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1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drawings/drawing1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drawings/drawing1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6.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omments7.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7.xml" ContentType="application/vnd.openxmlformats-officedocument.themeOverride+xml"/>
  <Override PartName="/xl/drawings/drawing18.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8.xml" ContentType="application/vnd.openxmlformats-officedocument.themeOverrid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9.xml" ContentType="application/vnd.openxmlformats-officedocument.themeOverrid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0.xml" ContentType="application/vnd.openxmlformats-officedocument.themeOverride+xml"/>
  <Override PartName="/xl/drawings/drawing2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omments8.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2.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comments9.xml" ContentType="application/vnd.openxmlformats-officedocument.spreadsheetml.comments+xml"/>
  <Override PartName="/xl/threadedComments/threadedComment1.xml" ContentType="application/vnd.ms-excel.threaded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3.xml" ContentType="application/vnd.openxmlformats-officedocument.themeOverride+xml"/>
  <Override PartName="/xl/drawings/drawing2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4.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5.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6.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drawings/drawing31.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drawings/drawing32.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9.xml" ContentType="application/vnd.openxmlformats-officedocument.themeOverride+xml"/>
  <Override PartName="/xl/drawings/drawing3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0.xml" ContentType="application/vnd.openxmlformats-officedocument.themeOverride+xml"/>
  <Override PartName="/xl/drawings/drawing3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1.xml" ContentType="application/vnd.openxmlformats-officedocument.themeOverrid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2.xml" ContentType="application/vnd.openxmlformats-officedocument.themeOverrid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3.xml" ContentType="application/vnd.openxmlformats-officedocument.themeOverride+xml"/>
  <Override PartName="/xl/drawings/drawing3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4.xml" ContentType="application/vnd.openxmlformats-officedocument.themeOverride+xml"/>
  <Override PartName="/xl/drawings/drawing38.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5.xml" ContentType="application/vnd.openxmlformats-officedocument.themeOverride+xml"/>
  <Override PartName="/xl/drawings/drawing39.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6.xml" ContentType="application/vnd.openxmlformats-officedocument.themeOverride+xml"/>
  <Override PartName="/xl/drawings/drawing40.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7.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omments10.xml" ContentType="application/vnd.openxmlformats-officedocument.spreadsheetml.comments+xml"/>
  <Override PartName="/xl/drawings/drawing45.xml" ContentType="application/vnd.openxmlformats-officedocument.drawing+xml"/>
  <Override PartName="/xl/comments11.xml" ContentType="application/vnd.openxmlformats-officedocument.spreadsheetml.comments+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51.xml" ContentType="application/vnd.openxmlformats-officedocument.drawing+xml"/>
  <Override PartName="/xl/comments14.xml" ContentType="application/vnd.openxmlformats-officedocument.spreadsheetml.comments+xml"/>
  <Override PartName="/xl/drawings/drawing52.xml" ContentType="application/vnd.openxmlformats-officedocument.drawing+xml"/>
  <Override PartName="/xl/comments15.xml" ContentType="application/vnd.openxmlformats-officedocument.spreadsheetml.comments+xml"/>
  <Override PartName="/xl/drawings/drawing53.xml" ContentType="application/vnd.openxmlformats-officedocument.drawing+xml"/>
  <Override PartName="/xl/comments16.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C:\Users\PROYECTOS\OneDrive - Camara de Comercio de Facatativa\Escritorio\PROMOCIÓN Y DESARROLLO 2024\140  41  02  PLAN ANUAL DE TRABAJO 2024\"/>
    </mc:Choice>
  </mc:AlternateContent>
  <xr:revisionPtr revIDLastSave="0" documentId="13_ncr:1_{3A131B85-4206-4D9C-8F6F-73A4CE5CEEFC}" xr6:coauthVersionLast="47" xr6:coauthVersionMax="47" xr10:uidLastSave="{00000000-0000-0000-0000-000000000000}"/>
  <bookViews>
    <workbookView xWindow="-110" yWindow="-110" windowWidth="19420" windowHeight="10300" tabRatio="500" firstSheet="1" activeTab="1" xr2:uid="{00000000-000D-0000-FFFF-FFFF00000000}"/>
  </bookViews>
  <sheets>
    <sheet name="2021 CON RUBRO" sheetId="1" state="hidden" r:id="rId1"/>
    <sheet name="CALENDARIO 2024 PyD" sheetId="52" r:id="rId2"/>
    <sheet name="armonizacion 2024" sheetId="75" state="hidden" r:id="rId3"/>
    <sheet name="RESUMEN X DIREC" sheetId="3" state="hidden" r:id="rId4"/>
    <sheet name="PROYECCION OCTUBRE" sheetId="46" state="hidden" r:id="rId5"/>
    <sheet name="ESTUDIOS PREVIOS" sheetId="51" state="hidden" r:id="rId6"/>
    <sheet name="SAIR subido" sheetId="53" state="hidden" r:id="rId7"/>
    <sheet name="SAIR ajustado" sheetId="68" state="hidden" r:id="rId8"/>
    <sheet name="SAIR SS_2023_PAT INICIAL" sheetId="71" state="hidden" r:id="rId9"/>
    <sheet name="RESUMEN X DIREC-contrato" sheetId="69" state="hidden" r:id="rId10"/>
    <sheet name="R. PUBLICOS " sheetId="55" state="hidden" r:id="rId11"/>
    <sheet name="T. HUMANO" sheetId="58" state="hidden" r:id="rId12"/>
    <sheet name=" A. JURIDICOS" sheetId="57" state="hidden" r:id="rId13"/>
    <sheet name="INSTITUCIONAL" sheetId="63" state="hidden" r:id="rId14"/>
    <sheet name="FINANCIERA" sheetId="64" state="hidden" r:id="rId15"/>
    <sheet name="D. PROMOCION" sheetId="66" state="hidden" r:id="rId16"/>
    <sheet name="C. INTERNO" sheetId="62" state="hidden" r:id="rId17"/>
    <sheet name="ESTUDIOS 2024" sheetId="74" state="hidden" r:id="rId18"/>
    <sheet name="CONTRATOS_ ABRIL" sheetId="70" state="hidden" r:id="rId19"/>
    <sheet name="ESTRUCTURA" sheetId="35" state="hidden" r:id="rId20"/>
    <sheet name="PLAN ESTRATEGICO 2022-2026" sheetId="11" state="hidden" r:id="rId21"/>
    <sheet name="BASE-2022" sheetId="72" state="hidden" r:id="rId22"/>
    <sheet name="CUADRO DE MANDO " sheetId="73" state="hidden" r:id="rId23"/>
    <sheet name="17. Recolección inf Indicad (2" sheetId="12" state="hidden" r:id="rId24"/>
    <sheet name="Balance Scord Card 2018" sheetId="13" state="hidden" r:id="rId25"/>
    <sheet name="CUADRO DE MANDO" sheetId="14" state="hidden" r:id="rId26"/>
    <sheet name="P. ESTRAT. SEPT" sheetId="16" state="hidden" r:id="rId27"/>
    <sheet name="PETI" sheetId="38" state="hidden" r:id="rId28"/>
    <sheet name="IMPACTO SERVICIOS" sheetId="39" state="hidden" r:id="rId29"/>
    <sheet name="IMPACTO CAPACITACION" sheetId="50" state="hidden" r:id="rId30"/>
    <sheet name="IMPACTO MEDIOS C" sheetId="40" state="hidden" r:id="rId31"/>
    <sheet name="INDICADOR INGRESOS" sheetId="42" state="hidden" r:id="rId32"/>
    <sheet name="ANALISIS INGRESOS_2021_2022" sheetId="48" state="hidden" r:id="rId33"/>
    <sheet name="ejec.sept2022" sheetId="47" state="hidden" r:id="rId34"/>
    <sheet name="EJE PPTAL2021" sheetId="49" state="hidden" r:id="rId35"/>
    <sheet name="Hoja1" sheetId="45" state="hidden" r:id="rId36"/>
    <sheet name="SAIR GENERAL" sheetId="15" state="hidden" r:id="rId37"/>
    <sheet name="P. ESTRAT. ABRIL 2022 (2)" sheetId="34" state="hidden" r:id="rId38"/>
    <sheet name="CRONOGRAMA" sheetId="17" state="hidden" r:id="rId39"/>
    <sheet name="crono gral" sheetId="18" state="hidden" r:id="rId40"/>
    <sheet name="2 TRIM. 2022" sheetId="36" state="hidden" r:id="rId41"/>
    <sheet name="REPORTE 2DO TRIMESTRE" sheetId="37" state="hidden" r:id="rId42"/>
    <sheet name="SAIR 1ER TRIMESTRE" sheetId="20" state="hidden" r:id="rId43"/>
    <sheet name="2021 CON RUBRO (2)" sheetId="21" state="hidden" r:id="rId44"/>
    <sheet name="rev despli" sheetId="22" state="hidden" r:id="rId45"/>
    <sheet name="DIR. ASUNTOS JURIDICOS" sheetId="26" state="hidden" r:id="rId46"/>
    <sheet name="DIR INSTITUCIONAL" sheetId="27" state="hidden" r:id="rId47"/>
    <sheet name="DIR FINANCIERA Y ADMON" sheetId="28" state="hidden" r:id="rId48"/>
    <sheet name="PROM. Y DESARROLLO" sheetId="29"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s>
  <definedNames>
    <definedName name="_xlnm._FilterDatabase" localSheetId="40" hidden="1">'2 TRIM. 2022'!$A$4:$BA$55</definedName>
    <definedName name="_xlnm._FilterDatabase" localSheetId="0">'2021 CON RUBRO'!$A$3:$XEF$196</definedName>
    <definedName name="_xlnm._FilterDatabase" localSheetId="43">'2021 CON RUBRO (2)'!$A$3:$XEF$202</definedName>
    <definedName name="_xlnm._FilterDatabase" localSheetId="2">'armonizacion 2024'!$A$3:$XEF$194</definedName>
    <definedName name="_xlnm._FilterDatabase" localSheetId="24">'Balance Scord Card 2018'!$A$2:$AD$53</definedName>
    <definedName name="_xlnm._FilterDatabase" localSheetId="1">'CALENDARIO 2024 PyD'!$A$3:$XCK$202</definedName>
    <definedName name="_xlnm._FilterDatabase" localSheetId="18" hidden="1">'CONTRATOS_ ABRIL'!$A$1:$Q$70</definedName>
    <definedName name="_xlnm._FilterDatabase" localSheetId="15">'D. PROMOCION'!$A$3:$XEH$103</definedName>
    <definedName name="_xlnm._FilterDatabase" localSheetId="34" hidden="1">'EJE PPTAL2021'!$B$1:$B$128</definedName>
    <definedName name="_xlnm._FilterDatabase" localSheetId="17" hidden="1">'ESTUDIOS 2024'!$A$1:$I$18</definedName>
    <definedName name="_xlnm._FilterDatabase" localSheetId="13">institucional #REF!</definedName>
    <definedName name="_xlnm._FilterDatabase" localSheetId="41" hidden="1">'REPORTE 2DO TRIMESTRE'!$A$4:$AZ$55</definedName>
    <definedName name="_xlnm._FilterDatabase" localSheetId="36" hidden="1">'SAIR GENERAL'!$A$4:$BA$55</definedName>
    <definedName name="ACTIVIDADES">[1]DATOS!$E$2:$E$79</definedName>
    <definedName name="_xlnm.Print_Area" localSheetId="34">'EJE PPTAL2021'!$C$1:$J$112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0" i="66" l="1"/>
  <c r="D4" i="52"/>
  <c r="D60" i="52"/>
  <c r="G110" i="66" l="1"/>
  <c r="G117" i="11"/>
  <c r="D9" i="69"/>
  <c r="D8" i="69"/>
  <c r="D7" i="69"/>
  <c r="B16" i="69" l="1"/>
  <c r="D5" i="69"/>
  <c r="C137" i="66"/>
  <c r="C136" i="66"/>
  <c r="G136" i="66"/>
  <c r="H137" i="66"/>
  <c r="H136" i="66"/>
  <c r="C128" i="66"/>
  <c r="K136" i="66" l="1"/>
  <c r="D12" i="69"/>
  <c r="I136" i="66"/>
  <c r="G127" i="66"/>
  <c r="C127" i="66"/>
  <c r="H58" i="63"/>
  <c r="E58" i="63"/>
  <c r="D58" i="63"/>
  <c r="K44" i="63"/>
  <c r="B16" i="3"/>
  <c r="J85" i="75" l="1"/>
  <c r="J86" i="75"/>
  <c r="J14" i="75"/>
  <c r="O14" i="75" s="1"/>
  <c r="J63" i="75"/>
  <c r="O63" i="75"/>
  <c r="J67" i="75"/>
  <c r="O67" i="75" s="1"/>
  <c r="J81" i="75"/>
  <c r="J79" i="75"/>
  <c r="J78" i="75"/>
  <c r="O78" i="75" s="1"/>
  <c r="J80" i="75"/>
  <c r="J55" i="75"/>
  <c r="J56" i="75"/>
  <c r="J60" i="75"/>
  <c r="J57" i="75"/>
  <c r="J59" i="75"/>
  <c r="J52" i="75"/>
  <c r="O52" i="75" s="1"/>
  <c r="J61" i="75"/>
  <c r="J48" i="75"/>
  <c r="O48" i="75" s="1"/>
  <c r="J47" i="75"/>
  <c r="O47" i="75" s="1"/>
  <c r="J46" i="75"/>
  <c r="J35" i="75"/>
  <c r="J34" i="75"/>
  <c r="J31" i="75"/>
  <c r="O31" i="75" s="1"/>
  <c r="J172" i="75"/>
  <c r="J97" i="75"/>
  <c r="J93" i="75"/>
  <c r="J181" i="75"/>
  <c r="J185" i="75" s="1"/>
  <c r="J159" i="75"/>
  <c r="J161" i="75"/>
  <c r="J160" i="75"/>
  <c r="J158" i="75"/>
  <c r="J119" i="75"/>
  <c r="J121" i="75"/>
  <c r="J104" i="75"/>
  <c r="J102" i="75"/>
  <c r="AV191" i="75"/>
  <c r="AU191" i="75"/>
  <c r="AT191" i="75"/>
  <c r="AS191" i="75"/>
  <c r="AR191" i="75"/>
  <c r="AQ191" i="75"/>
  <c r="AP191" i="75"/>
  <c r="AO191" i="75"/>
  <c r="AN191" i="75"/>
  <c r="AM191" i="75"/>
  <c r="AL191" i="75"/>
  <c r="AK191" i="75"/>
  <c r="AF191" i="75"/>
  <c r="AE191" i="75"/>
  <c r="AD191" i="75"/>
  <c r="AC191" i="75"/>
  <c r="AB191" i="75"/>
  <c r="AA191" i="75"/>
  <c r="Z191" i="75"/>
  <c r="Y191" i="75"/>
  <c r="X191" i="75"/>
  <c r="W191" i="75"/>
  <c r="V191" i="75"/>
  <c r="U191" i="75"/>
  <c r="T191" i="75"/>
  <c r="J191" i="75"/>
  <c r="AG190" i="75"/>
  <c r="AH190" i="75" s="1"/>
  <c r="P190" i="75"/>
  <c r="O190" i="75"/>
  <c r="AG189" i="75"/>
  <c r="P189" i="75"/>
  <c r="R189" i="75" s="1"/>
  <c r="AG188" i="75"/>
  <c r="AI188" i="75" s="1"/>
  <c r="AJ188" i="75" s="1"/>
  <c r="P188" i="75"/>
  <c r="O188" i="75"/>
  <c r="AG187" i="75"/>
  <c r="AI187" i="75" s="1"/>
  <c r="AJ187" i="75" s="1"/>
  <c r="P187" i="75"/>
  <c r="O187" i="75"/>
  <c r="AF185" i="75"/>
  <c r="AE185" i="75"/>
  <c r="AD185" i="75"/>
  <c r="AC185" i="75"/>
  <c r="AB185" i="75"/>
  <c r="AA185" i="75"/>
  <c r="Z185" i="75"/>
  <c r="Y185" i="75"/>
  <c r="X185" i="75"/>
  <c r="W185" i="75"/>
  <c r="V185" i="75"/>
  <c r="U185" i="75"/>
  <c r="T185" i="75"/>
  <c r="AG181" i="75"/>
  <c r="P181" i="75"/>
  <c r="P185" i="75" s="1"/>
  <c r="W180" i="75"/>
  <c r="AV179" i="75"/>
  <c r="AU179" i="75"/>
  <c r="AT179" i="75"/>
  <c r="AS179" i="75"/>
  <c r="AR179" i="75"/>
  <c r="AQ179" i="75"/>
  <c r="AP179" i="75"/>
  <c r="AO179" i="75"/>
  <c r="AN179" i="75"/>
  <c r="AM179" i="75"/>
  <c r="AL179" i="75"/>
  <c r="AK179" i="75"/>
  <c r="AF179" i="75"/>
  <c r="AE179" i="75"/>
  <c r="AD179" i="75"/>
  <c r="AC179" i="75"/>
  <c r="AB179" i="75"/>
  <c r="AA179" i="75"/>
  <c r="Z179" i="75"/>
  <c r="Y179" i="75"/>
  <c r="X179" i="75"/>
  <c r="W179" i="75"/>
  <c r="V179" i="75"/>
  <c r="U179" i="75"/>
  <c r="T179" i="75"/>
  <c r="J176" i="75"/>
  <c r="J175" i="75"/>
  <c r="J174" i="75"/>
  <c r="J173" i="75"/>
  <c r="AG172" i="75"/>
  <c r="AI172" i="75" s="1"/>
  <c r="AJ172" i="75" s="1"/>
  <c r="P172" i="75"/>
  <c r="AG168" i="75"/>
  <c r="AI168" i="75" s="1"/>
  <c r="AJ168" i="75" s="1"/>
  <c r="P168" i="75"/>
  <c r="O168" i="75"/>
  <c r="AG164" i="75"/>
  <c r="AI164" i="75" s="1"/>
  <c r="AJ164" i="75" s="1"/>
  <c r="P164" i="75"/>
  <c r="O164" i="75"/>
  <c r="AV163" i="75"/>
  <c r="AU163" i="75"/>
  <c r="AT163" i="75"/>
  <c r="AS163" i="75"/>
  <c r="AR163" i="75"/>
  <c r="AQ163" i="75"/>
  <c r="AP163" i="75"/>
  <c r="AO163" i="75"/>
  <c r="AN163" i="75"/>
  <c r="AM163" i="75"/>
  <c r="AL163" i="75"/>
  <c r="AK163" i="75"/>
  <c r="AF163" i="75"/>
  <c r="AE163" i="75"/>
  <c r="AD163" i="75"/>
  <c r="AC163" i="75"/>
  <c r="AB163" i="75"/>
  <c r="AA163" i="75"/>
  <c r="Z163" i="75"/>
  <c r="Y163" i="75"/>
  <c r="X163" i="75"/>
  <c r="W163" i="75"/>
  <c r="V163" i="75"/>
  <c r="U163" i="75"/>
  <c r="T163" i="75"/>
  <c r="AG157" i="75"/>
  <c r="AI157" i="75" s="1"/>
  <c r="AJ157" i="75" s="1"/>
  <c r="P157" i="75"/>
  <c r="O157" i="75"/>
  <c r="AG153" i="75"/>
  <c r="AH153" i="75" s="1"/>
  <c r="P153" i="75"/>
  <c r="O153" i="75"/>
  <c r="AG151" i="75"/>
  <c r="AI151" i="75" s="1"/>
  <c r="AJ151" i="75" s="1"/>
  <c r="P151" i="75"/>
  <c r="O151" i="75"/>
  <c r="AG149" i="75"/>
  <c r="AI149" i="75" s="1"/>
  <c r="AJ149" i="75" s="1"/>
  <c r="P149" i="75"/>
  <c r="O149" i="75"/>
  <c r="AG142" i="75"/>
  <c r="AH142" i="75" s="1"/>
  <c r="P142" i="75"/>
  <c r="O142" i="75"/>
  <c r="AG139" i="75"/>
  <c r="AH139" i="75" s="1"/>
  <c r="P139" i="75"/>
  <c r="O139" i="75"/>
  <c r="J138" i="75"/>
  <c r="O137" i="75" s="1"/>
  <c r="AG137" i="75"/>
  <c r="AH137" i="75" s="1"/>
  <c r="P137" i="75"/>
  <c r="AI134" i="75"/>
  <c r="AJ134" i="75" s="1"/>
  <c r="AH134" i="75"/>
  <c r="P134" i="75"/>
  <c r="O134" i="75"/>
  <c r="AG131" i="75"/>
  <c r="AH131" i="75" s="1"/>
  <c r="P131" i="75"/>
  <c r="O131" i="75"/>
  <c r="AG128" i="75"/>
  <c r="AI128" i="75" s="1"/>
  <c r="AJ128" i="75" s="1"/>
  <c r="P128" i="75"/>
  <c r="AG125" i="75"/>
  <c r="P125" i="75"/>
  <c r="Q125" i="75" s="1"/>
  <c r="O125" i="75"/>
  <c r="R128" i="75" s="1"/>
  <c r="S128" i="75" s="1"/>
  <c r="AV124" i="75"/>
  <c r="AU124" i="75"/>
  <c r="AT124" i="75"/>
  <c r="AS124" i="75"/>
  <c r="AR124" i="75"/>
  <c r="AQ124" i="75"/>
  <c r="AP124" i="75"/>
  <c r="AO124" i="75"/>
  <c r="AN124" i="75"/>
  <c r="AM124" i="75"/>
  <c r="AL124" i="75"/>
  <c r="AK124" i="75"/>
  <c r="AF124" i="75"/>
  <c r="AE124" i="75"/>
  <c r="AD124" i="75"/>
  <c r="AC124" i="75"/>
  <c r="AB124" i="75"/>
  <c r="AA124" i="75"/>
  <c r="Z124" i="75"/>
  <c r="Y124" i="75"/>
  <c r="X124" i="75"/>
  <c r="W124" i="75"/>
  <c r="V124" i="75"/>
  <c r="U124" i="75"/>
  <c r="T124" i="75"/>
  <c r="AG118" i="75"/>
  <c r="P118" i="75"/>
  <c r="AG113" i="75"/>
  <c r="AI113" i="75" s="1"/>
  <c r="AJ113" i="75" s="1"/>
  <c r="P113" i="75"/>
  <c r="O113" i="75"/>
  <c r="AG112" i="75"/>
  <c r="P112" i="75"/>
  <c r="O112" i="75"/>
  <c r="AG111" i="75"/>
  <c r="AI111" i="75" s="1"/>
  <c r="AJ111" i="75" s="1"/>
  <c r="P111" i="75"/>
  <c r="O111" i="75"/>
  <c r="AG106" i="75"/>
  <c r="AI106" i="75" s="1"/>
  <c r="AJ106" i="75" s="1"/>
  <c r="P106" i="75"/>
  <c r="O106" i="75"/>
  <c r="AH105" i="75"/>
  <c r="AG105" i="75"/>
  <c r="AI105" i="75" s="1"/>
  <c r="AJ105" i="75" s="1"/>
  <c r="P105" i="75"/>
  <c r="O105" i="75"/>
  <c r="J101" i="75"/>
  <c r="J100" i="75"/>
  <c r="AG99" i="75"/>
  <c r="AI99" i="75" s="1"/>
  <c r="AJ99" i="75" s="1"/>
  <c r="P99" i="75"/>
  <c r="J99" i="75"/>
  <c r="AV98" i="75"/>
  <c r="AU98" i="75"/>
  <c r="AU185" i="75" s="1"/>
  <c r="AT98" i="75"/>
  <c r="AS98" i="75"/>
  <c r="AR98" i="75"/>
  <c r="AQ98" i="75"/>
  <c r="AP98" i="75"/>
  <c r="AO98" i="75"/>
  <c r="AN98" i="75"/>
  <c r="AM98" i="75"/>
  <c r="AM185" i="75" s="1"/>
  <c r="AL98" i="75"/>
  <c r="AK98" i="75"/>
  <c r="AF98" i="75"/>
  <c r="AE98" i="75"/>
  <c r="AD98" i="75"/>
  <c r="AC98" i="75"/>
  <c r="AB98" i="75"/>
  <c r="AA98" i="75"/>
  <c r="Z98" i="75"/>
  <c r="Y98" i="75"/>
  <c r="X98" i="75"/>
  <c r="W98" i="75"/>
  <c r="V98" i="75"/>
  <c r="U98" i="75"/>
  <c r="T98" i="75"/>
  <c r="AG97" i="75"/>
  <c r="AI97" i="75" s="1"/>
  <c r="AJ97" i="75" s="1"/>
  <c r="P97" i="75"/>
  <c r="AG94" i="75"/>
  <c r="AI94" i="75" s="1"/>
  <c r="AJ94" i="75" s="1"/>
  <c r="P94" i="75"/>
  <c r="O94" i="75"/>
  <c r="AG93" i="75"/>
  <c r="AI93" i="75" s="1"/>
  <c r="AJ93" i="75" s="1"/>
  <c r="P93" i="75"/>
  <c r="O93" i="75"/>
  <c r="AV91" i="75"/>
  <c r="AU91" i="75"/>
  <c r="AT91" i="75"/>
  <c r="AS91" i="75"/>
  <c r="AR91" i="75"/>
  <c r="AQ91" i="75"/>
  <c r="AP91" i="75"/>
  <c r="AO91" i="75"/>
  <c r="AN91" i="75"/>
  <c r="AM91" i="75"/>
  <c r="AL91" i="75"/>
  <c r="AK91" i="75"/>
  <c r="AF91" i="75"/>
  <c r="AE91" i="75"/>
  <c r="AD91" i="75"/>
  <c r="AC91" i="75"/>
  <c r="AB91" i="75"/>
  <c r="AA91" i="75"/>
  <c r="Z91" i="75"/>
  <c r="Y91" i="75"/>
  <c r="X91" i="75"/>
  <c r="W91" i="75"/>
  <c r="V91" i="75"/>
  <c r="U91" i="75"/>
  <c r="T91" i="75"/>
  <c r="J91" i="75"/>
  <c r="AG90" i="75"/>
  <c r="AI90" i="75" s="1"/>
  <c r="P90" i="75"/>
  <c r="O90" i="75"/>
  <c r="O91" i="75" s="1"/>
  <c r="AV89" i="75"/>
  <c r="AU89" i="75"/>
  <c r="AT89" i="75"/>
  <c r="AS89" i="75"/>
  <c r="AR89" i="75"/>
  <c r="AQ89" i="75"/>
  <c r="AP89" i="75"/>
  <c r="AO89" i="75"/>
  <c r="AN89" i="75"/>
  <c r="AM89" i="75"/>
  <c r="AL89" i="75"/>
  <c r="AK89" i="75"/>
  <c r="AK92" i="75" s="1"/>
  <c r="AF89" i="75"/>
  <c r="AE89" i="75"/>
  <c r="AD89" i="75"/>
  <c r="AC89" i="75"/>
  <c r="AB89" i="75"/>
  <c r="AA89" i="75"/>
  <c r="Z89" i="75"/>
  <c r="Y89" i="75"/>
  <c r="X89" i="75"/>
  <c r="W89" i="75"/>
  <c r="V89" i="75"/>
  <c r="U89" i="75"/>
  <c r="T89" i="75"/>
  <c r="AG88" i="75"/>
  <c r="P88" i="75"/>
  <c r="O88" i="75"/>
  <c r="AG87" i="75"/>
  <c r="AI87" i="75" s="1"/>
  <c r="P87" i="75"/>
  <c r="O87" i="75"/>
  <c r="AG86" i="75"/>
  <c r="AI86" i="75" s="1"/>
  <c r="P86" i="75"/>
  <c r="O86" i="75"/>
  <c r="AG85" i="75"/>
  <c r="AI85" i="75" s="1"/>
  <c r="P85" i="75"/>
  <c r="AV82" i="75"/>
  <c r="AU82" i="75"/>
  <c r="AT82" i="75"/>
  <c r="AS82" i="75"/>
  <c r="AR82" i="75"/>
  <c r="AQ82" i="75"/>
  <c r="AP82" i="75"/>
  <c r="AO82" i="75"/>
  <c r="AN82" i="75"/>
  <c r="AM82" i="75"/>
  <c r="AL82" i="75"/>
  <c r="AK82" i="75"/>
  <c r="AF82" i="75"/>
  <c r="AE82" i="75"/>
  <c r="AD82" i="75"/>
  <c r="AC82" i="75"/>
  <c r="AB82" i="75"/>
  <c r="AA82" i="75"/>
  <c r="Z82" i="75"/>
  <c r="Y82" i="75"/>
  <c r="X82" i="75"/>
  <c r="W82" i="75"/>
  <c r="V82" i="75"/>
  <c r="U82" i="75"/>
  <c r="T82" i="75"/>
  <c r="AG79" i="75"/>
  <c r="AH79" i="75" s="1"/>
  <c r="AJ79" i="75" s="1"/>
  <c r="P79" i="75"/>
  <c r="AG78" i="75"/>
  <c r="P78" i="75"/>
  <c r="AV77" i="75"/>
  <c r="AU77" i="75"/>
  <c r="AT77" i="75"/>
  <c r="AS77" i="75"/>
  <c r="AR77" i="75"/>
  <c r="AQ77" i="75"/>
  <c r="AP77" i="75"/>
  <c r="AO77" i="75"/>
  <c r="AN77" i="75"/>
  <c r="AM77" i="75"/>
  <c r="AL77" i="75"/>
  <c r="AK77" i="75"/>
  <c r="AF77" i="75"/>
  <c r="AD77" i="75"/>
  <c r="AC77" i="75"/>
  <c r="AB77" i="75"/>
  <c r="AA77" i="75"/>
  <c r="Z77" i="75"/>
  <c r="Y77" i="75"/>
  <c r="X77" i="75"/>
  <c r="W77" i="75"/>
  <c r="V77" i="75"/>
  <c r="U77" i="75"/>
  <c r="AG76" i="75"/>
  <c r="AI76" i="75" s="1"/>
  <c r="P76" i="75"/>
  <c r="O76" i="75"/>
  <c r="AG74" i="75"/>
  <c r="P74" i="75"/>
  <c r="O74" i="75"/>
  <c r="AG73" i="75"/>
  <c r="P73" i="75"/>
  <c r="O73" i="75"/>
  <c r="AG72" i="75"/>
  <c r="AI72" i="75" s="1"/>
  <c r="P72" i="75"/>
  <c r="O72" i="75"/>
  <c r="AG71" i="75"/>
  <c r="AH71" i="75" s="1"/>
  <c r="AJ71" i="75" s="1"/>
  <c r="P71" i="75"/>
  <c r="O71" i="75"/>
  <c r="AG70" i="75"/>
  <c r="AH70" i="75" s="1"/>
  <c r="AJ70" i="75" s="1"/>
  <c r="P70" i="75"/>
  <c r="O70" i="75"/>
  <c r="AG69" i="75"/>
  <c r="AI69" i="75" s="1"/>
  <c r="T69" i="75"/>
  <c r="T77" i="75" s="1"/>
  <c r="O69" i="75"/>
  <c r="AG68" i="75"/>
  <c r="AI68" i="75" s="1"/>
  <c r="P68" i="75"/>
  <c r="O68" i="75"/>
  <c r="R68" i="75" s="1"/>
  <c r="S68" i="75" s="1"/>
  <c r="AG67" i="75"/>
  <c r="AI67" i="75" s="1"/>
  <c r="P67" i="75"/>
  <c r="AG66" i="75"/>
  <c r="P66" i="75"/>
  <c r="O66" i="75"/>
  <c r="Q66" i="75" s="1"/>
  <c r="O65" i="75"/>
  <c r="R65" i="75" s="1"/>
  <c r="S65" i="75" s="1"/>
  <c r="AG64" i="75"/>
  <c r="AH64" i="75" s="1"/>
  <c r="AJ64" i="75" s="1"/>
  <c r="P64" i="75"/>
  <c r="O64" i="75"/>
  <c r="AG63" i="75"/>
  <c r="AI63" i="75" s="1"/>
  <c r="P63" i="75"/>
  <c r="AU62" i="75"/>
  <c r="AT62" i="75"/>
  <c r="AS62" i="75"/>
  <c r="AR62" i="75"/>
  <c r="AQ62" i="75"/>
  <c r="AP62" i="75"/>
  <c r="AO62" i="75"/>
  <c r="AN62" i="75"/>
  <c r="AM62" i="75"/>
  <c r="AL62" i="75"/>
  <c r="AK62" i="75"/>
  <c r="AF62" i="75"/>
  <c r="AE62" i="75"/>
  <c r="AD62" i="75"/>
  <c r="AC62" i="75"/>
  <c r="AB62" i="75"/>
  <c r="AA62" i="75"/>
  <c r="Z62" i="75"/>
  <c r="Y62" i="75"/>
  <c r="X62" i="75"/>
  <c r="W62" i="75"/>
  <c r="V62" i="75"/>
  <c r="U62" i="75"/>
  <c r="T62" i="75"/>
  <c r="AG56" i="75"/>
  <c r="AI56" i="75" s="1"/>
  <c r="P56" i="75"/>
  <c r="AG55" i="75"/>
  <c r="AI55" i="75" s="1"/>
  <c r="P55" i="75"/>
  <c r="O55" i="75"/>
  <c r="AG53" i="75"/>
  <c r="AI53" i="75" s="1"/>
  <c r="P53" i="75"/>
  <c r="O53" i="75"/>
  <c r="AG52" i="75"/>
  <c r="AI52" i="75" s="1"/>
  <c r="P52" i="75"/>
  <c r="AG51" i="75"/>
  <c r="AI51" i="75" s="1"/>
  <c r="AJ51" i="75" s="1"/>
  <c r="P51" i="75"/>
  <c r="AG49" i="75"/>
  <c r="AI49" i="75" s="1"/>
  <c r="P49" i="75"/>
  <c r="O49" i="75"/>
  <c r="AG48" i="75"/>
  <c r="AI48" i="75" s="1"/>
  <c r="P48" i="75"/>
  <c r="AG47" i="75"/>
  <c r="AH47" i="75" s="1"/>
  <c r="AJ47" i="75" s="1"/>
  <c r="P47" i="75"/>
  <c r="AG45" i="75"/>
  <c r="AI45" i="75" s="1"/>
  <c r="P45" i="75"/>
  <c r="O45" i="75"/>
  <c r="AV44" i="75"/>
  <c r="AU44" i="75"/>
  <c r="AT44" i="75"/>
  <c r="AS44" i="75"/>
  <c r="AR44" i="75"/>
  <c r="AQ44" i="75"/>
  <c r="AP44" i="75"/>
  <c r="AO44" i="75"/>
  <c r="AN44" i="75"/>
  <c r="AM44" i="75"/>
  <c r="AL44" i="75"/>
  <c r="AK44" i="75"/>
  <c r="AF44" i="75"/>
  <c r="AE44" i="75"/>
  <c r="AD44" i="75"/>
  <c r="AC44" i="75"/>
  <c r="AB44" i="75"/>
  <c r="AA44" i="75"/>
  <c r="Z44" i="75"/>
  <c r="Y44" i="75"/>
  <c r="X44" i="75"/>
  <c r="W44" i="75"/>
  <c r="V44" i="75"/>
  <c r="U44" i="75"/>
  <c r="T44" i="75"/>
  <c r="J44" i="75"/>
  <c r="AG43" i="75"/>
  <c r="AI43" i="75" s="1"/>
  <c r="S43" i="75"/>
  <c r="P43" i="75"/>
  <c r="R43" i="75" s="1"/>
  <c r="AG42" i="75"/>
  <c r="AH42" i="75" s="1"/>
  <c r="AJ42" i="75" s="1"/>
  <c r="P42" i="75"/>
  <c r="O42" i="75"/>
  <c r="AG39" i="75"/>
  <c r="AH39" i="75" s="1"/>
  <c r="P39" i="75"/>
  <c r="O39" i="75"/>
  <c r="AV38" i="75"/>
  <c r="AU38" i="75"/>
  <c r="AT38" i="75"/>
  <c r="AS38" i="75"/>
  <c r="AR38" i="75"/>
  <c r="AQ38" i="75"/>
  <c r="AP38" i="75"/>
  <c r="AO38" i="75"/>
  <c r="AN38" i="75"/>
  <c r="AM38" i="75"/>
  <c r="AL38" i="75"/>
  <c r="AK38" i="75"/>
  <c r="AF38" i="75"/>
  <c r="AE38" i="75"/>
  <c r="AC38" i="75"/>
  <c r="AB38" i="75"/>
  <c r="Z38" i="75"/>
  <c r="Y38" i="75"/>
  <c r="X38" i="75"/>
  <c r="W38" i="75"/>
  <c r="V38" i="75"/>
  <c r="U38" i="75"/>
  <c r="T38" i="75"/>
  <c r="AG37" i="75"/>
  <c r="AI37" i="75" s="1"/>
  <c r="P37" i="75"/>
  <c r="O37" i="75"/>
  <c r="AG36" i="75"/>
  <c r="AI36" i="75" s="1"/>
  <c r="P36" i="75"/>
  <c r="O36" i="75"/>
  <c r="R35" i="75"/>
  <c r="S35" i="75" s="1"/>
  <c r="AG34" i="75"/>
  <c r="AH34" i="75" s="1"/>
  <c r="AJ34" i="75" s="1"/>
  <c r="P34" i="75"/>
  <c r="AG32" i="75"/>
  <c r="AI32" i="75" s="1"/>
  <c r="AA32" i="75"/>
  <c r="AA38" i="75" s="1"/>
  <c r="O32" i="75"/>
  <c r="AG31" i="75"/>
  <c r="P31" i="75"/>
  <c r="AV30" i="75"/>
  <c r="AU30" i="75"/>
  <c r="AT30" i="75"/>
  <c r="AS30" i="75"/>
  <c r="AR30" i="75"/>
  <c r="AQ30" i="75"/>
  <c r="AP30" i="75"/>
  <c r="AO30" i="75"/>
  <c r="AN30" i="75"/>
  <c r="AM30" i="75"/>
  <c r="AL30" i="75"/>
  <c r="AK30" i="75"/>
  <c r="AF30" i="75"/>
  <c r="AE30" i="75"/>
  <c r="AD30" i="75"/>
  <c r="AC30" i="75"/>
  <c r="AB30" i="75"/>
  <c r="AA30" i="75"/>
  <c r="Z30" i="75"/>
  <c r="Y30" i="75"/>
  <c r="X30" i="75"/>
  <c r="W30" i="75"/>
  <c r="V30" i="75"/>
  <c r="U30" i="75"/>
  <c r="T30" i="75"/>
  <c r="J30" i="75"/>
  <c r="AG29" i="75"/>
  <c r="AI29" i="75" s="1"/>
  <c r="P29" i="75"/>
  <c r="O29" i="75"/>
  <c r="AI28" i="75"/>
  <c r="P28" i="75"/>
  <c r="AG27" i="75"/>
  <c r="P27" i="75"/>
  <c r="O27" i="75"/>
  <c r="P26" i="75"/>
  <c r="P25" i="75"/>
  <c r="AG24" i="75"/>
  <c r="AI24" i="75" s="1"/>
  <c r="P24" i="75"/>
  <c r="O24" i="75"/>
  <c r="P23" i="75"/>
  <c r="AG22" i="75"/>
  <c r="AH22" i="75" s="1"/>
  <c r="AJ22" i="75" s="1"/>
  <c r="P22" i="75"/>
  <c r="O22" i="75"/>
  <c r="AG21" i="75"/>
  <c r="AI21" i="75" s="1"/>
  <c r="P21" i="75"/>
  <c r="AG20" i="75"/>
  <c r="AH20" i="75" s="1"/>
  <c r="AJ20" i="75" s="1"/>
  <c r="P20" i="75"/>
  <c r="O20" i="75"/>
  <c r="AG18" i="75"/>
  <c r="AI18" i="75" s="1"/>
  <c r="P18" i="75"/>
  <c r="O18" i="75"/>
  <c r="AG16" i="75"/>
  <c r="AI16" i="75" s="1"/>
  <c r="P16" i="75"/>
  <c r="O16" i="75"/>
  <c r="AV15" i="75"/>
  <c r="AU15" i="75"/>
  <c r="AT15" i="75"/>
  <c r="AS15" i="75"/>
  <c r="AR15" i="75"/>
  <c r="AQ15" i="75"/>
  <c r="AP15" i="75"/>
  <c r="AO15" i="75"/>
  <c r="AN15" i="75"/>
  <c r="AM15" i="75"/>
  <c r="AL15" i="75"/>
  <c r="AK15" i="75"/>
  <c r="AF15" i="75"/>
  <c r="AE15" i="75"/>
  <c r="AD15" i="75"/>
  <c r="AC15" i="75"/>
  <c r="AB15" i="75"/>
  <c r="AA15" i="75"/>
  <c r="Z15" i="75"/>
  <c r="Y15" i="75"/>
  <c r="X15" i="75"/>
  <c r="W15" i="75"/>
  <c r="V15" i="75"/>
  <c r="U15" i="75"/>
  <c r="T15" i="75"/>
  <c r="AG14" i="75"/>
  <c r="P14" i="75"/>
  <c r="P13" i="75"/>
  <c r="AG12" i="75"/>
  <c r="AI12" i="75" s="1"/>
  <c r="P12" i="75"/>
  <c r="O12" i="75"/>
  <c r="AG10" i="75"/>
  <c r="AI10" i="75" s="1"/>
  <c r="P10" i="75"/>
  <c r="O10" i="75"/>
  <c r="AG9" i="75"/>
  <c r="AI9" i="75" s="1"/>
  <c r="P9" i="75"/>
  <c r="O9" i="75"/>
  <c r="AV8" i="75"/>
  <c r="AU8" i="75"/>
  <c r="AT8" i="75"/>
  <c r="AS8" i="75"/>
  <c r="AR8" i="75"/>
  <c r="AQ8" i="75"/>
  <c r="AP8" i="75"/>
  <c r="AO8" i="75"/>
  <c r="AN8" i="75"/>
  <c r="AM8" i="75"/>
  <c r="AL8" i="75"/>
  <c r="AK8" i="75"/>
  <c r="AF8" i="75"/>
  <c r="AE8" i="75"/>
  <c r="AD8" i="75"/>
  <c r="AC8" i="75"/>
  <c r="AB8" i="75"/>
  <c r="AA8" i="75"/>
  <c r="Z8" i="75"/>
  <c r="Y8" i="75"/>
  <c r="X8" i="75"/>
  <c r="W8" i="75"/>
  <c r="V8" i="75"/>
  <c r="U8" i="75"/>
  <c r="T8" i="75"/>
  <c r="J8" i="75"/>
  <c r="AH7" i="75"/>
  <c r="P7" i="75"/>
  <c r="AG6" i="75"/>
  <c r="AI6" i="75" s="1"/>
  <c r="AJ6" i="75" s="1"/>
  <c r="AG4" i="75"/>
  <c r="AG8" i="75" s="1"/>
  <c r="P4" i="75"/>
  <c r="O4" i="75"/>
  <c r="O8" i="75" s="1"/>
  <c r="C29" i="63"/>
  <c r="AV92" i="75" l="1"/>
  <c r="W92" i="75"/>
  <c r="R106" i="75"/>
  <c r="S106" i="75" s="1"/>
  <c r="X83" i="75"/>
  <c r="AL83" i="75"/>
  <c r="AT83" i="75"/>
  <c r="AG82" i="75"/>
  <c r="R12" i="75"/>
  <c r="S12" i="75" s="1"/>
  <c r="Y83" i="75"/>
  <c r="R74" i="75"/>
  <c r="S74" i="75" s="1"/>
  <c r="R87" i="75"/>
  <c r="S87" i="75" s="1"/>
  <c r="R71" i="75"/>
  <c r="S71" i="75" s="1"/>
  <c r="AI82" i="75"/>
  <c r="R125" i="75"/>
  <c r="S125" i="75" s="1"/>
  <c r="AG163" i="75"/>
  <c r="AI163" i="75" s="1"/>
  <c r="AJ163" i="75" s="1"/>
  <c r="AI8" i="75"/>
  <c r="AL185" i="75"/>
  <c r="AT185" i="75"/>
  <c r="P179" i="75"/>
  <c r="J89" i="75"/>
  <c r="AC180" i="75"/>
  <c r="AC186" i="75" s="1"/>
  <c r="O118" i="75"/>
  <c r="R27" i="75"/>
  <c r="S27" i="75" s="1"/>
  <c r="R72" i="75"/>
  <c r="S72" i="75" s="1"/>
  <c r="R134" i="75"/>
  <c r="S134" i="75" s="1"/>
  <c r="R137" i="75"/>
  <c r="S137" i="75" s="1"/>
  <c r="R139" i="75"/>
  <c r="S139" i="75" s="1"/>
  <c r="AM83" i="75"/>
  <c r="AU83" i="75"/>
  <c r="AU193" i="75" s="1"/>
  <c r="P69" i="75"/>
  <c r="Q69" i="75" s="1"/>
  <c r="Q76" i="75"/>
  <c r="Z83" i="75"/>
  <c r="R42" i="75"/>
  <c r="AI64" i="75"/>
  <c r="AU92" i="75"/>
  <c r="R93" i="75"/>
  <c r="S93" i="75" s="1"/>
  <c r="R142" i="75"/>
  <c r="S142" i="75" s="1"/>
  <c r="R157" i="75"/>
  <c r="S157" i="75" s="1"/>
  <c r="J98" i="75"/>
  <c r="AI22" i="75"/>
  <c r="Q27" i="75"/>
  <c r="R64" i="75"/>
  <c r="S64" i="75" s="1"/>
  <c r="AA92" i="75"/>
  <c r="Q128" i="75"/>
  <c r="AI139" i="75"/>
  <c r="AJ139" i="75" s="1"/>
  <c r="AI142" i="75"/>
  <c r="AJ142" i="75" s="1"/>
  <c r="AH149" i="75"/>
  <c r="AH172" i="75"/>
  <c r="P44" i="75"/>
  <c r="AH63" i="75"/>
  <c r="AJ63" i="75" s="1"/>
  <c r="Q65" i="75"/>
  <c r="R66" i="75"/>
  <c r="S66" i="75" s="1"/>
  <c r="AH67" i="75"/>
  <c r="AJ67" i="75" s="1"/>
  <c r="Q73" i="75"/>
  <c r="AH86" i="75"/>
  <c r="AJ86" i="75" s="1"/>
  <c r="X92" i="75"/>
  <c r="AB92" i="75"/>
  <c r="AF92" i="75"/>
  <c r="AH90" i="75"/>
  <c r="AJ90" i="75" s="1"/>
  <c r="U92" i="75"/>
  <c r="AG91" i="75"/>
  <c r="AI91" i="75" s="1"/>
  <c r="AN92" i="75"/>
  <c r="R111" i="75"/>
  <c r="S111" i="75" s="1"/>
  <c r="R149" i="75"/>
  <c r="S149" i="75" s="1"/>
  <c r="J179" i="75"/>
  <c r="W186" i="75"/>
  <c r="AA194" i="75"/>
  <c r="AE194" i="75"/>
  <c r="Q55" i="75"/>
  <c r="Q71" i="75"/>
  <c r="AI79" i="75"/>
  <c r="Q86" i="75"/>
  <c r="R88" i="75"/>
  <c r="S88" i="75" s="1"/>
  <c r="AO92" i="75"/>
  <c r="Q93" i="75"/>
  <c r="R131" i="75"/>
  <c r="S131" i="75" s="1"/>
  <c r="X194" i="75"/>
  <c r="O34" i="75"/>
  <c r="R34" i="75" s="1"/>
  <c r="S34" i="75" s="1"/>
  <c r="AH29" i="75"/>
  <c r="AJ29" i="75" s="1"/>
  <c r="T83" i="75"/>
  <c r="AB83" i="75"/>
  <c r="Q113" i="75"/>
  <c r="AP180" i="75"/>
  <c r="O181" i="75"/>
  <c r="O185" i="75" s="1"/>
  <c r="Y194" i="75"/>
  <c r="O191" i="75"/>
  <c r="R188" i="75"/>
  <c r="R190" i="75"/>
  <c r="AH48" i="75"/>
  <c r="AJ48" i="75" s="1"/>
  <c r="AH68" i="75"/>
  <c r="AJ68" i="75" s="1"/>
  <c r="AH113" i="75"/>
  <c r="AA83" i="75"/>
  <c r="AV83" i="75"/>
  <c r="O172" i="75"/>
  <c r="Q172" i="75" s="1"/>
  <c r="AG179" i="75"/>
  <c r="AI179" i="75" s="1"/>
  <c r="J77" i="75"/>
  <c r="R9" i="75"/>
  <c r="S9" i="75" s="1"/>
  <c r="Q10" i="75"/>
  <c r="AH37" i="75"/>
  <c r="AJ37" i="75" s="1"/>
  <c r="AO83" i="75"/>
  <c r="O44" i="75"/>
  <c r="AI42" i="75"/>
  <c r="AH52" i="75"/>
  <c r="AJ52" i="75" s="1"/>
  <c r="AH55" i="75"/>
  <c r="AJ55" i="75" s="1"/>
  <c r="AI70" i="75"/>
  <c r="AI71" i="75"/>
  <c r="AH78" i="75"/>
  <c r="AJ78" i="75" s="1"/>
  <c r="Q87" i="75"/>
  <c r="AE92" i="75"/>
  <c r="AQ92" i="75"/>
  <c r="O99" i="75"/>
  <c r="R99" i="75" s="1"/>
  <c r="S99" i="75" s="1"/>
  <c r="R112" i="75"/>
  <c r="S112" i="75" s="1"/>
  <c r="AG124" i="75"/>
  <c r="AI124" i="75" s="1"/>
  <c r="AI125" i="75"/>
  <c r="AJ125" i="75" s="1"/>
  <c r="AI131" i="75"/>
  <c r="AJ131" i="75" s="1"/>
  <c r="AH157" i="75"/>
  <c r="R168" i="75"/>
  <c r="S168" i="75" s="1"/>
  <c r="Z180" i="75"/>
  <c r="Z186" i="75" s="1"/>
  <c r="P191" i="75"/>
  <c r="Q191" i="75" s="1"/>
  <c r="Q37" i="75"/>
  <c r="Q131" i="75"/>
  <c r="AD83" i="75"/>
  <c r="AR92" i="75"/>
  <c r="Q142" i="75"/>
  <c r="Q149" i="75"/>
  <c r="AU180" i="75"/>
  <c r="AU186" i="75" s="1"/>
  <c r="AU194" i="75" s="1"/>
  <c r="AL180" i="75"/>
  <c r="AT180" i="75"/>
  <c r="AT186" i="75" s="1"/>
  <c r="AT194" i="75" s="1"/>
  <c r="Q187" i="75"/>
  <c r="AC92" i="75"/>
  <c r="Q137" i="75"/>
  <c r="R4" i="75"/>
  <c r="P15" i="75"/>
  <c r="AI78" i="75"/>
  <c r="AM180" i="75"/>
  <c r="AM186" i="75" s="1"/>
  <c r="Q9" i="75"/>
  <c r="AH10" i="75"/>
  <c r="AJ10" i="75" s="1"/>
  <c r="AH36" i="75"/>
  <c r="AJ36" i="75" s="1"/>
  <c r="U83" i="75"/>
  <c r="AE83" i="75"/>
  <c r="Q64" i="75"/>
  <c r="Q72" i="75"/>
  <c r="R76" i="75"/>
  <c r="S76" i="75" s="1"/>
  <c r="Y92" i="75"/>
  <c r="AS92" i="75"/>
  <c r="AH94" i="75"/>
  <c r="AQ185" i="75"/>
  <c r="P124" i="75"/>
  <c r="R113" i="75"/>
  <c r="S113" i="75" s="1"/>
  <c r="AH168" i="75"/>
  <c r="T194" i="75"/>
  <c r="AB194" i="75"/>
  <c r="AH164" i="75"/>
  <c r="Q29" i="75"/>
  <c r="AN83" i="75"/>
  <c r="AH125" i="75"/>
  <c r="Q44" i="75"/>
  <c r="S44" i="75" s="1"/>
  <c r="AP185" i="75"/>
  <c r="AP186" i="75" s="1"/>
  <c r="Q7" i="75"/>
  <c r="S7" i="75" s="1"/>
  <c r="AG15" i="75"/>
  <c r="AI15" i="75" s="1"/>
  <c r="AI20" i="75"/>
  <c r="V83" i="75"/>
  <c r="AF83" i="75"/>
  <c r="S42" i="75"/>
  <c r="AI47" i="75"/>
  <c r="P62" i="75"/>
  <c r="Q88" i="75"/>
  <c r="AL92" i="75"/>
  <c r="AT92" i="75"/>
  <c r="AT193" i="75" s="1"/>
  <c r="U194" i="75"/>
  <c r="AC194" i="75"/>
  <c r="AH187" i="75"/>
  <c r="AE180" i="75"/>
  <c r="AE186" i="75" s="1"/>
  <c r="AQ180" i="75"/>
  <c r="AC83" i="75"/>
  <c r="AA180" i="75"/>
  <c r="AA186" i="75" s="1"/>
  <c r="R7" i="75"/>
  <c r="AH9" i="75"/>
  <c r="AJ9" i="75" s="1"/>
  <c r="Q28" i="75"/>
  <c r="AI34" i="75"/>
  <c r="W83" i="75"/>
  <c r="AK83" i="75"/>
  <c r="AS83" i="75"/>
  <c r="Q68" i="75"/>
  <c r="R73" i="75"/>
  <c r="S73" i="75" s="1"/>
  <c r="T92" i="75"/>
  <c r="AM92" i="75"/>
  <c r="O97" i="75"/>
  <c r="V180" i="75"/>
  <c r="V193" i="75" s="1"/>
  <c r="AD180" i="75"/>
  <c r="AD186" i="75" s="1"/>
  <c r="AI190" i="75"/>
  <c r="AJ190" i="75" s="1"/>
  <c r="J82" i="75"/>
  <c r="AJ39" i="75"/>
  <c r="S4" i="75"/>
  <c r="R8" i="75"/>
  <c r="Q4" i="75"/>
  <c r="P8" i="75"/>
  <c r="Q8" i="75" s="1"/>
  <c r="S8" i="75" s="1"/>
  <c r="R18" i="75"/>
  <c r="S18" i="75" s="1"/>
  <c r="R20" i="75"/>
  <c r="S20" i="75" s="1"/>
  <c r="R24" i="75"/>
  <c r="S24" i="75" s="1"/>
  <c r="R39" i="75"/>
  <c r="S39" i="75" s="1"/>
  <c r="AI39" i="75"/>
  <c r="Q42" i="75"/>
  <c r="AR83" i="75"/>
  <c r="AH45" i="75"/>
  <c r="AJ45" i="75" s="1"/>
  <c r="AH49" i="75"/>
  <c r="AJ49" i="75" s="1"/>
  <c r="AH53" i="75"/>
  <c r="AJ53" i="75" s="1"/>
  <c r="AH56" i="75"/>
  <c r="AJ56" i="75" s="1"/>
  <c r="AG62" i="75"/>
  <c r="AI62" i="75" s="1"/>
  <c r="AH69" i="75"/>
  <c r="AJ69" i="75" s="1"/>
  <c r="AH72" i="75"/>
  <c r="AJ72" i="75" s="1"/>
  <c r="AH85" i="75"/>
  <c r="AJ85" i="75" s="1"/>
  <c r="AH87" i="75"/>
  <c r="AJ87" i="75" s="1"/>
  <c r="AH97" i="75"/>
  <c r="AG98" i="75"/>
  <c r="AI98" i="75" s="1"/>
  <c r="AJ98" i="75" s="1"/>
  <c r="AH118" i="75"/>
  <c r="X180" i="75"/>
  <c r="X186" i="75" s="1"/>
  <c r="X193" i="75" s="1"/>
  <c r="AF180" i="75"/>
  <c r="Q134" i="75"/>
  <c r="AI137" i="75"/>
  <c r="AJ137" i="75" s="1"/>
  <c r="Q139" i="75"/>
  <c r="AI153" i="75"/>
  <c r="AJ153" i="75" s="1"/>
  <c r="Y180" i="75"/>
  <c r="Y186" i="75" s="1"/>
  <c r="Y193" i="75" s="1"/>
  <c r="Y195" i="75" s="1"/>
  <c r="W194" i="75"/>
  <c r="R45" i="75"/>
  <c r="S45" i="75" s="1"/>
  <c r="R55" i="75"/>
  <c r="S55" i="75" s="1"/>
  <c r="AH76" i="75"/>
  <c r="AJ76" i="75" s="1"/>
  <c r="P77" i="75"/>
  <c r="AP83" i="75"/>
  <c r="R86" i="75"/>
  <c r="S86" i="75" s="1"/>
  <c r="AP92" i="75"/>
  <c r="AH93" i="75"/>
  <c r="AH99" i="75"/>
  <c r="AI118" i="75"/>
  <c r="AJ118" i="75" s="1"/>
  <c r="AJ124" i="75" s="1"/>
  <c r="Q164" i="75"/>
  <c r="Q168" i="75"/>
  <c r="R181" i="75"/>
  <c r="S181" i="75" s="1"/>
  <c r="R187" i="75"/>
  <c r="S187" i="75" s="1"/>
  <c r="Q188" i="75"/>
  <c r="S188" i="75" s="1"/>
  <c r="AH188" i="75"/>
  <c r="AH12" i="75"/>
  <c r="AJ12" i="75" s="1"/>
  <c r="AH16" i="75"/>
  <c r="Q22" i="75"/>
  <c r="AH32" i="75"/>
  <c r="AJ32" i="75" s="1"/>
  <c r="AH43" i="75"/>
  <c r="AJ43" i="75" s="1"/>
  <c r="AG44" i="75"/>
  <c r="AI44" i="75" s="1"/>
  <c r="P82" i="75"/>
  <c r="Q106" i="75"/>
  <c r="AH106" i="75"/>
  <c r="Q111" i="75"/>
  <c r="AH111" i="75"/>
  <c r="Q112" i="75"/>
  <c r="AH151" i="75"/>
  <c r="AH163" i="75" s="1"/>
  <c r="R164" i="75"/>
  <c r="O194" i="75"/>
  <c r="AH18" i="75"/>
  <c r="AJ18" i="75" s="1"/>
  <c r="Q23" i="75"/>
  <c r="AH24" i="75"/>
  <c r="AJ24" i="75" s="1"/>
  <c r="AQ83" i="75"/>
  <c r="AH98" i="75"/>
  <c r="T180" i="75"/>
  <c r="T193" i="75" s="1"/>
  <c r="AB180" i="75"/>
  <c r="AB186" i="75" s="1"/>
  <c r="Q181" i="75"/>
  <c r="R14" i="75"/>
  <c r="S14" i="75" s="1"/>
  <c r="P32" i="75"/>
  <c r="Q32" i="75" s="1"/>
  <c r="O85" i="75"/>
  <c r="Q85" i="75" s="1"/>
  <c r="J15" i="75"/>
  <c r="O15" i="75"/>
  <c r="Q63" i="75"/>
  <c r="R63" i="75"/>
  <c r="S63" i="75" s="1"/>
  <c r="R67" i="75"/>
  <c r="S67" i="75" s="1"/>
  <c r="Q67" i="75"/>
  <c r="O79" i="75"/>
  <c r="Q79" i="75" s="1"/>
  <c r="O56" i="75"/>
  <c r="R56" i="75" s="1"/>
  <c r="S56" i="75" s="1"/>
  <c r="R47" i="75"/>
  <c r="S47" i="75" s="1"/>
  <c r="Q47" i="75"/>
  <c r="J62" i="75"/>
  <c r="Q45" i="75"/>
  <c r="Q34" i="75"/>
  <c r="O38" i="75"/>
  <c r="Q31" i="75"/>
  <c r="R31" i="75"/>
  <c r="S31" i="75" s="1"/>
  <c r="J38" i="75"/>
  <c r="R185" i="75"/>
  <c r="S185" i="75" s="1"/>
  <c r="Q185" i="75"/>
  <c r="J163" i="75"/>
  <c r="Q157" i="75"/>
  <c r="R118" i="75"/>
  <c r="S118" i="75" s="1"/>
  <c r="Q118" i="75"/>
  <c r="J124" i="75"/>
  <c r="Z92" i="75"/>
  <c r="P89" i="75"/>
  <c r="AI4" i="75"/>
  <c r="R70" i="75"/>
  <c r="S70" i="75" s="1"/>
  <c r="Q70" i="75"/>
  <c r="Q12" i="75"/>
  <c r="R48" i="75"/>
  <c r="S48" i="75" s="1"/>
  <c r="Q48" i="75"/>
  <c r="R52" i="75"/>
  <c r="S52" i="75" s="1"/>
  <c r="Q52" i="75"/>
  <c r="R153" i="75"/>
  <c r="S153" i="75" s="1"/>
  <c r="Q153" i="75"/>
  <c r="AE193" i="75"/>
  <c r="AE195" i="75" s="1"/>
  <c r="AG191" i="75"/>
  <c r="AI189" i="75"/>
  <c r="AJ189" i="75" s="1"/>
  <c r="AH189" i="75"/>
  <c r="R49" i="75"/>
  <c r="S49" i="75" s="1"/>
  <c r="Q51" i="75"/>
  <c r="S51" i="75" s="1"/>
  <c r="Q49" i="75"/>
  <c r="AH4" i="75"/>
  <c r="AI27" i="75"/>
  <c r="AH27" i="75"/>
  <c r="AJ27" i="75" s="1"/>
  <c r="Z194" i="75"/>
  <c r="Q14" i="75"/>
  <c r="R10" i="75"/>
  <c r="S10" i="75" s="1"/>
  <c r="AJ16" i="75"/>
  <c r="R22" i="75"/>
  <c r="S22" i="75" s="1"/>
  <c r="O77" i="75"/>
  <c r="AH82" i="75"/>
  <c r="AJ82" i="75" s="1"/>
  <c r="O89" i="75"/>
  <c r="O92" i="75" s="1"/>
  <c r="R85" i="75"/>
  <c r="R94" i="75"/>
  <c r="S94" i="75" s="1"/>
  <c r="Q94" i="75"/>
  <c r="O163" i="75"/>
  <c r="P30" i="75"/>
  <c r="Q16" i="75"/>
  <c r="R53" i="75"/>
  <c r="S53" i="75" s="1"/>
  <c r="Q53" i="75"/>
  <c r="R78" i="75"/>
  <c r="Q78" i="75"/>
  <c r="R97" i="75"/>
  <c r="S97" i="75" s="1"/>
  <c r="O98" i="75"/>
  <c r="Q97" i="75"/>
  <c r="AI73" i="75"/>
  <c r="AH73" i="75"/>
  <c r="AJ73" i="75" s="1"/>
  <c r="V194" i="75"/>
  <c r="V92" i="75"/>
  <c r="AN185" i="75"/>
  <c r="AN180" i="75"/>
  <c r="W193" i="75"/>
  <c r="P91" i="75"/>
  <c r="P194" i="75" s="1"/>
  <c r="R90" i="75"/>
  <c r="Q90" i="75"/>
  <c r="Q91" i="75" s="1"/>
  <c r="AD194" i="75"/>
  <c r="AD92" i="75"/>
  <c r="AD193" i="75" s="1"/>
  <c r="R105" i="75"/>
  <c r="S105" i="75" s="1"/>
  <c r="Q105" i="75"/>
  <c r="AV185" i="75"/>
  <c r="AV193" i="75" s="1"/>
  <c r="AV180" i="75"/>
  <c r="AI14" i="75"/>
  <c r="AH14" i="75"/>
  <c r="AJ14" i="75" s="1"/>
  <c r="Q18" i="75"/>
  <c r="R29" i="75"/>
  <c r="S29" i="75" s="1"/>
  <c r="AG38" i="75"/>
  <c r="AI31" i="75"/>
  <c r="AH31" i="75"/>
  <c r="AK180" i="75"/>
  <c r="AK185" i="75"/>
  <c r="AS180" i="75"/>
  <c r="AS185" i="75"/>
  <c r="AO185" i="75"/>
  <c r="AO180" i="75"/>
  <c r="R16" i="75"/>
  <c r="O30" i="75"/>
  <c r="R37" i="75"/>
  <c r="S37" i="75" s="1"/>
  <c r="AG77" i="75"/>
  <c r="AI77" i="75" s="1"/>
  <c r="AJ77" i="75" s="1"/>
  <c r="AI66" i="75"/>
  <c r="AH66" i="75"/>
  <c r="AG89" i="75"/>
  <c r="AI88" i="75"/>
  <c r="AH88" i="75"/>
  <c r="AJ88" i="75" s="1"/>
  <c r="AI112" i="75"/>
  <c r="AJ112" i="75" s="1"/>
  <c r="AH112" i="75"/>
  <c r="P163" i="75"/>
  <c r="R151" i="75"/>
  <c r="S151" i="75" s="1"/>
  <c r="Q151" i="75"/>
  <c r="AG185" i="75"/>
  <c r="AI181" i="75"/>
  <c r="AJ181" i="75" s="1"/>
  <c r="AH181" i="75"/>
  <c r="U180" i="75"/>
  <c r="P98" i="75"/>
  <c r="AG30" i="75"/>
  <c r="AI30" i="75" s="1"/>
  <c r="AI74" i="75"/>
  <c r="AH74" i="75"/>
  <c r="AJ74" i="75" s="1"/>
  <c r="J194" i="75"/>
  <c r="J92" i="75"/>
  <c r="AR180" i="75"/>
  <c r="AR185" i="75"/>
  <c r="AG180" i="75"/>
  <c r="AI180" i="75" s="1"/>
  <c r="Q20" i="75"/>
  <c r="Q21" i="75"/>
  <c r="AH91" i="75"/>
  <c r="AJ91" i="75" s="1"/>
  <c r="H127" i="66"/>
  <c r="O62" i="75" l="1"/>
  <c r="Q62" i="75" s="1"/>
  <c r="S62" i="75" s="1"/>
  <c r="Q77" i="75"/>
  <c r="S77" i="75" s="1"/>
  <c r="X195" i="75"/>
  <c r="AB193" i="75"/>
  <c r="AB195" i="75" s="1"/>
  <c r="V186" i="75"/>
  <c r="AL186" i="75"/>
  <c r="Q15" i="75"/>
  <c r="AH179" i="75"/>
  <c r="AJ179" i="75" s="1"/>
  <c r="AA193" i="75"/>
  <c r="AA195" i="75" s="1"/>
  <c r="R172" i="75"/>
  <c r="S172" i="75" s="1"/>
  <c r="K127" i="66"/>
  <c r="I127" i="66"/>
  <c r="AR193" i="75"/>
  <c r="R69" i="75"/>
  <c r="S69" i="75" s="1"/>
  <c r="AQ186" i="75"/>
  <c r="AQ194" i="75" s="1"/>
  <c r="O179" i="75"/>
  <c r="Q179" i="75" s="1"/>
  <c r="Z193" i="75"/>
  <c r="W195" i="75"/>
  <c r="AC193" i="75"/>
  <c r="AC195" i="75" s="1"/>
  <c r="T195" i="75"/>
  <c r="S164" i="75"/>
  <c r="Q99" i="75"/>
  <c r="T186" i="75"/>
  <c r="O124" i="75"/>
  <c r="AQ193" i="75"/>
  <c r="AS193" i="75"/>
  <c r="R44" i="75"/>
  <c r="P38" i="75"/>
  <c r="Q38" i="75" s="1"/>
  <c r="R32" i="75"/>
  <c r="S32" i="75" s="1"/>
  <c r="R15" i="75"/>
  <c r="S15" i="75" s="1"/>
  <c r="AO186" i="75"/>
  <c r="AS186" i="75"/>
  <c r="AS194" i="75" s="1"/>
  <c r="Q56" i="75"/>
  <c r="AH62" i="75"/>
  <c r="AJ62" i="75" s="1"/>
  <c r="J180" i="75"/>
  <c r="J186" i="75" s="1"/>
  <c r="S124" i="75"/>
  <c r="R191" i="75"/>
  <c r="S191" i="75" s="1"/>
  <c r="AH89" i="75"/>
  <c r="AJ89" i="75" s="1"/>
  <c r="AV186" i="75"/>
  <c r="AV194" i="75" s="1"/>
  <c r="Z195" i="75"/>
  <c r="AH124" i="75"/>
  <c r="AH180" i="75" s="1"/>
  <c r="AJ180" i="75" s="1"/>
  <c r="AH44" i="75"/>
  <c r="AJ44" i="75" s="1"/>
  <c r="R79" i="75"/>
  <c r="R82" i="75" s="1"/>
  <c r="O82" i="75"/>
  <c r="Q82" i="75" s="1"/>
  <c r="S82" i="75" s="1"/>
  <c r="S79" i="75"/>
  <c r="J83" i="75"/>
  <c r="Q98" i="75"/>
  <c r="Q163" i="75"/>
  <c r="Q124" i="75"/>
  <c r="AH15" i="75"/>
  <c r="AJ15" i="75" s="1"/>
  <c r="AK186" i="75"/>
  <c r="R91" i="75"/>
  <c r="S90" i="75"/>
  <c r="AR186" i="75"/>
  <c r="AR194" i="75" s="1"/>
  <c r="R30" i="75"/>
  <c r="S30" i="75" s="1"/>
  <c r="S16" i="75"/>
  <c r="AH38" i="75"/>
  <c r="AJ31" i="75"/>
  <c r="AH30" i="75"/>
  <c r="AJ30" i="75" s="1"/>
  <c r="Q89" i="75"/>
  <c r="P92" i="75"/>
  <c r="Q92" i="75" s="1"/>
  <c r="S78" i="75"/>
  <c r="V195" i="75"/>
  <c r="Q194" i="75"/>
  <c r="Q30" i="75"/>
  <c r="S85" i="75"/>
  <c r="R89" i="75"/>
  <c r="AG92" i="75"/>
  <c r="AI89" i="75"/>
  <c r="R124" i="75"/>
  <c r="AI38" i="75"/>
  <c r="AG83" i="75"/>
  <c r="AI83" i="75" s="1"/>
  <c r="R98" i="75"/>
  <c r="S98" i="75" s="1"/>
  <c r="AJ4" i="75"/>
  <c r="AH8" i="75"/>
  <c r="AJ8" i="75" s="1"/>
  <c r="AH191" i="75"/>
  <c r="AJ191" i="75" s="1"/>
  <c r="AI191" i="75"/>
  <c r="AJ66" i="75"/>
  <c r="AH77" i="75"/>
  <c r="AN186" i="75"/>
  <c r="R62" i="75"/>
  <c r="U193" i="75"/>
  <c r="U195" i="75" s="1"/>
  <c r="U186" i="75"/>
  <c r="AI185" i="75"/>
  <c r="AH185" i="75"/>
  <c r="AJ185" i="75" s="1"/>
  <c r="AD195" i="75"/>
  <c r="R163" i="75"/>
  <c r="S163" i="75" s="1"/>
  <c r="P180" i="75"/>
  <c r="D136" i="66"/>
  <c r="R179" i="75" l="1"/>
  <c r="S179" i="75" s="1"/>
  <c r="O180" i="75"/>
  <c r="O193" i="75" s="1"/>
  <c r="O195" i="75" s="1"/>
  <c r="R77" i="75"/>
  <c r="P83" i="75"/>
  <c r="P193" i="75" s="1"/>
  <c r="J193" i="75"/>
  <c r="J195" i="75" s="1"/>
  <c r="R38" i="75"/>
  <c r="S38" i="75" s="1"/>
  <c r="O83" i="75"/>
  <c r="P186" i="75"/>
  <c r="AH83" i="75"/>
  <c r="AJ83" i="75" s="1"/>
  <c r="AJ38" i="75"/>
  <c r="R92" i="75"/>
  <c r="S92" i="75" s="1"/>
  <c r="S89" i="75"/>
  <c r="S91" i="75"/>
  <c r="R194" i="75"/>
  <c r="AI92" i="75"/>
  <c r="AH92" i="75"/>
  <c r="AJ92" i="75" s="1"/>
  <c r="R180" i="75" l="1"/>
  <c r="S180" i="75" s="1"/>
  <c r="Q180" i="75"/>
  <c r="O186" i="75"/>
  <c r="R83" i="75"/>
  <c r="Q83" i="75"/>
  <c r="S83" i="75" s="1"/>
  <c r="Q193" i="75"/>
  <c r="P195" i="75"/>
  <c r="Q195" i="75" s="1"/>
  <c r="S194" i="75"/>
  <c r="R186" i="75" l="1"/>
  <c r="S186" i="75" s="1"/>
  <c r="R193" i="75"/>
  <c r="R195" i="75" s="1"/>
  <c r="S195" i="75" s="1"/>
  <c r="S193" i="75"/>
  <c r="D127" i="66" l="1"/>
  <c r="E136" i="66" l="1"/>
  <c r="E127" i="66"/>
  <c r="J136" i="66" l="1"/>
  <c r="F136" i="66"/>
  <c r="J127" i="66"/>
  <c r="F127" i="66"/>
  <c r="E52" i="63" l="1"/>
  <c r="C5" i="69" l="1"/>
  <c r="F5" i="69" l="1"/>
  <c r="D4" i="58" l="1"/>
  <c r="E119" i="66"/>
  <c r="G10" i="57"/>
  <c r="D158" i="66"/>
  <c r="D159" i="66" s="1"/>
  <c r="J45" i="29"/>
  <c r="D45" i="29"/>
  <c r="C45" i="29"/>
  <c r="B45" i="29"/>
  <c r="A45" i="29"/>
  <c r="J43" i="29"/>
  <c r="J44" i="29" s="1"/>
  <c r="D43" i="29"/>
  <c r="C43" i="29"/>
  <c r="B43" i="29"/>
  <c r="A43" i="29"/>
  <c r="J41" i="29"/>
  <c r="D41" i="29"/>
  <c r="C41" i="29"/>
  <c r="J40" i="29"/>
  <c r="D40" i="29"/>
  <c r="C40" i="29"/>
  <c r="B40" i="29"/>
  <c r="A40" i="29"/>
  <c r="J38" i="29"/>
  <c r="D38" i="29"/>
  <c r="C38" i="29"/>
  <c r="J37" i="29"/>
  <c r="D37" i="29"/>
  <c r="C37" i="29"/>
  <c r="J36" i="29"/>
  <c r="D36" i="29"/>
  <c r="C36" i="29"/>
  <c r="B36" i="29"/>
  <c r="A36" i="29"/>
  <c r="J34" i="29"/>
  <c r="D34" i="29"/>
  <c r="C34" i="29"/>
  <c r="B34" i="29"/>
  <c r="A34" i="29"/>
  <c r="J33" i="29"/>
  <c r="D33" i="29"/>
  <c r="C33" i="29"/>
  <c r="B33" i="29"/>
  <c r="A33" i="29"/>
  <c r="J32" i="29"/>
  <c r="D32" i="29"/>
  <c r="C32" i="29"/>
  <c r="B32" i="29"/>
  <c r="A32" i="29"/>
  <c r="J30" i="29"/>
  <c r="D30" i="29"/>
  <c r="C30" i="29"/>
  <c r="B30" i="29"/>
  <c r="A30" i="29"/>
  <c r="J28" i="29"/>
  <c r="D28" i="29"/>
  <c r="C28" i="29"/>
  <c r="B28" i="29"/>
  <c r="A28" i="29"/>
  <c r="J26" i="29"/>
  <c r="D26" i="29"/>
  <c r="C26" i="29"/>
  <c r="B26" i="29"/>
  <c r="A26" i="29"/>
  <c r="J24" i="29"/>
  <c r="D24" i="29"/>
  <c r="B24" i="29"/>
  <c r="A24" i="29"/>
  <c r="J22" i="29"/>
  <c r="D22" i="29"/>
  <c r="C22" i="29"/>
  <c r="B22" i="29"/>
  <c r="A22" i="29"/>
  <c r="M21" i="29"/>
  <c r="L21" i="29"/>
  <c r="N21" i="29" s="1"/>
  <c r="H21" i="29"/>
  <c r="G21" i="29"/>
  <c r="I21" i="29" s="1"/>
  <c r="M20" i="29"/>
  <c r="L20" i="29"/>
  <c r="N20" i="29" s="1"/>
  <c r="H20" i="29"/>
  <c r="G20" i="29"/>
  <c r="I20" i="29" s="1"/>
  <c r="J19" i="29"/>
  <c r="J23" i="29" s="1"/>
  <c r="D19" i="29"/>
  <c r="B19" i="29"/>
  <c r="A19" i="29"/>
  <c r="M17" i="29"/>
  <c r="L17" i="29"/>
  <c r="N17" i="29" s="1"/>
  <c r="H17" i="29"/>
  <c r="G17" i="29"/>
  <c r="I17" i="29" s="1"/>
  <c r="M16" i="29"/>
  <c r="L16" i="29"/>
  <c r="N16" i="29" s="1"/>
  <c r="H16" i="29"/>
  <c r="G16" i="29"/>
  <c r="I16" i="29" s="1"/>
  <c r="M15" i="29"/>
  <c r="L15" i="29"/>
  <c r="N15" i="29" s="1"/>
  <c r="H15" i="29"/>
  <c r="G15" i="29"/>
  <c r="I15" i="29" s="1"/>
  <c r="M14" i="29"/>
  <c r="L14" i="29"/>
  <c r="N14" i="29" s="1"/>
  <c r="H14" i="29"/>
  <c r="G14" i="29"/>
  <c r="I14" i="29" s="1"/>
  <c r="J13" i="29"/>
  <c r="D13" i="29"/>
  <c r="C13" i="29"/>
  <c r="B13" i="29"/>
  <c r="J11" i="29"/>
  <c r="J12" i="29" s="1"/>
  <c r="D11" i="29"/>
  <c r="C11" i="29"/>
  <c r="B11" i="29"/>
  <c r="A11" i="29"/>
  <c r="J9" i="29"/>
  <c r="D9" i="29"/>
  <c r="C9" i="29"/>
  <c r="B9" i="29"/>
  <c r="A9" i="29"/>
  <c r="J8" i="29"/>
  <c r="D8" i="29"/>
  <c r="C8" i="29"/>
  <c r="B8" i="29"/>
  <c r="A8" i="29"/>
  <c r="J7" i="29"/>
  <c r="D7" i="29"/>
  <c r="C7" i="29"/>
  <c r="B7" i="29"/>
  <c r="A7" i="29"/>
  <c r="A2" i="29"/>
  <c r="J11" i="28"/>
  <c r="D11" i="28"/>
  <c r="B11" i="28"/>
  <c r="J9" i="28"/>
  <c r="D9" i="28"/>
  <c r="B9" i="28"/>
  <c r="J8" i="28"/>
  <c r="D8" i="28"/>
  <c r="B8" i="28"/>
  <c r="J7" i="28"/>
  <c r="D7" i="28"/>
  <c r="B7" i="28"/>
  <c r="N40" i="27"/>
  <c r="M40" i="27"/>
  <c r="H40" i="27"/>
  <c r="G40" i="27"/>
  <c r="I40" i="27" s="1"/>
  <c r="M38" i="27"/>
  <c r="L38" i="27"/>
  <c r="N38" i="27" s="1"/>
  <c r="H38" i="27"/>
  <c r="G38" i="27"/>
  <c r="I38" i="27" s="1"/>
  <c r="J37" i="27"/>
  <c r="D37" i="27"/>
  <c r="B37" i="27"/>
  <c r="M36" i="27"/>
  <c r="L36" i="27"/>
  <c r="N36" i="27" s="1"/>
  <c r="H36" i="27"/>
  <c r="G36" i="27"/>
  <c r="I36" i="27" s="1"/>
  <c r="M35" i="27"/>
  <c r="L35" i="27"/>
  <c r="N35" i="27" s="1"/>
  <c r="H35" i="27"/>
  <c r="G35" i="27"/>
  <c r="I35" i="27" s="1"/>
  <c r="J34" i="27"/>
  <c r="J39" i="27" s="1"/>
  <c r="D34" i="27"/>
  <c r="B34" i="27"/>
  <c r="J32" i="27"/>
  <c r="D32" i="27"/>
  <c r="J31" i="27"/>
  <c r="D31" i="27"/>
  <c r="J29" i="27"/>
  <c r="D29" i="27"/>
  <c r="J28" i="27"/>
  <c r="D28" i="27"/>
  <c r="J27" i="27"/>
  <c r="D27" i="27"/>
  <c r="J26" i="27"/>
  <c r="D26" i="27"/>
  <c r="J25" i="27"/>
  <c r="D25" i="27"/>
  <c r="J24" i="27"/>
  <c r="D24" i="27"/>
  <c r="B24" i="27"/>
  <c r="J22" i="27"/>
  <c r="D22" i="27"/>
  <c r="B22" i="27"/>
  <c r="J21" i="27"/>
  <c r="D21" i="27"/>
  <c r="B21" i="27"/>
  <c r="J20" i="27"/>
  <c r="D20" i="27"/>
  <c r="B20" i="27"/>
  <c r="J19" i="27"/>
  <c r="D19" i="27"/>
  <c r="B19" i="27"/>
  <c r="J18" i="27"/>
  <c r="D18" i="27"/>
  <c r="B18" i="27"/>
  <c r="J17" i="27"/>
  <c r="D17" i="27"/>
  <c r="B17" i="27"/>
  <c r="J16" i="27"/>
  <c r="D16" i="27"/>
  <c r="B16" i="27"/>
  <c r="J14" i="27"/>
  <c r="E14" i="27"/>
  <c r="D14" i="27"/>
  <c r="J13" i="27"/>
  <c r="D13" i="27"/>
  <c r="B13" i="27"/>
  <c r="J12" i="27"/>
  <c r="D12" i="27"/>
  <c r="J10" i="27"/>
  <c r="D10" i="27"/>
  <c r="J9" i="27"/>
  <c r="D9" i="27"/>
  <c r="J8" i="27"/>
  <c r="D8" i="27"/>
  <c r="J7" i="27"/>
  <c r="D7" i="27"/>
  <c r="B7" i="27"/>
  <c r="J14" i="26"/>
  <c r="D14" i="26"/>
  <c r="B14" i="26"/>
  <c r="J13" i="26"/>
  <c r="D13" i="26"/>
  <c r="B13" i="26"/>
  <c r="J12" i="26"/>
  <c r="D12" i="26"/>
  <c r="B12" i="26"/>
  <c r="M11" i="26"/>
  <c r="L11" i="26"/>
  <c r="N11" i="26" s="1"/>
  <c r="H11" i="26"/>
  <c r="G11" i="26"/>
  <c r="I11" i="26" s="1"/>
  <c r="J10" i="26"/>
  <c r="D10" i="26"/>
  <c r="B10" i="26"/>
  <c r="J9" i="26"/>
  <c r="D9" i="26"/>
  <c r="B9" i="26"/>
  <c r="J8" i="26"/>
  <c r="D8" i="26"/>
  <c r="B8" i="26"/>
  <c r="J7" i="26"/>
  <c r="D7" i="26"/>
  <c r="B7" i="26"/>
  <c r="A2" i="26"/>
  <c r="A2" i="28" s="1"/>
  <c r="AV200" i="21"/>
  <c r="AU200" i="21"/>
  <c r="AT200" i="21"/>
  <c r="AS200" i="21"/>
  <c r="AR200" i="21"/>
  <c r="AQ200" i="21"/>
  <c r="AP200" i="21"/>
  <c r="AO200" i="21"/>
  <c r="AN200" i="21"/>
  <c r="AM200" i="21"/>
  <c r="AL200" i="21"/>
  <c r="AK200" i="21"/>
  <c r="AF200" i="21"/>
  <c r="AE200" i="21"/>
  <c r="AD200" i="21"/>
  <c r="AC200" i="21"/>
  <c r="AB200" i="21"/>
  <c r="AA200" i="21"/>
  <c r="Z200" i="21"/>
  <c r="Y200" i="21"/>
  <c r="X200" i="21"/>
  <c r="W200" i="21"/>
  <c r="V200" i="21"/>
  <c r="U200" i="21"/>
  <c r="T200" i="21"/>
  <c r="AG199" i="21"/>
  <c r="AI199" i="21" s="1"/>
  <c r="AJ199" i="21" s="1"/>
  <c r="P199" i="21"/>
  <c r="O199" i="21"/>
  <c r="AG198" i="21"/>
  <c r="P198" i="21"/>
  <c r="O198" i="21"/>
  <c r="AG197" i="21"/>
  <c r="AI197" i="21" s="1"/>
  <c r="AJ197" i="21" s="1"/>
  <c r="P197" i="21"/>
  <c r="O197" i="21"/>
  <c r="AG196" i="21"/>
  <c r="AH196" i="21" s="1"/>
  <c r="P196" i="21"/>
  <c r="O196" i="21"/>
  <c r="AG191" i="21"/>
  <c r="AI191" i="21" s="1"/>
  <c r="AJ191" i="21" s="1"/>
  <c r="P191" i="21"/>
  <c r="O191" i="21"/>
  <c r="AG184" i="21"/>
  <c r="AI184" i="21" s="1"/>
  <c r="AJ184" i="21" s="1"/>
  <c r="P184" i="21"/>
  <c r="I184" i="21"/>
  <c r="O184" i="21" s="1"/>
  <c r="AV183" i="21"/>
  <c r="AU183" i="21"/>
  <c r="AT183" i="21"/>
  <c r="AS183" i="21"/>
  <c r="AR183" i="21"/>
  <c r="AQ183" i="21"/>
  <c r="AP183" i="21"/>
  <c r="AO183" i="21"/>
  <c r="AN183" i="21"/>
  <c r="AM183" i="21"/>
  <c r="AL183" i="21"/>
  <c r="AK183" i="21"/>
  <c r="AF183" i="21"/>
  <c r="AE183" i="21"/>
  <c r="AD183" i="21"/>
  <c r="AC183" i="21"/>
  <c r="AB183" i="21"/>
  <c r="AA183" i="21"/>
  <c r="Z183" i="21"/>
  <c r="Y183" i="21"/>
  <c r="X183" i="21"/>
  <c r="W183" i="21"/>
  <c r="V183" i="21"/>
  <c r="U183" i="21"/>
  <c r="T183" i="21"/>
  <c r="I181" i="21"/>
  <c r="I178" i="21"/>
  <c r="I177" i="21"/>
  <c r="I176" i="21"/>
  <c r="AG175" i="21"/>
  <c r="AI175" i="21" s="1"/>
  <c r="AJ175" i="21" s="1"/>
  <c r="P175" i="21"/>
  <c r="I174" i="21"/>
  <c r="O172" i="21" s="1"/>
  <c r="I169" i="21"/>
  <c r="O167" i="21" s="1"/>
  <c r="AG167" i="21"/>
  <c r="AI167" i="21" s="1"/>
  <c r="AJ167" i="21" s="1"/>
  <c r="P167" i="21"/>
  <c r="AV166" i="21"/>
  <c r="AU166" i="21"/>
  <c r="AT166" i="21"/>
  <c r="AS166" i="21"/>
  <c r="AR166" i="21"/>
  <c r="AQ166" i="21"/>
  <c r="AP166" i="21"/>
  <c r="AO166" i="21"/>
  <c r="AN166" i="21"/>
  <c r="AM166" i="21"/>
  <c r="AL166" i="21"/>
  <c r="AK166" i="21"/>
  <c r="AF166" i="21"/>
  <c r="AG162" i="21"/>
  <c r="AH162" i="21" s="1"/>
  <c r="P162" i="21"/>
  <c r="I162" i="21"/>
  <c r="O162" i="21" s="1"/>
  <c r="I158" i="21"/>
  <c r="AG157" i="21"/>
  <c r="AI157" i="21" s="1"/>
  <c r="AJ157" i="21" s="1"/>
  <c r="P157" i="21"/>
  <c r="I157" i="21"/>
  <c r="I156" i="21"/>
  <c r="I155" i="21"/>
  <c r="AG154" i="21"/>
  <c r="AI154" i="21" s="1"/>
  <c r="P154" i="21"/>
  <c r="I154" i="21"/>
  <c r="AF153" i="21"/>
  <c r="AE153" i="21"/>
  <c r="AD153" i="21"/>
  <c r="AC153" i="21"/>
  <c r="AB153" i="21"/>
  <c r="AA153" i="21"/>
  <c r="Z153" i="21"/>
  <c r="Y153" i="21"/>
  <c r="X153" i="21"/>
  <c r="W153" i="21"/>
  <c r="V153" i="21"/>
  <c r="U153" i="21"/>
  <c r="T153" i="21"/>
  <c r="I150" i="21"/>
  <c r="O149" i="21" s="1"/>
  <c r="AG149" i="21"/>
  <c r="AH149" i="21" s="1"/>
  <c r="P149" i="21"/>
  <c r="AG146" i="21"/>
  <c r="AI146" i="21" s="1"/>
  <c r="AJ146" i="21" s="1"/>
  <c r="P146" i="21"/>
  <c r="O146" i="21"/>
  <c r="AG143" i="21"/>
  <c r="P143" i="21"/>
  <c r="O143" i="21"/>
  <c r="AG142" i="21"/>
  <c r="AI142" i="21" s="1"/>
  <c r="AJ142" i="21" s="1"/>
  <c r="P142" i="21"/>
  <c r="I142" i="21"/>
  <c r="O142" i="21" s="1"/>
  <c r="AG139" i="21"/>
  <c r="P139" i="21"/>
  <c r="I139" i="21"/>
  <c r="O139" i="21" s="1"/>
  <c r="AF138" i="21"/>
  <c r="AE138" i="21"/>
  <c r="AD138" i="21"/>
  <c r="AC138" i="21"/>
  <c r="AB138" i="21"/>
  <c r="AA138" i="21"/>
  <c r="Z138" i="21"/>
  <c r="Y138" i="21"/>
  <c r="X138" i="21"/>
  <c r="W138" i="21"/>
  <c r="V138" i="21"/>
  <c r="U138" i="21"/>
  <c r="T138" i="21"/>
  <c r="AG135" i="21"/>
  <c r="AI135" i="21" s="1"/>
  <c r="AJ135" i="21" s="1"/>
  <c r="P135" i="21"/>
  <c r="AG132" i="21"/>
  <c r="P132" i="21"/>
  <c r="I132" i="21"/>
  <c r="O132" i="21" s="1"/>
  <c r="O138" i="21" s="1"/>
  <c r="AU131" i="21"/>
  <c r="AT131" i="21"/>
  <c r="AS131" i="21"/>
  <c r="AR131" i="21"/>
  <c r="AQ131" i="21"/>
  <c r="AP131" i="21"/>
  <c r="AO131" i="21"/>
  <c r="AN131" i="21"/>
  <c r="AM131" i="21"/>
  <c r="AL131" i="21"/>
  <c r="AK131" i="21"/>
  <c r="AF131" i="21"/>
  <c r="AE131" i="21"/>
  <c r="AD131" i="21"/>
  <c r="AC131" i="21"/>
  <c r="AB131" i="21"/>
  <c r="AA131" i="21"/>
  <c r="Z131" i="21"/>
  <c r="Y131" i="21"/>
  <c r="X131" i="21"/>
  <c r="W131" i="21"/>
  <c r="V131" i="21"/>
  <c r="U131" i="21"/>
  <c r="T131" i="21"/>
  <c r="I128" i="21"/>
  <c r="AG126" i="21"/>
  <c r="AH126" i="21" s="1"/>
  <c r="AH131" i="21" s="1"/>
  <c r="P126" i="21"/>
  <c r="P131" i="21" s="1"/>
  <c r="I126" i="21"/>
  <c r="AF125" i="21"/>
  <c r="AE125" i="21"/>
  <c r="AD125" i="21"/>
  <c r="AC125" i="21"/>
  <c r="AB125" i="21"/>
  <c r="AA125" i="21"/>
  <c r="Z125" i="21"/>
  <c r="Y125" i="21"/>
  <c r="X125" i="21"/>
  <c r="W125" i="21"/>
  <c r="V125" i="21"/>
  <c r="U125" i="21"/>
  <c r="T125" i="21"/>
  <c r="AG124" i="21"/>
  <c r="AH124" i="21" s="1"/>
  <c r="P124" i="21"/>
  <c r="O124" i="21"/>
  <c r="I120" i="21"/>
  <c r="I119" i="21"/>
  <c r="I118" i="21"/>
  <c r="I117" i="21"/>
  <c r="I116" i="21"/>
  <c r="AG114" i="21"/>
  <c r="P114" i="21"/>
  <c r="P125" i="21" s="1"/>
  <c r="AF113" i="21"/>
  <c r="AE113" i="21"/>
  <c r="AD113" i="21"/>
  <c r="AC113" i="21"/>
  <c r="AB113" i="21"/>
  <c r="AA113" i="21"/>
  <c r="Z113" i="21"/>
  <c r="Y113" i="21"/>
  <c r="X113" i="21"/>
  <c r="W113" i="21"/>
  <c r="V113" i="21"/>
  <c r="U113" i="21"/>
  <c r="T113" i="21"/>
  <c r="AG109" i="21"/>
  <c r="P109" i="21"/>
  <c r="O109" i="21"/>
  <c r="I107" i="21"/>
  <c r="AG105" i="21"/>
  <c r="AI105" i="21" s="1"/>
  <c r="AJ105" i="21" s="1"/>
  <c r="P105" i="21"/>
  <c r="I105" i="21"/>
  <c r="AV104" i="21"/>
  <c r="AU104" i="21"/>
  <c r="AT104" i="21"/>
  <c r="AS104" i="21"/>
  <c r="AR104" i="21"/>
  <c r="AQ104" i="21"/>
  <c r="AP104" i="21"/>
  <c r="AO104" i="21"/>
  <c r="AN104" i="21"/>
  <c r="AM104" i="21"/>
  <c r="AL104" i="21"/>
  <c r="AK104" i="21"/>
  <c r="AG104" i="21"/>
  <c r="AF104" i="21"/>
  <c r="AE104" i="21"/>
  <c r="AD104" i="21"/>
  <c r="AC104" i="21"/>
  <c r="AB104" i="21"/>
  <c r="AA104" i="21"/>
  <c r="Z104" i="21"/>
  <c r="Y104" i="21"/>
  <c r="X104" i="21"/>
  <c r="W104" i="21"/>
  <c r="V104" i="21"/>
  <c r="U104" i="21"/>
  <c r="T104" i="21"/>
  <c r="AG103" i="21"/>
  <c r="AI103" i="21" s="1"/>
  <c r="AJ103" i="21" s="1"/>
  <c r="P103" i="21"/>
  <c r="I103" i="21"/>
  <c r="O103" i="21" s="1"/>
  <c r="I101" i="21"/>
  <c r="O99" i="21" s="1"/>
  <c r="AG99" i="21"/>
  <c r="AI99" i="21" s="1"/>
  <c r="AJ99" i="21" s="1"/>
  <c r="P99" i="21"/>
  <c r="AG98" i="21"/>
  <c r="AI98" i="21" s="1"/>
  <c r="AJ98" i="21" s="1"/>
  <c r="P98" i="21"/>
  <c r="O98" i="21"/>
  <c r="AG97" i="21"/>
  <c r="AF96" i="21"/>
  <c r="AE96" i="21"/>
  <c r="AD96" i="21"/>
  <c r="AC96" i="21"/>
  <c r="AB96" i="21"/>
  <c r="AA96" i="21"/>
  <c r="Z96" i="21"/>
  <c r="Y96" i="21"/>
  <c r="X96" i="21"/>
  <c r="W96" i="21"/>
  <c r="V96" i="21"/>
  <c r="U96" i="21"/>
  <c r="T96" i="21"/>
  <c r="AG95" i="21"/>
  <c r="P95" i="21"/>
  <c r="P96" i="21" s="1"/>
  <c r="O95" i="21"/>
  <c r="O96" i="21" s="1"/>
  <c r="AF94" i="21"/>
  <c r="AF97" i="21" s="1"/>
  <c r="AE94" i="21"/>
  <c r="AD94" i="21"/>
  <c r="AC94" i="21"/>
  <c r="AB94" i="21"/>
  <c r="AA94" i="21"/>
  <c r="Z94" i="21"/>
  <c r="Y94" i="21"/>
  <c r="X94" i="21"/>
  <c r="W94" i="21"/>
  <c r="V94" i="21"/>
  <c r="U94" i="21"/>
  <c r="T94" i="21"/>
  <c r="AG93" i="21"/>
  <c r="AI93" i="21" s="1"/>
  <c r="AJ93" i="21" s="1"/>
  <c r="P93" i="21"/>
  <c r="O93" i="21"/>
  <c r="AG92" i="21"/>
  <c r="AH92" i="21" s="1"/>
  <c r="P92" i="21"/>
  <c r="O92" i="21"/>
  <c r="AG91" i="21"/>
  <c r="AI91" i="21" s="1"/>
  <c r="AJ91" i="21" s="1"/>
  <c r="P91" i="21"/>
  <c r="O91" i="21"/>
  <c r="AG90" i="21"/>
  <c r="AG89" i="21"/>
  <c r="AF89" i="21"/>
  <c r="P89" i="21"/>
  <c r="AG88" i="21"/>
  <c r="AI88" i="21" s="1"/>
  <c r="AJ88" i="21" s="1"/>
  <c r="P88" i="21"/>
  <c r="O88" i="21"/>
  <c r="O89" i="21" s="1"/>
  <c r="R89" i="21" s="1"/>
  <c r="AF87" i="21"/>
  <c r="AE87" i="21"/>
  <c r="AD87" i="21"/>
  <c r="AC87" i="21"/>
  <c r="AB87" i="21"/>
  <c r="AA87" i="21"/>
  <c r="Z87" i="21"/>
  <c r="Y87" i="21"/>
  <c r="X87" i="21"/>
  <c r="W87" i="21"/>
  <c r="V87" i="21"/>
  <c r="U87" i="21"/>
  <c r="T87" i="21"/>
  <c r="I86" i="21"/>
  <c r="O86" i="21" s="1"/>
  <c r="R86" i="21" s="1"/>
  <c r="I85" i="21"/>
  <c r="I84" i="21"/>
  <c r="AG83" i="21"/>
  <c r="AI83" i="21" s="1"/>
  <c r="AJ83" i="21" s="1"/>
  <c r="P83" i="21"/>
  <c r="I83" i="21"/>
  <c r="AG82" i="21"/>
  <c r="P82" i="21"/>
  <c r="O82" i="21"/>
  <c r="AF81" i="21"/>
  <c r="AE81" i="21"/>
  <c r="AD81" i="21"/>
  <c r="AC81" i="21"/>
  <c r="AB81" i="21"/>
  <c r="AA81" i="21"/>
  <c r="Z81" i="21"/>
  <c r="Y81" i="21"/>
  <c r="X81" i="21"/>
  <c r="W81" i="21"/>
  <c r="V81" i="21"/>
  <c r="U81" i="21"/>
  <c r="T81" i="21"/>
  <c r="O80" i="21"/>
  <c r="I79" i="21"/>
  <c r="O79" i="21" s="1"/>
  <c r="AG78" i="21"/>
  <c r="AI78" i="21" s="1"/>
  <c r="AJ78" i="21" s="1"/>
  <c r="P78" i="21"/>
  <c r="O78" i="21"/>
  <c r="AG77" i="21"/>
  <c r="AH77" i="21" s="1"/>
  <c r="P77" i="21"/>
  <c r="I77" i="21"/>
  <c r="O77" i="21" s="1"/>
  <c r="O76" i="21"/>
  <c r="R76" i="21" s="1"/>
  <c r="I75" i="21"/>
  <c r="O75" i="21" s="1"/>
  <c r="R75" i="21" s="1"/>
  <c r="O74" i="21"/>
  <c r="R74" i="21" s="1"/>
  <c r="S74" i="21" s="1"/>
  <c r="AG73" i="21"/>
  <c r="P73" i="21"/>
  <c r="O73" i="21"/>
  <c r="AG72" i="21"/>
  <c r="AI72" i="21" s="1"/>
  <c r="AJ72" i="21" s="1"/>
  <c r="P72" i="21"/>
  <c r="I72" i="21"/>
  <c r="O72" i="21" s="1"/>
  <c r="AG71" i="21"/>
  <c r="P71" i="21"/>
  <c r="O71" i="21"/>
  <c r="AG70" i="21"/>
  <c r="AI70" i="21" s="1"/>
  <c r="AJ70" i="21" s="1"/>
  <c r="P70" i="21"/>
  <c r="O70" i="21"/>
  <c r="AG69" i="21"/>
  <c r="AI69" i="21" s="1"/>
  <c r="AJ69" i="21" s="1"/>
  <c r="P69" i="21"/>
  <c r="O69" i="21"/>
  <c r="AG68" i="21"/>
  <c r="AH68" i="21" s="1"/>
  <c r="P68" i="21"/>
  <c r="O68" i="21"/>
  <c r="AF67" i="21"/>
  <c r="AE67" i="21"/>
  <c r="AD67" i="21"/>
  <c r="AC67" i="21"/>
  <c r="AB67" i="21"/>
  <c r="AA67" i="21"/>
  <c r="Z67" i="21"/>
  <c r="Y67" i="21"/>
  <c r="X67" i="21"/>
  <c r="W67" i="21"/>
  <c r="V67" i="21"/>
  <c r="U67" i="21"/>
  <c r="T67" i="21"/>
  <c r="AG66" i="21"/>
  <c r="AI66" i="21" s="1"/>
  <c r="AJ66" i="21" s="1"/>
  <c r="I66" i="21"/>
  <c r="I65" i="21"/>
  <c r="I64" i="21"/>
  <c r="I63" i="21"/>
  <c r="I62" i="21"/>
  <c r="AG61" i="21"/>
  <c r="AI61" i="21" s="1"/>
  <c r="AJ61" i="21" s="1"/>
  <c r="P61" i="21"/>
  <c r="I61" i="21"/>
  <c r="AG60" i="21"/>
  <c r="AI60" i="21" s="1"/>
  <c r="AJ60" i="21" s="1"/>
  <c r="P60" i="21"/>
  <c r="O60" i="21"/>
  <c r="O58" i="21"/>
  <c r="R58" i="21" s="1"/>
  <c r="AG57" i="21"/>
  <c r="AI57" i="21" s="1"/>
  <c r="AJ57" i="21" s="1"/>
  <c r="P57" i="21"/>
  <c r="O57" i="21"/>
  <c r="AG56" i="21"/>
  <c r="AI56" i="21" s="1"/>
  <c r="AJ56" i="21" s="1"/>
  <c r="P56" i="21"/>
  <c r="I56" i="21"/>
  <c r="AG54" i="21"/>
  <c r="P54" i="21"/>
  <c r="I54" i="21"/>
  <c r="AG53" i="21"/>
  <c r="P53" i="21"/>
  <c r="O53" i="21"/>
  <c r="AG52" i="21"/>
  <c r="AH52" i="21" s="1"/>
  <c r="P52" i="21"/>
  <c r="O52" i="21"/>
  <c r="AG50" i="21"/>
  <c r="AH50" i="21" s="1"/>
  <c r="P50" i="21"/>
  <c r="O50" i="21"/>
  <c r="AF49" i="21"/>
  <c r="AE49" i="21"/>
  <c r="AD49" i="21"/>
  <c r="AC49" i="21"/>
  <c r="AB49" i="21"/>
  <c r="AA49" i="21"/>
  <c r="Z49" i="21"/>
  <c r="Y49" i="21"/>
  <c r="X49" i="21"/>
  <c r="W49" i="21"/>
  <c r="V49" i="21"/>
  <c r="U49" i="21"/>
  <c r="T49" i="21"/>
  <c r="AG48" i="21"/>
  <c r="AI48" i="21" s="1"/>
  <c r="AJ48" i="21" s="1"/>
  <c r="P48" i="21"/>
  <c r="AG47" i="21"/>
  <c r="P47" i="21"/>
  <c r="O47" i="21"/>
  <c r="AG44" i="21"/>
  <c r="AI44" i="21" s="1"/>
  <c r="AJ44" i="21" s="1"/>
  <c r="P44" i="21"/>
  <c r="O44" i="21"/>
  <c r="AF43" i="21"/>
  <c r="AE43" i="21"/>
  <c r="AD43" i="21"/>
  <c r="AC43" i="21"/>
  <c r="AB43" i="21"/>
  <c r="AA43" i="21"/>
  <c r="Z43" i="21"/>
  <c r="Y43" i="21"/>
  <c r="X43" i="21"/>
  <c r="W43" i="21"/>
  <c r="V43" i="21"/>
  <c r="U43" i="21"/>
  <c r="T43" i="21"/>
  <c r="O42" i="21"/>
  <c r="R42" i="21" s="1"/>
  <c r="AG40" i="21"/>
  <c r="AI40" i="21" s="1"/>
  <c r="P40" i="21"/>
  <c r="O40" i="21"/>
  <c r="AG39" i="21"/>
  <c r="AH39" i="21" s="1"/>
  <c r="P39" i="21"/>
  <c r="O39" i="21"/>
  <c r="AG38" i="21"/>
  <c r="AI38" i="21" s="1"/>
  <c r="AJ38" i="21" s="1"/>
  <c r="P38" i="21"/>
  <c r="O38" i="21"/>
  <c r="AG37" i="21"/>
  <c r="P37" i="21"/>
  <c r="O37" i="21"/>
  <c r="AV36" i="21"/>
  <c r="AU36" i="21"/>
  <c r="AT36" i="21"/>
  <c r="AS36" i="21"/>
  <c r="AR36" i="21"/>
  <c r="AQ36" i="21"/>
  <c r="AP36" i="21"/>
  <c r="AO36" i="21"/>
  <c r="AN36" i="21"/>
  <c r="AM36" i="21"/>
  <c r="AL36" i="21"/>
  <c r="AK36" i="21"/>
  <c r="AF36" i="21"/>
  <c r="AE36" i="21"/>
  <c r="AD36" i="21"/>
  <c r="AC36" i="21"/>
  <c r="AB36" i="21"/>
  <c r="AA36" i="21"/>
  <c r="Z36" i="21"/>
  <c r="Y36" i="21"/>
  <c r="X36" i="21"/>
  <c r="W36" i="21"/>
  <c r="V36" i="21"/>
  <c r="U36" i="21"/>
  <c r="T36" i="21"/>
  <c r="AG35" i="21"/>
  <c r="AI35" i="21" s="1"/>
  <c r="P35" i="21"/>
  <c r="AG33" i="21"/>
  <c r="AH33" i="21" s="1"/>
  <c r="P33" i="21"/>
  <c r="O33" i="21"/>
  <c r="AG32" i="21"/>
  <c r="AI32" i="21" s="1"/>
  <c r="P32" i="21"/>
  <c r="AG31" i="21"/>
  <c r="AI31" i="21" s="1"/>
  <c r="P31" i="21"/>
  <c r="O31" i="21"/>
  <c r="O28" i="21"/>
  <c r="R28" i="21" s="1"/>
  <c r="AG27" i="21"/>
  <c r="AH27" i="21" s="1"/>
  <c r="P27" i="21"/>
  <c r="O27" i="21"/>
  <c r="AG26" i="21"/>
  <c r="AI26" i="21" s="1"/>
  <c r="P26" i="21"/>
  <c r="AG25" i="21"/>
  <c r="P25" i="21"/>
  <c r="O25" i="21"/>
  <c r="AG24" i="21"/>
  <c r="AI24" i="21" s="1"/>
  <c r="P24" i="21"/>
  <c r="AG23" i="21"/>
  <c r="AI23" i="21" s="1"/>
  <c r="AJ23" i="21" s="1"/>
  <c r="P23" i="21"/>
  <c r="O23" i="21"/>
  <c r="AG22" i="21"/>
  <c r="AI22" i="21" s="1"/>
  <c r="P22" i="21"/>
  <c r="AG20" i="21"/>
  <c r="AI20" i="21" s="1"/>
  <c r="AJ20" i="21" s="1"/>
  <c r="P20" i="21"/>
  <c r="O20" i="21"/>
  <c r="AG18" i="21"/>
  <c r="AH18" i="21" s="1"/>
  <c r="P18" i="21"/>
  <c r="O18" i="21"/>
  <c r="AV17" i="21"/>
  <c r="AU17" i="21"/>
  <c r="AT17" i="21"/>
  <c r="AS17" i="21"/>
  <c r="AR17" i="21"/>
  <c r="AQ17" i="21"/>
  <c r="AP17" i="21"/>
  <c r="AO17" i="21"/>
  <c r="AN17" i="21"/>
  <c r="AM17" i="21"/>
  <c r="AL17" i="21"/>
  <c r="AK17" i="21"/>
  <c r="AF17" i="21"/>
  <c r="AE17" i="21"/>
  <c r="AD17" i="21"/>
  <c r="AC17" i="21"/>
  <c r="AB17" i="21"/>
  <c r="AA17" i="21"/>
  <c r="Z17" i="21"/>
  <c r="Y17" i="21"/>
  <c r="X17" i="21"/>
  <c r="W17" i="21"/>
  <c r="V17" i="21"/>
  <c r="U17" i="21"/>
  <c r="T17" i="21"/>
  <c r="I17" i="21"/>
  <c r="AG16" i="21"/>
  <c r="AI16" i="21" s="1"/>
  <c r="AJ16" i="21" s="1"/>
  <c r="P16" i="21"/>
  <c r="O16" i="21"/>
  <c r="P15" i="21"/>
  <c r="AG14" i="21"/>
  <c r="AH14" i="21" s="1"/>
  <c r="P14" i="21"/>
  <c r="O14" i="21"/>
  <c r="AG12" i="21"/>
  <c r="P12" i="21"/>
  <c r="O12" i="21"/>
  <c r="AG9" i="21"/>
  <c r="AH9" i="21" s="1"/>
  <c r="P9" i="21"/>
  <c r="O9" i="21"/>
  <c r="AV8" i="21"/>
  <c r="AU8" i="21"/>
  <c r="AT8" i="21"/>
  <c r="AS8" i="21"/>
  <c r="AR8" i="21"/>
  <c r="AQ8" i="21"/>
  <c r="AP8" i="21"/>
  <c r="AO8" i="21"/>
  <c r="AN8" i="21"/>
  <c r="AM8" i="21"/>
  <c r="AL8" i="21"/>
  <c r="AK8" i="21"/>
  <c r="AF8" i="21"/>
  <c r="AE8" i="21"/>
  <c r="AD8" i="21"/>
  <c r="AC8" i="21"/>
  <c r="AB8" i="21"/>
  <c r="AA8" i="21"/>
  <c r="Z8" i="21"/>
  <c r="Y8" i="21"/>
  <c r="X8" i="21"/>
  <c r="W8" i="21"/>
  <c r="V8" i="21"/>
  <c r="U8" i="21"/>
  <c r="T8" i="21"/>
  <c r="I8" i="21"/>
  <c r="AH7" i="21"/>
  <c r="P7" i="21"/>
  <c r="AG6" i="21"/>
  <c r="AI6" i="21" s="1"/>
  <c r="AJ6" i="21" s="1"/>
  <c r="AG4" i="21"/>
  <c r="AI4" i="21" s="1"/>
  <c r="AJ4" i="21" s="1"/>
  <c r="P4" i="21"/>
  <c r="P8" i="21" s="1"/>
  <c r="O4" i="21"/>
  <c r="O8" i="21" s="1"/>
  <c r="Z59" i="36"/>
  <c r="Z58" i="36"/>
  <c r="R31" i="36"/>
  <c r="B12" i="18"/>
  <c r="B12" i="17"/>
  <c r="U37" i="34"/>
  <c r="R37" i="34"/>
  <c r="S37" i="34" s="1"/>
  <c r="T37" i="34" s="1"/>
  <c r="O37" i="34"/>
  <c r="L37" i="34"/>
  <c r="M37" i="34" s="1"/>
  <c r="N37" i="34" s="1"/>
  <c r="H37" i="34"/>
  <c r="G37" i="34"/>
  <c r="F37" i="34"/>
  <c r="I35" i="34"/>
  <c r="X33" i="34"/>
  <c r="U33" i="34"/>
  <c r="U35" i="34" s="1"/>
  <c r="O33" i="34"/>
  <c r="O35" i="34" s="1"/>
  <c r="O38" i="34" s="1"/>
  <c r="H33" i="34"/>
  <c r="G33" i="34"/>
  <c r="F33" i="34"/>
  <c r="I32" i="34"/>
  <c r="A30" i="34"/>
  <c r="AG24" i="34"/>
  <c r="AA24" i="34"/>
  <c r="U24" i="34"/>
  <c r="O24" i="34"/>
  <c r="I24" i="34"/>
  <c r="A22" i="34"/>
  <c r="AS16" i="34"/>
  <c r="AM16" i="34"/>
  <c r="AG16" i="34"/>
  <c r="AA16" i="34"/>
  <c r="U16" i="34"/>
  <c r="O16" i="34"/>
  <c r="A14" i="34"/>
  <c r="F10" i="34"/>
  <c r="I10" i="34" s="1"/>
  <c r="Y9" i="34"/>
  <c r="X9" i="34"/>
  <c r="U8" i="34"/>
  <c r="O8" i="34"/>
  <c r="I8" i="34"/>
  <c r="A6" i="34"/>
  <c r="Z59" i="15"/>
  <c r="Z58" i="15"/>
  <c r="R8" i="15"/>
  <c r="AO5" i="15" a="1"/>
  <c r="AO7" i="15" s="1"/>
  <c r="AL5" i="15" a="1"/>
  <c r="AL5" i="15" s="1"/>
  <c r="AL5" i="36" s="1"/>
  <c r="R5" i="15"/>
  <c r="E96" i="49"/>
  <c r="H95" i="49"/>
  <c r="J95" i="49" s="1"/>
  <c r="G94" i="49"/>
  <c r="H94" i="49" s="1"/>
  <c r="D94" i="49"/>
  <c r="H93" i="49"/>
  <c r="J93" i="49" s="1"/>
  <c r="G92" i="49"/>
  <c r="H92" i="49" s="1"/>
  <c r="D92" i="49"/>
  <c r="G91" i="49"/>
  <c r="H91" i="49" s="1"/>
  <c r="D91" i="49"/>
  <c r="G90" i="49"/>
  <c r="H90" i="49" s="1"/>
  <c r="D90" i="49"/>
  <c r="H89" i="49"/>
  <c r="G88" i="49"/>
  <c r="H88" i="49" s="1"/>
  <c r="D88" i="49"/>
  <c r="G87" i="49"/>
  <c r="H87" i="49" s="1"/>
  <c r="D87" i="49"/>
  <c r="G86" i="49"/>
  <c r="H86" i="49" s="1"/>
  <c r="D86" i="49"/>
  <c r="H85" i="49"/>
  <c r="J85" i="49" s="1"/>
  <c r="G84" i="49"/>
  <c r="H84" i="49" s="1"/>
  <c r="D84" i="49"/>
  <c r="G83" i="49"/>
  <c r="H83" i="49" s="1"/>
  <c r="D83" i="49"/>
  <c r="G82" i="49"/>
  <c r="F82" i="49"/>
  <c r="F96" i="49" s="1"/>
  <c r="D82" i="49"/>
  <c r="H81" i="49"/>
  <c r="J81" i="49" s="1"/>
  <c r="H77" i="49"/>
  <c r="J77" i="49" s="1"/>
  <c r="G76" i="49"/>
  <c r="H76" i="49" s="1"/>
  <c r="G75" i="49"/>
  <c r="H75" i="49" s="1"/>
  <c r="G74" i="49"/>
  <c r="H74" i="49" s="1"/>
  <c r="G73" i="49"/>
  <c r="H73" i="49" s="1"/>
  <c r="D73" i="49"/>
  <c r="D70" i="49" s="1"/>
  <c r="G72" i="49"/>
  <c r="H72" i="49" s="1"/>
  <c r="B25" i="48" s="1"/>
  <c r="G71" i="49"/>
  <c r="F70" i="49"/>
  <c r="E70" i="49"/>
  <c r="H69" i="49"/>
  <c r="G68" i="49"/>
  <c r="G67" i="49"/>
  <c r="H67" i="49" s="1"/>
  <c r="F66" i="49"/>
  <c r="E66" i="49"/>
  <c r="D66" i="49"/>
  <c r="H65" i="49"/>
  <c r="H80" i="49" s="1"/>
  <c r="G65" i="49"/>
  <c r="G80" i="49" s="1"/>
  <c r="F63" i="49"/>
  <c r="G62" i="49"/>
  <c r="H62" i="49" s="1"/>
  <c r="D62" i="49"/>
  <c r="H61" i="49"/>
  <c r="I61" i="49" s="1"/>
  <c r="G60" i="49"/>
  <c r="H60" i="49" s="1"/>
  <c r="D60" i="49"/>
  <c r="G59" i="49"/>
  <c r="H59" i="49" s="1"/>
  <c r="D59" i="49"/>
  <c r="G58" i="49"/>
  <c r="H58" i="49" s="1"/>
  <c r="D58" i="49"/>
  <c r="G57" i="49"/>
  <c r="H57" i="49" s="1"/>
  <c r="D57" i="49"/>
  <c r="G56" i="49"/>
  <c r="H56" i="49" s="1"/>
  <c r="E56" i="49"/>
  <c r="D56" i="49"/>
  <c r="G55" i="49"/>
  <c r="H55" i="49" s="1"/>
  <c r="D55" i="49"/>
  <c r="G54" i="49"/>
  <c r="H54" i="49" s="1"/>
  <c r="E54" i="49"/>
  <c r="D54" i="49"/>
  <c r="G53" i="49"/>
  <c r="H53" i="49" s="1"/>
  <c r="D53" i="49"/>
  <c r="G52" i="49"/>
  <c r="H52" i="49" s="1"/>
  <c r="D52" i="49"/>
  <c r="G51" i="49"/>
  <c r="H51" i="49" s="1"/>
  <c r="D51" i="49"/>
  <c r="G50" i="49"/>
  <c r="H50" i="49" s="1"/>
  <c r="D50" i="49"/>
  <c r="G49" i="49"/>
  <c r="H49" i="49" s="1"/>
  <c r="E49" i="49"/>
  <c r="D49" i="49"/>
  <c r="G48" i="49"/>
  <c r="H48" i="49" s="1"/>
  <c r="E48" i="49"/>
  <c r="D48" i="49"/>
  <c r="G47" i="49"/>
  <c r="E47" i="49"/>
  <c r="D47" i="49"/>
  <c r="F46" i="49"/>
  <c r="I45" i="49"/>
  <c r="H45" i="49"/>
  <c r="G45" i="49"/>
  <c r="F45" i="49"/>
  <c r="I44" i="49"/>
  <c r="H44" i="49"/>
  <c r="G44" i="49"/>
  <c r="F44" i="49"/>
  <c r="E44" i="49"/>
  <c r="H42" i="49"/>
  <c r="J42" i="49" s="1"/>
  <c r="G41" i="49"/>
  <c r="H41" i="49" s="1"/>
  <c r="G40" i="49"/>
  <c r="H40" i="49" s="1"/>
  <c r="G39" i="49"/>
  <c r="H39" i="49" s="1"/>
  <c r="H38" i="49"/>
  <c r="J38" i="49" s="1"/>
  <c r="G37" i="49"/>
  <c r="H37" i="49" s="1"/>
  <c r="D37" i="49"/>
  <c r="G36" i="49"/>
  <c r="D36" i="49"/>
  <c r="K36" i="49" s="1"/>
  <c r="F35" i="49"/>
  <c r="E35" i="49"/>
  <c r="G34" i="49"/>
  <c r="H34" i="49" s="1"/>
  <c r="J34" i="49" s="1"/>
  <c r="G33" i="49"/>
  <c r="H33" i="49" s="1"/>
  <c r="J33" i="49" s="1"/>
  <c r="G32" i="49"/>
  <c r="H32" i="49" s="1"/>
  <c r="F31" i="49"/>
  <c r="E31" i="49"/>
  <c r="D31" i="49"/>
  <c r="G30" i="49"/>
  <c r="F29" i="49"/>
  <c r="E29" i="49"/>
  <c r="D29" i="49"/>
  <c r="G28" i="49"/>
  <c r="H28" i="49" s="1"/>
  <c r="G27" i="49"/>
  <c r="H27" i="49" s="1"/>
  <c r="G26" i="49"/>
  <c r="H26" i="49" s="1"/>
  <c r="G25" i="49"/>
  <c r="H25" i="49" s="1"/>
  <c r="G24" i="49"/>
  <c r="F23" i="49"/>
  <c r="E23" i="49"/>
  <c r="D23" i="49"/>
  <c r="K14" i="49" s="1"/>
  <c r="H22" i="49"/>
  <c r="J22" i="49" s="1"/>
  <c r="H21" i="49"/>
  <c r="I21" i="49" s="1"/>
  <c r="G20" i="49"/>
  <c r="H20" i="49" s="1"/>
  <c r="J20" i="49" s="1"/>
  <c r="G19" i="49"/>
  <c r="H19" i="49" s="1"/>
  <c r="G18" i="49"/>
  <c r="H18" i="49" s="1"/>
  <c r="J18" i="49" s="1"/>
  <c r="G17" i="49"/>
  <c r="H17" i="49" s="1"/>
  <c r="F16" i="49"/>
  <c r="E16" i="49"/>
  <c r="D16" i="49"/>
  <c r="H15" i="49"/>
  <c r="G14" i="49"/>
  <c r="H14" i="49" s="1"/>
  <c r="G13" i="49"/>
  <c r="K12" i="49"/>
  <c r="G12" i="49"/>
  <c r="H12" i="49" s="1"/>
  <c r="K11" i="49"/>
  <c r="G11" i="49"/>
  <c r="H11" i="49" s="1"/>
  <c r="J11" i="49" s="1"/>
  <c r="K10" i="49"/>
  <c r="G10" i="49"/>
  <c r="H10" i="49" s="1"/>
  <c r="K9" i="49"/>
  <c r="G9" i="49"/>
  <c r="H9" i="49" s="1"/>
  <c r="F8" i="49"/>
  <c r="E8" i="49"/>
  <c r="D8" i="49"/>
  <c r="K39" i="47"/>
  <c r="L11" i="47"/>
  <c r="C36" i="48"/>
  <c r="B36" i="48"/>
  <c r="C27" i="48"/>
  <c r="C25" i="48"/>
  <c r="F27" i="42" s="1"/>
  <c r="H174" i="11" s="1"/>
  <c r="C24" i="48"/>
  <c r="C17" i="48"/>
  <c r="A17" i="48"/>
  <c r="C16" i="48"/>
  <c r="A16" i="48"/>
  <c r="C15" i="48"/>
  <c r="A15" i="48"/>
  <c r="C14" i="48"/>
  <c r="A14" i="48"/>
  <c r="C13" i="48"/>
  <c r="A13" i="48"/>
  <c r="C12" i="48"/>
  <c r="A12" i="48"/>
  <c r="F30" i="42"/>
  <c r="H177" i="11" s="1"/>
  <c r="G22" i="42"/>
  <c r="G21" i="42"/>
  <c r="F20" i="42"/>
  <c r="G17" i="42"/>
  <c r="F16" i="42"/>
  <c r="F10" i="42"/>
  <c r="G35" i="16" s="1"/>
  <c r="E10" i="42"/>
  <c r="C4" i="48" s="1"/>
  <c r="G9" i="42"/>
  <c r="G8" i="42"/>
  <c r="G7" i="42"/>
  <c r="G6" i="42"/>
  <c r="H20" i="50"/>
  <c r="X38" i="16"/>
  <c r="P37" i="16"/>
  <c r="K37" i="16"/>
  <c r="V35" i="16"/>
  <c r="U34" i="16"/>
  <c r="U33" i="16"/>
  <c r="A30" i="16"/>
  <c r="Q22" i="16"/>
  <c r="P22" i="16"/>
  <c r="U22" i="16" s="1"/>
  <c r="Z22" i="16" s="1"/>
  <c r="L22" i="16"/>
  <c r="L30" i="16" s="1"/>
  <c r="K22" i="16"/>
  <c r="G22" i="16"/>
  <c r="G30" i="16" s="1"/>
  <c r="F22" i="16"/>
  <c r="A22" i="16"/>
  <c r="R17" i="16"/>
  <c r="W17" i="16" s="1"/>
  <c r="AB17" i="16" s="1"/>
  <c r="AG17" i="16" s="1"/>
  <c r="AL17" i="16" s="1"/>
  <c r="G17" i="16"/>
  <c r="L17" i="16" s="1"/>
  <c r="Q17" i="16" s="1"/>
  <c r="V17" i="16" s="1"/>
  <c r="AA17" i="16" s="1"/>
  <c r="AF17" i="16" s="1"/>
  <c r="AK17" i="16" s="1"/>
  <c r="F17" i="16"/>
  <c r="K17" i="16" s="1"/>
  <c r="P17" i="16" s="1"/>
  <c r="U17" i="16" s="1"/>
  <c r="Z17" i="16" s="1"/>
  <c r="AE17" i="16" s="1"/>
  <c r="AJ17" i="16" s="1"/>
  <c r="U14" i="16"/>
  <c r="Z14" i="16" s="1"/>
  <c r="AE14" i="16" s="1"/>
  <c r="AJ14" i="16" s="1"/>
  <c r="P14" i="16"/>
  <c r="L14" i="16"/>
  <c r="Q14" i="16" s="1"/>
  <c r="V14" i="16" s="1"/>
  <c r="AA14" i="16" s="1"/>
  <c r="AF14" i="16" s="1"/>
  <c r="AK14" i="16" s="1"/>
  <c r="K14" i="16"/>
  <c r="G14" i="16"/>
  <c r="F14" i="16"/>
  <c r="A14" i="16"/>
  <c r="R10" i="16"/>
  <c r="U9" i="16"/>
  <c r="L9" i="16"/>
  <c r="Q9" i="16" s="1"/>
  <c r="K9" i="16"/>
  <c r="P9" i="16" s="1"/>
  <c r="A6" i="16"/>
  <c r="K27" i="14"/>
  <c r="L26" i="14"/>
  <c r="M26" i="14" s="1"/>
  <c r="N26" i="14" s="1"/>
  <c r="L25" i="14"/>
  <c r="M25" i="14" s="1"/>
  <c r="N25" i="14" s="1"/>
  <c r="L24" i="14"/>
  <c r="L27" i="14" s="1"/>
  <c r="H24" i="14"/>
  <c r="K23" i="14"/>
  <c r="L22" i="14"/>
  <c r="M22" i="14" s="1"/>
  <c r="N22" i="14" s="1"/>
  <c r="L21" i="14"/>
  <c r="M21" i="14" s="1"/>
  <c r="N21" i="14" s="1"/>
  <c r="L20" i="14"/>
  <c r="M20" i="14" s="1"/>
  <c r="N20" i="14" s="1"/>
  <c r="L19" i="14"/>
  <c r="M19" i="14" s="1"/>
  <c r="N19" i="14" s="1"/>
  <c r="L18" i="14"/>
  <c r="M18" i="14" s="1"/>
  <c r="N18" i="14" s="1"/>
  <c r="L17" i="14"/>
  <c r="L23" i="14" s="1"/>
  <c r="H17" i="14"/>
  <c r="K16" i="14"/>
  <c r="L15" i="14"/>
  <c r="M15" i="14" s="1"/>
  <c r="N15" i="14" s="1"/>
  <c r="L14" i="14"/>
  <c r="M14" i="14" s="1"/>
  <c r="N14" i="14" s="1"/>
  <c r="L13" i="14"/>
  <c r="M13" i="14" s="1"/>
  <c r="N13" i="14" s="1"/>
  <c r="L12" i="14"/>
  <c r="M12" i="14" s="1"/>
  <c r="N12" i="14" s="1"/>
  <c r="L11" i="14"/>
  <c r="M11" i="14" s="1"/>
  <c r="N11" i="14" s="1"/>
  <c r="L10" i="14"/>
  <c r="M10" i="14" s="1"/>
  <c r="H10" i="14"/>
  <c r="L6" i="14"/>
  <c r="L5" i="14"/>
  <c r="L4" i="14"/>
  <c r="H4" i="14"/>
  <c r="Z54" i="13"/>
  <c r="T54" i="13"/>
  <c r="Y54" i="13" s="1"/>
  <c r="Z53" i="13"/>
  <c r="T53" i="13"/>
  <c r="U52" i="13"/>
  <c r="Z52" i="13" s="1"/>
  <c r="U51" i="13"/>
  <c r="Z51" i="13" s="1"/>
  <c r="Z50" i="13"/>
  <c r="U49" i="13"/>
  <c r="Z49" i="13" s="1"/>
  <c r="Z48" i="13"/>
  <c r="W48" i="13"/>
  <c r="X48" i="13" s="1"/>
  <c r="Y48" i="13" s="1"/>
  <c r="U47" i="13"/>
  <c r="Z47" i="13" s="1"/>
  <c r="Z46" i="13"/>
  <c r="Z45" i="13"/>
  <c r="T44" i="13"/>
  <c r="U44" i="13" s="1"/>
  <c r="Z44" i="13" s="1"/>
  <c r="Z43" i="13"/>
  <c r="Z42" i="13"/>
  <c r="U41" i="13"/>
  <c r="Z41" i="13" s="1"/>
  <c r="U40" i="13"/>
  <c r="Z40" i="13" s="1"/>
  <c r="T39" i="13"/>
  <c r="U39" i="13" s="1"/>
  <c r="Z39" i="13" s="1"/>
  <c r="Z38" i="13"/>
  <c r="U37" i="13"/>
  <c r="Z37" i="13" s="1"/>
  <c r="T36" i="13"/>
  <c r="U36" i="13" s="1"/>
  <c r="Z36" i="13" s="1"/>
  <c r="Y35" i="13"/>
  <c r="X35" i="13"/>
  <c r="W35" i="13"/>
  <c r="T35" i="13"/>
  <c r="U35" i="13" s="1"/>
  <c r="Z35" i="13" s="1"/>
  <c r="U34" i="13"/>
  <c r="Z34" i="13" s="1"/>
  <c r="U33" i="13"/>
  <c r="Z33" i="13" s="1"/>
  <c r="U32" i="13"/>
  <c r="Z32" i="13" s="1"/>
  <c r="U31" i="13"/>
  <c r="Z31" i="13" s="1"/>
  <c r="U30" i="13"/>
  <c r="Z30" i="13" s="1"/>
  <c r="U29" i="13"/>
  <c r="Z29" i="13" s="1"/>
  <c r="AD28" i="13"/>
  <c r="U28" i="13"/>
  <c r="Z28" i="13" s="1"/>
  <c r="U27" i="13"/>
  <c r="Z27" i="13" s="1"/>
  <c r="Z26" i="13"/>
  <c r="U25" i="13"/>
  <c r="Z25" i="13" s="1"/>
  <c r="U24" i="13"/>
  <c r="Z24" i="13" s="1"/>
  <c r="T23" i="13"/>
  <c r="U23" i="13" s="1"/>
  <c r="Z23" i="13" s="1"/>
  <c r="T22" i="13"/>
  <c r="O22" i="13"/>
  <c r="U21" i="13"/>
  <c r="Z21" i="13" s="1"/>
  <c r="Z20" i="13"/>
  <c r="Y20" i="13"/>
  <c r="T20" i="13"/>
  <c r="U19" i="13"/>
  <c r="U18" i="13"/>
  <c r="Z18" i="13" s="1"/>
  <c r="U17" i="13"/>
  <c r="Z17" i="13" s="1"/>
  <c r="Z16" i="13"/>
  <c r="U15" i="13"/>
  <c r="Z15" i="13" s="1"/>
  <c r="U14" i="13"/>
  <c r="Z14" i="13" s="1"/>
  <c r="R13" i="13"/>
  <c r="U13" i="13" s="1"/>
  <c r="Z13" i="13" s="1"/>
  <c r="AD12" i="13"/>
  <c r="U12" i="13"/>
  <c r="Z12" i="13" s="1"/>
  <c r="T11" i="13"/>
  <c r="U11" i="13" s="1"/>
  <c r="Z11" i="13" s="1"/>
  <c r="Z10" i="13"/>
  <c r="S9" i="13"/>
  <c r="U9" i="13" s="1"/>
  <c r="Z9" i="13" s="1"/>
  <c r="Z8" i="13"/>
  <c r="Q7" i="13"/>
  <c r="U7" i="13" s="1"/>
  <c r="Z7" i="13" s="1"/>
  <c r="T6" i="13"/>
  <c r="U6" i="13" s="1"/>
  <c r="Z6" i="13" s="1"/>
  <c r="U5" i="13"/>
  <c r="Z5" i="13" s="1"/>
  <c r="T5" i="13"/>
  <c r="T3" i="13"/>
  <c r="F3" i="13"/>
  <c r="E3" i="13"/>
  <c r="D3" i="13"/>
  <c r="C3" i="13"/>
  <c r="AC223" i="12"/>
  <c r="AA223" i="12"/>
  <c r="Y223" i="12"/>
  <c r="W223" i="12"/>
  <c r="U223" i="12"/>
  <c r="S223" i="12"/>
  <c r="Q223" i="12"/>
  <c r="O223" i="12"/>
  <c r="M223" i="12"/>
  <c r="K223" i="12"/>
  <c r="I223" i="12"/>
  <c r="G223" i="12"/>
  <c r="AC221" i="12"/>
  <c r="AA221" i="12"/>
  <c r="Y221" i="12"/>
  <c r="W221" i="12"/>
  <c r="U221" i="12"/>
  <c r="S221" i="12"/>
  <c r="Q221" i="12"/>
  <c r="O221" i="12"/>
  <c r="M221" i="12"/>
  <c r="K221" i="12"/>
  <c r="I221" i="12"/>
  <c r="G221" i="12"/>
  <c r="E221" i="12" s="1"/>
  <c r="AC219" i="12"/>
  <c r="O219" i="12"/>
  <c r="M219" i="12"/>
  <c r="K219" i="12"/>
  <c r="I219" i="12"/>
  <c r="G219" i="12"/>
  <c r="E219" i="12" s="1"/>
  <c r="AC217" i="12"/>
  <c r="O217" i="12"/>
  <c r="M217" i="12"/>
  <c r="K217" i="12"/>
  <c r="I217" i="12"/>
  <c r="G217" i="12"/>
  <c r="AC215" i="12"/>
  <c r="O215" i="12"/>
  <c r="M215" i="12"/>
  <c r="K215" i="12"/>
  <c r="I215" i="12"/>
  <c r="G215" i="12"/>
  <c r="E215" i="12" s="1"/>
  <c r="AC213" i="12"/>
  <c r="AA213" i="12"/>
  <c r="Y213" i="12"/>
  <c r="W213" i="12"/>
  <c r="U213" i="12"/>
  <c r="S213" i="12"/>
  <c r="Q213" i="12"/>
  <c r="O213" i="12"/>
  <c r="M213" i="12"/>
  <c r="K213" i="12"/>
  <c r="I213" i="12"/>
  <c r="G213" i="12"/>
  <c r="E213" i="12" s="1"/>
  <c r="AC211" i="12"/>
  <c r="AA211" i="12"/>
  <c r="Y211" i="12"/>
  <c r="W211" i="12"/>
  <c r="U211" i="12"/>
  <c r="S211" i="12"/>
  <c r="Q211" i="12"/>
  <c r="O211" i="12"/>
  <c r="M211" i="12"/>
  <c r="K211" i="12"/>
  <c r="I211" i="12"/>
  <c r="G211" i="12"/>
  <c r="E211" i="12" s="1"/>
  <c r="AB209" i="12"/>
  <c r="Z209" i="12"/>
  <c r="X209" i="12"/>
  <c r="V209" i="12"/>
  <c r="T209" i="12"/>
  <c r="R209" i="12"/>
  <c r="P209" i="12"/>
  <c r="N209" i="12"/>
  <c r="L209" i="12"/>
  <c r="J209" i="12"/>
  <c r="H209" i="12"/>
  <c r="F209" i="12"/>
  <c r="AB208" i="12"/>
  <c r="Z208" i="12"/>
  <c r="X208" i="12"/>
  <c r="V208" i="12"/>
  <c r="T208" i="12"/>
  <c r="R208" i="12"/>
  <c r="P208" i="12"/>
  <c r="Q208" i="12" s="1"/>
  <c r="N208" i="12"/>
  <c r="O208" i="12" s="1"/>
  <c r="L208" i="12"/>
  <c r="J208" i="12"/>
  <c r="H208" i="12"/>
  <c r="F208" i="12"/>
  <c r="AC204" i="12"/>
  <c r="AA204" i="12"/>
  <c r="Y204" i="12"/>
  <c r="W204" i="12"/>
  <c r="U204" i="12"/>
  <c r="S204" i="12"/>
  <c r="Q204" i="12"/>
  <c r="O204" i="12"/>
  <c r="M204" i="12"/>
  <c r="K204" i="12"/>
  <c r="I204" i="12"/>
  <c r="G204" i="12"/>
  <c r="E204" i="12" s="1"/>
  <c r="AB202" i="12"/>
  <c r="Z202" i="12"/>
  <c r="X202" i="12"/>
  <c r="V202" i="12"/>
  <c r="T202" i="12"/>
  <c r="R202" i="12"/>
  <c r="P202" i="12"/>
  <c r="N202" i="12"/>
  <c r="L202" i="12"/>
  <c r="J202" i="12"/>
  <c r="H202" i="12"/>
  <c r="F202" i="12"/>
  <c r="AB201" i="12"/>
  <c r="Z201" i="12"/>
  <c r="AA201" i="12" s="1"/>
  <c r="X201" i="12"/>
  <c r="Y201" i="12" s="1"/>
  <c r="V201" i="12"/>
  <c r="T201" i="12"/>
  <c r="R201" i="12"/>
  <c r="P201" i="12"/>
  <c r="N201" i="12"/>
  <c r="L201" i="12"/>
  <c r="J201" i="12"/>
  <c r="K201" i="12" s="1"/>
  <c r="H201" i="12"/>
  <c r="I201" i="12" s="1"/>
  <c r="F201" i="12"/>
  <c r="G198" i="12"/>
  <c r="E197" i="12"/>
  <c r="G196" i="12"/>
  <c r="E195" i="12"/>
  <c r="K193" i="12"/>
  <c r="I193" i="12"/>
  <c r="G193" i="12"/>
  <c r="E193" i="12" s="1"/>
  <c r="AC191" i="12"/>
  <c r="AA191" i="12"/>
  <c r="Z191" i="12"/>
  <c r="X191" i="12"/>
  <c r="V191" i="12"/>
  <c r="T191" i="12"/>
  <c r="R191" i="12"/>
  <c r="P191" i="12"/>
  <c r="N191" i="12"/>
  <c r="L191" i="12"/>
  <c r="J191" i="12"/>
  <c r="H191" i="12"/>
  <c r="F191" i="12"/>
  <c r="AC190" i="12"/>
  <c r="AA190" i="12"/>
  <c r="Z190" i="12"/>
  <c r="X190" i="12"/>
  <c r="V190" i="12"/>
  <c r="T190" i="12"/>
  <c r="R190" i="12"/>
  <c r="P190" i="12"/>
  <c r="N190" i="12"/>
  <c r="L190" i="12"/>
  <c r="J190" i="12"/>
  <c r="H190" i="12"/>
  <c r="F190" i="12"/>
  <c r="G180" i="12"/>
  <c r="E180" i="12" s="1"/>
  <c r="AB178" i="12"/>
  <c r="AC178" i="12" s="1"/>
  <c r="Z178" i="12"/>
  <c r="AA178" i="12" s="1"/>
  <c r="X178" i="12"/>
  <c r="Y178" i="12" s="1"/>
  <c r="V178" i="12"/>
  <c r="W178" i="12" s="1"/>
  <c r="T178" i="12"/>
  <c r="U178" i="12" s="1"/>
  <c r="R178" i="12"/>
  <c r="S178" i="12" s="1"/>
  <c r="P178" i="12"/>
  <c r="Q178" i="12" s="1"/>
  <c r="N178" i="12"/>
  <c r="O178" i="12" s="1"/>
  <c r="L178" i="12"/>
  <c r="M178" i="12" s="1"/>
  <c r="J178" i="12"/>
  <c r="K178" i="12" s="1"/>
  <c r="H178" i="12"/>
  <c r="I178" i="12" s="1"/>
  <c r="F178" i="12"/>
  <c r="G178" i="12" s="1"/>
  <c r="G173" i="12"/>
  <c r="E173" i="12" s="1"/>
  <c r="G171" i="12"/>
  <c r="E171" i="12" s="1"/>
  <c r="F170" i="12"/>
  <c r="AC169" i="12"/>
  <c r="AA169" i="12"/>
  <c r="Y169" i="12"/>
  <c r="W169" i="12"/>
  <c r="U169" i="12"/>
  <c r="S169" i="12"/>
  <c r="Q169" i="12"/>
  <c r="O169" i="12"/>
  <c r="M169" i="12"/>
  <c r="K169" i="12"/>
  <c r="I169" i="12"/>
  <c r="F169" i="12"/>
  <c r="G169" i="12" s="1"/>
  <c r="E169" i="12" s="1"/>
  <c r="AC156" i="12"/>
  <c r="AA156" i="12"/>
  <c r="Y156" i="12"/>
  <c r="W156" i="12"/>
  <c r="U156" i="12"/>
  <c r="S156" i="12"/>
  <c r="Q156" i="12"/>
  <c r="O156" i="12"/>
  <c r="M156" i="12"/>
  <c r="K156" i="12"/>
  <c r="I156" i="12"/>
  <c r="G156" i="12"/>
  <c r="E156" i="12" s="1"/>
  <c r="AC155" i="12"/>
  <c r="AA155" i="12"/>
  <c r="Y155" i="12"/>
  <c r="W155" i="12"/>
  <c r="U155" i="12"/>
  <c r="S155" i="12"/>
  <c r="Q155" i="12"/>
  <c r="O155" i="12"/>
  <c r="M155" i="12"/>
  <c r="K155" i="12"/>
  <c r="I155" i="12"/>
  <c r="G155" i="12"/>
  <c r="E155" i="12" s="1"/>
  <c r="AB152" i="12"/>
  <c r="AC152" i="12" s="1"/>
  <c r="Z152" i="12"/>
  <c r="AA152" i="12" s="1"/>
  <c r="X152" i="12"/>
  <c r="Y152" i="12" s="1"/>
  <c r="V152" i="12"/>
  <c r="W152" i="12" s="1"/>
  <c r="T152" i="12"/>
  <c r="U152" i="12" s="1"/>
  <c r="R152" i="12"/>
  <c r="S152" i="12" s="1"/>
  <c r="P152" i="12"/>
  <c r="Q152" i="12" s="1"/>
  <c r="N152" i="12"/>
  <c r="O152" i="12" s="1"/>
  <c r="L152" i="12"/>
  <c r="M152" i="12" s="1"/>
  <c r="J152" i="12"/>
  <c r="H152" i="12"/>
  <c r="I152" i="12" s="1"/>
  <c r="F152" i="12"/>
  <c r="G152" i="12" s="1"/>
  <c r="G149" i="12"/>
  <c r="E149" i="12" s="1"/>
  <c r="G148" i="12"/>
  <c r="E148" i="12" s="1"/>
  <c r="G147" i="12"/>
  <c r="E147" i="12" s="1"/>
  <c r="AB145" i="12"/>
  <c r="AC145" i="12" s="1"/>
  <c r="Z145" i="12"/>
  <c r="AA145" i="12" s="1"/>
  <c r="X145" i="12"/>
  <c r="Y145" i="12" s="1"/>
  <c r="V145" i="12"/>
  <c r="W145" i="12" s="1"/>
  <c r="T145" i="12"/>
  <c r="U145" i="12" s="1"/>
  <c r="R145" i="12"/>
  <c r="S145" i="12" s="1"/>
  <c r="P145" i="12"/>
  <c r="Q145" i="12" s="1"/>
  <c r="N145" i="12"/>
  <c r="O145" i="12" s="1"/>
  <c r="L145" i="12"/>
  <c r="M145" i="12" s="1"/>
  <c r="J145" i="12"/>
  <c r="K145" i="12" s="1"/>
  <c r="H145" i="12"/>
  <c r="I145" i="12" s="1"/>
  <c r="F145" i="12"/>
  <c r="G142" i="12"/>
  <c r="E142" i="12" s="1"/>
  <c r="G141" i="12"/>
  <c r="E141" i="12" s="1"/>
  <c r="G140" i="12"/>
  <c r="E140" i="12" s="1"/>
  <c r="G139" i="12"/>
  <c r="E139" i="12" s="1"/>
  <c r="G138" i="12"/>
  <c r="E138" i="12" s="1"/>
  <c r="AB134" i="12"/>
  <c r="AC134" i="12" s="1"/>
  <c r="Z134" i="12"/>
  <c r="AA134" i="12" s="1"/>
  <c r="X134" i="12"/>
  <c r="Y134" i="12" s="1"/>
  <c r="V134" i="12"/>
  <c r="W134" i="12" s="1"/>
  <c r="T134" i="12"/>
  <c r="R134" i="12"/>
  <c r="S134" i="12" s="1"/>
  <c r="P134" i="12"/>
  <c r="Q134" i="12" s="1"/>
  <c r="N134" i="12"/>
  <c r="O134" i="12" s="1"/>
  <c r="L134" i="12"/>
  <c r="M134" i="12" s="1"/>
  <c r="J134" i="12"/>
  <c r="K134" i="12" s="1"/>
  <c r="H134" i="12"/>
  <c r="I134" i="12" s="1"/>
  <c r="F134" i="12"/>
  <c r="G134" i="12" s="1"/>
  <c r="G127" i="12"/>
  <c r="E127" i="12" s="1"/>
  <c r="G126" i="12"/>
  <c r="G125" i="12"/>
  <c r="E126" i="12" s="1"/>
  <c r="G124" i="12"/>
  <c r="E124" i="12" s="1"/>
  <c r="G123" i="12"/>
  <c r="E123" i="12" s="1"/>
  <c r="AC120" i="12"/>
  <c r="AA120" i="12"/>
  <c r="Y120" i="12"/>
  <c r="W120" i="12"/>
  <c r="U120" i="12"/>
  <c r="S120" i="12"/>
  <c r="Q120" i="12"/>
  <c r="O120" i="12"/>
  <c r="M120" i="12"/>
  <c r="K120" i="12"/>
  <c r="I120" i="12"/>
  <c r="F120" i="12"/>
  <c r="G120" i="12" s="1"/>
  <c r="E117" i="12"/>
  <c r="E116" i="12"/>
  <c r="E115" i="12"/>
  <c r="E114" i="12"/>
  <c r="E113" i="12"/>
  <c r="E112" i="12"/>
  <c r="E111" i="12"/>
  <c r="E110" i="12"/>
  <c r="E109" i="12"/>
  <c r="E108" i="12"/>
  <c r="E107" i="12"/>
  <c r="E106" i="12"/>
  <c r="AB104" i="12"/>
  <c r="Z104" i="12"/>
  <c r="X104" i="12"/>
  <c r="V104" i="12"/>
  <c r="T104" i="12"/>
  <c r="R104" i="12"/>
  <c r="P104" i="12"/>
  <c r="N104" i="12"/>
  <c r="L104" i="12"/>
  <c r="J104" i="12"/>
  <c r="H104" i="12"/>
  <c r="F104" i="12"/>
  <c r="AC103" i="12"/>
  <c r="AB103" i="12" s="1"/>
  <c r="AA103" i="12" s="1"/>
  <c r="Z103" i="12" s="1"/>
  <c r="Y103" i="12" s="1"/>
  <c r="X103" i="12" s="1"/>
  <c r="W103" i="12" s="1"/>
  <c r="V103" i="12" s="1"/>
  <c r="U103" i="12" s="1"/>
  <c r="T103" i="12" s="1"/>
  <c r="S103" i="12" s="1"/>
  <c r="R103" i="12" s="1"/>
  <c r="Q103" i="12" s="1"/>
  <c r="P103" i="12" s="1"/>
  <c r="O103" i="12" s="1"/>
  <c r="N103" i="12" s="1"/>
  <c r="M103" i="12" s="1"/>
  <c r="L103" i="12" s="1"/>
  <c r="K103" i="12" s="1"/>
  <c r="J103" i="12" s="1"/>
  <c r="I103" i="12" s="1"/>
  <c r="H103" i="12" s="1"/>
  <c r="G103" i="12" s="1"/>
  <c r="F103" i="12" s="1"/>
  <c r="E103" i="12" s="1"/>
  <c r="D98" i="12"/>
  <c r="D97" i="12"/>
  <c r="D96" i="12"/>
  <c r="I95" i="12"/>
  <c r="G95" i="12"/>
  <c r="D95" i="12"/>
  <c r="AC94" i="12"/>
  <c r="AA94" i="12"/>
  <c r="Y94" i="12"/>
  <c r="W94" i="12"/>
  <c r="U94" i="12"/>
  <c r="S94" i="12"/>
  <c r="Q94" i="12"/>
  <c r="O94" i="12"/>
  <c r="M94" i="12"/>
  <c r="K94" i="12"/>
  <c r="I94" i="12"/>
  <c r="G94" i="12"/>
  <c r="E94" i="12" s="1"/>
  <c r="D94" i="12"/>
  <c r="F92" i="12"/>
  <c r="AC91" i="12"/>
  <c r="AA91" i="12"/>
  <c r="Y91" i="12"/>
  <c r="W91" i="12"/>
  <c r="U91" i="12"/>
  <c r="S91" i="12"/>
  <c r="Q91" i="12"/>
  <c r="O91" i="12"/>
  <c r="M91" i="12"/>
  <c r="K91" i="12"/>
  <c r="I91" i="12"/>
  <c r="G91" i="12"/>
  <c r="E91" i="12" s="1"/>
  <c r="AC83" i="12"/>
  <c r="AA83" i="12"/>
  <c r="Y83" i="12"/>
  <c r="W83" i="12"/>
  <c r="U83" i="12"/>
  <c r="S83" i="12"/>
  <c r="Q83" i="12"/>
  <c r="O83" i="12"/>
  <c r="M83" i="12"/>
  <c r="K83" i="12"/>
  <c r="I83" i="12"/>
  <c r="G83" i="12"/>
  <c r="E83" i="12" s="1"/>
  <c r="AB81" i="12"/>
  <c r="Z81" i="12"/>
  <c r="X81" i="12"/>
  <c r="V81" i="12"/>
  <c r="T81" i="12"/>
  <c r="R81" i="12"/>
  <c r="P81" i="12"/>
  <c r="N81" i="12"/>
  <c r="L81" i="12"/>
  <c r="J81" i="12"/>
  <c r="H81" i="12"/>
  <c r="F81" i="12"/>
  <c r="AB80" i="12"/>
  <c r="AC80" i="12" s="1"/>
  <c r="Z80" i="12"/>
  <c r="X80" i="12"/>
  <c r="V80" i="12"/>
  <c r="T80" i="12"/>
  <c r="R80" i="12"/>
  <c r="P80" i="12"/>
  <c r="N80" i="12"/>
  <c r="L80" i="12"/>
  <c r="M80" i="12" s="1"/>
  <c r="J80" i="12"/>
  <c r="K80" i="12" s="1"/>
  <c r="I80" i="12"/>
  <c r="H80" i="12"/>
  <c r="F80" i="12"/>
  <c r="D77" i="12"/>
  <c r="D76" i="12"/>
  <c r="D75" i="12"/>
  <c r="D74" i="12"/>
  <c r="D67" i="12"/>
  <c r="D66" i="12"/>
  <c r="D65" i="12"/>
  <c r="D64" i="12"/>
  <c r="D63" i="12"/>
  <c r="D62" i="12"/>
  <c r="D61" i="12"/>
  <c r="S60" i="12"/>
  <c r="Q60" i="12"/>
  <c r="O60" i="12"/>
  <c r="M60" i="12"/>
  <c r="K60" i="12"/>
  <c r="I60" i="12"/>
  <c r="G60" i="12"/>
  <c r="E60" i="12" s="1"/>
  <c r="D60" i="12"/>
  <c r="S59" i="12"/>
  <c r="Q59" i="12"/>
  <c r="O59" i="12"/>
  <c r="M59" i="12"/>
  <c r="K59" i="12"/>
  <c r="I59" i="12"/>
  <c r="G59" i="12"/>
  <c r="E59" i="12" s="1"/>
  <c r="S58" i="12"/>
  <c r="Q58" i="12"/>
  <c r="O58" i="12"/>
  <c r="M58" i="12"/>
  <c r="K58" i="12"/>
  <c r="I58" i="12"/>
  <c r="G58" i="12"/>
  <c r="E58" i="12" s="1"/>
  <c r="E56" i="12"/>
  <c r="AC55" i="12"/>
  <c r="AA55" i="12"/>
  <c r="Y55" i="12"/>
  <c r="W55" i="12"/>
  <c r="U55" i="12"/>
  <c r="S55" i="12"/>
  <c r="Q55" i="12"/>
  <c r="O55" i="12"/>
  <c r="M55" i="12"/>
  <c r="K55" i="12"/>
  <c r="I55" i="12"/>
  <c r="G55" i="12"/>
  <c r="E55" i="12" s="1"/>
  <c r="E50" i="12"/>
  <c r="AC49" i="12"/>
  <c r="AA49" i="12"/>
  <c r="Y49" i="12"/>
  <c r="W49" i="12"/>
  <c r="U49" i="12"/>
  <c r="S49" i="12"/>
  <c r="Q49" i="12"/>
  <c r="O49" i="12"/>
  <c r="M49" i="12"/>
  <c r="K49" i="12"/>
  <c r="I49" i="12"/>
  <c r="G49" i="12"/>
  <c r="E49" i="12" s="1"/>
  <c r="AB47" i="12"/>
  <c r="Z47" i="12"/>
  <c r="X47" i="12"/>
  <c r="V47" i="12"/>
  <c r="T47" i="12"/>
  <c r="R47" i="12"/>
  <c r="P47" i="12"/>
  <c r="N47" i="12"/>
  <c r="L47" i="12"/>
  <c r="J47" i="12"/>
  <c r="H47" i="12"/>
  <c r="F47" i="12"/>
  <c r="AB46" i="12"/>
  <c r="Z46" i="12"/>
  <c r="X46" i="12"/>
  <c r="V46" i="12"/>
  <c r="T46" i="12"/>
  <c r="U46" i="12" s="1"/>
  <c r="R46" i="12"/>
  <c r="P46" i="12"/>
  <c r="N46" i="12"/>
  <c r="L46" i="12"/>
  <c r="J46" i="12"/>
  <c r="H46" i="12"/>
  <c r="F46" i="12"/>
  <c r="AC43" i="12"/>
  <c r="AA43" i="12"/>
  <c r="Y43" i="12"/>
  <c r="W43" i="12"/>
  <c r="U43" i="12"/>
  <c r="S43" i="12"/>
  <c r="Q43" i="12"/>
  <c r="O43" i="12"/>
  <c r="M43" i="12"/>
  <c r="K43" i="12"/>
  <c r="I43" i="12"/>
  <c r="G43" i="12"/>
  <c r="E43" i="12" s="1"/>
  <c r="D43" i="12"/>
  <c r="AC42" i="12"/>
  <c r="AA42" i="12"/>
  <c r="Y42" i="12"/>
  <c r="W42" i="12"/>
  <c r="U42" i="12"/>
  <c r="S42" i="12"/>
  <c r="Q42" i="12"/>
  <c r="O42" i="12"/>
  <c r="M42" i="12"/>
  <c r="K42" i="12"/>
  <c r="I42" i="12"/>
  <c r="G42" i="12"/>
  <c r="E42" i="12" s="1"/>
  <c r="D42" i="12"/>
  <c r="AC40" i="12"/>
  <c r="AA40" i="12"/>
  <c r="Y40" i="12"/>
  <c r="W40" i="12"/>
  <c r="U40" i="12"/>
  <c r="S40" i="12"/>
  <c r="Q40" i="12"/>
  <c r="O40" i="12"/>
  <c r="M40" i="12"/>
  <c r="K40" i="12"/>
  <c r="I40" i="12"/>
  <c r="G40" i="12"/>
  <c r="E40" i="12" s="1"/>
  <c r="AB38" i="12"/>
  <c r="Z38" i="12"/>
  <c r="X38" i="12"/>
  <c r="V38" i="12"/>
  <c r="T38" i="12"/>
  <c r="R38" i="12"/>
  <c r="P38" i="12"/>
  <c r="N38" i="12"/>
  <c r="L38" i="12"/>
  <c r="J38" i="12"/>
  <c r="H38" i="12"/>
  <c r="F38" i="12"/>
  <c r="AB37" i="12"/>
  <c r="Z37" i="12"/>
  <c r="X37" i="12"/>
  <c r="V37" i="12"/>
  <c r="T37" i="12"/>
  <c r="R37" i="12"/>
  <c r="P37" i="12"/>
  <c r="Q37" i="12" s="1"/>
  <c r="N37" i="12"/>
  <c r="L37" i="12"/>
  <c r="J37" i="12"/>
  <c r="H37" i="12"/>
  <c r="F37" i="12"/>
  <c r="AC31" i="12"/>
  <c r="AC28" i="12" s="1"/>
  <c r="AA31" i="12"/>
  <c r="AA28" i="12" s="1"/>
  <c r="Y31" i="12"/>
  <c r="Y28" i="12" s="1"/>
  <c r="W31" i="12"/>
  <c r="W28" i="12" s="1"/>
  <c r="U31" i="12"/>
  <c r="U28" i="12" s="1"/>
  <c r="S31" i="12"/>
  <c r="S28" i="12" s="1"/>
  <c r="Q31" i="12"/>
  <c r="Q28" i="12" s="1"/>
  <c r="O31" i="12"/>
  <c r="O28" i="12" s="1"/>
  <c r="M31" i="12"/>
  <c r="M28" i="12" s="1"/>
  <c r="K31" i="12"/>
  <c r="K28" i="12" s="1"/>
  <c r="I31" i="12"/>
  <c r="I28" i="12" s="1"/>
  <c r="G31" i="12"/>
  <c r="G28" i="12" s="1"/>
  <c r="E31" i="12"/>
  <c r="AB29" i="12"/>
  <c r="Z29" i="12"/>
  <c r="X29" i="12"/>
  <c r="V29" i="12"/>
  <c r="T29" i="12"/>
  <c r="R29" i="12"/>
  <c r="P29" i="12"/>
  <c r="N29" i="12"/>
  <c r="L29" i="12"/>
  <c r="J29" i="12"/>
  <c r="H29" i="12"/>
  <c r="F29" i="12"/>
  <c r="AB28" i="12"/>
  <c r="Z28" i="12"/>
  <c r="X28" i="12"/>
  <c r="V28" i="12"/>
  <c r="T28" i="12"/>
  <c r="R28" i="12"/>
  <c r="P28" i="12"/>
  <c r="N28" i="12"/>
  <c r="L28" i="12"/>
  <c r="J28" i="12"/>
  <c r="H28" i="12"/>
  <c r="F28" i="12"/>
  <c r="AC24" i="12"/>
  <c r="AA24" i="12"/>
  <c r="Y24" i="12"/>
  <c r="W24" i="12"/>
  <c r="U24" i="12"/>
  <c r="S24" i="12"/>
  <c r="Q24" i="12"/>
  <c r="O24" i="12"/>
  <c r="M24" i="12"/>
  <c r="K24" i="12"/>
  <c r="I24" i="12"/>
  <c r="G24" i="12"/>
  <c r="E24" i="12" s="1"/>
  <c r="AC22" i="12"/>
  <c r="AA22" i="12"/>
  <c r="Y22" i="12"/>
  <c r="W22" i="12"/>
  <c r="U22" i="12"/>
  <c r="S22" i="12"/>
  <c r="Q22" i="12"/>
  <c r="O22" i="12"/>
  <c r="M22" i="12"/>
  <c r="K22" i="12"/>
  <c r="I22" i="12"/>
  <c r="G22" i="12"/>
  <c r="E22" i="12" s="1"/>
  <c r="AB20" i="12"/>
  <c r="Z20" i="12"/>
  <c r="X20" i="12"/>
  <c r="V20" i="12"/>
  <c r="T20" i="12"/>
  <c r="R20" i="12"/>
  <c r="P20" i="12"/>
  <c r="N20" i="12"/>
  <c r="L20" i="12"/>
  <c r="J20" i="12"/>
  <c r="H20" i="12"/>
  <c r="F20" i="12"/>
  <c r="AB19" i="12"/>
  <c r="Z19" i="12"/>
  <c r="AA19" i="12" s="1"/>
  <c r="X19" i="12"/>
  <c r="V19" i="12"/>
  <c r="T19" i="12"/>
  <c r="R19" i="12"/>
  <c r="P19" i="12"/>
  <c r="N19" i="12"/>
  <c r="L19" i="12"/>
  <c r="J19" i="12"/>
  <c r="K19" i="12" s="1"/>
  <c r="H19" i="12"/>
  <c r="F19" i="12"/>
  <c r="D16" i="12"/>
  <c r="AC14" i="12"/>
  <c r="AA14" i="12"/>
  <c r="Y14" i="12"/>
  <c r="W14" i="12"/>
  <c r="U14" i="12"/>
  <c r="S14" i="12"/>
  <c r="Q14" i="12"/>
  <c r="O14" i="12"/>
  <c r="M14" i="12"/>
  <c r="K14" i="12"/>
  <c r="I14" i="12"/>
  <c r="G14" i="12"/>
  <c r="E14" i="12" s="1"/>
  <c r="AC12" i="12"/>
  <c r="AA12" i="12"/>
  <c r="Y12" i="12"/>
  <c r="W12" i="12"/>
  <c r="U12" i="12"/>
  <c r="S12" i="12"/>
  <c r="Q12" i="12"/>
  <c r="O12" i="12"/>
  <c r="M12" i="12"/>
  <c r="K12" i="12"/>
  <c r="I12" i="12"/>
  <c r="G12" i="12"/>
  <c r="E12" i="12" s="1"/>
  <c r="AC10" i="12"/>
  <c r="AA10" i="12"/>
  <c r="Y10" i="12"/>
  <c r="W10" i="12"/>
  <c r="U10" i="12"/>
  <c r="S10" i="12"/>
  <c r="Q10" i="12"/>
  <c r="O10" i="12"/>
  <c r="M10" i="12"/>
  <c r="K10" i="12"/>
  <c r="I10" i="12"/>
  <c r="G10" i="12"/>
  <c r="E10" i="12" s="1"/>
  <c r="AB8" i="12"/>
  <c r="Z8" i="12"/>
  <c r="X8" i="12"/>
  <c r="V8" i="12"/>
  <c r="T8" i="12"/>
  <c r="R8" i="12"/>
  <c r="P8" i="12"/>
  <c r="N8" i="12"/>
  <c r="L8" i="12"/>
  <c r="J8" i="12"/>
  <c r="H8" i="12"/>
  <c r="F8" i="12"/>
  <c r="AB7" i="12"/>
  <c r="Z7" i="12"/>
  <c r="X7" i="12"/>
  <c r="V7" i="12"/>
  <c r="T7" i="12"/>
  <c r="R7" i="12"/>
  <c r="S7" i="12" s="1"/>
  <c r="P7" i="12"/>
  <c r="N7" i="12"/>
  <c r="L7" i="12"/>
  <c r="J7" i="12"/>
  <c r="H7" i="12"/>
  <c r="F7" i="12"/>
  <c r="L24" i="73"/>
  <c r="K24" i="73"/>
  <c r="H24" i="73"/>
  <c r="L23" i="73"/>
  <c r="K23" i="73"/>
  <c r="H23" i="73"/>
  <c r="L22" i="73"/>
  <c r="L25" i="73" s="1"/>
  <c r="K22" i="73"/>
  <c r="H22" i="73"/>
  <c r="J21" i="73"/>
  <c r="L20" i="73"/>
  <c r="K20" i="73"/>
  <c r="H20" i="73"/>
  <c r="L19" i="73"/>
  <c r="M19" i="73" s="1"/>
  <c r="N19" i="73" s="1"/>
  <c r="H19" i="73"/>
  <c r="L18" i="73"/>
  <c r="K18" i="73"/>
  <c r="H18" i="73"/>
  <c r="L17" i="73"/>
  <c r="K17" i="73"/>
  <c r="H17" i="73"/>
  <c r="L16" i="73"/>
  <c r="L21" i="73" s="1"/>
  <c r="K16" i="73"/>
  <c r="H16" i="73"/>
  <c r="J15" i="73"/>
  <c r="L14" i="73"/>
  <c r="K14" i="73"/>
  <c r="H14" i="73"/>
  <c r="L13" i="73"/>
  <c r="K13" i="73"/>
  <c r="H13" i="73"/>
  <c r="L12" i="73"/>
  <c r="K12" i="73"/>
  <c r="H12" i="73"/>
  <c r="L11" i="73"/>
  <c r="H11" i="73"/>
  <c r="L10" i="73"/>
  <c r="H10" i="73"/>
  <c r="H9" i="73"/>
  <c r="H8" i="73"/>
  <c r="L6" i="73"/>
  <c r="J6" i="73"/>
  <c r="H6" i="73"/>
  <c r="L5" i="73"/>
  <c r="J5" i="73"/>
  <c r="H5" i="73"/>
  <c r="L4" i="73"/>
  <c r="L7" i="73" s="1"/>
  <c r="H4" i="73"/>
  <c r="J23" i="72"/>
  <c r="J22" i="72"/>
  <c r="J21" i="72"/>
  <c r="J19" i="72"/>
  <c r="J18" i="72"/>
  <c r="J17" i="72"/>
  <c r="J16" i="72"/>
  <c r="J15" i="72"/>
  <c r="J13" i="72"/>
  <c r="J12" i="72"/>
  <c r="J11" i="72"/>
  <c r="J10" i="72"/>
  <c r="M176" i="11"/>
  <c r="H176" i="11"/>
  <c r="G176" i="11"/>
  <c r="H164" i="11"/>
  <c r="L161" i="11"/>
  <c r="M155" i="11"/>
  <c r="M161" i="11" s="1"/>
  <c r="M172" i="11" s="1"/>
  <c r="L153" i="11"/>
  <c r="L152" i="11"/>
  <c r="I148" i="11"/>
  <c r="M148" i="11" s="1"/>
  <c r="H147" i="11"/>
  <c r="G147" i="11"/>
  <c r="G149" i="11" s="1"/>
  <c r="I146" i="11"/>
  <c r="M146" i="11" s="1"/>
  <c r="G141" i="11"/>
  <c r="I140" i="11"/>
  <c r="M140" i="11" s="1"/>
  <c r="H139" i="11"/>
  <c r="G138" i="11"/>
  <c r="H133" i="11"/>
  <c r="G133" i="11"/>
  <c r="H132" i="11"/>
  <c r="G132" i="11"/>
  <c r="H131" i="11"/>
  <c r="G131" i="11"/>
  <c r="H130" i="11"/>
  <c r="G130" i="11"/>
  <c r="I129" i="11"/>
  <c r="M129" i="11" s="1"/>
  <c r="I128" i="11"/>
  <c r="M128" i="11" s="1"/>
  <c r="H127" i="11"/>
  <c r="I127" i="11" s="1"/>
  <c r="M127" i="11" s="1"/>
  <c r="I126" i="11"/>
  <c r="M126" i="11" s="1"/>
  <c r="H125" i="11"/>
  <c r="I125" i="11" s="1"/>
  <c r="M125" i="11" s="1"/>
  <c r="I124" i="11"/>
  <c r="M124" i="11" s="1"/>
  <c r="G123" i="11"/>
  <c r="I123" i="11" s="1"/>
  <c r="M123" i="11" s="1"/>
  <c r="H122" i="11"/>
  <c r="G122" i="11"/>
  <c r="H121" i="11"/>
  <c r="G121" i="11"/>
  <c r="G120" i="11"/>
  <c r="I120" i="11" s="1"/>
  <c r="M120" i="11" s="1"/>
  <c r="G119" i="11"/>
  <c r="I119" i="11" s="1"/>
  <c r="M119" i="11" s="1"/>
  <c r="G118" i="11"/>
  <c r="I118" i="11" s="1"/>
  <c r="M118" i="11" s="1"/>
  <c r="H117" i="11"/>
  <c r="H134" i="11" s="1"/>
  <c r="M115" i="11"/>
  <c r="I111" i="11"/>
  <c r="M111" i="11" s="1"/>
  <c r="G110" i="11"/>
  <c r="G108" i="11" s="1"/>
  <c r="I109" i="11"/>
  <c r="M109" i="11" s="1"/>
  <c r="M107" i="11"/>
  <c r="M137" i="11" s="1"/>
  <c r="M144" i="11" s="1"/>
  <c r="I103" i="11"/>
  <c r="M103" i="11" s="1"/>
  <c r="M102" i="11"/>
  <c r="I102" i="11"/>
  <c r="I101" i="11"/>
  <c r="M101" i="11" s="1"/>
  <c r="G100" i="11"/>
  <c r="G98" i="11" s="1"/>
  <c r="I99" i="11"/>
  <c r="M99" i="11" s="1"/>
  <c r="M97" i="11"/>
  <c r="I91" i="11"/>
  <c r="M91" i="11" s="1"/>
  <c r="I90" i="11"/>
  <c r="M90" i="11" s="1"/>
  <c r="I89" i="11"/>
  <c r="M89" i="11" s="1"/>
  <c r="I88" i="11"/>
  <c r="M88" i="11" s="1"/>
  <c r="I87" i="11"/>
  <c r="M87" i="11" s="1"/>
  <c r="G86" i="11"/>
  <c r="G85" i="11" s="1"/>
  <c r="M84" i="11"/>
  <c r="G80" i="11"/>
  <c r="G79" i="11"/>
  <c r="G78" i="11"/>
  <c r="G77" i="11"/>
  <c r="I76" i="11"/>
  <c r="M76" i="11" s="1"/>
  <c r="I75" i="11"/>
  <c r="M75" i="11" s="1"/>
  <c r="M73" i="11"/>
  <c r="I69" i="11"/>
  <c r="M69" i="11" s="1"/>
  <c r="I68" i="11"/>
  <c r="M68" i="11" s="1"/>
  <c r="I67" i="11"/>
  <c r="M67" i="11" s="1"/>
  <c r="I66" i="11"/>
  <c r="M66" i="11" s="1"/>
  <c r="I65" i="11"/>
  <c r="M65" i="11" s="1"/>
  <c r="H64" i="11"/>
  <c r="H70" i="11" s="1"/>
  <c r="G64" i="11"/>
  <c r="G70" i="11" s="1"/>
  <c r="M63" i="11"/>
  <c r="L59" i="11"/>
  <c r="I59" i="11"/>
  <c r="M59" i="11" s="1"/>
  <c r="C59" i="11"/>
  <c r="G58" i="11"/>
  <c r="G57" i="11"/>
  <c r="M55" i="11"/>
  <c r="I51" i="11"/>
  <c r="M51" i="11" s="1"/>
  <c r="I50" i="11"/>
  <c r="M50" i="11" s="1"/>
  <c r="G49" i="11"/>
  <c r="G48" i="11"/>
  <c r="I47" i="11"/>
  <c r="M47" i="11" s="1"/>
  <c r="G46" i="11"/>
  <c r="G45" i="11"/>
  <c r="L43" i="11"/>
  <c r="G43" i="11"/>
  <c r="G55" i="11" s="1"/>
  <c r="G63" i="11" s="1"/>
  <c r="G73" i="11" s="1"/>
  <c r="G84" i="11" s="1"/>
  <c r="G97" i="11" s="1"/>
  <c r="G107" i="11" s="1"/>
  <c r="G115" i="11" s="1"/>
  <c r="G137" i="11" s="1"/>
  <c r="G144" i="11" s="1"/>
  <c r="G155" i="11" s="1"/>
  <c r="G161" i="11" s="1"/>
  <c r="G39" i="11"/>
  <c r="G38" i="11" s="1"/>
  <c r="M37" i="11"/>
  <c r="L37" i="11"/>
  <c r="I37" i="11"/>
  <c r="I43" i="11" s="1"/>
  <c r="I55" i="11" s="1"/>
  <c r="I63" i="11" s="1"/>
  <c r="I73" i="11" s="1"/>
  <c r="I84" i="11" s="1"/>
  <c r="I97" i="11" s="1"/>
  <c r="I107" i="11" s="1"/>
  <c r="I115" i="11" s="1"/>
  <c r="I137" i="11" s="1"/>
  <c r="I144" i="11" s="1"/>
  <c r="I155" i="11" s="1"/>
  <c r="I161" i="11" s="1"/>
  <c r="I172" i="11" s="1"/>
  <c r="H37" i="11"/>
  <c r="H43" i="11" s="1"/>
  <c r="H55" i="11" s="1"/>
  <c r="H63" i="11" s="1"/>
  <c r="H73" i="11" s="1"/>
  <c r="H84" i="11" s="1"/>
  <c r="H97" i="11" s="1"/>
  <c r="H107" i="11" s="1"/>
  <c r="H115" i="11" s="1"/>
  <c r="H137" i="11" s="1"/>
  <c r="H144" i="11" s="1"/>
  <c r="H155" i="11" s="1"/>
  <c r="H161" i="11" s="1"/>
  <c r="I34" i="11"/>
  <c r="M34" i="11" s="1"/>
  <c r="C34" i="11"/>
  <c r="G33" i="11"/>
  <c r="G31" i="11" s="1"/>
  <c r="C33" i="11"/>
  <c r="I32" i="11"/>
  <c r="M32" i="11" s="1"/>
  <c r="C32" i="11"/>
  <c r="M30" i="11"/>
  <c r="I30" i="11"/>
  <c r="H30" i="11"/>
  <c r="I23" i="11"/>
  <c r="M23" i="11" s="1"/>
  <c r="G22" i="11"/>
  <c r="G21" i="11"/>
  <c r="C20" i="11"/>
  <c r="M19" i="11"/>
  <c r="M43" i="11" s="1"/>
  <c r="I19" i="11"/>
  <c r="H19" i="11"/>
  <c r="G19" i="11"/>
  <c r="G16" i="11"/>
  <c r="G14" i="11"/>
  <c r="M13" i="11"/>
  <c r="I13" i="11"/>
  <c r="H13" i="11"/>
  <c r="G13" i="11"/>
  <c r="G10" i="11"/>
  <c r="G9" i="11"/>
  <c r="G8" i="11"/>
  <c r="G7" i="11"/>
  <c r="I6" i="11"/>
  <c r="M6" i="11" s="1"/>
  <c r="G5" i="11"/>
  <c r="A3" i="11"/>
  <c r="F82" i="70"/>
  <c r="J80" i="70"/>
  <c r="J79" i="70"/>
  <c r="J78" i="70"/>
  <c r="J77" i="70"/>
  <c r="F69" i="70"/>
  <c r="F62" i="70"/>
  <c r="F45" i="70"/>
  <c r="F23" i="70"/>
  <c r="G169" i="62"/>
  <c r="C169" i="62"/>
  <c r="G7" i="62"/>
  <c r="E7" i="62"/>
  <c r="C7" i="62"/>
  <c r="G6" i="62"/>
  <c r="E6" i="62"/>
  <c r="D6" i="62"/>
  <c r="C6" i="62"/>
  <c r="G5" i="62"/>
  <c r="D5" i="62"/>
  <c r="G4" i="62"/>
  <c r="I232" i="66"/>
  <c r="I231" i="66"/>
  <c r="I230" i="66"/>
  <c r="J227" i="66"/>
  <c r="I227" i="66"/>
  <c r="J226" i="66"/>
  <c r="I226" i="66"/>
  <c r="J225" i="66"/>
  <c r="I225" i="66"/>
  <c r="J224" i="66"/>
  <c r="I224" i="66"/>
  <c r="J223" i="66"/>
  <c r="I223" i="66"/>
  <c r="H216" i="66"/>
  <c r="G210" i="66"/>
  <c r="C210" i="66"/>
  <c r="B210" i="66"/>
  <c r="G203" i="66"/>
  <c r="G204" i="66" s="1"/>
  <c r="C203" i="66"/>
  <c r="B203" i="66"/>
  <c r="G196" i="66"/>
  <c r="C196" i="66"/>
  <c r="G195" i="66"/>
  <c r="C195" i="66"/>
  <c r="B195" i="66"/>
  <c r="G188" i="66"/>
  <c r="G189" i="66" s="1"/>
  <c r="G182" i="66"/>
  <c r="C182" i="66"/>
  <c r="G181" i="66"/>
  <c r="C181" i="66"/>
  <c r="G180" i="66"/>
  <c r="C180" i="66"/>
  <c r="G179" i="66"/>
  <c r="C179" i="66"/>
  <c r="G172" i="66"/>
  <c r="G173" i="66" s="1"/>
  <c r="C172" i="66"/>
  <c r="B172" i="66"/>
  <c r="G165" i="66"/>
  <c r="G166" i="66" s="1"/>
  <c r="C165" i="66"/>
  <c r="C158" i="66"/>
  <c r="G151" i="66"/>
  <c r="G152" i="66" s="1"/>
  <c r="C151" i="66"/>
  <c r="B150" i="66"/>
  <c r="B157" i="66" s="1"/>
  <c r="B164" i="66" s="1"/>
  <c r="B171" i="66" s="1"/>
  <c r="B178" i="66" s="1"/>
  <c r="B194" i="66" s="1"/>
  <c r="B202" i="66" s="1"/>
  <c r="B146" i="66"/>
  <c r="B152" i="66" s="1"/>
  <c r="B159" i="66" s="1"/>
  <c r="B166" i="66" s="1"/>
  <c r="B173" i="66" s="1"/>
  <c r="B204" i="66" s="1"/>
  <c r="B211" i="66" s="1"/>
  <c r="G145" i="66"/>
  <c r="G146" i="66" s="1"/>
  <c r="C145" i="66"/>
  <c r="G137" i="66"/>
  <c r="K137" i="66" s="1"/>
  <c r="G135" i="66"/>
  <c r="C135" i="66"/>
  <c r="B120" i="66"/>
  <c r="B129" i="66" s="1"/>
  <c r="G119" i="66"/>
  <c r="G120" i="66" s="1"/>
  <c r="C119" i="66"/>
  <c r="G112" i="66"/>
  <c r="C112" i="66"/>
  <c r="G111" i="66"/>
  <c r="C111" i="66"/>
  <c r="AX101" i="66"/>
  <c r="AW101" i="66"/>
  <c r="AV101" i="66"/>
  <c r="AU101" i="66"/>
  <c r="AT101" i="66"/>
  <c r="AS101" i="66"/>
  <c r="AR101" i="66"/>
  <c r="AQ101" i="66"/>
  <c r="AP101" i="66"/>
  <c r="AO101" i="66"/>
  <c r="AN101" i="66"/>
  <c r="AM101" i="66"/>
  <c r="AG101" i="66"/>
  <c r="AF101" i="66"/>
  <c r="AE101" i="66"/>
  <c r="AD101" i="66"/>
  <c r="AC101" i="66"/>
  <c r="AB101" i="66"/>
  <c r="AA101" i="66"/>
  <c r="Z101" i="66"/>
  <c r="Y101" i="66"/>
  <c r="X101" i="66"/>
  <c r="W101" i="66"/>
  <c r="V101" i="66"/>
  <c r="U101" i="66"/>
  <c r="AI100" i="66"/>
  <c r="AK100" i="66" s="1"/>
  <c r="AL100" i="66" s="1"/>
  <c r="Q100" i="66"/>
  <c r="P100" i="66"/>
  <c r="AI99" i="66"/>
  <c r="AK99" i="66" s="1"/>
  <c r="AL99" i="66" s="1"/>
  <c r="Q99" i="66"/>
  <c r="P99" i="66"/>
  <c r="AI98" i="66"/>
  <c r="AJ98" i="66" s="1"/>
  <c r="Q98" i="66"/>
  <c r="P98" i="66"/>
  <c r="AI97" i="66"/>
  <c r="AK97" i="66" s="1"/>
  <c r="AL97" i="66" s="1"/>
  <c r="Q97" i="66"/>
  <c r="P97" i="66"/>
  <c r="AI92" i="66"/>
  <c r="AK92" i="66" s="1"/>
  <c r="AL92" i="66" s="1"/>
  <c r="Q92" i="66"/>
  <c r="P92" i="66"/>
  <c r="AG91" i="66"/>
  <c r="AI84" i="66"/>
  <c r="AK84" i="66" s="1"/>
  <c r="AL84" i="66" s="1"/>
  <c r="Q84" i="66"/>
  <c r="J84" i="66"/>
  <c r="P84" i="66" s="1"/>
  <c r="J82" i="66"/>
  <c r="J79" i="66"/>
  <c r="J78" i="66"/>
  <c r="J77" i="66"/>
  <c r="AI76" i="66"/>
  <c r="Q76" i="66"/>
  <c r="J75" i="66"/>
  <c r="P73" i="66" s="1"/>
  <c r="J70" i="66"/>
  <c r="P68" i="66" s="1"/>
  <c r="AI68" i="66"/>
  <c r="AK68" i="66" s="1"/>
  <c r="AL68" i="66" s="1"/>
  <c r="Q68" i="66"/>
  <c r="AX67" i="66"/>
  <c r="AW67" i="66"/>
  <c r="AV67" i="66"/>
  <c r="AU67" i="66"/>
  <c r="AT67" i="66"/>
  <c r="AS67" i="66"/>
  <c r="AR67" i="66"/>
  <c r="AQ67" i="66"/>
  <c r="AP67" i="66"/>
  <c r="AO67" i="66"/>
  <c r="AN67" i="66"/>
  <c r="AM67" i="66"/>
  <c r="AG67" i="66"/>
  <c r="AI63" i="66"/>
  <c r="AK63" i="66" s="1"/>
  <c r="AL63" i="66" s="1"/>
  <c r="Q63" i="66"/>
  <c r="J63" i="66"/>
  <c r="P63" i="66" s="1"/>
  <c r="J59" i="66"/>
  <c r="AI58" i="66"/>
  <c r="AK58" i="66" s="1"/>
  <c r="AL58" i="66" s="1"/>
  <c r="Q58" i="66"/>
  <c r="J58" i="66"/>
  <c r="J57" i="66"/>
  <c r="J56" i="66"/>
  <c r="AI55" i="66"/>
  <c r="Q55" i="66"/>
  <c r="J55" i="66"/>
  <c r="J52" i="66"/>
  <c r="P51" i="66" s="1"/>
  <c r="AI51" i="66"/>
  <c r="AJ51" i="66" s="1"/>
  <c r="Q51" i="66"/>
  <c r="AI48" i="66"/>
  <c r="AK48" i="66" s="1"/>
  <c r="AL48" i="66" s="1"/>
  <c r="Q48" i="66"/>
  <c r="P48" i="66"/>
  <c r="AI45" i="66"/>
  <c r="AJ45" i="66" s="1"/>
  <c r="Q45" i="66"/>
  <c r="P45" i="66"/>
  <c r="AI44" i="66"/>
  <c r="Q44" i="66"/>
  <c r="J44" i="66"/>
  <c r="P44" i="66" s="1"/>
  <c r="AI41" i="66"/>
  <c r="AJ41" i="66" s="1"/>
  <c r="Q41" i="66"/>
  <c r="J41" i="66"/>
  <c r="P41" i="66" s="1"/>
  <c r="AI38" i="66"/>
  <c r="AK38" i="66" s="1"/>
  <c r="AL38" i="66" s="1"/>
  <c r="Q38" i="66"/>
  <c r="AI35" i="66"/>
  <c r="AK35" i="66" s="1"/>
  <c r="AL35" i="66" s="1"/>
  <c r="Q35" i="66"/>
  <c r="J35" i="66"/>
  <c r="P35" i="66" s="1"/>
  <c r="AG34" i="66"/>
  <c r="J31" i="66"/>
  <c r="AI29" i="66"/>
  <c r="Q29" i="66"/>
  <c r="J29" i="66"/>
  <c r="AI28" i="66"/>
  <c r="AK28" i="66" s="1"/>
  <c r="AL28" i="66" s="1"/>
  <c r="Q28" i="66"/>
  <c r="S28" i="66" s="1"/>
  <c r="J24" i="66"/>
  <c r="P24" i="66" s="1"/>
  <c r="S24" i="66" s="1"/>
  <c r="J23" i="66"/>
  <c r="J22" i="66"/>
  <c r="J21" i="66"/>
  <c r="AI19" i="66"/>
  <c r="AK19" i="66" s="1"/>
  <c r="AL19" i="66" s="1"/>
  <c r="Q19" i="66"/>
  <c r="AI15" i="66"/>
  <c r="AJ15" i="66" s="1"/>
  <c r="Q15" i="66"/>
  <c r="P15" i="66"/>
  <c r="J13" i="66"/>
  <c r="AI11" i="66"/>
  <c r="AK11" i="66" s="1"/>
  <c r="AL11" i="66" s="1"/>
  <c r="Q11" i="66"/>
  <c r="J11" i="66"/>
  <c r="AX10" i="66"/>
  <c r="AX96" i="66" s="1"/>
  <c r="AW10" i="66"/>
  <c r="AW96" i="66" s="1"/>
  <c r="AV10" i="66"/>
  <c r="AV96" i="66" s="1"/>
  <c r="AU10" i="66"/>
  <c r="AU96" i="66" s="1"/>
  <c r="AT10" i="66"/>
  <c r="AT96" i="66" s="1"/>
  <c r="AS10" i="66"/>
  <c r="AS96" i="66" s="1"/>
  <c r="AR10" i="66"/>
  <c r="AR96" i="66" s="1"/>
  <c r="AQ10" i="66"/>
  <c r="AQ96" i="66" s="1"/>
  <c r="AP10" i="66"/>
  <c r="AP96" i="66" s="1"/>
  <c r="AO10" i="66"/>
  <c r="AO96" i="66" s="1"/>
  <c r="AN10" i="66"/>
  <c r="AN96" i="66" s="1"/>
  <c r="AM10" i="66"/>
  <c r="AM96" i="66" s="1"/>
  <c r="AI10" i="66"/>
  <c r="AG10" i="66"/>
  <c r="AF10" i="66"/>
  <c r="AF96" i="66" s="1"/>
  <c r="AE10" i="66"/>
  <c r="AE96" i="66" s="1"/>
  <c r="AD10" i="66"/>
  <c r="AD96" i="66" s="1"/>
  <c r="AD102" i="66" s="1"/>
  <c r="AC10" i="66"/>
  <c r="AC96" i="66" s="1"/>
  <c r="AB10" i="66"/>
  <c r="AB96" i="66" s="1"/>
  <c r="AA10" i="66"/>
  <c r="AA96" i="66" s="1"/>
  <c r="AA102" i="66" s="1"/>
  <c r="Z10" i="66"/>
  <c r="Z96" i="66" s="1"/>
  <c r="Y10" i="66"/>
  <c r="Y96" i="66" s="1"/>
  <c r="X10" i="66"/>
  <c r="X96" i="66" s="1"/>
  <c r="W10" i="66"/>
  <c r="W96" i="66" s="1"/>
  <c r="V10" i="66"/>
  <c r="V96" i="66" s="1"/>
  <c r="V102" i="66" s="1"/>
  <c r="U10" i="66"/>
  <c r="U96" i="66" s="1"/>
  <c r="U102" i="66" s="1"/>
  <c r="AI9" i="66"/>
  <c r="AJ9" i="66" s="1"/>
  <c r="Q9" i="66"/>
  <c r="J9" i="66"/>
  <c r="P9" i="66" s="1"/>
  <c r="J7" i="66"/>
  <c r="P5" i="66" s="1"/>
  <c r="AI5" i="66"/>
  <c r="Q5" i="66"/>
  <c r="AI4" i="66"/>
  <c r="AK4" i="66" s="1"/>
  <c r="AL4" i="66" s="1"/>
  <c r="Q4" i="66"/>
  <c r="P4" i="66"/>
  <c r="F13" i="64"/>
  <c r="F14" i="64" s="1"/>
  <c r="B13" i="64"/>
  <c r="F5" i="64"/>
  <c r="B5" i="64"/>
  <c r="F4" i="64"/>
  <c r="B4" i="64"/>
  <c r="F3" i="64"/>
  <c r="B3" i="64"/>
  <c r="H61" i="63"/>
  <c r="H60" i="63"/>
  <c r="H59" i="63"/>
  <c r="H57" i="63"/>
  <c r="E57" i="63"/>
  <c r="H56" i="63"/>
  <c r="H55" i="63"/>
  <c r="H54" i="63"/>
  <c r="H53" i="63"/>
  <c r="H52" i="63"/>
  <c r="H51" i="63"/>
  <c r="H50" i="63"/>
  <c r="H43" i="63"/>
  <c r="H42" i="63"/>
  <c r="H33" i="63"/>
  <c r="D33" i="63"/>
  <c r="H32" i="63"/>
  <c r="C32" i="63"/>
  <c r="H31" i="63"/>
  <c r="C31" i="63"/>
  <c r="H30" i="63"/>
  <c r="C30" i="63"/>
  <c r="H29" i="63"/>
  <c r="H28" i="63"/>
  <c r="C28" i="63"/>
  <c r="H27" i="63"/>
  <c r="C27" i="63"/>
  <c r="H26" i="63"/>
  <c r="C26" i="63"/>
  <c r="B26" i="63"/>
  <c r="H18" i="63"/>
  <c r="F18" i="63"/>
  <c r="E18" i="63"/>
  <c r="H17" i="63"/>
  <c r="H16" i="63"/>
  <c r="H8" i="63"/>
  <c r="H7" i="63"/>
  <c r="H6" i="63"/>
  <c r="H5" i="63"/>
  <c r="H4" i="63"/>
  <c r="G30" i="57"/>
  <c r="F30" i="57"/>
  <c r="E30" i="57"/>
  <c r="D30" i="57"/>
  <c r="H29" i="57"/>
  <c r="H28" i="57"/>
  <c r="H27" i="57"/>
  <c r="H26" i="57"/>
  <c r="H25" i="57"/>
  <c r="H24" i="57"/>
  <c r="G12" i="57"/>
  <c r="D12" i="57"/>
  <c r="G11" i="57"/>
  <c r="D11" i="57"/>
  <c r="D10" i="57"/>
  <c r="G9" i="57"/>
  <c r="D9" i="57"/>
  <c r="G8" i="57"/>
  <c r="D8" i="57"/>
  <c r="G7" i="57"/>
  <c r="D7" i="57"/>
  <c r="G6" i="57"/>
  <c r="D6" i="57"/>
  <c r="C6" i="57"/>
  <c r="F6" i="58"/>
  <c r="C6" i="58"/>
  <c r="B6" i="58"/>
  <c r="F5" i="58"/>
  <c r="C5" i="58"/>
  <c r="B5" i="58"/>
  <c r="G4" i="58"/>
  <c r="F4" i="58"/>
  <c r="C4" i="58"/>
  <c r="B4" i="58"/>
  <c r="F3" i="58"/>
  <c r="C3" i="58"/>
  <c r="B3" i="58"/>
  <c r="G19" i="55"/>
  <c r="F19" i="55"/>
  <c r="E19" i="55"/>
  <c r="H6" i="55"/>
  <c r="H7" i="55" s="1"/>
  <c r="E6" i="55"/>
  <c r="D6" i="55"/>
  <c r="B6" i="55"/>
  <c r="H19" i="69"/>
  <c r="H18" i="69"/>
  <c r="M36" i="71"/>
  <c r="D19" i="46"/>
  <c r="D20" i="46" s="1"/>
  <c r="C19" i="46"/>
  <c r="C18" i="46"/>
  <c r="C20" i="46" s="1"/>
  <c r="C11" i="46"/>
  <c r="H11" i="46" s="1"/>
  <c r="G10" i="46"/>
  <c r="D10" i="46"/>
  <c r="C10" i="46"/>
  <c r="C9" i="46"/>
  <c r="H9" i="46" s="1"/>
  <c r="G8" i="46"/>
  <c r="F8" i="46"/>
  <c r="F12" i="46" s="1"/>
  <c r="C8" i="46"/>
  <c r="H8" i="46" s="1"/>
  <c r="C7" i="46"/>
  <c r="H7" i="46" s="1"/>
  <c r="G6" i="46"/>
  <c r="C6" i="46"/>
  <c r="E6" i="46" s="1"/>
  <c r="C5" i="46"/>
  <c r="F38" i="3"/>
  <c r="F37" i="3"/>
  <c r="F36" i="3"/>
  <c r="F35" i="3"/>
  <c r="F34" i="3"/>
  <c r="F33" i="3"/>
  <c r="F32" i="3"/>
  <c r="F31" i="3"/>
  <c r="F30" i="3"/>
  <c r="H18" i="3"/>
  <c r="C5" i="3"/>
  <c r="H11" i="3"/>
  <c r="H6" i="62"/>
  <c r="H4" i="62"/>
  <c r="E4" i="62"/>
  <c r="D4" i="62"/>
  <c r="H19" i="3"/>
  <c r="D196" i="66"/>
  <c r="H195" i="66"/>
  <c r="D195" i="66"/>
  <c r="E188" i="66"/>
  <c r="E182" i="66"/>
  <c r="H181" i="66"/>
  <c r="D181" i="66"/>
  <c r="D180" i="66"/>
  <c r="H180" i="66"/>
  <c r="D179" i="66"/>
  <c r="H169" i="62"/>
  <c r="E172" i="66"/>
  <c r="D165" i="66"/>
  <c r="H145" i="66"/>
  <c r="H135" i="66"/>
  <c r="E135" i="66"/>
  <c r="D135" i="66"/>
  <c r="H128" i="66"/>
  <c r="H111" i="66"/>
  <c r="D111" i="66"/>
  <c r="H110" i="66"/>
  <c r="E110" i="66"/>
  <c r="I18" i="3"/>
  <c r="D13" i="64"/>
  <c r="D14" i="64" s="1"/>
  <c r="C13" i="64"/>
  <c r="C14" i="64" s="1"/>
  <c r="H9" i="69"/>
  <c r="C9" i="3"/>
  <c r="G5" i="64"/>
  <c r="C5" i="64"/>
  <c r="G4" i="64"/>
  <c r="C4" i="64"/>
  <c r="C3" i="64"/>
  <c r="I43" i="63"/>
  <c r="F43" i="63"/>
  <c r="E42" i="63"/>
  <c r="I61" i="63"/>
  <c r="F61" i="63"/>
  <c r="E61" i="63"/>
  <c r="I60" i="63"/>
  <c r="F60" i="63"/>
  <c r="E60" i="63"/>
  <c r="I59" i="63"/>
  <c r="F59" i="63"/>
  <c r="I57" i="63"/>
  <c r="I56" i="63"/>
  <c r="E56" i="63"/>
  <c r="F55" i="63"/>
  <c r="I54" i="63"/>
  <c r="F54" i="63"/>
  <c r="E54" i="63"/>
  <c r="F53" i="63"/>
  <c r="I52" i="63"/>
  <c r="I51" i="63"/>
  <c r="F51" i="63"/>
  <c r="I50" i="63"/>
  <c r="F50" i="63"/>
  <c r="I33" i="63"/>
  <c r="E33" i="63"/>
  <c r="I32" i="63"/>
  <c r="E32" i="63"/>
  <c r="I31" i="63"/>
  <c r="F31" i="63"/>
  <c r="E31" i="63"/>
  <c r="E30" i="63"/>
  <c r="E29" i="63"/>
  <c r="I28" i="63"/>
  <c r="E28" i="63"/>
  <c r="I27" i="63"/>
  <c r="I26" i="63"/>
  <c r="E26" i="63"/>
  <c r="H33" i="11"/>
  <c r="H35" i="11" s="1"/>
  <c r="E17" i="63"/>
  <c r="F16" i="63"/>
  <c r="I8" i="63"/>
  <c r="F8" i="63"/>
  <c r="E8" i="63"/>
  <c r="H8" i="11"/>
  <c r="F7" i="63"/>
  <c r="E7" i="63"/>
  <c r="I6" i="63"/>
  <c r="E6" i="63"/>
  <c r="E5" i="63"/>
  <c r="E4" i="63"/>
  <c r="H7" i="3"/>
  <c r="C7" i="69"/>
  <c r="E12" i="57"/>
  <c r="H11" i="57"/>
  <c r="E11" i="57"/>
  <c r="E10" i="57"/>
  <c r="H77" i="11"/>
  <c r="H7" i="57"/>
  <c r="H7" i="11"/>
  <c r="H6" i="69"/>
  <c r="C6" i="69"/>
  <c r="E6" i="69" s="1"/>
  <c r="D5" i="58"/>
  <c r="AV194" i="1"/>
  <c r="AU194" i="1"/>
  <c r="AT194" i="1"/>
  <c r="AS194" i="1"/>
  <c r="AR194" i="1"/>
  <c r="AQ194" i="1"/>
  <c r="AP194" i="1"/>
  <c r="AO194" i="1"/>
  <c r="AN194" i="1"/>
  <c r="AM194" i="1"/>
  <c r="AL194" i="1"/>
  <c r="AK194" i="1"/>
  <c r="AF194" i="1"/>
  <c r="AE194" i="1"/>
  <c r="AD194" i="1"/>
  <c r="AC194" i="1"/>
  <c r="AB194" i="1"/>
  <c r="AA194" i="1"/>
  <c r="Z194" i="1"/>
  <c r="Y194" i="1"/>
  <c r="X194" i="1"/>
  <c r="W194" i="1"/>
  <c r="V194" i="1"/>
  <c r="U194" i="1"/>
  <c r="T194" i="1"/>
  <c r="AG193" i="1"/>
  <c r="AH193" i="1" s="1"/>
  <c r="P193" i="1"/>
  <c r="O193" i="1"/>
  <c r="AG192" i="1"/>
  <c r="AH192" i="1" s="1"/>
  <c r="P192" i="1"/>
  <c r="O192" i="1"/>
  <c r="AG191" i="1"/>
  <c r="P191" i="1"/>
  <c r="O191" i="1"/>
  <c r="AG190" i="1"/>
  <c r="AI190" i="1" s="1"/>
  <c r="AJ190" i="1" s="1"/>
  <c r="P190" i="1"/>
  <c r="O190" i="1"/>
  <c r="AG185" i="1"/>
  <c r="AH185" i="1" s="1"/>
  <c r="P185" i="1"/>
  <c r="O185" i="1"/>
  <c r="E45" i="29" s="1"/>
  <c r="AF184" i="1"/>
  <c r="AG177" i="1"/>
  <c r="K43" i="29" s="1"/>
  <c r="M43" i="29" s="1"/>
  <c r="P177" i="1"/>
  <c r="I177" i="1"/>
  <c r="O177" i="1" s="1"/>
  <c r="I175" i="1"/>
  <c r="I172" i="1"/>
  <c r="I171" i="1"/>
  <c r="I170" i="1"/>
  <c r="AG169" i="1"/>
  <c r="K41" i="29" s="1"/>
  <c r="M41" i="29" s="1"/>
  <c r="P169" i="1"/>
  <c r="F41" i="29" s="1"/>
  <c r="I168" i="1"/>
  <c r="O166" i="1" s="1"/>
  <c r="I163" i="1"/>
  <c r="O161" i="1" s="1"/>
  <c r="E40" i="29" s="1"/>
  <c r="AG161" i="1"/>
  <c r="K40" i="29" s="1"/>
  <c r="P161" i="1"/>
  <c r="F40" i="29" s="1"/>
  <c r="AV160" i="1"/>
  <c r="AU160" i="1"/>
  <c r="AT160" i="1"/>
  <c r="AS160" i="1"/>
  <c r="AR160" i="1"/>
  <c r="AQ160" i="1"/>
  <c r="AP160" i="1"/>
  <c r="AO160" i="1"/>
  <c r="AN160" i="1"/>
  <c r="AM160" i="1"/>
  <c r="AL160" i="1"/>
  <c r="AK160" i="1"/>
  <c r="AF160" i="1"/>
  <c r="AG156" i="1"/>
  <c r="K38" i="29" s="1"/>
  <c r="M38" i="29" s="1"/>
  <c r="P156" i="1"/>
  <c r="F38" i="29" s="1"/>
  <c r="I156" i="1"/>
  <c r="O156" i="1" s="1"/>
  <c r="I152" i="1"/>
  <c r="AG151" i="1"/>
  <c r="AI151" i="1" s="1"/>
  <c r="AJ151" i="1" s="1"/>
  <c r="P151" i="1"/>
  <c r="I151" i="1"/>
  <c r="I150" i="1"/>
  <c r="I149" i="1"/>
  <c r="AG148" i="1"/>
  <c r="P148" i="1"/>
  <c r="F36" i="29" s="1"/>
  <c r="I148" i="1"/>
  <c r="I145" i="1"/>
  <c r="O144" i="1" s="1"/>
  <c r="E34" i="29" s="1"/>
  <c r="AG144" i="1"/>
  <c r="P144" i="1"/>
  <c r="F34" i="29" s="1"/>
  <c r="AG141" i="1"/>
  <c r="P141" i="1"/>
  <c r="O141" i="1"/>
  <c r="E33" i="29" s="1"/>
  <c r="AG138" i="1"/>
  <c r="K32" i="29" s="1"/>
  <c r="P138" i="1"/>
  <c r="F32" i="29" s="1"/>
  <c r="O138" i="1"/>
  <c r="E32" i="29" s="1"/>
  <c r="AG137" i="1"/>
  <c r="K30" i="29" s="1"/>
  <c r="P137" i="1"/>
  <c r="F30" i="29" s="1"/>
  <c r="I137" i="1"/>
  <c r="O137" i="1" s="1"/>
  <c r="E30" i="29" s="1"/>
  <c r="AG134" i="1"/>
  <c r="P134" i="1"/>
  <c r="F28" i="29" s="1"/>
  <c r="I134" i="1"/>
  <c r="O134" i="1" s="1"/>
  <c r="AG131" i="1"/>
  <c r="AI131" i="1" s="1"/>
  <c r="AJ131" i="1" s="1"/>
  <c r="P131" i="1"/>
  <c r="AG128" i="1"/>
  <c r="K26" i="29" s="1"/>
  <c r="P128" i="1"/>
  <c r="F26" i="29" s="1"/>
  <c r="I128" i="1"/>
  <c r="O128" i="1" s="1"/>
  <c r="E26" i="29" s="1"/>
  <c r="AF127" i="1"/>
  <c r="I124" i="1"/>
  <c r="AG122" i="1"/>
  <c r="K24" i="29" s="1"/>
  <c r="P122" i="1"/>
  <c r="F24" i="29" s="1"/>
  <c r="I122" i="1"/>
  <c r="AG121" i="1"/>
  <c r="AI121" i="1" s="1"/>
  <c r="AJ121" i="1" s="1"/>
  <c r="P121" i="1"/>
  <c r="F22" i="29" s="1"/>
  <c r="O121" i="1"/>
  <c r="I117" i="1"/>
  <c r="O117" i="1" s="1"/>
  <c r="R117" i="1" s="1"/>
  <c r="I116" i="1"/>
  <c r="I115" i="1"/>
  <c r="I114" i="1"/>
  <c r="AG112" i="1"/>
  <c r="K19" i="29" s="1"/>
  <c r="P112" i="1"/>
  <c r="F19" i="29" s="1"/>
  <c r="AG108" i="1"/>
  <c r="K13" i="29" s="1"/>
  <c r="P108" i="1"/>
  <c r="F13" i="29" s="1"/>
  <c r="O108" i="1"/>
  <c r="E13" i="29" s="1"/>
  <c r="I106" i="1"/>
  <c r="AG104" i="1"/>
  <c r="AI104" i="1" s="1"/>
  <c r="AJ104" i="1" s="1"/>
  <c r="P104" i="1"/>
  <c r="F11" i="29" s="1"/>
  <c r="F12" i="29" s="1"/>
  <c r="I104" i="1"/>
  <c r="AV103" i="1"/>
  <c r="AV189" i="1" s="1"/>
  <c r="AU103" i="1"/>
  <c r="AU189" i="1" s="1"/>
  <c r="AT103" i="1"/>
  <c r="AT189" i="1" s="1"/>
  <c r="AS103" i="1"/>
  <c r="AS189" i="1" s="1"/>
  <c r="AR103" i="1"/>
  <c r="AR189" i="1" s="1"/>
  <c r="AQ103" i="1"/>
  <c r="AQ189" i="1" s="1"/>
  <c r="AP103" i="1"/>
  <c r="AP189" i="1" s="1"/>
  <c r="AO103" i="1"/>
  <c r="AO189" i="1" s="1"/>
  <c r="AN103" i="1"/>
  <c r="AN189" i="1" s="1"/>
  <c r="AM103" i="1"/>
  <c r="AM189" i="1" s="1"/>
  <c r="AL103" i="1"/>
  <c r="AL189" i="1" s="1"/>
  <c r="AK103" i="1"/>
  <c r="AK189" i="1" s="1"/>
  <c r="AG103" i="1"/>
  <c r="AF103" i="1"/>
  <c r="AE103" i="1"/>
  <c r="AE189" i="1" s="1"/>
  <c r="AD103" i="1"/>
  <c r="AD189" i="1" s="1"/>
  <c r="AC103" i="1"/>
  <c r="AC189" i="1" s="1"/>
  <c r="AB103" i="1"/>
  <c r="AB189" i="1" s="1"/>
  <c r="AA103" i="1"/>
  <c r="AA189" i="1" s="1"/>
  <c r="Z103" i="1"/>
  <c r="Z189" i="1" s="1"/>
  <c r="Y103" i="1"/>
  <c r="Y189" i="1" s="1"/>
  <c r="X103" i="1"/>
  <c r="X189" i="1" s="1"/>
  <c r="W103" i="1"/>
  <c r="W189" i="1" s="1"/>
  <c r="V103" i="1"/>
  <c r="V189" i="1" s="1"/>
  <c r="U103" i="1"/>
  <c r="U189" i="1" s="1"/>
  <c r="T103" i="1"/>
  <c r="T189" i="1" s="1"/>
  <c r="AG102" i="1"/>
  <c r="P102" i="1"/>
  <c r="I102" i="1"/>
  <c r="O102" i="1" s="1"/>
  <c r="E9" i="29" s="1"/>
  <c r="I100" i="1"/>
  <c r="O98" i="1" s="1"/>
  <c r="AG98" i="1"/>
  <c r="K8" i="29" s="1"/>
  <c r="P98" i="1"/>
  <c r="AG97" i="1"/>
  <c r="AI97" i="1" s="1"/>
  <c r="AJ97" i="1" s="1"/>
  <c r="P97" i="1"/>
  <c r="O97" i="1"/>
  <c r="AG96" i="1"/>
  <c r="AF95" i="1"/>
  <c r="AE95" i="1"/>
  <c r="AD95" i="1"/>
  <c r="AC95" i="1"/>
  <c r="AB95" i="1"/>
  <c r="AA95" i="1"/>
  <c r="Z95" i="1"/>
  <c r="Y95" i="1"/>
  <c r="X95" i="1"/>
  <c r="W95" i="1"/>
  <c r="V95" i="1"/>
  <c r="U95" i="1"/>
  <c r="T95" i="1"/>
  <c r="AG94" i="1"/>
  <c r="K11" i="28" s="1"/>
  <c r="P94" i="1"/>
  <c r="F11" i="28" s="1"/>
  <c r="O94" i="1"/>
  <c r="E11" i="28" s="1"/>
  <c r="AF93" i="1"/>
  <c r="AE93" i="1"/>
  <c r="AD93" i="1"/>
  <c r="AC93" i="1"/>
  <c r="AB93" i="1"/>
  <c r="AA93" i="1"/>
  <c r="Z93" i="1"/>
  <c r="Y93" i="1"/>
  <c r="X93" i="1"/>
  <c r="W93" i="1"/>
  <c r="V93" i="1"/>
  <c r="U93" i="1"/>
  <c r="T93" i="1"/>
  <c r="AG92" i="1"/>
  <c r="AI92" i="1" s="1"/>
  <c r="AJ92" i="1" s="1"/>
  <c r="P92" i="1"/>
  <c r="F9" i="28" s="1"/>
  <c r="O92" i="1"/>
  <c r="AG91" i="1"/>
  <c r="K8" i="28" s="1"/>
  <c r="P91" i="1"/>
  <c r="F8" i="28" s="1"/>
  <c r="O91" i="1"/>
  <c r="E8" i="28" s="1"/>
  <c r="AG90" i="1"/>
  <c r="K7" i="28" s="1"/>
  <c r="P90" i="1"/>
  <c r="F7" i="28" s="1"/>
  <c r="O90" i="1"/>
  <c r="E7" i="28" s="1"/>
  <c r="AG89" i="1"/>
  <c r="AF88" i="1"/>
  <c r="AE88" i="1"/>
  <c r="AD88" i="1"/>
  <c r="AC88" i="1"/>
  <c r="AB88" i="1"/>
  <c r="AA88" i="1"/>
  <c r="Z88" i="1"/>
  <c r="Y88" i="1"/>
  <c r="X88" i="1"/>
  <c r="W88" i="1"/>
  <c r="V88" i="1"/>
  <c r="U88" i="1"/>
  <c r="T88" i="1"/>
  <c r="I87" i="1"/>
  <c r="O87" i="1" s="1"/>
  <c r="R87" i="1" s="1"/>
  <c r="I86" i="1"/>
  <c r="I85" i="1"/>
  <c r="AG84" i="1"/>
  <c r="P84" i="1"/>
  <c r="I84" i="1"/>
  <c r="AG83" i="1"/>
  <c r="K34" i="27" s="1"/>
  <c r="P83" i="1"/>
  <c r="F34" i="27" s="1"/>
  <c r="F39" i="27" s="1"/>
  <c r="O83" i="1"/>
  <c r="AF82" i="1"/>
  <c r="AE82" i="1"/>
  <c r="AD82" i="1"/>
  <c r="AC82" i="1"/>
  <c r="AB82" i="1"/>
  <c r="AA82" i="1"/>
  <c r="Z82" i="1"/>
  <c r="Y82" i="1"/>
  <c r="X82" i="1"/>
  <c r="W82" i="1"/>
  <c r="V82" i="1"/>
  <c r="U82" i="1"/>
  <c r="T82" i="1"/>
  <c r="I81" i="1"/>
  <c r="O81" i="1" s="1"/>
  <c r="R81" i="1" s="1"/>
  <c r="O80" i="1"/>
  <c r="R80" i="1" s="1"/>
  <c r="I79" i="1"/>
  <c r="O79" i="1" s="1"/>
  <c r="R79" i="1" s="1"/>
  <c r="O78" i="1"/>
  <c r="R78" i="1" s="1"/>
  <c r="S78" i="1" s="1"/>
  <c r="O77" i="1"/>
  <c r="R77" i="1" s="1"/>
  <c r="S77" i="1" s="1"/>
  <c r="AG76" i="1"/>
  <c r="K32" i="27" s="1"/>
  <c r="P76" i="1"/>
  <c r="O76" i="1"/>
  <c r="E32" i="27" s="1"/>
  <c r="AG75" i="1"/>
  <c r="K31" i="27" s="1"/>
  <c r="P75" i="1"/>
  <c r="I75" i="1"/>
  <c r="O75" i="1" s="1"/>
  <c r="AG74" i="1"/>
  <c r="K29" i="27" s="1"/>
  <c r="M29" i="27" s="1"/>
  <c r="P74" i="1"/>
  <c r="F29" i="27" s="1"/>
  <c r="O74" i="1"/>
  <c r="E29" i="27" s="1"/>
  <c r="AG73" i="1"/>
  <c r="K28" i="27" s="1"/>
  <c r="M28" i="27" s="1"/>
  <c r="P73" i="1"/>
  <c r="F28" i="27" s="1"/>
  <c r="I73" i="1"/>
  <c r="O73" i="1" s="1"/>
  <c r="E28" i="27" s="1"/>
  <c r="AG72" i="1"/>
  <c r="P72" i="1"/>
  <c r="O72" i="1"/>
  <c r="E27" i="27" s="1"/>
  <c r="AG71" i="1"/>
  <c r="K26" i="27" s="1"/>
  <c r="P71" i="1"/>
  <c r="F26" i="27" s="1"/>
  <c r="O71" i="1"/>
  <c r="E26" i="27" s="1"/>
  <c r="AG70" i="1"/>
  <c r="AI70" i="1" s="1"/>
  <c r="AJ70" i="1" s="1"/>
  <c r="P70" i="1"/>
  <c r="F25" i="27" s="1"/>
  <c r="O70" i="1"/>
  <c r="E25" i="27" s="1"/>
  <c r="AG69" i="1"/>
  <c r="K24" i="27" s="1"/>
  <c r="P69" i="1"/>
  <c r="O69" i="1"/>
  <c r="AF68" i="1"/>
  <c r="AE68" i="1"/>
  <c r="AD68" i="1"/>
  <c r="AC68" i="1"/>
  <c r="AB68" i="1"/>
  <c r="AA68" i="1"/>
  <c r="Z68" i="1"/>
  <c r="Y68" i="1"/>
  <c r="X68" i="1"/>
  <c r="W68" i="1"/>
  <c r="V68" i="1"/>
  <c r="U68" i="1"/>
  <c r="T68" i="1"/>
  <c r="AG67" i="1"/>
  <c r="AI67" i="1" s="1"/>
  <c r="AJ67" i="1" s="1"/>
  <c r="I67" i="1"/>
  <c r="I66" i="1"/>
  <c r="I65" i="1"/>
  <c r="I64" i="1"/>
  <c r="I63" i="1"/>
  <c r="AG62" i="1"/>
  <c r="AI62" i="1" s="1"/>
  <c r="AJ62" i="1" s="1"/>
  <c r="P62" i="1"/>
  <c r="F22" i="27" s="1"/>
  <c r="I62" i="1"/>
  <c r="AG61" i="1"/>
  <c r="P61" i="1"/>
  <c r="F21" i="27" s="1"/>
  <c r="O61" i="1"/>
  <c r="O59" i="1"/>
  <c r="R59" i="1" s="1"/>
  <c r="AG58" i="1"/>
  <c r="P58" i="1"/>
  <c r="F20" i="27" s="1"/>
  <c r="O58" i="1"/>
  <c r="E20" i="27" s="1"/>
  <c r="AG57" i="1"/>
  <c r="AI57" i="1" s="1"/>
  <c r="AJ57" i="1" s="1"/>
  <c r="P57" i="1"/>
  <c r="I57" i="1"/>
  <c r="AG55" i="1"/>
  <c r="P55" i="1"/>
  <c r="F19" i="27" s="1"/>
  <c r="I55" i="1"/>
  <c r="AG54" i="1"/>
  <c r="K18" i="27" s="1"/>
  <c r="M18" i="27" s="1"/>
  <c r="P54" i="1"/>
  <c r="F18" i="27" s="1"/>
  <c r="O54" i="1"/>
  <c r="AG53" i="1"/>
  <c r="K17" i="27" s="1"/>
  <c r="P53" i="1"/>
  <c r="O53" i="1"/>
  <c r="E17" i="27" s="1"/>
  <c r="AG51" i="1"/>
  <c r="K16" i="27" s="1"/>
  <c r="P51" i="1"/>
  <c r="O51" i="1"/>
  <c r="AF50" i="1"/>
  <c r="AE50" i="1"/>
  <c r="AD50" i="1"/>
  <c r="AC50" i="1"/>
  <c r="AB50" i="1"/>
  <c r="AA50" i="1"/>
  <c r="Z50" i="1"/>
  <c r="Y50" i="1"/>
  <c r="X50" i="1"/>
  <c r="W50" i="1"/>
  <c r="V50" i="1"/>
  <c r="U50" i="1"/>
  <c r="T50" i="1"/>
  <c r="AG49" i="1"/>
  <c r="K14" i="27" s="1"/>
  <c r="P49" i="1"/>
  <c r="F14" i="27" s="1"/>
  <c r="AG48" i="1"/>
  <c r="K13" i="27" s="1"/>
  <c r="M13" i="27" s="1"/>
  <c r="P48" i="1"/>
  <c r="F13" i="27" s="1"/>
  <c r="O48" i="1"/>
  <c r="O47" i="1"/>
  <c r="AG44" i="1"/>
  <c r="K12" i="27" s="1"/>
  <c r="P44" i="1"/>
  <c r="O44" i="1"/>
  <c r="AF43" i="1"/>
  <c r="AE43" i="1"/>
  <c r="AD43" i="1"/>
  <c r="AC43" i="1"/>
  <c r="AB43" i="1"/>
  <c r="AA43" i="1"/>
  <c r="Z43" i="1"/>
  <c r="Y43" i="1"/>
  <c r="X43" i="1"/>
  <c r="W43" i="1"/>
  <c r="V43" i="1"/>
  <c r="U43" i="1"/>
  <c r="T43" i="1"/>
  <c r="O42" i="1"/>
  <c r="R42" i="1" s="1"/>
  <c r="AG40" i="1"/>
  <c r="K10" i="27" s="1"/>
  <c r="P40" i="1"/>
  <c r="F10" i="27" s="1"/>
  <c r="O40" i="1"/>
  <c r="E10" i="27" s="1"/>
  <c r="AG39" i="1"/>
  <c r="P39" i="1"/>
  <c r="F9" i="27" s="1"/>
  <c r="O39" i="1"/>
  <c r="E9" i="27" s="1"/>
  <c r="AG38" i="1"/>
  <c r="K8" i="27" s="1"/>
  <c r="M8" i="27" s="1"/>
  <c r="P38" i="1"/>
  <c r="F8" i="27" s="1"/>
  <c r="O38" i="1"/>
  <c r="E8" i="27" s="1"/>
  <c r="AG37" i="1"/>
  <c r="AI37" i="1" s="1"/>
  <c r="AJ37" i="1" s="1"/>
  <c r="P37" i="1"/>
  <c r="O37" i="1"/>
  <c r="E7" i="27" s="1"/>
  <c r="AV36" i="1"/>
  <c r="AU36" i="1"/>
  <c r="AT36" i="1"/>
  <c r="AS36" i="1"/>
  <c r="AR36" i="1"/>
  <c r="AQ36" i="1"/>
  <c r="AP36" i="1"/>
  <c r="AO36" i="1"/>
  <c r="AN36" i="1"/>
  <c r="AM36" i="1"/>
  <c r="AL36" i="1"/>
  <c r="AK36" i="1"/>
  <c r="AF36" i="1"/>
  <c r="AE36" i="1"/>
  <c r="AD36" i="1"/>
  <c r="AC36" i="1"/>
  <c r="AB36" i="1"/>
  <c r="AA36" i="1"/>
  <c r="Z36" i="1"/>
  <c r="Y36" i="1"/>
  <c r="X36" i="1"/>
  <c r="W36" i="1"/>
  <c r="V36" i="1"/>
  <c r="U36" i="1"/>
  <c r="T36" i="1"/>
  <c r="AG35" i="1"/>
  <c r="AI35" i="1" s="1"/>
  <c r="P35" i="1"/>
  <c r="AG33" i="1"/>
  <c r="P33" i="1"/>
  <c r="F14" i="26" s="1"/>
  <c r="O33" i="1"/>
  <c r="E14" i="26" s="1"/>
  <c r="AG32" i="1"/>
  <c r="AI32" i="1" s="1"/>
  <c r="P32" i="1"/>
  <c r="AG31" i="1"/>
  <c r="K13" i="26" s="1"/>
  <c r="P31" i="1"/>
  <c r="O31" i="1"/>
  <c r="E13" i="26" s="1"/>
  <c r="O28" i="1"/>
  <c r="R28" i="1" s="1"/>
  <c r="AG27" i="1"/>
  <c r="K12" i="26" s="1"/>
  <c r="M12" i="26" s="1"/>
  <c r="P27" i="1"/>
  <c r="F12" i="26" s="1"/>
  <c r="O27" i="1"/>
  <c r="AG26" i="1"/>
  <c r="AI26" i="1" s="1"/>
  <c r="P26" i="1"/>
  <c r="AG25" i="1"/>
  <c r="K10" i="26" s="1"/>
  <c r="M10" i="26" s="1"/>
  <c r="P25" i="1"/>
  <c r="O25" i="1"/>
  <c r="E10" i="26" s="1"/>
  <c r="AG24" i="1"/>
  <c r="AI24" i="1" s="1"/>
  <c r="P24" i="1"/>
  <c r="AG23" i="1"/>
  <c r="K9" i="26" s="1"/>
  <c r="M9" i="26" s="1"/>
  <c r="P23" i="1"/>
  <c r="F9" i="26" s="1"/>
  <c r="O23" i="1"/>
  <c r="E9" i="26" s="1"/>
  <c r="AG22" i="1"/>
  <c r="AI22" i="1" s="1"/>
  <c r="P22" i="1"/>
  <c r="AG20" i="1"/>
  <c r="K8" i="26" s="1"/>
  <c r="P20" i="1"/>
  <c r="O20" i="1"/>
  <c r="E8" i="26" s="1"/>
  <c r="AG18" i="1"/>
  <c r="K7" i="26" s="1"/>
  <c r="P18" i="1"/>
  <c r="F7" i="26" s="1"/>
  <c r="O18" i="1"/>
  <c r="AV17" i="1"/>
  <c r="AU17" i="1"/>
  <c r="AT17" i="1"/>
  <c r="AS17" i="1"/>
  <c r="AR17" i="1"/>
  <c r="AQ17" i="1"/>
  <c r="AP17" i="1"/>
  <c r="AO17" i="1"/>
  <c r="AN17" i="1"/>
  <c r="AM17" i="1"/>
  <c r="AL17" i="1"/>
  <c r="AK17" i="1"/>
  <c r="AF17" i="1"/>
  <c r="AE17" i="1"/>
  <c r="AD17" i="1"/>
  <c r="AC17" i="1"/>
  <c r="AB17" i="1"/>
  <c r="AA17" i="1"/>
  <c r="Z17" i="1"/>
  <c r="Y17" i="1"/>
  <c r="X17" i="1"/>
  <c r="W17" i="1"/>
  <c r="V17" i="1"/>
  <c r="U17" i="1"/>
  <c r="T17" i="1"/>
  <c r="I17" i="1"/>
  <c r="AG16" i="1"/>
  <c r="AI16" i="1" s="1"/>
  <c r="AJ16" i="1" s="1"/>
  <c r="P16" i="1"/>
  <c r="O16" i="1"/>
  <c r="P15" i="1"/>
  <c r="AG14" i="1"/>
  <c r="AH14" i="1" s="1"/>
  <c r="P14" i="1"/>
  <c r="O14" i="1"/>
  <c r="AG12" i="1"/>
  <c r="AI12" i="1" s="1"/>
  <c r="AJ12" i="1" s="1"/>
  <c r="P12" i="1"/>
  <c r="O12" i="1"/>
  <c r="AG9" i="1"/>
  <c r="AI9" i="1" s="1"/>
  <c r="AJ9" i="1" s="1"/>
  <c r="P9" i="1"/>
  <c r="O9" i="1"/>
  <c r="AV8" i="1"/>
  <c r="AU8" i="1"/>
  <c r="AT8" i="1"/>
  <c r="AS8" i="1"/>
  <c r="AR8" i="1"/>
  <c r="AQ8" i="1"/>
  <c r="AP8" i="1"/>
  <c r="AO8" i="1"/>
  <c r="AN8" i="1"/>
  <c r="AM8" i="1"/>
  <c r="AL8" i="1"/>
  <c r="AK8" i="1"/>
  <c r="AF8" i="1"/>
  <c r="AE8" i="1"/>
  <c r="AD8" i="1"/>
  <c r="AC8" i="1"/>
  <c r="AB8" i="1"/>
  <c r="AA8" i="1"/>
  <c r="Z8" i="1"/>
  <c r="Y8" i="1"/>
  <c r="X8" i="1"/>
  <c r="W8" i="1"/>
  <c r="V8" i="1"/>
  <c r="U8" i="1"/>
  <c r="T8" i="1"/>
  <c r="I8" i="1"/>
  <c r="AH7" i="1"/>
  <c r="P7" i="1"/>
  <c r="AG6" i="1"/>
  <c r="AI6" i="1" s="1"/>
  <c r="AJ6" i="1" s="1"/>
  <c r="AG4" i="1"/>
  <c r="AI4" i="1" s="1"/>
  <c r="AJ4" i="1" s="1"/>
  <c r="P4" i="1"/>
  <c r="P8" i="1" s="1"/>
  <c r="O4" i="1"/>
  <c r="O8" i="1" s="1"/>
  <c r="Y195" i="1" l="1"/>
  <c r="AH89" i="21"/>
  <c r="AH97" i="21"/>
  <c r="E8" i="57"/>
  <c r="K8" i="57" s="1"/>
  <c r="D7" i="3"/>
  <c r="G201" i="12"/>
  <c r="W201" i="12"/>
  <c r="O54" i="21"/>
  <c r="G12" i="46"/>
  <c r="K37" i="12"/>
  <c r="AA37" i="12"/>
  <c r="W80" i="12"/>
  <c r="Q109" i="21"/>
  <c r="Q113" i="21" s="1"/>
  <c r="O178" i="21"/>
  <c r="R14" i="1"/>
  <c r="S14" i="1" s="1"/>
  <c r="G9" i="27"/>
  <c r="I9" i="27" s="1"/>
  <c r="U195" i="1"/>
  <c r="R82" i="21"/>
  <c r="AP195" i="21"/>
  <c r="Q10" i="66"/>
  <c r="Q96" i="66" s="1"/>
  <c r="U37" i="12"/>
  <c r="I46" i="12"/>
  <c r="Y46" i="12"/>
  <c r="P76" i="66"/>
  <c r="U201" i="12"/>
  <c r="AA208" i="12"/>
  <c r="E9" i="46"/>
  <c r="R14" i="21"/>
  <c r="S14" i="21" s="1"/>
  <c r="R16" i="21"/>
  <c r="S16" i="21" s="1"/>
  <c r="R52" i="21"/>
  <c r="S52" i="21" s="1"/>
  <c r="AH78" i="21"/>
  <c r="AH157" i="21"/>
  <c r="O175" i="21"/>
  <c r="R175" i="21" s="1"/>
  <c r="S175" i="21" s="1"/>
  <c r="G8" i="27"/>
  <c r="I8" i="27" s="1"/>
  <c r="O104" i="1"/>
  <c r="C11" i="69"/>
  <c r="F11" i="69" s="1"/>
  <c r="G183" i="66"/>
  <c r="R146" i="21"/>
  <c r="S146" i="21" s="1"/>
  <c r="S15" i="66"/>
  <c r="T15" i="66" s="1"/>
  <c r="G138" i="66"/>
  <c r="E178" i="12"/>
  <c r="R162" i="21"/>
  <c r="S162" i="21" s="1"/>
  <c r="F6" i="69"/>
  <c r="F135" i="66"/>
  <c r="H138" i="66"/>
  <c r="K135" i="66"/>
  <c r="X102" i="66"/>
  <c r="AB102" i="66"/>
  <c r="AF102" i="66"/>
  <c r="R92" i="66"/>
  <c r="H129" i="66"/>
  <c r="I137" i="66"/>
  <c r="AK10" i="66"/>
  <c r="AL10" i="66" s="1"/>
  <c r="P29" i="66"/>
  <c r="S29" i="66" s="1"/>
  <c r="T29" i="66" s="1"/>
  <c r="AI73" i="1"/>
  <c r="AJ73" i="1" s="1"/>
  <c r="AH83" i="1"/>
  <c r="AH88" i="1" s="1"/>
  <c r="AJ88" i="1" s="1"/>
  <c r="P58" i="66"/>
  <c r="S58" i="66" s="1"/>
  <c r="T58" i="66" s="1"/>
  <c r="J10" i="29"/>
  <c r="R9" i="1"/>
  <c r="P79" i="66"/>
  <c r="P91" i="66" s="1"/>
  <c r="Y7" i="12"/>
  <c r="E104" i="12"/>
  <c r="Q92" i="21"/>
  <c r="Q99" i="21"/>
  <c r="O55" i="1"/>
  <c r="E19" i="27" s="1"/>
  <c r="G19" i="27" s="1"/>
  <c r="I19" i="27" s="1"/>
  <c r="G80" i="12"/>
  <c r="E80" i="12" s="1"/>
  <c r="W190" i="12"/>
  <c r="M208" i="12"/>
  <c r="R54" i="21"/>
  <c r="S54" i="21" s="1"/>
  <c r="R103" i="21"/>
  <c r="S103" i="21" s="1"/>
  <c r="AH75" i="1"/>
  <c r="AH91" i="1"/>
  <c r="O80" i="12"/>
  <c r="I190" i="12"/>
  <c r="R31" i="21"/>
  <c r="S31" i="21" s="1"/>
  <c r="R47" i="21"/>
  <c r="S47" i="21" s="1"/>
  <c r="O61" i="21"/>
  <c r="R70" i="21"/>
  <c r="S70" i="21" s="1"/>
  <c r="AI193" i="1"/>
  <c r="AJ193" i="1" s="1"/>
  <c r="G145" i="11"/>
  <c r="G157" i="11"/>
  <c r="I157" i="11" s="1"/>
  <c r="AI48" i="1"/>
  <c r="AJ48" i="1" s="1"/>
  <c r="AA195" i="1"/>
  <c r="P194" i="1"/>
  <c r="G9" i="26"/>
  <c r="I9" i="26" s="1"/>
  <c r="Q26" i="1"/>
  <c r="H157" i="11"/>
  <c r="H158" i="11" s="1"/>
  <c r="W46" i="12"/>
  <c r="Y80" i="12"/>
  <c r="AI68" i="21"/>
  <c r="AJ68" i="21" s="1"/>
  <c r="Q78" i="21"/>
  <c r="Q39" i="21"/>
  <c r="O114" i="21"/>
  <c r="Q114" i="21" s="1"/>
  <c r="R149" i="21"/>
  <c r="S149" i="21" s="1"/>
  <c r="J39" i="29"/>
  <c r="R84" i="66"/>
  <c r="Q16" i="1"/>
  <c r="O122" i="1"/>
  <c r="W102" i="66"/>
  <c r="AE102" i="66"/>
  <c r="AJ97" i="66"/>
  <c r="I122" i="11"/>
  <c r="M122" i="11" s="1"/>
  <c r="U7" i="12"/>
  <c r="I37" i="12"/>
  <c r="Y37" i="12"/>
  <c r="M46" i="12"/>
  <c r="AC46" i="12"/>
  <c r="O190" i="12"/>
  <c r="M201" i="12"/>
  <c r="AC201" i="12"/>
  <c r="S208" i="12"/>
  <c r="C18" i="48"/>
  <c r="I93" i="49"/>
  <c r="Q82" i="21"/>
  <c r="R199" i="21"/>
  <c r="AI90" i="1"/>
  <c r="AJ90" i="1" s="1"/>
  <c r="I42" i="49"/>
  <c r="X195" i="1"/>
  <c r="R45" i="66"/>
  <c r="P55" i="66"/>
  <c r="S55" i="66" s="1"/>
  <c r="T55" i="66" s="1"/>
  <c r="AJ58" i="66"/>
  <c r="Q190" i="12"/>
  <c r="O201" i="12"/>
  <c r="G33" i="16"/>
  <c r="R33" i="21"/>
  <c r="S33" i="21" s="1"/>
  <c r="AH69" i="21"/>
  <c r="O157" i="21"/>
  <c r="AG88" i="1"/>
  <c r="AI88" i="1" s="1"/>
  <c r="AF189" i="1"/>
  <c r="O172" i="1"/>
  <c r="R5" i="66"/>
  <c r="Y102" i="66"/>
  <c r="Q67" i="66"/>
  <c r="I7" i="12"/>
  <c r="Q7" i="12"/>
  <c r="AC19" i="12"/>
  <c r="M37" i="12"/>
  <c r="AC37" i="12"/>
  <c r="Q46" i="12"/>
  <c r="Q201" i="12"/>
  <c r="I38" i="49"/>
  <c r="P49" i="21"/>
  <c r="AI104" i="21"/>
  <c r="AJ104" i="21" s="1"/>
  <c r="R124" i="21"/>
  <c r="S124" i="21" s="1"/>
  <c r="J33" i="27"/>
  <c r="J42" i="29"/>
  <c r="AH74" i="1"/>
  <c r="Z102" i="66"/>
  <c r="K7" i="12"/>
  <c r="AA7" i="12"/>
  <c r="O37" i="12"/>
  <c r="U80" i="12"/>
  <c r="Y208" i="12"/>
  <c r="C28" i="48"/>
  <c r="R33" i="16" s="1"/>
  <c r="R35" i="16" s="1"/>
  <c r="AH20" i="21"/>
  <c r="R73" i="21"/>
  <c r="S73" i="21" s="1"/>
  <c r="R98" i="21"/>
  <c r="S98" i="21" s="1"/>
  <c r="I58" i="63"/>
  <c r="M58" i="63" s="1"/>
  <c r="F58" i="63"/>
  <c r="H44" i="63"/>
  <c r="AH27" i="1"/>
  <c r="S45" i="66"/>
  <c r="T45" i="66" s="1"/>
  <c r="S63" i="66"/>
  <c r="T63" i="66" s="1"/>
  <c r="S92" i="66"/>
  <c r="T92" i="66" s="1"/>
  <c r="I121" i="11"/>
  <c r="M121" i="11" s="1"/>
  <c r="I132" i="11"/>
  <c r="M132" i="11" s="1"/>
  <c r="M19" i="12"/>
  <c r="U19" i="12"/>
  <c r="S19" i="12"/>
  <c r="Q80" i="12"/>
  <c r="U22" i="13"/>
  <c r="R25" i="21"/>
  <c r="S25" i="21" s="1"/>
  <c r="Q71" i="21"/>
  <c r="AI92" i="21"/>
  <c r="AJ92" i="21" s="1"/>
  <c r="AH93" i="21"/>
  <c r="Q98" i="21"/>
  <c r="Z195" i="21"/>
  <c r="Z201" i="21" s="1"/>
  <c r="O105" i="21"/>
  <c r="R105" i="21" s="1"/>
  <c r="S105" i="21" s="1"/>
  <c r="R109" i="21"/>
  <c r="R113" i="21" s="1"/>
  <c r="O126" i="21"/>
  <c r="O153" i="21"/>
  <c r="R184" i="21"/>
  <c r="S184" i="21" s="1"/>
  <c r="R191" i="21"/>
  <c r="S191" i="21" s="1"/>
  <c r="O50" i="1"/>
  <c r="G11" i="28"/>
  <c r="I11" i="28" s="1"/>
  <c r="AH122" i="1"/>
  <c r="G34" i="29"/>
  <c r="I34" i="29" s="1"/>
  <c r="AH190" i="1"/>
  <c r="E10" i="46"/>
  <c r="S41" i="66"/>
  <c r="T41" i="66" s="1"/>
  <c r="R44" i="66"/>
  <c r="S76" i="66"/>
  <c r="T76" i="66" s="1"/>
  <c r="S100" i="66"/>
  <c r="I131" i="11"/>
  <c r="M131" i="11" s="1"/>
  <c r="S80" i="12"/>
  <c r="E125" i="12"/>
  <c r="K190" i="12"/>
  <c r="S190" i="12"/>
  <c r="I208" i="12"/>
  <c r="F28" i="42"/>
  <c r="H175" i="11" s="1"/>
  <c r="H173" i="11" s="1"/>
  <c r="J94" i="49"/>
  <c r="Q22" i="21"/>
  <c r="Q56" i="21"/>
  <c r="S56" i="21" s="1"/>
  <c r="Q68" i="21"/>
  <c r="Q167" i="21"/>
  <c r="R7" i="1"/>
  <c r="Q8" i="1"/>
  <c r="S8" i="1" s="1"/>
  <c r="V195" i="1"/>
  <c r="AH40" i="1"/>
  <c r="AI53" i="1"/>
  <c r="AJ53" i="1" s="1"/>
  <c r="AI54" i="1"/>
  <c r="AJ54" i="1" s="1"/>
  <c r="G20" i="27"/>
  <c r="I20" i="27" s="1"/>
  <c r="AH156" i="1"/>
  <c r="AI161" i="1"/>
  <c r="AJ161" i="1" s="1"/>
  <c r="G19" i="12"/>
  <c r="O19" i="12"/>
  <c r="W19" i="12"/>
  <c r="F25" i="16"/>
  <c r="K25" i="16" s="1"/>
  <c r="Q31" i="21"/>
  <c r="AI50" i="21"/>
  <c r="AJ50" i="21" s="1"/>
  <c r="Q54" i="21"/>
  <c r="Q72" i="21"/>
  <c r="Q73" i="21"/>
  <c r="Q93" i="21"/>
  <c r="AH98" i="21"/>
  <c r="AM195" i="21"/>
  <c r="AQ195" i="21"/>
  <c r="AU195" i="21"/>
  <c r="AI124" i="21"/>
  <c r="AJ124" i="21" s="1"/>
  <c r="AG138" i="21"/>
  <c r="AI138" i="21" s="1"/>
  <c r="AJ138" i="21" s="1"/>
  <c r="R139" i="21"/>
  <c r="S139" i="21" s="1"/>
  <c r="AH18" i="1"/>
  <c r="Q35" i="1"/>
  <c r="R37" i="1"/>
  <c r="S37" i="1" s="1"/>
  <c r="O93" i="1"/>
  <c r="O169" i="1"/>
  <c r="R169" i="1" s="1"/>
  <c r="S169" i="1" s="1"/>
  <c r="Q191" i="1"/>
  <c r="S191" i="1" s="1"/>
  <c r="R15" i="66"/>
  <c r="AJ19" i="66"/>
  <c r="S48" i="66"/>
  <c r="T48" i="66" s="1"/>
  <c r="AI67" i="66"/>
  <c r="S98" i="66"/>
  <c r="R99" i="66"/>
  <c r="AB190" i="12"/>
  <c r="AL6" i="15"/>
  <c r="Q8" i="21"/>
  <c r="S8" i="21" s="1"/>
  <c r="Q12" i="21"/>
  <c r="R23" i="21"/>
  <c r="S23" i="21" s="1"/>
  <c r="R57" i="21"/>
  <c r="S57" i="21" s="1"/>
  <c r="Q60" i="21"/>
  <c r="J11" i="27"/>
  <c r="E38" i="29"/>
  <c r="H38" i="29" s="1"/>
  <c r="R156" i="1"/>
  <c r="S156" i="1" s="1"/>
  <c r="R4" i="1"/>
  <c r="S4" i="1" s="1"/>
  <c r="AI20" i="1"/>
  <c r="AJ20" i="1" s="1"/>
  <c r="Q22" i="1"/>
  <c r="AI31" i="1"/>
  <c r="Q32" i="1"/>
  <c r="AB195" i="1"/>
  <c r="AI44" i="1"/>
  <c r="AJ44" i="1" s="1"/>
  <c r="Q4" i="1"/>
  <c r="AG8" i="1"/>
  <c r="AI8" i="1" s="1"/>
  <c r="AJ8" i="1" s="1"/>
  <c r="Q9" i="1"/>
  <c r="AH9" i="1"/>
  <c r="R12" i="1"/>
  <c r="S12" i="1" s="1"/>
  <c r="AH16" i="1"/>
  <c r="AC195" i="1"/>
  <c r="AI18" i="1"/>
  <c r="AJ18" i="1" s="1"/>
  <c r="AH20" i="1"/>
  <c r="AH23" i="1"/>
  <c r="AI27" i="1"/>
  <c r="AJ27" i="1" s="1"/>
  <c r="R31" i="1"/>
  <c r="S31" i="1" s="1"/>
  <c r="AH31" i="1"/>
  <c r="G14" i="26"/>
  <c r="I14" i="26" s="1"/>
  <c r="Q33" i="1"/>
  <c r="R38" i="1"/>
  <c r="S38" i="1" s="1"/>
  <c r="AH38" i="1"/>
  <c r="R39" i="1"/>
  <c r="S39" i="1" s="1"/>
  <c r="G10" i="27"/>
  <c r="I10" i="27" s="1"/>
  <c r="AI40" i="1"/>
  <c r="Q44" i="1"/>
  <c r="AH44" i="1"/>
  <c r="AG50" i="1"/>
  <c r="AI50" i="1" s="1"/>
  <c r="AH51" i="1"/>
  <c r="R58" i="1"/>
  <c r="S58" i="1" s="1"/>
  <c r="O62" i="1"/>
  <c r="AH69" i="1"/>
  <c r="G25" i="27"/>
  <c r="I25" i="27" s="1"/>
  <c r="R70" i="1"/>
  <c r="S70" i="1" s="1"/>
  <c r="G26" i="27"/>
  <c r="I26" i="27" s="1"/>
  <c r="Q71" i="1"/>
  <c r="R72" i="1"/>
  <c r="S72" i="1" s="1"/>
  <c r="G28" i="27"/>
  <c r="I28" i="27" s="1"/>
  <c r="G29" i="27"/>
  <c r="I29" i="27" s="1"/>
  <c r="AI75" i="1"/>
  <c r="AJ75" i="1" s="1"/>
  <c r="O84" i="1"/>
  <c r="Q84" i="1" s="1"/>
  <c r="G8" i="28"/>
  <c r="I8" i="28" s="1"/>
  <c r="Q91" i="1"/>
  <c r="AF96" i="1"/>
  <c r="AH96" i="1" s="1"/>
  <c r="AH94" i="1"/>
  <c r="AH95" i="1" s="1"/>
  <c r="AJ95" i="1" s="1"/>
  <c r="P95" i="1"/>
  <c r="AG95" i="1"/>
  <c r="AH97" i="1"/>
  <c r="K7" i="29"/>
  <c r="M7" i="29" s="1"/>
  <c r="AH98" i="1"/>
  <c r="AI103" i="1"/>
  <c r="AJ103" i="1" s="1"/>
  <c r="O112" i="1"/>
  <c r="Q112" i="1" s="1"/>
  <c r="AI122" i="1"/>
  <c r="AJ122" i="1" s="1"/>
  <c r="AH128" i="1"/>
  <c r="R161" i="1"/>
  <c r="S161" i="1" s="1"/>
  <c r="O184" i="1"/>
  <c r="AI177" i="1"/>
  <c r="AJ177" i="1" s="1"/>
  <c r="R185" i="1"/>
  <c r="S185" i="1" s="1"/>
  <c r="AI192" i="1"/>
  <c r="AJ192" i="1" s="1"/>
  <c r="E8" i="46"/>
  <c r="E11" i="46"/>
  <c r="R4" i="66"/>
  <c r="AJ4" i="66"/>
  <c r="AK9" i="66"/>
  <c r="AL9" i="66" s="1"/>
  <c r="AG96" i="66"/>
  <c r="AG102" i="66" s="1"/>
  <c r="AJ35" i="66"/>
  <c r="S44" i="66"/>
  <c r="T44" i="66" s="1"/>
  <c r="AK45" i="66"/>
  <c r="AL45" i="66" s="1"/>
  <c r="AJ48" i="66"/>
  <c r="AJ55" i="66"/>
  <c r="R58" i="66"/>
  <c r="AJ68" i="66"/>
  <c r="AJ92" i="66"/>
  <c r="R98" i="66"/>
  <c r="T98" i="66" s="1"/>
  <c r="AK98" i="66"/>
  <c r="AL98" i="66" s="1"/>
  <c r="AL101" i="66" s="1"/>
  <c r="Q14" i="1"/>
  <c r="Q24" i="1"/>
  <c r="P36" i="1"/>
  <c r="R33" i="1"/>
  <c r="S33" i="1" s="1"/>
  <c r="Q38" i="1"/>
  <c r="Q39" i="1"/>
  <c r="AI51" i="1"/>
  <c r="AJ51" i="1" s="1"/>
  <c r="Q57" i="1"/>
  <c r="S57" i="1" s="1"/>
  <c r="Q58" i="1"/>
  <c r="AG68" i="1"/>
  <c r="AI68" i="1" s="1"/>
  <c r="AI69" i="1"/>
  <c r="AJ69" i="1" s="1"/>
  <c r="AF89" i="1"/>
  <c r="AH89" i="1" s="1"/>
  <c r="R91" i="1"/>
  <c r="S91" i="1" s="1"/>
  <c r="O95" i="1"/>
  <c r="M8" i="29"/>
  <c r="L8" i="29"/>
  <c r="N8" i="29" s="1"/>
  <c r="AI98" i="1"/>
  <c r="AJ98" i="1" s="1"/>
  <c r="T195" i="1"/>
  <c r="AD195" i="1"/>
  <c r="Q131" i="1"/>
  <c r="Q138" i="1"/>
  <c r="R141" i="1"/>
  <c r="S141" i="1" s="1"/>
  <c r="O148" i="1"/>
  <c r="E36" i="29" s="1"/>
  <c r="H36" i="29" s="1"/>
  <c r="Q156" i="1"/>
  <c r="Q161" i="1"/>
  <c r="AH177" i="1"/>
  <c r="R190" i="1"/>
  <c r="S190" i="1" s="1"/>
  <c r="Q192" i="1"/>
  <c r="R193" i="1"/>
  <c r="H6" i="46"/>
  <c r="AK15" i="66"/>
  <c r="AL15" i="66" s="1"/>
  <c r="P19" i="66"/>
  <c r="R19" i="66" s="1"/>
  <c r="R41" i="66"/>
  <c r="AK51" i="66"/>
  <c r="AL51" i="66" s="1"/>
  <c r="AK55" i="66"/>
  <c r="AK67" i="66" s="1"/>
  <c r="AL67" i="66" s="1"/>
  <c r="AC102" i="66"/>
  <c r="H116" i="11"/>
  <c r="I133" i="11"/>
  <c r="M133" i="11" s="1"/>
  <c r="G158" i="11"/>
  <c r="I158" i="11" s="1"/>
  <c r="J7" i="73"/>
  <c r="AC7" i="12"/>
  <c r="I19" i="12"/>
  <c r="Q19" i="12"/>
  <c r="Y19" i="12"/>
  <c r="E28" i="12"/>
  <c r="E43" i="49"/>
  <c r="J61" i="49"/>
  <c r="D78" i="49"/>
  <c r="I81" i="49"/>
  <c r="I85" i="49"/>
  <c r="J91" i="49"/>
  <c r="J92" i="49"/>
  <c r="I37" i="34"/>
  <c r="R4" i="21"/>
  <c r="AI9" i="21"/>
  <c r="AJ9" i="21" s="1"/>
  <c r="AI14" i="21"/>
  <c r="AJ14" i="21" s="1"/>
  <c r="Q16" i="21"/>
  <c r="AI18" i="21"/>
  <c r="AJ18" i="21" s="1"/>
  <c r="Q24" i="21"/>
  <c r="AI27" i="21"/>
  <c r="AJ27" i="21" s="1"/>
  <c r="AJ154" i="21"/>
  <c r="F70" i="70"/>
  <c r="W7" i="12"/>
  <c r="AA80" i="12"/>
  <c r="E120" i="12"/>
  <c r="E134" i="12"/>
  <c r="U190" i="12"/>
  <c r="Y190" i="12"/>
  <c r="W208" i="12"/>
  <c r="B4" i="48"/>
  <c r="B8" i="48" s="1"/>
  <c r="F43" i="49"/>
  <c r="F100" i="49" s="1"/>
  <c r="J21" i="49"/>
  <c r="I22" i="49"/>
  <c r="AL7" i="15"/>
  <c r="AO6" i="15"/>
  <c r="Q4" i="21"/>
  <c r="R7" i="21"/>
  <c r="AG8" i="21"/>
  <c r="AI8" i="21" s="1"/>
  <c r="AJ8" i="21" s="1"/>
  <c r="R20" i="21"/>
  <c r="S20" i="21" s="1"/>
  <c r="Q23" i="21"/>
  <c r="Q25" i="21"/>
  <c r="Q26" i="21"/>
  <c r="Q27" i="21"/>
  <c r="Q103" i="21"/>
  <c r="AH31" i="21"/>
  <c r="Q32" i="21"/>
  <c r="Q33" i="21"/>
  <c r="AI33" i="21"/>
  <c r="Q40" i="21"/>
  <c r="AH40" i="21"/>
  <c r="AH44" i="21"/>
  <c r="AH48" i="21"/>
  <c r="AI52" i="21"/>
  <c r="AJ52" i="21" s="1"/>
  <c r="R60" i="21"/>
  <c r="S60" i="21" s="1"/>
  <c r="AH61" i="21"/>
  <c r="R68" i="21"/>
  <c r="S68" i="21" s="1"/>
  <c r="R69" i="21"/>
  <c r="S69" i="21" s="1"/>
  <c r="R71" i="21"/>
  <c r="S71" i="21" s="1"/>
  <c r="R72" i="21"/>
  <c r="S72" i="21" s="1"/>
  <c r="AI77" i="21"/>
  <c r="AJ77" i="21" s="1"/>
  <c r="P87" i="21"/>
  <c r="P94" i="21"/>
  <c r="P97" i="21" s="1"/>
  <c r="AH91" i="21"/>
  <c r="AH94" i="21" s="1"/>
  <c r="AJ94" i="21" s="1"/>
  <c r="AG94" i="21"/>
  <c r="R95" i="21"/>
  <c r="R96" i="21" s="1"/>
  <c r="R99" i="21"/>
  <c r="S99" i="21" s="1"/>
  <c r="AH105" i="21"/>
  <c r="AB195" i="21"/>
  <c r="AB201" i="21" s="1"/>
  <c r="AR195" i="21"/>
  <c r="Q135" i="21"/>
  <c r="AH154" i="21"/>
  <c r="AH166" i="21" s="1"/>
  <c r="O154" i="21"/>
  <c r="O166" i="21" s="1"/>
  <c r="AI162" i="21"/>
  <c r="AJ162" i="21" s="1"/>
  <c r="AG166" i="21"/>
  <c r="P183" i="21"/>
  <c r="AG183" i="21"/>
  <c r="AV195" i="21"/>
  <c r="Q191" i="21"/>
  <c r="P200" i="21"/>
  <c r="AI196" i="21"/>
  <c r="AJ196" i="21" s="1"/>
  <c r="Q197" i="21"/>
  <c r="S197" i="21" s="1"/>
  <c r="AH197" i="21"/>
  <c r="R198" i="21"/>
  <c r="S198" i="21" s="1"/>
  <c r="AH199" i="21"/>
  <c r="L28" i="27"/>
  <c r="N28" i="27" s="1"/>
  <c r="L11" i="28"/>
  <c r="N11" i="28" s="1"/>
  <c r="Q35" i="21"/>
  <c r="AI39" i="21"/>
  <c r="AJ39" i="21" s="1"/>
  <c r="Q53" i="21"/>
  <c r="Q57" i="21"/>
  <c r="R78" i="21"/>
  <c r="S78" i="21" s="1"/>
  <c r="O83" i="21"/>
  <c r="O87" i="21" s="1"/>
  <c r="Q87" i="21" s="1"/>
  <c r="S87" i="21" s="1"/>
  <c r="AI89" i="21"/>
  <c r="AJ89" i="21" s="1"/>
  <c r="Q95" i="21"/>
  <c r="Q96" i="21" s="1"/>
  <c r="S96" i="21" s="1"/>
  <c r="P104" i="21"/>
  <c r="Q124" i="21"/>
  <c r="AI126" i="21"/>
  <c r="AJ126" i="21" s="1"/>
  <c r="AJ131" i="21" s="1"/>
  <c r="AG131" i="21"/>
  <c r="AI131" i="21" s="1"/>
  <c r="AH132" i="21"/>
  <c r="AH138" i="21" s="1"/>
  <c r="P153" i="21"/>
  <c r="Q153" i="21" s="1"/>
  <c r="S153" i="21" s="1"/>
  <c r="Q149" i="21"/>
  <c r="AI149" i="21"/>
  <c r="AJ149" i="21" s="1"/>
  <c r="X195" i="21"/>
  <c r="X201" i="21" s="1"/>
  <c r="AF195" i="21"/>
  <c r="A2" i="27"/>
  <c r="G14" i="27"/>
  <c r="J53" i="49"/>
  <c r="I60" i="49"/>
  <c r="E24" i="29"/>
  <c r="H24" i="29" s="1"/>
  <c r="R122" i="1"/>
  <c r="S122" i="1" s="1"/>
  <c r="P67" i="66"/>
  <c r="S38" i="66"/>
  <c r="T38" i="66" s="1"/>
  <c r="S35" i="66"/>
  <c r="T35" i="66" s="1"/>
  <c r="R126" i="21"/>
  <c r="O131" i="21"/>
  <c r="Q131" i="21" s="1"/>
  <c r="S68" i="66"/>
  <c r="T68" i="66" s="1"/>
  <c r="E11" i="29"/>
  <c r="R104" i="1"/>
  <c r="S104" i="1" s="1"/>
  <c r="E22" i="27"/>
  <c r="G22" i="27" s="1"/>
  <c r="I22" i="27" s="1"/>
  <c r="R62" i="1"/>
  <c r="S62" i="1" s="1"/>
  <c r="E31" i="27"/>
  <c r="R75" i="1"/>
  <c r="S75" i="1" s="1"/>
  <c r="S51" i="66"/>
  <c r="T51" i="66" s="1"/>
  <c r="R51" i="66"/>
  <c r="E8" i="29"/>
  <c r="R98" i="1"/>
  <c r="S98" i="1" s="1"/>
  <c r="O103" i="1"/>
  <c r="S9" i="66"/>
  <c r="T9" i="66" s="1"/>
  <c r="P10" i="66"/>
  <c r="R10" i="66" s="1"/>
  <c r="E28" i="29"/>
  <c r="H28" i="29" s="1"/>
  <c r="R134" i="1"/>
  <c r="S134" i="1" s="1"/>
  <c r="E43" i="29"/>
  <c r="R177" i="1"/>
  <c r="S177" i="1" s="1"/>
  <c r="R9" i="66"/>
  <c r="K27" i="27"/>
  <c r="M27" i="27" s="1"/>
  <c r="AI72" i="1"/>
  <c r="AJ72" i="1" s="1"/>
  <c r="K36" i="29"/>
  <c r="AG160" i="1"/>
  <c r="AH148" i="1"/>
  <c r="O17" i="1"/>
  <c r="AH72" i="1"/>
  <c r="F10" i="26"/>
  <c r="H10" i="26" s="1"/>
  <c r="Q25" i="1"/>
  <c r="F24" i="27"/>
  <c r="Q69" i="1"/>
  <c r="AH92" i="1"/>
  <c r="K9" i="28"/>
  <c r="R63" i="66"/>
  <c r="R68" i="66"/>
  <c r="M157" i="11"/>
  <c r="M156" i="11" s="1"/>
  <c r="I156" i="11"/>
  <c r="P17" i="21"/>
  <c r="Q9" i="21"/>
  <c r="R38" i="21"/>
  <c r="S38" i="21" s="1"/>
  <c r="O43" i="21"/>
  <c r="R88" i="21"/>
  <c r="S88" i="21" s="1"/>
  <c r="Q88" i="21"/>
  <c r="R196" i="21"/>
  <c r="O200" i="21"/>
  <c r="L16" i="27"/>
  <c r="J23" i="27"/>
  <c r="Q12" i="1"/>
  <c r="R25" i="1"/>
  <c r="S25" i="1" s="1"/>
  <c r="Q37" i="1"/>
  <c r="L26" i="27"/>
  <c r="N26" i="27" s="1"/>
  <c r="M26" i="27"/>
  <c r="Q76" i="1"/>
  <c r="G13" i="29"/>
  <c r="E18" i="29"/>
  <c r="H141" i="11"/>
  <c r="H138" i="11"/>
  <c r="G7" i="12"/>
  <c r="E7" i="12" s="1"/>
  <c r="R77" i="21"/>
  <c r="S77" i="21" s="1"/>
  <c r="Q77" i="21"/>
  <c r="R8" i="1"/>
  <c r="P17" i="1"/>
  <c r="E13" i="27"/>
  <c r="G13" i="27" s="1"/>
  <c r="R48" i="1"/>
  <c r="S48" i="1" s="1"/>
  <c r="E18" i="27"/>
  <c r="G18" i="27" s="1"/>
  <c r="I18" i="27" s="1"/>
  <c r="R54" i="1"/>
  <c r="S54" i="1" s="1"/>
  <c r="K21" i="27"/>
  <c r="M21" i="27" s="1"/>
  <c r="AH61" i="1"/>
  <c r="AH70" i="1"/>
  <c r="AH71" i="1"/>
  <c r="F31" i="27"/>
  <c r="Q75" i="1"/>
  <c r="K33" i="29"/>
  <c r="M33" i="29" s="1"/>
  <c r="AI141" i="1"/>
  <c r="AJ141" i="1" s="1"/>
  <c r="AH151" i="1"/>
  <c r="AH191" i="1"/>
  <c r="AG194" i="1"/>
  <c r="AI194" i="1" s="1"/>
  <c r="I130" i="11"/>
  <c r="M130" i="11" s="1"/>
  <c r="Q7" i="1"/>
  <c r="S7" i="1" s="1"/>
  <c r="S9" i="1"/>
  <c r="R16" i="1"/>
  <c r="S16" i="1" s="1"/>
  <c r="AG17" i="1"/>
  <c r="F8" i="26"/>
  <c r="H8" i="26" s="1"/>
  <c r="Q20" i="1"/>
  <c r="E16" i="27"/>
  <c r="R51" i="1"/>
  <c r="O68" i="1"/>
  <c r="AI61" i="1"/>
  <c r="AJ61" i="1" s="1"/>
  <c r="AI71" i="1"/>
  <c r="AJ71" i="1" s="1"/>
  <c r="Q74" i="1"/>
  <c r="O82" i="1"/>
  <c r="F8" i="29"/>
  <c r="Q98" i="1"/>
  <c r="R108" i="1"/>
  <c r="S108" i="1" s="1"/>
  <c r="Q134" i="1"/>
  <c r="M30" i="29"/>
  <c r="K31" i="29"/>
  <c r="AH141" i="1"/>
  <c r="AI191" i="1"/>
  <c r="AJ191" i="1" s="1"/>
  <c r="AJ11" i="66"/>
  <c r="AK44" i="66"/>
  <c r="AL44" i="66" s="1"/>
  <c r="AJ44" i="66"/>
  <c r="AJ63" i="66"/>
  <c r="R76" i="66"/>
  <c r="F23" i="42"/>
  <c r="I77" i="49"/>
  <c r="AG36" i="21"/>
  <c r="AI36" i="21" s="1"/>
  <c r="AH12" i="1"/>
  <c r="H9" i="26"/>
  <c r="M14" i="27"/>
  <c r="L14" i="27"/>
  <c r="N14" i="27" s="1"/>
  <c r="F16" i="27"/>
  <c r="P68" i="1"/>
  <c r="Q55" i="1"/>
  <c r="Q73" i="1"/>
  <c r="P93" i="1"/>
  <c r="K18" i="29"/>
  <c r="M13" i="29"/>
  <c r="AH112" i="1"/>
  <c r="E22" i="29"/>
  <c r="G22" i="29" s="1"/>
  <c r="I22" i="29" s="1"/>
  <c r="R121" i="1"/>
  <c r="K28" i="29"/>
  <c r="L28" i="29" s="1"/>
  <c r="AH134" i="1"/>
  <c r="AH137" i="1"/>
  <c r="AH138" i="1"/>
  <c r="C12" i="46"/>
  <c r="C23" i="46" s="1"/>
  <c r="H5" i="46"/>
  <c r="E5" i="46"/>
  <c r="E12" i="46" s="1"/>
  <c r="S5" i="66"/>
  <c r="T5" i="66" s="1"/>
  <c r="AJ28" i="66"/>
  <c r="AK41" i="66"/>
  <c r="AL41" i="66" s="1"/>
  <c r="P101" i="66"/>
  <c r="S99" i="66"/>
  <c r="T99" i="66" s="1"/>
  <c r="AJ100" i="66"/>
  <c r="H149" i="11"/>
  <c r="I149" i="11" s="1"/>
  <c r="H145" i="11"/>
  <c r="I145" i="11" s="1"/>
  <c r="E19" i="12"/>
  <c r="G25" i="16"/>
  <c r="L25" i="16" s="1"/>
  <c r="C37" i="48"/>
  <c r="Q70" i="21"/>
  <c r="Q126" i="21"/>
  <c r="H25" i="27"/>
  <c r="AH4" i="1"/>
  <c r="AH8" i="1" s="1"/>
  <c r="AI14" i="1"/>
  <c r="AJ14" i="1" s="1"/>
  <c r="M8" i="26"/>
  <c r="L8" i="26"/>
  <c r="N8" i="26" s="1"/>
  <c r="Q23" i="1"/>
  <c r="AI25" i="1"/>
  <c r="AJ25" i="1" s="1"/>
  <c r="R40" i="1"/>
  <c r="S40" i="1" s="1"/>
  <c r="AH49" i="1"/>
  <c r="Q51" i="1"/>
  <c r="R53" i="1"/>
  <c r="S53" i="1" s="1"/>
  <c r="R55" i="1"/>
  <c r="S55" i="1" s="1"/>
  <c r="F27" i="27"/>
  <c r="H27" i="27" s="1"/>
  <c r="Q72" i="1"/>
  <c r="R73" i="1"/>
  <c r="S73" i="1" s="1"/>
  <c r="AI76" i="1"/>
  <c r="AJ76" i="1" s="1"/>
  <c r="F37" i="27"/>
  <c r="P88" i="1"/>
  <c r="E9" i="28"/>
  <c r="G9" i="28" s="1"/>
  <c r="R92" i="1"/>
  <c r="S92" i="1" s="1"/>
  <c r="H11" i="28"/>
  <c r="F7" i="29"/>
  <c r="P103" i="1"/>
  <c r="K11" i="29"/>
  <c r="AH104" i="1"/>
  <c r="AH108" i="1"/>
  <c r="AI112" i="1"/>
  <c r="AJ112" i="1" s="1"/>
  <c r="K25" i="29"/>
  <c r="M24" i="29"/>
  <c r="H26" i="29"/>
  <c r="R131" i="1"/>
  <c r="S131" i="1" s="1"/>
  <c r="AI134" i="1"/>
  <c r="AJ134" i="1" s="1"/>
  <c r="AI137" i="1"/>
  <c r="AJ137" i="1" s="1"/>
  <c r="AI138" i="1"/>
  <c r="AJ138" i="1" s="1"/>
  <c r="O151" i="1"/>
  <c r="Q151" i="1" s="1"/>
  <c r="G38" i="29"/>
  <c r="I38" i="29" s="1"/>
  <c r="P160" i="1"/>
  <c r="G40" i="29"/>
  <c r="AI169" i="1"/>
  <c r="AJ169" i="1" s="1"/>
  <c r="F43" i="29"/>
  <c r="F44" i="29" s="1"/>
  <c r="Q177" i="1"/>
  <c r="E46" i="29"/>
  <c r="R192" i="1"/>
  <c r="S192" i="1" s="1"/>
  <c r="S4" i="66"/>
  <c r="T4" i="66" s="1"/>
  <c r="R55" i="66"/>
  <c r="R97" i="66"/>
  <c r="I147" i="11"/>
  <c r="M147" i="11" s="1"/>
  <c r="G37" i="12"/>
  <c r="E37" i="12" s="1"/>
  <c r="S37" i="12"/>
  <c r="U134" i="12"/>
  <c r="G145" i="12"/>
  <c r="E145" i="12" s="1"/>
  <c r="E208" i="12"/>
  <c r="G208" i="12"/>
  <c r="AH16" i="21"/>
  <c r="AH57" i="21"/>
  <c r="Q184" i="21"/>
  <c r="J15" i="27"/>
  <c r="L12" i="27"/>
  <c r="K22" i="27"/>
  <c r="K37" i="29"/>
  <c r="M37" i="29" s="1"/>
  <c r="E12" i="26"/>
  <c r="G12" i="26" s="1"/>
  <c r="I12" i="26" s="1"/>
  <c r="R27" i="1"/>
  <c r="S27" i="1" s="1"/>
  <c r="E12" i="27"/>
  <c r="R44" i="1"/>
  <c r="Q61" i="1"/>
  <c r="K25" i="27"/>
  <c r="M25" i="27" s="1"/>
  <c r="AG82" i="1"/>
  <c r="AI82" i="1" s="1"/>
  <c r="AJ82" i="1" s="1"/>
  <c r="K34" i="29"/>
  <c r="M34" i="29" s="1"/>
  <c r="AI144" i="1"/>
  <c r="AJ144" i="1" s="1"/>
  <c r="AH144" i="1"/>
  <c r="AI148" i="1"/>
  <c r="O194" i="1"/>
  <c r="Q194" i="1" s="1"/>
  <c r="R38" i="66"/>
  <c r="S82" i="21"/>
  <c r="E41" i="29"/>
  <c r="G41" i="29" s="1"/>
  <c r="I41" i="29" s="1"/>
  <c r="K14" i="26"/>
  <c r="M14" i="26" s="1"/>
  <c r="AH33" i="1"/>
  <c r="K9" i="27"/>
  <c r="AH39" i="1"/>
  <c r="F12" i="27"/>
  <c r="P50" i="1"/>
  <c r="Q50" i="1" s="1"/>
  <c r="S50" i="1" s="1"/>
  <c r="R137" i="1"/>
  <c r="S137" i="1" s="1"/>
  <c r="Q190" i="1"/>
  <c r="AJ84" i="66"/>
  <c r="K46" i="12"/>
  <c r="AH95" i="21"/>
  <c r="AH96" i="21" s="1"/>
  <c r="AJ96" i="21" s="1"/>
  <c r="AI95" i="21"/>
  <c r="AJ95" i="21" s="1"/>
  <c r="AG96" i="21"/>
  <c r="AI96" i="21" s="1"/>
  <c r="AI108" i="1"/>
  <c r="AJ108" i="1" s="1"/>
  <c r="K22" i="29"/>
  <c r="M22" i="29" s="1"/>
  <c r="AH121" i="1"/>
  <c r="Q128" i="1"/>
  <c r="Q144" i="1"/>
  <c r="F37" i="29"/>
  <c r="F39" i="29" s="1"/>
  <c r="F45" i="29"/>
  <c r="F46" i="29" s="1"/>
  <c r="H46" i="29" s="1"/>
  <c r="Q185" i="1"/>
  <c r="AG189" i="1"/>
  <c r="AI189" i="1" s="1"/>
  <c r="AJ189" i="1" s="1"/>
  <c r="AK5" i="66"/>
  <c r="AL5" i="66" s="1"/>
  <c r="AJ5" i="66"/>
  <c r="P11" i="66"/>
  <c r="R11" i="66" s="1"/>
  <c r="R48" i="66"/>
  <c r="AK76" i="66"/>
  <c r="AL76" i="66" s="1"/>
  <c r="AJ76" i="66"/>
  <c r="S97" i="66"/>
  <c r="Q101" i="66"/>
  <c r="S201" i="12"/>
  <c r="AG17" i="21"/>
  <c r="AI17" i="21" s="1"/>
  <c r="AI12" i="21"/>
  <c r="AJ12" i="21" s="1"/>
  <c r="AI53" i="21"/>
  <c r="AJ53" i="21" s="1"/>
  <c r="AH53" i="21"/>
  <c r="R61" i="21"/>
  <c r="S61" i="21" s="1"/>
  <c r="Q61" i="21"/>
  <c r="Q83" i="21"/>
  <c r="R83" i="21"/>
  <c r="R87" i="21" s="1"/>
  <c r="O183" i="21"/>
  <c r="R167" i="21"/>
  <c r="S167" i="21" s="1"/>
  <c r="F27" i="29"/>
  <c r="F7" i="27"/>
  <c r="G7" i="27" s="1"/>
  <c r="P43" i="1"/>
  <c r="F10" i="28"/>
  <c r="F12" i="28" s="1"/>
  <c r="H7" i="28"/>
  <c r="E31" i="29"/>
  <c r="G30" i="29"/>
  <c r="AI71" i="21"/>
  <c r="AJ71" i="21" s="1"/>
  <c r="AH71" i="21"/>
  <c r="Q90" i="1"/>
  <c r="K45" i="29"/>
  <c r="L45" i="29" s="1"/>
  <c r="AI185" i="1"/>
  <c r="AJ185" i="1" s="1"/>
  <c r="E7" i="46"/>
  <c r="AI96" i="66"/>
  <c r="AI25" i="21"/>
  <c r="AJ25" i="21" s="1"/>
  <c r="AH25" i="21"/>
  <c r="R91" i="21"/>
  <c r="O94" i="21"/>
  <c r="O97" i="21" s="1"/>
  <c r="AH99" i="21"/>
  <c r="AG113" i="21"/>
  <c r="AI109" i="21"/>
  <c r="AH109" i="21"/>
  <c r="AH113" i="21" s="1"/>
  <c r="Z195" i="1"/>
  <c r="E7" i="26"/>
  <c r="H7" i="26" s="1"/>
  <c r="O36" i="1"/>
  <c r="R18" i="1"/>
  <c r="AH62" i="1"/>
  <c r="H29" i="27"/>
  <c r="R76" i="1"/>
  <c r="S76" i="1" s="1"/>
  <c r="R90" i="1"/>
  <c r="H13" i="29"/>
  <c r="F18" i="29"/>
  <c r="H18" i="29" s="1"/>
  <c r="F29" i="29"/>
  <c r="I139" i="11"/>
  <c r="C7" i="48"/>
  <c r="AG87" i="21"/>
  <c r="AI87" i="21" s="1"/>
  <c r="AI82" i="21"/>
  <c r="AJ82" i="21" s="1"/>
  <c r="AH82" i="21"/>
  <c r="AH87" i="21" s="1"/>
  <c r="AJ87" i="21" s="1"/>
  <c r="L27" i="27"/>
  <c r="N27" i="27" s="1"/>
  <c r="J30" i="27"/>
  <c r="Q27" i="1"/>
  <c r="AI33" i="1"/>
  <c r="AI39" i="1"/>
  <c r="AJ39" i="1" s="1"/>
  <c r="Q49" i="1"/>
  <c r="S49" i="1" s="1"/>
  <c r="K20" i="27"/>
  <c r="AI58" i="1"/>
  <c r="AJ58" i="1" s="1"/>
  <c r="AH58" i="1"/>
  <c r="H28" i="27"/>
  <c r="M32" i="27"/>
  <c r="L32" i="27"/>
  <c r="N32" i="27" s="1"/>
  <c r="AI95" i="1"/>
  <c r="F9" i="29"/>
  <c r="H9" i="29" s="1"/>
  <c r="Q102" i="1"/>
  <c r="M19" i="29"/>
  <c r="K23" i="29"/>
  <c r="M23" i="29" s="1"/>
  <c r="M32" i="29"/>
  <c r="R35" i="66"/>
  <c r="E152" i="12"/>
  <c r="K152" i="12"/>
  <c r="H35" i="16"/>
  <c r="Q18" i="1"/>
  <c r="R20" i="1"/>
  <c r="S20" i="1" s="1"/>
  <c r="AH25" i="1"/>
  <c r="F13" i="26"/>
  <c r="H13" i="26" s="1"/>
  <c r="Q31" i="1"/>
  <c r="K7" i="27"/>
  <c r="AH37" i="1"/>
  <c r="Q48" i="1"/>
  <c r="F17" i="27"/>
  <c r="H17" i="27" s="1"/>
  <c r="Q53" i="1"/>
  <c r="Q54" i="1"/>
  <c r="R74" i="1"/>
  <c r="S74" i="1" s="1"/>
  <c r="AH76" i="1"/>
  <c r="P82" i="1"/>
  <c r="E34" i="27"/>
  <c r="E7" i="29"/>
  <c r="R97" i="1"/>
  <c r="S97" i="1" s="1"/>
  <c r="R102" i="1"/>
  <c r="S102" i="1" s="1"/>
  <c r="Q104" i="1"/>
  <c r="G26" i="29"/>
  <c r="E27" i="29"/>
  <c r="AH169" i="1"/>
  <c r="H10" i="46"/>
  <c r="AK29" i="66"/>
  <c r="AL29" i="66" s="1"/>
  <c r="AJ29" i="66"/>
  <c r="R23" i="1"/>
  <c r="S23" i="1" s="1"/>
  <c r="H10" i="27"/>
  <c r="O43" i="1"/>
  <c r="AG43" i="1"/>
  <c r="AI43" i="1" s="1"/>
  <c r="AI49" i="1"/>
  <c r="AJ49" i="1" s="1"/>
  <c r="M17" i="27"/>
  <c r="L17" i="27"/>
  <c r="N17" i="27" s="1"/>
  <c r="Q83" i="1"/>
  <c r="K37" i="27"/>
  <c r="AH84" i="1"/>
  <c r="Q94" i="1"/>
  <c r="Q95" i="1" s="1"/>
  <c r="S95" i="1" s="1"/>
  <c r="Q97" i="1"/>
  <c r="K9" i="29"/>
  <c r="AI102" i="1"/>
  <c r="AJ102" i="1" s="1"/>
  <c r="W195" i="1"/>
  <c r="AE195" i="1"/>
  <c r="M13" i="26"/>
  <c r="L13" i="26"/>
  <c r="N13" i="26" s="1"/>
  <c r="H14" i="26"/>
  <c r="H8" i="27"/>
  <c r="H9" i="27"/>
  <c r="Q40" i="1"/>
  <c r="AH48" i="1"/>
  <c r="AH53" i="1"/>
  <c r="AH54" i="1"/>
  <c r="K19" i="27"/>
  <c r="AI55" i="1"/>
  <c r="AJ55" i="1" s="1"/>
  <c r="AH55" i="1"/>
  <c r="E21" i="27"/>
  <c r="G21" i="27" s="1"/>
  <c r="I21" i="27" s="1"/>
  <c r="R61" i="1"/>
  <c r="S61" i="1" s="1"/>
  <c r="E24" i="27"/>
  <c r="R69" i="1"/>
  <c r="Q70" i="1"/>
  <c r="R83" i="1"/>
  <c r="AI84" i="1"/>
  <c r="AJ84" i="1" s="1"/>
  <c r="H8" i="28"/>
  <c r="Q92" i="1"/>
  <c r="R94" i="1"/>
  <c r="AH102" i="1"/>
  <c r="R112" i="1"/>
  <c r="S112" i="1" s="1"/>
  <c r="R128" i="1"/>
  <c r="S128" i="1" s="1"/>
  <c r="F33" i="29"/>
  <c r="H33" i="29" s="1"/>
  <c r="Q141" i="1"/>
  <c r="R144" i="1"/>
  <c r="S144" i="1" s="1"/>
  <c r="H40" i="29"/>
  <c r="F42" i="29"/>
  <c r="R191" i="1"/>
  <c r="D12" i="46"/>
  <c r="D23" i="46" s="1"/>
  <c r="S84" i="66"/>
  <c r="T84" i="66" s="1"/>
  <c r="AI101" i="66"/>
  <c r="AK101" i="66" s="1"/>
  <c r="AJ99" i="66"/>
  <c r="I64" i="11"/>
  <c r="J89" i="49"/>
  <c r="I89" i="49"/>
  <c r="AH12" i="21"/>
  <c r="AG43" i="21"/>
  <c r="AI43" i="21" s="1"/>
  <c r="AI37" i="21"/>
  <c r="AJ37" i="21" s="1"/>
  <c r="AH37" i="21"/>
  <c r="Q52" i="21"/>
  <c r="O81" i="21"/>
  <c r="AH142" i="21"/>
  <c r="M7" i="28"/>
  <c r="K10" i="28"/>
  <c r="AG93" i="1"/>
  <c r="AI93" i="1" s="1"/>
  <c r="F25" i="29"/>
  <c r="H30" i="29"/>
  <c r="F31" i="29"/>
  <c r="E35" i="29"/>
  <c r="G32" i="29"/>
  <c r="K42" i="29"/>
  <c r="M42" i="29" s="1"/>
  <c r="L40" i="29"/>
  <c r="M40" i="29"/>
  <c r="O46" i="12"/>
  <c r="E78" i="49"/>
  <c r="E101" i="49" s="1"/>
  <c r="U38" i="34"/>
  <c r="Q38" i="21"/>
  <c r="R50" i="21"/>
  <c r="O67" i="21"/>
  <c r="AH73" i="21"/>
  <c r="AI73" i="21"/>
  <c r="AJ73" i="21" s="1"/>
  <c r="AI139" i="21"/>
  <c r="AJ139" i="21" s="1"/>
  <c r="AH139" i="21"/>
  <c r="Q162" i="21"/>
  <c r="J15" i="26"/>
  <c r="L7" i="26"/>
  <c r="M12" i="27"/>
  <c r="K15" i="27"/>
  <c r="F32" i="27"/>
  <c r="H32" i="27" s="1"/>
  <c r="G13" i="26"/>
  <c r="I13" i="26" s="1"/>
  <c r="Q62" i="1"/>
  <c r="H26" i="27"/>
  <c r="AH73" i="1"/>
  <c r="M34" i="27"/>
  <c r="M39" i="27" s="1"/>
  <c r="L34" i="27"/>
  <c r="K39" i="27"/>
  <c r="AH90" i="1"/>
  <c r="M8" i="28"/>
  <c r="L8" i="28"/>
  <c r="N8" i="28" s="1"/>
  <c r="M11" i="28"/>
  <c r="Q108" i="1"/>
  <c r="F23" i="29"/>
  <c r="Q122" i="1"/>
  <c r="K27" i="29"/>
  <c r="M26" i="29"/>
  <c r="Q137" i="1"/>
  <c r="F35" i="29"/>
  <c r="H32" i="29"/>
  <c r="AH161" i="1"/>
  <c r="H30" i="57"/>
  <c r="F31" i="57"/>
  <c r="M7" i="12"/>
  <c r="K208" i="12"/>
  <c r="Q7" i="21"/>
  <c r="S7" i="21" s="1"/>
  <c r="R27" i="21"/>
  <c r="S27" i="21" s="1"/>
  <c r="R40" i="21"/>
  <c r="S40" i="21" s="1"/>
  <c r="R44" i="21"/>
  <c r="Q47" i="21"/>
  <c r="O49" i="21"/>
  <c r="Q49" i="21" s="1"/>
  <c r="S49" i="21" s="1"/>
  <c r="P67" i="21"/>
  <c r="Q69" i="21"/>
  <c r="R92" i="21"/>
  <c r="S92" i="21" s="1"/>
  <c r="AI97" i="21"/>
  <c r="AJ97" i="21" s="1"/>
  <c r="AA195" i="21"/>
  <c r="AA201" i="21" s="1"/>
  <c r="R157" i="21"/>
  <c r="S157" i="21" s="1"/>
  <c r="Q157" i="21"/>
  <c r="L9" i="26"/>
  <c r="N9" i="26" s="1"/>
  <c r="J10" i="28"/>
  <c r="J12" i="28" s="1"/>
  <c r="O7" i="12"/>
  <c r="W37" i="12"/>
  <c r="U208" i="12"/>
  <c r="H163" i="11"/>
  <c r="H169" i="11" s="1"/>
  <c r="M33" i="16"/>
  <c r="M35" i="16" s="1"/>
  <c r="AG49" i="21"/>
  <c r="AI49" i="21" s="1"/>
  <c r="AI47" i="21"/>
  <c r="AJ47" i="21" s="1"/>
  <c r="AI54" i="21"/>
  <c r="AJ54" i="21" s="1"/>
  <c r="AH54" i="21"/>
  <c r="K15" i="26"/>
  <c r="M7" i="26"/>
  <c r="AI23" i="1"/>
  <c r="AJ23" i="1" s="1"/>
  <c r="AG36" i="1"/>
  <c r="AI36" i="1" s="1"/>
  <c r="E11" i="27"/>
  <c r="AI38" i="1"/>
  <c r="AJ38" i="1" s="1"/>
  <c r="L10" i="27"/>
  <c r="N10" i="27" s="1"/>
  <c r="M10" i="27"/>
  <c r="H19" i="27"/>
  <c r="H20" i="27"/>
  <c r="M24" i="27"/>
  <c r="M30" i="27" s="1"/>
  <c r="L24" i="27"/>
  <c r="R71" i="1"/>
  <c r="S71" i="1" s="1"/>
  <c r="AI74" i="1"/>
  <c r="AJ74" i="1" s="1"/>
  <c r="M31" i="27"/>
  <c r="K33" i="27"/>
  <c r="AI83" i="1"/>
  <c r="AJ83" i="1" s="1"/>
  <c r="E10" i="28"/>
  <c r="E12" i="28" s="1"/>
  <c r="G7" i="28"/>
  <c r="AI91" i="1"/>
  <c r="AJ91" i="1" s="1"/>
  <c r="AI94" i="1"/>
  <c r="AJ94" i="1" s="1"/>
  <c r="AI128" i="1"/>
  <c r="AJ128" i="1" s="1"/>
  <c r="R138" i="1"/>
  <c r="S138" i="1" s="1"/>
  <c r="H34" i="29"/>
  <c r="AI156" i="1"/>
  <c r="AJ156" i="1" s="1"/>
  <c r="K44" i="29"/>
  <c r="M44" i="29" s="1"/>
  <c r="L43" i="29"/>
  <c r="G46" i="12"/>
  <c r="E46" i="12" s="1"/>
  <c r="G190" i="12"/>
  <c r="E190" i="12" s="1"/>
  <c r="G10" i="42"/>
  <c r="E46" i="49"/>
  <c r="AO5" i="15"/>
  <c r="R39" i="21"/>
  <c r="S39" i="21" s="1"/>
  <c r="Q44" i="21"/>
  <c r="AH47" i="21"/>
  <c r="R53" i="21"/>
  <c r="S53" i="21" s="1"/>
  <c r="T195" i="21"/>
  <c r="T201" i="21" s="1"/>
  <c r="AI132" i="21"/>
  <c r="AJ132" i="21" s="1"/>
  <c r="Q146" i="21"/>
  <c r="P166" i="21"/>
  <c r="J31" i="29"/>
  <c r="L30" i="29"/>
  <c r="AA46" i="12"/>
  <c r="AC208" i="12"/>
  <c r="F78" i="49"/>
  <c r="F101" i="49" s="1"/>
  <c r="O17" i="21"/>
  <c r="P81" i="21"/>
  <c r="AG81" i="21"/>
  <c r="AI81" i="21" s="1"/>
  <c r="AJ81" i="21" s="1"/>
  <c r="W195" i="21"/>
  <c r="W201" i="21" s="1"/>
  <c r="AE195" i="21"/>
  <c r="AE201" i="21" s="1"/>
  <c r="AN195" i="21"/>
  <c r="Q175" i="21"/>
  <c r="AI183" i="21"/>
  <c r="AJ183" i="21" s="1"/>
  <c r="L8" i="27"/>
  <c r="N8" i="27" s="1"/>
  <c r="L18" i="27"/>
  <c r="N18" i="27" s="1"/>
  <c r="I51" i="49"/>
  <c r="J58" i="49"/>
  <c r="I95" i="49"/>
  <c r="AH4" i="21"/>
  <c r="AH8" i="21" s="1"/>
  <c r="Q14" i="21"/>
  <c r="O36" i="21"/>
  <c r="R18" i="21"/>
  <c r="Q20" i="21"/>
  <c r="P43" i="21"/>
  <c r="Q50" i="21"/>
  <c r="AH70" i="21"/>
  <c r="AH72" i="21"/>
  <c r="Q91" i="21"/>
  <c r="AI94" i="21"/>
  <c r="AO195" i="21"/>
  <c r="R143" i="21"/>
  <c r="Q143" i="21"/>
  <c r="L10" i="26"/>
  <c r="N10" i="26" s="1"/>
  <c r="S46" i="12"/>
  <c r="M190" i="12"/>
  <c r="Q30" i="16"/>
  <c r="V22" i="16"/>
  <c r="AA22" i="16" s="1"/>
  <c r="J15" i="49"/>
  <c r="I15" i="49"/>
  <c r="H30" i="49"/>
  <c r="H29" i="49" s="1"/>
  <c r="G29" i="49"/>
  <c r="I55" i="49"/>
  <c r="J59" i="49"/>
  <c r="E63" i="49"/>
  <c r="AK5" i="37"/>
  <c r="R12" i="21"/>
  <c r="S12" i="21" s="1"/>
  <c r="P36" i="21"/>
  <c r="Q37" i="21"/>
  <c r="AF90" i="21"/>
  <c r="AF201" i="21" s="1"/>
  <c r="Q48" i="21"/>
  <c r="S48" i="21" s="1"/>
  <c r="Y195" i="21"/>
  <c r="Y201" i="21" s="1"/>
  <c r="AG125" i="21"/>
  <c r="AI125" i="21" s="1"/>
  <c r="AI114" i="21"/>
  <c r="AJ114" i="21" s="1"/>
  <c r="AH114" i="21"/>
  <c r="AH125" i="21" s="1"/>
  <c r="AJ125" i="21" s="1"/>
  <c r="AI143" i="21"/>
  <c r="AJ143" i="21" s="1"/>
  <c r="AJ153" i="21" s="1"/>
  <c r="AG153" i="21"/>
  <c r="AI153" i="21" s="1"/>
  <c r="AH143" i="21"/>
  <c r="Q198" i="21"/>
  <c r="J69" i="49"/>
  <c r="I69" i="49"/>
  <c r="R9" i="21"/>
  <c r="Q18" i="21"/>
  <c r="R37" i="21"/>
  <c r="Q89" i="21"/>
  <c r="S89" i="21" s="1"/>
  <c r="R93" i="21"/>
  <c r="S93" i="21" s="1"/>
  <c r="R142" i="21"/>
  <c r="S142" i="21" s="1"/>
  <c r="Q142" i="21"/>
  <c r="AH175" i="21"/>
  <c r="R197" i="21"/>
  <c r="AI198" i="21"/>
  <c r="AJ198" i="21" s="1"/>
  <c r="AH198" i="21"/>
  <c r="E201" i="12"/>
  <c r="K31" i="49"/>
  <c r="AG67" i="21"/>
  <c r="AI67" i="21" s="1"/>
  <c r="O104" i="21"/>
  <c r="O113" i="21"/>
  <c r="R135" i="21"/>
  <c r="S135" i="21" s="1"/>
  <c r="L29" i="27"/>
  <c r="N29" i="27" s="1"/>
  <c r="L7" i="28"/>
  <c r="J18" i="29"/>
  <c r="L13" i="29"/>
  <c r="J54" i="49"/>
  <c r="AH23" i="21"/>
  <c r="AH38" i="21"/>
  <c r="AH60" i="21"/>
  <c r="AH83" i="21"/>
  <c r="AH88" i="21"/>
  <c r="AH103" i="21"/>
  <c r="U195" i="21"/>
  <c r="U201" i="21" s="1"/>
  <c r="AC195" i="21"/>
  <c r="AC201" i="21" s="1"/>
  <c r="AK195" i="21"/>
  <c r="AS195" i="21"/>
  <c r="P113" i="21"/>
  <c r="Q132" i="21"/>
  <c r="Q139" i="21"/>
  <c r="AH184" i="21"/>
  <c r="AH191" i="21"/>
  <c r="Q196" i="21"/>
  <c r="L13" i="27"/>
  <c r="N13" i="27" s="1"/>
  <c r="L38" i="29"/>
  <c r="N38" i="29" s="1"/>
  <c r="V195" i="21"/>
  <c r="V201" i="21" s="1"/>
  <c r="AD195" i="21"/>
  <c r="AD201" i="21" s="1"/>
  <c r="AL195" i="21"/>
  <c r="AT195" i="21"/>
  <c r="R132" i="21"/>
  <c r="L12" i="26"/>
  <c r="N12" i="26" s="1"/>
  <c r="AG200" i="21"/>
  <c r="AI200" i="21" s="1"/>
  <c r="L19" i="29"/>
  <c r="J46" i="29"/>
  <c r="P138" i="21"/>
  <c r="Q138" i="21" s="1"/>
  <c r="AH146" i="21"/>
  <c r="AH167" i="21"/>
  <c r="L31" i="27"/>
  <c r="L32" i="29"/>
  <c r="J25" i="29"/>
  <c r="L24" i="29"/>
  <c r="J35" i="29"/>
  <c r="L25" i="27"/>
  <c r="N25" i="27" s="1"/>
  <c r="J29" i="29"/>
  <c r="L41" i="29"/>
  <c r="N41" i="29" s="1"/>
  <c r="J27" i="29"/>
  <c r="L26" i="29"/>
  <c r="D119" i="66"/>
  <c r="D120" i="66" s="1"/>
  <c r="H20" i="69"/>
  <c r="D172" i="66"/>
  <c r="M61" i="63"/>
  <c r="M26" i="63"/>
  <c r="E151" i="66"/>
  <c r="E152" i="66" s="1"/>
  <c r="M8" i="63"/>
  <c r="M54" i="63"/>
  <c r="K181" i="66"/>
  <c r="M60" i="63"/>
  <c r="J57" i="63"/>
  <c r="M6" i="63"/>
  <c r="M32" i="63"/>
  <c r="L7" i="57"/>
  <c r="K10" i="57"/>
  <c r="H19" i="63"/>
  <c r="G92" i="11"/>
  <c r="I7" i="11"/>
  <c r="M7" i="11" s="1"/>
  <c r="E27" i="63"/>
  <c r="M31" i="63"/>
  <c r="D151" i="66"/>
  <c r="D152" i="66" s="1"/>
  <c r="E181" i="66"/>
  <c r="F181" i="66" s="1"/>
  <c r="J52" i="63"/>
  <c r="M27" i="63"/>
  <c r="J56" i="63"/>
  <c r="G112" i="11"/>
  <c r="G35" i="11"/>
  <c r="G8" i="62"/>
  <c r="D128" i="66"/>
  <c r="J7" i="68"/>
  <c r="H49" i="11"/>
  <c r="I49" i="11" s="1"/>
  <c r="M49" i="11" s="1"/>
  <c r="M33" i="63"/>
  <c r="C6" i="64"/>
  <c r="C17" i="64" s="1"/>
  <c r="E158" i="66"/>
  <c r="E159" i="66" s="1"/>
  <c r="G13" i="57"/>
  <c r="D3" i="64"/>
  <c r="E3" i="64" s="1"/>
  <c r="J4" i="62"/>
  <c r="H7" i="62"/>
  <c r="K7" i="62" s="1"/>
  <c r="G20" i="11"/>
  <c r="G24" i="11" s="1"/>
  <c r="G56" i="11"/>
  <c r="G52" i="11" s="1"/>
  <c r="D197" i="66"/>
  <c r="D182" i="66"/>
  <c r="J182" i="66" s="1"/>
  <c r="G31" i="63"/>
  <c r="M59" i="63"/>
  <c r="C9" i="69"/>
  <c r="F9" i="69" s="1"/>
  <c r="H9" i="63"/>
  <c r="F6" i="64"/>
  <c r="F21" i="64" s="1"/>
  <c r="G44" i="11"/>
  <c r="K12" i="57"/>
  <c r="G128" i="66"/>
  <c r="G129" i="66" s="1"/>
  <c r="H182" i="66"/>
  <c r="K182" i="66" s="1"/>
  <c r="G74" i="11"/>
  <c r="E43" i="63"/>
  <c r="G43" i="63" s="1"/>
  <c r="D5" i="64"/>
  <c r="I5" i="64" s="1"/>
  <c r="K4" i="62"/>
  <c r="C11" i="3"/>
  <c r="L61" i="63"/>
  <c r="G54" i="63"/>
  <c r="F57" i="63"/>
  <c r="L57" i="63" s="1"/>
  <c r="E55" i="63"/>
  <c r="G55" i="63" s="1"/>
  <c r="F56" i="63"/>
  <c r="L56" i="63" s="1"/>
  <c r="E51" i="63"/>
  <c r="G51" i="63" s="1"/>
  <c r="F17" i="63"/>
  <c r="L17" i="63" s="1"/>
  <c r="E53" i="63"/>
  <c r="G53" i="63" s="1"/>
  <c r="K18" i="3"/>
  <c r="L18" i="3" s="1"/>
  <c r="H48" i="11"/>
  <c r="I48" i="11" s="1"/>
  <c r="M48" i="11" s="1"/>
  <c r="I16" i="63"/>
  <c r="J16" i="63" s="1"/>
  <c r="I30" i="63"/>
  <c r="M30" i="63" s="1"/>
  <c r="H110" i="11"/>
  <c r="G61" i="63"/>
  <c r="I14" i="64"/>
  <c r="C18" i="69"/>
  <c r="C18" i="3"/>
  <c r="D112" i="66"/>
  <c r="H58" i="11"/>
  <c r="I58" i="11" s="1"/>
  <c r="M58" i="11" s="1"/>
  <c r="H179" i="66"/>
  <c r="D7" i="62"/>
  <c r="D8" i="62" s="1"/>
  <c r="J18" i="3"/>
  <c r="H20" i="3"/>
  <c r="I4" i="63"/>
  <c r="M4" i="63" s="1"/>
  <c r="E16" i="63"/>
  <c r="G16" i="63" s="1"/>
  <c r="E59" i="63"/>
  <c r="E13" i="64"/>
  <c r="E14" i="64" s="1"/>
  <c r="I4" i="62"/>
  <c r="H5" i="69"/>
  <c r="H5" i="3"/>
  <c r="H78" i="11"/>
  <c r="I78" i="11" s="1"/>
  <c r="M78" i="11" s="1"/>
  <c r="H8" i="57"/>
  <c r="L8" i="57" s="1"/>
  <c r="G113" i="66"/>
  <c r="H165" i="66"/>
  <c r="K165" i="66" s="1"/>
  <c r="E210" i="66"/>
  <c r="J27" i="63"/>
  <c r="J32" i="63"/>
  <c r="J135" i="66"/>
  <c r="D166" i="66"/>
  <c r="G104" i="11"/>
  <c r="H21" i="11"/>
  <c r="I21" i="11" s="1"/>
  <c r="G5" i="58"/>
  <c r="J5" i="58" s="1"/>
  <c r="I33" i="11"/>
  <c r="H31" i="11"/>
  <c r="I18" i="63"/>
  <c r="M18" i="63" s="1"/>
  <c r="H9" i="11"/>
  <c r="I9" i="11" s="1"/>
  <c r="M9" i="11" s="1"/>
  <c r="H8" i="69"/>
  <c r="D169" i="62"/>
  <c r="H210" i="66"/>
  <c r="I19" i="69"/>
  <c r="K19" i="69" s="1"/>
  <c r="L19" i="69" s="1"/>
  <c r="G158" i="66"/>
  <c r="G159" i="66" s="1"/>
  <c r="H46" i="11"/>
  <c r="I46" i="11" s="1"/>
  <c r="M46" i="11" s="1"/>
  <c r="E9" i="63"/>
  <c r="M52" i="63"/>
  <c r="D137" i="66"/>
  <c r="E189" i="66"/>
  <c r="F4" i="62"/>
  <c r="G81" i="11"/>
  <c r="F4" i="63"/>
  <c r="L4" i="63" s="1"/>
  <c r="G7" i="63"/>
  <c r="G13" i="64"/>
  <c r="I18" i="69"/>
  <c r="C19" i="69"/>
  <c r="C19" i="3"/>
  <c r="H5" i="62"/>
  <c r="K5" i="62" s="1"/>
  <c r="H11" i="69"/>
  <c r="H12" i="57"/>
  <c r="L12" i="57" s="1"/>
  <c r="E137" i="66"/>
  <c r="H10" i="57"/>
  <c r="L10" i="57" s="1"/>
  <c r="H79" i="11"/>
  <c r="I79" i="11" s="1"/>
  <c r="M79" i="11" s="1"/>
  <c r="L31" i="63"/>
  <c r="I53" i="63"/>
  <c r="J53" i="63" s="1"/>
  <c r="H188" i="66"/>
  <c r="I188" i="66" s="1"/>
  <c r="H9" i="3"/>
  <c r="I7" i="63"/>
  <c r="M7" i="63" s="1"/>
  <c r="I17" i="63"/>
  <c r="M17" i="63" s="1"/>
  <c r="H45" i="11"/>
  <c r="I45" i="11" s="1"/>
  <c r="M45" i="11" s="1"/>
  <c r="E50" i="63"/>
  <c r="G50" i="63" s="1"/>
  <c r="I77" i="11"/>
  <c r="M77" i="11" s="1"/>
  <c r="I8" i="11"/>
  <c r="M8" i="11" s="1"/>
  <c r="F30" i="63"/>
  <c r="L30" i="63" s="1"/>
  <c r="E165" i="66"/>
  <c r="F165" i="66" s="1"/>
  <c r="H7" i="69"/>
  <c r="F29" i="63"/>
  <c r="G29" i="63" s="1"/>
  <c r="I42" i="63"/>
  <c r="I44" i="63" s="1"/>
  <c r="J61" i="63"/>
  <c r="E179" i="66"/>
  <c r="I181" i="66"/>
  <c r="G4" i="11"/>
  <c r="G40" i="11"/>
  <c r="N12" i="71"/>
  <c r="J4" i="58"/>
  <c r="J54" i="63"/>
  <c r="D210" i="66"/>
  <c r="H10" i="11"/>
  <c r="I10" i="11" s="1"/>
  <c r="M10" i="11" s="1"/>
  <c r="J31" i="63"/>
  <c r="J59" i="63"/>
  <c r="H196" i="66"/>
  <c r="J8" i="63"/>
  <c r="D145" i="66"/>
  <c r="H158" i="66"/>
  <c r="H159" i="66" s="1"/>
  <c r="G197" i="66"/>
  <c r="F7" i="58"/>
  <c r="H34" i="63"/>
  <c r="G211" i="66"/>
  <c r="H62" i="63"/>
  <c r="H9" i="57"/>
  <c r="L9" i="57" s="1"/>
  <c r="G19" i="57"/>
  <c r="D13" i="57"/>
  <c r="E7" i="57"/>
  <c r="K7" i="57" s="1"/>
  <c r="I7" i="57"/>
  <c r="C7" i="3"/>
  <c r="E6" i="57"/>
  <c r="K6" i="57" s="1"/>
  <c r="H6" i="57"/>
  <c r="L6" i="57" s="1"/>
  <c r="C7" i="58"/>
  <c r="I5" i="58"/>
  <c r="G6" i="58"/>
  <c r="J6" i="58" s="1"/>
  <c r="H6" i="3"/>
  <c r="H22" i="11"/>
  <c r="I22" i="11" s="1"/>
  <c r="M22" i="11" s="1"/>
  <c r="C6" i="3"/>
  <c r="E7" i="55"/>
  <c r="F6" i="55"/>
  <c r="G6" i="55" s="1"/>
  <c r="G7" i="55" s="1"/>
  <c r="D18" i="55"/>
  <c r="D19" i="55" s="1"/>
  <c r="H57" i="11"/>
  <c r="D5" i="3"/>
  <c r="I6" i="55"/>
  <c r="F32" i="63"/>
  <c r="L32" i="63" s="1"/>
  <c r="I4" i="58"/>
  <c r="D6" i="58"/>
  <c r="I6" i="58" s="1"/>
  <c r="I5" i="63"/>
  <c r="M5" i="63" s="1"/>
  <c r="K111" i="66"/>
  <c r="I111" i="66"/>
  <c r="J67" i="49"/>
  <c r="B24" i="48"/>
  <c r="I52" i="49"/>
  <c r="G66" i="49"/>
  <c r="G70" i="49"/>
  <c r="M18" i="73"/>
  <c r="N18" i="73" s="1"/>
  <c r="M24" i="73"/>
  <c r="N24" i="73" s="1"/>
  <c r="J50" i="49"/>
  <c r="J56" i="49"/>
  <c r="H68" i="49"/>
  <c r="I68" i="49" s="1"/>
  <c r="I91" i="49"/>
  <c r="D46" i="49"/>
  <c r="I57" i="49"/>
  <c r="M17" i="14"/>
  <c r="N17" i="14" s="1"/>
  <c r="N23" i="14" s="1"/>
  <c r="G31" i="49"/>
  <c r="I62" i="49"/>
  <c r="J83" i="49"/>
  <c r="K195" i="66"/>
  <c r="I195" i="66"/>
  <c r="H15" i="11"/>
  <c r="F28" i="63"/>
  <c r="L28" i="63" s="1"/>
  <c r="E195" i="66"/>
  <c r="E173" i="66"/>
  <c r="E169" i="62"/>
  <c r="H203" i="66"/>
  <c r="H172" i="66"/>
  <c r="I180" i="66"/>
  <c r="K180" i="66"/>
  <c r="I6" i="62"/>
  <c r="K6" i="62"/>
  <c r="H39" i="11"/>
  <c r="F33" i="63"/>
  <c r="E128" i="66"/>
  <c r="H151" i="66"/>
  <c r="K145" i="66"/>
  <c r="I145" i="66"/>
  <c r="H146" i="66"/>
  <c r="I135" i="66"/>
  <c r="H112" i="66"/>
  <c r="J5" i="64"/>
  <c r="H5" i="64"/>
  <c r="H4" i="64"/>
  <c r="J4" i="64"/>
  <c r="G3" i="64"/>
  <c r="J3" i="64" s="1"/>
  <c r="D4" i="64"/>
  <c r="I4" i="64" s="1"/>
  <c r="F42" i="63"/>
  <c r="F44" i="63" s="1"/>
  <c r="J33" i="63"/>
  <c r="F12" i="57"/>
  <c r="F10" i="57"/>
  <c r="J26" i="63"/>
  <c r="J60" i="63"/>
  <c r="M56" i="63"/>
  <c r="M57" i="63"/>
  <c r="L54" i="63"/>
  <c r="J6" i="63"/>
  <c r="L60" i="63"/>
  <c r="G60" i="63"/>
  <c r="H119" i="66"/>
  <c r="I119" i="66" s="1"/>
  <c r="H86" i="11"/>
  <c r="E120" i="66"/>
  <c r="E5" i="62"/>
  <c r="E8" i="62" s="1"/>
  <c r="J43" i="63"/>
  <c r="M43" i="63"/>
  <c r="I55" i="63"/>
  <c r="J50" i="63"/>
  <c r="M50" i="63"/>
  <c r="J51" i="63"/>
  <c r="M51" i="63"/>
  <c r="I29" i="63"/>
  <c r="E9" i="57"/>
  <c r="H19" i="57" s="1"/>
  <c r="H4" i="58"/>
  <c r="E4" i="58"/>
  <c r="M17" i="73"/>
  <c r="N17" i="73" s="1"/>
  <c r="J28" i="63"/>
  <c r="M28" i="63"/>
  <c r="H100" i="11"/>
  <c r="I7" i="69"/>
  <c r="I11" i="57"/>
  <c r="L11" i="57"/>
  <c r="H80" i="11"/>
  <c r="H5" i="11"/>
  <c r="G3" i="58"/>
  <c r="F6" i="63"/>
  <c r="G8" i="63"/>
  <c r="L8" i="63"/>
  <c r="F11" i="57"/>
  <c r="K11" i="57"/>
  <c r="K25" i="73"/>
  <c r="J24" i="72" s="1"/>
  <c r="M13" i="73"/>
  <c r="N13" i="73" s="1"/>
  <c r="G18" i="63"/>
  <c r="M14" i="73"/>
  <c r="N14" i="73" s="1"/>
  <c r="J73" i="49"/>
  <c r="I73" i="49"/>
  <c r="J75" i="49"/>
  <c r="I75" i="49"/>
  <c r="F6" i="62"/>
  <c r="J20" i="72"/>
  <c r="G96" i="49"/>
  <c r="J88" i="49"/>
  <c r="M12" i="73"/>
  <c r="N12" i="73" s="1"/>
  <c r="L7" i="14"/>
  <c r="H31" i="49"/>
  <c r="B15" i="48" s="1"/>
  <c r="G35" i="49"/>
  <c r="I56" i="49"/>
  <c r="J62" i="49"/>
  <c r="H82" i="49"/>
  <c r="H96" i="49" s="1"/>
  <c r="G8" i="49"/>
  <c r="H36" i="49"/>
  <c r="H35" i="49" s="1"/>
  <c r="B16" i="48" s="1"/>
  <c r="J51" i="49"/>
  <c r="G16" i="49"/>
  <c r="G23" i="49"/>
  <c r="I48" i="49"/>
  <c r="J86" i="49"/>
  <c r="J49" i="49"/>
  <c r="J57" i="49"/>
  <c r="J60" i="49"/>
  <c r="I83" i="49"/>
  <c r="I54" i="49"/>
  <c r="J84" i="49"/>
  <c r="I11" i="49"/>
  <c r="G63" i="49"/>
  <c r="J52" i="49"/>
  <c r="J55" i="49"/>
  <c r="J87" i="49"/>
  <c r="J90" i="49"/>
  <c r="J39" i="49"/>
  <c r="I39" i="49"/>
  <c r="D25" i="48"/>
  <c r="E27" i="42"/>
  <c r="J40" i="49"/>
  <c r="I40" i="49"/>
  <c r="J76" i="49"/>
  <c r="I76" i="49"/>
  <c r="M16" i="14"/>
  <c r="N10" i="14"/>
  <c r="N16" i="14" s="1"/>
  <c r="J14" i="49"/>
  <c r="I14" i="49"/>
  <c r="J41" i="49"/>
  <c r="I41" i="49"/>
  <c r="J17" i="49"/>
  <c r="I17" i="49"/>
  <c r="H16" i="49"/>
  <c r="J25" i="49"/>
  <c r="I25" i="49"/>
  <c r="J26" i="49"/>
  <c r="I26" i="49"/>
  <c r="J12" i="49"/>
  <c r="I12" i="49"/>
  <c r="F5" i="63"/>
  <c r="L5" i="63" s="1"/>
  <c r="J27" i="49"/>
  <c r="I27" i="49"/>
  <c r="J74" i="49"/>
  <c r="I74" i="49"/>
  <c r="J9" i="49"/>
  <c r="I9" i="49"/>
  <c r="G164" i="11"/>
  <c r="I164" i="11" s="1"/>
  <c r="M164" i="11" s="1"/>
  <c r="E20" i="42"/>
  <c r="J19" i="49"/>
  <c r="I19" i="49"/>
  <c r="J28" i="49"/>
  <c r="I28" i="49"/>
  <c r="F98" i="49"/>
  <c r="M16" i="73"/>
  <c r="N16" i="73" s="1"/>
  <c r="N21" i="73" s="1"/>
  <c r="P24" i="73"/>
  <c r="R24" i="73" s="1"/>
  <c r="S25" i="73" s="1"/>
  <c r="L16" i="14"/>
  <c r="H13" i="49"/>
  <c r="I18" i="49"/>
  <c r="I20" i="49"/>
  <c r="H24" i="49"/>
  <c r="I32" i="49"/>
  <c r="I34" i="49"/>
  <c r="H47" i="49"/>
  <c r="J48" i="49"/>
  <c r="D63" i="49"/>
  <c r="I72" i="49"/>
  <c r="I84" i="49"/>
  <c r="I86" i="49"/>
  <c r="J32" i="49"/>
  <c r="G46" i="49"/>
  <c r="I53" i="49"/>
  <c r="I59" i="49"/>
  <c r="J72" i="49"/>
  <c r="D96" i="49"/>
  <c r="L15" i="73"/>
  <c r="L26" i="73" s="1"/>
  <c r="I10" i="49"/>
  <c r="D35" i="49"/>
  <c r="I37" i="49"/>
  <c r="I50" i="49"/>
  <c r="I67" i="49"/>
  <c r="I88" i="49"/>
  <c r="I90" i="49"/>
  <c r="D3" i="58"/>
  <c r="J10" i="49"/>
  <c r="J37" i="49"/>
  <c r="H71" i="49"/>
  <c r="M24" i="14"/>
  <c r="I33" i="49"/>
  <c r="I58" i="49"/>
  <c r="I92" i="49"/>
  <c r="I94" i="49"/>
  <c r="M22" i="73"/>
  <c r="I49" i="49"/>
  <c r="I87" i="49"/>
  <c r="K21" i="73"/>
  <c r="M20" i="73"/>
  <c r="N20" i="73" s="1"/>
  <c r="M23" i="73"/>
  <c r="N23" i="73" s="1"/>
  <c r="I129" i="66" l="1"/>
  <c r="F8" i="57"/>
  <c r="E11" i="69"/>
  <c r="G11" i="69" s="1"/>
  <c r="I138" i="66"/>
  <c r="J58" i="63"/>
  <c r="H9" i="28"/>
  <c r="AJ194" i="1"/>
  <c r="O96" i="1"/>
  <c r="S109" i="21"/>
  <c r="AH49" i="21"/>
  <c r="AJ49" i="21" s="1"/>
  <c r="R148" i="1"/>
  <c r="S148" i="1" s="1"/>
  <c r="R183" i="21"/>
  <c r="L7" i="29"/>
  <c r="L37" i="29"/>
  <c r="N37" i="29" s="1"/>
  <c r="L21" i="27"/>
  <c r="N21" i="27" s="1"/>
  <c r="Q169" i="1"/>
  <c r="O160" i="1"/>
  <c r="O189" i="1" s="1"/>
  <c r="AF195" i="1"/>
  <c r="Q148" i="1"/>
  <c r="F137" i="66"/>
  <c r="H41" i="29"/>
  <c r="R194" i="1"/>
  <c r="S194" i="1" s="1"/>
  <c r="E19" i="29"/>
  <c r="O127" i="1"/>
  <c r="K138" i="66"/>
  <c r="D183" i="66"/>
  <c r="AH36" i="1"/>
  <c r="H12" i="26"/>
  <c r="AJ36" i="21"/>
  <c r="AL55" i="66"/>
  <c r="AI89" i="1"/>
  <c r="AJ89" i="1" s="1"/>
  <c r="R29" i="66"/>
  <c r="J128" i="66"/>
  <c r="E129" i="66"/>
  <c r="J137" i="66"/>
  <c r="E138" i="66"/>
  <c r="F128" i="66"/>
  <c r="D129" i="66"/>
  <c r="S67" i="66"/>
  <c r="K129" i="66"/>
  <c r="K128" i="66"/>
  <c r="H183" i="66"/>
  <c r="K183" i="66" s="1"/>
  <c r="D138" i="66"/>
  <c r="E226" i="66" s="1"/>
  <c r="AJ10" i="66"/>
  <c r="AJ96" i="66" s="1"/>
  <c r="J31" i="49"/>
  <c r="AH17" i="21"/>
  <c r="AJ17" i="21" s="1"/>
  <c r="Q200" i="21"/>
  <c r="Q183" i="21"/>
  <c r="S183" i="21" s="1"/>
  <c r="J47" i="29"/>
  <c r="AJ43" i="21"/>
  <c r="O125" i="21"/>
  <c r="Q125" i="21" s="1"/>
  <c r="AJ43" i="1"/>
  <c r="O88" i="1"/>
  <c r="Q88" i="1" s="1"/>
  <c r="S88" i="1" s="1"/>
  <c r="R114" i="21"/>
  <c r="S114" i="21" s="1"/>
  <c r="R84" i="1"/>
  <c r="R88" i="1" s="1"/>
  <c r="AJ200" i="21"/>
  <c r="Q36" i="21"/>
  <c r="H18" i="27"/>
  <c r="H22" i="27"/>
  <c r="Q36" i="1"/>
  <c r="AH17" i="1"/>
  <c r="AJ17" i="1" s="1"/>
  <c r="E37" i="27"/>
  <c r="H37" i="27" s="1"/>
  <c r="S19" i="66"/>
  <c r="T19" i="66" s="1"/>
  <c r="AJ67" i="66"/>
  <c r="H178" i="11"/>
  <c r="R154" i="21"/>
  <c r="Q105" i="21"/>
  <c r="S95" i="21"/>
  <c r="AH104" i="21"/>
  <c r="Q154" i="21"/>
  <c r="Q166" i="21" s="1"/>
  <c r="AJ36" i="1"/>
  <c r="Q68" i="1"/>
  <c r="S68" i="1" s="1"/>
  <c r="E44" i="63"/>
  <c r="L44" i="63" s="1"/>
  <c r="AI96" i="1"/>
  <c r="AJ96" i="1" s="1"/>
  <c r="AH67" i="21"/>
  <c r="AJ67" i="21" s="1"/>
  <c r="H35" i="29"/>
  <c r="AH183" i="21"/>
  <c r="AH36" i="21"/>
  <c r="AH93" i="1"/>
  <c r="AJ93" i="1" s="1"/>
  <c r="H31" i="29"/>
  <c r="AH103" i="1"/>
  <c r="AH50" i="1"/>
  <c r="AJ50" i="1" s="1"/>
  <c r="R101" i="66"/>
  <c r="H8" i="29"/>
  <c r="F119" i="66"/>
  <c r="P195" i="21"/>
  <c r="H12" i="28"/>
  <c r="Q94" i="21"/>
  <c r="S94" i="21" s="1"/>
  <c r="E42" i="29"/>
  <c r="H42" i="29" s="1"/>
  <c r="M31" i="29"/>
  <c r="AH194" i="1"/>
  <c r="R43" i="1"/>
  <c r="S43" i="1" s="1"/>
  <c r="AI166" i="21"/>
  <c r="AJ166" i="21" s="1"/>
  <c r="S4" i="21"/>
  <c r="R8" i="21"/>
  <c r="AH81" i="21"/>
  <c r="AH200" i="21"/>
  <c r="M27" i="29"/>
  <c r="M10" i="28"/>
  <c r="AH68" i="1"/>
  <c r="AJ68" i="1" s="1"/>
  <c r="G17" i="27"/>
  <c r="I17" i="27" s="1"/>
  <c r="AJ101" i="66"/>
  <c r="M18" i="29"/>
  <c r="G9" i="29"/>
  <c r="I9" i="29" s="1"/>
  <c r="AH82" i="1"/>
  <c r="H21" i="27"/>
  <c r="R17" i="1"/>
  <c r="S17" i="1" s="1"/>
  <c r="I30" i="49"/>
  <c r="I29" i="49" s="1"/>
  <c r="G78" i="49"/>
  <c r="G101" i="49" s="1"/>
  <c r="G98" i="49"/>
  <c r="J68" i="49"/>
  <c r="B27" i="48"/>
  <c r="B28" i="48" s="1"/>
  <c r="Q33" i="16" s="1"/>
  <c r="H66" i="49"/>
  <c r="J66" i="49" s="1"/>
  <c r="G11" i="27"/>
  <c r="I7" i="27"/>
  <c r="R49" i="21"/>
  <c r="S44" i="21"/>
  <c r="S154" i="21"/>
  <c r="R166" i="21"/>
  <c r="S166" i="21" s="1"/>
  <c r="M19" i="27"/>
  <c r="L19" i="27"/>
  <c r="N19" i="27" s="1"/>
  <c r="G37" i="16"/>
  <c r="H37" i="16" s="1"/>
  <c r="H33" i="16"/>
  <c r="F11" i="27"/>
  <c r="H7" i="27"/>
  <c r="R103" i="1"/>
  <c r="S103" i="1" s="1"/>
  <c r="L44" i="29"/>
  <c r="N44" i="29" s="1"/>
  <c r="N43" i="29"/>
  <c r="G10" i="28"/>
  <c r="I10" i="28" s="1"/>
  <c r="I7" i="28"/>
  <c r="E39" i="27"/>
  <c r="H39" i="27" s="1"/>
  <c r="G34" i="27"/>
  <c r="H34" i="27"/>
  <c r="AI102" i="66"/>
  <c r="AK96" i="66"/>
  <c r="AL96" i="66" s="1"/>
  <c r="M11" i="29"/>
  <c r="L11" i="29"/>
  <c r="K12" i="29"/>
  <c r="M12" i="29" s="1"/>
  <c r="J30" i="49"/>
  <c r="K30" i="27"/>
  <c r="E23" i="29"/>
  <c r="H23" i="29" s="1"/>
  <c r="G19" i="29"/>
  <c r="R82" i="1"/>
  <c r="S69" i="1"/>
  <c r="O89" i="1"/>
  <c r="Q82" i="1"/>
  <c r="S82" i="1" s="1"/>
  <c r="M7" i="27"/>
  <c r="K11" i="27"/>
  <c r="L7" i="27"/>
  <c r="R67" i="66"/>
  <c r="O90" i="21"/>
  <c r="G8" i="29"/>
  <c r="I8" i="29" s="1"/>
  <c r="G31" i="27"/>
  <c r="E33" i="27"/>
  <c r="I32" i="29"/>
  <c r="T67" i="66"/>
  <c r="AG195" i="21"/>
  <c r="AI195" i="21" s="1"/>
  <c r="AJ195" i="21" s="1"/>
  <c r="G31" i="29"/>
  <c r="I31" i="29" s="1"/>
  <c r="I30" i="29"/>
  <c r="R50" i="1"/>
  <c r="S44" i="1"/>
  <c r="G42" i="29"/>
  <c r="I40" i="29"/>
  <c r="H7" i="29"/>
  <c r="F10" i="29"/>
  <c r="F15" i="26"/>
  <c r="F33" i="27"/>
  <c r="H31" i="27"/>
  <c r="K12" i="28"/>
  <c r="M12" i="28" s="1"/>
  <c r="M9" i="28"/>
  <c r="L9" i="28"/>
  <c r="I36" i="49"/>
  <c r="I35" i="49" s="1"/>
  <c r="L46" i="29"/>
  <c r="N46" i="29" s="1"/>
  <c r="N45" i="29"/>
  <c r="L18" i="29"/>
  <c r="N18" i="29" s="1"/>
  <c r="N13" i="29"/>
  <c r="S9" i="21"/>
  <c r="R17" i="21"/>
  <c r="AH153" i="21"/>
  <c r="P90" i="21"/>
  <c r="P201" i="21" s="1"/>
  <c r="Q43" i="21"/>
  <c r="R81" i="21"/>
  <c r="F97" i="49"/>
  <c r="F99" i="49" s="1"/>
  <c r="E97" i="49"/>
  <c r="H19" i="29"/>
  <c r="N34" i="27"/>
  <c r="N39" i="27" s="1"/>
  <c r="L39" i="27"/>
  <c r="M15" i="27"/>
  <c r="AH43" i="21"/>
  <c r="R95" i="1"/>
  <c r="S94" i="1"/>
  <c r="R36" i="1"/>
  <c r="S18" i="1"/>
  <c r="S36" i="1" s="1"/>
  <c r="AJ148" i="1"/>
  <c r="AI160" i="1"/>
  <c r="AJ160" i="1" s="1"/>
  <c r="G12" i="27"/>
  <c r="E15" i="27"/>
  <c r="Q93" i="1"/>
  <c r="P96" i="1"/>
  <c r="AI17" i="1"/>
  <c r="AG195" i="1"/>
  <c r="Q17" i="1"/>
  <c r="G28" i="29"/>
  <c r="E29" i="29"/>
  <c r="H29" i="29" s="1"/>
  <c r="G8" i="26"/>
  <c r="I8" i="26" s="1"/>
  <c r="Q102" i="66"/>
  <c r="L30" i="27"/>
  <c r="N24" i="27"/>
  <c r="N30" i="27" s="1"/>
  <c r="S83" i="1"/>
  <c r="K23" i="27"/>
  <c r="M23" i="27" s="1"/>
  <c r="M22" i="27"/>
  <c r="L22" i="27"/>
  <c r="N22" i="27" s="1"/>
  <c r="Z26" i="16"/>
  <c r="M145" i="11"/>
  <c r="AA24" i="16" s="1"/>
  <c r="AA26" i="16" s="1"/>
  <c r="AB26" i="16" s="1"/>
  <c r="AD26" i="34"/>
  <c r="AG26" i="34" s="1"/>
  <c r="H16" i="27"/>
  <c r="F23" i="27"/>
  <c r="G16" i="27"/>
  <c r="E23" i="27"/>
  <c r="R138" i="21"/>
  <c r="S138" i="21" s="1"/>
  <c r="S132" i="21"/>
  <c r="L42" i="29"/>
  <c r="N42" i="29" s="1"/>
  <c r="N40" i="29"/>
  <c r="T97" i="66"/>
  <c r="S101" i="66"/>
  <c r="T101" i="66" s="1"/>
  <c r="M9" i="27"/>
  <c r="L9" i="27"/>
  <c r="N9" i="27" s="1"/>
  <c r="E12" i="29"/>
  <c r="H12" i="29" s="1"/>
  <c r="G11" i="29"/>
  <c r="L27" i="29"/>
  <c r="N27" i="29" s="1"/>
  <c r="N26" i="29"/>
  <c r="O195" i="21"/>
  <c r="R195" i="21" s="1"/>
  <c r="S195" i="21" s="1"/>
  <c r="R104" i="21"/>
  <c r="S104" i="21" s="1"/>
  <c r="R43" i="21"/>
  <c r="S37" i="21"/>
  <c r="R153" i="21"/>
  <c r="S143" i="21"/>
  <c r="M20" i="27"/>
  <c r="L20" i="27"/>
  <c r="N20" i="27" s="1"/>
  <c r="AI113" i="21"/>
  <c r="AJ113" i="21" s="1"/>
  <c r="AJ109" i="21"/>
  <c r="H27" i="29"/>
  <c r="J41" i="27"/>
  <c r="L25" i="29"/>
  <c r="N25" i="29" s="1"/>
  <c r="N24" i="29"/>
  <c r="Q104" i="21"/>
  <c r="AD18" i="34"/>
  <c r="AG18" i="34" s="1"/>
  <c r="Z18" i="16"/>
  <c r="I70" i="11"/>
  <c r="M64" i="11"/>
  <c r="AA16" i="16" s="1"/>
  <c r="AH189" i="1"/>
  <c r="G24" i="27"/>
  <c r="I24" i="27" s="1"/>
  <c r="E30" i="27"/>
  <c r="M37" i="27"/>
  <c r="L37" i="27"/>
  <c r="N37" i="27" s="1"/>
  <c r="I26" i="29"/>
  <c r="G27" i="29"/>
  <c r="I27" i="29" s="1"/>
  <c r="N7" i="29"/>
  <c r="L23" i="29"/>
  <c r="N23" i="29" s="1"/>
  <c r="N19" i="29"/>
  <c r="AI90" i="21"/>
  <c r="AJ90" i="21" s="1"/>
  <c r="AH90" i="21"/>
  <c r="E98" i="49"/>
  <c r="E100" i="49"/>
  <c r="N30" i="29"/>
  <c r="L31" i="29"/>
  <c r="N31" i="29" s="1"/>
  <c r="M33" i="27"/>
  <c r="M41" i="27" s="1"/>
  <c r="M15" i="26"/>
  <c r="Q67" i="21"/>
  <c r="S67" i="21" s="1"/>
  <c r="G33" i="29"/>
  <c r="I33" i="29" s="1"/>
  <c r="M9" i="29"/>
  <c r="L9" i="29"/>
  <c r="N9" i="29" s="1"/>
  <c r="M45" i="29"/>
  <c r="K46" i="29"/>
  <c r="M46" i="29" s="1"/>
  <c r="P34" i="66"/>
  <c r="P96" i="66" s="1"/>
  <c r="S11" i="66"/>
  <c r="T11" i="66" s="1"/>
  <c r="G27" i="27"/>
  <c r="I27" i="27" s="1"/>
  <c r="G45" i="29"/>
  <c r="G46" i="29" s="1"/>
  <c r="I46" i="29" s="1"/>
  <c r="M25" i="29"/>
  <c r="K10" i="29"/>
  <c r="L34" i="29"/>
  <c r="N34" i="29" s="1"/>
  <c r="I13" i="29"/>
  <c r="G18" i="29"/>
  <c r="I18" i="29" s="1"/>
  <c r="N16" i="27"/>
  <c r="Q17" i="21"/>
  <c r="AH160" i="1"/>
  <c r="S10" i="66"/>
  <c r="T10" i="66" s="1"/>
  <c r="R131" i="21"/>
  <c r="S131" i="21" s="1"/>
  <c r="S126" i="21"/>
  <c r="Q160" i="1"/>
  <c r="G32" i="27"/>
  <c r="I32" i="27" s="1"/>
  <c r="G43" i="49"/>
  <c r="H22" i="29"/>
  <c r="AH43" i="1"/>
  <c r="I138" i="11"/>
  <c r="I141" i="11"/>
  <c r="M139" i="11"/>
  <c r="L15" i="27"/>
  <c r="N15" i="27" s="1"/>
  <c r="N12" i="27"/>
  <c r="J119" i="66"/>
  <c r="AN5" i="37"/>
  <c r="AO5" i="36"/>
  <c r="P189" i="1"/>
  <c r="Q103" i="1"/>
  <c r="N32" i="29"/>
  <c r="L10" i="28"/>
  <c r="N10" i="28" s="1"/>
  <c r="N7" i="28"/>
  <c r="L22" i="29"/>
  <c r="N22" i="29" s="1"/>
  <c r="S18" i="21"/>
  <c r="S36" i="21" s="1"/>
  <c r="R36" i="21"/>
  <c r="L15" i="26"/>
  <c r="N15" i="26" s="1"/>
  <c r="N7" i="26"/>
  <c r="H11" i="29"/>
  <c r="K35" i="29"/>
  <c r="M35" i="29" s="1"/>
  <c r="G7" i="26"/>
  <c r="E15" i="26"/>
  <c r="R94" i="21"/>
  <c r="R97" i="21" s="1"/>
  <c r="S91" i="21"/>
  <c r="H10" i="28"/>
  <c r="E37" i="29"/>
  <c r="G37" i="29" s="1"/>
  <c r="I37" i="29" s="1"/>
  <c r="R151" i="1"/>
  <c r="S151" i="1" s="1"/>
  <c r="I9" i="28"/>
  <c r="M28" i="29"/>
  <c r="K29" i="29"/>
  <c r="M29" i="29" s="1"/>
  <c r="G10" i="26"/>
  <c r="I10" i="26" s="1"/>
  <c r="F30" i="27"/>
  <c r="H24" i="27"/>
  <c r="I66" i="49"/>
  <c r="L29" i="29"/>
  <c r="N29" i="29" s="1"/>
  <c r="N28" i="29"/>
  <c r="L33" i="27"/>
  <c r="N31" i="27"/>
  <c r="N33" i="27" s="1"/>
  <c r="L33" i="29"/>
  <c r="N33" i="29" s="1"/>
  <c r="S113" i="21"/>
  <c r="Q81" i="21"/>
  <c r="S81" i="21" s="1"/>
  <c r="R67" i="21"/>
  <c r="S50" i="21"/>
  <c r="G7" i="29"/>
  <c r="E10" i="29"/>
  <c r="R93" i="1"/>
  <c r="S90" i="1"/>
  <c r="Q43" i="1"/>
  <c r="P89" i="1"/>
  <c r="Q97" i="21"/>
  <c r="S97" i="21" s="1"/>
  <c r="H12" i="27"/>
  <c r="F15" i="27"/>
  <c r="L14" i="26"/>
  <c r="N14" i="26" s="1"/>
  <c r="R68" i="1"/>
  <c r="S51" i="1"/>
  <c r="R200" i="21"/>
  <c r="S200" i="21" s="1"/>
  <c r="S196" i="21"/>
  <c r="K39" i="29"/>
  <c r="M39" i="29" s="1"/>
  <c r="M36" i="29"/>
  <c r="L36" i="29"/>
  <c r="E44" i="29"/>
  <c r="H44" i="29" s="1"/>
  <c r="G43" i="29"/>
  <c r="G44" i="29" s="1"/>
  <c r="G36" i="29"/>
  <c r="G24" i="29"/>
  <c r="E25" i="29"/>
  <c r="H25" i="29" s="1"/>
  <c r="D173" i="66"/>
  <c r="J173" i="66" s="1"/>
  <c r="F172" i="66"/>
  <c r="J172" i="66"/>
  <c r="J8" i="68"/>
  <c r="N13" i="71"/>
  <c r="F19" i="63"/>
  <c r="J18" i="63"/>
  <c r="G60" i="11"/>
  <c r="I62" i="63"/>
  <c r="I7" i="62"/>
  <c r="M53" i="63"/>
  <c r="E5" i="64"/>
  <c r="J158" i="66"/>
  <c r="I34" i="63"/>
  <c r="J181" i="66"/>
  <c r="E203" i="66"/>
  <c r="E204" i="66" s="1"/>
  <c r="F158" i="66"/>
  <c r="G56" i="63"/>
  <c r="F182" i="66"/>
  <c r="G4" i="63"/>
  <c r="C21" i="64"/>
  <c r="E180" i="66"/>
  <c r="J180" i="66" s="1"/>
  <c r="I3" i="64"/>
  <c r="I110" i="66"/>
  <c r="E145" i="66"/>
  <c r="E146" i="66" s="1"/>
  <c r="F27" i="63"/>
  <c r="G27" i="63" s="1"/>
  <c r="I159" i="66"/>
  <c r="J4" i="63"/>
  <c r="E196" i="66"/>
  <c r="J196" i="66" s="1"/>
  <c r="K110" i="66"/>
  <c r="F26" i="63"/>
  <c r="L26" i="63" s="1"/>
  <c r="H166" i="66"/>
  <c r="K166" i="66" s="1"/>
  <c r="G17" i="63"/>
  <c r="G19" i="63" s="1"/>
  <c r="E19" i="63"/>
  <c r="L29" i="63"/>
  <c r="F6" i="57"/>
  <c r="I165" i="66"/>
  <c r="E9" i="69"/>
  <c r="G9" i="69" s="1"/>
  <c r="H8" i="3"/>
  <c r="H10" i="69"/>
  <c r="H12" i="69" s="1"/>
  <c r="H10" i="3"/>
  <c r="H6" i="58"/>
  <c r="J30" i="63"/>
  <c r="I5" i="62"/>
  <c r="J8" i="62"/>
  <c r="G30" i="63"/>
  <c r="I128" i="66"/>
  <c r="L43" i="63"/>
  <c r="L55" i="63"/>
  <c r="I182" i="66"/>
  <c r="J42" i="63"/>
  <c r="J44" i="63" s="1"/>
  <c r="L51" i="63"/>
  <c r="I9" i="69"/>
  <c r="K9" i="69" s="1"/>
  <c r="L9" i="69" s="1"/>
  <c r="H8" i="62"/>
  <c r="K8" i="62" s="1"/>
  <c r="F7" i="57"/>
  <c r="G215" i="66"/>
  <c r="H11" i="66" s="1"/>
  <c r="I19" i="57"/>
  <c r="K158" i="66"/>
  <c r="K7" i="69"/>
  <c r="L7" i="69" s="1"/>
  <c r="L50" i="63"/>
  <c r="I158" i="66"/>
  <c r="I11" i="3"/>
  <c r="K11" i="3" s="1"/>
  <c r="L11" i="3" s="1"/>
  <c r="D110" i="66"/>
  <c r="I6" i="3"/>
  <c r="K6" i="3" s="1"/>
  <c r="L6" i="3" s="1"/>
  <c r="K159" i="66"/>
  <c r="F7" i="62"/>
  <c r="E18" i="69"/>
  <c r="G18" i="69" s="1"/>
  <c r="D18" i="3"/>
  <c r="E18" i="3" s="1"/>
  <c r="G18" i="3" s="1"/>
  <c r="F17" i="64"/>
  <c r="L53" i="63"/>
  <c r="F52" i="63"/>
  <c r="F62" i="63" s="1"/>
  <c r="G57" i="63"/>
  <c r="H5" i="58"/>
  <c r="I20" i="69"/>
  <c r="K18" i="69"/>
  <c r="L18" i="69" s="1"/>
  <c r="J18" i="69"/>
  <c r="L59" i="63"/>
  <c r="G59" i="63"/>
  <c r="I6" i="69"/>
  <c r="K6" i="69" s="1"/>
  <c r="L6" i="69" s="1"/>
  <c r="I11" i="69"/>
  <c r="J11" i="69" s="1"/>
  <c r="D11" i="3"/>
  <c r="D211" i="66"/>
  <c r="F210" i="66"/>
  <c r="F216" i="66" s="1"/>
  <c r="I10" i="57"/>
  <c r="J17" i="63"/>
  <c r="G14" i="64"/>
  <c r="J13" i="64"/>
  <c r="K196" i="66"/>
  <c r="I196" i="66"/>
  <c r="M42" i="63"/>
  <c r="M44" i="63" s="1"/>
  <c r="D9" i="3"/>
  <c r="G216" i="66"/>
  <c r="J165" i="66"/>
  <c r="E166" i="66"/>
  <c r="J166" i="66" s="1"/>
  <c r="J7" i="63"/>
  <c r="J210" i="66"/>
  <c r="E216" i="66"/>
  <c r="E211" i="66"/>
  <c r="E112" i="66"/>
  <c r="J112" i="66" s="1"/>
  <c r="K179" i="66"/>
  <c r="I179" i="66"/>
  <c r="F151" i="66"/>
  <c r="H44" i="11"/>
  <c r="I8" i="57"/>
  <c r="D203" i="66"/>
  <c r="D204" i="66" s="1"/>
  <c r="I12" i="57"/>
  <c r="H211" i="66"/>
  <c r="K211" i="66" s="1"/>
  <c r="K210" i="66"/>
  <c r="I117" i="11"/>
  <c r="G134" i="11"/>
  <c r="G116" i="11"/>
  <c r="C20" i="3"/>
  <c r="E62" i="63"/>
  <c r="H3" i="64"/>
  <c r="H197" i="66"/>
  <c r="K197" i="66" s="1"/>
  <c r="H20" i="11"/>
  <c r="H24" i="11" s="1"/>
  <c r="E111" i="66"/>
  <c r="I210" i="66"/>
  <c r="J19" i="69"/>
  <c r="I19" i="3"/>
  <c r="D19" i="3"/>
  <c r="F19" i="3" s="1"/>
  <c r="F19" i="69"/>
  <c r="C20" i="69"/>
  <c r="H108" i="11"/>
  <c r="I110" i="11"/>
  <c r="H112" i="11"/>
  <c r="J151" i="66"/>
  <c r="H66" i="63"/>
  <c r="E227" i="66"/>
  <c r="D146" i="66"/>
  <c r="J179" i="66"/>
  <c r="F179" i="66"/>
  <c r="M33" i="11"/>
  <c r="I31" i="11"/>
  <c r="I35" i="11"/>
  <c r="H13" i="64"/>
  <c r="L16" i="63"/>
  <c r="G42" i="63"/>
  <c r="G44" i="63" s="1"/>
  <c r="L42" i="63"/>
  <c r="G6" i="64"/>
  <c r="D188" i="66"/>
  <c r="M16" i="63"/>
  <c r="I19" i="63"/>
  <c r="M19" i="63" s="1"/>
  <c r="I9" i="3"/>
  <c r="J9" i="3" s="1"/>
  <c r="H189" i="66"/>
  <c r="K188" i="66"/>
  <c r="I9" i="57"/>
  <c r="H13" i="57"/>
  <c r="L13" i="57" s="1"/>
  <c r="I6" i="57"/>
  <c r="I20" i="11"/>
  <c r="M21" i="11"/>
  <c r="H56" i="11"/>
  <c r="I57" i="11"/>
  <c r="L6" i="55"/>
  <c r="F7" i="55"/>
  <c r="L7" i="55" s="1"/>
  <c r="J6" i="55"/>
  <c r="J7" i="55" s="1"/>
  <c r="I7" i="55"/>
  <c r="M7" i="55" s="1"/>
  <c r="M6" i="55"/>
  <c r="I5" i="69"/>
  <c r="I5" i="3"/>
  <c r="E4" i="64"/>
  <c r="D6" i="64"/>
  <c r="D17" i="64" s="1"/>
  <c r="G32" i="63"/>
  <c r="J5" i="63"/>
  <c r="I44" i="11"/>
  <c r="K9" i="73" s="1"/>
  <c r="I9" i="63"/>
  <c r="M9" i="63" s="1"/>
  <c r="J36" i="49"/>
  <c r="M23" i="14"/>
  <c r="L28" i="14"/>
  <c r="I82" i="49"/>
  <c r="I96" i="49" s="1"/>
  <c r="D24" i="48"/>
  <c r="E28" i="42"/>
  <c r="I15" i="11"/>
  <c r="H16" i="11"/>
  <c r="H14" i="11"/>
  <c r="G28" i="63"/>
  <c r="J195" i="66"/>
  <c r="F195" i="66"/>
  <c r="H204" i="66"/>
  <c r="K203" i="66"/>
  <c r="I203" i="66"/>
  <c r="K172" i="66"/>
  <c r="I172" i="66"/>
  <c r="H173" i="66"/>
  <c r="H38" i="11"/>
  <c r="I38" i="11" s="1"/>
  <c r="H40" i="11"/>
  <c r="I39" i="11"/>
  <c r="L33" i="63"/>
  <c r="K151" i="66"/>
  <c r="I151" i="66"/>
  <c r="H152" i="66"/>
  <c r="K152" i="66" s="1"/>
  <c r="I146" i="66"/>
  <c r="K146" i="66"/>
  <c r="H113" i="66"/>
  <c r="K112" i="66"/>
  <c r="I112" i="66"/>
  <c r="H120" i="66"/>
  <c r="K120" i="66" s="1"/>
  <c r="K119" i="66"/>
  <c r="H92" i="11"/>
  <c r="H85" i="11"/>
  <c r="I86" i="11"/>
  <c r="J120" i="66"/>
  <c r="F120" i="66"/>
  <c r="J5" i="62"/>
  <c r="F5" i="62"/>
  <c r="J55" i="63"/>
  <c r="J62" i="63" s="1"/>
  <c r="M55" i="63"/>
  <c r="M29" i="63"/>
  <c r="M34" i="63" s="1"/>
  <c r="J29" i="63"/>
  <c r="L58" i="63"/>
  <c r="G58" i="63"/>
  <c r="K9" i="57"/>
  <c r="F9" i="57"/>
  <c r="E13" i="57"/>
  <c r="K13" i="57" s="1"/>
  <c r="J159" i="66"/>
  <c r="F159" i="66"/>
  <c r="J152" i="66"/>
  <c r="F152" i="66"/>
  <c r="H104" i="11"/>
  <c r="H98" i="11"/>
  <c r="I100" i="11"/>
  <c r="J7" i="69"/>
  <c r="I7" i="3"/>
  <c r="K7" i="3" s="1"/>
  <c r="L7" i="3" s="1"/>
  <c r="H81" i="11"/>
  <c r="H74" i="11"/>
  <c r="I80" i="11"/>
  <c r="G7" i="58"/>
  <c r="J3" i="58"/>
  <c r="H3" i="58"/>
  <c r="H4" i="11"/>
  <c r="I5" i="11"/>
  <c r="L6" i="63"/>
  <c r="G6" i="63"/>
  <c r="F9" i="63"/>
  <c r="L9" i="63" s="1"/>
  <c r="F7" i="69"/>
  <c r="M21" i="73"/>
  <c r="G5" i="63"/>
  <c r="J82" i="49"/>
  <c r="G20" i="42"/>
  <c r="J71" i="49"/>
  <c r="I71" i="49"/>
  <c r="I70" i="49" s="1"/>
  <c r="H70" i="49"/>
  <c r="J96" i="49"/>
  <c r="D101" i="49"/>
  <c r="G27" i="42"/>
  <c r="G174" i="11"/>
  <c r="E5" i="58"/>
  <c r="D98" i="49"/>
  <c r="J13" i="49"/>
  <c r="I13" i="49"/>
  <c r="I8" i="49" s="1"/>
  <c r="J16" i="49"/>
  <c r="B13" i="48"/>
  <c r="D43" i="49"/>
  <c r="J35" i="49"/>
  <c r="I16" i="49"/>
  <c r="H63" i="49"/>
  <c r="H98" i="49" s="1"/>
  <c r="H46" i="49"/>
  <c r="J46" i="49" s="1"/>
  <c r="I47" i="49"/>
  <c r="J47" i="49"/>
  <c r="E16" i="42"/>
  <c r="G16" i="42" s="1"/>
  <c r="M27" i="14"/>
  <c r="N24" i="14"/>
  <c r="N27" i="14" s="1"/>
  <c r="D6" i="3"/>
  <c r="H23" i="49"/>
  <c r="J24" i="49"/>
  <c r="I24" i="49"/>
  <c r="I23" i="49" s="1"/>
  <c r="B17" i="48"/>
  <c r="J29" i="49"/>
  <c r="M25" i="73"/>
  <c r="N22" i="73"/>
  <c r="N25" i="73" s="1"/>
  <c r="I31" i="49"/>
  <c r="H8" i="49"/>
  <c r="G97" i="49" l="1"/>
  <c r="D28" i="48"/>
  <c r="R160" i="1"/>
  <c r="S160" i="1" s="1"/>
  <c r="F129" i="66"/>
  <c r="I44" i="29"/>
  <c r="D29" i="48"/>
  <c r="E30" i="42"/>
  <c r="G177" i="11" s="1"/>
  <c r="I177" i="11" s="1"/>
  <c r="M177" i="11" s="1"/>
  <c r="D27" i="48"/>
  <c r="G99" i="49"/>
  <c r="H33" i="27"/>
  <c r="J138" i="66"/>
  <c r="F138" i="66"/>
  <c r="J129" i="66"/>
  <c r="Q189" i="1"/>
  <c r="H30" i="27"/>
  <c r="AH195" i="1"/>
  <c r="L23" i="27"/>
  <c r="N23" i="27" s="1"/>
  <c r="AH195" i="21"/>
  <c r="AH201" i="21" s="1"/>
  <c r="G37" i="27"/>
  <c r="I37" i="27" s="1"/>
  <c r="I42" i="29"/>
  <c r="R89" i="1"/>
  <c r="R125" i="21"/>
  <c r="S125" i="21" s="1"/>
  <c r="N41" i="27"/>
  <c r="AJ102" i="66"/>
  <c r="C10" i="3"/>
  <c r="O195" i="1"/>
  <c r="E39" i="29"/>
  <c r="H39" i="29" s="1"/>
  <c r="H37" i="29"/>
  <c r="G35" i="29"/>
  <c r="I35" i="29" s="1"/>
  <c r="E99" i="49"/>
  <c r="H15" i="26"/>
  <c r="S96" i="66"/>
  <c r="P102" i="66"/>
  <c r="R102" i="66" s="1"/>
  <c r="R96" i="66"/>
  <c r="I7" i="29"/>
  <c r="G10" i="29"/>
  <c r="AB16" i="16"/>
  <c r="AA18" i="16"/>
  <c r="AB18" i="16" s="1"/>
  <c r="R90" i="21"/>
  <c r="R201" i="21" s="1"/>
  <c r="S43" i="21"/>
  <c r="Q96" i="1"/>
  <c r="S96" i="1" s="1"/>
  <c r="S93" i="1"/>
  <c r="E41" i="27"/>
  <c r="G100" i="49"/>
  <c r="G25" i="29"/>
  <c r="I25" i="29" s="1"/>
  <c r="I24" i="29"/>
  <c r="G23" i="29"/>
  <c r="I23" i="29" s="1"/>
  <c r="I19" i="29"/>
  <c r="H11" i="27"/>
  <c r="F41" i="27"/>
  <c r="I12" i="27"/>
  <c r="G15" i="27"/>
  <c r="I15" i="27" s="1"/>
  <c r="N7" i="27"/>
  <c r="L11" i="27"/>
  <c r="I36" i="29"/>
  <c r="G39" i="29"/>
  <c r="Q89" i="1"/>
  <c r="S89" i="1" s="1"/>
  <c r="Q90" i="21"/>
  <c r="S90" i="21" s="1"/>
  <c r="F47" i="29"/>
  <c r="H10" i="29"/>
  <c r="K41" i="27"/>
  <c r="M11" i="27"/>
  <c r="I78" i="49"/>
  <c r="I101" i="49" s="1"/>
  <c r="G12" i="28"/>
  <c r="I12" i="28" s="1"/>
  <c r="G30" i="27"/>
  <c r="I30" i="27" s="1"/>
  <c r="O201" i="21"/>
  <c r="O202" i="21" s="1"/>
  <c r="R96" i="1"/>
  <c r="U26" i="16"/>
  <c r="X26" i="34"/>
  <c r="AA26" i="34" s="1"/>
  <c r="M138" i="11"/>
  <c r="V24" i="16" s="1"/>
  <c r="V26" i="16" s="1"/>
  <c r="W26" i="16" s="1"/>
  <c r="G12" i="29"/>
  <c r="I12" i="29" s="1"/>
  <c r="I11" i="29"/>
  <c r="N9" i="28"/>
  <c r="L12" i="28"/>
  <c r="N12" i="28" s="1"/>
  <c r="K47" i="29"/>
  <c r="M47" i="29" s="1"/>
  <c r="M10" i="29"/>
  <c r="L10" i="29"/>
  <c r="N11" i="29"/>
  <c r="L12" i="29"/>
  <c r="N12" i="29" s="1"/>
  <c r="P195" i="1"/>
  <c r="Q195" i="1" s="1"/>
  <c r="G23" i="27"/>
  <c r="I23" i="27" s="1"/>
  <c r="I16" i="27"/>
  <c r="F37" i="16"/>
  <c r="F33" i="16"/>
  <c r="H23" i="27"/>
  <c r="G29" i="29"/>
  <c r="I29" i="29" s="1"/>
  <c r="I28" i="29"/>
  <c r="I11" i="27"/>
  <c r="G15" i="26"/>
  <c r="I7" i="26"/>
  <c r="G33" i="27"/>
  <c r="I33" i="27" s="1"/>
  <c r="I31" i="27"/>
  <c r="L39" i="29"/>
  <c r="N39" i="29" s="1"/>
  <c r="N36" i="29"/>
  <c r="H15" i="27"/>
  <c r="AG201" i="21"/>
  <c r="L35" i="29"/>
  <c r="N35" i="29" s="1"/>
  <c r="S17" i="21"/>
  <c r="G39" i="27"/>
  <c r="I39" i="27" s="1"/>
  <c r="I34" i="27"/>
  <c r="R189" i="1"/>
  <c r="S189" i="1" s="1"/>
  <c r="Q195" i="21"/>
  <c r="F173" i="66"/>
  <c r="J34" i="63"/>
  <c r="E197" i="66"/>
  <c r="F197" i="66" s="1"/>
  <c r="L19" i="63"/>
  <c r="J19" i="63"/>
  <c r="F18" i="69"/>
  <c r="F20" i="69" s="1"/>
  <c r="G20" i="69" s="1"/>
  <c r="J198" i="75"/>
  <c r="J199" i="75" s="1"/>
  <c r="E6" i="64"/>
  <c r="E21" i="64" s="1"/>
  <c r="K9" i="3"/>
  <c r="L9" i="3" s="1"/>
  <c r="D10" i="3"/>
  <c r="M62" i="63"/>
  <c r="J6" i="3"/>
  <c r="I166" i="66"/>
  <c r="F13" i="57"/>
  <c r="F14" i="57" s="1"/>
  <c r="F180" i="66"/>
  <c r="F203" i="66"/>
  <c r="E183" i="66"/>
  <c r="J183" i="66" s="1"/>
  <c r="C10" i="69"/>
  <c r="F10" i="69" s="1"/>
  <c r="I8" i="62"/>
  <c r="I197" i="66"/>
  <c r="F196" i="66"/>
  <c r="K11" i="69"/>
  <c r="L11" i="69" s="1"/>
  <c r="I183" i="66"/>
  <c r="G52" i="63"/>
  <c r="G62" i="63" s="1"/>
  <c r="L52" i="63"/>
  <c r="F18" i="3"/>
  <c r="F20" i="3" s="1"/>
  <c r="G20" i="3" s="1"/>
  <c r="D8" i="3"/>
  <c r="H12" i="3"/>
  <c r="H23" i="3" s="1"/>
  <c r="F145" i="66"/>
  <c r="F146" i="66" s="1"/>
  <c r="J145" i="66"/>
  <c r="I66" i="63"/>
  <c r="M66" i="63" s="1"/>
  <c r="F34" i="63"/>
  <c r="F66" i="63" s="1"/>
  <c r="J146" i="66"/>
  <c r="G26" i="63"/>
  <c r="L27" i="63"/>
  <c r="J203" i="66"/>
  <c r="J11" i="3"/>
  <c r="J9" i="69"/>
  <c r="F8" i="62"/>
  <c r="G17" i="64"/>
  <c r="J110" i="66"/>
  <c r="F110" i="66"/>
  <c r="D113" i="66"/>
  <c r="J211" i="66"/>
  <c r="F166" i="66"/>
  <c r="L62" i="63"/>
  <c r="J6" i="69"/>
  <c r="I13" i="57"/>
  <c r="K189" i="66"/>
  <c r="I189" i="66"/>
  <c r="F188" i="66"/>
  <c r="D189" i="66"/>
  <c r="J188" i="66"/>
  <c r="F112" i="66"/>
  <c r="F211" i="66"/>
  <c r="D216" i="66"/>
  <c r="J216" i="66" s="1"/>
  <c r="C8" i="3"/>
  <c r="C8" i="69"/>
  <c r="F11" i="3"/>
  <c r="E11" i="3"/>
  <c r="G11" i="3" s="1"/>
  <c r="H6" i="64"/>
  <c r="M117" i="11"/>
  <c r="I134" i="11"/>
  <c r="I116" i="11"/>
  <c r="I211" i="66"/>
  <c r="J14" i="64"/>
  <c r="H14" i="64"/>
  <c r="J20" i="69"/>
  <c r="L20" i="69" s="1"/>
  <c r="K20" i="69"/>
  <c r="I108" i="11"/>
  <c r="M110" i="11"/>
  <c r="I112" i="11"/>
  <c r="J6" i="64"/>
  <c r="E19" i="69"/>
  <c r="G19" i="69" s="1"/>
  <c r="D20" i="69"/>
  <c r="E20" i="69" s="1"/>
  <c r="K19" i="3"/>
  <c r="L19" i="3" s="1"/>
  <c r="J19" i="3"/>
  <c r="I20" i="3"/>
  <c r="K216" i="66"/>
  <c r="I216" i="66"/>
  <c r="G255" i="66"/>
  <c r="G21" i="64"/>
  <c r="N9" i="3"/>
  <c r="F9" i="3"/>
  <c r="F18" i="34"/>
  <c r="I18" i="34" s="1"/>
  <c r="F18" i="16"/>
  <c r="M31" i="11"/>
  <c r="G16" i="16" s="1"/>
  <c r="G18" i="16" s="1"/>
  <c r="H18" i="16" s="1"/>
  <c r="J7" i="72"/>
  <c r="K8" i="73"/>
  <c r="J111" i="66"/>
  <c r="E113" i="66"/>
  <c r="F111" i="66"/>
  <c r="J9" i="63"/>
  <c r="E19" i="3"/>
  <c r="G19" i="3" s="1"/>
  <c r="D20" i="3"/>
  <c r="E20" i="3" s="1"/>
  <c r="J7" i="3"/>
  <c r="E7" i="69"/>
  <c r="G7" i="69" s="1"/>
  <c r="K6" i="73"/>
  <c r="M6" i="73" s="1"/>
  <c r="N6" i="73" s="1"/>
  <c r="P10" i="16"/>
  <c r="M20" i="11"/>
  <c r="J5" i="72"/>
  <c r="R10" i="34"/>
  <c r="U10" i="34" s="1"/>
  <c r="K5" i="3"/>
  <c r="L5" i="3" s="1"/>
  <c r="J5" i="3"/>
  <c r="I56" i="11"/>
  <c r="M57" i="11"/>
  <c r="M56" i="11" s="1"/>
  <c r="V16" i="16" s="1"/>
  <c r="V18" i="16" s="1"/>
  <c r="W18" i="16" s="1"/>
  <c r="K5" i="69"/>
  <c r="L5" i="69" s="1"/>
  <c r="J5" i="69"/>
  <c r="H52" i="11"/>
  <c r="H60" i="11"/>
  <c r="G8" i="55"/>
  <c r="E5" i="3"/>
  <c r="G5" i="3" s="1"/>
  <c r="F5" i="3"/>
  <c r="I6" i="64"/>
  <c r="I17" i="64" s="1"/>
  <c r="D21" i="64"/>
  <c r="E6" i="58"/>
  <c r="P18" i="16"/>
  <c r="M44" i="11"/>
  <c r="Q16" i="16" s="1"/>
  <c r="Q18" i="16" s="1"/>
  <c r="R18" i="16" s="1"/>
  <c r="R18" i="34"/>
  <c r="U18" i="34" s="1"/>
  <c r="J9" i="72"/>
  <c r="G28" i="42"/>
  <c r="G175" i="11"/>
  <c r="I175" i="11" s="1"/>
  <c r="M175" i="11" s="1"/>
  <c r="M15" i="11"/>
  <c r="I14" i="11"/>
  <c r="K204" i="66"/>
  <c r="I204" i="66"/>
  <c r="J204" i="66"/>
  <c r="F204" i="66"/>
  <c r="I10" i="3"/>
  <c r="K10" i="3" s="1"/>
  <c r="L10" i="3" s="1"/>
  <c r="K173" i="66"/>
  <c r="I173" i="66"/>
  <c r="I10" i="69"/>
  <c r="J10" i="69" s="1"/>
  <c r="I40" i="11"/>
  <c r="M39" i="11"/>
  <c r="K18" i="16"/>
  <c r="M38" i="11"/>
  <c r="L16" i="16" s="1"/>
  <c r="L18" i="16" s="1"/>
  <c r="M18" i="16" s="1"/>
  <c r="J8" i="72"/>
  <c r="L18" i="34"/>
  <c r="O18" i="34" s="1"/>
  <c r="G33" i="63"/>
  <c r="E34" i="63"/>
  <c r="E66" i="63" s="1"/>
  <c r="I152" i="66"/>
  <c r="K113" i="66"/>
  <c r="I113" i="66"/>
  <c r="H215" i="66"/>
  <c r="K215" i="66" s="1"/>
  <c r="I120" i="66"/>
  <c r="I92" i="11"/>
  <c r="I85" i="11"/>
  <c r="M86" i="11"/>
  <c r="G9" i="63"/>
  <c r="I8" i="3"/>
  <c r="I8" i="69"/>
  <c r="M100" i="11"/>
  <c r="I98" i="11"/>
  <c r="I104" i="11"/>
  <c r="M80" i="11"/>
  <c r="I74" i="11"/>
  <c r="I81" i="11"/>
  <c r="H7" i="58"/>
  <c r="J7" i="58"/>
  <c r="I4" i="11"/>
  <c r="M5" i="11"/>
  <c r="M4" i="11" s="1"/>
  <c r="G8" i="16" s="1"/>
  <c r="J3" i="13"/>
  <c r="U3" i="13" s="1"/>
  <c r="Z3" i="13" s="1"/>
  <c r="E9" i="3"/>
  <c r="G9" i="3" s="1"/>
  <c r="H23" i="69"/>
  <c r="F7" i="3"/>
  <c r="E7" i="3"/>
  <c r="G7" i="3" s="1"/>
  <c r="I43" i="49"/>
  <c r="G30" i="42"/>
  <c r="I63" i="49"/>
  <c r="I98" i="49" s="1"/>
  <c r="I46" i="49"/>
  <c r="S37" i="16"/>
  <c r="Q35" i="16"/>
  <c r="J63" i="49"/>
  <c r="D100" i="49"/>
  <c r="D97" i="49"/>
  <c r="J70" i="49"/>
  <c r="H78" i="49"/>
  <c r="E3" i="58"/>
  <c r="I3" i="58"/>
  <c r="D7" i="58"/>
  <c r="I7" i="58" s="1"/>
  <c r="I174" i="11"/>
  <c r="M174" i="11" s="1"/>
  <c r="K98" i="49"/>
  <c r="J98" i="49"/>
  <c r="B12" i="48"/>
  <c r="H43" i="49"/>
  <c r="J8" i="49"/>
  <c r="J23" i="49"/>
  <c r="B14" i="48"/>
  <c r="E23" i="42"/>
  <c r="L66" i="63" l="1"/>
  <c r="E47" i="29"/>
  <c r="H47" i="29" s="1"/>
  <c r="I97" i="49"/>
  <c r="F8" i="69"/>
  <c r="F12" i="69" s="1"/>
  <c r="C12" i="69"/>
  <c r="E12" i="69" s="1"/>
  <c r="I39" i="29"/>
  <c r="C12" i="3"/>
  <c r="C23" i="3" s="1"/>
  <c r="E10" i="3"/>
  <c r="G10" i="3" s="1"/>
  <c r="Q201" i="21"/>
  <c r="R195" i="1"/>
  <c r="S195" i="1" s="1"/>
  <c r="G41" i="27"/>
  <c r="I41" i="27" s="1"/>
  <c r="H41" i="27"/>
  <c r="L47" i="29"/>
  <c r="N47" i="29" s="1"/>
  <c r="N10" i="29"/>
  <c r="I10" i="29"/>
  <c r="G47" i="29"/>
  <c r="N173" i="11"/>
  <c r="N11" i="27"/>
  <c r="L41" i="27"/>
  <c r="I15" i="26"/>
  <c r="G16" i="26"/>
  <c r="S201" i="21"/>
  <c r="T96" i="66"/>
  <c r="S102" i="66"/>
  <c r="T102" i="66" s="1"/>
  <c r="J197" i="66"/>
  <c r="J66" i="63"/>
  <c r="E17" i="64"/>
  <c r="E10" i="69"/>
  <c r="G10" i="69" s="1"/>
  <c r="F10" i="3"/>
  <c r="G34" i="63"/>
  <c r="G66" i="63" s="1"/>
  <c r="H21" i="64"/>
  <c r="F183" i="66"/>
  <c r="H17" i="64"/>
  <c r="J17" i="64"/>
  <c r="F8" i="3"/>
  <c r="R26" i="34"/>
  <c r="U26" i="34" s="1"/>
  <c r="M116" i="11"/>
  <c r="Q24" i="16" s="1"/>
  <c r="Q26" i="16" s="1"/>
  <c r="R26" i="16" s="1"/>
  <c r="P26" i="16"/>
  <c r="F189" i="66"/>
  <c r="J189" i="66"/>
  <c r="J14" i="72"/>
  <c r="J113" i="66"/>
  <c r="F113" i="66"/>
  <c r="K20" i="3"/>
  <c r="J20" i="3"/>
  <c r="L20" i="3" s="1"/>
  <c r="K26" i="16"/>
  <c r="M108" i="11"/>
  <c r="L24" i="16" s="1"/>
  <c r="L26" i="16" s="1"/>
  <c r="M26" i="16" s="1"/>
  <c r="L26" i="34"/>
  <c r="O26" i="34" s="1"/>
  <c r="L34" i="63"/>
  <c r="E8" i="69"/>
  <c r="G8" i="69" s="1"/>
  <c r="E215" i="66"/>
  <c r="E255" i="66" s="1"/>
  <c r="D215" i="66"/>
  <c r="D255" i="66" s="1"/>
  <c r="Q10" i="16"/>
  <c r="Q8" i="16"/>
  <c r="K6" i="14" s="1"/>
  <c r="M6" i="14" s="1"/>
  <c r="N6" i="14" s="1"/>
  <c r="G6" i="69"/>
  <c r="D23" i="69"/>
  <c r="E5" i="69"/>
  <c r="G5" i="69" s="1"/>
  <c r="I60" i="11"/>
  <c r="U18" i="16"/>
  <c r="X18" i="34"/>
  <c r="AA18" i="34" s="1"/>
  <c r="K11" i="73"/>
  <c r="M11" i="73" s="1"/>
  <c r="N11" i="73" s="1"/>
  <c r="K10" i="73"/>
  <c r="I52" i="11"/>
  <c r="E7" i="58"/>
  <c r="G173" i="11"/>
  <c r="G178" i="11"/>
  <c r="I178" i="11" s="1"/>
  <c r="I173" i="11" s="1"/>
  <c r="M14" i="11"/>
  <c r="K10" i="16"/>
  <c r="L10" i="34"/>
  <c r="O10" i="34" s="1"/>
  <c r="W9" i="34" s="1"/>
  <c r="J4" i="72"/>
  <c r="K5" i="73"/>
  <c r="M5" i="73" s="1"/>
  <c r="N5" i="73" s="1"/>
  <c r="J10" i="3"/>
  <c r="K10" i="69"/>
  <c r="L10" i="69" s="1"/>
  <c r="H255" i="66"/>
  <c r="K255" i="66" s="1"/>
  <c r="I215" i="66"/>
  <c r="I255" i="66" s="1"/>
  <c r="AP18" i="34"/>
  <c r="AS18" i="34" s="1"/>
  <c r="AJ18" i="16"/>
  <c r="M85" i="11"/>
  <c r="AK16" i="16" s="1"/>
  <c r="AK18" i="16" s="1"/>
  <c r="AL18" i="16" s="1"/>
  <c r="F26" i="34"/>
  <c r="F26" i="16"/>
  <c r="M98" i="11"/>
  <c r="G24" i="16" s="1"/>
  <c r="G26" i="16" s="1"/>
  <c r="H26" i="16" s="1"/>
  <c r="I12" i="69"/>
  <c r="K8" i="69"/>
  <c r="L8" i="69" s="1"/>
  <c r="J8" i="69"/>
  <c r="I12" i="3"/>
  <c r="J8" i="3"/>
  <c r="K8" i="3"/>
  <c r="L8" i="3" s="1"/>
  <c r="AE18" i="16"/>
  <c r="AJ18" i="34"/>
  <c r="AM18" i="34" s="1"/>
  <c r="M74" i="11"/>
  <c r="AF16" i="16" s="1"/>
  <c r="AF18" i="16" s="1"/>
  <c r="AG18" i="16" s="1"/>
  <c r="K4" i="14"/>
  <c r="G10" i="16"/>
  <c r="K4" i="73"/>
  <c r="J3" i="72"/>
  <c r="F10" i="16"/>
  <c r="J78" i="49"/>
  <c r="H101" i="49"/>
  <c r="J101" i="49" s="1"/>
  <c r="Q37" i="16"/>
  <c r="R37" i="16" s="1"/>
  <c r="R38" i="16" s="1"/>
  <c r="T37" i="16"/>
  <c r="V38" i="16" s="1"/>
  <c r="F6" i="3"/>
  <c r="E6" i="3"/>
  <c r="G6" i="3" s="1"/>
  <c r="H97" i="49"/>
  <c r="H99" i="49" s="1"/>
  <c r="H100" i="49"/>
  <c r="J100" i="49" s="1"/>
  <c r="B18" i="48"/>
  <c r="D99" i="49"/>
  <c r="I100" i="49"/>
  <c r="J43" i="49"/>
  <c r="I99" i="49"/>
  <c r="E8" i="3"/>
  <c r="G8" i="3" s="1"/>
  <c r="D12" i="3"/>
  <c r="I47" i="29" l="1"/>
  <c r="C23" i="69"/>
  <c r="E23" i="69" s="1"/>
  <c r="J6" i="72"/>
  <c r="F215" i="66"/>
  <c r="F255" i="66" s="1"/>
  <c r="AD24" i="16"/>
  <c r="J255" i="66"/>
  <c r="J215" i="66"/>
  <c r="F12" i="3"/>
  <c r="F23" i="3" s="1"/>
  <c r="G23" i="3" s="1"/>
  <c r="F23" i="69"/>
  <c r="M10" i="73"/>
  <c r="K15" i="73"/>
  <c r="L10" i="16"/>
  <c r="T9" i="16" s="1"/>
  <c r="L8" i="16"/>
  <c r="K5" i="14" s="1"/>
  <c r="M5" i="14" s="1"/>
  <c r="N5" i="14" s="1"/>
  <c r="AN17" i="16"/>
  <c r="AU17" i="34"/>
  <c r="I23" i="3"/>
  <c r="J23" i="3" s="1"/>
  <c r="K12" i="3"/>
  <c r="K23" i="3" s="1"/>
  <c r="J12" i="3"/>
  <c r="L12" i="3" s="1"/>
  <c r="L23" i="3" s="1"/>
  <c r="K12" i="69"/>
  <c r="I23" i="69"/>
  <c r="J12" i="69"/>
  <c r="L12" i="69" s="1"/>
  <c r="L23" i="69" s="1"/>
  <c r="I26" i="34"/>
  <c r="AJ24" i="34"/>
  <c r="H10" i="16"/>
  <c r="K7" i="73"/>
  <c r="M4" i="73"/>
  <c r="M4" i="14"/>
  <c r="J97" i="49"/>
  <c r="C19" i="48"/>
  <c r="L33" i="16"/>
  <c r="L35" i="16" s="1"/>
  <c r="L37" i="16" s="1"/>
  <c r="M37" i="16" s="1"/>
  <c r="M38" i="16" s="1"/>
  <c r="G163" i="11"/>
  <c r="J99" i="49"/>
  <c r="D23" i="3"/>
  <c r="E23" i="3" s="1"/>
  <c r="E12" i="3"/>
  <c r="G23" i="69" l="1"/>
  <c r="K7" i="14"/>
  <c r="K28" i="14" s="1"/>
  <c r="G12" i="69"/>
  <c r="M15" i="73"/>
  <c r="N10" i="73"/>
  <c r="N15" i="73" s="1"/>
  <c r="K23" i="69"/>
  <c r="J23" i="69"/>
  <c r="N4" i="14"/>
  <c r="N7" i="14" s="1"/>
  <c r="N28" i="14" s="1"/>
  <c r="M7" i="14"/>
  <c r="M28" i="14" s="1"/>
  <c r="N4" i="73"/>
  <c r="N7" i="73" s="1"/>
  <c r="M7" i="73"/>
  <c r="G12" i="3"/>
  <c r="I163" i="11"/>
  <c r="G169" i="11"/>
  <c r="N26" i="73" l="1"/>
  <c r="M26" i="73"/>
  <c r="M163" i="11"/>
  <c r="M162" i="11" s="1"/>
  <c r="I16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B18" authorId="0" shapeId="0" xr:uid="{00000000-0006-0000-0000-000001000000}">
      <text>
        <r>
          <rPr>
            <b/>
            <sz val="9"/>
            <color rgb="FF000000"/>
            <rFont val="Tahoma"/>
            <family val="2"/>
          </rPr>
          <t xml:space="preserve">SUPERNUMERARIA:
</t>
        </r>
        <r>
          <rPr>
            <sz val="9"/>
            <color rgb="FF000000"/>
            <rFont val="Tahoma"/>
            <family val="2"/>
          </rPr>
          <t xml:space="preserve"> HERNAN CADENA CARREÑO 
CONTRATO 067-2019 CAPACITACIÓN A OPERADORES Y FUNCIONARIOS DEL CENTRO DE CONCILIACIÓN CCF
CONTRATO 040-2019 CONTRATAR SUMINISTRO DE ALMUERZOS PARA LAS JORNADAS DE EDUCACIÓN CONTINUADA A LAS </t>
        </r>
      </text>
    </comment>
    <comment ref="AF108" authorId="0" shapeId="0" xr:uid="{00000000-0006-0000-0000-000002000000}">
      <text>
        <r>
          <rPr>
            <b/>
            <sz val="9"/>
            <color rgb="FF000000"/>
            <rFont val="Tahoma"/>
            <family val="2"/>
          </rPr>
          <t xml:space="preserve">REGISTROCCF:
</t>
        </r>
        <r>
          <rPr>
            <sz val="9"/>
            <color rgb="FF000000"/>
            <rFont val="Tahoma"/>
            <family val="2"/>
          </rPr>
          <t>180 PERSONAS CAPACITADAS</t>
        </r>
      </text>
    </comment>
    <comment ref="AF185" authorId="0" shapeId="0" xr:uid="{00000000-0006-0000-0000-000003000000}">
      <text>
        <r>
          <rPr>
            <b/>
            <sz val="9"/>
            <color rgb="FF000000"/>
            <rFont val="Tahoma"/>
            <family val="2"/>
          </rPr>
          <t xml:space="preserve">REGISTROCCF:
</t>
        </r>
        <r>
          <rPr>
            <sz val="9"/>
            <color rgb="FF000000"/>
            <rFont val="Tahoma"/>
            <family val="2"/>
          </rPr>
          <t>1200 AFILIADOS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U3" authorId="0" shapeId="0" xr:uid="{00000000-0006-0000-1800-000001000000}">
      <text>
        <r>
          <rPr>
            <b/>
            <sz val="9"/>
            <color rgb="FF000000"/>
            <rFont val="Tahoma"/>
            <family val="2"/>
          </rPr>
          <t xml:space="preserve">Planeacion:
</t>
        </r>
        <r>
          <rPr>
            <sz val="9"/>
            <color rgb="FF000000"/>
            <rFont val="Tahoma"/>
            <family val="2"/>
          </rPr>
          <t>SE PLANTEA UN INCREMENTO PORCENTUAL DEL 5% POR AÑO</t>
        </r>
      </text>
    </comment>
    <comment ref="C5" authorId="0" shapeId="0" xr:uid="{00000000-0006-0000-1800-000002000000}">
      <text>
        <r>
          <rPr>
            <sz val="9"/>
            <color rgb="FF000000"/>
            <rFont val="Tahoma"/>
            <family val="2"/>
          </rPr>
          <t xml:space="preserve">PLANEACION:
</t>
        </r>
        <r>
          <rPr>
            <b/>
            <sz val="9"/>
            <color rgb="FFFF0000"/>
            <rFont val="Tahoma"/>
            <family val="2"/>
          </rPr>
          <t xml:space="preserve">Incrementamos los ingresos en forma sostenible
</t>
        </r>
        <r>
          <rPr>
            <sz val="9"/>
            <color rgb="FF000000"/>
            <rFont val="Tahoma"/>
            <family val="2"/>
          </rPr>
          <t>Incrementaremos en un 70% los ingresos privados gracias a estrategias de fidelización de Afiliados y prestación de servicios de alto valor a nuestros clientes; incentivaremos la formalización empresarial y la renovación oportuna de los registros públicos.</t>
        </r>
      </text>
    </comment>
    <comment ref="D5" authorId="0" shapeId="0" xr:uid="{00000000-0006-0000-1800-000003000000}">
      <text>
        <r>
          <rPr>
            <sz val="9"/>
            <color rgb="FF000000"/>
            <rFont val="Tahoma"/>
            <family val="2"/>
          </rPr>
          <t xml:space="preserve">
PLANEACION:
</t>
        </r>
        <r>
          <rPr>
            <b/>
            <sz val="9"/>
            <color rgb="FFFF0000"/>
            <rFont val="Tahoma"/>
            <family val="2"/>
          </rPr>
          <t xml:space="preserve">Incrementamos nuestros ingresos provenientes de recursos privados
</t>
        </r>
        <r>
          <rPr>
            <sz val="9"/>
            <color rgb="FF000000"/>
            <rFont val="Tahoma"/>
            <family val="2"/>
          </rPr>
          <t xml:space="preserve">Incrementaremos en un 70% los ingresos privados a 2021 con respecto a los obtenidos en el año 2016 gracias a la implementación de programas de </t>
        </r>
        <r>
          <rPr>
            <u/>
            <sz val="9"/>
            <color rgb="FF000000"/>
            <rFont val="Tahoma"/>
            <family val="2"/>
          </rPr>
          <t>fidelización de Afiliados</t>
        </r>
        <r>
          <rPr>
            <sz val="9"/>
            <color rgb="FF000000"/>
            <rFont val="Tahoma"/>
            <family val="2"/>
          </rPr>
          <t>, que ofrecen beneficios bien valorados por los empresarios y que garantizan su</t>
        </r>
        <r>
          <rPr>
            <u/>
            <sz val="9"/>
            <color rgb="FF000000"/>
            <rFont val="Tahoma"/>
            <family val="2"/>
          </rPr>
          <t xml:space="preserve"> alta satisfacción</t>
        </r>
        <r>
          <rPr>
            <sz val="9"/>
            <color rgb="FF000000"/>
            <rFont val="Tahoma"/>
            <family val="2"/>
          </rPr>
          <t xml:space="preserve">. Incrementaremos la oferta </t>
        </r>
        <r>
          <rPr>
            <u/>
            <sz val="9"/>
            <color rgb="FF000000"/>
            <rFont val="Tahoma"/>
            <family val="2"/>
          </rPr>
          <t>y canales de comercialización de productos y servicios de valor añadido dirigidos a incrementar los ingresos privados.</t>
        </r>
      </text>
    </comment>
    <comment ref="C6" authorId="0" shapeId="0" xr:uid="{00000000-0006-0000-1800-000004000000}">
      <text>
        <r>
          <rPr>
            <sz val="9"/>
            <color rgb="FF000000"/>
            <rFont val="Tahoma"/>
            <family val="2"/>
          </rPr>
          <t xml:space="preserve">PLANEACION:
</t>
        </r>
        <r>
          <rPr>
            <b/>
            <sz val="9"/>
            <color rgb="FFFF0000"/>
            <rFont val="Tahoma"/>
            <family val="2"/>
          </rPr>
          <t xml:space="preserve">Incrementamos los ingresos en forma sostenible
</t>
        </r>
        <r>
          <rPr>
            <sz val="9"/>
            <color rgb="FF000000"/>
            <rFont val="Tahoma"/>
            <family val="2"/>
          </rPr>
          <t>Incrementaremos en un 70% los ingresos privados gracias a estrategias de fidelización de Afiliados y prestación de servicios de alto valor a nuestros clientes; incentivaremos la formalización empresarial y la renovación oportuna de los registros públicos.</t>
        </r>
      </text>
    </comment>
    <comment ref="D6" authorId="0" shapeId="0" xr:uid="{00000000-0006-0000-1800-000005000000}">
      <text>
        <r>
          <rPr>
            <b/>
            <sz val="9"/>
            <color rgb="FFFF0000"/>
            <rFont val="Tahoma"/>
            <family val="2"/>
          </rPr>
          <t xml:space="preserve">PLANEACION:
Incrementamos nuestros ingresos provenientes de recursos públicos
</t>
        </r>
        <r>
          <rPr>
            <sz val="9"/>
            <color rgb="FF000000"/>
            <rFont val="Tahoma"/>
            <family val="2"/>
          </rPr>
          <t xml:space="preserve">La gestión permanente para promover la formalización y realizar la renovación oportuna de la matrícula, </t>
        </r>
        <r>
          <rPr>
            <u/>
            <sz val="9"/>
            <color rgb="FF000000"/>
            <rFont val="Tahoma"/>
            <family val="2"/>
          </rPr>
          <t>así como una mayor confiabilidad y reputación de la Cámara, permitirá que los ingresos provenientes de los recursos públicos</t>
        </r>
        <r>
          <rPr>
            <sz val="9"/>
            <color rgb="FF000000"/>
            <rFont val="Tahoma"/>
            <family val="2"/>
          </rPr>
          <t xml:space="preserve"> se incrementen en forma sostenida y sean coherentes con los niveles de crecimiento de la economía y de la dinámica empresarial de los municipios de la jurisdicción.
</t>
        </r>
      </text>
    </comment>
    <comment ref="V6" authorId="0" shapeId="0" xr:uid="{00000000-0006-0000-1800-000006000000}">
      <text>
        <r>
          <rPr>
            <b/>
            <sz val="9"/>
            <color rgb="FF000000"/>
            <rFont val="Tahoma"/>
            <family val="2"/>
          </rPr>
          <t xml:space="preserve">Planeacion:
</t>
        </r>
        <r>
          <rPr>
            <sz val="9"/>
            <color rgb="FF000000"/>
            <rFont val="Tahoma"/>
            <family val="2"/>
          </rPr>
          <t xml:space="preserve">5% ANUAL
</t>
        </r>
      </text>
    </comment>
    <comment ref="C7" authorId="0" shapeId="0" xr:uid="{00000000-0006-0000-1800-000007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7" authorId="0" shapeId="0" xr:uid="{00000000-0006-0000-1800-000008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E7" authorId="0" shapeId="0" xr:uid="{00000000-0006-0000-1800-000009000000}">
      <text>
        <r>
          <rPr>
            <b/>
            <sz val="9"/>
            <color rgb="FF000000"/>
            <rFont val="Tahoma"/>
            <family val="2"/>
          </rPr>
          <t xml:space="preserve">PLANEACION:
</t>
        </r>
        <r>
          <rPr>
            <sz val="9"/>
            <color rgb="FF000000"/>
            <rFont val="Tahoma"/>
            <family val="2"/>
          </rPr>
          <t>EMPRENDIMIENTO QUE SE BENEFICIO DE ALGUN PROGRAMA DE PROMOCION Y DESARROLLO, MEDIDO CON BASE A 2017</t>
        </r>
      </text>
    </comment>
    <comment ref="Q7" authorId="0" shapeId="0" xr:uid="{00000000-0006-0000-1800-00000A000000}">
      <text>
        <r>
          <rPr>
            <b/>
            <sz val="9"/>
            <color rgb="FF000000"/>
            <rFont val="Tahoma"/>
            <family val="2"/>
          </rPr>
          <t xml:space="preserve">PLANEACION:
</t>
        </r>
        <r>
          <rPr>
            <sz val="9"/>
            <color rgb="FF000000"/>
            <rFont val="Tahoma"/>
            <family val="2"/>
          </rPr>
          <t>Dato extraído del informe de gestión 2018</t>
        </r>
      </text>
    </comment>
    <comment ref="C8" authorId="0" shapeId="0" xr:uid="{00000000-0006-0000-1800-00000B000000}">
      <text>
        <r>
          <rPr>
            <sz val="9"/>
            <color rgb="FF000000"/>
            <rFont val="Tahoma"/>
            <family val="2"/>
          </rPr>
          <t xml:space="preserve">PLANEACION:
</t>
        </r>
        <r>
          <rPr>
            <b/>
            <sz val="9"/>
            <color rgb="FFFF0000"/>
            <rFont val="Tahoma"/>
            <family val="2"/>
          </rPr>
          <t xml:space="preserve">Incrementamos los ingresos en forma sostenible
</t>
        </r>
        <r>
          <rPr>
            <sz val="9"/>
            <color rgb="FF000000"/>
            <rFont val="Tahoma"/>
            <family val="2"/>
          </rPr>
          <t>Incrementaremos en un 70% los ingresos privados gracias a estrategias de fidelización de Afiliados y prestación de servicios de alto valor a nuestros clientes; incentivaremos la formalización empresarial y la renovación oportuna de los registros públicos.</t>
        </r>
      </text>
    </comment>
    <comment ref="D8" authorId="0" shapeId="0" xr:uid="{00000000-0006-0000-1800-00000C000000}">
      <text>
        <r>
          <rPr>
            <b/>
            <sz val="9"/>
            <color rgb="FFFF0000"/>
            <rFont val="Tahoma"/>
            <family val="2"/>
          </rPr>
          <t xml:space="preserve">PLANEACION:
Incrementamos nuestros ingresos provenientes de recursos públicos
</t>
        </r>
        <r>
          <rPr>
            <sz val="9"/>
            <color rgb="FF000000"/>
            <rFont val="Tahoma"/>
            <family val="2"/>
          </rPr>
          <t xml:space="preserve">La gestión permanente para promover la formalización y realizar la renovación oportuna de la matrícula, </t>
        </r>
        <r>
          <rPr>
            <u/>
            <sz val="9"/>
            <color rgb="FF000000"/>
            <rFont val="Tahoma"/>
            <family val="2"/>
          </rPr>
          <t>así como una mayor confiabilidad y reputación de la Cámara, permitirá que los ingresos provenientes de los recursos públicos</t>
        </r>
        <r>
          <rPr>
            <sz val="9"/>
            <color rgb="FF000000"/>
            <rFont val="Tahoma"/>
            <family val="2"/>
          </rPr>
          <t xml:space="preserve"> se incrementen en forma sostenida y sean coherentes con los niveles de crecimiento de la economía y de la dinámica empresarial de los municipios de la jurisdicción.
</t>
        </r>
      </text>
    </comment>
    <comment ref="V8" authorId="0" shapeId="0" xr:uid="{00000000-0006-0000-1800-00000D000000}">
      <text>
        <r>
          <rPr>
            <b/>
            <sz val="9"/>
            <color rgb="FF000000"/>
            <rFont val="Tahoma"/>
            <family val="2"/>
          </rPr>
          <t xml:space="preserve">DIRECCIONINSTITUCION:
</t>
        </r>
        <r>
          <rPr>
            <sz val="9"/>
            <color rgb="FF000000"/>
            <rFont val="Tahoma"/>
            <family val="2"/>
          </rPr>
          <t>Incremento del 10% anual</t>
        </r>
      </text>
    </comment>
    <comment ref="C9" authorId="0" shapeId="0" xr:uid="{00000000-0006-0000-1800-00000E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9" authorId="0" shapeId="0" xr:uid="{00000000-0006-0000-1800-00000F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C10" authorId="0" shapeId="0" xr:uid="{00000000-0006-0000-1800-000010000000}">
      <text>
        <r>
          <rPr>
            <sz val="9"/>
            <color rgb="FF000000"/>
            <rFont val="Tahoma"/>
            <family val="2"/>
          </rPr>
          <t xml:space="preserve">PLANEACION:
</t>
        </r>
        <r>
          <rPr>
            <b/>
            <sz val="9"/>
            <color rgb="FFFF0000"/>
            <rFont val="Tahoma"/>
            <family val="2"/>
          </rPr>
          <t xml:space="preserve">Incrementamos los ingresos en forma sostenible
</t>
        </r>
        <r>
          <rPr>
            <sz val="9"/>
            <color rgb="FF000000"/>
            <rFont val="Tahoma"/>
            <family val="2"/>
          </rPr>
          <t>Incrementaremos en un 70% los ingresos privados gracias a estrategias de fidelización de Afiliados y prestación de servicios de alto valor a nuestros clientes; incentivaremos la formalización empresarial y la renovación oportuna de los registros públicos.</t>
        </r>
      </text>
    </comment>
    <comment ref="D10" authorId="0" shapeId="0" xr:uid="{00000000-0006-0000-1800-000011000000}">
      <text>
        <r>
          <rPr>
            <b/>
            <sz val="9"/>
            <color rgb="FFFF0000"/>
            <rFont val="Tahoma"/>
            <family val="2"/>
          </rPr>
          <t xml:space="preserve">PLANEACION:
Incrementamos nuestros ingresos provenientes de recursos públicos
</t>
        </r>
        <r>
          <rPr>
            <sz val="9"/>
            <color rgb="FF000000"/>
            <rFont val="Tahoma"/>
            <family val="2"/>
          </rPr>
          <t xml:space="preserve">La gestión permanente para promover la formalización y realizar la renovación oportuna de la matrícula, </t>
        </r>
        <r>
          <rPr>
            <u/>
            <sz val="9"/>
            <color rgb="FF000000"/>
            <rFont val="Tahoma"/>
            <family val="2"/>
          </rPr>
          <t>así como una mayor confiabilidad y reputación de la Cámara, permitirá que los ingresos provenientes de los recursos públicos</t>
        </r>
        <r>
          <rPr>
            <sz val="9"/>
            <color rgb="FF000000"/>
            <rFont val="Tahoma"/>
            <family val="2"/>
          </rPr>
          <t xml:space="preserve"> se incrementen en forma sostenida y sean coherentes con los niveles de crecimiento de la economía y de la dinámica empresarial de los municipios de la jurisdicción.
</t>
        </r>
      </text>
    </comment>
    <comment ref="V10" authorId="0" shapeId="0" xr:uid="{00000000-0006-0000-1800-000012000000}">
      <text>
        <r>
          <rPr>
            <b/>
            <sz val="9"/>
            <color rgb="FF000000"/>
            <rFont val="Tahoma"/>
            <family val="2"/>
          </rPr>
          <t xml:space="preserve">DIRECCIONINSTITUCION:
</t>
        </r>
        <r>
          <rPr>
            <sz val="9"/>
            <color rgb="FF000000"/>
            <rFont val="Tahoma"/>
            <family val="2"/>
          </rPr>
          <t>Incremento del 10% anual</t>
        </r>
      </text>
    </comment>
    <comment ref="C11" authorId="0" shapeId="0" xr:uid="{00000000-0006-0000-1800-000013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1" authorId="0" shapeId="0" xr:uid="{00000000-0006-0000-1800-000014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C12" authorId="0" shapeId="0" xr:uid="{00000000-0006-0000-1800-000015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2" authorId="0" shapeId="0" xr:uid="{00000000-0006-0000-1800-000016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G12" authorId="0" shapeId="0" xr:uid="{00000000-0006-0000-1800-000017000000}">
      <text>
        <r>
          <rPr>
            <b/>
            <sz val="9"/>
            <color rgb="FF000000"/>
            <rFont val="Tahoma"/>
            <family val="2"/>
          </rPr>
          <t xml:space="preserve">PLANEACION:
</t>
        </r>
        <r>
          <rPr>
            <sz val="9"/>
            <color rgb="FF000000"/>
            <rFont val="Tahoma"/>
            <family val="2"/>
          </rPr>
          <t>Total renovados 31.872 año 2018</t>
        </r>
      </text>
    </comment>
    <comment ref="J12" authorId="0" shapeId="0" xr:uid="{00000000-0006-0000-1800-000018000000}">
      <text>
        <r>
          <rPr>
            <b/>
            <sz val="9"/>
            <color rgb="FF000000"/>
            <rFont val="Tahoma"/>
            <family val="2"/>
          </rPr>
          <t xml:space="preserve">PLANEACION:
</t>
        </r>
        <r>
          <rPr>
            <sz val="9"/>
            <color rgb="FF000000"/>
            <rFont val="Tahoma"/>
            <family val="2"/>
          </rPr>
          <t xml:space="preserve">febrero 5.852
</t>
        </r>
      </text>
    </comment>
    <comment ref="K12" authorId="0" shapeId="0" xr:uid="{00000000-0006-0000-1800-000019000000}">
      <text>
        <r>
          <rPr>
            <b/>
            <sz val="9"/>
            <color rgb="FF000000"/>
            <rFont val="Tahoma"/>
            <family val="2"/>
          </rPr>
          <t xml:space="preserve">PLANEACION:
</t>
        </r>
        <r>
          <rPr>
            <sz val="9"/>
            <color rgb="FF000000"/>
            <rFont val="Tahoma"/>
            <family val="2"/>
          </rPr>
          <t>17.844 marzo vr 31.872</t>
        </r>
      </text>
    </comment>
    <comment ref="V12" authorId="0" shapeId="0" xr:uid="{00000000-0006-0000-1800-00001A000000}">
      <text>
        <r>
          <rPr>
            <b/>
            <sz val="9"/>
            <color rgb="FF000000"/>
            <rFont val="Tahoma"/>
            <family val="2"/>
          </rPr>
          <t xml:space="preserve">DIRECCIONINSTITUCION:
</t>
        </r>
        <r>
          <rPr>
            <sz val="9"/>
            <color rgb="FF000000"/>
            <rFont val="Tahoma"/>
            <family val="2"/>
          </rPr>
          <t>Incrementar en un 2% anual</t>
        </r>
      </text>
    </comment>
    <comment ref="C13" authorId="0" shapeId="0" xr:uid="{00000000-0006-0000-1800-00001B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3" authorId="0" shapeId="0" xr:uid="{00000000-0006-0000-1800-00001C000000}">
      <text>
        <r>
          <rPr>
            <b/>
            <sz val="9"/>
            <color rgb="FFFF0000"/>
            <rFont val="Tahoma"/>
            <family val="2"/>
          </rPr>
          <t xml:space="preserve">Articulamos empresarios y actores institucionales
</t>
        </r>
        <r>
          <rPr>
            <sz val="9"/>
            <color rgb="FF000000"/>
            <rFont val="Tahoma"/>
            <family val="2"/>
          </rPr>
          <t xml:space="preserve">Para finales del año </t>
        </r>
        <r>
          <rPr>
            <u/>
            <sz val="9"/>
            <color rgb="FF000000"/>
            <rFont val="Tahoma"/>
            <family val="2"/>
          </rPr>
          <t>2017 y en adelante, todos los empresarios de la jurisdicción</t>
        </r>
        <r>
          <rPr>
            <sz val="9"/>
            <color rgb="FF000000"/>
            <rFont val="Tahoma"/>
            <family val="2"/>
          </rPr>
          <t xml:space="preserve">, beneficiados por los programas de fortalecimiento empresarial contarán con los canales y herramientas necesarias para conectar con los demás empresarios de la región, así como con entidades que conforman el ecosistema empresarial y de innovación de nuestra jurisdicción.
Desde nuestro rol principal articularemos a los actores de la región para promover y facilitar procesos de fortalecimiento de las habilidades gerenciales, procesos productivos, financiación, acceso a mercados, logística y demás ámbitos que faciliten la competitividad de nuestros empresarios.
</t>
        </r>
      </text>
    </comment>
    <comment ref="C14" authorId="0" shapeId="0" xr:uid="{00000000-0006-0000-1800-00001D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t>
        </r>
        <r>
          <rPr>
            <u/>
            <sz val="9"/>
            <color rgb="FF000000"/>
            <rFont val="Tahoma"/>
            <family val="2"/>
          </rPr>
          <t xml:space="preserve">servicios en un 300% con respecto al año 2016, </t>
        </r>
        <r>
          <rPr>
            <sz val="9"/>
            <color rgb="FF000000"/>
            <rFont val="Tahoma"/>
            <family val="2"/>
          </rPr>
          <t xml:space="preserve">gracias a la construcción y adecuación de las tres sedes regionales
propias; al fortalecimiento y ampliación de nuestros programas de integración y fortalecimiento empresarial, y; al apalancamiento de nuestros servicios
mediante el uso de las TICs.
</t>
        </r>
      </text>
    </comment>
    <comment ref="D14" authorId="0" shapeId="0" xr:uid="{00000000-0006-0000-1800-00001E000000}">
      <text>
        <r>
          <rPr>
            <sz val="9"/>
            <color rgb="FF000000"/>
            <rFont val="Tahoma"/>
            <family val="2"/>
          </rPr>
          <t xml:space="preserve">PLANEACION:
</t>
        </r>
        <r>
          <rPr>
            <b/>
            <sz val="9"/>
            <color rgb="FFFF0000"/>
            <rFont val="Tahoma"/>
            <family val="2"/>
          </rPr>
          <t xml:space="preserve">Promovemos un mejor entorno de negocio e inversión
</t>
        </r>
        <r>
          <rPr>
            <sz val="9"/>
            <color rgb="FF000000"/>
            <rFont val="Tahoma"/>
            <family val="2"/>
          </rPr>
          <t xml:space="preserve">La Cámara de Comercio de Facatativá gestionará la información más completa, actualizada y pertinente sobre el entorno de negocios del Noroccidente de Cundinamarca, incorporando </t>
        </r>
        <r>
          <rPr>
            <u/>
            <sz val="9"/>
            <color rgb="FF000000"/>
            <rFont val="Tahoma"/>
            <family val="2"/>
          </rPr>
          <t>procesos periódicos de analítica de datos sobre los registros públicos que administramos; el desarrollo de estudios, censos y encuestas del ámbito socio-económico</t>
        </r>
        <r>
          <rPr>
            <sz val="9"/>
            <color rgb="FF000000"/>
            <rFont val="Tahoma"/>
            <family val="2"/>
          </rPr>
          <t xml:space="preserve"> y de negocios en nuestra jurisdicción; generaremos alianza con entidades que fortalezcan nuestra capacidad de gestión de conocimiento y promoción del territorio como destino de nuevas inversiones.
</t>
        </r>
      </text>
    </comment>
    <comment ref="C15" authorId="0" shapeId="0" xr:uid="{00000000-0006-0000-1800-00001F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t>
        </r>
        <r>
          <rPr>
            <u/>
            <sz val="9"/>
            <color rgb="FF000000"/>
            <rFont val="Tahoma"/>
            <family val="2"/>
          </rPr>
          <t xml:space="preserve">servicios en un 300% con respecto al año 2016, </t>
        </r>
        <r>
          <rPr>
            <sz val="9"/>
            <color rgb="FF000000"/>
            <rFont val="Tahoma"/>
            <family val="2"/>
          </rPr>
          <t xml:space="preserve">gracias a la construcción y adecuación de las tres sedes regionales
propias; al fortalecimiento y ampliación de nuestros programas de integración y fortalecimiento empresarial, y; al apalancamiento de nuestros servicios
mediante el uso de las TICs.
</t>
        </r>
      </text>
    </comment>
    <comment ref="D15" authorId="0" shapeId="0" xr:uid="{00000000-0006-0000-1800-000020000000}">
      <text>
        <r>
          <rPr>
            <sz val="9"/>
            <color rgb="FF000000"/>
            <rFont val="Tahoma"/>
            <family val="2"/>
          </rPr>
          <t xml:space="preserve">PLANEACION:
</t>
        </r>
        <r>
          <rPr>
            <b/>
            <sz val="9"/>
            <color rgb="FFFF0000"/>
            <rFont val="Tahoma"/>
            <family val="2"/>
          </rPr>
          <t xml:space="preserve">Promovemos un mejor entorno de negocio e inversión
</t>
        </r>
        <r>
          <rPr>
            <sz val="9"/>
            <color rgb="FF000000"/>
            <rFont val="Tahoma"/>
            <family val="2"/>
          </rPr>
          <t xml:space="preserve">La Cámara de Comercio de Facatativá gestionará la información más completa, actualizada y pertinente sobre el entorno de negocios del Noroccidente de Cundinamarca, incorporando </t>
        </r>
        <r>
          <rPr>
            <u/>
            <sz val="9"/>
            <color rgb="FF000000"/>
            <rFont val="Tahoma"/>
            <family val="2"/>
          </rPr>
          <t>procesos periódicos de analítica de datos sobre los registros públicos que administramos; el desarrollo de estudios, censos y encuestas del ámbito socio-económico</t>
        </r>
        <r>
          <rPr>
            <sz val="9"/>
            <color rgb="FF000000"/>
            <rFont val="Tahoma"/>
            <family val="2"/>
          </rPr>
          <t xml:space="preserve"> y de negocios en nuestra jurisdicción; generaremos alianza con entidades que fortalezcan nuestra capacidad de gestión de conocimiento y promoción del territorio como destino de nuevas inversiones.
</t>
        </r>
      </text>
    </comment>
    <comment ref="C16" authorId="0" shapeId="0" xr:uid="{00000000-0006-0000-1800-000021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t>
        </r>
        <r>
          <rPr>
            <u/>
            <sz val="9"/>
            <color rgb="FF000000"/>
            <rFont val="Tahoma"/>
            <family val="2"/>
          </rPr>
          <t xml:space="preserve">servicios en un 300% con respecto al año 2016, </t>
        </r>
        <r>
          <rPr>
            <sz val="9"/>
            <color rgb="FF000000"/>
            <rFont val="Tahoma"/>
            <family val="2"/>
          </rPr>
          <t xml:space="preserve">gracias a la construcción y adecuación de las tres sedes regionales
propias; al fortalecimiento y ampliación de nuestros programas de integración y fortalecimiento empresarial, y; al apalancamiento de nuestros servicios
mediante el uso de las TICs.
</t>
        </r>
      </text>
    </comment>
    <comment ref="D16" authorId="0" shapeId="0" xr:uid="{00000000-0006-0000-1800-000022000000}">
      <text>
        <r>
          <rPr>
            <sz val="9"/>
            <color rgb="FF000000"/>
            <rFont val="Tahoma"/>
            <family val="2"/>
          </rPr>
          <t xml:space="preserve">PLANEACION:
</t>
        </r>
        <r>
          <rPr>
            <b/>
            <sz val="9"/>
            <color rgb="FFFF0000"/>
            <rFont val="Tahoma"/>
            <family val="2"/>
          </rPr>
          <t xml:space="preserve">Promovemos un mejor entorno de negocio e inversión
</t>
        </r>
        <r>
          <rPr>
            <sz val="9"/>
            <color rgb="FF000000"/>
            <rFont val="Tahoma"/>
            <family val="2"/>
          </rPr>
          <t xml:space="preserve">La Cámara de Comercio de Facatativá gestionará la información más completa, actualizada y pertinente sobre el entorno de negocios del Noroccidente de Cundinamarca, incorporando </t>
        </r>
        <r>
          <rPr>
            <u/>
            <sz val="9"/>
            <color rgb="FF000000"/>
            <rFont val="Tahoma"/>
            <family val="2"/>
          </rPr>
          <t>procesos periódicos de analítica de datos sobre los registros públicos que administramos; el desarrollo de estudios, censos y encuestas del ámbito socio-económico</t>
        </r>
        <r>
          <rPr>
            <sz val="9"/>
            <color rgb="FF000000"/>
            <rFont val="Tahoma"/>
            <family val="2"/>
          </rPr>
          <t xml:space="preserve"> y de negocios en nuestra jurisdicción; generaremos alianza con entidades que fortalezcan nuestra capacidad de gestión de conocimiento y promoción del territorio como destino de nuevas inversiones.
</t>
        </r>
      </text>
    </comment>
    <comment ref="C17" authorId="0" shapeId="0" xr:uid="{00000000-0006-0000-1800-000023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7" authorId="0" shapeId="0" xr:uid="{00000000-0006-0000-1800-000024000000}">
      <text>
        <r>
          <rPr>
            <b/>
            <sz val="9"/>
            <color rgb="FF000000"/>
            <rFont val="Tahoma"/>
            <family val="2"/>
          </rPr>
          <t xml:space="preserve">PLANEACION:
</t>
        </r>
        <r>
          <rPr>
            <sz val="9"/>
            <color rgb="FF000000"/>
            <rFont val="Tahoma"/>
            <family val="2"/>
          </rPr>
          <t xml:space="preserve">PLANEACION:
</t>
        </r>
        <r>
          <rPr>
            <b/>
            <sz val="9"/>
            <color rgb="FFFF0000"/>
            <rFont val="Tahoma"/>
            <family val="2"/>
          </rPr>
          <t xml:space="preserve">Incidimos en la política pública a favor de nuestros empresarios
</t>
        </r>
        <r>
          <rPr>
            <sz val="9"/>
            <color rgb="FF000000"/>
            <rFont val="Tahoma"/>
            <family val="2"/>
          </rPr>
          <t>Para dar cumplimiento a la primera obligación de la Cámara ante el Código de Comercio: “</t>
        </r>
        <r>
          <rPr>
            <u/>
            <sz val="9"/>
            <color rgb="FF000000"/>
            <rFont val="Tahoma"/>
            <family val="2"/>
          </rPr>
          <t>Servir de órgano de los intereses generales del comercio ante el Gobierno…”, así como del Decreto 1074 de 2015, Artículo 2.2.2.38.1.4 “Servir de órgano consultivo del Gobierno Nacional…”, l</t>
        </r>
        <r>
          <rPr>
            <sz val="9"/>
            <color rgb="FF000000"/>
            <rFont val="Tahoma"/>
            <family val="2"/>
          </rPr>
          <t xml:space="preserve">a Cámara mantendrá una posición activa y vigilante para </t>
        </r>
        <r>
          <rPr>
            <u/>
            <sz val="9"/>
            <color rgb="FF000000"/>
            <rFont val="Tahoma"/>
            <family val="2"/>
          </rPr>
          <t>garantizar siempre las mejores condiciones jurídicas y de promoción de nuestros empresarios</t>
        </r>
        <r>
          <rPr>
            <sz val="9"/>
            <color rgb="FF000000"/>
            <rFont val="Tahoma"/>
            <family val="2"/>
          </rPr>
          <t xml:space="preserve">, brindando las recomendaciones y argumentos que se requieran para </t>
        </r>
        <r>
          <rPr>
            <u/>
            <sz val="9"/>
            <color rgb="FF000000"/>
            <rFont val="Tahoma"/>
            <family val="2"/>
          </rPr>
          <t>garantizar los mejores resultados de política pública</t>
        </r>
        <r>
          <rPr>
            <sz val="9"/>
            <color rgb="FF000000"/>
            <rFont val="Tahoma"/>
            <family val="2"/>
          </rPr>
          <t xml:space="preserve"> favorables a la competitividad y desarrollo del Noroccidente de Cundinamarca.</t>
        </r>
      </text>
    </comment>
    <comment ref="W17" authorId="0" shapeId="0" xr:uid="{00000000-0006-0000-1800-000025000000}">
      <text>
        <r>
          <rPr>
            <b/>
            <sz val="9"/>
            <color rgb="FF000000"/>
            <rFont val="Tahoma"/>
            <family val="2"/>
          </rPr>
          <t xml:space="preserve">DIRECCIONINSTITUCION:
</t>
        </r>
        <r>
          <rPr>
            <sz val="9"/>
            <color rgb="FF000000"/>
            <rFont val="Tahoma"/>
            <family val="2"/>
          </rPr>
          <t>Programa Generando Confianza. Incremento del 20% anual</t>
        </r>
      </text>
    </comment>
    <comment ref="C18" authorId="0" shapeId="0" xr:uid="{00000000-0006-0000-1800-000026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8" authorId="0" shapeId="0" xr:uid="{00000000-0006-0000-1800-000027000000}">
      <text>
        <r>
          <rPr>
            <sz val="9"/>
            <color rgb="FF000000"/>
            <rFont val="Tahoma"/>
            <family val="2"/>
          </rPr>
          <t xml:space="preserve">PLANEACION:
</t>
        </r>
        <r>
          <rPr>
            <b/>
            <sz val="9"/>
            <color rgb="FFFF0000"/>
            <rFont val="Tahoma"/>
            <family val="2"/>
          </rPr>
          <t xml:space="preserve">Promovemos el desarrollo sostenible y la competitividad de la región
</t>
        </r>
        <r>
          <rPr>
            <sz val="9"/>
            <color rgb="FF000000"/>
            <rFont val="Tahoma"/>
            <family val="2"/>
          </rPr>
          <t>Las acciones de la Cámara de Comercio coadyuvarán al rápido desarrollo de los municipios de la jurisdicción e</t>
        </r>
        <r>
          <rPr>
            <u/>
            <sz val="9"/>
            <color rgb="FF000000"/>
            <rFont val="Tahoma"/>
            <family val="2"/>
          </rPr>
          <t>n forma ambiental y socialmente responsable;</t>
        </r>
        <r>
          <rPr>
            <sz val="9"/>
            <color rgb="FF000000"/>
            <rFont val="Tahoma"/>
            <family val="2"/>
          </rPr>
          <t xml:space="preserve"> mejorando sensiblemente la posición competitiva de sus municipios y empresarios en los principales indicadores de competitividad nacionales en el año 2021</t>
        </r>
        <r>
          <rPr>
            <b/>
            <sz val="9"/>
            <color rgb="FF000000"/>
            <rFont val="Tahoma"/>
            <family val="2"/>
          </rPr>
          <t>.</t>
        </r>
      </text>
    </comment>
    <comment ref="C19" authorId="0" shapeId="0" xr:uid="{00000000-0006-0000-1800-000028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19" authorId="0" shapeId="0" xr:uid="{00000000-0006-0000-1800-000029000000}">
      <text>
        <r>
          <rPr>
            <sz val="9"/>
            <color rgb="FF000000"/>
            <rFont val="Tahoma"/>
            <family val="2"/>
          </rPr>
          <t xml:space="preserve">PLANEACION:
</t>
        </r>
        <r>
          <rPr>
            <b/>
            <sz val="9"/>
            <color rgb="FFFF0000"/>
            <rFont val="Tahoma"/>
            <family val="2"/>
          </rPr>
          <t xml:space="preserve">Somos confiables y gozamos de una excelente reputación organizacional
</t>
        </r>
        <r>
          <rPr>
            <u/>
            <sz val="9"/>
            <color rgb="FF000000"/>
            <rFont val="Tahoma"/>
            <family val="2"/>
          </rPr>
          <t xml:space="preserve">Al finalizar el año 2018 la percepción de la Cámara entre los empresarios de la jurisdicción será la de una entidad “confiable” </t>
        </r>
        <r>
          <rPr>
            <sz val="9"/>
            <color rgb="FF000000"/>
            <rFont val="Tahoma"/>
            <family val="2"/>
          </rPr>
          <t xml:space="preserve">o “altamente confiable”. En el año 2021 la Cámara de Comercio de Facatativá estará entre las primeras tres entidades con la mejor reputación del ecosistema empresarial y de innovación del Noroccidente de Cundinamarca.
</t>
        </r>
      </text>
    </comment>
    <comment ref="W19" authorId="0" shapeId="0" xr:uid="{00000000-0006-0000-1800-00002A000000}">
      <text>
        <r>
          <rPr>
            <b/>
            <sz val="9"/>
            <color rgb="FF000000"/>
            <rFont val="Tahoma"/>
            <family val="2"/>
          </rPr>
          <t xml:space="preserve">DIRECCIONINSTITUCION:
</t>
        </r>
        <r>
          <rPr>
            <sz val="9"/>
            <color rgb="FF000000"/>
            <rFont val="Tahoma"/>
            <family val="2"/>
          </rPr>
          <t>Incremento del 5%</t>
        </r>
      </text>
    </comment>
    <comment ref="C20" authorId="0" shapeId="0" xr:uid="{00000000-0006-0000-1800-00002B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0" authorId="0" shapeId="0" xr:uid="{00000000-0006-0000-1800-00002C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X20" authorId="0" shapeId="0" xr:uid="{00000000-0006-0000-1800-00002D000000}">
      <text>
        <r>
          <rPr>
            <b/>
            <sz val="9"/>
            <color rgb="FF000000"/>
            <rFont val="Tahoma"/>
            <family val="2"/>
          </rPr>
          <t xml:space="preserve">Planeacion:
</t>
        </r>
        <r>
          <rPr>
            <sz val="9"/>
            <color rgb="FF000000"/>
            <rFont val="Tahoma"/>
            <family val="2"/>
          </rPr>
          <t>Meta planteada en el Plan estratégico...</t>
        </r>
      </text>
    </comment>
    <comment ref="C21" authorId="0" shapeId="0" xr:uid="{00000000-0006-0000-1800-00002E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21" authorId="0" shapeId="0" xr:uid="{00000000-0006-0000-1800-00002F000000}">
      <text>
        <r>
          <rPr>
            <b/>
            <sz val="9"/>
            <color rgb="FF000000"/>
            <rFont val="Tahoma"/>
            <family val="2"/>
          </rPr>
          <t xml:space="preserve">PLANEACION:
</t>
        </r>
        <r>
          <rPr>
            <b/>
            <sz val="9"/>
            <color rgb="FFFF0000"/>
            <rFont val="Tahoma"/>
            <family val="2"/>
          </rPr>
          <t xml:space="preserve">Nuestro personal está alineado a los valores, principios y objetivos organizacionales
</t>
        </r>
        <r>
          <rPr>
            <sz val="9"/>
            <color rgb="FF000000"/>
            <rFont val="Tahoma"/>
            <family val="2"/>
          </rPr>
          <t xml:space="preserve">Implementación de talleres de alineación estratégica que garantizan que al finalizar el año 2017 el 100% de los colaboradores de la entidad conocen y han interiorizado los valores, los principios y los objetivos organizacionales de la Cámara.
</t>
        </r>
        <r>
          <rPr>
            <u/>
            <sz val="9"/>
            <color rgb="FFFF0000"/>
            <rFont val="Tahoma"/>
            <family val="2"/>
          </rPr>
          <t>Al finalizar el año 2018 el 70%</t>
        </r>
        <r>
          <rPr>
            <u/>
            <sz val="9"/>
            <color rgb="FF000000"/>
            <rFont val="Tahoma"/>
            <family val="2"/>
          </rPr>
          <t xml:space="preserve"> de los empresarios encuestados reconocen que los servicios ofrecidos por la Cámara de Comercio y el nivel de servicio de sus funcionarios reflejan los valores y principios de la organización</t>
        </r>
        <r>
          <rPr>
            <sz val="9"/>
            <color rgb="FF000000"/>
            <rFont val="Tahoma"/>
            <family val="2"/>
          </rPr>
          <t xml:space="preserve">. </t>
        </r>
        <r>
          <rPr>
            <sz val="9"/>
            <color rgb="FFFF6600"/>
            <rFont val="Tahoma"/>
            <family val="2"/>
          </rPr>
          <t xml:space="preserve">Al finalizar el año 2021 el 90% </t>
        </r>
        <r>
          <rPr>
            <sz val="9"/>
            <color rgb="FF000000"/>
            <rFont val="Tahoma"/>
            <family val="2"/>
          </rPr>
          <t>de los empresarios encuestados reconocen que los valores y principios organizacionales son elementos distintivos de la Cámara de Comercio.</t>
        </r>
      </text>
    </comment>
    <comment ref="V21" authorId="0" shapeId="0" xr:uid="{00000000-0006-0000-1800-000030000000}">
      <text>
        <r>
          <rPr>
            <b/>
            <sz val="9"/>
            <color rgb="FF000000"/>
            <rFont val="Tahoma"/>
            <family val="2"/>
          </rPr>
          <t xml:space="preserve">Usuario:
</t>
        </r>
        <r>
          <rPr>
            <sz val="9"/>
            <color rgb="FF000000"/>
            <rFont val="Tahoma"/>
            <family val="2"/>
          </rPr>
          <t>La meta arranca con un 70% en el 2018 y debe llegar a un 90% en 2021</t>
        </r>
      </text>
    </comment>
    <comment ref="C22" authorId="0" shapeId="0" xr:uid="{00000000-0006-0000-1800-000031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22" authorId="0" shapeId="0" xr:uid="{00000000-0006-0000-1800-000032000000}">
      <text>
        <r>
          <rPr>
            <b/>
            <sz val="9"/>
            <color rgb="FF000000"/>
            <rFont val="Tahoma"/>
            <family val="2"/>
          </rPr>
          <t xml:space="preserve">PLANEACION:
</t>
        </r>
        <r>
          <rPr>
            <b/>
            <sz val="9"/>
            <color rgb="FFFF0000"/>
            <rFont val="Tahoma"/>
            <family val="2"/>
          </rPr>
          <t xml:space="preserve">Nuestro personal está alineado a los valores, principios y objetivos organizacionales
</t>
        </r>
        <r>
          <rPr>
            <sz val="9"/>
            <color rgb="FF000000"/>
            <rFont val="Tahoma"/>
            <family val="2"/>
          </rPr>
          <t xml:space="preserve">Implementación de talleres de alineación estratégica que garantizan que al finalizar el año 2017 el 100% de los colaboradores de la entidad conocen y han interiorizado los valores, los principios y los objetivos organizacionales de la Cámara.
</t>
        </r>
        <r>
          <rPr>
            <u/>
            <sz val="9"/>
            <color rgb="FFFF0000"/>
            <rFont val="Tahoma"/>
            <family val="2"/>
          </rPr>
          <t>Al finalizar el año 2018 el 70%</t>
        </r>
        <r>
          <rPr>
            <u/>
            <sz val="9"/>
            <color rgb="FF000000"/>
            <rFont val="Tahoma"/>
            <family val="2"/>
          </rPr>
          <t xml:space="preserve"> de los empresarios encuestados reconocen que los servicios ofrecidos por la Cámara de Comercio y el nivel de servicio de sus funcionarios reflejan los valores y principios de la organización</t>
        </r>
        <r>
          <rPr>
            <sz val="9"/>
            <color rgb="FF000000"/>
            <rFont val="Tahoma"/>
            <family val="2"/>
          </rPr>
          <t xml:space="preserve">. </t>
        </r>
        <r>
          <rPr>
            <sz val="9"/>
            <color rgb="FFFF6600"/>
            <rFont val="Tahoma"/>
            <family val="2"/>
          </rPr>
          <t xml:space="preserve">Al finalizar el año 2021 el 90% </t>
        </r>
        <r>
          <rPr>
            <sz val="9"/>
            <color rgb="FF000000"/>
            <rFont val="Tahoma"/>
            <family val="2"/>
          </rPr>
          <t>de los empresarios encuestados reconocen que los valores y principios organizacionales son elementos distintivos de la Cámara de Comercio.</t>
        </r>
      </text>
    </comment>
    <comment ref="Y22" authorId="0" shapeId="0" xr:uid="{00000000-0006-0000-1800-000033000000}">
      <text>
        <r>
          <rPr>
            <b/>
            <sz val="9"/>
            <color rgb="FF000000"/>
            <rFont val="Tahoma"/>
            <family val="2"/>
          </rPr>
          <t xml:space="preserve">Windows User:
</t>
        </r>
        <r>
          <rPr>
            <sz val="9"/>
            <color rgb="FF000000"/>
            <rFont val="Tahoma"/>
            <family val="2"/>
          </rPr>
          <t xml:space="preserve">Meta establecida en el plan estratégico </t>
        </r>
      </text>
    </comment>
    <comment ref="C23" authorId="0" shapeId="0" xr:uid="{00000000-0006-0000-1800-000034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3" authorId="0" shapeId="0" xr:uid="{00000000-0006-0000-1800-000035000000}">
      <text>
        <r>
          <rPr>
            <b/>
            <sz val="9"/>
            <color rgb="FF000000"/>
            <rFont val="Tahoma"/>
            <family val="2"/>
          </rPr>
          <t xml:space="preserve">PLANEACION:
</t>
        </r>
        <r>
          <rPr>
            <b/>
            <sz val="9"/>
            <color rgb="FFFF0000"/>
            <rFont val="Tahoma"/>
            <family val="2"/>
          </rPr>
          <t xml:space="preserve">Prestamos servicios de alta calidad soportados en procesos internos eficientes y efectivos
</t>
        </r>
        <r>
          <rPr>
            <sz val="9"/>
            <color rgb="FF000000"/>
            <rFont val="Tahoma"/>
            <family val="2"/>
          </rPr>
          <t xml:space="preserve">Al finalizar el año 2017 la CCF contará con un primer sistema de gestión, soportado en línea, que permitirá hacer seguimiento y control al Plan Estratégico y los Planes Anuales de Trabajo e Inversión de las diferentes direcciones de la organización, mediante un Cuadro de Mando Integrado que se irá fortaleciendo todos los años. </t>
        </r>
        <r>
          <rPr>
            <u/>
            <sz val="9"/>
            <color rgb="FF000000"/>
            <rFont val="Tahoma"/>
            <family val="2"/>
          </rPr>
          <t>Durante el año 2018 el100% de los procesos estratégicos de la Cámara se encuentran debidamente documentados y optimizados mediante la aplicación constante de los flujos PHVA</t>
        </r>
        <r>
          <rPr>
            <sz val="9"/>
            <color rgb="FF000000"/>
            <rFont val="Tahoma"/>
            <family val="2"/>
          </rPr>
          <t xml:space="preserve">, y el mantener la certificación ISO 9001.
</t>
        </r>
      </text>
    </comment>
    <comment ref="V23" authorId="0" shapeId="0" xr:uid="{00000000-0006-0000-1800-000036000000}">
      <text>
        <r>
          <rPr>
            <b/>
            <sz val="9"/>
            <color rgb="FF000000"/>
            <rFont val="Tahoma"/>
            <family val="2"/>
          </rPr>
          <t xml:space="preserve">DIRECCIONINSTITUCION:
</t>
        </r>
        <r>
          <rPr>
            <sz val="9"/>
            <color rgb="FF000000"/>
            <rFont val="Tahoma"/>
            <family val="2"/>
          </rPr>
          <t>Incremento del 5% anual</t>
        </r>
      </text>
    </comment>
    <comment ref="C24" authorId="0" shapeId="0" xr:uid="{00000000-0006-0000-1800-000037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4" authorId="0" shapeId="0" xr:uid="{00000000-0006-0000-1800-000038000000}">
      <text>
        <r>
          <rPr>
            <b/>
            <sz val="9"/>
            <color rgb="FF000000"/>
            <rFont val="Tahoma"/>
            <family val="2"/>
          </rPr>
          <t xml:space="preserve">PLANEACION:
</t>
        </r>
        <r>
          <rPr>
            <b/>
            <sz val="9"/>
            <color rgb="FFFF0000"/>
            <rFont val="Tahoma"/>
            <family val="2"/>
          </rPr>
          <t xml:space="preserve">Prestamos servicios de alta calidad soportados en procesos internos eficientes y efectivos
</t>
        </r>
        <r>
          <rPr>
            <sz val="9"/>
            <color rgb="FF000000"/>
            <rFont val="Tahoma"/>
            <family val="2"/>
          </rPr>
          <t xml:space="preserve">Al finalizar el año 2017 la CCF contará con un primer sistema de gestión, soportado en línea, que permitirá hacer seguimiento y control al Plan Estratégico y los Planes Anuales de Trabajo e Inversión de las diferentes direcciones de la organización, mediante un Cuadro de Mando Integrado que se irá fortaleciendo todos los años. </t>
        </r>
        <r>
          <rPr>
            <u/>
            <sz val="9"/>
            <color rgb="FF000000"/>
            <rFont val="Tahoma"/>
            <family val="2"/>
          </rPr>
          <t>Durante el año 2018 el100% de los procesos estratégicos de la Cámara se encuentran debidamente documentados y optimizados mediante la aplicación constante de los flujos PHVA</t>
        </r>
        <r>
          <rPr>
            <sz val="9"/>
            <color rgb="FF000000"/>
            <rFont val="Tahoma"/>
            <family val="2"/>
          </rPr>
          <t xml:space="preserve">, y el mantener la certificación ISO 9001.
</t>
        </r>
      </text>
    </comment>
    <comment ref="V24" authorId="0" shapeId="0" xr:uid="{00000000-0006-0000-1800-000039000000}">
      <text>
        <r>
          <rPr>
            <b/>
            <sz val="9"/>
            <color rgb="FF000000"/>
            <rFont val="Tahoma"/>
            <family val="2"/>
          </rPr>
          <t xml:space="preserve">DIRECCIONINSTITUCION:
</t>
        </r>
        <r>
          <rPr>
            <sz val="9"/>
            <color rgb="FF000000"/>
            <rFont val="Tahoma"/>
            <family val="2"/>
          </rPr>
          <t>Incremento del 5% anual</t>
        </r>
      </text>
    </comment>
    <comment ref="C25" authorId="0" shapeId="0" xr:uid="{00000000-0006-0000-1800-00003A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5" authorId="0" shapeId="0" xr:uid="{00000000-0006-0000-1800-00003B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V25" authorId="0" shapeId="0" xr:uid="{00000000-0006-0000-1800-00003C000000}">
      <text>
        <r>
          <rPr>
            <b/>
            <sz val="9"/>
            <color rgb="FF000000"/>
            <rFont val="Tahoma"/>
            <family val="2"/>
          </rPr>
          <t xml:space="preserve">DIRECCIONINSTITUCION:
</t>
        </r>
        <r>
          <rPr>
            <sz val="9"/>
            <color rgb="FF000000"/>
            <rFont val="Tahoma"/>
            <family val="2"/>
          </rPr>
          <t>Incremento anual del 2%</t>
        </r>
      </text>
    </comment>
    <comment ref="C26" authorId="0" shapeId="0" xr:uid="{00000000-0006-0000-1800-00003D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6" authorId="0" shapeId="0" xr:uid="{00000000-0006-0000-1800-00003E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C27" authorId="0" shapeId="0" xr:uid="{00000000-0006-0000-1800-00003F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7" authorId="0" shapeId="0" xr:uid="{00000000-0006-0000-1800-000040000000}">
      <text>
        <r>
          <rPr>
            <sz val="9"/>
            <color rgb="FF000000"/>
            <rFont val="Tahoma"/>
            <family val="2"/>
          </rPr>
          <t xml:space="preserve">PLANEACION:
</t>
        </r>
        <r>
          <rPr>
            <b/>
            <sz val="9"/>
            <color rgb="FFFF0000"/>
            <rFont val="Tahoma"/>
            <family val="2"/>
          </rPr>
          <t xml:space="preserve">Nuestra atención es amable, oportuna y eficaz
</t>
        </r>
        <r>
          <rPr>
            <sz val="9"/>
            <color rgb="FF000000"/>
            <rFont val="Tahoma"/>
            <family val="2"/>
          </rPr>
          <t>Contar con personal altamente capacitado en atención al cliente que ofrece orientación y asesorías a los usuarios de la Cámara en forma oportuna y brindando la información eficaz para resolver sus necesidades o escalarlo a la instancia pertinente.</t>
        </r>
        <r>
          <rPr>
            <u/>
            <sz val="9"/>
            <color rgb="FF000000"/>
            <rFont val="Tahoma"/>
            <family val="2"/>
          </rPr>
          <t xml:space="preserve"> Durante el año 2018 se reducen a cero las PQR relacionadas con el mal servicio de funcionarios de la Cámara.
</t>
        </r>
      </text>
    </comment>
    <comment ref="C28" authorId="0" shapeId="0" xr:uid="{00000000-0006-0000-1800-000041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8" authorId="0" shapeId="0" xr:uid="{00000000-0006-0000-1800-000042000000}">
      <text>
        <r>
          <rPr>
            <sz val="9"/>
            <color rgb="FF000000"/>
            <rFont val="Tahoma"/>
            <family val="2"/>
          </rPr>
          <t xml:space="preserve">PLANEACION:
</t>
        </r>
        <r>
          <rPr>
            <b/>
            <sz val="9"/>
            <color rgb="FFFF0000"/>
            <rFont val="Tahoma"/>
            <family val="2"/>
          </rPr>
          <t xml:space="preserve">Nuestra atención es amable, oportuna y eficaz
</t>
        </r>
        <r>
          <rPr>
            <sz val="9"/>
            <color rgb="FF000000"/>
            <rFont val="Tahoma"/>
            <family val="2"/>
          </rPr>
          <t>Contar con personal altamente capacitado en atención al cliente que ofrece orientación y asesorías a los usuarios de la Cámara en forma oportuna y brindando la información eficaz para resolver sus necesidades o escalarlo a la instancia pertinente.</t>
        </r>
        <r>
          <rPr>
            <u/>
            <sz val="9"/>
            <color rgb="FF000000"/>
            <rFont val="Tahoma"/>
            <family val="2"/>
          </rPr>
          <t xml:space="preserve"> Durante el año 2018 se reducen a cero las PQR relacionadas con el mal servicio de funcionarios de la Cámara.
</t>
        </r>
      </text>
    </comment>
    <comment ref="C29" authorId="0" shapeId="0" xr:uid="{00000000-0006-0000-1800-000043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29" authorId="0" shapeId="0" xr:uid="{00000000-0006-0000-1800-000044000000}">
      <text>
        <r>
          <rPr>
            <b/>
            <sz val="9"/>
            <color rgb="FFFF0000"/>
            <rFont val="Tahoma"/>
            <family val="2"/>
          </rPr>
          <t xml:space="preserve">Conocemos nuestros empresarios y nuestra región
</t>
        </r>
        <r>
          <rPr>
            <sz val="9"/>
            <color rgb="FF000000"/>
            <rFont val="Tahoma"/>
            <family val="2"/>
          </rPr>
          <t>La CCF administra la</t>
        </r>
        <r>
          <rPr>
            <u/>
            <sz val="9"/>
            <color rgb="FF000000"/>
            <rFont val="Tahoma"/>
            <family val="2"/>
          </rPr>
          <t xml:space="preserve"> información más completa sobre el tejido empresarial </t>
        </r>
        <r>
          <rPr>
            <sz val="9"/>
            <color rgb="FF000000"/>
            <rFont val="Tahoma"/>
            <family val="2"/>
          </rPr>
          <t xml:space="preserve">y el entorno de negocios del Noroccidente de Cundinamarca. Implementa programas de gestión de conocimiento que permite capturar datos siguiendo las políticas de protección de datos, y produce conocimiento exclusivo de alto valor estratégico sobre el sector empresarial y el entorno de negocios de la región. Se realiza en forma permanente encuestas, estudios y sondeos sobre la percepción que tienen los usuarios y la ciudadanía sobre la imagen y los servicios de la CCF.
</t>
        </r>
        <r>
          <rPr>
            <u/>
            <sz val="9"/>
            <color rgb="FF000000"/>
            <rFont val="Tahoma"/>
            <family val="2"/>
          </rPr>
          <t>Al finalizar el año 2017 la Cámara habrá implementado un programa de redes empresariales que permitirá obtener información detallada sobre la capacidad gerencial</t>
        </r>
        <r>
          <rPr>
            <sz val="9"/>
            <color rgb="FF000000"/>
            <rFont val="Tahoma"/>
            <family val="2"/>
          </rPr>
          <t xml:space="preserve"> y productiva de las empresas de la región. La información recabada será el insumo principal para el diseño de programas y estrategias de fortalecimiento empresarial y articulación de los empresarios de la región.
</t>
        </r>
      </text>
    </comment>
    <comment ref="E29" authorId="0" shapeId="0" xr:uid="{00000000-0006-0000-1800-000045000000}">
      <text>
        <r>
          <rPr>
            <b/>
            <sz val="9"/>
            <color rgb="FF000000"/>
            <rFont val="Tahoma"/>
            <family val="2"/>
          </rPr>
          <t xml:space="preserve">PLANEACION:
</t>
        </r>
        <r>
          <rPr>
            <sz val="9"/>
            <color rgb="FF000000"/>
            <rFont val="Tahoma"/>
            <family val="2"/>
          </rPr>
          <t xml:space="preserve">monitorear y validar Redes empresariales </t>
        </r>
      </text>
    </comment>
    <comment ref="C30" authorId="0" shapeId="0" xr:uid="{00000000-0006-0000-1800-000046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30" authorId="0" shapeId="0" xr:uid="{00000000-0006-0000-1800-000047000000}">
      <text>
        <r>
          <rPr>
            <sz val="9"/>
            <color rgb="FF000000"/>
            <rFont val="Tahoma"/>
            <family val="2"/>
          </rPr>
          <t xml:space="preserve">
PLANEACION:
</t>
        </r>
        <r>
          <rPr>
            <b/>
            <sz val="9"/>
            <color rgb="FFFF0000"/>
            <rFont val="Tahoma"/>
            <family val="2"/>
          </rPr>
          <t xml:space="preserve">Innovamos en el diseño y prestación de servicios de alto valor
</t>
        </r>
        <r>
          <rPr>
            <sz val="9"/>
            <color rgb="FF000000"/>
            <rFont val="Tahoma"/>
            <family val="2"/>
          </rPr>
          <t>A</t>
        </r>
        <r>
          <rPr>
            <u/>
            <sz val="9"/>
            <color rgb="FF000000"/>
            <rFont val="Tahoma"/>
            <family val="2"/>
          </rPr>
          <t xml:space="preserve"> partir del año 2017 implementamos metodologías para el diseño de servicios innovadores basados en la segmentación estratégica de clientes y el aseguramiento de la promesa de valor diferenciada</t>
        </r>
        <r>
          <rPr>
            <sz val="9"/>
            <color rgb="FF000000"/>
            <rFont val="Tahoma"/>
            <family val="2"/>
          </rPr>
          <t xml:space="preserve">; incorporamos en el diseño información detallada de nuestros clientes que permita obtener como resultado servicios que sean calificados por </t>
        </r>
        <r>
          <rPr>
            <u/>
            <sz val="9"/>
            <color rgb="FF000000"/>
            <rFont val="Tahoma"/>
            <family val="2"/>
          </rPr>
          <t xml:space="preserve">nuestros clientes como útiles o muy útiles </t>
        </r>
        <r>
          <rPr>
            <sz val="9"/>
            <color rgb="FF000000"/>
            <rFont val="Tahoma"/>
            <family val="2"/>
          </rPr>
          <t>para satisfacer sus necesidades y expectativas.</t>
        </r>
      </text>
    </comment>
    <comment ref="C31" authorId="0" shapeId="0" xr:uid="{00000000-0006-0000-1800-000048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31" authorId="0" shapeId="0" xr:uid="{00000000-0006-0000-1800-000049000000}">
      <text>
        <r>
          <rPr>
            <sz val="9"/>
            <color rgb="FF000000"/>
            <rFont val="Tahoma"/>
            <family val="2"/>
          </rPr>
          <t xml:space="preserve">PLANEACION:
</t>
        </r>
        <r>
          <rPr>
            <b/>
            <sz val="9"/>
            <color rgb="FFFF0000"/>
            <rFont val="Tahoma"/>
            <family val="2"/>
          </rPr>
          <t xml:space="preserve">Ofrecemos servicios basados en la construcción de relaciones
</t>
        </r>
        <r>
          <rPr>
            <u/>
            <sz val="9"/>
            <color rgb="FF000000"/>
            <rFont val="Tahoma"/>
            <family val="2"/>
          </rPr>
          <t>Al finalizar el año 2017 El 100% de los servicios ofrecidos po</t>
        </r>
        <r>
          <rPr>
            <sz val="9"/>
            <color rgb="FF000000"/>
            <rFont val="Tahoma"/>
            <family val="2"/>
          </rPr>
          <t xml:space="preserve">r la Cámara hacen parte de un </t>
        </r>
        <r>
          <rPr>
            <u/>
            <sz val="9"/>
            <color rgb="FF000000"/>
            <rFont val="Tahoma"/>
            <family val="2"/>
          </rPr>
          <t>programa integral de fortalecimiento empresarial e integración con el sector económico y los mercados de alto valor para el Empresari</t>
        </r>
        <r>
          <rPr>
            <sz val="9"/>
            <color rgb="FF000000"/>
            <rFont val="Tahoma"/>
            <family val="2"/>
          </rPr>
          <t xml:space="preserve">o. Este programa logra crear una relación de largo plazo con los empresarios beneficiados, que se verifica con un </t>
        </r>
        <r>
          <rPr>
            <u/>
            <sz val="9"/>
            <color rgb="FF000000"/>
            <rFont val="Tahoma"/>
            <family val="2"/>
          </rPr>
          <t>70% de usuarios recurrentes,</t>
        </r>
        <r>
          <rPr>
            <sz val="9"/>
            <color rgb="FF000000"/>
            <rFont val="Tahoma"/>
            <family val="2"/>
          </rPr>
          <t xml:space="preserve"> es decir, </t>
        </r>
        <r>
          <rPr>
            <u/>
            <sz val="9"/>
            <color rgb="FF000000"/>
            <rFont val="Tahoma"/>
            <family val="2"/>
          </rPr>
          <t>empresarios que participan en dos o más servicios ofrecidos por Promoción y Desarrollo</t>
        </r>
        <r>
          <rPr>
            <sz val="9"/>
            <color rgb="FF000000"/>
            <rFont val="Tahoma"/>
            <family val="2"/>
          </rPr>
          <t xml:space="preserve">, respecto del total de empresarios beneficiados. Todos los programas y servicios de la Cámara recogen sistemáticamente la información de los empresarios beneficiados y se emplean en los canales de comunicación para fomentar una relación más cercana y directa con el empresario
</t>
        </r>
      </text>
    </comment>
    <comment ref="Y31" authorId="0" shapeId="0" xr:uid="{00000000-0006-0000-1800-00004A000000}">
      <text>
        <r>
          <rPr>
            <b/>
            <sz val="9"/>
            <color rgb="FF000000"/>
            <rFont val="Tahoma"/>
            <family val="2"/>
          </rPr>
          <t xml:space="preserve">PLANEACION:
</t>
        </r>
        <r>
          <rPr>
            <sz val="9"/>
            <color rgb="FF000000"/>
            <rFont val="Tahoma"/>
            <family val="2"/>
          </rPr>
          <t>Meta del PAT</t>
        </r>
      </text>
    </comment>
    <comment ref="C32" authorId="0" shapeId="0" xr:uid="{00000000-0006-0000-1800-00004B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32" authorId="0" shapeId="0" xr:uid="{00000000-0006-0000-1800-00004C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V32" authorId="0" shapeId="0" xr:uid="{00000000-0006-0000-1800-00004D000000}">
      <text>
        <r>
          <rPr>
            <b/>
            <sz val="9"/>
            <color rgb="FF000000"/>
            <rFont val="Tahoma"/>
            <family val="2"/>
          </rPr>
          <t xml:space="preserve">DIRECCIONINSTITUCION:
</t>
        </r>
        <r>
          <rPr>
            <sz val="9"/>
            <color rgb="FF000000"/>
            <rFont val="Tahoma"/>
            <family val="2"/>
          </rPr>
          <t>Incremento anual del 20%</t>
        </r>
      </text>
    </comment>
    <comment ref="C33" authorId="0" shapeId="0" xr:uid="{00000000-0006-0000-1800-00004E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3" authorId="0" shapeId="0" xr:uid="{00000000-0006-0000-1800-00004F000000}">
      <text>
        <r>
          <rPr>
            <sz val="9"/>
            <color rgb="FF000000"/>
            <rFont val="Tahoma"/>
            <family val="2"/>
          </rPr>
          <t xml:space="preserve">PLANEACION:
</t>
        </r>
        <r>
          <rPr>
            <b/>
            <sz val="9"/>
            <color rgb="FFFF0000"/>
            <rFont val="Tahoma"/>
            <family val="2"/>
          </rPr>
          <t xml:space="preserve">Adoptamos las tecnologías más adecuadas para la optimización de nuestros procesos y servicios.
</t>
        </r>
        <r>
          <rPr>
            <sz val="9"/>
            <color rgb="FF000000"/>
            <rFont val="Tahoma"/>
            <family val="2"/>
          </rPr>
          <t xml:space="preserve">Al finalizar el </t>
        </r>
        <r>
          <rPr>
            <u/>
            <sz val="9"/>
            <color rgb="FF000000"/>
            <rFont val="Tahoma"/>
            <family val="2"/>
          </rPr>
          <t>año 2018 el 100%</t>
        </r>
        <r>
          <rPr>
            <sz val="9"/>
            <color rgb="FF000000"/>
            <rFont val="Tahoma"/>
            <family val="2"/>
          </rPr>
          <t xml:space="preserve"> de los procesos estratégicos de la Cámara se soportan sobre recursos tecnológicos de software y hardware actualizados según los mejores estándares aplicables a las cámaras de comercio en Colombia.
Al finalizar el año </t>
        </r>
        <r>
          <rPr>
            <u/>
            <sz val="9"/>
            <color rgb="FF000000"/>
            <rFont val="Tahoma"/>
            <family val="2"/>
          </rPr>
          <t>2018 el 100% d</t>
        </r>
        <r>
          <rPr>
            <sz val="9"/>
            <color rgb="FF000000"/>
            <rFont val="Tahoma"/>
            <family val="2"/>
          </rPr>
          <t xml:space="preserve">e los colaboradores de la Cámara han adquirido las habilidades en el manejo de los sistemas de ofimática y aplicaciones tecnológicas propias de la cámara, necesarias para garantizar un adecuado desempeño.
</t>
        </r>
      </text>
    </comment>
    <comment ref="C34" authorId="0" shapeId="0" xr:uid="{00000000-0006-0000-1800-000050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4" authorId="0" shapeId="0" xr:uid="{00000000-0006-0000-1800-000051000000}">
      <text>
        <r>
          <rPr>
            <sz val="9"/>
            <color rgb="FF000000"/>
            <rFont val="Tahoma"/>
            <family val="2"/>
          </rPr>
          <t xml:space="preserve">PLANEACION:
</t>
        </r>
        <r>
          <rPr>
            <b/>
            <sz val="9"/>
            <color rgb="FFFF0000"/>
            <rFont val="Tahoma"/>
            <family val="2"/>
          </rPr>
          <t xml:space="preserve">Adoptamos las tecnologías más adecuadas para la optimización de nuestros procesos y servicios.
</t>
        </r>
        <r>
          <rPr>
            <sz val="9"/>
            <color rgb="FF000000"/>
            <rFont val="Tahoma"/>
            <family val="2"/>
          </rPr>
          <t xml:space="preserve">Al finalizar el </t>
        </r>
        <r>
          <rPr>
            <u/>
            <sz val="9"/>
            <color rgb="FF000000"/>
            <rFont val="Tahoma"/>
            <family val="2"/>
          </rPr>
          <t>año 2018 el 100%</t>
        </r>
        <r>
          <rPr>
            <sz val="9"/>
            <color rgb="FF000000"/>
            <rFont val="Tahoma"/>
            <family val="2"/>
          </rPr>
          <t xml:space="preserve"> de los procesos estratégicos de la Cámara se soportan sobre recursos tecnológicos de software y hardware actualizados según los mejores estándares aplicables a las cámaras de comercio en Colombia.
Al finalizar el año </t>
        </r>
        <r>
          <rPr>
            <u/>
            <sz val="9"/>
            <color rgb="FF000000"/>
            <rFont val="Tahoma"/>
            <family val="2"/>
          </rPr>
          <t>2018 el 100% d</t>
        </r>
        <r>
          <rPr>
            <sz val="9"/>
            <color rgb="FF000000"/>
            <rFont val="Tahoma"/>
            <family val="2"/>
          </rPr>
          <t xml:space="preserve">e los colaboradores de la Cámara han adquirido las habilidades en el manejo de los sistemas de ofimática y aplicaciones tecnológicas propias de la cámara, necesarias para garantizar un adecuado desempeño.
</t>
        </r>
      </text>
    </comment>
    <comment ref="V34" authorId="0" shapeId="0" xr:uid="{00000000-0006-0000-1800-000052000000}">
      <text>
        <r>
          <rPr>
            <b/>
            <sz val="9"/>
            <color rgb="FF000000"/>
            <rFont val="Tahoma"/>
            <family val="2"/>
          </rPr>
          <t xml:space="preserve">DIRECCIONINSTITUCION:
</t>
        </r>
        <r>
          <rPr>
            <sz val="9"/>
            <color rgb="FF000000"/>
            <rFont val="Tahoma"/>
            <family val="2"/>
          </rPr>
          <t>Meta establecida en el Plan Estratégico</t>
        </r>
      </text>
    </comment>
    <comment ref="C35" authorId="0" shapeId="0" xr:uid="{00000000-0006-0000-1800-000053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5" authorId="0" shapeId="0" xr:uid="{00000000-0006-0000-1800-000054000000}">
      <text>
        <r>
          <rPr>
            <sz val="9"/>
            <color rgb="FF000000"/>
            <rFont val="Tahoma"/>
            <family val="2"/>
          </rPr>
          <t xml:space="preserve">PLANEACION:
</t>
        </r>
        <r>
          <rPr>
            <b/>
            <sz val="9"/>
            <color rgb="FFFF0000"/>
            <rFont val="Tahoma"/>
            <family val="2"/>
          </rPr>
          <t xml:space="preserve">Aseguramos la cultura del mejoramiento continuo y la aplicación de nuestra política de calidad
</t>
        </r>
        <r>
          <rPr>
            <sz val="9"/>
            <color rgb="FF000000"/>
            <rFont val="Tahoma"/>
            <family val="2"/>
          </rPr>
          <t xml:space="preserve">Al finalizar el </t>
        </r>
        <r>
          <rPr>
            <u/>
            <sz val="9"/>
            <color rgb="FF000000"/>
            <rFont val="Tahoma"/>
            <family val="2"/>
          </rPr>
          <t xml:space="preserve">año 2017 se ha aplicado la política de calidad y mejora continua en el 100% </t>
        </r>
        <r>
          <rPr>
            <sz val="9"/>
            <color rgb="FF000000"/>
            <rFont val="Tahoma"/>
            <family val="2"/>
          </rPr>
          <t xml:space="preserve">de los procesos y funciones de la Cámara. Para el año 2021 se han reducido las quejas y reclamos en un 90% por cada 100 PQR recibidas.
</t>
        </r>
      </text>
    </comment>
    <comment ref="C36" authorId="0" shapeId="0" xr:uid="{00000000-0006-0000-1800-000055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6" authorId="0" shapeId="0" xr:uid="{00000000-0006-0000-1800-000056000000}">
      <text>
        <r>
          <rPr>
            <sz val="9"/>
            <color rgb="FF000000"/>
            <rFont val="Tahoma"/>
            <family val="2"/>
          </rPr>
          <t xml:space="preserve">PLANEACION:
</t>
        </r>
        <r>
          <rPr>
            <b/>
            <sz val="9"/>
            <color rgb="FFFF0000"/>
            <rFont val="Tahoma"/>
            <family val="2"/>
          </rPr>
          <t xml:space="preserve">Aseguramos la cultura del mejoramiento continuo y la aplicación de nuestra política de calidad
</t>
        </r>
        <r>
          <rPr>
            <sz val="9"/>
            <color rgb="FF000000"/>
            <rFont val="Tahoma"/>
            <family val="2"/>
          </rPr>
          <t xml:space="preserve">Al finalizar el </t>
        </r>
        <r>
          <rPr>
            <u/>
            <sz val="9"/>
            <color rgb="FF000000"/>
            <rFont val="Tahoma"/>
            <family val="2"/>
          </rPr>
          <t xml:space="preserve">año 2017 se ha aplicado la política de calidad y mejora continua en el 100% </t>
        </r>
        <r>
          <rPr>
            <sz val="9"/>
            <color rgb="FF000000"/>
            <rFont val="Tahoma"/>
            <family val="2"/>
          </rPr>
          <t xml:space="preserve">de los procesos y funciones de la Cámara. Para el año 2021 se han reducido las quejas y reclamos en un 90% por cada 100 PQR recibidas.
</t>
        </r>
      </text>
    </comment>
    <comment ref="V36" authorId="0" shapeId="0" xr:uid="{00000000-0006-0000-1800-000057000000}">
      <text>
        <r>
          <rPr>
            <b/>
            <sz val="9"/>
            <color rgb="FF000000"/>
            <rFont val="Tahoma"/>
            <family val="2"/>
          </rPr>
          <t xml:space="preserve">DIRECCIONINSTITUCION:
</t>
        </r>
        <r>
          <rPr>
            <sz val="9"/>
            <color rgb="FF000000"/>
            <rFont val="Tahoma"/>
            <family val="2"/>
          </rPr>
          <t>Incremento del 16% sostenible hasta 2020</t>
        </r>
      </text>
    </comment>
    <comment ref="X36" authorId="0" shapeId="0" xr:uid="{00000000-0006-0000-1800-000058000000}">
      <text>
        <r>
          <rPr>
            <b/>
            <sz val="9"/>
            <color rgb="FF000000"/>
            <rFont val="Tahoma"/>
            <family val="2"/>
          </rPr>
          <t xml:space="preserve">DIRECCIONINSTITUCION:
</t>
        </r>
        <r>
          <rPr>
            <sz val="9"/>
            <color rgb="FF000000"/>
            <rFont val="Tahoma"/>
            <family val="2"/>
          </rPr>
          <t>Incremento del 11%</t>
        </r>
      </text>
    </comment>
    <comment ref="Y36" authorId="0" shapeId="0" xr:uid="{00000000-0006-0000-1800-000059000000}">
      <text>
        <r>
          <rPr>
            <sz val="9"/>
            <color rgb="FF000000"/>
            <rFont val="Tahoma"/>
            <family val="2"/>
          </rPr>
          <t>Meta establecida en el Plan Estratégico</t>
        </r>
      </text>
    </comment>
    <comment ref="C37" authorId="0" shapeId="0" xr:uid="{00000000-0006-0000-1800-00005A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7" authorId="0" shapeId="0" xr:uid="{00000000-0006-0000-1800-00005B000000}">
      <text>
        <r>
          <rPr>
            <b/>
            <sz val="9"/>
            <color rgb="FF000000"/>
            <rFont val="Tahoma"/>
            <family val="2"/>
          </rPr>
          <t xml:space="preserve">PLANEACION:
</t>
        </r>
        <r>
          <rPr>
            <b/>
            <sz val="9"/>
            <color rgb="FFFF0000"/>
            <rFont val="Tahoma"/>
            <family val="2"/>
          </rPr>
          <t xml:space="preserve">Implementamos programas de reconocimiento, estímulo y autorrealización de los colaboradores
</t>
        </r>
        <r>
          <rPr>
            <sz val="9"/>
            <color rgb="FF000000"/>
            <rFont val="Tahoma"/>
            <family val="2"/>
          </rPr>
          <t xml:space="preserve">Implementar programas institucionales de desarrollo humano, bienestar y de carrera, que beneficien a todos los colaboradores de la Cámara de Comercio incluyendo mecanismos de reconocimiento individuales, reconocimientos colectivos y el diseño e implementación de estímulos, con el objeto de mejorar la satisfacción de los trabajadores. </t>
        </r>
        <r>
          <rPr>
            <u/>
            <sz val="9"/>
            <color rgb="FF000000"/>
            <rFont val="Tahoma"/>
            <family val="2"/>
          </rPr>
          <t>Para el año 2021 el 95% de los colaboradores de la organización manifestarán, en los sistemas de evaluación su alta, o muy alta satisfacción</t>
        </r>
        <r>
          <rPr>
            <sz val="9"/>
            <color rgb="FF000000"/>
            <rFont val="Tahoma"/>
            <family val="2"/>
          </rPr>
          <t xml:space="preserve"> en el trabajo y sentirse autorrealizados con los logros alcanzados en su trabajo.
A finales del año 2017 </t>
        </r>
        <r>
          <rPr>
            <u/>
            <sz val="9"/>
            <color rgb="FF000000"/>
            <rFont val="Tahoma"/>
            <family val="2"/>
          </rPr>
          <t>el sistema de gestión de la seguridad y salud en el trabajo está implementado plenamente y de acuerdo a la normatividad vigente</t>
        </r>
        <r>
          <rPr>
            <sz val="9"/>
            <color rgb="FF000000"/>
            <rFont val="Tahoma"/>
            <family val="2"/>
          </rPr>
          <t xml:space="preserve">. Para el año 2021 se </t>
        </r>
        <r>
          <rPr>
            <u/>
            <sz val="9"/>
            <color rgb="FF000000"/>
            <rFont val="Tahoma"/>
            <family val="2"/>
          </rPr>
          <t>reduce a cero la ocurrencia de eventos negativos y predecibles en seguridad o higiene industrial.</t>
        </r>
      </text>
    </comment>
    <comment ref="V37" authorId="0" shapeId="0" xr:uid="{00000000-0006-0000-1800-00005C000000}">
      <text>
        <r>
          <rPr>
            <b/>
            <sz val="9"/>
            <color rgb="FF000000"/>
            <rFont val="Tahoma"/>
            <family val="2"/>
          </rPr>
          <t xml:space="preserve">DIRECCIONINSTITUCION:
</t>
        </r>
        <r>
          <rPr>
            <sz val="9"/>
            <color rgb="FF000000"/>
            <rFont val="Tahoma"/>
            <family val="2"/>
          </rPr>
          <t>Incremento del 3% anual</t>
        </r>
      </text>
    </comment>
    <comment ref="Y37" authorId="0" shapeId="0" xr:uid="{00000000-0006-0000-1800-00005D000000}">
      <text>
        <r>
          <rPr>
            <b/>
            <sz val="9"/>
            <color rgb="FF000000"/>
            <rFont val="Tahoma"/>
            <family val="2"/>
          </rPr>
          <t xml:space="preserve">PLANEACION:
</t>
        </r>
        <r>
          <rPr>
            <sz val="9"/>
            <color rgb="FF000000"/>
            <rFont val="Tahoma"/>
            <family val="2"/>
          </rPr>
          <t>Meta planteada en el plan estratégico</t>
        </r>
      </text>
    </comment>
    <comment ref="C38" authorId="0" shapeId="0" xr:uid="{00000000-0006-0000-1800-00005E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8" authorId="0" shapeId="0" xr:uid="{00000000-0006-0000-1800-00005F000000}">
      <text>
        <r>
          <rPr>
            <b/>
            <sz val="9"/>
            <color rgb="FF000000"/>
            <rFont val="Tahoma"/>
            <family val="2"/>
          </rPr>
          <t xml:space="preserve">PLANEACION:
</t>
        </r>
        <r>
          <rPr>
            <b/>
            <sz val="9"/>
            <color rgb="FFFF0000"/>
            <rFont val="Tahoma"/>
            <family val="2"/>
          </rPr>
          <t xml:space="preserve">Implementamos programas de reconocimiento, estímulo y autorrealización de los colaboradores
</t>
        </r>
        <r>
          <rPr>
            <sz val="9"/>
            <color rgb="FF000000"/>
            <rFont val="Tahoma"/>
            <family val="2"/>
          </rPr>
          <t xml:space="preserve">Implementar programas institucionales de desarrollo humano, bienestar y de carrera, que beneficien a todos los colaboradores de la Cámara de Comercio incluyendo mecanismos de reconocimiento individuales, reconocimientos colectivos y el diseño e implementación de estímulos, con el objeto de mejorar la satisfacción de los trabajadores. </t>
        </r>
        <r>
          <rPr>
            <u/>
            <sz val="9"/>
            <color rgb="FF000000"/>
            <rFont val="Tahoma"/>
            <family val="2"/>
          </rPr>
          <t>Para el año 2021 el 95% de los colaboradores de la organización manifestarán, en los sistemas de evaluación su alta, o muy alta satisfacción</t>
        </r>
        <r>
          <rPr>
            <sz val="9"/>
            <color rgb="FF000000"/>
            <rFont val="Tahoma"/>
            <family val="2"/>
          </rPr>
          <t xml:space="preserve"> en el trabajo y sentirse autorrealizados con los logros alcanzados en su trabajo.
A finales del año 2017 </t>
        </r>
        <r>
          <rPr>
            <u/>
            <sz val="9"/>
            <color rgb="FF000000"/>
            <rFont val="Tahoma"/>
            <family val="2"/>
          </rPr>
          <t>el sistema de gestión de la seguridad y salud en el trabajo está implementado plenamente y de acuerdo a la normatividad vigente</t>
        </r>
        <r>
          <rPr>
            <sz val="9"/>
            <color rgb="FF000000"/>
            <rFont val="Tahoma"/>
            <family val="2"/>
          </rPr>
          <t xml:space="preserve">. Para el año 2021 se </t>
        </r>
        <r>
          <rPr>
            <u/>
            <sz val="9"/>
            <color rgb="FF000000"/>
            <rFont val="Tahoma"/>
            <family val="2"/>
          </rPr>
          <t>reduce a cero la ocurrencia de eventos negativos y predecibles en seguridad o higiene industrial.</t>
        </r>
      </text>
    </comment>
    <comment ref="V38" authorId="0" shapeId="0" xr:uid="{00000000-0006-0000-1800-000060000000}">
      <text>
        <r>
          <rPr>
            <b/>
            <sz val="9"/>
            <color rgb="FF000000"/>
            <rFont val="Tahoma"/>
            <family val="2"/>
          </rPr>
          <t xml:space="preserve">DIRECCIONINSTITUCION:
</t>
        </r>
        <r>
          <rPr>
            <sz val="9"/>
            <color rgb="FF000000"/>
            <rFont val="Tahoma"/>
            <family val="2"/>
          </rPr>
          <t>Incremento del 3% anual</t>
        </r>
      </text>
    </comment>
    <comment ref="Y38" authorId="0" shapeId="0" xr:uid="{00000000-0006-0000-1800-000061000000}">
      <text>
        <r>
          <rPr>
            <b/>
            <sz val="9"/>
            <color rgb="FF000000"/>
            <rFont val="Tahoma"/>
            <family val="2"/>
          </rPr>
          <t xml:space="preserve">PLANEACION:
</t>
        </r>
        <r>
          <rPr>
            <sz val="9"/>
            <color rgb="FF000000"/>
            <rFont val="Tahoma"/>
            <family val="2"/>
          </rPr>
          <t>Meta planteada en el plan estratégico</t>
        </r>
      </text>
    </comment>
    <comment ref="C39" authorId="0" shapeId="0" xr:uid="{00000000-0006-0000-1800-000062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39" authorId="0" shapeId="0" xr:uid="{00000000-0006-0000-1800-000063000000}">
      <text>
        <r>
          <rPr>
            <b/>
            <sz val="9"/>
            <color rgb="FF000000"/>
            <rFont val="Tahoma"/>
            <family val="2"/>
          </rPr>
          <t xml:space="preserve">PLANEACION:
</t>
        </r>
        <r>
          <rPr>
            <b/>
            <sz val="9"/>
            <color rgb="FFFF0000"/>
            <rFont val="Tahoma"/>
            <family val="2"/>
          </rPr>
          <t xml:space="preserve">Implementamos programas de reconocimiento, estímulo y autorrealización de los colaboradores
</t>
        </r>
        <r>
          <rPr>
            <sz val="9"/>
            <color rgb="FF000000"/>
            <rFont val="Tahoma"/>
            <family val="2"/>
          </rPr>
          <t xml:space="preserve">Implementar programas institucionales de desarrollo humano, bienestar y de carrera, que beneficien a todos los colaboradores de la Cámara de Comercio incluyendo mecanismos de reconocimiento individuales, reconocimientos colectivos y el diseño e implementación de estímulos, con el objeto de mejorar la satisfacción de los trabajadores. </t>
        </r>
        <r>
          <rPr>
            <u/>
            <sz val="9"/>
            <color rgb="FF000000"/>
            <rFont val="Tahoma"/>
            <family val="2"/>
          </rPr>
          <t>Para el año 2021 el 95% de los colaboradores de la organización manifestarán, en los sistemas de evaluación su alta, o muy alta satisfacción</t>
        </r>
        <r>
          <rPr>
            <sz val="9"/>
            <color rgb="FF000000"/>
            <rFont val="Tahoma"/>
            <family val="2"/>
          </rPr>
          <t xml:space="preserve"> en el trabajo y sentirse autorrealizados con los logros alcanzados en su trabajo.
A finales del año 2017 </t>
        </r>
        <r>
          <rPr>
            <u/>
            <sz val="9"/>
            <color rgb="FF000000"/>
            <rFont val="Tahoma"/>
            <family val="2"/>
          </rPr>
          <t>el sistema de gestión de la seguridad y salud en el trabajo está implementado plenamente y de acuerdo a la normatividad vigente</t>
        </r>
        <r>
          <rPr>
            <sz val="9"/>
            <color rgb="FF000000"/>
            <rFont val="Tahoma"/>
            <family val="2"/>
          </rPr>
          <t xml:space="preserve">. Para el año 2021 se </t>
        </r>
        <r>
          <rPr>
            <u/>
            <sz val="9"/>
            <color rgb="FF000000"/>
            <rFont val="Tahoma"/>
            <family val="2"/>
          </rPr>
          <t>reduce a cero la ocurrencia de eventos negativos y predecibles en seguridad o higiene industrial.</t>
        </r>
      </text>
    </comment>
    <comment ref="W39" authorId="0" shapeId="0" xr:uid="{00000000-0006-0000-1800-000064000000}">
      <text>
        <r>
          <rPr>
            <b/>
            <sz val="9"/>
            <color rgb="FF000000"/>
            <rFont val="Tahoma"/>
            <family val="2"/>
          </rPr>
          <t xml:space="preserve">Planeacion:
</t>
        </r>
        <r>
          <rPr>
            <sz val="9"/>
            <color rgb="FF000000"/>
            <rFont val="Tahoma"/>
            <family val="2"/>
          </rPr>
          <t>Se proyecta reducir dos casos por  año</t>
        </r>
      </text>
    </comment>
    <comment ref="Y39" authorId="0" shapeId="0" xr:uid="{00000000-0006-0000-1800-000065000000}">
      <text>
        <r>
          <rPr>
            <b/>
            <sz val="9"/>
            <color rgb="FF000000"/>
            <rFont val="Tahoma"/>
            <family val="2"/>
          </rPr>
          <t xml:space="preserve">DIRECCIONINSTITUCION:
</t>
        </r>
        <r>
          <rPr>
            <sz val="9"/>
            <color rgb="FF000000"/>
            <rFont val="Tahoma"/>
            <family val="2"/>
          </rPr>
          <t>Meta contemplada en el Plan estratégico</t>
        </r>
      </text>
    </comment>
    <comment ref="C40" authorId="0" shapeId="0" xr:uid="{00000000-0006-0000-1800-000066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40" authorId="0" shapeId="0" xr:uid="{00000000-0006-0000-1800-000067000000}">
      <text>
        <r>
          <rPr>
            <b/>
            <sz val="9"/>
            <color rgb="FF000000"/>
            <rFont val="Tahoma"/>
            <family val="2"/>
          </rPr>
          <t xml:space="preserve">PLANEACION:
</t>
        </r>
        <r>
          <rPr>
            <b/>
            <sz val="9"/>
            <color rgb="FFFF0000"/>
            <rFont val="Tahoma"/>
            <family val="2"/>
          </rPr>
          <t xml:space="preserve">Nuestro personal está alineado a los valores, principios y objetivos organizacionales
</t>
        </r>
        <r>
          <rPr>
            <sz val="9"/>
            <color rgb="FF000000"/>
            <rFont val="Tahoma"/>
            <family val="2"/>
          </rPr>
          <t xml:space="preserve">Implementación de talleres de alineación estratégica que garantizan que </t>
        </r>
        <r>
          <rPr>
            <u/>
            <sz val="9"/>
            <color rgb="FF000000"/>
            <rFont val="Tahoma"/>
            <family val="2"/>
          </rPr>
          <t>al finalizar el año 2017 el 100% de los colaboradores de la entidad conocen y han interiorizado los valores, los principios y los objetivos organizacionales</t>
        </r>
        <r>
          <rPr>
            <sz val="9"/>
            <color rgb="FF000000"/>
            <rFont val="Tahoma"/>
            <family val="2"/>
          </rPr>
          <t xml:space="preserve"> de la Cámara.
</t>
        </r>
        <r>
          <rPr>
            <u/>
            <sz val="9"/>
            <color rgb="FFFF0000"/>
            <rFont val="Tahoma"/>
            <family val="2"/>
          </rPr>
          <t>Al finalizar el año 2018 el 70%</t>
        </r>
        <r>
          <rPr>
            <u/>
            <sz val="9"/>
            <color rgb="FF000000"/>
            <rFont val="Tahoma"/>
            <family val="2"/>
          </rPr>
          <t xml:space="preserve"> de los empresarios encuestados reconocen que los servicios ofrecidos por la Cámara de Comercio y el nivel de servicio de sus funcionarios reflejan los valores y principios de la organización</t>
        </r>
        <r>
          <rPr>
            <sz val="9"/>
            <color rgb="FF000000"/>
            <rFont val="Tahoma"/>
            <family val="2"/>
          </rPr>
          <t>. Al finalizar el año 2021 el 90% de los empresarios encuestados reconocen que los valores y principios organizacionales son elementos distintivos de la Cámara de Comercio.</t>
        </r>
      </text>
    </comment>
    <comment ref="V40" authorId="0" shapeId="0" xr:uid="{00000000-0006-0000-1800-000068000000}">
      <text>
        <r>
          <rPr>
            <b/>
            <sz val="9"/>
            <color rgb="FF000000"/>
            <rFont val="Tahoma"/>
            <family val="2"/>
          </rPr>
          <t xml:space="preserve">PLANEACION:
</t>
        </r>
        <r>
          <rPr>
            <sz val="9"/>
            <color rgb="FF000000"/>
            <rFont val="Tahoma"/>
            <family val="2"/>
          </rPr>
          <t>La meta arranca con un 100% como base del 2017</t>
        </r>
      </text>
    </comment>
    <comment ref="C41" authorId="0" shapeId="0" xr:uid="{00000000-0006-0000-1800-000069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41" authorId="0" shapeId="0" xr:uid="{00000000-0006-0000-1800-00006A000000}">
      <text>
        <r>
          <rPr>
            <sz val="9"/>
            <color rgb="FF000000"/>
            <rFont val="Tahoma"/>
            <family val="2"/>
          </rPr>
          <t xml:space="preserve">PLANEACION:
</t>
        </r>
        <r>
          <rPr>
            <b/>
            <sz val="9"/>
            <color rgb="FFFF0000"/>
            <rFont val="Tahoma"/>
            <family val="2"/>
          </rPr>
          <t xml:space="preserve">Contamos con conocimientos, competencias y habilidades para la excelencia,
</t>
        </r>
        <r>
          <rPr>
            <sz val="9"/>
            <color rgb="FF000000"/>
            <rFont val="Tahoma"/>
            <family val="2"/>
          </rPr>
          <t xml:space="preserve">Todos los colaboradores de la Cámara participan en programas de formación y de capacitación continuos para adquirir competencias y habilidades que les permita desarrollar sus funciones con excelencia. Se garantizará formación o capacitación con periodicidad semestral en los siguientes campos: alineamiento estratégico; política y prácticas de calidad; gestión documental; manejo de TICs; servicio al cliente; imagen y reputación institucional; cultura del autocontrol; técnicas de mejora continua y control interno.
</t>
        </r>
        <r>
          <rPr>
            <u/>
            <sz val="9"/>
            <color rgb="FF000000"/>
            <rFont val="Tahoma"/>
            <family val="2"/>
          </rPr>
          <t xml:space="preserve">Al finalizar el año 2018 el total de los funcionarios de la cámara demuestra conocimientos del Sistema Cameral de Control Interno y en las habilidades propias de su cargo por encima del 90% en las evaluaciones anuales practicadas.
</t>
        </r>
        <r>
          <rPr>
            <sz val="9"/>
            <color rgb="FF000000"/>
            <rFont val="Tahoma"/>
            <family val="2"/>
          </rPr>
          <t xml:space="preserve">
</t>
        </r>
      </text>
    </comment>
    <comment ref="E41" authorId="0" shapeId="0" xr:uid="{00000000-0006-0000-1800-00006B000000}">
      <text>
        <r>
          <rPr>
            <b/>
            <sz val="9"/>
            <color rgb="FF000000"/>
            <rFont val="Tahoma"/>
            <family val="2"/>
          </rPr>
          <t xml:space="preserve">Planeacion:
</t>
        </r>
        <r>
          <rPr>
            <sz val="9"/>
            <color rgb="FF000000"/>
            <rFont val="Tahoma"/>
            <family val="2"/>
          </rPr>
          <t xml:space="preserve"> Para el año 2018 se contempló capacitación a los Directores, Coordinadores y profesionales, para ser interiorizada a todos los funcionarios de la CCF.</t>
        </r>
      </text>
    </comment>
    <comment ref="W41" authorId="0" shapeId="0" xr:uid="{00000000-0006-0000-1800-00006C000000}">
      <text>
        <r>
          <rPr>
            <b/>
            <sz val="9"/>
            <color rgb="FF000000"/>
            <rFont val="Tahoma"/>
            <family val="2"/>
          </rPr>
          <t xml:space="preserve">PLANEACION:
</t>
        </r>
        <r>
          <rPr>
            <sz val="9"/>
            <color rgb="FF000000"/>
            <rFont val="Tahoma"/>
            <family val="2"/>
          </rPr>
          <t xml:space="preserve">Se calcula con un incremento anual del 20%
</t>
        </r>
      </text>
    </comment>
    <comment ref="C42" authorId="0" shapeId="0" xr:uid="{00000000-0006-0000-1800-00006D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42" authorId="0" shapeId="0" xr:uid="{00000000-0006-0000-1800-00006E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V42" authorId="0" shapeId="0" xr:uid="{00000000-0006-0000-1800-00006F000000}">
      <text>
        <r>
          <rPr>
            <b/>
            <sz val="9"/>
            <color rgb="FF000000"/>
            <rFont val="Tahoma"/>
            <family val="2"/>
          </rPr>
          <t xml:space="preserve">DIRECCIONINSTITUCION:
</t>
        </r>
        <r>
          <rPr>
            <sz val="9"/>
            <color rgb="FF000000"/>
            <rFont val="Tahoma"/>
            <family val="2"/>
          </rPr>
          <t>Incremento del 10% anual</t>
        </r>
      </text>
    </comment>
    <comment ref="C43" authorId="0" shapeId="0" xr:uid="{00000000-0006-0000-1800-000070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43" authorId="0" shapeId="0" xr:uid="{00000000-0006-0000-1800-000071000000}">
      <text>
        <r>
          <rPr>
            <sz val="9"/>
            <color rgb="FF000000"/>
            <rFont val="Tahoma"/>
            <family val="2"/>
          </rPr>
          <t xml:space="preserve">PLANEACION:
</t>
        </r>
        <r>
          <rPr>
            <b/>
            <sz val="9"/>
            <color rgb="FFFF0000"/>
            <rFont val="Tahoma"/>
            <family val="2"/>
          </rPr>
          <t xml:space="preserve">Impulsamos la formalización y el fortalecimiento empresarial
</t>
        </r>
        <r>
          <rPr>
            <sz val="9"/>
            <color rgb="FF000000"/>
            <rFont val="Tahoma"/>
            <family val="2"/>
          </rPr>
          <t>A partir del</t>
        </r>
        <r>
          <rPr>
            <u/>
            <sz val="9"/>
            <color rgb="FF000000"/>
            <rFont val="Tahoma"/>
            <family val="2"/>
          </rPr>
          <t xml:space="preserve"> año 2017</t>
        </r>
        <r>
          <rPr>
            <sz val="9"/>
            <color rgb="FF000000"/>
            <rFont val="Tahoma"/>
            <family val="2"/>
          </rPr>
          <t xml:space="preserve"> La Cámara de Comercio de Facatativá facilitará los </t>
        </r>
        <r>
          <rPr>
            <u/>
            <sz val="9"/>
            <color rgb="FF000000"/>
            <rFont val="Tahoma"/>
            <family val="2"/>
          </rPr>
          <t xml:space="preserve">canales y herramientas necesarios para fomentar la formalización empresarial en todo el territorio de su jurisdicción; lanzará campañas oportunas y periódicas para fomentar la renovación oportuna; </t>
        </r>
        <r>
          <rPr>
            <sz val="9"/>
            <color rgb="FF000000"/>
            <rFont val="Tahoma"/>
            <family val="2"/>
          </rPr>
          <t xml:space="preserve">se repotenciará la oferta de programas de fortalecimiento empresarial gracias a la vinculación de estrategias basadas en TICs, al fortalecimiento de los procesos de formación presencial y virtual, y a los acuerdos con aliados estratégicos que permitan brindar un acompañamiento integral a los empresarios en su proceso de fortalecimiento empresarial.
</t>
        </r>
      </text>
    </comment>
    <comment ref="C44" authorId="0" shapeId="0" xr:uid="{00000000-0006-0000-1800-000072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44" authorId="0" shapeId="0" xr:uid="{00000000-0006-0000-1800-000073000000}">
      <text>
        <r>
          <rPr>
            <b/>
            <sz val="9"/>
            <color rgb="FFFF0000"/>
            <rFont val="Tahoma"/>
            <family val="2"/>
          </rPr>
          <t xml:space="preserve">Articulamos empresarios y actores institucionales
</t>
        </r>
        <r>
          <rPr>
            <sz val="9"/>
            <color rgb="FF000000"/>
            <rFont val="Tahoma"/>
            <family val="2"/>
          </rPr>
          <t xml:space="preserve">Para finales del año </t>
        </r>
        <r>
          <rPr>
            <u/>
            <sz val="9"/>
            <color rgb="FF000000"/>
            <rFont val="Tahoma"/>
            <family val="2"/>
          </rPr>
          <t>2017 y en adelante, todos los empresarios de la jurisdicción</t>
        </r>
        <r>
          <rPr>
            <sz val="9"/>
            <color rgb="FF000000"/>
            <rFont val="Tahoma"/>
            <family val="2"/>
          </rPr>
          <t xml:space="preserve">, beneficiados por los programas de fortalecimiento empresarial contarán con los canales y herramientas necesarias para conectar con los demás empresarios de la región, así como con entidades que conforman el ecosistema empresarial y de innovación de nuestra jurisdicción.
Desde nuestro rol principal articularemos a los actores de la región para promover y facilitar procesos de fortalecimiento de las habilidades gerenciales, procesos productivos, financiación, acceso a mercados, logística y demás ámbitos que faciliten la competitividad de nuestros empresarios.
</t>
        </r>
      </text>
    </comment>
    <comment ref="C45" authorId="0" shapeId="0" xr:uid="{00000000-0006-0000-1800-000074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45" authorId="0" shapeId="0" xr:uid="{00000000-0006-0000-1800-000075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C46" authorId="0" shapeId="0" xr:uid="{00000000-0006-0000-1800-000076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46" authorId="0" shapeId="0" xr:uid="{00000000-0006-0000-1800-000077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C47" authorId="0" shapeId="0" xr:uid="{00000000-0006-0000-1800-000078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47" authorId="0" shapeId="0" xr:uid="{00000000-0006-0000-1800-000079000000}">
      <text>
        <r>
          <rPr>
            <b/>
            <sz val="9"/>
            <color rgb="FF000000"/>
            <rFont val="Tahoma"/>
            <family val="2"/>
          </rPr>
          <t xml:space="preserve">PLANEACION:
</t>
        </r>
        <r>
          <rPr>
            <b/>
            <sz val="9"/>
            <color rgb="FFFF0000"/>
            <rFont val="Tahoma"/>
            <family val="2"/>
          </rPr>
          <t xml:space="preserve">Ampliamos nuestra cobertura y nos acercamos a nuestros empresarios
</t>
        </r>
        <r>
          <rPr>
            <sz val="9"/>
            <color rgb="FF000000"/>
            <rFont val="Tahoma"/>
            <family val="2"/>
          </rPr>
          <t xml:space="preserve">Para el año 2020 reinauguraremos </t>
        </r>
        <r>
          <rPr>
            <u/>
            <sz val="9"/>
            <color rgb="FF000000"/>
            <rFont val="Tahoma"/>
            <family val="2"/>
          </rPr>
          <t xml:space="preserve">las tres sedes propias en los municipios de Funza, Pacho y Villeta dotadas para ofrecer el100% </t>
        </r>
        <r>
          <rPr>
            <sz val="9"/>
            <color rgb="FF000000"/>
            <rFont val="Tahoma"/>
            <family val="2"/>
          </rPr>
          <t>de los servicios de la Cámara. Repotenciaremos los servicios ofrecidos por el Centro de MASC y el Centro de Atención Móvil; a</t>
        </r>
        <r>
          <rPr>
            <u/>
            <sz val="9"/>
            <color rgb="FF000000"/>
            <rFont val="Tahoma"/>
            <family val="2"/>
          </rPr>
          <t xml:space="preserve"> partir del año 2017 implementaremos estrategias basadas en TICs p</t>
        </r>
        <r>
          <rPr>
            <sz val="9"/>
            <color rgb="FF000000"/>
            <rFont val="Tahoma"/>
            <family val="2"/>
          </rPr>
          <t xml:space="preserve">ara comunicar y desarrollar nuestros programas de desarrollo e integración empresarial.
</t>
        </r>
      </text>
    </comment>
    <comment ref="T47" authorId="0" shapeId="0" xr:uid="{00000000-0006-0000-1800-00007A000000}">
      <text>
        <r>
          <rPr>
            <b/>
            <sz val="9"/>
            <color rgb="FF000000"/>
            <rFont val="Tahoma"/>
            <family val="2"/>
          </rPr>
          <t xml:space="preserve">PLANEACION:
</t>
        </r>
        <r>
          <rPr>
            <sz val="9"/>
            <color rgb="FF000000"/>
            <rFont val="Tahoma"/>
            <family val="2"/>
          </rPr>
          <t>En el 2017 se tiene una base de 75, es decir que existe una variación porcentual de 22,6%</t>
        </r>
      </text>
    </comment>
    <comment ref="W47" authorId="0" shapeId="0" xr:uid="{00000000-0006-0000-1800-00007B000000}">
      <text>
        <r>
          <rPr>
            <b/>
            <sz val="9"/>
            <color rgb="FF000000"/>
            <rFont val="Tahoma"/>
            <family val="2"/>
          </rPr>
          <t xml:space="preserve">Planeacion:
</t>
        </r>
        <r>
          <rPr>
            <sz val="9"/>
            <color rgb="FF000000"/>
            <rFont val="Tahoma"/>
            <family val="2"/>
          </rPr>
          <t xml:space="preserve">incremento 5%, frete al año anterior
</t>
        </r>
      </text>
    </comment>
    <comment ref="C48" authorId="0" shapeId="0" xr:uid="{00000000-0006-0000-1800-00007C000000}">
      <text>
        <r>
          <rPr>
            <sz val="9"/>
            <color rgb="FF000000"/>
            <rFont val="Tahoma"/>
            <family val="2"/>
          </rPr>
          <t xml:space="preserve">PLANEACION:
</t>
        </r>
        <r>
          <rPr>
            <b/>
            <sz val="9"/>
            <color rgb="FFFF0000"/>
            <rFont val="Tahoma"/>
            <family val="2"/>
          </rPr>
          <t xml:space="preserve">Incrementamos los ingresos en forma sostenible
</t>
        </r>
        <r>
          <rPr>
            <sz val="9"/>
            <color rgb="FF000000"/>
            <rFont val="Tahoma"/>
            <family val="2"/>
          </rPr>
          <t>Incrementaremos en un 70% los ingresos privados gracias a estrategias de fidelización de Afiliados y prestación de servicios de alto valor a nuestros clientes; incentivaremos la formalización empresarial y la renovación oportuna de los registros públicos.</t>
        </r>
      </text>
    </comment>
    <comment ref="D48" authorId="0" shapeId="0" xr:uid="{00000000-0006-0000-1800-00007D000000}">
      <text>
        <r>
          <rPr>
            <b/>
            <sz val="9"/>
            <color rgb="FF000000"/>
            <rFont val="Tahoma"/>
            <family val="2"/>
          </rPr>
          <t xml:space="preserve">PLANEACION:
</t>
        </r>
        <r>
          <rPr>
            <b/>
            <sz val="9"/>
            <color rgb="FFFF0000"/>
            <rFont val="Tahoma"/>
            <family val="2"/>
          </rPr>
          <t xml:space="preserve">Maximizamos la utilización de nuestros activos
</t>
        </r>
        <r>
          <rPr>
            <sz val="9"/>
            <color rgb="FF000000"/>
            <rFont val="Tahoma"/>
            <family val="2"/>
          </rPr>
          <t xml:space="preserve">A partir del año 2017 emplearemos todos nuestros </t>
        </r>
        <r>
          <rPr>
            <u/>
            <sz val="9"/>
            <color rgb="FF000000"/>
            <rFont val="Tahoma"/>
            <family val="2"/>
          </rPr>
          <t>activos en forma efectiva y eficiente; garantizando una utilización óptima de nuestras instalaciones dedicadas al fortalecimiento y articulación empresarial</t>
        </r>
        <r>
          <rPr>
            <sz val="9"/>
            <color rgb="FF000000"/>
            <rFont val="Tahoma"/>
            <family val="2"/>
          </rPr>
          <t xml:space="preserve">; nuestras inversiones estarán orientadas a obtener el mayor beneficio social a favor de nuestros empresarios.
</t>
        </r>
      </text>
    </comment>
    <comment ref="W48" authorId="0" shapeId="0" xr:uid="{00000000-0006-0000-1800-00007E000000}">
      <text>
        <r>
          <rPr>
            <b/>
            <sz val="9"/>
            <color rgb="FF000000"/>
            <rFont val="Tahoma"/>
            <family val="2"/>
          </rPr>
          <t xml:space="preserve">PLANEACION:
</t>
        </r>
        <r>
          <rPr>
            <sz val="9"/>
            <color rgb="FF000000"/>
            <rFont val="Tahoma"/>
            <family val="2"/>
          </rPr>
          <t xml:space="preserve">Disminuir el gasto en un 20% cada año
</t>
        </r>
      </text>
    </comment>
    <comment ref="C49" authorId="0" shapeId="0" xr:uid="{00000000-0006-0000-1800-00007F000000}">
      <text>
        <r>
          <rPr>
            <b/>
            <sz val="9"/>
            <color rgb="FFFF0000"/>
            <rFont val="Tahoma"/>
            <family val="2"/>
          </rPr>
          <t xml:space="preserve">Estamos motivados y alineados a la organización, somos capaces y contamos con las herramientas tecnológicas adecuadas.
</t>
        </r>
        <r>
          <rPr>
            <sz val="9"/>
            <color rgb="FF000000"/>
            <rFont val="Tahoma"/>
            <family val="2"/>
          </rPr>
          <t xml:space="preserve">En los próximos cinco años todos nuestros colaboradores mantendrán </t>
        </r>
        <r>
          <rPr>
            <u/>
            <sz val="9"/>
            <color rgb="FF000000"/>
            <rFont val="Tahoma"/>
            <family val="2"/>
          </rPr>
          <t>un nivel de satisfacción alto o muy alto</t>
        </r>
        <r>
          <rPr>
            <sz val="9"/>
            <color rgb="FF000000"/>
            <rFont val="Tahoma"/>
            <family val="2"/>
          </rPr>
          <t xml:space="preserve">; contarán con la formación, entrenamiento y tecnología que les permita </t>
        </r>
        <r>
          <rPr>
            <u/>
            <sz val="9"/>
            <color rgb="FF000000"/>
            <rFont val="Tahoma"/>
            <family val="2"/>
          </rPr>
          <t>desempeñar sus funciones con excelencia</t>
        </r>
        <r>
          <rPr>
            <sz val="9"/>
            <color rgb="FF000000"/>
            <rFont val="Tahoma"/>
            <family val="2"/>
          </rPr>
          <t xml:space="preserve"> y se regirán fielmente por los principios y valores de la CCF.
</t>
        </r>
      </text>
    </comment>
    <comment ref="D49" authorId="0" shapeId="0" xr:uid="{00000000-0006-0000-1800-000080000000}">
      <text>
        <r>
          <rPr>
            <sz val="9"/>
            <color rgb="FF000000"/>
            <rFont val="Tahoma"/>
            <family val="2"/>
          </rPr>
          <t xml:space="preserve">PLANEACION:
</t>
        </r>
        <r>
          <rPr>
            <b/>
            <sz val="9"/>
            <color rgb="FFFF0000"/>
            <rFont val="Tahoma"/>
            <family val="2"/>
          </rPr>
          <t xml:space="preserve">Contamos con conocimientos, competencias y habilidades para la excelencia,
</t>
        </r>
        <r>
          <rPr>
            <sz val="9"/>
            <color rgb="FF000000"/>
            <rFont val="Tahoma"/>
            <family val="2"/>
          </rPr>
          <t xml:space="preserve">Todos los colaboradores de la Cámara participan en programas de formación y de capacitación continuos para adquirir competencias y habilidades que les permita desarrollar sus funciones con excelencia. Se garantizará formación o capacitación con periodicidad semestral en los siguientes campos: alineamiento estratégico; política y prácticas de calidad; gestión documental; manejo de TICs; servicio al cliente; imagen y reputación institucional; cultura del autocontrol; técnicas de mejora continua y control interno.
</t>
        </r>
        <r>
          <rPr>
            <u/>
            <sz val="9"/>
            <color rgb="FF000000"/>
            <rFont val="Tahoma"/>
            <family val="2"/>
          </rPr>
          <t xml:space="preserve">Al finalizar el año 2018 el total de los funcionarios de la cámara demuestra conocimientos del Sistema Cameral de Control Interno y en las habilidades propias de su cargo por encima del 90% en las evaluaciones anuales practicadas.
</t>
        </r>
        <r>
          <rPr>
            <sz val="9"/>
            <color rgb="FF000000"/>
            <rFont val="Tahoma"/>
            <family val="2"/>
          </rPr>
          <t xml:space="preserve">
</t>
        </r>
      </text>
    </comment>
    <comment ref="V49" authorId="0" shapeId="0" xr:uid="{00000000-0006-0000-1800-000081000000}">
      <text>
        <r>
          <rPr>
            <b/>
            <sz val="9"/>
            <color rgb="FF000000"/>
            <rFont val="Tahoma"/>
            <family val="2"/>
          </rPr>
          <t xml:space="preserve">PLANEACION:
</t>
        </r>
        <r>
          <rPr>
            <sz val="9"/>
            <color rgb="FF000000"/>
            <rFont val="Tahoma"/>
            <family val="2"/>
          </rPr>
          <t>Meta establecida en el Plan Estratégico, con incremento del 2 %</t>
        </r>
      </text>
    </comment>
    <comment ref="C50" authorId="0" shapeId="0" xr:uid="{00000000-0006-0000-1800-000082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50" authorId="0" shapeId="0" xr:uid="{00000000-0006-0000-1800-000083000000}">
      <text>
        <r>
          <rPr>
            <b/>
            <sz val="9"/>
            <color rgb="FF000000"/>
            <rFont val="Tahoma"/>
            <family val="2"/>
          </rPr>
          <t xml:space="preserve">PLANEACION:
</t>
        </r>
        <r>
          <rPr>
            <b/>
            <sz val="9"/>
            <color rgb="FFFF0000"/>
            <rFont val="Tahoma"/>
            <family val="2"/>
          </rPr>
          <t xml:space="preserve">Prestamos servicios de alta calidad soportados en procesos internos eficientes y efectivos
</t>
        </r>
        <r>
          <rPr>
            <sz val="9"/>
            <color rgb="FF000000"/>
            <rFont val="Tahoma"/>
            <family val="2"/>
          </rPr>
          <t xml:space="preserve">Al finalizar el año 2017 la CCF contará con un primer sistema de gestión, soportado en línea, que permitirá hacer seguimiento y control al Plan Estratégico y los Planes Anuales de Trabajo e Inversión de las diferentes direcciones de la organización, mediante un Cuadro de Mando Integrado que se irá fortaleciendo todos los años. </t>
        </r>
        <r>
          <rPr>
            <u/>
            <sz val="9"/>
            <color rgb="FF000000"/>
            <rFont val="Tahoma"/>
            <family val="2"/>
          </rPr>
          <t>Durante el año 2018 el100% de los procesos estratégicos de la Cámara se encuentran debidamente documentados y optimizados mediante la aplicación constante de los flujos PHVA</t>
        </r>
        <r>
          <rPr>
            <sz val="9"/>
            <color rgb="FF000000"/>
            <rFont val="Tahoma"/>
            <family val="2"/>
          </rPr>
          <t xml:space="preserve">, y el mantener la certificación ISO 9001.
</t>
        </r>
      </text>
    </comment>
    <comment ref="T50" authorId="0" shapeId="0" xr:uid="{00000000-0006-0000-1800-000084000000}">
      <text>
        <r>
          <rPr>
            <b/>
            <sz val="9"/>
            <color rgb="FF000000"/>
            <rFont val="Tahoma"/>
            <family val="2"/>
          </rPr>
          <t xml:space="preserve">PLANEACION:
</t>
        </r>
        <r>
          <rPr>
            <sz val="9"/>
            <color rgb="FF000000"/>
            <rFont val="Tahoma"/>
            <family val="2"/>
          </rPr>
          <t>En el 2017 se tiene una base de 75, es decir que existe una variación porcentual de 22,6%</t>
        </r>
      </text>
    </comment>
    <comment ref="C51" authorId="0" shapeId="0" xr:uid="{00000000-0006-0000-1800-000085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51" authorId="0" shapeId="0" xr:uid="{00000000-0006-0000-1800-000086000000}">
      <text>
        <r>
          <rPr>
            <b/>
            <sz val="9"/>
            <color rgb="FF000000"/>
            <rFont val="Tahoma"/>
            <family val="2"/>
          </rPr>
          <t xml:space="preserve">PLANEACION:
</t>
        </r>
        <r>
          <rPr>
            <sz val="9"/>
            <color rgb="FF000000"/>
            <rFont val="Tahoma"/>
            <family val="2"/>
          </rPr>
          <t xml:space="preserve">PLANEACION:
</t>
        </r>
        <r>
          <rPr>
            <b/>
            <sz val="9"/>
            <color rgb="FFFF0000"/>
            <rFont val="Tahoma"/>
            <family val="2"/>
          </rPr>
          <t xml:space="preserve">Incidimos en la política pública a favor de nuestros empresarios
</t>
        </r>
        <r>
          <rPr>
            <sz val="9"/>
            <color rgb="FF000000"/>
            <rFont val="Tahoma"/>
            <family val="2"/>
          </rPr>
          <t>Para dar cumplimiento a la primera obligación de la Cámara ante el Código de Comercio: “</t>
        </r>
        <r>
          <rPr>
            <u/>
            <sz val="9"/>
            <color rgb="FF000000"/>
            <rFont val="Tahoma"/>
            <family val="2"/>
          </rPr>
          <t>Servir de órgano de los intereses generales del comercio ante el Gobierno…”, así como del Decreto 1074 de 2015, Artículo 2.2.2.38.1.4 “Servir de órgano consultivo del Gobierno Nacional…”, l</t>
        </r>
        <r>
          <rPr>
            <sz val="9"/>
            <color rgb="FF000000"/>
            <rFont val="Tahoma"/>
            <family val="2"/>
          </rPr>
          <t xml:space="preserve">a Cámara mantendrá una posición activa y vigilante para </t>
        </r>
        <r>
          <rPr>
            <u/>
            <sz val="9"/>
            <color rgb="FF000000"/>
            <rFont val="Tahoma"/>
            <family val="2"/>
          </rPr>
          <t>garantizar siempre las mejores condiciones jurídicas y de promoción de nuestros empresarios</t>
        </r>
        <r>
          <rPr>
            <sz val="9"/>
            <color rgb="FF000000"/>
            <rFont val="Tahoma"/>
            <family val="2"/>
          </rPr>
          <t xml:space="preserve">, brindando las recomendaciones y argumentos que se requieran para </t>
        </r>
        <r>
          <rPr>
            <u/>
            <sz val="9"/>
            <color rgb="FF000000"/>
            <rFont val="Tahoma"/>
            <family val="2"/>
          </rPr>
          <t>garantizar los mejores resultados de política pública</t>
        </r>
        <r>
          <rPr>
            <sz val="9"/>
            <color rgb="FF000000"/>
            <rFont val="Tahoma"/>
            <family val="2"/>
          </rPr>
          <t xml:space="preserve"> favorables a la competitividad y desarrollo del Noroccidente de Cundinamarca.</t>
        </r>
      </text>
    </comment>
    <comment ref="W51" authorId="0" shapeId="0" xr:uid="{00000000-0006-0000-1800-000087000000}">
      <text>
        <r>
          <rPr>
            <b/>
            <sz val="9"/>
            <color rgb="FF000000"/>
            <rFont val="Tahoma"/>
            <family val="2"/>
          </rPr>
          <t xml:space="preserve">DIRECCIONINSTITUCION:
</t>
        </r>
        <r>
          <rPr>
            <sz val="9"/>
            <color rgb="FF000000"/>
            <rFont val="Tahoma"/>
            <family val="2"/>
          </rPr>
          <t>Programa Generando Confianza. Incremento del 20% anual</t>
        </r>
      </text>
    </comment>
    <comment ref="C52" authorId="0" shapeId="0" xr:uid="{00000000-0006-0000-1800-000088000000}">
      <text>
        <r>
          <rPr>
            <sz val="9"/>
            <color rgb="FF000000"/>
            <rFont val="Tahoma"/>
            <family val="2"/>
          </rPr>
          <t xml:space="preserve">
</t>
        </r>
        <r>
          <rPr>
            <b/>
            <sz val="9"/>
            <color rgb="FFFF0000"/>
            <rFont val="Tahoma"/>
            <family val="2"/>
          </rPr>
          <t xml:space="preserve">Prestamos soluciones integrales, oportunas e innovadoras que se ajustan a las necesidades de nuestros clientes
</t>
        </r>
        <r>
          <rPr>
            <sz val="9"/>
            <color rgb="FF000000"/>
            <rFont val="Tahoma"/>
            <family val="2"/>
          </rPr>
          <t xml:space="preserve">Ampliaremos nuestra cobertura de servicios en un 300% con respecto al año 2016, gracias a la construcción y adecuación de las tres sedes regionales
propias; al fortalecimiento y ampliación de nuestros programas de integración y fortalecimiento empresarial, y; al apalancamiento de nuestros servicios
mediante el uso de las TICs.
</t>
        </r>
      </text>
    </comment>
    <comment ref="D52" authorId="0" shapeId="0" xr:uid="{00000000-0006-0000-1800-000089000000}">
      <text>
        <r>
          <rPr>
            <b/>
            <sz val="9"/>
            <color rgb="FF000000"/>
            <rFont val="Tahoma"/>
            <family val="2"/>
          </rPr>
          <t xml:space="preserve">PLANEACION:
</t>
        </r>
        <r>
          <rPr>
            <sz val="9"/>
            <color rgb="FF000000"/>
            <rFont val="Tahoma"/>
            <family val="2"/>
          </rPr>
          <t xml:space="preserve">PLANEACION:
</t>
        </r>
        <r>
          <rPr>
            <b/>
            <sz val="9"/>
            <color rgb="FFFF0000"/>
            <rFont val="Tahoma"/>
            <family val="2"/>
          </rPr>
          <t xml:space="preserve">Incidimos en la política pública a favor de nuestros empresarios
</t>
        </r>
        <r>
          <rPr>
            <sz val="9"/>
            <color rgb="FF000000"/>
            <rFont val="Tahoma"/>
            <family val="2"/>
          </rPr>
          <t>Para dar cumplimiento a la primera obligación de la Cámara ante el Código de Comercio: “</t>
        </r>
        <r>
          <rPr>
            <u/>
            <sz val="9"/>
            <color rgb="FF000000"/>
            <rFont val="Tahoma"/>
            <family val="2"/>
          </rPr>
          <t>Servir de órgano de los intereses generales del comercio ante el Gobierno…”, así como del Decreto 1074 de 2015, Artículo 2.2.2.38.1.4 “Servir de órgano consultivo del Gobierno Nacional…”, l</t>
        </r>
        <r>
          <rPr>
            <sz val="9"/>
            <color rgb="FF000000"/>
            <rFont val="Tahoma"/>
            <family val="2"/>
          </rPr>
          <t xml:space="preserve">a Cámara mantendrá una posición activa y vigilante para </t>
        </r>
        <r>
          <rPr>
            <u/>
            <sz val="9"/>
            <color rgb="FF000000"/>
            <rFont val="Tahoma"/>
            <family val="2"/>
          </rPr>
          <t>garantizar siempre las mejores condiciones jurídicas y de promoción de nuestros empresarios</t>
        </r>
        <r>
          <rPr>
            <sz val="9"/>
            <color rgb="FF000000"/>
            <rFont val="Tahoma"/>
            <family val="2"/>
          </rPr>
          <t xml:space="preserve">, brindando las recomendaciones y argumentos que se requieran para </t>
        </r>
        <r>
          <rPr>
            <u/>
            <sz val="9"/>
            <color rgb="FF000000"/>
            <rFont val="Tahoma"/>
            <family val="2"/>
          </rPr>
          <t>garantizar los mejores resultados de política pública</t>
        </r>
        <r>
          <rPr>
            <sz val="9"/>
            <color rgb="FF000000"/>
            <rFont val="Tahoma"/>
            <family val="2"/>
          </rPr>
          <t xml:space="preserve"> favorables a la competitividad y desarrollo del Noroccidente de Cundinamarca.</t>
        </r>
      </text>
    </comment>
    <comment ref="W52" authorId="0" shapeId="0" xr:uid="{00000000-0006-0000-1800-00008A000000}">
      <text>
        <r>
          <rPr>
            <b/>
            <sz val="9"/>
            <color rgb="FF000000"/>
            <rFont val="Tahoma"/>
            <family val="2"/>
          </rPr>
          <t xml:space="preserve">DIRECCIONINSTITUCION:
</t>
        </r>
        <r>
          <rPr>
            <sz val="9"/>
            <color rgb="FF000000"/>
            <rFont val="Tahoma"/>
            <family val="2"/>
          </rPr>
          <t>Programa Generando Confianza. Incremento del 20% anual</t>
        </r>
      </text>
    </comment>
    <comment ref="C53" authorId="0" shapeId="0" xr:uid="{00000000-0006-0000-1800-00008B000000}">
      <text>
        <r>
          <rPr>
            <b/>
            <sz val="9"/>
            <color rgb="FF000000"/>
            <rFont val="Tahoma"/>
            <family val="2"/>
          </rPr>
          <t xml:space="preserve">
</t>
        </r>
        <r>
          <rPr>
            <b/>
            <sz val="9"/>
            <color rgb="FFFF0000"/>
            <rFont val="Tahoma"/>
            <family val="2"/>
          </rPr>
          <t xml:space="preserve">Implementamos procesos con excelencia que impulsen la estrategia de la CCF 
</t>
        </r>
        <r>
          <rPr>
            <sz val="9"/>
            <color rgb="FF000000"/>
            <rFont val="Tahoma"/>
            <family val="2"/>
          </rPr>
          <t xml:space="preserve">Antes del año 2021 todos nuestros procesos nucleares gozarán de una aplicación total del ciclo PHVA, así como una implementación del 100% de nuestra política de calidad y nuestros principios de control interno.
</t>
        </r>
      </text>
    </comment>
    <comment ref="D53" authorId="0" shapeId="0" xr:uid="{00000000-0006-0000-1800-00008C000000}">
      <text>
        <r>
          <rPr>
            <sz val="9"/>
            <color rgb="FF000000"/>
            <rFont val="Tahoma"/>
            <family val="2"/>
          </rPr>
          <t xml:space="preserve">PLANEACION:
</t>
        </r>
        <r>
          <rPr>
            <b/>
            <sz val="9"/>
            <color rgb="FFFF0000"/>
            <rFont val="Tahoma"/>
            <family val="2"/>
          </rPr>
          <t xml:space="preserve">Ofrecemos servicios basados en la construcción de relaciones
</t>
        </r>
        <r>
          <rPr>
            <u/>
            <sz val="9"/>
            <color rgb="FF000000"/>
            <rFont val="Tahoma"/>
            <family val="2"/>
          </rPr>
          <t>Al finalizar el año 2017 El 100% de los servicios ofrecidos po</t>
        </r>
        <r>
          <rPr>
            <sz val="9"/>
            <color rgb="FF000000"/>
            <rFont val="Tahoma"/>
            <family val="2"/>
          </rPr>
          <t xml:space="preserve">r la Cámara hacen parte de un </t>
        </r>
        <r>
          <rPr>
            <u/>
            <sz val="9"/>
            <color rgb="FF000000"/>
            <rFont val="Tahoma"/>
            <family val="2"/>
          </rPr>
          <t>programa integral de fortalecimiento empresarial e integración con el sector económico y los mercados de alto valor para el Empresari</t>
        </r>
        <r>
          <rPr>
            <sz val="9"/>
            <color rgb="FF000000"/>
            <rFont val="Tahoma"/>
            <family val="2"/>
          </rPr>
          <t xml:space="preserve">o. Este programa logra crear una relación de largo plazo con los empresarios beneficiados, que se verifica con un </t>
        </r>
        <r>
          <rPr>
            <u/>
            <sz val="9"/>
            <color rgb="FF000000"/>
            <rFont val="Tahoma"/>
            <family val="2"/>
          </rPr>
          <t>70% de usuarios recurrentes,</t>
        </r>
        <r>
          <rPr>
            <sz val="9"/>
            <color rgb="FF000000"/>
            <rFont val="Tahoma"/>
            <family val="2"/>
          </rPr>
          <t xml:space="preserve"> es decir, </t>
        </r>
        <r>
          <rPr>
            <u/>
            <sz val="9"/>
            <color rgb="FF000000"/>
            <rFont val="Tahoma"/>
            <family val="2"/>
          </rPr>
          <t>empresarios que participan en dos o más servicios ofrecidos por Promoción y Desarrollo</t>
        </r>
        <r>
          <rPr>
            <sz val="9"/>
            <color rgb="FF000000"/>
            <rFont val="Tahoma"/>
            <family val="2"/>
          </rPr>
          <t xml:space="preserve">, respecto del total de empresarios beneficiados. Todos los programas y servicios de la Cámara recogen sistemáticamente la información de los empresarios beneficiados y se emplean en los canales de comunicación para fomentar una relación más cercana y directa con el empresario
</t>
        </r>
      </text>
    </comment>
    <comment ref="S53" authorId="0" shapeId="0" xr:uid="{00000000-0006-0000-1800-00008D000000}">
      <text>
        <r>
          <rPr>
            <b/>
            <sz val="9"/>
            <color rgb="FF000000"/>
            <rFont val="Tahoma"/>
            <family val="2"/>
          </rPr>
          <t xml:space="preserve">PLANEACION:
</t>
        </r>
        <r>
          <rPr>
            <sz val="9"/>
            <color rgb="FF000000"/>
            <rFont val="Tahoma"/>
            <family val="2"/>
          </rPr>
          <t>Dato extraido del informe de gestion 2018</t>
        </r>
      </text>
    </comment>
    <comment ref="V53" authorId="0" shapeId="0" xr:uid="{00000000-0006-0000-1800-00008E000000}">
      <text>
        <r>
          <rPr>
            <b/>
            <sz val="9"/>
            <color rgb="FF000000"/>
            <rFont val="Tahoma"/>
            <family val="2"/>
          </rPr>
          <t xml:space="preserve">PLANEACION:
</t>
        </r>
        <r>
          <rPr>
            <sz val="9"/>
            <color rgb="FF000000"/>
            <rFont val="Tahoma"/>
            <family val="2"/>
          </rPr>
          <t>Se toma como base dato del 2018 con un incremento del 20% anual</t>
        </r>
      </text>
    </comment>
    <comment ref="U54" authorId="0" shapeId="0" xr:uid="{00000000-0006-0000-1800-00008F000000}">
      <text>
        <r>
          <rPr>
            <b/>
            <sz val="9"/>
            <color rgb="FF000000"/>
            <rFont val="Tahoma"/>
            <family val="2"/>
          </rPr>
          <t xml:space="preserve">DIRECCIONINSTITUCION:
</t>
        </r>
        <r>
          <rPr>
            <sz val="9"/>
            <color rgb="FF000000"/>
            <rFont val="Tahoma"/>
            <family val="2"/>
          </rPr>
          <t>Incremento anual del 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I13" authorId="0" shapeId="0" xr:uid="{00000000-0006-0000-1900-000001000000}">
      <text>
        <r>
          <rPr>
            <b/>
            <sz val="9"/>
            <color rgb="FF000000"/>
            <rFont val="Tahoma"/>
            <family val="2"/>
          </rPr>
          <t xml:space="preserve">PLANEACION:
Nuestra atención es amable, oportuna y eficaz
</t>
        </r>
        <r>
          <rPr>
            <sz val="9"/>
            <color rgb="FF000000"/>
            <rFont val="Tahoma"/>
            <family val="2"/>
          </rPr>
          <t xml:space="preserve">Contar con personal altamente capacitado en atención al cliente que ofrece orientación y asesorías a los usuarios de la Cámara en forma oportuna y brindando la información eficaz para resolver sus necesidades o escalarlo a la instancia pertinente. Durante el año 2018 se reducen a cero las PQR relacionadas con el mal servicio de funcionarios de la Cámara.
</t>
        </r>
      </text>
    </comment>
    <comment ref="I14" authorId="0" shapeId="0" xr:uid="{00000000-0006-0000-1900-000002000000}">
      <text>
        <r>
          <rPr>
            <b/>
            <sz val="9"/>
            <color rgb="FF000000"/>
            <rFont val="Tahoma"/>
            <family val="2"/>
          </rPr>
          <t xml:space="preserve">PLANEACION:
Conocemos nuestros empresarios y nuestra región
</t>
        </r>
        <r>
          <rPr>
            <sz val="9"/>
            <color rgb="FF000000"/>
            <rFont val="Tahoma"/>
            <family val="2"/>
          </rPr>
          <t xml:space="preserve">La CCF administra la información más completa sobre el tejido empresarial y el entorno de negocios del Noroccidente de Cundinamarca. Implementa programas de gestión de conocimiento que permite capturar datos siguiendo las políticas de protección de datos, y produce conocimiento exclusivo de alto valor estratégico sobre el sector empresarial y el entorno de negocios de la región. Se realiza en forma permanente encuestas, estudios y sondeos sobre la percepción que tienen los usuarios y la ciudadanía sobre la imagen y los servicios de la CCF.
Al finalizar el año 2017 la Cámara habrá implementado un programa de redes empresariales que permitirá obtener información detallada sobre la capacidad gerencial y productiva de las empresas de la región. La información recabada será el insumo principal para el diseño de programas y estrategias de fortalecimiento empresarial y articulación de los empresarios de la región.
</t>
        </r>
      </text>
    </comment>
    <comment ref="I15" authorId="0" shapeId="0" xr:uid="{00000000-0006-0000-1900-000003000000}">
      <text>
        <r>
          <rPr>
            <b/>
            <sz val="9"/>
            <color rgb="FF000000"/>
            <rFont val="Tahoma"/>
            <family val="2"/>
          </rPr>
          <t xml:space="preserve">PLANEACION:
Innovamos en el diseño y prestación de servicios de alto valor
</t>
        </r>
        <r>
          <rPr>
            <sz val="9"/>
            <color rgb="FF000000"/>
            <rFont val="Tahoma"/>
            <family val="2"/>
          </rPr>
          <t xml:space="preserve">A partir del año 2017 implementamos metodologías para el diseño de servicios innovadores basados en la segmentación estratégica de clientes y el aseguramiento de la promesa de valor diferenciada; incorporamos en el diseño información detallada de nuestros clientes que permita obtener como resultado servicios que sean calificados por nuestros clientes como útiles o muy útiles para satisfacer sus necesidades y expectativas.
</t>
        </r>
      </text>
    </comment>
    <comment ref="I24" authorId="0" shapeId="0" xr:uid="{00000000-0006-0000-1900-000004000000}">
      <text>
        <r>
          <rPr>
            <b/>
            <sz val="9"/>
            <color rgb="FF000000"/>
            <rFont val="Tahoma"/>
            <family val="2"/>
          </rPr>
          <t xml:space="preserve">PLANEACION:
Maximizamos la utilización de nuestros activos
</t>
        </r>
        <r>
          <rPr>
            <sz val="9"/>
            <color rgb="FF000000"/>
            <rFont val="Tahoma"/>
            <family val="2"/>
          </rPr>
          <t xml:space="preserve">A partir del año 2017 emplearemos todos nuestros activos en forma efectiva y eficiente; garantizando una utilización óptima de nuestras instalaciones dedicadas al fortalecimiento y articulación empresarial; nuestras inversiones estarán orientadas a obtener el mayor beneficio social a favor de nuestros empresarios.
</t>
        </r>
      </text>
    </comment>
    <comment ref="I25" authorId="0" shapeId="0" xr:uid="{00000000-0006-0000-1900-000005000000}">
      <text>
        <r>
          <rPr>
            <b/>
            <sz val="9"/>
            <color rgb="FF000000"/>
            <rFont val="Tahoma"/>
            <family val="2"/>
          </rPr>
          <t xml:space="preserve">PLANEACION:
Incrementamos nuestros ingresos provenientes de recursos privados
</t>
        </r>
        <r>
          <rPr>
            <sz val="9"/>
            <color rgb="FF000000"/>
            <rFont val="Tahoma"/>
            <family val="2"/>
          </rPr>
          <t xml:space="preserve">Incrementaremos en un 70% los ingresos privados a 2021 con respecto a los obtenidos en el año 2016 gracias a la implementación de programas de fidelización de Afiliados, que ofrecen beneficios bien valorados por los empresarios y que garantizan su alta satisfacción. Incrementaremos la oferta y canales de comercialización de productos y servicios de valor añadido dirigidos a incrementar los ingresos privados.
</t>
        </r>
      </text>
    </comment>
    <comment ref="I26" authorId="0" shapeId="0" xr:uid="{00000000-0006-0000-1900-000006000000}">
      <text>
        <r>
          <rPr>
            <b/>
            <sz val="9"/>
            <color rgb="FF000000"/>
            <rFont val="Tahoma"/>
            <family val="2"/>
          </rPr>
          <t xml:space="preserve">PLANEACION:
Incrementamos nuestros ingresos provenientes de recursos públicos
</t>
        </r>
        <r>
          <rPr>
            <sz val="9"/>
            <color rgb="FF000000"/>
            <rFont val="Tahoma"/>
            <family val="2"/>
          </rPr>
          <t xml:space="preserve">La gestión permanente para promover la formalización y realizar la renovación oportuna de la matrícula, así como una mayor confiabilidad y reputación de la Cámara, permitirá que los ingresos provenientes de los recursos públicos se incrementen en forma sostenida y sean coherentes con los niveles de crecimiento de la economía y de la dinámica empresarial de los municipios de la jurisdicción.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Z5" authorId="0" shapeId="0" xr:uid="{00000000-0006-0000-2800-000001000000}">
      <text>
        <r>
          <rPr>
            <b/>
            <sz val="9"/>
            <color indexed="81"/>
            <rFont val="Tahoma"/>
            <family val="2"/>
          </rPr>
          <t>PLANEACION:</t>
        </r>
        <r>
          <rPr>
            <sz val="9"/>
            <color indexed="81"/>
            <rFont val="Tahoma"/>
            <family val="2"/>
          </rPr>
          <t xml:space="preserve">
SE AJUSTA PRESUPUESTO INCIAL</t>
        </r>
      </text>
    </comment>
    <comment ref="Z6" authorId="0" shapeId="0" xr:uid="{00000000-0006-0000-2800-000002000000}">
      <text>
        <r>
          <rPr>
            <b/>
            <sz val="9"/>
            <color indexed="81"/>
            <rFont val="Tahoma"/>
            <family val="2"/>
          </rPr>
          <t>PLANEACION:</t>
        </r>
        <r>
          <rPr>
            <sz val="9"/>
            <color indexed="81"/>
            <rFont val="Tahoma"/>
            <family val="2"/>
          </rPr>
          <t xml:space="preserve">
SE AJUSTA PRESUPUETO INICIAL</t>
        </r>
      </text>
    </comment>
    <comment ref="Y7" authorId="0" shapeId="0" xr:uid="{00000000-0006-0000-2800-000003000000}">
      <text>
        <r>
          <rPr>
            <b/>
            <sz val="9"/>
            <color indexed="81"/>
            <rFont val="Tahoma"/>
            <family val="2"/>
          </rPr>
          <t>PLANEACION:</t>
        </r>
        <r>
          <rPr>
            <sz val="9"/>
            <color indexed="81"/>
            <rFont val="Tahoma"/>
            <family val="2"/>
          </rPr>
          <t xml:space="preserve">
SE AJUSTA META A 7 JORNADAS
</t>
        </r>
      </text>
    </comment>
    <comment ref="Z7" authorId="0" shapeId="0" xr:uid="{00000000-0006-0000-2800-000004000000}">
      <text>
        <r>
          <rPr>
            <b/>
            <sz val="9"/>
            <color indexed="81"/>
            <rFont val="Tahoma"/>
            <family val="2"/>
          </rPr>
          <t>PLANEACION:</t>
        </r>
        <r>
          <rPr>
            <sz val="9"/>
            <color indexed="81"/>
            <rFont val="Tahoma"/>
            <family val="2"/>
          </rPr>
          <t xml:space="preserve">
ACTIVIDAD QUE SE SOLICITA ANULAR SE ENCUENTRA REPETIVA</t>
        </r>
      </text>
    </comment>
    <comment ref="Z12" authorId="0" shapeId="0" xr:uid="{00000000-0006-0000-2800-000005000000}">
      <text>
        <r>
          <rPr>
            <b/>
            <sz val="9"/>
            <color indexed="81"/>
            <rFont val="Tahoma"/>
            <family val="2"/>
          </rPr>
          <t>PLANEACION:</t>
        </r>
        <r>
          <rPr>
            <sz val="9"/>
            <color indexed="81"/>
            <rFont val="Tahoma"/>
            <family val="2"/>
          </rPr>
          <t xml:space="preserve">
SE SOLICITA ANULAR ACTIVIDAD.
</t>
        </r>
      </text>
    </comment>
    <comment ref="Z13" authorId="0" shapeId="0" xr:uid="{00000000-0006-0000-2800-000006000000}">
      <text>
        <r>
          <rPr>
            <b/>
            <sz val="9"/>
            <color indexed="81"/>
            <rFont val="Tahoma"/>
            <family val="2"/>
          </rPr>
          <t>PLANEACION:</t>
        </r>
        <r>
          <rPr>
            <sz val="9"/>
            <color indexed="81"/>
            <rFont val="Tahoma"/>
            <family val="2"/>
          </rPr>
          <t xml:space="preserve">
SE AJUSTA PRESUPUESTO INICIAL</t>
        </r>
      </text>
    </comment>
    <comment ref="Z22" authorId="0" shapeId="0" xr:uid="{00000000-0006-0000-2800-000007000000}">
      <text>
        <r>
          <rPr>
            <b/>
            <sz val="9"/>
            <color indexed="81"/>
            <rFont val="Tahoma"/>
            <family val="2"/>
          </rPr>
          <t>PLANEACION:</t>
        </r>
        <r>
          <rPr>
            <sz val="9"/>
            <color indexed="81"/>
            <rFont val="Tahoma"/>
            <family val="2"/>
          </rPr>
          <t xml:space="preserve">
SE AJUSTA PRESUPUESTO 30,900,000, EL REGISTRADO EN SAIR ES 40,900,000
</t>
        </r>
      </text>
    </comment>
    <comment ref="Z30" authorId="0" shapeId="0" xr:uid="{00000000-0006-0000-2800-000008000000}">
      <text>
        <r>
          <rPr>
            <b/>
            <sz val="9"/>
            <color indexed="81"/>
            <rFont val="Tahoma"/>
            <family val="2"/>
          </rPr>
          <t>PLANEACION:</t>
        </r>
        <r>
          <rPr>
            <sz val="9"/>
            <color indexed="81"/>
            <rFont val="Tahoma"/>
            <family val="2"/>
          </rPr>
          <t xml:space="preserve">
SE AJUSTA EL PPTO A 25000,000, SE QUEDO REGISTRO EN %20,000,00</t>
        </r>
      </text>
    </comment>
    <comment ref="Y31" authorId="0" shapeId="0" xr:uid="{00000000-0006-0000-2800-000009000000}">
      <text>
        <r>
          <rPr>
            <b/>
            <sz val="9"/>
            <color indexed="81"/>
            <rFont val="Tahoma"/>
            <family val="2"/>
          </rPr>
          <t>SE AJUSTA META SE APOYA CON 20 CONTRIBUCIONES. Y NO 25</t>
        </r>
      </text>
    </comment>
    <comment ref="Z31" authorId="0" shapeId="0" xr:uid="{00000000-0006-0000-2800-00000A000000}">
      <text>
        <r>
          <rPr>
            <b/>
            <sz val="9"/>
            <color indexed="81"/>
            <rFont val="Tahoma"/>
            <family val="2"/>
          </rPr>
          <t>PLANEACION:</t>
        </r>
        <r>
          <rPr>
            <sz val="9"/>
            <color indexed="81"/>
            <rFont val="Tahoma"/>
            <family val="2"/>
          </rPr>
          <t xml:space="preserve">
SE AJUSTA PRESUPUESTO INICIAL… A $60,000,000. SE REGISTRO 70,000,000
</t>
        </r>
      </text>
    </comment>
    <comment ref="Z35" authorId="0" shapeId="0" xr:uid="{00000000-0006-0000-2800-00000B000000}">
      <text>
        <r>
          <rPr>
            <b/>
            <sz val="9"/>
            <color indexed="81"/>
            <rFont val="Tahoma"/>
            <family val="2"/>
          </rPr>
          <t>PLANEACION:</t>
        </r>
        <r>
          <rPr>
            <sz val="9"/>
            <color indexed="81"/>
            <rFont val="Tahoma"/>
            <family val="2"/>
          </rPr>
          <t xml:space="preserve">
SE AJUSTA PRESUPUESTO A 1,200,000 5 CAPACITACIONES Y NO 9,000,000</t>
        </r>
      </text>
    </comment>
    <comment ref="Z36" authorId="0" shapeId="0" xr:uid="{00000000-0006-0000-2800-00000C000000}">
      <text>
        <r>
          <rPr>
            <b/>
            <sz val="9"/>
            <color indexed="81"/>
            <rFont val="Tahoma"/>
            <family val="2"/>
          </rPr>
          <t>PLANEACION:</t>
        </r>
        <r>
          <rPr>
            <sz val="9"/>
            <color indexed="81"/>
            <rFont val="Tahoma"/>
            <family val="2"/>
          </rPr>
          <t xml:space="preserve">
SE AJUSTA PRESUPUESTO A 1,200,000 5 CAPACITACIONES Y NO 9,000,000</t>
        </r>
      </text>
    </comment>
    <comment ref="Z37" authorId="0" shapeId="0" xr:uid="{00000000-0006-0000-2800-00000D000000}">
      <text>
        <r>
          <rPr>
            <b/>
            <sz val="9"/>
            <color indexed="81"/>
            <rFont val="Tahoma"/>
            <family val="2"/>
          </rPr>
          <t>PLANEACION:</t>
        </r>
        <r>
          <rPr>
            <sz val="9"/>
            <color indexed="81"/>
            <rFont val="Tahoma"/>
            <family val="2"/>
          </rPr>
          <t xml:space="preserve">
SE AJUSTA PRESUPUESTO A 1,200,000 5 CAPACITACIONES Y NO 9,000,000</t>
        </r>
      </text>
    </comment>
    <comment ref="Z38" authorId="0" shapeId="0" xr:uid="{00000000-0006-0000-2800-00000E000000}">
      <text>
        <r>
          <rPr>
            <b/>
            <sz val="9"/>
            <color indexed="81"/>
            <rFont val="Tahoma"/>
            <family val="2"/>
          </rPr>
          <t>PLANEACION:</t>
        </r>
        <r>
          <rPr>
            <sz val="9"/>
            <color indexed="81"/>
            <rFont val="Tahoma"/>
            <family val="2"/>
          </rPr>
          <t xml:space="preserve">
SE AJUSTA PRESUPUESTO A 1,200,000 5 CAPACITACIONES Y NO 9,000,000</t>
        </r>
      </text>
    </comment>
    <comment ref="Z39" authorId="0" shapeId="0" xr:uid="{00000000-0006-0000-2800-00000F000000}">
      <text>
        <r>
          <rPr>
            <b/>
            <sz val="9"/>
            <color indexed="81"/>
            <rFont val="Tahoma"/>
            <family val="2"/>
          </rPr>
          <t>PLANEACION:</t>
        </r>
        <r>
          <rPr>
            <sz val="9"/>
            <color indexed="81"/>
            <rFont val="Tahoma"/>
            <family val="2"/>
          </rPr>
          <t xml:space="preserve">
SE AJUSTA PRESUPUESTO A 1,200,000 5 CAPACITACIONES Y NO 9,000,000</t>
        </r>
      </text>
    </comment>
    <comment ref="Z41" authorId="0" shapeId="0" xr:uid="{00000000-0006-0000-2800-000010000000}">
      <text>
        <r>
          <rPr>
            <b/>
            <sz val="9"/>
            <color indexed="81"/>
            <rFont val="Tahoma"/>
            <family val="2"/>
          </rPr>
          <t>PLANEACION:</t>
        </r>
        <r>
          <rPr>
            <sz val="9"/>
            <color indexed="81"/>
            <rFont val="Tahoma"/>
            <family val="2"/>
          </rPr>
          <t xml:space="preserve">
SE AJUSTA PRESUPUESTO INICIAL ES DE $4,600,000 Y NO DE 2,533,333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Y5" authorId="0" shapeId="0" xr:uid="{00000000-0006-0000-2900-000001000000}">
      <text>
        <r>
          <rPr>
            <b/>
            <sz val="9"/>
            <color indexed="81"/>
            <rFont val="Tahoma"/>
            <family val="2"/>
          </rPr>
          <t>PLANEACION:</t>
        </r>
        <r>
          <rPr>
            <sz val="9"/>
            <color indexed="81"/>
            <rFont val="Tahoma"/>
            <family val="2"/>
          </rPr>
          <t xml:space="preserve">
SE AJUSTA PRESUPUESTO INCIAL</t>
        </r>
      </text>
    </comment>
    <comment ref="Y6" authorId="0" shapeId="0" xr:uid="{00000000-0006-0000-2900-000002000000}">
      <text>
        <r>
          <rPr>
            <b/>
            <sz val="9"/>
            <color indexed="81"/>
            <rFont val="Tahoma"/>
            <family val="2"/>
          </rPr>
          <t>PLANEACION:</t>
        </r>
        <r>
          <rPr>
            <sz val="9"/>
            <color indexed="81"/>
            <rFont val="Tahoma"/>
            <family val="2"/>
          </rPr>
          <t xml:space="preserve">
SE AJUSTA PRESUPUETO INICIAL</t>
        </r>
      </text>
    </comment>
    <comment ref="X7" authorId="0" shapeId="0" xr:uid="{00000000-0006-0000-2900-000003000000}">
      <text>
        <r>
          <rPr>
            <b/>
            <sz val="9"/>
            <color indexed="81"/>
            <rFont val="Tahoma"/>
            <family val="2"/>
          </rPr>
          <t>PLANEACION:</t>
        </r>
        <r>
          <rPr>
            <sz val="9"/>
            <color indexed="81"/>
            <rFont val="Tahoma"/>
            <family val="2"/>
          </rPr>
          <t xml:space="preserve">
SE AJUSTA META A 7 JORNADAS
</t>
        </r>
      </text>
    </comment>
    <comment ref="Y7" authorId="0" shapeId="0" xr:uid="{00000000-0006-0000-2900-000004000000}">
      <text>
        <r>
          <rPr>
            <b/>
            <sz val="9"/>
            <color indexed="81"/>
            <rFont val="Tahoma"/>
            <family val="2"/>
          </rPr>
          <t>PLANEACION:</t>
        </r>
        <r>
          <rPr>
            <sz val="9"/>
            <color indexed="81"/>
            <rFont val="Tahoma"/>
            <family val="2"/>
          </rPr>
          <t xml:space="preserve">
ACTIVIDAD QUE SE SOLICITA ANULAR SE ENCUENTRA REPETIVA</t>
        </r>
      </text>
    </comment>
    <comment ref="Y12" authorId="0" shapeId="0" xr:uid="{00000000-0006-0000-2900-000005000000}">
      <text>
        <r>
          <rPr>
            <b/>
            <sz val="9"/>
            <color indexed="81"/>
            <rFont val="Tahoma"/>
            <family val="2"/>
          </rPr>
          <t>PLANEACION:</t>
        </r>
        <r>
          <rPr>
            <sz val="9"/>
            <color indexed="81"/>
            <rFont val="Tahoma"/>
            <family val="2"/>
          </rPr>
          <t xml:space="preserve">
SE SOLICITA ANULAR ACTIVIDAD.
</t>
        </r>
      </text>
    </comment>
    <comment ref="Y13" authorId="0" shapeId="0" xr:uid="{00000000-0006-0000-2900-000006000000}">
      <text>
        <r>
          <rPr>
            <b/>
            <sz val="9"/>
            <color indexed="81"/>
            <rFont val="Tahoma"/>
            <family val="2"/>
          </rPr>
          <t>PLANEACION:</t>
        </r>
        <r>
          <rPr>
            <sz val="9"/>
            <color indexed="81"/>
            <rFont val="Tahoma"/>
            <family val="2"/>
          </rPr>
          <t xml:space="preserve">
SE AJUSTA PRESUPUESTO INICIAL</t>
        </r>
      </text>
    </comment>
    <comment ref="Y22" authorId="0" shapeId="0" xr:uid="{00000000-0006-0000-2900-000007000000}">
      <text>
        <r>
          <rPr>
            <b/>
            <sz val="9"/>
            <color indexed="81"/>
            <rFont val="Tahoma"/>
            <family val="2"/>
          </rPr>
          <t>PLANEACION:</t>
        </r>
        <r>
          <rPr>
            <sz val="9"/>
            <color indexed="81"/>
            <rFont val="Tahoma"/>
            <family val="2"/>
          </rPr>
          <t xml:space="preserve">
SE AJUSTA PRESUPUESTO 30,900,000, EL REGISTRADO EN SAIR ES 40,900,000
</t>
        </r>
      </text>
    </comment>
    <comment ref="Y30" authorId="0" shapeId="0" xr:uid="{00000000-0006-0000-2900-000008000000}">
      <text>
        <r>
          <rPr>
            <b/>
            <sz val="9"/>
            <color indexed="81"/>
            <rFont val="Tahoma"/>
            <family val="2"/>
          </rPr>
          <t>PLANEACION:</t>
        </r>
        <r>
          <rPr>
            <sz val="9"/>
            <color indexed="81"/>
            <rFont val="Tahoma"/>
            <family val="2"/>
          </rPr>
          <t xml:space="preserve">
SE AJUSTA EL PPTO A 25000,000, SE QUEDO REGISTRO EN %20,000,00</t>
        </r>
      </text>
    </comment>
    <comment ref="X31" authorId="0" shapeId="0" xr:uid="{00000000-0006-0000-2900-000009000000}">
      <text>
        <r>
          <rPr>
            <b/>
            <sz val="9"/>
            <color indexed="81"/>
            <rFont val="Tahoma"/>
            <family val="2"/>
          </rPr>
          <t>SE AJUSTA META SE APOYA CON 20 CONTRIBUCIONES. Y NO 25</t>
        </r>
      </text>
    </comment>
    <comment ref="Y31" authorId="0" shapeId="0" xr:uid="{00000000-0006-0000-2900-00000A000000}">
      <text>
        <r>
          <rPr>
            <b/>
            <sz val="9"/>
            <color indexed="81"/>
            <rFont val="Tahoma"/>
            <family val="2"/>
          </rPr>
          <t>PLANEACION:</t>
        </r>
        <r>
          <rPr>
            <sz val="9"/>
            <color indexed="81"/>
            <rFont val="Tahoma"/>
            <family val="2"/>
          </rPr>
          <t xml:space="preserve">
SE AJUSTA PRESUPUESTO INICIAL… A $60,000,000. SE REGISTRO 70,000,000
</t>
        </r>
      </text>
    </comment>
    <comment ref="Y35" authorId="0" shapeId="0" xr:uid="{00000000-0006-0000-2900-00000B000000}">
      <text>
        <r>
          <rPr>
            <b/>
            <sz val="9"/>
            <color indexed="81"/>
            <rFont val="Tahoma"/>
            <family val="2"/>
          </rPr>
          <t>PLANEACION:</t>
        </r>
        <r>
          <rPr>
            <sz val="9"/>
            <color indexed="81"/>
            <rFont val="Tahoma"/>
            <family val="2"/>
          </rPr>
          <t xml:space="preserve">
SE AJUSTA PRESUPUESTO A 1,200,000 5 CAPACITACIONES Y NO 9,000,000</t>
        </r>
      </text>
    </comment>
    <comment ref="Y36" authorId="0" shapeId="0" xr:uid="{00000000-0006-0000-2900-00000C000000}">
      <text>
        <r>
          <rPr>
            <b/>
            <sz val="9"/>
            <color indexed="81"/>
            <rFont val="Tahoma"/>
            <family val="2"/>
          </rPr>
          <t>PLANEACION:</t>
        </r>
        <r>
          <rPr>
            <sz val="9"/>
            <color indexed="81"/>
            <rFont val="Tahoma"/>
            <family val="2"/>
          </rPr>
          <t xml:space="preserve">
SE AJUSTA PRESUPUESTO A 1,200,000 5 CAPACITACIONES Y NO 9,000,000</t>
        </r>
      </text>
    </comment>
    <comment ref="Y37" authorId="0" shapeId="0" xr:uid="{00000000-0006-0000-2900-00000D000000}">
      <text>
        <r>
          <rPr>
            <b/>
            <sz val="9"/>
            <color indexed="81"/>
            <rFont val="Tahoma"/>
            <family val="2"/>
          </rPr>
          <t>PLANEACION:</t>
        </r>
        <r>
          <rPr>
            <sz val="9"/>
            <color indexed="81"/>
            <rFont val="Tahoma"/>
            <family val="2"/>
          </rPr>
          <t xml:space="preserve">
SE AJUSTA PRESUPUESTO A 1,200,000 5 CAPACITACIONES Y NO 9,000,000</t>
        </r>
      </text>
    </comment>
    <comment ref="Y38" authorId="0" shapeId="0" xr:uid="{00000000-0006-0000-2900-00000E000000}">
      <text>
        <r>
          <rPr>
            <b/>
            <sz val="9"/>
            <color indexed="81"/>
            <rFont val="Tahoma"/>
            <family val="2"/>
          </rPr>
          <t>PLANEACION:</t>
        </r>
        <r>
          <rPr>
            <sz val="9"/>
            <color indexed="81"/>
            <rFont val="Tahoma"/>
            <family val="2"/>
          </rPr>
          <t xml:space="preserve">
SE AJUSTA PRESUPUESTO A 1,200,000 5 CAPACITACIONES Y NO 9,000,000</t>
        </r>
      </text>
    </comment>
    <comment ref="Y39" authorId="0" shapeId="0" xr:uid="{00000000-0006-0000-2900-00000F000000}">
      <text>
        <r>
          <rPr>
            <b/>
            <sz val="9"/>
            <color indexed="81"/>
            <rFont val="Tahoma"/>
            <family val="2"/>
          </rPr>
          <t>PLANEACION:</t>
        </r>
        <r>
          <rPr>
            <sz val="9"/>
            <color indexed="81"/>
            <rFont val="Tahoma"/>
            <family val="2"/>
          </rPr>
          <t xml:space="preserve">
SE AJUSTA PRESUPUESTO A 1,200,000 5 CAPACITACIONES Y NO 9,000,000</t>
        </r>
      </text>
    </comment>
    <comment ref="Y41" authorId="0" shapeId="0" xr:uid="{00000000-0006-0000-2900-000010000000}">
      <text>
        <r>
          <rPr>
            <b/>
            <sz val="9"/>
            <color indexed="81"/>
            <rFont val="Tahoma"/>
            <family val="2"/>
          </rPr>
          <t>PLANEACION:</t>
        </r>
        <r>
          <rPr>
            <sz val="9"/>
            <color indexed="81"/>
            <rFont val="Tahoma"/>
            <family val="2"/>
          </rPr>
          <t xml:space="preserve">
SE AJUSTA PRESUPUESTO INICIAL ES DE $4,600,000 Y NO DE 2,533,333</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B18" authorId="0" shapeId="0" xr:uid="{00000000-0006-0000-2B00-000001000000}">
      <text>
        <r>
          <rPr>
            <b/>
            <sz val="9"/>
            <color rgb="FF000000"/>
            <rFont val="Tahoma"/>
            <family val="2"/>
          </rPr>
          <t xml:space="preserve">SUPERNUMERARIA:
</t>
        </r>
        <r>
          <rPr>
            <sz val="9"/>
            <color rgb="FF000000"/>
            <rFont val="Tahoma"/>
            <family val="2"/>
          </rPr>
          <t xml:space="preserve"> HERNAN CADENA CARREÑO 
CONTRATO 067-2019 CAPACITACIÓN A OPERADORES Y FUNCIONARIOS DEL CENTRO DE CONCILIACIÓN CCF
CONTRATO 040-2019 CONTRATAR SUMINISTRO DE ALMUERZOS PARA LAS JORNADAS DE EDUCACIÓN CONTINUADA A LAS </t>
        </r>
      </text>
    </comment>
    <comment ref="AF109" authorId="0" shapeId="0" xr:uid="{00000000-0006-0000-2B00-000002000000}">
      <text>
        <r>
          <rPr>
            <b/>
            <sz val="9"/>
            <color rgb="FF000000"/>
            <rFont val="Tahoma"/>
            <family val="2"/>
          </rPr>
          <t xml:space="preserve">REGISTROCCF:
</t>
        </r>
        <r>
          <rPr>
            <sz val="9"/>
            <color rgb="FF000000"/>
            <rFont val="Tahoma"/>
            <family val="2"/>
          </rPr>
          <t>180 PERSONAS CAPACITADAS</t>
        </r>
      </text>
    </comment>
    <comment ref="AF191" authorId="0" shapeId="0" xr:uid="{00000000-0006-0000-2B00-000003000000}">
      <text>
        <r>
          <rPr>
            <b/>
            <sz val="9"/>
            <color rgb="FF000000"/>
            <rFont val="Tahoma"/>
            <family val="2"/>
          </rPr>
          <t xml:space="preserve">REGISTROCCF:
</t>
        </r>
        <r>
          <rPr>
            <sz val="9"/>
            <color rgb="FF000000"/>
            <rFont val="Tahoma"/>
            <family val="2"/>
          </rPr>
          <t>1200 AFILIADOS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2E00-000001000000}">
      <text>
        <r>
          <rPr>
            <b/>
            <sz val="9"/>
            <color rgb="FF000000"/>
            <rFont val="Tahoma"/>
            <family val="2"/>
          </rPr>
          <t xml:space="preserve">Planeacion:
</t>
        </r>
        <r>
          <rPr>
            <sz val="9"/>
            <color rgb="FF000000"/>
            <rFont val="Tahoma"/>
            <family val="2"/>
          </rPr>
          <t xml:space="preserve">Se firmo contrato el 30 de agosto contrato 153 de 2019
</t>
        </r>
      </text>
    </comment>
    <comment ref="C10" authorId="0" shapeId="0" xr:uid="{00000000-0006-0000-2E00-000002000000}">
      <text>
        <r>
          <rPr>
            <b/>
            <sz val="9"/>
            <color rgb="FF000000"/>
            <rFont val="Tahoma"/>
            <family val="2"/>
          </rPr>
          <t xml:space="preserve">Planeacion:
</t>
        </r>
        <r>
          <rPr>
            <sz val="9"/>
            <color rgb="FF000000"/>
            <rFont val="Tahoma"/>
            <family val="2"/>
          </rPr>
          <t>No ha iniciado ningún proceso. REPROGRAMADO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3000-000001000000}">
      <text>
        <r>
          <rPr>
            <b/>
            <sz val="9"/>
            <color rgb="FF000000"/>
            <rFont val="Tahoma"/>
            <family val="2"/>
          </rPr>
          <t xml:space="preserve">PQRS-II:
</t>
        </r>
        <r>
          <rPr>
            <sz val="9"/>
            <color rgb="FF000000"/>
            <rFont val="Tahoma"/>
            <family val="2"/>
          </rPr>
          <t>PATRICIA</t>
        </r>
      </text>
    </comment>
    <comment ref="A8" authorId="0" shapeId="0" xr:uid="{00000000-0006-0000-3000-000002000000}">
      <text>
        <r>
          <rPr>
            <b/>
            <sz val="9"/>
            <color rgb="FF000000"/>
            <rFont val="Tahoma"/>
            <family val="2"/>
          </rPr>
          <t xml:space="preserve">PQRS-II:
</t>
        </r>
        <r>
          <rPr>
            <sz val="9"/>
            <color rgb="FF000000"/>
            <rFont val="Tahoma"/>
            <family val="2"/>
          </rPr>
          <t>PATRICIA  -  MAFE</t>
        </r>
      </text>
    </comment>
    <comment ref="C8" authorId="0" shapeId="0" xr:uid="{00000000-0006-0000-3000-000003000000}">
      <text>
        <r>
          <rPr>
            <b/>
            <sz val="9"/>
            <color rgb="FF000000"/>
            <rFont val="Tahoma"/>
            <family val="2"/>
          </rPr>
          <t xml:space="preserve">CCFACATATIVA:
</t>
        </r>
        <r>
          <rPr>
            <sz val="9"/>
            <color rgb="FF000000"/>
            <rFont val="Tahoma"/>
            <family val="2"/>
          </rPr>
          <t>Se realizo primera reunion con los rectores y docentes 9 de agosto convocados 11 publicos 1 octubre premiación</t>
        </r>
      </text>
    </comment>
    <comment ref="A9" authorId="0" shapeId="0" xr:uid="{00000000-0006-0000-3000-000004000000}">
      <text>
        <r>
          <rPr>
            <b/>
            <sz val="9"/>
            <color rgb="FF000000"/>
            <rFont val="Tahoma"/>
            <family val="2"/>
          </rPr>
          <t xml:space="preserve">PQRS-II:
</t>
        </r>
        <r>
          <rPr>
            <sz val="9"/>
            <color rgb="FF000000"/>
            <rFont val="Tahoma"/>
            <family val="2"/>
          </rPr>
          <t>PATRICIA</t>
        </r>
      </text>
    </comment>
    <comment ref="C9" authorId="0" shapeId="0" xr:uid="{00000000-0006-0000-3000-000005000000}">
      <text>
        <r>
          <rPr>
            <b/>
            <sz val="9"/>
            <color rgb="FF000000"/>
            <rFont val="Tahoma"/>
            <family val="2"/>
          </rPr>
          <t xml:space="preserve">CCFACATATIVA:
</t>
        </r>
        <r>
          <rPr>
            <sz val="9"/>
            <color rgb="FF000000"/>
            <rFont val="Tahoma"/>
            <family val="2"/>
          </rPr>
          <t>se contribuyo con herramientas a 21 municipios</t>
        </r>
      </text>
    </comment>
    <comment ref="A11" authorId="0" shapeId="0" xr:uid="{00000000-0006-0000-3000-000006000000}">
      <text>
        <r>
          <rPr>
            <b/>
            <sz val="9"/>
            <color rgb="FF000000"/>
            <rFont val="Tahoma"/>
            <family val="2"/>
          </rPr>
          <t xml:space="preserve">PQRS-II:
</t>
        </r>
        <r>
          <rPr>
            <sz val="9"/>
            <color rgb="FF000000"/>
            <rFont val="Tahoma"/>
            <family val="2"/>
          </rPr>
          <t>PAOLA</t>
        </r>
      </text>
    </comment>
    <comment ref="D24" authorId="0" shapeId="0" xr:uid="{00000000-0006-0000-3000-000007000000}">
      <text>
        <r>
          <rPr>
            <b/>
            <sz val="9"/>
            <color rgb="FF000000"/>
            <rFont val="Tahoma"/>
            <family val="2"/>
          </rPr>
          <t xml:space="preserve">PQRS-II:
CREACION Y FORMACION EN UNIDADES PRODUCTIVAS FASE I
</t>
        </r>
        <r>
          <rPr>
            <sz val="9"/>
            <color rgb="FF000000"/>
            <rFont val="Tahoma"/>
            <family val="2"/>
          </rPr>
          <t xml:space="preserve">LIDA
</t>
        </r>
      </text>
    </comment>
    <comment ref="A43" authorId="0" shapeId="0" xr:uid="{00000000-0006-0000-3000-000008000000}">
      <text>
        <r>
          <rPr>
            <b/>
            <sz val="9"/>
            <color rgb="FF000000"/>
            <rFont val="Tahoma"/>
            <family val="2"/>
          </rPr>
          <t xml:space="preserve">PQRS-II:
</t>
        </r>
        <r>
          <rPr>
            <sz val="9"/>
            <color rgb="FF000000"/>
            <rFont val="Tahoma"/>
            <family val="2"/>
          </rPr>
          <t>PAOLA</t>
        </r>
      </text>
    </comment>
    <comment ref="A45" authorId="0" shapeId="0" xr:uid="{00000000-0006-0000-3000-000009000000}">
      <text>
        <r>
          <rPr>
            <b/>
            <sz val="9"/>
            <color rgb="FF000000"/>
            <rFont val="Tahoma"/>
            <family val="2"/>
          </rPr>
          <t xml:space="preserve">PQRS-II:
</t>
        </r>
        <r>
          <rPr>
            <sz val="9"/>
            <color rgb="FF000000"/>
            <rFont val="Tahoma"/>
            <family val="2"/>
          </rPr>
          <t>PAOLA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PLANEACION</author>
    <author>johana</author>
  </authors>
  <commentList>
    <comment ref="AK4" authorId="0" shapeId="0" xr:uid="{00000000-0006-0000-0200-000001000000}">
      <text>
        <r>
          <rPr>
            <b/>
            <sz val="12"/>
            <color indexed="81"/>
            <rFont val="Tahoma"/>
            <family val="2"/>
          </rPr>
          <t>PLANEACION:</t>
        </r>
        <r>
          <rPr>
            <sz val="12"/>
            <color indexed="81"/>
            <rFont val="Tahoma"/>
            <family val="2"/>
          </rPr>
          <t xml:space="preserve">
la Palma, Guayabal, Albán, Bituima y Nocaima</t>
        </r>
      </text>
    </comment>
    <comment ref="AK12" authorId="0" shapeId="0" xr:uid="{00000000-0006-0000-0200-000002000000}">
      <text>
        <r>
          <rPr>
            <b/>
            <sz val="12"/>
            <color indexed="81"/>
            <rFont val="Tahoma"/>
            <family val="2"/>
          </rPr>
          <t>PLANEACION:</t>
        </r>
        <r>
          <rPr>
            <sz val="12"/>
            <color indexed="81"/>
            <rFont val="Tahoma"/>
            <family val="2"/>
          </rPr>
          <t xml:space="preserve">
exámen de ingreso y entrevistas de ingreso</t>
        </r>
      </text>
    </comment>
    <comment ref="J14" authorId="0" shapeId="0" xr:uid="{00000000-0006-0000-0200-000003000000}">
      <text>
        <r>
          <rPr>
            <b/>
            <sz val="12"/>
            <color indexed="81"/>
            <rFont val="Tahoma"/>
            <family val="2"/>
          </rPr>
          <t>PLANEACION:</t>
        </r>
        <r>
          <rPr>
            <sz val="12"/>
            <color indexed="81"/>
            <rFont val="Tahoma"/>
            <family val="2"/>
          </rPr>
          <t xml:space="preserve">
6,800 ADICION OLIMPIADAS
</t>
        </r>
      </text>
    </comment>
    <comment ref="AT16" authorId="0" shapeId="0" xr:uid="{00000000-0006-0000-0200-000004000000}">
      <text>
        <r>
          <rPr>
            <b/>
            <sz val="9"/>
            <color indexed="81"/>
            <rFont val="Tahoma"/>
            <family val="2"/>
          </rPr>
          <t>PLANEACION:</t>
        </r>
        <r>
          <rPr>
            <sz val="9"/>
            <color indexed="81"/>
            <rFont val="Tahoma"/>
            <family val="2"/>
          </rPr>
          <t xml:space="preserve">
a los 12 operadores de los centros de conciliación de Facatativá, Funza y Pacho de la cámara y funcionarios el día 6 de octubre con el tema “Abordaje estratégico de eventos críticos surgidos de la negociación en la conciliación”</t>
        </r>
      </text>
    </comment>
    <comment ref="J31" authorId="0" shapeId="0" xr:uid="{00000000-0006-0000-0200-000005000000}">
      <text>
        <r>
          <rPr>
            <b/>
            <sz val="12"/>
            <color indexed="81"/>
            <rFont val="Tahoma"/>
            <family val="2"/>
          </rPr>
          <t>PLANEACION:</t>
        </r>
        <r>
          <rPr>
            <sz val="12"/>
            <color indexed="81"/>
            <rFont val="Tahoma"/>
            <family val="2"/>
          </rPr>
          <t xml:space="preserve">
reduccion en 5</t>
        </r>
      </text>
    </comment>
    <comment ref="AF31" authorId="0" shapeId="0" xr:uid="{00000000-0006-0000-0200-000006000000}">
      <text>
        <r>
          <rPr>
            <b/>
            <sz val="9"/>
            <color indexed="81"/>
            <rFont val="Tahoma"/>
            <family val="2"/>
          </rPr>
          <t>PLANEACION:</t>
        </r>
        <r>
          <rPr>
            <sz val="9"/>
            <color indexed="81"/>
            <rFont val="Tahoma"/>
            <family val="2"/>
          </rPr>
          <t xml:space="preserve">
Organización y Disposición Final de fondos acumulados</t>
        </r>
      </text>
    </comment>
    <comment ref="P32" authorId="0" shapeId="0" xr:uid="{00000000-0006-0000-0200-000007000000}">
      <text>
        <r>
          <rPr>
            <b/>
            <sz val="12"/>
            <color indexed="81"/>
            <rFont val="Tahoma"/>
            <family val="2"/>
          </rPr>
          <t>PLANEACION:</t>
        </r>
        <r>
          <rPr>
            <sz val="12"/>
            <color indexed="81"/>
            <rFont val="Tahoma"/>
            <family val="2"/>
          </rPr>
          <t xml:space="preserve">
pendiente el transporte</t>
        </r>
      </text>
    </comment>
    <comment ref="AF32" authorId="0" shapeId="0" xr:uid="{00000000-0006-0000-0200-000008000000}">
      <text>
        <r>
          <rPr>
            <b/>
            <sz val="9"/>
            <color indexed="81"/>
            <rFont val="Tahoma"/>
            <family val="2"/>
          </rPr>
          <t>PLANEACION:</t>
        </r>
        <r>
          <rPr>
            <sz val="9"/>
            <color indexed="81"/>
            <rFont val="Tahoma"/>
            <family val="2"/>
          </rPr>
          <t xml:space="preserve">
actividad de alistamiento y de traslado</t>
        </r>
      </text>
    </comment>
    <comment ref="AW32" authorId="0" shapeId="0" xr:uid="{00000000-0006-0000-0200-000009000000}">
      <text>
        <r>
          <rPr>
            <b/>
            <sz val="9"/>
            <color indexed="81"/>
            <rFont val="Tahoma"/>
            <family val="2"/>
          </rPr>
          <t>PLANEACION:</t>
        </r>
        <r>
          <rPr>
            <sz val="9"/>
            <color indexed="81"/>
            <rFont val="Tahoma"/>
            <family val="2"/>
          </rPr>
          <t xml:space="preserve">
se ajustan fechas por solitud del centro de gestión. Depende de obra sede Funza</t>
        </r>
      </text>
    </comment>
    <comment ref="J34" authorId="0" shapeId="0" xr:uid="{00000000-0006-0000-0200-00000A000000}">
      <text>
        <r>
          <rPr>
            <b/>
            <sz val="12"/>
            <color indexed="81"/>
            <rFont val="Tahoma"/>
            <family val="2"/>
          </rPr>
          <t>PLANEACION:</t>
        </r>
        <r>
          <rPr>
            <sz val="12"/>
            <color indexed="81"/>
            <rFont val="Tahoma"/>
            <family val="2"/>
          </rPr>
          <t xml:space="preserve">
reducción 1
</t>
        </r>
      </text>
    </comment>
    <comment ref="AF34" authorId="0" shapeId="0" xr:uid="{00000000-0006-0000-0200-00000B000000}">
      <text>
        <r>
          <rPr>
            <b/>
            <sz val="9"/>
            <color indexed="81"/>
            <rFont val="Tahoma"/>
            <family val="2"/>
          </rPr>
          <t>PLANEACION:</t>
        </r>
        <r>
          <rPr>
            <sz val="9"/>
            <color indexed="81"/>
            <rFont val="Tahoma"/>
            <family val="2"/>
          </rPr>
          <t xml:space="preserve">
2 externas Confecámaras 8 internas con todas las áreas una mensual abril</t>
        </r>
      </text>
    </comment>
    <comment ref="J35" authorId="0" shapeId="0" xr:uid="{00000000-0006-0000-0200-00000C000000}">
      <text>
        <r>
          <rPr>
            <b/>
            <sz val="12"/>
            <color indexed="81"/>
            <rFont val="Tahoma"/>
            <family val="2"/>
          </rPr>
          <t>PLANEACION:</t>
        </r>
        <r>
          <rPr>
            <sz val="12"/>
            <color indexed="81"/>
            <rFont val="Tahoma"/>
            <family val="2"/>
          </rPr>
          <t xml:space="preserve">
reducción 1</t>
        </r>
      </text>
    </comment>
    <comment ref="AF36" authorId="0" shapeId="0" xr:uid="{00000000-0006-0000-0200-00000D000000}">
      <text>
        <r>
          <rPr>
            <b/>
            <sz val="9"/>
            <color indexed="81"/>
            <rFont val="Tahoma"/>
            <family val="2"/>
          </rPr>
          <t>PLANEACION:</t>
        </r>
        <r>
          <rPr>
            <sz val="9"/>
            <color indexed="81"/>
            <rFont val="Tahoma"/>
            <family val="2"/>
          </rPr>
          <t xml:space="preserve">
capacitaciones a direcciones, seguimiento y control, fortalecimiento en tablas de retención documental.</t>
        </r>
      </text>
    </comment>
    <comment ref="AF37" authorId="0" shapeId="0" xr:uid="{00000000-0006-0000-0200-00000E000000}">
      <text>
        <r>
          <rPr>
            <b/>
            <sz val="9"/>
            <color indexed="81"/>
            <rFont val="Tahoma"/>
            <family val="2"/>
          </rPr>
          <t>PLANEACION:</t>
        </r>
        <r>
          <rPr>
            <sz val="9"/>
            <color indexed="81"/>
            <rFont val="Tahoma"/>
            <family val="2"/>
          </rPr>
          <t xml:space="preserve">
reuniones con ell comité nacional de g. documental</t>
        </r>
      </text>
    </comment>
    <comment ref="AN42" authorId="0" shapeId="0" xr:uid="{00000000-0006-0000-0200-00000F000000}">
      <text>
        <r>
          <rPr>
            <b/>
            <sz val="9"/>
            <color indexed="81"/>
            <rFont val="Tahoma"/>
            <family val="2"/>
          </rPr>
          <t>PLANEACION:</t>
        </r>
        <r>
          <rPr>
            <sz val="9"/>
            <color indexed="81"/>
            <rFont val="Tahoma"/>
            <family val="2"/>
          </rPr>
          <t xml:space="preserve">
INICIO PLAN DE AUDITORIAS</t>
        </r>
      </text>
    </comment>
    <comment ref="O45" authorId="0" shapeId="0" xr:uid="{00000000-0006-0000-0200-000010000000}">
      <text>
        <r>
          <rPr>
            <b/>
            <sz val="12"/>
            <color indexed="81"/>
            <rFont val="Tahoma"/>
            <family val="2"/>
          </rPr>
          <t>PLANEACION:</t>
        </r>
        <r>
          <rPr>
            <sz val="12"/>
            <color indexed="81"/>
            <rFont val="Tahoma"/>
            <family val="2"/>
          </rPr>
          <t xml:space="preserve">
reducción 5,000</t>
        </r>
      </text>
    </comment>
    <comment ref="J47" authorId="0" shapeId="0" xr:uid="{00000000-0006-0000-0200-000011000000}">
      <text>
        <r>
          <rPr>
            <b/>
            <sz val="12"/>
            <color indexed="81"/>
            <rFont val="Tahoma"/>
            <family val="2"/>
          </rPr>
          <t>PLANEACION:</t>
        </r>
        <r>
          <rPr>
            <sz val="12"/>
            <color indexed="81"/>
            <rFont val="Tahoma"/>
            <family val="2"/>
          </rPr>
          <t xml:space="preserve">
reducción 8</t>
        </r>
      </text>
    </comment>
    <comment ref="J48" authorId="1" shapeId="0" xr:uid="{00000000-0006-0000-0200-000012000000}">
      <text>
        <r>
          <rPr>
            <b/>
            <sz val="9"/>
            <color indexed="81"/>
            <rFont val="Tahoma"/>
            <family val="2"/>
          </rPr>
          <t>Planeación:</t>
        </r>
        <r>
          <rPr>
            <sz val="9"/>
            <color indexed="81"/>
            <rFont val="Tahoma"/>
            <family val="2"/>
          </rPr>
          <t xml:space="preserve">
WEB Master 34 millones 40 añoa CCF VIDEOS</t>
        </r>
      </text>
    </comment>
    <comment ref="J52" authorId="0" shapeId="0" xr:uid="{00000000-0006-0000-0200-000013000000}">
      <text>
        <r>
          <rPr>
            <b/>
            <sz val="12"/>
            <color indexed="81"/>
            <rFont val="Tahoma"/>
            <family val="2"/>
          </rPr>
          <t>PLANEACION:</t>
        </r>
        <r>
          <rPr>
            <sz val="12"/>
            <color indexed="81"/>
            <rFont val="Tahoma"/>
            <family val="2"/>
          </rPr>
          <t xml:space="preserve">
ADICION EN 40,0</t>
        </r>
      </text>
    </comment>
    <comment ref="AF52" authorId="0" shapeId="0" xr:uid="{00000000-0006-0000-0200-000014000000}">
      <text>
        <r>
          <rPr>
            <b/>
            <sz val="12"/>
            <color indexed="81"/>
            <rFont val="Tahoma"/>
            <family val="2"/>
          </rPr>
          <t xml:space="preserve">PLANEACION: Contar con publicidad promocional e imagen corporativa institucional tales como: vallas, videos, almanaques,  Material POP, material publicitario de identidad  interna y externa ,  afiches, pendones, folletos, cartillas, pasacalles,  y demas material impreso. </t>
        </r>
        <r>
          <rPr>
            <sz val="12"/>
            <color indexed="81"/>
            <rFont val="Tahoma"/>
            <family val="2"/>
          </rPr>
          <t xml:space="preserve">
</t>
        </r>
      </text>
    </comment>
    <comment ref="O56" authorId="0" shapeId="0" xr:uid="{00000000-0006-0000-0200-000015000000}">
      <text>
        <r>
          <rPr>
            <b/>
            <sz val="12"/>
            <color indexed="81"/>
            <rFont val="Tahoma"/>
            <family val="2"/>
          </rPr>
          <t>PLANEACION:</t>
        </r>
        <r>
          <rPr>
            <sz val="12"/>
            <color indexed="81"/>
            <rFont val="Tahoma"/>
            <family val="2"/>
          </rPr>
          <t xml:space="preserve">
ADICION 6,000 DE PERIODISTA, OXIGENAR PARA UNIR EVENTO 40 AÑOS CCF $75,000,000 </t>
        </r>
      </text>
    </comment>
    <comment ref="J63" authorId="0" shapeId="0" xr:uid="{00000000-0006-0000-0200-000016000000}">
      <text>
        <r>
          <rPr>
            <b/>
            <sz val="12"/>
            <color indexed="81"/>
            <rFont val="Tahoma"/>
            <family val="2"/>
          </rPr>
          <t>PLANEACION:</t>
        </r>
        <r>
          <rPr>
            <sz val="12"/>
            <color indexed="81"/>
            <rFont val="Tahoma"/>
            <family val="2"/>
          </rPr>
          <t xml:space="preserve">
adición 10 
</t>
        </r>
      </text>
    </comment>
    <comment ref="J67" authorId="0" shapeId="0" xr:uid="{00000000-0006-0000-0200-000017000000}">
      <text>
        <r>
          <rPr>
            <b/>
            <sz val="12"/>
            <color indexed="81"/>
            <rFont val="Tahoma"/>
            <family val="2"/>
          </rPr>
          <t>PLANEACION:</t>
        </r>
        <r>
          <rPr>
            <sz val="12"/>
            <color indexed="81"/>
            <rFont val="Tahoma"/>
            <family val="2"/>
          </rPr>
          <t xml:space="preserve">
ADICION 500 MIL</t>
        </r>
      </text>
    </comment>
    <comment ref="T69" authorId="0" shapeId="0" xr:uid="{00000000-0006-0000-0200-000018000000}">
      <text>
        <r>
          <rPr>
            <b/>
            <sz val="12"/>
            <color indexed="81"/>
            <rFont val="Tahoma"/>
            <family val="2"/>
          </rPr>
          <t>PLANEACION:</t>
        </r>
        <r>
          <rPr>
            <sz val="12"/>
            <color indexed="81"/>
            <rFont val="Tahoma"/>
            <family val="2"/>
          </rPr>
          <t xml:space="preserve">
IVA 1,420,638.00</t>
        </r>
      </text>
    </comment>
    <comment ref="AF73" authorId="0" shapeId="0" xr:uid="{00000000-0006-0000-0200-000019000000}">
      <text>
        <r>
          <rPr>
            <b/>
            <sz val="12"/>
            <color indexed="81"/>
            <rFont val="Tahoma"/>
            <family val="2"/>
          </rPr>
          <t>PLANEACION:</t>
        </r>
        <r>
          <rPr>
            <sz val="12"/>
            <color indexed="81"/>
            <rFont val="Tahoma"/>
            <family val="2"/>
          </rPr>
          <t xml:space="preserve">
120 licencias por un año</t>
        </r>
      </text>
    </comment>
    <comment ref="J75" authorId="0" shapeId="0" xr:uid="{00000000-0006-0000-0200-00001A000000}">
      <text>
        <r>
          <rPr>
            <b/>
            <sz val="12"/>
            <color indexed="81"/>
            <rFont val="Tahoma"/>
            <family val="2"/>
          </rPr>
          <t>PLANEACION:</t>
        </r>
        <r>
          <rPr>
            <sz val="12"/>
            <color indexed="81"/>
            <rFont val="Tahoma"/>
            <family val="2"/>
          </rPr>
          <t xml:space="preserve">
validar este rubro con la coordinación</t>
        </r>
      </text>
    </comment>
    <comment ref="J78" authorId="0" shapeId="0" xr:uid="{00000000-0006-0000-0200-00001B000000}">
      <text>
        <r>
          <rPr>
            <b/>
            <sz val="12"/>
            <color indexed="81"/>
            <rFont val="Tahoma"/>
            <family val="2"/>
          </rPr>
          <t>PLANEACION:</t>
        </r>
        <r>
          <rPr>
            <sz val="12"/>
            <color indexed="81"/>
            <rFont val="Tahoma"/>
            <family val="2"/>
          </rPr>
          <t xml:space="preserve">
reducción 3,</t>
        </r>
      </text>
    </comment>
    <comment ref="J79" authorId="0" shapeId="0" xr:uid="{00000000-0006-0000-0200-00001C000000}">
      <text>
        <r>
          <rPr>
            <b/>
            <sz val="12"/>
            <color indexed="81"/>
            <rFont val="Tahoma"/>
            <family val="2"/>
          </rPr>
          <t>PLANEACION:</t>
        </r>
        <r>
          <rPr>
            <sz val="12"/>
            <color indexed="81"/>
            <rFont val="Tahoma"/>
            <family val="2"/>
          </rPr>
          <t xml:space="preserve">
reducción 5</t>
        </r>
      </text>
    </comment>
    <comment ref="J81" authorId="0" shapeId="0" xr:uid="{00000000-0006-0000-0200-00001D000000}">
      <text>
        <r>
          <rPr>
            <b/>
            <sz val="12"/>
            <color indexed="81"/>
            <rFont val="Tahoma"/>
            <family val="2"/>
          </rPr>
          <t>PLANEACION:</t>
        </r>
        <r>
          <rPr>
            <sz val="12"/>
            <color indexed="81"/>
            <rFont val="Tahoma"/>
            <family val="2"/>
          </rPr>
          <t xml:space="preserve">
reducción 4,5
</t>
        </r>
      </text>
    </comment>
    <comment ref="J85" authorId="0" shapeId="0" xr:uid="{00000000-0006-0000-0200-00001E000000}">
      <text>
        <r>
          <rPr>
            <b/>
            <sz val="12"/>
            <color indexed="81"/>
            <rFont val="Tahoma"/>
            <family val="2"/>
          </rPr>
          <t>PLANEACION:</t>
        </r>
        <r>
          <rPr>
            <sz val="12"/>
            <color indexed="81"/>
            <rFont val="Tahoma"/>
            <family val="2"/>
          </rPr>
          <t xml:space="preserve">
adicion 10</t>
        </r>
      </text>
    </comment>
    <comment ref="O93" authorId="0" shapeId="0" xr:uid="{00000000-0006-0000-0200-00001F000000}">
      <text>
        <r>
          <rPr>
            <b/>
            <sz val="12"/>
            <color indexed="81"/>
            <rFont val="Tahoma"/>
            <family val="2"/>
          </rPr>
          <t>PLANEACION:</t>
        </r>
        <r>
          <rPr>
            <sz val="12"/>
            <color indexed="81"/>
            <rFont val="Tahoma"/>
            <family val="2"/>
          </rPr>
          <t xml:space="preserve">
reducción de 20</t>
        </r>
      </text>
    </comment>
    <comment ref="AF93" authorId="0" shapeId="0" xr:uid="{00000000-0006-0000-0200-000020000000}">
      <text>
        <r>
          <rPr>
            <b/>
            <sz val="9"/>
            <color indexed="81"/>
            <rFont val="Tahoma"/>
            <family val="2"/>
          </rPr>
          <t>PLANEACION:</t>
        </r>
        <r>
          <rPr>
            <sz val="9"/>
            <color indexed="81"/>
            <rFont val="Tahoma"/>
            <family val="2"/>
          </rPr>
          <t xml:space="preserve">
apoyo al sector agropecuario de la jurisdicción con elementos agricosa y agroinsumos </t>
        </r>
      </text>
    </comment>
    <comment ref="AF94" authorId="0" shapeId="0" xr:uid="{00000000-0006-0000-0200-000021000000}">
      <text>
        <r>
          <rPr>
            <b/>
            <sz val="9"/>
            <color indexed="81"/>
            <rFont val="Tahoma"/>
            <family val="2"/>
          </rPr>
          <t>PLANEACION:</t>
        </r>
        <r>
          <rPr>
            <sz val="9"/>
            <color indexed="81"/>
            <rFont val="Tahoma"/>
            <family val="2"/>
          </rPr>
          <t xml:space="preserve">
apoyo a mujeres emprendedoras con talleres y entrega de kits </t>
        </r>
      </text>
    </comment>
    <comment ref="J97" authorId="0" shapeId="0" xr:uid="{00000000-0006-0000-0200-000022000000}">
      <text>
        <r>
          <rPr>
            <b/>
            <sz val="12"/>
            <color indexed="81"/>
            <rFont val="Tahoma"/>
            <family val="2"/>
          </rPr>
          <t>PLANEACION:</t>
        </r>
        <r>
          <rPr>
            <sz val="12"/>
            <color indexed="81"/>
            <rFont val="Tahoma"/>
            <family val="2"/>
          </rPr>
          <t xml:space="preserve">
reducción 10
</t>
        </r>
      </text>
    </comment>
    <comment ref="AF97" authorId="0" shapeId="0" xr:uid="{00000000-0006-0000-0200-000023000000}">
      <text>
        <r>
          <rPr>
            <b/>
            <sz val="9"/>
            <color indexed="81"/>
            <rFont val="Tahoma"/>
            <family val="2"/>
          </rPr>
          <t>PLANEACION:</t>
        </r>
        <r>
          <rPr>
            <sz val="9"/>
            <color indexed="81"/>
            <rFont val="Tahoma"/>
            <family val="2"/>
          </rPr>
          <t xml:space="preserve">
apoyo con elementos, insumos depertivos, cultural a matriculados de nuestra jurisdicción</t>
        </r>
      </text>
    </comment>
    <comment ref="O99" authorId="0" shapeId="0" xr:uid="{00000000-0006-0000-0200-000024000000}">
      <text>
        <r>
          <rPr>
            <b/>
            <sz val="12"/>
            <color indexed="81"/>
            <rFont val="Tahoma"/>
            <family val="2"/>
          </rPr>
          <t>PLANEACION:</t>
        </r>
        <r>
          <rPr>
            <sz val="12"/>
            <color indexed="81"/>
            <rFont val="Tahoma"/>
            <family val="2"/>
          </rPr>
          <t xml:space="preserve">
reducción en 7,8</t>
        </r>
      </text>
    </comment>
    <comment ref="AF99" authorId="0" shapeId="0" xr:uid="{00000000-0006-0000-0200-000025000000}">
      <text>
        <r>
          <rPr>
            <b/>
            <sz val="9"/>
            <color indexed="81"/>
            <rFont val="Tahoma"/>
            <family val="2"/>
          </rPr>
          <t>PLANEACION:</t>
        </r>
        <r>
          <rPr>
            <sz val="9"/>
            <color indexed="81"/>
            <rFont val="Tahoma"/>
            <family val="2"/>
          </rPr>
          <t xml:space="preserve">
 PROGRAMA CON TRES FASES:  1 FASE FORAMCIÓN (100). FASE DE EVALUACION Y DIAGNOSTICO (20 EMPRESARIOS). 3 FASE APOYO A LAS MEJORES EMPRESAS CON PRATICAS SOSTENIBLES (20 APOYOS EMPRESARIALES)</t>
        </r>
      </text>
    </comment>
    <comment ref="C111" authorId="0" shapeId="0" xr:uid="{00000000-0006-0000-0200-000026000000}">
      <text>
        <r>
          <rPr>
            <b/>
            <sz val="9"/>
            <color indexed="81"/>
            <rFont val="Tahoma"/>
            <family val="2"/>
          </rPr>
          <t>PLANEACION:</t>
        </r>
        <r>
          <rPr>
            <sz val="9"/>
            <color indexed="81"/>
            <rFont val="Tahoma"/>
            <family val="2"/>
          </rPr>
          <t xml:space="preserve">
YEIMMI</t>
        </r>
      </text>
    </comment>
    <comment ref="H112" authorId="1" shapeId="0" xr:uid="{00000000-0006-0000-0200-000027000000}">
      <text>
        <r>
          <rPr>
            <b/>
            <sz val="9"/>
            <color indexed="81"/>
            <rFont val="Tahoma"/>
            <family val="2"/>
          </rPr>
          <t>PLANEACIÓN:</t>
        </r>
        <r>
          <rPr>
            <sz val="9"/>
            <color indexed="81"/>
            <rFont val="Tahoma"/>
            <family val="2"/>
          </rPr>
          <t xml:space="preserve">
Creación nueva actividad</t>
        </r>
      </text>
    </comment>
    <comment ref="I112" authorId="0" shapeId="0" xr:uid="{00000000-0006-0000-0200-000028000000}">
      <text>
        <r>
          <rPr>
            <b/>
            <sz val="12"/>
            <color indexed="81"/>
            <rFont val="Tahoma"/>
            <family val="2"/>
          </rPr>
          <t>PLANEACION:</t>
        </r>
        <r>
          <rPr>
            <sz val="12"/>
            <color indexed="81"/>
            <rFont val="Tahoma"/>
            <family val="2"/>
          </rPr>
          <t xml:space="preserve">
VALIDAR RUBRO CON EL CENTRO DE GESTION</t>
        </r>
      </text>
    </comment>
    <comment ref="C113" authorId="0" shapeId="0" xr:uid="{00000000-0006-0000-0200-000029000000}">
      <text>
        <r>
          <rPr>
            <b/>
            <sz val="9"/>
            <color indexed="81"/>
            <rFont val="Tahoma"/>
            <family val="2"/>
          </rPr>
          <t>PLANEACION:</t>
        </r>
        <r>
          <rPr>
            <sz val="9"/>
            <color indexed="81"/>
            <rFont val="Tahoma"/>
            <family val="2"/>
          </rPr>
          <t xml:space="preserve">
YEIMMI
P41</t>
        </r>
      </text>
    </comment>
    <comment ref="AF113" authorId="0" shapeId="0" xr:uid="{00000000-0006-0000-0200-00002A000000}">
      <text>
        <r>
          <rPr>
            <b/>
            <sz val="9"/>
            <color indexed="81"/>
            <rFont val="Tahoma"/>
            <family val="2"/>
          </rPr>
          <t>PLANEACION:</t>
        </r>
        <r>
          <rPr>
            <sz val="9"/>
            <color indexed="81"/>
            <rFont val="Tahoma"/>
            <family val="2"/>
          </rPr>
          <t xml:space="preserve">
Mesa de Competitividad. Mesa de Turismo y Centro de Innovación - CLUSTER TURISMO. .
</t>
        </r>
      </text>
    </comment>
    <comment ref="C118" authorId="0" shapeId="0" xr:uid="{00000000-0006-0000-0200-00002B000000}">
      <text>
        <r>
          <rPr>
            <b/>
            <sz val="9"/>
            <color indexed="81"/>
            <rFont val="Tahoma"/>
            <family val="2"/>
          </rPr>
          <t>PLANEACION:</t>
        </r>
        <r>
          <rPr>
            <sz val="9"/>
            <color indexed="81"/>
            <rFont val="Tahoma"/>
            <family val="2"/>
          </rPr>
          <t xml:space="preserve">
LIDA</t>
        </r>
      </text>
    </comment>
    <comment ref="O118" authorId="0" shapeId="0" xr:uid="{00000000-0006-0000-0200-00002C000000}">
      <text>
        <r>
          <rPr>
            <b/>
            <sz val="12"/>
            <color indexed="81"/>
            <rFont val="Tahoma"/>
            <family val="2"/>
          </rPr>
          <t>PLANEACION:</t>
        </r>
        <r>
          <rPr>
            <sz val="12"/>
            <color indexed="81"/>
            <rFont val="Tahoma"/>
            <family val="2"/>
          </rPr>
          <t xml:space="preserve">
reduccion en 5,8</t>
        </r>
      </text>
    </comment>
    <comment ref="W118" authorId="0" shapeId="0" xr:uid="{00000000-0006-0000-0200-00002D000000}">
      <text>
        <r>
          <rPr>
            <b/>
            <sz val="9"/>
            <color indexed="81"/>
            <rFont val="Tahoma"/>
            <family val="2"/>
          </rPr>
          <t>PLANEACION: Se da INICIO AL PROGRAMA Y PROCESO CONTRACTUAL</t>
        </r>
      </text>
    </comment>
    <comment ref="AF118" authorId="0" shapeId="0" xr:uid="{00000000-0006-0000-0200-00002E000000}">
      <text>
        <r>
          <rPr>
            <b/>
            <sz val="9"/>
            <color indexed="81"/>
            <rFont val="Tahoma"/>
            <family val="2"/>
          </rPr>
          <t>PLANEACION:</t>
        </r>
        <r>
          <rPr>
            <sz val="9"/>
            <color indexed="81"/>
            <rFont val="Tahoma"/>
            <family val="2"/>
          </rPr>
          <t xml:space="preserve">
3 FASES FORMACION Y consultira especializada aporte empresarial</t>
        </r>
      </text>
    </comment>
    <comment ref="C125" authorId="0" shapeId="0" xr:uid="{00000000-0006-0000-0200-00002F000000}">
      <text>
        <r>
          <rPr>
            <b/>
            <sz val="9"/>
            <color indexed="81"/>
            <rFont val="Tahoma"/>
            <family val="2"/>
          </rPr>
          <t>PLANEACION:
EDWIN.</t>
        </r>
      </text>
    </comment>
    <comment ref="D125" authorId="0" shapeId="0" xr:uid="{00000000-0006-0000-0200-000030000000}">
      <text>
        <r>
          <rPr>
            <b/>
            <sz val="12"/>
            <color indexed="81"/>
            <rFont val="Tahoma"/>
            <family val="2"/>
          </rPr>
          <t>PLANEACION:</t>
        </r>
        <r>
          <rPr>
            <sz val="12"/>
            <color indexed="81"/>
            <rFont val="Tahoma"/>
            <family val="2"/>
          </rPr>
          <t xml:space="preserve">
</t>
        </r>
      </text>
    </comment>
    <comment ref="AF125" authorId="0" shapeId="0" xr:uid="{00000000-0006-0000-0200-000031000000}">
      <text>
        <r>
          <rPr>
            <b/>
            <sz val="9"/>
            <color indexed="81"/>
            <rFont val="Tahoma"/>
            <family val="2"/>
          </rPr>
          <t>PLANEACION:</t>
        </r>
        <r>
          <rPr>
            <sz val="9"/>
            <color indexed="81"/>
            <rFont val="Tahoma"/>
            <family val="2"/>
          </rPr>
          <t xml:space="preserve">
3 fases la 1ra formativa en RNT(250 operadores), 2 Seguimiento a la mesa sectorial (2 provincias), apoyo al empresario (20 operadores)</t>
        </r>
      </text>
    </comment>
    <comment ref="C134" authorId="0" shapeId="0" xr:uid="{00000000-0006-0000-0200-000032000000}">
      <text>
        <r>
          <rPr>
            <b/>
            <sz val="9"/>
            <color indexed="81"/>
            <rFont val="Tahoma"/>
            <family val="2"/>
          </rPr>
          <t>PLANEACION:</t>
        </r>
        <r>
          <rPr>
            <sz val="9"/>
            <color indexed="81"/>
            <rFont val="Tahoma"/>
            <family val="2"/>
          </rPr>
          <t xml:space="preserve">
EDWIN</t>
        </r>
      </text>
    </comment>
    <comment ref="AF134" authorId="0" shapeId="0" xr:uid="{00000000-0006-0000-0200-000033000000}">
      <text>
        <r>
          <rPr>
            <b/>
            <sz val="12"/>
            <color indexed="81"/>
            <rFont val="Tahoma"/>
            <family val="2"/>
          </rPr>
          <t>PLANEACION:</t>
        </r>
        <r>
          <rPr>
            <sz val="12"/>
            <color indexed="81"/>
            <rFont val="Tahoma"/>
            <family val="2"/>
          </rPr>
          <t xml:space="preserve">
apoyo capital semilla a 43 emprendedores y fase formativa conjunta con SENA.</t>
        </r>
      </text>
    </comment>
    <comment ref="W137" authorId="0" shapeId="0" xr:uid="{00000000-0006-0000-0200-000034000000}">
      <text>
        <r>
          <rPr>
            <b/>
            <sz val="9"/>
            <color indexed="81"/>
            <rFont val="Tahoma"/>
            <family val="2"/>
          </rPr>
          <t>PLANEACION:</t>
        </r>
        <r>
          <rPr>
            <sz val="9"/>
            <color indexed="81"/>
            <rFont val="Tahoma"/>
            <family val="2"/>
          </rPr>
          <t xml:space="preserve">
CONTRATO 57-2023</t>
        </r>
      </text>
    </comment>
    <comment ref="AR137" authorId="0" shapeId="0" xr:uid="{00000000-0006-0000-0200-000035000000}">
      <text>
        <r>
          <rPr>
            <b/>
            <sz val="9"/>
            <color indexed="81"/>
            <rFont val="Tahoma"/>
            <family val="2"/>
          </rPr>
          <t>PLANEACION:</t>
        </r>
        <r>
          <rPr>
            <sz val="9"/>
            <color indexed="81"/>
            <rFont val="Tahoma"/>
            <family val="2"/>
          </rPr>
          <t xml:space="preserve">
apoyo con bebidas </t>
        </r>
      </text>
    </comment>
    <comment ref="C139" authorId="0" shapeId="0" xr:uid="{00000000-0006-0000-0200-000036000000}">
      <text>
        <r>
          <rPr>
            <b/>
            <sz val="9"/>
            <color indexed="81"/>
            <rFont val="Tahoma"/>
            <family val="2"/>
          </rPr>
          <t>PLANEACION:</t>
        </r>
        <r>
          <rPr>
            <sz val="9"/>
            <color indexed="81"/>
            <rFont val="Tahoma"/>
            <family val="2"/>
          </rPr>
          <t xml:space="preserve">
EDWIN</t>
        </r>
      </text>
    </comment>
    <comment ref="AF139" authorId="0" shapeId="0" xr:uid="{00000000-0006-0000-0200-000037000000}">
      <text>
        <r>
          <rPr>
            <b/>
            <sz val="12"/>
            <color indexed="81"/>
            <rFont val="Tahoma"/>
            <family val="2"/>
          </rPr>
          <t>PLANEACION:</t>
        </r>
        <r>
          <rPr>
            <sz val="12"/>
            <color indexed="81"/>
            <rFont val="Tahoma"/>
            <family val="2"/>
          </rPr>
          <t xml:space="preserve">
formalizar a 720 personas naturales o jurídicas/ 12 jornadas de renovación en municipios de la jurisdicción</t>
        </r>
      </text>
    </comment>
    <comment ref="C142" authorId="0" shapeId="0" xr:uid="{00000000-0006-0000-0200-000038000000}">
      <text>
        <r>
          <rPr>
            <b/>
            <sz val="9"/>
            <color indexed="81"/>
            <rFont val="Tahoma"/>
            <family val="2"/>
          </rPr>
          <t>PLANEACION:</t>
        </r>
        <r>
          <rPr>
            <sz val="9"/>
            <color indexed="81"/>
            <rFont val="Tahoma"/>
            <family val="2"/>
          </rPr>
          <t xml:space="preserve">
LIDA - CONVENIO CON CONFECAMARA - REGISTRO UPI. 100 EMPRESAS</t>
        </r>
      </text>
    </comment>
    <comment ref="AF142" authorId="0" shapeId="0" xr:uid="{00000000-0006-0000-0200-000039000000}">
      <text>
        <r>
          <rPr>
            <b/>
            <sz val="9"/>
            <color indexed="81"/>
            <rFont val="Tahoma"/>
            <family val="2"/>
          </rPr>
          <t>PLANEACION: 150</t>
        </r>
        <r>
          <rPr>
            <sz val="9"/>
            <color indexed="81"/>
            <rFont val="Tahoma"/>
            <family val="2"/>
          </rPr>
          <t xml:space="preserve"> EMPRESARIOS beneficiados</t>
        </r>
      </text>
    </comment>
    <comment ref="AW142" authorId="0" shapeId="0" xr:uid="{00000000-0006-0000-0200-00003A000000}">
      <text>
        <r>
          <rPr>
            <b/>
            <sz val="9"/>
            <color indexed="81"/>
            <rFont val="Tahoma"/>
            <family val="2"/>
          </rPr>
          <t>PLANEACION:</t>
        </r>
        <r>
          <rPr>
            <sz val="9"/>
            <color indexed="81"/>
            <rFont val="Tahoma"/>
            <family val="2"/>
          </rPr>
          <t xml:space="preserve">
GESTION Y CAPACITACION CONFECAMARAS - PROCESO CONTRACTUAL DEL CONVENIO</t>
        </r>
      </text>
    </comment>
    <comment ref="C149" authorId="0" shapeId="0" xr:uid="{00000000-0006-0000-0200-00003B000000}">
      <text>
        <r>
          <rPr>
            <b/>
            <sz val="9"/>
            <color indexed="81"/>
            <rFont val="Tahoma"/>
            <family val="2"/>
          </rPr>
          <t>PLANEACION:</t>
        </r>
        <r>
          <rPr>
            <sz val="9"/>
            <color indexed="81"/>
            <rFont val="Tahoma"/>
            <family val="2"/>
          </rPr>
          <t xml:space="preserve">
ADRIANA - ALIANZA CON LA U. SALLE CONSULTORIO 12 EMPRESAS</t>
        </r>
      </text>
    </comment>
    <comment ref="AF149" authorId="0" shapeId="0" xr:uid="{00000000-0006-0000-0200-00003C000000}">
      <text>
        <r>
          <rPr>
            <b/>
            <sz val="9"/>
            <color indexed="81"/>
            <rFont val="Tahoma"/>
            <family val="2"/>
          </rPr>
          <t xml:space="preserve">PROGRAMA QUE INTEGRE 40 EMPRESARIOS, PLAN DE NEGOCIO CONTABILIDAD FINANCIERA, SEGMENTACION DE NEGOCIO A MEDIANO Y CORTO PLAZO - PEQUEÑAS MEDIANAS
</t>
        </r>
      </text>
    </comment>
    <comment ref="C151" authorId="0" shapeId="0" xr:uid="{00000000-0006-0000-0200-00003D000000}">
      <text>
        <r>
          <rPr>
            <b/>
            <sz val="9"/>
            <color indexed="81"/>
            <rFont val="Tahoma"/>
            <family val="2"/>
          </rPr>
          <t>PLANEACION: LIDA</t>
        </r>
        <r>
          <rPr>
            <sz val="9"/>
            <color indexed="81"/>
            <rFont val="Tahoma"/>
            <family val="2"/>
          </rPr>
          <t xml:space="preserve">
ALIANZA CON LA U. LA SALLE - CONSULTORIA EN COMERCIO EXTERIOR. CONVOCATORIO.</t>
        </r>
      </text>
    </comment>
    <comment ref="AF151" authorId="0" shapeId="0" xr:uid="{00000000-0006-0000-0200-00003E000000}">
      <text>
        <r>
          <rPr>
            <b/>
            <sz val="9"/>
            <color indexed="81"/>
            <rFont val="Tahoma"/>
            <family val="2"/>
          </rPr>
          <t>PLANEACION:</t>
        </r>
        <r>
          <rPr>
            <sz val="9"/>
            <color indexed="81"/>
            <rFont val="Tahoma"/>
            <family val="2"/>
          </rPr>
          <t xml:space="preserve">
CONVOCATORIA, 47 EMPRESAS, 
DIAGNOSTICOS 
CAMAPAÑA DE EXPECTATIVA. CAPACITACION</t>
        </r>
      </text>
    </comment>
    <comment ref="H153" authorId="1" shapeId="0" xr:uid="{00000000-0006-0000-0200-00003F000000}">
      <text>
        <r>
          <rPr>
            <b/>
            <sz val="9"/>
            <color indexed="81"/>
            <rFont val="Tahoma"/>
            <family val="2"/>
          </rPr>
          <t>PLANEACIÓN:</t>
        </r>
        <r>
          <rPr>
            <sz val="9"/>
            <color indexed="81"/>
            <rFont val="Tahoma"/>
            <family val="2"/>
          </rPr>
          <t xml:space="preserve">
Creación nueva actividad</t>
        </r>
      </text>
    </comment>
    <comment ref="O157" authorId="0" shapeId="0" xr:uid="{00000000-0006-0000-0200-000040000000}">
      <text>
        <r>
          <rPr>
            <b/>
            <sz val="12"/>
            <color indexed="81"/>
            <rFont val="Tahoma"/>
            <family val="2"/>
          </rPr>
          <t>PLANEACION:</t>
        </r>
        <r>
          <rPr>
            <sz val="12"/>
            <color indexed="81"/>
            <rFont val="Tahoma"/>
            <family val="2"/>
          </rPr>
          <t xml:space="preserve">
reducción de 12,7</t>
        </r>
      </text>
    </comment>
    <comment ref="C164" authorId="0" shapeId="0" xr:uid="{00000000-0006-0000-0200-000041000000}">
      <text>
        <r>
          <rPr>
            <b/>
            <sz val="9"/>
            <color indexed="81"/>
            <rFont val="Tahoma"/>
            <family val="2"/>
          </rPr>
          <t>PLANEACION:</t>
        </r>
        <r>
          <rPr>
            <sz val="9"/>
            <color indexed="81"/>
            <rFont val="Tahoma"/>
            <family val="2"/>
          </rPr>
          <t xml:space="preserve">
EDWIN, ALEXANDRA ADRIANA, GUILLERMO YEIMI</t>
        </r>
      </text>
    </comment>
    <comment ref="O164" authorId="0" shapeId="0" xr:uid="{00000000-0006-0000-0200-000042000000}">
      <text>
        <r>
          <rPr>
            <b/>
            <sz val="12"/>
            <color indexed="81"/>
            <rFont val="Tahoma"/>
            <family val="2"/>
          </rPr>
          <t>PLANEACION:</t>
        </r>
        <r>
          <rPr>
            <sz val="12"/>
            <color indexed="81"/>
            <rFont val="Tahoma"/>
            <family val="2"/>
          </rPr>
          <t xml:space="preserve">
ojo tener encuenta adición de 10 para una tercera microrueda </t>
        </r>
      </text>
    </comment>
    <comment ref="AA164" authorId="0" shapeId="0" xr:uid="{00000000-0006-0000-0200-000043000000}">
      <text>
        <r>
          <rPr>
            <b/>
            <sz val="9"/>
            <color indexed="81"/>
            <rFont val="Tahoma"/>
            <family val="2"/>
          </rPr>
          <t>PLANEACION:</t>
        </r>
        <r>
          <rPr>
            <sz val="9"/>
            <color indexed="81"/>
            <rFont val="Tahoma"/>
            <family val="2"/>
          </rPr>
          <t xml:space="preserve">
estudio previo por $12,000,</t>
        </r>
      </text>
    </comment>
    <comment ref="AF164" authorId="0" shapeId="0" xr:uid="{00000000-0006-0000-0200-000044000000}">
      <text>
        <r>
          <rPr>
            <b/>
            <sz val="9"/>
            <color indexed="81"/>
            <rFont val="Tahoma"/>
            <family val="2"/>
          </rPr>
          <t>PLANEACION: multisectorial y la de turismo impactando a 150 empresarios y operadores. dos provincias Gualivá y Sabana de Occidente</t>
        </r>
      </text>
    </comment>
    <comment ref="C168" authorId="0" shapeId="0" xr:uid="{00000000-0006-0000-0200-000045000000}">
      <text>
        <r>
          <rPr>
            <b/>
            <sz val="9"/>
            <color indexed="81"/>
            <rFont val="Tahoma"/>
            <family val="2"/>
          </rPr>
          <t>PLANEACION:</t>
        </r>
        <r>
          <rPr>
            <sz val="9"/>
            <color indexed="81"/>
            <rFont val="Tahoma"/>
            <family val="2"/>
          </rPr>
          <t xml:space="preserve">
LIDA</t>
        </r>
      </text>
    </comment>
    <comment ref="C172" authorId="0" shapeId="0" xr:uid="{00000000-0006-0000-0200-000046000000}">
      <text>
        <r>
          <rPr>
            <b/>
            <sz val="9"/>
            <color indexed="81"/>
            <rFont val="Tahoma"/>
            <family val="2"/>
          </rPr>
          <t>PLANEACION:</t>
        </r>
        <r>
          <rPr>
            <sz val="9"/>
            <color indexed="81"/>
            <rFont val="Tahoma"/>
            <family val="2"/>
          </rPr>
          <t xml:space="preserve">
EDWIN- REGRESO A CLASES, DIA DE LA MUJER, DIA DE LA MADRE, DIA DULCE, AMOR Y AMISTA- NAVIDAD</t>
        </r>
      </text>
    </comment>
    <comment ref="J172" authorId="0" shapeId="0" xr:uid="{00000000-0006-0000-0200-000047000000}">
      <text>
        <r>
          <rPr>
            <b/>
            <sz val="12"/>
            <color indexed="81"/>
            <rFont val="Tahoma"/>
            <family val="2"/>
          </rPr>
          <t>PLANEACION:</t>
        </r>
        <r>
          <rPr>
            <sz val="12"/>
            <color indexed="81"/>
            <rFont val="Tahoma"/>
            <family val="2"/>
          </rPr>
          <t xml:space="preserve">
adicción 10 dia del tendero</t>
        </r>
      </text>
    </comment>
    <comment ref="AE172" authorId="0" shapeId="0" xr:uid="{00000000-0006-0000-0200-000048000000}">
      <text>
        <r>
          <rPr>
            <b/>
            <sz val="12"/>
            <color indexed="81"/>
            <rFont val="Tahoma"/>
            <family val="2"/>
          </rPr>
          <t>PLANEACION:</t>
        </r>
        <r>
          <rPr>
            <sz val="12"/>
            <color indexed="81"/>
            <rFont val="Tahoma"/>
            <family val="2"/>
          </rPr>
          <t xml:space="preserve">
EL VALOR DE 16,999,990 hy 26 esta en gestión</t>
        </r>
      </text>
    </comment>
    <comment ref="C181" authorId="0" shapeId="0" xr:uid="{00000000-0006-0000-0200-000049000000}">
      <text>
        <r>
          <rPr>
            <b/>
            <sz val="9"/>
            <color indexed="81"/>
            <rFont val="Tahoma"/>
            <family val="2"/>
          </rPr>
          <t>PLANEACION:</t>
        </r>
        <r>
          <rPr>
            <sz val="9"/>
            <color indexed="81"/>
            <rFont val="Tahoma"/>
            <family val="2"/>
          </rPr>
          <t xml:space="preserve">
ANDRES</t>
        </r>
      </text>
    </comment>
    <comment ref="J181" authorId="0" shapeId="0" xr:uid="{00000000-0006-0000-0200-00004A000000}">
      <text>
        <r>
          <rPr>
            <b/>
            <sz val="12"/>
            <color indexed="81"/>
            <rFont val="Tahoma"/>
            <family val="2"/>
          </rPr>
          <t>PLANEACION:</t>
        </r>
        <r>
          <rPr>
            <sz val="12"/>
            <color indexed="81"/>
            <rFont val="Tahoma"/>
            <family val="2"/>
          </rPr>
          <t xml:space="preserve">
adición 6,000,000 favor validar PRIVADO</t>
        </r>
      </text>
    </comment>
    <comment ref="O181" authorId="0" shapeId="0" xr:uid="{00000000-0006-0000-0200-00004B000000}">
      <text>
        <r>
          <rPr>
            <b/>
            <sz val="12"/>
            <color indexed="81"/>
            <rFont val="Tahoma"/>
            <family val="2"/>
          </rPr>
          <t>PLANEACION:</t>
        </r>
        <r>
          <rPr>
            <sz val="12"/>
            <color indexed="81"/>
            <rFont val="Tahoma"/>
            <family val="2"/>
          </rPr>
          <t xml:space="preserve">
reducción 6,0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I5" authorId="0" shapeId="0" xr:uid="{00000000-0006-0000-0300-000001000000}">
      <text>
        <r>
          <rPr>
            <b/>
            <sz val="12"/>
            <color indexed="81"/>
            <rFont val="Tahoma"/>
            <family val="2"/>
          </rPr>
          <t>PLANEACION:</t>
        </r>
        <r>
          <rPr>
            <sz val="12"/>
            <color indexed="81"/>
            <rFont val="Tahoma"/>
            <family val="2"/>
          </rPr>
          <t xml:space="preserve">
visitas a los municipios de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F6" authorId="0" shapeId="0" xr:uid="{00000000-0006-0000-0400-000001000000}">
      <text>
        <r>
          <rPr>
            <sz val="9"/>
            <color indexed="81"/>
            <rFont val="Tahoma"/>
            <family val="2"/>
          </rPr>
          <t xml:space="preserve">OBSEQUIOS FIN DE AÑO.
</t>
        </r>
      </text>
    </comment>
    <comment ref="F8" authorId="0" shapeId="0" xr:uid="{00000000-0006-0000-0400-000002000000}">
      <text>
        <r>
          <rPr>
            <b/>
            <sz val="9"/>
            <color indexed="81"/>
            <rFont val="Tahoma"/>
            <family val="2"/>
          </rPr>
          <t>PLANEACION:</t>
        </r>
        <r>
          <rPr>
            <sz val="9"/>
            <color indexed="81"/>
            <rFont val="Tahoma"/>
            <family val="2"/>
          </rPr>
          <t xml:space="preserve">
MESA AYUDA ICONTEC, MUISCA, PUBLICIDAD VALLA Y MEDIOS, IMPLEM. PROTOCOLO DOCXFLOW, CONTRIBUCIONES</t>
        </r>
      </text>
    </comment>
    <comment ref="F9" authorId="0" shapeId="0" xr:uid="{00000000-0006-0000-0400-000003000000}">
      <text>
        <r>
          <rPr>
            <b/>
            <sz val="9"/>
            <color indexed="81"/>
            <rFont val="Tahoma"/>
            <family val="2"/>
          </rPr>
          <t>PLANEACION:</t>
        </r>
        <r>
          <rPr>
            <sz val="9"/>
            <color indexed="81"/>
            <rFont val="Tahoma"/>
            <family val="2"/>
          </rPr>
          <t xml:space="preserve">
PLANTAS Y BOMBAS Y MANTENIMIENTO VEHICULOS</t>
        </r>
      </text>
    </comment>
    <comment ref="F10" authorId="0" shapeId="0" xr:uid="{00000000-0006-0000-0400-000004000000}">
      <text>
        <r>
          <rPr>
            <b/>
            <sz val="9"/>
            <color indexed="81"/>
            <rFont val="Tahoma"/>
            <family val="2"/>
          </rPr>
          <t>PLANEACION:</t>
        </r>
        <r>
          <rPr>
            <sz val="9"/>
            <color indexed="81"/>
            <rFont val="Tahoma"/>
            <family val="2"/>
          </rPr>
          <t xml:space="preserve">
ECONOMIA CIRCULAR EMPRENDIMIENTO JUVENIL $12.000.000, PUBL. CIA CMCIAL $3,200,000, PREMIOS CAMPAÑAS $10,000,000, ENCUENTROS EMPRESARIALES $3,000,0000 Y CONVENIOS $18,000,000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E3" authorId="0" shapeId="0" xr:uid="{00000000-0006-0000-0700-000001000000}">
      <text>
        <r>
          <rPr>
            <b/>
            <sz val="9"/>
            <color indexed="81"/>
            <rFont val="Tahoma"/>
            <family val="2"/>
          </rPr>
          <t>PLANEACION:</t>
        </r>
        <r>
          <rPr>
            <sz val="9"/>
            <color indexed="81"/>
            <rFont val="Tahoma"/>
            <family val="2"/>
          </rPr>
          <t xml:space="preserve">
SE ELIMINA</t>
        </r>
      </text>
    </comment>
    <comment ref="E4" authorId="0" shapeId="0" xr:uid="{00000000-0006-0000-0700-000002000000}">
      <text>
        <r>
          <rPr>
            <b/>
            <sz val="9"/>
            <color indexed="81"/>
            <rFont val="Tahoma"/>
            <family val="2"/>
          </rPr>
          <t>PLANEACION:</t>
        </r>
        <r>
          <rPr>
            <sz val="9"/>
            <color indexed="81"/>
            <rFont val="Tahoma"/>
            <family val="2"/>
          </rPr>
          <t xml:space="preserve">
SE ELIMINA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C26" authorId="0" shapeId="0" xr:uid="{00000000-0006-0000-0900-000001000000}">
      <text>
        <r>
          <rPr>
            <b/>
            <sz val="12"/>
            <color indexed="81"/>
            <rFont val="Tahoma"/>
            <family val="2"/>
          </rPr>
          <t>PLANEACION:</t>
        </r>
        <r>
          <rPr>
            <sz val="12"/>
            <color indexed="81"/>
            <rFont val="Tahoma"/>
            <family val="2"/>
          </rPr>
          <t xml:space="preserve">
CONTRATO 4 EXAMENES MEDICOS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PLANEACION</author>
  </authors>
  <commentList>
    <comment ref="AG15" authorId="0" shapeId="0" xr:uid="{00000000-0006-0000-0F00-000001000000}">
      <text>
        <r>
          <rPr>
            <b/>
            <sz val="9"/>
            <color rgb="FF000000"/>
            <rFont val="Tahoma"/>
            <family val="2"/>
          </rPr>
          <t xml:space="preserve">REGISTROCCF:
</t>
        </r>
        <r>
          <rPr>
            <sz val="9"/>
            <color rgb="FF000000"/>
            <rFont val="Tahoma"/>
            <family val="2"/>
          </rPr>
          <t>180 PERSONAS CAPACITADAS</t>
        </r>
      </text>
    </comment>
    <comment ref="AG92" authorId="0" shapeId="0" xr:uid="{00000000-0006-0000-0F00-000002000000}">
      <text>
        <r>
          <rPr>
            <b/>
            <sz val="9"/>
            <color rgb="FF000000"/>
            <rFont val="Tahoma"/>
            <family val="2"/>
          </rPr>
          <t xml:space="preserve">REGISTROCCF:
</t>
        </r>
        <r>
          <rPr>
            <sz val="9"/>
            <color rgb="FF000000"/>
            <rFont val="Tahoma"/>
            <family val="2"/>
          </rPr>
          <t>1200 AFILIADOS</t>
        </r>
      </text>
    </comment>
    <comment ref="H165" authorId="1" shapeId="0" xr:uid="{00000000-0006-0000-0F00-000003000000}">
      <text>
        <r>
          <rPr>
            <b/>
            <sz val="9"/>
            <color indexed="81"/>
            <rFont val="Tahoma"/>
            <family val="2"/>
          </rPr>
          <t>PLANEACION: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PLANEACION</author>
  </authors>
  <commentList>
    <comment ref="C6" authorId="0" shapeId="0" xr:uid="{00000000-0006-0000-1000-000001000000}">
      <text>
        <r>
          <rPr>
            <b/>
            <sz val="9"/>
            <color indexed="81"/>
            <rFont val="Tahoma"/>
            <family val="2"/>
          </rPr>
          <t>PLANEACION:</t>
        </r>
        <r>
          <rPr>
            <sz val="9"/>
            <color indexed="81"/>
            <rFont val="Tahoma"/>
            <family val="2"/>
          </rPr>
          <t xml:space="preserve">
ACTIVIDAD REALIZADA SIN RECURSOS A CARGO DE LA ENTIDAD</t>
        </r>
      </text>
    </comment>
    <comment ref="C7" authorId="0" shapeId="0" xr:uid="{00000000-0006-0000-1000-000002000000}">
      <text>
        <r>
          <rPr>
            <b/>
            <sz val="9"/>
            <color indexed="81"/>
            <rFont val="Tahoma"/>
            <family val="2"/>
          </rPr>
          <t>PLANEACION:</t>
        </r>
        <r>
          <rPr>
            <sz val="9"/>
            <color indexed="81"/>
            <rFont val="Tahoma"/>
            <family val="2"/>
          </rPr>
          <t xml:space="preserve">
ACTIVIDAD EJECUTADA SIN RECURSOS A CARGO DE LA ENTIDAD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PLANEACION</author>
    <author>tc={21AF6163-5761-448A-93CC-3B309C449D92}</author>
  </authors>
  <commentList>
    <comment ref="G15" authorId="0" shapeId="0" xr:uid="{00000000-0006-0000-1400-000001000000}">
      <text>
        <r>
          <rPr>
            <b/>
            <sz val="9"/>
            <color indexed="81"/>
            <rFont val="Tahoma"/>
            <family val="2"/>
          </rPr>
          <t>PLANEACION:</t>
        </r>
        <r>
          <rPr>
            <sz val="9"/>
            <color indexed="81"/>
            <rFont val="Tahoma"/>
            <family val="2"/>
          </rPr>
          <t xml:space="preserve">
Onnicanalidad 2 actividades y Accesibilidad en página WEB, UNA ACTIVIDAD</t>
        </r>
      </text>
    </comment>
    <comment ref="G32" authorId="0" shapeId="0" xr:uid="{00000000-0006-0000-1400-000002000000}">
      <text>
        <r>
          <rPr>
            <b/>
            <sz val="9"/>
            <color indexed="81"/>
            <rFont val="Tahoma"/>
            <family val="2"/>
          </rPr>
          <t>PLANEACION:</t>
        </r>
        <r>
          <rPr>
            <sz val="9"/>
            <color indexed="81"/>
            <rFont val="Tahoma"/>
            <family val="2"/>
          </rPr>
          <t xml:space="preserve">
SE REALIZA INFORME SEMESTRAL- POR TECNICO PQR</t>
        </r>
      </text>
    </comment>
    <comment ref="L39" authorId="0" shapeId="0" xr:uid="{00000000-0006-0000-1400-000003000000}">
      <text>
        <r>
          <rPr>
            <b/>
            <sz val="9"/>
            <color indexed="81"/>
            <rFont val="Tahoma"/>
            <family val="2"/>
          </rPr>
          <t>PLANEACION:</t>
        </r>
        <r>
          <rPr>
            <sz val="9"/>
            <color indexed="81"/>
            <rFont val="Tahoma"/>
            <family val="2"/>
          </rPr>
          <t xml:space="preserve">
durante el primer semestre 2022, se han ejecuta 3. Gestiión Documental, Compras y Afiliados, en proceso se encuentran Promoción y  Convenios. Con plan de mejoramiento solo al proceso de G. Documental</t>
        </r>
      </text>
    </comment>
    <comment ref="G45" authorId="0" shapeId="0" xr:uid="{00000000-0006-0000-1400-000004000000}">
      <text>
        <r>
          <rPr>
            <b/>
            <sz val="9"/>
            <color indexed="81"/>
            <rFont val="Tahoma"/>
            <family val="2"/>
          </rPr>
          <t>PLANEACION:</t>
        </r>
        <r>
          <rPr>
            <sz val="9"/>
            <color indexed="81"/>
            <rFont val="Tahoma"/>
            <family val="2"/>
          </rPr>
          <t xml:space="preserve">
2023. proceso de gestión documental</t>
        </r>
      </text>
    </comment>
    <comment ref="G76" authorId="1" shapeId="0" xr:uid="{00000000-0006-0000-14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PACHO Y VILLETA</t>
      </text>
    </comment>
  </commentList>
</comments>
</file>

<file path=xl/sharedStrings.xml><?xml version="1.0" encoding="utf-8"?>
<sst xmlns="http://schemas.openxmlformats.org/spreadsheetml/2006/main" count="14484" uniqueCount="4522">
  <si>
    <t>SEGUIMIENTO AL PLAN ANUAL DE TRABAJO 2022</t>
  </si>
  <si>
    <t>DIRECCIÓN</t>
  </si>
  <si>
    <t>CODIGO CENTRO DE COSTO</t>
  </si>
  <si>
    <t>PROYECTO</t>
  </si>
  <si>
    <t>OBJETIVO GENERAL</t>
  </si>
  <si>
    <t>CODIGO
PROGRAMA</t>
  </si>
  <si>
    <t>CÓDIGO PROYECTO</t>
  </si>
  <si>
    <t>CÓDIGO ACTIVIDAD</t>
  </si>
  <si>
    <t>RUBROS</t>
  </si>
  <si>
    <t>PRESUPUESTO POR RUBRO</t>
  </si>
  <si>
    <t>DESCRIPCIÓN DE LA ACTIVIDAD</t>
  </si>
  <si>
    <t>PROGRAMA ESTRATEGICO</t>
  </si>
  <si>
    <t>PERSPECTIVA</t>
  </si>
  <si>
    <t>OBJETIVO ESTRATEGICO</t>
  </si>
  <si>
    <t>OBJETIVO TACTICO</t>
  </si>
  <si>
    <t>SEGUIMIENTO A LA EJECUCIÓN PRESUPUESAL</t>
  </si>
  <si>
    <t>SEGUIMIENTO EJECUCIÓN PRESUPUESTAL MENSUALIZADA</t>
  </si>
  <si>
    <t>EJECCIÓN DE ACTIVIDADES  POR  PROYECTOS Y PROGRAMAS</t>
  </si>
  <si>
    <t>SEGUIMIENTO DE EJECCIÓN DE ACTIVIDAD MENSUALIZADA</t>
  </si>
  <si>
    <t>FECHA DE EJECUCION DE LA ACTIVIDAD</t>
  </si>
  <si>
    <t>INDICADOR</t>
  </si>
  <si>
    <t>PERIODICIDAD MEDICION DEL INDICADOR</t>
  </si>
  <si>
    <t>PRESUPUESTO APROBADO</t>
  </si>
  <si>
    <t>PRESUPUESTO EJECUTADO</t>
  </si>
  <si>
    <t>% DE PRESUPUESTO EJECUTADO</t>
  </si>
  <si>
    <t xml:space="preserve"> PRESUPUESTO POR EJECUTAR</t>
  </si>
  <si>
    <t>% DE PRESUPUESTO POR EJECUTAR</t>
  </si>
  <si>
    <t>ENERO</t>
  </si>
  <si>
    <t>FEB</t>
  </si>
  <si>
    <t>MARZO</t>
  </si>
  <si>
    <t>ABRIL</t>
  </si>
  <si>
    <t>MAYO</t>
  </si>
  <si>
    <t>JUNIO</t>
  </si>
  <si>
    <t>JULIO</t>
  </si>
  <si>
    <t>AGOSTO</t>
  </si>
  <si>
    <t>SEPT</t>
  </si>
  <si>
    <t>OCTUBRE</t>
  </si>
  <si>
    <t>NOVIEMBRE</t>
  </si>
  <si>
    <t>DICIEMBRE</t>
  </si>
  <si>
    <t>ACTIVIDADES PROGRAMADAS</t>
  </si>
  <si>
    <t>ACTIVIDADES EJECUTADAS</t>
  </si>
  <si>
    <t>ACTIVIDADES PENDIENTES POR EJECUTAR</t>
  </si>
  <si>
    <t>% DE ACTIVIDADES EJECUTADAS</t>
  </si>
  <si>
    <t>% ACTIVIDADES 
POR EJECUTAR</t>
  </si>
  <si>
    <t>MAR</t>
  </si>
  <si>
    <t>MAY</t>
  </si>
  <si>
    <t>JUN</t>
  </si>
  <si>
    <t>JUL</t>
  </si>
  <si>
    <t>AGOS</t>
  </si>
  <si>
    <t>SEP</t>
  </si>
  <si>
    <t>OCT</t>
  </si>
  <si>
    <t>NOV</t>
  </si>
  <si>
    <t>DIC</t>
  </si>
  <si>
    <t>INICIO</t>
  </si>
  <si>
    <t>TERMINACIÓN</t>
  </si>
  <si>
    <t>REGISTROS PUBLICOS</t>
  </si>
  <si>
    <t>4100-4111 BRIGADA DE REGISTRO</t>
  </si>
  <si>
    <t>BRIGADA DE REGISTRO</t>
  </si>
  <si>
    <t>Aumentar la cobertura, promoviendo e incentivando la renovación de los comerciantes y facilitar les el cumplimiento de sus obligaciones mercantiles</t>
  </si>
  <si>
    <t>P17</t>
  </si>
  <si>
    <t>P47N422137</t>
  </si>
  <si>
    <t>P47N5225</t>
  </si>
  <si>
    <t>5135401 Correo portes y telegramas</t>
  </si>
  <si>
    <t>REALIZACIÓN DE LAS BRIGADAS DE RENOVACIÓN EN LOS MUNICIPIOS DE LA JURISDICCIÓN</t>
  </si>
  <si>
    <t>CLIENTE</t>
  </si>
  <si>
    <t>OE 02: Desarrollar una operación efectiva que garantice el mejoramiento del ecosistema empresarial de la región</t>
  </si>
  <si>
    <t>OT-07 Generar campañas o eventos trimestrales para impulsar la formalización
empresarial.</t>
  </si>
  <si>
    <t>No. Municipios visitados / No. Municipios de la jurisdicción</t>
  </si>
  <si>
    <t>TRIMESTRAL</t>
  </si>
  <si>
    <t xml:space="preserve">513595107 Propaganda y publicidad </t>
  </si>
  <si>
    <t>5155201 Pasajes terrestres publico</t>
  </si>
  <si>
    <t>5155051 Alojamiento y manutencion publico</t>
  </si>
  <si>
    <t>TOTALREGISTROS PÚBLICOS</t>
  </si>
  <si>
    <t>TALENTO HUMANO</t>
  </si>
  <si>
    <t>4800-4809 GESTION DEL TALENTO HUMANO</t>
  </si>
  <si>
    <t>FORTALECIMIENTO DE LAS COMPETENCIAS</t>
  </si>
  <si>
    <t xml:space="preserve">Fortalecer y desarrollar los conocimientos, habilidades y actitudes en el personal para mejorar su desempeño laboral y personal. </t>
  </si>
  <si>
    <t>P1</t>
  </si>
  <si>
    <t>P47N422115</t>
  </si>
  <si>
    <t>P47N5221</t>
  </si>
  <si>
    <t>5105631 Capacitación al personal (Juridico- administrativo)</t>
  </si>
  <si>
    <t>CAPACITACIÓN A LOS FUNCIONARIOS</t>
  </si>
  <si>
    <t>PROCESOS</t>
  </si>
  <si>
    <t>OE 01: Fortalecer el talento humano como soporte a la gestión de la organización</t>
  </si>
  <si>
    <t>OT-01 
2022-2024 Mantener el sistema de gestión por competencias para el desarrollo profesional de los funcionarios
2025 Fortalecer el 10% de los items del sistema de gestión por competencias para el desarrollo profesional de los funcionarios
2026 Fortalecer el 20% de los items del sistema de gestión por competencias para el desarrollo profesional de los funcionarios</t>
  </si>
  <si>
    <t>Número de capacitaciones proyectadas en el mes/ numero de capacitaciones realizadas en el mes .</t>
  </si>
  <si>
    <t>MENSUAL</t>
  </si>
  <si>
    <t>5105631 Capacitación al personal (Registros Púbicos)</t>
  </si>
  <si>
    <t>5105631 Capacitación al personal (Desarrollo Instituiconal)</t>
  </si>
  <si>
    <t>DOTACIÓN  A LOS FUNCIONARIOS</t>
  </si>
  <si>
    <t>Cumplir con lo establecido en el Código Sustantivo de Trabajo en su artículo 230 a 234 donde consagra la expresión "dotación del trabajador</t>
  </si>
  <si>
    <t>P8</t>
  </si>
  <si>
    <t>P47N422122</t>
  </si>
  <si>
    <t>P47N5222</t>
  </si>
  <si>
    <t>5105511 Dotación planta</t>
  </si>
  <si>
    <t>ENTREGA DOTACION FUNCIONARIOS</t>
  </si>
  <si>
    <t xml:space="preserve">OT-03 Fortalecer el sistema de bienestar integral para los funcionarios de la CCF, con programas de reconocimiento, estímulo, crecimiento y desarrollo personal 
</t>
  </si>
  <si>
    <t>Número de veces que se ha realizado la entrega de dotaciones durante el trimestre de observación.</t>
  </si>
  <si>
    <t>CUATRIMESTRAL</t>
  </si>
  <si>
    <t>5105511 dotación supernumerarios</t>
  </si>
  <si>
    <t>SEGURIDAD Y SALUD EN EL TRABAJO</t>
  </si>
  <si>
    <t>Utilizar la mejora continua del Sistema de Gestión de Seguridad y Salud en el Trabajo (SG-SST) en la organización. Cumplir con la normatividad nacional vigente aplicable en materia de riesgos laborales.</t>
  </si>
  <si>
    <t>P9</t>
  </si>
  <si>
    <t>P47N422123</t>
  </si>
  <si>
    <t>P47N5224</t>
  </si>
  <si>
    <r>
      <rPr>
        <sz val="11"/>
        <rFont val="Calibri"/>
        <family val="2"/>
      </rPr>
      <t xml:space="preserve">5105841 </t>
    </r>
    <r>
      <rPr>
        <b/>
        <sz val="11"/>
        <rFont val="Calibri"/>
        <family val="2"/>
      </rPr>
      <t>Seguridad industrial y medicina preventiva</t>
    </r>
  </si>
  <si>
    <t>GARANTIZAR EL CUMPLIMIENTO DE LOS REQUISITOS LEGALES DE ACUERDO AL DECRETO 1072  DE 2015</t>
  </si>
  <si>
    <t xml:space="preserve">Numero de accidentes de trabajo </t>
  </si>
  <si>
    <t>5110951 OTROS HONORARIOS</t>
  </si>
  <si>
    <t>BIENESTAR</t>
  </si>
  <si>
    <t>Mejorar las condiciones LABORALES que favorezcan el desarrollo integral del colaborador y el mejoramiento de su nivel de vida</t>
  </si>
  <si>
    <t>P47N5223</t>
  </si>
  <si>
    <t>5105661 - GASTOS DEPORTIVOS Y DE RECREACION</t>
  </si>
  <si>
    <t>REALIZACION DE ACTIVIDADES ENFATIZADAS A ELEVAR LOS NIVELES DE SATISFACCIÓN, BIENESTAR Y PRODUCTIVIDAD DEL CAPITAL HUMANO</t>
  </si>
  <si>
    <t>Número de eventos realizados</t>
  </si>
  <si>
    <t>ANUAL</t>
  </si>
  <si>
    <t>SUBTOTAL TALENTO HUMANO</t>
  </si>
  <si>
    <t>ASUNTOS JURÍDICOS</t>
  </si>
  <si>
    <t>4200-4211 EDUCACION CONTINUADA</t>
  </si>
  <si>
    <t>EDUCACIÓN CONTINUA-MASC</t>
  </si>
  <si>
    <t>CAPACITAR Y ACTUALIZAR EN FORMA CONSTANTE A LAS PERSONAS QUE DIRECTAMENTE DESARROLLAN ACTIVIDADES EN EL FUNCIONAMIENTO DEL CENTRO EN CUMPLIMIENTO DE LA LEY 640 DE 2001,</t>
  </si>
  <si>
    <t>P3</t>
  </si>
  <si>
    <t>P47N422117</t>
  </si>
  <si>
    <t>P47N5226</t>
  </si>
  <si>
    <t xml:space="preserve">REALIZAR CAPACITACIÓNES DE ACTUALIZACIÓN A LOS OPERADORES Y FUNCIONARIOS DEL CENTRO DE CONCILIACIÓN ARBITRAJE Y AMIGABLE COMPOSICIÓN. </t>
  </si>
  <si>
    <t xml:space="preserve">OE 01: Fortalecer el talento humano como soporte a la gestión de la organización
</t>
  </si>
  <si>
    <t>NUMERO DE CAPACITACION REALIZADAS / NUMERO DE CAPACITACIONES PROGRAMADAS</t>
  </si>
  <si>
    <t>519560102 CASINOS Y RESTAURANTES</t>
  </si>
  <si>
    <t>4200-4212 SERVICIO SOCIAL DEL CENTRO DE CONCILIACION</t>
  </si>
  <si>
    <t>SERVICIO SOCIAL DEL CENTRO-MASC</t>
  </si>
  <si>
    <t>BENEFICIAR A LA COMUNIDAD EN GENERAL DE LOS SERVICIOS BRINDADOS POR EL CENTRO DE FORMA GRATUITA PARA CONTRIBUIR A LA CONVIVENCIA PACIFICA EN PRO DE UNA PAZ DURADERA ,</t>
  </si>
  <si>
    <t>P21</t>
  </si>
  <si>
    <t>P47N422146</t>
  </si>
  <si>
    <t>P4N5227</t>
  </si>
  <si>
    <t>5120201 ALQUILER EQUIPO DE COMPUTO</t>
  </si>
  <si>
    <t>REALIZAR SEMESTRALMENTE JORNADAS GRATUITAS DE CONCILIACION EQUIVALENTES AL CINCO POR CIENTO (5%) DEL TOTAL DE LAS CONCILIACIONES QUE SE TRAMITARON HONEROSAMENTE EN CUMPLIMIENTO DEL DECRETO 4089 DE 2007</t>
  </si>
  <si>
    <t xml:space="preserve">OT-09 Fortalecer los servicios del Centro de MASC y Consultorio Jurídico para llegar al 90% de los municipios de la jurisdicción.
</t>
  </si>
  <si>
    <t>Numero de audiencias gratuitas proyectadas/ numero de audiencias gratuitas realizadas</t>
  </si>
  <si>
    <t>SEMESTRAL</t>
  </si>
  <si>
    <t>513595107
PROPAGANDA Y PUBLICIDAD</t>
  </si>
  <si>
    <t>4200-4215 JORNADA DE CONCILIACIÓN ESCOLAR</t>
  </si>
  <si>
    <t>JORNADA DE CONCILIACIÓN ESCOLAR-MASC</t>
  </si>
  <si>
    <t>FORTALECER LA PARTICIPACIÓN DE PADRES Y MADRES DE FAMILIA, DOCENTES, DIRECTIVOS Y ESTUDIANTES EN LA SOLUCIÓN DE CONFLICTOS DE FORMA PACIFICA, PREVENIR EL MATONEO O BULLYING A TRAVÉS DE LA APLICACIÓN DE LOS MÉTODOS ALTERNATIVOS DE SOLUCIÓN DE CONFLICTOS,</t>
  </si>
  <si>
    <t>P22</t>
  </si>
  <si>
    <t>P47N422147</t>
  </si>
  <si>
    <t>P47N5228</t>
  </si>
  <si>
    <t>CREAR UN SEMILLERO ESCOLAR GESTOR DE CONCILIACIONES ESCOLARES QUE PROPENDAN POR UNA CONVIVENCIA ESCOLAR ARMÓNICA</t>
  </si>
  <si>
    <t>N° DE CAPACITACIONES  EJECUTADAS / N° DE CAPACITACIONES ROGRAMADAS</t>
  </si>
  <si>
    <t>4200-4217 FUNCIONAMIENTO</t>
  </si>
  <si>
    <t>FUNCIONAMIENTO DEL CENTRO DE CONCILIACIÓN</t>
  </si>
  <si>
    <t>COMPLEMENTAR LAS ACTIVIDADES Y REQUERIMIENTOS QUE SE PRESENTEN EN DESARROLLO DE LAS FUNCIONES DEL CENTRO DE CONCILIACION</t>
  </si>
  <si>
    <t>P20</t>
  </si>
  <si>
    <t>P47N422145</t>
  </si>
  <si>
    <t>P47N5229</t>
  </si>
  <si>
    <t>5155201 PASAJES TERRESTRES</t>
  </si>
  <si>
    <t>CONTAR CON RECURSOS QUE PERMITAN CUMPLIR CON LAS FUNCIONES DEL CENTRO DE CONCILIACION</t>
  </si>
  <si>
    <t>N/A</t>
  </si>
  <si>
    <t>N° DE DE ACTIVIDADES EJECUTADAS / N° DE ACTIVIDADES PROGRAMADAS</t>
  </si>
  <si>
    <t>5135401 CORREOS PORTES Y TELEGRAMAS</t>
  </si>
  <si>
    <t>DIFUSIÓN DEL CENTRO DE CONCILIACIÓN-MASC</t>
  </si>
  <si>
    <t>POSICIONAR AL CENTRO DE CONCILIACIÓN ARBITRAJE Y AMIGABLE COMPOSICIÓN COMO UNA HERRAMIENTA EFICAZ EFICIENTE Y ECONÓMICA PARA LA SOLUCIÓN DE CONFLICTOS,</t>
  </si>
  <si>
    <t>P47N52210</t>
  </si>
  <si>
    <t>513595107 
PROPAGANDA Y PUBLICIDAD</t>
  </si>
  <si>
    <t>IMPLEMENTAR UNA CAMPAÑA PUBLICITARIA POSICIONANDO EL CENTRO DE CONCILIACIÓN ARBITRAJE Y AMIGABLE COMPOSICIÓN COMO EL MEJOR PARA LA SOLUCIÓN DE CONFLICTOS EN LA REGIÓN</t>
  </si>
  <si>
    <t>INCLUSIÓN Y ASESORIA JURIDICA</t>
  </si>
  <si>
    <t>REALIZAR BRIGADAS DE  ASESORIA  JURÍDICA GRATUITA  A : MUJERES Y HOMBRES CABEZA DE FAMILIA POR MALTRATO INTRAFAMILIAR; REALIZAR BRIGADAS DE CONCILIACION EN TEMAS DE FAMILIA, CIVIL, COMERCIAL, PENAL  ETC DIRIGIDAS A  COMERCIANTES Y PERSONAS NATURALES REALIZADAS POR ESTUDIANTES O EGRESADOS DE FACULTADES DE DERECHO.</t>
  </si>
  <si>
    <t>P23</t>
  </si>
  <si>
    <t>P47N422148</t>
  </si>
  <si>
    <t>P47N52211</t>
  </si>
  <si>
    <t>513595107  -
PROPAGANDA Y PUBLICIDAD</t>
  </si>
  <si>
    <t>ASESORAR A COMERCIANTES Y COMUNIDAD EN GENERAL QUE LO REQUIERA EN MATERIA JURIDICA QUE CONTRIBUYA A PROMOVER LA SOLUCION DE CONFLICTOS SEGUN SU COMPETENCIA</t>
  </si>
  <si>
    <t>519560102 - CASINOS Y RESTAURANTES</t>
  </si>
  <si>
    <t>5155201  - PASAJES TERRESTRES</t>
  </si>
  <si>
    <t>4300-4320 CONSULTORIO JURIDICO</t>
  </si>
  <si>
    <t>CONSULTORIO JURIDICO</t>
  </si>
  <si>
    <t>PRESTAR ASISTENCIA JURÍDICA GRATUITA, SEGÚN SU COMPETENCIA, A COMERCIANTES Y PERSONAS NATURALES CON LA APLICACIÓN DE LOS CONOCIMIENTOS TEÓRICOS ADQUIRIDOS POR ESTUDIANTES O EGRESADOS DE FACULTADES DE DERECHO.,</t>
  </si>
  <si>
    <t>P24</t>
  </si>
  <si>
    <t>P47N422149</t>
  </si>
  <si>
    <t>P47N52212</t>
  </si>
  <si>
    <t>NUMERO DE PERSONAS ASESORADAS / NUMERO DE PERSONAS PROGRAMDAS</t>
  </si>
  <si>
    <t>4300-4321 ELECCION DE GREMIOS DE PRODUCCIÓN</t>
  </si>
  <si>
    <t xml:space="preserve">ELECCIÓN DE GREMIOS DE LA PRODUCCIÓN </t>
  </si>
  <si>
    <t>COOPERAR CON LAS ENTIDADES DEL ESTADO EN LA PARTICIPACIÓN ACTIVA DE LOS GREMIOS PARA ELEGIR LAS JUNTAS DIRECTIVAS DE LAS E S E.</t>
  </si>
  <si>
    <t>A5</t>
  </si>
  <si>
    <t>P47N422184</t>
  </si>
  <si>
    <t>P47N52213</t>
  </si>
  <si>
    <t>REALIZAR LA PUBLICIDAD PARA DIFUNDIR LA CONVOCATORIA PARA LA ELECCIÓN DE LOS GREMIOS DE LA PRODUCCIÓN A LA JUNTA DIRECTIVA DE LAS ESE DE ACUERDO A SOLICITUDES DEL GOBIERNO DEPARTAMENTAL</t>
  </si>
  <si>
    <t>OE 03: Brindar nuestros servicios aplicados a las necesidades de la región</t>
  </si>
  <si>
    <t>OT-05 Verificar el cumplimiento al seguimiento, verificación, monitoreo de los controles realizados para la ejecución del 100% de los proyectos, programas y actividades de la organización, así como el cumplimiento de la normatividad externa e interna</t>
  </si>
  <si>
    <t>NUMERO DE ELECCIONES REALIZADAS / NÚMERO DE ELECCIONES SOLICITADAS</t>
  </si>
  <si>
    <t>5155051 MANUTENCION</t>
  </si>
  <si>
    <t>TOTAL ASUNTOS JURÍDICOS</t>
  </si>
  <si>
    <t xml:space="preserve">DESARROLLO INSTITUCIONAL </t>
  </si>
  <si>
    <t>4700-4709 GESTION DOCUMENTAL</t>
  </si>
  <si>
    <t>APLICAR LOS PROCESOS ARCHIVÍSTICOS NECESARIOS PARA LA CLASIFICACIÓN, ORDENACIÓN Y DESCRIPCIÓN DE TODOS LOS DOCUMENTOS DE LA CÁMARA DE COMERCIO DE FACATATIVÁ.</t>
  </si>
  <si>
    <t>DAR CUMPLIMIENTO A TODAS LAS NORMAS ASOCIADAS A LA LEY GENERAL DE ARCHIVOS Y SUS DECRETOS REGLAMENTARIOS CON LOS CUALES SE BUSCAN ADELANTAR LAS LABORES PROPIAS DE LA GESTIÓN DOCUMENTAL TODO ESTO CON EL FIN DE ORGANIZAR Y PROTEGER LOS DOCUMENTOS PRODUCIDOS Y RECIBIDOS EN LA ENTIDAD, PARA LOS CUALES SE APLIQUEN TODOS LOS PROCESOS ARCHIVÍSTICOS NECESARIOS PARA LA CLASIFICACIÓN, ORDENACIÓN, UBICACIÓN Y DESCRIPCIÓN DE TODOS LOS DOCUMENTOS EN CUMPLIMIENTO A LA LEY 594 DE 2000, AL IGUAL QUE TODOS LOS DOCUMENTOS CUMPLAN LOS CUATRO PRINCIPIOS DE CONFIDENCIALIDAD, INTEGRIDAD, DISPONIBILIDAD Y AUTENTICIDAD DURANTE EL CICLO DE VIDA DEL DOCUMENTO.</t>
  </si>
  <si>
    <t>P15</t>
  </si>
  <si>
    <t>P47N422133</t>
  </si>
  <si>
    <t>P47N52214</t>
  </si>
  <si>
    <t xml:space="preserve">5110951 otros publico
</t>
  </si>
  <si>
    <t xml:space="preserve">Acompañamiento profesional para la actualización de las  herramientas archivísticas para todas las áreas de la CCF (TVD Tablas de Valoración Documental, PINAR y Otros). </t>
  </si>
  <si>
    <t>OT-06  Implementar la mejora continua en el 100% de los procesos de la CCF</t>
  </si>
  <si>
    <t>Número de herramientas actualizadas/ Número de herramientas proyectadas</t>
  </si>
  <si>
    <t>P47N52215</t>
  </si>
  <si>
    <t xml:space="preserve">519530101 papelería publico
</t>
  </si>
  <si>
    <t>Adquirir material para la organización y conservación de los documentos de las diferentes áreas de la entidad con lo cual se busca garantizar su integridad.</t>
  </si>
  <si>
    <t>Número de áreas organizadas/ número de áreas proyestadas pára organizar.</t>
  </si>
  <si>
    <t>P47N52216</t>
  </si>
  <si>
    <t xml:space="preserve">Asistencia técnica para el Diseño y aplicación de la Política de documentos electrónicos y Sistema Integrado de Información. </t>
  </si>
  <si>
    <t>Número de protocolos /Númerro de protocolos proyectados.</t>
  </si>
  <si>
    <t>P47N52217</t>
  </si>
  <si>
    <t>5155201 pasajes terrestres publico</t>
  </si>
  <si>
    <t>Participación en capacitaciones programadas por las entidades responsables de la gestión documental (AGN, CONFECAMARAS, CAMARAS DE COMERCIO, ETC).</t>
  </si>
  <si>
    <t>Número de solicitudes de participación/Número de participaciones proyectadas.</t>
  </si>
  <si>
    <t>5155051 alojamiento y manutención pub</t>
  </si>
  <si>
    <t>P47N52218</t>
  </si>
  <si>
    <t>512505104 - OTRAS CONTRIBUCIONES PÚBLICO</t>
  </si>
  <si>
    <t>Convenio de implementación del plan de trabajo de gestión documental para las Cámaras de Comercio "CONFECAMARAS"</t>
  </si>
  <si>
    <t>Número de capacitaciones realizadas / Número de capacitaciones proyectadas.</t>
  </si>
  <si>
    <t>SUBTOTAL GESTIÓN DOCUMENTAL</t>
  </si>
  <si>
    <t>4700-4705 GESTION DE CALIDAD</t>
  </si>
  <si>
    <t>AUDITORIA EXTERNA ICONTEC</t>
  </si>
  <si>
    <t>MANTENER UN SISTEMA DE GESTION DE CALIDAD QUE GARANTICE EL FUNCIONAMIENTO EFICIENTE DE LOS PROCESOS Y POR ENDE INCREMENTAR LA RESPUESTA DE CLIENTES SATISFECHOS; ASI COMO INCENTIVAR UNA CULTURA DE MEJORA CONTINUA AL INTERIOR DE LA ORGANIZACIÒN.</t>
  </si>
  <si>
    <t>P11</t>
  </si>
  <si>
    <t>P47N422126</t>
  </si>
  <si>
    <t>P47N52219</t>
  </si>
  <si>
    <t>[5110401] honorarios iso publico</t>
  </si>
  <si>
    <t>DE CONFORMIDAD CON LO ESTIPULADO EN EL REGLAMENTO DE ICONTEC EN SU NUMERAL 5.5 PERIODO DE CERTIFICACIÓN, MANTENER Y CONTINUAR EL SISTEMA DE GESTIÓN DE CALIDAD, CUMPLIENDO CON LOS REQUISITOS NORMATIVOS, SE VERIFICAN A TRAVÉS DE LA AUDITORIA DE SEGUIMIENTO QUE REALIZA ICONTEC CADA AÑO.</t>
  </si>
  <si>
    <t>OT-04 Mantener un nivel alto de calificación en los sondeos de satisfacción de las partes interesadas</t>
  </si>
  <si>
    <t xml:space="preserve">Mantener la certificación al 100% de los procesos incluidos en el Sistema de Gestión de Calidad </t>
  </si>
  <si>
    <t>[5155201] pasajes terrestres publico</t>
  </si>
  <si>
    <t>519560102  - CASINOS Y RESTAURANTES</t>
  </si>
  <si>
    <t>MANTENIIENTO AL SISTEMA DE GESTION DE CALIDAD ISO 9001:2015</t>
  </si>
  <si>
    <t xml:space="preserve">CONTAR CON  ASESORAMIENTO EXTERNO PARA REALIZAR SEGUIMIENTO A LOS PLANES DE MEJORAMIENTOS DE LA AUDITORIA GENERAL 2020; Y UNA AUDITORÍA INTERNA AL SISTEMA DE GESTIÓN DE CALIDAD DE LA CÁMARA DE COMERCIO DE FACATATIVÁ. REALIZAR ADICIONALMENTE UN PLAN DE MEJORAMIENTO A LOS PROCESOS Y PROCEDIMIENTOS DEL SISTEMA DE GESTIÓN DE CALIDAD. - CONTAR CON ASESORIA EXTERNA PARA AUDITAR  LOS PROCESOS MISIONALES Y DE APOYO PREVIO A LA AUDITORIA EXTERNA QUE PERMITAN MANTENER LA CERTIFICACIÓN DEL SISTEMA DE CALIDAD.
ACOMPAÑAMIENTO Y APOYO EN EL CIERRE DE ACCIONES CORRECTIVAS , OPORTUNIDADES DE MEJORA Y RECOMENDACIONES QUE SE HAYAN IDENTIFICADO TANTO EN LA AUDITORIA INTERNA COMO LA EXTERNA.
ACOMPAÑAMIENTO Y APOYO EN EL CIERRE DE ACCIONES CORRECTIVAS , OPORTUNIDADES DE MEJORA Y RECOMENDACIONES QUE SE HAYAN IDENTIFICADO TANTO EN LA AUDITORIA INTERNA COMO LA EXTERNA.
</t>
  </si>
  <si>
    <t>P47N52220</t>
  </si>
  <si>
    <t>5110951 - Otros Honorarios</t>
  </si>
  <si>
    <t>PARA EL SOPORTE Y MANTENIMIENTO DE LA CERTIFICACIÓN ISO 9001:2015 SE HACE NECESARIO CONTAR CON ASESORÍA EXTERNA IDÓNEA EN TEMAS DE CÁMARA DE COMERCIO, QUE ACOMPAÑE Y DE CUMPLIMIENTO A LOS REQUISITOS DE LA ISO 9001:2015, ASI COMO LA ADOPCIÓN DE LAS RECOMENDACIONES ESTABLECIDAS EN LAS AUDITORIAS TANTO INTERNAS COMO EXTERNAS.</t>
  </si>
  <si>
    <t>Acciones Correctivas Cerradas / Total de Acciones Correctivas
No. De Procesos Certificados/No de procesos proyectados para certificacion</t>
  </si>
  <si>
    <t>MEJORAMIENTO CONTNUO AL SISTEMA DE GESTIÒN DE CALIDAD</t>
  </si>
  <si>
    <t>MANTENER UN SISTEMA DE GESTION DE CALIDAD  EFICIENTE, FORTALECIENDO EL DESARROLLO DE PROCESOS, PROCEDIMIENTOS, MANUALES, INSTRCTIVOS Y POLITICAS ACTUALIZADOS QUE CONTRIBUYAN A LA SATISFACCIÒN DEL CLIENTE Y CREAR LA CULTURA DEL MEJORAMIENTO CONTINUO EN LA ENTIDAD.</t>
  </si>
  <si>
    <t>P47N52221</t>
  </si>
  <si>
    <t>REALIZAR ACOMPAÑAMIENTO A LAS DIFERENTES ÁREAS PARA ACTUALIZAR, MEJORAR, DISEÑAR CREAR E IMPLEMENTAR PROCESOS, PROCEDIMIENTOS, MANUALES, INSTRUCTIVOS Y POLITICAS</t>
  </si>
  <si>
    <t>CAPACITACIÓN FORTALECIMIENTO COMPETENCIAS AUDITORES INTERNOS Y DUEÑOS DE PROCESO "ULTIMAS TENDENCIAS EN AUDITORIAS INTERNAS"</t>
  </si>
  <si>
    <t>REALIZAR DOS CAPACITACIONES SEMESTRALES A LOS FUNCIONARIOS QUE SON AUDITORES INTERNOS Y DUEÑOS DE PROCESO SOBRE LAS ULTIMAS TENDENCIAS EN AUDITORIAS INTERNAS LAS CUALES SE REALIZAN ANUALMENTE SOBRE FORTALECIMIENTO COMPETENCIAS.</t>
  </si>
  <si>
    <t>P47N52274</t>
  </si>
  <si>
    <t>REALIZAR UNA CAPACITACIÓN A LOS FUNCIONARIOS QUE SON AUDITORES INTERNOS SOBRE LAS ULTIMAS TENDENCIAS EN AUDITORIAS INTERNAS LAS CUALES SE REALIZAN ANUALMENTE A LOS PROCESOS MISIONALES Y DE APOYO QUE PERMITEN MANTENER LA CERTIFICACIÓN DEL SISTEMA DE CALIDAD.</t>
  </si>
  <si>
    <t>No. De funcionarios capacitados/ No Total de Auditores Internos</t>
  </si>
  <si>
    <t>SUBTOTAL GESTIÓN DE CALIDAD</t>
  </si>
  <si>
    <t>4700-4710 PROMOCIÓN INSTITUCIONAL E IMAGEN CORPORATIVA.</t>
  </si>
  <si>
    <t xml:space="preserve">CAMPAÑAS PARA LOS SERVICIOS REGISTRALES DE LA CÁMARA DE COMERCIO DE FACATATIVÁ Y DEL NOROCCIDENTE CUNDINAMARQUÉS </t>
  </si>
  <si>
    <t xml:space="preserve">Incentivar y motivar a los clientes de la Cámara de Comercio de Facatativá a realizar los servicios registrales (mercantil, entidades sin animos de lucro, proponentes, registro nacional de turismos y renovacion entre otros), dentro de los términos establecidos por la Ley. </t>
  </si>
  <si>
    <t>P33</t>
  </si>
  <si>
    <t>P47N422162</t>
  </si>
  <si>
    <t>P47N52222</t>
  </si>
  <si>
    <t>512505104 otras contribuciones publico</t>
  </si>
  <si>
    <t>Realizar campaña de  marketing y publicidad  para incentivar la renovacion de los servicios  registrales de la CCF</t>
  </si>
  <si>
    <t xml:space="preserve">OT-12 Generar al menos 2 espacios mensuales para el relacionamiento directo con y entre los emprendedores, comerciantes y empresarios.
</t>
  </si>
  <si>
    <t xml:space="preserve">Nº Campañas realizadas /N° de campañas proyectadas. </t>
  </si>
  <si>
    <t xml:space="preserve">PUBLICIDAD EN MEDIOS (ATL - BTL) </t>
  </si>
  <si>
    <t>Promocionar y divulgar en los diferentes medios de comunicación de la región los servicios, campañas , eventos, y demas actividades  realizadas por la Cámara de Comercio de Facatativá.</t>
  </si>
  <si>
    <t>P31</t>
  </si>
  <si>
    <t>P47N422157</t>
  </si>
  <si>
    <t>P47N52223</t>
  </si>
  <si>
    <t>Pautar  en los medios de comunicación convencionales y digitales  de nuestra jurisdicción los eventos, capacitaciones y diferentes servicios de la CCF.</t>
  </si>
  <si>
    <t>OT-11 Alcanzar que el 100% de los empresarios participen y se beneficien de dos o más servicios de la Cámara adicionales a los servicios registrales</t>
  </si>
  <si>
    <t>Nº de medios utilizados / Nº de medios proyectados a utilizar</t>
  </si>
  <si>
    <t xml:space="preserve">FORTALECIMIENTO EN EL  USO DE HERRAMIENTES DIGITALES. </t>
  </si>
  <si>
    <t>Implementar todas las estrategias digitales y las nuevas tendencias tecnológicas que nos permitan promover los servicios, ampliar el nivel de atención a los usuarios, potencializando la imagen y reputación institucional.</t>
  </si>
  <si>
    <t>PY2</t>
  </si>
  <si>
    <t>P47N422130</t>
  </si>
  <si>
    <t>P47N52224</t>
  </si>
  <si>
    <t>Desarrollar contenidos digitales, acorde a las nuevas tendencias tecnológicas (incorporación inteligencia artificial e integralidad de los canales de comunicación masivos), que permitan estrategias publicitarias en redes sociales, página web, servicios de Mailing, mensajes de texto, WhatsApp y call center, con mantenimientos y mejoras en las plataformas utilizadas, fortaleciendo la imagen y reputación institucional.</t>
  </si>
  <si>
    <t>Nº de medios digitales utilizados / Nº de medios digitales proyectados a utilizar</t>
  </si>
  <si>
    <t xml:space="preserve">III ENCUENTRO REGIONAL DE MEDIOS </t>
  </si>
  <si>
    <t xml:space="preserve">Realizar el III encuentro regional de medios de comunicación regional ,  el cual  permite que los periodistas de nuestra jurisdicción  logren amplian conocimientos  sobre temas te interes. </t>
  </si>
  <si>
    <t>P36</t>
  </si>
  <si>
    <t>P47N422165</t>
  </si>
  <si>
    <t>P47N52225</t>
  </si>
  <si>
    <t xml:space="preserve">512505104  - OTRAS CONTRIBUCIONES </t>
  </si>
  <si>
    <t xml:space="preserve">Invitar a los responsables de los medios comunicativos más influyentes de nuestra jurisdicción, a participar del  tercer  encuentro regional de medios, el cual estará enfocado en compartir estrategias de temas de interes </t>
  </si>
  <si>
    <t>OT-13 Tener más y mejores servicios ampliando la cobertura</t>
  </si>
  <si>
    <t xml:space="preserve">Nº de medios invitados / Nº  de medios proyectado a invitar </t>
  </si>
  <si>
    <t>519560102  - CASINOS Y RESTAURANTES PARA EVENTOS EXTERNOS</t>
  </si>
  <si>
    <t>5110951 - OTROS HONORARIOS</t>
  </si>
  <si>
    <t>PUBLICIDAD CONVENCIONAL/IMAGEN CORPORATIVA</t>
  </si>
  <si>
    <t xml:space="preserve">Contar con material publicitario que promueva la imagen institucional a nivel interno  de la CCF </t>
  </si>
  <si>
    <t>P47N52226</t>
  </si>
  <si>
    <t xml:space="preserve">[513595107] Propaganda y publicidad </t>
  </si>
  <si>
    <t xml:space="preserve">Publicidad  promocional e imagen coorporativa  tales como: vallas, videos, almanaques,  Material POP,material publicitario de identidad  interna y externa ,  afiches, pendones, folletos, cartillas, pasacalles,  y demas material impreso. </t>
  </si>
  <si>
    <t>Nº  de material utilizado  / Nº de material proyectado a utilizar</t>
  </si>
  <si>
    <t>Cubrir los diferentes eventos que realiza la cámara de comercio de Facatativá y publicarlos en los diferentes canales de comunicación de la Entidad.</t>
  </si>
  <si>
    <t>P47N52227</t>
  </si>
  <si>
    <t>Cubrir los las actividades y campañas que realiza la Cámara de Comercio de Facatativá para realizar registros fotográficos y entregar material promocional de la Cámara de Comercoio de Facatativá.</t>
  </si>
  <si>
    <t xml:space="preserve">N°  de participaciones programadas/N° de participaciones proyectadas.    </t>
  </si>
  <si>
    <t>5155051 - ALOJAMIENTO Y MANUTENCION</t>
  </si>
  <si>
    <t>APOYO EN  CONTRIBUCIONES INSTITUCIONALES</t>
  </si>
  <si>
    <t>Atender las solicitudes de nuestros matriculados , que impulsen el desarrollo empresarial, económico, turístico y comercial de nuestra jurisdicción.</t>
  </si>
  <si>
    <t>P35</t>
  </si>
  <si>
    <t>P47N422164</t>
  </si>
  <si>
    <t>P47N52228</t>
  </si>
  <si>
    <t>[512505104] otras contribuciones publico</t>
  </si>
  <si>
    <t xml:space="preserve">Apoyar con contribuciones las actividades realizadas por  los matriculados: Ferias empresarias , campañas ,dias conmemorativos, eventos de promocion y otros. </t>
  </si>
  <si>
    <t xml:space="preserve">Nº   CONTRIBUCIONESES ATENDIDAS / Nº DE CONTRIBUCIONES  proyectadas </t>
  </si>
  <si>
    <t>MUISCA DORADO</t>
  </si>
  <si>
    <t xml:space="preserve">Muisca reunir en un solo escenario a los empresarios más destacados de nuestra jurisdicción con el fin de rendir un homenaje y premiar a los que más se destaquen por la prestación de sus servicios. </t>
  </si>
  <si>
    <t>P47N52229</t>
  </si>
  <si>
    <t xml:space="preserve">Realizar la convocatoria con la mayor cantidad de empresarios de nuestra jurisdicción, que por su innovación lograron continuar durante la pandemia de COVID-19, enfrentando los nuevos retos tecnologicos en sus emprendimientos,  promoviendo la reputación de nuestra entidad. Además, deseamos exaltar a los mejores empresarios  que tengan buenas prácticas en el desarrollo de sus actividades. </t>
  </si>
  <si>
    <t>Nº  REalizada/ Nº proyectado</t>
  </si>
  <si>
    <t xml:space="preserve">5120251 (equipo computo) ALQUILER MUEBLES Y EQUIPOS AUDIOVISUALES
</t>
  </si>
  <si>
    <t xml:space="preserve">512505104 (otras contribuciones) CONTRIBUCIONES 
</t>
  </si>
  <si>
    <t>513595104 (otros servicios publicos) GRUPOS ARTISTICOS Y MUSICALES</t>
  </si>
  <si>
    <t>513595107 (propaganda y publicidad)  PUBLICIDAD REALIZACIÓN DE EVENTO</t>
  </si>
  <si>
    <t>SUBTOTAL PROMOCIÓN INSTITUCIONAL E IMAGEN CORPORATIVA</t>
  </si>
  <si>
    <t>4100-4119 OTRAS NECESIDADES DE SISTEMAS</t>
  </si>
  <si>
    <t xml:space="preserve">MANTENIMIENTO DE SISTEMAS DE INFORMACIÓN </t>
  </si>
  <si>
    <t xml:space="preserve">Mantener en optimo estado las herramientas tecnológicas utilizadas por los funcionarios de la Entidad </t>
  </si>
  <si>
    <t>P47</t>
  </si>
  <si>
    <t>P47N422181</t>
  </si>
  <si>
    <t>P47N52230</t>
  </si>
  <si>
    <t>5145251 - EQUIPO DE COMPUTACION Y COMUNICACIÓN</t>
  </si>
  <si>
    <t>MANTENIMIENTO Y SOPORTE CONFECÁMARAS CONVENIO MARCO DE COLABORACIÓN TECNOLÓGICA  494</t>
  </si>
  <si>
    <t>OT-14 Mejorar en un 5% los tiempos de respuesta a los clientes</t>
  </si>
  <si>
    <t>(No. De mantenimientos realizados a programas de cómputo / No. De mantenimientos programados a los programas de cómputo.)*100%</t>
  </si>
  <si>
    <t>P47N52231</t>
  </si>
  <si>
    <t>MANTENIMIENTO Y SOPORTE DE LOS EQUIPOS WATCHGUARD FIREWALL</t>
  </si>
  <si>
    <t>P47N52232</t>
  </si>
  <si>
    <t>LICENCIAS (ANTIVIRUS, FIREWALL, VIDEO CONFERENCIAS FIRMAS DIGITALES, MESA DE AYUDA)</t>
  </si>
  <si>
    <t>P47N52233</t>
  </si>
  <si>
    <t>MANTENIMIENTO Y SOPORTE JSP7 - CONFECAMARAS</t>
  </si>
  <si>
    <t>P47N52234</t>
  </si>
  <si>
    <t xml:space="preserve">MANTENIMIENTO Y SOPORTE DE LA PAG WEB, ACTUALIZACIONES Y DEMAS ACIVIDADES INHERENTES  </t>
  </si>
  <si>
    <t>P47N52235</t>
  </si>
  <si>
    <t>MANTENIMIENTO Y SOPORTE  DOCXFLOW MAKROSOFT CONVENIO   MARCO 649 CONFECÁMARAS</t>
  </si>
  <si>
    <t>MANTENIMIENTOS PREVENTIVOS Y CORRECTIVOS DE HARDWARE Y SOFTWARE</t>
  </si>
  <si>
    <t>Atender la demanda tecnologica del incremento de las herramientas para los funcionarios</t>
  </si>
  <si>
    <t>P47N52236</t>
  </si>
  <si>
    <t>MANTENIMIENTO PREVENTIVO Y CORRECTIVO HARDWARE Y SOFTWARE (COMPUTADORES Y SUS PERIFÉRICOS) T RED</t>
  </si>
  <si>
    <t>(No. Mantenimientos realizados a los equipos/ No. Mantenimientos  Programados a los equipos )*100%</t>
  </si>
  <si>
    <t>P47N52237</t>
  </si>
  <si>
    <t>5120251 - EQUIPO DE COMPUTACION Y COMUNICACIÓN</t>
  </si>
  <si>
    <t>ALQUILER DE COMPUTADORES Y SUS PERIFÉRICOS</t>
  </si>
  <si>
    <t>(No.Equipos alquilados/ No. Programados de equipos alquilar )*100%</t>
  </si>
  <si>
    <t>P47N52238</t>
  </si>
  <si>
    <t>MANTENIMIENTO Y SOPORTE APP</t>
  </si>
  <si>
    <t>P47N52239</t>
  </si>
  <si>
    <t>LICENCIAS WINDOWS</t>
  </si>
  <si>
    <t>AUDITOTIRA EXTERNA DE LOS SISTEMAS DE INFRMACIÒN</t>
  </si>
  <si>
    <t>Verificar la conformidad de los sistemas de informacion con forme a la seguridad</t>
  </si>
  <si>
    <t>P7</t>
  </si>
  <si>
    <t>P47N422121</t>
  </si>
  <si>
    <t>P47N52240</t>
  </si>
  <si>
    <t>5110951-OTROS HONORARIOS</t>
  </si>
  <si>
    <t>CONTAR CON LA ASESORIA DE PROFESIOPNAL IDÓNEO EN INFORMÁTICA Y SEGURIDAD DE LA INFORMACIÓN PARA ENCONTRAR VULNERABILIDADES O FALLAS EN EL SISTEMA (HACKING ÉTICO) , CON EL OBJETIVO DE REPORTARLAS A LA ORGANIZACIÓN Y SE TOMEN  LAS MEDIDAS PERTINENTES PARA PREVENIÓN Y MITIGACIÓN DE LOS RIESGOS..</t>
  </si>
  <si>
    <t xml:space="preserve">OT-02 2022 Crear y desarrollar el Plan Estratégico de Tecnología (PETI).
2023 Implementación 2 acciones iniciales Crear y desarrollar el Plan Estratégico de Tecnología (PETI).
2024-2026 Implementación 2 acciones para crear y desarrollar el Plan Estratégico de Tecnología
(PETI). 
</t>
  </si>
  <si>
    <t>(No. Soluciones a los Hallazgos / No. De Hallazgos  encontrados.)*100%</t>
  </si>
  <si>
    <t>PLAN ESTRATÉGICO DE LA TECNOLOGÍA Y LA CONECTIVIDAD (PETIC)</t>
  </si>
  <si>
    <t>ORIENTAR LA RUTA EN MATERIA DE INCORPORACIÓN DE TECNOLOGÍAS DE LA INFORMACIÓN Y CONECTIVIDAD DE LA CÁMARA DE COMERCIO DE FACATATIVÁ.</t>
  </si>
  <si>
    <t>P47N52241</t>
  </si>
  <si>
    <t>CONTAR CON EL ACOMPAÑAMIENTO PROFESIONAL EN PLANEACIÓN ESTRATÉGICA EN TECNOLOGÍA CORPORATIVA, PARA LA CONSTRUCCIÓN DEL PETI DE LA CÁMARA DE COMERCIO DE FACATATIVÁ.</t>
  </si>
  <si>
    <t>No. Plan estratégico existentes (PETIC) / NO de plan estratégicos (PETIC)proyectado.</t>
  </si>
  <si>
    <t>MANTENIMIENTO DE SSTEMAS DE INFORMACIÒN</t>
  </si>
  <si>
    <t>Mantenimiento y soportecapacitaciones virtulaes</t>
  </si>
  <si>
    <t>P47N52242</t>
  </si>
  <si>
    <t>LICENCIAS OFFICE 365</t>
  </si>
  <si>
    <t>SUBTOTAL OTRAS NECESIDADES DE SISTEMAS</t>
  </si>
  <si>
    <t>4700-4708 PLANEACIÓN INSTITUCIONAL</t>
  </si>
  <si>
    <t>ESTUDIOS E INVESTIGACIONES DE LA DINAMICA EMPRESARIAL</t>
  </si>
  <si>
    <t>ADELANTAR ESTUDIOS E INVESTIGACIONES QUE PERMITAN FOCALIZAR PROYECTOS QUE CONTRIBUYAN A LA COMPETITIVIDAD DE LA JURISDICCIÓN DE LA CCF.</t>
  </si>
  <si>
    <t>PY6</t>
  </si>
  <si>
    <t>P47N422140</t>
  </si>
  <si>
    <t>P47N52243</t>
  </si>
  <si>
    <t xml:space="preserve">ESTUDIO DE CARACTERIZACIÓN DE LA DINÁMICA EMPRESARIAL, QUE PERMITAN CONOCER LA SITUACIÓN ECONÓMICA DE LA JURISDICIÓN E IDENTIFICAR LAS EMPRESAS DE MAYOR IMPACTO EN EL DESARROLLO DE LA REGIÓN.                   </t>
  </si>
  <si>
    <t xml:space="preserve">OT-08 Realizar por lo menos 4 estudios e investigaciones por año para el mejoramiento del ecosistema empresarial de la jusridicción
</t>
  </si>
  <si>
    <t>No. Estudios proyectados/No. Estudios realizados</t>
  </si>
  <si>
    <t>APLICACIÓN DE NUEVAS  Y MEJORES PRÁCTICAS EMPRESARIALES.</t>
  </si>
  <si>
    <t>COMPARAR E INCORPORAR NUEVOS PROCESOS Y PRÁCTICAS DE DIFERENTES CÁMARAS DE COMERCIO, PARA IDENTIFICAR Y APLICAR LO MEJOR PARA ALCANZAR UN NIVEL DE SUPERIORIDAD Y VENTAJA COMPETITIVA.</t>
  </si>
  <si>
    <t>P13</t>
  </si>
  <si>
    <t>P47N422129</t>
  </si>
  <si>
    <t>P47N52244</t>
  </si>
  <si>
    <t>5155151 - PASAJES AEREOS</t>
  </si>
  <si>
    <t>REALIZAR INTERCAMBIO DE EXPERIENCIAS, PROYECTOS Y PROGRAMAS EXITOSOS CON UNA CÁMARA LÍDER QUE NOS PERMITA IMPLEMENTAR MEJORES PRÁCTICAS EMPRESARIALES Y ELEVAR NUESTRO NIVEL DE COMPETITIVIDAD.</t>
  </si>
  <si>
    <t>No. De Entidades visitadas / No. De entidades proyectadas a visitar.</t>
  </si>
  <si>
    <t>5155201 - PASAJES TERRESTRES</t>
  </si>
  <si>
    <t>OBSERVATORIO ECONÓMICO DE LA REGIÓNOBSERVATORIO ECONÓMICO DE LA REGIÓN</t>
  </si>
  <si>
    <t>CONTAR CON UNA DATA COMO HERRAMIENTA ESTADÍSTICA PARA LA TOMA DE DECISIONES TANTO  INTERNA COMO DEL INVERSIONISTA QUE LE PERMITERÁ CONOCER EL COMPORTAMIENTO DEL ENTORNO EMPRESARIAL DE LA JURISDICIÓN QUE  DE LA CÁMARA DE COMERCIO DE FACATATIV Á Y DEL NOROCCIDENTE DE CUNDINAMARCA.CONTAR CON UNA DATA COMO HERRAMIENTA ESTADÍSTICA PARA LA TOMA DE DECISIONES TANTO  INTERNA COMO DEL INVERSIONISTA QUE LE PERMITERÁ CONOCER EL COMPORTAMIENTO DEL ENTORNO EMPRESARIAL DE LA JURISDICIÓN QUE  DE LA CÁMARA DE COMERCIO DE FACATATIV Á Y DEL NOROCCIDENTE DE CUNDINAMARCA.</t>
  </si>
  <si>
    <t>PY5</t>
  </si>
  <si>
    <t>P47N422135</t>
  </si>
  <si>
    <t>P47N52245</t>
  </si>
  <si>
    <t>ESTRUCTURAR LA PRIMERA FASE DEL OBSERVATORIO SECTORIAL DE LA CÁMARA DE COMERCIO DE FACATATIVÁ Y DEL NOROCCIDENTE DE CUNDINAMARCA.</t>
  </si>
  <si>
    <t>SUBTOTAL PLANEACIÓN INSTITUCIONAL</t>
  </si>
  <si>
    <t>TOTAL DIRECCIÓN DESARROLLO INSTITUCIONAL</t>
  </si>
  <si>
    <t>ADMINISTRATIVO Y FINANCIERA</t>
  </si>
  <si>
    <t>4800-4816 GESTIÓN DE LA INFRAESTRUCTURA FISICA</t>
  </si>
  <si>
    <t>MANTENIMIENTO A LA INFRAESTRUCTURA</t>
  </si>
  <si>
    <t>CONSERVAR EN BUEN ESTADO DE FUNCIONAMIENTO LAS INSTALACIONES DE LA ENTIDAD TANTO DE LA OFICINA CENTRAL COMO DE LOS CENTROS DE ATENCIÓN DE FUNZA, VILLETA Y PACHO, AL IGUAL QUE LOS DEMÁS BIENES INMUEBLES QUE SON DE PROPIEDAD DE LA INSTITUCIÓN.</t>
  </si>
  <si>
    <t>A9</t>
  </si>
  <si>
    <t>P47N422191</t>
  </si>
  <si>
    <t>P47N52275</t>
  </si>
  <si>
    <t xml:space="preserve">CONSERVAR EN BUEN ESTADO DE FUNCIONAMIENTO LAS INSTALACIONES DE LA ENTIDAD AL IGUAL QUE LOS DEMÁS BIENES INMUEBLES </t>
  </si>
  <si>
    <t>OE 04: Garantizar la sostenibilidad financiera de la entidad y su capacidad de crecimiento constante</t>
  </si>
  <si>
    <t>OT-17 2022  Incrementar los ingresos públicos en un 5% 
2023 Incrementar los ingresos públicos en un 5,5% 
2024 Incrementar los ingresos públicos en un 6% 
2025 Incrementar los ingresos públicos en un 7% 
2026 Incrementar los ingresos públicos en un 8%</t>
  </si>
  <si>
    <t>No mantenimientos realizados/ No mantenimientos proyectados</t>
  </si>
  <si>
    <t>MANTENIMIENTO DEL MOBILIARIO DE LA ENTIDAD</t>
  </si>
  <si>
    <t>Conservar el óptimo funcionamiento de los equipos muebles de la entidad, manteniendo así un mejor ambiente para funcionarios y público en general.</t>
  </si>
  <si>
    <t>P47N52276</t>
  </si>
  <si>
    <t>CONSERVAR EL ÓPTIMO FUNCIONAMIENTO DE LOS EQUIPOS MUEBLES DE LA ENTIDAD.</t>
  </si>
  <si>
    <t>MANTENIMIENTO EQUIPO DE TRANSPORTE</t>
  </si>
  <si>
    <t>Mantener los vehículos de la entidad en pleno funcionamiento para poder atender las obligaciones y compromisos adquiridos por la entidad.</t>
  </si>
  <si>
    <t>A11</t>
  </si>
  <si>
    <t>P47N422193</t>
  </si>
  <si>
    <t>P47N52277</t>
  </si>
  <si>
    <t>REALIZAR MANTENIMIENTOS CORRECTIVOS Y PREVENTIVOS DE LA CÁMARA MÓVIL Y EL VEHÍCULO INSTITUCIONAL, SE INCLUYEN LOS MANTENIMIENTOS PREVENTIVOS PERIÓDICOS, CAMBIO DE LLANTAS Y DEMÁS REVISIONES CORRESPONDIENTES E IMPREVISTOS POR EL USO DE LOS VEHÍCULOS DE LA ENTIDAD.</t>
  </si>
  <si>
    <t>SUB TOTAL ADMINISTRATIVO Y FINANCIERO</t>
  </si>
  <si>
    <t>4800-4821 FUNCIONAMIENTO GENERAL PRIVADO</t>
  </si>
  <si>
    <t>MANTENIMIENTO INMUEBLES PRIVADOS</t>
  </si>
  <si>
    <t>Realizar mantenimiento preventivo y correctivos a los inmuebles privados de la entidad, para que se mantengan  en óptimas condiciones para su uso.</t>
  </si>
  <si>
    <t>A12</t>
  </si>
  <si>
    <t>P47N422194</t>
  </si>
  <si>
    <t>P47N52278</t>
  </si>
  <si>
    <t>MANTENIMIENTOS CORRECTIVOS Y PREVENTIVOS, DE LOS BIENES INMUEBLES DE CARÁCTER PRIVADO.</t>
  </si>
  <si>
    <t>OT-18 Incrementar los ingresos privados en un 24% con respecto al año anterior y en un 27% para el 2026</t>
  </si>
  <si>
    <t>TOTAL ADMINISTRATIVO Y FINANCIERA PRIVADO</t>
  </si>
  <si>
    <t>TOTAL DIRECCIÓN ADMINISTRATIVA Y FINANCIERA</t>
  </si>
  <si>
    <t>PROMOCIÒN Y DESARROLLO</t>
  </si>
  <si>
    <t>4300-4311 PROMOCIÓN DE LA GESTIÓN CIVICO SOCIAL Y CULTURAL</t>
  </si>
  <si>
    <t xml:space="preserve">CONTRIBUCIONES AL SECTOR CAMPESINO DE LA JURIDICCION </t>
  </si>
  <si>
    <t xml:space="preserve">Contribuir y vincular a la Cámara de Comercio de Facatativá activamente en los programas, proyectos y actividades realizados por los Entes de orden municipal y departamental como el día del campesino beneficiando unidades productivas que ejerzan labores rurales. </t>
  </si>
  <si>
    <t>P47N52246</t>
  </si>
  <si>
    <t>SE APOYARÁN SOLICITUDES PROVENIENTES DE LOS MUNICIPIOS QUE CELEBREN EL DÍA DEL CAMPESINO A TRAVÉS DE CONTRIBUCIONES REPRESENTADAS EN HERRAMIENTAS E IMPLEMENTOS DEL SECTOR RURAL.</t>
  </si>
  <si>
    <t>Número de solicitudes atendidas/numero de solicitudes proyectadas</t>
  </si>
  <si>
    <t>FORMARTE</t>
  </si>
  <si>
    <t xml:space="preserve">Impulsar, promover y fortalecer el emprendimiento de nuestra jurisdicción y mejorar la calidad de vida de sus habitantes permitiendo el fomento la, creación el desarrollo de nuevas unidades productivas. </t>
  </si>
  <si>
    <t>P37</t>
  </si>
  <si>
    <t>P47N422166</t>
  </si>
  <si>
    <t>P47N52247</t>
  </si>
  <si>
    <t xml:space="preserve">
A TRAVÉS DE TALLERES SE BUSCA LA CONFORMACIÓN DE NUEVAS UNIDADES PRODUCTIVAS EN LOS MUNICIPIOS DE LA JURISDICCIÓN.
</t>
  </si>
  <si>
    <t xml:space="preserve"> Formalizaciones 
(PN y/o PJ)</t>
  </si>
  <si>
    <t>[5155051] alojamiento y manutencion publ</t>
  </si>
  <si>
    <t>[5110951] otros publico</t>
  </si>
  <si>
    <t>[513595107] Propaganda y publicidad public</t>
  </si>
  <si>
    <t>CONTRIBUCIOS A LA GESTIÓN CIVICO, SOCIAL Y CULTURAL</t>
  </si>
  <si>
    <t>Apoyar solicitudes provenientes de entes públicos o privados que celebren actividades que promuevan la cultura, la recreación, el deporte y el turismo a través de contribuciones.</t>
  </si>
  <si>
    <t>P47N52248</t>
  </si>
  <si>
    <t>SE APOYARÁN SOLICITUDES PROVENIENTES DE LOS MUNICIPIOS QUE CELEBREN ACTIVIDADES QUE APOYEN LA CULTURA, LA RECREACIÓN, EL DEPORTE Y EL TURISMO A TRAVÉS DE CONTRIBUCIONES</t>
  </si>
  <si>
    <t>número de solicitudes atendidas/numero de solicitudes proyectadas</t>
  </si>
  <si>
    <t>TOTAL PROMOCIÓN CIVICO SOCIAL</t>
  </si>
  <si>
    <t>4400-4415 
MEJORAMIENTO Y CONSERVACIÓN DEL MEDIO AMBIENTE.</t>
  </si>
  <si>
    <t>PROGRAMA DE ECONOMIA CIRCULAR</t>
  </si>
  <si>
    <t>Propiciar escenarios de formación y acompañamiento que promuevan procesos de buenas prácticas ambientales que identifiquen las empresas de la jurisdicción que tengan productos y servicios que aporten al mejoramiento del entorno medio ambiental y empresarial, para ser aplicados en las demás empresas.</t>
  </si>
  <si>
    <t>P39</t>
  </si>
  <si>
    <t>P47N422168</t>
  </si>
  <si>
    <t>P47N52249</t>
  </si>
  <si>
    <t>Generación de programas formativos que impulsen el aprovechamiento de todos los elementos participantes en el flujo físico de los recursos de la producción.</t>
  </si>
  <si>
    <t xml:space="preserve">número total de empresarios beneficiados con el programa / número de empresarios inscritos </t>
  </si>
  <si>
    <t>4400-4416 
SEGURIDAD, CONVIVENCIA Y PROMOCIÓN CIUDADANA</t>
  </si>
  <si>
    <t xml:space="preserve">FORMACIÓN EN SEGURIDAD, CONVIVENCIA Y PROMOCIÓN CIUDADANA </t>
  </si>
  <si>
    <t xml:space="preserve">Fortalecer a empresarios, comerciantes y comunidad en general en articulación con las entidades de representación nacional encargadas del tema este programa se desarrolla en espacios multiples, presencial y virtual. </t>
  </si>
  <si>
    <t>P38</t>
  </si>
  <si>
    <t>P47N422167</t>
  </si>
  <si>
    <t>P47N52250</t>
  </si>
  <si>
    <t xml:space="preserve">Realizar capacitación en temas de: contrato de arrendamiento de local comercial y vivienda urbana, Veedurias, Propiedad horizontal y algunas de relevancia que sean requeridas por los comerciantes de la jurusdicción.  </t>
  </si>
  <si>
    <t xml:space="preserve"> 
OE 03: Brindar nuestros servicios aplicados a las necesidades de la región
</t>
  </si>
  <si>
    <t xml:space="preserve">Numero de evaluaciones realizadas con calificación mayor a 3.5. </t>
  </si>
  <si>
    <t>4400-4417 GESTIÓN Y FORTALECIMIENTO A LA COMPETITIVIDAD EMPRESARIAL</t>
  </si>
  <si>
    <t xml:space="preserve">PARTICIPACIÓN EN MESAS, COMITES, CENTRO DE INVESTIGACIÓN </t>
  </si>
  <si>
    <t>Liderar procesos de desarrollo regional y empresarial mediante la participación en espacios público - privado propicios para el mejoramiento de la competitividad regional.</t>
  </si>
  <si>
    <t>P41</t>
  </si>
  <si>
    <t>P47N422170</t>
  </si>
  <si>
    <t>P47N52251</t>
  </si>
  <si>
    <t>Creación, ejecución y participación en estamentos de índole regional que fomenten el fortalecimiento empresarial y mercantil en los segmentos que representen. 
MESA DE COMPETITIVIDAD S.O</t>
  </si>
  <si>
    <t>No actividades programadas / No actividades realizadas</t>
  </si>
  <si>
    <t>[519560102] para eventos externos publico</t>
  </si>
  <si>
    <t>EMPRESAS PARA UNA REGION COMPETITIVA</t>
  </si>
  <si>
    <t xml:space="preserve">Fortalecer el desarrollo enpresarial dela jurisdicción a través de soporte y seguimiento dentro de los parámetros del programa </t>
  </si>
  <si>
    <t>P47N52252</t>
  </si>
  <si>
    <t xml:space="preserve">Convocatoria y participación al programa de acuerdo a los lineamientos emanados del ministerio  </t>
  </si>
  <si>
    <t>No empresas convocadas / No empresas participantes</t>
  </si>
  <si>
    <t>Contribuir al crecimiento de las empresas participantes a través de la aplicación de la metodología, estructurada por el programa  para directivos de organizaciones participantes.</t>
  </si>
  <si>
    <t>P47N52271</t>
  </si>
  <si>
    <t>Encuentros formativos a través de transferencia de conocomientos, coaching y mentoring para innovación y desarrollo empresarial</t>
  </si>
  <si>
    <t xml:space="preserve">4400-4418 PROGRAMA DE INTERNACIONALIZACIÓN </t>
  </si>
  <si>
    <t>ENTRENAMIENTO EMPRESARIAL EN COMERCIO EXTERIOR</t>
  </si>
  <si>
    <t>Fortalecer a los empresarios para emprender exitosamente en el proceso de internacionalización a través de módulos y contenidos programáticos que brindan las herramientas básicas y de esta manera conozcan el proceso de internacionalización aportando una visión integral de todos los métodos que hacen parte del mismo y entender lo fácil que es exportar actualmente.</t>
  </si>
  <si>
    <t>P44</t>
  </si>
  <si>
    <t>P47N422173</t>
  </si>
  <si>
    <t>P47N52253</t>
  </si>
  <si>
    <t>Teniendo en cuenta los resultados obtenidos del programa de internacionalización durante el año 2020, programar modulos en los temas que sugieren los empresarios para Fortalecer y dar continuidad al programa</t>
  </si>
  <si>
    <t xml:space="preserve">Cubrimiento geográfico. 
Número de empresarios capacitados. 
Identificación de empresarios con potencial exportador. </t>
  </si>
  <si>
    <t>[5155051] alojamiento y manutención publ</t>
  </si>
  <si>
    <t>SUBTOTAL MEJORAMIENTO DEL ENTORNO</t>
  </si>
  <si>
    <t>4500-4517 FORTALECIMIENTO AL SECTOR TURÍSTICO</t>
  </si>
  <si>
    <t>ENTORNOS TURÍSTICOS COMPETITIVOS</t>
  </si>
  <si>
    <t>Contribuir a la mejora competitiva del sector turístico, a través de medidas que establezcan las bases adecuadas para su desarrollo, potenciando el crecimiento de los operadores, mejorando su productividad y estableciendo procesos que permitan identificar necesidades de las empresas.</t>
  </si>
  <si>
    <t>PY13</t>
  </si>
  <si>
    <t>P47N422177</t>
  </si>
  <si>
    <t>P47N52254</t>
  </si>
  <si>
    <t xml:space="preserve">CAPACITACIONES XPRESS
Asesoría y acompañamiento en nuestras provincias para fortalecer habilidades, competencias y conocimientos a los operadores de turismo de la Cámara de Comercio de Facatativá </t>
  </si>
  <si>
    <t>No. De operadores asistentes al programa de formación/ No. De operadores beneficiados/ No. De municipios beneficiados.</t>
  </si>
  <si>
    <t>[512010104] salones, stand, auditor public</t>
  </si>
  <si>
    <t>4500-4524 SUSCRIPCIÓN DE CONVENIOS INTERINSTTITUCIONALES</t>
  </si>
  <si>
    <t>SUSCRIPCIÓN DE CONVENIOS INTERINSTITUCIONALES</t>
  </si>
  <si>
    <t>Gestionar la suscripción de convenios que garanticen el desarrollo regional a través de la gestión de recursos en articulación con entidades públicas, privadas o de reconocimiento nacional o internacional.</t>
  </si>
  <si>
    <t>P47N52255</t>
  </si>
  <si>
    <t xml:space="preserve">Por medio de alianzas estratégicas con entidades territoriales y/o prividas fomalizar aportes económicos para ser aplicaos en beneficio del sector mercantil de la CCF   </t>
  </si>
  <si>
    <t>% gestión de recursos de inversión para los convenios suscritos</t>
  </si>
  <si>
    <t>4500-4529 APOYO AL DESARROLLO AGROINDUSTRIAL</t>
  </si>
  <si>
    <t>PROGRAMA APOYO AGROEMPRESARIAL</t>
  </si>
  <si>
    <t xml:space="preserve"> Apoyar proyectos agroempresariales de la jurisdicción a fin de fortalecer la economia de la región</t>
  </si>
  <si>
    <t>PY14</t>
  </si>
  <si>
    <t>P47N422178</t>
  </si>
  <si>
    <t>P47N52256</t>
  </si>
  <si>
    <t>Entrega de capital semilla a seis proyectos encaminados a la actividad agroindustrial</t>
  </si>
  <si>
    <t>Número de empresarios participantes / número de empresarios convocados</t>
  </si>
  <si>
    <t>4500-4530 GESTIÓN DE PROYECTOS Y PROMOCIÓN AL EMPRESARIAL</t>
  </si>
  <si>
    <t>BRIGADAS DE FORMALIZACIÓN</t>
  </si>
  <si>
    <t xml:space="preserve">Implementar una estrategia regional de promoción a la formalización empresarial y cultural de la legalidad para empresas informales en la jurisdicción de la Cámara de Comercio de Facatativá a traves de Brigadas de sensibiliazación y formalización empresarial a todas aquellas personas naturales y juridicas que realizan una actividad comercial licita y no cumplen con el reglamento vigente. </t>
  </si>
  <si>
    <t>P49</t>
  </si>
  <si>
    <t>P47N422189</t>
  </si>
  <si>
    <t>P47N52257</t>
  </si>
  <si>
    <t>Formalizar a empresarios informales de la región a través de proceso de visita inscripción y recaudo a fin de aumentar las matriculas de la CCF.</t>
  </si>
  <si>
    <t>número de emprendedores formalizados/número de emprendedores visitados</t>
  </si>
  <si>
    <t>PROGRAMA DE EMPRENDIMIENTO "EMPRENDE 2022"</t>
  </si>
  <si>
    <t>Facilitar la articulación de esfuerzos entre instituciones públicas, privadas y académicas para apoyar el emprendimiento en la jurisdicción, así como el fortalecimiento de las nuevas empresas creadas brindando apoyo en formación y crecimiento en su temprana etapa, por medio de diferentes programas empresariales generando una cultura emprendedora</t>
  </si>
  <si>
    <t>P47N52258</t>
  </si>
  <si>
    <t>Apoyar a los emprendedores de algunos municipios de la jurisdicción a través de capacitación especializada y entrega de capital semilla por medio de dos programas.</t>
  </si>
  <si>
    <t>OE 03: Brindar nuestros servicios aplicados a las necesidades de la región
OE 04: Garantizar la sostenibilidad financiera de la entidad y su capacidad de crecimiento constante</t>
  </si>
  <si>
    <t xml:space="preserve">OT 17: Incrementar cada año los ingresos públicos en un 5%
OT 13: Tener más y mejores servicios ampliando la cobertura     </t>
  </si>
  <si>
    <t>No. De emprendedores asistentes al programa de formación/ No. De emprendedores beneficiados/ No. De municipios beneficiados</t>
  </si>
  <si>
    <t>PROGRAMA DE INNOVACION DIGITAL</t>
  </si>
  <si>
    <t>Generar espacios de formación y capacitación a los comerciantes y empresarios que les permitan adquirir y poner en práctica herramientas digitales, redes sociales, campañas e implementación de estrategias de marketing para impulsar y restaurar el mercado de sus negocios</t>
  </si>
  <si>
    <t>P40</t>
  </si>
  <si>
    <t>P47N422169</t>
  </si>
  <si>
    <t>P47N52259</t>
  </si>
  <si>
    <t xml:space="preserve">1. DESARROLLAR MODULOS TEMATICOS con contenidos en herramientas digitales, redes sociales, herramientas virtuales de conectividad, estructuración de campañas de contenido digital e implementación de estrategias de Marketing.
2. CONSULTORIA EMPRESARIAL Sobre como iniciar y/o optimizar el ecosistema digital (website + redes sociales + pauta digital);.
</t>
  </si>
  <si>
    <t>No Consultorias realziadas
Cubrimiento geográfico
Asistentes Formados</t>
  </si>
  <si>
    <t>4500 - 4531 PROGRAMA DE INNOVACION</t>
  </si>
  <si>
    <t>CONSULTORIO EMPRESARIAL Y/0 CONTABLE</t>
  </si>
  <si>
    <t>Generar actividades de consultoria y seguimiento al desarrollo empresarial de la jurisdicción, enfocado es aspectos tecnicos y estratégicos propios de las organizaciones</t>
  </si>
  <si>
    <t>P43</t>
  </si>
  <si>
    <t>P47N422172</t>
  </si>
  <si>
    <t>P47N52260</t>
  </si>
  <si>
    <t>De manera mancomunada con universides de la región, crear consultorios empresariales tanto físicos como virtuales en espacios  de asesorias del desarrollo empresarial</t>
  </si>
  <si>
    <t>Empresarios Inscritos / Emprearios Beneficiados</t>
  </si>
  <si>
    <t>PROGRAMA INNOVACION EMPRESARIAL</t>
  </si>
  <si>
    <t>Generar una mejora en la actividad empresarial mediante cambios de modelos de negocio, procesos, organización, producción o comercialización en procura de hacer más eficientes las industrias y conseguir una ventaja competitiva para mejorar la posición en el mercado.</t>
  </si>
  <si>
    <t>P47N52261</t>
  </si>
  <si>
    <t xml:space="preserve">Crear espacios de formación para los empresarios a través de inmerciones en innovación que traduzcan en generación de dimensiones de desarrollo  </t>
  </si>
  <si>
    <t>Epresarios Inscritos / Emprearios Beneficiados</t>
  </si>
  <si>
    <t xml:space="preserve">ENFOQUE EMPRESARIAL JUVENIL </t>
  </si>
  <si>
    <t>Contribuir al mejoramiento del desarrollo educativo a través de formacción en el ámbito empresarial y capital semilla para la activación de los proyectos productivos de los jóvenes, serán entregados a jóvenes que participen a través de entidades de educación de municipios de la jurisdicción</t>
  </si>
  <si>
    <t>PY16</t>
  </si>
  <si>
    <t>P47N422180</t>
  </si>
  <si>
    <t>P47N52262</t>
  </si>
  <si>
    <t>Otorgamiento de capital semilla a los  mejores proyectos presentados y calificados por las instituciones de educación, garantizando beneficio a los futuros empresarios - comerciantes de la jurisdicción.</t>
  </si>
  <si>
    <t>SUBTOTAL DESARROLLO EMPRESARIAL</t>
  </si>
  <si>
    <t>4600-4609 FERIAS RUEDAS,MISIONES Y ENCUENTROS COMERCIALES</t>
  </si>
  <si>
    <t>MICRO RUEDAS DE NEGOCIOS SECTOR TURISTICO</t>
  </si>
  <si>
    <t>Promover y facilitar la participación de Empresarios matriculados y/o afiliados como expositores en Ruedas Nacionales</t>
  </si>
  <si>
    <t>P45</t>
  </si>
  <si>
    <t>P47N422174</t>
  </si>
  <si>
    <t>P47N52263</t>
  </si>
  <si>
    <t>5155051 alojamiento y manutención publ</t>
  </si>
  <si>
    <t>Realización de dos  microruedas de negocios en sectores relevantes de la economía de la jurisdiccion.</t>
  </si>
  <si>
    <t>Número de empresarios apoyados / numero de empresarios convocados</t>
  </si>
  <si>
    <t>5110951 otros publico</t>
  </si>
  <si>
    <t>519560102 eventos externos publico</t>
  </si>
  <si>
    <t>512010104 salones, stand, auditor public</t>
  </si>
  <si>
    <t xml:space="preserve">X RUEDA DE NEGOCIOS </t>
  </si>
  <si>
    <t xml:space="preserve">Realizar una rueda de negocios pormedio de alianzas público-privadas de los diferentes actores de la Provincia de Sabana de Occidente para ofrecer a los empresarios y emprendedores de la región un espacio de relacionamiento comercial que les permita expandir su red de contactos efectivos generando oportunidades para hacer nuevos negocios y contribuir al desarrollo de la competitividad del territorio. </t>
  </si>
  <si>
    <t>P47N52264</t>
  </si>
  <si>
    <t>Realizar  la X Rueda de negocios Sabana de Occidente</t>
  </si>
  <si>
    <t>ENCUENTROS EMPRESARIALES</t>
  </si>
  <si>
    <t>Reunir en un evento a los gerentes de los parques industriales de Sabana de Occidente para socializar beneficios de la entidad y articular estrategias de cooperación.</t>
  </si>
  <si>
    <t>P32</t>
  </si>
  <si>
    <t>P47N422161</t>
  </si>
  <si>
    <t>P47N52265</t>
  </si>
  <si>
    <t>ENCUENTRO PARQUES INDUSTRIALES
Realización del 1er Encuentro de gerentes y/o administradores de los parques industriales de Sabana de Occidente</t>
  </si>
  <si>
    <t>Eventro realizados / Eventos programados</t>
  </si>
  <si>
    <t>ENCUENTROS INTERNACIONALES</t>
  </si>
  <si>
    <t xml:space="preserve">Generar encuentros comerciales efectivos entre compradores internacionales y exportadores colombianos. </t>
  </si>
  <si>
    <t>P47N52266</t>
  </si>
  <si>
    <t>Apoyar con contribuciones a los empresarios que han realizado el proceso de formación en gestión a la internacionalización en la participación de la macrorueda que lidera Procolombia a nivel internacional.</t>
  </si>
  <si>
    <t>[5155051] alojamiento y manutencion publ MANUTENCION</t>
  </si>
  <si>
    <t>4600-4610 CAMPAÑAS COMERCIALES</t>
  </si>
  <si>
    <t>CAMPAÑAS COMERCIALES "YO LE COMPRO A MI MUNICIPIO"</t>
  </si>
  <si>
    <t>Insentivar las ventas del comercio en la jurisdicción de la Cámara de Comercio através de Campañas Comerciales en fechas especiales.</t>
  </si>
  <si>
    <t>PY15</t>
  </si>
  <si>
    <t>P47N422179</t>
  </si>
  <si>
    <t>P47N52267</t>
  </si>
  <si>
    <t>Realizar 7 campañas comerciales en los municipios de la jurisdicción</t>
  </si>
  <si>
    <t xml:space="preserve">Numero de ventas incrementadas </t>
  </si>
  <si>
    <t xml:space="preserve">[513595104] grupos artisticos y musicales </t>
  </si>
  <si>
    <t>4700-4711 CAMPAÑA AFILIACIÓN MMTO Y EVENTOS AFILIADOS</t>
  </si>
  <si>
    <t>MANTENIMIENTO DE AFILIADOS- PRIVADO</t>
  </si>
  <si>
    <t>Mantener la fidelización y generar sentido de pertenencia por nuestra entidad asi como la satisfaccion por nuestros servicios.</t>
  </si>
  <si>
    <t>P50</t>
  </si>
  <si>
    <t>P47N422195</t>
  </si>
  <si>
    <t>P47N52270</t>
  </si>
  <si>
    <t>[512505204] otras contribuciones publico</t>
  </si>
  <si>
    <t>CAMPAÑA DE FIDELIZACIÓN</t>
  </si>
  <si>
    <t>No. Afiliados satisfechos/ No. Afiliados Evaluados)* 100</t>
  </si>
  <si>
    <t>[5155052] alojamiento y manutencion publ</t>
  </si>
  <si>
    <t>[513595207] Propaganda y publicidad public</t>
  </si>
  <si>
    <t>[5155202] pasajes terrestres publico</t>
  </si>
  <si>
    <t>TOTAL PROMOCIÓN Y DESARROLLO</t>
  </si>
  <si>
    <t>CONTROL INTERNO</t>
  </si>
  <si>
    <t>4700-4707 CONTROL INTERNO</t>
  </si>
  <si>
    <t>CAPACITACIÓN IMPORTANCIA DEL CONTROL INTERNO SOBRE LAS ORGANIZACIONES</t>
  </si>
  <si>
    <t>SOCIALIZAR Y DAR A CONOCER LAS BUENAS PRACTICAS E IMPORTANCIA DEL CONTROL INTERNO SOBRE LA EJECUCIÓN DE LAS ACTIVIDADES PLANEADAS Y EJECUTADAS POR LA ORGANIZACIÓN.</t>
  </si>
  <si>
    <t>P47N52268</t>
  </si>
  <si>
    <t>5110951 : HONORARIOS</t>
  </si>
  <si>
    <t xml:space="preserve">SE CONTRATARA UNA PERSONA NATURAL Y/O  JURIDICA CON EL FIN DE REALIZAR UNA CAPACITACIÓN EN TEMAS DE CONTROL INTERNO 
1. CAPACITACIÓN  VIRTUAL Y/O PRESENCIAL
 2. DIRIGIDO A TODOS LOS FUNCIONARIOS DE LA ENTIDAD
</t>
  </si>
  <si>
    <t>No.CAPACITACIONES  EJECUTADAS/No. CAPACITACIONES PROYECTADAS</t>
  </si>
  <si>
    <t>CAPACITACIÓN PROTECCIÓN DE DATOS PERSONALES, LEY 581 DE 2012 Y LAS REPERCUSIONES POR SU INCUMPLIMIENTO.</t>
  </si>
  <si>
    <t>SOCIALIZAR Y CONCIENTIZAR A NUESTROS COLABORADORES SOBRE LA IMPORTANCIA Y APLICABILIDAD DE LA LEY DE PROTECCIÓN DE BASES DE DATOS PERSONALES COMO SUS SANCIONES POR SU INCUMPLIMINETO.</t>
  </si>
  <si>
    <t>P47N52269</t>
  </si>
  <si>
    <t>SE CONTRATARA UNA PERSONA NATURAL Y/O  JURIDICA CON EL FIN DE REALIZAR UNA CAPACITACIÓN EN PROTECCION DE DATOS PERSONALES.
1. CAPACITACIÓN  VIRTUAL Y/O PRESENCIAL
 2. DIRIGIDO A TODOS LOS FUNCIONARIOS DE LA ENTIDAD</t>
  </si>
  <si>
    <t>ASEGURAMIENTO DEL SISTEMA CAMERAL DE CONTROL INTERNO..</t>
  </si>
  <si>
    <t>ASEGURAR LA CULTURA Y CONTROL  DEL MEJORAMIENTO CONTINUO EN LAS DIFERENTES ÁREAS Y SUS PROCESOS (ESTRATÉGICOS, MISIONALES, DE APOYO Y DE CONTROL) ALINEADOS AL SISTEMA CAMERAL DE CONTROL INTERNO CON ENFOQUE BASADO EN RIESGOS.</t>
  </si>
  <si>
    <t>P12</t>
  </si>
  <si>
    <t>P47N422128</t>
  </si>
  <si>
    <t>P47N52272</t>
  </si>
  <si>
    <t>AUDITORÍAS DE CONTROL INTERNO A LOS PROCESOS ESTRATÉGICOS, MISIONALES, DE APOYO Y SGR. DE LA CÁMARA DE COMERCIO DE FACATATIVÁ.</t>
  </si>
  <si>
    <t>No.ASESORÌAS EJECUTADAS/No. ASESORÌAS PROYECTADAS</t>
  </si>
  <si>
    <t>CAPACITACIONES PRIMARIAS EN TEMAS DE CONTROL INTERNO.</t>
  </si>
  <si>
    <t>FOMENTAR LA CULTURA DEL AUTOCONTROL, LA AUTORREGULACIÓN, LA AUTOGESTIÓN, LA IMPORTANCIA DEL CONTROL INTERNO Y LA CALIDAD EN LA ORGANIZACIÓN PARA GARANTIZAR LA ADECUADA EJECUCIÓN Y EL MEJORAMIENTO CONTINUO DE LOS PROCESOS EN CUMPLIMIENTO DE LOS OBJETIVOS INSTITUCIONALES.</t>
  </si>
  <si>
    <t>P47N52273</t>
  </si>
  <si>
    <t>REALIZAR CAPACITACIONES PRESENCIALES Y/O VIRTUALES PRIMARIAS EN TEMAS INHERENTES AL SISTEMA CAMERAL DE CONTROL INTERNO, A FUNCIONARIOS DURANTE JORNADAS DE INDUCCIÓN, REINDUCCIÒN Y REUNIONES INSTITUCIONALES, ENTRE OTRAS, PARA EL CUMPLIMIENTO DE LOS OBJETIVOS ORGANIZACIONALES</t>
  </si>
  <si>
    <t>No. DE AUDITORÌAS EJECUTADAS /No. DE AUDITORÌAS PROYECTADAS</t>
  </si>
  <si>
    <t>TOTAL CONTROL INTERNO</t>
  </si>
  <si>
    <t>TOTAL PRESUPUESTO PAT 2020- PÚBLICO</t>
  </si>
  <si>
    <t xml:space="preserve">Fuente: Elaboración Propia /Planeación / Ejeución JSP7 </t>
  </si>
  <si>
    <t>PROMOCIÓN Y DESARROLLO 2024</t>
  </si>
  <si>
    <t>CÓDIGO SUB CENTRO DE COSTO</t>
  </si>
  <si>
    <t>PROYECCIÓN PAT</t>
  </si>
  <si>
    <t>CALENDARIO DE ACTIVIDADES 2024</t>
  </si>
  <si>
    <t xml:space="preserve"># </t>
  </si>
  <si>
    <t>FUNCIONARIO AREA ENCARGADO DE LA ACTIVIDAD</t>
  </si>
  <si>
    <t>#</t>
  </si>
  <si>
    <t>DESCRIPCION DE LA ACTIVIDAD</t>
  </si>
  <si>
    <t xml:space="preserve">FECHA </t>
  </si>
  <si>
    <t xml:space="preserve">MUNICIPIO </t>
  </si>
  <si>
    <r>
      <rPr>
        <b/>
        <sz val="10"/>
        <color rgb="FFFF0000"/>
        <rFont val="Arial"/>
        <family val="2"/>
      </rPr>
      <t>4300-4311</t>
    </r>
    <r>
      <rPr>
        <b/>
        <sz val="10"/>
        <rFont val="Arial"/>
        <family val="2"/>
      </rPr>
      <t xml:space="preserve"> PROMOCIÓN A LA GESTIÓN CÍVICO SOCIAL Y CULTURAL</t>
    </r>
  </si>
  <si>
    <t>APOYO AL SECTOR AGROPECUARIO</t>
  </si>
  <si>
    <t>Apoyar y fortalecer al sector agropecuario de la jurisdicción a través de contribuciones representadas en herramientas e implementos. Agrícolas</t>
  </si>
  <si>
    <t>ALEXANDRA 
SANCHEZ</t>
  </si>
  <si>
    <t>DIA DEL CAMPESINO</t>
  </si>
  <si>
    <t>FACATATIVA</t>
  </si>
  <si>
    <t>VIANI</t>
  </si>
  <si>
    <t>SAN JUAN DE RIOSECO</t>
  </si>
  <si>
    <t>UTICA</t>
  </si>
  <si>
    <t>LA PEÑA</t>
  </si>
  <si>
    <t>ZIPACON</t>
  </si>
  <si>
    <t>AGOSTO-SEPTIEMBRE</t>
  </si>
  <si>
    <t>POR DEFINIR</t>
  </si>
  <si>
    <t>MUJER EMPRENDEDORA PRODUCTIVA '2024' - ATENCIÓN Y ACOMPAÑAMIENTO A EMPRENDEDORES</t>
  </si>
  <si>
    <t xml:space="preserve">Promover, a través de talleres y apoyo empresarial, la conformación de nuevas unidades productivas que faciliten la visualización y empoderamiento de las minorías lideradas por mujeres  de economía popular y comunitaria en los municipios de la jurisdicción. permitiendo el fomento la, creación el desarrollo de nuevas unidades productivas. </t>
  </si>
  <si>
    <t xml:space="preserve">ALEXANDRA
SANCHEZ </t>
  </si>
  <si>
    <t>MUJER EMPRENDEDORA PINTURA EN CUERO</t>
  </si>
  <si>
    <t>MUJER EMPRENDEDORA PINTURA EN FONDOS OSCUROS</t>
  </si>
  <si>
    <t>ANOLAIMA</t>
  </si>
  <si>
    <t>LA VEGA</t>
  </si>
  <si>
    <t>MUJER EMPRENDEDORA PINTURA EN TELA</t>
  </si>
  <si>
    <t>NOCAIMA</t>
  </si>
  <si>
    <t>SUBACHOQUE</t>
  </si>
  <si>
    <t>MADRID</t>
  </si>
  <si>
    <t>BELTRAN</t>
  </si>
  <si>
    <t>VILLETA</t>
  </si>
  <si>
    <t>PACHO</t>
  </si>
  <si>
    <t>MUJER EMPRENDEDORA</t>
  </si>
  <si>
    <t xml:space="preserve">AGOSTO </t>
  </si>
  <si>
    <t xml:space="preserve">SEPTIEMBRE </t>
  </si>
  <si>
    <t xml:space="preserve">NOVIEMBRE </t>
  </si>
  <si>
    <t>APORTE EMPRESARIAL A LA GESTIÓN CÍVICO Y SOCIAL  Y CULTURAL</t>
  </si>
  <si>
    <t>Apoyar a nuestras asociaciones, agremiaciones y matriculados de la jurisdicción en actividades de desarrollo cultural, recreacional, deportivo y el turismo a través de aportes empresariales.</t>
  </si>
  <si>
    <t>PINTURAS PARA LA FACHADA DE LOS ESTABLECIMIENTOS DE LA CALLE DE LOS ABOGADOS</t>
  </si>
  <si>
    <t>ENTREGA DE ESCRITORIOS Y SILLAS PARA LA OFICINA DE TURISMO</t>
  </si>
  <si>
    <r>
      <rPr>
        <b/>
        <sz val="10"/>
        <color rgb="FFFF0000"/>
        <rFont val="Arial"/>
        <family val="2"/>
      </rPr>
      <t>4400-4415</t>
    </r>
    <r>
      <rPr>
        <b/>
        <sz val="10"/>
        <rFont val="Arial"/>
        <family val="2"/>
      </rPr>
      <t xml:space="preserve"> MEJORAMIENTO Y CONSERVACIÓN DEL MEDIO AMBIENTE</t>
    </r>
  </si>
  <si>
    <t>PROGRAMA DE ECONOMÍA CIRCULAR</t>
  </si>
  <si>
    <t>Generar programas formativos que impulsen el aprovechamiento de todos los elementos participantes en el flujo físico de los recursos de la producción de económica circular.</t>
  </si>
  <si>
    <t>LIDA
GUZMÁN</t>
  </si>
  <si>
    <t xml:space="preserve">FORMACIÓN EN ECONOMIA CIRCULAR </t>
  </si>
  <si>
    <t>1.1.</t>
  </si>
  <si>
    <t>CONGRESO INTERNACIONAL DE SOSTENIBILIDA AMBIENTAL ECONOMIA CIRCULAR</t>
  </si>
  <si>
    <t xml:space="preserve">5 Y 6 JUNIO </t>
  </si>
  <si>
    <t>FUNZA</t>
  </si>
  <si>
    <t>1.2.</t>
  </si>
  <si>
    <t xml:space="preserve">FORMACIÓN </t>
  </si>
  <si>
    <t xml:space="preserve">VIRTUAL </t>
  </si>
  <si>
    <t xml:space="preserve">DIAGNOSTICOS - VISITAS EMPRESARIALES </t>
  </si>
  <si>
    <t xml:space="preserve">FACATATIVÁ </t>
  </si>
  <si>
    <t xml:space="preserve">ENTREGA CONTRIBUCIONES </t>
  </si>
  <si>
    <t>PROPIEDAD HORINZONTAL</t>
  </si>
  <si>
    <t>FORMACIÓN EMPRESARIAL "CAMPUS VIRTUAL"</t>
  </si>
  <si>
    <t>Desarrollar en el Campus Virtual que tiene la entidad contenidos que fortalezcan a los empresarios comerciantes y comunidad de la jurisdicción de la CCF  en diferentes áreas del conocimiento</t>
  </si>
  <si>
    <t xml:space="preserve">OSCAR
PEÑA </t>
  </si>
  <si>
    <t xml:space="preserve">CAMPUS VIRTUAL 8 CURSOS CERTIFICADOS TEMAS POR DEFINIR </t>
  </si>
  <si>
    <t>FORMACIÓN  EMPRESARIAL</t>
  </si>
  <si>
    <t xml:space="preserve">Desarrollar programas formativos que articulen el desarrollo de las necesidades del tejido empresarial de la región. este programa se desarrolla en espacios múltiples, presencial y virtual. este programa se desarrolla en espacios múltiples, presencial y virtual. </t>
  </si>
  <si>
    <t>OSCAR 
PEÑA</t>
  </si>
  <si>
    <t xml:space="preserve">MANIPULACION DE ALIMENTOS </t>
  </si>
  <si>
    <t>EL ROSAL</t>
  </si>
  <si>
    <t xml:space="preserve">DESARROLLO EMPRESARIAL </t>
  </si>
  <si>
    <t xml:space="preserve">FACATATIVA </t>
  </si>
  <si>
    <t xml:space="preserve">FACTURACION ELECTRONICA </t>
  </si>
  <si>
    <t xml:space="preserve">ELABORACION DE CONSERVAS DE HORTALIZAS Y FRUTAS </t>
  </si>
  <si>
    <t>VEEDURIA CIUDADANA</t>
  </si>
  <si>
    <t>PROPIEDAD HORIZONTAL</t>
  </si>
  <si>
    <t>CONTRATO DE ARRENDAMIENTO</t>
  </si>
  <si>
    <t xml:space="preserve">MADRID </t>
  </si>
  <si>
    <t xml:space="preserve">PLAN DE NEGOCIOS </t>
  </si>
  <si>
    <t xml:space="preserve">CURSO DE MANICURE Y PEDICURE </t>
  </si>
  <si>
    <t>MOSQUERA</t>
  </si>
  <si>
    <t>CURSO DE EXCEL INTERMEDIO</t>
  </si>
  <si>
    <t>TEMA POR DEFINIR</t>
  </si>
  <si>
    <t xml:space="preserve">OCTUBRE </t>
  </si>
  <si>
    <t xml:space="preserve">NOVIENBRE </t>
  </si>
  <si>
    <r>
      <rPr>
        <b/>
        <sz val="10"/>
        <color rgb="FFFF0000"/>
        <rFont val="Arial"/>
        <family val="2"/>
      </rPr>
      <t>4400-4417</t>
    </r>
    <r>
      <rPr>
        <sz val="10"/>
        <color rgb="FFFF0000"/>
        <rFont val="Arial"/>
        <family val="2"/>
      </rPr>
      <t xml:space="preserve"> </t>
    </r>
    <r>
      <rPr>
        <b/>
        <sz val="10"/>
        <rFont val="Arial"/>
        <family val="2"/>
      </rPr>
      <t>GESTIÓN Y FORTALECIMIENTO A LA COMPETITIVIDAD EMPRESARIAL</t>
    </r>
  </si>
  <si>
    <t>FÁBRICAS DE PRODUCTIVIDAD</t>
  </si>
  <si>
    <t>Apoyar el diseño e implementación del plan de escalamiento, para aumentar la capacidad productiva de las empresas, por medio de una cobertura más eficiente del programa que permita una mayor permanencia en el tiempo de estas unidades productivas. Se implementarán estrategias de promoción de la sostenibilidad social y ambiental, como herramienta de gestión, productividad, acceso a mercados y crecimiento empresarial.</t>
  </si>
  <si>
    <t>SEGUIMIENTO AL CONVENIO DE COLABORACIÓN NO. 799 DE 2023 CELEBRADO ENTRE LA CÁMARA DE COMERCIO DE FACATATIVÁ Y LA CONFEDERACIÓN COLOMBIANA DE CÁMARAS DE COMERCIO(CONFECÁMARAS)</t>
  </si>
  <si>
    <t xml:space="preserve">ENERO - NOVIEMBRE </t>
  </si>
  <si>
    <t>CONVOCATORIA DEL PROGRAMA FABRICAS DE PRODUCTIVIDAD CICLO V</t>
  </si>
  <si>
    <t xml:space="preserve">ENERO </t>
  </si>
  <si>
    <t xml:space="preserve">CONVOCATORIA FABRICAS DE PRODUCTIVIDAD Y SOSTENIBILIDAD DE LA ESTRETEGIA EMPRENTUR </t>
  </si>
  <si>
    <t xml:space="preserve">MESA DE TRABAJO EMPRESARIOS E INDUSTRIALES DE LA REGIÓN </t>
  </si>
  <si>
    <t xml:space="preserve">MOSQUERA </t>
  </si>
  <si>
    <t xml:space="preserve">VISITAS EMPRESARIALES </t>
  </si>
  <si>
    <t xml:space="preserve">JULIO - OCTUBRE </t>
  </si>
  <si>
    <t>FACATATIVÁ - FUNZA - MADRID Y MOSQUERA</t>
  </si>
  <si>
    <t>CENTROS DE REINDUSTRIALIZACIÓN "ZASCAS"</t>
  </si>
  <si>
    <t xml:space="preserve">Promover la creación de centros de servicios empresariales que prestan asistencia técnica, desarrollo y diferenciación del producto, gestión de proveeduría, desarrollo de mercado, gestión empresarial, servicios de información y formación en diferentes sectores. Incluyendo centros de reindustrialización del software así como de industrias culturales y creativas. </t>
  </si>
  <si>
    <t>JUAN M. 
TOCANCIPA</t>
  </si>
  <si>
    <t xml:space="preserve">CONVOCATORIA E INSCRIPCIÓN AL  PROGRAMA </t>
  </si>
  <si>
    <t>27 DE JULIO</t>
  </si>
  <si>
    <t xml:space="preserve">LANZAMIENTO PROGRAMA </t>
  </si>
  <si>
    <t xml:space="preserve">VILLETA </t>
  </si>
  <si>
    <t>SELECCION DE UNIDADES PRODUCTIVAS PRIMER COHORTE</t>
  </si>
  <si>
    <t>GUALIVA</t>
  </si>
  <si>
    <t xml:space="preserve">INTERVENCION DE 40 UNIDADES PRODUCTIVAS  </t>
  </si>
  <si>
    <t>SELECCION DE UNIDADES PRODUCTIVAS SEGUNDO COHORTE</t>
  </si>
  <si>
    <t xml:space="preserve">DICIEMBRE </t>
  </si>
  <si>
    <t>PARTICIPACIÓN EN CONGLOMERADOS EMPRESARIALES O CLUSTERS,  EN MESAS SECTORIALES Y COMITÉS REGIONALES</t>
  </si>
  <si>
    <t xml:space="preserve"> Crear, ejecutar y participar en estamentos de índole regional que fomenten el fortalecimiento empresarial y mercantil en los segmentos que representen. Mesas y comités Regionales.</t>
  </si>
  <si>
    <t>YEIMMY ROJAS 
- TATIANA CORTEZ</t>
  </si>
  <si>
    <t>EXPOALIADOS – Alianza con la Universidad Minuto de Dios</t>
  </si>
  <si>
    <t>23 de Abril de 2024</t>
  </si>
  <si>
    <t>FERIA INDUSTRIAL PARQUE SAN JORGE MOSQUERA</t>
  </si>
  <si>
    <t xml:space="preserve">20 y 21 de Junio de 2024 </t>
  </si>
  <si>
    <t>RUTA SOSTENIBLE-FERIA AMBIENTAL SAN JORGE</t>
  </si>
  <si>
    <t>SEPTIEMBRE</t>
  </si>
  <si>
    <r>
      <rPr>
        <b/>
        <sz val="10"/>
        <color rgb="FFFF0000"/>
        <rFont val="Arial"/>
        <family val="2"/>
      </rPr>
      <t xml:space="preserve">4400-4418 </t>
    </r>
    <r>
      <rPr>
        <b/>
        <sz val="10"/>
        <rFont val="Arial"/>
        <family val="2"/>
      </rPr>
      <t xml:space="preserve">PROGRAMA DE INTERNACIONALIZACIÓN </t>
    </r>
  </si>
  <si>
    <t>INTERNACIONALIZACIÓN REGIONAL</t>
  </si>
  <si>
    <t>Fomentar la cultura exportadora y ampliar el tejido empresarial exportador de la Jurisdicción. a través de programas de formación a  los empresarios  en temas teórico prácticos orientados a desarrollar habilidades necesarias para iniciar y/o continuar con su proceso de exportación a partir del panorama actual del proceso y plan de internacionalización en Colombia, la selección de mercados internacionales, la negociación internacional y prepararlos para la participación en eventos a nivel internacional, que mejoren la competitividad y la rentabilidad de sus productos y/o servicios tanto a nivel nacional como en el exterior.</t>
  </si>
  <si>
    <t xml:space="preserve">CAMPAÑA EXPECTATIVA - CONVOCATORIA INSCRIPCIÓN EMRPESARIOS </t>
  </si>
  <si>
    <t xml:space="preserve">ABRIL - MAYO </t>
  </si>
  <si>
    <t>INTERNACIONALIZACIÓN ESTRATÉGICA - “TÁCTICAS PARA INGRESAR A MERCADOS EXTRANJEROS”</t>
  </si>
  <si>
    <t xml:space="preserve">JUNIO - JULIO </t>
  </si>
  <si>
    <t xml:space="preserve">ENCUENTRO EMPRESARIAL CON CÁMARAS DE COMERCIO BINACIONALES Y OTRAS ENTIDADES DEL SECTOR </t>
  </si>
  <si>
    <t xml:space="preserve">FUNZA </t>
  </si>
  <si>
    <t xml:space="preserve">ENTREGA DE DIAGNOSTICOS EMPRESARIALES - INVESTIGACIÓN DE MERCADOS INTERNACIONALES </t>
  </si>
  <si>
    <t xml:space="preserve">FUNZA - FACATATIVÁ </t>
  </si>
  <si>
    <t xml:space="preserve">ENTREGA CONTRIBUCIONES PROGRAMA INTERNACIONALIZACIÓN </t>
  </si>
  <si>
    <r>
      <rPr>
        <b/>
        <sz val="10"/>
        <color rgb="FFFF0000"/>
        <rFont val="Arial"/>
        <family val="2"/>
      </rPr>
      <t>4500-4517</t>
    </r>
    <r>
      <rPr>
        <b/>
        <sz val="10"/>
        <color rgb="FF000000"/>
        <rFont val="Arial"/>
        <family val="2"/>
      </rPr>
      <t xml:space="preserve"> FORTALECIMIENTO AL SECTOR TURÍSTICO</t>
    </r>
  </si>
  <si>
    <t>TURISMO REGIONAL EMPRESARIAL</t>
  </si>
  <si>
    <t>Fortalecer los procesos de formalización de prestadores de servicios turísticos en el Registro Nacional de Turismo. Impulso a la creación y fortalecimiento de conglomerados productivos asociados a la cadena de valor ampliada del turismo. Programas de promoción, apoyo y fortalecimiento al turismo a nivel regional, Priorizar la implementación de programas enfocados en promocionar, apoyar y fortalecer el turismo en el marco de las conglomeraciones productivas regionales o de las vocaciones del territorio.</t>
  </si>
  <si>
    <t>EDWIN
BERNAL</t>
  </si>
  <si>
    <t>CAPACITACION DE REGISTRO NACIONAL DE TURISMO</t>
  </si>
  <si>
    <t>VIRTUAL</t>
  </si>
  <si>
    <t>SUPATA</t>
  </si>
  <si>
    <t>ALBAN</t>
  </si>
  <si>
    <t>lll SESION DEL CLUSTER DE TURISMO GUALIVA Y MESA SECTORIAL SABANA OCCIDENTE</t>
  </si>
  <si>
    <t>AGOSTO -NOVIEMBRE</t>
  </si>
  <si>
    <t>GUALIVA-SABANA OCCIDENTE</t>
  </si>
  <si>
    <r>
      <rPr>
        <b/>
        <sz val="10"/>
        <color rgb="FFFF0000"/>
        <rFont val="Arial"/>
        <family val="2"/>
      </rPr>
      <t>4500-4524</t>
    </r>
    <r>
      <rPr>
        <b/>
        <sz val="10"/>
        <rFont val="Arial"/>
        <family val="2"/>
      </rPr>
      <t xml:space="preserve"> SUSCRIPCIÓN DE CONVENIOS INTERINSTTITUCIONALES</t>
    </r>
  </si>
  <si>
    <t>YEIMMY
ROJAS</t>
  </si>
  <si>
    <t xml:space="preserve">
BUSINESS ENGLISH SCHOOL</t>
  </si>
  <si>
    <t>30 DE MAYO2024 -29 DE MAYO 2025</t>
  </si>
  <si>
    <t>PROGRAMA FORTALE SER (CONVENIO CONFECAMARAS)</t>
  </si>
  <si>
    <t xml:space="preserve">AGOSTO- DICIEMBRE </t>
  </si>
  <si>
    <t>MUNICIPIO DE FACATATIVA</t>
  </si>
  <si>
    <t xml:space="preserve">AGOSTO - DICIEMBRE </t>
  </si>
  <si>
    <t>MUNICIPIO DE BOJACA</t>
  </si>
  <si>
    <t>ASOCIACION DE PACHO ASOCOR</t>
  </si>
  <si>
    <t>CONVENIO SABE TECNOLOGIAS</t>
  </si>
  <si>
    <t>OTRO MUNICIPIO</t>
  </si>
  <si>
    <t>PENDIENTE MUNICIPIO</t>
  </si>
  <si>
    <r>
      <rPr>
        <b/>
        <sz val="10"/>
        <color rgb="FFFF0000"/>
        <rFont val="Arial"/>
        <family val="2"/>
      </rPr>
      <t xml:space="preserve">4500-4528 </t>
    </r>
    <r>
      <rPr>
        <b/>
        <sz val="10"/>
        <rFont val="Arial"/>
        <family val="2"/>
      </rPr>
      <t>PROMOCION Y APOYO AL EMPRENDIMIENTO EMPRESARIAL</t>
    </r>
  </si>
  <si>
    <t>PROGRAMA DE ATENCIÓN Y ACOMPAÑAMIENTO A EMPRENDEDORES "EMPRENDE 2024"</t>
  </si>
  <si>
    <t xml:space="preserve">CAMPAÑA EXPECTATIVA - CONVOCATORIA INSCRIPCIÓN EMPRESARIOS </t>
  </si>
  <si>
    <t>JURISDICCION</t>
  </si>
  <si>
    <t>SELECCION DE LOS 42 NUEVOS EMPRENDEDORES QUE RECIBEN CAPITAL SEMILLA.</t>
  </si>
  <si>
    <t xml:space="preserve">POR DEFINIR </t>
  </si>
  <si>
    <r>
      <rPr>
        <b/>
        <sz val="10"/>
        <color rgb="FFFF0000"/>
        <rFont val="Arial"/>
        <family val="2"/>
      </rPr>
      <t>4500-4529</t>
    </r>
    <r>
      <rPr>
        <b/>
        <sz val="10"/>
        <rFont val="Arial"/>
        <family val="2"/>
      </rPr>
      <t xml:space="preserve"> APOYO AL DESARROLLO AGROINDUSTRIAL</t>
    </r>
  </si>
  <si>
    <t>ACOMPAÑAMIENTO PARA EL FORTALECIMIENTO DEL SECTOR SOLIDARIO Y ORGANIZACIONES ASOCIATIVAS - “APOYO A LA ASOCIATIVIDAD AGROINDUSTRIAL”</t>
  </si>
  <si>
    <t>Fortalecer integralmente las capacidades técnicas, organizacionales, productivas y comerciales de las cooperativas productivas y otras formas asociativas,  a través de formación y apoyo empresarial</t>
  </si>
  <si>
    <t>EDWIN 
BERNAL</t>
  </si>
  <si>
    <t>SELECCION DE LAS ASOCIACIONES QUE  RECIBEN APOYO EN MATERIALES.</t>
  </si>
  <si>
    <r>
      <rPr>
        <b/>
        <sz val="10"/>
        <color rgb="FFFF0000"/>
        <rFont val="Arial"/>
        <family val="2"/>
      </rPr>
      <t>4500-4530</t>
    </r>
    <r>
      <rPr>
        <b/>
        <sz val="10"/>
        <rFont val="Arial"/>
        <family val="2"/>
      </rPr>
      <t xml:space="preserve"> GESTIÓN DE PROYECTOS Y PROMOCIÓN AL EMPRESARIO</t>
    </r>
  </si>
  <si>
    <t xml:space="preserve"> ACTIVIDADES PARA LA SIMPLIFICACIÓN Y AUTOMATIZACIÓN DE TRÁMITES - "BRIGADAS DE FORMALIZACIÓN"</t>
  </si>
  <si>
    <t>Formalizar a empresarios informales de la región a través de proceso de visita inscripción y recaudo a fin de aumentar las matrículas de la Cámara de Comercio de Facatativá.</t>
  </si>
  <si>
    <t xml:space="preserve">VISITA DE FORMALIZACION </t>
  </si>
  <si>
    <t>6 Y 11- JUNIO</t>
  </si>
  <si>
    <t xml:space="preserve">BELTRAN </t>
  </si>
  <si>
    <t xml:space="preserve">4-5 JUNIO </t>
  </si>
  <si>
    <t>CACHIPAY</t>
  </si>
  <si>
    <t>CHAGUANÍ</t>
  </si>
  <si>
    <t>14-15 MAYO</t>
  </si>
  <si>
    <t xml:space="preserve">EL ROSAL </t>
  </si>
  <si>
    <t xml:space="preserve">16 -21- MAYO  12-13-14-18 - JUNIO </t>
  </si>
  <si>
    <t>27-28-29-30-31 - MAYO</t>
  </si>
  <si>
    <t>LA PALMA</t>
  </si>
  <si>
    <t xml:space="preserve">6-7-8-9 - MAYO  1-8-19-20 - JUNIO  2 - JULIO </t>
  </si>
  <si>
    <t>20-21-22-23-24-MAYO 27 JULIO</t>
  </si>
  <si>
    <t xml:space="preserve">16-MAYO13 JUNIO </t>
  </si>
  <si>
    <t xml:space="preserve">SUBACHOQUE </t>
  </si>
  <si>
    <t xml:space="preserve">UTICA </t>
  </si>
  <si>
    <t xml:space="preserve">YACOPÍ </t>
  </si>
  <si>
    <t xml:space="preserve">ZAIPACÓN </t>
  </si>
  <si>
    <t xml:space="preserve">BOJACÁ </t>
  </si>
  <si>
    <t xml:space="preserve">SAN FRANCISCO </t>
  </si>
  <si>
    <t xml:space="preserve">24-25-26 - JUNIO </t>
  </si>
  <si>
    <t xml:space="preserve">LA VEGA </t>
  </si>
  <si>
    <t xml:space="preserve">JULIO </t>
  </si>
  <si>
    <t>PROGRAMA DE ASISTENCIA TÉCNICA Y FORMACIÓN A MICRONEGOCIOS Y MICROEMPRESAS DE LA ECONOMONÍA POPULAR Y COMUNITARIA "TRANSFORMA-T Y ALISTA-T"</t>
  </si>
  <si>
    <t>Apoyar los procesos de identificación y asistencia técnica para fortalecer su capacidad asociativa, organizativa y/o productiva, incluyendo acciones que fortalezcan habilidades digitales acorde con sus necesidades.</t>
  </si>
  <si>
    <t xml:space="preserve">FERIA UNIDADES PRODUCTIVIDAS DIA DE LA MADRE </t>
  </si>
  <si>
    <t xml:space="preserve">6 AL 10 MAYO </t>
  </si>
  <si>
    <t xml:space="preserve">FERIA UNIDADES PRODUCTIVAS PRIMA MITAD DE AÑO </t>
  </si>
  <si>
    <t>17 AL 21 JUNIO</t>
  </si>
  <si>
    <t>PARTICIPACIÓN DE UNIDADES PRODUCTIVAS DE LA ECONOMIA POPULAR A LA FERIA + TALANTE (EXPOSITORES Y MISIÓN COMERCIAL)</t>
  </si>
  <si>
    <t>18, 19 Y 20 JULIO</t>
  </si>
  <si>
    <t xml:space="preserve">BOGOTA </t>
  </si>
  <si>
    <t xml:space="preserve">FORMACIÓN PROGRAMA TRANSFORMA T Y ALISTATE PARA CRECER </t>
  </si>
  <si>
    <t xml:space="preserve">FACATATIVÁ - FUNZA </t>
  </si>
  <si>
    <t xml:space="preserve">FERIA UNIDADES PRODUCTIVAS DE LA ECONOMICA POPULAR </t>
  </si>
  <si>
    <t xml:space="preserve">JORNADA FINANCIERA </t>
  </si>
  <si>
    <t xml:space="preserve"> CONSULTORIO EMPRESARIAL Y/O CONTABLE</t>
  </si>
  <si>
    <t>Articular de manera mancomunada con universidades de la región, crear consultorios empresariales en espacios  de asesorías del desarrollo empresarial</t>
  </si>
  <si>
    <t>YEIMMY 
ROJAS
- TATIANA CORTEZ</t>
  </si>
  <si>
    <t xml:space="preserve">CONVOCATORIA  EMPRESARIOS SOCIALIZACION DE PROGRAMA </t>
  </si>
  <si>
    <t>23 DE MAYO</t>
  </si>
  <si>
    <t>SOCIALIZACION Y APERTURA AL CONSULTORIO EMPRESARIO Y/O CONTABLE</t>
  </si>
  <si>
    <t xml:space="preserve">CONSULTORIO EMPRESARIAL EN COMERCIO EXTERIOR </t>
  </si>
  <si>
    <t xml:space="preserve">Generar espacios presenciales (nueva sede Funza) y/o virtuales, a través de interacción con estudiantes de últimos semestres de programas académicos aplicables a la internacionalización, asesorar a los empresarios en temáticas propias al citado objetivo </t>
  </si>
  <si>
    <t>CONVOCATORIA Y VINCULACIÓN EMPRESARIOS AL CONSULTORIO (PRIMER SEMESTRE)</t>
  </si>
  <si>
    <t xml:space="preserve">MARZO </t>
  </si>
  <si>
    <t>SOCIALIZACIÓN Y ENTREGA CONSULTORIAS EMPRESARIALES (PRIMER SEMESTRE)</t>
  </si>
  <si>
    <t xml:space="preserve">BOGOTÁ </t>
  </si>
  <si>
    <t>CONVOCATORIA Y VINCULACIÓN EMPRESARIOS AL CONSULTORIO (SEGUNDO SEMESTRE)</t>
  </si>
  <si>
    <t>SOCIALIZACIÓN Y ENTREGA CONSULTORIAS EMPRESARIALES (SEGUNDO SEMESTRE)</t>
  </si>
  <si>
    <t>BOGOTÁ</t>
  </si>
  <si>
    <r>
      <t xml:space="preserve">4500-4531 </t>
    </r>
    <r>
      <rPr>
        <b/>
        <sz val="10"/>
        <rFont val="Arial"/>
        <family val="2"/>
      </rPr>
      <t>PROGRAMAS DE INNOVACION EMPRESARIAL Y JUVENIL</t>
    </r>
  </si>
  <si>
    <t>PROGRAMA INNOVACIÓN EMPRESARIAL JUVENIL</t>
  </si>
  <si>
    <t>Fortalecer a estudiantes de los grados 10 y 11 de instituciones con doble titulación, apoyando los mejores proyectos presentados y calificados,  garantizando beneficio a los futuros empresarios - comerciantes de la jurisdicción.</t>
  </si>
  <si>
    <t>CONVOCATORIA Y VINCULACIÓN</t>
  </si>
  <si>
    <t>JURISDICCIÓN</t>
  </si>
  <si>
    <t>SOCIALIZACIÓN Y SEGUIMIENTO EN CREACION DE PROYECTOS</t>
  </si>
  <si>
    <t>ENTREGA DE CONTRIBUCIOES A LOS 5 COLEGIOS QUE QUEDEN SELECCIONADOS.</t>
  </si>
  <si>
    <t>INNOVACIÓN EMPRESARIAL</t>
  </si>
  <si>
    <t xml:space="preserve">Implementar estrategias que promuevan incorporación y desarrollo de procesos de innovación empresarial y de transferencia de conocimiento y tecnología orientados a fomentar en las empresas, el desarrollo de nuevos modelos de negocios, nuevos productos y servicios, así como la promoción del trabajo articulado con los actores del ecosistema de innovación. </t>
  </si>
  <si>
    <t>LANZAMIENTO, CONVOCATORIA Y SELECCIÓN DE EMPRESAS</t>
  </si>
  <si>
    <t>18-04-20247</t>
  </si>
  <si>
    <t>FACATATIVÁ</t>
  </si>
  <si>
    <t>REALIZACIÓN DE DIÁGNOSTICO Y CARACTERIZACIÓN DE EMPRESAS</t>
  </si>
  <si>
    <t>FORTALECIMIENTO FASE 1 Y 2</t>
  </si>
  <si>
    <t>REALIZACIÓN DE LABORATORIO DE PRUEBAS</t>
  </si>
  <si>
    <t>JORNADA DE CONEXIÓN INSTITUCIONAL</t>
  </si>
  <si>
    <t xml:space="preserve">REALIZACIÓN DE DIAGNÓSTICO DE SALIDA </t>
  </si>
  <si>
    <t>EVENTO DE CIERRE</t>
  </si>
  <si>
    <r>
      <rPr>
        <b/>
        <sz val="10"/>
        <color rgb="FFFF0000"/>
        <rFont val="Arial"/>
        <family val="2"/>
      </rPr>
      <t>4600-4609</t>
    </r>
    <r>
      <rPr>
        <b/>
        <sz val="10"/>
        <rFont val="Arial"/>
        <family val="2"/>
      </rPr>
      <t xml:space="preserve"> FERIAS RUEDAS,MISIONES Y ENCUENTROS COMERCIALES</t>
    </r>
  </si>
  <si>
    <t xml:space="preserve">MICRORRUEDAS EMPRESARIALES  </t>
  </si>
  <si>
    <t>Realizar microruedas de negocios en sectores relevantes de la economía de la jurisdicción.</t>
  </si>
  <si>
    <t>YEIMMY 
ROJAS - TATIANA CORTEZ</t>
  </si>
  <si>
    <t>MICRORUEDA FINANCIERA</t>
  </si>
  <si>
    <t xml:space="preserve">MICRORRUEDA EMPRESARIAL EN TURISMO </t>
  </si>
  <si>
    <t xml:space="preserve">MICRORRUEDA EMPRESARIAL EN INTELIGENCIA EMPRESARIAL </t>
  </si>
  <si>
    <t>MACRORUEDA DE NEGOCIOS - ENCUENTROS INTERNACIONALES</t>
  </si>
  <si>
    <t>Promover y participar en la macrorueda a través de ProColombia, con el fin de conectar a exportadores  y compradores de la jurisdicción con intereses comerciales en común, con el objetivo de facilitar la creación de oportunidades de negocio entre las partes.</t>
  </si>
  <si>
    <t>LIDA 
GUZMÁN</t>
  </si>
  <si>
    <t xml:space="preserve">PARTICIPACIÓN EMPRESARIOS MACRORRUEDA DE NEGOCIOS VERSIÓN 100 - PROCOLOMBIA </t>
  </si>
  <si>
    <t xml:space="preserve">Del 22 al 24 de Abril (Presencial) 2 y 3 de Mayo (Virtual) de 2024 </t>
  </si>
  <si>
    <t xml:space="preserve">CARTAGENA DE INDIAS </t>
  </si>
  <si>
    <r>
      <rPr>
        <b/>
        <sz val="10"/>
        <color rgb="FFFF0000"/>
        <rFont val="Arial"/>
        <family val="2"/>
      </rPr>
      <t>4600-4610</t>
    </r>
    <r>
      <rPr>
        <b/>
        <sz val="10"/>
        <rFont val="Arial"/>
        <family val="2"/>
      </rPr>
      <t xml:space="preserve"> CAMPAÑAS COMERCIALES</t>
    </r>
  </si>
  <si>
    <t>CAMPAÑAS COMERCIALES "YO LE COMPRO A MI REGIÓN"</t>
  </si>
  <si>
    <t>Incentivar las ventas del comercio en la jurisdicción de la Cámara de Comercio a través de Campañas Comerciales en fechas especiales.</t>
  </si>
  <si>
    <t>DIA DE LA MUJER</t>
  </si>
  <si>
    <t>BITUIMA</t>
  </si>
  <si>
    <t>DIA DE LA MADRE</t>
  </si>
  <si>
    <t>CHAGUANI</t>
  </si>
  <si>
    <t>DIA DEL TENDERO</t>
  </si>
  <si>
    <t>AMOR Y AMISTAD</t>
  </si>
  <si>
    <t>DIA DULCE</t>
  </si>
  <si>
    <t>VITRINA NAVIDEÑA</t>
  </si>
  <si>
    <t>VIVE LA NAVIDAD</t>
  </si>
  <si>
    <r>
      <rPr>
        <b/>
        <sz val="10"/>
        <color rgb="FFFF0000"/>
        <rFont val="Arial"/>
        <family val="2"/>
      </rPr>
      <t>4700-4711</t>
    </r>
    <r>
      <rPr>
        <b/>
        <sz val="10"/>
        <rFont val="Arial"/>
        <family val="2"/>
      </rPr>
      <t xml:space="preserve"> CAMPAÑA AFILIACIÓN MANTENIMIENTO Y EVENTOS AFILIADOS</t>
    </r>
  </si>
  <si>
    <t>FIDELIZACION, MANTENIMIENTO Y SOSTENIMIENTO DE AFILIADOS "PRIVADO"</t>
  </si>
  <si>
    <t>Mantener la fidelización y generar sentido de pertenencia por nuestra entidad, así como la satisfacción por nuestros servicios.</t>
  </si>
  <si>
    <t xml:space="preserve">ENCUENTRO DESAYUNO EMPRESARIAL CON LOS AFILIADOS </t>
  </si>
  <si>
    <t>Matriz elaborada por: Lida E. Guzmán M. / Profesional I Gestión Proyectos</t>
  </si>
  <si>
    <t>ENERO DE 2024</t>
  </si>
  <si>
    <t>RESPONSABLE</t>
  </si>
  <si>
    <t>EJECUCIÓN DE ACTIVIDADES  POR  PROYECTOS Y PROGRAMAS</t>
  </si>
  <si>
    <t>FECHA DE EJECUCIÓN DE LA ACTIVIDAD</t>
  </si>
  <si>
    <t>PERIODICIDAD MEDICIÓN DEL INDICADOR</t>
  </si>
  <si>
    <t>PRESUPUESTO EJECUTADO CON PAGO</t>
  </si>
  <si>
    <t>% DE PRESUPUESTO  EJECUTADO</t>
  </si>
  <si>
    <t>FEBRERO</t>
  </si>
  <si>
    <r>
      <rPr>
        <b/>
        <sz val="11"/>
        <color rgb="FFFF0000"/>
        <rFont val="Arial Narrow"/>
        <family val="2"/>
      </rPr>
      <t>4100-4114:</t>
    </r>
    <r>
      <rPr>
        <b/>
        <sz val="11"/>
        <rFont val="Arial Narrow"/>
        <family val="2"/>
      </rPr>
      <t xml:space="preserve"> JORNADAS DE RENOVACIONES</t>
    </r>
  </si>
  <si>
    <t>JORNADAS DE RENOVACIÓN - ACTIVIDADES PARA LA SIMPLIFICACIÓN Y AUTOMATIZACIÓN DE TRÁMITES</t>
  </si>
  <si>
    <t>DIRECTOR DE REGISTROS PUBLICOS</t>
  </si>
  <si>
    <r>
      <t>P47N4</t>
    </r>
    <r>
      <rPr>
        <sz val="10"/>
        <color rgb="FFFF0000"/>
        <rFont val="Arial Narrow"/>
        <family val="2"/>
      </rPr>
      <t>23</t>
    </r>
    <r>
      <rPr>
        <sz val="10"/>
        <rFont val="Arial Narrow"/>
        <family val="2"/>
      </rPr>
      <t>137</t>
    </r>
  </si>
  <si>
    <r>
      <t>P47N5</t>
    </r>
    <r>
      <rPr>
        <b/>
        <sz val="12"/>
        <color rgb="FFFF0000"/>
        <rFont val="Arial Narrow"/>
        <family val="2"/>
      </rPr>
      <t>24</t>
    </r>
    <r>
      <rPr>
        <b/>
        <sz val="12"/>
        <rFont val="Arial Narrow"/>
        <family val="2"/>
      </rPr>
      <t>5</t>
    </r>
  </si>
  <si>
    <t>5135401 CORREO PORTES Y TELEGR PUBLICO</t>
  </si>
  <si>
    <t>ACTIVIDADES PARA LA SIMPLIFICACIÓN Y AUTOMATIZACIÓN DE TRÁMITES - REALIZACIÓN DE LAS BRIGADAS DE RENOVACION EN LOS MUNICIPIOS DE LA JURISDICCIÓN.</t>
  </si>
  <si>
    <t>No. de matriculas renovadas por municipio en temporada alta</t>
  </si>
  <si>
    <t>513595107 PROPAGANDA Y PUBLICIDAD PUBLIC</t>
  </si>
  <si>
    <t>5155201 PASAJES TERRESTRES PUBLICO</t>
  </si>
  <si>
    <t>5155051 ALOJAMIENTO Y MANUTENCION PUBL</t>
  </si>
  <si>
    <t>TOTAL REGISTRO PÚBLICOS</t>
  </si>
  <si>
    <r>
      <rPr>
        <b/>
        <sz val="11"/>
        <color rgb="FFFF0000"/>
        <rFont val="Arial Narrow"/>
        <family val="2"/>
      </rPr>
      <t>4800-4809</t>
    </r>
    <r>
      <rPr>
        <b/>
        <sz val="11"/>
        <rFont val="Arial Narrow"/>
        <family val="2"/>
      </rPr>
      <t xml:space="preserve"> GESTIÓN DEL TALENTO HUMANO</t>
    </r>
  </si>
  <si>
    <t>FORTALECIMIENTO DE COMPETENCIAS AL TALENTO HUMANO</t>
  </si>
  <si>
    <t>PROFESIONAL DE TALENTO HUMANO</t>
  </si>
  <si>
    <r>
      <t>P47N4</t>
    </r>
    <r>
      <rPr>
        <sz val="10"/>
        <color rgb="FFFF0000"/>
        <rFont val="Aptos Narrow"/>
        <family val="2"/>
      </rPr>
      <t>23</t>
    </r>
    <r>
      <rPr>
        <sz val="10"/>
        <rFont val="Aptos Narrow"/>
        <family val="2"/>
      </rPr>
      <t>115</t>
    </r>
  </si>
  <si>
    <r>
      <t>P47N5</t>
    </r>
    <r>
      <rPr>
        <b/>
        <sz val="12"/>
        <color rgb="FFFF0000"/>
        <rFont val="Aptos Narrow"/>
        <family val="2"/>
      </rPr>
      <t>24</t>
    </r>
    <r>
      <rPr>
        <b/>
        <sz val="12"/>
        <rFont val="Aptos Narrow"/>
        <family val="2"/>
      </rPr>
      <t>1</t>
    </r>
  </si>
  <si>
    <t>5105631 CAPACITACION AL PERSONAL PUBLI</t>
  </si>
  <si>
    <t xml:space="preserve">CAPACITAR Y FORTALECER A LOS FUNCIONARIOS DE LA ENTIDAD  EN TEMAS DE INTERES. </t>
  </si>
  <si>
    <t>OT-01 
2022-2024 Mantener el sistema de gestión por competencias para el desarrollo profesional de los funcionarios
2025 Fortalecer el 10% de los ítems del sistema de gestión por competencias para el desarrollo profesional de los funcionarios
2026 Fortalecer el 20% de los ítems del sistema de gestión por competencias para el desarrollo profesional de los funcionarios</t>
  </si>
  <si>
    <t>DOTACIÓN  A LOS COLABORADORES DE LA ENTIDAD</t>
  </si>
  <si>
    <r>
      <t>P47N4</t>
    </r>
    <r>
      <rPr>
        <sz val="10"/>
        <color rgb="FFFF0000"/>
        <rFont val="Aptos Narrow"/>
        <family val="2"/>
      </rPr>
      <t>23</t>
    </r>
    <r>
      <rPr>
        <sz val="10"/>
        <rFont val="Aptos Narrow"/>
        <family val="2"/>
      </rPr>
      <t>122</t>
    </r>
  </si>
  <si>
    <r>
      <t>P47N5</t>
    </r>
    <r>
      <rPr>
        <b/>
        <sz val="12"/>
        <color rgb="FFFF0000"/>
        <rFont val="Aptos Narrow"/>
        <family val="2"/>
      </rPr>
      <t>24</t>
    </r>
    <r>
      <rPr>
        <b/>
        <sz val="12"/>
        <rFont val="Aptos Narrow"/>
        <family val="2"/>
      </rPr>
      <t>2</t>
    </r>
  </si>
  <si>
    <t>5105511 DOTACN Y SUMINIST A TRABAJ PUB</t>
  </si>
  <si>
    <t>ENTREGAR LA DOTACIÓN LEGAL PARA LOS FUNCIONARIOS: DE PLANTA DE LA ENTIDAD</t>
  </si>
  <si>
    <t>PROGRAMA DE SEGURIDAD Y SALUD EN EL TRABAJO - MEJORA CONTINUA DEL SISTEMA  SG - SST</t>
  </si>
  <si>
    <r>
      <t>P47N4</t>
    </r>
    <r>
      <rPr>
        <sz val="10"/>
        <color rgb="FFFF0000"/>
        <rFont val="Aptos Narrow"/>
        <family val="2"/>
      </rPr>
      <t>23</t>
    </r>
    <r>
      <rPr>
        <sz val="10"/>
        <rFont val="Aptos Narrow"/>
        <family val="2"/>
      </rPr>
      <t>123</t>
    </r>
  </si>
  <si>
    <r>
      <t>P47N5</t>
    </r>
    <r>
      <rPr>
        <b/>
        <sz val="12"/>
        <color rgb="FFFF0000"/>
        <rFont val="Aptos Narrow"/>
        <family val="2"/>
      </rPr>
      <t>24</t>
    </r>
    <r>
      <rPr>
        <b/>
        <sz val="12"/>
        <rFont val="Aptos Narrow"/>
        <family val="2"/>
      </rPr>
      <t>4</t>
    </r>
  </si>
  <si>
    <t>5105841 GTOS MEDIC Y DROGS(S OCUP PUBL</t>
  </si>
  <si>
    <t>GARANTIZAR EL CUMPLIMIENTO DE LOS REQUISITOS LEGALES DE ACUERDO AL DECRETO 1072  DE 2015 Y FORTALECER EL SISTEMA.</t>
  </si>
  <si>
    <t># acciones ejecutadas del Programa de automatización y seguridad / # acciones planeadas del Programa de automatización y seguridad</t>
  </si>
  <si>
    <t>5110951 OTROS PUBLICO</t>
  </si>
  <si>
    <t>PLAN DE BIENESTAR E INCENTIVOS INTERNOS</t>
  </si>
  <si>
    <t>Mejorar las condiciones LABORALES que favorezcan el desarrollo integral del colaborador y el mejoramiento de su nivel y calidad de vida laboral.</t>
  </si>
  <si>
    <r>
      <t>P47N5</t>
    </r>
    <r>
      <rPr>
        <b/>
        <sz val="12"/>
        <color rgb="FFFF0000"/>
        <rFont val="Aptos Narrow"/>
        <family val="2"/>
      </rPr>
      <t>24</t>
    </r>
    <r>
      <rPr>
        <b/>
        <sz val="12"/>
        <rFont val="Aptos Narrow"/>
        <family val="2"/>
      </rPr>
      <t>3</t>
    </r>
  </si>
  <si>
    <t>5105661 GTOS DEPORTV Y RECREAC PUBLICO</t>
  </si>
  <si>
    <t>REALIZAR ACTIVIDADES ENFATIZADAS A ELEVAR LOS NIVELES DE SATISFACCIÓN, BIENESTAR Y PRODUCTIVIDAD DEL CAPITAL HUMANO</t>
  </si>
  <si>
    <t>Número de eventos realizados/No. de eventos programados</t>
  </si>
  <si>
    <t>TOTAL TALENTO HUMANO</t>
  </si>
  <si>
    <r>
      <rPr>
        <b/>
        <sz val="10"/>
        <color rgb="FFFF0000"/>
        <rFont val="Aptos Narrow"/>
        <family val="2"/>
      </rPr>
      <t xml:space="preserve">4200-4211 </t>
    </r>
    <r>
      <rPr>
        <b/>
        <sz val="10"/>
        <rFont val="Aptos Narrow"/>
        <family val="2"/>
      </rPr>
      <t>EDUCACIÓN CONTINUA</t>
    </r>
  </si>
  <si>
    <t>FORTALECIMIENTO DE COMPETENCIAS A LOS OPERADORES Y FUNCIONARIOS DEL MASC</t>
  </si>
  <si>
    <t>Fortalecer, capacitar y actualizar a los operadores y funcionarios del centro de conciliación arbitraje y amigable composición en temas Jurídicos.</t>
  </si>
  <si>
    <t>DIRECTOR JURIDICO</t>
  </si>
  <si>
    <r>
      <t>P47N4</t>
    </r>
    <r>
      <rPr>
        <sz val="10"/>
        <color rgb="FFFF0000"/>
        <rFont val="Aptos Narrow"/>
        <family val="2"/>
      </rPr>
      <t>23</t>
    </r>
    <r>
      <rPr>
        <sz val="10"/>
        <rFont val="Aptos Narrow"/>
        <family val="2"/>
      </rPr>
      <t>117</t>
    </r>
  </si>
  <si>
    <r>
      <t>P47N5</t>
    </r>
    <r>
      <rPr>
        <b/>
        <sz val="12"/>
        <color rgb="FFFF0000"/>
        <rFont val="Aptos Narrow"/>
        <family val="2"/>
      </rPr>
      <t>24</t>
    </r>
    <r>
      <rPr>
        <b/>
        <sz val="12"/>
        <rFont val="Aptos Narrow"/>
        <family val="2"/>
      </rPr>
      <t>6</t>
    </r>
  </si>
  <si>
    <t>Número de capacitación realizadas / número de capacitaciones programadas</t>
  </si>
  <si>
    <t>519560102 PARA EVENTOS EXTERNOS PUBLICO</t>
  </si>
  <si>
    <r>
      <t xml:space="preserve">  4200-4212 </t>
    </r>
    <r>
      <rPr>
        <b/>
        <sz val="10"/>
        <rFont val="Aptos Narrow"/>
        <family val="2"/>
      </rPr>
      <t xml:space="preserve">SERVICIO SOCIAL DEL CENTRO-MASC      </t>
    </r>
    <r>
      <rPr>
        <b/>
        <sz val="10"/>
        <color rgb="FFFF0000"/>
        <rFont val="Aptos Narrow"/>
        <family val="2"/>
      </rPr>
      <t xml:space="preserve">                                                                                                                                            </t>
    </r>
  </si>
  <si>
    <t>RESPONSABILIDAD SOCIAL DE LOS CENTROS DE CONCILIACIÓN -MASC -CONCILIATONES - 2024</t>
  </si>
  <si>
    <t>Realizar jornadas gratuitas de conciliación equivalentes al cinco por ciento (5%) del total de las conciliaciones realizadas en cumplimiento a la ley.</t>
  </si>
  <si>
    <r>
      <t>P47N4</t>
    </r>
    <r>
      <rPr>
        <sz val="10"/>
        <color rgb="FFFF0000"/>
        <rFont val="Aptos Narrow"/>
        <family val="2"/>
      </rPr>
      <t>23</t>
    </r>
    <r>
      <rPr>
        <sz val="10"/>
        <rFont val="Aptos Narrow"/>
        <family val="2"/>
      </rPr>
      <t>146</t>
    </r>
  </si>
  <si>
    <r>
      <t>P47N5</t>
    </r>
    <r>
      <rPr>
        <b/>
        <sz val="12"/>
        <color rgb="FFFF0000"/>
        <rFont val="Aptos Narrow"/>
        <family val="2"/>
      </rPr>
      <t>24</t>
    </r>
    <r>
      <rPr>
        <b/>
        <sz val="12"/>
        <rFont val="Aptos Narrow"/>
        <family val="2"/>
      </rPr>
      <t>7</t>
    </r>
  </si>
  <si>
    <t>REALIZAR JORNADAS GRATUITAS DE CONCILIACION EQUIVALENTES AL CINCO POR CIENTO (5%) DEL TOTAL DE LAS CONCILIACIONES REALIZADAS EN CUMPLIMIENTO DEL DECRETO 069 de 2015 ARTÍCULO 2.2.4.2.5.1. "CONCILIATONES 2023"</t>
  </si>
  <si>
    <t>No de audiencias gratuitas proyectadas por cada centro MASC</t>
  </si>
  <si>
    <r>
      <rPr>
        <b/>
        <sz val="10"/>
        <color rgb="FFFF0000"/>
        <rFont val="Aptos Narrow"/>
        <family val="2"/>
      </rPr>
      <t>4200-4215</t>
    </r>
    <r>
      <rPr>
        <b/>
        <sz val="10"/>
        <rFont val="Aptos Narrow"/>
        <family val="2"/>
      </rPr>
      <t xml:space="preserve"> JORNADA DE CONCILIACIÓN ESCOLAR</t>
    </r>
  </si>
  <si>
    <t>FORTALECIMIENTO EJE SOCIAL MASC JORNADAS SEMILLERO ESCOLAR</t>
  </si>
  <si>
    <t>Promover, fortalecer y crear semilleros escolares como gestor de convivencia escolar armónica, pacífica y la solución de los conflictos entre compañeros para una sana paz</t>
  </si>
  <si>
    <r>
      <t>P47N4</t>
    </r>
    <r>
      <rPr>
        <sz val="10"/>
        <color rgb="FFFF0000"/>
        <rFont val="Aptos Narrow"/>
        <family val="2"/>
      </rPr>
      <t>23</t>
    </r>
    <r>
      <rPr>
        <sz val="10"/>
        <rFont val="Aptos Narrow"/>
        <family val="2"/>
      </rPr>
      <t>147</t>
    </r>
  </si>
  <si>
    <r>
      <t>P47N5</t>
    </r>
    <r>
      <rPr>
        <b/>
        <sz val="12"/>
        <color rgb="FFFF0000"/>
        <rFont val="Aptos Narrow"/>
        <family val="2"/>
      </rPr>
      <t>24</t>
    </r>
    <r>
      <rPr>
        <b/>
        <sz val="12"/>
        <rFont val="Aptos Narrow"/>
        <family val="2"/>
      </rPr>
      <t>8</t>
    </r>
  </si>
  <si>
    <t>PROMOVER Y CREAR SEMILLEROS ESCOLARES COMO GESTOR DE CONCILIACIONES ESCOLARES QUE PROPENDAN POR UNA CONVIVENCIA ESCOLAR ARMÓNICA, PACÍFICA Y LA SOLUCIÓN DE LOS CONFLICTOS ENTRE COMPAÑEROS, CON EL USO DE LA AUTONOMÍA DE LA VOLUNTAD, EL RESPETO POR LAS DIFERENCIAS DE SEXO, RAZA O CONDICIÓN SEXUAL Y LA MITIGACIÓN DE LA VIOLENCIA ESCOLAR, BUSCANDO UNA SOLUCIÓN PACÍFICA DE LAS DIFERENCIAS O CONFLICTOS, SIN NECESIDAD DE ACUDIR A LA VIOLENCIA ESCOLAR,  O EL CONOCIDO BULLYNG O MATONEO.</t>
  </si>
  <si>
    <t>N° de capacitaciones  ejecutadas en instituciones educativas/ N° de capacitaciones instituciones  programadas</t>
  </si>
  <si>
    <r>
      <rPr>
        <b/>
        <sz val="10"/>
        <color rgb="FFFF0000"/>
        <rFont val="Aptos Narrow"/>
        <family val="2"/>
      </rPr>
      <t>4200-4217</t>
    </r>
    <r>
      <rPr>
        <b/>
        <sz val="10"/>
        <rFont val="Aptos Narrow"/>
        <family val="2"/>
      </rPr>
      <t xml:space="preserve"> FUNCIONAMIENTO </t>
    </r>
    <r>
      <rPr>
        <b/>
        <sz val="10"/>
        <color rgb="FFFF0000"/>
        <rFont val="Aptos Narrow"/>
        <family val="2"/>
      </rPr>
      <t>DEL CENTRO DE CONCILIACIÓN - MASC</t>
    </r>
  </si>
  <si>
    <t>FUNCIONAMIENTO Y DIFUSIÓN DE LOS CENTROS DE CONCILIACIÓN - MASC</t>
  </si>
  <si>
    <t>Requerimientos que se presenten en desarrollo de las funciones del centro de conciliación y de acuerdo con lo normado</t>
  </si>
  <si>
    <r>
      <t>P47N4</t>
    </r>
    <r>
      <rPr>
        <sz val="10"/>
        <color rgb="FFFF0000"/>
        <rFont val="Aptos Narrow"/>
        <family val="2"/>
      </rPr>
      <t>23</t>
    </r>
    <r>
      <rPr>
        <sz val="10"/>
        <rFont val="Aptos Narrow"/>
        <family val="2"/>
      </rPr>
      <t>145</t>
    </r>
  </si>
  <si>
    <r>
      <t>P47N5</t>
    </r>
    <r>
      <rPr>
        <b/>
        <sz val="12"/>
        <color rgb="FFFF0000"/>
        <rFont val="Aptos Narrow"/>
        <family val="2"/>
      </rPr>
      <t>24</t>
    </r>
    <r>
      <rPr>
        <b/>
        <sz val="12"/>
        <rFont val="Aptos Narrow"/>
        <family val="2"/>
      </rPr>
      <t>9</t>
    </r>
  </si>
  <si>
    <r>
      <t>P47N5</t>
    </r>
    <r>
      <rPr>
        <b/>
        <sz val="12"/>
        <color rgb="FFFF0000"/>
        <rFont val="Aptos Narrow"/>
        <family val="2"/>
      </rPr>
      <t>24</t>
    </r>
    <r>
      <rPr>
        <b/>
        <sz val="12"/>
        <color theme="1"/>
        <rFont val="Aptos Narrow"/>
        <family val="2"/>
      </rPr>
      <t>10</t>
    </r>
  </si>
  <si>
    <t>513595107 PROPAGANDA Y PUBLICIDAD</t>
  </si>
  <si>
    <t>POSICIONAR AL CENTRO DE CONCILIACIÓN ARBITRAJE Y AMIGABLE COMPOSICIÓN COMO UNA HERRAMIENTA EFICAZ EFICIENTE Y ECONÓMICA PARA LA SOLUCIÓN DE CONFLICTOS.</t>
  </si>
  <si>
    <t>ORIENTACIÓN JURÍDICO-SOCIAL INCLUYENTE EN NUESTRA JURISDICCIÓN</t>
  </si>
  <si>
    <t>Realizar conferencias y asesoría jurídica gratuita a comerciantes, mujeres y hombres cabeza de familia en temas de maltrato intrafamiliar, comercial, de derecho y tributario; realizar brigadas de conciliación en temas de familia, civil, comercial, penal, dirigidas a comerciantes y personas naturales en alianza con las facultades de derecho</t>
  </si>
  <si>
    <r>
      <t>P47N4</t>
    </r>
    <r>
      <rPr>
        <sz val="10"/>
        <color rgb="FFFF0000"/>
        <rFont val="Aptos Narrow"/>
        <family val="2"/>
      </rPr>
      <t>23</t>
    </r>
    <r>
      <rPr>
        <sz val="10"/>
        <rFont val="Aptos Narrow"/>
        <family val="2"/>
      </rPr>
      <t>148</t>
    </r>
  </si>
  <si>
    <r>
      <t>P47N5</t>
    </r>
    <r>
      <rPr>
        <b/>
        <sz val="12"/>
        <color rgb="FFFF0000"/>
        <rFont val="Aptos Narrow"/>
        <family val="2"/>
      </rPr>
      <t>24</t>
    </r>
    <r>
      <rPr>
        <b/>
        <sz val="12"/>
        <rFont val="Aptos Narrow"/>
        <family val="2"/>
      </rPr>
      <t>11</t>
    </r>
  </si>
  <si>
    <t>ASESORAR A GRUPOS INCLUYENTES, COMERCIANTES Y COMUNIDAD EN GENERAL INCLUYENTES  EN MATERIA JURIDICA, VIOLENIA DE GENERO, MUJER INCLUYENTE QUE CONTRIBUYA A PROMOVER LA SOLUCION DE CONFLICTOS SEGUN SU COMPETENCIA. (90% MUNICIPIOS)</t>
  </si>
  <si>
    <t>31/11/2024</t>
  </si>
  <si>
    <r>
      <rPr>
        <b/>
        <sz val="10"/>
        <color rgb="FFFF0000"/>
        <rFont val="Aptos Narrow"/>
        <family val="2"/>
      </rPr>
      <t>4300-4320</t>
    </r>
    <r>
      <rPr>
        <b/>
        <sz val="10"/>
        <rFont val="Aptos Narrow"/>
        <family val="2"/>
      </rPr>
      <t xml:space="preserve"> CONSULTORIO JURÍDICO</t>
    </r>
  </si>
  <si>
    <t>CONSULTORIO JURÍDICO PARA TOD@S</t>
  </si>
  <si>
    <t>Asesorar a grupos incluyentes, comerciantes y comunidad en general en materia jurídica en temas civiles, familia comercial y penal que contribuya a promover la solución de conflictos según su competencia.</t>
  </si>
  <si>
    <r>
      <t>P47N4</t>
    </r>
    <r>
      <rPr>
        <sz val="10"/>
        <color rgb="FFFF0000"/>
        <rFont val="Aptos Narrow"/>
        <family val="2"/>
      </rPr>
      <t>23</t>
    </r>
    <r>
      <rPr>
        <sz val="10"/>
        <rFont val="Aptos Narrow"/>
        <family val="2"/>
      </rPr>
      <t>149</t>
    </r>
  </si>
  <si>
    <r>
      <t>P47N5</t>
    </r>
    <r>
      <rPr>
        <b/>
        <sz val="12"/>
        <color rgb="FFFF0000"/>
        <rFont val="Aptos Narrow"/>
        <family val="2"/>
      </rPr>
      <t>24</t>
    </r>
    <r>
      <rPr>
        <b/>
        <sz val="12"/>
        <rFont val="Aptos Narrow"/>
        <family val="2"/>
      </rPr>
      <t>12</t>
    </r>
  </si>
  <si>
    <t>ASESORAR A COMERCIANTES Y COMUNIDAD EN GENERAL QUE LO REQUIERA EN MATERIA JURIDICA QUE CONTRIBUYA A PROMOVER LA SOLUCION DE CONFLICTOS SEGUN SU COMPETENCIA (90% MPIOS)</t>
  </si>
  <si>
    <t>No. DE ASESORIAS REALIZADAS POR CENTRO DE CONCILIACIÓN MASC</t>
  </si>
  <si>
    <r>
      <rPr>
        <b/>
        <sz val="10"/>
        <color rgb="FFFF0000"/>
        <rFont val="Aptos Narrow"/>
        <family val="2"/>
      </rPr>
      <t>4300-4321</t>
    </r>
    <r>
      <rPr>
        <b/>
        <sz val="10"/>
        <rFont val="Aptos Narrow"/>
        <family val="2"/>
      </rPr>
      <t xml:space="preserve"> - ELECCIÓN DE GREMIOS DE LA PRODUCCIÓN</t>
    </r>
  </si>
  <si>
    <t>Coordinar, difundir y publicar la convocatoria para la elección de los gremios de la producción a la junta directiva de las ese, de acuerdo con las solicitudes del gobierno departamental</t>
  </si>
  <si>
    <r>
      <t>P47N4</t>
    </r>
    <r>
      <rPr>
        <sz val="10"/>
        <color rgb="FFFF0000"/>
        <rFont val="Aptos Narrow"/>
        <family val="2"/>
      </rPr>
      <t>23</t>
    </r>
    <r>
      <rPr>
        <sz val="10"/>
        <rFont val="Aptos Narrow"/>
        <family val="2"/>
      </rPr>
      <t>184</t>
    </r>
  </si>
  <si>
    <r>
      <t>P47N5</t>
    </r>
    <r>
      <rPr>
        <b/>
        <sz val="12"/>
        <color rgb="FFFF0000"/>
        <rFont val="Aptos Narrow"/>
        <family val="2"/>
      </rPr>
      <t>24</t>
    </r>
    <r>
      <rPr>
        <b/>
        <sz val="12"/>
        <rFont val="Aptos Narrow"/>
        <family val="2"/>
      </rPr>
      <t>13</t>
    </r>
  </si>
  <si>
    <t>NUMERO DE ELECCIONES ACOMPAÑADAS / NÚMERO DE ELECCIONES SOLICITADAS</t>
  </si>
  <si>
    <t>.</t>
  </si>
  <si>
    <r>
      <rPr>
        <b/>
        <sz val="10"/>
        <color rgb="FFFF0000"/>
        <rFont val="Arial Narrow"/>
        <family val="2"/>
      </rPr>
      <t xml:space="preserve">4700-4709 </t>
    </r>
    <r>
      <rPr>
        <b/>
        <sz val="10"/>
        <rFont val="Arial Narrow"/>
        <family val="2"/>
      </rPr>
      <t>GESTIÓN DOCUMENTAL  DE LA CÁMARA DE COMERCIO DE FACATATIVÁ)</t>
    </r>
  </si>
  <si>
    <t>CUMPLIMIENTO  A LAS  ACTIVIDADES  PROGRAMA DE GESTIÓN DOCUMENTAL</t>
  </si>
  <si>
    <t>Desarrollar actividades del plan de trabajo, establecidas en el PGD, implementando las acciones técnicas y operativas, con el fin de dar la disposición final de los fondos documentales y elaborar planes de conservación y preservación en soporte digital y físico.</t>
  </si>
  <si>
    <t>DIRECTORA INSTITUCIONAL/ PROFESIONAL ARCHIVO</t>
  </si>
  <si>
    <r>
      <t>P47N4</t>
    </r>
    <r>
      <rPr>
        <sz val="10"/>
        <color rgb="FFFF0000"/>
        <rFont val="Arial Narrow"/>
        <family val="2"/>
      </rPr>
      <t>23</t>
    </r>
    <r>
      <rPr>
        <sz val="10"/>
        <rFont val="Arial Narrow"/>
        <family val="2"/>
      </rPr>
      <t>133</t>
    </r>
  </si>
  <si>
    <r>
      <t>P47N5</t>
    </r>
    <r>
      <rPr>
        <b/>
        <sz val="12"/>
        <color rgb="FFFF0000"/>
        <rFont val="Arial Narrow"/>
        <family val="2"/>
      </rPr>
      <t>24</t>
    </r>
    <r>
      <rPr>
        <b/>
        <sz val="12"/>
        <color theme="1"/>
        <rFont val="Arial Narrow"/>
        <family val="2"/>
      </rPr>
      <t>14</t>
    </r>
  </si>
  <si>
    <t xml:space="preserve">5110951 OTROS PUBLICO
</t>
  </si>
  <si>
    <t xml:space="preserve">DAR CUMPLIMIENTO  A LO ESTABLECIDO EN EL PROGRAMA DE GESTIÓN DOCUMENTAL  DE LA CCF (PGD) DE CONTROL DE ACCESO - TCA, PARA LA CCF </t>
  </si>
  <si>
    <t>Número de Actividades realizadas del PGD/ Número de actividades proyectadas del PGD</t>
  </si>
  <si>
    <t>ORGANIZACIÓN, CONSERVACIÓN DE LOS DOCUMENTOS DE LA CCF</t>
  </si>
  <si>
    <t>Organizar y trasladar los documentos de las diferentes áreas de la entidad a la sede Funza, para garantizar su integridad y custodia.</t>
  </si>
  <si>
    <r>
      <t>P47N5</t>
    </r>
    <r>
      <rPr>
        <b/>
        <sz val="12"/>
        <color rgb="FFFF0000"/>
        <rFont val="Arial Narrow"/>
        <family val="2"/>
      </rPr>
      <t>24</t>
    </r>
    <r>
      <rPr>
        <b/>
        <sz val="12"/>
        <rFont val="Arial Narrow"/>
        <family val="2"/>
      </rPr>
      <t>15</t>
    </r>
  </si>
  <si>
    <t>5135501 TRANSPORT FLETES Y ACARR PUBL</t>
  </si>
  <si>
    <t>DISPONER DE LOS RECURSOS MATERIALES Y LOGISTICOS, NECESARIOS PARA LA ORGANIZACIÓN, CONSERVACION DE LOS DOCUMENTOS DE LAS DIFERENTES AREAS DE LA INSTITUCION,  PARA GARANTIZAR SU INTEGRIDAD.</t>
  </si>
  <si>
    <t>Número de áreas organizadas  y trasladadas- R. Públicos/ número de áreas proyectadas para organizar y trasladada. R. Públicos</t>
  </si>
  <si>
    <t>519530101 PAPELERIA PUBLICO</t>
  </si>
  <si>
    <t>FORTALECIMIENTO, CAPACITACIONES Y PARTICIPACIÓN EN  COMITÉS DE LA GESTIÓN DOCUMENTAL</t>
  </si>
  <si>
    <t>Participar en capacitaciones y comités programados por el archivo general de la nación, Confecámaras y comité de archivo departamental.</t>
  </si>
  <si>
    <r>
      <t>P47N5</t>
    </r>
    <r>
      <rPr>
        <b/>
        <sz val="12"/>
        <color rgb="FFFF0000"/>
        <rFont val="Arial Narrow"/>
        <family val="2"/>
      </rPr>
      <t>24</t>
    </r>
    <r>
      <rPr>
        <b/>
        <sz val="12"/>
        <rFont val="Arial Narrow"/>
        <family val="2"/>
      </rPr>
      <t>17</t>
    </r>
  </si>
  <si>
    <t>PARTICIPACIPAR EN CAPACITACIONES PROGRAMADAS POR LAS ENTIDADES RESPONSABLES DE LA GESTIÓN DOCUMENTAL (AGN, CONFECAMARAS, CAMARAS DE COMERCIO, ETC).</t>
  </si>
  <si>
    <t>Número asistencia en Capacitación externa/Número de participaciones proyectadas.</t>
  </si>
  <si>
    <t>FORTALECIMIENTO A LOS FUNCIONARIOS EN TEMAS DE GESTIÓN DOCUMENTAL</t>
  </si>
  <si>
    <t>Fortalecer con capacitaciones internas en gestión documental a los colaboradores de la entidad</t>
  </si>
  <si>
    <t>FORTALECER  COMPETENCIAS EN GESTION DOCUMENTAL</t>
  </si>
  <si>
    <t>1/012/2024</t>
  </si>
  <si>
    <t>Número asistencia en Capacitación internas/Número de capacitaciones proyectadas.</t>
  </si>
  <si>
    <t xml:space="preserve"> PLAN DE TRABAJO DE GESTIÓN Y FORTALECIMIENTO DEL SISTEMA, PARA LAS CÁMARAS DE COMERCIO (CONFECÁMARAS)</t>
  </si>
  <si>
    <t>Aporte consultoría Confecámaras en gestión documental</t>
  </si>
  <si>
    <r>
      <t>P47N5</t>
    </r>
    <r>
      <rPr>
        <b/>
        <sz val="12"/>
        <color rgb="FFFF0000"/>
        <rFont val="Arial Narrow"/>
        <family val="2"/>
      </rPr>
      <t>24</t>
    </r>
    <r>
      <rPr>
        <b/>
        <sz val="12"/>
        <rFont val="Arial Narrow"/>
        <family val="2"/>
      </rPr>
      <t>18</t>
    </r>
  </si>
  <si>
    <t>512505104 OTRAS CONTRIBUCIONES PUBLICO</t>
  </si>
  <si>
    <t>PARTICIPAR EN EL MARCO DEL CONVENIO DE IMPLEMENTACIÓN DEL PLAN DE TRABAJO DE GESTIÓN DOCUMENTAL PARA LAS CÁMARAS DE COMERCIO "CONFECAMARAS"</t>
  </si>
  <si>
    <t>Número de capacitaciones asistidas -Confecámaras virtual-presencial/ Número de capacitaciones agendadas.</t>
  </si>
  <si>
    <t>SUB TOTAL GESTIÓN CENTRO DOCUMENTAL</t>
  </si>
  <si>
    <r>
      <rPr>
        <b/>
        <sz val="11"/>
        <color rgb="FFFF0000"/>
        <rFont val="Arial Narrow"/>
        <family val="2"/>
      </rPr>
      <t xml:space="preserve">4700-4705 </t>
    </r>
    <r>
      <rPr>
        <b/>
        <sz val="11"/>
        <rFont val="Arial Narrow"/>
        <family val="2"/>
      </rPr>
      <t>GESTIÓN DE CALIDAD</t>
    </r>
  </si>
  <si>
    <t>MANTENIMIENTO DE CERTIFICACIÓN ISO</t>
  </si>
  <si>
    <t>Realizar auditoria de seguimiento al sistema de Gestión de Calidad, de conformidad con lo estipulado en el reglamento de ICONTEC en su numeral 5.5 periodo de certificación, mantener y continuar el sistema de gestión de calidad, cumpliendo con los requisitos normativos.</t>
  </si>
  <si>
    <t>DIRECTORA INSTITUCIONAL/ PROFESIONAL CALIDAD</t>
  </si>
  <si>
    <r>
      <t>P47N5</t>
    </r>
    <r>
      <rPr>
        <b/>
        <sz val="12"/>
        <color rgb="FFFF0000"/>
        <rFont val="Arial Narrow"/>
        <family val="2"/>
      </rPr>
      <t>24</t>
    </r>
    <r>
      <rPr>
        <b/>
        <sz val="12"/>
        <rFont val="Arial Narrow"/>
        <family val="2"/>
      </rPr>
      <t>19</t>
    </r>
  </si>
  <si>
    <t>5110401 HONORARIOS ISO PUBLICO</t>
  </si>
  <si>
    <t>CERTIFICAR EL SISTEMA, DE CONFORMIDAD CON LO ESTIPULADO EN EL REGLAMENTO DE ICONTEC EN SU NUMERAL 5.5 PERIODO DE CERTIFICACIÓN, MANTENER Y CONTINUAR EL SISTEMA DE GESTIÓN DE CALIDAD, CUMPLIENDO CON LOS REQUISITOS NORMATIVOS, SE VERIFICAN A TRAVÉS DE LA AUDITORIA DE SEGUIMIENTO QUE REALIZA ICONTEC CADA AÑO.</t>
  </si>
  <si>
    <t xml:space="preserve"> APOYO DE UN ASESOR (A) EXTERNO (A) IDÓNEO (A) EN TEMAS DE CÁMARA DE COMERCIO, QUE SOPORTE, MANTENGA Y HAGA SEGUIMIENTO, SOBRE EL CUMPLIMIENTO A LOS REQUISITOS DE LA ISO 9001:2015 - ICONTEC</t>
  </si>
  <si>
    <t>Contar con el apoyo de un asesor (a) externo (a) idóneo (a) en temas de cámara de comercio, que soporte, mantenga y haga seguimiento de la mano con la profesional gestión de calidad de la CCF, sobre el cumplimiento a los requisitos de la ISO 9001:2015 a través de la realización de una auditoría interna previa a la auditoría externa que realiza ICONTEC.  Realizar segunda fase con el área de gestión documental que corresponde a la actualización de toda la documentación y realización de un segundo  seguimiento y cumplimiento a los requisitos establecidos para el área.</t>
  </si>
  <si>
    <r>
      <t>P47N5</t>
    </r>
    <r>
      <rPr>
        <b/>
        <sz val="12"/>
        <color rgb="FFFF0000"/>
        <rFont val="Arial Narrow"/>
        <family val="2"/>
      </rPr>
      <t>24</t>
    </r>
    <r>
      <rPr>
        <b/>
        <sz val="12"/>
        <rFont val="Arial Narrow"/>
        <family val="2"/>
      </rPr>
      <t>20</t>
    </r>
  </si>
  <si>
    <t xml:space="preserve"> CONTAR CON EL APOYO DE UN ASESOR (A) EXTERNO (A) IDÓNEO (A) EN TEMAS DE CÁMARA DE COMERCIO, QUE SOPORTE, MANTENGA Y HAGA SEGUIMIENTO DE LA MANO CON LA PROFESIONAL II GESTIÓN DE CALIDAD DE LA CCF, SOBRE EL CUMPLIMIENTO A LOS REQUISITOS DE LA ISO 9001:2015 A TRAVÉS DE LA REALIZACIÓN DE UNA AUDITORIA INTERNA PREVIA A LA AUDITORIA EXTERNA QUE REALIZA ICONTEC</t>
  </si>
  <si>
    <t>No. De Actividades Realizadas por la asesoría / Total de Actividades Planteadas
No. De Procesos Certificados/No de procesos proyectados para certificación</t>
  </si>
  <si>
    <t xml:space="preserve">FORTALECER LAS COMPETENCIAS A AUDITORES INTERNOS Y DUEÑOS DE PROCESO. </t>
  </si>
  <si>
    <t>Fortalecer las competencias de los colaboradores dueños de proceso en últimas tendencias de sistema de gestión de calidad acorde la norma ISO 9001:2015</t>
  </si>
  <si>
    <r>
      <t>P47N5</t>
    </r>
    <r>
      <rPr>
        <b/>
        <sz val="12"/>
        <color rgb="FFFF0000"/>
        <rFont val="Arial Narrow"/>
        <family val="2"/>
      </rPr>
      <t>24</t>
    </r>
    <r>
      <rPr>
        <b/>
        <sz val="12"/>
        <rFont val="Arial Narrow"/>
        <family val="2"/>
      </rPr>
      <t>74</t>
    </r>
  </si>
  <si>
    <t>SIN PRESUPUESTO / LIDER DEL PROCESO LO REALIZA</t>
  </si>
  <si>
    <t>CAPACITAR Y  FORTALECER LAS COMPETENCIAS DE LOS AUDITORES INTERNOS Y DUEÑOS DE PROCESO "ULTIMAS TENDENCIAS EN AUDITORIAS INTERNAS"</t>
  </si>
  <si>
    <t>No. De Colaboradores Auditores capacitados/ No Total de Auditores Internos</t>
  </si>
  <si>
    <t>SUB TOTAL GESTIÓN DE CALIDAD</t>
  </si>
  <si>
    <r>
      <rPr>
        <b/>
        <sz val="11"/>
        <color rgb="FFFF0000"/>
        <rFont val="Arial Narrow"/>
        <family val="2"/>
      </rPr>
      <t>4700-4710</t>
    </r>
    <r>
      <rPr>
        <b/>
        <sz val="11"/>
        <rFont val="Arial Narrow"/>
        <family val="2"/>
      </rPr>
      <t xml:space="preserve"> PROMOCIÓN INSTITUCIONAL E IMAGEN CORPORATIVA.</t>
    </r>
  </si>
  <si>
    <t>PUBLICIDAD E IMAGEN CORPORATIVA PARA INCENTIVAR LA RENOVACIÓN Y SERVICIOS REGISTRALES</t>
  </si>
  <si>
    <t>Realizar campaña de marketing y publicidad en toda la jurisdicción para incentivar la renovación de los servicios registrales de la Cámara de Comercio de Facatativá.</t>
  </si>
  <si>
    <t>DIRECTORA INSTITUCIONAL/ PROFESIONAL COMUNICACIONES</t>
  </si>
  <si>
    <r>
      <t>P47N5</t>
    </r>
    <r>
      <rPr>
        <b/>
        <sz val="12"/>
        <color rgb="FFFF0000"/>
        <rFont val="Arial Narrow"/>
        <family val="2"/>
      </rPr>
      <t>24</t>
    </r>
    <r>
      <rPr>
        <b/>
        <sz val="12"/>
        <rFont val="Arial Narrow"/>
        <family val="2"/>
      </rPr>
      <t>22</t>
    </r>
  </si>
  <si>
    <t xml:space="preserve">REALIZAR CAMPAÑA DE MARKETING Y PUBLICIDAD PARA INCENTIVAR LA RENOVACION DE LOS SERVICIOS REGISTRALES DE LA CÁMARA DE COMERCIO DE FACATATIVÁ </t>
  </si>
  <si>
    <t>FIDELIZACIÓN A TRAVÉS DE MEDIOS</t>
  </si>
  <si>
    <t>Pautar en los medios de comunicación convencionales y digitales de nuestra jurisdicción. - fidelización a través de medios (Promocionar y divulgar en los diferentes medios de comunicación de la región los servicios, campañas, eventos, y demás actividades  realizadas por la Cámara de Comercio de Facatativá)</t>
  </si>
  <si>
    <r>
      <t>P47N5</t>
    </r>
    <r>
      <rPr>
        <b/>
        <sz val="12"/>
        <color rgb="FFFF0000"/>
        <rFont val="Arial Narrow"/>
        <family val="2"/>
      </rPr>
      <t>24</t>
    </r>
    <r>
      <rPr>
        <b/>
        <sz val="12"/>
        <rFont val="Arial Narrow"/>
        <family val="2"/>
      </rPr>
      <t>23</t>
    </r>
  </si>
  <si>
    <t>PAUTAR EN LOS MEDIOS DE COMUNICACIÓN CONVENCIONALES Y DIGITALES DE NUESTRA JURISDICCIÓN LOS EVENTOS, CAPACITACIONES Y DIFERENTES SERVICIOS DE LA CÁMARA DE COMERCIO DE FACATATIVÁ. (PUBLICIDAD ATL-BTL)</t>
  </si>
  <si>
    <t>FORTALECIMIENTO DE HERRAMIENTAS DIGITALES</t>
  </si>
  <si>
    <r>
      <t>P47N5</t>
    </r>
    <r>
      <rPr>
        <b/>
        <sz val="12"/>
        <color rgb="FFFF0000"/>
        <rFont val="Arial Narrow"/>
        <family val="2"/>
      </rPr>
      <t>24</t>
    </r>
    <r>
      <rPr>
        <b/>
        <sz val="12"/>
        <rFont val="Arial Narrow"/>
        <family val="2"/>
      </rPr>
      <t>24</t>
    </r>
  </si>
  <si>
    <t>DESARROLLAR CONTENIDOS DIGITALES, ACORDE A LAS NUEVAS TENDENCIAS TECNOLÓGICAS (INCORPORACIÓN INTELIGENCIA ARTIFICIAL E INTEGRALIDAD DE LOS CANALES DE COMUNICACIÓN MASIVOS), QUE PERMITAN ESTRATEGIAS PUBLICITARIAS EN REDES SOCIALES, PÁGINA WEB, SERVICIOS DE MAILING, MENSAJES DE TEXTO, WHATSAPP Y CALL CENTER, CON MANTENIMIENTOS Y MEJORAS EN LAS PLATAFORMAS UTILIZADAS, FORTALECIENDO LA IMAGEN Y REPUTACIÓN INSTITUCIONAL.</t>
  </si>
  <si>
    <t xml:space="preserve">PROMOCIÓN SECTORES DESTACADOS - REALIZAR EL IV ENCUENTRO REGIONAL DE MEDIOS DE COMUNICACIÓN </t>
  </si>
  <si>
    <t xml:space="preserve">Realizar el III encuentro regional de medios de comunicación regional,  el cual  permite que los periodistas de nuestra jurisdicción  logren amplían conocimientos sobre temas te interés. </t>
  </si>
  <si>
    <r>
      <t>P47N5</t>
    </r>
    <r>
      <rPr>
        <b/>
        <sz val="12"/>
        <color rgb="FFFF0000"/>
        <rFont val="Arial Narrow"/>
        <family val="2"/>
      </rPr>
      <t>24</t>
    </r>
    <r>
      <rPr>
        <b/>
        <sz val="12"/>
        <rFont val="Arial Narrow"/>
        <family val="2"/>
      </rPr>
      <t>25</t>
    </r>
  </si>
  <si>
    <t>REALIZAR EL IV ENCUENTRO REGIONAL DE MEDIOS DE COMUNICACIÓN, EL CUAL  PERMITE QUE LOS PERIODISTAS DE NUESTRA JURISDICCIÓN  LOGREN AMPLIAR CONOCIMIENTOS  SOBRE TEMAS DE INTERÉS</t>
  </si>
  <si>
    <t>PUBLICIDAD PROMOCIONAL E IMAGEN CORPORATIVA  E INSTITUCIONAL</t>
  </si>
  <si>
    <t>Contar con publicidad promocional e imagen corporativa institucional</t>
  </si>
  <si>
    <r>
      <t>P47N5</t>
    </r>
    <r>
      <rPr>
        <b/>
        <sz val="12"/>
        <color rgb="FFFF0000"/>
        <rFont val="Arial Narrow"/>
        <family val="2"/>
      </rPr>
      <t>24</t>
    </r>
    <r>
      <rPr>
        <b/>
        <sz val="12"/>
        <rFont val="Arial Narrow"/>
        <family val="2"/>
      </rPr>
      <t>26</t>
    </r>
  </si>
  <si>
    <t>PUBLICIDAD PROMOCIONAL E IMAGEN CORPORATIVA TALES COMO: VALLAS, VIDEOS, ALMANAQUES, MATERIAL POP, MATERIAL PUBLICITARIO DE IDENTIDAD INTERNA Y EXTERNA, AFICHES, PENDONES, FOLLETOS, CARTILLAS, PASACALLES, Y DEMÁS MATERIAL IMPRESO.</t>
  </si>
  <si>
    <t>CUBRIMIENTO DE EVENTOS Y LLEVAR A CABO PUBLICIDAD PROMOCIONAL CORPORATIVA</t>
  </si>
  <si>
    <t>Realizar cubrimiento de eventos promocionales de la entidad</t>
  </si>
  <si>
    <r>
      <t>P47N5</t>
    </r>
    <r>
      <rPr>
        <b/>
        <sz val="12"/>
        <color rgb="FFFF0000"/>
        <rFont val="Arial Narrow"/>
        <family val="2"/>
      </rPr>
      <t>24</t>
    </r>
    <r>
      <rPr>
        <b/>
        <sz val="12"/>
        <rFont val="Arial Narrow"/>
        <family val="2"/>
      </rPr>
      <t>27</t>
    </r>
  </si>
  <si>
    <t>CUBRIR LOS LAS ACTIVIDADES Y CAMPAÑAS QUE REALIZA LA CÁMARA DE COMERCIO DE FACATATIVÁ PARA REALIZAR REGISTROS FOTOGRÁFICOS Y ENTREGAR MATERIAL PROMOCIONAL DE LA CÁMARA DE COMERCIO DE FACATATIVÁ</t>
  </si>
  <si>
    <t>APOYO INSTITUCIONAL A MATRICULADOS DE LA JURISDICCIÓN</t>
  </si>
  <si>
    <t>Apoyar interinstitucional a empresarios matriculados de la jurisdicción</t>
  </si>
  <si>
    <r>
      <t>P47N5</t>
    </r>
    <r>
      <rPr>
        <b/>
        <sz val="12"/>
        <color rgb="FFFF0000"/>
        <rFont val="Arial Narrow"/>
        <family val="2"/>
      </rPr>
      <t>24</t>
    </r>
    <r>
      <rPr>
        <b/>
        <sz val="12"/>
        <rFont val="Arial Narrow"/>
        <family val="2"/>
      </rPr>
      <t>28</t>
    </r>
  </si>
  <si>
    <t>APOYAR CON CONTRIBUCIONES LAS ACTIVIDADES REALIZADAS POR LOS MATRICULADOS: FERIAS EMPRESARIAS, CAMPAÑAS, DÍAS CONMEMORATIVOS, EVENTOS DE PROMOCIÓN Y OTROS.</t>
  </si>
  <si>
    <t>PROMOCIÓN SECTORES DESTACADOS CONVOCATORIA CON EMPRESARIOS DE NUESTRA JURISDICCIÓN EN APOYO Y RECONOCE SU ACTUAR "MUISCA DORADO 2023"</t>
  </si>
  <si>
    <t>Realizar la convocatoria con empresarios de nuestra jurisdicción en apoyo y reconocimiento a su actuar comercial. "muisca dorado 2024 "</t>
  </si>
  <si>
    <r>
      <t>P47N5</t>
    </r>
    <r>
      <rPr>
        <b/>
        <sz val="12"/>
        <color rgb="FFFF0000"/>
        <rFont val="Arial Narrow"/>
        <family val="2"/>
      </rPr>
      <t>24</t>
    </r>
    <r>
      <rPr>
        <b/>
        <sz val="12"/>
        <rFont val="Arial Narrow"/>
        <family val="2"/>
      </rPr>
      <t>29</t>
    </r>
  </si>
  <si>
    <t>REALIZAR LA CONVOCATORIA CON EMPRESARIOS DE NUESTRA JURISDICCIÓN, LA CUAL GENERE EN NUESTROS EMPRESARIOS EMPODERAMIENTO POR LA REALIZACIÓN DE SUS SERVICIOS Y QUE VEAN QUE LA CÀMARA DE COMERCIO APOYA Y RECONOCE SU ACTUAR. "MUISCA DORADO 2023"</t>
  </si>
  <si>
    <t>Nº  Realizada/ Nº proyectado</t>
  </si>
  <si>
    <t>5120251 EQUIP COMPUTO Y COMUNI PUBLICO</t>
  </si>
  <si>
    <t>513595104 GRUPOS ARTISTICOS Y MUSICALES</t>
  </si>
  <si>
    <t xml:space="preserve">OK </t>
  </si>
  <si>
    <r>
      <rPr>
        <b/>
        <sz val="10"/>
        <color rgb="FFFF0000"/>
        <rFont val="Arial Narrow"/>
        <family val="2"/>
      </rPr>
      <t>4100-4119</t>
    </r>
    <r>
      <rPr>
        <b/>
        <sz val="10"/>
        <rFont val="Arial Narrow"/>
        <family val="2"/>
      </rPr>
      <t xml:space="preserve"> OTRAS NECESIDADES DE SISTEMAS</t>
    </r>
  </si>
  <si>
    <t>MANTENIMIENTO Y SOPORTE  SII EFECTUAR MANTENIMIENTO Y SOPORTE AL SII,  ALOJAMIENTO EN LA NUBE SII, APP - MEJORAMIENTO DE HERRAMIENTAS TECNOLÓGICAS</t>
  </si>
  <si>
    <t>Efectuar mantenimiento y soporte al SII Confecámaras Convenio Marco de Colaboración tecnológica, Alojamiento en la Nube SII, APP</t>
  </si>
  <si>
    <t>DIRECTORA INSTITUCIONAL/ COORDINADOR DE SISTEMAS</t>
  </si>
  <si>
    <r>
      <t>P47N5</t>
    </r>
    <r>
      <rPr>
        <b/>
        <sz val="12"/>
        <color rgb="FFFF0000"/>
        <rFont val="Arial Narrow"/>
        <family val="2"/>
      </rPr>
      <t>24</t>
    </r>
    <r>
      <rPr>
        <b/>
        <sz val="12"/>
        <rFont val="Arial Narrow"/>
        <family val="2"/>
      </rPr>
      <t>30</t>
    </r>
  </si>
  <si>
    <t>5145251 EQUIPO DE COMPUTO Y COMUN PUBL</t>
  </si>
  <si>
    <t>REALIZAR MANTENIMIENTO Y SII CONFECAMARAS CONVENIO  MARCO DE COLABORACION TECNOLOGICA</t>
  </si>
  <si>
    <t>MANTENIMIENTO Y SOPORTE CRM - MEJORAMIENTO DE HERRAMIENTAS TECNOLÓGICAS</t>
  </si>
  <si>
    <t>Efectuar mantenimiento y Soporte CRM</t>
  </si>
  <si>
    <r>
      <t>P47N5</t>
    </r>
    <r>
      <rPr>
        <b/>
        <sz val="12"/>
        <color rgb="FFFF0000"/>
        <rFont val="Arial Narrow"/>
        <family val="2"/>
      </rPr>
      <t>24</t>
    </r>
    <r>
      <rPr>
        <b/>
        <sz val="12"/>
        <rFont val="Arial Narrow"/>
        <family val="2"/>
      </rPr>
      <t>31</t>
    </r>
  </si>
  <si>
    <t>REALIZAR MANTENIMIENTO Y SOPORTE CRM</t>
  </si>
  <si>
    <t>LICENCIAS (ANTIVIRUS, MESA DE AYUDA, SOPORTE REMOTO, FIRMAS DIGITALES, BOLSAS DE SMS)</t>
  </si>
  <si>
    <t>Renovar licencias de antivirus</t>
  </si>
  <si>
    <r>
      <t>P47N5</t>
    </r>
    <r>
      <rPr>
        <b/>
        <sz val="12"/>
        <color rgb="FFFF0000"/>
        <rFont val="Arial Narrow"/>
        <family val="2"/>
      </rPr>
      <t>24</t>
    </r>
    <r>
      <rPr>
        <b/>
        <sz val="12"/>
        <rFont val="Arial Narrow"/>
        <family val="2"/>
      </rPr>
      <t>32</t>
    </r>
  </si>
  <si>
    <t>516515101 SOFTWARE PUBLICO</t>
  </si>
  <si>
    <t>RENOVAR LICENCIAS (MESA DE AYUDA, SOPORTE REMOTO, FIRMAS DIGITALES)</t>
  </si>
  <si>
    <t>ADQUIRIR LICENCIAS (ANTIVIRUS, MESA DE AYUDA, SOPORTE REMOTO, FIRMAS DIGITALES, BOLSAS DE SMS)</t>
  </si>
  <si>
    <t xml:space="preserve">MANTENIMIENTO Y SOPORTE SISTEMA DE INFORMACIÓN ADMINISTRATIVO Y FINANCIERO  JSP7 </t>
  </si>
  <si>
    <t xml:space="preserve">Realizar Mantenimiento y Soporte Sistema de Información Administrativo y Financiero  JSP7 </t>
  </si>
  <si>
    <r>
      <t>P47N5</t>
    </r>
    <r>
      <rPr>
        <b/>
        <sz val="12"/>
        <color rgb="FFFF0000"/>
        <rFont val="Arial Narrow"/>
        <family val="2"/>
      </rPr>
      <t>24</t>
    </r>
    <r>
      <rPr>
        <b/>
        <sz val="12"/>
        <rFont val="Arial Narrow"/>
        <family val="2"/>
      </rPr>
      <t>33</t>
    </r>
  </si>
  <si>
    <t xml:space="preserve">REALIZAR MANTENIMIENTO Y SOPORTE SISTEMA DE INFORMACION ADMINISTRATIVO Y FINANCIERO  JSP7 </t>
  </si>
  <si>
    <t>ESTRATEGIAS DE TRASFORMACIÓN Y APROPIACIÓN DIGITAL "DIRECTORIO EMPRESARIAL"</t>
  </si>
  <si>
    <t>Verificar la conformidad de los sistemas de información con forme a la seguridad</t>
  </si>
  <si>
    <r>
      <t>P47N5</t>
    </r>
    <r>
      <rPr>
        <b/>
        <sz val="12"/>
        <color rgb="FFFF0000"/>
        <rFont val="Arial Narrow"/>
        <family val="2"/>
      </rPr>
      <t>24</t>
    </r>
    <r>
      <rPr>
        <b/>
        <sz val="12"/>
        <rFont val="Arial Narrow"/>
        <family val="2"/>
      </rPr>
      <t>34</t>
    </r>
  </si>
  <si>
    <t>REALIZAR MANTENIMIENTO Y SOPORTE DIRECTORIO COMERCIAL</t>
  </si>
  <si>
    <t xml:space="preserve">MANTENIMIENTO Y SOPORTE  GESTOR DOCUMENTAL DOCXFLOW </t>
  </si>
  <si>
    <t xml:space="preserve">Efectuar mantenimiento y soporte gestor documental DOCXFLOW </t>
  </si>
  <si>
    <r>
      <t>P47N5</t>
    </r>
    <r>
      <rPr>
        <b/>
        <sz val="12"/>
        <color rgb="FFFF0000"/>
        <rFont val="Arial Narrow"/>
        <family val="2"/>
      </rPr>
      <t>24</t>
    </r>
    <r>
      <rPr>
        <b/>
        <sz val="12"/>
        <rFont val="Arial Narrow"/>
        <family val="2"/>
      </rPr>
      <t>35</t>
    </r>
  </si>
  <si>
    <t xml:space="preserve">REALIZAR MANTENIMIENTO Y SOPORTE  GESTOR DOCUMENTAL DOCXFLOW </t>
  </si>
  <si>
    <t>MANTENIMIENTO PREVENTIVO Y CORRECTIVO HARDWARE Y SOFTWARE (COMPUTADORES Y SUS PERIFÉRICOS)</t>
  </si>
  <si>
    <t>Realizar el mantenimiento preventivo y correctivo hardware y software (computadores y sus periféricos)</t>
  </si>
  <si>
    <r>
      <t>P47N5</t>
    </r>
    <r>
      <rPr>
        <b/>
        <sz val="12"/>
        <color rgb="FFFF0000"/>
        <rFont val="Arial Narrow"/>
        <family val="2"/>
      </rPr>
      <t>24</t>
    </r>
    <r>
      <rPr>
        <b/>
        <sz val="12"/>
        <rFont val="Arial Narrow"/>
        <family val="2"/>
      </rPr>
      <t>36</t>
    </r>
  </si>
  <si>
    <t>REALIZAR MANTENIMIENTO PREVENTIVO Y CORRECTIVO HARDWARE Y SOFTWARE (COMPUTADORES Y SUS PERIFÉRICOS) P47N52336</t>
  </si>
  <si>
    <t>Alquiler de computadores y sus periféricos</t>
  </si>
  <si>
    <r>
      <t>P47N5</t>
    </r>
    <r>
      <rPr>
        <b/>
        <sz val="12"/>
        <color rgb="FFFF0000"/>
        <rFont val="Arial Narrow"/>
        <family val="2"/>
      </rPr>
      <t>24</t>
    </r>
    <r>
      <rPr>
        <b/>
        <sz val="12"/>
        <rFont val="Arial Narrow"/>
        <family val="2"/>
      </rPr>
      <t>37</t>
    </r>
  </si>
  <si>
    <t xml:space="preserve">ALQUILER DE COMPUTADORES Y SUS PERIFÉRICOS </t>
  </si>
  <si>
    <t>(No. Equipos alquilados/ No. Programados de equipos alquilar )*100%</t>
  </si>
  <si>
    <t>SIMPLIFICACIÓN Y AUTOMATIZACIÓN DE TRÁMITES "AUDITORIA HACKING ETICO"</t>
  </si>
  <si>
    <t>Realizar Auditoria Hacking ético conocimientos de informática y seguridad para encontrar vulnerabilidades o fallas de seguridad en el sistema, con el objetivo de reportarlas en la organización para que se tomen todas las medidas necesarias</t>
  </si>
  <si>
    <r>
      <t>P47N5</t>
    </r>
    <r>
      <rPr>
        <b/>
        <sz val="12"/>
        <color rgb="FFFF0000"/>
        <rFont val="Arial Narrow"/>
        <family val="2"/>
      </rPr>
      <t>24</t>
    </r>
    <r>
      <rPr>
        <b/>
        <sz val="12"/>
        <color theme="1"/>
        <rFont val="Arial Narrow"/>
        <family val="2"/>
      </rPr>
      <t>39</t>
    </r>
  </si>
  <si>
    <t>IMPLEMENTAR CHATBOT</t>
  </si>
  <si>
    <t>Renovar licencias office 365</t>
  </si>
  <si>
    <r>
      <t>P47N5</t>
    </r>
    <r>
      <rPr>
        <b/>
        <i/>
        <sz val="12"/>
        <color rgb="FFFF0000"/>
        <rFont val="Arial Narrow"/>
        <family val="2"/>
      </rPr>
      <t>24</t>
    </r>
    <r>
      <rPr>
        <b/>
        <sz val="12"/>
        <rFont val="Arial Narrow"/>
        <family val="2"/>
      </rPr>
      <t>42</t>
    </r>
  </si>
  <si>
    <t xml:space="preserve">ADQUIRIR LICENCIAS OFFICE 365 </t>
  </si>
  <si>
    <t>(No. de mantenimientos/ Programados de equipos alquilar )*100%</t>
  </si>
  <si>
    <t>SIMPLIFICACIÓN Y AUTOMATIZACIÓN DE TRÁMITES "OMNICANALIDAD II FASE" ACCIONES 2024 - PETI</t>
  </si>
  <si>
    <t xml:space="preserve">Implementar la II fase de Omnicanalidad </t>
  </si>
  <si>
    <r>
      <t>P47N5</t>
    </r>
    <r>
      <rPr>
        <b/>
        <sz val="12"/>
        <color rgb="FFFF0000"/>
        <rFont val="Arial Narrow"/>
        <family val="2"/>
      </rPr>
      <t>24</t>
    </r>
    <r>
      <rPr>
        <b/>
        <sz val="12"/>
        <color rgb="FF000000"/>
        <rFont val="Arial Narrow"/>
        <family val="2"/>
      </rPr>
      <t>41</t>
    </r>
  </si>
  <si>
    <t xml:space="preserve">DIAGNOSTICO E IMPLEMENTACION OMNICANALIDAD </t>
  </si>
  <si>
    <t>APRENDIZAJE Y CRECIMIENTO</t>
  </si>
  <si>
    <t xml:space="preserve"> ESTRATEGIAS DE TRANSFORMACIÓN Y APROPIACIÓN DIGITAL "CAMPUS VIRTUAL"</t>
  </si>
  <si>
    <t>Mantenimiento y Soporte Campus Virtual</t>
  </si>
  <si>
    <r>
      <t>P47N5</t>
    </r>
    <r>
      <rPr>
        <b/>
        <sz val="12"/>
        <color rgb="FFFF0000"/>
        <rFont val="Arial Narrow"/>
        <family val="2"/>
      </rPr>
      <t>24</t>
    </r>
    <r>
      <rPr>
        <b/>
        <sz val="12"/>
        <rFont val="Arial Narrow"/>
        <family val="2"/>
      </rPr>
      <t>40</t>
    </r>
  </si>
  <si>
    <t>REALIZAR CAPACITACIONES INTERNAS Y EXTERNAS "EMPRESARIO DIGITAL"</t>
  </si>
  <si>
    <r>
      <rPr>
        <b/>
        <sz val="10"/>
        <color rgb="FFFF0000"/>
        <rFont val="Arial Narrow"/>
        <family val="2"/>
      </rPr>
      <t>4700-4708</t>
    </r>
    <r>
      <rPr>
        <sz val="10"/>
        <rFont val="Arial Narrow"/>
        <family val="2"/>
      </rPr>
      <t xml:space="preserve"> </t>
    </r>
    <r>
      <rPr>
        <b/>
        <sz val="10"/>
        <rFont val="Arial Narrow"/>
        <family val="2"/>
      </rPr>
      <t>PLANEACIÓN INSTITUCIONAL</t>
    </r>
  </si>
  <si>
    <t>ESTUDIOS E INVESTIGACIONES DE LA DINÁMICA EMPRESARIAL</t>
  </si>
  <si>
    <t xml:space="preserve">Realizar 4 estudios e investigaciones  que permitan conocer la situación de los diferentes sectores económicos e identificar el impacto en el desarrollo de la región </t>
  </si>
  <si>
    <t>DIRECTORA INSTITUCIONAL/ COORDINADOR DE PLANEACION</t>
  </si>
  <si>
    <r>
      <t>P47N5</t>
    </r>
    <r>
      <rPr>
        <b/>
        <sz val="12"/>
        <color rgb="FFFF0000"/>
        <rFont val="Arial Narrow"/>
        <family val="2"/>
      </rPr>
      <t>24</t>
    </r>
    <r>
      <rPr>
        <b/>
        <sz val="12"/>
        <rFont val="Arial Narrow"/>
        <family val="2"/>
      </rPr>
      <t>43</t>
    </r>
  </si>
  <si>
    <t xml:space="preserve">REALIZAR ESTUDIOS E INVESTIGACIONES  QUE PERMITAN CONOCER LA SITUACIÓN DE LOS DIFERENTES SECTORES ECONÓMICOS E IDENTIFICAR EL IMPACTO EN EL DESARROLLO DE LA REGIÓN              </t>
  </si>
  <si>
    <t xml:space="preserve">OT-08 Realizar por lo menos 4 estudios e investigaciones por año para el mejoramiento del ecosistema empresarial de la jurisdicción
</t>
  </si>
  <si>
    <t>0</t>
  </si>
  <si>
    <t>15/15/2024</t>
  </si>
  <si>
    <t>APLICACIÓN DE NUEVAS  Y MEJORES PRÁCTICAS EMPRESARIALES</t>
  </si>
  <si>
    <t>Adquirir nuevas prácticas y  experiencias  con proyectos y programas exitosos en Cámaras lideres para implementar mejores prácticas empresariales, elevando el nivel de competitividad</t>
  </si>
  <si>
    <r>
      <t>P47N5</t>
    </r>
    <r>
      <rPr>
        <b/>
        <sz val="12"/>
        <color rgb="FFFF0000"/>
        <rFont val="Arial Narrow"/>
        <family val="2"/>
      </rPr>
      <t>24</t>
    </r>
    <r>
      <rPr>
        <b/>
        <sz val="12"/>
        <rFont val="Arial Narrow"/>
        <family val="2"/>
      </rPr>
      <t>44</t>
    </r>
  </si>
  <si>
    <t>5155151 PASAJES AEREOS PUBLICO</t>
  </si>
  <si>
    <t>ADQUIRIR NUEVAS PRÁCTICAS Y  EXPERIENCIAS  CON PROYECTOS Y PROGRAMAS EXITOSOS EN CÁMARAS LIDERES PARA IMPLEMENTAR MEJORES PRÁCTICAS EMPRESARIALES, ELEVANDO EL NIVEL DE COMPETITIVIDAD.</t>
  </si>
  <si>
    <r>
      <rPr>
        <b/>
        <sz val="11"/>
        <color rgb="FFFF0000"/>
        <rFont val="Arial Narrow"/>
        <family val="2"/>
      </rPr>
      <t>4800-4816</t>
    </r>
    <r>
      <rPr>
        <sz val="11"/>
        <rFont val="Arial Narrow"/>
        <family val="2"/>
      </rPr>
      <t xml:space="preserve"> GESTIÓN DE LA INFRAESTRUCTURA FÍSICA</t>
    </r>
  </si>
  <si>
    <t>Conservar en buen estado de funcionamiento las instalaciones de la entidad al igual que los demás bienes inmuebles</t>
  </si>
  <si>
    <t>DIRECTORA FINANCIERA</t>
  </si>
  <si>
    <r>
      <t>P47N5</t>
    </r>
    <r>
      <rPr>
        <b/>
        <sz val="12"/>
        <color rgb="FFFF0000"/>
        <rFont val="Arial Narrow"/>
        <family val="2"/>
      </rPr>
      <t>24</t>
    </r>
    <r>
      <rPr>
        <b/>
        <sz val="12"/>
        <rFont val="Arial Narrow"/>
        <family val="2"/>
      </rPr>
      <t>75</t>
    </r>
  </si>
  <si>
    <t>5145101 CONSTRUCCION-EDIFICACION PUBLI</t>
  </si>
  <si>
    <t>CONSERVAR EN BUEN ESTADO DE FUNCIONAMIENTO LAS INSTALACIONES DE LA ENTIDAD AL IGUAL QUE LOS DEMÁS BIENES INMUEBLES.</t>
  </si>
  <si>
    <t>FINANCIERA</t>
  </si>
  <si>
    <t>ACCIONES DE DESARROLLO SOSTENIBLE A LA INFRAESTRUCTURA</t>
  </si>
  <si>
    <t>Análisis e implementación gradual de energías alternativas</t>
  </si>
  <si>
    <t>OT-10 Generar acciones para comprometerse con el desarrollo sostenible</t>
  </si>
  <si>
    <t>Conservar el óptimo funcionamiento de los equipos muebles de la entidad</t>
  </si>
  <si>
    <r>
      <t>P47N5</t>
    </r>
    <r>
      <rPr>
        <b/>
        <sz val="12"/>
        <color rgb="FFFF0000"/>
        <rFont val="Arial Narrow"/>
        <family val="2"/>
      </rPr>
      <t>24</t>
    </r>
    <r>
      <rPr>
        <b/>
        <sz val="12"/>
        <rFont val="Arial Narrow"/>
        <family val="2"/>
      </rPr>
      <t>76</t>
    </r>
  </si>
  <si>
    <t>5145201 EQUIPO DE OFICINA PUBLICO</t>
  </si>
  <si>
    <r>
      <t>P47N5</t>
    </r>
    <r>
      <rPr>
        <b/>
        <sz val="12"/>
        <color rgb="FFFF0000"/>
        <rFont val="Arial Narrow"/>
        <family val="2"/>
      </rPr>
      <t>24</t>
    </r>
    <r>
      <rPr>
        <b/>
        <sz val="12"/>
        <rFont val="Arial Narrow"/>
        <family val="2"/>
      </rPr>
      <t>77</t>
    </r>
  </si>
  <si>
    <t>5145401 FLOTA Y EQUIP TRANSP PUBLICO</t>
  </si>
  <si>
    <t>SUB TOTAL ADMINISTRATIVO Y FINANCIERO-REC. PÚBLICOS</t>
  </si>
  <si>
    <r>
      <rPr>
        <b/>
        <sz val="11"/>
        <color rgb="FFFF0000"/>
        <rFont val="Arial Narrow"/>
        <family val="2"/>
      </rPr>
      <t>4800-4821</t>
    </r>
    <r>
      <rPr>
        <sz val="11"/>
        <rFont val="Arial Narrow"/>
        <family val="2"/>
      </rPr>
      <t xml:space="preserve"> FUNCIONAMIENTO GENERAL PRIVADO</t>
    </r>
  </si>
  <si>
    <t>Mantenimientos inmuebles privado</t>
  </si>
  <si>
    <r>
      <t>P47N5</t>
    </r>
    <r>
      <rPr>
        <b/>
        <sz val="12"/>
        <color rgb="FFFF0000"/>
        <rFont val="Arial Narrow"/>
        <family val="2"/>
      </rPr>
      <t>24</t>
    </r>
    <r>
      <rPr>
        <b/>
        <sz val="12"/>
        <rFont val="Arial Narrow"/>
        <family val="2"/>
      </rPr>
      <t>78</t>
    </r>
  </si>
  <si>
    <r>
      <rPr>
        <b/>
        <sz val="10"/>
        <color rgb="FFFF0000"/>
        <rFont val="Arial Narrow"/>
        <family val="2"/>
      </rPr>
      <t>4300-4311</t>
    </r>
    <r>
      <rPr>
        <b/>
        <sz val="10"/>
        <rFont val="Arial Narrow"/>
        <family val="2"/>
      </rPr>
      <t xml:space="preserve"> PROMOCIÓN A LA GESTIÓN CÍVICO SOCIAL Y CULTURAL</t>
    </r>
  </si>
  <si>
    <t>Apoyar y fortalecer al sector agropecuario de la jurisdicción a través de contribuciones representadas en herramientas e implementos. Agricolas</t>
  </si>
  <si>
    <t>DIRECTOR PROMOCION Y DESARROLLO</t>
  </si>
  <si>
    <r>
      <t>P47N5</t>
    </r>
    <r>
      <rPr>
        <b/>
        <sz val="12"/>
        <color rgb="FFFF0000"/>
        <rFont val="Arial Narrow"/>
        <family val="2"/>
      </rPr>
      <t>24</t>
    </r>
    <r>
      <rPr>
        <b/>
        <sz val="12"/>
        <rFont val="Arial Narrow"/>
        <family val="2"/>
      </rPr>
      <t>46</t>
    </r>
  </si>
  <si>
    <t>Se apoyarán solicitudes para fortalecer al sector agropecuario de la jurisdicción a través de contribuciones representadas en herramientas e implementos..</t>
  </si>
  <si>
    <t>No. Entidades orden territorial, agremiaciones del sector agropecuario beneficiados con el programa.</t>
  </si>
  <si>
    <r>
      <t>P47N5</t>
    </r>
    <r>
      <rPr>
        <b/>
        <sz val="12"/>
        <color rgb="FFFF0000"/>
        <rFont val="Arial Narrow"/>
        <family val="2"/>
      </rPr>
      <t>24</t>
    </r>
    <r>
      <rPr>
        <b/>
        <sz val="12"/>
        <rFont val="Arial Narrow"/>
        <family val="2"/>
      </rPr>
      <t>47</t>
    </r>
  </si>
  <si>
    <t>Promover, a través de talleres y contribuciones, la conformación de nuevas unidades productivas que faciliten la visualización y empoderamiento de las minorías lideradas por mujeres  de economía popular y comunitaria en los municipios de la jurisdicción.</t>
  </si>
  <si>
    <t>No. personas naturales informales del sector popular, madres cabeza de familia e incluyentes beneficiados con el programa, formalizando al menos dos por taller.</t>
  </si>
  <si>
    <r>
      <t>P47N5</t>
    </r>
    <r>
      <rPr>
        <b/>
        <sz val="12"/>
        <color rgb="FFFF0000"/>
        <rFont val="Arial Narrow"/>
        <family val="2"/>
      </rPr>
      <t>24</t>
    </r>
    <r>
      <rPr>
        <b/>
        <sz val="12"/>
        <rFont val="Arial Narrow"/>
        <family val="2"/>
      </rPr>
      <t>48</t>
    </r>
  </si>
  <si>
    <t>Se apoyarán solicitudes provenientes de los municipios que celebren actividades que apoyen la cultura, la recreación, el deporte y el turismo a través de contribuciones</t>
  </si>
  <si>
    <t>No. de Apoyos realizados a matriculados, asociaciones y agremiaciones, acorde con necesidades culturales, deportivas, recreacionales.</t>
  </si>
  <si>
    <t>TOTAL PROMOCIÓN CÍVICO SOCIAL</t>
  </si>
  <si>
    <r>
      <rPr>
        <b/>
        <sz val="10"/>
        <color rgb="FFFF0000"/>
        <rFont val="Arial Narrow"/>
        <family val="2"/>
      </rPr>
      <t>4400-4415</t>
    </r>
    <r>
      <rPr>
        <b/>
        <sz val="10"/>
        <rFont val="Arial Narrow"/>
        <family val="2"/>
      </rPr>
      <t xml:space="preserve"> MEJORAMIENTO Y CONSERVACIÓN DEL MEDIO AMBIENTE</t>
    </r>
  </si>
  <si>
    <r>
      <t>P47N5</t>
    </r>
    <r>
      <rPr>
        <b/>
        <sz val="12"/>
        <color rgb="FFFF0000"/>
        <rFont val="Arial Narrow"/>
        <family val="2"/>
      </rPr>
      <t>24</t>
    </r>
    <r>
      <rPr>
        <b/>
        <sz val="12"/>
        <rFont val="Arial Narrow"/>
        <family val="2"/>
      </rPr>
      <t>49</t>
    </r>
  </si>
  <si>
    <t>Generación de programas formativos que impulsen el aprovechamiento de todos los elementos participantes en el flujo físico de los recursos de la producción de Economía Circular</t>
  </si>
  <si>
    <t>No. de Fases del programa (3) (1ra formación 100 empresarios. 2da evaluación y diagnóstico (20 empresarios) 3ra fase Aporte empresarial a proyectos sostenibles 20 empresarios.</t>
  </si>
  <si>
    <r>
      <rPr>
        <b/>
        <sz val="10"/>
        <color rgb="FFFF0000"/>
        <rFont val="Arial Narrow"/>
        <family val="2"/>
      </rPr>
      <t>4400-4416</t>
    </r>
    <r>
      <rPr>
        <b/>
        <sz val="10"/>
        <rFont val="Arial Narrow"/>
        <family val="2"/>
      </rPr>
      <t xml:space="preserve"> SEGURIDAD, CONVIVENCIA Y PROMOCIÓN CIUDADANA</t>
    </r>
  </si>
  <si>
    <r>
      <t xml:space="preserve">FORMACIÓN EMPRESARIAL </t>
    </r>
    <r>
      <rPr>
        <b/>
        <sz val="11"/>
        <color theme="1"/>
        <rFont val="Arial Narrow"/>
        <family val="2"/>
      </rPr>
      <t>"CAMPUS VIRTUAL"</t>
    </r>
  </si>
  <si>
    <t>Desarrollar en el Campus Virtual contenidos que fortalezcan a los empresarios comerciantes y comunidad de la jurisdicción de la CCF  en diferentes áreas del conocimiento</t>
  </si>
  <si>
    <r>
      <t>P47N5</t>
    </r>
    <r>
      <rPr>
        <b/>
        <sz val="12"/>
        <color rgb="FFFF0000"/>
        <rFont val="Arial Narrow"/>
        <family val="2"/>
      </rPr>
      <t>24</t>
    </r>
    <r>
      <rPr>
        <b/>
        <sz val="12"/>
        <color rgb="FF000000"/>
        <rFont val="Arial Narrow"/>
        <family val="2"/>
      </rPr>
      <t>40</t>
    </r>
  </si>
  <si>
    <t xml:space="preserve">No. de empresarios que se benefician con programas de fortalecimiento empresarial </t>
  </si>
  <si>
    <r>
      <t>P47N5</t>
    </r>
    <r>
      <rPr>
        <b/>
        <sz val="12"/>
        <color rgb="FFFF0000"/>
        <rFont val="Arial Narrow"/>
        <family val="2"/>
      </rPr>
      <t>24</t>
    </r>
    <r>
      <rPr>
        <b/>
        <sz val="12"/>
        <rFont val="Arial Narrow"/>
        <family val="2"/>
      </rPr>
      <t>50</t>
    </r>
  </si>
  <si>
    <t>Realizar capacitaciones en los temas definidos como relevantes para el desarrollo económico de la jurisdicción.</t>
  </si>
  <si>
    <t xml:space="preserve">OE 03: Brindar nuestros servicios aplicados a las necesidades de la región
</t>
  </si>
  <si>
    <r>
      <rPr>
        <b/>
        <sz val="10"/>
        <color rgb="FFFF0000"/>
        <rFont val="Arial Narrow"/>
        <family val="2"/>
      </rPr>
      <t>4400-4417</t>
    </r>
    <r>
      <rPr>
        <sz val="10"/>
        <color rgb="FFFF0000"/>
        <rFont val="Arial Narrow"/>
        <family val="2"/>
      </rPr>
      <t xml:space="preserve"> </t>
    </r>
    <r>
      <rPr>
        <b/>
        <sz val="10"/>
        <rFont val="Arial Narrow"/>
        <family val="2"/>
      </rPr>
      <t>GESTIÓN Y FORTALECIMIENTO A LA COMPETITIVIDAD EMPRESARIAL</t>
    </r>
  </si>
  <si>
    <r>
      <t>P47N5</t>
    </r>
    <r>
      <rPr>
        <b/>
        <sz val="12"/>
        <color rgb="FFFF0000"/>
        <rFont val="Arial Narrow"/>
        <family val="2"/>
      </rPr>
      <t>24</t>
    </r>
    <r>
      <rPr>
        <b/>
        <sz val="12"/>
        <rFont val="Arial Narrow"/>
        <family val="2"/>
      </rPr>
      <t>80</t>
    </r>
  </si>
  <si>
    <t xml:space="preserve">Apoyar el diseño e implementación del plan de escalamiento, para aumentar la capacidad productiva de las empresas, por medio de una cobertura más eficiente del programa que permita una mayor sobrevivencia en el tiempo de estas unidades productivas. Se implementarán estrategias de promoción de la sostenibilidad social y ambiental, como herramienta de gestión, productividad, acceso a mercados </t>
  </si>
  <si>
    <t xml:space="preserve">Empresas beneficiadas con el programa </t>
  </si>
  <si>
    <t>Promover la creación de centros de servicios empresariales que prestan asistencia técnica, desarrollo y diferenciación del producto, gestión de proveeduría, desarrollo de mercado, gestión empresarial, servicios de información y formación en diferentes sectores. Incluyendo centros de reindustrialización del software así como de industrias culturales y creativas.</t>
  </si>
  <si>
    <r>
      <t>P47N5</t>
    </r>
    <r>
      <rPr>
        <b/>
        <sz val="12"/>
        <color rgb="FFFF0000"/>
        <rFont val="Arial Narrow"/>
        <family val="2"/>
      </rPr>
      <t>24</t>
    </r>
    <r>
      <rPr>
        <b/>
        <sz val="12"/>
        <rFont val="Arial Narrow"/>
        <family val="2"/>
      </rPr>
      <t>82</t>
    </r>
  </si>
  <si>
    <t>Beneficiar unidades productivas con vocación panelera. 4 fases (alistamiento, convocatoria y selección, ejecución y cierre)</t>
  </si>
  <si>
    <r>
      <t>P47N5</t>
    </r>
    <r>
      <rPr>
        <b/>
        <sz val="12"/>
        <color rgb="FFFF0000"/>
        <rFont val="Arial Narrow"/>
        <family val="2"/>
      </rPr>
      <t>24</t>
    </r>
    <r>
      <rPr>
        <b/>
        <sz val="12"/>
        <rFont val="Arial Narrow"/>
        <family val="2"/>
      </rPr>
      <t>51</t>
    </r>
  </si>
  <si>
    <t xml:space="preserve">Creación, ejecución y participación en estamentos de índole regional que fomenten el fortalecimiento empresarial y mercantil en los segmentos que representen. </t>
  </si>
  <si>
    <t>No. de mesas regionales en la que hace presencia la Cámara/ No. de mesas regionales (competitividad, innovación, turismo)</t>
  </si>
  <si>
    <t>512010104 SALONES, STAND, AUDITOR PUBLIC</t>
  </si>
  <si>
    <r>
      <rPr>
        <b/>
        <sz val="10"/>
        <color rgb="FFFF0000"/>
        <rFont val="Arial Narrow"/>
        <family val="2"/>
      </rPr>
      <t xml:space="preserve">4400-4418 </t>
    </r>
    <r>
      <rPr>
        <b/>
        <sz val="10"/>
        <rFont val="Arial Narrow"/>
        <family val="2"/>
      </rPr>
      <t xml:space="preserve">PROGRAMA DE INTERNACIONALIZACIÓN </t>
    </r>
  </si>
  <si>
    <t>Fomentar la cultura exportadora y ampliar el tejido empresarial exportador de la Jurisdicción. através de programas de formación a  los empresarios  en temas teórico prácticos orientados a desarrollar habilidades necesarias para iniciar y/o continuar con su proceso de exoortación a partir del panorama actual del proceso y plan deinternacionalización en Colombia, la selección de mercados internacionales, la negociación internacional y prepararlos para la participación en eventos a nivel internacional, que mejoren la competitividad y la rentabilidad de sus productos y/o servicios tanto a nivel nacional como en el exterior.</t>
  </si>
  <si>
    <r>
      <t>P47N5</t>
    </r>
    <r>
      <rPr>
        <b/>
        <sz val="12"/>
        <color rgb="FFFF0000"/>
        <rFont val="Arial Narrow"/>
        <family val="2"/>
      </rPr>
      <t>24</t>
    </r>
    <r>
      <rPr>
        <b/>
        <sz val="12"/>
        <rFont val="Arial Narrow"/>
        <family val="2"/>
      </rPr>
      <t>53</t>
    </r>
  </si>
  <si>
    <t>Teniendo en cuenta los resultados obtenidos del programa de internacionalización durante la vigencia anterior, programar módulos en los temas que sugieren los empresarios para Fortalecer y dar continuidad al programa, adicionando escenarios Pitch y consultorio empresarial.</t>
  </si>
  <si>
    <t>No. de fases del programa (3) (1ra formación 120 empresarios. 2da consultoria empresarial especializada (20 empresarios) 3ra fase Aporte empresarial a 20 empresarios/No. de fases realizadas.</t>
  </si>
  <si>
    <r>
      <rPr>
        <b/>
        <sz val="10"/>
        <color rgb="FFFF0000"/>
        <rFont val="Arial Narrow"/>
        <family val="2"/>
      </rPr>
      <t>4500-4517</t>
    </r>
    <r>
      <rPr>
        <b/>
        <sz val="10"/>
        <color rgb="FF000000"/>
        <rFont val="Arial Narrow"/>
        <family val="2"/>
      </rPr>
      <t xml:space="preserve"> FORTALECIMIENTO AL SECTOR TURÍSTICO</t>
    </r>
  </si>
  <si>
    <r>
      <t>P47N5</t>
    </r>
    <r>
      <rPr>
        <b/>
        <sz val="12"/>
        <color rgb="FFFF0000"/>
        <rFont val="Arial Narrow"/>
        <family val="2"/>
      </rPr>
      <t>24</t>
    </r>
    <r>
      <rPr>
        <b/>
        <sz val="12"/>
        <rFont val="Arial Narrow"/>
        <family val="2"/>
      </rPr>
      <t>54</t>
    </r>
  </si>
  <si>
    <t>Asesoría y acompañamiento en nuestras provincias para fortalecer habilidades, competencias y conocimientos a los operadores de turismo de la Cámara de Comercio de Facatativá.</t>
  </si>
  <si>
    <t>No de Fases del programa (3) proyectadas a operadores turísticos (1ra formación 200 empresarios. 2da fase de diagnostico (20 operadores) 3ra fase Aporte empresarial a operadores turísticos (15 operadores) empresarios./No. de fases realizadas del programa a operadores turísticos.</t>
  </si>
  <si>
    <r>
      <rPr>
        <b/>
        <sz val="10"/>
        <color rgb="FFFF0000"/>
        <rFont val="Arial Narrow"/>
        <family val="2"/>
      </rPr>
      <t>4500-4524</t>
    </r>
    <r>
      <rPr>
        <b/>
        <sz val="10"/>
        <rFont val="Arial Narrow"/>
        <family val="2"/>
      </rPr>
      <t xml:space="preserve"> SUSCRIPCIÓN DE CONVENIOS INTERINSTTITUCIONALES</t>
    </r>
  </si>
  <si>
    <r>
      <t>P47N5</t>
    </r>
    <r>
      <rPr>
        <b/>
        <sz val="12"/>
        <color rgb="FFFF0000"/>
        <rFont val="Arial Narrow"/>
        <family val="2"/>
      </rPr>
      <t>24</t>
    </r>
    <r>
      <rPr>
        <b/>
        <sz val="12"/>
        <rFont val="Arial Narrow"/>
        <family val="2"/>
      </rPr>
      <t>55</t>
    </r>
  </si>
  <si>
    <t xml:space="preserve">Realizar alianzas estratégicas con entidades territoriales y/o privadas articulando aportes económicos y/o en especie para ser aplicados en beneficio del sector mercantil de la Cámara de Comercio de Facatativá   </t>
  </si>
  <si>
    <t xml:space="preserve">No. de convenios interinstitucioales del orden territorial realizados / No. De convenios interinstitucionales del orden territorial proyectados </t>
  </si>
  <si>
    <r>
      <rPr>
        <b/>
        <sz val="10"/>
        <color rgb="FFFF0000"/>
        <rFont val="Arial Narrow"/>
        <family val="2"/>
      </rPr>
      <t xml:space="preserve">4500-4528 </t>
    </r>
    <r>
      <rPr>
        <b/>
        <sz val="10"/>
        <rFont val="Arial Narrow"/>
        <family val="2"/>
      </rPr>
      <t>PROMOCION Y APOYO AL EMPRENDIMIENTO EMPRESARIAL</t>
    </r>
  </si>
  <si>
    <r>
      <t>P47N5</t>
    </r>
    <r>
      <rPr>
        <b/>
        <sz val="12"/>
        <color rgb="FFFF0000"/>
        <rFont val="Arial Narrow"/>
        <family val="2"/>
      </rPr>
      <t>24</t>
    </r>
    <r>
      <rPr>
        <b/>
        <sz val="12"/>
        <rFont val="Arial Narrow"/>
        <family val="2"/>
      </rPr>
      <t>58</t>
    </r>
  </si>
  <si>
    <t>Apoyar a los emprendedores de algunos municipios de la jurisdicción a través de capacitación especializada y entrega de capital semilla.</t>
  </si>
  <si>
    <t xml:space="preserve">No. de emprendedores beneficiados con capital semilla - (43 emprededores y población vulnerable ley de segundas oportunidades) en las dos fases del programa
</t>
  </si>
  <si>
    <r>
      <rPr>
        <b/>
        <sz val="10"/>
        <color rgb="FFFF0000"/>
        <rFont val="Arial Narrow"/>
        <family val="2"/>
      </rPr>
      <t>4500-4529</t>
    </r>
    <r>
      <rPr>
        <b/>
        <sz val="10"/>
        <rFont val="Arial Narrow"/>
        <family val="2"/>
      </rPr>
      <t xml:space="preserve"> APOYO AL DESARROLLO AGROINDUSTRIAL</t>
    </r>
  </si>
  <si>
    <r>
      <t>P47N5</t>
    </r>
    <r>
      <rPr>
        <b/>
        <sz val="12"/>
        <color rgb="FFFF0000"/>
        <rFont val="Arial Narrow"/>
        <family val="2"/>
      </rPr>
      <t>24</t>
    </r>
    <r>
      <rPr>
        <b/>
        <sz val="12"/>
        <rFont val="Arial Narrow"/>
        <family val="2"/>
      </rPr>
      <t>56</t>
    </r>
  </si>
  <si>
    <t>No. de fases del programa realizadas/ formativa/aporte al empresario del sector agroindustrial</t>
  </si>
  <si>
    <t>Apoyar con contribuciones a proyectos encaminados a la actividad agroindustrial de la jurisdicción</t>
  </si>
  <si>
    <r>
      <rPr>
        <b/>
        <sz val="10"/>
        <color rgb="FFFF0000"/>
        <rFont val="Arial Narrow"/>
        <family val="2"/>
      </rPr>
      <t>4500-4530</t>
    </r>
    <r>
      <rPr>
        <b/>
        <sz val="10"/>
        <rFont val="Arial Narrow"/>
        <family val="2"/>
      </rPr>
      <t xml:space="preserve"> GESTIÓN DE PROYECTOS Y PROMOCIÓN AL EMPRESARIO</t>
    </r>
  </si>
  <si>
    <t>Formalizar a empresarios informales de la región a través de proceso de visita inscripción y recaudo a fin de aumentar las matriculas de la Cámara de Comercio de Facatativá.</t>
  </si>
  <si>
    <r>
      <t>P47N5</t>
    </r>
    <r>
      <rPr>
        <b/>
        <sz val="12"/>
        <color rgb="FFFF0000"/>
        <rFont val="Arial Narrow"/>
        <family val="2"/>
      </rPr>
      <t>24</t>
    </r>
    <r>
      <rPr>
        <b/>
        <sz val="12"/>
        <rFont val="Arial Narrow"/>
        <family val="2"/>
      </rPr>
      <t>57</t>
    </r>
  </si>
  <si>
    <t>Formalizar a empresarios informales de la región a través de proceso de visita inscripción y recaudo a fin de aumentar las matriculas de la Cámara de Comercio de Facatativá - a través de actividades para la simplificación y automatización de trámites.</t>
  </si>
  <si>
    <t>No. de Potencial de comercantes informales vs No. de formalizados</t>
  </si>
  <si>
    <r>
      <t>P47N5</t>
    </r>
    <r>
      <rPr>
        <b/>
        <sz val="12"/>
        <color rgb="FFFF0000"/>
        <rFont val="Arial Narrow"/>
        <family val="2"/>
      </rPr>
      <t>24</t>
    </r>
    <r>
      <rPr>
        <b/>
        <sz val="12"/>
        <rFont val="Arial Narrow"/>
        <family val="2"/>
      </rPr>
      <t>81</t>
    </r>
  </si>
  <si>
    <r>
      <t xml:space="preserve">Fortalecer la capacidad de generación de ingresos de las unidades económicas que ejercen oficios y ocupaciones mercantiles que conforman la </t>
    </r>
    <r>
      <rPr>
        <b/>
        <sz val="10"/>
        <rFont val="Arial Narrow"/>
        <family val="2"/>
      </rPr>
      <t>economía popular</t>
    </r>
    <r>
      <rPr>
        <sz val="10"/>
        <rFont val="Arial Narrow"/>
        <family val="2"/>
      </rPr>
      <t>, a través de una asistencia técnica integral que les permita afianzar sus capacidades y habilidades organizativas, comerciales y digitales, para que sus negocios crezcan y perduren en el tiempo.</t>
    </r>
  </si>
  <si>
    <t xml:space="preserve">No. de micronegocios y unidades productivas informales de economía popular beneficiados por municipio </t>
  </si>
  <si>
    <r>
      <t>P47N5</t>
    </r>
    <r>
      <rPr>
        <b/>
        <sz val="12"/>
        <color rgb="FFFF0000"/>
        <rFont val="Arial Narrow"/>
        <family val="2"/>
      </rPr>
      <t>24</t>
    </r>
    <r>
      <rPr>
        <b/>
        <sz val="12"/>
        <rFont val="Arial Narrow"/>
        <family val="2"/>
      </rPr>
      <t>60</t>
    </r>
  </si>
  <si>
    <t>CREAR CONSULTORIOS EMPRESARIALES TANTO FÍSICOS COMO VIRTUALES EN ESPACIOS DE ASESORIAS DEL DESARROLLO EMPRESARIAL, DE MANERA MANCOMUNADA CON UNIVERSIDES DE LA REGIÓN.</t>
  </si>
  <si>
    <t>No. de empresarios beneficiados con el consultorio por municipio</t>
  </si>
  <si>
    <t>GENERAR ESPACIOS PRESENCIALES (NUEVA SEDE FUNZA) Y/O VIRTUALES, A TRAVÉS DE INTERACCIÓN CON ESTUDIANTES DE ÚLTIMOS SEMESTRES DE PROGRAMAS ACADÉMICOS APLICABLES A LA INTERNACIONALIZACIÓN, ASESORAR A LOS EMPRESARIOS EN TEMÁTICAS PROPIAS AL CITADO OBJETIVO</t>
  </si>
  <si>
    <t>5155051 ALOJAMIENTO Y MANUTENCIÓN PUBL</t>
  </si>
  <si>
    <r>
      <t xml:space="preserve">4500-4531 </t>
    </r>
    <r>
      <rPr>
        <b/>
        <sz val="11"/>
        <rFont val="Arial Narrow"/>
        <family val="2"/>
      </rPr>
      <t>PROGRAMAS DE INNOVACION EMPRESARIAL Y JUVENIL</t>
    </r>
  </si>
  <si>
    <r>
      <t>P47N5</t>
    </r>
    <r>
      <rPr>
        <b/>
        <sz val="12"/>
        <color rgb="FFFF0000"/>
        <rFont val="Arial Narrow"/>
        <family val="2"/>
      </rPr>
      <t>2462</t>
    </r>
  </si>
  <si>
    <t>No. de instituciones educativas apoyadas por el programa a municipios de la jurisdicción</t>
  </si>
  <si>
    <r>
      <t>P47N5</t>
    </r>
    <r>
      <rPr>
        <b/>
        <sz val="12"/>
        <color rgb="FFFF0000"/>
        <rFont val="Arial Narrow"/>
        <family val="2"/>
      </rPr>
      <t>24</t>
    </r>
    <r>
      <rPr>
        <b/>
        <sz val="12"/>
        <rFont val="Arial Narrow"/>
        <family val="2"/>
      </rPr>
      <t>61</t>
    </r>
  </si>
  <si>
    <t>CREAR ESPACIOS DE FORMACIÓN PARA LOS EMPRESARIOS A TRAVÉS DE INMERSIONES EN INNOVACIÓN QUE TRADUZCAN EN GENERACIÓN DE DIMENSIONES DE DESARROLLO</t>
  </si>
  <si>
    <t xml:space="preserve">No. de empresarios beneficiados en cada etapa por municipio  </t>
  </si>
  <si>
    <r>
      <rPr>
        <b/>
        <sz val="11"/>
        <color rgb="FFFF0000"/>
        <rFont val="Arial Narrow"/>
        <family val="2"/>
      </rPr>
      <t>4600-4609</t>
    </r>
    <r>
      <rPr>
        <b/>
        <sz val="11"/>
        <rFont val="Arial Narrow"/>
        <family val="2"/>
      </rPr>
      <t xml:space="preserve"> FERIAS RUEDAS,MISIONES Y ENCUENTROS COMERCIALES</t>
    </r>
  </si>
  <si>
    <r>
      <t>P47N5</t>
    </r>
    <r>
      <rPr>
        <b/>
        <sz val="12"/>
        <color rgb="FFFF0000"/>
        <rFont val="Arial Narrow"/>
        <family val="2"/>
      </rPr>
      <t>24</t>
    </r>
    <r>
      <rPr>
        <b/>
        <sz val="12"/>
        <rFont val="Arial Narrow"/>
        <family val="2"/>
      </rPr>
      <t>63</t>
    </r>
  </si>
  <si>
    <t xml:space="preserve">REALIZAR MICRO RUEDAS DE NEGOCIOS EN SECTORES RELEVANTES DE LA ECONOMÍA DE LA JURISDICCIÓN. </t>
  </si>
  <si>
    <t>No. de contactos comerciales a nivel regional establecidos en el programa por empresa beneficiada</t>
  </si>
  <si>
    <r>
      <t>P47N5</t>
    </r>
    <r>
      <rPr>
        <b/>
        <sz val="12"/>
        <color rgb="FFFF0000"/>
        <rFont val="Arial Narrow"/>
        <family val="2"/>
      </rPr>
      <t>24</t>
    </r>
    <r>
      <rPr>
        <b/>
        <sz val="12"/>
        <color theme="1"/>
        <rFont val="Arial Narrow"/>
        <family val="2"/>
      </rPr>
      <t>66</t>
    </r>
  </si>
  <si>
    <t>APOYAR CON CONTRIBUCIONES A LOS EMPRESARIOS QUE HAN REALIZADO EL PROCESO DE FORMACIÓN EN GESTIÓN A LA INTERNACIONALIZACIÓN EN LA PARTICIPACIÓN DE LA MACRORUEDA QUE LIDERA PROCOLOMBIA A NIVEL INTERNACIONAL.</t>
  </si>
  <si>
    <t>No. de contactos comerciales a nivel internacional establecidos en el programa por empresa beneficiada</t>
  </si>
  <si>
    <r>
      <rPr>
        <b/>
        <sz val="11"/>
        <color rgb="FFFF0000"/>
        <rFont val="Arial Narrow"/>
        <family val="2"/>
      </rPr>
      <t>4600-4610</t>
    </r>
    <r>
      <rPr>
        <b/>
        <sz val="11"/>
        <rFont val="Arial Narrow"/>
        <family val="2"/>
      </rPr>
      <t xml:space="preserve"> CAMPAÑAS COMERCIALES</t>
    </r>
  </si>
  <si>
    <r>
      <t>P47N5</t>
    </r>
    <r>
      <rPr>
        <b/>
        <sz val="12"/>
        <color rgb="FFFF0000"/>
        <rFont val="Arial Narrow"/>
        <family val="2"/>
      </rPr>
      <t>24</t>
    </r>
    <r>
      <rPr>
        <b/>
        <sz val="12"/>
        <rFont val="Arial Narrow"/>
        <family val="2"/>
      </rPr>
      <t>67</t>
    </r>
  </si>
  <si>
    <t>REALIZAR CAMPAÑAS COMERCIALES EN LOS MUNICIPIOS DE LA JURISDICCIÓN, CON FIN DE PROMOCIONAR TEMPORADAS COMERCIALES DEL AÑO</t>
  </si>
  <si>
    <t>No. de campañas realizadas para incentivar las ventas en municipios de la jurisdicción (temporadas altas del año)</t>
  </si>
  <si>
    <t>SUB TOTAL PROMOCIÓN DEL COMERCIO</t>
  </si>
  <si>
    <t>TOTAL PROMOCIÓN Y DESARROLLO PUBLICO</t>
  </si>
  <si>
    <r>
      <rPr>
        <b/>
        <sz val="11"/>
        <color rgb="FFFF0000"/>
        <rFont val="Arial Narrow"/>
        <family val="2"/>
      </rPr>
      <t>4700-4711</t>
    </r>
    <r>
      <rPr>
        <b/>
        <sz val="11"/>
        <rFont val="Arial Narrow"/>
        <family val="2"/>
      </rPr>
      <t xml:space="preserve"> CAMPAÑA AFILIACIÓN MANTENIMIENTO Y EVENTOS AFILIADOS</t>
    </r>
  </si>
  <si>
    <r>
      <t>P47N5</t>
    </r>
    <r>
      <rPr>
        <b/>
        <sz val="12"/>
        <color rgb="FFFF0000"/>
        <rFont val="Arial Narrow"/>
        <family val="2"/>
      </rPr>
      <t>24</t>
    </r>
    <r>
      <rPr>
        <b/>
        <sz val="12"/>
        <rFont val="Arial Narrow"/>
        <family val="2"/>
      </rPr>
      <t>70</t>
    </r>
  </si>
  <si>
    <t>512505204 OTRAS CONTRIBUCUIONES PRIVADO</t>
  </si>
  <si>
    <t>MANTENER LA FIDELIZACIÓN Y GENERAR SENTIDO DE PERTENENCIA POR NUESTRA ENTIDAD, ASÍ COMO LA SATISFACCIÓN POR NUESTROS SERVICIOS.</t>
  </si>
  <si>
    <t>5155052 ALOJAMIENTO Y MANUTENC PRIVADO</t>
  </si>
  <si>
    <t>5155202 PASAJES TERRESTRES PRIVADO</t>
  </si>
  <si>
    <t>513595207 PROPAGANDA Y PUBLICIDAD PRIVAD</t>
  </si>
  <si>
    <t>TOTAL PROMOCIÓN Y DESARROLLO PRIVADO (MANTENIMIENTO AFILIADOS)</t>
  </si>
  <si>
    <t>TOTAL PROMOCIÓN Y DESARROLLO PÚBLICO - PRIVADO</t>
  </si>
  <si>
    <t>CAPACITACION EN ANALISIS Y
CONTROL DE RIESGOS POR
PROCESO</t>
  </si>
  <si>
    <t>Socializar y dar a conocer las buenas prácticas e importancia del control interno sobre la ejecución de las actividades planeadas y ejecutadas por la organización.</t>
  </si>
  <si>
    <t>DIRECTOR DE CONTROL INTERNO</t>
  </si>
  <si>
    <r>
      <t>P47N5</t>
    </r>
    <r>
      <rPr>
        <b/>
        <sz val="12"/>
        <color rgb="FFFF0000"/>
        <rFont val="Arial Narrow"/>
        <family val="2"/>
      </rPr>
      <t>24</t>
    </r>
    <r>
      <rPr>
        <b/>
        <sz val="12"/>
        <rFont val="Arial Narrow"/>
        <family val="2"/>
      </rPr>
      <t>68</t>
    </r>
  </si>
  <si>
    <t xml:space="preserve">REALIZAR UNA CAPACITACIÓN EN AUDITORIA FORENCE
</t>
  </si>
  <si>
    <t>CAPACITACION EN
IDENTIFICACION,PROTECCIÓ
N Y CONTROL DE LA
SEGURIDAD DE LA
INFORMACIÓN</t>
  </si>
  <si>
    <t>Socializar y concientizar a nuestros colaboradores sobre la importancia y aplicabilidad de la ley de protección de bases de datos personales como sus sanciones por su incumplimiento.</t>
  </si>
  <si>
    <r>
      <t>P47N5</t>
    </r>
    <r>
      <rPr>
        <b/>
        <sz val="12"/>
        <color rgb="FFFF0000"/>
        <rFont val="Arial Narrow"/>
        <family val="2"/>
      </rPr>
      <t>24</t>
    </r>
    <r>
      <rPr>
        <b/>
        <sz val="12"/>
        <rFont val="Arial Narrow"/>
        <family val="2"/>
      </rPr>
      <t>69</t>
    </r>
  </si>
  <si>
    <t xml:space="preserve">REALIZAR UNA CAPACITACIÓN EN PROTECCION DE DATOS PERSONALES.
</t>
  </si>
  <si>
    <t>ASEGURAMIENTO DEL SISTEMA CAMERAL DE CONTROL INTERNO.. - AUDITORIAS INTERNAS</t>
  </si>
  <si>
    <t>Asegurar la cultura y control del mejoramiento continuo en las diferentes áreas y sus procesos (estratégicos, misionales, de apoyo y de control) alineados al sistema cameral de control interno con enfoque basado en riesgos.</t>
  </si>
  <si>
    <r>
      <t>P47N5</t>
    </r>
    <r>
      <rPr>
        <b/>
        <sz val="12"/>
        <color rgb="FFFF0000"/>
        <rFont val="Arial Narrow"/>
        <family val="2"/>
      </rPr>
      <t>24</t>
    </r>
    <r>
      <rPr>
        <b/>
        <sz val="12"/>
        <rFont val="Arial Narrow"/>
        <family val="2"/>
      </rPr>
      <t>72</t>
    </r>
  </si>
  <si>
    <t>CAPACITACIONES PRIMARIAS EN TEMAS DE CONTROL INTERNO. - PROCESOS DE INDUCCIÓN Y REINDUCCIÓN</t>
  </si>
  <si>
    <t>Fomentar la cultura del autocontrol, la autorregulación, la autogestión, la importancia del control interno y la calidad en la organización para garantizar la adecuada ejecución y el mejoramiento continuo de los procesos en cumplimiento de los objetivos institucionales.</t>
  </si>
  <si>
    <r>
      <t>P47N5</t>
    </r>
    <r>
      <rPr>
        <b/>
        <sz val="12"/>
        <color rgb="FFFF0000"/>
        <rFont val="Arial Narrow"/>
        <family val="2"/>
      </rPr>
      <t>24</t>
    </r>
    <r>
      <rPr>
        <b/>
        <sz val="12"/>
        <rFont val="Arial Narrow"/>
        <family val="2"/>
      </rPr>
      <t>73</t>
    </r>
  </si>
  <si>
    <t xml:space="preserve">TOTAL PRESUPUESTO PAT 2024 - PÚBLICO </t>
  </si>
  <si>
    <t>TOTAL PRESUPUESTO PAT 2024 - PRIVADO</t>
  </si>
  <si>
    <t>DECISIÓN DIRECTIVA No.  03 (MARZO 22 de 2023) - ADENDA Y MODIF. MAS MODIFICACIONES</t>
  </si>
  <si>
    <t xml:space="preserve">Fuente: Elaboración Propia /Planeación / Ejecución JSP7 </t>
  </si>
  <si>
    <t xml:space="preserve">SEGUIMIENTO PLAN ANUAL DE TRABAJO POR DIRECCIONES - RECURSOS PUBLICOS </t>
  </si>
  <si>
    <t xml:space="preserve">ACUMULADO A MAYO DE 2024 </t>
  </si>
  <si>
    <t>DIRECCIÓN DE REGISTROS PÚBLICOS</t>
  </si>
  <si>
    <t>DIRECCIÓN DE ASUNTOS JURÍDICOS</t>
  </si>
  <si>
    <t>DIRECCIÓN DE DESARROLLO INSTITUCIONAL</t>
  </si>
  <si>
    <t>DIRECCIÓN ADMINISTRATIVA Y FINANCIERA R. PUBLICO</t>
  </si>
  <si>
    <t>DIRECCIÓN DE PROMOCIÓN Y DESARROLLO R. PUBLICO</t>
  </si>
  <si>
    <t>DIRECCIÓN DE CONTROL INTERNO</t>
  </si>
  <si>
    <t>TOTALES POR DIRECCIÒN</t>
  </si>
  <si>
    <t xml:space="preserve">Tabla No. 1. Fuente cuadro de ejecución PAT / inf. Contratos por Dirección </t>
  </si>
  <si>
    <t xml:space="preserve">SEGUIMIENTO PLAN ANUAL DE TRABAJO POR DIRECCIONES - RECURSOS PRIVADOS </t>
  </si>
  <si>
    <t>PRESUPUESTO COMPROMETIDO CON REGISTRO PPTAL</t>
  </si>
  <si>
    <t>DIRECCIÓN ADMINISTRATIVA Y FINANCIERA PRIVADO</t>
  </si>
  <si>
    <t>DIRECCIÓN DE PROMOCIÓN Y DESARROLLO PRIVADO</t>
  </si>
  <si>
    <t>TOTAL PRESUPUESTO PLAN ANUAL DE TRABAJO/2023</t>
  </si>
  <si>
    <t>SEGUIMIENTO PLAN ANUAL DE TRABAJO ACUMULADO AL MES DE MAYO 2022</t>
  </si>
  <si>
    <t>POR DIRECCIONES COMPROMETIDO CON REGISTRO</t>
  </si>
  <si>
    <t>PRESUPUESTO COMPROMETIDO/REGISTRO PPTAL</t>
  </si>
  <si>
    <t xml:space="preserve"> PRESUPUESTO DISPONIBLE</t>
  </si>
  <si>
    <t>% DE PRESUPUESTO EJECUTADO(PAGOS Y COMPROMETO</t>
  </si>
  <si>
    <t>DIRECCIÓN ADMINISTRATIVA Y FINANCIERA PUBLICO</t>
  </si>
  <si>
    <t>DIRECCIÓN DE PROMOCIÓN Y DESARROLLO PUBLICO</t>
  </si>
  <si>
    <t>Fuente información suministrada por direcciòn acorde con la contrataciòn</t>
  </si>
  <si>
    <t>SEGUIMIENTO PLAN ANUAL DE TRABAJO POR DIRECCIONES - RECURSOS PUBLICOS COMPROMETIDO CON REGISTRO PPTAL</t>
  </si>
  <si>
    <t xml:space="preserve">ACUMULADO AL  12 DE OCTUBRE 2022 </t>
  </si>
  <si>
    <t>PRESUPUESTO COMPROMETIDO CON REGISTRO PPTAL/CONTRATO</t>
  </si>
  <si>
    <t>SALDO A 12 DE OCTUBRE 2022</t>
  </si>
  <si>
    <t>PROYECCION DE CONTRATOS A REALIZAR A 31 DE OCTUBRE</t>
  </si>
  <si>
    <t>PROYECCION DE PAGOS EN OCTUBRE 2022</t>
  </si>
  <si>
    <t>SEGUIMIENTO PLAN ANUAL DE TRABAJO POR DIRECCIONES - RECURSOS PRIVADOS COMPROMETIDO CON CONTRATOS</t>
  </si>
  <si>
    <t>TOTAL PRESUPUESTO PLAN ANUAL DE TRABAJO/2022</t>
  </si>
  <si>
    <t>FECHA APROBADO</t>
  </si>
  <si>
    <t>OBJETO</t>
  </si>
  <si>
    <t>CENTRO COSTO</t>
  </si>
  <si>
    <t>ACTIVIDAD</t>
  </si>
  <si>
    <t>ENERO 3 2023</t>
  </si>
  <si>
    <t>CONTRATAR EL SERVICIO DE MONITOREO DE ALARMAS PARA LOS CENTROS REGIONALES DE ATENCIÓN DE FUNZA, VILLETA, PACHO Y CENTRO DOCUMENTAL DE LA CÁMARA DE COMERCIO DE FACATATIVÁ</t>
  </si>
  <si>
    <t xml:space="preserve">CONTRATAR EL SUMINISTRO DE BIOCOMBUSTIBLE PARA LOS VEHÍCULOS Y PLANTA ELÉCTRICA DE LACÁMARA DE COMERCIO DE FACATATIVÁ </t>
  </si>
  <si>
    <t>ENERO 4 2023</t>
  </si>
  <si>
    <t>CONTRATAR LA PRESTACIÓN DE SERVICIOS PROFESIONALES DE UNPSICÓLOGO QUE REALICE ENTREVISTAS A LOS ASPIRANTES A CARGOS DE LA  CÁMARADE COMERCIO DE FACATATIVÁ</t>
  </si>
  <si>
    <t>T. HUMANO</t>
  </si>
  <si>
    <t>P47N5234</t>
  </si>
  <si>
    <t>CONTRATAR LA REALIZACIÒN DE EXAMENES MÈDICOS DE INGRESO,EGRESO , PERIÒDICOS Y LOS QUE REQUIERA LA ENTIDAD  PARA LOS ASPIRANTES YFUNCIONARIOS DE LA CÀMARA DE COMERCIO DE FACATATIVÀ.</t>
  </si>
  <si>
    <t>CONTRATAR LA COMPRA BONOS REDIMIBLES DE VESTUARIO POR MOTIVO DE LOS CUMPLEAÑOS DE LOS FUNCIONARIOS DE LA CÁMARA DE COMERCIO DE FACATATIVÁ</t>
  </si>
  <si>
    <t>P47N5233</t>
  </si>
  <si>
    <t>CONTRATAR EL SERVICIO DE PERIFONEO, PARA LA REALIZACIÓN DE LA BRIGADA DE REGISTRO EN LOS MUNICIPIOS DE LA JURISDICCIÓN DE LA CÁMARA DE COMERCIO DE FACATATIVÁ</t>
  </si>
  <si>
    <t>REGISTROS P/COS</t>
  </si>
  <si>
    <t>P47N5235</t>
  </si>
  <si>
    <t>ENERO 4 2023 - correccion 5 enero</t>
  </si>
  <si>
    <t>Contratar el servicio de entrega de correo personalizado a nivel nacional y entregade   volantes   en   los   municipios   de   la   jurisdicción   de   la   Cámara   de   Comercio   de Facatativá.</t>
  </si>
  <si>
    <t xml:space="preserve">N/A CONVERSACION CON LIDER </t>
  </si>
  <si>
    <t>Contratar   la   compra   de   volantes   publicitarios,   para   la   realización   de   la   brigada   deregistro   en   los   municipios   de   la   jurisdicción   de   la   CÁMARA   DE   COMERCIO   DEFACATATIVÁ.</t>
  </si>
  <si>
    <t>ENERO 5 2023</t>
  </si>
  <si>
    <t>"CONTRATAR   LA   RENOVACION   DE   LICENCIAS   MICROSOFT   365   EMPRESAPARA LA CÁMARA DE COMERCIO DE FACATATIVÁ"</t>
  </si>
  <si>
    <t>INSTITUCIONAL/SISTEMAS</t>
  </si>
  <si>
    <t>P47N52342</t>
  </si>
  <si>
    <t>CONTRATAR LA COMPRA DE PREMIOS PARA LOS GANADORESCOMO CONTRIBUCIÓN  A LA CAMPAÑA COMERCIAL "EN EL 2023 REGRESA ACLASES CON TODA"</t>
  </si>
  <si>
    <t>PROMOCION</t>
  </si>
  <si>
    <t>P47N52367</t>
  </si>
  <si>
    <t>CONTRATAR LA COMPRA  DE PUBLICIDAD PARA LA CAMPAÑA COMERCIAL "EN EL 2023 REGRESA A CLASES CON TODA "</t>
  </si>
  <si>
    <t>ENERO 6 2023</t>
  </si>
  <si>
    <t>CONTRATAR LA PRESTACIÓN DE SERVICIOS PROFESIONALES DE HOSTING, MANTENIMIENTO Y SOPORTE DEL WEBMASTER, PARA LA PÁGINA WEB DE LA CÁMARA DE COMERCIO DE FACATATIVÁ"</t>
  </si>
  <si>
    <t>INSTITUCIONAL/COMUNICACIONES</t>
  </si>
  <si>
    <t xml:space="preserve">47N52324 </t>
  </si>
  <si>
    <t xml:space="preserve"> "CONTRATAR   EL   SERVICIO   DE   MANTENIMIENTO     PREVENTIVO   YCORRECTIVO Y SUMINISTRO DE RESPUESTOS PARA LOS EQUIPOS DE CÓMPUTO Y SUSPERIFÉRICOS, CON DESTINO A TODAS LAS ÁREAS DE LA CÁMARA DE COMERCIO DE</t>
  </si>
  <si>
    <t>P47N52336</t>
  </si>
  <si>
    <t>ENERO 13 2023</t>
  </si>
  <si>
    <t>"CONTRATAR EL SERVICIO DE IMPRESIÓN DE ALMANAQUES, PARA LA PROMOCIÓN DE LA IMAGEN CORPORATIVA Y DIVULGACIÓN DE LOS SERVICIOS Y BENEFICIOS QUE OFRECE LA CÁMARA DE COMERCIO DE FACATATIVÁ".</t>
  </si>
  <si>
    <t>INSTITUCIONA/COMUNICACIONES</t>
  </si>
  <si>
    <t xml:space="preserve"> P47N52326</t>
  </si>
  <si>
    <t>AJUSTADA 17 ENERO 2023</t>
  </si>
  <si>
    <t>OBJETO: "CONTRATAR EL SERVICIO DE ESPACIOS RADIALES EN EMISORA DE LA PROVINCIA DELGUALIVÁ PARA DIVULGAR LOS PROGRAMAS QUE PRESTA LA CÁMARA DE COMERCIO DE FACATATIVÁYDEL   NOROCCIDENTE   DE   CUNDINAMARCA   E   INCENTIVAR   LA   RENOVACIÓN   DE   LOS   SERVICIOSREGISTRALES"</t>
  </si>
  <si>
    <t>INSTITUCIONAL/COMUNICACIONES - REGISTRO</t>
  </si>
  <si>
    <t>P47N52322  y P47N5235</t>
  </si>
  <si>
    <t>OBJETO: "CONTRATAR EL SERVICIO DE ESPACIOS RADIALES EN EMISORA DE LA PROVINCIA DELRIONEGRO PARA DIVULGAR LOS PROGRAMAS QUE PRESTA LA CÁMARA DE COMERCIO DE FACATATIVÁY   DEL   NOROCCIDENTE   DE   CUNDINAMARCA   E   INCENTIVAR   LA   RENOVACIÓN   DE   LOS   SERVICIOSREGISTRALES</t>
  </si>
  <si>
    <t>CONTRATAR SERVICIOS PUBLICITARIOS EN MEDIOS DE COMUNICACIÓN CON COBERTURA EN SABANA DE OCCIDENTE PARA LA DIVULGACIÓN DE LOS PROGRAMAS QUE PRESTA LA ENTIDAD</t>
  </si>
  <si>
    <t xml:space="preserve"> P47N5232</t>
  </si>
  <si>
    <t>ENERO 17 2023</t>
  </si>
  <si>
    <t>Contratar   los   servicios   de   un   profesional   en   derecho   para   representarjudicialmente a la cámara de comercio de Facatativá ante los diferentes despachos judicialesen asuntos laborales, civiles, penales y administrativos que se requiera, y realizar la asesoríajurídica integral dichos temas como apoyo a la gestión de la dirección de asuntos jurídicos dela cámara de comercio de Facatativá</t>
  </si>
  <si>
    <t>JURIDICA</t>
  </si>
  <si>
    <t>NO APLICA</t>
  </si>
  <si>
    <t>EL ARRENDADOR CONCEDE EL GOCE A TÍTULO DE ARRENDAMIENTO A EL ARRENDATARIO, EL BIEN INMUEBLE DE PROPIEDAD DE EL ARRENDADOR, UBICADO EN LA CALLE 4. NOS. 4-39, 4-43 Y 4-47, BARRIO CENTRO DEL MUNICIPIO DE VILLETA CUNDINAMARCA</t>
  </si>
  <si>
    <t>CONTRATAR   SERVICIOS   PUBLICITARIOS   EN   MEDIOS     DE   COMUNICACIÓN   CONCOBERTURA EN SABANA DE OCCIDENTE PARA LA DIVULGACIÓN DE LOS PROGRAMAS QUE PRESTA LAENTIDAD</t>
  </si>
  <si>
    <t>P47N52322</t>
  </si>
  <si>
    <t>ajustada</t>
  </si>
  <si>
    <t>"CONTRATAR EL SERVICIO DE ESPACIOS RADIALES EN EMISORA DE LA PROVINCIA DEL RIONEGRO PARA DIVULGAR LOSPROGRAMAS QUE PRESTA LA CÁMARA DE COMERCIO DE FACATATIVÁ Y DEL NOROCCIDENTE DE CUNDINAMARCA E INCENTIVAR LARENOVACIÓN DE LOS SERVICIOS REGISTRALES</t>
  </si>
  <si>
    <t>P47N5232 Y 47N5235</t>
  </si>
  <si>
    <t>BJETO: "CONTRATAR EL SERVICIO DE ESPACIOS RADIALES EN EMISORA DE LA PROVINCIA DEL GUALIVÁ PARA DIVULGAR LOS PRESTA LA CÁMARA DE COMERCIO DE FACATATIVÁ Y DEL NOROCCIDENTE DE CUNDINAMARCA E INCENTIVAR LA RENOVACIÓN DE LOS SERVICIOS PROGRAMAS QUE REGISTRALES</t>
  </si>
  <si>
    <t>P47N52322 y P47N5235</t>
  </si>
  <si>
    <t>"CONTRATAR   EL   SERVICIO   DE   ESPACIOS   RADIALES   EN     MEDIO   SONORO   DE   SABANA   OCCIDENTE   PARA   LADIVULGACIÓN DE LOS SERVICIOS QUE PRESTA LA CÁMARA DE COMERCIO DE FACATATIVÁ".2.2. CARACTERÍSTICASTÉCNICAS DEL BIEN:  ITEM Nª CUÑAS DESCRIPCIÓN 1125Cuñas radiales de 30 segundos emitidas en el periodo de brigadas de renovación.2330Cuñas radiales de 30 segundos emitidas durante 11 meses 2.3.     FUNDAMENTOS     JURÍDICOS     QUE     SOPORTAN     LA     MODALIDAD     DE     SELECCIÓN:La presente contratación se fundamenta  teniendo en cuenta el Artículo 16, numeral 2 Literal e del Manual de contratación de la Cámara de Comercio de Facatativá,que correspondea una Contratacion Directa.3.1. NÚMERO DE COTIZACIONES SEGÚN CUANTIÁ: N/A</t>
  </si>
  <si>
    <t>CONTRATAR EL SERVICIO DE ESPACIOS RADIALES EN EMISORA CON COBERTURA EN EL DEPARTAMENTO DE CUNDINAMARCA, PARA LA DIVULGACIÓN DE LOS SERVICIOS QUE PRESTA LA CÁMARA DE COMERCIO DE FACATATIVÁ Y DEL NOROCCIDENTE DE CUNDINAMARCA</t>
  </si>
  <si>
    <t xml:space="preserve">P47N5232 y P47N5235 </t>
  </si>
  <si>
    <t>CONTRATAR   EL   SERVICIO   SOPORTE,   MANTENIMIENTO   YACTUALIZACIÓN DE LA APP DE LA CÁMARA DE COMERCIO DE FACATATIVÁ</t>
  </si>
  <si>
    <t>P47N52338</t>
  </si>
  <si>
    <t>CONTRATAR EL SERVICIO DE SOPORTE, MANTENIMIENTO Y ACTUALIZACIÓN DEL DIRECTORIO EMPRESARIAL, EN LA PÁGINA WEB DE LA CÁMARA DE COMERCIO DE FACATATIVÁ</t>
  </si>
  <si>
    <t>P47N52334</t>
  </si>
  <si>
    <t>"CONTRATAR EL SERVICIO DE ALQUILER DE 20 PORTÁTILES, 20 IMPRESORAS PARA LA TEMPORADA DE RENOVACION DE LA CÁMARA DE COMERCIODE FACATATIVA"</t>
  </si>
  <si>
    <t xml:space="preserve">  P47N52337</t>
  </si>
  <si>
    <t>ONTRATAR EL SERVICIO DE ESPACIOS RADIALES EN EMISORA CON COBERTURA EN EL DEPARTAMENTO DECUNDINAMARCA, PARA LA DIVULGACIÓN DE LOS SERVICIOS QUE PRESTA LA CÁMARA DE COMERCIO DE FACATATIVÁ Y DELNOROCCIDENTE DE CUNDINAMARCA</t>
  </si>
  <si>
    <t xml:space="preserve"> P47N5232 Y </t>
  </si>
  <si>
    <t>CODIGO</t>
  </si>
  <si>
    <t>NOMBRE</t>
  </si>
  <si>
    <t>DESCRIPCION</t>
  </si>
  <si>
    <t>CÓDIGO DE LA ACTIVIDAD</t>
  </si>
  <si>
    <t>NOMBRE DE LA ACTIVIDAD</t>
  </si>
  <si>
    <t>DESCRIPCIÓN</t>
  </si>
  <si>
    <t>AREA DE EJECUCIÓN</t>
  </si>
  <si>
    <t>FECHA INICIO DE LA ACTIVIDAD</t>
  </si>
  <si>
    <t>FECHA FIN DE LA ACTIVIDAD</t>
  </si>
  <si>
    <t>VALOR PROYECTO</t>
  </si>
  <si>
    <t>TIPO DE RECURSO</t>
  </si>
  <si>
    <t>ACTIVIDADES</t>
  </si>
  <si>
    <t>IMPACTO</t>
  </si>
  <si>
    <t>COBERTURA DE LA JURISDICCION</t>
  </si>
  <si>
    <t>INDUSTRIA</t>
  </si>
  <si>
    <r>
      <t xml:space="preserve">Las cámaras están llamadas a promover la nueva revolución industrial traducido en el uso de las tecnologías de la información como palanca de transformación 4.0, 5.0 que implica la promesa de una nueva revolución que combina técnicas avanzadas de producción y operaciones con tecnologías inteligentes que se integrarán en las organizaciones, las personas y los activos. Las actividades que se deben incluir en este pilar son las siguientes:
</t>
    </r>
    <r>
      <rPr>
        <b/>
        <sz val="16"/>
        <rFont val="Arial Narrow"/>
        <family val="2"/>
      </rPr>
      <t xml:space="preserve">
</t>
    </r>
    <r>
      <rPr>
        <b/>
        <u/>
        <sz val="16"/>
        <rFont val="Arial Narrow"/>
        <family val="2"/>
      </rPr>
      <t xml:space="preserve">a. Actividades que busquen el proceso de industrialización
</t>
    </r>
    <r>
      <rPr>
        <b/>
        <sz val="16"/>
        <rFont val="Arial Narrow"/>
        <family val="2"/>
      </rPr>
      <t xml:space="preserve"> 
</t>
    </r>
    <r>
      <rPr>
        <b/>
        <u/>
        <sz val="16"/>
        <rFont val="Arial Narrow"/>
        <family val="2"/>
      </rPr>
      <t xml:space="preserve">b. Actividades que busquen el aumento de productividad
 </t>
    </r>
    <r>
      <rPr>
        <b/>
        <sz val="16"/>
        <rFont val="Arial Narrow"/>
        <family val="2"/>
      </rPr>
      <t xml:space="preserve">
</t>
    </r>
    <r>
      <rPr>
        <b/>
        <u/>
        <sz val="16"/>
        <rFont val="Arial Narrow"/>
        <family val="2"/>
      </rPr>
      <t xml:space="preserve">c. Actividades de incentivo para la industria nacional
 </t>
    </r>
    <r>
      <rPr>
        <b/>
        <sz val="16"/>
        <rFont val="Arial Narrow"/>
        <family val="2"/>
      </rPr>
      <t xml:space="preserve">
</t>
    </r>
    <r>
      <rPr>
        <b/>
        <u/>
        <sz val="16"/>
        <rFont val="Arial Narrow"/>
        <family val="2"/>
      </rPr>
      <t xml:space="preserve">d. Actividades de innovación y emprendimiento
 </t>
    </r>
    <r>
      <rPr>
        <b/>
        <sz val="16"/>
        <rFont val="Arial Narrow"/>
        <family val="2"/>
      </rPr>
      <t xml:space="preserve">
</t>
    </r>
    <r>
      <rPr>
        <b/>
        <u/>
        <sz val="16"/>
        <rFont val="Arial Narrow"/>
        <family val="2"/>
      </rPr>
      <t>e. Actividades de tecnologías digitales y comercio electrónico
f. Actividades que promuevan el acceso a mercados nacionales e internacionales.</t>
    </r>
    <r>
      <rPr>
        <sz val="16"/>
        <rFont val="Arial Narrow"/>
        <family val="2"/>
      </rPr>
      <t xml:space="preserve">
</t>
    </r>
  </si>
  <si>
    <t>P47N52351</t>
  </si>
  <si>
    <t xml:space="preserve">PARTICIPAR EN MESAS, COMITES, CENTRO DE INNOVACION </t>
  </si>
  <si>
    <t>CREAR, EJECUTAR Y PARTICIPAR EN ESTAMENTOS DE ÍNDOLE REGIONAL, QUE FOMENTEN EL FORTALECIMIENTO EMPRESARIAL Y MERCANTIL EN LOS SEGMENTOS QUE REPRESENTEN ESA DE COMPETITIVIDAD S.O</t>
  </si>
  <si>
    <t>DIRECCION PROMOCIÓN Y DESARROLLO</t>
  </si>
  <si>
    <t>PUBLICO</t>
  </si>
  <si>
    <t>3 COMITES</t>
  </si>
  <si>
    <t>D. DIRECTIVA 018 DEL 2022</t>
  </si>
  <si>
    <t>P47N52359</t>
  </si>
  <si>
    <t>ENTRENAMIENTO COMERCIAL EMPRESARIAL</t>
  </si>
  <si>
    <t>REALIZAR FORMACIÓN ESPECIALIZADA PARA ADQUIRIR HABILIDADES NECESARIAS PARA SER COMPETENTES EN EL USO DE LAS NUEVAS TECNOLOGÍAS Y SU APLICACIÓN EN ESPACIO COMERCIALES, DE VENTAS Y DE VIDA COTIDIANA</t>
  </si>
  <si>
    <t>1 PROGRAMA</t>
  </si>
  <si>
    <t>P47N52361</t>
  </si>
  <si>
    <t>INNOVACION EMPRESARIAL</t>
  </si>
  <si>
    <t>CREAR ESPACIOS DE FORMACIÓN PARA LOS EMPRESARIOS A TRAVÉS DE INMERSIONES EN INNOVACIÓN QUE TRADUZCAN EN GENERACIÓN DE DIMENSIONES DE DESARROLLO.</t>
  </si>
  <si>
    <t>2 FASES FORMACIÓN Y DIAGNOSTICO</t>
  </si>
  <si>
    <t>NUEVO PROYECTO</t>
  </si>
  <si>
    <t xml:space="preserve">FABRICAS DE PRODUCTIVAD </t>
  </si>
  <si>
    <t>P47N52366</t>
  </si>
  <si>
    <t xml:space="preserve"> APOYAR CON CONTRIBUCIONES A LOS EMPRESARIOS QUE HAN REALIZADO EL PROCESO DE FORMACIÓN EN GESTIÓN A LA INTERNACIONALIZACIÓN EN LA PARTICIPACIÓN DE LA MACRORUEDA QUE LIDERA PROCOLOMBIA A NIVEL INTERNACIONAL.</t>
  </si>
  <si>
    <t>15 EMPRESARIOS</t>
  </si>
  <si>
    <t>P2</t>
  </si>
  <si>
    <t>AGRICULTURA</t>
  </si>
  <si>
    <r>
      <t xml:space="preserve">Promover la soberanía alimentaria, con calidades adecuadas y precios accesibles a través del fortalecimiento de la producción de alimentos saludables que cumplan con estándares estrictos de inocuidad alimentaria. Adicionalmente, generar empleo suficiente con ingresos que garanticen una vida digna en especial para el medio rural. Finalmente, la generación de divisas a través de la exportación hacia diversos mercados de productos de alto valor económico Las actividades que se deben incluir en este pilar son las siguientes:
</t>
    </r>
    <r>
      <rPr>
        <b/>
        <u/>
        <sz val="12"/>
        <rFont val="Arial Narrow"/>
        <family val="2"/>
      </rPr>
      <t xml:space="preserve">a. Actividades que busquen el aumento de productividad y trabajo en el campo
</t>
    </r>
    <r>
      <rPr>
        <b/>
        <sz val="12"/>
        <rFont val="Arial Narrow"/>
        <family val="2"/>
      </rPr>
      <t xml:space="preserve"> 
</t>
    </r>
    <r>
      <rPr>
        <b/>
        <u/>
        <sz val="12"/>
        <rFont val="Arial Narrow"/>
        <family val="2"/>
      </rPr>
      <t>b. Actividades de asociatividad en el cooperativismo el campo</t>
    </r>
  </si>
  <si>
    <t>P47N52346</t>
  </si>
  <si>
    <t>ATENDER SOLICITUDES PARA FORTALECER AL SECTOR AGROPECUARIO DE LA JURISDICCCION A TRAVÉS DE CONTRIBUCIONES REPRESENTADAS EN HERRAMIENTAS E IMPLEMENTOS.</t>
  </si>
  <si>
    <t xml:space="preserve">P47N52356
</t>
  </si>
  <si>
    <t>APOYO A LA ASOCIATIVIDAD AGROINDUSTRIAL</t>
  </si>
  <si>
    <t>APOYAR CON CONTRIBUCIONES A PROYECTOS ENCAMINADOS A LA ACTIVIDAD DEL SECTOR AGROINDUSTRIAL DE LA JURISDICCIÓN</t>
  </si>
  <si>
    <t>TURISMO</t>
  </si>
  <si>
    <r>
      <t xml:space="preserve">Se busca mejorar la calidad de vida de la población local, de las personas que trabajan y viven en el destino turístico a través del mejoramiento de la calidad de la experiencia para el visitante nacional o extranjero, buscando mantener la calidad del medioambiente del que dependen tanto la población local como los visitantes. Las actividades que se deben incluir en este pilar son las siguientes:
</t>
    </r>
    <r>
      <rPr>
        <b/>
        <u/>
        <sz val="16"/>
        <rFont val="Arial Narrow"/>
        <family val="2"/>
      </rPr>
      <t xml:space="preserve">a. Actividades que incentiven el turismo de la región
</t>
    </r>
    <r>
      <rPr>
        <b/>
        <sz val="16"/>
        <rFont val="Arial Narrow"/>
        <family val="2"/>
      </rPr>
      <t xml:space="preserve"> 
</t>
    </r>
    <r>
      <rPr>
        <b/>
        <u/>
        <sz val="16"/>
        <rFont val="Arial Narrow"/>
        <family val="2"/>
      </rPr>
      <t xml:space="preserve">b. Actividades de capacitación sobre el mejoramiento de la calidad de experiencia al turista nacional o extranjero.
</t>
    </r>
    <r>
      <rPr>
        <b/>
        <sz val="16"/>
        <rFont val="Arial Narrow"/>
        <family val="2"/>
      </rPr>
      <t xml:space="preserve">
</t>
    </r>
    <r>
      <rPr>
        <b/>
        <u/>
        <sz val="16"/>
        <rFont val="Arial Narrow"/>
        <family val="2"/>
      </rPr>
      <t>c. Actividades que incentiven la asociatividad, la acción comunitaria y solidaria para democratizar el turismo</t>
    </r>
  </si>
  <si>
    <t>P47N52354</t>
  </si>
  <si>
    <t>ASESORAR Y ACOMPAÑAR EN NUESTRAS PROVINCIAS PARA FORTALECER HABILIDADES, COMPETENCIAS Y CONOCIMIENTOS A LOS OPERADORES DE TURISMO DE LA CÁMARA DE COMERCIO DE FACATATIVÁ</t>
  </si>
  <si>
    <t>220 OPERADORES TURISTICOS</t>
  </si>
  <si>
    <t>P4</t>
  </si>
  <si>
    <t>EDUCACION</t>
  </si>
  <si>
    <r>
      <t xml:space="preserve">La educación será es eslabón que contribuye a derrotar la pobreza y mitigar las desigualdades sociales que vive el país en este sentido será un deber de las cámaras promover la sostenibilidad en todos los niveles, no solo a través de la provisión de habilidades, conocimientos y competencias. La inclusión social, la ciudadanía activa, la salud y el bienestar personal también se encuentran entre los objetivos más prevalentes. Las actividades que se deben incluir en este pilar son las siguientes: 
</t>
    </r>
    <r>
      <rPr>
        <b/>
        <u/>
        <sz val="16"/>
        <rFont val="Arial Narrow"/>
        <family val="2"/>
      </rPr>
      <t>a. Actividades de capacitaciones, asesorías y asistencia técnica a comerciantes con costo</t>
    </r>
    <r>
      <rPr>
        <b/>
        <sz val="16"/>
        <rFont val="Arial Narrow"/>
        <family val="2"/>
      </rPr>
      <t xml:space="preserve">
</t>
    </r>
    <r>
      <rPr>
        <b/>
        <u/>
        <sz val="16"/>
        <rFont val="Arial Narrow"/>
        <family val="2"/>
      </rPr>
      <t>b. Actividades de capacitaciones, asesorías y asistencia técnica a comerciantes sin cost</t>
    </r>
    <r>
      <rPr>
        <b/>
        <sz val="16"/>
        <rFont val="Arial Narrow"/>
        <family val="2"/>
      </rPr>
      <t>o</t>
    </r>
  </si>
  <si>
    <t>P47N52350</t>
  </si>
  <si>
    <t xml:space="preserve">FORMACIÓN  Y CAPACITACIONES </t>
  </si>
  <si>
    <t>REALIZAR CAPACITACIONES EN LOS TEMAS DEFINIDOS COMO RELEVANTES PARA EL DESARROLLO ECONÓMICO DE LA JURISDICCIÓN.</t>
  </si>
  <si>
    <t>5% COMPARADO AÑO ANTERIOR</t>
  </si>
  <si>
    <t>P47N52340</t>
  </si>
  <si>
    <t>CAPACITACIONES INTERNAS Y EXTERNAS "EMPRESARIO DIGITAL"</t>
  </si>
  <si>
    <t>DESARROLLO INSTITUCIONAL</t>
  </si>
  <si>
    <t>P47N5238</t>
  </si>
  <si>
    <t>JORNADA DE CONCILIACIÓN ESCOLAR "SEMILLERO ESCOLAR"</t>
  </si>
  <si>
    <t>DIRECCIÓN JURIDICA</t>
  </si>
  <si>
    <t>P47N5237</t>
  </si>
  <si>
    <t>SERVICIO SOCIAL DEL CENTRO-MASC "CONCILIATON 2023"</t>
  </si>
  <si>
    <t>P5</t>
  </si>
  <si>
    <t>INCLUSION SOCIAL</t>
  </si>
  <si>
    <r>
      <t xml:space="preserve">Dentro de este pilar se agrupan dos tipos de enfoques: 
1. </t>
    </r>
    <r>
      <rPr>
        <b/>
        <u/>
        <sz val="16"/>
        <rFont val="Arial Narrow"/>
        <family val="2"/>
      </rPr>
      <t>Participación de mujeres e igualdad de genero</t>
    </r>
    <r>
      <rPr>
        <sz val="16"/>
        <rFont val="Arial Narrow"/>
        <family val="2"/>
      </rPr>
      <t xml:space="preserve"> Se busca identificar las actividades que realizan las cámaras de comercio relacionada con el desarrollo sostenible en donde se incluya los relacionado con la igualdad de género, que no solo es un derecho humano fundamental, sino que es uno de los fundamentos esenciales para construir un mundo pacífico, próspero y sostenible. Adicionalmente lograr la igualdad entre los géneros y empoderar a todas las mujeres dentro del tejido empresarial colombiano 
2. </t>
    </r>
    <r>
      <rPr>
        <b/>
        <u/>
        <sz val="16"/>
        <rFont val="Arial Narrow"/>
        <family val="2"/>
      </rPr>
      <t xml:space="preserve">Economía popular </t>
    </r>
    <r>
      <rPr>
        <sz val="16"/>
        <rFont val="Arial Narrow"/>
        <family val="2"/>
      </rPr>
      <t xml:space="preserve">Se busca en la formalización empresarial a nivel nacional identificar los grupos de economía popular para poder priorizar las necesidades que cada uno de ellos presentan y así trabajar en los aspectos que desde el Gobierno Nacional se puedan impulsar para ir haciendo una transición hacia la formalidad, sostenibilidad y crecimiento empresarial regional. </t>
    </r>
  </si>
  <si>
    <t>P47N52347</t>
  </si>
  <si>
    <t>MUJER EMPRENDEDORA PRODUCTIVA</t>
  </si>
  <si>
    <t>PROMOVER A TRAVÉS DE TALLERES Y CONTRIBUCIONES, LA CONFORMACIÓN DE NUEVAS UNIDADES PRODUCTIVAS QUE FACILITEN LA VISUALIZACIÓN Y EMPODERAMIENTO DE LAS MINORÍAS LIDERADAS POR MUJERES EN LOS MUNICIPIOS DE LA JURISDICCIÓN.</t>
  </si>
  <si>
    <t>P47N52348</t>
  </si>
  <si>
    <t>CONTRIBUCIONES A LA GESTIÓN CIVICO, SOCIAL Y CULTURAL A SECTORES DE LA JURISDICCION</t>
  </si>
  <si>
    <t>ATENDER SOLICITUDES PROVENIENTES DE LOS MUNICIPIOS QUE CELEBREN ACTIVIDADES QUE APOYEN LA CULTURA, LA RECREACIÓN, EL DEPORTE Y EL TURISMO A TRAVÉS DE CONTRIBUCIONES.</t>
  </si>
  <si>
    <t>P47N52312</t>
  </si>
  <si>
    <t>CONSULTORIO JURIDICO PARA TODOS</t>
  </si>
  <si>
    <t>P47N52311</t>
  </si>
  <si>
    <t>5 MUNICIPIOS DE LA JURISDICCIÓN</t>
  </si>
  <si>
    <t>P6</t>
  </si>
  <si>
    <t>DESARROLLO DE LA ECONOMÍA REGIONAL</t>
  </si>
  <si>
    <r>
      <rPr>
        <b/>
        <u/>
        <sz val="18"/>
        <rFont val="Arial Narrow"/>
        <family val="2"/>
      </rPr>
      <t>1. Fortalecimiento empresaria</t>
    </r>
    <r>
      <rPr>
        <u/>
        <sz val="18"/>
        <rFont val="Arial Narrow"/>
        <family val="2"/>
      </rPr>
      <t>l</t>
    </r>
    <r>
      <rPr>
        <sz val="18"/>
        <rFont val="Arial Narrow"/>
        <family val="2"/>
      </rPr>
      <t xml:space="preserve"> Se busca consolidar la dinámica económica regional, a través de programas integrales que propendan por un tejido empresarial más amplio y robustecido, por lo que las Cámaras trabajarán en pro del emprendimiento y la movilidad empresarial como dinamizadoras de bienestar, a través de la generación de empleos formales, provisión de los productos y servicios que requiere la economía y contribución activa al desarrollo de su entorno. 
</t>
    </r>
    <r>
      <rPr>
        <b/>
        <u/>
        <sz val="18"/>
        <rFont val="Arial Narrow"/>
        <family val="2"/>
      </rPr>
      <t>2. Comercio</t>
    </r>
    <r>
      <rPr>
        <sz val="18"/>
        <rFont val="Arial Narrow"/>
        <family val="2"/>
      </rPr>
      <t xml:space="preserve"> Se busca fortalecer el trabajo de los comerciantes,, a través de acciones que propendan por el mejoramiento de su desempeño administrativo, logístico y de mercadeo, como en términos gerenciales y organizativos 
</t>
    </r>
    <r>
      <rPr>
        <b/>
        <u/>
        <sz val="18"/>
        <rFont val="Arial Narrow"/>
        <family val="2"/>
      </rPr>
      <t xml:space="preserve">3. Acceso a mercados nacionales y/o internacionales </t>
    </r>
    <r>
      <rPr>
        <sz val="18"/>
        <rFont val="Arial Narrow"/>
        <family val="2"/>
      </rPr>
      <t xml:space="preserve">Se busca mejorar las capacidades y habilidades de las empresas, así como proporcionales mayores oportunidades para que se inserten de manera efectiva en nuevos mercados de su interés, regional, nacional y de exportación. </t>
    </r>
  </si>
  <si>
    <t>1, REGRESO A CLASES-DIA DE LA MADRE-DIA DULCE - AMOR Y AMISTAD - NAVIDAD</t>
  </si>
  <si>
    <t>P47N52358</t>
  </si>
  <si>
    <t xml:space="preserve"> PROGRAMA  "EMPRENDE 2023"</t>
  </si>
  <si>
    <t>APOYAR A LOS EMPRENDEDORES DE ALGUNOS MUNICIPIOS DE LA JURISDICCIÓN A TRAVÉS DE CAPACITACIÓN ESPECIALIZADA Y ENTREGA DE CAPITAL</t>
  </si>
  <si>
    <t>40 EMPRENDEDORES CON CAPITAL SEMILLA</t>
  </si>
  <si>
    <t>P47N52353</t>
  </si>
  <si>
    <t>INTERNACIONALIZACION DE NEGOCIOS</t>
  </si>
  <si>
    <t>PROGRAMAR MÓDULOS EN LOS TEMAS QUE SUGIEREN LOS EMPRESARIOS PARA FORTALECER Y DAR CONTINUIDAD AL PROGRAMA, ADICIONANDO ESCENARIOS PITCH Y CONSULTORIO EMPRESARIAL. TENIENDO EN CUENTA LOS RESULTADOS OBTENIDOS DEL PROGRAMA DE  INTERNACIONALIZACIÓN DURANTE LA VIGENCIA ANTERIOR</t>
  </si>
  <si>
    <t>MAS DE 100 EMPRESARIOS</t>
  </si>
  <si>
    <t>P47N52362</t>
  </si>
  <si>
    <t>CONSULTORIO EN COMERCIO EXTERIOR</t>
  </si>
  <si>
    <t>10 EMPRESAS</t>
  </si>
  <si>
    <t>P47N52363</t>
  </si>
  <si>
    <t>P47N52349</t>
  </si>
  <si>
    <t>DESARROLLO Y SOSTENIBILIDAD AMBIENTAL</t>
  </si>
  <si>
    <t>GENERAR PROGRAMAS FORMATIVOS QUE IMPULSEN EL APROVECHAMIENTO DE TODOS LOS ELEMENTOS PARTICIPANTES EN EL FLUJO FÍSICO DE LOS RECURSOS DE LA PRODUCCIÓN, IMPULSANDO EL DESARROLLO SOSTENIBLE EN LA REGIÓN.</t>
  </si>
  <si>
    <t>P47N52355</t>
  </si>
  <si>
    <t>ESTABLERCER  ALIANZAS ESTRATÉGICAS CON ENTIDADES TERRITORIALES Y/O PRIVADAS, FORMALIZAR APORTES ECONÓMICOS PARA SER APLICAOS EN BENEFICIO DEL SECTOR MERCANTIL DE LA CÁMARA DE COMERCIO DE FACATATIVÁ.</t>
  </si>
  <si>
    <t>P47N52357</t>
  </si>
  <si>
    <t>FORMALIZAR A EMPRESARIOS INFORMALES DE LA REGIÓN A TRAVÉS DE PROCESO DE VISITA INSCRIPCIÓN Y RECAUDO A FIN DE AUMENTAR LAS MATRICULAS DE LA CAMARA DE COMERCIO DE FACATATIVA</t>
  </si>
  <si>
    <t>INCREMENTAR 5% AÑO ANTERIOR 2022</t>
  </si>
  <si>
    <t>P47N52328</t>
  </si>
  <si>
    <t>CONTRIBUCIONES - APOYO AL EMPRESARIO</t>
  </si>
  <si>
    <t>TODA LA JURISDICCIÓN</t>
  </si>
  <si>
    <t>37 MUNICIPIOS</t>
  </si>
  <si>
    <t>P47N52343</t>
  </si>
  <si>
    <t>REALIZAR ESTUDIOS E INVESTIGACIONES  QUE PERMITAN CONOCER LA SITUACIÓN DE LOS DIFERENTES SECTORES ECONÓMICOS E</t>
  </si>
  <si>
    <t>15/15/2023</t>
  </si>
  <si>
    <t>P47N52345</t>
  </si>
  <si>
    <t>OBSERVATORIO ECONÓMICO DE LA REGIÓN FASE II</t>
  </si>
  <si>
    <t>IMPLEMENTAR EL OBSERVATORIO SECTORIAL DE LA CÁMARA DE COMERCIO DE FACATATIVÁ/ ENFOQUE ÍNDICE DE COMPETITIVIDAD</t>
  </si>
  <si>
    <t>PILAR</t>
  </si>
  <si>
    <t>CENTRO DE COSTO</t>
  </si>
  <si>
    <t xml:space="preserve">CONGLOMERADOS EMPRESARIALES O CLUSTERS, MESAS, COMITES,  INNOVACIÓN EMPRESARIAL </t>
  </si>
  <si>
    <t>JMAHECHA@SOCIEDADES</t>
  </si>
  <si>
    <t>OBSERVACIONES DEBE ANULARSE</t>
  </si>
  <si>
    <t>P47N52380</t>
  </si>
  <si>
    <t>Apoyar el diseño e implementación del plan de escalamiento, para aumentar la capacidad productiva de las empresas, por medio de una cobertura más eficiente del programa que permita una mayor sobrevivencia en el tiempo de estas unidades productivas. Se implementarán estrategias de promoción de la sostenibilidad social y ambiental, como herramienta de gestión, productividad, acceso a mercados y crecimiento empresarial.</t>
  </si>
  <si>
    <t>8 EMPRESAS</t>
  </si>
  <si>
    <t>AGRICULTURA (Agricultura y Agroindustria)</t>
  </si>
  <si>
    <t>TODA LA JURIDISCCION</t>
  </si>
  <si>
    <t>4300-4311 PROMOCIÓN A LA GESTIÓN CIVICO SOCIAL Y CULTURAL</t>
  </si>
  <si>
    <t>TURISMO (	Servicios)</t>
  </si>
  <si>
    <t>4400-4416 SEGURIDAD, CONVIVENCIA Y PROMOCIÓN CIUDADANA</t>
  </si>
  <si>
    <t xml:space="preserve"> ESTRATEGIAS DE TRANSFORMACIÓN Y APROPIACIÓN DIGITAL "EMPRESARIO DIGITAL"</t>
  </si>
  <si>
    <t xml:space="preserve">  4200-4212 SERVICIO SOCIAL DEL CENTRO-MASC </t>
  </si>
  <si>
    <t>P47N52381</t>
  </si>
  <si>
    <t>PROGRAMA DE ASISTENCIA TECNICA Y FORMACION A MICRONEGOCIOS Y MICROEMPRESAS DE LA ECONOMONIA PUPULAR Y COMUNITARIA "TRANSFORMA-T Y ALISTA-T"</t>
  </si>
  <si>
    <t>Fortalecer la capacidad de generación de ingresos de las unidades económicas que ejercen oficios y ocupaciones mercantiles que conforman la economía popular, a través de una asistencia técnica integral que les permita afianzar sus capacidades y habilidades organizativas, comerciales y digitales, para que sus negocios crezcan y perduren en el tiempo.</t>
  </si>
  <si>
    <t>4500-4530 GESTIÓN DE PROYECTOS Y PROMOCIÓN AL EMPRESARIO</t>
  </si>
  <si>
    <t>DIRECCION DE ASUNTOS JURIDICOS</t>
  </si>
  <si>
    <t>4300-4320 CONSULTORIO JURÍDICO</t>
  </si>
  <si>
    <t>4200-4217 FUNCIONAMIENTO MASC</t>
  </si>
  <si>
    <t>ok centros por rubro</t>
  </si>
  <si>
    <t>4500-4528 PROMOCION Y APOYO AL EMPRENDIMIENTO EMPRESARIAL</t>
  </si>
  <si>
    <t xml:space="preserve"> FORTALECER Y DAR CONTINUIDAD AL PROGRAMA, ADICIONANDO ESCENARIOS PITCH Y CONSULTORIO EMPRESARIAL. TENIENDO EN CUENTA LOS RESULTADOS OBTENIDOS DEL PROGRAMA DE  INTERNACIONALIZACIÓN DURANTE LA VIGENCIA ANTERIOR, ATRAVÉS DE MÓDULOS EN LOS TEMAS QUE SUGIEREN LOS EMPRESARIOS.</t>
  </si>
  <si>
    <t>4 MICRORUEDAS MULTISECTORIALES</t>
  </si>
  <si>
    <t>GENERAR DE PROGRAMAS FORMATIVOS QUE IMPULSEN EL APROVECHAMIENTO DE TODOS LOS ELEMENTOS PARTICIPANTES EN EL FLUJO FÍSICO DE LOS RECURSOS DE LA PRODUCCIÓN DE ECONOMÍA CIRCULAR</t>
  </si>
  <si>
    <t>4400-4415 MEJORAMIENTO Y CONSERVACIÓN DEL MEDIO AMBIENTE.</t>
  </si>
  <si>
    <t>BRIGADAS DE RENOVACION - ACTIVIDADES PARA LA SIMPLIFICACIÓN Y AUTOMATIZACIÓN DE TRÁMITES</t>
  </si>
  <si>
    <t>AUMENTAR LA COBERTURA, PROMOVIENDO E INCENTIVANDO LA RENOVACIÓN DE LOS COMERCIANTES Y FACILITAR LES EL CUMPLIMIENTO DE SUS OBLIGACIONES MERCANTILES</t>
  </si>
  <si>
    <t>DIRECCION DE REGISTROS PUBLICOS</t>
  </si>
  <si>
    <t>4100-4114: BRIGADA DE REGISTRO</t>
  </si>
  <si>
    <t>CONTRIBUCIONES INTERINSTITUCIONALES - "APOYO AL EMPRESARIO"</t>
  </si>
  <si>
    <t>ESTUDIOS E INVESTIGACIONES DE LA DINAMICA EMPRESARIAL DE LA JURISDICCION</t>
  </si>
  <si>
    <t>REALIZAR ESTUDIOS E INVESTIGACIONES  QUE PERMITAN CONOCER LA SITUACIÓN DE LOS DIFERENTES SECTORES ECONÓMICOS DE LA JURISDICCION, INDICES DE COMPETITIVIDAD, DINAMICA EMPRESARIAL DE LA JURISDICCION</t>
  </si>
  <si>
    <t>IMPLEMENTAR EL OBSERVATORIO SECTORIAL DE LA CÁMARA DE COMERCIO DE FACATATIVENFOQUE ECONOMICO, DINAMICA EMPRESARIAL, CAPITAL HUMANO, DINAMICA REGISTRAL- FASE II-2023</t>
  </si>
  <si>
    <t>CODIGO PILAR</t>
  </si>
  <si>
    <t>NO ACTIVIDADES</t>
  </si>
  <si>
    <t>PROGRAMAS POR ACTIVIDAD (CAMPO DE DESCRIPCIÓN EN EL SAIR)</t>
  </si>
  <si>
    <t>CUENTA CONTABLE</t>
  </si>
  <si>
    <t>MONTO</t>
  </si>
  <si>
    <t>VALOR TOTAL DEL PROGRAMA</t>
  </si>
  <si>
    <t>CENTRO DE OPERACIONES</t>
  </si>
  <si>
    <t>APOYAR EL DISEÑO E IMPLEMENTACIÓN DEL PLAN DE ESCALAMIENTO, PARA AUMENTAR LA CAPACIDAD PRODUCTIVA DE LAS EMPRESAS, POR MEDIO DE UNA COBERTURA MÁS EFICIENTE DEL PROGRAMA QUE PERMITA UNA MAYOR SOBREVIVENCIA EN EL TIEMPO DE ESTAS UNIDADES PRODUCTIVAS. SE IMPLEMENTARÁN ESTRATEGIAS DE PROMOCIÓN DE LA SOSTENIBILIDAD SOCIAL Y AMBIENTAL, COMO HERRAMIENTA DE GESTIÓN, PRODUCTIVIDAD, ACCESO A MERCADOS Y CRECIMIENTO EMPRESARIAL.</t>
  </si>
  <si>
    <t>ENCUENTROS INTERNACIONALES -MACRORUEDA DE NEGOCIOS</t>
  </si>
  <si>
    <r>
      <t xml:space="preserve">Promover la soberanía alimentaria, con calidades adecuadas y precios accesibles a través del fortalecimiento de la producción de alimentos saludables que cumplan con estándares estrictos de inocuidad alimentaria. Adicionalmente, generar empleo suficiente con ingresos que garanticen una vida digna en especial para el medio rural. Finalmente, la generación de divisas a través de la exportación hacia diversos mercados de productos de alto valor económico Las actividades que se deben incluir en este pilar son las siguientes:
</t>
    </r>
    <r>
      <rPr>
        <b/>
        <u/>
        <sz val="14"/>
        <rFont val="Arial Narrow"/>
        <family val="2"/>
      </rPr>
      <t xml:space="preserve">a. Actividades que busquen el aumento de productividad y trabajo en el campo
</t>
    </r>
    <r>
      <rPr>
        <b/>
        <sz val="14"/>
        <rFont val="Arial Narrow"/>
        <family val="2"/>
      </rPr>
      <t xml:space="preserve"> 
</t>
    </r>
    <r>
      <rPr>
        <b/>
        <u/>
        <sz val="14"/>
        <rFont val="Arial Narrow"/>
        <family val="2"/>
      </rPr>
      <t>b. Actividades de asociatividad en el cooperativismo el campo</t>
    </r>
  </si>
  <si>
    <t>TURISMO (Servicios)</t>
  </si>
  <si>
    <r>
      <t xml:space="preserve">Se busca mejorar la calidad de vida de la población local, de las personas que trabajan y viven en el destino turístico a través del mejoramiento de la calidad de la experiencia para el visitante nacional o extranjero, buscando mantener la calidad del medioambiente del que dependen tanto la población local como los visitantes. Las actividades que se deben incluir en este pilar son las siguientes:
</t>
    </r>
    <r>
      <rPr>
        <b/>
        <u/>
        <sz val="16"/>
        <rFont val="Arial Narrow"/>
        <family val="2"/>
      </rPr>
      <t xml:space="preserve">a. Actividades que incentiven el turismo de la región
</t>
    </r>
    <r>
      <rPr>
        <b/>
        <sz val="16"/>
        <rFont val="Arial Narrow"/>
        <family val="2"/>
      </rPr>
      <t xml:space="preserve"> </t>
    </r>
    <r>
      <rPr>
        <b/>
        <u/>
        <sz val="16"/>
        <rFont val="Arial Narrow"/>
        <family val="2"/>
      </rPr>
      <t>b. Actividades de capacitación sobre el mejoramiento de la calidad de experiencia al turista nacional o extranjero.
c. Actividades que incentiven la asociatividad, la acción comunitaria y solidaria para democratizar el turismo</t>
    </r>
  </si>
  <si>
    <r>
      <t xml:space="preserve">La educación será es eslabón que contribuye a derrotar la pobreza y mitigar las desigualdades sociales que vive el país en este sentido será un deber de las cámaras promover la sostenibilidad en todos los niveles, no solo a través de la provisión de habilidades, conocimientos y competencias. La inclusión social, la ciudadanía activa, la salud y el bienestar personal también se encuentran entre los objetivos más prevalentes. Las actividades que se deben incluir en este pilar son las siguientes: 
</t>
    </r>
    <r>
      <rPr>
        <b/>
        <u/>
        <sz val="18"/>
        <rFont val="Arial Narrow"/>
        <family val="2"/>
      </rPr>
      <t>a. Actividades de capacitaciones, asesorías y asistencia técnica a comerciantes con costo</t>
    </r>
    <r>
      <rPr>
        <b/>
        <sz val="18"/>
        <rFont val="Arial Narrow"/>
        <family val="2"/>
      </rPr>
      <t xml:space="preserve">
</t>
    </r>
    <r>
      <rPr>
        <b/>
        <u/>
        <sz val="18"/>
        <rFont val="Arial Narrow"/>
        <family val="2"/>
      </rPr>
      <t>b. Actividades de capacitaciones, asesorías y asistencia técnica a comerciantes sin cost</t>
    </r>
    <r>
      <rPr>
        <b/>
        <sz val="18"/>
        <rFont val="Arial Narrow"/>
        <family val="2"/>
      </rPr>
      <t>o</t>
    </r>
  </si>
  <si>
    <r>
      <t xml:space="preserve">Dentro de este pilar se agrupan dos tipos de enfoques: 
1. </t>
    </r>
    <r>
      <rPr>
        <b/>
        <u/>
        <sz val="18"/>
        <rFont val="Arial Narrow"/>
        <family val="2"/>
      </rPr>
      <t>Participación de mujeres e igualdad de genero</t>
    </r>
    <r>
      <rPr>
        <sz val="18"/>
        <rFont val="Arial Narrow"/>
        <family val="2"/>
      </rPr>
      <t xml:space="preserve"> Se busca identificar las actividades que realizan las cámaras de comercio relacionada con el desarrollo sostenible en donde se incluya los relacionado con la igualdad de género, que no solo es un derecho humano fundamental, sino que es uno de los fundamentos esenciales para construir un mundo pacífico, próspero y sostenible. Adicionalmente lograr la igualdad entre los géneros y empoderar a todas las mujeres dentro del tejido empresarial colombiano 
2. </t>
    </r>
    <r>
      <rPr>
        <b/>
        <u/>
        <sz val="18"/>
        <rFont val="Arial Narrow"/>
        <family val="2"/>
      </rPr>
      <t xml:space="preserve">Economía popular </t>
    </r>
    <r>
      <rPr>
        <sz val="18"/>
        <rFont val="Arial Narrow"/>
        <family val="2"/>
      </rPr>
      <t xml:space="preserve">Se busca en la formalización empresarial a nivel nacional identificar los grupos de economía popular para poder priorizar las necesidades que cada uno de ellos presentan y así trabajar en los aspectos que desde el Gobierno Nacional se puedan impulsar para ir haciendo una transición hacia la formalidad, sostenibilidad y crecimiento empresarial regional. </t>
    </r>
  </si>
  <si>
    <t>FORTALECER LA CAPACIDAD DE GENERACIÓN DE INGRESOS DE LAS UNIDADES ECONÓMICAS QUE EJERCEN OFICIOS Y OCUPACIONES MERCANTILES QUE CONFORMAN LA ECONOMÍA POPULAR, A TRAVÉS DE UNA ASISTENCIA TÉCNICA INTEGRAL QUE LES PERMITA AFIANZAR SUS CAPACIDADES Y HABILIDADES ORGANIZATIVAS, COMERCIALES Y DIGITALES, PARA QUE SUS NEGOCIOS CREZCAN Y PERDUREN EN EL TIEMPO.</t>
  </si>
  <si>
    <t>513595107  PROPAGANDA Y PUBLICIDAD</t>
  </si>
  <si>
    <t>5155051 ALOJAMIENTO Y MANUTENCION PUBLICO</t>
  </si>
  <si>
    <t>SEGUIMIENTO PLAN ANUAL DE TRABAJO POR DIRECCIONES - RECURSOS PUBLICOS COMPROMETIDO CON CONTRATOS</t>
  </si>
  <si>
    <t>ACUMULADO A JUNIO DE 2024 - SIN INCLUSIÓN DE ADICIÓN DECISÓN 11 DE 2024</t>
  </si>
  <si>
    <t>PRESUPUESTO EJECUTADO CON REGISTRO/CONTRATO VALOR EN TRANSITO</t>
  </si>
  <si>
    <t>% DE PRESUPUESTO EJECUTADO CON CONTRATO</t>
  </si>
  <si>
    <t>PRESUPUESTO EJECUTADO CON REGISTRO/CONTRATO</t>
  </si>
  <si>
    <t>TOTALES POR DIRECCIÒN PRIVADO</t>
  </si>
  <si>
    <r>
      <t>SEGUIMIENTO PLAN ANUAL DE TRABAJO ACUMULADO A</t>
    </r>
    <r>
      <rPr>
        <b/>
        <sz val="18"/>
        <color rgb="FFFF0000"/>
        <rFont val="Arial Narrow"/>
        <family val="2"/>
      </rPr>
      <t xml:space="preserve"> MAYO </t>
    </r>
    <r>
      <rPr>
        <b/>
        <sz val="18"/>
        <color rgb="FF000000"/>
        <rFont val="Arial Narrow"/>
        <family val="2"/>
      </rPr>
      <t>2024</t>
    </r>
  </si>
  <si>
    <t>PROGRAMA-PRO</t>
  </si>
  <si>
    <t>PROGRAMA/ACTIVIDAD</t>
  </si>
  <si>
    <t>PRESUPUESTO ANUAL ASIGNADO</t>
  </si>
  <si>
    <t>PRESUPUESTO EJECUTADO  CON PAGOS</t>
  </si>
  <si>
    <t>PRESUPUESTO POR EJECUTAR</t>
  </si>
  <si>
    <t xml:space="preserve">ACTIVIDADES EJECUTADAS </t>
  </si>
  <si>
    <t>ACTIVIDADES POR EJECUTAR</t>
  </si>
  <si>
    <t>DESARROLLO DE ACTIVIDADES</t>
  </si>
  <si>
    <t>% DE EJECUCIÓN  PRESUPUESTAL</t>
  </si>
  <si>
    <t xml:space="preserve">PORCENTAJE EJECUTADO POR ACTIVIDAD </t>
  </si>
  <si>
    <t>RENOVACIONES - ACTIVIDADES PARA LA SIMPLIFICACIÓN Y AUTOMATIZACIÓN DE TRÁMITES</t>
  </si>
  <si>
    <t xml:space="preserve">SE LLEVO ACABO BRIGADAS DE REGISTRO EN LOS MPIOS DE LA PALMA, GUAYABAL Y ALBAN </t>
  </si>
  <si>
    <t>TOTAL EJECUCION DEL MES (PRESUPUESTO - ACTIVIDADADES</t>
  </si>
  <si>
    <t xml:space="preserve">Tabla No. 3. Fuente cuadro de ejecución PAT / plataforma JSP7  -  Elaboración Propia - Planeación Institucional </t>
  </si>
  <si>
    <r>
      <t xml:space="preserve">EJECUCIÓN CON REGISTRO PPTAL DIRECCION DE REGISTROS PUBLICOS AL 12 </t>
    </r>
    <r>
      <rPr>
        <b/>
        <sz val="14"/>
        <color rgb="FFFF0000"/>
        <rFont val="Arial Narrow"/>
        <family val="2"/>
      </rPr>
      <t xml:space="preserve">DICIEMBRE </t>
    </r>
    <r>
      <rPr>
        <b/>
        <sz val="14"/>
        <rFont val="Arial Narrow"/>
        <family val="2"/>
      </rPr>
      <t>DE 2022</t>
    </r>
  </si>
  <si>
    <t>DIRECCION DEPENDENCIA</t>
  </si>
  <si>
    <t>FECHA DE CORTE 11 DE OCTUBRE DE 2022</t>
  </si>
  <si>
    <t>VALOR  APROBADO</t>
  </si>
  <si>
    <t>VALOR  EJECUTADO</t>
  </si>
  <si>
    <t>VALOR EN TRANSITO</t>
  </si>
  <si>
    <t>VALOR  DEL SALDO</t>
  </si>
  <si>
    <t>4200-4211</t>
  </si>
  <si>
    <t>TOTAL REGISTROS PUBLICOS AL 11 DE OCTUBRE DE 2022</t>
  </si>
  <si>
    <t>fuente jsp7 extracción 11 de octubre 2022</t>
  </si>
  <si>
    <t xml:space="preserve">COMO VAMOS : SE REALIZA GESTION FRENTE A LAS FECHAS DE REGISRO DE PROPONENTES. SE VALIDA CUMPLIMIENTO DE LA META DE </t>
  </si>
  <si>
    <r>
      <t xml:space="preserve">AREA DE TALENTO HUMANO PAT ACUMULADO A </t>
    </r>
    <r>
      <rPr>
        <b/>
        <sz val="14"/>
        <color rgb="FFFF0000"/>
        <rFont val="Arial Narrow"/>
        <family val="2"/>
      </rPr>
      <t>MAYO 2024</t>
    </r>
  </si>
  <si>
    <t>PROGRAMA-PROYECTO-ACTIVIDAD</t>
  </si>
  <si>
    <t>PROYECTO / PROGRAMA</t>
  </si>
  <si>
    <t>PRESUPUESTO INICIAL</t>
  </si>
  <si>
    <t>PRESUPUESTO EJECUTADO CON PAGOS</t>
  </si>
  <si>
    <t>% DE EJECUCIÓN PPTAL</t>
  </si>
  <si>
    <t>% DE EJECUCIÓN DE ACTIVIDADES</t>
  </si>
  <si>
    <r>
      <rPr>
        <b/>
        <sz val="12"/>
        <color rgb="FFFF0000"/>
        <rFont val="Arial Narrow"/>
        <family val="2"/>
      </rPr>
      <t>4800-4809</t>
    </r>
    <r>
      <rPr>
        <b/>
        <sz val="12"/>
        <rFont val="Arial Narrow"/>
        <family val="2"/>
      </rPr>
      <t xml:space="preserve"> GESTION DEL TALENTO HUMANO</t>
    </r>
  </si>
  <si>
    <t>TOTAL DEL PROYECTO</t>
  </si>
  <si>
    <r>
      <t>Tabla No. 3.</t>
    </r>
    <r>
      <rPr>
        <sz val="8"/>
        <color rgb="FF000000"/>
        <rFont val="Arial"/>
        <family val="2"/>
      </rPr>
      <t xml:space="preserve"> Fuente cuadro de ejecución PAT / plataforma JSP7  -  Elaboración Propia - Planeación Institucional</t>
    </r>
  </si>
  <si>
    <t>PLAN DE INSENTIVOS VIGENCIA 2023</t>
  </si>
  <si>
    <t xml:space="preserve">ACTIVIDAD </t>
  </si>
  <si>
    <t>FECHA</t>
  </si>
  <si>
    <t xml:space="preserve">CELEBRACIÓN CUMPLEAÑOS FUNCIONARIOS - 100.000 *106 FUNCIONARIOS </t>
  </si>
  <si>
    <t>106 FUNCIONARIOS</t>
  </si>
  <si>
    <t>ENERO-DICIEMBRE</t>
  </si>
  <si>
    <t xml:space="preserve">CELEBRACIÓN DIA DE LA MUJER Y DIA DEL HOMBRE  -  30.000 * 106 FUNCIONARIOS </t>
  </si>
  <si>
    <t>MARZO - MAYO</t>
  </si>
  <si>
    <t xml:space="preserve">CELEBRACIÓN DIA  DEL HOMBRE  -  30.000 * 106 FUNCIONARIOS </t>
  </si>
  <si>
    <t>49 FUNCIONARIOS</t>
  </si>
  <si>
    <t>MAYO - JUNIO</t>
  </si>
  <si>
    <t>CELEBRACIÓN DIA DE LA MADRE -  70.000 * 49 FUNCIONARIOS</t>
  </si>
  <si>
    <t>CELEBRACIÓN DIA DE LA PADRE - 100.000 * 28 FUNCIONARIOS</t>
  </si>
  <si>
    <t>28 FUNCIONARIOS</t>
  </si>
  <si>
    <t>JUNIO - JULIO</t>
  </si>
  <si>
    <t>OLIMPIADAS INTERCÁMARAS INCRIPCIONES - 85.0000*50 FUNCIONARIOS</t>
  </si>
  <si>
    <t>50 FUNCIONARIOS</t>
  </si>
  <si>
    <t>ABRIL - JUNIO</t>
  </si>
  <si>
    <t>CELEBRACIÓN DIA DEL AMOR Y  LA AMISTAD - 38.000 * 106 FUNCIONARIOS</t>
  </si>
  <si>
    <t>CELEBRACIÓN DIA DULCE - 75.000 * 40 HIJOS DE FUNCIONARIOS</t>
  </si>
  <si>
    <t>40 HIJOS DE FUNCIONARIOS</t>
  </si>
  <si>
    <t xml:space="preserve">CELEBRACIÓN NOVENAS NAVIDEÑAS </t>
  </si>
  <si>
    <t>CELEBRACIÓN REUNION ANULA DETALLE - 130.000 *106</t>
  </si>
  <si>
    <t>CELEBRACIÓN REUNION ANUAL ANCHETAS - 115.000 *106</t>
  </si>
  <si>
    <t>CELEBRACIÓN ANUAL ALMUERZO - 35.000 * 106</t>
  </si>
  <si>
    <t>INSENTIVOS FUNCIONARIOS</t>
  </si>
  <si>
    <t>TOTAL ACTIVIDADES</t>
  </si>
  <si>
    <t>12 ACTIVIDADES</t>
  </si>
  <si>
    <t>SEGURIDAD IDUSTRIAL: Dotación botiquines de primeros auxilios y equipó de Emergencias.</t>
  </si>
  <si>
    <t>SEGURIDAD IDUSTRIAL: Elementos de protección personal : EPP</t>
  </si>
  <si>
    <t>SEGURIDAD IDUSTRIAL: Compra de extintor GAS CARBONICO - ROJO DE 10 LIBRAS  2 UNIDADES  300.000</t>
  </si>
  <si>
    <t>SEGURIDAD IDUSTRIAL: Recarga de extintores 29 UNIDADES   MULTIPROPO (AMARILLO) 28.000</t>
  </si>
  <si>
    <t>SEGURIDAD IDUSTRIAL: Recarga de extintores Gas Carbonico 9 UNIDADES ROJO 68.000</t>
  </si>
  <si>
    <t>SEGURIDAD IDUSTRIAL: Compra de extintores 6 EXTINTORES MULTIPRO 10 LIBRAS FUNZA 55.000  Y 1  DE 20 LIBRAS AUDITORIO DE FUNZA  68.000 UNIDAD</t>
  </si>
  <si>
    <t>SEGURIDAD IDUSTRIAL: Compra de  botiquines tipo A  3  VALOR 165.000</t>
  </si>
  <si>
    <t>SEGURIDAD IDUSTRIAL: Compra  4 camillas  para funza 220.000</t>
  </si>
  <si>
    <t xml:space="preserve">MEDICINA PREVENTIVA: Examenes medicos peridicos </t>
  </si>
  <si>
    <t>MEDICINA PREVENTIVA: Exámenes médicos ocupacionales (Ingreso - Periódico - Egreso- Pos incapacidad - Readaptación.</t>
  </si>
  <si>
    <t>RIESGOS BIOLOGICOS COVID-19</t>
  </si>
  <si>
    <t xml:space="preserve">DIA DE LA SALUD Jornada deportiva y recreativa 1 semestre (HIGIENE INDUSTRIA) charla </t>
  </si>
  <si>
    <r>
      <t xml:space="preserve">SEGUIMIENTO PLAN ANUAL DE TRABAJO ACUMULADO A </t>
    </r>
    <r>
      <rPr>
        <b/>
        <sz val="14"/>
        <color rgb="FFFF0000"/>
        <rFont val="Arial Narrow"/>
        <family val="2"/>
      </rPr>
      <t>MAYO</t>
    </r>
    <r>
      <rPr>
        <b/>
        <sz val="14"/>
        <color rgb="FF000000"/>
        <rFont val="Arial Narrow"/>
        <family val="2"/>
      </rPr>
      <t xml:space="preserve"> DE 2024</t>
    </r>
  </si>
  <si>
    <t>DESCRIPCION PROGRAMA/PROYECTO/ACTIVIDAD</t>
  </si>
  <si>
    <t>DESARROLLO DE LA ACTIVIDAD</t>
  </si>
  <si>
    <t>%  EJECUCION PRESUPUESTAL</t>
  </si>
  <si>
    <t>%  EJECUCION POR ACTIVIDAD</t>
  </si>
  <si>
    <r>
      <rPr>
        <b/>
        <sz val="12"/>
        <color rgb="FFFF0000"/>
        <rFont val="Arial Narrow"/>
        <family val="2"/>
      </rPr>
      <t xml:space="preserve">4200-4211 </t>
    </r>
    <r>
      <rPr>
        <sz val="12"/>
        <color rgb="FF000000"/>
        <rFont val="Arial Narrow"/>
        <family val="2"/>
      </rPr>
      <t>EDUCACION CONTINUADA</t>
    </r>
  </si>
  <si>
    <t>NO REGISTRA AVANCE</t>
  </si>
  <si>
    <r>
      <rPr>
        <b/>
        <sz val="12"/>
        <color rgb="FFFF0000"/>
        <rFont val="Arial Narrow"/>
        <family val="2"/>
      </rPr>
      <t>4200-4212</t>
    </r>
    <r>
      <rPr>
        <sz val="12"/>
        <color rgb="FF000000"/>
        <rFont val="Arial Narrow"/>
        <family val="2"/>
      </rPr>
      <t xml:space="preserve"> SERVICIO SOCIAL DEL CENTRO DE CONCILIACION</t>
    </r>
  </si>
  <si>
    <r>
      <rPr>
        <b/>
        <sz val="12"/>
        <color rgb="FFFF0000"/>
        <rFont val="Arial Narrow"/>
        <family val="2"/>
      </rPr>
      <t>4200-4215</t>
    </r>
    <r>
      <rPr>
        <sz val="12"/>
        <color rgb="FF000000"/>
        <rFont val="Arial Narrow"/>
        <family val="2"/>
      </rPr>
      <t xml:space="preserve"> JORNADA DE CONCILIACIÓN ESCOLAR</t>
    </r>
  </si>
  <si>
    <r>
      <rPr>
        <b/>
        <sz val="12"/>
        <color rgb="FFFF0000"/>
        <rFont val="Arial Narrow"/>
        <family val="2"/>
      </rPr>
      <t>4200-4217</t>
    </r>
    <r>
      <rPr>
        <sz val="12"/>
        <color rgb="FF000000"/>
        <rFont val="Arial Narrow"/>
        <family val="2"/>
      </rPr>
      <t xml:space="preserve"> FUNCIONAMIENTO, DIFUSION DE MASC</t>
    </r>
  </si>
  <si>
    <r>
      <rPr>
        <b/>
        <sz val="12"/>
        <color rgb="FFFF0000"/>
        <rFont val="Arial Narrow"/>
        <family val="2"/>
      </rPr>
      <t>4200-4217</t>
    </r>
    <r>
      <rPr>
        <sz val="12"/>
        <color rgb="FF000000"/>
        <rFont val="Arial Narrow"/>
        <family val="2"/>
      </rPr>
      <t xml:space="preserve"> INCLUSIÓN Y ASESORIA JURIDICA</t>
    </r>
  </si>
  <si>
    <r>
      <rPr>
        <b/>
        <sz val="12"/>
        <color rgb="FFFF0000"/>
        <rFont val="Arial Narrow"/>
        <family val="2"/>
      </rPr>
      <t>4300-4320</t>
    </r>
    <r>
      <rPr>
        <sz val="12"/>
        <color rgb="FF000000"/>
        <rFont val="Arial Narrow"/>
        <family val="2"/>
      </rPr>
      <t xml:space="preserve"> CONSULTORIO JURIDICO</t>
    </r>
  </si>
  <si>
    <r>
      <rPr>
        <b/>
        <sz val="12"/>
        <color rgb="FFFF0000"/>
        <rFont val="Arial Narrow"/>
        <family val="2"/>
      </rPr>
      <t>4300-4321</t>
    </r>
    <r>
      <rPr>
        <sz val="12"/>
        <color rgb="FF000000"/>
        <rFont val="Arial Narrow"/>
        <family val="2"/>
      </rPr>
      <t xml:space="preserve"> ELECCION DE GREMIOS DE PRODUCCIÓN</t>
    </r>
  </si>
  <si>
    <t>TOTAL EJECUCION DEL MES (PRESUPUESTO - ACTIVIDADADES)</t>
  </si>
  <si>
    <t>Tabla No. 3. Fuente cuadro de ejecución PAT -  Planeación / plataforma JSP7</t>
  </si>
  <si>
    <r>
      <t xml:space="preserve">EJECUCIÓN CON REGISTRO PPTAL DIRECCION DE ASUNTOS JURIDICOS AL </t>
    </r>
    <r>
      <rPr>
        <b/>
        <sz val="14"/>
        <color rgb="FFFF0000"/>
        <rFont val="Arial Narrow"/>
        <family val="2"/>
      </rPr>
      <t>11 DE NOVIEMBRE</t>
    </r>
    <r>
      <rPr>
        <b/>
        <sz val="14"/>
        <rFont val="Arial Narrow"/>
        <family val="2"/>
      </rPr>
      <t xml:space="preserve"> DE 2022</t>
    </r>
  </si>
  <si>
    <t>FECHA DE CORTE 29 DE NOVIEMBRE DE 2022</t>
  </si>
  <si>
    <t>EDUACION CONTINUADA</t>
  </si>
  <si>
    <t>4200-4212</t>
  </si>
  <si>
    <t>SERVICIO SOCIAL DEL CENTRO DE CONCILIACION</t>
  </si>
  <si>
    <t>4200-4215</t>
  </si>
  <si>
    <t>JORNADA DE CONCILIACION ESCOLAR</t>
  </si>
  <si>
    <t>4200-4217</t>
  </si>
  <si>
    <t>FUNCIONAMIENTO DEL CENTRO</t>
  </si>
  <si>
    <t>4300-4320</t>
  </si>
  <si>
    <t>4300-4321</t>
  </si>
  <si>
    <t>ELECCION DE GREMIOS DE LA PRODUCCIÓN</t>
  </si>
  <si>
    <t>ASUNTOS JURIDICOS AL 11 DE OCTUBRE DE 2022</t>
  </si>
  <si>
    <t>EJECUCIÓN CON REGISTRO ASUNTOS JURIDICOS AL 11 DE OCTUBRE DE 2022</t>
  </si>
  <si>
    <r>
      <t xml:space="preserve">DIRECCIÓN DE DESARROLLO INSTITUCIONAL - GESTIÓN DOCUMENTAL - PAT ACUMULADO AL </t>
    </r>
    <r>
      <rPr>
        <b/>
        <sz val="14"/>
        <rFont val="Arial Narrow"/>
        <family val="2"/>
      </rPr>
      <t>MES DE</t>
    </r>
    <r>
      <rPr>
        <b/>
        <sz val="14"/>
        <color rgb="FFFF0000"/>
        <rFont val="Arial Narrow"/>
        <family val="2"/>
      </rPr>
      <t xml:space="preserve"> MAYO </t>
    </r>
    <r>
      <rPr>
        <b/>
        <sz val="14"/>
        <color theme="1"/>
        <rFont val="Arial Narrow"/>
        <family val="2"/>
      </rPr>
      <t>DE 2024</t>
    </r>
  </si>
  <si>
    <t>PROGRAMA - PROYECTO - ACTIVIDAD</t>
  </si>
  <si>
    <t>DESCRIPCION DEL ENTREGABLE - ITOS</t>
  </si>
  <si>
    <t>PPTO INICIAL ASIGNADO</t>
  </si>
  <si>
    <t>PPTO EJECUTADO</t>
  </si>
  <si>
    <t>DAR CUMPLIMIENTO A TODAS LAS NORMAS ASOCIADAS A LA LEY GENERAL DE ARCHIVOS Y SUS DECRETOS REGLAMENTARIOS CON LOS CUALES SE BUSCAN ADELANTAR LAS LABORES PROPIAS DE LA GESTIÓN DOCUMENTAL TODO ESTO CON EL FIN DE ORGANIZAR Y PROTEGER LOS DOCUMENTOS PRODUCIDOS Y RECIBIDOS EN LA ENTIDAD,</t>
  </si>
  <si>
    <t>CUMPLIMIENTO  AL  PROGRAMA DE GESTIÓN DOCUMENTAL DE LA CCF:  (PGD) DE CONTROL DE ACCESO - TCA, PARA LA CCF</t>
  </si>
  <si>
    <t xml:space="preserve"> RECURSOS MATERIALES Y LOGISTICOS PARA ONSERVACION DE LOS DOCUMENTOS DE LA CCF</t>
  </si>
  <si>
    <t>ADQUIRIR MATERIAL PARA LA ORGANIZACIÓN Y CONSERVACIÓN DE LOS DOCUMENTOS DE LAS DIFERENTES ÁREAS DE LA ENTIDAD.</t>
  </si>
  <si>
    <t>CAPACITACIONES Y COMITES PROGRAMADOS POR LAS ENTIDADES COMPETENTES EN LA   G.D</t>
  </si>
  <si>
    <t>CAPACITAR A LOS FUNCIONARIOS EN TEMAS DE GESTION DOCUMENTAL</t>
  </si>
  <si>
    <t>FORTALECER  COMPETENCIAS EN GESTION DOCUMENTAL DIRIGIDAS A LOS FUNCIONARIOS DE LA ENTIDAD.</t>
  </si>
  <si>
    <t xml:space="preserve"> PLAN DE TRABAJO DE GESTIÓN Y FORTALECIMIENTO DEL SISTESMA</t>
  </si>
  <si>
    <r>
      <rPr>
        <b/>
        <sz val="11"/>
        <color rgb="FF000000"/>
        <rFont val="Arial"/>
        <family val="2"/>
      </rPr>
      <t>Tabla No. 4.</t>
    </r>
    <r>
      <rPr>
        <sz val="11"/>
        <color rgb="FF000000"/>
        <rFont val="Arial"/>
        <family val="2"/>
      </rPr>
      <t xml:space="preserve"> Fuente cuadro de ejecución PAT / plataforma JSP7  -  Elaboración Planeación</t>
    </r>
  </si>
  <si>
    <r>
      <t xml:space="preserve">DIRECCIÓN DE DESARROLLO INSTITUCIONAL - SISTEMA DE GESTION DE CALIDAD - PAT ACUMULADO AL </t>
    </r>
    <r>
      <rPr>
        <b/>
        <sz val="14"/>
        <color rgb="FFFF0000"/>
        <rFont val="Arial Narrow"/>
        <family val="2"/>
      </rPr>
      <t>MES DE MAYO 2024</t>
    </r>
  </si>
  <si>
    <t>MANTENER UN SISTEMA DE GESTION DE CALIDAD QUE GARANTICE EL FUNCIONAMIENTO EFICIENTE DE LOS PROCESOS DE LA CCFACATATIVA</t>
  </si>
  <si>
    <t>MANTENER LA CERTIFICACIÓN DEL SISTSESMA DE GESTION DE CALIDAD. NORMA ISO 9001:2015.</t>
  </si>
  <si>
    <t>ASESOR EXTERNO EN TEMAS DE CÁMARA DE COMERCIO,  PARA EL CUMPLIMIENTO A LOS REQUISITOS DE LA ISO 9001:2015 - ICONTEC</t>
  </si>
  <si>
    <t>ASESOR (A) EXTERNO (A) IDÓNEO (A) EN TEMAS DE CÁMARA DE COMERCIO, QUE SOPORTE, MANTENGA Y HAGA SEGUIMIENTO, SOBRE EL CUMPLIMIENTO A LOS REQUISITOS DE LA ISO 9001:2015 - ICONTEC</t>
  </si>
  <si>
    <t xml:space="preserve">CAPACITACIÓN FORTALECIMIENTO COMPETENCIAS AUDITORES INTERNOS </t>
  </si>
  <si>
    <t>CAPACITACIÓN FORTALECIMIENTO COMPETENCIAS AUDITORES INTERNOS Y DUEÑOS DE PROCESO "ULTIMAS TENDENCIAS EN AUDITORIAS INTERNAS</t>
  </si>
  <si>
    <r>
      <rPr>
        <b/>
        <sz val="11"/>
        <color rgb="FF000000"/>
        <rFont val="Arial"/>
        <family val="2"/>
      </rPr>
      <t>Tabla No. 5.</t>
    </r>
    <r>
      <rPr>
        <sz val="11"/>
        <color rgb="FF000000"/>
        <rFont val="Arial"/>
        <family val="2"/>
      </rPr>
      <t xml:space="preserve"> Fuente cuadro de ejecución PAT / plataforma JSP7  -  Elaboración Planeación</t>
    </r>
  </si>
  <si>
    <r>
      <t xml:space="preserve">SEGUIMIENTO PROMOCIÓN INSTITUCIONAL E IMAGEN CORPORATIVA -  PAT ACUMULADO A </t>
    </r>
    <r>
      <rPr>
        <b/>
        <sz val="14"/>
        <color rgb="FFFF0000"/>
        <rFont val="Arial Narrow"/>
        <family val="2"/>
      </rPr>
      <t>MAYO DE 2024</t>
    </r>
  </si>
  <si>
    <t>CENTRO DE COSTRO DEL PROYECTO</t>
  </si>
  <si>
    <t>PPTO EJECUTADO EN PAGOS</t>
  </si>
  <si>
    <t xml:space="preserve">REALIZAR CAMPAÑA DE MARKETING Y PUBLICIDAD PARA INCENTIVAR LA RENOVACIÓN DE LOS SERVICIOS REGISTRALES DE LA CAMARA DE COMERCIO DE FACATATIVA </t>
  </si>
  <si>
    <t>1RA CAMPAÑA REGISTRAL</t>
  </si>
  <si>
    <t>1RA PAUTA EN MEDIOS CAMPAÑA REGISTRAL</t>
  </si>
  <si>
    <t>IMPLEMENTAR TODAS LAS ESTRATEGIAS DIGITALES Y LAS NUEVAS TENDENCIAS TECNOLÓGICAS QUE NOS PERMITAN PROMOVER LOS SERVICIOS, AMPLIAR EL NIVEL DE ATENCIÓN A LOS USUARIOS, POTENCIALIZANDO LA IMAGEN Y REPUTACIÓN INSTITUCIONAL  (SMS-CHAT-WHASTS APP).</t>
  </si>
  <si>
    <t>REALIZAR EL SEXTO ENCUENTRO REGIONAL DE MEDIOS DE COMUNICACIÓN REGIONAL, EL CUAL PERMITE QUE LOS PERIODISTAS DE NUESTRA JURISDICCIÓN LOGREN AMPLIAN CONOCIMIENTOS SOBRE TEMAS TE INTERES. (UN ENCUENTRO A 30 COMUNICADORES).</t>
  </si>
  <si>
    <t>CONTAR CON MATERIAL PUBLICITARIO QUE PROMUEVA LA IMAGEN INSTITUCIONAL A NIVEL INTERNO  DE LA CAMARA DE COMERCIO.</t>
  </si>
  <si>
    <t>AVANCE EN PROCESO CONTRACTUAL</t>
  </si>
  <si>
    <t>CUBRIR LOS DIFERENTES EVENTOS QUE REALIZA LA CÁMARA DE COMERCIO DE FACATATIVÁ Y PUBLICARLOS EN LOS DIFERENTES CANALES DE COMUNICACIÓN DE LA ENTIDAD.</t>
  </si>
  <si>
    <t>ATENDER LAS SOLICITUDES DE NUESTROS MATRICULADOS , QUE IMPULSEN EL DESARROLLO EMPRESARIAL, ECONÓMICO, TURÍSTICO Y COMERCIAL DE NUESTRA JURISDICCIÓN.</t>
  </si>
  <si>
    <t>PROMOCION SECTORES DESTACADOS  "MUISCA DORADO 2023"</t>
  </si>
  <si>
    <r>
      <rPr>
        <b/>
        <sz val="11"/>
        <color rgb="FF000000"/>
        <rFont val="Arial"/>
        <family val="2"/>
      </rPr>
      <t>Tabla No. 6.</t>
    </r>
    <r>
      <rPr>
        <sz val="11"/>
        <color rgb="FF000000"/>
        <rFont val="Arial"/>
        <family val="2"/>
      </rPr>
      <t xml:space="preserve"> Fuente cuadro de ejecución PAT / plataforma JSP7  -  Elaboración Planeación</t>
    </r>
  </si>
  <si>
    <r>
      <t>DIRECCION DE DESARROLLO INSTITUCIONAL - PLANEACIÓN INSTITUCIONAL  - PAT ACUMULADO AL MES DE</t>
    </r>
    <r>
      <rPr>
        <b/>
        <sz val="16"/>
        <color rgb="FFFF0000"/>
        <rFont val="Arial Narrow"/>
        <family val="2"/>
      </rPr>
      <t xml:space="preserve"> MAYO</t>
    </r>
    <r>
      <rPr>
        <b/>
        <sz val="18"/>
        <color rgb="FFFF0000"/>
        <rFont val="Arial Narrow"/>
        <family val="2"/>
      </rPr>
      <t xml:space="preserve"> </t>
    </r>
    <r>
      <rPr>
        <b/>
        <sz val="16"/>
        <color rgb="FFFF0000"/>
        <rFont val="Arial Narrow"/>
        <family val="2"/>
      </rPr>
      <t>DE 2024</t>
    </r>
  </si>
  <si>
    <t>GESTION DE PLANEACION INSTITUCIONAL</t>
  </si>
  <si>
    <r>
      <t>Tabla No. 7.</t>
    </r>
    <r>
      <rPr>
        <sz val="9"/>
        <color rgb="FF000000"/>
        <rFont val="Arial"/>
        <family val="2"/>
      </rPr>
      <t xml:space="preserve"> Fuente cuadro de ejecución PAT / plataforma JSP7  -  Elaboración Planeación</t>
    </r>
  </si>
  <si>
    <r>
      <t xml:space="preserve">DESARROLLO INSTITUCIONAL - TECNOLOGIA Y SISTEMAS DE INFORMACIÓN  - PAT ACUMULADO </t>
    </r>
    <r>
      <rPr>
        <b/>
        <sz val="16"/>
        <color rgb="FFFF0000"/>
        <rFont val="Arial Narrow"/>
        <family val="2"/>
      </rPr>
      <t xml:space="preserve">AL MES DE MAYO - </t>
    </r>
    <r>
      <rPr>
        <b/>
        <sz val="16"/>
        <rFont val="Arial Narrow"/>
        <family val="2"/>
      </rPr>
      <t xml:space="preserve"> 2024</t>
    </r>
  </si>
  <si>
    <t>PROGRAMAS / ACTIVIDADES</t>
  </si>
  <si>
    <r>
      <rPr>
        <b/>
        <sz val="12"/>
        <color rgb="FFFF0000"/>
        <rFont val="Arial Narrow"/>
        <family val="2"/>
      </rPr>
      <t>4100-4119</t>
    </r>
    <r>
      <rPr>
        <b/>
        <sz val="12"/>
        <rFont val="Arial Narrow"/>
        <family val="2"/>
      </rPr>
      <t xml:space="preserve"> MANTENER EN OPTIMO ESTADO LAS HERRAMIENTAS  TECNOLÓGICAS UTILIZADAS POR LOS FUNCIONARIOS DE LA ENTIDAD</t>
    </r>
  </si>
  <si>
    <t>MANTENIMIENTO Y SII CONFECAMARAS CONVENIO  MARCO DE COLABORACION TECNOLOGICA</t>
  </si>
  <si>
    <t>SII</t>
  </si>
  <si>
    <t>MANTENIMIENTO Y SOPORTE CRM</t>
  </si>
  <si>
    <t>CRM</t>
  </si>
  <si>
    <t>MESA DE AYUDA</t>
  </si>
  <si>
    <t xml:space="preserve">MANTENIMIENTO Y SOPORTE SISTEMA DE INFORMACION ADMINISTRATIVO Y FINANCIERO  JSP7 </t>
  </si>
  <si>
    <t>JSP7</t>
  </si>
  <si>
    <t>ESTRATEGIAS DE TRASFORMACIÓN Y APROPIACIÓN DIGITAL "DIRECTORIO COMERCIAL"</t>
  </si>
  <si>
    <t>DIRECTORIO COMERCIAL</t>
  </si>
  <si>
    <t>DOCXFLOW</t>
  </si>
  <si>
    <t>MANT PREV. COMPUT/PERISF.</t>
  </si>
  <si>
    <t>ALQ. COMPUTADOS</t>
  </si>
  <si>
    <t>APP</t>
  </si>
  <si>
    <t>OFFICE 365</t>
  </si>
  <si>
    <t>SIMPLIFICACIÓN Y AUTOMATIZACIÓN DE TRAMITES "OMNICANALIDAD"</t>
  </si>
  <si>
    <t>OMNICANALIDAD</t>
  </si>
  <si>
    <t>EMPRESARIO DIGITAL</t>
  </si>
  <si>
    <t>TOTAL SISTEMAS Y TECNOLOGIA</t>
  </si>
  <si>
    <r>
      <rPr>
        <b/>
        <sz val="11"/>
        <color rgb="FF000000"/>
        <rFont val="Arial"/>
        <family val="2"/>
      </rPr>
      <t>Tabla No. 7.</t>
    </r>
    <r>
      <rPr>
        <sz val="11"/>
        <color rgb="FF000000"/>
        <rFont val="Arial"/>
        <family val="2"/>
      </rPr>
      <t xml:space="preserve"> Fuente cuadro de ejecución PAT / plataforma JSP7  -  Elaboración Planeación</t>
    </r>
  </si>
  <si>
    <t>TOTAL INSTITUCIONAL</t>
  </si>
  <si>
    <t xml:space="preserve">COMPROMETIDO </t>
  </si>
  <si>
    <r>
      <t>DIRECCIÓN ADMINISTRATIVA Y FINANCIERA -  PAT ACUMULADO AL MES DE</t>
    </r>
    <r>
      <rPr>
        <b/>
        <sz val="14"/>
        <color rgb="FFFF0000"/>
        <rFont val="Arial Narrow"/>
        <family val="2"/>
      </rPr>
      <t xml:space="preserve"> MAYO DE 2024</t>
    </r>
    <r>
      <rPr>
        <b/>
        <sz val="14"/>
        <rFont val="Arial Narrow"/>
        <family val="2"/>
      </rPr>
      <t xml:space="preserve"> CON CARGO A PRESUPUESTO PUBLICO</t>
    </r>
  </si>
  <si>
    <r>
      <rPr>
        <b/>
        <sz val="11"/>
        <color rgb="FF000000"/>
        <rFont val="Arial"/>
        <family val="2"/>
      </rPr>
      <t>Tabla No. 21.</t>
    </r>
    <r>
      <rPr>
        <sz val="11"/>
        <color rgb="FF000000"/>
        <rFont val="Arial"/>
        <family val="2"/>
      </rPr>
      <t xml:space="preserve"> Fuente cuadro de ejecución PAT / plataforma JSP7  -  Elaboración Planeación</t>
    </r>
  </si>
  <si>
    <r>
      <t xml:space="preserve">DIRECCIÓN ADMINISTRATIVA Y FINANCIERA -  PAT AL MES DE </t>
    </r>
    <r>
      <rPr>
        <b/>
        <sz val="14"/>
        <color rgb="FFFF0000"/>
        <rFont val="Arial Narrow"/>
        <family val="2"/>
      </rPr>
      <t>MAYO</t>
    </r>
    <r>
      <rPr>
        <b/>
        <sz val="14"/>
        <rFont val="Arial Narrow"/>
        <family val="2"/>
      </rPr>
      <t xml:space="preserve"> </t>
    </r>
    <r>
      <rPr>
        <b/>
        <sz val="14"/>
        <color rgb="FFFF0000"/>
        <rFont val="Arial Narrow"/>
        <family val="2"/>
      </rPr>
      <t xml:space="preserve">DE 2024 </t>
    </r>
    <r>
      <rPr>
        <b/>
        <sz val="14"/>
        <rFont val="Arial Narrow"/>
        <family val="2"/>
      </rPr>
      <t>CON CARGO A PRESUPUESTO PRIVADO</t>
    </r>
  </si>
  <si>
    <t>PPTO DISPONIBLE</t>
  </si>
  <si>
    <t>TOTALES</t>
  </si>
  <si>
    <r>
      <t xml:space="preserve">DIRECCION DE PROMOCIÓN Y DESARROLLO - PROYECTO PROMOCIÓN A LA GESTIÓN CIVICO SOCIAL - PAT ACUMULADO A </t>
    </r>
    <r>
      <rPr>
        <b/>
        <sz val="14"/>
        <color rgb="FFFF0000"/>
        <rFont val="Arial Narrow"/>
        <family val="2"/>
      </rPr>
      <t>MAYO DE 2024</t>
    </r>
  </si>
  <si>
    <t xml:space="preserve"> PROGRAMA/ ACTIVIDAD</t>
  </si>
  <si>
    <t>PRESUPUESTO DISPONIBLE POR EJECUTAR</t>
  </si>
  <si>
    <t>% DE EJECUCIÓN PPTAL PAGOS</t>
  </si>
  <si>
    <r>
      <rPr>
        <b/>
        <sz val="12"/>
        <color rgb="FFFF0000"/>
        <rFont val="Arial Narrow"/>
        <family val="2"/>
      </rPr>
      <t>4300-4311</t>
    </r>
    <r>
      <rPr>
        <b/>
        <sz val="12"/>
        <rFont val="Arial Narrow"/>
        <family val="2"/>
      </rPr>
      <t xml:space="preserve"> PROMOCIÓN DE LA GESTIÓN CIVICO SOCIAL Y CULTURAL</t>
    </r>
  </si>
  <si>
    <t>TOTA</t>
  </si>
  <si>
    <t>TOTAL CENTRO DE COSTO</t>
  </si>
  <si>
    <r>
      <t>Tabla No. 8.</t>
    </r>
    <r>
      <rPr>
        <sz val="10"/>
        <color rgb="FF000000"/>
        <rFont val="Arial"/>
        <family val="2"/>
      </rPr>
      <t xml:space="preserve"> Fuente cuadro de ejecución PAT / plataforma JSP7  -  Elaboración Planeación</t>
    </r>
  </si>
  <si>
    <r>
      <t xml:space="preserve">DIRECCION DE PROMOCIÓN Y DESARROLLO - PROYECTO MEJORAMIENTO Y CONSERVACION DEL MEDIO AMBIENTE - PAT ACUMULADO A </t>
    </r>
    <r>
      <rPr>
        <b/>
        <sz val="14"/>
        <color rgb="FFFF0000"/>
        <rFont val="Arial Narrow"/>
        <family val="2"/>
      </rPr>
      <t>MAYO DE 2024</t>
    </r>
  </si>
  <si>
    <r>
      <rPr>
        <b/>
        <sz val="12"/>
        <color rgb="FFFF0000"/>
        <rFont val="Arial Narrow"/>
        <family val="2"/>
      </rPr>
      <t xml:space="preserve">4400-4415 </t>
    </r>
    <r>
      <rPr>
        <b/>
        <sz val="12"/>
        <rFont val="Arial Narrow"/>
        <family val="2"/>
      </rPr>
      <t xml:space="preserve">
MEJORAMIENTO Y CONSERVACIÓN DEL MEDIO AMBIENTE.</t>
    </r>
  </si>
  <si>
    <r>
      <t>Tabla No. 9.</t>
    </r>
    <r>
      <rPr>
        <sz val="10"/>
        <color rgb="FF000000"/>
        <rFont val="Arial"/>
        <family val="2"/>
      </rPr>
      <t xml:space="preserve"> Fuente cuadro de ejecución PAT / plataforma JSP7  -  Elaboración Planeación</t>
    </r>
  </si>
  <si>
    <r>
      <t>DIRECCION DE PROMOCIÓN Y DESARROLLO - PROGRAMA DE SEGURIDAD, CONVIVENCIA Y PROMOCION CIUDADANA - PAT ACUMULADO A</t>
    </r>
    <r>
      <rPr>
        <b/>
        <sz val="14"/>
        <color rgb="FFFF0000"/>
        <rFont val="Arial Narrow"/>
        <family val="2"/>
      </rPr>
      <t xml:space="preserve"> MAYO DE 2024</t>
    </r>
  </si>
  <si>
    <r>
      <rPr>
        <b/>
        <sz val="12"/>
        <color rgb="FFFF0000"/>
        <rFont val="Arial Narrow"/>
        <family val="2"/>
      </rPr>
      <t xml:space="preserve">4400-4416 </t>
    </r>
    <r>
      <rPr>
        <b/>
        <sz val="12"/>
        <rFont val="Arial Narrow"/>
        <family val="2"/>
      </rPr>
      <t xml:space="preserve">
SEGURIDAD, CONVIVENCIA Y PROMOCIÓN CIUDADANA</t>
    </r>
  </si>
  <si>
    <r>
      <t>Tabla No. 10.</t>
    </r>
    <r>
      <rPr>
        <sz val="10"/>
        <color rgb="FF000000"/>
        <rFont val="Arial"/>
        <family val="2"/>
      </rPr>
      <t xml:space="preserve"> Fuente cuadro de ejecución PAT / plataforma JSP7  -  Elaboración Planeación</t>
    </r>
  </si>
  <si>
    <r>
      <t>DIRECCION DE PROMOCIÓN Y DESARROLLO - PROGRAMA GESTION Y FORTALECIMIENTO A LA COMPETITIVIDAD EMPRESARIAL - PAT ACUMULADO  A</t>
    </r>
    <r>
      <rPr>
        <b/>
        <sz val="12"/>
        <color rgb="FFFF0000"/>
        <rFont val="Arial Narrow"/>
        <family val="2"/>
      </rPr>
      <t xml:space="preserve"> MAYO DE 2024</t>
    </r>
  </si>
  <si>
    <t>PRESUPUSTO EJECUTADO CON PAGOS</t>
  </si>
  <si>
    <r>
      <rPr>
        <b/>
        <sz val="12"/>
        <color rgb="FFFF0000"/>
        <rFont val="Arial Narrow"/>
        <family val="2"/>
      </rPr>
      <t>4400-4417</t>
    </r>
    <r>
      <rPr>
        <b/>
        <sz val="12"/>
        <rFont val="Arial Narrow"/>
        <family val="2"/>
      </rPr>
      <t xml:space="preserve"> GESTIÓN Y FORTALECIMIENTO A LA COMPETITIVIDAD EMPRESARIAL</t>
    </r>
  </si>
  <si>
    <t xml:space="preserve">. </t>
  </si>
  <si>
    <r>
      <t>Tabla No. 11.</t>
    </r>
    <r>
      <rPr>
        <sz val="10"/>
        <color rgb="FF000000"/>
        <rFont val="Arial"/>
        <family val="2"/>
      </rPr>
      <t xml:space="preserve"> Fuente cuadro de ejecución PAT / plataforma JSP7  -  Elaboración Planeación</t>
    </r>
  </si>
  <si>
    <r>
      <t xml:space="preserve">DIRECCIÓN DE PROMOCIÓN Y DESARROLLO - PROGRAMA DE INTERNACIONALIZACIÓN - PAT ACUMULADO </t>
    </r>
    <r>
      <rPr>
        <b/>
        <sz val="14"/>
        <color rgb="FFFF0000"/>
        <rFont val="Arial Narrow"/>
        <family val="2"/>
      </rPr>
      <t>A MAYO DE 2024</t>
    </r>
  </si>
  <si>
    <t>PRESUPUESTO POR EJECTUAR</t>
  </si>
  <si>
    <r>
      <rPr>
        <b/>
        <sz val="11"/>
        <color rgb="FFFF0000"/>
        <rFont val="Arial Narrow"/>
        <family val="2"/>
      </rPr>
      <t>4400-4418</t>
    </r>
    <r>
      <rPr>
        <b/>
        <sz val="11"/>
        <rFont val="Arial Narrow"/>
        <family val="2"/>
      </rPr>
      <t xml:space="preserve"> PROGRAMA DE INTERNACIONALIZACIÓN </t>
    </r>
  </si>
  <si>
    <r>
      <t>Tabla No. 12.</t>
    </r>
    <r>
      <rPr>
        <sz val="10"/>
        <color rgb="FF000000"/>
        <rFont val="Arial"/>
        <family val="2"/>
      </rPr>
      <t xml:space="preserve"> Fuente cuadro de ejecución PAT / plataforma JSP7  -  Elaboración Planeación</t>
    </r>
  </si>
  <si>
    <r>
      <t xml:space="preserve">DIRECCION DE PROMOCIÓN Y DESARROLLO - PROGRAMA FORTALECIMIENTO AL SECTOR TURISTICO - PAT ACUMULADO A </t>
    </r>
    <r>
      <rPr>
        <b/>
        <sz val="14"/>
        <color rgb="FFFF0000"/>
        <rFont val="Arial Narrow"/>
        <family val="2"/>
      </rPr>
      <t>MAYO DE 2024</t>
    </r>
  </si>
  <si>
    <r>
      <rPr>
        <b/>
        <sz val="12"/>
        <color rgb="FFFF0000"/>
        <rFont val="Arial Narrow"/>
        <family val="2"/>
      </rPr>
      <t>4500-4517</t>
    </r>
    <r>
      <rPr>
        <b/>
        <sz val="12"/>
        <rFont val="Arial Narrow"/>
        <family val="2"/>
      </rPr>
      <t xml:space="preserve"> FORTALECIMIENTO AL SECTOR TURÍSTICO</t>
    </r>
  </si>
  <si>
    <r>
      <t>Tabla No. 13.</t>
    </r>
    <r>
      <rPr>
        <sz val="10"/>
        <color rgb="FF000000"/>
        <rFont val="Arial"/>
        <family val="2"/>
      </rPr>
      <t xml:space="preserve"> Fuente cuadro de ejecución PAT / plataforma JSP7  -  Elaboración Planeación</t>
    </r>
  </si>
  <si>
    <r>
      <t xml:space="preserve">DIRECCION DE PROMOCIÓN Y DESARROLLO - SUSCRIPCIÓN DE CONVENIOS INTERISTITUCIONALES - PAT ACUMULADO A </t>
    </r>
    <r>
      <rPr>
        <b/>
        <sz val="14"/>
        <color rgb="FFFF0000"/>
        <rFont val="Arial Narrow"/>
        <family val="2"/>
      </rPr>
      <t>MAYO DE 2024</t>
    </r>
  </si>
  <si>
    <r>
      <t>Tabla No. 14.</t>
    </r>
    <r>
      <rPr>
        <sz val="10"/>
        <color rgb="FF000000"/>
        <rFont val="Arial"/>
        <family val="2"/>
      </rPr>
      <t xml:space="preserve"> Fuente cuadro de ejecución PAT / plataforma JSP7  -  Elaboración Planeación</t>
    </r>
  </si>
  <si>
    <r>
      <t xml:space="preserve">DIRECCION DE PROMOCIÓN Y DESARROLLO - PROGRAMA PROMOCION Y APOYO EMPRESARIAL - PAT ACUMULADO A </t>
    </r>
    <r>
      <rPr>
        <b/>
        <sz val="14"/>
        <color rgb="FFFF0000"/>
        <rFont val="Arial Narrow"/>
        <family val="2"/>
      </rPr>
      <t>MAYO DE 2024</t>
    </r>
  </si>
  <si>
    <r>
      <rPr>
        <b/>
        <sz val="10"/>
        <color rgb="FFFF0000"/>
        <rFont val="Arial Narrow"/>
        <family val="2"/>
      </rPr>
      <t>4500-4528</t>
    </r>
    <r>
      <rPr>
        <b/>
        <sz val="10"/>
        <rFont val="Arial Narrow"/>
        <family val="2"/>
      </rPr>
      <t xml:space="preserve"> PROMOCION Y APOYO AL EMPRENDIMIENTO EMPRESARIAL</t>
    </r>
  </si>
  <si>
    <r>
      <t xml:space="preserve">DIRECCION DE PROMOCIÓN Y DESARROLLO - PROGRAMA APOYO AL DESARROLLO AGROINDUSTRIAL - PAT ACUMULADO A </t>
    </r>
    <r>
      <rPr>
        <b/>
        <sz val="14"/>
        <color rgb="FFFF0000"/>
        <rFont val="Arial Narrow"/>
        <family val="2"/>
      </rPr>
      <t>MAYO DE 2024</t>
    </r>
  </si>
  <si>
    <r>
      <t>Tabla No. 15.</t>
    </r>
    <r>
      <rPr>
        <sz val="10"/>
        <color rgb="FF000000"/>
        <rFont val="Arial"/>
        <family val="2"/>
      </rPr>
      <t xml:space="preserve"> Fuente cuadro de ejecución PAT / plataforma JSP7  -  Elaboración Planeación</t>
    </r>
  </si>
  <si>
    <r>
      <t xml:space="preserve">DIRECCION DE PROMOCIÓN Y DESARROLLO - PROGRAMA GESTIÓN DE PROYECTOS Y PROMOCIÓN EMPRESARIAL - PAT ACUMULADO A </t>
    </r>
    <r>
      <rPr>
        <b/>
        <sz val="14"/>
        <color rgb="FFFF0000"/>
        <rFont val="Arial Narrow"/>
        <family val="2"/>
      </rPr>
      <t>MAYO DE 2024</t>
    </r>
  </si>
  <si>
    <t>PROGRAMA / ACTIVIDAD</t>
  </si>
  <si>
    <t>PPESUPUESTO DISPONIBLE</t>
  </si>
  <si>
    <r>
      <t>Tabla No. 16.</t>
    </r>
    <r>
      <rPr>
        <sz val="10"/>
        <color rgb="FF000000"/>
        <rFont val="Arial"/>
        <family val="2"/>
      </rPr>
      <t xml:space="preserve"> Fuente cuadro de ejecución PAT / plataforma JSP7  -  Elaboración Planeación</t>
    </r>
  </si>
  <si>
    <r>
      <t xml:space="preserve">DIRECCION DE PROMOCIÓN Y DESARROLLO - </t>
    </r>
    <r>
      <rPr>
        <b/>
        <sz val="14"/>
        <color rgb="FFFF0000"/>
        <rFont val="Arial Narrow"/>
        <family val="2"/>
      </rPr>
      <t>PROGRAMA DE INNOVACION</t>
    </r>
    <r>
      <rPr>
        <b/>
        <sz val="14"/>
        <rFont val="Arial Narrow"/>
        <family val="2"/>
      </rPr>
      <t xml:space="preserve"> - PAT ACUMULADO AL MES DE </t>
    </r>
    <r>
      <rPr>
        <b/>
        <sz val="14"/>
        <color rgb="FFFF0000"/>
        <rFont val="Arial Narrow"/>
        <family val="2"/>
      </rPr>
      <t>ENERO</t>
    </r>
    <r>
      <rPr>
        <b/>
        <sz val="14"/>
        <rFont val="Arial Narrow"/>
        <family val="2"/>
      </rPr>
      <t xml:space="preserve"> DE 2023</t>
    </r>
  </si>
  <si>
    <r>
      <t>Tabla No. 17.</t>
    </r>
    <r>
      <rPr>
        <sz val="10"/>
        <color rgb="FF000000"/>
        <rFont val="Arial"/>
        <family val="2"/>
      </rPr>
      <t xml:space="preserve"> Fuente cuadro de ejecución PAT / plataforma JSP7  -  Elaboración Planeación</t>
    </r>
  </si>
  <si>
    <r>
      <t>DIRECCION DE PROMOCIÓN Y DESARROLLO - PROGRAMA FERIAS, RUEDAS, MISIONES Y ENCUENTROS COMERCIALES - PAT ACUMULADO A</t>
    </r>
    <r>
      <rPr>
        <b/>
        <sz val="14"/>
        <color rgb="FFFF0000"/>
        <rFont val="Arial Narrow"/>
        <family val="2"/>
      </rPr>
      <t xml:space="preserve"> MAYO DE 2024</t>
    </r>
  </si>
  <si>
    <r>
      <t>Tabla No. 18.</t>
    </r>
    <r>
      <rPr>
        <sz val="10"/>
        <color rgb="FF000000"/>
        <rFont val="Arial"/>
        <family val="2"/>
      </rPr>
      <t xml:space="preserve"> Fuente cuadro de ejecución PAT / plataforma JSP7  -  Elaboración Planeación</t>
    </r>
  </si>
  <si>
    <r>
      <t>DIRECCION DE PROMOCIÓN Y DESARROLLO - PROGRAMA CAMPAÑAS COMERCIALES - PAT ACUMULADO A</t>
    </r>
    <r>
      <rPr>
        <b/>
        <sz val="14"/>
        <color rgb="FFFF0000"/>
        <rFont val="Arial Narrow"/>
        <family val="2"/>
      </rPr>
      <t xml:space="preserve"> MAYO DE 2024</t>
    </r>
  </si>
  <si>
    <r>
      <t>Tabla No. 19.</t>
    </r>
    <r>
      <rPr>
        <sz val="10"/>
        <color rgb="FF000000"/>
        <rFont val="Arial"/>
        <family val="2"/>
      </rPr>
      <t xml:space="preserve"> Fuente cuadro de ejecución PAT / plataforma JSP7  -  Elaboración Planeación</t>
    </r>
  </si>
  <si>
    <r>
      <t xml:space="preserve">DIRECCION DE PROMOCIÓN Y DESARROLLO - PROGRAMA MANTENIMIENTO Y SOSTENIBILIDAD - AFILIADOS - PAT ACUMULADO A </t>
    </r>
    <r>
      <rPr>
        <b/>
        <sz val="14"/>
        <color rgb="FFFF0000"/>
        <rFont val="Arial Narrow"/>
        <family val="2"/>
      </rPr>
      <t>MAYO DE 2024</t>
    </r>
  </si>
  <si>
    <r>
      <t>Tabla No. 20.</t>
    </r>
    <r>
      <rPr>
        <sz val="10"/>
        <color rgb="FF000000"/>
        <rFont val="Arial"/>
        <family val="2"/>
      </rPr>
      <t xml:space="preserve"> Fuente cuadro de ejecución PAT / plataforma JSP7  -  Elaboración Planeación</t>
    </r>
  </si>
  <si>
    <t>TOTAL PUBLICO</t>
  </si>
  <si>
    <t>TOTAL PRIVADO</t>
  </si>
  <si>
    <t>VALIDACION</t>
  </si>
  <si>
    <t>PROGRAMA/PROYECTO</t>
  </si>
  <si>
    <t>FECHA DE CORTE 27 DE DICIEMBRE DE 2022</t>
  </si>
  <si>
    <t xml:space="preserve">4300-4311 </t>
  </si>
  <si>
    <t>PROMOCIÓN DE LA GESTIÓN CIVICO SOCIAL Y CULTURAL</t>
  </si>
  <si>
    <t xml:space="preserve">4400-4415 </t>
  </si>
  <si>
    <t>MEJORAMIENTO Y CONSERVACIÓN DEL MEDIO AMBIENTE</t>
  </si>
  <si>
    <t>4400-4416</t>
  </si>
  <si>
    <t>SEGURIDAD, CONVIVENCIA Y PROMOCIÓN CIUDADANA</t>
  </si>
  <si>
    <t>4400-4417</t>
  </si>
  <si>
    <t xml:space="preserve"> GESTIÓN Y FORTALECIMIENTO A LA COMPETITIVIDAD EMPRESARIAL</t>
  </si>
  <si>
    <t>4400-4418</t>
  </si>
  <si>
    <t xml:space="preserve"> PROGRAMA DE INTERNACIONALIZACIÓN </t>
  </si>
  <si>
    <t>TOTAL PUBLICO/PRIVAD0</t>
  </si>
  <si>
    <r>
      <t xml:space="preserve">DIRECCION DE CONTROL INTERNO  PAT ACUMULADO A </t>
    </r>
    <r>
      <rPr>
        <b/>
        <sz val="16"/>
        <color rgb="FFFF0000"/>
        <rFont val="Arial Narrow"/>
        <family val="2"/>
      </rPr>
      <t xml:space="preserve">MAYO </t>
    </r>
    <r>
      <rPr>
        <b/>
        <sz val="16"/>
        <rFont val="Arial Narrow"/>
        <family val="2"/>
      </rPr>
      <t>DE 2024</t>
    </r>
  </si>
  <si>
    <t>4700-4707 SEGUIMIENTO A LA GESTION CONTROL INTERNO</t>
  </si>
  <si>
    <t>CAPACITACION EN ANALISIS Y CONTROL DE RIESGOS POR PROCESO</t>
  </si>
  <si>
    <t>CAPACITACION EN IDENTIFICACION,PROTECCIÓN Y CONTROL DE LA SEGURIDAD DE LA INFORMACIÓN</t>
  </si>
  <si>
    <t>SIN RECURSO A CARGO DE LA ENTIDAD</t>
  </si>
  <si>
    <t>OBJETO CONTRACTUAL</t>
  </si>
  <si>
    <t>FUNCIONAMIENTO</t>
  </si>
  <si>
    <t>INVERSIÓN</t>
  </si>
  <si>
    <t>PAT</t>
  </si>
  <si>
    <t>ACT PLANEACIÓN</t>
  </si>
  <si>
    <t>CONSECUTIVO DXFLOW</t>
  </si>
  <si>
    <t>CONTRATO</t>
  </si>
  <si>
    <t>FECHA SUSCRIPCIÓN</t>
  </si>
  <si>
    <t>FECHA DE INICIO</t>
  </si>
  <si>
    <t>VALOR CONTRATO</t>
  </si>
  <si>
    <t>No PAGOS</t>
  </si>
  <si>
    <t xml:space="preserve">PLAZO </t>
  </si>
  <si>
    <t>ESTUDIO PREVIO PARA CONTRATAR LOS SERVICIOS PROFESIONALES DE ASESORIA, JURIDICA INTEGRAL EN PROCESOS CIVILES, CONTRACTUALES, LABORALES, PENALES Y ACTUACIONES ADMINISTRATIVAS DE LA CAMARA DE COMERCIO DE FACATATIVA</t>
  </si>
  <si>
    <t>FORDAJ09V6-369</t>
  </si>
  <si>
    <t>003-2024</t>
  </si>
  <si>
    <t>11 MESES</t>
  </si>
  <si>
    <t>CONTRATAR LA PRESTACIÒN DE SERVICIOS PROFESIONALES PARA LA REALIZACIÒN DE EXAMENES MÈDICOS DE INGRESO, EGRESO , PERIÒDICOS Y LOS QUE REQUIERA LA ENTIDAD PARA LOS ASPIRANTES Y FUNCIONARIOS DE LA CAMARA DE COMERCIO DE FACATATIVA</t>
  </si>
  <si>
    <t>P47N5244</t>
  </si>
  <si>
    <t>FORDAJ09V6-372</t>
  </si>
  <si>
    <t>005-2024</t>
  </si>
  <si>
    <t>CONTRATAR LA PRESTACIÓN DE SERVICIOS PROFESIONALES DE UNPSICÓLOGO QUE REALICE ENTREVISTAS A LOS ASPIRANTES A CARGOS DE LA CÁMARA DE COMERCIO DE FACATATIVÁ</t>
  </si>
  <si>
    <t>FORDAJ09V6-371</t>
  </si>
  <si>
    <t>CONTRATAR SERVICIOS  DE UN TALLERISTA EN TEMAS DE FORMACIÓN EN PRODUCTOS ARTESANALES  PARA EL PROGRAMA " MUJER EMPRENDEDORA Y PRODUCTIVA 2024 "- CÁMARA DE COMERCIO DE FACATATIVÁ</t>
  </si>
  <si>
    <t>P47N52447</t>
  </si>
  <si>
    <t>PROMOCIÓN</t>
  </si>
  <si>
    <t>FORDAJ09V6-374</t>
  </si>
  <si>
    <t>"CONTRATAR LA PRESTACIÓN DE SERVICIOS PROFESIONALES DE HOSTING, MANTENIMIENTO Y SOPORTE DEL WEB MASTER, PARA LA PÁGINA WEB DE LA CÁMARA DE COMERCIO DE FACATATIVÁ"</t>
  </si>
  <si>
    <t>P47N52424</t>
  </si>
  <si>
    <t>INSTITUCIONAL</t>
  </si>
  <si>
    <t xml:space="preserve">"CONTRATAR EL SERVICIO LOGÍSTICO  PARA  DIVULGAR  , EN LOS PRINCIPALES  MEDIOS IMPRESOS, RADIALES, TV Y PORTALES WEB DE LA JURISDICCIÓN DE LA CÁMARA DE COMERCIO DE FACATATIVÁ, LA INFORMACIÓN INSTITUCIONAL, LA OFERTA DE SERVICIOS Y PROMOVER LA IMAGEN CORPORATIVA DE LA ENTIDAD". </t>
  </si>
  <si>
    <t>P47N52422</t>
  </si>
  <si>
    <t>P47N52423</t>
  </si>
  <si>
    <t xml:space="preserve"> P47N5245</t>
  </si>
  <si>
    <t>REGISTRO</t>
  </si>
  <si>
    <t xml:space="preserve"> "CONTRATAR EL SERVICIO DE ESPACIOS RADIALES EN EMISORA CON COBERTURA NACIONAL , PARA LA DIVULGACIÓN DE LOS SERVICIOS QUE PRESTA LA CÁMARA DE COMERCIO DE FACATATIVÁ Y DEL NOROCCIDENTE DE CUNDINAMARCA"</t>
  </si>
  <si>
    <t>P47N42422</t>
  </si>
  <si>
    <t>P47N5245</t>
  </si>
  <si>
    <t>CONTRATAR SERVICIOS PUBLICITARIOS EN MEDIOS  DE COMUNICACIÓN CON COBERTURA EN SABANA DE OCCIDENTE PARA LA DIVULGACIÓN DE LOS SERVICIOS QUE PRESTA LA ENTIDAD.</t>
  </si>
  <si>
    <t>"CONTRATAR EL SERVICIO DE ESPACIOS RADIALES EN MEDIO SONORO DE SABANA OCCIDENTE PARA LA DIVULGACIÓN DE LOS SERVICIOS QUE PRESTA LA CÁMARA DE COMERCIO DE FACATATIVÁ".</t>
  </si>
  <si>
    <t>"CONTRATAR EL SERVICIO DE MANTENIMIENTO  PREVENTIVO, CORRECTIVO Y SUMINISTRO DE RESPUESTOS PARA LOS EQUIPOS DE CÓMPUTO Y SUS PERIFÉRICOS, CON DESTINO A TODAS LAS ÁREAS DE LA CÁMARA DE COMERCIO DE FACATATIVÁ."</t>
  </si>
  <si>
    <t>P47N52436</t>
  </si>
  <si>
    <t>Contratar la compra de volantes publicitarios, para la realización de labrigada de registro en los municipios de la jurisdicción de la CÁMARA DECOMERCIO DE FACATATIVÁ</t>
  </si>
  <si>
    <t>FORDAJ09V6-375</t>
  </si>
  <si>
    <t>CONTRATAR LOS SERVICIOS DE UN PROFESIONAL PARA CAPACITAR EN CONCILIACIÓN ESCOLAR A LOS ESTUDIANTES DE SIETE (7) INSTITUCIONES EDUCATIVAS DE LA JURISDICCIÓN DE LA CÁMARA DE COMERCIO DE FACATATIVÁ</t>
  </si>
  <si>
    <t>P47N524</t>
  </si>
  <si>
    <t>FORDAJ09V6-373</t>
  </si>
  <si>
    <t>CONTRATAR:     El   servicio   de   entrega   de   correo   personalizado   a   nivel   nacional   yentrega de volantes en los municipios de la jurisdicción de la Cámara de Comerciode Facatativá.</t>
  </si>
  <si>
    <t>REGISTRO/ADMINISTRATIVA</t>
  </si>
  <si>
    <t>FORDAJ09V6-376</t>
  </si>
  <si>
    <t>"CONTRATAR EL SERVICIO DE ESPACIOS RADIALES EN EMISORA CON COBERTURA NACIONAL , PARA LADIVULGACIÓN DE LOS SERVICIOS QUE PRESTA LA CÁMARA DE COMERCIO DE FACATATIVÁ Y DEL NOROCCIDENTE DECUNDINAMARCA</t>
  </si>
  <si>
    <t>FORDAJ09V6-382</t>
  </si>
  <si>
    <t>'CONTRATAR LA PRESTACIÓN DE SERVICIOS PROFESIONALES DE HOSTING, MANTENIMIENTO Y SOPORTE DEL WEB MASTER PARA LA PÁGINA WEB DE LA CÁMARA DE COMERCIO DE FACATATIVÁ''</t>
  </si>
  <si>
    <t xml:space="preserve">INSTITUCIONAL </t>
  </si>
  <si>
    <t>FORDAJ09V6-388</t>
  </si>
  <si>
    <t>'CONTRATAR LOS SERVICIOS PUBLICITARIOS EN MEDIOS DE COMUNICACIÓN CON COBERTURA EN SABANA DE OCCIDENTE PARA LA DIVULGACION DE LOS SERVICIOS QUE PRESTA LA ENTIDAD''</t>
  </si>
  <si>
    <t>FORDAJ09V6-393</t>
  </si>
  <si>
    <t>'CONTRATAR EL SERVICIO LOGÍSTICO  PARA  DIVULGAR, EN LOS PRINCIPALES  MEDIOS IMPRESOS, RADIALES, TV Y PORTALES WEB DE LA JURISDICCIÓN DE LA CÁMARA DE COMERCIO DE FACATATIVÁ, LA INFORMACIÓNINSTITUCIONAL, LA OFERTA DE SERVICIOS Y PROMOVER LA IMAGEN CORPORATIVA DE LA ENTIDAD''.</t>
  </si>
  <si>
    <t>FORDAJ09V6-389</t>
  </si>
  <si>
    <t>POR CORREO</t>
  </si>
  <si>
    <t>MES</t>
  </si>
  <si>
    <t>ORIGEN RECURSOS</t>
  </si>
  <si>
    <t xml:space="preserve">N° contrato                                                                                                                                                                                                                                                                                                           </t>
  </si>
  <si>
    <t>DESCRIPCION DEL OBJETO</t>
  </si>
  <si>
    <t>VALOR LETRAS</t>
  </si>
  <si>
    <t>VALOR</t>
  </si>
  <si>
    <t>SUPERVISION</t>
  </si>
  <si>
    <t>CONTRATISTA</t>
  </si>
  <si>
    <t>PLAZO</t>
  </si>
  <si>
    <t>FECHA DE SUSCRIPCIÓN</t>
  </si>
  <si>
    <t>FECHA DE REGISTRO</t>
  </si>
  <si>
    <t>FECHA RECIBO PÓLIZAS</t>
  </si>
  <si>
    <t>MODOS DE PAGO</t>
  </si>
  <si>
    <t>LIQUIDACIÓN</t>
  </si>
  <si>
    <t># RADICADO DOCXFLOW</t>
  </si>
  <si>
    <t>CONTRATAR LOS SERVICIOS DE REVISORA FISCAL PARA EL PERIODO COMPRENDIDO ENTRE EL 01 DE ENERO DE 2023 AL 31 DE DICIEMBRE DE 2026</t>
  </si>
  <si>
    <t>CUATRO (4) SALARIOS MÍNIMOS MENSUALES LEGALES
VIGENTES, POR EL TÉRMINO DE DURACIÓN DEL
CONTRATO</t>
  </si>
  <si>
    <t>DIRECTOR/A ADMINISTRATIVA Y FINANCIERA</t>
  </si>
  <si>
    <t>RG AUDITORES S.A.S.</t>
  </si>
  <si>
    <t>CUATRO (04) AÑOS</t>
  </si>
  <si>
    <t>MENSUALES</t>
  </si>
  <si>
    <t>REQUIERE</t>
  </si>
  <si>
    <t>ANULADO</t>
  </si>
  <si>
    <t xml:space="preserve">CONTRATAR LA PRESTACIÓN DE SERVICIOS PROFESIONALES DE UN PSICÓLOGO QUE REALICE ENTREVISTAS A LOS ASPIRANTES A CARGOS DE LA CÁMARA DE COMERCIO DE FACATATIVÁ </t>
  </si>
  <si>
    <t>HASTA SEIS MILLONES DE PESOS ($6.000.000) M/TCE.</t>
  </si>
  <si>
    <t>PROFESIONAL II DE TALENTO HUMANO</t>
  </si>
  <si>
    <t>HEIDY FARFAN MANJARRES</t>
  </si>
  <si>
    <t>DESDE LA SUSCRIPCIÓN DEL ACTA DE INICIO HASTA EL
30 DE DICIEMBRE DE 2023</t>
  </si>
  <si>
    <t>TRIMESTRALES</t>
  </si>
  <si>
    <t>FORDAJ09V6-123</t>
  </si>
  <si>
    <t>CONTRATAR LA REALIZACIÒN DE EXAMENES MÈDICOS DE INGRESO, EGRESO, PERIÒDICOS Y LOS QUE REQUIERA LA ENTIDAD PARA LOS ASPIRANTES Y FUNCIONARIOS DE LA CÀMARA DE COMERCIO DE FACATATIVÀ</t>
  </si>
  <si>
    <t>HASTA CINCO MILLONES DE PESOS ($5.000.000) M/TCE.</t>
  </si>
  <si>
    <t>ESTRATEGO IPS S.A.S.</t>
  </si>
  <si>
    <t>DESDE LA SUSCRIPCIÓN DEL ACTA DE INICIO HASTA
EL 30 DE DICIEMBRE DE 2023</t>
  </si>
  <si>
    <t>FORDAJ09V6-121</t>
  </si>
  <si>
    <t>CONTRATAR EL SUMINISTRO DE BIOCOMBUSTIBLE PARA LOS VEHÍCULOS Y PLANTA ELÉCTRICA DE LACÁMARA DE COMERCIO DE FACATATIVÁ</t>
  </si>
  <si>
    <t>HASTA VEINTISEIS MILLONES TRESCIENTOS CINCUENTA MIL
PESOS M/CTE ($26.350.000).</t>
  </si>
  <si>
    <t>INVERSIONES LA GLORIETA S.A.S.</t>
  </si>
  <si>
    <t>DESDE LA SUSCRIPCION DEL ACTA DE INICIO HASTA EL 30 DE DICIEMBRE DE 2023</t>
  </si>
  <si>
    <t>PARCIALES</t>
  </si>
  <si>
    <t>FORDAJ09V6-122</t>
  </si>
  <si>
    <t>CUARENTA Y DOS MILLONES NOVECIENTOS NOVENTA Y NUEVE MIL NOVECIENTOS NOVENTA Y SEIS PESOS M/TCE ($42.999.996).</t>
  </si>
  <si>
    <t>HARRISON RINCON BARAHONA</t>
  </si>
  <si>
    <t>DESDE LA SUSCRIPCION DEL ACTA DE INICIO HASTA EL 30
DE DICIEMBRE DE 2023</t>
  </si>
  <si>
    <t>FORDAJ09V6-119</t>
  </si>
  <si>
    <t>CONTRATAR LA RENOVACION DE LICENCIAS MICROSOFT 365 EMPRESA PARA LA CÁMARA DE COMERCIO DE FACATATIVÁ</t>
  </si>
  <si>
    <t>HASTA POR VEINTICINCO MILLONES DE PESOS ($25,000,000) M/TCE</t>
  </si>
  <si>
    <t>DIRECTOR/A DE DESARROLLO INSTITUCIONAL</t>
  </si>
  <si>
    <t>SOFTWAREONE COLOMBIA S.A.S</t>
  </si>
  <si>
    <t>QUINCE (15) DIAS CALENDARIO</t>
  </si>
  <si>
    <t>UNICO PAGO</t>
  </si>
  <si>
    <t>FORDAJ09V6-130</t>
  </si>
  <si>
    <t>CONTRATAR LA COMPRA DE PUBLICIDAD PARA LA CAMPAÑA COMERCIAL "EN EL 2023 REGRESA A CLASES CON TODA</t>
  </si>
  <si>
    <t>TRES MILLONES NOVECIENTOS CUARENTA MIL PESOS ($3.940.000) M/CTE IVA INCLUIDO.</t>
  </si>
  <si>
    <t>DIRECTOR DE PROMOCION Y DESARROLLO</t>
  </si>
  <si>
    <t>YESID ALONSO ALARCÓN GONZÁLEZ</t>
  </si>
  <si>
    <t>DIEZ (10) DIAS CALENDARIO</t>
  </si>
  <si>
    <t>FORDAJ09V6-132</t>
  </si>
  <si>
    <t xml:space="preserve">CONTRATAR LA COMPRA DE PREMIOS PARA LOS GANADORES COMO CONTRIBUCIÓN A LA CAMPAÑA COMERCIAL "EN EL 2023 REGRESA A CLASES CON TODA </t>
  </si>
  <si>
    <t>VEINTIDOS MILLONES DE PESOS (22.000.000) M/CTE IVA INCLUIDO.</t>
  </si>
  <si>
    <t>FORDAJ09V6-129</t>
  </si>
  <si>
    <t>CONTRATAR LA COMPRA DE VOLANTES PUBLICITARIOS, PARA LA REALIZACIÓN DE LA BRIGADA DE REGISTRO EN LOS MUNICIPIOS DE LA JURISDICCIÓN DE LA CÁMARA DE COMERCIO DE FACATATIVÁ</t>
  </si>
  <si>
    <t>DOS MILLONES CIENTO NOVENTA Y SEIS MIL PESOS ($2.196.000) M/CTE.</t>
  </si>
  <si>
    <t>DIRECTOR/A DE REGISTROS PUBLICOS</t>
  </si>
  <si>
    <t>JOSE VICENTE BLANCO APARICIO</t>
  </si>
  <si>
    <t>TRES (03) MESES</t>
  </si>
  <si>
    <t>FORDAJ09V6-133</t>
  </si>
  <si>
    <t>CONTRATAR EL SERVICIO DE PERIFONEO, PARA LA REALIZACIÓN DE LA BRIGADA DE REGISTRO EN LOS MUNICIPIOS DE LA JURISDICCIÓN DE LA CÁMARA DE
COMERCIO DE FACATATIVÁ</t>
  </si>
  <si>
    <t>SIETE MILLONES CIENTO VEINTE MIL PESOS ($7.120.000) M/CTE.</t>
  </si>
  <si>
    <t>CAMPO ELÌAS ROJAS BERMUDEZ</t>
  </si>
  <si>
    <t>FORDAJ09V6-134</t>
  </si>
  <si>
    <t>CONTRATAR EL SERVICIO DE ENTREGA DE CORREO PERSONALIZADO A NIVEL NACIONAL Y ENTREGA DE VOLANTES EN LOS MUNICIPIOS DE LA JURISDICCIÓN DE LA CÁMARA DE COMERCIO DE FACATATIVÁ.</t>
  </si>
  <si>
    <t>HASTA POR LA SUMA DE DIECISEIS MILLONES CUATROCIENTOS MIL PESOS ($16.400.000) M/CTE.</t>
  </si>
  <si>
    <t>MARIA DEL PILAR VANEGAS GONZALEZ</t>
  </si>
  <si>
    <t>DESDE LA SUSCRIPCION DEL ACTA DE INICIO HASTA EL 29
DE DICIEMBRE DE 2023 Y/O HASTA AGOTAR
PRESUPUESTO.</t>
  </si>
  <si>
    <t xml:space="preserve">FORDAJ09V6-136	</t>
  </si>
  <si>
    <t>EL ARRENDADOR CONCEDE EL GOCE A TÍTULO DE ARRENDAMIENTO A EL ARRENDATARIO, EL BIEN INMUEBLE DE PROPIEDAD DE EL ARRENDADOR, UBICADO EN LA CALLE 4. N° 4-39/43, BARRIO CENTRO DEL MUNICIPIO DE VILLETA CUNDINAMARCA, CUYA EXTENSIÓN ES DE TRESCIENTOS CINCO, PUNTO CERO CUATRO METROS CUADRADOS (305,04M2), Y QUE SE ENCUENTRA DETERMINADO POR LOS SIGUIENTES LINDEROS: POR EL FRENTE, EN E10.80 METROS, POR LA CALLE CUARTA DE LA POBLACIÓN; POR EL LADO DERECHO CON PREDIOS DE ARÍSTIDES MARTÍNEZ, EN 32.80 METROS, POR EL LADO IZQUIERDO EN 32.80 METROS, CON PREDIOS DEL SEÑOR ABEL BOLÍVAR; Y POR LA PARTE DE ATRÁS, EN 7.80 METROS, CON EL SOLAR DE JOVITO CUESTO, IDENTIFICADO CON CEDULA CATASTRAL NO. 01-01-0013-0008-000 Y CON MATRÍCULA INMOBILIARIA NO. 156 – 362 DE LA OFICINA DE INSTRUMENTOS PÚBLICOSDE FACATATIVÁ</t>
  </si>
  <si>
    <t>VEINTIDOS MILLONES QUINIENTOS SESENTA Y SIETE MIL CUATROCIENTOS CUARENTA PESOS ($22.567.440)</t>
  </si>
  <si>
    <t>INVERSIONES HBO S.A.S</t>
  </si>
  <si>
    <t>CINCO (05) MESES</t>
  </si>
  <si>
    <t>FORDAJ09V6-145</t>
  </si>
  <si>
    <t>CONTRATAR LA PRESTACIÓN DE SERVICIOS PROFESIONALES DE HOSTING, MANTENIMIENTO Y SOPORTE DEL WEB MASTER, PARA LA PÁGINA WEB DE LA CÁMARA DE COMERCIO DE FACATATIVÁ</t>
  </si>
  <si>
    <t>HASTA POR TREINTA Y DOS MILLONES SEISCIENTOS CINCUENTA Y DOS MIL SETECIENTOS DIECISIETE PESOS ($32.652.717) M/CTE.</t>
  </si>
  <si>
    <t>ONIX DIGITAL SAS</t>
  </si>
  <si>
    <t>DESDE LA SUSCRIPCION DEL ACTA DE INICIO HASTA EL
30 DE DICIEMBRE DE 2023</t>
  </si>
  <si>
    <t>FORDAJ09V6-131</t>
  </si>
  <si>
    <t>CONTRATAR EL SERVICIO DE MANTENIMIENTO PREVENTIVO Y CORRECTIVO Y SUMINISTRO DE RESPUESTOS PARA LOS EQUIPOS DE CÓMPUTO Y SUS PERIFÉRICOS, CON DESTINO A TODAS LAS ÁREAS DE LA CÁMARA DE COMERCIO DE FACATATIVÁ</t>
  </si>
  <si>
    <t>HASTA POR TREINTA MILLONES DE PESOS ($30.000.000) M/CTE</t>
  </si>
  <si>
    <t>WILSON EDUARDO GRANADOS RIVERA</t>
  </si>
  <si>
    <t>DIEZ (10) MESES</t>
  </si>
  <si>
    <t>FORDAJ09V6-137</t>
  </si>
  <si>
    <t>DIEZ MILLONES SEISCIENTOS MIL PESOS M/CTE ($10.600.000)</t>
  </si>
  <si>
    <t>YANETH GUERRERO AGUILERA</t>
  </si>
  <si>
    <t>QUINCE (15) DÍAS CALENDARIO</t>
  </si>
  <si>
    <t>CONTRATAR LA COMPRA DE MATERIAL PUBLICITARIO (POP) PARA POSICIONAR Y FIDELIZAR LA IMAGEN CORPORATIVA DE LA CÁMARA DE COMERCIO DE FACATATIVÁ</t>
  </si>
  <si>
    <t>VEINTICUATRO MILLONES NOVECIENTOS NOVENTA Y NUEVE MIL NOVECEINTOS PESOS (24.999.900) M/CTE IVA INCLUIDO.</t>
  </si>
  <si>
    <t>FORDAJ09V6-139</t>
  </si>
  <si>
    <t>CONTRATAR EL SUMINISTRO DE DESAYUNOS, REFRIGERIOS Y/O ALMUERZOS PARA LOS MIEMBROS DE LA JUNTA DIRECTIVA Y LOS FUNCIONARIOS DE LA CAMARA DE COMERCIO DE FACATATIVA QUE ASISTAN A LAS REUNIONES DE LA JUNTA DIRECTIVA</t>
  </si>
  <si>
    <t>HASTA LA SUMA DE ONCE MILLONES QUINIENTOS MIL PESOS MIL PESOS ($11.500.000) M/CTE</t>
  </si>
  <si>
    <t>JOHN WILMER FARIAS QUEVEDO</t>
  </si>
  <si>
    <t>DESDE LA SUSCRIPCION DEL ACTA DE INICIO HASTA EL 30 DE
DICIEMBRE DE 2023</t>
  </si>
  <si>
    <t>FORDAJ09V6-158</t>
  </si>
  <si>
    <t>CONTRATAR EL SERVICIO MANTENIMIENTO Y SOPORTE DEL CHATBOT DE LA CÁMARA DE COMERCIO DE FACATATIVÁ</t>
  </si>
  <si>
    <t>HASTA POR DIECISIETE MILLONES DE PESOS ($17.000.000) M/CTE.</t>
  </si>
  <si>
    <t>ONCE (11) MESES A PARTIR DE LA SUSCRIPCIÓN DEL
ACTA DE INICIO</t>
  </si>
  <si>
    <t>FORDAJ09V6-143</t>
  </si>
  <si>
    <t>CONTRATAR EL SERVICIO DE IMPRESIÓN DE ALMANAQUES, PARA LA PROMOCIÓN DE LA IMAGEN CORPORATIVA Y DIVULGACIÓN DE LOS SERVICIOS Y BENEFICIOS QUE OFRECE LA CÁMARA DE COMERCIO DE FACATATIVÁ</t>
  </si>
  <si>
    <t>NUEVE MILLONES TRESCIENTOS SETENTA Y CINCO MIL
PESOS (9.375.000) M/CTE IVA INCLUIDO.</t>
  </si>
  <si>
    <t>UN MES DESDE LA SUSCRIPCIÓN DEL ACTA DE INICIO</t>
  </si>
  <si>
    <t>FORDAJ09V6-150</t>
  </si>
  <si>
    <t xml:space="preserve">CONTRATAR LOS SERVICIOS DE UN PROFESIONAL EN DERECHO PARA REPRESENTAR JUDICIALMENTE A LA CÁMARA DE COMERCIO DE FACATATIVÁ ANTE LOS DIFERENTES DESPACHOS JUDICIALES EN ASUNTOS LABORALES, CIVILES, PENALES Y ADMINISTRATIVOS QUE SE REQUIERA, Y REALIZAR LA ASESORÍA JURÍDICA INTEGRAL DICHOS TEMAS COMO APOYO A LA GESTIÓN DE LA DIRECCIÓN DE ASUNTOS JURÍDICOS DE LA CÁMARA DE COMERCIO DE FACATATIVÁ </t>
  </si>
  <si>
    <t>TREINTA Y NUEVE MILLONES SEISCIENTOS MIL PESOS
($39.600.000) M/CTE</t>
  </si>
  <si>
    <t>DIRECTOR/A DE ASUNTOS JURIDICOS</t>
  </si>
  <si>
    <t>OLGA LUCIA CARDONA CASTRILLON</t>
  </si>
  <si>
    <t>ONCE (11) MESES DESDE LA SUSCRIPCION DEL ACTAS DE
INICIO</t>
  </si>
  <si>
    <t>FORDAJ09V6-146</t>
  </si>
  <si>
    <t>SEIS MILLONES DE PESOS ($6.000.000) M/TCE.</t>
  </si>
  <si>
    <t>CORPORACIÒN DE CULTURA Y TURISMO DE FUNZA</t>
  </si>
  <si>
    <t>ONCE (11) MESES Y/O HASTA EL 30 DE DICIEMBRE DE
2023</t>
  </si>
  <si>
    <t>FORDAJ09V6-147</t>
  </si>
  <si>
    <t>CONTRATAR EL SERVICIO DE ESPACIOS RADIALES EN EMISORA DE LA PROVINCIA DEL GUALIVÁ PARA DIVULGAR LOS PROGRAMAS QUE PRESTA LA CÁMARA DE COMERCIO DE FACATATIVÁ Y DEL NOROCCIDENTE DE CUNDINAMARCA E INCENTIVAR LA RENOVACIÓN DE LOS SERVICIOS REGISTRALES</t>
  </si>
  <si>
    <t>CUATRO MILLONES OCHOCIENTOS CUATRO MIL OCHOCIENTOS PESOS. ($4.804.800) M/CTE</t>
  </si>
  <si>
    <t>JOZ PAR PRODUCCIONES LTDA</t>
  </si>
  <si>
    <t>ONCE (11) MESES Y/O HASTA AGOTAR PRESUPUESTO</t>
  </si>
  <si>
    <t>FORDAJ09V6-149</t>
  </si>
  <si>
    <t>CONTRATAR EL SERVICIO DE ESPACIOS RADIALES EN MEDIO SONORO DE SABANA OCCIDENTE PARA LA DIVULGACIÓN DE LOS SERVICIOS QUE PRESTA LA CÁMARA DE COMERCIO DE FACATATIVÁ</t>
  </si>
  <si>
    <t>HASTA POR CINCO MILLONES CUATROCIENTOS SESENTA MIL PESOS ($5.460.000) M/CTE</t>
  </si>
  <si>
    <t>INSTITUCION UNIVERSITARIA LATINA-UNILATINA</t>
  </si>
  <si>
    <t xml:space="preserve">ONCE (11) MESES Y/O HASTA AGOTAR PRESUPUESTO </t>
  </si>
  <si>
    <t>FORDAJ09V6-151</t>
  </si>
  <si>
    <t>CONTRATAR EL SERVICIO DE ESPACIOS RADIALES EN EMISORA DE LA PROVINCIA DEL RIONEGRO PARA DIVULGAR LOS PROGRAMAS QUE PRESTA LA CÁMARA DE COMERCIO DE FACATATIVÁ Y DEL NOROCCIDENTE DE CUNDINAMARCA E INCENTIVAR LA RENOVACIÓN DE LOS SERVICIOS REGISTRALES</t>
  </si>
  <si>
    <t xml:space="preserve">TRES MILLONES CUATROCIENTOS NOVENTA Y CUATRO MIL TRESCIENTOS OCHENTA Y CINCO PESOS M/CTE.
($3.494.385) </t>
  </si>
  <si>
    <t>FUNDACION JUAN PABLO II PARA LA COMUNICACIÒN SOCIAL DIOCESANA</t>
  </si>
  <si>
    <t>FORDAJ09V6-148</t>
  </si>
  <si>
    <t>CONTRATAR LOS SERVICIOS DE MANTENIMIENTOS Y REPARACIONES PREVENTIVAS Y CORRECTIVAS DEL VEHÍCULO CÁMARA MÓVIL DE PLACAS DGT 499, PROPIEDAD DE LA CÁMARA DE COMERCIO DE COMERCIO DE FACATATIVÁ</t>
  </si>
  <si>
    <t>HASTA POR DIECISIETE MILLONES DE PESOS ($17.000.000)
M/CTE.</t>
  </si>
  <si>
    <t>SISTEMA NEUMATICO S A S</t>
  </si>
  <si>
    <t>DESDE LA SUSCRIPCION DEL ACTA DE INICIO HASTA EL 20 DE
DICIEMBRE DE 2023 Y/O HASTA AGOTAR PRESUPUESTO</t>
  </si>
  <si>
    <t>FORDAJ09V6-160</t>
  </si>
  <si>
    <t>CONTRATAR EL SERVICIO SOPORTE, MANTENIMIENTO Y ACTUALIZACIÓN DE LA APP DE LA CÁMARA DE COMERCIO DE FACATATIVÁ</t>
  </si>
  <si>
    <t>QUINCE MILLONES DE PESOS ($15.000.000) M/TCE</t>
  </si>
  <si>
    <t>FORDAJ09V6-154</t>
  </si>
  <si>
    <t>LILIA HELENA RODRIGUEZ GONZALEZ</t>
  </si>
  <si>
    <t xml:space="preserve">FORDAJ09V6-153 </t>
  </si>
  <si>
    <t>CONTRATAR EL SERVICIO DE IMPRESIÓN, ESPACIO, INSTALACIÓN Y DESMONTE DE VALLA PUBLICITARIA PARA DIVULGAR LOS SERVICIOS QUE PRESTA LA CÁMARA DE COMERCIO DE FACATATIVÁ</t>
  </si>
  <si>
    <t>VEINTICUATRO MILLONES NOVECIENTOS NOVENTA MIL
PESOS M/TCE ($24.990.000)</t>
  </si>
  <si>
    <t>JIMMY LEONARDO PALACIOS ARANGO</t>
  </si>
  <si>
    <t>DOS (02) MESES</t>
  </si>
  <si>
    <t xml:space="preserve">DOS PAGOS </t>
  </si>
  <si>
    <t>FORDAJ09V6-173</t>
  </si>
  <si>
    <t xml:space="preserve">CONTRATAR LA COMPRA DE CONTRIBUCIONES PARA LA CAMPAÑA DE RENOVACIÓN DE LOS SERVICIOS REGISTRALES DE LA CÁMARA DE COMERCIO DE FACATATIVÁ 2023 </t>
  </si>
  <si>
    <t>VEINTINUEVE MILLONES OCHOCIENTOS CINCUENTA Y DOS
MIL PESOS M/CTE ($29.852.000).</t>
  </si>
  <si>
    <t>JOSE ANIBAL RAMOS MARTINEZ</t>
  </si>
  <si>
    <t>DIEZ (10) DIAS</t>
  </si>
  <si>
    <t xml:space="preserve">FORDAJ09V6-169	</t>
  </si>
  <si>
    <t>CONTRATAR EL SERVICIO DE ESPACIOS RADIALES EN EMISORA CON COBERTURA EN EL DEPARTAMENTO DE CUNDINAMARCA, PARA LA DIVULGACIÓN DE LOS SERVICIOS QUE PRESTA LA CÁMARA DE COMERCIO DE FACATATIVÁ Y DEL NOROCCIDENTE DE CUNDINAMARCA.</t>
  </si>
  <si>
    <t>SEIS MILLONES CIENTO NOVENTA Y CINCO MIL PESOS
($6.195.000) M/TCE</t>
  </si>
  <si>
    <t>RADIO VILMAR F.M. STEREO LTDA</t>
  </si>
  <si>
    <t>FORDAJ09V6-152</t>
  </si>
  <si>
    <t>CONTRATAR EL SERVICIO DE ALQUILER DE 20 PORTÁTILES, 20 IMPRESORAS PARA LA TEMPORADA DE RENOVACION DE LA CÁMARA DE COMERCIO DE FACATATIVA</t>
  </si>
  <si>
    <t>CUATRO MILLONES CIENTO SESENTA Y CINCO MIL PESOS
M/CTE. ($4.165.000) M/CTE IVA INCLUIDO.</t>
  </si>
  <si>
    <t>COMPUFAST PREMIUM S.A.</t>
  </si>
  <si>
    <t>UN (01) MES</t>
  </si>
  <si>
    <t>FORDAJ09V6-163</t>
  </si>
  <si>
    <t>CONTRATAR SERVICIOS DE UN TALLERISTA EN TEMAS DE FORMACIÓN EN PRODUCTOS ARTESANALES PARA EL PROGRAMA "MUJER EMPRENDEDORA Y PRODUCTIVA 2023 "- CÁMARA DE COMERCIO DE FACATATIVÁ</t>
  </si>
  <si>
    <t>SESENTA Y SIETE MILLONES QUINIENTOS MIL PESOS
M/CTE ($67.500.000)</t>
  </si>
  <si>
    <t>STELLA DEL PILAR FERRO MOJICA</t>
  </si>
  <si>
    <t>DESDE LA SUSCRIPCION DEL ACTA DE INICIO HASTA EL 30
DE NOVIEMBRE DE 2023</t>
  </si>
  <si>
    <t>FORDAJ09V6-172</t>
  </si>
  <si>
    <t xml:space="preserve">CONTRATAR LOS SERVICIOS DE MANTENIMIENTOS Y REPARACIONES PREVENTIVAS Y CORRECTIVAS DEL VEHÍCULO TOYOTA FORTUNER 3.0 DE PLACAS IFT-424 Y EL SERVICIO DE LAVADO Y ENJUAGUE PARA LOS VEHÍCULOS PROPIEDAD DE LA CÁMARA DE COMERCIO DE FACATATIVÁ. </t>
  </si>
  <si>
    <t>HASTA POR DIECISIETE MILLONES OCHOCIENTOS MIL PESOS
M/CTE $(17´800.000).</t>
  </si>
  <si>
    <t>LUBRICANTES LA ESTRELLA FACA S.A.S.</t>
  </si>
  <si>
    <t>DESDE LA SUSCRIPCION DEL ACTA DE INICIO HASTA EL 30 DE
DICIEMBRE DE 2023 Y/O HASTA AGOTAR PRESUPUESTO</t>
  </si>
  <si>
    <t>FORDAJ09V6-161</t>
  </si>
  <si>
    <t xml:space="preserve">CONTRATAR EL SERVICIO DE DIFUSIÓN DE VIDEOS Y PERIFONEO EN CARRO VALLA, PARA INCENTIVAR LA RENOVACIÓN DE LOS SERVICIOS REGISTRALES 2023, DE LA CÁMARA DE COMERCIO DE FACATATIVÁ Y DEL NOROCCIDENTE DE CUNDINAMARCA. </t>
  </si>
  <si>
    <t>DIEZ MILLONES DE PESOS ($10.000.000) M/CTE.</t>
  </si>
  <si>
    <t>LUISA FERNANDA SERNA CASTAÑEDA</t>
  </si>
  <si>
    <t>DOS (2) MESES</t>
  </si>
  <si>
    <t>FORDAJ09V6-164</t>
  </si>
  <si>
    <t>CONTRATAR EL ALQUILER DE UN SALÓN EMPRESARIAL Y QUE CUENTE CON EL SERVICIO DE CATERING PARA "ENCUENTROS DE EMPRESARIOS E INDUSTRIALES SABANA DE OCCIDENTE 2023.</t>
  </si>
  <si>
    <t>TRES MILLONES DE PESOS ($3.000.000) M/CTE</t>
  </si>
  <si>
    <t>CESAR ANDRES ALDANA ORTIZ</t>
  </si>
  <si>
    <t>DOS (02) DIAS</t>
  </si>
  <si>
    <t> FORDAJ09V6-185</t>
  </si>
  <si>
    <t xml:space="preserve">CONTRATAR EL SERVICIO LOGÍSTICO PARA DIVULGAR EN LOS PRINCIPALES MEDIOS IMPRESOS, RADIALES, TV Y PORTALES WEB DE LA JURISDICCIÓN DE LA CÁMARA DE COMERCIO DE FACATATIVÁ, LA INFORMACIÓN INSTITUCIONAL, LA OFERTA DE SERVICIOS Y PROMOVER LA IMAGEN CORPORATIVA DE LA ENTIDAD </t>
  </si>
  <si>
    <t>TREINTA Y CUATRO MILLONES NOVECIENTOS OCHENTA
Y DOS MIL PESOS ($34.982.000) M/CTE IVA INCLUIDO.</t>
  </si>
  <si>
    <t>TREBOL GLOBAL GROUP SAS</t>
  </si>
  <si>
    <t xml:space="preserve"> FORDAJ09V6-177</t>
  </si>
  <si>
    <t>CONTRATAR EL SERVICIO LOGÍSTICO PARA LOS EMPRESARIOS SELECCIONADOS DE LA JURISDICCIÓN DE LA CÁMARA DE COMERCIO DE FACATATIVÁ, COMO CONTRIBUCIÓN PARA LA PARTICIPACIÓN EN LA MACRORRUEDA 95 ORGANIZADA POR EL MINISTERIO DE COMERCIO, INDUSTRIA Y TURISMO A TRAVÉS DE PROCOLOMBIA</t>
  </si>
  <si>
    <t>QUINCE MILLONES DE PESOS ($15.000.000) M/CTE IVA INCLUIDO.</t>
  </si>
  <si>
    <t>COLOMBIANMARKET</t>
  </si>
  <si>
    <t>FORDAJ09V6-175</t>
  </si>
  <si>
    <t>CONTRATAR EL SERVICIOS DE LOGÍSTICA EN CAPACITACIÓN Y ACOMPAÑAMIENTO PARA LA INSCRIPCIÓN Y RENOVACIÓN DE RNT, DIRIGIDO A LOS PRESTADORES DE SERVICIOS TURÍSTICOS DE LA JURISDICCIÓN DE LA CÁMARA DE COMERCIO DE FACATATIVÁ.</t>
  </si>
  <si>
    <t>VEINTE MILLONES DE PESOS ($20.000.000) M/CTE IVA INCLUIDO.</t>
  </si>
  <si>
    <t>ASESORÍAS Y CONSULTORÍAS TURÍSTICAS S.A.S</t>
  </si>
  <si>
    <t>FORDAJ09V6-183</t>
  </si>
  <si>
    <t>CONTRATAR LA CONSULTORÍA PARA EL DISEÑO Y DESARROLLO DEL CONTENIDO DE FORMACIÓN PARA EL EMPRESARIO DIGITAL, EN LA PLATAFORMA DEL CAMPUS VIRTUAL DE LA CÁMARA D E COMERCIO DE FACATATIVÁ.</t>
  </si>
  <si>
    <t>TREINTA MILLONES DE PESOS ($30.000.000) M/CTE IVA INCLUIDO.</t>
  </si>
  <si>
    <t>FAMILY FIRM CONSULTING S.A.S</t>
  </si>
  <si>
    <t>CUATRO (4) MESES</t>
  </si>
  <si>
    <t>FORDAJ09V6-179</t>
  </si>
  <si>
    <t>CONTRATAR LA COMPRA DE UNA BOLSA DE MENSAJES MASIVOS TEXTO Y CORREOS ELECTRÓNICOS DESDE LA PLATAFORMA WEB" PARA LA DIVULGACIÓN DE LOS SERVICIOS QUE PRESTA LA CÁMARA DE COMERCIO DE FACATATIVÁ</t>
  </si>
  <si>
    <t>VEINTE MILLONES NOVECIENTOS NOVENTA Y UN MIL SEISCIENTOS PESOS M/CTE ($20.991.600). IVA INLCUIDO</t>
  </si>
  <si>
    <t>JOSE ALEXANDER MURILLO CASTILLO</t>
  </si>
  <si>
    <t>DOS (2) DIAS</t>
  </si>
  <si>
    <t>FORDAJ09V6-186</t>
  </si>
  <si>
    <t>CONTRATAR EL SERVICIO DE INTERNET PARA EL ADECUADO FUNCIONAMIENTO DE LA CÁMARA DE COMERCIO DE FACATATIVÁ Y LOS CENTROS REGIONALES DE FUNZA, VILLETA Y PACHO.</t>
  </si>
  <si>
    <t>DOSCIENTOS VEINTICUATRO MILLONES SEISCIENTOS SESENTA Y OCHO MIL DE PESOS ($ 224.668.000) M/CTE IVA INCLUIDO.</t>
  </si>
  <si>
    <t>INNOVACION TECNOLOGICA COLOMBIANA INTEGCO LTDA.</t>
  </si>
  <si>
    <t>DOCE (12) MESES</t>
  </si>
  <si>
    <t>FORDAJ09V6-187</t>
  </si>
  <si>
    <t>CONTRATAR LOS SERVICIOS DE UN PROFESIONAL PARA CAPACITAR EN CONCILIACIÓN ESCOLAR A LOS ESTUDIANTES DE SIETE (7) INSTITUCIONES EDUCATIVAS DE LA JURISDICCIÓN DE LA CÁMARA DE COMERCIO DE FACATATIVÁ DE ACUERDO A LA LEY 1620 Y PLAN ANUAL DE TRABAJO</t>
  </si>
  <si>
    <t>SIETE MILLONES DE PESOS ($7.000.000) M/TCE</t>
  </si>
  <si>
    <t>WENDY GERALDINE RUEDA HERNANDEZ</t>
  </si>
  <si>
    <t>OCHO (08) MESES</t>
  </si>
  <si>
    <t>FORDAJ09V6-189</t>
  </si>
  <si>
    <t>CONTRATAR LA COMPRA DE EQUIPOS DE COMPUTO Y PERIFERICOS PARA LA CAMARA DE COMERCIO DE
FACATATIVA, CON EL FIN DE FORTALECER LA ATENCIÓN DE LOS USUARIOS EN LA JORNADA DE RENOVACIÓN DE MATRICULAS MERCANTILES.</t>
  </si>
  <si>
    <t>CUARENTA Y NUEVE MILLONES NOVECIENTOS NOVENTA Y
DOS MIL PESOS M/CTE ($49.992.000), IVA INCLUIDO.</t>
  </si>
  <si>
    <t>GRUPO EMPRESARIAL CALIFORNIA S.A.S.</t>
  </si>
  <si>
    <t>CINCO (05) DÍAS</t>
  </si>
  <si>
    <t>FORDAJ09V6-188</t>
  </si>
  <si>
    <t xml:space="preserve">CONTRATAR LOS SERVICIOS DE UN PROFESIONAL PARA REALIZAR CUATRO (4) CAPACITACIONES A LOS
OPERADORES Y FUNCIONARIOS DEL CENTRO DE CONCILIACIÓN </t>
  </si>
  <si>
    <t>CUATRO MILLONES DE PESOS ($4.000.000) M/TCE</t>
  </si>
  <si>
    <t>ALEXANDRA SERRANO SOTO</t>
  </si>
  <si>
    <t>FORDAJ09V6-181</t>
  </si>
  <si>
    <t>CONTRATAR EL SUMINISTRO DE ELEMENTOS DE CAFETERÍA Y COCINA PARA LA CÁMARA DE COMERCIO DE FACATATIVÁ</t>
  </si>
  <si>
    <t>HASTA POR DIECISIETE MILLONES DE PESOS M/CTE
($17.000.000)</t>
  </si>
  <si>
    <t>DIANA CAROLINA MAHECHA RAMOS</t>
  </si>
  <si>
    <t>DESDE LAS SUSCRIPCION DEL ACTA DE INICIO HASTA EL 30
DE NOVIEMBRE DE 2023</t>
  </si>
  <si>
    <t>FORDAJ09V6-201</t>
  </si>
  <si>
    <t>CONTRATAR LA COMPRA DE PUBLICIDAD PARA LA CAMPAÑA COMERCIAL "GRAN EVENTO MES DE LA MUJER”</t>
  </si>
  <si>
    <t>NOVECIENTOS CUARENTA Y DOS MIL PESOS ($942.000)
M/CTE.</t>
  </si>
  <si>
    <t>JAIRO ANTONIO PRIETO RODRIGUEZ</t>
  </si>
  <si>
    <t>FORDAJ09V6-195</t>
  </si>
  <si>
    <t>CONTRATAR ALQUILER Y SERVICIO DE ANIMACIÓN PARA LA ACTIVIDAD CORRESPONDIENTE A LA CAMPAÑA COMERCIAL "GRAN EVENTO MES DE LA MUJER ".</t>
  </si>
  <si>
    <t>CINCO MILLONES DE PESOS M/CTE. ($5.000.000)</t>
  </si>
  <si>
    <t>MARIA ALEJANDRA GUTIERREZ MESA</t>
  </si>
  <si>
    <t>FORDAJ09V6-206</t>
  </si>
  <si>
    <t>CONTRATAR EL SUMINISTRO DE TONERS Y TINTAS ORIGINALES PARA LAS IMPRESORAS DE LA CÁMARA DE COMERCIO DE FACATATIVÁ Y LOS CENTRO DE ATENCIÓN REGIONAL</t>
  </si>
  <si>
    <t>DIECISEIS MILLONES NOVECIENTOS NOVENTA MIL PESOS
M/CTE ($16.990.000).</t>
  </si>
  <si>
    <t>HELEN NICOL MURCIA OSPINA</t>
  </si>
  <si>
    <t>CONTRATAR LA COMPRA DE PREMIOS PARA LOS GANADORES COMO CONTRIBUCIÓN A LA CAMPAÑA COMERCIAL "GRAN EVENTO MES DE LA MUJER</t>
  </si>
  <si>
    <t>CINCO MILLONES TRESCIENTOS SETENTA MIL PESOS M/CTE
($5.370.000).</t>
  </si>
  <si>
    <t>CINCO (05) DIAS</t>
  </si>
  <si>
    <t>FORDAJ09V6-207</t>
  </si>
  <si>
    <t>CONTRATAR LA RENOVACIÓN DE LA LICENCIA ANTIVIRUS PARA LOS EQUIPOS DE CÓMPUTO DE LA CÁMARA DE COMERCIO DE FACATATIVÁ</t>
  </si>
  <si>
    <t>DIEZ MILLONES OCHOCIENTOS MIL PESOS ($10.800.000)
M/CTE.</t>
  </si>
  <si>
    <t>INFO COMUNICACIONES S A S</t>
  </si>
  <si>
    <t>QUINCE (15) DIAS</t>
  </si>
  <si>
    <t>FORDAJ09V6-205</t>
  </si>
  <si>
    <t>CONTRATAR LA COMPRA DE ELEMENTOS DE PAPELERÍA PARA LA CÁMARA DE COMERCIO DE FACATATIVÁ Y LOS CENTROS DE ATENCIÓN REGIONAL.</t>
  </si>
  <si>
    <t>VEINTISEIS MILLONES NOVECIENTOS CINCUENTA MIL
CIENTO NOVENTA Y CUATRO PESOS M/CTE ($ 26.950.194).</t>
  </si>
  <si>
    <t>ANDREA JULIETH MARTINEZ MEDINA</t>
  </si>
  <si>
    <t>FORDAJ09V6-208</t>
  </si>
  <si>
    <t>CONTRATAR LA COMPRA DE OBSEQUIOS PARA LOS AFILIADOS DE LA CCF</t>
  </si>
  <si>
    <t>DIECINUEVE MILLONES OCHOCIENTOS CUARENTA MIL PESOS M/CTE ($19.840.000).</t>
  </si>
  <si>
    <t>DORA EMILCE DIAZ BOHORQUEZ</t>
  </si>
  <si>
    <t>FORDAJ09V6-210</t>
  </si>
  <si>
    <t>CONTRATAR EL SERVICIO DE ACTUALIZACIÓN Y REDISEÑO DE LA PÁGINA WEB DE LA CÁMARA DE COMERCIO DE FACATATIVÁ, CUMPLIENDO LOS CRITERIOS DE ACCESIBILIDAD ESTABLECIDOS EN LA
RESOLUCIÓN 1519 DE 2020.</t>
  </si>
  <si>
    <t>TREINTA Y CINCO MILLONES DE PESOS ($35.000.000) M/CTE.</t>
  </si>
  <si>
    <t xml:space="preserve">UNICO PAGO </t>
  </si>
  <si>
    <t>FORDAJ09V6-196</t>
  </si>
  <si>
    <t>CONTRATAR EL MANTENIMIENTO PREVENTIVO Y CORRECTIVO DE LOS ASCENSORES DE LA SEDE PRINCIPAL Y CENTRO DE ATENCIÓN REGIONAL DE PACHO DE LA CÁMARA DE COMERCIO DE FACATATIVÁ.</t>
  </si>
  <si>
    <t>OCHO MILLONES VEINTITRES MIL QUINIENTOS PESOS
($8.023.500) M/CTE</t>
  </si>
  <si>
    <t>LIFTEK S.A.S</t>
  </si>
  <si>
    <t>DESDE LA SUSCRIPCION DEL ACTA DE INICIO HASTA EL
29 DE DICIEMBRE DE 2023.</t>
  </si>
  <si>
    <t xml:space="preserve">FORDAJ09V6-209  </t>
  </si>
  <si>
    <t>CONTRATAR EL SUMINISTRO DE ELEMENTOS DE ASEO PARA LA CÁMARA DE COMERCIO DE FACATATIVÁ</t>
  </si>
  <si>
    <t>DIECISIETE MILLONES DE PESOS ($17.000.000) M/CTE IVA
INCLUIDO.</t>
  </si>
  <si>
    <t>MERCEDES SANCHEZ MEDELLIN</t>
  </si>
  <si>
    <t xml:space="preserve">FORDAJ09V6-191 </t>
  </si>
  <si>
    <t>CONTRATAR LA COMPRA DE ELEMENTOS Y HERRAMIENTAS COMO CONTRIBUCIONES AL SECTOR PRIMARIO DE COMERCIANTES Y ASOCIACIONES AGROPECUARIAS DE LOS MUNICIPIOS DE LA JURISDICCIÓN DE LA CÁMARA DE COMERCIO DE FACATATIVÁ.</t>
  </si>
  <si>
    <t>QUINCE MILLONES TRESCIENTOS DIEZ MIL PESOS M/CTE
($15.310.000).</t>
  </si>
  <si>
    <t>UNICOPAGO</t>
  </si>
  <si>
    <t xml:space="preserve">FORDAJ09V6-214 </t>
  </si>
  <si>
    <t>CONTRATAR EL SERVICIO DE CORREO DENTRO DE LOS MUNICIPIOS DE LA JURISDICCIÓN DE LA CÁMARA DE COMERCIO DE FACATATIVÁ Y A NIVEL NACIONAL E INTERNACIONAL.</t>
  </si>
  <si>
    <t>HASTA POR LA SUMA DE TRES MILLONES QUINIENTOS MIL
PESOS ($3.500.000) M/CTE.</t>
  </si>
  <si>
    <t>DESDE LA SUSCRIPCION DEL ACTA DE INICIO HASTA EL 29
DE DICIEMBRE DE 2023 Y/O HASTA AGOTAR
PRESUPUESTO</t>
  </si>
  <si>
    <t>PAGOS MENSUALES</t>
  </si>
  <si>
    <t xml:space="preserve">FORDAJ09V6-200  </t>
  </si>
  <si>
    <t>CONTRATAR LA COMPRA DE PUBLICIDAD PARA LA DIFUSION DEL CENTRO DE CONCILIACION, CONSULTORIO JURIDICO, SERVICIO SOCIAL Y ELECCION DE GREMIOS</t>
  </si>
  <si>
    <t>QUINCE MILLONES SEISCIENTOS TREINTA Y SEIS MIL PESOS
($15.636.000) M/CTE.</t>
  </si>
  <si>
    <t>OCHO (08) DIAS</t>
  </si>
  <si>
    <t>FORDAJ09V6-218</t>
  </si>
  <si>
    <t>CONTRATAR EL SERVICIO DE ASESORIA PROFESIONAL PARA APOYAR EL CUMPLIMIENTO Y MEJORAMIENTO DE LOS PROCESOS DEL SISTEMA DE GESTIÓN DE CALIDAD RENOVANDO LA CERTIFICACION ISO 9001: DE LA CÁMARA DE COMERCIO DE FACATATIVÁ</t>
  </si>
  <si>
    <t>QUINCE MILLONES QUINIENTOS MIL PESOS ($15.500.000)
M/CTE</t>
  </si>
  <si>
    <t>FABIOLA AREVALO TORRES</t>
  </si>
  <si>
    <t>SIETE (07) MESES</t>
  </si>
  <si>
    <t>FORDAJ09V6-213</t>
  </si>
  <si>
    <t>CONTRATAR EL SUMINISTRO DE ALMUERZOS Y/O REFRIGERIOS EN LAS JORNADAS DE SERVICIO SOCIAL DEL CENTRO, EDUCACIÓN CONTINUADA, INCLUSIÓN Y ASESORÍA JURÍDICA PARA LOS CAPACITADORES, OPERADORES, FUNCIONARIOS DEL CENTRO DE CONCILIACIÓN ARBITRAJE Y AMIGABLE COMPOSICIÓN DE LA CÁMARA DE COMERCIO DE FACATATIVÁ</t>
  </si>
  <si>
    <t>HASTA LA SUMA DE SIETE MILLONES DE PESOS ($7.000.000)
M/CTE</t>
  </si>
  <si>
    <t>PAGOS PARCIALES</t>
  </si>
  <si>
    <t>FORDAJ09V6-220</t>
  </si>
  <si>
    <t>CONTRATAR LOS SERVICIOS DE MANTENIMIENTO DE LAS INSTALACIONES HIDRÁULICAS (BOMBAS), PLANTA ELÉCTRICA Y UPS DE LA CÁMARA DE COMERCIO DE FACATATIVÁ Y SUS CENTROS REGIONALES DE ATENCIÓN</t>
  </si>
  <si>
    <t>DIECISIETE MILLONES QUINIENTOS MIL PESOS ($17.500.000) M/CTE IVA INCLUIDO.</t>
  </si>
  <si>
    <t>WILLIAM RENE PATIÑO MUÑETON</t>
  </si>
  <si>
    <t>DESDE LA SUSCRIPCIÓN DEL ACTA DE INICIO DE
CONTRATO Y HASTA EL DÍA 20 DE DICIEMBRE DE 2023</t>
  </si>
  <si>
    <t xml:space="preserve">FORDAJ09V6-221  </t>
  </si>
  <si>
    <t>CONTRATAR LA COMPRA DE LA PRIMERA DOTACIÓN (UNIFORMES) PARA LOS FUNCIONARIOS DE LA CÁMARA DE COMERCIO DE FACATATIVÁ</t>
  </si>
  <si>
    <t>DIECISIETE MILLONES CIENTO CATORCE MIL PESOS
($17.114.000) M/CTE</t>
  </si>
  <si>
    <t xml:space="preserve">PAGO UNICO </t>
  </si>
  <si>
    <t xml:space="preserve">FORDAJ09V6-224 </t>
  </si>
  <si>
    <t>CONTRATAR LA EL DIAGNÓSTICO PARA EL DISEÑO E IMPLEMENTACION DE LA ESTRATEGÍA DE OMNICANALIDAD, EN LA CÁMARA DE COMERCIO DE FACATATIVÁ.</t>
  </si>
  <si>
    <t>QUINCE MILLONES DE PESOS ($15.000.000) M/CTE.</t>
  </si>
  <si>
    <t>MIA ADVANCED SYSTEMS COL. SAS</t>
  </si>
  <si>
    <t xml:space="preserve">FORDAJ09V6-227 </t>
  </si>
  <si>
    <t>RESUMEN</t>
  </si>
  <si>
    <t>PROMOCION Y DESARROLLO</t>
  </si>
  <si>
    <t>control interno</t>
  </si>
  <si>
    <t>ESTRUCTURA ESTRATEGICA 2022 -2026 
DECISION DIRECTIVA 009 DE 2021</t>
  </si>
  <si>
    <t>PERSPECTIVAS</t>
  </si>
  <si>
    <t xml:space="preserve">      4      PERSPECTIVAS</t>
  </si>
  <si>
    <t>DESCRIPCION DE PERSPECTIVAS</t>
  </si>
  <si>
    <t>PERSPECTIVA DE APRENDIZAJE Y CRECIMIENTO (Gestión Administrativa)</t>
  </si>
  <si>
    <t>PERSPECTIVA PROCESOS (Gestión Operativa)</t>
  </si>
  <si>
    <t>PERSPECTIVA  CLIENTES (Gestión Comercial)</t>
  </si>
  <si>
    <t>PERSPECTIVA FINANCIERA (Gestión Financiera)</t>
  </si>
  <si>
    <t>OBJETIVOS ESTRATEGICOS</t>
  </si>
  <si>
    <t xml:space="preserve">      4      OBJETIVOS ESTRATEGICOS</t>
  </si>
  <si>
    <t>DESCRIPCION DE OBJETIVOS ESTRATEGICOS</t>
  </si>
  <si>
    <r>
      <rPr>
        <b/>
        <sz val="14"/>
        <color rgb="FFFF0000"/>
        <rFont val="Arial Narrow"/>
        <family val="2"/>
      </rPr>
      <t>OE 01:</t>
    </r>
    <r>
      <rPr>
        <b/>
        <sz val="16"/>
        <color rgb="FFFF0000"/>
        <rFont val="Arial Narrow"/>
        <family val="2"/>
      </rPr>
      <t xml:space="preserve"> </t>
    </r>
    <r>
      <rPr>
        <b/>
        <sz val="14"/>
        <color rgb="FF000000"/>
        <rFont val="Arial Narrow"/>
        <family val="2"/>
      </rPr>
      <t>Fortalecer el talento humano de la organización para alcanzar las metas deseadas.</t>
    </r>
  </si>
  <si>
    <r>
      <rPr>
        <b/>
        <sz val="14"/>
        <color rgb="FFFF0000"/>
        <rFont val="Arial Narrow"/>
        <family val="2"/>
      </rPr>
      <t>OE 02:</t>
    </r>
    <r>
      <rPr>
        <b/>
        <sz val="12"/>
        <color rgb="FF000000"/>
        <rFont val="Arial Narrow"/>
        <family val="2"/>
      </rPr>
      <t xml:space="preserve"> </t>
    </r>
    <r>
      <rPr>
        <b/>
        <sz val="14"/>
        <color rgb="FF000000"/>
        <rFont val="Arial Narrow"/>
        <family val="2"/>
      </rPr>
      <t>Desarrollar una operación efectiva que garantice el mejoramiento del ecosistema empresarial de la región.</t>
    </r>
  </si>
  <si>
    <r>
      <rPr>
        <b/>
        <sz val="14"/>
        <color rgb="FFFF0000"/>
        <rFont val="Arial Narrow"/>
        <family val="2"/>
      </rPr>
      <t>OE 03</t>
    </r>
    <r>
      <rPr>
        <b/>
        <sz val="12"/>
        <color rgb="FF000000"/>
        <rFont val="Arial Narrow"/>
        <family val="2"/>
      </rPr>
      <t xml:space="preserve">: </t>
    </r>
    <r>
      <rPr>
        <b/>
        <sz val="14"/>
        <color rgb="FF000000"/>
        <rFont val="Arial Narrow"/>
        <family val="2"/>
      </rPr>
      <t>Brindar nuestros servicios con los mayores estándares de calidad y servicio aplicados a la realidad de la región</t>
    </r>
  </si>
  <si>
    <r>
      <rPr>
        <b/>
        <sz val="14"/>
        <color rgb="FFFF0000"/>
        <rFont val="Arial Narrow"/>
        <family val="2"/>
      </rPr>
      <t>OE 04</t>
    </r>
    <r>
      <rPr>
        <b/>
        <sz val="12"/>
        <color rgb="FF000000"/>
        <rFont val="Arial Narrow"/>
        <family val="2"/>
      </rPr>
      <t xml:space="preserve">: </t>
    </r>
    <r>
      <rPr>
        <b/>
        <sz val="14"/>
        <color rgb="FF000000"/>
        <rFont val="Arial Narrow"/>
        <family val="2"/>
      </rPr>
      <t>Garantizar la sostenibilidad financiera de la entidad y su capacidad de crecimiento constante</t>
    </r>
  </si>
  <si>
    <t>OBJETIVOS TACTICOS</t>
  </si>
  <si>
    <t xml:space="preserve">     18     OBJETIVOS</t>
  </si>
  <si>
    <t>PROGRAMAS</t>
  </si>
  <si>
    <t>52 
PROGRAMAS</t>
  </si>
  <si>
    <t>PROYECTOS</t>
  </si>
  <si>
    <t>16 
PROYECTOS</t>
  </si>
  <si>
    <t>12 
ACTIVIDADES</t>
  </si>
  <si>
    <t>OBSERVACIONES/SEGUIMIENTOS VIGENCIA 2023</t>
  </si>
  <si>
    <r>
      <t>OE 01</t>
    </r>
    <r>
      <rPr>
        <b/>
        <sz val="12"/>
        <color rgb="FF000000"/>
        <rFont val="Arial Narrow"/>
        <family val="2"/>
      </rPr>
      <t>: Fortalecer el talento humano de la organización para alcanzar las metas deseadas</t>
    </r>
  </si>
  <si>
    <t>OE 01: Fortalecer el talento humano de la organización para alcanzar las metas deseadas</t>
  </si>
  <si>
    <r>
      <rPr>
        <b/>
        <sz val="18"/>
        <color rgb="FFFF0000"/>
        <rFont val="Arial Narrow"/>
        <family val="2"/>
      </rPr>
      <t>OE 01</t>
    </r>
    <r>
      <rPr>
        <b/>
        <sz val="16"/>
        <rFont val="Arial Narrow"/>
        <family val="2"/>
      </rPr>
      <t>: Fortalecer el talento humano de la organización para alcanzar las metas deseadas</t>
    </r>
  </si>
  <si>
    <t>FECHA DE TERMINACION</t>
  </si>
  <si>
    <t>ESTADO DE LA ACTIVIDAD</t>
  </si>
  <si>
    <t>TOTAL DE METAS PLANEADAS</t>
  </si>
  <si>
    <t>EJECUTADAS ABRIL DE 2023</t>
  </si>
  <si>
    <r>
      <t xml:space="preserve">% AVANCE </t>
    </r>
    <r>
      <rPr>
        <b/>
        <sz val="12"/>
        <color rgb="FFFF0000"/>
        <rFont val="Arial Narrow"/>
        <family val="2"/>
      </rPr>
      <t>ABRIL DE</t>
    </r>
    <r>
      <rPr>
        <b/>
        <sz val="12"/>
        <color rgb="FF000000"/>
        <rFont val="Arial Narrow"/>
        <family val="2"/>
      </rPr>
      <t xml:space="preserve"> 2023</t>
    </r>
  </si>
  <si>
    <t>Eje: Competencias Estrategicos</t>
  </si>
  <si>
    <t>% CUMPLIMIENTO AL MES DE ABRIL 2023</t>
  </si>
  <si>
    <r>
      <t>OT 01</t>
    </r>
    <r>
      <rPr>
        <b/>
        <sz val="12"/>
        <rFont val="Arial Narrow"/>
        <family val="2"/>
      </rPr>
      <t xml:space="preserve">: Dinamizar un sistema de gestión por competencias para mejorar el compromiso y desarrollo profesional de los funcionarios </t>
    </r>
  </si>
  <si>
    <t>Capacitaciones realizadas/capacitaciones programadas *100</t>
  </si>
  <si>
    <r>
      <rPr>
        <b/>
        <sz val="14"/>
        <color rgb="FFFF0000"/>
        <rFont val="Arial Narrow"/>
        <family val="2"/>
      </rPr>
      <t>OT 01</t>
    </r>
    <r>
      <rPr>
        <b/>
        <sz val="14"/>
        <color theme="1"/>
        <rFont val="Arial Narrow"/>
        <family val="2"/>
      </rPr>
      <t xml:space="preserve">: Dinamizar un sistema de gestión por competencias para mejorar el compromiso y desarrollo profesional de los funcionarios </t>
    </r>
  </si>
  <si>
    <r>
      <rPr>
        <b/>
        <u/>
        <sz val="16"/>
        <color theme="4" tint="-0.249977111117893"/>
        <rFont val="Aharoni"/>
        <charset val="177"/>
      </rPr>
      <t>COMO VAMOS1</t>
    </r>
    <r>
      <rPr>
        <b/>
        <u/>
        <sz val="16"/>
        <color rgb="FFFF0000"/>
        <rFont val="Aharoni"/>
        <charset val="177"/>
      </rPr>
      <t xml:space="preserve"> OT-</t>
    </r>
    <r>
      <rPr>
        <b/>
        <u/>
        <sz val="14"/>
        <color rgb="FFFF0000"/>
        <rFont val="Arial"/>
        <family val="2"/>
      </rPr>
      <t>01</t>
    </r>
    <r>
      <rPr>
        <b/>
        <sz val="16"/>
        <color rgb="FFFF0000"/>
        <rFont val="Aharoni"/>
        <charset val="177"/>
      </rPr>
      <t>:</t>
    </r>
    <r>
      <rPr>
        <b/>
        <sz val="16"/>
        <color theme="4" tint="-0.249977111117893"/>
        <rFont val="Aharoni"/>
        <charset val="177"/>
      </rPr>
      <t xml:space="preserve"> </t>
    </r>
    <r>
      <rPr>
        <sz val="14"/>
        <color rgb="FF000000"/>
        <rFont val="Arial"/>
        <family val="2"/>
      </rPr>
      <t>Durante el primer cuatrimestre, avanzamos en el plan de capacitación interno, con ejes temáticos diversos, en aras de fortalecer las competencias y habilidades para buscar la excelencia de nuestro recurso humano. Trabajamos procesos de inducción y reinducción, donde fortalecemos el sistema de control interno, la gestión del riesgo,  la formulación de la estrategia y Plan Estrategico, misión, visión, mega, política de calidad y procesos, interiorizamos matriz ITA - Ley de transparencia, fortalecimos herramientas archivisticas y politica de gestión documental y tratamiento de datos entre otras. Formamos a nuestros 11 Operadores Conciliadores, en temas de ley e interés para la ciudadanía. Generamos espacios formativos relacionados con el proceso de gestión documental, tablas de retención y métodos archivísticos. Llegamos a todos nuestros 103 funcionarios,  con un avance del 37%</t>
    </r>
  </si>
  <si>
    <t>Satisfecho en el cargo</t>
  </si>
  <si>
    <r>
      <t>P1</t>
    </r>
    <r>
      <rPr>
        <sz val="12"/>
        <color rgb="FF000000"/>
        <rFont val="Arial Narrow"/>
        <family val="2"/>
      </rPr>
      <t>: Capacitaciones primarias - Talento Humano</t>
    </r>
  </si>
  <si>
    <t>PROFESIONAL TALENTO HUMANO</t>
  </si>
  <si>
    <t># capacitación realizadas / # capacitaciones programadas</t>
  </si>
  <si>
    <t>EN EJECUCION</t>
  </si>
  <si>
    <t>FAVOR INDICAR QUE ACTIVIDADES SE ENCUENTRAN PROGRAMADAS Y RECURSOS ASIGNADOS/FECHA DE REALIZACION. PARA EL CASO DE CAPACITACION INDICAR EN EJES TEMATICOS</t>
  </si>
  <si>
    <r>
      <t>P1</t>
    </r>
    <r>
      <rPr>
        <sz val="14"/>
        <color rgb="FF000000"/>
        <rFont val="Arial Narrow"/>
        <family val="2"/>
      </rPr>
      <t>: Capacitaciones primarias - Talento Humano</t>
    </r>
  </si>
  <si>
    <t>Está conforme con los incentivos que brinda la entidad.</t>
  </si>
  <si>
    <r>
      <rPr>
        <b/>
        <sz val="16"/>
        <color rgb="FFFF0000"/>
        <rFont val="Arial Narrow"/>
        <family val="2"/>
      </rPr>
      <t>P2</t>
    </r>
    <r>
      <rPr>
        <sz val="12"/>
        <color rgb="FF000000"/>
        <rFont val="Arial Narrow"/>
        <family val="2"/>
      </rPr>
      <t>: Inducciones - reinducción</t>
    </r>
  </si>
  <si>
    <t>#Inducciones realizadas/ #inducciones programadas</t>
  </si>
  <si>
    <t>SE REALIZA INDUCCIÓN EN EL MES DE FEBRERO. VER REGISTRO</t>
  </si>
  <si>
    <r>
      <t>P2</t>
    </r>
    <r>
      <rPr>
        <sz val="14"/>
        <color rgb="FF000000"/>
        <rFont val="Arial Narrow"/>
        <family val="2"/>
      </rPr>
      <t>: Inducciones - reinducción</t>
    </r>
  </si>
  <si>
    <t>Directores saben motivar</t>
  </si>
  <si>
    <r>
      <t>P3</t>
    </r>
    <r>
      <rPr>
        <sz val="12"/>
        <color rgb="FF000000"/>
        <rFont val="Arial Narrow"/>
        <family val="2"/>
      </rPr>
      <t>: Educación continuada de  operadores Conciliadores</t>
    </r>
  </si>
  <si>
    <t>DIRECTOR OF. JURIDICA</t>
  </si>
  <si>
    <t>se llevó a cabo la primera capacitación, realizada a los 11 conciliadores en “Formalización Acuerdos de apoyo a Personas en condición de Discapacidad” 22 DE ABRIL</t>
  </si>
  <si>
    <r>
      <t>P3</t>
    </r>
    <r>
      <rPr>
        <sz val="14"/>
        <color rgb="FF000000"/>
        <rFont val="Arial Narrow"/>
        <family val="2"/>
      </rPr>
      <t>: Educación continuada  a operadores Conciliadores</t>
    </r>
  </si>
  <si>
    <t>Siente que ha tenido crecimiento personal.</t>
  </si>
  <si>
    <r>
      <t>P4</t>
    </r>
    <r>
      <rPr>
        <sz val="12"/>
        <color rgb="FF000000"/>
        <rFont val="Arial Narrow"/>
        <family val="2"/>
      </rPr>
      <t>: Capacitación en gestión documental</t>
    </r>
  </si>
  <si>
    <t>DIRECCION INSTITUCIONAL/ G. DOCUMENTAL</t>
  </si>
  <si>
    <t>SOLO REGISTRA ASISTENCIA A UNA CAPACITACION</t>
  </si>
  <si>
    <r>
      <t>P4</t>
    </r>
    <r>
      <rPr>
        <sz val="14"/>
        <color rgb="FF000000"/>
        <rFont val="Arial Narrow"/>
        <family val="2"/>
      </rPr>
      <t>: Capacitación en gestión documental</t>
    </r>
  </si>
  <si>
    <t>Remuneración adecuada</t>
  </si>
  <si>
    <r>
      <rPr>
        <b/>
        <sz val="14"/>
        <color rgb="FFFF0000"/>
        <rFont val="Arial Narrow"/>
        <family val="2"/>
      </rPr>
      <t>P5</t>
    </r>
    <r>
      <rPr>
        <b/>
        <sz val="14"/>
        <rFont val="Arial Narrow"/>
        <family val="2"/>
      </rPr>
      <t>:</t>
    </r>
    <r>
      <rPr>
        <sz val="12"/>
        <rFont val="Arial Narrow"/>
        <family val="2"/>
      </rPr>
      <t xml:space="preserve"> Capacitación en SGC- ejecución del programa </t>
    </r>
  </si>
  <si>
    <t>DIRECCION INSTITUCIONAL/ G. CALIDAD</t>
  </si>
  <si>
    <t>FAVOR INDICAR LA PROGRAMACION PARA ESTA ACTIVIDAD Y EJES TEMATOCOS PLANEADOS (CAPACITACION EN ACTUALIZACION DE AUDITORIA INTERNA EN DOS JORNADAS)</t>
  </si>
  <si>
    <r>
      <t>P5:</t>
    </r>
    <r>
      <rPr>
        <sz val="14"/>
        <color rgb="FF000000"/>
        <rFont val="Arial Narrow"/>
        <family val="2"/>
      </rPr>
      <t xml:space="preserve"> Capacitación en SGC- (terminada la auditoria</t>
    </r>
    <r>
      <rPr>
        <b/>
        <sz val="14"/>
        <color theme="1"/>
        <rFont val="Arial Narrow"/>
        <family val="2"/>
      </rPr>
      <t>)</t>
    </r>
  </si>
  <si>
    <t>Se siente a gusto con el clima laboral</t>
  </si>
  <si>
    <r>
      <t>P6</t>
    </r>
    <r>
      <rPr>
        <sz val="12"/>
        <color rgb="FF000000"/>
        <rFont val="Arial Narrow"/>
        <family val="2"/>
      </rPr>
      <t>: Capacitaciones primarias en Gestion del Riesgos y Forence</t>
    </r>
  </si>
  <si>
    <t>DIRECCION INSTITUCIONAL/PLANEACION</t>
  </si>
  <si>
    <t xml:space="preserve">PROGRAMACION AGENDADA CON CONSULTOR DEL PLAN ESTRATEGICO PARA 2022-2026. DIRGIDA A TODOS LOS EMPLEADOS DE LA CAMARA DE COMERCIO, SE REALIZAN DOS INDUCCIONES DURANTE EL AÑO UNA  SEMESTRAL A FUNCIONARIOS QUE INGRESAN Y </t>
  </si>
  <si>
    <r>
      <t>P6</t>
    </r>
    <r>
      <rPr>
        <sz val="14"/>
        <color rgb="FF000000"/>
        <rFont val="Arial Narrow"/>
        <family val="2"/>
      </rPr>
      <t>: Capacitaciónes Primarias</t>
    </r>
    <r>
      <rPr>
        <b/>
        <sz val="14"/>
        <color rgb="FFFF0000"/>
        <rFont val="Arial Narrow"/>
        <family val="2"/>
      </rPr>
      <t xml:space="preserve"> (control interno)</t>
    </r>
  </si>
  <si>
    <t>TOTAL PROMEDIO</t>
  </si>
  <si>
    <t>TOTAL OBJETIVO TACTICO 1</t>
  </si>
  <si>
    <t>EJE Tecnologias Estratégicas</t>
  </si>
  <si>
    <t>OBSERVACIONES/SEGUIMIENTOS/VIGENCIA 2022</t>
  </si>
  <si>
    <t>Eje de Tecnologías Estratégicas</t>
  </si>
  <si>
    <r>
      <rPr>
        <b/>
        <sz val="16"/>
        <color theme="4" tint="-0.249977111117893"/>
        <rFont val="Aharoni"/>
        <charset val="177"/>
      </rPr>
      <t>COMO VAMOS!!</t>
    </r>
    <r>
      <rPr>
        <b/>
        <sz val="16"/>
        <color rgb="FFFF0000"/>
        <rFont val="Arial Narrow"/>
        <family val="2"/>
      </rPr>
      <t xml:space="preserve"> OT 02:</t>
    </r>
    <r>
      <rPr>
        <b/>
        <sz val="16"/>
        <color rgb="FF000000"/>
        <rFont val="Arial Narrow"/>
        <family val="2"/>
      </rPr>
      <t xml:space="preserve"> Durante el primer Cuatrimestre 2023 avanzamos en la estructuración del Plan Estratégico de Tecnologías de la Información, aprobada con Decisión Directiva No 008 del 30 de agosto de 2022 , El PETI contempla las siguientes fases durante los cinco años: 1) Conoce los objetivos del negocio, 2) Define la estrategia de TI, 3) Define los objetivos, 4) Evalúa tu situación actual de TI, 5) Crea un plan de ejecución, 6) Monitorea la ejecución de los planes de acción, con un cumplimiento del </t>
    </r>
    <r>
      <rPr>
        <b/>
        <sz val="16"/>
        <color theme="4" tint="-0.249977111117893"/>
        <rFont val="Arial Narrow"/>
        <family val="2"/>
      </rPr>
      <t xml:space="preserve">0% </t>
    </r>
    <r>
      <rPr>
        <b/>
        <sz val="16"/>
        <rFont val="Arial Narrow"/>
        <family val="2"/>
      </rPr>
      <t>en</t>
    </r>
    <r>
      <rPr>
        <b/>
        <sz val="16"/>
        <color rgb="FF000000"/>
        <rFont val="Arial Narrow"/>
        <family val="2"/>
      </rPr>
      <t xml:space="preserve"> la primera fase planteada para la vigencia 2022.</t>
    </r>
  </si>
  <si>
    <r>
      <rPr>
        <b/>
        <sz val="14"/>
        <color rgb="FFFF0000"/>
        <rFont val="Arial Narrow"/>
        <family val="2"/>
      </rPr>
      <t>OT 02</t>
    </r>
    <r>
      <rPr>
        <b/>
        <sz val="12"/>
        <rFont val="Arial Narrow"/>
        <family val="2"/>
      </rPr>
      <t xml:space="preserve">: Crear y desarrollar el Plan Estratégico de Tecnología (PETI).  </t>
    </r>
  </si>
  <si>
    <t>Acciones realizadas/acciones programadas *100</t>
  </si>
  <si>
    <r>
      <rPr>
        <b/>
        <sz val="16"/>
        <color rgb="FFFF0000"/>
        <rFont val="Arial Narrow"/>
        <family val="2"/>
      </rPr>
      <t>OT 02</t>
    </r>
    <r>
      <rPr>
        <b/>
        <sz val="16"/>
        <color theme="1"/>
        <rFont val="Arial Narrow"/>
        <family val="2"/>
      </rPr>
      <t xml:space="preserve">: Crear y desarrollar el Plan Estratégico de Tecnología (PETI).  </t>
    </r>
  </si>
  <si>
    <r>
      <t>P7: Plan Estratégico de Teconología (PETI</t>
    </r>
    <r>
      <rPr>
        <b/>
        <sz val="12"/>
        <color rgb="FF000000"/>
        <rFont val="Arial Narrow"/>
        <family val="2"/>
      </rPr>
      <t>)</t>
    </r>
    <r>
      <rPr>
        <b/>
        <sz val="16"/>
        <color rgb="FFFF0000"/>
        <rFont val="Arial Narrow"/>
        <family val="2"/>
      </rPr>
      <t xml:space="preserve"> </t>
    </r>
    <r>
      <rPr>
        <b/>
        <sz val="12"/>
        <color rgb="FFFF0000"/>
        <rFont val="Arial Narrow"/>
        <family val="2"/>
      </rPr>
      <t>Onnicanalidad, Accesibilidad en página WEB (discapacidad)</t>
    </r>
  </si>
  <si>
    <t>DIRECCIÓN INSTITUCIONAL/SISTEMAS</t>
  </si>
  <si>
    <t>EN EJECUCIÓN</t>
  </si>
  <si>
    <t>PROGRAMA NUEVO: ETAPA DE CONTRATACION (SEGUN FICHA TECNICA: 1) Conoce los objetivos del negocio, 2) Define la estrategia de TI, 3) Define los objetivos, 4) Evalúa tu situación actual de TI, 5) Crea un plan de ejecución, 6) Monitorea la ejecución de los planes de acción, 7) Ajusta el plan). PARA VIGENCIA 2022 ESTA PLANTEADO EN PAT. ENTREGA FINAL UN INFORME QUE CONTIEN 9 ACTIVIDADES, AVANCE 1ER DIAGNOSTICO CON CUMPLIMIENTO DE FICCHA ITEMS 1,2,3</t>
  </si>
  <si>
    <r>
      <t xml:space="preserve">P7: </t>
    </r>
    <r>
      <rPr>
        <sz val="14"/>
        <rFont val="Arial Narrow"/>
        <family val="2"/>
      </rPr>
      <t>Plan Estratégico de Teconología (PETI)</t>
    </r>
  </si>
  <si>
    <t>TOTAL OBJETIVO TACTICO 2</t>
  </si>
  <si>
    <t>Clima para la Acción</t>
  </si>
  <si>
    <t>OBSERVACIONES/SEGUIMIENTOS</t>
  </si>
  <si>
    <t>EJE: CLIMA PARA LA ACCION</t>
  </si>
  <si>
    <r>
      <rPr>
        <b/>
        <sz val="16"/>
        <color theme="4" tint="-0.249977111117893"/>
        <rFont val="Arial Black"/>
        <family val="2"/>
      </rPr>
      <t xml:space="preserve">COMO VAMOS! </t>
    </r>
    <r>
      <rPr>
        <b/>
        <sz val="16"/>
        <color rgb="FFFF0000"/>
        <rFont val="Arial Narrow"/>
        <family val="2"/>
      </rPr>
      <t>OT-03:</t>
    </r>
    <r>
      <rPr>
        <b/>
        <sz val="16"/>
        <color rgb="FF000000"/>
        <rFont val="Arial Narrow"/>
        <family val="2"/>
      </rPr>
      <t xml:space="preserve"> Durante el tercer trimestre 2022, se lleva a cabo la mejora continua del SG-SST, con dotación de botiquines de primeros auxilios y equipó de emergencias, elementos de protección personal: EPP, recarga de extintores y otros elementos, exámenes médicos ocupacionales (ingreso - periódico - egreso- pos incapacidad - readaptación. riesgos biológicos covid-19, día de la salud, entrevistas de ingreso contempladas dentro del marco del programa de seguridad e higiene en trabajo, se evalúo el Informe de Auditoria Interna del sistema del SG SST, cuyo calificación obtenida es del </t>
    </r>
    <r>
      <rPr>
        <b/>
        <sz val="16"/>
        <color theme="4" tint="-0.249977111117893"/>
        <rFont val="Arial Narrow"/>
        <family val="2"/>
      </rPr>
      <t>80%</t>
    </r>
    <r>
      <rPr>
        <b/>
        <sz val="16"/>
        <color rgb="FF000000"/>
        <rFont val="Arial Narrow"/>
        <family val="2"/>
      </rPr>
      <t xml:space="preserve">. Avanzamos en el Plan de Bienestar, con celebraciones como día de la madre, día del padre. día del hombre, día de la mujer, día de cumpleaños, día de la familia, amor y amistad beneficiando a todos los empleados de la entidad, con avance del </t>
    </r>
    <r>
      <rPr>
        <b/>
        <sz val="16"/>
        <color theme="8"/>
        <rFont val="Arial Narrow"/>
        <family val="2"/>
      </rPr>
      <t>91%</t>
    </r>
    <r>
      <rPr>
        <b/>
        <sz val="16"/>
        <color rgb="FF000000"/>
        <rFont val="Arial Narrow"/>
        <family val="2"/>
      </rPr>
      <t>. Se presenta para validación jurídica, la 1ra fase  del marco normativo para la creación del Fondo de Empleados, así como el comparativo de Cámaras de Comercio que actualmente cuentan con este tipo de fondos.</t>
    </r>
  </si>
  <si>
    <r>
      <t>OT 03:</t>
    </r>
    <r>
      <rPr>
        <b/>
        <sz val="12"/>
        <rFont val="Arial Narrow"/>
        <family val="2"/>
      </rPr>
      <t xml:space="preserve"> Fortalecer el sistema de bienestar integral para los funcionarios de la CCF, con programas de reconocimiento, estímulo, crecimiento y desarrollo personal.</t>
    </r>
  </si>
  <si>
    <r>
      <rPr>
        <b/>
        <sz val="16"/>
        <color rgb="FFFF0000"/>
        <rFont val="Arial Narrow"/>
        <family val="2"/>
      </rPr>
      <t>OT 03</t>
    </r>
    <r>
      <rPr>
        <b/>
        <sz val="16"/>
        <color theme="1"/>
        <rFont val="Arial Narrow"/>
        <family val="2"/>
      </rPr>
      <t>: Fortalecer el sistema de bienestar integral para los funcionarios de la CCF, con programas de reconocimiento, estímulo, crecimiento y desarrollo personal.</t>
    </r>
  </si>
  <si>
    <r>
      <t>P8</t>
    </r>
    <r>
      <rPr>
        <sz val="12"/>
        <rFont val="Arial Narrow"/>
        <family val="2"/>
      </rPr>
      <t>: Plan de Bienestar laboral</t>
    </r>
  </si>
  <si>
    <t># acciones ejecutadas del Programa / # acciones planeadas del Programa</t>
  </si>
  <si>
    <t>INFORME DE PLAN DE BIENESTAR EN EJECUCIÓN 2022 CON ESTADISTICO DE PARTICIPACION, SI EXISTE EVALUACION DE EVENTOS. EVALUACION DE DESEMPEÑO</t>
  </si>
  <si>
    <r>
      <t xml:space="preserve">P8: </t>
    </r>
    <r>
      <rPr>
        <sz val="14"/>
        <rFont val="Arial Narrow"/>
        <family val="2"/>
      </rPr>
      <t>Plan de Bienestar Laboral</t>
    </r>
  </si>
  <si>
    <r>
      <t>P9</t>
    </r>
    <r>
      <rPr>
        <sz val="12"/>
        <rFont val="Arial Narrow"/>
        <family val="2"/>
      </rPr>
      <t>: Mejora continua del SG -SST</t>
    </r>
  </si>
  <si>
    <t># acciones ejecutadas del Programa de automatización y seguridad / # acciones planeadas del Programa de automizatización y seguridad</t>
  </si>
  <si>
    <t>AUDITORIA AL SISTEMA 2021/ INFORME/PLAN CAPACITACION 2022/FAVOR INDICAR QUE ACTIVIDADES SE ENCUENTRAN PROGRAMADAS Y RECURSOS ASIGNADOS/ CON RESPONSABLE DEL SISTEMA/ INFORME DE AUDITORIA AL SISTEMA/BATERIA RIESGOSICOSOCIAL/ANALISIS DE PTOS TRABAJO.</t>
  </si>
  <si>
    <r>
      <t>P9:</t>
    </r>
    <r>
      <rPr>
        <b/>
        <sz val="14"/>
        <rFont val="Arial Narrow"/>
        <family val="2"/>
      </rPr>
      <t xml:space="preserve"> </t>
    </r>
    <r>
      <rPr>
        <sz val="14"/>
        <rFont val="Arial Narrow"/>
        <family val="2"/>
      </rPr>
      <t>Mejora continua del SG -SST</t>
    </r>
  </si>
  <si>
    <r>
      <rPr>
        <b/>
        <sz val="18"/>
        <color theme="4" tint="-0.249977111117893"/>
        <rFont val="Arial Narrow"/>
        <family val="2"/>
      </rPr>
      <t>Py1</t>
    </r>
    <r>
      <rPr>
        <b/>
        <sz val="14"/>
        <color rgb="FF4472C4"/>
        <rFont val="Arial Narrow"/>
        <family val="2"/>
      </rPr>
      <t>:</t>
    </r>
    <r>
      <rPr>
        <sz val="12"/>
        <rFont val="Arial Narrow"/>
        <family val="2"/>
      </rPr>
      <t xml:space="preserve">  Viabilidad para la creación del Fondo de Empleados de la CCF</t>
    </r>
    <r>
      <rPr>
        <b/>
        <sz val="14"/>
        <color rgb="FF4472C4"/>
        <rFont val="Arial Narrow"/>
        <family val="2"/>
      </rPr>
      <t xml:space="preserve"> - 2DA  FASE -2023</t>
    </r>
  </si>
  <si>
    <t>PROFESIONAL TALENTO HUMANO/DIRECCION JURIDICA</t>
  </si>
  <si>
    <t># acciones ejecutadas del Plan de bienestar / # acciones planeadas del Plan de bienestar</t>
  </si>
  <si>
    <t>INFORME DE BASE LEGAL Y ESTUDIO COMPARATIVO CON CAMARAS QUE TENGAN FONDO DE EMPLEADOS. ENTREGABLES PARA LA VIGENCIA 2022</t>
  </si>
  <si>
    <r>
      <rPr>
        <b/>
        <sz val="16"/>
        <color theme="4" tint="-0.249977111117893"/>
        <rFont val="Arial Narrow"/>
        <family val="2"/>
      </rPr>
      <t>Py1</t>
    </r>
    <r>
      <rPr>
        <b/>
        <sz val="14"/>
        <color rgb="FFFF0000"/>
        <rFont val="Arial Narrow"/>
        <family val="2"/>
      </rPr>
      <t xml:space="preserve">:  </t>
    </r>
    <r>
      <rPr>
        <sz val="14"/>
        <rFont val="Arial Narrow"/>
        <family val="2"/>
      </rPr>
      <t>Viabilidad para la creación del Fondo de Empleados de la CCF</t>
    </r>
  </si>
  <si>
    <t>TOTAL OBJETIVO TACTICO 3</t>
  </si>
  <si>
    <r>
      <rPr>
        <b/>
        <sz val="16"/>
        <color rgb="FF000000"/>
        <rFont val="Arial Narrow"/>
        <family val="2"/>
      </rPr>
      <t>OE 02:</t>
    </r>
    <r>
      <rPr>
        <b/>
        <sz val="12"/>
        <color rgb="FF000000"/>
        <rFont val="Arial Narrow"/>
        <family val="2"/>
      </rPr>
      <t xml:space="preserve"> Desarrollar una operación efectiva que garantice el mejoramiento del ecosistema empresarial de la región</t>
    </r>
  </si>
  <si>
    <r>
      <rPr>
        <b/>
        <sz val="18"/>
        <color rgb="FFFF0000"/>
        <rFont val="Arial Narrow"/>
        <family val="2"/>
      </rPr>
      <t>OE 02</t>
    </r>
    <r>
      <rPr>
        <b/>
        <sz val="14"/>
        <color rgb="FF000000"/>
        <rFont val="Arial Narrow"/>
        <family val="2"/>
      </rPr>
      <t>: Desarrollar una operación efectiva que garantice el mejoramiento del ecosistema empresarial de la región</t>
    </r>
  </si>
  <si>
    <t>Eje Calidad Operativa</t>
  </si>
  <si>
    <t>TOTAL DE METAS PLANTEADAS</t>
  </si>
  <si>
    <r>
      <rPr>
        <b/>
        <sz val="14"/>
        <color rgb="FFFF0000"/>
        <rFont val="Arial Narrow"/>
        <family val="2"/>
      </rPr>
      <t>OT 04</t>
    </r>
    <r>
      <rPr>
        <b/>
        <sz val="12"/>
        <rFont val="Arial Narrow"/>
        <family val="2"/>
      </rPr>
      <t>: Mantener un nivel alto de calificación en los sondeos de satisfacción de las partes interesadas</t>
    </r>
  </si>
  <si>
    <r>
      <rPr>
        <b/>
        <sz val="16"/>
        <color rgb="FFFF0000"/>
        <rFont val="Arial Narrow"/>
        <family val="2"/>
      </rPr>
      <t>OT 04</t>
    </r>
    <r>
      <rPr>
        <b/>
        <sz val="16"/>
        <color theme="1"/>
        <rFont val="Arial Narrow"/>
        <family val="2"/>
      </rPr>
      <t>: Mantener un nivel alto de calificación en los sondeos de satisfacción de las partes interesadas</t>
    </r>
  </si>
  <si>
    <r>
      <rPr>
        <b/>
        <sz val="16"/>
        <color theme="4" tint="-0.249977111117893"/>
        <rFont val="Arial Black"/>
        <family val="2"/>
      </rPr>
      <t>COMO VAMOS!</t>
    </r>
    <r>
      <rPr>
        <b/>
        <sz val="16"/>
        <color theme="4" tint="-0.249977111117893"/>
        <rFont val="Arial Narrow"/>
        <family val="2"/>
      </rPr>
      <t xml:space="preserve"> </t>
    </r>
    <r>
      <rPr>
        <b/>
        <sz val="16"/>
        <color rgb="FFFF0000"/>
        <rFont val="Arial Narrow"/>
        <family val="2"/>
      </rPr>
      <t>OT-04:</t>
    </r>
    <r>
      <rPr>
        <b/>
        <sz val="16"/>
        <color rgb="FF000000"/>
        <rFont val="Arial Narrow"/>
        <family val="2"/>
      </rPr>
      <t xml:space="preserve"> Durante el tercer trimestre 2022, se gestionaron las acciones correctivas de las 12 PQR recibidas, analizando la particularidad de cada caso y dando respuesta oportuna para conformidad y satisfacción del usuario concluyendo con el cierre respectivo. Avanzamos en el plan de Auditorias internas a 9 procesos certificados, realizando retroalimentación, seguimiento y monitoreo, concluyendo con las acciones correctivas correspondientes. Se planteó para el cuarto trimestre del 2022, diagnostico inicial del mercado de canales de pago existentes, con el fin de ampliar y gestionar nuevos opciones de captación de pagos, con mayor cobertura y facilidad operativa a nuestros clientes, comerciantes y empresarios de la jurisdicción, en pro de la mejora continua para satisfacción de nuestros clientes y obtener mayores ingresos, siendo el medio de mayor </t>
    </r>
    <r>
      <rPr>
        <sz val="16"/>
        <rFont val="Arial Narrow"/>
        <family val="2"/>
      </rPr>
      <t xml:space="preserve">usabilidad pago por ventanilla y PSP, </t>
    </r>
  </si>
  <si>
    <r>
      <rPr>
        <b/>
        <sz val="14"/>
        <color rgb="FFFF0000"/>
        <rFont val="Arial Narrow"/>
        <family val="2"/>
      </rPr>
      <t>P10:</t>
    </r>
    <r>
      <rPr>
        <sz val="12"/>
        <rFont val="Arial Narrow"/>
        <family val="2"/>
      </rPr>
      <t xml:space="preserve"> Gestión de las PQR</t>
    </r>
  </si>
  <si>
    <t>DIRECCION INSTITUCIONAL/PQR/CALIDAD</t>
  </si>
  <si>
    <r>
      <t xml:space="preserve">DURANTE EL PERIODO QUE SE ANALIZA FUERON INTERPUESTAS 12 QUEJAS Y RECLAMOS. SE REALIZA SEQUIMIENTO, DE ACUERDO A LO ESTABLECIDO EN EL PROCEDIMIENTO CON EL FIN DE MITICAR LA PERCEPCION NEGATIVA DEL CLIENTE. ANEXO INFORME DE </t>
    </r>
    <r>
      <rPr>
        <b/>
        <sz val="12"/>
        <color rgb="FFFF0000"/>
        <rFont val="Arial Narrow"/>
        <family val="2"/>
      </rPr>
      <t>PQR.INFORME DE PQR DEL SEMESTRE</t>
    </r>
  </si>
  <si>
    <r>
      <rPr>
        <b/>
        <sz val="14"/>
        <color rgb="FFC00000"/>
        <rFont val="Arial Narrow"/>
        <family val="2"/>
      </rPr>
      <t>P10:</t>
    </r>
    <r>
      <rPr>
        <sz val="14"/>
        <rFont val="Arial Narrow"/>
        <family val="2"/>
      </rPr>
      <t xml:space="preserve"> Gestión de las PQR</t>
    </r>
  </si>
  <si>
    <r>
      <rPr>
        <b/>
        <sz val="14"/>
        <color rgb="FFFF0000"/>
        <rFont val="Arial Narrow"/>
        <family val="2"/>
      </rPr>
      <t>P11</t>
    </r>
    <r>
      <rPr>
        <b/>
        <sz val="12"/>
        <rFont val="Arial Narrow"/>
        <family val="2"/>
      </rPr>
      <t>:</t>
    </r>
    <r>
      <rPr>
        <sz val="12"/>
        <rFont val="Arial Narrow"/>
        <family val="2"/>
      </rPr>
      <t xml:space="preserve"> Auditorias Internas del SGC</t>
    </r>
  </si>
  <si>
    <t>FAVOR ENTREGAR CRONOGRAMA DE AUDITORIAS INTERNAS E INCLUSIÓN DEL PROCESO DE GESTION DOCUMENTAL CON UN (DIAGNOSTICO) EN 2022 E INCLUSIÓN EN 2023, INFORME DE AUDITORIA INTERNA 2022. TOTAL PROCESOS 9</t>
  </si>
  <si>
    <r>
      <rPr>
        <b/>
        <sz val="14"/>
        <color rgb="FFFF0000"/>
        <rFont val="Arial Narrow"/>
        <family val="2"/>
      </rPr>
      <t>P11</t>
    </r>
    <r>
      <rPr>
        <sz val="14"/>
        <color rgb="FFFF0000"/>
        <rFont val="Arial Narrow"/>
        <family val="2"/>
      </rPr>
      <t>:</t>
    </r>
    <r>
      <rPr>
        <sz val="14"/>
        <rFont val="Arial Narrow"/>
        <family val="2"/>
      </rPr>
      <t xml:space="preserve"> Auditorias Internas del SGC</t>
    </r>
  </si>
  <si>
    <r>
      <rPr>
        <b/>
        <sz val="14"/>
        <rFont val="Arial Narrow"/>
        <family val="2"/>
      </rPr>
      <t>A1:</t>
    </r>
    <r>
      <rPr>
        <sz val="12"/>
        <rFont val="Arial Narrow"/>
        <family val="2"/>
      </rPr>
      <t xml:space="preserve"> Canales de pagos</t>
    </r>
    <r>
      <rPr>
        <b/>
        <sz val="12"/>
        <color rgb="FFFF0000"/>
        <rFont val="Arial Narrow"/>
        <family val="2"/>
      </rPr>
      <t xml:space="preserve"> (2DA FASE 2023)</t>
    </r>
  </si>
  <si>
    <t>DIRECCION ADMINISTRATIVA</t>
  </si>
  <si>
    <t>FAVOR ENTREGAR INFORME SOBRE ESTA ACTIVIDAD,  QUE? COMO Y PAQUE? FECHAS DE EJECUCION</t>
  </si>
  <si>
    <r>
      <rPr>
        <b/>
        <sz val="16"/>
        <color theme="1"/>
        <rFont val="Arial Narrow"/>
        <family val="2"/>
      </rPr>
      <t>A1:</t>
    </r>
    <r>
      <rPr>
        <b/>
        <sz val="14"/>
        <color rgb="FFFF0000"/>
        <rFont val="Arial Narrow"/>
        <family val="2"/>
      </rPr>
      <t xml:space="preserve"> </t>
    </r>
    <r>
      <rPr>
        <sz val="14"/>
        <rFont val="Arial Narrow"/>
        <family val="2"/>
      </rPr>
      <t>Canales de pagos</t>
    </r>
    <r>
      <rPr>
        <b/>
        <sz val="14"/>
        <color rgb="FFFF0000"/>
        <rFont val="Arial Narrow"/>
        <family val="2"/>
      </rPr>
      <t xml:space="preserve"> -</t>
    </r>
    <r>
      <rPr>
        <b/>
        <sz val="14"/>
        <rFont val="Arial Narrow"/>
        <family val="2"/>
      </rPr>
      <t xml:space="preserve"> fase 2 - 2023</t>
    </r>
  </si>
  <si>
    <t>TOTAL OBJETIVO TACTICO 4</t>
  </si>
  <si>
    <t>Eje: Control Interno</t>
  </si>
  <si>
    <t>TOTAL DE META PLANTEADA</t>
  </si>
  <si>
    <r>
      <t>OT 05:</t>
    </r>
    <r>
      <rPr>
        <b/>
        <sz val="10"/>
        <rFont val="Arial Narrow"/>
        <family val="2"/>
      </rPr>
      <t xml:space="preserve"> Verificar el cumplimiento, seguimiento y monitoreo de los controles realizados para la ejecución del 100% de los proyectos, programas y actividades de la organización, así como el cumplimiento de la normatividad externa e interna</t>
    </r>
  </si>
  <si>
    <t>Acciones definidas</t>
  </si>
  <si>
    <r>
      <rPr>
        <b/>
        <sz val="14"/>
        <color rgb="FFFF0000"/>
        <rFont val="Arial Narrow"/>
        <family val="2"/>
      </rPr>
      <t>OT 05</t>
    </r>
    <r>
      <rPr>
        <b/>
        <sz val="14"/>
        <color theme="1"/>
        <rFont val="Arial Narrow"/>
        <family val="2"/>
      </rPr>
      <t>: Verificar el cumplimiento, seguimiento y monitoreo de los controles realizados para la ejecución del 100% de los proyectos, programas y actividades de la organización, así como el cumplimiento de la normatividad externa e interna</t>
    </r>
  </si>
  <si>
    <r>
      <rPr>
        <b/>
        <sz val="16"/>
        <color theme="4" tint="-0.249977111117893"/>
        <rFont val="Arial Narrow"/>
        <family val="2"/>
      </rPr>
      <t>COMO VAMOS!</t>
    </r>
    <r>
      <rPr>
        <b/>
        <sz val="16"/>
        <color rgb="FFFF0000"/>
        <rFont val="Arial Narrow"/>
        <family val="2"/>
      </rPr>
      <t xml:space="preserve"> OT-05</t>
    </r>
    <r>
      <rPr>
        <sz val="18"/>
        <color rgb="FFFF0000"/>
        <rFont val="Arial Narrow"/>
        <family val="2"/>
      </rPr>
      <t>:</t>
    </r>
    <r>
      <rPr>
        <sz val="18"/>
        <color rgb="FF000000"/>
        <rFont val="Arial Narrow"/>
        <family val="2"/>
      </rPr>
      <t xml:space="preserve"> </t>
    </r>
    <r>
      <rPr>
        <sz val="16"/>
        <color rgb="FF000000"/>
        <rFont val="Arial Narrow"/>
        <family val="2"/>
      </rPr>
      <t xml:space="preserve">Durante el tercer trimestre 2022, se realizan auditorias internas a ocho (8) procesos 4 misionales y 4 de apoyo, generando planes de mejoramiento a cuatro (4) de los procesos. Se realiza seguimiento a informes de entes de control a fin de dar cumplimiento a términos de entrega, se evalúa y monitorea las auditorias realizadas por la Revisoría Fiscal de la entidad, dando alcance a los hallazgos y acciones de mejora planteados por este ente de control. Se evalúa y realiza informe conjunto con Planeación frente al seguimiento y consolidación de las Matrices de Riegos, se evalúa, monitorea y realiza cierre respectivo a los Planes de Mejoramiento dados por la Superintendencia de Sociedades, Contraloría y Procuraduría no se cuenta con plan de mejoramiento abiertos o en curso a cargo de la CCF. </t>
    </r>
    <r>
      <rPr>
        <b/>
        <sz val="16"/>
        <color rgb="FF000000"/>
        <rFont val="Arial Narrow"/>
        <family val="2"/>
      </rPr>
      <t xml:space="preserve"> La Evacuación del sistema de Control Interno para el primer semestre fue Eficiente, por parte de la Revisoria Fiscal de la Entidad.</t>
    </r>
  </si>
  <si>
    <r>
      <rPr>
        <b/>
        <sz val="14"/>
        <color rgb="FFFF0000"/>
        <rFont val="Arial Narrow"/>
        <family val="2"/>
      </rPr>
      <t>P12</t>
    </r>
    <r>
      <rPr>
        <sz val="12"/>
        <rFont val="Arial Narrow"/>
        <family val="2"/>
      </rPr>
      <t>: Programa anual de auditorias de control interno</t>
    </r>
  </si>
  <si>
    <t xml:space="preserve">1) # auditorias realizadas / 
# auditorias programadas     +     2) # hallazgos encontrados  </t>
  </si>
  <si>
    <t>SE REALIZA AUDITORIA A LOS PROCESOS DE: GESTION DOCUMENTAL Y COMPRAS. INFORME DE AUDITORIA REPOSA EN LA DIRECCION DE CONTROL INTERNO DE CONTROL INTERNO.</t>
  </si>
  <si>
    <r>
      <t>P12:</t>
    </r>
    <r>
      <rPr>
        <sz val="14"/>
        <color rgb="FFFF0000"/>
        <rFont val="Arial Narrow"/>
        <family val="2"/>
      </rPr>
      <t xml:space="preserve"> </t>
    </r>
    <r>
      <rPr>
        <sz val="14"/>
        <rFont val="Arial Narrow"/>
        <family val="2"/>
      </rPr>
      <t>Programa anual de auditorias de control interno</t>
    </r>
  </si>
  <si>
    <t>TOTAL OBJETIVO TACTICO 5</t>
  </si>
  <si>
    <t>Eje: Innovadores / Mejor Servicio</t>
  </si>
  <si>
    <t>OBSERVACIONES/SEGUIMIENTO</t>
  </si>
  <si>
    <r>
      <t>OT 06</t>
    </r>
    <r>
      <rPr>
        <b/>
        <sz val="12"/>
        <rFont val="Arial Narrow"/>
        <family val="2"/>
      </rPr>
      <t xml:space="preserve">: Implementar la mejora continua en el 100% de los procesos de la CCF </t>
    </r>
  </si>
  <si>
    <r>
      <rPr>
        <b/>
        <sz val="16"/>
        <color rgb="FFFF0000"/>
        <rFont val="Arial Narrow"/>
        <family val="2"/>
      </rPr>
      <t>OT 06:</t>
    </r>
    <r>
      <rPr>
        <b/>
        <sz val="16"/>
        <color theme="1"/>
        <rFont val="Arial Narrow"/>
        <family val="2"/>
      </rPr>
      <t xml:space="preserve"> Implementar la mejora continua en el 100% de los procesos de la CCF </t>
    </r>
  </si>
  <si>
    <r>
      <rPr>
        <b/>
        <sz val="16"/>
        <color theme="4" tint="-0.249977111117893"/>
        <rFont val="Arial Narrow"/>
        <family val="2"/>
      </rPr>
      <t>COMO VAMOS!</t>
    </r>
    <r>
      <rPr>
        <b/>
        <sz val="16"/>
        <color rgb="FFFF0000"/>
        <rFont val="Arial Narrow"/>
        <family val="2"/>
      </rPr>
      <t xml:space="preserve"> OT-06</t>
    </r>
    <r>
      <rPr>
        <sz val="18"/>
        <color rgb="FFFF0000"/>
        <rFont val="Arial Narrow"/>
        <family val="2"/>
      </rPr>
      <t>:</t>
    </r>
    <r>
      <rPr>
        <sz val="18"/>
        <color rgb="FF000000"/>
        <rFont val="Arial Narrow"/>
        <family val="2"/>
      </rPr>
      <t xml:space="preserve"> </t>
    </r>
    <r>
      <rPr>
        <sz val="16"/>
        <color rgb="FF000000"/>
        <rFont val="Arial Narrow"/>
        <family val="2"/>
      </rPr>
      <t xml:space="preserve">Para el tercer trimestre de 2022, se desarrollaron auditorias internas encaminadas al cumplimiento del mejoramiento continuo de los procesos del Sistema de Gestión de Calidad, con el fin de obtener la certificación ISO 9001 de la Cámara de Comercio de Facatativá ante el ente certificador ICONTEC. Avanzamos en una estrategia que nos mantenga en contacto permanente con nuestros comerciantes, través de los diferentes canales, incorporando la inteligencia artificial (email, redes sociales, sitio web y chatbot), cuyo proceso se encuentra en funcionamiento. Adelantamos el proceso de diseño de una plataforma tecnológica que nos permitirá medir nuestro Plan Estratégico, que integre y articule el PAT y todos los programas, proyectos y actividades contempladas en el P.E 2022-2026. El </t>
    </r>
    <r>
      <rPr>
        <sz val="16"/>
        <color rgb="FFFF0000"/>
        <rFont val="Arial Narrow"/>
        <family val="2"/>
      </rPr>
      <t xml:space="preserve">P-15, </t>
    </r>
    <r>
      <rPr>
        <sz val="16"/>
        <rFont val="Arial Narrow"/>
        <family val="2"/>
      </rPr>
      <t>s</t>
    </r>
    <r>
      <rPr>
        <sz val="16"/>
        <color rgb="FF000000"/>
        <rFont val="Arial Narrow"/>
        <family val="2"/>
      </rPr>
      <t>e adopto la Política de Gestión Documental, aprobada mediante</t>
    </r>
    <r>
      <rPr>
        <sz val="16"/>
        <color rgb="FFFF0000"/>
        <rFont val="Arial Narrow"/>
        <family val="2"/>
      </rPr>
      <t xml:space="preserve"> </t>
    </r>
    <r>
      <rPr>
        <b/>
        <sz val="16"/>
        <rFont val="Arial Narrow"/>
        <family val="2"/>
      </rPr>
      <t>Decisión No. 10 del 27 de septiembre/2022</t>
    </r>
    <r>
      <rPr>
        <sz val="16"/>
        <color rgb="FF000000"/>
        <rFont val="Arial Narrow"/>
        <family val="2"/>
      </rPr>
      <t xml:space="preserve">, que integre todos los procesos de la CCF, se gestionó el proceso de actualización de Herramienta Archivística PINAR en cumplimiento de ley 594/2000, se avanza en la Política para el Diseño y Aplicación de Documento Electrónico. Se avanza en la etapa contracutal proyecto de CERTIFICACION ISO 9001:2015, a realizarse eL 20 y 21 de octubre/2022. Los proyectos de tecnificación y seguridad operativa van a cargo al presupuesto de Inversión planteados para desarrollar durante la vigencia del P.E), no obstante se encuentra en desarrollo un diagnostico tecnico de los proyectos, para el 4to trimestre 2022. </t>
    </r>
  </si>
  <si>
    <r>
      <t>P13</t>
    </r>
    <r>
      <rPr>
        <sz val="12"/>
        <rFont val="Arial Narrow"/>
        <family val="2"/>
      </rPr>
      <t>: Mejoramiento Continuo de procesos internos/Auditorias Internas preauditoria ente certificador</t>
    </r>
    <r>
      <rPr>
        <b/>
        <sz val="14"/>
        <color rgb="FFFF0000"/>
        <rFont val="Arial Narrow"/>
        <family val="2"/>
      </rPr>
      <t xml:space="preserve"> </t>
    </r>
  </si>
  <si>
    <t>No. de Procesos Certificados-Audiitoria Interna/No de procesos proyectados, Auditoria Interna para certificacion</t>
  </si>
  <si>
    <t>DE ACUERDO CON INFORME DE ICONTEC 2021- SE ENCUENTRAN 9 PROCESOS CERTIFICADOS, LA META DEL 2023, ES LA IMPLEMNTACION DEL PROCESO DE GESTION DOCUMENTAL, SE PLANTEA UN DIAGNOSTICO POR CALIDAD PARA 2022</t>
  </si>
  <si>
    <r>
      <t>P13</t>
    </r>
    <r>
      <rPr>
        <sz val="14"/>
        <rFont val="Arial Narrow"/>
        <family val="2"/>
      </rPr>
      <t>: Mejoramiento Continuo de procesos internos</t>
    </r>
  </si>
  <si>
    <r>
      <t>Py2</t>
    </r>
    <r>
      <rPr>
        <sz val="12"/>
        <color rgb="FF000000"/>
        <rFont val="Arial Narrow"/>
        <family val="2"/>
      </rPr>
      <t>: Fortalecimiento de herramientas digitales</t>
    </r>
  </si>
  <si>
    <t>DIRECCION INSTITUCIONAL/COMUNICACIONES</t>
  </si>
  <si>
    <t xml:space="preserve"># de servicios que usan herramientas de inteligencia artificial </t>
  </si>
  <si>
    <t>Desarrollar contenidos digitales, acorde a las nuevas tendencias tecnológicas (incorporación inteligencia artificial e integralidad de los canales de comunicación masivos), que permitan estrategias publicitarias en redes sociales, página web, servicios de Mailing, mensajes de texto, WhatsApp y call center, con mantenimientos y mejoras en las plataformas utilizadas, fortaleciendo la imagen y reputación institucional. -PROYECTO NUEVO CON MENSAJERIA  24/7 - CHAT BOOT</t>
  </si>
  <si>
    <r>
      <rPr>
        <b/>
        <sz val="16"/>
        <color theme="4" tint="-0.249977111117893"/>
        <rFont val="Arial Narrow"/>
        <family val="2"/>
      </rPr>
      <t>Py2</t>
    </r>
    <r>
      <rPr>
        <sz val="16"/>
        <color theme="4" tint="-0.249977111117893"/>
        <rFont val="Arial Narrow"/>
        <family val="2"/>
      </rPr>
      <t>:</t>
    </r>
    <r>
      <rPr>
        <sz val="14"/>
        <color rgb="FF000000"/>
        <rFont val="Arial Narrow"/>
        <family val="2"/>
      </rPr>
      <t xml:space="preserve"> Fortalecimiento de herramientas digitales (Inteligencia artificial)</t>
    </r>
  </si>
  <si>
    <r>
      <rPr>
        <b/>
        <sz val="14"/>
        <color rgb="FF4472C4"/>
        <rFont val="Arial Narrow"/>
        <family val="2"/>
      </rPr>
      <t>Py3</t>
    </r>
    <r>
      <rPr>
        <sz val="12"/>
        <color rgb="FF000000"/>
        <rFont val="Arial Narrow"/>
        <family val="2"/>
      </rPr>
      <t xml:space="preserve">: Tecnificación y actualización de servicios móviles de atención -(Hoy Cámara Móvil) </t>
    </r>
  </si>
  <si>
    <t>DIRECCION ADMINISTRATIVA/COORD TERRITORIAL</t>
  </si>
  <si>
    <t># actividades realizadas / # actividades requeridas *100</t>
  </si>
  <si>
    <r>
      <rPr>
        <b/>
        <sz val="12"/>
        <color rgb="FFFF0000"/>
        <rFont val="Arial Narrow"/>
        <family val="2"/>
      </rPr>
      <t>NUEVO PROYECTO</t>
    </r>
    <r>
      <rPr>
        <sz val="12"/>
        <rFont val="Arial Narrow"/>
        <family val="2"/>
      </rPr>
      <t xml:space="preserve">  SOLICITAR A COORDINADOR TERRITORIAL LAS FASES DEL MISMO/CRONOGRAMA/ FAVOR FECHAS DE INICIO Y TERMINACION</t>
    </r>
  </si>
  <si>
    <r>
      <rPr>
        <b/>
        <sz val="16"/>
        <color rgb="FF4472C4"/>
        <rFont val="Arial Narrow"/>
        <family val="2"/>
      </rPr>
      <t>Py3</t>
    </r>
    <r>
      <rPr>
        <b/>
        <sz val="16"/>
        <color rgb="FF000000"/>
        <rFont val="Arial Narrow"/>
        <family val="2"/>
      </rPr>
      <t>:</t>
    </r>
    <r>
      <rPr>
        <sz val="14"/>
        <color rgb="FF000000"/>
        <rFont val="Arial Narrow"/>
        <family val="2"/>
      </rPr>
      <t xml:space="preserve"> Tecnificación y actualización de servicios móviles de atención -(Hoy Cámara Móvil) </t>
    </r>
  </si>
  <si>
    <r>
      <t>P14:</t>
    </r>
    <r>
      <rPr>
        <sz val="12"/>
        <color rgb="FF000000"/>
        <rFont val="Arial Narrow"/>
        <family val="2"/>
      </rPr>
      <t xml:space="preserve"> Mantenimiento de la certificación de los procesos ISO. </t>
    </r>
  </si>
  <si>
    <t># procesos certificados bajo normatividad ISO / # procesos ISO totales</t>
  </si>
  <si>
    <t>INFORME FINAL DEL ENTE CERTIFICADOR/PROFESIONAL DE CALIDAD/ASESOR DE CALIDAD- FAVOR FECHAS DE INICIO Y TERMINACIÒN</t>
  </si>
  <si>
    <r>
      <t>P14:</t>
    </r>
    <r>
      <rPr>
        <sz val="14"/>
        <color rgb="FF000000"/>
        <rFont val="Arial Narrow"/>
        <family val="2"/>
      </rPr>
      <t xml:space="preserve"> Mantenimiento de la certificación de los procesos ISO</t>
    </r>
  </si>
  <si>
    <r>
      <rPr>
        <b/>
        <sz val="14"/>
        <color rgb="FFFF0000"/>
        <rFont val="Arial Narrow"/>
        <family val="2"/>
      </rPr>
      <t>P15:</t>
    </r>
    <r>
      <rPr>
        <sz val="12"/>
        <color rgb="FF000000"/>
        <rFont val="Arial Narrow"/>
        <family val="2"/>
      </rPr>
      <t xml:space="preserve"> Gestión documental</t>
    </r>
  </si>
  <si>
    <t>herramientas archivisticas ejecutadas / herramientas archivisticas requeridas por la ley</t>
  </si>
  <si>
    <t>ACTUALIZACIÓN DE LA HERRAMIENTA   ARCHIVÍSTICA – PINAR Y ELABORACIÓN DE LAS TABLAS DECONTROL DE ACCESO - TCA, PARA LA CAMARA DE COMERCIO DE FACATATIVA, EL DIESEÑO Y APLICACIÓN DE LA POLITICA DE DOCUMENTO Y EXPEDIENTE ELECTRONICO Y DISEÑO Y APLICACIÓN DE LA POLITICA DE GESTIÓN DOCUMENTAL, ADOPTADA CON DECISIÓN DIRECTIVA NO. XXXX DEL 27 DE SEPTIEMBRE DE 2022</t>
  </si>
  <si>
    <r>
      <t>P15:</t>
    </r>
    <r>
      <rPr>
        <sz val="14"/>
        <color rgb="FF000000"/>
        <rFont val="Arial Narrow"/>
        <family val="2"/>
      </rPr>
      <t xml:space="preserve"> Gestión documental</t>
    </r>
  </si>
  <si>
    <r>
      <t>Py4</t>
    </r>
    <r>
      <rPr>
        <b/>
        <sz val="12"/>
        <color rgb="FF4472C4"/>
        <rFont val="Arial Narrow"/>
        <family val="2"/>
      </rPr>
      <t>:</t>
    </r>
    <r>
      <rPr>
        <sz val="12"/>
        <color rgb="FF000000"/>
        <rFont val="Arial Narrow"/>
        <family val="2"/>
      </rPr>
      <t xml:space="preserve"> Seguridad operacional (Instalaciones, transporte de valores, acceso de personal)(IMPLEMENTACION DE FUENTES DE CONTROL E INGRESOS 2023).</t>
    </r>
  </si>
  <si>
    <t xml:space="preserve">Buenas prácticas implementadas / buenas practicas identificadas para la seguridad operacional </t>
  </si>
  <si>
    <r>
      <rPr>
        <b/>
        <sz val="12"/>
        <color rgb="FFFF0000"/>
        <rFont val="Arial Narrow"/>
        <family val="2"/>
      </rPr>
      <t>NUEVO PROYECTO</t>
    </r>
    <r>
      <rPr>
        <sz val="12"/>
        <rFont val="Arial Narrow"/>
        <family val="2"/>
      </rPr>
      <t xml:space="preserve">  SOLICITAR A FINANCIERA SU ESTRUCTURA Y LAS FASES DEL MISMO/CRONOGRAMA DE TIEMPO</t>
    </r>
  </si>
  <si>
    <r>
      <t>Py4:</t>
    </r>
    <r>
      <rPr>
        <sz val="14"/>
        <color rgb="FF000000"/>
        <rFont val="Arial Narrow"/>
        <family val="2"/>
      </rPr>
      <t xml:space="preserve"> Seguridad operacional (Instalaciones, transporte de valores, acceso de personal) </t>
    </r>
  </si>
  <si>
    <r>
      <rPr>
        <b/>
        <sz val="14"/>
        <color rgb="FF4472C4"/>
        <rFont val="Arial Narrow"/>
        <family val="2"/>
      </rPr>
      <t>Py5</t>
    </r>
    <r>
      <rPr>
        <sz val="12"/>
        <color rgb="FF000000"/>
        <rFont val="Arial Narrow"/>
        <family val="2"/>
      </rPr>
      <t>: Diseño plataforma estratégica para la CCF</t>
    </r>
  </si>
  <si>
    <r>
      <rPr>
        <b/>
        <sz val="12"/>
        <color rgb="FFFF0000"/>
        <rFont val="Arial Narrow"/>
        <family val="2"/>
      </rPr>
      <t>NUEVO PROYECTO:</t>
    </r>
    <r>
      <rPr>
        <sz val="12"/>
        <rFont val="Arial Narrow"/>
        <family val="2"/>
      </rPr>
      <t xml:space="preserve"> PLATAFORMA QUE PERMITA LA MEDICIÓN Y SEGUIMIENTO, QUE CONTENGA MODULOS PARA EL PLAN ANUAL DE TRABAJO Y EL PLAN ESTRATEGICO DE LA ENTIDAD, GENERANDO INFORMES QUE PERMITA LA TOMA OPORTUNA DE DECICIONES POR PARTE DE LA ALTA GERENCIA. VIGENCIA DE INICIO 2023</t>
    </r>
  </si>
  <si>
    <r>
      <t>Py5</t>
    </r>
    <r>
      <rPr>
        <sz val="14"/>
        <color rgb="FF000000"/>
        <rFont val="Arial Narrow"/>
        <family val="2"/>
      </rPr>
      <t>: Diseño plataforma estratégica para la CCF</t>
    </r>
  </si>
  <si>
    <t>TOTAL OBJETIVO TACTICO 6</t>
  </si>
  <si>
    <r>
      <rPr>
        <b/>
        <sz val="16"/>
        <color theme="4" tint="-0.249977111117893"/>
        <rFont val="Arial Narrow"/>
        <family val="2"/>
      </rPr>
      <t>COMO VAMOS!</t>
    </r>
    <r>
      <rPr>
        <b/>
        <sz val="16"/>
        <color rgb="FFFF0000"/>
        <rFont val="Arial Narrow"/>
        <family val="2"/>
      </rPr>
      <t xml:space="preserve"> OT-07</t>
    </r>
    <r>
      <rPr>
        <sz val="18"/>
        <color rgb="FFFF0000"/>
        <rFont val="Arial Narrow"/>
        <family val="2"/>
      </rPr>
      <t>:</t>
    </r>
    <r>
      <rPr>
        <sz val="18"/>
        <color rgb="FF000000"/>
        <rFont val="Arial Narrow"/>
        <family val="2"/>
      </rPr>
      <t xml:space="preserve"> </t>
    </r>
    <r>
      <rPr>
        <b/>
        <sz val="16"/>
        <color rgb="FF000000"/>
        <rFont val="Arial Narrow"/>
        <family val="2"/>
      </rPr>
      <t xml:space="preserve">Para el tercer trimestre de 2022, nuestro propósito es aumentar la cobertura e incrementar nuestros ingresos, promoviendo e incentivando la renovación de los comerciantes y facilitarles el cumplimiento de sus obligaciones mercantiles, a través de las Brigadas de Registro, las cuales recorren los 37 municipios de la jurisdicción, durante el primer trimestre del año. Una vez terminada la temporada alta de renovación se da inicio desde Promoción y Desarrollo (Grupos de Brigadas), Registro Público, Cámara Móvil y los Centros Regionales a las Jornadas de Formalización (10 municipios), como una estrategia regional de promoción a la formalización empresarial y cultural de la legalidad para empresas informales en la jurisdicción. Llegamos a  </t>
    </r>
    <r>
      <rPr>
        <b/>
        <sz val="16"/>
        <color theme="8" tint="-0.249977111117893"/>
        <rFont val="Arial Narrow"/>
        <family val="2"/>
      </rPr>
      <t>41.162 unidades renovadas</t>
    </r>
    <r>
      <rPr>
        <b/>
        <sz val="16"/>
        <color rgb="FF000000"/>
        <rFont val="Arial Narrow"/>
        <family val="2"/>
      </rPr>
      <t xml:space="preserve"> con un incremento del </t>
    </r>
    <r>
      <rPr>
        <b/>
        <sz val="16"/>
        <color theme="8" tint="-0.249977111117893"/>
        <rFont val="Arial Narrow"/>
        <family val="2"/>
      </rPr>
      <t>8.58%</t>
    </r>
    <r>
      <rPr>
        <b/>
        <sz val="16"/>
        <color rgb="FF000000"/>
        <rFont val="Arial Narrow"/>
        <family val="2"/>
      </rPr>
      <t xml:space="preserve">, frente al año anterior. Logramos </t>
    </r>
    <r>
      <rPr>
        <b/>
        <sz val="16"/>
        <color theme="8" tint="-0.249977111117893"/>
        <rFont val="Arial Narrow"/>
        <family val="2"/>
      </rPr>
      <t>9.853 nuevas matriculas</t>
    </r>
    <r>
      <rPr>
        <b/>
        <sz val="16"/>
        <color rgb="FF000000"/>
        <rFont val="Arial Narrow"/>
        <family val="2"/>
      </rPr>
      <t xml:space="preserve">, con un aumento del </t>
    </r>
    <r>
      <rPr>
        <b/>
        <sz val="16"/>
        <color theme="8" tint="-0.249977111117893"/>
        <rFont val="Arial Narrow"/>
        <family val="2"/>
      </rPr>
      <t>6.22%</t>
    </r>
    <r>
      <rPr>
        <b/>
        <sz val="16"/>
        <color rgb="FF000000"/>
        <rFont val="Arial Narrow"/>
        <family val="2"/>
      </rPr>
      <t xml:space="preserve"> comparado con el año anterior, gracias a la segunda jornada integral de registro y renovación en donde logramos visitas integrales a 10 municipios en los meses de agosto, septiembre y lo corrido de octubre. (</t>
    </r>
    <r>
      <rPr>
        <b/>
        <sz val="12"/>
        <color rgb="FF000000"/>
        <rFont val="Arial Narrow"/>
        <family val="2"/>
      </rPr>
      <t>fuente tableros de gestión SII, fecha de extracción a 1 de octubre 2022</t>
    </r>
    <r>
      <rPr>
        <b/>
        <sz val="16"/>
        <color rgb="FF000000"/>
        <rFont val="Arial Narrow"/>
        <family val="2"/>
      </rPr>
      <t>)</t>
    </r>
  </si>
  <si>
    <t>Formalización empresarial</t>
  </si>
  <si>
    <t>Eje Formalización empresarial</t>
  </si>
  <si>
    <r>
      <rPr>
        <b/>
        <sz val="14"/>
        <color rgb="FFFF0000"/>
        <rFont val="Arial Narrow"/>
        <family val="2"/>
      </rPr>
      <t>OT 07</t>
    </r>
    <r>
      <rPr>
        <b/>
        <sz val="12"/>
        <rFont val="Arial Narrow"/>
        <family val="2"/>
      </rPr>
      <t xml:space="preserve">: Generar campañas o eventos trimestrales para impulsar la formalización empresarial </t>
    </r>
  </si>
  <si>
    <r>
      <t>OT 07</t>
    </r>
    <r>
      <rPr>
        <b/>
        <sz val="14"/>
        <rFont val="Arial Narrow"/>
        <family val="2"/>
      </rPr>
      <t xml:space="preserve">: Generar campañas o eventos trimestrales para impulsar la formalización empresarial </t>
    </r>
  </si>
  <si>
    <r>
      <rPr>
        <b/>
        <sz val="14"/>
        <color rgb="FFFF0000"/>
        <rFont val="Arial Narrow"/>
        <family val="2"/>
      </rPr>
      <t>P16</t>
    </r>
    <r>
      <rPr>
        <sz val="12"/>
        <color rgb="FF000000"/>
        <rFont val="Arial Narrow"/>
        <family val="2"/>
      </rPr>
      <t>: Brigadas de Formalización</t>
    </r>
  </si>
  <si>
    <t>DIRECCION DE PROMOCION /COORDINADOR TERRITORIAL</t>
  </si>
  <si>
    <t># de brigadas de formalización realizadas</t>
  </si>
  <si>
    <t>INFORME DE BRIGADAS/PROMOCION/ COORDINADOR TERRITORIAL, EN DONDE SE INDIQUE VISITAS Y % DE INCREMENTO FRENTE AL AÑO ANTERIOR</t>
  </si>
  <si>
    <r>
      <t>P16</t>
    </r>
    <r>
      <rPr>
        <sz val="14"/>
        <color rgb="FF000000"/>
        <rFont val="Arial Narrow"/>
        <family val="2"/>
      </rPr>
      <t>: Brigadas de Formalización</t>
    </r>
  </si>
  <si>
    <r>
      <rPr>
        <b/>
        <sz val="14"/>
        <color rgb="FFFF0000"/>
        <rFont val="Arial Narrow"/>
        <family val="2"/>
      </rPr>
      <t>P17</t>
    </r>
    <r>
      <rPr>
        <sz val="12"/>
        <color rgb="FF000000"/>
        <rFont val="Arial Narrow"/>
        <family val="2"/>
      </rPr>
      <t>: Brigada de registro (Renovaciones)</t>
    </r>
  </si>
  <si>
    <t>DIRECCION DE REGISTRO/COORDINADOR TERRITORIAL</t>
  </si>
  <si>
    <t># de brigadas de registro realizadas</t>
  </si>
  <si>
    <t>INFORME DE BRIGADASREGISTRO/ COORDINADOR TERRITORIAL</t>
  </si>
  <si>
    <r>
      <t>P17</t>
    </r>
    <r>
      <rPr>
        <sz val="14"/>
        <color rgb="FF000000"/>
        <rFont val="Arial Narrow"/>
        <family val="2"/>
      </rPr>
      <t>: Brigada de registro (Renovaciones)</t>
    </r>
  </si>
  <si>
    <r>
      <rPr>
        <b/>
        <sz val="12"/>
        <color rgb="FFFF0000"/>
        <rFont val="Arial Narrow"/>
        <family val="2"/>
      </rPr>
      <t>P18</t>
    </r>
    <r>
      <rPr>
        <sz val="12"/>
        <color rgb="FF000000"/>
        <rFont val="Arial Narrow"/>
        <family val="2"/>
      </rPr>
      <t xml:space="preserve">: Servicios móviles de atención - (Hoy Cámara Móvil) - </t>
    </r>
    <r>
      <rPr>
        <b/>
        <sz val="12"/>
        <color rgb="FFFF0000"/>
        <rFont val="Arial Narrow"/>
        <family val="2"/>
      </rPr>
      <t xml:space="preserve"> servicios integrales registrales. </t>
    </r>
    <r>
      <rPr>
        <sz val="12"/>
        <color rgb="FF000000"/>
        <rFont val="Arial Narrow"/>
        <family val="2"/>
      </rPr>
      <t>2023</t>
    </r>
  </si>
  <si>
    <t>COORDINADOR TERRITORIAL/DIRECCION DE PROMOCION</t>
  </si>
  <si>
    <t>INFORME DE BRIGADAS/REGISTRO/PROMOCION/ COORDINADOR TERRITORIAL</t>
  </si>
  <si>
    <t>TOTAL OBJETIVO TACTICO 7</t>
  </si>
  <si>
    <t>Impacto entorno de negocios</t>
  </si>
  <si>
    <t>Eje Impacto entorno de negocios</t>
  </si>
  <si>
    <r>
      <t>OT 08</t>
    </r>
    <r>
      <rPr>
        <b/>
        <sz val="12"/>
        <rFont val="Arial Narrow"/>
        <family val="2"/>
      </rPr>
      <t xml:space="preserve">: Realizar por lo menos 4 estudios e investigaciones  para el mejoramiento del ecosistema empresarial de la jusridicción </t>
    </r>
  </si>
  <si>
    <t>DIRECCION INSTUTUCIONAL</t>
  </si>
  <si>
    <r>
      <t>OT 08</t>
    </r>
    <r>
      <rPr>
        <b/>
        <sz val="14"/>
        <rFont val="Arial Narrow"/>
        <family val="2"/>
      </rPr>
      <t xml:space="preserve">: Realizar por lo menos 4 estudios e investigaciones por año para el mejoramiento del ecosistema empresarial de la jusridicción </t>
    </r>
  </si>
  <si>
    <r>
      <rPr>
        <b/>
        <u/>
        <sz val="16"/>
        <color rgb="FF2E75B6"/>
        <rFont val="Aharoni"/>
        <charset val="177"/>
      </rPr>
      <t>COMO VAMOS</t>
    </r>
    <r>
      <rPr>
        <b/>
        <u/>
        <sz val="16"/>
        <color rgb="FF2E75B6"/>
        <rFont val="Arial Narrow"/>
        <family val="2"/>
      </rPr>
      <t xml:space="preserve">! </t>
    </r>
    <r>
      <rPr>
        <b/>
        <u/>
        <sz val="16"/>
        <color rgb="FFFF0000"/>
        <rFont val="Arial Narrow"/>
        <family val="2"/>
      </rPr>
      <t>OT-08</t>
    </r>
    <r>
      <rPr>
        <sz val="16"/>
        <color rgb="FF000000"/>
        <rFont val="Arial Narrow"/>
        <family val="2"/>
      </rPr>
      <t>: Para el trimestre 2022, Se desarrollaron los estudios de Py6: Estudio de la Dinamica Empresarial de la Región, el Py8: Estudio de cobertura sobre los servicios ofrecidos por la CCF. (</t>
    </r>
    <r>
      <rPr>
        <b/>
        <sz val="16"/>
        <color theme="8" tint="-0.249977111117893"/>
        <rFont val="Arial Narrow"/>
        <family val="2"/>
      </rPr>
      <t>primera fase Observatorio Económico de la Región) y el P19: Estimación demográfica empresarial de la Jurisdicción,</t>
    </r>
    <r>
      <rPr>
        <sz val="16"/>
        <color rgb="FF000000"/>
        <rFont val="Arial Narrow"/>
        <family val="2"/>
      </rPr>
      <t xml:space="preserve"> encaminados en contar con una información actualizada del entorno económico de la jurisdicción, así como un informe anual que permita determinar el índice de Competitividad de la CCF y sus provincias, del cual se ha desarrollado la base investigativa para culminar el boletin en el ultimo semestre 2022. Productos que servirán como insumo para entes privados y públicos en el diseño de políticas y programas que favorezcan el crecimiento de la región. Al mes de septiembre/2022, se encuentran publicados en el portal WEB de la Cámara de Comercio de Facatativá- planeación dos estudios, Frente a la encuesta de reputación de servicios ofrecidos por la Entidad, su indicador será publicado una vez termine la  vigencia y se consolide la misma.</t>
    </r>
  </si>
  <si>
    <r>
      <t>P19</t>
    </r>
    <r>
      <rPr>
        <sz val="12"/>
        <color rgb="FF000000"/>
        <rFont val="Arial Narrow"/>
        <family val="2"/>
      </rPr>
      <t xml:space="preserve">: Estudios de  Estimación demográfica empresarial </t>
    </r>
  </si>
  <si>
    <t>PLANEACION INSTITUCIONAL</t>
  </si>
  <si>
    <t># estudios realizados / # estudios previstos</t>
  </si>
  <si>
    <t>ESTUDIO DE DEMOGRAFICA EMPRESARIAL SUPERINTENDENCIA DE SOCIEDADES- VER METODOLOGIA</t>
  </si>
  <si>
    <r>
      <t>P19</t>
    </r>
    <r>
      <rPr>
        <sz val="14"/>
        <color rgb="FF000000"/>
        <rFont val="Arial Narrow"/>
        <family val="2"/>
      </rPr>
      <t>: Estimación demográfica empresarial VIGENCIA 2022</t>
    </r>
  </si>
  <si>
    <r>
      <t>Py6</t>
    </r>
    <r>
      <rPr>
        <sz val="12"/>
        <color rgb="FF000000"/>
        <rFont val="Arial Narrow"/>
        <family val="2"/>
      </rPr>
      <t>: Estudio de caracterización empresarial de la jurisdicción</t>
    </r>
    <r>
      <rPr>
        <b/>
        <sz val="14"/>
        <color rgb="FF4472C4"/>
        <rFont val="Arial Narrow"/>
        <family val="2"/>
      </rPr>
      <t xml:space="preserve"> 2022</t>
    </r>
  </si>
  <si>
    <t>DIRECCION INSTITUCIONAL</t>
  </si>
  <si>
    <t>Realización de la Encuesta para la reactivación económica</t>
  </si>
  <si>
    <t>INSTITUCIONAL: VER ESTRUCTURA DE ESTUDIO CONTRATADO</t>
  </si>
  <si>
    <r>
      <rPr>
        <b/>
        <sz val="14"/>
        <color theme="8" tint="-0.249977111117893"/>
        <rFont val="Arial Narrow"/>
        <family val="2"/>
      </rPr>
      <t>Py6</t>
    </r>
    <r>
      <rPr>
        <b/>
        <sz val="14"/>
        <color theme="1"/>
        <rFont val="Arial Narrow"/>
        <family val="2"/>
      </rPr>
      <t xml:space="preserve">: </t>
    </r>
    <r>
      <rPr>
        <sz val="14"/>
        <color theme="1"/>
        <rFont val="Arial Narrow"/>
        <family val="2"/>
      </rPr>
      <t>Estudio de caracterización empresarial de la jurisdicción 2022</t>
    </r>
  </si>
  <si>
    <r>
      <t>Py7:</t>
    </r>
    <r>
      <rPr>
        <sz val="12"/>
        <color rgb="FF000000"/>
        <rFont val="Arial Narrow"/>
        <family val="2"/>
      </rPr>
      <t xml:space="preserve"> Boletin de competitividad de la jurisdicción (Boletin-)</t>
    </r>
    <r>
      <rPr>
        <b/>
        <sz val="14"/>
        <color rgb="FF4472C4"/>
        <rFont val="Arial Narrow"/>
        <family val="2"/>
      </rPr>
      <t xml:space="preserve"> 2022</t>
    </r>
  </si>
  <si>
    <t>Realización del informe de competitividad 2022</t>
  </si>
  <si>
    <r>
      <rPr>
        <b/>
        <sz val="14"/>
        <color theme="8"/>
        <rFont val="Arial Narrow"/>
        <family val="2"/>
      </rPr>
      <t>Py7:</t>
    </r>
    <r>
      <rPr>
        <b/>
        <sz val="14"/>
        <color theme="1"/>
        <rFont val="Arial Narrow"/>
        <family val="2"/>
      </rPr>
      <t xml:space="preserve"> </t>
    </r>
    <r>
      <rPr>
        <sz val="14"/>
        <color theme="1"/>
        <rFont val="Arial Narrow"/>
        <family val="2"/>
      </rPr>
      <t>Boletin de competitividad de la jurisdicción (Boletin-)</t>
    </r>
  </si>
  <si>
    <r>
      <t>Py8:</t>
    </r>
    <r>
      <rPr>
        <sz val="12"/>
        <color rgb="FF000000"/>
        <rFont val="Arial Narrow"/>
        <family val="2"/>
      </rPr>
      <t xml:space="preserve"> Estudio de cobertura sobre los servicios ofrecidos por la CCF</t>
    </r>
    <r>
      <rPr>
        <b/>
        <sz val="14"/>
        <color rgb="FF4472C4"/>
        <rFont val="Arial Narrow"/>
        <family val="2"/>
      </rPr>
      <t>. (2da fase observatorio Económico de la Región)</t>
    </r>
  </si>
  <si>
    <t>DIRECCION INSTITUCIONAL/ATENCION AL CLIENTE</t>
  </si>
  <si>
    <t>Realización del estudio de cobertura</t>
  </si>
  <si>
    <t>INSTITUCIONAL: VER ESTRUCTURA DE ESTUDIO</t>
  </si>
  <si>
    <r>
      <rPr>
        <b/>
        <sz val="14"/>
        <color theme="8"/>
        <rFont val="Arial Narrow"/>
        <family val="2"/>
      </rPr>
      <t>Py8:</t>
    </r>
    <r>
      <rPr>
        <b/>
        <sz val="14"/>
        <color theme="1"/>
        <rFont val="Arial Narrow"/>
        <family val="2"/>
      </rPr>
      <t xml:space="preserve"> </t>
    </r>
    <r>
      <rPr>
        <sz val="14"/>
        <color theme="1"/>
        <rFont val="Arial Narrow"/>
        <family val="2"/>
      </rPr>
      <t>Estudio de cobertura sobre los servicios ofrecidos por la CCF. (2da fase observatorio Económico de la Región)</t>
    </r>
  </si>
  <si>
    <r>
      <t>Py9</t>
    </r>
    <r>
      <rPr>
        <sz val="12"/>
        <color rgb="FF000000"/>
        <rFont val="Arial Narrow"/>
        <family val="2"/>
      </rPr>
      <t>: Estudio de Comportamiento registral de la Jurisdicción</t>
    </r>
    <r>
      <rPr>
        <b/>
        <sz val="14"/>
        <color rgb="FF4472C4"/>
        <rFont val="Arial Narrow"/>
        <family val="2"/>
      </rPr>
      <t xml:space="preserve"> 2023</t>
    </r>
  </si>
  <si>
    <t>Realización del estudio de reputación de la CCF</t>
  </si>
  <si>
    <r>
      <rPr>
        <b/>
        <sz val="14"/>
        <color theme="8"/>
        <rFont val="Arial Narrow"/>
        <family val="2"/>
      </rPr>
      <t>Py9:</t>
    </r>
    <r>
      <rPr>
        <b/>
        <sz val="14"/>
        <color theme="1"/>
        <rFont val="Arial Narrow"/>
        <family val="2"/>
      </rPr>
      <t xml:space="preserve"> </t>
    </r>
    <r>
      <rPr>
        <sz val="14"/>
        <color theme="1"/>
        <rFont val="Arial Narrow"/>
        <family val="2"/>
      </rPr>
      <t>Estudio de Comportamiento registral de la Jurisdicción</t>
    </r>
  </si>
  <si>
    <t>TOTAL OBJETIVO TACTICO 8</t>
  </si>
  <si>
    <t xml:space="preserve">Impacto social </t>
  </si>
  <si>
    <t xml:space="preserve">Eje Impacto social </t>
  </si>
  <si>
    <r>
      <t>OT 09</t>
    </r>
    <r>
      <rPr>
        <b/>
        <sz val="12"/>
        <rFont val="Arial Narrow"/>
        <family val="2"/>
      </rPr>
      <t>: Fortalecer  los servicios del Centro de MASC y Consultorio Jurídico para llegar al 90% de los municipios de la jurisdicción</t>
    </r>
  </si>
  <si>
    <t>DIRECCION JURIDICA</t>
  </si>
  <si>
    <r>
      <t>OT 09</t>
    </r>
    <r>
      <rPr>
        <b/>
        <sz val="14"/>
        <rFont val="Arial Narrow"/>
        <family val="2"/>
      </rPr>
      <t>: Fortalecer  los servicios del Centro de MASC y Consultorio Jurídico para llegar al 90% de los municipios de la jurisdicción</t>
    </r>
  </si>
  <si>
    <r>
      <rPr>
        <b/>
        <u/>
        <sz val="16"/>
        <color rgb="FF2E75B6"/>
        <rFont val="Aharoni"/>
        <charset val="177"/>
      </rPr>
      <t xml:space="preserve">COMO VAMOS! </t>
    </r>
    <r>
      <rPr>
        <b/>
        <u/>
        <sz val="16"/>
        <color rgb="FFFF0000"/>
        <rFont val="Arial Narrow"/>
        <family val="2"/>
      </rPr>
      <t>OT-09</t>
    </r>
    <r>
      <rPr>
        <sz val="16"/>
        <color rgb="FF000000"/>
        <rFont val="Arial Narrow"/>
        <family val="2"/>
      </rPr>
      <t xml:space="preserve">: En el ejercicio del rol social asignado a las Caramas de Comercio, hemos avanzado en: </t>
    </r>
    <r>
      <rPr>
        <b/>
        <u/>
        <sz val="16"/>
        <color rgb="FF000000"/>
        <rFont val="Arial Narrow"/>
        <family val="2"/>
      </rPr>
      <t>JORNADAS DE CONCILIACIÓN ESCOLAR</t>
    </r>
    <r>
      <rPr>
        <sz val="16"/>
        <color rgb="FF000000"/>
        <rFont val="Arial Narrow"/>
        <family val="2"/>
      </rPr>
      <t xml:space="preserve"> – Semillero Escolar: Se han realizó siete (7) jornadas, en donde participaron con los estudiantes de grados 8°, 9°, 10° y 11° de instituciones Educativas urbanas y rurales de la Jurisdicción, con asistencia de 273 estudiantes. </t>
    </r>
    <r>
      <rPr>
        <b/>
        <u/>
        <sz val="16"/>
        <color rgb="FF000000"/>
        <rFont val="Arial Narrow"/>
        <family val="2"/>
      </rPr>
      <t>SERVICIO SOCIAL DEL CENTRO</t>
    </r>
    <r>
      <rPr>
        <sz val="16"/>
        <color rgb="FF000000"/>
        <rFont val="Arial Narrow"/>
        <family val="2"/>
      </rPr>
      <t xml:space="preserve">: Se realizó la 1ra y 2da Jornada de "Conciliatón Gratuitas", donde se atendió (83) conciliaciones de ciudadanía en general y comerciantes de varios municipios de la región y beneficiando a mas de 320 personas . </t>
    </r>
    <r>
      <rPr>
        <b/>
        <u/>
        <sz val="16"/>
        <rFont val="Arial Narrow"/>
        <family val="2"/>
      </rPr>
      <t>DIFUSIÓN Y PROMOCION DEL CENTRO</t>
    </r>
    <r>
      <rPr>
        <sz val="16"/>
        <color rgb="FF000000"/>
        <rFont val="Arial Narrow"/>
        <family val="2"/>
      </rPr>
      <t xml:space="preserve">: así mismo se realizo la difusión publicitaria del Centro de Conciliacion llegando a los  37 municipios de la jurisdiccion a traves de medios de comunicacion de amplia circulacion radial </t>
    </r>
    <r>
      <rPr>
        <b/>
        <u/>
        <sz val="16"/>
        <color rgb="FF000000"/>
        <rFont val="Arial Narrow"/>
        <family val="2"/>
      </rPr>
      <t>INCLUSION DE GENERO</t>
    </r>
    <r>
      <rPr>
        <sz val="16"/>
        <color rgb="FF000000"/>
        <rFont val="Arial Narrow"/>
        <family val="2"/>
      </rPr>
      <t xml:space="preserve">: Se concluye con el ciclo de capacitaciones en eje temático “VIOLENCIA DE GENERO”, con asistencia de 110 personas entre comerciantes y comunidad en general de los municipios de municipios de Sabana de Occidente y Gualiva. </t>
    </r>
    <r>
      <rPr>
        <b/>
        <u/>
        <sz val="16"/>
        <color rgb="FF000000"/>
        <rFont val="Arial Narrow"/>
        <family val="2"/>
      </rPr>
      <t>EL CONSULTORIO JURÍDICO</t>
    </r>
    <r>
      <rPr>
        <sz val="16"/>
        <color rgb="FF000000"/>
        <rFont val="Arial Narrow"/>
        <family val="2"/>
      </rPr>
      <t>: En alianza entre la CCFacatativá y la Universidad Católica de Colombia, se prestó apoyó con asistencia jurídica gratuita a 601 comerciantes y personas naturales de la región. Servicios móviles de atención: Acompañamos los recorridos de C. Móvil, promocionando los servicios del Centro de Conciación, llegamos a catorce (14) municipios, con la participación de 98 asesorías a la ciudadanía.</t>
    </r>
  </si>
  <si>
    <r>
      <t>P18</t>
    </r>
    <r>
      <rPr>
        <sz val="12"/>
        <color rgb="FF000000"/>
        <rFont val="Arial Narrow"/>
        <family val="2"/>
      </rPr>
      <t>: Servicios móviles de atención - (Hoy Cámara Móvil)</t>
    </r>
    <r>
      <rPr>
        <b/>
        <sz val="14"/>
        <color rgb="FFFF0000"/>
        <rFont val="Arial Narrow"/>
        <family val="2"/>
      </rPr>
      <t xml:space="preserve"> CON MASC</t>
    </r>
  </si>
  <si>
    <t># de servicios del CMASC y C. REGIONALES brindados en los municipios de la jurisdicción</t>
  </si>
  <si>
    <t>PROGRAMA PLANTEADO DURANTE TODA LA VIGENCIA DEL P.E. 2022-2026</t>
  </si>
  <si>
    <r>
      <t xml:space="preserve">P18: </t>
    </r>
    <r>
      <rPr>
        <sz val="14"/>
        <rFont val="Arial Narrow"/>
        <family val="2"/>
      </rPr>
      <t>Servicios móviles de atención - (Hoy Cámara Móvil) CON MASC</t>
    </r>
  </si>
  <si>
    <r>
      <t>P20</t>
    </r>
    <r>
      <rPr>
        <sz val="12"/>
        <color rgb="FF000000"/>
        <rFont val="Arial Narrow"/>
        <family val="2"/>
      </rPr>
      <t>: Centros de conciliación</t>
    </r>
    <r>
      <rPr>
        <b/>
        <sz val="14"/>
        <color rgb="FFFF0000"/>
        <rFont val="Arial Narrow"/>
        <family val="2"/>
      </rPr>
      <t xml:space="preserve"> SEDE VILLETA</t>
    </r>
  </si>
  <si>
    <t># centros de conciliación en funcionamiento / # centros de conciliación autorizados</t>
  </si>
  <si>
    <t>SE ENCUENTRAN EN FUNCIONAMIENTO 2 CENTROS DE CONCILIACION. SE PROYECTA FUNCIONAMIENTO DEL  CENTRO REGIONAL DE PACHO VIGENCIA 2022 (PENDIENTE MOBILIARIO)  SEDE  VILLETA EN ESTUDIO DE VIABILIDAD POR GESTIONAR ANTE MINJUSTICIA.</t>
  </si>
  <si>
    <r>
      <t>P20</t>
    </r>
    <r>
      <rPr>
        <sz val="14"/>
        <color rgb="FF000000"/>
        <rFont val="Arial Narrow"/>
        <family val="2"/>
      </rPr>
      <t>: Centros de conciliación</t>
    </r>
    <r>
      <rPr>
        <b/>
        <sz val="14"/>
        <color rgb="FFFF0000"/>
        <rFont val="Arial Narrow"/>
        <family val="2"/>
      </rPr>
      <t xml:space="preserve"> (SEDE REGIONAL VILLETA)</t>
    </r>
  </si>
  <si>
    <r>
      <t>P21</t>
    </r>
    <r>
      <rPr>
        <sz val="12"/>
        <color rgb="FF000000"/>
        <rFont val="Arial Narrow"/>
        <family val="2"/>
      </rPr>
      <t xml:space="preserve">: Servicio social del Centro "Conciliación gratuita y con pago" </t>
    </r>
    <r>
      <rPr>
        <b/>
        <sz val="14"/>
        <color rgb="FFFF0000"/>
        <rFont val="Arial Narrow"/>
        <family val="2"/>
      </rPr>
      <t xml:space="preserve"> </t>
    </r>
  </si>
  <si>
    <t># Numero de audiencias gratuitas y honerosas proyectadas/ numero de audiencias gratuitas y honerosas realizadas por anualidad</t>
  </si>
  <si>
    <t>INFORME DEL DIRECTOR EN DONDE INDIQUE No. DE AUDIENCIAS HONEROSAS E INGRESO. Y LAS GRATUITAS MINIMO DOS POR AÑO UNOO POR SEMESTRE ENTREGAR INFORME. FAVOR TENER ENCUNTA QUE SE PLANTEA PRESENCIA DEL CENTRO EN TODA LA JURISDICCIÒN META EL 90% DE LOS MUNICIPIOS. 34 MPIOS</t>
  </si>
  <si>
    <r>
      <t>P21</t>
    </r>
    <r>
      <rPr>
        <sz val="14"/>
        <color rgb="FF000000"/>
        <rFont val="Arial Narrow"/>
        <family val="2"/>
      </rPr>
      <t xml:space="preserve">: Servicio social del Centro "Conciliación gratuita y con pago" </t>
    </r>
    <r>
      <rPr>
        <b/>
        <sz val="14"/>
        <color rgb="FFFF0000"/>
        <rFont val="Arial Narrow"/>
        <family val="2"/>
      </rPr>
      <t xml:space="preserve"> </t>
    </r>
  </si>
  <si>
    <r>
      <rPr>
        <sz val="12"/>
        <color rgb="FF000000"/>
        <rFont val="Arial Narrow"/>
        <family val="2"/>
      </rPr>
      <t xml:space="preserve"> </t>
    </r>
    <r>
      <rPr>
        <b/>
        <sz val="14"/>
        <color rgb="FFFF0000"/>
        <rFont val="Arial Narrow"/>
        <family val="2"/>
      </rPr>
      <t>P22</t>
    </r>
    <r>
      <rPr>
        <sz val="12"/>
        <color rgb="FF000000"/>
        <rFont val="Arial Narrow"/>
        <family val="2"/>
      </rPr>
      <t xml:space="preserve">: Jornada de conciliación escolar "Semillero Escolar" </t>
    </r>
  </si>
  <si>
    <t>#de capacitaciones ejecutadas en instituciones educativas de la jurisdicción / # de capacitaciones programadas en instituciones educativas</t>
  </si>
  <si>
    <t>Se da inicio al programa con presencia en la Institución Educativa JUAN PABLO XXIII, sedes Prado y Tierra Morada del Municipio de Facatativá, en donde se realizó cuatro (4) jornadas en marzo 29 y 30 y en abril 5, con los estudiantes de grados 8°, 9°, 10° y 11°, con asistencia de  un total de 273 estudiantes.</t>
  </si>
  <si>
    <r>
      <t xml:space="preserve"> </t>
    </r>
    <r>
      <rPr>
        <b/>
        <sz val="14"/>
        <color rgb="FFFF0000"/>
        <rFont val="Arial Narrow"/>
        <family val="2"/>
      </rPr>
      <t>P22</t>
    </r>
    <r>
      <rPr>
        <sz val="14"/>
        <color rgb="FF000000"/>
        <rFont val="Arial Narrow"/>
        <family val="2"/>
      </rPr>
      <t xml:space="preserve">: Jornada de conciliación escolar "Semillero Escolar" </t>
    </r>
  </si>
  <si>
    <r>
      <rPr>
        <sz val="12"/>
        <color rgb="FF000000"/>
        <rFont val="Arial Narrow"/>
        <family val="2"/>
      </rPr>
      <t xml:space="preserve"> </t>
    </r>
    <r>
      <rPr>
        <b/>
        <sz val="14"/>
        <color rgb="FFFF0000"/>
        <rFont val="Arial Narrow"/>
        <family val="2"/>
      </rPr>
      <t>P23</t>
    </r>
    <r>
      <rPr>
        <sz val="12"/>
        <color rgb="FF000000"/>
        <rFont val="Arial Narrow"/>
        <family val="2"/>
      </rPr>
      <t xml:space="preserve">: Inclusión y asesoría jurídica en temas de violencia de género y discapacidad </t>
    </r>
  </si>
  <si>
    <t># de capacitaciones ejecutadas en temas de género y familia # de capacitaciones programadas en temas de género y familia</t>
  </si>
  <si>
    <t>Se da inicio al ciclo de capacitaciones en eje temático “VIOLENCIA DE GENERO”, con asistencia de 69 comerciantes y comunidad en general del municipio de Madrid, así mismo se realiza la 1ra jornada de difusión publicitaria del Centro</t>
  </si>
  <si>
    <r>
      <t xml:space="preserve"> </t>
    </r>
    <r>
      <rPr>
        <b/>
        <sz val="14"/>
        <color rgb="FFFF0000"/>
        <rFont val="Arial Narrow"/>
        <family val="2"/>
      </rPr>
      <t>P23</t>
    </r>
    <r>
      <rPr>
        <sz val="14"/>
        <color rgb="FF000000"/>
        <rFont val="Arial Narrow"/>
        <family val="2"/>
      </rPr>
      <t xml:space="preserve">: Inclusión y asesoría jurídica en temas de violencia de género y discapacidad </t>
    </r>
  </si>
  <si>
    <r>
      <rPr>
        <b/>
        <sz val="14"/>
        <color rgb="FFFF0000"/>
        <rFont val="Arial Narrow"/>
        <family val="2"/>
      </rPr>
      <t>P24:</t>
    </r>
    <r>
      <rPr>
        <sz val="12"/>
        <color rgb="FF000000"/>
        <rFont val="Arial Narrow"/>
        <family val="2"/>
      </rPr>
      <t xml:space="preserve"> Consultorio Jurídico</t>
    </r>
  </si>
  <si>
    <t># asesorias realizadas / # de asesorias solicitadas en los municipios de la jurisdicción</t>
  </si>
  <si>
    <t>en razón a la en alianza entre la CCFacatativá y la Universidad Católica de Colombia, donde se prestó apoyó con asistencia jurídica gratuita a 173 comerciantes y personas naturales de la región, en desarrollo de su accionar social</t>
  </si>
  <si>
    <r>
      <t>P24:</t>
    </r>
    <r>
      <rPr>
        <sz val="14"/>
        <color rgb="FF000000"/>
        <rFont val="Arial Narrow"/>
        <family val="2"/>
      </rPr>
      <t xml:space="preserve"> Consultorio Jurídico</t>
    </r>
  </si>
  <si>
    <t>TOTAL OBJETIVO TACTICO 9</t>
  </si>
  <si>
    <r>
      <t>COMO VAMOS</t>
    </r>
    <r>
      <rPr>
        <b/>
        <u/>
        <sz val="26"/>
        <color rgb="FF2E75B6"/>
        <rFont val="Aharoni"/>
        <charset val="177"/>
      </rPr>
      <t>!</t>
    </r>
    <r>
      <rPr>
        <b/>
        <u/>
        <sz val="18"/>
        <color rgb="FF2E75B6"/>
        <rFont val="Aharoni"/>
        <charset val="177"/>
      </rPr>
      <t xml:space="preserve"> </t>
    </r>
    <r>
      <rPr>
        <b/>
        <u/>
        <sz val="18"/>
        <color rgb="FFFF0000"/>
        <rFont val="Aharoni"/>
        <charset val="177"/>
      </rPr>
      <t>OT</t>
    </r>
    <r>
      <rPr>
        <b/>
        <u/>
        <sz val="18"/>
        <color rgb="FFFF0000"/>
        <rFont val="Arial Black"/>
        <family val="2"/>
      </rPr>
      <t>-10</t>
    </r>
    <r>
      <rPr>
        <sz val="18"/>
        <color rgb="FF000000"/>
        <rFont val="Arial Narrow"/>
        <family val="2"/>
      </rPr>
      <t>: En cumplimientode lo establecido en la MEGA, "Promover el Desarrollo Sostenible de la Región". Al interior de nuestra entidad desde la Dirección Administrativa y Finanaciera, se afronta con gran responsablidad todos los procesos ambientales ya que consideramos que los funcionarios juegan un papel fundamental en el marco de un desarrollo sostenible y responsable en favor del medio ambiente, para lo cual se plantearon dos (2) ciclos de capacitaciones, en las cuales se abordaron temas como: modelo de gestión de residuos adecuado, economía circular, fuentes hidricas, fuentes energeticas, politica cero papel, manejo y adecuación de recursos tecnologicos, ahorro y uso eficiente de energía y agua, a la cual asistieron de más del 60% de funcionarios de las cuatro (4) sedes. Para el cuarto trimestre del 2020, acorde con el cronograma de sencibilización se llevará a cabo un segundo taller teorico - practico.</t>
    </r>
  </si>
  <si>
    <t>Impacto ambiental</t>
  </si>
  <si>
    <t>Ejer Impacto ambiental</t>
  </si>
  <si>
    <r>
      <rPr>
        <b/>
        <sz val="14"/>
        <color rgb="FFFF0000"/>
        <rFont val="Arial Narrow"/>
        <family val="2"/>
      </rPr>
      <t>OT 10</t>
    </r>
    <r>
      <rPr>
        <b/>
        <sz val="12"/>
        <color rgb="FF000000"/>
        <rFont val="Arial Narrow"/>
        <family val="2"/>
      </rPr>
      <t xml:space="preserve">: Generar acciones para comprometerse con el desarrollo sostenible  </t>
    </r>
  </si>
  <si>
    <t># acciones realizadas / # acciones previstas</t>
  </si>
  <si>
    <r>
      <t>OT 10</t>
    </r>
    <r>
      <rPr>
        <b/>
        <sz val="12"/>
        <color rgb="FF000000"/>
        <rFont val="Arial Narrow"/>
        <family val="2"/>
      </rPr>
      <t xml:space="preserve">: Generar acciones para comprometerse con el desarrollo sostenible  </t>
    </r>
  </si>
  <si>
    <r>
      <t>P25</t>
    </r>
    <r>
      <rPr>
        <sz val="12"/>
        <rFont val="Arial Narrow"/>
        <family val="2"/>
      </rPr>
      <t>: Economía Circular</t>
    </r>
    <r>
      <rPr>
        <b/>
        <sz val="14"/>
        <color rgb="FFFF0000"/>
        <rFont val="Arial Narrow"/>
        <family val="2"/>
      </rPr>
      <t xml:space="preserve"> </t>
    </r>
    <r>
      <rPr>
        <sz val="14"/>
        <rFont val="Arial Narrow"/>
        <family val="2"/>
      </rPr>
      <t>Empresarial de la Jurisdicción</t>
    </r>
  </si>
  <si>
    <t>ETAPA DE CAPACITACIÓN FORMACIÓN Y SEGUIMIENTO SE ENCUENTRA EN ETAPA DE EVALUACIÓN PARA ENTREGA DE CONTRIBUCIONES</t>
  </si>
  <si>
    <r>
      <t>P25</t>
    </r>
    <r>
      <rPr>
        <sz val="12"/>
        <rFont val="Arial Narrow"/>
        <family val="2"/>
      </rPr>
      <t>: Economía Circular - empresarial de la Jurisdicción</t>
    </r>
  </si>
  <si>
    <r>
      <t>P26</t>
    </r>
    <r>
      <rPr>
        <sz val="12"/>
        <color rgb="FF000000"/>
        <rFont val="Arial Narrow"/>
        <family val="2"/>
      </rPr>
      <t>: Ahorro y uso eficiente de energia eléctrica</t>
    </r>
    <r>
      <rPr>
        <b/>
        <sz val="14"/>
        <color rgb="FFFF0000"/>
        <rFont val="Arial Narrow"/>
        <family val="2"/>
      </rPr>
      <t>/ Interno</t>
    </r>
  </si>
  <si>
    <t>SE PLANTEA UNA CAMPAÑA DE SEN</t>
  </si>
  <si>
    <r>
      <t>P26</t>
    </r>
    <r>
      <rPr>
        <sz val="12"/>
        <color rgb="FF000000"/>
        <rFont val="Arial Narrow"/>
        <family val="2"/>
      </rPr>
      <t>: Ahorro y uso eficiente de energia eléctrica</t>
    </r>
    <r>
      <rPr>
        <sz val="14"/>
        <rFont val="Arial Narrow"/>
        <family val="2"/>
      </rPr>
      <t xml:space="preserve"> - CCF</t>
    </r>
  </si>
  <si>
    <r>
      <t>P27</t>
    </r>
    <r>
      <rPr>
        <sz val="12"/>
        <color rgb="FF000000"/>
        <rFont val="Arial Narrow"/>
        <family val="2"/>
      </rPr>
      <t>: Ahorro y uso eficiente de agua</t>
    </r>
    <r>
      <rPr>
        <b/>
        <sz val="14"/>
        <color rgb="FFFF0000"/>
        <rFont val="Arial Narrow"/>
        <family val="2"/>
      </rPr>
      <t>/Interno</t>
    </r>
  </si>
  <si>
    <r>
      <t>P27</t>
    </r>
    <r>
      <rPr>
        <sz val="12"/>
        <color rgb="FF000000"/>
        <rFont val="Arial Narrow"/>
        <family val="2"/>
      </rPr>
      <t>: Ahorro y uso eficiente de agua</t>
    </r>
    <r>
      <rPr>
        <b/>
        <sz val="14"/>
        <color rgb="FFFF0000"/>
        <rFont val="Arial Narrow"/>
        <family val="2"/>
      </rPr>
      <t xml:space="preserve"> </t>
    </r>
  </si>
  <si>
    <r>
      <t>P28</t>
    </r>
    <r>
      <rPr>
        <sz val="12"/>
        <color rgb="FF000000"/>
        <rFont val="Arial Narrow"/>
        <family val="2"/>
      </rPr>
      <t>: Manejo de residuos tecnológicos</t>
    </r>
    <r>
      <rPr>
        <b/>
        <sz val="14"/>
        <color rgb="FFFF0000"/>
        <rFont val="Arial Narrow"/>
        <family val="2"/>
      </rPr>
      <t>/Interno</t>
    </r>
  </si>
  <si>
    <t>COORDINADOR DE SISTEMAS</t>
  </si>
  <si>
    <r>
      <t>P28</t>
    </r>
    <r>
      <rPr>
        <sz val="12"/>
        <color rgb="FF000000"/>
        <rFont val="Arial Narrow"/>
        <family val="2"/>
      </rPr>
      <t>: Manejo de residuos tecnológicos</t>
    </r>
  </si>
  <si>
    <r>
      <t>P29</t>
    </r>
    <r>
      <rPr>
        <sz val="12"/>
        <color rgb="FF000000"/>
        <rFont val="Arial Narrow"/>
        <family val="2"/>
      </rPr>
      <t>: Reducción uso de papel</t>
    </r>
    <r>
      <rPr>
        <b/>
        <sz val="14"/>
        <color rgb="FFFF0000"/>
        <rFont val="Arial Narrow"/>
        <family val="2"/>
      </rPr>
      <t>/Interno</t>
    </r>
  </si>
  <si>
    <r>
      <t>P29</t>
    </r>
    <r>
      <rPr>
        <sz val="12"/>
        <color rgb="FF000000"/>
        <rFont val="Arial Narrow"/>
        <family val="2"/>
      </rPr>
      <t>: Reducción uso de papel</t>
    </r>
  </si>
  <si>
    <r>
      <t>P30</t>
    </r>
    <r>
      <rPr>
        <sz val="12"/>
        <color rgb="FF000000"/>
        <rFont val="Arial Narrow"/>
        <family val="2"/>
      </rPr>
      <t>: Manejo y aprovechamiento de residuos sólidos</t>
    </r>
    <r>
      <rPr>
        <b/>
        <sz val="14"/>
        <color rgb="FFFF0000"/>
        <rFont val="Arial Narrow"/>
        <family val="2"/>
      </rPr>
      <t>/Interno</t>
    </r>
  </si>
  <si>
    <r>
      <rPr>
        <b/>
        <sz val="14"/>
        <color rgb="FFFF0000"/>
        <rFont val="Arial Narrow"/>
        <family val="2"/>
      </rPr>
      <t>P30</t>
    </r>
    <r>
      <rPr>
        <sz val="12"/>
        <color rgb="FF000000"/>
        <rFont val="Arial Narrow"/>
        <family val="2"/>
      </rPr>
      <t>: Manejo y aprovechamiento de residuos sólidos</t>
    </r>
  </si>
  <si>
    <t>TOTAL OBJETIVO TACTICO 10</t>
  </si>
  <si>
    <r>
      <t>OE 03:</t>
    </r>
    <r>
      <rPr>
        <b/>
        <sz val="12"/>
        <color rgb="FF000000"/>
        <rFont val="Arial Narrow"/>
        <family val="2"/>
      </rPr>
      <t xml:space="preserve"> Brindar nuestros servicios con los mayores estándares de calidad y servicio aplicados a la realidad de la región</t>
    </r>
  </si>
  <si>
    <r>
      <rPr>
        <b/>
        <sz val="14"/>
        <color rgb="FFFF0000"/>
        <rFont val="Arial Narrow"/>
        <family val="2"/>
      </rPr>
      <t>OE 03</t>
    </r>
    <r>
      <rPr>
        <b/>
        <sz val="14"/>
        <color rgb="FF000000"/>
        <rFont val="Arial Narrow"/>
        <family val="2"/>
      </rPr>
      <t>: Brindar nuestros servicios con los mayores estándares de calidad y servicio aplicados a la realidad de la región</t>
    </r>
  </si>
  <si>
    <r>
      <rPr>
        <b/>
        <sz val="20"/>
        <color rgb="FFFF0000"/>
        <rFont val="Arial Narrow"/>
        <family val="2"/>
      </rPr>
      <t>OE 03</t>
    </r>
    <r>
      <rPr>
        <b/>
        <sz val="14"/>
        <color rgb="FF000000"/>
        <rFont val="Arial Narrow"/>
        <family val="2"/>
      </rPr>
      <t>: Brindar nuestros servicios con los mayores estándares de calidad y servicio aplicados a la realidad de la región</t>
    </r>
  </si>
  <si>
    <r>
      <t>COMO VAMOS</t>
    </r>
    <r>
      <rPr>
        <b/>
        <u/>
        <sz val="26"/>
        <color rgb="FF2E75B6"/>
        <rFont val="Aharoni"/>
        <charset val="177"/>
      </rPr>
      <t>!</t>
    </r>
    <r>
      <rPr>
        <b/>
        <u/>
        <sz val="18"/>
        <color rgb="FF2E75B6"/>
        <rFont val="Aharoni"/>
        <charset val="177"/>
      </rPr>
      <t xml:space="preserve"> </t>
    </r>
    <r>
      <rPr>
        <b/>
        <u/>
        <sz val="18"/>
        <color rgb="FFFF0000"/>
        <rFont val="Aharoni"/>
        <charset val="177"/>
      </rPr>
      <t>OT</t>
    </r>
    <r>
      <rPr>
        <b/>
        <u/>
        <sz val="18"/>
        <color rgb="FFFF0000"/>
        <rFont val="Arial Black"/>
        <family val="2"/>
      </rPr>
      <t>-11</t>
    </r>
    <r>
      <rPr>
        <sz val="18"/>
        <color rgb="FF000000"/>
        <rFont val="Arial Narrow"/>
        <family val="2"/>
      </rPr>
      <t xml:space="preserve"> Nuestros esfuerzos se centran en la satisfacción y fidelización de los empresarios y comerciantes en inversionistas, para lo cual dispone su accionar en primer lugar al mejoramiento de la prestación de los servicios registrales, para lo cual se dispone activamente de jornadas integrales de renovación y formalización, con grupo de funcionarios de la entidad que recorren varios municipios de la jurisdicción. Trabajamos constantemente en proporcionar una mejor atención a los clientes. En la implementación de nuevas herramientas tecnológicas y procedimientos, que permiten agilizar y optimizar los tiempos de respuesta a la demanda de servicios, traduciéndose en calidad, eficiencia y fidelización de clientes. Ampliaremos nuestra infraestructura con la puesta en marcha de la sede Regional de Funza, avanzamos en la primera fase-2022, Estudios iniciales de construcción y etapa de demolición para la construcción de la sede Regional de Villeta (2022-2026) y la puesta en marcha del centro de Conciliación sede Pacho, cuyos permisos legales ya fueron otorgados. Hemos desarrollado una serie de actividades que buscan posicionar la imagen corporativa de la CCFacatativá, a través de un plan de medios que garantice cobertura en toda la Jurisdicción, así como el diseño e implementación de estrategias de difusión para facilitar la promoción de servicios de promoción institucional, que genere servicios adicionales a los registrales “La Cámara mas cerca de tu negocio”, Calendario Digital.</t>
    </r>
  </si>
  <si>
    <t>Aumento de la fidelidad</t>
  </si>
  <si>
    <r>
      <t>OT 11</t>
    </r>
    <r>
      <rPr>
        <b/>
        <sz val="12"/>
        <color rgb="FF000000"/>
        <rFont val="Arial Narrow"/>
        <family val="2"/>
      </rPr>
      <t xml:space="preserve">: Alcanzar que el 100% de los empresarios participen y se beneficien de dos o más servicios de la Cámara adionales a los servicios registrales </t>
    </r>
  </si>
  <si>
    <t># empresarios que adquieren un nuevo servicio, excluyendo los registrales / # empresarios que adquieren un servicio, excluyendo los registrales * 100</t>
  </si>
  <si>
    <t>META ALCANZAR QUE EL 100% DE LOS EMPRESARIOS SE BENEFICIEN DE DOS O MAS SERVICIOS</t>
  </si>
  <si>
    <r>
      <t>P18</t>
    </r>
    <r>
      <rPr>
        <sz val="12"/>
        <color rgb="FFFF0000"/>
        <rFont val="Arial Narrow"/>
        <family val="2"/>
      </rPr>
      <t>: Servicios móviles de atención - (Hoy Cámara Móvil)</t>
    </r>
  </si>
  <si>
    <t>DIRECCION DE PROMOCION/COORDINADOR TERRITORIAL</t>
  </si>
  <si>
    <t xml:space="preserve"># empresarios que tomaron algun servicio </t>
  </si>
  <si>
    <t>SE PLANTEAN BRIGADAS INTEGRALES POR ANUAL CON CUBRIMIENTO DE LA JURISDICCION PAT ANUAL</t>
  </si>
  <si>
    <r>
      <rPr>
        <b/>
        <sz val="14"/>
        <color rgb="FFFF0000"/>
        <rFont val="Arial Narrow"/>
        <family val="2"/>
      </rPr>
      <t>P18</t>
    </r>
    <r>
      <rPr>
        <sz val="12"/>
        <rFont val="Arial Narrow"/>
        <family val="2"/>
      </rPr>
      <t>: Servicios móviles de atención - (Hoy Cámara Móvil)</t>
    </r>
  </si>
  <si>
    <r>
      <rPr>
        <b/>
        <sz val="14"/>
        <color rgb="FFFF0000"/>
        <rFont val="Arial Narrow"/>
        <family val="2"/>
      </rPr>
      <t>P31</t>
    </r>
    <r>
      <rPr>
        <sz val="12"/>
        <color rgb="FF000000"/>
        <rFont val="Arial Narrow"/>
        <family val="2"/>
      </rPr>
      <t>: Fidelización a través de medios</t>
    </r>
  </si>
  <si>
    <t># empresarios que usan un servicio de la CCF a través de medios</t>
  </si>
  <si>
    <t>PLAN DE MEDIOS VER CUADRO ANEXO</t>
  </si>
  <si>
    <r>
      <t>Py10</t>
    </r>
    <r>
      <rPr>
        <sz val="12"/>
        <color rgb="FF000000"/>
        <rFont val="Arial Narrow"/>
        <family val="2"/>
      </rPr>
      <t>: Construcción y puesta en funcionamiento de la nueva sede del Centro de Atención Regional Villeta</t>
    </r>
    <r>
      <rPr>
        <b/>
        <sz val="14"/>
        <color rgb="FF4472C4"/>
        <rFont val="Arial Narrow"/>
        <family val="2"/>
      </rPr>
      <t xml:space="preserve"> % de avance de obra</t>
    </r>
  </si>
  <si>
    <t># empresarios que usan un servicio de la CCF en el C. Regional Villeta</t>
  </si>
  <si>
    <t>ANALIISIS A INTERVENTORIA DE OBRA  SU AVANCE ES DEL 10% DE AVANCE EN CONSTRUCCION. FECHAS ESTUDIO DE VIABILIDAD Y DEMOLICIÓN DE CONSTRUCCION PARA LA VIGENCIA 2022</t>
  </si>
  <si>
    <r>
      <t>Py10</t>
    </r>
    <r>
      <rPr>
        <sz val="12"/>
        <color rgb="FF000000"/>
        <rFont val="Arial Narrow"/>
        <family val="2"/>
      </rPr>
      <t>: Construcción y puesta en funcionamiento de la nueva sede del Centro de Atención Regional Villeta</t>
    </r>
  </si>
  <si>
    <r>
      <t>Py11</t>
    </r>
    <r>
      <rPr>
        <sz val="12"/>
        <color rgb="FF000000"/>
        <rFont val="Arial Narrow"/>
        <family val="2"/>
      </rPr>
      <t>: Puesta en funcionamiento de la nueva sede del Centro de Atención Regional Funza</t>
    </r>
    <r>
      <rPr>
        <b/>
        <sz val="14"/>
        <color rgb="FF4472C4"/>
        <rFont val="Arial Narrow"/>
        <family val="2"/>
      </rPr>
      <t xml:space="preserve"> % de avance de obra</t>
    </r>
  </si>
  <si>
    <t># empresarios que usan un servicio de la CCF en el C. Regional Funza</t>
  </si>
  <si>
    <t>ANALIISIS A INTERVENTORIA DE OBRA CON AVANCE DEL 70% DE AVANCE EN CONSTRUCCION. FECHAS DE TERMINDACION - VIGENCIA CONTRATO A NOVIEMBRE 2022</t>
  </si>
  <si>
    <r>
      <t>Py11</t>
    </r>
    <r>
      <rPr>
        <sz val="12"/>
        <color rgb="FF000000"/>
        <rFont val="Arial Narrow"/>
        <family val="2"/>
      </rPr>
      <t>: Puesta en funcionamiento de la nueva sede del Centro de Atención Regional Funza</t>
    </r>
  </si>
  <si>
    <r>
      <t>Py12</t>
    </r>
    <r>
      <rPr>
        <sz val="12"/>
        <color rgb="FF000000"/>
        <rFont val="Arial Narrow"/>
        <family val="2"/>
      </rPr>
      <t>: Implementación del Sistema de información para registrar el uso de los servicios de la CCF ("La Cámara más cerca de tu negocio")</t>
    </r>
    <r>
      <rPr>
        <b/>
        <sz val="14"/>
        <color rgb="FF4472C4"/>
        <rFont val="Arial Narrow"/>
        <family val="2"/>
      </rPr>
      <t xml:space="preserve"> CMR 2da FASE - cruce de bases de servicios ofrecidos -</t>
    </r>
  </si>
  <si>
    <t>DIRECCION ADMINISTRATIVA/DIRECCION INSTITUCIONAL/COORDINADOR DE SISTEMAS.</t>
  </si>
  <si>
    <t># empresarios que adquieren un nuevo servicio, excluyendo los registrales / # empresarios que adquieren un servicio, excluyendo los registrales (C M R)</t>
  </si>
  <si>
    <t>PROYECTO PLANTEADO A 2026/DONDE SE PRETENDE TENER UN SISTEMA DE INFORMACIÓN QUE VALIDE Y MONITOREE EN TIEMPO REAL LOS SERVICIOS MAS UTILIZADOS POR LA ENTIDAD.</t>
  </si>
  <si>
    <r>
      <t>Py12</t>
    </r>
    <r>
      <rPr>
        <sz val="12"/>
        <color rgb="FF000000"/>
        <rFont val="Arial Narrow"/>
        <family val="2"/>
      </rPr>
      <t>: Implementación del Sistema de información para registrar el uso de los servicios de la CCF ("La Cámara más cerca de tu negocio") CMR</t>
    </r>
    <r>
      <rPr>
        <b/>
        <sz val="14"/>
        <color rgb="FF4472C4"/>
        <rFont val="Arial Narrow"/>
        <family val="2"/>
      </rPr>
      <t xml:space="preserve"> (sistemas-PyD)</t>
    </r>
  </si>
  <si>
    <t>TOTAL OBJETIVO TACTICO 11</t>
  </si>
  <si>
    <t>Aumento de la base de clientes</t>
  </si>
  <si>
    <t>FECCHA DE TERMINACION</t>
  </si>
  <si>
    <r>
      <rPr>
        <b/>
        <sz val="14"/>
        <color rgb="FFFF0000"/>
        <rFont val="Arial Narrow"/>
        <family val="2"/>
      </rPr>
      <t>OT 12</t>
    </r>
    <r>
      <rPr>
        <b/>
        <sz val="12"/>
        <color rgb="FF000000"/>
        <rFont val="Arial Narrow"/>
        <family val="2"/>
      </rPr>
      <t>: Generar al menos 2 espacios mensuales para el relacionamiento directo con y entre los emprendedores, comerciantes y empresarios</t>
    </r>
  </si>
  <si>
    <t>PROMOCIÓN Y DESARROLLO</t>
  </si>
  <si>
    <r>
      <t>OT 12</t>
    </r>
    <r>
      <rPr>
        <b/>
        <sz val="12"/>
        <color rgb="FF000000"/>
        <rFont val="Arial Narrow"/>
        <family val="2"/>
      </rPr>
      <t>: Generar al menos 2 espacios mensuales para el relacionamiento directo con y entre los emprendedores, comerciantes y empresarios</t>
    </r>
  </si>
  <si>
    <r>
      <t xml:space="preserve">COMO VAMOS! </t>
    </r>
    <r>
      <rPr>
        <b/>
        <u/>
        <sz val="16"/>
        <color rgb="FFFF0000"/>
        <rFont val="Aharoni"/>
        <charset val="177"/>
      </rPr>
      <t>OT</t>
    </r>
    <r>
      <rPr>
        <b/>
        <u/>
        <sz val="16"/>
        <color rgb="FFFF0000"/>
        <rFont val="Arial Black"/>
        <family val="2"/>
      </rPr>
      <t>-12</t>
    </r>
    <r>
      <rPr>
        <sz val="16"/>
        <color rgb="FF000000"/>
        <rFont val="Arial Narrow"/>
        <family val="2"/>
      </rPr>
      <t xml:space="preserve">: Tejer conversaciones con los gremios económicos de la jurisdicción y fortalecer las relaciones con nuestro entorno son dos premisas vitales para CCFacatativá, las cuales tienen como meta reencontrarse con el sector empresarial tras dos años de distanciamiento, con el propósito de interactuar y generar nuevas alianzas que impulsen la reactivación económica de la Región, en lo corrido del tercer trimestre se han generado 16 espacios, donde recogemos y escuchamos sus inquietudes. Partiendo desde nuestro manual de Imagen Corporativo, hemos avanzado con una estrategia robusta de comunicaciones que integra inteligencia artificial - </t>
    </r>
    <r>
      <rPr>
        <b/>
        <sz val="16"/>
        <color rgb="FF000000"/>
        <rFont val="Arial Narrow"/>
        <family val="2"/>
      </rPr>
      <t>CHABOT,</t>
    </r>
    <r>
      <rPr>
        <sz val="16"/>
        <color rgb="FF000000"/>
        <rFont val="Arial Narrow"/>
        <family val="2"/>
      </rPr>
      <t xml:space="preserve"> en cual se encuentra en funcionamiento desde el mes de septiembre, cuyo objetivo es servir asistente virtual que permita agilizar los trámites de nuestros tres procesos misionales (Registro público, Centro de Conciliación, Promoción de programas empresariales, mantenimiento y seguimiento de afiliados y prestamos y alquileres, lo que nos permite estar en contacto constante con nuestros entorno comercial y un aumento de la base de clientes. Para el caso del Programa P34 - Creación de clusters, se encuentra en ejecución el Cluster Turístico - Provincia de Gualivá, cuya finalidad es recoger una cadena de producción del sector turístico, (establecimientos de alojamiento, alimentos y bebidas, guías turísticos, centros comerciales, medios de transporte, etc.) generando un aporte a la cadena de valor del sector turístico de la provincia de Gualivá.</t>
    </r>
  </si>
  <si>
    <r>
      <rPr>
        <b/>
        <sz val="14"/>
        <color rgb="FFFF0000"/>
        <rFont val="Arial Narrow"/>
        <family val="2"/>
      </rPr>
      <t>P32:</t>
    </r>
    <r>
      <rPr>
        <sz val="12"/>
        <rFont val="Arial Narrow"/>
        <family val="2"/>
      </rPr>
      <t xml:space="preserve"> Encuentros empresariales</t>
    </r>
  </si>
  <si>
    <t>DIRECCION DE PROMOCION</t>
  </si>
  <si>
    <t># ruedas de negocios y/o encuentros empresariales realizadas / # ruedas de negocios y/o encuentros empresariales planeadas</t>
  </si>
  <si>
    <t>LOS AVANCE SE VEN MENSUALIZADOS: CON ENTORNOS DIFERENCIALES POR SECTOR, LA META ESTABLECE ENCUENTROS Y/O RUEDAS DOS (2) POR MES USABILIDAD DE ESPACIONES DE LA CAMARA EN SUS 4 SEDES Y ENCUENTRO EMPRESARIAL PARQUES INDUSTRIALES SABANA DE OCCIDENTE</t>
  </si>
  <si>
    <r>
      <t>P33</t>
    </r>
    <r>
      <rPr>
        <sz val="12"/>
        <color rgb="FF000000"/>
        <rFont val="Arial Narrow"/>
        <family val="2"/>
      </rPr>
      <t>: Publicidad e imagen corporativa</t>
    </r>
  </si>
  <si>
    <t># campañas realizadas / # campañas requeridas</t>
  </si>
  <si>
    <r>
      <rPr>
        <b/>
        <sz val="14"/>
        <color rgb="FFFF0000"/>
        <rFont val="Arial Narrow"/>
        <family val="2"/>
      </rPr>
      <t>P33</t>
    </r>
    <r>
      <rPr>
        <sz val="12"/>
        <color rgb="FF000000"/>
        <rFont val="Arial Narrow"/>
        <family val="2"/>
      </rPr>
      <t>: Publicidad e imagen corporativa</t>
    </r>
  </si>
  <si>
    <r>
      <t>P34</t>
    </r>
    <r>
      <rPr>
        <sz val="12"/>
        <color rgb="FF000000"/>
        <rFont val="Arial Narrow"/>
        <family val="2"/>
      </rPr>
      <t xml:space="preserve">: Creación de clusters </t>
    </r>
    <r>
      <rPr>
        <b/>
        <sz val="12"/>
        <color rgb="FFFF0000"/>
        <rFont val="Arial Narrow"/>
        <family val="2"/>
      </rPr>
      <t xml:space="preserve"> "CLUSTER TURISTICO</t>
    </r>
    <r>
      <rPr>
        <b/>
        <sz val="14"/>
        <color rgb="FFFF0000"/>
        <rFont val="Arial Narrow"/>
        <family val="2"/>
      </rPr>
      <t xml:space="preserve"> DEL GUALIVA"</t>
    </r>
  </si>
  <si>
    <t># de clusters creados / # clusters planeados</t>
  </si>
  <si>
    <r>
      <t>FAVOR DETERMINAR EL No. DE CLUSTERS PROPUESTOS. UNO POR VIGENCIA FISCAL EN DONDE SE PRETENDE ATENDER LOS SECTORES PRIMARIOS. PARA EL 2022 C. TURISTICO,</t>
    </r>
    <r>
      <rPr>
        <sz val="12"/>
        <color theme="1"/>
        <rFont val="Arial Narrow"/>
        <family val="2"/>
      </rPr>
      <t xml:space="preserve"> PARA EL 2023 AGROPECUARIO Y DEMÁS VIGENCIAS ACORDE A NECESID</t>
    </r>
    <r>
      <rPr>
        <sz val="12"/>
        <color rgb="FF000000"/>
        <rFont val="Arial Narrow"/>
        <family val="2"/>
      </rPr>
      <t>AS.</t>
    </r>
  </si>
  <si>
    <r>
      <rPr>
        <b/>
        <sz val="14"/>
        <color rgb="FFFF0000"/>
        <rFont val="Arial Narrow"/>
        <family val="2"/>
      </rPr>
      <t>P34</t>
    </r>
    <r>
      <rPr>
        <sz val="12"/>
        <color rgb="FF000000"/>
        <rFont val="Arial Narrow"/>
        <family val="2"/>
      </rPr>
      <t xml:space="preserve">: Creación de clusters </t>
    </r>
  </si>
  <si>
    <t>TOTAL OBJETIVO TACTICO 12</t>
  </si>
  <si>
    <t>2022 - 2026</t>
  </si>
  <si>
    <t>META 150%</t>
  </si>
  <si>
    <t>Mejoramiento de la oferta de servicios</t>
  </si>
  <si>
    <t>PERIDO DEL PROYECTO</t>
  </si>
  <si>
    <r>
      <rPr>
        <b/>
        <sz val="14"/>
        <color rgb="FFFF0000"/>
        <rFont val="Arial Narrow"/>
        <family val="2"/>
      </rPr>
      <t>OT 13</t>
    </r>
    <r>
      <rPr>
        <b/>
        <sz val="12"/>
        <color rgb="FF000000"/>
        <rFont val="Arial Narrow"/>
        <family val="2"/>
      </rPr>
      <t xml:space="preserve">: Tener más y mejores servicios ampliando la cobertura para llegar a un 150%         </t>
    </r>
  </si>
  <si>
    <t>PROMOCION Y DESARROLLO/MASC/INSTITUCIONAL</t>
  </si>
  <si>
    <t xml:space="preserve"># de productos/servicios desarrollados con la participación de los grupos de interés / # de productos/servicios desarrollados * 100 </t>
  </si>
  <si>
    <t>FECHA DE INCIO</t>
  </si>
  <si>
    <t>META: COBERTURA EN SERVICIOS AL 150%</t>
  </si>
  <si>
    <r>
      <t>OT 13</t>
    </r>
    <r>
      <rPr>
        <b/>
        <sz val="12"/>
        <color rgb="FF000000"/>
        <rFont val="Arial Narrow"/>
        <family val="2"/>
      </rPr>
      <t xml:space="preserve">: Tener más y mejores servicios ampliando la cobertura para llegar a un 150%         </t>
    </r>
  </si>
  <si>
    <r>
      <t>P35:</t>
    </r>
    <r>
      <rPr>
        <sz val="12"/>
        <rFont val="Arial Narrow"/>
        <family val="2"/>
      </rPr>
      <t xml:space="preserve"> Apoyo en contribuciones institucionales, Civico Social y Cultural, Sector Agropecuario y Apoyo a la Asociatividad Agroindustrial</t>
    </r>
  </si>
  <si>
    <t># de contribuciones institucionales realizadas</t>
  </si>
  <si>
    <t>CONTRIBUCIONES DIA DEL CAMPESINO - CONTRIBUCIONES INSTITUCIONAL</t>
  </si>
  <si>
    <r>
      <t>P35:</t>
    </r>
    <r>
      <rPr>
        <sz val="12"/>
        <rFont val="Arial Narrow"/>
        <family val="2"/>
      </rPr>
      <t xml:space="preserve"> Apoyo en contribuciones institucionales(Institucional, civico social, dia del campesino</t>
    </r>
  </si>
  <si>
    <t>META</t>
  </si>
  <si>
    <r>
      <t>P36:</t>
    </r>
    <r>
      <rPr>
        <sz val="12"/>
        <color rgb="FF000000"/>
        <rFont val="Arial Narrow"/>
        <family val="2"/>
      </rPr>
      <t xml:space="preserve"> Promoción de sectores destacados</t>
    </r>
    <r>
      <rPr>
        <b/>
        <sz val="12"/>
        <color rgb="FFFF0000"/>
        <rFont val="Arial Narrow"/>
        <family val="2"/>
      </rPr>
      <t>(MUISCA Y ENCUENTRO REGIONAL DE MEDIOS)</t>
    </r>
  </si>
  <si>
    <t>DIRECCION DE INSTITUCIONAL</t>
  </si>
  <si>
    <t># de sectores promocionados</t>
  </si>
  <si>
    <t xml:space="preserve">DOS EVENTOS CONMEMORATIVOS PARA SECTORES DEL COMERCIO CONSISTENTE EN MUISCA 2022 (NOVIEMBRE) Y UN ENCUENTRO REGIONAL DE MEDIOS 2022 CON PARTICIPACION DE MÁS DE 60 EMPRESARIOS DE MEDIOS DE COMUNICACIÓN </t>
  </si>
  <si>
    <r>
      <t>P36:</t>
    </r>
    <r>
      <rPr>
        <sz val="12"/>
        <color rgb="FF000000"/>
        <rFont val="Arial Narrow"/>
        <family val="2"/>
      </rPr>
      <t xml:space="preserve"> Promoción de sectores destacados</t>
    </r>
    <r>
      <rPr>
        <b/>
        <sz val="12"/>
        <color rgb="FFFF0000"/>
        <rFont val="Arial Narrow"/>
        <family val="2"/>
      </rPr>
      <t xml:space="preserve"> (Muisca 2022 y Encuentro de comunicadores 2022)</t>
    </r>
  </si>
  <si>
    <t>P35: Apoyo en contribuciones institucionales(Institucional, civico social, dia del campesino</t>
  </si>
  <si>
    <r>
      <t>P37</t>
    </r>
    <r>
      <rPr>
        <sz val="12"/>
        <color rgb="FF000000"/>
        <rFont val="Arial Narrow"/>
        <family val="2"/>
      </rPr>
      <t>: Emprendimiento</t>
    </r>
  </si>
  <si>
    <t>DIRECCION DE PROMOCION Y DESARROLLO</t>
  </si>
  <si>
    <t># empresarios y comerciantes atendidos en servicios de emprendimiento</t>
  </si>
  <si>
    <t>FORMARTE/EMPRENDIMIENTO JUVENIL/P. EMPRENDIMIENTO</t>
  </si>
  <si>
    <r>
      <t>P37</t>
    </r>
    <r>
      <rPr>
        <sz val="12"/>
        <color rgb="FF000000"/>
        <rFont val="Arial Narrow"/>
        <family val="2"/>
      </rPr>
      <t>: Programa de Emprendimiento 2022</t>
    </r>
  </si>
  <si>
    <r>
      <t>P38</t>
    </r>
    <r>
      <rPr>
        <sz val="12"/>
        <rFont val="Arial Narrow"/>
        <family val="2"/>
      </rPr>
      <t>: Formación empresarial (Educación empresarial + Mentorias especializadas)</t>
    </r>
  </si>
  <si>
    <t>DIRECCION DE PROMOCION Y DESARROLLO/TECNICO I/ALEXANDRA</t>
  </si>
  <si>
    <t># empresarios y comerciantes capacitados con alguno programa de formación</t>
  </si>
  <si>
    <t>INTEGRA LOS PROGRAMAS DE FORMACIÓN EN SEGURIDAD, CONVIVENCIA Y PROMOCIÓN CIUDADANA  Y FORMACION EN GESTIÓN Y FORTALECIMIENTO A LA COMPETITIVIDAD EMPRESARIAL. POR PAT</t>
  </si>
  <si>
    <r>
      <t>P38</t>
    </r>
    <r>
      <rPr>
        <sz val="12"/>
        <rFont val="Arial Narrow"/>
        <family val="2"/>
      </rPr>
      <t>: Programa Formación empresarial (Educación empresarial + Mentorias especializadas)</t>
    </r>
  </si>
  <si>
    <r>
      <t>P39</t>
    </r>
    <r>
      <rPr>
        <sz val="12"/>
        <color rgb="FF000000"/>
        <rFont val="Arial Narrow"/>
        <family val="2"/>
      </rPr>
      <t>: Gestión Ambiental Empresarial Sostenible (Py. Economía circular)</t>
    </r>
  </si>
  <si>
    <t xml:space="preserve"># empresarios y comerciantes atendidos a través de la gestión ambiental empresarial </t>
  </si>
  <si>
    <t>PROPICIAR ESCENARIOS DE FORMACIÓN Y ACOMPAÑAMIENTO QUE PROMUEVAN PROCESOS DE BUENAS PRÁCTICAS AMBIENTALES A LAS EMPRESAS DE LA JURISDICCIÓN QUE TENGAN PRODUCTOS Y SERVICIOS QUE APORTEN AL ECOSISTEMA AMBIENTAL. PARA LA VIGENCIA 2022 SE PLANTEA UN ESCENARIO QUE REUNA A MAS DE 30 EMPRESAS.</t>
  </si>
  <si>
    <r>
      <t>P39</t>
    </r>
    <r>
      <rPr>
        <sz val="12"/>
        <color rgb="FF000000"/>
        <rFont val="Arial Narrow"/>
        <family val="2"/>
      </rPr>
      <t>: Programa de Gestión Ambiental Empresarial Sostenible (Py. Economía circular)</t>
    </r>
  </si>
  <si>
    <r>
      <t>P40</t>
    </r>
    <r>
      <rPr>
        <sz val="12"/>
        <color rgb="FF000000"/>
        <rFont val="Arial Narrow"/>
        <family val="2"/>
      </rPr>
      <t xml:space="preserve">: Programa de Innovación empresarial </t>
    </r>
  </si>
  <si>
    <t xml:space="preserve"># empresarios y comerciantes atendidos a través de los servicios de innovación empresarial </t>
  </si>
  <si>
    <t>SE ENTRUCTURA EN TRES FASES FORMACION EMPLESARIAL/CICLO DE SEGUIMIENTO Y HABILITACION/MENTORIA META 17 EMPRESARIOS Y 3 CAPACITACIONES TOTAL 20</t>
  </si>
  <si>
    <r>
      <t>P41</t>
    </r>
    <r>
      <rPr>
        <sz val="12"/>
        <color rgb="FF000000"/>
        <rFont val="Arial Narrow"/>
        <family val="2"/>
      </rPr>
      <t>: Gestión de aliados para aumentar la capacidad de prestación de servicios de la CCF (técnico y gestión de recursos)</t>
    </r>
  </si>
  <si>
    <t xml:space="preserve"># de aliados vinculados para aumentar la capacidad de prestación de servicios </t>
  </si>
  <si>
    <t>CON LOS PROGRAMAS DE:SUSCRIPCIÓN DE CONVENIOS INTERINSTTITUCIONALES Y LA PARTICIPACIÓN EN MESAS, COMITES, CENTRO DE INVESTIGACIÓN. SE REALIZA GESTIÓN DE ALIADOS PARA AUMENTAR LA CAPACIDAD DE PRESTACIÓN DE SERVICIOS DE LA CCF</t>
  </si>
  <si>
    <r>
      <rPr>
        <b/>
        <sz val="14"/>
        <color rgb="FFFF0000"/>
        <rFont val="Arial Narrow"/>
        <family val="2"/>
      </rPr>
      <t>P41</t>
    </r>
    <r>
      <rPr>
        <sz val="12"/>
        <color rgb="FF000000"/>
        <rFont val="Arial Narrow"/>
        <family val="2"/>
      </rPr>
      <t>: Gestión de aliados para aumentar la capacidad de prestación de servicios de la CCF (técnico y gestión de recursos)</t>
    </r>
  </si>
  <si>
    <r>
      <t>P42</t>
    </r>
    <r>
      <rPr>
        <sz val="12"/>
        <rFont val="Arial Narrow"/>
        <family val="2"/>
      </rPr>
      <t>: Centro de Innovación</t>
    </r>
  </si>
  <si>
    <t>Puesta en marcha del Centro de Innovación</t>
  </si>
  <si>
    <t>FECHA DE INICIO 2023/ FUNZA/ LINEA BASE AVANCE Y EJECUCIÒN PROGRAMA DE INNOVACION 2022 Y 2023</t>
  </si>
  <si>
    <r>
      <t>P42</t>
    </r>
    <r>
      <rPr>
        <sz val="12"/>
        <color rgb="FF000000"/>
        <rFont val="Arial Narrow"/>
        <family val="2"/>
      </rPr>
      <t>: Centro de Innovación</t>
    </r>
    <r>
      <rPr>
        <b/>
        <sz val="14"/>
        <color rgb="FFFF0000"/>
        <rFont val="Arial Narrow"/>
        <family val="2"/>
      </rPr>
      <t>, cuya base es el programa de innovación</t>
    </r>
  </si>
  <si>
    <r>
      <t>P43:</t>
    </r>
    <r>
      <rPr>
        <sz val="12"/>
        <color rgb="FF000000"/>
        <rFont val="Arial Narrow"/>
        <family val="2"/>
      </rPr>
      <t xml:space="preserve"> Consultorios empresariales</t>
    </r>
  </si>
  <si>
    <t># personas y empresas atendidas en los consultorios empresariales</t>
  </si>
  <si>
    <t>A TRAVÉS DE CONSULTORIA Y SEGUIMIENTO AL DESARROLLO EMPRESARIAL DE LA JURISDICCIÓN, ESTE PROGRAMA PLANTEA MENTORIAS EN TENICOS Y ESTRATEGICOS PROPIOS DE LAS ORGANIZACIONES. PARA LA VIGENCIA 2022 SE APOYA A XXX EMPRESAS</t>
  </si>
  <si>
    <r>
      <rPr>
        <b/>
        <sz val="14"/>
        <color rgb="FFFF0000"/>
        <rFont val="Arial Narrow"/>
        <family val="2"/>
      </rPr>
      <t>P43:</t>
    </r>
    <r>
      <rPr>
        <sz val="12"/>
        <color rgb="FF000000"/>
        <rFont val="Arial Narrow"/>
        <family val="2"/>
      </rPr>
      <t xml:space="preserve"> Consultorios empresariales</t>
    </r>
  </si>
  <si>
    <r>
      <t>P44</t>
    </r>
    <r>
      <rPr>
        <sz val="12"/>
        <color rgb="FF000000"/>
        <rFont val="Arial Narrow"/>
        <family val="2"/>
      </rPr>
      <t>: Programa de internacionalización /Oficina de internacionalización</t>
    </r>
    <r>
      <rPr>
        <b/>
        <sz val="16"/>
        <color rgb="FFFF0000"/>
        <rFont val="Arial Narrow"/>
        <family val="2"/>
      </rPr>
      <t xml:space="preserve"> (</t>
    </r>
    <r>
      <rPr>
        <b/>
        <sz val="14"/>
        <color rgb="FFFF0000"/>
        <rFont val="Arial Narrow"/>
        <family val="2"/>
      </rPr>
      <t>CONSULTORIO EN COMERCIO EXTERIOR).</t>
    </r>
  </si>
  <si>
    <t>Puesta en marcha de la oficina de internacionalizacion</t>
  </si>
  <si>
    <t>INICIO 2023/ LINEA BASE P. INTERNACIONALIZACION/SITIO PARA ACCEDER A SERVICIOS/CREAR OFICINA/2025/SEDE FUNZA CON EL FIN DE LOGRAR EL ENTRENAMIENTO EMPRESARIAL EN COMERCIO EXTERIOR</t>
  </si>
  <si>
    <r>
      <t>P44</t>
    </r>
    <r>
      <rPr>
        <sz val="12"/>
        <color rgb="FF000000"/>
        <rFont val="Arial Narrow"/>
        <family val="2"/>
      </rPr>
      <t>: Programa de Internacionalizacion / base para Oficina de internacionalización</t>
    </r>
  </si>
  <si>
    <r>
      <t>P45</t>
    </r>
    <r>
      <rPr>
        <sz val="12"/>
        <color rgb="FF000000"/>
        <rFont val="Arial Narrow"/>
        <family val="2"/>
      </rPr>
      <t>: Ruedas de negocios, Microruedas y networking</t>
    </r>
  </si>
  <si>
    <t># ruedas de negocios y espacios de networking realizados / # ruedas de negociosy espacios de networking programados</t>
  </si>
  <si>
    <t xml:space="preserve">SEGUIMIENTO POR PAT RUEDAS Y MICRO RUEDAS DE NEGOCIOS (X RUEDA DE NEGOCIOS Y DOS MICRORUEDAS) EN EL MES DE SEPTIEMBRE DE 2022, SE LLEVA  A CABO LA 1RA MICRORUEDA SECTORIAL </t>
  </si>
  <si>
    <r>
      <t>P45</t>
    </r>
    <r>
      <rPr>
        <sz val="12"/>
        <rFont val="Arial Narrow"/>
        <family val="2"/>
      </rPr>
      <t>: Ruedas de negocios, Microruedas y networking</t>
    </r>
    <r>
      <rPr>
        <b/>
        <sz val="14"/>
        <rFont val="Arial Narrow"/>
        <family val="2"/>
      </rPr>
      <t xml:space="preserve"> /</t>
    </r>
    <r>
      <rPr>
        <b/>
        <sz val="14"/>
        <color theme="8" tint="-0.249977111117893"/>
        <rFont val="Arial Narrow"/>
        <family val="2"/>
      </rPr>
      <t xml:space="preserve"> cuarto trimestre 2022</t>
    </r>
  </si>
  <si>
    <r>
      <t>P46</t>
    </r>
    <r>
      <rPr>
        <sz val="12"/>
        <color rgb="FF000000"/>
        <rFont val="Arial Narrow"/>
        <family val="2"/>
      </rPr>
      <t>: Campus virtual empresarial</t>
    </r>
  </si>
  <si>
    <t xml:space="preserve">Puesta en marcha del Campus  empresarial </t>
  </si>
  <si>
    <t>VER FICHA TECNICA DEL PROYECTO Y FAVOR ESTRUCTURAR EL PROCESO-CRONOGRAMA-FASES O ETAPAS</t>
  </si>
  <si>
    <r>
      <rPr>
        <b/>
        <sz val="14"/>
        <color rgb="FFFF0000"/>
        <rFont val="Arial Narrow"/>
        <family val="2"/>
      </rPr>
      <t>P46</t>
    </r>
    <r>
      <rPr>
        <sz val="12"/>
        <color rgb="FF000000"/>
        <rFont val="Arial Narrow"/>
        <family val="2"/>
      </rPr>
      <t>: Campus empresarial</t>
    </r>
  </si>
  <si>
    <r>
      <rPr>
        <b/>
        <sz val="14"/>
        <color rgb="FF000000"/>
        <rFont val="Arial Narrow"/>
        <family val="2"/>
      </rPr>
      <t>A2</t>
    </r>
    <r>
      <rPr>
        <sz val="12"/>
        <color rgb="FF000000"/>
        <rFont val="Arial Narrow"/>
        <family val="2"/>
      </rPr>
      <t>: Sondeos para recolección de expectativas de los usuarios</t>
    </r>
  </si>
  <si>
    <t>Sondeos realizados / sondeos solicitados</t>
  </si>
  <si>
    <t>FAVOR INDICAR ESTA ACTIVIDAD EN QUE PROYECTOS O PROGRAMAS SE VA APLICAR/ MUNICIPIOS - COORDINAR PRESIDENCIA/ GENERAR UNA ENCUESTRA APLICABLE EN TODOS LOS PROGRAMAS PARA RECOLECTAR EXPECTATIVAS INSTITUCIONES DE USUARIOS</t>
  </si>
  <si>
    <r>
      <t>Py13</t>
    </r>
    <r>
      <rPr>
        <sz val="12"/>
        <color rgb="FF000000"/>
        <rFont val="Arial Narrow"/>
        <family val="2"/>
      </rPr>
      <t>:  Turismo competitivo</t>
    </r>
  </si>
  <si>
    <t># empresas vinculadas al proyecto de turismo competitivo</t>
  </si>
  <si>
    <t>EJECUCIÒN A TRAVÉS DE PLAN ANUAL DE TRABAJO. ESTADO EN EJECUCIÒN</t>
  </si>
  <si>
    <r>
      <rPr>
        <b/>
        <sz val="14"/>
        <color rgb="FF4472C4"/>
        <rFont val="Arial Narrow"/>
        <family val="2"/>
      </rPr>
      <t>Py13</t>
    </r>
    <r>
      <rPr>
        <sz val="12"/>
        <color rgb="FF000000"/>
        <rFont val="Arial Narrow"/>
        <family val="2"/>
      </rPr>
      <t>:  Turismo competitivo</t>
    </r>
  </si>
  <si>
    <r>
      <t>Py14</t>
    </r>
    <r>
      <rPr>
        <sz val="12"/>
        <color rgb="FF000000"/>
        <rFont val="Arial Narrow"/>
        <family val="2"/>
      </rPr>
      <t xml:space="preserve">: Apoyo Agroempresarial </t>
    </r>
  </si>
  <si>
    <t># empresas vinculadas al proyecto de apoyo agroempresarial</t>
  </si>
  <si>
    <t xml:space="preserve">FAVOR TENER ENCUENTA ACTAS Y POBLACION BENEFICIADA SEGUIMIENTO A TRAVÈS DE PAT MENSUAL " Contribuir a la mejora competitiva del sector turístico, a través de medidas que establezcan las bases adecuadas para su desarrollo, potenciando el crecimiento de los operadores, mejorando su productividad y estableciendo procesos que permitan identificar necesidades de las empresas" ESTE PROYECTO ES LA BASE PARA LA MESA SECTORIAL TURISTICA DE S. OCCIDENTE Y CLOUSTER TURISTICO </t>
  </si>
  <si>
    <r>
      <t>Py14</t>
    </r>
    <r>
      <rPr>
        <sz val="12"/>
        <color rgb="FF000000"/>
        <rFont val="Arial Narrow"/>
        <family val="2"/>
      </rPr>
      <t>: Programa de Apoyo Agroempresarial</t>
    </r>
    <r>
      <rPr>
        <b/>
        <sz val="14"/>
        <color rgb="FF4472C4"/>
        <rFont val="Arial Narrow"/>
        <family val="2"/>
      </rPr>
      <t xml:space="preserve"> / cuato trimestre 2022</t>
    </r>
  </si>
  <si>
    <r>
      <t>Py15</t>
    </r>
    <r>
      <rPr>
        <sz val="12"/>
        <color rgb="FF000000"/>
        <rFont val="Arial Narrow"/>
        <family val="2"/>
      </rPr>
      <t>: Promoción comercial (Campañas Comerciales)</t>
    </r>
  </si>
  <si>
    <t># empresas beneficiadas a través de las campañas comerciales</t>
  </si>
  <si>
    <t>FAVOR TENER ENCUENTA ACTAS Y POBLACION BENEFICIADA SEGUIMIENTO A TRAVÈS DE PAT MENSUAL</t>
  </si>
  <si>
    <r>
      <t>Py16:</t>
    </r>
    <r>
      <rPr>
        <sz val="12"/>
        <color rgb="FF000000"/>
        <rFont val="Arial Narrow"/>
        <family val="2"/>
      </rPr>
      <t xml:space="preserve"> Semilleros empresariales juveniles</t>
    </r>
  </si>
  <si>
    <t># jóvenes vinculados</t>
  </si>
  <si>
    <t>ESTE PROGRAMA TIENE COMO LINEA BASE EL "ENFOQUE EMPRESARIAL JUVENIL"  Contribuir al mejoramiento del desarrollo educativo a través de formacción en el ámbito empresarial y capital semilla para la activación de los proyectos productivos de los jóvenes, serán entregados a jóvenes que participen a través de entidades de educación de municipios de la jurisdicción. CAPACIONES EN SEPTIEMBRE BENEFICIAR CINCO INSTITUCIONES PACHO.SUBACHOCHE EL ROSAL FACATATIVA(PRADO) ALBAN. ESTUDIANTES DE GRADOS 10 Y 11. META MAS DE 200</t>
  </si>
  <si>
    <r>
      <t>Py16:</t>
    </r>
    <r>
      <rPr>
        <sz val="12"/>
        <color rgb="FF000000"/>
        <rFont val="Arial Narrow"/>
        <family val="2"/>
      </rPr>
      <t xml:space="preserve"> Semilleros empresariales juveniles</t>
    </r>
    <r>
      <rPr>
        <b/>
        <sz val="14"/>
        <color rgb="FF4472C4"/>
        <rFont val="Arial Narrow"/>
        <family val="2"/>
      </rPr>
      <t xml:space="preserve"> / cuato trimestre 2022</t>
    </r>
  </si>
  <si>
    <t>TOTAL OBJETIVO TACTICO 13</t>
  </si>
  <si>
    <t>Mejoramiento del tiempo de respuesta</t>
  </si>
  <si>
    <r>
      <rPr>
        <b/>
        <sz val="16"/>
        <color rgb="FFFF0000"/>
        <rFont val="Arial Narrow"/>
        <family val="2"/>
      </rPr>
      <t>OT 14</t>
    </r>
    <r>
      <rPr>
        <b/>
        <sz val="12"/>
        <color rgb="FF000000"/>
        <rFont val="Arial Narrow"/>
        <family val="2"/>
      </rPr>
      <t xml:space="preserve">: Mejorar en un 5% los tiempos de respuesta a los clientes </t>
    </r>
  </si>
  <si>
    <t>TODAS LAS DIRECCIONES</t>
  </si>
  <si>
    <t>tiempo de respuesta a los clientes del año actual / tiempo de respuesta a los clientes del año anterior *100</t>
  </si>
  <si>
    <r>
      <t>OT 14</t>
    </r>
    <r>
      <rPr>
        <b/>
        <sz val="12"/>
        <color rgb="FF000000"/>
        <rFont val="Arial Narrow"/>
        <family val="2"/>
      </rPr>
      <t xml:space="preserve">: Mejorar en un 5% los tiempos de respuesta a los clientes </t>
    </r>
  </si>
  <si>
    <r>
      <rPr>
        <b/>
        <sz val="14"/>
        <color rgb="FFFF0000"/>
        <rFont val="Arial Narrow"/>
        <family val="2"/>
      </rPr>
      <t>P47</t>
    </r>
    <r>
      <rPr>
        <sz val="12"/>
        <color rgb="FF000000"/>
        <rFont val="Arial Narrow"/>
        <family val="2"/>
      </rPr>
      <t>: Mejoramiento de herramientas tecnológicas</t>
    </r>
  </si>
  <si>
    <t>DIRECCION INSTITUCIONAL/SISTEMAS</t>
  </si>
  <si>
    <t>herramientas tecnológicas mejoradas / Heramientas tecnológicas por mejorar *100</t>
  </si>
  <si>
    <t xml:space="preserve"> PLAN DE MEJORAMIENTO DE HERRAMIENTAS TECNOLOGICAS, SE TOMA UN MUESTREO DE OBSOLESCENCIA DE EQUIPOS, SE PROYECTA A TRAVES DE EL PLAN DE INVERSIONES MEJORAR EN 5% DEL TOTAL DE QUIPOS TECNOLOGICOS DE LA ENTIDAD</t>
  </si>
  <si>
    <r>
      <rPr>
        <b/>
        <sz val="14"/>
        <rFont val="Arial Narrow"/>
        <family val="2"/>
      </rPr>
      <t>A3:</t>
    </r>
    <r>
      <rPr>
        <sz val="12"/>
        <color rgb="FF000000"/>
        <rFont val="Arial Narrow"/>
        <family val="2"/>
      </rPr>
      <t xml:space="preserve"> Seguimiento y monitoreo de los tiempos de respuesta a los clientes </t>
    </r>
  </si>
  <si>
    <t>DIRECCION DE REGISTRO/</t>
  </si>
  <si>
    <t>FAVOR INDICAR COMO SE ESTABLECE ESTE INDICADOR.</t>
  </si>
  <si>
    <t>TOTAL OBJETIVO TACTICO 14</t>
  </si>
  <si>
    <t>Representatividad y articulacion</t>
  </si>
  <si>
    <r>
      <rPr>
        <b/>
        <sz val="14"/>
        <color rgb="FFFF0000"/>
        <rFont val="Arial Narrow"/>
        <family val="2"/>
      </rPr>
      <t>OT 15:</t>
    </r>
    <r>
      <rPr>
        <b/>
        <sz val="12"/>
        <color rgb="FF000000"/>
        <rFont val="Arial Narrow"/>
        <family val="2"/>
      </rPr>
      <t xml:space="preserve"> Generar espacios participativos para gestionar las inquietudes y necesidades de los empresarios ante diferentes  instancias públicas y privadas en pos de coadyuvar las soluciones</t>
    </r>
  </si>
  <si>
    <t xml:space="preserve"># gestiones realizadas / necesidades recibidas e identificadas </t>
  </si>
  <si>
    <r>
      <t>OT 15:</t>
    </r>
    <r>
      <rPr>
        <b/>
        <sz val="12"/>
        <color rgb="FF000000"/>
        <rFont val="Arial Narrow"/>
        <family val="2"/>
      </rPr>
      <t xml:space="preserve"> Generar espacios participativos para gestionar las inquietudes y necesidades de los empresarios ante diferentes  instancias públicas y privadas en pos de coadyuvar las soluciones</t>
    </r>
  </si>
  <si>
    <r>
      <rPr>
        <b/>
        <sz val="14"/>
        <color rgb="FF000000"/>
        <rFont val="Arial Narrow"/>
        <family val="2"/>
      </rPr>
      <t>A4</t>
    </r>
    <r>
      <rPr>
        <sz val="12"/>
        <color rgb="FF000000"/>
        <rFont val="Arial Narrow"/>
        <family val="2"/>
      </rPr>
      <t>: Participación en mesas sectoriales, consejos regionales, asociaciones gremiales, comités y demás organos de representación en la cual la CCF haga parte o sea invitada</t>
    </r>
  </si>
  <si>
    <t># sesiones de asistidas / # sesiones de mesas invitadas o convocadas</t>
  </si>
  <si>
    <r>
      <rPr>
        <b/>
        <sz val="14"/>
        <color rgb="FF000000"/>
        <rFont val="Arial Narrow"/>
        <family val="2"/>
      </rPr>
      <t>A5</t>
    </r>
    <r>
      <rPr>
        <sz val="12"/>
        <color rgb="FF000000"/>
        <rFont val="Arial Narrow"/>
        <family val="2"/>
      </rPr>
      <t xml:space="preserve">: Elección de gremios de la producción </t>
    </r>
  </si>
  <si>
    <t># elecciones realizadas / # elecciones solicitadas</t>
  </si>
  <si>
    <t>SEGUIMIENTO A TRAVÈS DE PAT</t>
  </si>
  <si>
    <r>
      <rPr>
        <b/>
        <sz val="14"/>
        <color rgb="FF000000"/>
        <rFont val="Arial Narrow"/>
        <family val="2"/>
      </rPr>
      <t xml:space="preserve">A6: </t>
    </r>
    <r>
      <rPr>
        <sz val="12"/>
        <color rgb="FF000000"/>
        <rFont val="Arial Narrow"/>
        <family val="2"/>
      </rPr>
      <t>Elección de Junta Directiva</t>
    </r>
  </si>
  <si>
    <t>PRESIDENCIA EJECUTIVA/PROMOCION/REGISTRO</t>
  </si>
  <si>
    <t xml:space="preserve"># elecciones realizadas </t>
  </si>
  <si>
    <t>ACTA DE ELECCION/ EVALUACION DEL PROCESO</t>
  </si>
  <si>
    <t>TOTAL OBJETIVO TACTICO 15</t>
  </si>
  <si>
    <t>PERSPECTIVA FINANCIERA (Gestión financiera)</t>
  </si>
  <si>
    <r>
      <t xml:space="preserve">COMO VAMOS! </t>
    </r>
    <r>
      <rPr>
        <b/>
        <u/>
        <sz val="18"/>
        <color rgb="FFFF0000"/>
        <rFont val="Aharoni"/>
        <charset val="177"/>
      </rPr>
      <t>OT</t>
    </r>
    <r>
      <rPr>
        <b/>
        <u/>
        <sz val="18"/>
        <color rgb="FFFF0000"/>
        <rFont val="Arial Black"/>
        <family val="2"/>
      </rPr>
      <t>-16</t>
    </r>
    <r>
      <rPr>
        <sz val="18"/>
        <color rgb="FFFF0000"/>
        <rFont val="Arial Narrow"/>
        <family val="2"/>
      </rPr>
      <t xml:space="preserve">: </t>
    </r>
    <r>
      <rPr>
        <sz val="16"/>
        <color rgb="FF000000"/>
        <rFont val="Arial Narrow"/>
        <family val="2"/>
      </rPr>
      <t xml:space="preserve">Durante el tercer trimestre de 2022, gracias a las estratégicas implementadas en la temporada alta de registro, a las dos (2) brigadas de formalización realizadas, a las constantes campañas de comunicaciones en redes sociales, pag WEB, medios radiales, al fortalecimiento de las plataformas digitales y al constante soporte tecnológico. Logramos </t>
    </r>
    <r>
      <rPr>
        <b/>
        <sz val="16"/>
        <color rgb="FF000000"/>
        <rFont val="Arial Narrow"/>
        <family val="2"/>
      </rPr>
      <t xml:space="preserve">superar la meta propuesta del lograr el </t>
    </r>
    <r>
      <rPr>
        <sz val="16"/>
        <color rgb="FF000000"/>
        <rFont val="Arial Narrow"/>
        <family val="2"/>
      </rPr>
      <t>70% de ingresos proyectados durante el primer trimestre 2022. Al mes de septiembre registramos más del 105% de ingresos frente a los ingresos proyectados por concepto de renovación de registro, proponentes y ESALES, lo que nos permite garantizar las sostenibilidad financiera de la Entidad y su capacidad de crecimiento constante.</t>
    </r>
  </si>
  <si>
    <t>Mejoramiento de la liquidez</t>
  </si>
  <si>
    <r>
      <t>OT 16</t>
    </r>
    <r>
      <rPr>
        <b/>
        <sz val="12"/>
        <color rgb="FF000000"/>
        <rFont val="Arial Narrow"/>
        <family val="2"/>
      </rPr>
      <t>: Alcanzar el 70% de los recursos de renovación a tiempo con beneficios concretos para los comerciantes, empresarios y ESALES</t>
    </r>
  </si>
  <si>
    <t>REGISTROS PUBLICOS/FINANCIERA</t>
  </si>
  <si>
    <t>Ingresos recibidos/Ingresos esperados * 100</t>
  </si>
  <si>
    <t>INGRESOS RECIBIDOS POR RENOVACION</t>
  </si>
  <si>
    <t>INGRESOS ESPERADOS POR RENOVACION</t>
  </si>
  <si>
    <r>
      <t>OT 16</t>
    </r>
    <r>
      <rPr>
        <b/>
        <sz val="12"/>
        <color rgb="FF000000"/>
        <rFont val="Arial Narrow"/>
        <family val="2"/>
      </rPr>
      <t>: Alcanzar el 70% de los recursos de renovación a tiempo con beneficios concretos para los comerciantes, empresarios.</t>
    </r>
  </si>
  <si>
    <r>
      <rPr>
        <b/>
        <sz val="14"/>
        <color rgb="FFFF0000"/>
        <rFont val="Arial Narrow"/>
        <family val="2"/>
      </rPr>
      <t>P17:</t>
    </r>
    <r>
      <rPr>
        <sz val="12"/>
        <rFont val="Arial Narrow"/>
        <family val="2"/>
      </rPr>
      <t xml:space="preserve"> Brigada de registro (Renovaciones)</t>
    </r>
  </si>
  <si>
    <t>DIRECCION DE REGISTROS PUBLICOS/DIRECCION FINANCIERA</t>
  </si>
  <si>
    <t>Ingresos recibidos por renovaciones /Ingresos esperados por renovaciones* 100</t>
  </si>
  <si>
    <r>
      <t>A mayo SE SUPERA LA META PROPUESTA EL 70% POR RENOVACION LLEGANDO A UN</t>
    </r>
    <r>
      <rPr>
        <b/>
        <sz val="24"/>
        <color rgb="FFFF0000"/>
        <rFont val="Arial Narrow"/>
        <family val="2"/>
      </rPr>
      <t xml:space="preserve"> 105%</t>
    </r>
  </si>
  <si>
    <r>
      <t>P17:</t>
    </r>
    <r>
      <rPr>
        <sz val="12"/>
        <rFont val="Arial Narrow"/>
        <family val="2"/>
      </rPr>
      <t xml:space="preserve"> Brigada de registro (Renovaciones) </t>
    </r>
    <r>
      <rPr>
        <b/>
        <sz val="12"/>
        <color rgb="FFFF0000"/>
        <rFont val="Arial Narrow"/>
        <family val="2"/>
      </rPr>
      <t xml:space="preserve"> a Septiembre/2022</t>
    </r>
  </si>
  <si>
    <t>TOTAL OBJETIVO TACTICO 16</t>
  </si>
  <si>
    <t>Eje de Crecimiento de los ingresos públicos</t>
  </si>
  <si>
    <r>
      <t>OT 17</t>
    </r>
    <r>
      <rPr>
        <b/>
        <sz val="12"/>
        <color rgb="FF000000"/>
        <rFont val="Arial Narrow"/>
        <family val="2"/>
      </rPr>
      <t>: Incrementar los ingresos públicos en un 5% para el 2022, 5,5% para el 2023, 6% para el 2024, 7% para el 2025, 8% para el 2026</t>
    </r>
  </si>
  <si>
    <t>Ingresos públicos año actual / ingresos públicos año anterior * 100</t>
  </si>
  <si>
    <t>INGRESOS RECIBIDSOS 2021</t>
  </si>
  <si>
    <t>INGRESOS RECIBIDOS 2022</t>
  </si>
  <si>
    <r>
      <t>OT 17</t>
    </r>
    <r>
      <rPr>
        <b/>
        <sz val="12"/>
        <color rgb="FF000000"/>
        <rFont val="Arial Narrow"/>
        <family val="2"/>
      </rPr>
      <t>: Incrementar los ingresos públicos en un 5% para el 2022, 5,5% para el 2023, 6% para el 2024, 7% para el 2025, 8% para el 2026</t>
    </r>
    <r>
      <rPr>
        <b/>
        <sz val="14"/>
        <color rgb="FFFF0000"/>
        <rFont val="Arial Narrow"/>
        <family val="2"/>
      </rPr>
      <t>- incremento frente al año anterior 2021</t>
    </r>
  </si>
  <si>
    <r>
      <t>P48</t>
    </r>
    <r>
      <rPr>
        <sz val="12"/>
        <color rgb="FF000000"/>
        <rFont val="Arial Narrow"/>
        <family val="2"/>
      </rPr>
      <t>: Servicios Registrales</t>
    </r>
    <r>
      <rPr>
        <b/>
        <sz val="14"/>
        <color rgb="FFFF0000"/>
        <rFont val="Arial Narrow"/>
        <family val="2"/>
      </rPr>
      <t xml:space="preserve"> (INCLUYE TODOS LOS INGRESOS PUBLICOS) A SEPT/2022</t>
    </r>
  </si>
  <si>
    <t>Ingresos públicos por servicios registrales año actual / ingresos públicos  por servicios registrales año anterior* 100</t>
  </si>
  <si>
    <t>1/01/2021-31/12/2021</t>
  </si>
  <si>
    <t>1/01/2022-31/12/2022</t>
  </si>
  <si>
    <r>
      <t xml:space="preserve">INFORMACION A CARGO DE COORDINADOR FINANCIERO </t>
    </r>
    <r>
      <rPr>
        <b/>
        <sz val="12"/>
        <color rgb="FF000000"/>
        <rFont val="Arial Narrow"/>
        <family val="2"/>
      </rPr>
      <t>SE COMPARA FRENTE A INGRESOS DE 2021 % DE INCREMENTEO</t>
    </r>
  </si>
  <si>
    <r>
      <t>P48</t>
    </r>
    <r>
      <rPr>
        <sz val="12"/>
        <color rgb="FF000000"/>
        <rFont val="Arial Narrow"/>
        <family val="2"/>
      </rPr>
      <t>: Total ingresos por Servicios Registrales</t>
    </r>
  </si>
  <si>
    <r>
      <t>P49:</t>
    </r>
    <r>
      <rPr>
        <sz val="12"/>
        <rFont val="Arial Narrow"/>
        <family val="2"/>
      </rPr>
      <t xml:space="preserve"> Formalización</t>
    </r>
    <r>
      <rPr>
        <b/>
        <sz val="14"/>
        <color rgb="FFFF0000"/>
        <rFont val="Arial Narrow"/>
        <family val="2"/>
      </rPr>
      <t xml:space="preserve"> (INCLUYE TODOS INGRESOS POR MATRICULAS A SEPT/2022)</t>
    </r>
  </si>
  <si>
    <t>REGISTROS PUBLICOS/FINANCIERA/PROMOCIÒN Y DESARROLLO</t>
  </si>
  <si>
    <t>Ingresos públicos por formalización año actual / ingresos públicos por formalización año anterior * 100</t>
  </si>
  <si>
    <t>INFORMACION A CARGO DE COORDINADOR FINANCIERO/ ESTADISTICO DE RECORRIDORS POR MUNICIPIO /</t>
  </si>
  <si>
    <r>
      <t>P49:</t>
    </r>
    <r>
      <rPr>
        <sz val="12"/>
        <rFont val="Arial Narrow"/>
        <family val="2"/>
      </rPr>
      <t xml:space="preserve"> Total ingresos por nuevas Matricuals - Formalización</t>
    </r>
  </si>
  <si>
    <r>
      <rPr>
        <b/>
        <sz val="16"/>
        <color rgb="FFFF0000"/>
        <rFont val="Arial Narrow"/>
        <family val="2"/>
      </rPr>
      <t>A8</t>
    </r>
    <r>
      <rPr>
        <sz val="12"/>
        <color rgb="FFFF0000"/>
        <rFont val="Arial Narrow"/>
        <family val="2"/>
      </rPr>
      <t>:</t>
    </r>
    <r>
      <rPr>
        <sz val="12"/>
        <rFont val="Arial Narrow"/>
        <family val="2"/>
      </rPr>
      <t xml:space="preserve"> Prestamos</t>
    </r>
  </si>
  <si>
    <t>DIRECCION FINANCIERA</t>
  </si>
  <si>
    <t>Ingresos públicos por prestamos  año actual / ingresos públicos por prestamos año anterior * 100</t>
  </si>
  <si>
    <r>
      <rPr>
        <b/>
        <sz val="16"/>
        <color rgb="FFFF0000"/>
        <rFont val="Arial Narrow"/>
        <family val="2"/>
      </rPr>
      <t>A9</t>
    </r>
    <r>
      <rPr>
        <sz val="12"/>
        <color rgb="FFFF0000"/>
        <rFont val="Arial Narrow"/>
        <family val="2"/>
      </rPr>
      <t>:</t>
    </r>
    <r>
      <rPr>
        <sz val="12"/>
        <rFont val="Arial Narrow"/>
        <family val="2"/>
      </rPr>
      <t xml:space="preserve"> Alquileres</t>
    </r>
  </si>
  <si>
    <t>Ingresos públicos por Alquileres año actual / ingresos públicos por Alquileres año anterior * 100</t>
  </si>
  <si>
    <r>
      <rPr>
        <b/>
        <sz val="12"/>
        <color rgb="FFFF0000"/>
        <rFont val="Arial Narrow"/>
        <family val="2"/>
      </rPr>
      <t>A10</t>
    </r>
    <r>
      <rPr>
        <sz val="12"/>
        <color rgb="FFFF0000"/>
        <rFont val="Arial Narrow"/>
        <family val="2"/>
      </rPr>
      <t xml:space="preserve">: </t>
    </r>
    <r>
      <rPr>
        <sz val="12"/>
        <rFont val="Arial Narrow"/>
        <family val="2"/>
      </rPr>
      <t>Ferias y Eventos</t>
    </r>
  </si>
  <si>
    <r>
      <rPr>
        <b/>
        <sz val="12"/>
        <color rgb="FFFF0000"/>
        <rFont val="Arial Narrow"/>
        <family val="2"/>
      </rPr>
      <t>A11</t>
    </r>
    <r>
      <rPr>
        <sz val="12"/>
        <color rgb="FFFF0000"/>
        <rFont val="Arial Narrow"/>
        <family val="2"/>
      </rPr>
      <t>:</t>
    </r>
    <r>
      <rPr>
        <sz val="12"/>
        <color theme="1"/>
        <rFont val="Arial Narrow"/>
        <family val="2"/>
      </rPr>
      <t xml:space="preserve"> ingresos recibidos por otros servicios publicos</t>
    </r>
  </si>
  <si>
    <t>TOTAL OBJETIVO TACTICO 17</t>
  </si>
  <si>
    <t>Ejer de Crecimiento de los ingresos privados</t>
  </si>
  <si>
    <t>ESTADO DELA ACTIVIDAD</t>
  </si>
  <si>
    <t>TOTAL INGRESOS PRIVADOS 2021</t>
  </si>
  <si>
    <t>TOTAL INGRESOS PRIVADOS A SEPT 2022</t>
  </si>
  <si>
    <t xml:space="preserve"> |</t>
  </si>
  <si>
    <r>
      <t>OT 18</t>
    </r>
    <r>
      <rPr>
        <b/>
        <sz val="12"/>
        <color rgb="FF000000"/>
        <rFont val="Arial Narrow"/>
        <family val="2"/>
      </rPr>
      <t>: Incrementar los ingresos privados en un 24% (2022-2025) con respecto al año anterior, y en un 27% para el 2026.</t>
    </r>
  </si>
  <si>
    <t>PROMOCION Y DESARROLLO/FINANCIERA</t>
  </si>
  <si>
    <t>Ingresos privados año actual / ingresos privados año anterior* 100</t>
  </si>
  <si>
    <r>
      <t>OT 18</t>
    </r>
    <r>
      <rPr>
        <b/>
        <sz val="12"/>
        <color rgb="FF000000"/>
        <rFont val="Arial Narrow"/>
        <family val="2"/>
      </rPr>
      <t>: Incrementar los ingresos privados en un</t>
    </r>
    <r>
      <rPr>
        <b/>
        <sz val="18"/>
        <color rgb="FF000000"/>
        <rFont val="Arial Narrow"/>
        <family val="2"/>
      </rPr>
      <t xml:space="preserve"> 24% </t>
    </r>
    <r>
      <rPr>
        <b/>
        <sz val="12"/>
        <color rgb="FF000000"/>
        <rFont val="Arial Narrow"/>
        <family val="2"/>
      </rPr>
      <t>con respecto al año anterior, y en un 27% para el 2026.</t>
    </r>
    <r>
      <rPr>
        <b/>
        <sz val="12"/>
        <color rgb="FFFF0000"/>
        <rFont val="Arial Narrow"/>
        <family val="2"/>
      </rPr>
      <t xml:space="preserve"> </t>
    </r>
  </si>
  <si>
    <r>
      <t>A12</t>
    </r>
    <r>
      <rPr>
        <sz val="12"/>
        <color rgb="FF000000"/>
        <rFont val="Arial Narrow"/>
        <family val="2"/>
      </rPr>
      <t>: Arrendamientos</t>
    </r>
    <r>
      <rPr>
        <b/>
        <sz val="14"/>
        <rFont val="Arial Narrow"/>
        <family val="2"/>
      </rPr>
      <t xml:space="preserve"> privado</t>
    </r>
  </si>
  <si>
    <t>Ingresos privados por arrendamientos año actual / ingresos privados por arrendamientos año anterior* 100</t>
  </si>
  <si>
    <t>INGRESOS PRIVADOS RECIBIDOS POR CONCEPTO DE ARRENDAMIENTOS  AÑO 2021 VR AÑO 2022</t>
  </si>
  <si>
    <r>
      <t>A12</t>
    </r>
    <r>
      <rPr>
        <sz val="12"/>
        <color rgb="FF000000"/>
        <rFont val="Arial Narrow"/>
        <family val="2"/>
      </rPr>
      <t>: Arrendamientos</t>
    </r>
    <r>
      <rPr>
        <b/>
        <sz val="14"/>
        <rFont val="Arial Narrow"/>
        <family val="2"/>
      </rPr>
      <t xml:space="preserve"> Privado</t>
    </r>
  </si>
  <si>
    <r>
      <t>P50</t>
    </r>
    <r>
      <rPr>
        <sz val="12"/>
        <color rgb="FF000000"/>
        <rFont val="Arial Narrow"/>
        <family val="2"/>
      </rPr>
      <t>: Afiliados</t>
    </r>
    <r>
      <rPr>
        <b/>
        <sz val="14"/>
        <color rgb="FFFF0000"/>
        <rFont val="Arial Narrow"/>
        <family val="2"/>
      </rPr>
      <t xml:space="preserve"> ( mantenimiento y afiliación)</t>
    </r>
  </si>
  <si>
    <t>Ingresos privados por afiliados año actual / ingresos privados por afiliados año anterior* 100</t>
  </si>
  <si>
    <t>INGRESOS PRIVADOS RECIBIDOS POR CONCEPTO DE AFILIADOS AÑO 2021 VR AÑO 2022</t>
  </si>
  <si>
    <r>
      <rPr>
        <b/>
        <sz val="14"/>
        <color rgb="FFFF0000"/>
        <rFont val="Arial Narrow"/>
        <family val="2"/>
      </rPr>
      <t>P51</t>
    </r>
    <r>
      <rPr>
        <sz val="12"/>
        <color rgb="FF000000"/>
        <rFont val="Arial Narrow"/>
        <family val="2"/>
      </rPr>
      <t>: Educación continuada</t>
    </r>
  </si>
  <si>
    <t>Ingresos privados por educación continuada del año actual / ingresos privados por educación continuada del año anterior* 100</t>
  </si>
  <si>
    <t>NUEVO PROYECTO NO TIENE LINEA BASE 2021</t>
  </si>
  <si>
    <r>
      <t>P52:</t>
    </r>
    <r>
      <rPr>
        <sz val="12"/>
        <color rgb="FF000000"/>
        <rFont val="Arial Narrow"/>
        <family val="2"/>
      </rPr>
      <t xml:space="preserve"> Creación de  nuevos modelos de negocios </t>
    </r>
    <r>
      <rPr>
        <b/>
        <sz val="14"/>
        <color rgb="FFFF0000"/>
        <rFont val="Arial Narrow"/>
        <family val="2"/>
      </rPr>
      <t>/ OTROS INGRESOS</t>
    </r>
  </si>
  <si>
    <t>Ingresos generados por los nuevos modelos de negocio</t>
  </si>
  <si>
    <t>SIN AVANCE</t>
  </si>
  <si>
    <t>PROYECTO NUEVO 2022 RESPONSABILIDAD DIREEECION DE P Y D</t>
  </si>
  <si>
    <r>
      <t>P52:</t>
    </r>
    <r>
      <rPr>
        <sz val="12"/>
        <color rgb="FF000000"/>
        <rFont val="Arial Narrow"/>
        <family val="2"/>
      </rPr>
      <t xml:space="preserve"> Creación de  nuevos modelos de negocios </t>
    </r>
  </si>
  <si>
    <t>TOTAL OBJETIVO TACTICO 18</t>
  </si>
  <si>
    <t xml:space="preserve">      4      OBJETIVOS</t>
  </si>
  <si>
    <r>
      <rPr>
        <b/>
        <sz val="14"/>
        <color rgb="FFFF0000"/>
        <rFont val="Arial Narrow"/>
        <family val="2"/>
      </rPr>
      <t>OE 01:</t>
    </r>
    <r>
      <rPr>
        <b/>
        <sz val="16"/>
        <color rgb="FFFF0000"/>
        <rFont val="Arial Narrow"/>
        <family val="2"/>
      </rPr>
      <t xml:space="preserve"> </t>
    </r>
    <r>
      <rPr>
        <b/>
        <sz val="12"/>
        <color rgb="FF000000"/>
        <rFont val="Arial Narrow"/>
        <family val="2"/>
      </rPr>
      <t>Fortalecer el talento humano de la organización para alcanzar las metas deseadas.</t>
    </r>
  </si>
  <si>
    <r>
      <rPr>
        <b/>
        <sz val="14"/>
        <color rgb="FFFF0000"/>
        <rFont val="Arial Narrow"/>
        <family val="2"/>
      </rPr>
      <t>OE 02:</t>
    </r>
    <r>
      <rPr>
        <b/>
        <sz val="12"/>
        <color rgb="FF000000"/>
        <rFont val="Arial Narrow"/>
        <family val="2"/>
      </rPr>
      <t xml:space="preserve"> Desarrollar una operación efectiva que garantice el mejoramiento del ecosistema empresarial de la región.</t>
    </r>
  </si>
  <si>
    <r>
      <rPr>
        <b/>
        <sz val="14"/>
        <color rgb="FFFF0000"/>
        <rFont val="Arial Narrow"/>
        <family val="2"/>
      </rPr>
      <t>OE 03</t>
    </r>
    <r>
      <rPr>
        <b/>
        <sz val="12"/>
        <color rgb="FF000000"/>
        <rFont val="Arial Narrow"/>
        <family val="2"/>
      </rPr>
      <t>: Brindar nuestros servicios con los mayores estándares de calidad y servicio aplicados a la realidad de la región</t>
    </r>
  </si>
  <si>
    <r>
      <rPr>
        <b/>
        <sz val="14"/>
        <color rgb="FFFF0000"/>
        <rFont val="Arial Narrow"/>
        <family val="2"/>
      </rPr>
      <t>OE 04</t>
    </r>
    <r>
      <rPr>
        <b/>
        <sz val="12"/>
        <color rgb="FF000000"/>
        <rFont val="Arial Narrow"/>
        <family val="2"/>
      </rPr>
      <t>: Garantizar la sostenibilidad financiera de la entidad y su capacidad de crecimiento constante</t>
    </r>
  </si>
  <si>
    <t>SEGUIMIENTO AL MES DE ABRIL 2023 - POR PROGRAMA, PROYECTO , ACTIVIDAD</t>
  </si>
  <si>
    <t>OBJETIVO ESTRATÉGICO</t>
  </si>
  <si>
    <t>ALCANCE OBJETIVO ESTRÀTEGICO</t>
  </si>
  <si>
    <t>PERSPECTIVA ESTRATEGICA</t>
  </si>
  <si>
    <t>OBJETIVO TÁCTICO</t>
  </si>
  <si>
    <t xml:space="preserve"> OBJETIVO TÁCTICO</t>
  </si>
  <si>
    <t>DIRECCIÓN RESPONSABLE</t>
  </si>
  <si>
    <t>PROGRAMA P</t>
  </si>
  <si>
    <t>PROYECTO Py</t>
  </si>
  <si>
    <t>ACTIVIDAD A</t>
  </si>
  <si>
    <t>% AVANCE AL MES DE ABRIL DE 2023</t>
  </si>
  <si>
    <t>Competencias Estratégicas</t>
  </si>
  <si>
    <t>Aprendizaje y Crecimiento</t>
  </si>
  <si>
    <t xml:space="preserve">OT-01 </t>
  </si>
  <si>
    <t>2022-2024 Mantener el sistema de gestión por competencias para el desarrollo profesional de los funcionarios
2025 Fortalecer el 10% de los items del sistema de gestión por competencias para el desarrollo profesional de los funcionarios
2026 Fortalecer el 20% de los items del sistema de gestión por competencias para el desarrollo profesional de los funcionarios</t>
  </si>
  <si>
    <t>Talento Humano</t>
  </si>
  <si>
    <t>P1: Capacitaciones primarias - Talento Humano
P2: Inducciones - reinducción
P3: Educación continuada de operadores
P4: Capacitación en gestión documental
P5: Capacitación en SGC
P6: Capacitaciones primarias</t>
  </si>
  <si>
    <t>Tecnologias Estratégicas</t>
  </si>
  <si>
    <t>OT-02</t>
  </si>
  <si>
    <r>
      <t xml:space="preserve">
2022 Crear y desarrollar el Plan Estratégico de Tecnología (PETI).
2023 Implementación 2 acciones iniciales Crear y desarrollar el Plan Estratégico de Tecnología (PETI).</t>
    </r>
    <r>
      <rPr>
        <sz val="12"/>
        <color rgb="FFFF0000"/>
        <rFont val="Arial Narrow"/>
        <family val="2"/>
      </rPr>
      <t xml:space="preserve"> (ONNICANALIDAD - Accesibilidad en página WEB (discapacidad).</t>
    </r>
    <r>
      <rPr>
        <sz val="12"/>
        <rFont val="Arial Narrow"/>
        <family val="2"/>
      </rPr>
      <t xml:space="preserve">
2024-2026 Implementación 2 acciones para crear y desarrollar el Plan Estratégico de Tecnología
(PETI). 
</t>
    </r>
  </si>
  <si>
    <t>Dirección Institucioal</t>
  </si>
  <si>
    <t>P7: Plan Estratégico de Teconología (PETI)</t>
  </si>
  <si>
    <t>OT-03</t>
  </si>
  <si>
    <t xml:space="preserve">
Fortalecer el sistema de bienestar integral para los funcionarios de la CCF, con programas de reconocimiento, estímulo, crecimiento y desarrollo personal 
</t>
  </si>
  <si>
    <t>Administrativa y Financiera</t>
  </si>
  <si>
    <t xml:space="preserve">
P8: Plan de Bienestar Interno
P9: Mejora continua del SG - SST
</t>
  </si>
  <si>
    <t xml:space="preserve">
Py1: Viabilidad para la creación del Fondo de Empleados de la CCF
</t>
  </si>
  <si>
    <t>TOTAL OBJETIVO ESTRATEGICO 1 (TACTICOS 1,2,3)</t>
  </si>
  <si>
    <t xml:space="preserve">
OE 02: Desarrollar una operación efectiva que garantice el mejoramiento del ecosistema empresarial de la región
</t>
  </si>
  <si>
    <t>Calidad Operativa</t>
  </si>
  <si>
    <t>Procesos</t>
  </si>
  <si>
    <t>OT-04</t>
  </si>
  <si>
    <t xml:space="preserve"> Mantener un nivel alto de calificación en los sondeos de satisfacción de las partes interesadas</t>
  </si>
  <si>
    <t>OPERATIVA</t>
  </si>
  <si>
    <t xml:space="preserve">
P10: Gestión de las PQR
P11: Auditorias Internas del SGC
</t>
  </si>
  <si>
    <t>A1: Canales de pagos</t>
  </si>
  <si>
    <t>Control Interno</t>
  </si>
  <si>
    <t>OT-05</t>
  </si>
  <si>
    <t>Verificar el cumplimiento al seguimiento, verificación, monitoreo de los controles realizados para la ejecución del 100% de los proyectos, programas y actividades de la organización, así como el cumplimiento de la normatividad externa e interna</t>
  </si>
  <si>
    <t>P12: Programa anual de auditorias de control interno</t>
  </si>
  <si>
    <t xml:space="preserve">Innovadores/ Mejora
Continua
</t>
  </si>
  <si>
    <t>OT-06</t>
  </si>
  <si>
    <t xml:space="preserve"> Implementar la mejora continua en el 100% de los procesos de la CCF</t>
  </si>
  <si>
    <t xml:space="preserve">P13: Mejoramiento Continuo de procesos internos
P14: Mantenimiento de la certificación de los procesos ISO
P15: Gestión documental
</t>
  </si>
  <si>
    <t>Py2: Fortalecimiento de herramientas digitales (Inteligencia
artificial)
Py3: Tecnificación y actualización de servicios móviles de atención -(Hoy Cámara Móvil)
Py4: Seguridad operacional (Instalaciones, transporte de valores,
acceso de personal)
Py5: Diseño plataforma estratégica para la CCF</t>
  </si>
  <si>
    <t>OT-07</t>
  </si>
  <si>
    <t xml:space="preserve">Generar campañas o eventos trimestrales para impulsar la formalización
empresarial.
</t>
  </si>
  <si>
    <t xml:space="preserve">
P16: Brigadas de Formalización
P17: Brigada de registro (Renovaciones)
P18: Servicios móviles de atención - INTEGRAL (Hoy Cámara Móvil)
</t>
  </si>
  <si>
    <t>OT-08</t>
  </si>
  <si>
    <t xml:space="preserve">Realizar por lo menos 4 estudios e investigaciones por año para el mejoramiento del ecosistema empresarial de la jusridicción
</t>
  </si>
  <si>
    <t xml:space="preserve">P19: Estimación demográfica empresarial - Observatorio económico
</t>
  </si>
  <si>
    <t xml:space="preserve">Py6: Estudio de caracterización empresarial de la jurisdicción
Py7: Boletin de competitividad de la Jurisdicción 2022
Py8: Estudio Socio económico de la Jurisdicción
Py9: Estudio de Comportamiento registral </t>
  </si>
  <si>
    <t>Impacto social</t>
  </si>
  <si>
    <t>OT-09</t>
  </si>
  <si>
    <t xml:space="preserve">Fortalecer los servicios del Centro de MASC y Consultorio Jurídico para llegar al 90% de los municipios de la jurisdicción.
</t>
  </si>
  <si>
    <t xml:space="preserve">P18: Servicios móviles de atención - (Hoy Cámara Móvil)
P20: Centros de conciliación
P20: Centros de conciliación
P21: Servicio social del Centro "Conciliación gratuita"
P22: Jornada de conciliación escolar "Semillero Escolar"
P23: Inclusión y asesoría jurídica en temas de violencia de género y
discapacidad
P24: Consultorio Jurídico
</t>
  </si>
  <si>
    <t>OT-10</t>
  </si>
  <si>
    <t>Generar acciones para comprometerse con el desarrollo sostenible</t>
  </si>
  <si>
    <t xml:space="preserve">
P25: Programa de Economía Circular
P26: Ahorro y uso eficiente de energia eléctrica
P27: Ahorro y uso eficiente de agua
P28: Manejo de residuos tecnológicos
P29: Reducción uso de papel
P30: Manejo y aprovechamiento de residuos sólidos
</t>
  </si>
  <si>
    <t>SUBTOTAL OBJETIVO ESTRATEGICO 2 ( TACTICOS 4,5,6,7,8,9,10)</t>
  </si>
  <si>
    <t xml:space="preserve">Aumento de la fidelidad </t>
  </si>
  <si>
    <t>OT-11</t>
  </si>
  <si>
    <t>Alcanzar que el 100% de los empresarios participen y se beneficien de dos o más servicios de la Cámara adicionales a los servicios registrales</t>
  </si>
  <si>
    <t>COMERCIAL</t>
  </si>
  <si>
    <t xml:space="preserve">
P18: Servicios móviles de atención - (Hoy Cámara Móvil)
P31: Fidelización a través de medios
</t>
  </si>
  <si>
    <t>Py10: Construcción y puesta en funcionamiento de la nueva sede del Centro de Atención Regional Villeta
Py11: Puesta en funcionamiento de la nueva sede del Centro de Atención Regional Funza
Py12: Implementación del Sistema de información para registrar el uso de los servicios de la CCF ("La Cámara más cerca de tu
negocio")</t>
  </si>
  <si>
    <t xml:space="preserve">
Aumento de la base de clientes</t>
  </si>
  <si>
    <t>OT-12</t>
  </si>
  <si>
    <t xml:space="preserve">Generar al menos 2 espacios mensuales para el relacionamiento directo con y entre los emprendedores, comerciantes y empresarios.
</t>
  </si>
  <si>
    <t xml:space="preserve">
P32: Encuentros empresariales
P33: Publicidad e imagen corporativa
P34: Creación de clusters
</t>
  </si>
  <si>
    <t>Aumento y mejoramiento de la oferta de programas</t>
  </si>
  <si>
    <t>OT-13</t>
  </si>
  <si>
    <t>Tener más y mejores servicios ampliando la cobertura</t>
  </si>
  <si>
    <t xml:space="preserve">
P35: Apoyo en contribuciones institucionales
P36: Promoción de sectores destacados
P37: Emprendimiento
P38: Formación empresarial (Educación empresarial + Mentorias especializadas)
P39: Gestión Ambiental Empresarial Sostenible (Py. Economía circular)
P40: Innovación empresarial
P41: Gestión de aliados para aumentar la capacidad de prestación de servicios de la CCF (técnico y gestión de recursos)
P42: Centro de Innovación
P43: Consultorios empresariales
P44: Oficina de internacionalización
P45: Ruedas de negocios y networking
P46: Campus empresarial
</t>
  </si>
  <si>
    <t xml:space="preserve">Py13: Turismo competitivo
Py14: Apoyo Agroempresarial
Py15: Promoción comercial (Campañas Comerciales)
Py16: Semilleros empresariales juveniles
</t>
  </si>
  <si>
    <t>A2: Sondeos para recolección de expectativas de los usuarios</t>
  </si>
  <si>
    <t>OT-14</t>
  </si>
  <si>
    <t>Mejorar en un 5% los tiempos de respuesta a los clientes</t>
  </si>
  <si>
    <t xml:space="preserve">
P47: Mejoramiento de herramientas tecnológicas
</t>
  </si>
  <si>
    <t xml:space="preserve">A3: Seguimiento y monitoreo de los tiempos de respuesta a
los clientes
</t>
  </si>
  <si>
    <t>Representatividad y articulación</t>
  </si>
  <si>
    <t>OT-15</t>
  </si>
  <si>
    <t>Generar espacios participativos para gestionar las inquietudes y necesidades de los empresarios ante diferentes instancias públicas y privadas en pos de coadyuvar las soluciones</t>
  </si>
  <si>
    <t xml:space="preserve">A4: Participación en mesas sectoriales, consejos regionales, asociaciones gremiales, comités y demás organos de representación en la cual la CCF haga parte o  sea invitada
A5: Elección de gremios de la producción
A6: Elección de Junta Directiva
</t>
  </si>
  <si>
    <t>SUBTOTAL OBJETIVO ESTRATEGICO 3 ( TACTICOS 11,12,13,14,15)</t>
  </si>
  <si>
    <t xml:space="preserve">
Mejoramiento de la liquidez 
</t>
  </si>
  <si>
    <t>OT- 16</t>
  </si>
  <si>
    <t xml:space="preserve">OT 16: Alcanzar el 70% de los recursos de renovación a tiempo con beneficios  concretos  para los comerciantes, empresarios y ESALES
</t>
  </si>
  <si>
    <t>Administrativa Y Financiera</t>
  </si>
  <si>
    <t>P17: Brigada de registro (Renovaciones)</t>
  </si>
  <si>
    <t xml:space="preserve">A7: Actividades de
motivación para la renovación
</t>
  </si>
  <si>
    <t xml:space="preserve">Crecimiento de los ingresos públicos
 </t>
  </si>
  <si>
    <t>OT-17</t>
  </si>
  <si>
    <t>2022  Incrementar los ingresos públicos en un 5% 
2023 Incrementar los ingresos públicos en un 5,5% 
2024 Incrementar los ingresos públicos en un 6% 
2025 Incrementar los ingresos públicos en un 7% 
2026 Incrementar los ingresos públicos en un 8%</t>
  </si>
  <si>
    <t xml:space="preserve">P48: Servicios Registrales
P49: Formalización
</t>
  </si>
  <si>
    <t xml:space="preserve">
A8: Préstamos
A9: Alquileres
A10: Ferias y/o eventos
A11: Ingresos públicos generados por otros
servicios
</t>
  </si>
  <si>
    <t>Crecimiento de los ingresos privados</t>
  </si>
  <si>
    <t>OT-18</t>
  </si>
  <si>
    <t>Incrementar los ingresos privados en un 24% con respecto al año anterior y en un 27% para el 2026</t>
  </si>
  <si>
    <t xml:space="preserve">
P50: Afiliados
P51: Educación continuada
P52: Creación de nuevos modelos de negocios
</t>
  </si>
  <si>
    <t>A12: Arrendamientos</t>
  </si>
  <si>
    <t>SUBTOTAL OBJETIVO ESTRATEGICO 4 (OBJETIVOS TACTIVOS 16,17 y 18)</t>
  </si>
  <si>
    <t>TOTAL AVANCE PLAN ESTRATETICO A DICIEMBRE 31 DE 2022</t>
  </si>
  <si>
    <t>SEGUIMIENTO
PLAN ESTRATEGICO MES DE JUNIO DE 2023</t>
  </si>
  <si>
    <t>META PROPUESTA 2022-2026</t>
  </si>
  <si>
    <t xml:space="preserve">DESCRIPCIÓN OBJETIVO TACTICOS 
</t>
  </si>
  <si>
    <t>META A DICIEMBRE 2023</t>
  </si>
  <si>
    <t>% DE CUMPLIMIENTO  MES DE ABRIL 2023</t>
  </si>
  <si>
    <t>META 
OE-01 2022</t>
  </si>
  <si>
    <t>META 
OE-01 2023</t>
  </si>
  <si>
    <t>META 
OE-01 2024</t>
  </si>
  <si>
    <t>META 
OE-01 2025</t>
  </si>
  <si>
    <t>META 
OE-01 2026</t>
  </si>
  <si>
    <t>META ACUMULADA A 2022-2026</t>
  </si>
  <si>
    <t>Cumplimiento Meta 2026</t>
  </si>
  <si>
    <t>Cumplimiento a 
O. TACTICO</t>
  </si>
  <si>
    <t>Cumplimiento a 
O. ESTRATEGICO -2018</t>
  </si>
  <si>
    <t>OE-01: Fortalecer el talento humano como soporte a la gestión de la organización.</t>
  </si>
  <si>
    <r>
      <rPr>
        <b/>
        <sz val="11"/>
        <color theme="1"/>
        <rFont val="Arial Narrow"/>
        <family val="2"/>
      </rPr>
      <t xml:space="preserve">OT-01: </t>
    </r>
    <r>
      <rPr>
        <sz val="11"/>
        <color theme="1"/>
        <rFont val="Arial Narrow"/>
        <family val="2"/>
      </rPr>
      <t>Dinamizar un sistema de gestión por competencias para mejorar el compromiso y desarrollo profesional de los funcionarios.</t>
    </r>
  </si>
  <si>
    <r>
      <rPr>
        <b/>
        <sz val="11"/>
        <color theme="1"/>
        <rFont val="Arial Narrow"/>
        <family val="2"/>
      </rPr>
      <t>OT-02:</t>
    </r>
    <r>
      <rPr>
        <sz val="11"/>
        <color theme="1"/>
        <rFont val="Arial Narrow"/>
        <family val="2"/>
      </rPr>
      <t xml:space="preserve"> Crear y desarrollar el Plan Estratégico de Tecnología (PETI).</t>
    </r>
  </si>
  <si>
    <r>
      <rPr>
        <b/>
        <sz val="11"/>
        <color theme="1"/>
        <rFont val="Arial Narrow"/>
        <family val="2"/>
      </rPr>
      <t>OT-03:</t>
    </r>
    <r>
      <rPr>
        <sz val="11"/>
        <color theme="1"/>
        <rFont val="Arial Narrow"/>
        <family val="2"/>
      </rPr>
      <t xml:space="preserve"> Fortalecer el sistema de bienestar integral para los funcionarios de la CCF, con programas de reconocimiento, estímulo, crecimiento y desarrollo personal.</t>
    </r>
  </si>
  <si>
    <t>TOTAL OBJETIVO  ESTRATEGICO 01 (OBJETIVOS TACTICOS: 01, 02 y 03)</t>
  </si>
  <si>
    <t>PERSPECTIVA DE PROCESOS</t>
  </si>
  <si>
    <t>OE-02: Desarrollar una operación efectiva que garantice el mejoramiento del ecosistema empresarial de la región</t>
  </si>
  <si>
    <r>
      <rPr>
        <b/>
        <sz val="11"/>
        <color theme="1"/>
        <rFont val="Arial Narrow"/>
        <family val="2"/>
      </rPr>
      <t>OT-04:</t>
    </r>
    <r>
      <rPr>
        <sz val="11"/>
        <color theme="1"/>
        <rFont val="Arial Narrow"/>
        <family val="2"/>
      </rPr>
      <t xml:space="preserve">  Mantener un nivel alto de calificación en los sondeos de satisfacción de las partes interesadas.</t>
    </r>
  </si>
  <si>
    <r>
      <rPr>
        <b/>
        <sz val="11"/>
        <color theme="1"/>
        <rFont val="Arial Narrow"/>
        <family val="2"/>
      </rPr>
      <t>OT-05:</t>
    </r>
    <r>
      <rPr>
        <sz val="11"/>
        <color theme="1"/>
        <rFont val="Arial Narrow"/>
        <family val="2"/>
      </rPr>
      <t xml:space="preserve"> Verificar el cumplimiento al seguimiento y monitoreo de los controles realizados para la ejecución del 100% de los proyectos, programas y actividades de la organización, así como el cumplimiento de la normatividad externa e interna.</t>
    </r>
  </si>
  <si>
    <r>
      <rPr>
        <b/>
        <sz val="11"/>
        <color theme="1"/>
        <rFont val="Arial Narrow"/>
        <family val="2"/>
      </rPr>
      <t>OT-06:</t>
    </r>
    <r>
      <rPr>
        <sz val="11"/>
        <color theme="1"/>
        <rFont val="Arial Narrow"/>
        <family val="2"/>
      </rPr>
      <t xml:space="preserve"> Implementar la mejora continua en el 100% de los procesos de la CCF. </t>
    </r>
  </si>
  <si>
    <r>
      <rPr>
        <b/>
        <sz val="11"/>
        <color theme="1"/>
        <rFont val="Arial Narrow"/>
        <family val="2"/>
      </rPr>
      <t>OT-07:</t>
    </r>
    <r>
      <rPr>
        <sz val="11"/>
        <color theme="1"/>
        <rFont val="Arial Narrow"/>
        <family val="2"/>
      </rPr>
      <t xml:space="preserve"> Generar campañas o eventos trimestrales para impulsar la formalización empresarial.</t>
    </r>
  </si>
  <si>
    <r>
      <rPr>
        <b/>
        <sz val="11"/>
        <color theme="1"/>
        <rFont val="Arial Narrow"/>
        <family val="2"/>
      </rPr>
      <t>OT-08:</t>
    </r>
    <r>
      <rPr>
        <sz val="11"/>
        <color theme="1"/>
        <rFont val="Arial Narrow"/>
        <family val="2"/>
      </rPr>
      <t xml:space="preserve"> Realizar por lo menos 4 estudios e investigaciones por año para el mejoramiento del ecosistema empresarial de la jusridicción.</t>
    </r>
  </si>
  <si>
    <r>
      <rPr>
        <b/>
        <sz val="11"/>
        <color theme="1"/>
        <rFont val="Arial Narrow"/>
        <family val="2"/>
      </rPr>
      <t>OT-09:</t>
    </r>
    <r>
      <rPr>
        <sz val="11"/>
        <color theme="1"/>
        <rFont val="Arial Narrow"/>
        <family val="2"/>
      </rPr>
      <t xml:space="preserve"> Fortalecer  los servicios del Centro de MASC y Consultorio Jurídico para llegar al 90% de los municipios de la jurisdicción.</t>
    </r>
  </si>
  <si>
    <r>
      <rPr>
        <b/>
        <sz val="11"/>
        <color theme="1"/>
        <rFont val="Arial Narrow"/>
        <family val="2"/>
      </rPr>
      <t>OT-10</t>
    </r>
    <r>
      <rPr>
        <sz val="11"/>
        <color theme="1"/>
        <rFont val="Arial Narrow"/>
        <family val="2"/>
      </rPr>
      <t>: Generar acciones para comprometerse con el desarrollo sostenible.</t>
    </r>
  </si>
  <si>
    <t>TOTAL OBJETIVO  ESTRATEGICO 02 (OBJETIVOS TACTICOS 04, 05, 06, 07, 08, 09 y 10.</t>
  </si>
  <si>
    <r>
      <t>OE 03:</t>
    </r>
    <r>
      <rPr>
        <sz val="11"/>
        <color theme="1"/>
        <rFont val="Arial Narrow"/>
        <family val="2"/>
      </rPr>
      <t xml:space="preserve"> </t>
    </r>
    <r>
      <rPr>
        <b/>
        <sz val="11"/>
        <color theme="1"/>
        <rFont val="Arial Narrow"/>
        <family val="2"/>
      </rPr>
      <t>Brindar nuestros servicios con los mayores estándares de calidad y servicio aplicados a la realidad de la región.</t>
    </r>
  </si>
  <si>
    <r>
      <rPr>
        <b/>
        <sz val="11"/>
        <color theme="1"/>
        <rFont val="Arial Narrow"/>
        <family val="2"/>
      </rPr>
      <t>OT-11:</t>
    </r>
    <r>
      <rPr>
        <sz val="11"/>
        <color theme="1"/>
        <rFont val="Arial Narrow"/>
        <family val="2"/>
      </rPr>
      <t xml:space="preserve"> Alcanzar que el 100% de los empresarios participen y se beneficien de dos o más servicios de la Cámara adionales a los servicios registrales.</t>
    </r>
  </si>
  <si>
    <r>
      <rPr>
        <b/>
        <sz val="11"/>
        <color theme="1"/>
        <rFont val="Arial Narrow"/>
        <family val="2"/>
      </rPr>
      <t>OT-12:</t>
    </r>
    <r>
      <rPr>
        <sz val="11"/>
        <color theme="1"/>
        <rFont val="Arial Narrow"/>
        <family val="2"/>
      </rPr>
      <t xml:space="preserve"> Generar al menos 2 espacios mensuales para el relacionamiento directo con y entre los emprendedores, comerciantes y empresarios.</t>
    </r>
  </si>
  <si>
    <r>
      <rPr>
        <b/>
        <sz val="11"/>
        <color theme="1"/>
        <rFont val="Arial Narrow"/>
        <family val="2"/>
      </rPr>
      <t>OT-13:</t>
    </r>
    <r>
      <rPr>
        <sz val="11"/>
        <color theme="1"/>
        <rFont val="Arial Narrow"/>
        <family val="2"/>
      </rPr>
      <t xml:space="preserve"> Tener más y mejores servicios ampliando la cobertura.</t>
    </r>
  </si>
  <si>
    <r>
      <rPr>
        <b/>
        <sz val="11"/>
        <color theme="1"/>
        <rFont val="Arial Narrow"/>
        <family val="2"/>
      </rPr>
      <t>OT-14:</t>
    </r>
    <r>
      <rPr>
        <sz val="11"/>
        <color theme="1"/>
        <rFont val="Arial Narrow"/>
        <family val="2"/>
      </rPr>
      <t xml:space="preserve"> Mejorar en un 5% los tiempos de respuesta a los clientes.</t>
    </r>
  </si>
  <si>
    <r>
      <rPr>
        <b/>
        <sz val="11"/>
        <color theme="1"/>
        <rFont val="Arial Narrow"/>
        <family val="2"/>
      </rPr>
      <t>OT-15:</t>
    </r>
    <r>
      <rPr>
        <sz val="11"/>
        <color theme="1"/>
        <rFont val="Arial Narrow"/>
        <family val="2"/>
      </rPr>
      <t xml:space="preserve"> Generar espacios participativos para gestionar las inquietudes y necesidades de los empresarios ante diferentes instancias.</t>
    </r>
  </si>
  <si>
    <t>TOTAL OBJETIVO  ESTRATEGICO 03 (OBJETIVOS TACTICOS 11,12, 13, 14 y 15)</t>
  </si>
  <si>
    <t>PERSPECTIVA FINANCIERA</t>
  </si>
  <si>
    <r>
      <rPr>
        <b/>
        <sz val="12"/>
        <color theme="1"/>
        <rFont val="Calibri"/>
        <family val="2"/>
      </rPr>
      <t>OE 04: Garantizar la sostenibilidad financiera de la entidad y su capacidad de crecimiento constante</t>
    </r>
    <r>
      <rPr>
        <b/>
        <sz val="12"/>
        <color theme="1"/>
        <rFont val="Arial Narrow"/>
        <family val="2"/>
      </rPr>
      <t>.</t>
    </r>
  </si>
  <si>
    <r>
      <rPr>
        <b/>
        <sz val="11"/>
        <color theme="1"/>
        <rFont val="Arial Narrow"/>
        <family val="2"/>
      </rPr>
      <t>OT-16:</t>
    </r>
    <r>
      <rPr>
        <sz val="11"/>
        <color theme="1"/>
        <rFont val="Arial Narrow"/>
        <family val="2"/>
      </rPr>
      <t xml:space="preserve"> Alcanzar el 70% de los recursos de renovación a tiempo con beneficios concretos para los comerciantes, empresarios.</t>
    </r>
  </si>
  <si>
    <r>
      <rPr>
        <b/>
        <sz val="11"/>
        <color theme="1"/>
        <rFont val="Arial Narrow"/>
        <family val="2"/>
      </rPr>
      <t>OT-17:</t>
    </r>
    <r>
      <rPr>
        <sz val="11"/>
        <color theme="1"/>
        <rFont val="Arial Narrow"/>
        <family val="2"/>
      </rPr>
      <t xml:space="preserve"> Incrementar los ingresos públicos en un 5% para el 2022, 5,5% para el 2023, 6% para el 2024, 7% para el 2025, 8% para el 2026- incremento frente al año anterior.</t>
    </r>
  </si>
  <si>
    <r>
      <rPr>
        <b/>
        <sz val="11"/>
        <color theme="1"/>
        <rFont val="Arial Narrow"/>
        <family val="2"/>
      </rPr>
      <t xml:space="preserve">OT-18: </t>
    </r>
    <r>
      <rPr>
        <sz val="11"/>
        <color theme="1"/>
        <rFont val="Arial Narrow"/>
        <family val="2"/>
      </rPr>
      <t xml:space="preserve"> Incrementar los ingresos privados en un 24% con respecto al año anterior, y en un 27% para el 2026. </t>
    </r>
  </si>
  <si>
    <t>TOTAL OBJETIVO  ESTRATEGICO 04 (OBJETIVOS TACTICOS 16,17 y 18)</t>
  </si>
  <si>
    <t>CUMPLIMIENTO AÑO 2022</t>
  </si>
  <si>
    <t>ES MULTIPLICAR EL CUMPLIMIENTO DEL OBJETIVO TACTICO 1 POR LA META PLATEADA EN EL ESTRATEGICO</t>
  </si>
  <si>
    <t>RECOLECCIÓN DE INFORMACIÓN PARA TABLERO DE INDICADORES PLAN ESTRATEGICO 2022-2026</t>
  </si>
  <si>
    <t>Indicador</t>
  </si>
  <si>
    <t>Variable</t>
  </si>
  <si>
    <t xml:space="preserve">Valor Anual </t>
  </si>
  <si>
    <t>Valor Ene</t>
  </si>
  <si>
    <t>Ene</t>
  </si>
  <si>
    <t>Valor Feb</t>
  </si>
  <si>
    <t>Feb</t>
  </si>
  <si>
    <t>Valor Mar</t>
  </si>
  <si>
    <t>Mar</t>
  </si>
  <si>
    <t>Valor Abr</t>
  </si>
  <si>
    <t>Abr</t>
  </si>
  <si>
    <t>Valor May</t>
  </si>
  <si>
    <t>May</t>
  </si>
  <si>
    <t>Valor Jun</t>
  </si>
  <si>
    <t>Jun</t>
  </si>
  <si>
    <t>Valor Jul</t>
  </si>
  <si>
    <t>Jul</t>
  </si>
  <si>
    <t>Valor Ago</t>
  </si>
  <si>
    <t>Ago</t>
  </si>
  <si>
    <t>Valor Sep</t>
  </si>
  <si>
    <t>Sep</t>
  </si>
  <si>
    <t>Valor Oct</t>
  </si>
  <si>
    <t>Oct</t>
  </si>
  <si>
    <t>Valor Nov</t>
  </si>
  <si>
    <t>Nov</t>
  </si>
  <si>
    <t>Valor Dic</t>
  </si>
  <si>
    <t>Dic</t>
  </si>
  <si>
    <t>OT 18: Incrementar los ingresos privados en un 24% con respecto al año anterior, y en un 27% para el 2026, para alcanzar un 300%</t>
  </si>
  <si>
    <t xml:space="preserve">Ingresos privados año actual </t>
  </si>
  <si>
    <t>ingresos privados año anterior</t>
  </si>
  <si>
    <t xml:space="preserve">Ingresos privados por arrendamientos año actual </t>
  </si>
  <si>
    <t xml:space="preserve"> ingresos privados por arrendamientos año anterior</t>
  </si>
  <si>
    <t>P50: Afiliados</t>
  </si>
  <si>
    <t xml:space="preserve">Ingresos privados por afiliados año actual </t>
  </si>
  <si>
    <t>ingresos privados por afiliados año anterior</t>
  </si>
  <si>
    <t>P51: Educación continuada</t>
  </si>
  <si>
    <t xml:space="preserve">Ingresos privados por educación continuada del año actual </t>
  </si>
  <si>
    <t>ingresos privados por educación continuada del año anterior</t>
  </si>
  <si>
    <t>P52: Creación de  nuevos modelos de negocios</t>
  </si>
  <si>
    <t>Crecimiento de los ingresos públicos</t>
  </si>
  <si>
    <t>OT 17: Incrementar los ingresos públicos en un 5% para el 2022, 5,5% para el 2023, 6% para el 2024, 7% para el 2025, 8% para el 2026</t>
  </si>
  <si>
    <t xml:space="preserve">Ingresos públicos año actual </t>
  </si>
  <si>
    <t>ingresos públicos año anterior</t>
  </si>
  <si>
    <t>P48: Servicios Registrales</t>
  </si>
  <si>
    <t xml:space="preserve">Ingresos públicos por servicios registrales año actual </t>
  </si>
  <si>
    <t>ingresos públicos por servicios registrales año anterior</t>
  </si>
  <si>
    <t>P49: Formalización</t>
  </si>
  <si>
    <t xml:space="preserve">Ingresos públicos  por formalización año actual </t>
  </si>
  <si>
    <t>ingresos públicos por formalización año anterior</t>
  </si>
  <si>
    <t>OT 16: Alcanzar el 70% de los recursos de renovación a tiempo con beneficios concretos para los comerciantes, empresarios y ESALES</t>
  </si>
  <si>
    <t>Ingresos recibidos</t>
  </si>
  <si>
    <t>Ingresos esperados</t>
  </si>
  <si>
    <t>Ingresos recibidos por renovaciones</t>
  </si>
  <si>
    <t>Ingresos esperados por renovaciones</t>
  </si>
  <si>
    <t>OE 03: Brindar nuestros servicios con los mayores estándares de calidad y servicio aplicados a la realidad de la región</t>
  </si>
  <si>
    <t>OT 15: Generar espacios participativos para gestionar las inquietudes y necesidades de los empresarios ante diferentes  instancias públicas y privadas en pos de coadyuvar las soluciones</t>
  </si>
  <si>
    <t># gestiones realizadas / necesidades recibidas e identificadas</t>
  </si>
  <si>
    <t># gestiones realizadas</t>
  </si>
  <si>
    <t># de necesidades recibidas e identificadas</t>
  </si>
  <si>
    <t>A4: Participación en mesas sectoriales, consejos regionales, asociaciones gremiales, comités y demás organos de representación en la cual la CCF haga parte o sea invitada</t>
  </si>
  <si>
    <t># sesiones de asistidas</t>
  </si>
  <si>
    <t># sesiones de mesas sectoriales invitadas o convocadas</t>
  </si>
  <si>
    <t>A5: Elección de gremios de la producción</t>
  </si>
  <si>
    <t>A6: Elección de Junta Directiva</t>
  </si>
  <si>
    <t># elecciones realizadas</t>
  </si>
  <si>
    <t>OT 14: Mejorar en un 5% los tiempos de respuesta a los clientes</t>
  </si>
  <si>
    <t xml:space="preserve">tiempo de respuesta a los clientes del año actual </t>
  </si>
  <si>
    <t>tiempo de respuesta a los clientes del año anterior</t>
  </si>
  <si>
    <t>P47: Mejoramiento de herramientas tecnológicas</t>
  </si>
  <si>
    <t>tiempo de respuesta en auditorias internas a los clientes del año actual</t>
  </si>
  <si>
    <t>tiempo de respuesta en auditorias internas a los clientes del año anterior</t>
  </si>
  <si>
    <t>A3: Seguimiento y monitoreo de los tiempos de respuesta a los clientes</t>
  </si>
  <si>
    <t xml:space="preserve">tiempo de respuesta a los clientes del año actual a través de medios tecnológicos </t>
  </si>
  <si>
    <t xml:space="preserve">tiempo de respuesta a los clientes del año anterior a través de medios tecnológicos </t>
  </si>
  <si>
    <t>OT 13: Tener más y mejores servicios ampliando la cobertura para llegar a un 150%</t>
  </si>
  <si>
    <t># de productos/servicios desarrollados con la participación de los grupos de interés</t>
  </si>
  <si>
    <t># de productos/servicios desarrollados</t>
  </si>
  <si>
    <t>P35: Apoyo en contribuciones institucionales</t>
  </si>
  <si>
    <t>P36: Promoción de sectores destacados</t>
  </si>
  <si>
    <t>P37: Emprendimiento</t>
  </si>
  <si>
    <t># personas atendidas en servicios de emprendimiento</t>
  </si>
  <si>
    <t>P38: Formación empresarial (Educación empresarial + Mentorias especializadas)</t>
  </si>
  <si>
    <t># personas capacitadas</t>
  </si>
  <si>
    <t>P39: Gestión Ambiental Empresarial Sostenible (Py. Economía circular)</t>
  </si>
  <si>
    <t># personas atendidas a través de la gestión ambiental empresarial</t>
  </si>
  <si>
    <t>P40: Innovación empresarial</t>
  </si>
  <si>
    <t># personas atendidas a través de los servicios de innovación empresarial</t>
  </si>
  <si>
    <t>P41: Gestión de aliados para aumentar la capacidad de prestación de servicios de la CCF (técnico y gestión de recursos)</t>
  </si>
  <si>
    <t># de aliados vinculados para aumentar la capacidad de prestación de servicios</t>
  </si>
  <si>
    <t>P42: Centro de Innovación</t>
  </si>
  <si>
    <t>P43: Consultorios empresariales</t>
  </si>
  <si>
    <t>P44: Oficina de internacionalización</t>
  </si>
  <si>
    <t>P45: Ruedas de negocios y networking</t>
  </si>
  <si>
    <t># encuentros con comerciantes realizados</t>
  </si>
  <si>
    <t># encuentros con comerciantes mensuales planeados</t>
  </si>
  <si>
    <t>P46: Campus empresarial</t>
  </si>
  <si>
    <t>Puesta en marcha del Campus  empresarial</t>
  </si>
  <si>
    <t># de capacitaciones realizadas a través del campus empresarial</t>
  </si>
  <si>
    <t># capacitaciones planeadas</t>
  </si>
  <si>
    <t>Sondeos realizados</t>
  </si>
  <si>
    <t>Sondeos solicitados</t>
  </si>
  <si>
    <t>Py13:  Turismo competitivo</t>
  </si>
  <si>
    <t>Py14: Apoyo Agroempresarial</t>
  </si>
  <si>
    <t>Py15: Promoción comercial (Campañas Comerciales)</t>
  </si>
  <si>
    <t>Py16: Semilleros empresariales juveniles</t>
  </si>
  <si>
    <t>OT 12: Generar al menos 2 espacios mensuales para el relacionamiento directo con y entre los emprendedores, comerciantes y empresarios</t>
  </si>
  <si>
    <t># espacios mensuales realizados / # espacios mensuales planeados</t>
  </si>
  <si>
    <t># espacios mensuales realizados</t>
  </si>
  <si>
    <t xml:space="preserve"> # espacios mensuales planeados</t>
  </si>
  <si>
    <t>P32: Encuentros empresariales</t>
  </si>
  <si>
    <t># ruedas de negocios realizadas</t>
  </si>
  <si>
    <t># ruedas de negocios planeadas</t>
  </si>
  <si>
    <t>P33: Publicidad e imagen corporativa</t>
  </si>
  <si>
    <t># campañas realizadas</t>
  </si>
  <si>
    <t># campañas requeridas</t>
  </si>
  <si>
    <t>P34: Creación de clusters</t>
  </si>
  <si>
    <t># de clusters creados</t>
  </si>
  <si>
    <t># clusters planeados</t>
  </si>
  <si>
    <t>OT 11: Alcanzar que el 100% de los empresarios participen y se beneficien de dos o más servicios de la Cámara adionales a los servicios registrales</t>
  </si>
  <si>
    <t># empresarios que adquieren un nuevo servicio, excluyendo los registrales</t>
  </si>
  <si>
    <t># empresarios que adquieren un servicio, excluyendo los registrales</t>
  </si>
  <si>
    <t>P18: Servicios móviles de atención - (Hoy Cámara Móvil)</t>
  </si>
  <si>
    <t># empresarios que tomaron algun servicio</t>
  </si>
  <si>
    <t>P31: Fidelización a través de medios</t>
  </si>
  <si>
    <t>Py10: Construcción y puesta en funcionamiento de la nueva sede del Centro de Atención Regional Villeta</t>
  </si>
  <si>
    <t># empresarios que usan un servicio de la CCF en el CAR Villeta</t>
  </si>
  <si>
    <t>Py11: Puesta en funcionamiento de la nueva sede del Centro de Atención Regional Funza</t>
  </si>
  <si>
    <t># empresarios que usan un servicio de la CCF en el CAR Funza</t>
  </si>
  <si>
    <t>Py12: Implementación del Sistema de información para registrar el uso de los servicios de la CCF ("La Cámara más cerca de tu negocio")</t>
  </si>
  <si>
    <t># empresarios que adquieren un nuevo servicio, excluyendo los registrales / # empresarios que adquieren un servicio, excluyendo los registrales</t>
  </si>
  <si>
    <t>OT 10: Generar acciones para comprometerse con el desarrollo sostenible</t>
  </si>
  <si>
    <t># acciones realizadas</t>
  </si>
  <si>
    <t># acciones previstas</t>
  </si>
  <si>
    <t>P25: Economía Circular</t>
  </si>
  <si>
    <t>P26: Ahorro y uso eficiente de energia eléctrica</t>
  </si>
  <si>
    <t>P27: Ahorro y uso eficiente de agua</t>
  </si>
  <si>
    <t>P28: Manejo de residuos tecnológicos</t>
  </si>
  <si>
    <t>P29: Reducción uso de papel</t>
  </si>
  <si>
    <t>P30: Manejo y aprovechamiento de residuos sólidos</t>
  </si>
  <si>
    <t>OT 09: Fortalecer  los servicios del Centro de MASC y Consultorio Jurídico para llegar al 90% de los municipios de la jurisdicción</t>
  </si>
  <si>
    <t># municipios con servicios CMASC y CAM / # municipios  de la jurisdicción</t>
  </si>
  <si>
    <t># municipios con servicios CMASC y CAM</t>
  </si>
  <si>
    <t># municipios  de la jurisdicción</t>
  </si>
  <si>
    <t># de servicios del CMASC y CAM brindados</t>
  </si>
  <si>
    <t>P20: Centros de conciliación</t>
  </si>
  <si>
    <t># centros de conciliación montados / # centros de conciliación autorizados</t>
  </si>
  <si>
    <t># centros de conciliación montados</t>
  </si>
  <si>
    <t># centros de conciliación autorizados</t>
  </si>
  <si>
    <t>P21: Servicio social del Centro "Conciliación gratuita"</t>
  </si>
  <si>
    <t># servicios realizados a través del Centro de conciliación gratuita</t>
  </si>
  <si>
    <t>P22: Jornada de conciliación escolar "Semillero Escolar"</t>
  </si>
  <si>
    <t># de participaciones en las elecciones de gremios de la producción</t>
  </si>
  <si>
    <t>P23: Inclusión y asesoría jurídica en temas de violencia de género y discapacidad</t>
  </si>
  <si>
    <t># solicitudes tramitadas</t>
  </si>
  <si>
    <t># solicitudes recibidas</t>
  </si>
  <si>
    <t>P24: Consultorio Jurídico</t>
  </si>
  <si>
    <t># de solicitudes tramitadas</t>
  </si>
  <si>
    <t>OT 08: Realizar por lo menos 4 estudios e investigaciones por año para el mejoramiento del ecosistema empresarial de la jusridicción</t>
  </si>
  <si>
    <t># estudios realizados</t>
  </si>
  <si>
    <t># estudios previstos</t>
  </si>
  <si>
    <t>P19: Estimación demográfica empresarial</t>
  </si>
  <si>
    <t>Py6: Estudio para la  reactivación económica 2022</t>
  </si>
  <si>
    <t>Realización de los mapeos empresariales</t>
  </si>
  <si>
    <t>Py7: Estudio de competitividad 2022</t>
  </si>
  <si>
    <t>Py8: Estudio de cobertura sobre los servicios ofrecidos por la CCF</t>
  </si>
  <si>
    <t>Realización del informe de competitividad 2023</t>
  </si>
  <si>
    <t>Py9: Estudio reputación de la CCF</t>
  </si>
  <si>
    <t>OT 07: Generar campañas o eventos trimestrales para impulsar la formalización empresarial</t>
  </si>
  <si>
    <t># de campañas o eventos realizados</t>
  </si>
  <si>
    <t>P16: Brigadas de Formalización</t>
  </si>
  <si>
    <t># servicios móviles de atención realizados</t>
  </si>
  <si>
    <t># de eventos de emprendimiento realizados</t>
  </si>
  <si>
    <t>Innovadores</t>
  </si>
  <si>
    <t>OT 06: Implementar la mejora continua en el 100% de los procesos de la CCF</t>
  </si>
  <si>
    <t># procesos con mejora continua /  #procesos de la CCF</t>
  </si>
  <si>
    <t># servicios prestados digitalmente</t>
  </si>
  <si>
    <t># servicios ofrecidos por la CCF</t>
  </si>
  <si>
    <t>P13: Mejoramiento Continuo de procesos internos</t>
  </si>
  <si>
    <t>Py2: Fortalecimiento de herramientas digitales (Inteligencia artificial)</t>
  </si>
  <si>
    <t># de servicios que usan herramientas de inteligencia artificial</t>
  </si>
  <si>
    <t># de servicios actualizados y/o tecnificados</t>
  </si>
  <si>
    <t>Py3: Tecnificación y actualización de servicios móviles de atención -(Hoy Cámara Móvil)</t>
  </si>
  <si>
    <t># actividades realizadas</t>
  </si>
  <si>
    <t># actividades requeridas</t>
  </si>
  <si>
    <t>P14: Mantenimiento de la certificación de los procesos ISO</t>
  </si>
  <si>
    <t># procesos certificados bajo normatividad ISO</t>
  </si>
  <si>
    <t># procesos ISO totales</t>
  </si>
  <si>
    <t>P15: Gestión documental</t>
  </si>
  <si>
    <t>Herramientas archivisticas ejecutadas</t>
  </si>
  <si>
    <t>Herramientas archivisticas requeridas por ley</t>
  </si>
  <si>
    <t>Py4: Seguridad operacional (Instalaciones, transporte de valores, acceso de personal)</t>
  </si>
  <si>
    <t>Buenas prácticas implementadas / buenas practicas identificadas para la seguridad operacional</t>
  </si>
  <si>
    <t>Buenas prácticas implementadas</t>
  </si>
  <si>
    <t>Buenas practicas identificadas para la seguridad operacional</t>
  </si>
  <si>
    <t>Py5: Diseño plataforma estratégica para la CCF</t>
  </si>
  <si>
    <t>Actividades realizadas</t>
  </si>
  <si>
    <t>Actividades requeridas</t>
  </si>
  <si>
    <t>OT 05: Verificar el cumplimiento al seguimiento, verificación, monitoreo de los controles realizados para la ejecución del 100% de los proyectos, programas y actividades de la organización, así como el cumplimiento de la normatividad externa e interna</t>
  </si>
  <si>
    <t xml:space="preserve"># auditorias realizadas </t>
  </si>
  <si>
    <t># auditorias programadas</t>
  </si>
  <si>
    <t># hallazgos encontrados</t>
  </si>
  <si>
    <t># auditorias realizadas / # auditorias programadas</t>
  </si>
  <si>
    <t>OT 04: Mantener un nivel alto de calificación en los sondeos de satisfacción de las partes interesadas</t>
  </si>
  <si>
    <t xml:space="preserve"># actores estratégicos vinculados </t>
  </si>
  <si>
    <t>P10: Gestión de las PQR</t>
  </si>
  <si>
    <t>PQR gestionadas/ PQR recibidas</t>
  </si>
  <si>
    <t>PQR gestionadas</t>
  </si>
  <si>
    <t>PQR recibidas</t>
  </si>
  <si>
    <t>P11: Auditorias Internas del SGC</t>
  </si>
  <si>
    <t>Auditorias realizadas/ auditorias programadas</t>
  </si>
  <si>
    <t>Auditorias realizadas</t>
  </si>
  <si>
    <t>Auditorias programadas</t>
  </si>
  <si>
    <t>acciones realizadas/ acciones definidas</t>
  </si>
  <si>
    <t>Acciones realizadas</t>
  </si>
  <si>
    <t>indicador</t>
  </si>
  <si>
    <t>OT 03: Fortalecer el sistema de bienestar integral para los funcionarios de la CCF, con programas de reconocimiento, estímulo, crecimiento y desarrollo personal</t>
  </si>
  <si>
    <t>Acciones programadas</t>
  </si>
  <si>
    <t>P8: Plan de Bienestar Interno</t>
  </si>
  <si>
    <t>Acciones ejecutadas</t>
  </si>
  <si>
    <t>Acciones planeadas</t>
  </si>
  <si>
    <t>P9: Mejora continua del SG -SST</t>
  </si>
  <si>
    <t>Py1:  Viabilidad para la creación del Fondo de Empleados de la CCF</t>
  </si>
  <si>
    <t>OT 02: Crear y desarrollar el Plan Estratégico de Tecnología (PETI).</t>
  </si>
  <si>
    <t>OT 01: Dinamizar un sistema de gestión por competencias para mejorar el compromiso y desarrollo profesional de los funcionarios</t>
  </si>
  <si>
    <t>Capacitaciones realizadas</t>
  </si>
  <si>
    <t>Capacitaciones programadas</t>
  </si>
  <si>
    <t>P1: Capacitaciones primarias - Talento Humano</t>
  </si>
  <si>
    <t>P2: Inducciones - reinducción</t>
  </si>
  <si>
    <t>#Inducciones realizadas</t>
  </si>
  <si>
    <t>#inducciones programadas</t>
  </si>
  <si>
    <t>P3: Educación continuada de  operadores</t>
  </si>
  <si>
    <t>P4: Capacitación en gestión documental</t>
  </si>
  <si>
    <t>P5: Capacitación en SGC</t>
  </si>
  <si>
    <t>P6: Capacitación en planeación estratégica</t>
  </si>
  <si>
    <t>Py1:  Creación del Fondo de Empleados de la CCF</t>
  </si>
  <si>
    <t>Acciones desarrolladas /Acciones programadas *100</t>
  </si>
  <si>
    <t>Acciones desarrolladas</t>
  </si>
  <si>
    <t>CUMPLIMIENTO AL PLAN ESTRATEGICO 2017-2021</t>
  </si>
  <si>
    <t>Perspectiva Estratégica</t>
  </si>
  <si>
    <t>Programa Estratégico</t>
  </si>
  <si>
    <t>Objetivo Estratégico</t>
  </si>
  <si>
    <t>Objetivo Táctico</t>
  </si>
  <si>
    <t>Forma de calcularlo</t>
  </si>
  <si>
    <t>Responsable</t>
  </si>
  <si>
    <t>Fuente</t>
  </si>
  <si>
    <t>Periodicidad</t>
  </si>
  <si>
    <t>Métrica</t>
  </si>
  <si>
    <t>Febrero</t>
  </si>
  <si>
    <t>Marzo</t>
  </si>
  <si>
    <t>Abril</t>
  </si>
  <si>
    <t>Mayo</t>
  </si>
  <si>
    <t>Junio</t>
  </si>
  <si>
    <t>Julio</t>
  </si>
  <si>
    <t>Agosto</t>
  </si>
  <si>
    <t>Septiembre</t>
  </si>
  <si>
    <t>Octubre</t>
  </si>
  <si>
    <t>Noviembre</t>
  </si>
  <si>
    <t>Diciembre</t>
  </si>
  <si>
    <t>Avance 2018</t>
  </si>
  <si>
    <t>Meta 2018</t>
  </si>
  <si>
    <t>Meta 2019</t>
  </si>
  <si>
    <t>Meta 2020</t>
  </si>
  <si>
    <t>Meta 2021</t>
  </si>
  <si>
    <t>Cumplimiento a 2018</t>
  </si>
  <si>
    <t>Convenio municipio de mosquera (semana de la competitividad) Funza (Encuetro de emprendimiento y feria naranja).</t>
  </si>
  <si>
    <t>ESTRATEGIAS PLANTEADAS/2019</t>
  </si>
  <si>
    <t>EVIDENCIAS</t>
  </si>
  <si>
    <t>Financiera</t>
  </si>
  <si>
    <t>Fortalecimiento Empresarial</t>
  </si>
  <si>
    <t>CUMPLIMIENTO PLAN ANUAL DE TRABAJO</t>
  </si>
  <si>
    <t xml:space="preserve">Porcentual </t>
  </si>
  <si>
    <t>De 365 días del año el número entre prestamos y alquileres fue de 82 de los cuales  únicamente 55 generaron ingresos.</t>
  </si>
  <si>
    <t xml:space="preserve">Generar estrategias para la promoción del uso de Salones empresariales y auditorios para incrementar los ingresos. </t>
  </si>
  <si>
    <t>-</t>
  </si>
  <si>
    <t>[OE-04] Incrementamos nuestros ingresos en forma sostenible</t>
  </si>
  <si>
    <t>[OT-11] Incrementamos nuestros ingresos proveniente de recursos privados</t>
  </si>
  <si>
    <t>((Ingresos Brutos Privados t+1)/(Ingresos Brutos Privados t))-1</t>
  </si>
  <si>
    <t>Direcciòn Administrativa y Financiera/ Dirección de promoción y desarrollo</t>
  </si>
  <si>
    <t>Dirección Administrativa y Financiera (Contador) - suministra la informaciòn -  Dirección de Promociòn y Desarrollo</t>
  </si>
  <si>
    <t>Anual</t>
  </si>
  <si>
    <t>La Dirección encargada de suministrar la información es Administrativa y financiera EL CUMPLIMIENTO NO ES POSIBLE Se tomo ingresos privados año anterior Vr Ingresos año actual. Nos arroja un incremento del 5% anua</t>
  </si>
  <si>
    <r>
      <rPr>
        <sz val="11"/>
        <color rgb="FF000000"/>
        <rFont val="Calibri"/>
        <family val="2"/>
      </rPr>
      <t xml:space="preserve">Reducir </t>
    </r>
    <r>
      <rPr>
        <b/>
        <sz val="11"/>
        <color rgb="FFFF0000"/>
        <rFont val="Calibri"/>
        <family val="2"/>
      </rPr>
      <t xml:space="preserve">la meta del objetivo, </t>
    </r>
    <r>
      <rPr>
        <sz val="11"/>
        <color rgb="FF000000"/>
        <rFont val="Calibri"/>
        <family val="2"/>
      </rPr>
      <t>ya que la tendencia anual es de tan solo el 6% anual. Incrementar el No. afiliados, Asegurar la ejecución de actividades de formación.</t>
    </r>
  </si>
  <si>
    <t xml:space="preserve">Cosolidado de afiliados 2018 -2017- </t>
  </si>
  <si>
    <t>[OT-12] Incrementamos nuestros ingresos proveniente de recursos públicos</t>
  </si>
  <si>
    <t>((Ingresos Brutos Públicos t+1)/(Ingresos Brutos Públicos t))-1</t>
  </si>
  <si>
    <t>Dirección Administrativa y Financiera (Contador) - suministra la informaciòn - Dir. Registros Pùblicos y  Dirección de Promociòn y Desarrollo potencializan el indicador</t>
  </si>
  <si>
    <t>Total ingresos operacionales de la vigencia 2018</t>
  </si>
  <si>
    <t>El componete exencial de todos los programas de Promociòn se encamina a promover la formalización. Se estandariza un nùmero de formalizados por brigadas. Se recomienda articular matriculado vr formalizado, control efectivo al equipo de brigadas</t>
  </si>
  <si>
    <t>Informe final 2018</t>
  </si>
  <si>
    <t>Cliente</t>
  </si>
  <si>
    <t>Mejor Servicio</t>
  </si>
  <si>
    <t>[OE-03] Prestamos soluciones integrales, oportunas e innovadoras que se ajustan a las necesidades de nuestros clientes</t>
  </si>
  <si>
    <t>[OT-16] Impulsamos la formalización y el fortalecimiento empresarial</t>
  </si>
  <si>
    <t>(Total de comerciantes formalizados / Total de comerciantes sensibilizados) -1</t>
  </si>
  <si>
    <t>Dirección de Promoción y Desarrollo</t>
  </si>
  <si>
    <t>Informe final consolidado brigada</t>
  </si>
  <si>
    <t>BRIGADAS PARA LA FORMALIZACIÓN EMPRESARIAL = 800  sensibilizados,  350 formalizados = inf. Seguimiento PAT 2018</t>
  </si>
  <si>
    <t>Número de empresas matriculadas que superan los cuatro años de sobrevivencia.</t>
  </si>
  <si>
    <t>Dirección Registros Públicos/ Promoción y Desarrollo</t>
  </si>
  <si>
    <t>Dirección Institucional (sistemas) /  SII (Base general y solo se tienen en cuentan las P.N y P.J) - Responsable de la Informaciòn - Direcciòn de Registros Pùblicos y Promociòn y Desarrollo potencializa el indicador</t>
  </si>
  <si>
    <t xml:space="preserve">Anual </t>
  </si>
  <si>
    <t>Información suministrada Área de Sistemas, extracción SII tres años anteriores. Archivo evidencia No. 1</t>
  </si>
  <si>
    <t>Se recomienda implementar estrategias encaminadas a la renovación, FORTALECER CAMARA MOVIL, estandarizar metas para nuevas afiliaciones</t>
  </si>
  <si>
    <t>Informe de gestión 2018</t>
  </si>
  <si>
    <t xml:space="preserve">En el 2017 se certificaron 120 personas y 2018 se certificaron 58 personas - Programa de fortalecimiento Empresarial </t>
  </si>
  <si>
    <t>Dirección Registros Públicos/ Dirección de  Promoción y Desarrollo</t>
  </si>
  <si>
    <t>Dirección Institucional (sistemas) / SII (Base general y solo se tienen en cuentan las P.N y P.J)</t>
  </si>
  <si>
    <t>Información suministrada Área de Sistemas, extracción SII - tres años anteriores. Archivo evidencia No. 1</t>
  </si>
  <si>
    <t xml:space="preserve">Dirección Registros </t>
  </si>
  <si>
    <t>Dirección Institucional - sistemas - SII (Base general y solo se tienen en cuentan las P.N y P.J)</t>
  </si>
  <si>
    <t>Información suministrada Área de Sistemas, extracción SII - P. Natural, Jurídica. Vigencias 2017-2018.Archivo evidencia No. 2</t>
  </si>
  <si>
    <t>Dirección Institucional - sistemas - SII(Base general) totalidad</t>
  </si>
  <si>
    <t>Mensual</t>
  </si>
  <si>
    <t>Información suministrada Área de Sistemas, extracción SII - P. Natural, P.juridica. Vigencias total 2018 (enero/feb/mar) 2018. Archivo evidencia No. 3</t>
  </si>
  <si>
    <t xml:space="preserve">Para este indicador en el 2018, se tuvo en cuenta actividades como: Redes empresariales (55 empresarios), Micro ruedas (197) asistentes y rueda de negocios (247) empresas. Hacer seguimiento y analizar los resultados </t>
  </si>
  <si>
    <t xml:space="preserve">VALIDAR ESTE DATO </t>
  </si>
  <si>
    <t>Semestral</t>
  </si>
  <si>
    <t>Número Entero</t>
  </si>
  <si>
    <t>Participación en la mesa de Ormet en la Gobernación y CRC Cámara de Comercio de Bogotá.</t>
  </si>
  <si>
    <t>Se recomienda realizar socialización y documentar los logros alcanzados</t>
  </si>
  <si>
    <t xml:space="preserve"> Dirección de Desarrollo Institucional</t>
  </si>
  <si>
    <t>Estudio de viabilidad  Técnica para la implementación de un centro de innovación en la jurisdicción, Estudio de viabilidad para la construcción de un recinto ferial y Estudio socio-económico para la SIC, documentos que están publicados en la pagina web para la consulta de toda la comunidad.</t>
  </si>
  <si>
    <t>Para la vigencia 2018, se establecio el programa VEEDURIA COMO MEDIO DE CONTROL SOCIAL</t>
  </si>
  <si>
    <t>Dirección de Promoción y Desarrollo | Proyecto Negocios Verdes</t>
  </si>
  <si>
    <t>Se realiza un taller de zonas ambientalmente competitivas en el mes de julio 2018</t>
  </si>
  <si>
    <t>Encuesta</t>
  </si>
  <si>
    <t xml:space="preserve">En la actualidad no existe una encuesta que determine el nivel de confiabilidad.... Se recomienda contemplar la pregunta en las encuestas que manejan .....¿Recomienda usted a la Cámara de Comercio de Facatativá como una entidad confiable que presta servicios de calidad (programas, capacitaciones, eventos, etc.)? </t>
  </si>
  <si>
    <t>NO ES MEDIBLE.  NUESTRA CONDICION ES QUE SOMOS UNICOS EN LA JURISDICCION, NO SE CUENTA CON ESTADISTICO COMPARATIVO, SE SOLICITA REDIRECCIONAR, EN EL SENTIDO DE PODER DESDE EL AREA DE PROMOCIÓN Y DESARROLLO AGRUPAR EMPRESAS INNOVADORAS Y A TRAVÉS DE UNA ENCUESTA PARA MEDIR EL NIVEL DE REPUTACIÒN O RECONOCIMIENTO.</t>
  </si>
  <si>
    <t xml:space="preserve">Dirección Administrativa y Financiera  </t>
  </si>
  <si>
    <t xml:space="preserve">Seguimiento a los contratos </t>
  </si>
  <si>
    <t>REPLANTEAR EL META CONTEMPLADA EN EL PLAN ESTRATEGICO NO SE CUMPLE</t>
  </si>
  <si>
    <t>Verificar el porcentaje de avance de obra para las sedes de Pacho, Villeta y Funza.</t>
  </si>
  <si>
    <t xml:space="preserve">Dirección Institucional </t>
  </si>
  <si>
    <t>PQRS -  FOR-CMC-31
PERCEPCION DE LA SATISFACCION AL CLIENTE</t>
  </si>
  <si>
    <t>Se cuenta con una tabulación de servicio al cliente, con la que mensualmente se consolida informaciòn y nivel de satisfacciòn del servicio prestado. Es realizada por el  Técnico I. PQR - Direcciòn Institucional.</t>
  </si>
  <si>
    <t>Sensibilizar a la totalidad de la organización sobre la importancia de brindar un servicio de excelencia al cliente externo. Identificar las herramientas que se ajusten de manera más adecuada a la CCF en procura de la entrega del servicio definido que alinee la estrategia de la INSTITUCIÓN.</t>
  </si>
  <si>
    <t>Evaluación de las capacitaciones dirigidas a empresarios.</t>
  </si>
  <si>
    <t>Trimestral</t>
  </si>
  <si>
    <t>Este indicador se evidencia con el nivel de satisfacción aplicado mediante FOR-PID-02-EVALUACION A CAPACITACIONES.</t>
  </si>
  <si>
    <t xml:space="preserve">Se recomienda una cosolidación final de cada actividad o entregable por proyecto en la identifique meta Vr cumplimiento </t>
  </si>
  <si>
    <t>INDICADOR CALIDAD PRESTACION DEL SERVICIO FOR-CMC12</t>
  </si>
  <si>
    <t>Calidad - Informe del auditor y seguimiento por parte del Profesional II de Calidad</t>
  </si>
  <si>
    <t>Dato que se validará a finales del mes de Julio de 2019, evidencia tomada del área de calidad. INFORME DE AUDITORIA Vr OPORTUNIDADES DE MEJORA . Evidencia 5</t>
  </si>
  <si>
    <t>Planeación - Informe seguimiento por parte del coordinador de planeación</t>
  </si>
  <si>
    <t>Se efectúo seguimiento al plan estratégico 2018, através de informe de seguimiento al PAT(sept/2018). No se cuenta con linea base</t>
  </si>
  <si>
    <t>La herramienta no cumpliò con el objetivo propuesto, se inicia implementación del modulo estrategico JSP7, abril 2019, se plantea seguimiento al  PAT por parte del Area de Planeación Institucional. Se  recomienda socializaciòn del Plan Estratégico 2017-2021, estructuración Linea Base 2018.</t>
  </si>
  <si>
    <t>ACTA DE SEGUIMIENTO DE INDICADORES</t>
  </si>
  <si>
    <t>Comunicaciones - Plataforma tecnológica (Mailling)</t>
  </si>
  <si>
    <t>Informaciòn suministrado por el profesional responsable de comunicaciones</t>
  </si>
  <si>
    <t>Inspección directa</t>
  </si>
  <si>
    <t>Bolsa y traiding dirigida a 20 empresarios - certificado virtual</t>
  </si>
  <si>
    <t>Se recomienda implementar estrategias de comunicación y desarrollo para aquellos programas que pueden ser ejecutados a través del uso de las TIC´s. En temas de Gestión y fortalecimiento a la competitividad empresarial, Internacionalización o Fortalecimiento al Sector turístico.</t>
  </si>
  <si>
    <t>PQRS - FOR-REP-06 
CONTROL PQRS</t>
  </si>
  <si>
    <t>Se implemento estrategias efectivas de  capacitaciòn en servicio al cliente, como resultado se redujo notablemente</t>
  </si>
  <si>
    <t>Se implemento estrategias efectivas de  capacitaciòn en servicio al cliente, como resultado se redujo notablemente, se requiere continuar con la misma tendencia.</t>
  </si>
  <si>
    <t>Dirección de Talento Humano</t>
  </si>
  <si>
    <t>Asistencia a Capacitaciòn y Divulgación de Documentos FOR-TH-01</t>
  </si>
  <si>
    <r>
      <rPr>
        <sz val="11"/>
        <rFont val="Calibri"/>
        <family val="2"/>
      </rPr>
      <t xml:space="preserve">Se realizó 4 secciones de capacitaciòn en servicio al cliente con asistencia de 35 funcionarios aproximadamente. Según planilla de asistencia - </t>
    </r>
    <r>
      <rPr>
        <sz val="11"/>
        <color rgb="FFFF0000"/>
        <rFont val="Calibri"/>
        <family val="2"/>
      </rPr>
      <t>2018 se reduce a 0 las PQR por mala atención al cliente.</t>
    </r>
  </si>
  <si>
    <t>Se plantea para 2019, consolidar un informe desde PQR, que clasifique y mida las diferentes que se evidencian durante el periodo - Implementar Diagnostico de Servicio al Cliente</t>
  </si>
  <si>
    <t>Se requiere que desde el Area de Talento Humano se valide y entregué evidencia de la capacitación</t>
  </si>
  <si>
    <t>Plataforma redes empresariales</t>
  </si>
  <si>
    <t xml:space="preserve">La plataforma de redes empresariales genera el numero de diagnósticos realizados. Se recomienda al director del área monitorear los diagnósticos para generar estrategias de analítica de datos. </t>
  </si>
  <si>
    <t xml:space="preserve">Se recomienda dar continuidad a la herramieta - </t>
  </si>
  <si>
    <t>Dirección de Promoción y Desarrollo, MASC, Registros</t>
  </si>
  <si>
    <t xml:space="preserve"> FOR-CMC-13 DIGITURNO Y SATISFACCION DEL CLIENTE</t>
  </si>
  <si>
    <t>mensual / con acumulado anual</t>
  </si>
  <si>
    <t>No. Preguntas calificadas con bueno o excelente/ Total Preguntas aplicadas *100</t>
  </si>
  <si>
    <t>Se toma los resultados del año 2018, el cual arroja:  88,10% satisfacciòn al cliente y 99,50% .</t>
  </si>
  <si>
    <t>PARA LA VIGENCIA 2019,  Se recomienda rigurosidad en el diligenciamiento por parte de las Direcciones que apuntan de manera activa al indicador</t>
  </si>
  <si>
    <t>Se valida la información con P. Desarrollo, sobre el % de empresarios que se benefician de dos o mas servicios_ inspeccion directa</t>
  </si>
  <si>
    <t>Se recomienda llevar un seguimiento de los empresarios que se benefician y son recurrentes a los eventos en temas de fortalecimiento empresarial e integración con el sector económico y los mercados de alto valor para el Empresario, esto con el fin de hacer analítica de datos. Implementar una herramienta que permita la mediciòn anual</t>
  </si>
  <si>
    <t>Inspecciòn directa</t>
  </si>
  <si>
    <t xml:space="preserve">El medio de comunicación más utilizado es el WhatsApp con un 30% de efectividad </t>
  </si>
  <si>
    <t>Sistemas</t>
  </si>
  <si>
    <t xml:space="preserve">Número entero </t>
  </si>
  <si>
    <r>
      <rPr>
        <sz val="11"/>
        <rFont val="Calibri"/>
        <family val="2"/>
      </rPr>
      <t xml:space="preserve">Número total de herramientas tecnológicas utilizadas por la CCF son: </t>
    </r>
    <r>
      <rPr>
        <sz val="11"/>
        <color rgb="FFFF0000"/>
        <rFont val="Calibri"/>
        <family val="2"/>
      </rPr>
      <t xml:space="preserve">JSP7 </t>
    </r>
    <r>
      <rPr>
        <sz val="11"/>
        <rFont val="Calibri"/>
        <family val="2"/>
      </rPr>
      <t xml:space="preserve">(Contrataciön-Planeaciòn Estrategica, Contabilidad, Activos Fijos, Presupuesto, Tesoreria), </t>
    </r>
    <r>
      <rPr>
        <sz val="11"/>
        <color rgb="FFFF0000"/>
        <rFont val="Calibri"/>
        <family val="2"/>
      </rPr>
      <t xml:space="preserve">Docxflow </t>
    </r>
    <r>
      <rPr>
        <sz val="11"/>
        <rFont val="Calibri"/>
        <family val="2"/>
      </rPr>
      <t>(gestión documental)</t>
    </r>
    <r>
      <rPr>
        <sz val="11"/>
        <color rgb="FFFF0000"/>
        <rFont val="Calibri"/>
        <family val="2"/>
      </rPr>
      <t>,</t>
    </r>
    <r>
      <rPr>
        <sz val="11"/>
        <rFont val="Calibri"/>
        <family val="2"/>
      </rPr>
      <t xml:space="preserve"> </t>
    </r>
    <r>
      <rPr>
        <sz val="11"/>
        <color rgb="FFFF0000"/>
        <rFont val="Calibri"/>
        <family val="2"/>
      </rPr>
      <t xml:space="preserve">SII </t>
    </r>
    <r>
      <rPr>
        <sz val="11"/>
        <rFont val="Calibri"/>
        <family val="2"/>
      </rPr>
      <t>(Registros públicos)</t>
    </r>
    <r>
      <rPr>
        <sz val="11"/>
        <color rgb="FFFF0000"/>
        <rFont val="Calibri"/>
        <family val="2"/>
      </rPr>
      <t xml:space="preserve"> </t>
    </r>
    <r>
      <rPr>
        <sz val="11"/>
        <rFont val="Calibri"/>
        <family val="2"/>
      </rPr>
      <t xml:space="preserve">, </t>
    </r>
    <r>
      <rPr>
        <sz val="11"/>
        <color rgb="FFFF0000"/>
        <rFont val="Calibri"/>
        <family val="2"/>
      </rPr>
      <t xml:space="preserve">SAIR </t>
    </r>
    <r>
      <rPr>
        <sz val="11"/>
        <rFont val="Calibri"/>
        <family val="2"/>
      </rPr>
      <t xml:space="preserve">(Sistema de informaciòn Super Intendencia de Industria y Comercio) , </t>
    </r>
    <r>
      <rPr>
        <sz val="11"/>
        <color rgb="FFFF0000"/>
        <rFont val="Calibri"/>
        <family val="2"/>
      </rPr>
      <t>SECOP</t>
    </r>
    <r>
      <rPr>
        <sz val="11"/>
        <rFont val="Calibri"/>
        <family val="2"/>
      </rPr>
      <t xml:space="preserve"> (Proceso de Contratación en línea), </t>
    </r>
    <r>
      <rPr>
        <sz val="11"/>
        <color rgb="FFFF0000"/>
        <rFont val="Calibri"/>
        <family val="2"/>
      </rPr>
      <t>RUES</t>
    </r>
    <r>
      <rPr>
        <sz val="11"/>
        <rFont val="Calibri"/>
        <family val="2"/>
      </rPr>
      <t xml:space="preserve"> (Registro Único Empresarial),</t>
    </r>
    <r>
      <rPr>
        <sz val="11"/>
        <color rgb="FFFF0000"/>
        <rFont val="Calibri"/>
        <family val="2"/>
      </rPr>
      <t xml:space="preserve"> RNT </t>
    </r>
    <r>
      <rPr>
        <sz val="11"/>
        <rFont val="Calibri"/>
        <family val="2"/>
      </rPr>
      <t xml:space="preserve">(Registro Nacional de Turismo), </t>
    </r>
    <r>
      <rPr>
        <sz val="11"/>
        <color rgb="FFFF0000"/>
        <rFont val="Calibri"/>
        <family val="2"/>
      </rPr>
      <t>RUNEOL</t>
    </r>
    <r>
      <rPr>
        <sz val="11"/>
        <rFont val="Calibri"/>
        <family val="2"/>
      </rPr>
      <t xml:space="preserve"> (Registro Único Nacional de Entidades Operadoras de Libranza) y </t>
    </r>
    <r>
      <rPr>
        <sz val="11"/>
        <color rgb="FFFF0000"/>
        <rFont val="Calibri"/>
        <family val="2"/>
      </rPr>
      <t>SICAAP</t>
    </r>
    <r>
      <rPr>
        <sz val="11"/>
        <rFont val="Calibri"/>
        <family val="2"/>
      </rPr>
      <t xml:space="preserve"> (Sistema de Información de la Conciliación, el Arbitraje y la Amigable Composición) -</t>
    </r>
    <r>
      <rPr>
        <sz val="11"/>
        <color rgb="FFFF0000"/>
        <rFont val="Calibri"/>
        <family val="2"/>
      </rPr>
      <t xml:space="preserve"> Redes Empresariales (Información del Tejido Empresarial de la Jurisdicción)- BI (Comercialización de bases de datos con valor agregado)</t>
    </r>
  </si>
  <si>
    <t>En total de aplicativos que soportan los servicios CCF 11 /aplicativos informativos implementados ( 9)</t>
  </si>
  <si>
    <t>Dirección Institucional</t>
  </si>
  <si>
    <t xml:space="preserve">Inspección directa Area de Sistemas. Se recomienda que a través de una evaluación se identifiquen los conocimientos adquiridos en las herramientas ofimáticas, de acuerdo a los sistemas utilizados por cada área, y se contemple como evaluación de ingreso a la entidad una prueba de conocimiento en informática. </t>
  </si>
  <si>
    <t xml:space="preserve">Calidad - auditoria interna </t>
  </si>
  <si>
    <t>De un total de 11 procesos (Nota el proceso de financiera es objeto de auditoria por parte de Control Interno -  Contraloria General de la Nación - total de 10)  de los cuales se certificaron 9 por ICONTEC</t>
  </si>
  <si>
    <t>Se espera a futuro contar con la certificación de calidad para: Centro de Gestión documental,  (NO CERTIFICADO), como acción de mejora se recomienda la implementación de procedimiento de mediciòn para Planeaciòn y Financiera por parte de Calidad</t>
  </si>
  <si>
    <t>PQRS - FOR-REP-07 
CONFORMIDAD DEL SERVICIOS PETICION, QUEJA Y RECLAMO</t>
  </si>
  <si>
    <t>Se establece linea base 2017 con un total de 57 PQR para la vigencia 2018 se disminuye a 27 De acuerdo co el comportamiento se espera continuar con esta tendencia de disminuciòn de PQR, se evidencia que las quejas y reclamos registradas, son debido al  suministro de información errada, mala atención de los funcionarios, demora en los tramites registrales.  Las acciones tomadas frente a esta situación son capacitación con compromisos firmados por cada uno de los responsables y llamados de atención y mejora en la agilidad frente a la tramitología.</t>
  </si>
  <si>
    <t>Se plantea para 2019, consolidar un informe desde PQR, que clasifique e identifique los responsables, Fortalecer Capacitaciòn en temas relacionados, medir frecuencia, tener unidad de criterios.</t>
  </si>
  <si>
    <t xml:space="preserve">Talento Humano </t>
  </si>
  <si>
    <t>Encuesta Satisfacción de Funcionarios FORD-</t>
  </si>
  <si>
    <t>Encuesta que se realiza los primeros meses del año para evaluar el nivel de satisfacciòn laboral correspondiente al año inmediatamente anterior. Consta de 6 preguntas, se toma las respuesta "alto y muy alto nivel"</t>
  </si>
  <si>
    <t>De acuerdo con el análisis efectuado se evidenció que la calificación más baja esta dada en la consulta sobre percepciòn aplicada a los Directores.</t>
  </si>
  <si>
    <t>Cerficado de ARL de cumplimiento frente al sistema</t>
  </si>
  <si>
    <t>Con Resolución Interna No. 106 del 29 de diciembre de 2016 se adopta el SG-SST y el cumplimiento se verifico con La certificación expedida por la ARL, en donde evalúa el cumplimiento del SG-SST.</t>
  </si>
  <si>
    <t xml:space="preserve">Se sugiere cumplir estrintamente con los parametros que exige la norma, en cada verificaciòn. </t>
  </si>
  <si>
    <t>Informe Accidentes de Trabajo  - Reporte ARL</t>
  </si>
  <si>
    <t>Se presentaron 6 accidentes de trabajo con 17 incapacidades, las cuales arrojan un total de 120 días no trabajados por incapaciad, el número de dias  hombre trabajadas DHT en el mes es de 155 dias.  El total de empleados en dic/2018 es de  79 empleados de tiempo completo, el número de días perdidos por accidente de trabajo en el año es de 0,006 aprox.</t>
  </si>
  <si>
    <t>Para el 2021, la CCF NO SUPERARA EL 1%  de dias no trabajos  por incapaciades y se reduce el nivel de accidentalidad.</t>
  </si>
  <si>
    <t>Todas las direcciones</t>
  </si>
  <si>
    <t>Inspección directa aplicada a cada Director - nivel de conocimiento de Valores y Principios institucionales</t>
  </si>
  <si>
    <t>Percepción que tienen los directores en cuanto al conocimiento de contexto de la organización de sus colaboradores. 70% Promoción y desarrollo, 70% Control Interno, 90% Dirección Institucional, 60% Administrativo y financiero, 90% Recursos humanos, 60% Registro, 60% Jurídica.  Se recomienda crear estrategias de sensibilización al contexto de la entidad</t>
  </si>
  <si>
    <t xml:space="preserve">Para el 2019 se realizará socialización al plan estratégico 2017-2021 y se generarán estrategias de interiorización a valores y principios de la CCF por parte del área de Talento Humano. </t>
  </si>
  <si>
    <t xml:space="preserve"> FOR-CMC-13 - CUMPLIMIENTO CAPACITACIONES 2018 - CALIDAD</t>
  </si>
  <si>
    <t>Se contempla indicador de  capacitaciones integral para esta vigencia. Evidencia reportada por T. Humano.</t>
  </si>
  <si>
    <t>Se recomienda la un plan de Capacitación en los temas propuestos en este obejtivo, participación integral en los programas de Inducción y Reinducciòn. La participación debe llegar al 100% de los funcionarios. CAPACITACION CON ESPECIFICIDAD EN CADA AREA</t>
  </si>
  <si>
    <t>Dirección Institucional - Comunicaciones</t>
  </si>
  <si>
    <r>
      <rPr>
        <sz val="11"/>
        <rFont val="Calibri"/>
        <family val="2"/>
      </rPr>
      <t xml:space="preserve">PUBLICACIONES DIGITALES: Se publican más de </t>
    </r>
    <r>
      <rPr>
        <b/>
        <sz val="11"/>
        <rFont val="Calibri"/>
        <family val="2"/>
      </rPr>
      <t>40</t>
    </r>
    <r>
      <rPr>
        <sz val="11"/>
        <rFont val="Calibri"/>
        <family val="2"/>
      </rPr>
      <t xml:space="preserve"> piezas gráficas en página web y redes sociales, informando la importancia de renovar oportunamente la Matrícula Mercantil.
IMPRESOS: Se realiza la impresión de avisos promocionales en micro perforados para las oficinas de la entidad y la impresión de </t>
    </r>
    <r>
      <rPr>
        <b/>
        <sz val="11"/>
        <rFont val="Calibri"/>
        <family val="2"/>
      </rPr>
      <t>18.000</t>
    </r>
    <r>
      <rPr>
        <sz val="11"/>
        <rFont val="Calibri"/>
        <family val="2"/>
      </rPr>
      <t xml:space="preserve"> volantes.
PERIFONEO: </t>
    </r>
    <r>
      <rPr>
        <b/>
        <sz val="11"/>
        <rFont val="Calibri"/>
        <family val="2"/>
      </rPr>
      <t>150</t>
    </r>
    <r>
      <rPr>
        <sz val="11"/>
        <rFont val="Calibri"/>
        <family val="2"/>
      </rPr>
      <t xml:space="preserve"> Horas de perifoneo en municipios de la jurisdicción.
MEDIOS PUBLICITARIOS: Se pautaron en </t>
    </r>
    <r>
      <rPr>
        <b/>
        <sz val="11"/>
        <rFont val="Calibri"/>
        <family val="2"/>
      </rPr>
      <t>7</t>
    </r>
    <r>
      <rPr>
        <sz val="11"/>
        <rFont val="Calibri"/>
        <family val="2"/>
      </rPr>
      <t xml:space="preserve"> periódicos de la región y </t>
    </r>
    <r>
      <rPr>
        <b/>
        <sz val="11"/>
        <rFont val="Calibri"/>
        <family val="2"/>
      </rPr>
      <t>un</t>
    </r>
    <r>
      <rPr>
        <sz val="11"/>
        <rFont val="Calibri"/>
        <family val="2"/>
      </rPr>
      <t xml:space="preserve"> directorio comercial.
RADIO: En 4 emisoras de la región se pautaron </t>
    </r>
    <r>
      <rPr>
        <b/>
        <sz val="11"/>
        <rFont val="Calibri"/>
        <family val="2"/>
      </rPr>
      <t>300</t>
    </r>
    <r>
      <rPr>
        <sz val="11"/>
        <rFont val="Calibri"/>
        <family val="2"/>
      </rPr>
      <t xml:space="preserve"> cuñas radiales, brindando información de las fechas de renovación en las que la Cámara de Comercio haría presencia en los 37 municipios de la jurisdicción, donde llego con su cámara móvil y su equipo de brigadistas. PROGRAMA RADIAL: Los días 7 y 21 de marzo se realizó la producción y emisión del Programa La Cámara Informativa, con el tema central de Renovaciones a 31 de Marzo con sintonía en 5 emisoras de los municipios de la jurisdicción. 
Spot Publicitario: Se realiza la producción de comercial el cual se difunde por redes sociales y un total de </t>
    </r>
    <r>
      <rPr>
        <b/>
        <sz val="11"/>
        <rFont val="Calibri"/>
        <family val="2"/>
      </rPr>
      <t>360</t>
    </r>
    <r>
      <rPr>
        <sz val="11"/>
        <rFont val="Calibri"/>
        <family val="2"/>
      </rPr>
      <t xml:space="preserve"> veces en </t>
    </r>
    <r>
      <rPr>
        <b/>
        <sz val="11"/>
        <rFont val="Calibri"/>
        <family val="2"/>
      </rPr>
      <t>4</t>
    </r>
    <r>
      <rPr>
        <sz val="11"/>
        <rFont val="Calibri"/>
        <family val="2"/>
      </rPr>
      <t xml:space="preserve"> salas de cine 
</t>
    </r>
    <r>
      <rPr>
        <b/>
        <sz val="11"/>
        <rFont val="Calibri"/>
        <family val="2"/>
      </rPr>
      <t>4</t>
    </r>
    <r>
      <rPr>
        <sz val="11"/>
        <rFont val="Calibri"/>
        <family val="2"/>
      </rPr>
      <t xml:space="preserve"> vallas publicitarias electrónicas, ubicadas en el municipio de Funza, ingreso a Bogotá por la Calle 13 y por la Calle 80 en ambos sentidos. La pauta digital fue emitida 6.100 veces por mes en cada valla con un total de </t>
    </r>
    <r>
      <rPr>
        <b/>
        <sz val="11"/>
        <rFont val="Calibri"/>
        <family val="2"/>
      </rPr>
      <t>24.400</t>
    </r>
    <r>
      <rPr>
        <sz val="11"/>
        <rFont val="Calibri"/>
        <family val="2"/>
      </rPr>
      <t xml:space="preserve"> emisiones durante el mes de marzo 
MEDIOS ALTERNATIVOS
SMS. Mensajes de Texto a celular: Se envían </t>
    </r>
    <r>
      <rPr>
        <b/>
        <sz val="11"/>
        <rFont val="Calibri"/>
        <family val="2"/>
      </rPr>
      <t>50.000</t>
    </r>
    <r>
      <rPr>
        <sz val="11"/>
        <rFont val="Calibri"/>
        <family val="2"/>
      </rPr>
      <t xml:space="preserve"> mensajes de Texto SMS, a los usuarios con información de fechas de brigadas y la importancia de Renovar oportunamente antes de 31 de marzo
Mensajes de Voz a celular: Se envían </t>
    </r>
    <r>
      <rPr>
        <b/>
        <sz val="11"/>
        <rFont val="Calibri"/>
        <family val="2"/>
      </rPr>
      <t>25.000</t>
    </r>
    <r>
      <rPr>
        <sz val="11"/>
        <rFont val="Calibri"/>
        <family val="2"/>
      </rPr>
      <t xml:space="preserve"> mensajes de Voz Automáticos, en cuatro campañas. 
Mailling –Correos Electrónicos: Se hace entrega de </t>
    </r>
    <r>
      <rPr>
        <b/>
        <sz val="11"/>
        <rFont val="Calibri"/>
        <family val="2"/>
      </rPr>
      <t>70.000</t>
    </r>
    <r>
      <rPr>
        <sz val="11"/>
        <rFont val="Calibri"/>
        <family val="2"/>
      </rPr>
      <t xml:space="preserve"> correos electrónicos, comunicando a los usuarios los temas de renovación y eventos.
Llamadas de Telemercadeo: Se realizan </t>
    </r>
    <r>
      <rPr>
        <b/>
        <sz val="11"/>
        <rFont val="Calibri"/>
        <family val="2"/>
      </rPr>
      <t>10.000</t>
    </r>
    <r>
      <rPr>
        <sz val="11"/>
        <rFont val="Calibri"/>
        <family val="2"/>
      </rPr>
      <t xml:space="preserve"> llamadas por agentes externos, recordando la importancia de renovar oportunamente a los usuarios de la entidad.
</t>
    </r>
  </si>
  <si>
    <t>Analizar efectividad de todo el marketing publicitario que se empleó</t>
  </si>
  <si>
    <t xml:space="preserve">Semestral </t>
  </si>
  <si>
    <t>PROGRAMA DE FORTALECIMIENTO se brinda a travès de brigadas de formaciòn "CAMARA MOVIL" con el proposito de mantener e incrementar el número de Afiliados en pro de mejorar la imagen y los ingresos de la CCF</t>
  </si>
  <si>
    <t>Se recomienda: Estandarización y control del grupo de Càmara Movil, implementar metas para consecuciòn de nuevas afiliaciones.</t>
  </si>
  <si>
    <t xml:space="preserve">Actas de reunión Proyecto Alianza para la Innovación </t>
  </si>
  <si>
    <t>En la alianza “Suroriente del país” con las cámaras de comercio de Ibagué, Honda, Sur y oriente del Tolima y Neiva, la CCF, Confecámaras y Colciencias se consolida el programa “Alianzas para la Innovación” con el fin de fortalecer las competencias de nuestros empresarios en prototipado como solución innovadora para sus procesos productivos. Se beneficiaron empresas: Kanance, KNIFE con el proyecto Natuvela, KALARTE-KNIFE con el proyecto Técnicas de ensamble pieza a pieza Kalarte, la Gran Dox con el proyecto Kit eléctrico WIT XL, AREPIZZA , HIGH CLASS DE COLOMBIA SAS, MASUVI DESPIERTA TUS SENTIDOS, TICNOLOGY SAS, KANANCE INGENIERIA SAS</t>
  </si>
  <si>
    <t xml:space="preserve">Dirección jurídica </t>
  </si>
  <si>
    <t>La CCF cuenta únicamente con la universidad Católica de Colombia</t>
  </si>
  <si>
    <t>Gestionar con otras academias educativas para tener una mayor cobertura en la prestación de los servicios, contar con otro aliado academico.</t>
  </si>
  <si>
    <t xml:space="preserve">Número Entero </t>
  </si>
  <si>
    <t>La CCF cuenta con cuatro (4) sedes, las cuales en esta vigencia se presta el servicio de MASC, en la sede de Facatativà, se han adelantado gestiones para las sedes de Pacho y Funza, con el fin de lograr para 2019 un Centro de servicio MASC. Funza.</t>
  </si>
  <si>
    <t>El cumplimiento de este servicio,  se verá reflejado en la puesta en marcha de las sedes que se encuentran en ejecuciòn de obra.</t>
  </si>
  <si>
    <t>Para esta vigencia se realizaron un total de 132 conciliaciones de las cuales 90 Audiencias de conciliación generaron ingresos. Así mismo se realizó (2) audiencias de arbitramento ( generaron ingreso)</t>
  </si>
  <si>
    <t>Establecer mercanismo publicitarios sostenibles sobre servicios del centro.</t>
  </si>
  <si>
    <t>Dirección Administrativa y Financiera</t>
  </si>
  <si>
    <t>Servicio de Telefonìa Movil (celular)</t>
  </si>
  <si>
    <t>Moneda</t>
  </si>
  <si>
    <t>Validar el uso y necesidad de contar con 18 líneas o servicios móviles - hacer estudio de mercado frente a costos y beneficios con otros operadores con el fin de disminuir el costo del servicio</t>
  </si>
  <si>
    <t>Formato Evaluación de desempeño 2018 - FOR-TH-21-22</t>
  </si>
  <si>
    <t>Del total de funcionarios de la CCF 75 con promedio de calificación del  90,38%.  Se evalua habilidades competencias y componente de control interno conocimiento general.</t>
  </si>
  <si>
    <t>Se recomienda el cumplimiento de la entregas de evaluaciòn del desempeño con periodicidad semestral -  corte junio y diciembre</t>
  </si>
  <si>
    <t>Entrega Listado  de contración 2018.</t>
  </si>
  <si>
    <t xml:space="preserve">Se recomienda el cumpliento de el plan de Contrataciòn Vr la contrataciòn suscrita por mes con el fin de evaluar el porcentaje de gestión </t>
  </si>
  <si>
    <t>Dirección Juridica</t>
  </si>
  <si>
    <t>Para la vigencia 2018, se establecio el programa VEEDURIA COMO MEDIO DE CONTROL SOCIAL, con la participaciòn de xxxx para el 2019 se implemente el programa.</t>
  </si>
  <si>
    <t>Registros Lead</t>
  </si>
  <si>
    <t>Número</t>
  </si>
  <si>
    <t>Inscripciones a eventos a través de la página principal de la CCF</t>
  </si>
  <si>
    <t>Analizar el resultado de los que se inscriben a los eventos Vrs. los que asisten para validar las causales por las cuales los usuarios desisten de asistir (ejemplo: cambio de fecha en los eventos, contenido programático)</t>
  </si>
  <si>
    <t>Plataforma tecnológica (Mailling)</t>
  </si>
  <si>
    <t>Inspección directa efectuada por el Area de Comunicaciones  de comunicados abiertos emitidos</t>
  </si>
  <si>
    <t>CUADRO DE MANDO UNIFICADO PLAN ESTRATEGICO 2022 - 2026 - SEPTIEMBRE 30 DE 2022</t>
  </si>
  <si>
    <t>Perspectiva estratégica</t>
  </si>
  <si>
    <t>Objetivos estratégicos</t>
  </si>
  <si>
    <t>META PROPUESTA</t>
  </si>
  <si>
    <t>META OE-01 2023</t>
  </si>
  <si>
    <t>META ACUMULADA A 2026</t>
  </si>
  <si>
    <t>% O.TACTICO A SEPTIEMBRE 30 2022</t>
  </si>
  <si>
    <t>Aprendizaje y crecimiento</t>
  </si>
  <si>
    <r>
      <rPr>
        <b/>
        <sz val="11"/>
        <color rgb="FFFF0000"/>
        <rFont val="Calibri"/>
        <family val="2"/>
      </rPr>
      <t xml:space="preserve">OE-01: </t>
    </r>
    <r>
      <rPr>
        <sz val="11"/>
        <color rgb="FF000000"/>
        <rFont val="Calibri"/>
        <family val="2"/>
      </rPr>
      <t>Fortalecer el talento humano como soporte a la gestión de la organización.</t>
    </r>
  </si>
  <si>
    <r>
      <rPr>
        <b/>
        <sz val="11"/>
        <color rgb="FFFF0000"/>
        <rFont val="Calibri"/>
        <family val="2"/>
      </rPr>
      <t xml:space="preserve">OT-01: </t>
    </r>
    <r>
      <rPr>
        <sz val="11"/>
        <color rgb="FF000000"/>
        <rFont val="Calibri"/>
        <family val="2"/>
      </rPr>
      <t>Dinamizar un sistema de gestión por competencias para mejorar el compromiso y desarrollo profesional de los funcionarios.</t>
    </r>
  </si>
  <si>
    <r>
      <rPr>
        <b/>
        <sz val="11"/>
        <color rgb="FFFF0000"/>
        <rFont val="Calibri"/>
        <family val="2"/>
      </rPr>
      <t>OT-02:</t>
    </r>
    <r>
      <rPr>
        <sz val="11"/>
        <color rgb="FF000000"/>
        <rFont val="Calibri"/>
        <family val="2"/>
      </rPr>
      <t xml:space="preserve"> </t>
    </r>
    <r>
      <rPr>
        <sz val="11"/>
        <rFont val="Calibri"/>
        <family val="2"/>
      </rPr>
      <t>Crear y desarrollar el Plan Estratégico de Tecnología (PETI).</t>
    </r>
  </si>
  <si>
    <r>
      <rPr>
        <b/>
        <sz val="11"/>
        <color rgb="FFFF0000"/>
        <rFont val="Calibri"/>
        <family val="2"/>
      </rPr>
      <t>OT-03:</t>
    </r>
    <r>
      <rPr>
        <sz val="11"/>
        <color rgb="FF000000"/>
        <rFont val="Calibri"/>
        <family val="2"/>
      </rPr>
      <t xml:space="preserve"> </t>
    </r>
    <r>
      <rPr>
        <sz val="11"/>
        <rFont val="Calibri"/>
        <family val="2"/>
      </rPr>
      <t>Fortalecer el sistema de bienestar integral para los funcionarios de la CCF, con programas de reconocimiento, estímulo, crecimiento y desarrollo personal</t>
    </r>
  </si>
  <si>
    <t>TOTAL OBJETIVO  ESTRATEGICO 01</t>
  </si>
  <si>
    <t>OE-02</t>
  </si>
  <si>
    <t>Procesos Internos</t>
  </si>
  <si>
    <t>TOTAL</t>
  </si>
  <si>
    <t>OE-03</t>
  </si>
  <si>
    <t>OE-04</t>
  </si>
  <si>
    <t>OT-16</t>
  </si>
  <si>
    <t>SISTEMA DE CONTROL DE INDICADORES VIGENCIA 2022</t>
  </si>
  <si>
    <t>Objetivo Estratégico 01</t>
  </si>
  <si>
    <t>Objetivo Táctico 01</t>
  </si>
  <si>
    <t>Fechas de Monitoreo vigencia 2022</t>
  </si>
  <si>
    <t>Objetivo 
Táctico 02</t>
  </si>
  <si>
    <t>Objetivo 
Táctico 03</t>
  </si>
  <si>
    <r>
      <rPr>
        <b/>
        <sz val="12"/>
        <color rgb="FFFF0000"/>
        <rFont val="Arial"/>
        <family val="2"/>
      </rPr>
      <t>OE 01</t>
    </r>
    <r>
      <rPr>
        <b/>
        <sz val="10"/>
        <color theme="1"/>
        <rFont val="Arial"/>
        <family val="2"/>
      </rPr>
      <t>: Fortalecer el talento humano como soporte a la gestión de la organización</t>
    </r>
  </si>
  <si>
    <r>
      <rPr>
        <b/>
        <sz val="12"/>
        <color rgb="FFFF0000"/>
        <rFont val="Arial"/>
        <family val="2"/>
      </rPr>
      <t>OT 01</t>
    </r>
    <r>
      <rPr>
        <b/>
        <sz val="12"/>
        <color rgb="FF000000"/>
        <rFont val="Arial"/>
        <family val="2"/>
      </rPr>
      <t>:</t>
    </r>
    <r>
      <rPr>
        <b/>
        <sz val="10"/>
        <color rgb="FF000000"/>
        <rFont val="Arial"/>
        <family val="2"/>
      </rPr>
      <t xml:space="preserve"> Dinamizar un sistema de gestión por competencias para mejorar el compromiso y desarrollo profesional de los funcionarios</t>
    </r>
  </si>
  <si>
    <t>Resultado Final del periodo 2022</t>
  </si>
  <si>
    <r>
      <rPr>
        <b/>
        <sz val="12"/>
        <color rgb="FFFF0000"/>
        <rFont val="Arial"/>
        <family val="2"/>
      </rPr>
      <t>OT 02:</t>
    </r>
    <r>
      <rPr>
        <b/>
        <sz val="10"/>
        <color rgb="FF000000"/>
        <rFont val="Arial"/>
        <family val="2"/>
      </rPr>
      <t xml:space="preserve"> Crear y desarrollar el Plan Estratégico de Tecnología (PETI).</t>
    </r>
  </si>
  <si>
    <t>Resultado Final del periodo</t>
  </si>
  <si>
    <r>
      <rPr>
        <b/>
        <sz val="12"/>
        <color rgb="FFFF0000"/>
        <rFont val="Arial"/>
        <family val="2"/>
      </rPr>
      <t>OT 03:</t>
    </r>
    <r>
      <rPr>
        <b/>
        <sz val="10"/>
        <color rgb="FF000000"/>
        <rFont val="Arial"/>
        <family val="2"/>
      </rPr>
      <t xml:space="preserve"> Fortalecer el sistema de bienestar integral para los funcionarios de la CCF, con programas de reconocimiento, estímulo, crecimiento y desarrollo personal</t>
    </r>
  </si>
  <si>
    <t xml:space="preserve">Resultado Final </t>
  </si>
  <si>
    <t>Valor de referencia (cumplimiento esperado)</t>
  </si>
  <si>
    <t xml:space="preserve">TOTAL AVANCE A SEPTIEMBRE 30 DE 2022 </t>
  </si>
  <si>
    <t xml:space="preserve">TOTAL AVANCE DICIEMBRE 2022 </t>
  </si>
  <si>
    <t>RESULTADO ESPERADO AL  CIERRE 2022</t>
  </si>
  <si>
    <t>Cumplimeinto Objetivo  Estratégico No. 01</t>
  </si>
  <si>
    <t>% Avance 1er semestre</t>
  </si>
  <si>
    <t>% Avance 3er trimestre</t>
  </si>
  <si>
    <t>Logro Final 3er trimestre Vigencia 2022</t>
  </si>
  <si>
    <t>*Nota: Solo diligenciar celdas en este color</t>
  </si>
  <si>
    <t>Objetivo Estratégico 02</t>
  </si>
  <si>
    <t>Objetivo Táctico 04</t>
  </si>
  <si>
    <t>Objetivo 
Táctico 05</t>
  </si>
  <si>
    <t>Objetivo 
Táctico 06</t>
  </si>
  <si>
    <t>Objetivo 
Táctico 07</t>
  </si>
  <si>
    <t>Objetivo Táctico 08</t>
  </si>
  <si>
    <t>Objetivo Táctico 09</t>
  </si>
  <si>
    <t>Objetivo Táctico 10</t>
  </si>
  <si>
    <r>
      <rPr>
        <b/>
        <sz val="12"/>
        <color rgb="FFFF0000"/>
        <rFont val="Arial"/>
        <family val="2"/>
      </rPr>
      <t>OE 02:</t>
    </r>
    <r>
      <rPr>
        <b/>
        <sz val="10"/>
        <rFont val="Arial"/>
        <family val="2"/>
      </rPr>
      <t xml:space="preserve"> Desarrollar una operación efectiva que garantice el mejoramiento del ecosistema empresarial de la región</t>
    </r>
  </si>
  <si>
    <r>
      <rPr>
        <b/>
        <sz val="12"/>
        <color rgb="FFFF0000"/>
        <rFont val="Arial"/>
        <family val="2"/>
      </rPr>
      <t>OT 04:</t>
    </r>
    <r>
      <rPr>
        <b/>
        <sz val="10"/>
        <rFont val="Arial"/>
        <family val="2"/>
      </rPr>
      <t xml:space="preserve"> Mantener un nivel alto de calificación en los sondeos de satisfacción de las partes interesadas</t>
    </r>
  </si>
  <si>
    <r>
      <rPr>
        <b/>
        <sz val="12"/>
        <color rgb="FFFF0000"/>
        <rFont val="Arial"/>
        <family val="2"/>
      </rPr>
      <t>OT 05</t>
    </r>
    <r>
      <rPr>
        <b/>
        <sz val="12"/>
        <rFont val="Arial"/>
        <family val="2"/>
      </rPr>
      <t>:</t>
    </r>
    <r>
      <rPr>
        <b/>
        <sz val="10"/>
        <rFont val="Arial"/>
        <family val="2"/>
      </rPr>
      <t xml:space="preserve"> </t>
    </r>
    <r>
      <rPr>
        <b/>
        <sz val="8"/>
        <rFont val="Arial"/>
        <family val="2"/>
      </rPr>
      <t>Verificar el cumplimiento al seguimiento, verificación, monitoreo de los controles realizados para la ejecución del 100% de los proyectos, programas y actividades de la organización, así como el cumplimiento de la normatividad externa e interna</t>
    </r>
  </si>
  <si>
    <r>
      <rPr>
        <b/>
        <sz val="12"/>
        <color rgb="FFFF0000"/>
        <rFont val="Arial"/>
        <family val="2"/>
      </rPr>
      <t>OT 06:</t>
    </r>
    <r>
      <rPr>
        <b/>
        <sz val="10"/>
        <rFont val="Arial"/>
        <family val="2"/>
      </rPr>
      <t xml:space="preserve"> Implementar la mejora continua en el 100% de los procesos de la CCF</t>
    </r>
  </si>
  <si>
    <r>
      <rPr>
        <b/>
        <sz val="12"/>
        <color rgb="FFFF0000"/>
        <rFont val="Arial"/>
        <family val="2"/>
      </rPr>
      <t>OT 07:</t>
    </r>
    <r>
      <rPr>
        <b/>
        <sz val="10"/>
        <rFont val="Arial"/>
        <family val="2"/>
      </rPr>
      <t xml:space="preserve"> Generar campañas o eventos trimestrales para impulsar la formalización empresarial</t>
    </r>
  </si>
  <si>
    <r>
      <rPr>
        <b/>
        <sz val="12"/>
        <color rgb="FFFF0000"/>
        <rFont val="Arial"/>
        <family val="2"/>
      </rPr>
      <t>OT 08:</t>
    </r>
    <r>
      <rPr>
        <b/>
        <sz val="10"/>
        <rFont val="Arial"/>
        <family val="2"/>
      </rPr>
      <t xml:space="preserve"> Realizar por lo menos 4 estudios e investigaciones por año para el mejoramiento del ecosistema empresarial de la jusridicción</t>
    </r>
  </si>
  <si>
    <r>
      <rPr>
        <b/>
        <sz val="12"/>
        <color rgb="FFFF0000"/>
        <rFont val="Arial"/>
        <family val="2"/>
      </rPr>
      <t>OT 09:</t>
    </r>
    <r>
      <rPr>
        <b/>
        <sz val="10"/>
        <rFont val="Arial"/>
        <family val="2"/>
      </rPr>
      <t xml:space="preserve"> Fortalecer  los servicios del Centro de MASC y Consultorio Jurídico para llegar al 90% de los municipios de la jurisdicción</t>
    </r>
  </si>
  <si>
    <r>
      <rPr>
        <b/>
        <sz val="12"/>
        <color rgb="FFFF0000"/>
        <rFont val="Arial"/>
        <family val="2"/>
      </rPr>
      <t>OT 10</t>
    </r>
    <r>
      <rPr>
        <b/>
        <sz val="10"/>
        <rFont val="Arial"/>
        <family val="2"/>
      </rPr>
      <t>: Generar acciones para comprometerse con el desarrollo sostenible</t>
    </r>
  </si>
  <si>
    <t xml:space="preserve">TOTAL AVANCE A DICIEMBRE 31 DE 2022 </t>
  </si>
  <si>
    <t>Cumplimeinto Objetivo  Estratégico No. 02</t>
  </si>
  <si>
    <t>Objetivo Estratégico 03</t>
  </si>
  <si>
    <t>Objetivo 
Táctico 11</t>
  </si>
  <si>
    <t>Objetivo 
Táctico 12</t>
  </si>
  <si>
    <t>Objetivo 
Táctico 13</t>
  </si>
  <si>
    <t>Objetivo 
Táctico 14</t>
  </si>
  <si>
    <t>Objetivo Táctico 15</t>
  </si>
  <si>
    <t>Cumplimeinto Objetivo  Estratégico No. 03</t>
  </si>
  <si>
    <t>Logro Final</t>
  </si>
  <si>
    <t>% Avance 1er trimestre</t>
  </si>
  <si>
    <t>Objetivo 
Estratégico 04</t>
  </si>
  <si>
    <t>Objetivo 
Táctico 16</t>
  </si>
  <si>
    <t>Objetivo 
Táctico 17</t>
  </si>
  <si>
    <t>Objetivo 
Táctico 18</t>
  </si>
  <si>
    <t>OT 16: Alcanzar el 70% de los recursos de renovación a tiempo con beneficios concretos para los comerciantes, empresarios</t>
  </si>
  <si>
    <r>
      <t xml:space="preserve">OT 17: Incrementar los ingresos públicos en un 5% </t>
    </r>
    <r>
      <rPr>
        <b/>
        <sz val="10"/>
        <color rgb="FFFF0000"/>
        <rFont val="Arial"/>
        <family val="2"/>
      </rPr>
      <t>para el 2022, 5,5%</t>
    </r>
    <r>
      <rPr>
        <b/>
        <sz val="10"/>
        <rFont val="Arial"/>
        <family val="2"/>
      </rPr>
      <t xml:space="preserve"> para el 2023, 6% para el 2024, 7% para el 2025, 8% para el 2026</t>
    </r>
  </si>
  <si>
    <t>OT 18: Incrementar los ingresos privados en un 24% con respecto al año anterior(2022-2023-2024 y 2025), y en un 27% para el 2026.</t>
  </si>
  <si>
    <t>OBJETIVO ESTRATEGICO OE 04</t>
  </si>
  <si>
    <t>24% a 2022 Vr 2021</t>
  </si>
  <si>
    <t>OBJETIVO TACTICO 16</t>
  </si>
  <si>
    <t>OE: 04</t>
  </si>
  <si>
    <t>OBJETIVO TACTICO 17</t>
  </si>
  <si>
    <t>OBJETIVO TACTICO 18</t>
  </si>
  <si>
    <t>Ingresos 1er trimestre</t>
  </si>
  <si>
    <t>Ingresos 3er trimestre</t>
  </si>
  <si>
    <t xml:space="preserve">Meta Ingresos </t>
  </si>
  <si>
    <t xml:space="preserve">% Avance frente a meta total </t>
  </si>
  <si>
    <t>% Avance frente a meta total</t>
  </si>
  <si>
    <t xml:space="preserve">Acumulado frente a meta total </t>
  </si>
  <si>
    <t>X</t>
  </si>
  <si>
    <t>Hoja de ruta</t>
  </si>
  <si>
    <t>De acuerdo con los tiempos y acciones planteadas, a continuación, se muestra el cronograma planteado para ejecutar durante la vigencia de la administración actual, el mismo puede sufrir modificaciones y/o actualizaciones de acuerdo a avance y el lineamiento estratégico de la entidad.</t>
  </si>
  <si>
    <t>Objetivo estratégico TI</t>
  </si>
  <si>
    <t>Nombre del proyecto</t>
  </si>
  <si>
    <t>Iniciativa</t>
  </si>
  <si>
    <t>Desarrollar estrategia de omnicanalidad para la entidad.</t>
  </si>
  <si>
    <t>Estrategia de omnicanalidad.</t>
  </si>
  <si>
    <t>Definir e implementar las soluciones y/o servicios tecnológicos por medio de una estrategia de ominicalidad, entendiendo esta como tener la capacidad de satisfacer las necesidades de los grupos de valor en cualquier dispositivo y a través del canal que ellos prefieran, indistintamente de los tiempos en los que se realicen las interacciones con la Cámara de Comercio de Facatativá.</t>
  </si>
  <si>
    <t>Fortalecer la gestión del conocimiento, los procesos internos y los servicios al ciudadano, mediante el aprovechamiento de las tecnologías de información y las nuevas tendencias.</t>
  </si>
  <si>
    <t>Fortalecimiento PQRSD</t>
  </si>
  <si>
    <t>Implementar un sistema de Información que permita la gestión integral de la información de los puntos de atención, trámites y servicios, peticiones, quejas, reclamos, sugerencias y denuncias de los grupos de interés.</t>
  </si>
  <si>
    <t>Fortalecer las habilidades de talento humano para contratar y supervisar los proveedores de TI.</t>
  </si>
  <si>
    <t>Uso y apropiación.</t>
  </si>
  <si>
    <t>Capacitar al personal de la Cámara de Comercio de Facatativá en el uso y apropiación de las TIC, sistemas de información y herramientas tecnológicas.</t>
  </si>
  <si>
    <t>Capacitar en supervisión contractual, seguimiento, control y recibo a satisfacción de los bienes y servicios contratados TI.</t>
  </si>
  <si>
    <t>Fortalecer la capacidad de Gobierno de TI a través de las adopciones de marcos de referencia de Gobierno y Gestión de TI.</t>
  </si>
  <si>
    <t>Fortalecimiento de la Capacidad TI.</t>
  </si>
  <si>
    <t>Implementar las mejores prácticas a las que dé lugar a partir de la creación de servicios de información basado en el modelo de seguridad y privacidad de la información.</t>
  </si>
  <si>
    <t>Disponer de soluciones informáticas que se ajusten a las necesidades de la entidad.</t>
  </si>
  <si>
    <t>Fortalecimiento de la Infraestructura de las tecnologías de la Información, mediante la adquisición de bienes y servicios de TI para la cámara de Comercio de Facatativá.</t>
  </si>
  <si>
    <t>Garantizar el soporte y mantenimiento de la infraestructura tecnológica actual. Mantener y actualizar los Sistemas de Información actuales que soportan el ejercicio de la Cámara de Comercio de Facatativá.</t>
  </si>
  <si>
    <t>Tabla 67. Hoja de ruta</t>
  </si>
  <si>
    <r>
      <rPr>
        <b/>
        <sz val="20"/>
        <color theme="4" tint="-0.249977111117893"/>
        <rFont val="Arial Narrow"/>
        <family val="2"/>
      </rPr>
      <t xml:space="preserve">COMO VAMOS! </t>
    </r>
    <r>
      <rPr>
        <b/>
        <sz val="20"/>
        <color rgb="FFFF0000"/>
        <rFont val="Arial Narrow"/>
        <family val="2"/>
      </rPr>
      <t>OT-13</t>
    </r>
  </si>
  <si>
    <t>PROGRAMA PROYECTO</t>
  </si>
  <si>
    <t>DESARROLLO DEL PROYECTO</t>
  </si>
  <si>
    <t>Actividad</t>
  </si>
  <si>
    <t>SECTORES BENEFICIADOS</t>
  </si>
  <si>
    <t>MUNICIPIOS DE LA JURISDICCION</t>
  </si>
  <si>
    <t>IMPACTO /BENEFICIADOS</t>
  </si>
  <si>
    <r>
      <rPr>
        <b/>
        <sz val="12"/>
        <color rgb="FFFF0000"/>
        <rFont val="Arial Narrow"/>
        <family val="2"/>
      </rPr>
      <t>P35</t>
    </r>
    <r>
      <rPr>
        <b/>
        <sz val="12"/>
        <rFont val="Arial Narrow"/>
        <family val="2"/>
      </rPr>
      <t>: Apoyo en contribuciones institucionales (Institucional, civico social, dia del campesino)</t>
    </r>
  </si>
  <si>
    <r>
      <rPr>
        <b/>
        <u/>
        <sz val="12"/>
        <color rgb="FF000000"/>
        <rFont val="Arial Narrow"/>
        <family val="2"/>
      </rPr>
      <t>Contribuciones Interistitucionales:</t>
    </r>
    <r>
      <rPr>
        <b/>
        <sz val="12"/>
        <color rgb="FF000000"/>
        <rFont val="Arial Narrow"/>
        <family val="2"/>
      </rPr>
      <t xml:space="preserve"> </t>
    </r>
    <r>
      <rPr>
        <sz val="12"/>
        <color rgb="FF000000"/>
        <rFont val="Arial Narrow"/>
        <family val="2"/>
      </rPr>
      <t>Atender las solicitudes de nuestros matriculados, que impulsen el desarrollo empresarial, económico, turístico y comercial de nuestra jurisdicción.</t>
    </r>
  </si>
  <si>
    <t>Sector del Transporte, Sector Comercial, Apoyo a Deportistas, Apoyo a Eventos (musicales)</t>
  </si>
  <si>
    <t>Facatativá, Pacho, Zipacón, Cachipai</t>
  </si>
  <si>
    <t>9 contribuciones,  acorde con solicitudes</t>
  </si>
  <si>
    <r>
      <t xml:space="preserve">Contribuciones Civico Social y Cultural: </t>
    </r>
    <r>
      <rPr>
        <sz val="12"/>
        <color rgb="FF000000"/>
        <rFont val="Arial Narrow"/>
        <family val="2"/>
      </rPr>
      <t>Apoyar solicitudes provenientes de entes públicos o privados que celebren actividades que promuevan la cultura, la recreación, el deporte y el turismo a través de contribuciones.</t>
    </r>
  </si>
  <si>
    <t>Todos los sectores economicos de la jurisdicción (37 Municipios)</t>
  </si>
  <si>
    <t>Toda la jurisdicción</t>
  </si>
  <si>
    <t>5 contribuciones, acorde con solicitudes</t>
  </si>
  <si>
    <r>
      <rPr>
        <b/>
        <u/>
        <sz val="12"/>
        <rFont val="Arial Narrow"/>
        <family val="2"/>
      </rPr>
      <t>Dia del Campesino:</t>
    </r>
    <r>
      <rPr>
        <b/>
        <sz val="12"/>
        <rFont val="Arial Narrow"/>
        <family val="2"/>
      </rPr>
      <t xml:space="preserve"> </t>
    </r>
    <r>
      <rPr>
        <sz val="12"/>
        <rFont val="Arial Narrow"/>
        <family val="2"/>
      </rPr>
      <t>Contribuir y vincular a la Cámara de Comercio de Facatativá activamente en los programas, proyectos y actividades realizados por los Entes de orden municipal y departamental como el día del campesino beneficiando unidades productivas que ejerzan labores rurales.</t>
    </r>
  </si>
  <si>
    <t>Sector Agropecuario de laJurisdicción/Celebración Día del Campesino, Unidades productivas rurales</t>
  </si>
  <si>
    <t>25 contribuciones al sector del Agroindustrial y rural  del  nivel territorial, acorde con solicitudes</t>
  </si>
  <si>
    <r>
      <rPr>
        <b/>
        <sz val="12"/>
        <color rgb="FFFF0000"/>
        <rFont val="Arial Narrow"/>
        <family val="2"/>
      </rPr>
      <t>P36:</t>
    </r>
    <r>
      <rPr>
        <b/>
        <sz val="12"/>
        <rFont val="Arial Narrow"/>
        <family val="2"/>
      </rPr>
      <t xml:space="preserve"> Promoción de sectores destacados</t>
    </r>
  </si>
  <si>
    <r>
      <rPr>
        <b/>
        <u/>
        <sz val="12"/>
        <rFont val="Arial Narrow"/>
        <family val="2"/>
      </rPr>
      <t>Muisca 2022</t>
    </r>
    <r>
      <rPr>
        <b/>
        <sz val="12"/>
        <rFont val="Arial Narrow"/>
        <family val="2"/>
      </rPr>
      <t xml:space="preserve">: </t>
    </r>
    <r>
      <rPr>
        <sz val="12"/>
        <rFont val="Arial Narrow"/>
        <family val="2"/>
      </rPr>
      <t xml:space="preserve">Reunir en un solo escenario a los empresarios más destacados de nuestra jurisdicción con el fin de rendir un homenaje y premiar a los que más se destaquen por la prestación de sus servicios. </t>
    </r>
  </si>
  <si>
    <t>Todos los sectores economicos</t>
  </si>
  <si>
    <t>250  Comerciantes / CAMPAÑA DE EXPECTATIVA - DICIEMBRE 2022</t>
  </si>
  <si>
    <r>
      <rPr>
        <b/>
        <u/>
        <sz val="12"/>
        <rFont val="Arial Narrow"/>
        <family val="2"/>
      </rPr>
      <t>Encuentro de Medios 2022</t>
    </r>
    <r>
      <rPr>
        <b/>
        <sz val="12"/>
        <rFont val="Arial Narrow"/>
        <family val="2"/>
      </rPr>
      <t>:</t>
    </r>
    <r>
      <rPr>
        <sz val="12"/>
        <rFont val="Arial Narrow"/>
        <family val="2"/>
      </rPr>
      <t xml:space="preserve"> Realizar el III encuentro regional de medios de comunicación regional, el cual  permite que los periodistas de nuestra jurisdicción  logren amplian conocimientos  sobre temas te interes. </t>
    </r>
  </si>
  <si>
    <t>Sector de comunicadores sociales y periodistas.</t>
  </si>
  <si>
    <t>70 personas natuales y jurídicas</t>
  </si>
  <si>
    <r>
      <rPr>
        <b/>
        <sz val="12"/>
        <color rgb="FFFF0000"/>
        <rFont val="Arial Narrow"/>
        <family val="2"/>
      </rPr>
      <t>P37</t>
    </r>
    <r>
      <rPr>
        <b/>
        <sz val="12"/>
        <rFont val="Arial Narrow"/>
        <family val="2"/>
      </rPr>
      <t>: Programa Emprendimiento</t>
    </r>
  </si>
  <si>
    <r>
      <rPr>
        <b/>
        <u/>
        <sz val="12"/>
        <rFont val="Arial Narrow"/>
        <family val="2"/>
      </rPr>
      <t>"PROGRAMA DE EMPRENDIMIENTO "EMPRENDE 2022</t>
    </r>
    <r>
      <rPr>
        <b/>
        <sz val="12"/>
        <rFont val="Arial Narrow"/>
        <family val="2"/>
      </rPr>
      <t xml:space="preserve">" </t>
    </r>
    <r>
      <rPr>
        <sz val="12"/>
        <rFont val="Arial Narrow"/>
        <family val="2"/>
      </rPr>
      <t>Facilitar la articulación de esfuerzos entre instituciones públicas, privadas y académicas para apoyar el emprendimiento en la jurisdicción, así como el fortalecimiento de las nuevas empresas creadas brindando apoyo en formación y crecimiento en su etapa  temprana, por medio de diferentes programas empresariales generando una cultura emprendedora.</t>
    </r>
  </si>
  <si>
    <t xml:space="preserve">En cumpliento del marco legal Ley 2022, LEY DE SEGUNDAS OPORTUNIDADES, se realiza convocatoria a quienes apliquen y cumplan perfil. Todos los sectores económicos </t>
  </si>
  <si>
    <t>Inscritos: 230 personas, Formados 120 personales y juridicas. Capital Semilla 38</t>
  </si>
  <si>
    <r>
      <rPr>
        <b/>
        <sz val="12"/>
        <color rgb="FFFF0000"/>
        <rFont val="Arial Narrow"/>
        <family val="2"/>
      </rPr>
      <t>P38:</t>
    </r>
    <r>
      <rPr>
        <b/>
        <sz val="12"/>
        <rFont val="Arial Narrow"/>
        <family val="2"/>
      </rPr>
      <t xml:space="preserve"> Formación empresarial (Educación empresarial + Mentorias especializadas)</t>
    </r>
  </si>
  <si>
    <r>
      <t xml:space="preserve">FORMACIÓN EMPRESARIAL, </t>
    </r>
    <r>
      <rPr>
        <sz val="12"/>
        <rFont val="Arial Narrow"/>
        <family val="2"/>
      </rPr>
      <t xml:space="preserve"> Fortalecer a empresarios, comerciantes y comunidad en general en articulación con las entidades de representación nacional encargadas del tema este programa se desarrolla en espacios multiples, presencial y virtual.</t>
    </r>
    <r>
      <rPr>
        <b/>
        <u/>
        <sz val="12"/>
        <rFont val="Arial Narrow"/>
        <family val="2"/>
      </rPr>
      <t xml:space="preserve"> </t>
    </r>
  </si>
  <si>
    <t>44-16</t>
  </si>
  <si>
    <t>Todos los sectores econonómicos</t>
  </si>
  <si>
    <t>Se ralizó capacitaciones en multiples ejes tematicos (17)  con la asistencia de 987 empresarios, comerciales y comunidad en general de la jurisdicción</t>
  </si>
  <si>
    <r>
      <t>PROGRAMA DE INNOVACION DIGITAL:</t>
    </r>
    <r>
      <rPr>
        <sz val="12"/>
        <rFont val="Arial Narrow"/>
        <family val="2"/>
      </rPr>
      <t xml:space="preserve"> Estrategia para conectar con los clientes, incrementar las ventas y asegurar el posicionamiento de la marca. </t>
    </r>
  </si>
  <si>
    <t>45-30</t>
  </si>
  <si>
    <t>Todos los sectores económicos</t>
  </si>
  <si>
    <t>Bojacá, el Rosal, Facatativá, Funza, Madrid, Mosquera subachoque, Zipacón, Alban la Peña, La Vega, Nimaima, Nocaima, San Francisco, Sasaima, Supatá, Utica Vergara y Villeta, Anolaima, Cachipay, San Juan de Riose, Guayabal de Siquima, La Pälma, Paime Pacho, Topaipi Villagomez, Yacopi y Caparrapi</t>
  </si>
  <si>
    <t>660 Participantes, entre comerciantes y emprearios de la jurisdicción</t>
  </si>
  <si>
    <r>
      <t>FORMARTE 2022:</t>
    </r>
    <r>
      <rPr>
        <sz val="12"/>
        <rFont val="Arial Narrow"/>
        <family val="2"/>
      </rPr>
      <t xml:space="preserve"> Impulsar, promover y fortalecer el emprendimiento de nuestra jurisdicción y mejorar la calidad de vida de sus habitantes permitiendo el fomento la, creación el desarrollo de nuevas unidades productivas.</t>
    </r>
    <r>
      <rPr>
        <b/>
        <u/>
        <sz val="12"/>
        <rFont val="Arial Narrow"/>
        <family val="2"/>
      </rPr>
      <t xml:space="preserve"> Con talleres artesanales, como ponchos, sombreros, morrales</t>
    </r>
  </si>
  <si>
    <t>Madres Cabeza de Familia/ varios sectores económicos/ sectores populares.</t>
  </si>
  <si>
    <t>Bojacá, el Rosal, Facatativá, Funza, Madrid, Mosquera subachoque, Zipacón, Alban la Peña, La Vega, Nimaima, Nocaima, San Francisco, Sasaima, Supatá, Utica Vergara y Villeta, Anolaima, Cachipay, San Juan de Riose, Guayabal de Siquima, La Pälma, Paime Pacho</t>
  </si>
  <si>
    <t>600 Mujeres de sectores incluyentes y madres cabeza de familia</t>
  </si>
  <si>
    <r>
      <rPr>
        <b/>
        <sz val="12"/>
        <color rgb="FFFF0000"/>
        <rFont val="Arial Narrow"/>
        <family val="2"/>
      </rPr>
      <t>P39:</t>
    </r>
    <r>
      <rPr>
        <b/>
        <sz val="12"/>
        <rFont val="Arial Narrow"/>
        <family val="2"/>
      </rPr>
      <t xml:space="preserve"> Gestión Ambiental Empresarial Sostenible (Py. Economía circular)</t>
    </r>
  </si>
  <si>
    <r>
      <rPr>
        <b/>
        <u/>
        <sz val="12"/>
        <rFont val="Arial Narrow"/>
        <family val="2"/>
      </rPr>
      <t>PROGRAMA DE GESTION AMBIENTAL EMPRESARIAL</t>
    </r>
    <r>
      <rPr>
        <sz val="12"/>
        <rFont val="Arial Narrow"/>
        <family val="2"/>
      </rPr>
      <t>: "Programa Empresarial de Autogestión para el Desarrollo Sostenible", toda vez que se deben diseñar programas  que orienten los conocimientos necesarios en producción y consumo sostenible que permitan prevenir los impactos ambientales y optimizar los recursos naturales en las empresas de la región.</t>
    </r>
  </si>
  <si>
    <t>Todas los sectores econonómicos</t>
  </si>
  <si>
    <t>Anolaima, Bituima, Cachipay, Caparrapi, El peñon El Rosal, Facatativá, funza Guayabal de Siquima, La Palma, La Vega, Madrid, Mosquera, Nocaima, Pacho, San Francisco, S. Rio Seco, Sasaima, Subachoque, Supata, Utica, Vergara, Villeta, Yacopi y Zipacón (25 munipios)</t>
  </si>
  <si>
    <t xml:space="preserve"> 204 asistentes  de los cuales son: 123 Mujeres y 81 Hombres</t>
  </si>
  <si>
    <r>
      <rPr>
        <b/>
        <sz val="12"/>
        <color rgb="FFFF0000"/>
        <rFont val="Arial Narrow"/>
        <family val="2"/>
      </rPr>
      <t>P40</t>
    </r>
    <r>
      <rPr>
        <sz val="12"/>
        <rFont val="Arial Narrow"/>
        <family val="2"/>
      </rPr>
      <t xml:space="preserve">: </t>
    </r>
    <r>
      <rPr>
        <b/>
        <sz val="12"/>
        <rFont val="Arial Narrow"/>
        <family val="2"/>
      </rPr>
      <t xml:space="preserve">Programa de Innovación empresarial </t>
    </r>
  </si>
  <si>
    <r>
      <rPr>
        <b/>
        <u/>
        <sz val="12"/>
        <rFont val="Arial Narrow"/>
        <family val="2"/>
      </rPr>
      <t>PROGRAMA INNOVACION EMPRESARIAL</t>
    </r>
    <r>
      <rPr>
        <b/>
        <sz val="12"/>
        <rFont val="Arial Narrow"/>
        <family val="2"/>
      </rPr>
      <t xml:space="preserve">: </t>
    </r>
    <r>
      <rPr>
        <sz val="12"/>
        <rFont val="Arial Narrow"/>
        <family val="2"/>
      </rPr>
      <t>Generar una mejora en la actividad empresarial mediante cambios de modelos de negocio, procesos, organización, producción o comercialización en procura de hacer más eficientes las industrias y conseguir una ventaja competitiva para mejorar la posición en el mercado.</t>
    </r>
  </si>
  <si>
    <t>4500-4531</t>
  </si>
  <si>
    <t>Toda la Jurisdicción Modalidad Virtural</t>
  </si>
  <si>
    <t xml:space="preserve">1. etapa 188 empresarios y en la inmerción, 18 empresas, </t>
  </si>
  <si>
    <r>
      <rPr>
        <b/>
        <sz val="12"/>
        <color rgb="FFFF0000"/>
        <rFont val="Arial Narrow"/>
        <family val="2"/>
      </rPr>
      <t>P41</t>
    </r>
    <r>
      <rPr>
        <b/>
        <sz val="12"/>
        <rFont val="Arial Narrow"/>
        <family val="2"/>
      </rPr>
      <t>: Gestión de aliados para aumentar la capacidad de prestación de servicios de la CCF (técnico y gestión de recursos</t>
    </r>
  </si>
  <si>
    <r>
      <rPr>
        <b/>
        <u/>
        <sz val="12"/>
        <rFont val="Arial Narrow"/>
        <family val="2"/>
      </rPr>
      <t>PARTICIPACIÓN EN MESAS, COMITES, CENTRO DE INVESTIGACIÓN:</t>
    </r>
    <r>
      <rPr>
        <sz val="12"/>
        <rFont val="Arial Narrow"/>
        <family val="2"/>
      </rPr>
      <t xml:space="preserve">  Liderar procesos de desarrollo regional y empresarial mediante la participación en espacios público - privado propicios para el mejoramiento de la competitividad regional.</t>
    </r>
  </si>
  <si>
    <t>Todos los sectores  económicos</t>
  </si>
  <si>
    <t>Sabana de Occidente/todos los municipios del depertamento</t>
  </si>
  <si>
    <t>Participación en la CRC COMISION REGIONAL DE COMPERITIVIDAD, ASIENTO EN EL CONSEJO REGIONAL DE CIENCIA TECNOLOGIA E INNOVACION DE DEP. CUND. Y para el mes de noviembre MESA REGIONAL DE COMPETITIVIDAD DE SABANA DE OCCIDENTE</t>
  </si>
  <si>
    <r>
      <rPr>
        <b/>
        <u/>
        <sz val="12"/>
        <rFont val="Arial Narrow"/>
        <family val="2"/>
      </rPr>
      <t>EMPRESAS PARA UNA REGION COMPETITIVA</t>
    </r>
    <r>
      <rPr>
        <sz val="12"/>
        <rFont val="Arial Narrow"/>
        <family val="2"/>
      </rPr>
      <t xml:space="preserve"> </t>
    </r>
    <r>
      <rPr>
        <b/>
        <sz val="12"/>
        <rFont val="Arial Narrow"/>
        <family val="2"/>
      </rPr>
      <t>"Fabricas de Productividad"</t>
    </r>
    <r>
      <rPr>
        <sz val="12"/>
        <rFont val="Arial Narrow"/>
        <family val="2"/>
      </rPr>
      <t>: En alianza Ministerio de Comercio, Industria y Turismo, dirigido a las micro, pequeñas, medianas y grandes empresas, con el liderazgo de Colombia Productiva en alianza. para llevar asistencia técnica especializada y personalizada a las empresas de nuestra región - Reactivación.</t>
    </r>
  </si>
  <si>
    <t>Agroindustria, manofactura, servicios y turismo</t>
  </si>
  <si>
    <t>Facatativá Funza, La Vega, Madrid, Mosquera, Pacho.</t>
  </si>
  <si>
    <t>Beneficiando a 34 empresas, las cuales se encuentran activas en el proceso</t>
  </si>
  <si>
    <r>
      <rPr>
        <b/>
        <u/>
        <sz val="12"/>
        <rFont val="Arial Narrow"/>
        <family val="2"/>
      </rPr>
      <t>SUSCRIPCIÓN DE CONVENIOS INTERINSTITUCIONALES:</t>
    </r>
    <r>
      <rPr>
        <sz val="12"/>
        <rFont val="Arial Narrow"/>
        <family val="2"/>
      </rPr>
      <t xml:space="preserve">  Gestionar la suscripción de convenios que garanticen el desarrollo regional a través de la gestión de recursos en articulación con entidades públicas, privadas o de reconocimiento nacional o internacional.</t>
    </r>
  </si>
  <si>
    <t>4500-4524</t>
  </si>
  <si>
    <t>Municipios de Peña, Subachoque, Dego Seguros de Comerciantes, CINNDEVV, DOCUMENTOS ELECTRONICOS SIN RECURSOS</t>
  </si>
  <si>
    <t>5 Entes Gubernamentales del Orden territorial. A la fecha se han realizado 3 convenios, para el 4to trimestre se plantean los restantes</t>
  </si>
  <si>
    <r>
      <rPr>
        <b/>
        <sz val="12"/>
        <color rgb="FFFF0000"/>
        <rFont val="Arial Narrow"/>
        <family val="2"/>
      </rPr>
      <t>P42</t>
    </r>
    <r>
      <rPr>
        <b/>
        <sz val="12"/>
        <rFont val="Arial Narrow"/>
        <family val="2"/>
      </rPr>
      <t>: Centro de Innovación</t>
    </r>
  </si>
  <si>
    <t>CENTRO DE INNOVACIÓN:</t>
  </si>
  <si>
    <t>planteado a la vigencia del P.E. 2022-2026, se encuentra en estrucuración</t>
  </si>
  <si>
    <r>
      <rPr>
        <b/>
        <sz val="12"/>
        <color rgb="FFFF0000"/>
        <rFont val="Arial Narrow"/>
        <family val="2"/>
      </rPr>
      <t>P43:</t>
    </r>
    <r>
      <rPr>
        <b/>
        <sz val="12"/>
        <rFont val="Arial Narrow"/>
        <family val="2"/>
      </rPr>
      <t xml:space="preserve"> Consultorios empresariales</t>
    </r>
  </si>
  <si>
    <r>
      <rPr>
        <b/>
        <u/>
        <sz val="12"/>
        <rFont val="Arial Narrow"/>
        <family val="2"/>
      </rPr>
      <t>CONSULTORIO EMPRESARIAL Y/0 CONTABLE:</t>
    </r>
    <r>
      <rPr>
        <sz val="12"/>
        <rFont val="Arial Narrow"/>
        <family val="2"/>
      </rPr>
      <t xml:space="preserve"> Generar actividades de consultoria y seguimiento al desarrollo empresarial de la jurisdicción, enfocado es aspectos tecnicos y estratégicos propios de las organizaciones</t>
    </r>
  </si>
  <si>
    <t>40 personas naturales y jurídicas</t>
  </si>
  <si>
    <r>
      <rPr>
        <b/>
        <sz val="12"/>
        <color rgb="FFFF0000"/>
        <rFont val="Arial Narrow"/>
        <family val="2"/>
      </rPr>
      <t>P44:</t>
    </r>
    <r>
      <rPr>
        <b/>
        <sz val="12"/>
        <rFont val="Arial Narrow"/>
        <family val="2"/>
      </rPr>
      <t xml:space="preserve"> Programa de internacionalización /Oficina de internacionalización -  (CONSULTORIO EN COMERCIO EXTERIOR).</t>
    </r>
  </si>
  <si>
    <r>
      <t xml:space="preserve">ENTRENAMIENTO EMPRESARIAL EN COMERCIO EXTERIOR: </t>
    </r>
    <r>
      <rPr>
        <sz val="12"/>
        <rFont val="Arial Narrow"/>
        <family val="2"/>
      </rPr>
      <t>Fortalecer a los empresarios para emprender exitosamente en el proceso de internacionalización a través de módulos y contenidos programáticos que brindan las herramientas básicas y de esta manera conozcan el proceso de internacionalización aportando una visión integral de todos los métodos que hacen parte del mismo y entender lo fácil que es exportar actualmente.</t>
    </r>
  </si>
  <si>
    <t>Todos los sectores economicos.</t>
  </si>
  <si>
    <t>27 municipios de la Jurisdicción</t>
  </si>
  <si>
    <t>Emprearios Formados 357 y Entrega de Contribución a 15 Empresarios.</t>
  </si>
  <si>
    <r>
      <rPr>
        <b/>
        <u/>
        <sz val="12"/>
        <rFont val="Arial Narrow"/>
        <family val="2"/>
      </rPr>
      <t>FABRICAS DE INTERNACIONALIZACION:</t>
    </r>
    <r>
      <rPr>
        <sz val="12"/>
        <rFont val="Arial Narrow"/>
        <family val="2"/>
      </rPr>
      <t xml:space="preserve"> trabajo mancomunado de ProColombia, el MINCIT, el BID, la ART, Confecámaras, cámaras de comercio, gremios, alcaldías, gobernaciones, universidades y demás aliados regionales que trabajan en pro del desarrollo del tejido empresarial colombiano y que divulgaron activamente la información.</t>
    </r>
  </si>
  <si>
    <t>GESTION</t>
  </si>
  <si>
    <t>Cadenas de agro alimentos, Metalmecánica y Químicos</t>
  </si>
  <si>
    <t xml:space="preserve">Por el Departamento de Cundinamarca se inscribieron 96 empresas de las cuales 23 pertenecen a la jurisdicción de la Cámara de Comercio de Facatativá de los municipios de Cachipay, Facatativá, Funza, Madrid, Mosquera, Utica y Villeta. </t>
  </si>
  <si>
    <t xml:space="preserve">Aplicando para el programa 10 de estas empresas del municipio de Mosquera </t>
  </si>
  <si>
    <r>
      <rPr>
        <b/>
        <u/>
        <sz val="12"/>
        <rFont val="Arial Narrow"/>
        <family val="2"/>
      </rPr>
      <t>CONVOCATORIA MERCADO ITALIANO:</t>
    </r>
    <r>
      <rPr>
        <sz val="12"/>
        <rFont val="Arial Narrow"/>
        <family val="2"/>
      </rPr>
      <t xml:space="preserve"> Se trata de pymes orientadas principalmente al mercado de miel,  derivados del café y del cacao, que gracias a la alianza de asociación entre la Gobernación de Cundinamarca y la Cámara de Comercio Italiana para Colombia, podrán ofrecer sus productos en varias ciudades del país europeo</t>
    </r>
  </si>
  <si>
    <t>Agroalimentos</t>
  </si>
  <si>
    <t xml:space="preserve"> Mosquera, Sasaima, La Vega</t>
  </si>
  <si>
    <t>Tres (3) empresas del sector agroalimentario provenientes de la jurisdicción de la C.C.F: Dorigenn SAS (café y chocolate) Mosquera, Asociación de Productores de Café Especial del Municipio de Sasaima, Mielifera SAS (bombones de chocolate y miel) - La Vega</t>
  </si>
  <si>
    <r>
      <rPr>
        <b/>
        <sz val="12"/>
        <color rgb="FFFF0000"/>
        <rFont val="Arial Narrow"/>
        <family val="2"/>
      </rPr>
      <t>P45:</t>
    </r>
    <r>
      <rPr>
        <b/>
        <sz val="12"/>
        <rFont val="Arial Narrow"/>
        <family val="2"/>
      </rPr>
      <t xml:space="preserve"> Ruedas de negocios, Microruedas y networking</t>
    </r>
  </si>
  <si>
    <r>
      <t xml:space="preserve"> </t>
    </r>
    <r>
      <rPr>
        <b/>
        <u/>
        <sz val="12"/>
        <rFont val="Arial Narrow"/>
        <family val="2"/>
      </rPr>
      <t>MICRO RUEDAS DE NEGOCIOS SECTOR TURISTICO</t>
    </r>
    <r>
      <rPr>
        <sz val="12"/>
        <rFont val="Arial Narrow"/>
        <family val="2"/>
      </rPr>
      <t>: Se plantean dos microruedas una Multisectorial y la otra Sector Turistico.</t>
    </r>
  </si>
  <si>
    <t>4600-4609</t>
  </si>
  <si>
    <t>Todos los sectores para el caso de la Multisectorial y la  Turistica. Servicios integrales de turismo y Operadores</t>
  </si>
  <si>
    <t>Multisectorial: (M. virtual), con participación 26  Municipios  Turistica: Todos Operadores turisticos de la jurisdición (Virtual)</t>
  </si>
  <si>
    <t xml:space="preserve"> multisectoria: Formación, Presentacopmes a 45 empresas 20 citas de negocios, col Turistica: En Ejeucción</t>
  </si>
  <si>
    <r>
      <rPr>
        <b/>
        <u/>
        <sz val="12"/>
        <rFont val="Arial Narrow"/>
        <family val="2"/>
      </rPr>
      <t>X RUEDA DE NEGOCIOS:</t>
    </r>
    <r>
      <rPr>
        <b/>
        <sz val="12"/>
        <rFont val="Arial Narrow"/>
        <family val="2"/>
      </rPr>
      <t xml:space="preserve"> </t>
    </r>
    <r>
      <rPr>
        <sz val="12"/>
        <rFont val="Arial Narrow"/>
        <family val="2"/>
      </rPr>
      <t>Realizar una rueda de negocios pormedio de alianzas público-privadas de los diferentes actores de la Provincia de Sabana de Occidente para ofrecer a los empresarios y emprendedores de la región un espacio de relacionamiento comercial que les permita expandir su red de contactos efectivos generando oportunidades para hacer nuevos negocios y contribuir al desarrollo de la competitividad del territorio.</t>
    </r>
  </si>
  <si>
    <t xml:space="preserve">4600-4609 </t>
  </si>
  <si>
    <t>Provincia Sabana de Occidente</t>
  </si>
  <si>
    <t>Programa en ejecución, su desarrollo se lleva a cabo en el mes de noviembre 2022</t>
  </si>
  <si>
    <r>
      <rPr>
        <b/>
        <u/>
        <sz val="12"/>
        <rFont val="Arial Narrow"/>
        <family val="2"/>
      </rPr>
      <t>ENCUENTROS EMPRESARIALES:</t>
    </r>
    <r>
      <rPr>
        <u/>
        <sz val="12"/>
        <color rgb="FFFF0000"/>
        <rFont val="Arial Narrow"/>
        <family val="2"/>
      </rPr>
      <t xml:space="preserve"> </t>
    </r>
    <r>
      <rPr>
        <sz val="12"/>
        <rFont val="Arial Narrow"/>
        <family val="2"/>
      </rPr>
      <t>Reunir en un evento a los gerentes de los parques industriales de Sabana de Occidente para socializar beneficios de la entidad y articular estrategias de cooperación.Encuentro de Parques</t>
    </r>
  </si>
  <si>
    <t>Municipios provincia de Sabana de Occidente</t>
  </si>
  <si>
    <t>en ejecución mes de noviembre</t>
  </si>
  <si>
    <r>
      <rPr>
        <b/>
        <u/>
        <sz val="12"/>
        <rFont val="Arial Narrow"/>
        <family val="2"/>
      </rPr>
      <t>ENCUENTROS INTERNACIONALES</t>
    </r>
    <r>
      <rPr>
        <b/>
        <sz val="12"/>
        <rFont val="Arial Narrow"/>
        <family val="2"/>
      </rPr>
      <t xml:space="preserve">: </t>
    </r>
    <r>
      <rPr>
        <sz val="12"/>
        <rFont val="Arial Narrow"/>
        <family val="2"/>
      </rPr>
      <t>Encuentro Empresarial Andino: Participar en encuentros comerciales entre compradores internacionales y exportadores colombianos.</t>
    </r>
  </si>
  <si>
    <t>El Rosal, Facatativá, Funza Madrid y Mosquera</t>
  </si>
  <si>
    <t>Apoyo con la inscripción de 80 Empresarios</t>
  </si>
  <si>
    <r>
      <rPr>
        <b/>
        <sz val="12"/>
        <color rgb="FFFF0000"/>
        <rFont val="Arial Narrow"/>
        <family val="2"/>
      </rPr>
      <t>P46</t>
    </r>
    <r>
      <rPr>
        <b/>
        <sz val="12"/>
        <rFont val="Arial Narrow"/>
        <family val="2"/>
      </rPr>
      <t>: Campus virtual empresarial</t>
    </r>
  </si>
  <si>
    <r>
      <t xml:space="preserve">1ra FASE PLATAFORMA DE APRENDIZAJE E-LEARNING DE LA CCFACATATIVA:  </t>
    </r>
    <r>
      <rPr>
        <sz val="12"/>
        <rFont val="Arial Narrow"/>
        <family val="2"/>
      </rPr>
      <t xml:space="preserve">Contempla  DETERMINACIÓN de las características de  infraestructura, ELECCIÓN De la plantilla más adecuada para el montaje,  ENTREGA De plataforma y su primer curso a la CCF, IMPLEMENTACIÓN Configuración y personalización de acuerdo con línea grafica de la cámara APOYO En montaje de los primeros cursos a contener en la plataforma </t>
    </r>
  </si>
  <si>
    <t>Jurisdicción CCF y Nivel Nacional</t>
  </si>
  <si>
    <t xml:space="preserve">Program en estructuración en donde se espera una masiva No. De asistentes </t>
  </si>
  <si>
    <r>
      <rPr>
        <b/>
        <sz val="12"/>
        <color theme="8"/>
        <rFont val="Arial Narrow"/>
        <family val="2"/>
      </rPr>
      <t xml:space="preserve">Py13: </t>
    </r>
    <r>
      <rPr>
        <b/>
        <sz val="12"/>
        <rFont val="Arial Narrow"/>
        <family val="2"/>
      </rPr>
      <t xml:space="preserve"> Turismo competitivo</t>
    </r>
  </si>
  <si>
    <r>
      <rPr>
        <b/>
        <u/>
        <sz val="12"/>
        <rFont val="Arial Narrow"/>
        <family val="2"/>
      </rPr>
      <t>ENTORNOS TURÍSTICOS COMPETITIVOS:</t>
    </r>
    <r>
      <rPr>
        <sz val="12"/>
        <rFont val="Arial Narrow"/>
        <family val="2"/>
      </rPr>
      <t xml:space="preserve"> Contribuir a la mejora competitiva del sector turístico, a través de medidas que establezcan las bases adecuadas para su desarrollo, potenciando el crecimiento de los operadores, mejorando su productividad y estableciendo procesos que permitan identificar necesidades de las empresas. - Fase Formativa a todos los operadores turisticos</t>
    </r>
  </si>
  <si>
    <t>4500-4517</t>
  </si>
  <si>
    <t>Sector Turismo</t>
  </si>
  <si>
    <t>Villeta, La Vega, San Juan de Rioseco (fisco) y la virtual toda las provincias de la jurisdicció</t>
  </si>
  <si>
    <t>244 Operadores Turísticos</t>
  </si>
  <si>
    <r>
      <rPr>
        <b/>
        <sz val="12"/>
        <color theme="8"/>
        <rFont val="Arial Narrow"/>
        <family val="2"/>
      </rPr>
      <t>Py14:</t>
    </r>
    <r>
      <rPr>
        <b/>
        <sz val="12"/>
        <rFont val="Arial Narrow"/>
        <family val="2"/>
      </rPr>
      <t xml:space="preserve"> Apoyo Agroempresarial </t>
    </r>
  </si>
  <si>
    <r>
      <rPr>
        <b/>
        <u/>
        <sz val="12"/>
        <rFont val="Arial Narrow"/>
        <family val="2"/>
      </rPr>
      <t>PROGRAMA APOYO AGROEMPRESARIAL</t>
    </r>
    <r>
      <rPr>
        <sz val="12"/>
        <rFont val="Arial Narrow"/>
        <family val="2"/>
      </rPr>
      <t>:  Apoyar proyectos agroempresariales de la jurisdicción a fin de fortalecer la economia de la región</t>
    </r>
  </si>
  <si>
    <t>4500-4529</t>
  </si>
  <si>
    <t>Sector del Agropecuario y todos los sectores económicos</t>
  </si>
  <si>
    <t>Toda la jurisdicción, acorde con solicitudes</t>
  </si>
  <si>
    <t>En ejecución 4to trimestre 2022</t>
  </si>
  <si>
    <r>
      <rPr>
        <b/>
        <sz val="12"/>
        <color theme="8"/>
        <rFont val="Arial Narrow"/>
        <family val="2"/>
      </rPr>
      <t>Py15:</t>
    </r>
    <r>
      <rPr>
        <b/>
        <sz val="12"/>
        <rFont val="Arial Narrow"/>
        <family val="2"/>
      </rPr>
      <t xml:space="preserve"> Promoción comercial (Campañas Comerciales)</t>
    </r>
  </si>
  <si>
    <r>
      <rPr>
        <b/>
        <u/>
        <sz val="12"/>
        <rFont val="Arial Narrow"/>
        <family val="2"/>
      </rPr>
      <t>CAMPAÑAS COMERCIALES "YO LE COMPRO A MI MUNICIPIO"</t>
    </r>
    <r>
      <rPr>
        <sz val="12"/>
        <rFont val="Arial Narrow"/>
        <family val="2"/>
      </rPr>
      <t xml:space="preserve"> Insentivar las ventas del comercio en la jurisdicción de la Cámara de Comercio através de Campañas Comerciales en fechas especiales.</t>
    </r>
  </si>
  <si>
    <t>4600-4610</t>
  </si>
  <si>
    <t>Sector de comercio al por mayor y a por menor, sector de servicios, sector turistico, sector de servicios</t>
  </si>
  <si>
    <t>Facatativá, Funza,El Rosal, Madrid,Mosquera</t>
  </si>
  <si>
    <t>Total 7 Capañas, de las cuales 5 se han ejecutado y tres (3) se registra su avance en el 4to trimestre, se plantea realizar una más de las planeadas</t>
  </si>
  <si>
    <r>
      <rPr>
        <b/>
        <sz val="12"/>
        <color theme="8"/>
        <rFont val="Arial Narrow"/>
        <family val="2"/>
      </rPr>
      <t>Py16:</t>
    </r>
    <r>
      <rPr>
        <b/>
        <sz val="12"/>
        <rFont val="Arial Narrow"/>
        <family val="2"/>
      </rPr>
      <t xml:space="preserve"> Semilleros empresariales juveniles</t>
    </r>
  </si>
  <si>
    <r>
      <t xml:space="preserve">ENFOQUE EMPRESARIAL JUVENIL 2022: </t>
    </r>
    <r>
      <rPr>
        <sz val="12"/>
        <rFont val="Arial Narrow"/>
        <family val="2"/>
      </rPr>
      <t>Contribuir al mejoramiento del desarrollo educativo a través de formacción en el ámbito empresarial y capital semilla para la activación de los proyectos productivos de los jóvenes, serán entregados a jóvenes que participen a través de entidades de educación de municipios de la jurisdicción.</t>
    </r>
  </si>
  <si>
    <t>Entes educativos de la Jurisdicción, con doble titución</t>
  </si>
  <si>
    <t>Subachoque, El Rosal, Pacho, Facatativá, Albán</t>
  </si>
  <si>
    <t>5 instituciones educativas con programas de doble titulación, (SENA), de grados 10 y 11,  aproximadamente 350 estudiantes</t>
  </si>
  <si>
    <t>NOMBRE DE LA CAPACITACION</t>
  </si>
  <si>
    <t>FECHA DE REALIZACION</t>
  </si>
  <si>
    <t>MODALIDAD</t>
  </si>
  <si>
    <t>COBERTURA / JURISDICCIÓN</t>
  </si>
  <si>
    <r>
      <t xml:space="preserve">FORMACIÓN EN SEGURIDAD, CONVIVENCIA Y PROMOCIÓN CIUDADANA: </t>
    </r>
    <r>
      <rPr>
        <sz val="14"/>
        <rFont val="Arial Narrow"/>
        <family val="2"/>
      </rPr>
      <t xml:space="preserve"> Fortalecer a empresarios, comerciantes y comunidad en general en articulación con las entidades de representación nacional encargadas del tema este programa se desarrolla en espacios multiples, presencial y virtual.</t>
    </r>
    <r>
      <rPr>
        <u/>
        <sz val="14"/>
        <rFont val="Arial Narrow"/>
        <family val="2"/>
      </rPr>
      <t xml:space="preserve"> </t>
    </r>
  </si>
  <si>
    <t>ACTUALIZACION TRIBUTARIA</t>
  </si>
  <si>
    <t>8 DE MARZO</t>
  </si>
  <si>
    <t>PRESENCIAL</t>
  </si>
  <si>
    <t>COMO CREAR UNA VITRINA DE ALTO IMPACTO PARA VENDER MAS</t>
  </si>
  <si>
    <t>11 Y 18 MARZO</t>
  </si>
  <si>
    <t>TODA LA JURISDICCÓN</t>
  </si>
  <si>
    <t>ENTORNOS TURISTICOS COMPETITIVOS</t>
  </si>
  <si>
    <t>8, 10 Y 22 DE MARZO</t>
  </si>
  <si>
    <t>PACHO, FUNZA, LA VEGA, SAN FRANSICO Y VILLETA</t>
  </si>
  <si>
    <t>161 OPERADORES TURISTICOS</t>
  </si>
  <si>
    <t>COMO ELABORAR UNA ESTRATEGIA DE MARKETING EXITOSA EN UN EMPRENDIMIENTO</t>
  </si>
  <si>
    <t>29 DE ABRIL</t>
  </si>
  <si>
    <t>35 ASISTENTES</t>
  </si>
  <si>
    <t>ANALISIS Y DESARROLLO DE LA SEGURIDAD Y SALUD EN EL TRABAJO BAJO LA MIRADA DE ISO 45001</t>
  </si>
  <si>
    <t>7 DE MARZO</t>
  </si>
  <si>
    <t>47 ASISTENTES</t>
  </si>
  <si>
    <t>SISTEMA GENERAL DE PENSIONES</t>
  </si>
  <si>
    <t>26 DE MAYO</t>
  </si>
  <si>
    <t>27 ASISTENTES</t>
  </si>
  <si>
    <t>COMO VENDER UN PRODUCTO EN 5 MINUTOS</t>
  </si>
  <si>
    <t>31 DE MAYO</t>
  </si>
  <si>
    <t>25 ASISTENTES</t>
  </si>
  <si>
    <t>LINEA CRECER SENA FONDO EMPRENDER</t>
  </si>
  <si>
    <t>52 ASISTENTES</t>
  </si>
  <si>
    <t>SEGURIDAD CONVIVENCIA Y PROMOCIÓN CIUDADANA</t>
  </si>
  <si>
    <t>8 DE JUNIO</t>
  </si>
  <si>
    <t>121 ASISTENTES</t>
  </si>
  <si>
    <t>AFILIACIÓN AL SISTEMA GENERAL DE PENSIONES DEL TRABAJADOR</t>
  </si>
  <si>
    <t>23 ASISTENTES</t>
  </si>
  <si>
    <t>APORTES A PENSIÓN Y COBERTURA DE RIESGO SGP</t>
  </si>
  <si>
    <t>30 DE JUNIO</t>
  </si>
  <si>
    <t>28 ASISTENTES</t>
  </si>
  <si>
    <t>TRANSFORMACIÓN ENERGIA Y SOSTENIBILIDAD TES (TRANSICIÓN ENERGIA Y SOSTENIBIIDAD)</t>
  </si>
  <si>
    <t>7 DE JULIO</t>
  </si>
  <si>
    <t>164 ASISTENTES</t>
  </si>
  <si>
    <t>DOBLE ASESORIA Y TRASALADO DE REGIMEN</t>
  </si>
  <si>
    <t>14 DE JULIO</t>
  </si>
  <si>
    <t>HISTORIA LABORAL</t>
  </si>
  <si>
    <t>15 DE SEPTIEMBRE</t>
  </si>
  <si>
    <t>21 ASISTENTES</t>
  </si>
  <si>
    <t>TURISMO EN PACHO  UN PROYECTO DE VIDA</t>
  </si>
  <si>
    <t>26 ASISTENTES</t>
  </si>
  <si>
    <t>PORTAL WEB DEL APORTANTE</t>
  </si>
  <si>
    <t>30 DE SEPTIEMBRE</t>
  </si>
  <si>
    <t>30 ASISTENTES</t>
  </si>
  <si>
    <t>DOCUMENTO ELECTRONICO, ASPECTOS ESENCIALES Y NORMATIVOS</t>
  </si>
  <si>
    <t>41 ASISTENTES</t>
  </si>
  <si>
    <t>MEDIO</t>
  </si>
  <si>
    <t>IMPACTO PUBLICITARIO</t>
  </si>
  <si>
    <t>MEDIOS PUBLICITARIOS</t>
  </si>
  <si>
    <t>7 PERIÓDICOS DE LA REGIÓN Y UN DIRECTORIO COMERCIAL.</t>
  </si>
  <si>
    <t>7 PÁGINAS COMPLETAS A FULL COLOR</t>
  </si>
  <si>
    <t>RADIALES</t>
  </si>
  <si>
    <t>5 EMISORAS CON CUBRIMIENTO EN TODA LA JURISDICCIÓN</t>
  </si>
  <si>
    <t>373 CUÑAS EMITIDAS</t>
  </si>
  <si>
    <t>VIDEOS</t>
  </si>
  <si>
    <t>8 VIDEOS ANIMADOS</t>
  </si>
  <si>
    <t>RNT</t>
  </si>
  <si>
    <t>MATRICULA MERCATIL</t>
  </si>
  <si>
    <t>GESTION 2021</t>
  </si>
  <si>
    <t>BENEFICIOS</t>
  </si>
  <si>
    <t>APOYO COMERCIO LOCAL</t>
  </si>
  <si>
    <t>PUBLICACIÓN EN REDES</t>
  </si>
  <si>
    <t>184 PUBLICACIONES</t>
  </si>
  <si>
    <t>FACEBOOK</t>
  </si>
  <si>
    <t>INSTAGRAM</t>
  </si>
  <si>
    <t>TWITTER</t>
  </si>
  <si>
    <t>MAVISOS POR CORREO ELECTRONICO</t>
  </si>
  <si>
    <t>812.148 CORREOS ENVIADOS</t>
  </si>
  <si>
    <t>MAVISOS POR SMS</t>
  </si>
  <si>
    <t>988.147 SMS ENVIDOS</t>
  </si>
  <si>
    <t>CUADRO DE INGRESOS PLAN ESTRATEGICO CON CORTE A JUNIO 2022</t>
  </si>
  <si>
    <t>OT 16: Alcanzar el 70% de los recursos de renovación a tiempo con beneficios concretos para los comerciantes, empresarios.</t>
  </si>
  <si>
    <t>EJE FINANCIERO</t>
  </si>
  <si>
    <t>TIPO DE SERVICIO REGISTRAL</t>
  </si>
  <si>
    <t>INGRESOS RECIBIDOS MES SEPTIEMBRE 2022</t>
  </si>
  <si>
    <t>INGRESOS ESPERADOS VIGENCIA 2022</t>
  </si>
  <si>
    <t>VARIACION</t>
  </si>
  <si>
    <t>RENOVACIONES A 31 DE MARZO</t>
  </si>
  <si>
    <t>ALCANZAR 70%</t>
  </si>
  <si>
    <t>RENOVACIONES A 30 DE ABRIL</t>
  </si>
  <si>
    <t>RENOVACIONES A 30 DE MAYO</t>
  </si>
  <si>
    <t>RENOVACIONES A 30 DE JUNIO</t>
  </si>
  <si>
    <r>
      <t xml:space="preserve">Ingresos </t>
    </r>
    <r>
      <rPr>
        <sz val="10"/>
        <color rgb="FFFF0000"/>
        <rFont val="Arial Narrow"/>
        <family val="2"/>
      </rPr>
      <t>recibidos por renovaciones  y ESALES</t>
    </r>
    <r>
      <rPr>
        <sz val="10"/>
        <rFont val="Arial Narrow"/>
        <family val="2"/>
      </rPr>
      <t xml:space="preserve"> /Ingresos esperados por renovaciones* 100</t>
    </r>
  </si>
  <si>
    <t>RENOVACIONES A 30 DE SEPTIEMBRE/22</t>
  </si>
  <si>
    <t>INGRESOS RECIBIDOS 2021</t>
  </si>
  <si>
    <r>
      <t>INGRESOS PUBLICOS POR SERVICIOS REGISTRALES CORTE 30 DE</t>
    </r>
    <r>
      <rPr>
        <sz val="11"/>
        <color rgb="FFFF0000"/>
        <rFont val="Arial Narrow"/>
        <family val="2"/>
      </rPr>
      <t xml:space="preserve"> SEPTIEMBRE</t>
    </r>
    <r>
      <rPr>
        <sz val="11"/>
        <color rgb="FF000000"/>
        <rFont val="Arial Narrow"/>
        <family val="2"/>
      </rPr>
      <t>2022/2021</t>
    </r>
  </si>
  <si>
    <t>INCREMENTAR EN 17% LOS INGRESOS COMPARADOS CON 2021</t>
  </si>
  <si>
    <r>
      <t xml:space="preserve">INGRESOS PUBLICOS POR SERVICIOS REGISTRALES CORTE 30 DE </t>
    </r>
    <r>
      <rPr>
        <sz val="11"/>
        <color rgb="FFFF0000"/>
        <rFont val="Arial Narrow"/>
        <family val="2"/>
      </rPr>
      <t xml:space="preserve">MAYO </t>
    </r>
    <r>
      <rPr>
        <sz val="11"/>
        <color rgb="FF000000"/>
        <rFont val="Arial Narrow"/>
        <family val="2"/>
      </rPr>
      <t>2022/2021</t>
    </r>
  </si>
  <si>
    <t>INCREMENTAR EN 5% LOS INGRESOS COMPARADOS CON 2021</t>
  </si>
  <si>
    <r>
      <t xml:space="preserve">INGRESOS PUBLICOS POR SERVICIOS REGISTRALES CORTE 30 DE </t>
    </r>
    <r>
      <rPr>
        <b/>
        <sz val="11"/>
        <color rgb="FFFF0000"/>
        <rFont val="Arial Narrow"/>
        <family val="2"/>
      </rPr>
      <t>JUNIO</t>
    </r>
    <r>
      <rPr>
        <sz val="11"/>
        <color rgb="FFFF0000"/>
        <rFont val="Arial Narrow"/>
        <family val="2"/>
      </rPr>
      <t xml:space="preserve"> </t>
    </r>
    <r>
      <rPr>
        <sz val="11"/>
        <color rgb="FF000000"/>
        <rFont val="Arial Narrow"/>
        <family val="2"/>
      </rPr>
      <t>2022/2021</t>
    </r>
  </si>
  <si>
    <r>
      <t xml:space="preserve">P49: Formalización </t>
    </r>
    <r>
      <rPr>
        <sz val="11"/>
        <color rgb="FFFF0000"/>
        <rFont val="Arial Narrow"/>
        <family val="2"/>
      </rPr>
      <t>(DERECHOS DE MATRICULAS)</t>
    </r>
  </si>
  <si>
    <r>
      <t xml:space="preserve">INGRESOS PUBLICOS POR FORMALIZACION CORTE A </t>
    </r>
    <r>
      <rPr>
        <sz val="10"/>
        <color rgb="FFFF0000"/>
        <rFont val="Arial Narrow"/>
        <family val="2"/>
      </rPr>
      <t>SEPTIEMBRE</t>
    </r>
    <r>
      <rPr>
        <sz val="10"/>
        <color rgb="FF000000"/>
        <rFont val="Arial Narrow"/>
        <family val="2"/>
      </rPr>
      <t xml:space="preserve"> 2022/2021 (DATO DERECHOS MATRICULA</t>
    </r>
  </si>
  <si>
    <t>INCREMENTAR EN 13% LOS INGRESOS COMPARADOS CON 2021</t>
  </si>
  <si>
    <r>
      <t xml:space="preserve">INGRESOS PUBLICOS POR FORMALIZACION CORTE A </t>
    </r>
    <r>
      <rPr>
        <sz val="10"/>
        <color rgb="FFFF0000"/>
        <rFont val="Arial Narrow"/>
        <family val="2"/>
      </rPr>
      <t>MAYO</t>
    </r>
    <r>
      <rPr>
        <sz val="10"/>
        <color rgb="FF000000"/>
        <rFont val="Arial Narrow"/>
        <family val="2"/>
      </rPr>
      <t xml:space="preserve"> 2022/2021 (DATO DERECHOS MATRICULA)</t>
    </r>
  </si>
  <si>
    <r>
      <t xml:space="preserve">INGRESOS PUBLICOS POR FORMALIZACION CORTE A </t>
    </r>
    <r>
      <rPr>
        <sz val="10"/>
        <color rgb="FFFF0000"/>
        <rFont val="Arial Narrow"/>
        <family val="2"/>
      </rPr>
      <t>JUNIO</t>
    </r>
    <r>
      <rPr>
        <sz val="10"/>
        <color rgb="FF000000"/>
        <rFont val="Arial Narrow"/>
        <family val="2"/>
      </rPr>
      <t xml:space="preserve"> 2022/2021 (DATO DERECHOS MATRICULA)</t>
    </r>
  </si>
  <si>
    <t xml:space="preserve">OT 18: Incrementar los ingresos privados en un 24% AÑOS (2022 A 2025) con respecto al año anterior, y en un 27% para el 2026. </t>
  </si>
  <si>
    <t>TIPO DE INGRESO</t>
  </si>
  <si>
    <t>INGRESOS PRIVADOS 2021</t>
  </si>
  <si>
    <t>INGRESOS PRIVADOS 2022</t>
  </si>
  <si>
    <r>
      <t xml:space="preserve">Ingresos privados por arrendamiento año actual / </t>
    </r>
    <r>
      <rPr>
        <b/>
        <sz val="10"/>
        <color rgb="FFFF0000"/>
        <rFont val="Arial Narrow"/>
        <family val="2"/>
      </rPr>
      <t xml:space="preserve">ingresos privados por arrendamiento </t>
    </r>
    <r>
      <rPr>
        <sz val="10"/>
        <rFont val="Arial Narrow"/>
        <family val="2"/>
      </rPr>
      <t>año anterior* 100</t>
    </r>
  </si>
  <si>
    <r>
      <t xml:space="preserve">INGRESOS PRIVADO POR ARRENDAMIENTO 30 DE </t>
    </r>
    <r>
      <rPr>
        <b/>
        <sz val="11"/>
        <color rgb="FFFF0000"/>
        <rFont val="Arial Narrow"/>
        <family val="2"/>
      </rPr>
      <t>SEPTIEMBRE</t>
    </r>
    <r>
      <rPr>
        <b/>
        <sz val="11"/>
        <color rgb="FF000000"/>
        <rFont val="Arial Narrow"/>
        <family val="2"/>
      </rPr>
      <t xml:space="preserve"> </t>
    </r>
    <r>
      <rPr>
        <sz val="11"/>
        <color rgb="FF000000"/>
        <rFont val="Arial Narrow"/>
        <family val="2"/>
      </rPr>
      <t>2022/2021</t>
    </r>
  </si>
  <si>
    <t>INCREMENTAR EN 24% LOS INGRESOS COMPARADOS CON 2021</t>
  </si>
  <si>
    <r>
      <t xml:space="preserve">Ingresos privados por afiliados del año actual / </t>
    </r>
    <r>
      <rPr>
        <b/>
        <sz val="10"/>
        <color rgb="FFFF0000"/>
        <rFont val="Arial Narrow"/>
        <family val="2"/>
      </rPr>
      <t>ingresos privados por afiliados</t>
    </r>
    <r>
      <rPr>
        <sz val="10"/>
        <rFont val="Arial Narrow"/>
        <family val="2"/>
      </rPr>
      <t xml:space="preserve"> del año anterior* 100</t>
    </r>
  </si>
  <si>
    <r>
      <t xml:space="preserve">INGRESOS PRIVADOS POR AFILIADOS CORTE A </t>
    </r>
    <r>
      <rPr>
        <b/>
        <sz val="11"/>
        <color rgb="FFFF0000"/>
        <rFont val="Arial Narrow"/>
        <family val="2"/>
      </rPr>
      <t>SEPTIEMBRE</t>
    </r>
    <r>
      <rPr>
        <sz val="11"/>
        <color rgb="FF000000"/>
        <rFont val="Arial Narrow"/>
        <family val="2"/>
      </rPr>
      <t xml:space="preserve"> 2022/2021</t>
    </r>
  </si>
  <si>
    <r>
      <t>Ingresos privados por educación Continuada del año actual /</t>
    </r>
    <r>
      <rPr>
        <b/>
        <sz val="10"/>
        <color rgb="FFFF0000"/>
        <rFont val="Arial Narrow"/>
        <family val="2"/>
      </rPr>
      <t xml:space="preserve"> ingresos privados por educación</t>
    </r>
    <r>
      <rPr>
        <sz val="10"/>
        <rFont val="Arial Narrow"/>
        <family val="2"/>
      </rPr>
      <t xml:space="preserve"> </t>
    </r>
    <r>
      <rPr>
        <b/>
        <sz val="10"/>
        <color rgb="FFFF0000"/>
        <rFont val="Arial Narrow"/>
        <family val="2"/>
      </rPr>
      <t>Continuada</t>
    </r>
    <r>
      <rPr>
        <sz val="10"/>
        <rFont val="Arial Narrow"/>
        <family val="2"/>
      </rPr>
      <t xml:space="preserve"> del año anterior* 100</t>
    </r>
  </si>
  <si>
    <t>INGRESOS PRIVADOS POR EDUCACION CONTINUADA CORTE A SEPTIEMBRE 2022/2021</t>
  </si>
  <si>
    <t>P52: Creación de  nuevos modelos de negocios  / otros ingresos</t>
  </si>
  <si>
    <r>
      <t xml:space="preserve">Ingresos generados por los nuevos modelos de negocio </t>
    </r>
    <r>
      <rPr>
        <b/>
        <sz val="10"/>
        <color rgb="FFFF0000"/>
        <rFont val="Arial Narrow"/>
        <family val="2"/>
      </rPr>
      <t>NUEVO PROYECTO</t>
    </r>
  </si>
  <si>
    <r>
      <t>INGRESOS PRIVADOS POR NUEVOS MODELOS DE NEGOCIO</t>
    </r>
    <r>
      <rPr>
        <b/>
        <sz val="11"/>
        <color rgb="FFFF0000"/>
        <rFont val="Arial Narrow"/>
        <family val="2"/>
      </rPr>
      <t xml:space="preserve"> SEPTIEMBRE/2022</t>
    </r>
  </si>
  <si>
    <r>
      <rPr>
        <b/>
        <sz val="11"/>
        <color rgb="FFFF0000"/>
        <rFont val="Calibri"/>
        <family val="2"/>
      </rPr>
      <t xml:space="preserve">OT 16: Alcanzar el 70% de </t>
    </r>
    <r>
      <rPr>
        <b/>
        <sz val="11"/>
        <color rgb="FF000000"/>
        <rFont val="Calibri"/>
        <family val="2"/>
      </rPr>
      <t>los recursos de renovación a tiempo con beneficios concretos para los comerciantes, empresarios.</t>
    </r>
  </si>
  <si>
    <t>TIPO DE INGRESOS</t>
  </si>
  <si>
    <t>INGRESOS ESPERADOS</t>
  </si>
  <si>
    <t>INGRESOS RECIBIDOS</t>
  </si>
  <si>
    <t>INGRESOS  POR REGISTRO MERCANTIL</t>
  </si>
  <si>
    <t>INGRESOS  POR REGISTRO PROPONENTES</t>
  </si>
  <si>
    <t>INGRESOS POR REGISTRO ESALES</t>
  </si>
  <si>
    <t>PORCENTAJE DE INCREMENTO A SEPTIEMBRE /2022</t>
  </si>
  <si>
    <r>
      <rPr>
        <b/>
        <sz val="11"/>
        <color rgb="FFFF0000"/>
        <rFont val="Calibri"/>
        <family val="2"/>
      </rPr>
      <t>OT 17</t>
    </r>
    <r>
      <rPr>
        <b/>
        <sz val="11"/>
        <color rgb="FF000000"/>
        <rFont val="Calibri"/>
        <family val="2"/>
      </rPr>
      <t>: Incrementar los ingresos públicos en un 5% para el 2022, 5,5% para el 2023, 6% para el 2024, 7% para el 2025, 8% para el 2026</t>
    </r>
  </si>
  <si>
    <t>TIPO DE INGRESOS PUBLICO REGISTRAL</t>
  </si>
  <si>
    <t>AÑO 2021</t>
  </si>
  <si>
    <t>AÑO 2022 META 5,5%</t>
  </si>
  <si>
    <t>TOTAL DE INGRESOS PUBLICOS 2021 VR 2022</t>
  </si>
  <si>
    <t>PORCENTAJE DE INCREMENTO A SEPTIEMBRE /2021 VR 2022</t>
  </si>
  <si>
    <r>
      <rPr>
        <b/>
        <sz val="10"/>
        <color rgb="FFFF0000"/>
        <rFont val="Arial Narrow"/>
        <family val="2"/>
      </rPr>
      <t xml:space="preserve">OT 18: </t>
    </r>
    <r>
      <rPr>
        <b/>
        <sz val="10"/>
        <color theme="1"/>
        <rFont val="Arial Narrow"/>
        <family val="2"/>
      </rPr>
      <t>Incrementar</t>
    </r>
    <r>
      <rPr>
        <b/>
        <sz val="10"/>
        <color rgb="FF000000"/>
        <rFont val="Arial Narrow"/>
        <family val="2"/>
      </rPr>
      <t xml:space="preserve"> los ingresos privados en un 24% con respecto al año anterior (vigencias 2022-2023, 2024 y 2025) y en un 27% para el 2026</t>
    </r>
    <r>
      <rPr>
        <b/>
        <sz val="10"/>
        <color rgb="FFFF0000"/>
        <rFont val="Arial Narrow"/>
        <family val="2"/>
      </rPr>
      <t xml:space="preserve"> </t>
    </r>
    <r>
      <rPr>
        <b/>
        <sz val="10"/>
        <color rgb="FF000000"/>
        <rFont val="Arial Narrow"/>
        <family val="2"/>
      </rPr>
      <t xml:space="preserve">-  </t>
    </r>
    <r>
      <rPr>
        <b/>
        <sz val="10"/>
        <color rgb="FFFF0000"/>
        <rFont val="Arial Narrow"/>
        <family val="2"/>
      </rPr>
      <t>CUMPLIENTO DEL 9% A SEPT/30/2022</t>
    </r>
  </si>
  <si>
    <t>AÑO 2022 META 24%</t>
  </si>
  <si>
    <t>% INCREMENTO</t>
  </si>
  <si>
    <r>
      <t xml:space="preserve">INGRESOS PRIVADOS PROVENIDENTES DE </t>
    </r>
    <r>
      <rPr>
        <sz val="10"/>
        <color rgb="FFFF0000"/>
        <rFont val="Arial Narrow"/>
        <family val="2"/>
      </rPr>
      <t>P50 - AFILIADOS</t>
    </r>
  </si>
  <si>
    <r>
      <t xml:space="preserve">INGRESOS PRIVADOS PROVENIDENTES DE ARRENDAMIENTOS </t>
    </r>
    <r>
      <rPr>
        <sz val="10"/>
        <color rgb="FFFF0000"/>
        <rFont val="Arial Narrow"/>
        <family val="2"/>
      </rPr>
      <t>A12: Arrendamientos</t>
    </r>
  </si>
  <si>
    <r>
      <t xml:space="preserve">INGRESOS POR EDUCACIÓN CONTINUADA </t>
    </r>
    <r>
      <rPr>
        <sz val="10"/>
        <color rgb="FFFF0000"/>
        <rFont val="Arial Narrow"/>
        <family val="2"/>
      </rPr>
      <t>P51: Educación continuada</t>
    </r>
  </si>
  <si>
    <r>
      <t xml:space="preserve">INGRESOS PRIVADOS POR NUEVOS MODELOS DE NEGOCIO/ OTROS INGRESOS </t>
    </r>
    <r>
      <rPr>
        <sz val="10"/>
        <color rgb="FFFF0000"/>
        <rFont val="Arial Narrow"/>
        <family val="2"/>
      </rPr>
      <t xml:space="preserve">- P52: Creación de  nuevos modelos de negocios </t>
    </r>
  </si>
  <si>
    <t>TOTAL DE INGRESOS PRIVADOS</t>
  </si>
  <si>
    <t>PORCENTAJE DE INCREMENTO INGRESOS PRIVADOS A SEPTIEMBRE /2021 VR 2022</t>
  </si>
  <si>
    <t>REPORTE PLAN ESTRATEGICO A JUNIO 30 DE 20226</t>
  </si>
  <si>
    <t>TOTAL INGRESOS PROYECTADO VR RECIBIDO</t>
  </si>
  <si>
    <t>PORCENTAJE DE INCREMENTO A JUNIO /2021</t>
  </si>
  <si>
    <r>
      <rPr>
        <b/>
        <sz val="7"/>
        <rFont val="Arial"/>
        <family val="2"/>
      </rPr>
      <t>CÁMARA DE COMERCIO DE FACATATIVÁ</t>
    </r>
  </si>
  <si>
    <r>
      <rPr>
        <b/>
        <sz val="7"/>
        <rFont val="Arial"/>
        <family val="2"/>
      </rPr>
      <t>COMPARATIVO DE EJECUCIÓN PRESUPUESTAL</t>
    </r>
  </si>
  <si>
    <r>
      <rPr>
        <b/>
        <sz val="7"/>
        <rFont val="Arial"/>
        <family val="2"/>
      </rPr>
      <t>INFORME DEL 1 DE SEPTIEMBRE AL 30 DE SEPTIEMBRE DE 2022</t>
    </r>
  </si>
  <si>
    <r>
      <rPr>
        <b/>
        <sz val="6"/>
        <rFont val="Arial"/>
        <family val="2"/>
      </rPr>
      <t>R U B R O S</t>
    </r>
  </si>
  <si>
    <r>
      <rPr>
        <b/>
        <sz val="6"/>
        <rFont val="Arial"/>
        <family val="2"/>
      </rPr>
      <t>VALOR</t>
    </r>
  </si>
  <si>
    <r>
      <rPr>
        <b/>
        <sz val="6"/>
        <rFont val="Arial"/>
        <family val="2"/>
      </rPr>
      <t>TRASLADO</t>
    </r>
  </si>
  <si>
    <r>
      <rPr>
        <b/>
        <sz val="6"/>
        <rFont val="Arial"/>
        <family val="2"/>
      </rPr>
      <t>ACUMULADO AL</t>
    </r>
  </si>
  <si>
    <r>
      <rPr>
        <b/>
        <sz val="6"/>
        <rFont val="Arial"/>
        <family val="2"/>
      </rPr>
      <t>MOVIMIENTO</t>
    </r>
  </si>
  <si>
    <r>
      <rPr>
        <b/>
        <sz val="6"/>
        <rFont val="Arial"/>
        <family val="2"/>
      </rPr>
      <t>ACUMULADO</t>
    </r>
  </si>
  <si>
    <r>
      <rPr>
        <b/>
        <sz val="6"/>
        <rFont val="Arial"/>
        <family val="2"/>
      </rPr>
      <t>SALDO</t>
    </r>
  </si>
  <si>
    <r>
      <rPr>
        <b/>
        <sz val="6"/>
        <rFont val="Arial"/>
        <family val="2"/>
      </rPr>
      <t>%</t>
    </r>
  </si>
  <si>
    <r>
      <rPr>
        <b/>
        <sz val="6"/>
        <rFont val="Arial"/>
        <family val="2"/>
      </rPr>
      <t>I N G R E S O S</t>
    </r>
  </si>
  <si>
    <r>
      <rPr>
        <b/>
        <sz val="6"/>
        <rFont val="Arial"/>
        <family val="2"/>
      </rPr>
      <t>PRESUPUESTO</t>
    </r>
  </si>
  <si>
    <r>
      <rPr>
        <b/>
        <sz val="6"/>
        <rFont val="Arial"/>
        <family val="2"/>
      </rPr>
      <t>MES ANTERIOR</t>
    </r>
  </si>
  <si>
    <r>
      <rPr>
        <b/>
        <sz val="6"/>
        <rFont val="Arial"/>
        <family val="2"/>
      </rPr>
      <t>SEPTIEMBRE DE 2022</t>
    </r>
  </si>
  <si>
    <r>
      <rPr>
        <b/>
        <sz val="6"/>
        <rFont val="Arial"/>
        <family val="2"/>
      </rPr>
      <t>PRESUPUESTAL</t>
    </r>
  </si>
  <si>
    <r>
      <rPr>
        <b/>
        <sz val="6"/>
        <rFont val="Arial"/>
        <family val="2"/>
      </rPr>
      <t>INGRESOS OPERACIONALES PUBLICOS</t>
    </r>
  </si>
  <si>
    <r>
      <rPr>
        <b/>
        <sz val="6"/>
        <rFont val="Arial"/>
        <family val="2"/>
      </rPr>
      <t>PROVENIENTES DEL REGISTRO MERCANTIL</t>
    </r>
  </si>
  <si>
    <r>
      <rPr>
        <sz val="6"/>
        <rFont val="Arial"/>
        <family val="2"/>
      </rPr>
      <t>DERECHOS DE MATRICULA</t>
    </r>
  </si>
  <si>
    <r>
      <rPr>
        <sz val="6"/>
        <rFont val="Arial"/>
        <family val="2"/>
      </rPr>
      <t>DERECHOS DE RENOVACION</t>
    </r>
  </si>
  <si>
    <r>
      <rPr>
        <sz val="6"/>
        <rFont val="Arial"/>
        <family val="2"/>
      </rPr>
      <t>INSCRIPCION ACTOS Y DOCUMENTOS</t>
    </r>
  </si>
  <si>
    <r>
      <rPr>
        <sz val="6"/>
        <rFont val="Arial"/>
        <family val="2"/>
      </rPr>
      <t>FORMULARIOS</t>
    </r>
  </si>
  <si>
    <r>
      <rPr>
        <sz val="6"/>
        <rFont val="Arial"/>
        <family val="2"/>
      </rPr>
      <t>DERECHOS POR CERTIFICADOS</t>
    </r>
  </si>
  <si>
    <r>
      <rPr>
        <sz val="6"/>
        <rFont val="Arial"/>
        <family val="2"/>
      </rPr>
      <t>EXPEDICION DE COPIAS</t>
    </r>
  </si>
  <si>
    <r>
      <rPr>
        <b/>
        <sz val="6"/>
        <rFont val="Arial"/>
        <family val="2"/>
      </rPr>
      <t>PROVENIENTES DEL REGISTRO DE PROPONENTES</t>
    </r>
  </si>
  <si>
    <r>
      <rPr>
        <sz val="6"/>
        <rFont val="Arial"/>
        <family val="2"/>
      </rPr>
      <t>DERECHO DE INSCRIPCION</t>
    </r>
  </si>
  <si>
    <r>
      <rPr>
        <sz val="6"/>
        <rFont val="Arial"/>
        <family val="2"/>
      </rPr>
      <t>DERECHO DE ACTUALIZACION O MODIFICACION</t>
    </r>
  </si>
  <si>
    <r>
      <rPr>
        <sz val="6"/>
        <rFont val="Arial"/>
        <family val="2"/>
      </rPr>
      <t>CERTIFICADOS</t>
    </r>
  </si>
  <si>
    <r>
      <rPr>
        <sz val="6"/>
        <rFont val="Arial"/>
        <family val="2"/>
      </rPr>
      <t>DEVOLUCION PROPONENTES</t>
    </r>
  </si>
  <si>
    <r>
      <rPr>
        <b/>
        <sz val="6"/>
        <rFont val="Arial"/>
        <family val="2"/>
      </rPr>
      <t>PROVENIENTES   DEL  REGISTRO  DE   E.S.A.L</t>
    </r>
  </si>
  <si>
    <r>
      <rPr>
        <sz val="6"/>
        <rFont val="Arial"/>
        <family val="2"/>
      </rPr>
      <t>REGISTRO ESAL DER INSCRIPCION</t>
    </r>
  </si>
  <si>
    <r>
      <rPr>
        <sz val="6"/>
        <rFont val="Arial"/>
        <family val="2"/>
      </rPr>
      <t>DERECHOS DE INSCRIPCION ACTOS Y DOCUMENTOS</t>
    </r>
  </si>
  <si>
    <r>
      <rPr>
        <sz val="6"/>
        <rFont val="Arial"/>
        <family val="2"/>
      </rPr>
      <t>DEVOLUCION E.S.A.L</t>
    </r>
  </si>
  <si>
    <r>
      <rPr>
        <b/>
        <sz val="6"/>
        <rFont val="Arial"/>
        <family val="2"/>
      </rPr>
      <t>OTROS INGRESOS PUBLICOS</t>
    </r>
  </si>
  <si>
    <r>
      <rPr>
        <sz val="6"/>
        <rFont val="Arial"/>
        <family val="2"/>
      </rPr>
      <t>RECUPERACIONES</t>
    </r>
  </si>
  <si>
    <r>
      <rPr>
        <b/>
        <sz val="6"/>
        <rFont val="Arial"/>
        <family val="2"/>
      </rPr>
      <t>CONCILIACION-ARBITRAJE</t>
    </r>
  </si>
  <si>
    <r>
      <rPr>
        <sz val="6"/>
        <rFont val="Arial"/>
        <family val="2"/>
      </rPr>
      <t>CENTRO DE CONCILIACION Y ARBITRAJE</t>
    </r>
  </si>
  <si>
    <r>
      <rPr>
        <sz val="6"/>
        <rFont val="Arial"/>
        <family val="2"/>
      </rPr>
      <t>PROCESAMIENTO DE DATOS</t>
    </r>
  </si>
  <si>
    <r>
      <rPr>
        <sz val="6"/>
        <rFont val="Arial"/>
        <family val="2"/>
      </rPr>
      <t>DEVOLUCIONES - OTROS</t>
    </r>
  </si>
  <si>
    <r>
      <rPr>
        <b/>
        <sz val="6"/>
        <rFont val="Arial"/>
        <family val="2"/>
      </rPr>
      <t>INGRESOS NO OPERACIONALES PUBLICOS</t>
    </r>
  </si>
  <si>
    <r>
      <rPr>
        <sz val="6"/>
        <rFont val="Arial"/>
        <family val="2"/>
      </rPr>
      <t>FINANCIEROS</t>
    </r>
  </si>
  <si>
    <r>
      <rPr>
        <sz val="6"/>
        <rFont val="Arial"/>
        <family val="2"/>
      </rPr>
      <t>ARRENDAMIENTOS</t>
    </r>
  </si>
  <si>
    <r>
      <rPr>
        <sz val="6"/>
        <rFont val="Arial"/>
        <family val="2"/>
      </rPr>
      <t>INDEMNIZACIONES</t>
    </r>
  </si>
  <si>
    <r>
      <rPr>
        <sz val="6"/>
        <rFont val="Arial"/>
        <family val="2"/>
      </rPr>
      <t>DIVERSOS</t>
    </r>
  </si>
  <si>
    <r>
      <rPr>
        <b/>
        <sz val="6"/>
        <rFont val="Arial"/>
        <family val="2"/>
      </rPr>
      <t>TOTAL INGRESOS PUBLICOS</t>
    </r>
  </si>
  <si>
    <r>
      <rPr>
        <b/>
        <sz val="6"/>
        <rFont val="Arial"/>
        <family val="2"/>
      </rPr>
      <t>E G R E S O S</t>
    </r>
  </si>
  <si>
    <r>
      <rPr>
        <b/>
        <sz val="6"/>
        <rFont val="Arial"/>
        <family val="2"/>
      </rPr>
      <t>EGRESOS PUBLICOS</t>
    </r>
  </si>
  <si>
    <r>
      <rPr>
        <b/>
        <sz val="6"/>
        <rFont val="Arial"/>
        <family val="2"/>
      </rPr>
      <t>DIRECCION Y ADMINISTRACION</t>
    </r>
  </si>
  <si>
    <r>
      <rPr>
        <sz val="6"/>
        <rFont val="Arial"/>
        <family val="2"/>
      </rPr>
      <t>GASTOS DE PERSONAL</t>
    </r>
  </si>
  <si>
    <t>HONORARIOS</t>
  </si>
  <si>
    <r>
      <rPr>
        <sz val="6"/>
        <rFont val="Arial"/>
        <family val="2"/>
      </rPr>
      <t>IMPUESTOS</t>
    </r>
  </si>
  <si>
    <r>
      <rPr>
        <sz val="6"/>
        <rFont val="Arial"/>
        <family val="2"/>
      </rPr>
      <t>CUOTAS, CONTRIBUCIONES Y AFILIACIONES</t>
    </r>
  </si>
  <si>
    <r>
      <rPr>
        <sz val="6"/>
        <rFont val="Arial"/>
        <family val="2"/>
      </rPr>
      <t>SEGUROS</t>
    </r>
  </si>
  <si>
    <r>
      <rPr>
        <sz val="6"/>
        <rFont val="Arial"/>
        <family val="2"/>
      </rPr>
      <t>SERVICIOS</t>
    </r>
  </si>
  <si>
    <r>
      <rPr>
        <sz val="6"/>
        <rFont val="Arial"/>
        <family val="2"/>
      </rPr>
      <t>GASTOS LEGALES</t>
    </r>
  </si>
  <si>
    <r>
      <rPr>
        <sz val="6"/>
        <rFont val="Arial"/>
        <family val="2"/>
      </rPr>
      <t>GASTOS DE MANTENIMIENTO</t>
    </r>
  </si>
  <si>
    <r>
      <rPr>
        <sz val="6"/>
        <rFont val="Arial"/>
        <family val="2"/>
      </rPr>
      <t>ADECUACION E INSTALACION</t>
    </r>
  </si>
  <si>
    <r>
      <rPr>
        <sz val="6"/>
        <rFont val="Arial"/>
        <family val="2"/>
      </rPr>
      <t>GASTOS DE VIAJE</t>
    </r>
  </si>
  <si>
    <r>
      <rPr>
        <sz val="6"/>
        <rFont val="Arial"/>
        <family val="2"/>
      </rPr>
      <t>DEPRECIACION</t>
    </r>
  </si>
  <si>
    <r>
      <rPr>
        <sz val="6"/>
        <rFont val="Arial"/>
        <family val="2"/>
      </rPr>
      <t>AMORTIZACIONES</t>
    </r>
  </si>
  <si>
    <r>
      <rPr>
        <sz val="6"/>
        <rFont val="Arial"/>
        <family val="2"/>
      </rPr>
      <t>NO OPERACIONALES</t>
    </r>
  </si>
  <si>
    <r>
      <rPr>
        <b/>
        <sz val="6"/>
        <rFont val="Arial"/>
        <family val="2"/>
      </rPr>
      <t>TOTAL EGRESOS PUBLICOS</t>
    </r>
  </si>
  <si>
    <r>
      <rPr>
        <b/>
        <sz val="6"/>
        <rFont val="Arial"/>
        <family val="2"/>
      </rPr>
      <t>I N G R E S O S P R I V A D O S</t>
    </r>
  </si>
  <si>
    <r>
      <rPr>
        <b/>
        <sz val="6"/>
        <rFont val="Arial"/>
        <family val="2"/>
      </rPr>
      <t>INGRESOS OPERACIONALES PRIVADOS</t>
    </r>
  </si>
  <si>
    <t>AFILIACIONES</t>
  </si>
  <si>
    <r>
      <rPr>
        <sz val="6"/>
        <rFont val="Arial"/>
        <family val="2"/>
      </rPr>
      <t>OTROS</t>
    </r>
  </si>
  <si>
    <r>
      <rPr>
        <b/>
        <sz val="6"/>
        <rFont val="Arial"/>
        <family val="2"/>
      </rPr>
      <t>INGRESOS NO OPERACIONALES PRIVADOS</t>
    </r>
  </si>
  <si>
    <r>
      <rPr>
        <b/>
        <sz val="6"/>
        <rFont val="Arial"/>
        <family val="2"/>
      </rPr>
      <t>TOTAL INGRESOS PRIVADOS</t>
    </r>
  </si>
  <si>
    <r>
      <rPr>
        <b/>
        <sz val="6"/>
        <rFont val="Arial"/>
        <family val="2"/>
      </rPr>
      <t>EGRESOS PRIVADOS</t>
    </r>
  </si>
  <si>
    <r>
      <rPr>
        <sz val="6"/>
        <rFont val="Arial"/>
        <family val="2"/>
      </rPr>
      <t>HONORARIOS</t>
    </r>
  </si>
  <si>
    <t>GASTOS DE VIAJE</t>
  </si>
  <si>
    <t>DIVERSOS</t>
  </si>
  <si>
    <r>
      <rPr>
        <b/>
        <sz val="6"/>
        <rFont val="Arial"/>
        <family val="2"/>
      </rPr>
      <t>TOTAL EGRESOS PRIVADOS</t>
    </r>
  </si>
  <si>
    <r>
      <rPr>
        <b/>
        <sz val="6"/>
        <rFont val="Arial"/>
        <family val="2"/>
      </rPr>
      <t>T O T A L   I N G R E S O S</t>
    </r>
  </si>
  <si>
    <r>
      <rPr>
        <b/>
        <sz val="6"/>
        <rFont val="Arial"/>
        <family val="2"/>
      </rPr>
      <t>T O T AL  E G R E S O S</t>
    </r>
  </si>
  <si>
    <r>
      <rPr>
        <b/>
        <sz val="6"/>
        <rFont val="Arial"/>
        <family val="2"/>
      </rPr>
      <t>EXCEDENTES DEL EJERCICIO</t>
    </r>
  </si>
  <si>
    <r>
      <rPr>
        <b/>
        <sz val="6"/>
        <rFont val="Arial"/>
        <family val="2"/>
      </rPr>
      <t>EXCEDENTES PUBLICOS</t>
    </r>
  </si>
  <si>
    <r>
      <rPr>
        <b/>
        <sz val="6"/>
        <rFont val="Arial"/>
        <family val="2"/>
      </rPr>
      <t>EXCEDENTES PRIVADOS</t>
    </r>
  </si>
  <si>
    <r>
      <rPr>
        <b/>
        <sz val="6"/>
        <rFont val="Arial"/>
        <family val="2"/>
      </rPr>
      <t>SUÁREZ SUÁREZ GRATINIANO</t>
    </r>
  </si>
  <si>
    <r>
      <rPr>
        <b/>
        <sz val="6"/>
        <rFont val="Arial"/>
        <family val="2"/>
      </rPr>
      <t>GIL MONSALVE RICARDO ALBERTO</t>
    </r>
  </si>
  <si>
    <r>
      <rPr>
        <b/>
        <sz val="6"/>
        <rFont val="Arial"/>
        <family val="2"/>
      </rPr>
      <t>ROCHA CASTAÑEDA LUIS ALEXANDER</t>
    </r>
  </si>
  <si>
    <r>
      <rPr>
        <b/>
        <sz val="6"/>
        <rFont val="Arial"/>
        <family val="2"/>
      </rPr>
      <t>Representante Legal</t>
    </r>
  </si>
  <si>
    <r>
      <rPr>
        <b/>
        <sz val="6"/>
        <rFont val="Arial"/>
        <family val="2"/>
      </rPr>
      <t>Revisor Fiscal</t>
    </r>
  </si>
  <si>
    <r>
      <rPr>
        <b/>
        <sz val="6"/>
        <rFont val="Arial"/>
        <family val="2"/>
      </rPr>
      <t>Contador Público</t>
    </r>
  </si>
  <si>
    <r>
      <rPr>
        <b/>
        <sz val="6"/>
        <rFont val="Arial"/>
        <family val="2"/>
      </rPr>
      <t>TP. N. 16873-T</t>
    </r>
  </si>
  <si>
    <r>
      <rPr>
        <b/>
        <sz val="6"/>
        <rFont val="Arial"/>
        <family val="2"/>
      </rPr>
      <t>TP. N.  278033 - T</t>
    </r>
  </si>
  <si>
    <r>
      <rPr>
        <b/>
        <sz val="6"/>
        <rFont val="Arial Black"/>
        <family val="2"/>
      </rPr>
      <t>CÁMARA DE COMERCIO DE FACATATIVÁ EJECUCIÓN PRESUPUESTAL AÑO 2022 Página 2 de 2</t>
    </r>
  </si>
  <si>
    <t xml:space="preserve">       CAMARA DE COMERCIO DE FACATATIVA</t>
  </si>
  <si>
    <t xml:space="preserve">            COMPARATIVO DE EJECUCION PRESUPUESTAL</t>
  </si>
  <si>
    <t xml:space="preserve">              INFORME DEL 1 DE SEPTIEMBRE     AL 30 DE SEPTIEMBRE  DE 2021</t>
  </si>
  <si>
    <t>R U B R O S</t>
  </si>
  <si>
    <t>TRASLADO</t>
  </si>
  <si>
    <t>ACUMULADO AL</t>
  </si>
  <si>
    <t>MOVIMIENTO</t>
  </si>
  <si>
    <t>ACUMULADO</t>
  </si>
  <si>
    <t>SALDO</t>
  </si>
  <si>
    <t>%</t>
  </si>
  <si>
    <t xml:space="preserve">I N G R E S O S   P U B L I C O S </t>
  </si>
  <si>
    <t>PRESUPUESTADO</t>
  </si>
  <si>
    <t>MES ANTERIOR</t>
  </si>
  <si>
    <t>SEPTIEMBRE DE 2021</t>
  </si>
  <si>
    <t>PRESUPUESTAL</t>
  </si>
  <si>
    <t>INGRESOS OPERACIONALES PUBLICOS</t>
  </si>
  <si>
    <t>PROVENIENTES DEL REGISTRO MERCANTIL</t>
  </si>
  <si>
    <t>DERECHOS DE MATRICULA</t>
  </si>
  <si>
    <t>1.1.02.02.103</t>
  </si>
  <si>
    <t>DERECHOS DE RENOVACION</t>
  </si>
  <si>
    <t>1.1.02.02.105</t>
  </si>
  <si>
    <t>INSCRIPCION ACTOS Y DOCUMENTOS</t>
  </si>
  <si>
    <t>1.1.02.02.106</t>
  </si>
  <si>
    <t>FORMULARIOS</t>
  </si>
  <si>
    <t>1.1.02.02.107</t>
  </si>
  <si>
    <t>DERECHOS POR CERTIFICADOS</t>
  </si>
  <si>
    <t>1.1.02.02.109</t>
  </si>
  <si>
    <t>EXPEDICION DE COPIAS</t>
  </si>
  <si>
    <t>1.1.02.02.111</t>
  </si>
  <si>
    <t>DEVOLUCION REGISTRO MERCANTIL</t>
  </si>
  <si>
    <t>PROVENIENTES DEL REGISTRO DE PROPONENTES</t>
  </si>
  <si>
    <t>DERECHO DE INSCRIPCION</t>
  </si>
  <si>
    <t>DERECHO DE ACTUALIZACION O MODIFICACION</t>
  </si>
  <si>
    <t>CERTIFICADOS</t>
  </si>
  <si>
    <t>DEVOLUCION PROPONENTES</t>
  </si>
  <si>
    <t>PROVENIENTES   DEL  REGISTRO  DE   E.S.A.L</t>
  </si>
  <si>
    <t>REGISTRO ESAL DER INSCRIPCION</t>
  </si>
  <si>
    <t>DERECHOS DE INSCRIPCION ACTOS Y DOCUMENTOS</t>
  </si>
  <si>
    <t>DEVOLUCION E.S.A.L</t>
  </si>
  <si>
    <t>OTROS INGRESOS PUBLICOS</t>
  </si>
  <si>
    <t>RECUPERACIONES</t>
  </si>
  <si>
    <t>CONCILIACION-ARBITRAJE</t>
  </si>
  <si>
    <t>1.1.02.05.001.08</t>
  </si>
  <si>
    <t>CENTRO DE CONCILIACION Y ARBITRAJE</t>
  </si>
  <si>
    <t>PROCESAMIENTO DE DATOS</t>
  </si>
  <si>
    <t>DEVOLUCIONES - OTROS</t>
  </si>
  <si>
    <t>INGRESOS NO OPERACIONALES PUBLICOS</t>
  </si>
  <si>
    <t>FINANCIEROS</t>
  </si>
  <si>
    <t>1.2.05.02</t>
  </si>
  <si>
    <t>ARRENDAMIENTOS</t>
  </si>
  <si>
    <t>SERVICIOS DE ENSEÑANZA PUBLICO</t>
  </si>
  <si>
    <t>INDEMNIZACIONES</t>
  </si>
  <si>
    <t>1.1.02.05.002.08</t>
  </si>
  <si>
    <t>DEVOLUCIONES EN OTRAS VENTAS</t>
  </si>
  <si>
    <t>TOTAL INGRESOS PUBLICOS</t>
  </si>
  <si>
    <t>E G R E S O S</t>
  </si>
  <si>
    <t>EGRESOS PUBLICOS</t>
  </si>
  <si>
    <t>DIRECCION Y ADMINISTRACION</t>
  </si>
  <si>
    <t>GASTOS DE PERSONAL</t>
  </si>
  <si>
    <t xml:space="preserve">HONORARIOS </t>
  </si>
  <si>
    <t>IMPUESTOS</t>
  </si>
  <si>
    <t>CUOTAS, CONTRIBUCIONES Y AFILIACIONES</t>
  </si>
  <si>
    <t>SEGUROS</t>
  </si>
  <si>
    <t xml:space="preserve">SERVICIOS </t>
  </si>
  <si>
    <t>GASTOS LEGALES</t>
  </si>
  <si>
    <t>GASTOS DE MANTENIMIENTO</t>
  </si>
  <si>
    <t>ADECUACION E INSTALACION</t>
  </si>
  <si>
    <t>DEPRECIACION</t>
  </si>
  <si>
    <t>AMORTIZACIONES</t>
  </si>
  <si>
    <t>DETERIORO</t>
  </si>
  <si>
    <t>NO OPERACIONALES</t>
  </si>
  <si>
    <t>TOTAL EGRESOS PUBLICOS</t>
  </si>
  <si>
    <t xml:space="preserve">I N G R E S O S P R I V A D O S </t>
  </si>
  <si>
    <t>INGRESOS OPERACIONALES PRIVADOS</t>
  </si>
  <si>
    <t>OTROS</t>
  </si>
  <si>
    <t>DEVOLUCIONES</t>
  </si>
  <si>
    <t>INGRESOS NO OPERACIONALES PRIVADOS</t>
  </si>
  <si>
    <t>SERVICIOS</t>
  </si>
  <si>
    <t>UTILIDAD DE VENTA PP&amp;E</t>
  </si>
  <si>
    <t>TOTAL INGRESOS PRIVADOS</t>
  </si>
  <si>
    <t>EGRESOS PRIVADOS</t>
  </si>
  <si>
    <t>TOTAL EGRESOS PRIVADOS</t>
  </si>
  <si>
    <t>T O T A L   I N G R E S O S</t>
  </si>
  <si>
    <t>T O T AL  E G R E S O S</t>
  </si>
  <si>
    <t>EXCEDENTES DEL EJERCICIO</t>
  </si>
  <si>
    <t>EXCEDENTES PUBLICOS</t>
  </si>
  <si>
    <t>EXCEDENTES PRIVADOS</t>
  </si>
  <si>
    <t xml:space="preserve"> SUÁREZ SUÁREZ  GRATINIANO</t>
  </si>
  <si>
    <t xml:space="preserve"> GIL MONSALVE  RICARDO ALBERTO </t>
  </si>
  <si>
    <t>ROCHA CASTAÑEDA LUIS ALEXANDER</t>
  </si>
  <si>
    <t>Representante Legal</t>
  </si>
  <si>
    <t xml:space="preserve">Revisor Fiscal </t>
  </si>
  <si>
    <t xml:space="preserve">Contador Público </t>
  </si>
  <si>
    <t xml:space="preserve">                                               </t>
  </si>
  <si>
    <t>TP. N. 16873-T</t>
  </si>
  <si>
    <t xml:space="preserve">                          TP. N.  278033 - T</t>
  </si>
  <si>
    <t xml:space="preserve">   </t>
  </si>
  <si>
    <t xml:space="preserve"> </t>
  </si>
  <si>
    <t>Reporte PAT</t>
  </si>
  <si>
    <t>Fecha: 20 de abril de 2022 09:58 PM</t>
  </si>
  <si>
    <t>NUM_RADI</t>
  </si>
  <si>
    <t>NIT</t>
  </si>
  <si>
    <t>CAMARA_COMERCIO</t>
  </si>
  <si>
    <t>ID_PRODUCTO_PAT</t>
  </si>
  <si>
    <t>CODIGO_PRODUCTO</t>
  </si>
  <si>
    <t>NOMBRE_PRODUCTO</t>
  </si>
  <si>
    <t>DESCRIPCION_PRODUCTO</t>
  </si>
  <si>
    <t>PROD_AVANCE_PRIMERO</t>
  </si>
  <si>
    <t>PROD_JUSTIFICACION_PRIMERO</t>
  </si>
  <si>
    <t>PROD_AVANCE_SEGUNDO</t>
  </si>
  <si>
    <t>PROD_JUSTIFICACION_SEGUNDO</t>
  </si>
  <si>
    <t>PROD_AVANCE_TERCERO</t>
  </si>
  <si>
    <t>PROD_JUSTIFICACION_TERCERO</t>
  </si>
  <si>
    <t>PROD_AVANCE_CUARTO</t>
  </si>
  <si>
    <t>PROD_JUSTIFICACION_CUARTO</t>
  </si>
  <si>
    <t>ID_ACTIVIDAD</t>
  </si>
  <si>
    <t>CODIGO_ACTIVIDAD</t>
  </si>
  <si>
    <t>CODIGO DE ACTIVIDAD POR PAT 2022</t>
  </si>
  <si>
    <t>NOMBRE_ACTIVIDAD</t>
  </si>
  <si>
    <t>AREA_RESPONSABLE</t>
  </si>
  <si>
    <t>FECHA_INICIO</t>
  </si>
  <si>
    <t>FECHA_FIN</t>
  </si>
  <si>
    <t>TIPO_META</t>
  </si>
  <si>
    <t>RECURSOS_PUBLICOS</t>
  </si>
  <si>
    <t>RECURSOS_PRIVADOS</t>
  </si>
  <si>
    <t>NOMBRE_INDICADOR</t>
  </si>
  <si>
    <t>FORMULA_INDICADOR</t>
  </si>
  <si>
    <t>AÑO_INICIO_USO_INDICADOR</t>
  </si>
  <si>
    <t>PERIODICIDAD_INDICADOR</t>
  </si>
  <si>
    <t>FUNCION_LEGAL_ASOCIADA</t>
  </si>
  <si>
    <t>AVANCE_PRIMERO</t>
  </si>
  <si>
    <t>AVANCE_REAL_PRIMERO</t>
  </si>
  <si>
    <t>RECURSOS_PRI_EJ_PRIMERO</t>
  </si>
  <si>
    <t>RECURSOS_PUB_EJ_PRIMERO</t>
  </si>
  <si>
    <t>JUSTIFICACION_PRIMERO</t>
  </si>
  <si>
    <t>AVANCE_SEGUNDO</t>
  </si>
  <si>
    <t>AVANCE_REAL_SEGUNDO</t>
  </si>
  <si>
    <t>RECURSOS_PRI_EJ_SEGUNDO</t>
  </si>
  <si>
    <t>RECURSOS_PUB_EJ_SEGUNDO</t>
  </si>
  <si>
    <t>JUSTIFICACION_SEGUNDO</t>
  </si>
  <si>
    <t>AVANCE_TERCERO</t>
  </si>
  <si>
    <t>AVANCE_REAL_TERCERO</t>
  </si>
  <si>
    <t>RECURSOS_PRI_EJ_TERCERO</t>
  </si>
  <si>
    <t>RECURSOS_PUB_EJ_TERCERO</t>
  </si>
  <si>
    <t>JUSTIFICACION_TERCERO</t>
  </si>
  <si>
    <t>AVANCE_CUARTO</t>
  </si>
  <si>
    <t>AVANCE_REAL_CUARTO</t>
  </si>
  <si>
    <t>RECURSOS_PRI_EJ_CUARTO</t>
  </si>
  <si>
    <t>RECURSOS_PUB_EJ_CUARTO</t>
  </si>
  <si>
    <t>JUSTIFICACION_CUARTO</t>
  </si>
  <si>
    <t>PREGUNTA_RESPUESTA</t>
  </si>
  <si>
    <t>2022-01-028886</t>
  </si>
  <si>
    <t>860522136</t>
  </si>
  <si>
    <t>6290</t>
  </si>
  <si>
    <t>01</t>
  </si>
  <si>
    <t>FORMALIZACION</t>
  </si>
  <si>
    <t>De acuerdo con el CONPES 3956 de 2020 la informalidad empresarial es un fenómeno multidimensional que contempla cuatro categorías: 
1) Formalidad de entrada. Incluye requisitos de registro mercantil.
2) Formalidad de insumos o factores de producción. Incluye requisitos para uso de mano de obra (ej. el aseguramiento de los trabajadores) y el uso de la tierra (ej. el emplazamiento del negocio y el uso del suelo). 
3) Formalidad asociada a los procesos de producción y comercialización. Incluye normas sanitarias, reglamentos técnicos, regulaciones ambientales y otras normas propias del sector en el que la empresa opera. 
4) Formalidad tributaria. Relacionada con las responsabilidades de declarar y pagar impuestos. 
¿Cómo se clasifican las empresas según tamaño?
La clasificación de empresas según tamaño se establece en el Decreto 957 de 2019.</t>
  </si>
  <si>
    <t>12983</t>
  </si>
  <si>
    <t>001</t>
  </si>
  <si>
    <t>REALIZAR BRIGADAS DE FORMALIZACIÓN</t>
  </si>
  <si>
    <t xml:space="preserve">FORMALIZAR A EMPRESARIOS INFORMALES DE LA REGIÓN A TRAVÉS DE PROCESO DE VISITA INSCRIPCIÓN Y RECAUDO A FIN DE AUMENTAR LAS MATRICULAS DE LA CCF.
</t>
  </si>
  <si>
    <t>12/04/2022</t>
  </si>
  <si>
    <t>11/08/2022</t>
  </si>
  <si>
    <t>Numérica</t>
  </si>
  <si>
    <t>10</t>
  </si>
  <si>
    <t>16000000</t>
  </si>
  <si>
    <t>¿Cuántas mipymes (con registro mercantil) atendió la Cámara de Comercio en el semestre través de estrategias de desarrollo empresarial?
 &amp; ¿Cuántas unidades productivas (sin gistro mercantil) atendió la Cámara de Comercio en el semestre través de estrategias de desarrollo empresarial?</t>
  </si>
  <si>
    <t>Numero de Mipymes atendidas &amp; Numero de Unidades Productivas atendidas</t>
  </si>
  <si>
    <t>2020 &amp; 2020</t>
  </si>
  <si>
    <t>SEMESTRAL &amp; SEMESTRAL</t>
  </si>
  <si>
    <t>Administrar+individualmente+o+en+su+conjunto+cualquier+otro+registro+p%C3%BAblico+de+personas%2C+bienes%2C+o+servicios+que+se+deriven+de+funciones+atribuidas+a+entidades+p%C3%BAblicas+con+el+fin+de+conferir+publicidad+a+actos+o+documentos%2C+siempre+que+tales+registros+se+desarrollen+en+virtud+de+autorizaci%C3%B3n+legal+y+de+v%C3%ADnculos+contractuales+de+tipo+habilitante+que+celebren+con+dichas+entidades%3B</t>
  </si>
  <si>
    <t>¿El objetivo de esta actividad es que el comerciante mejore o crezca en su negocio? : SI &amp; ¿Este programa tiene algún costo para el comerciante? : NO &amp; ¿Hay un seguimiento posterior a la culminación de la actividad (Programa)? : SI</t>
  </si>
  <si>
    <t>12984</t>
  </si>
  <si>
    <t>002</t>
  </si>
  <si>
    <t>DESARROLLAR BRIGADAS DE REGISTRO</t>
  </si>
  <si>
    <t xml:space="preserve">REALIZAR VISITAS FISICAS A LOS MUNICIPIOS DE LA JURISDICCION PARA RENOVACIONES Y MATRICULAS
</t>
  </si>
  <si>
    <t>02/01/2022</t>
  </si>
  <si>
    <t>01/12/2022</t>
  </si>
  <si>
    <t>37</t>
  </si>
  <si>
    <t>43151000</t>
  </si>
  <si>
    <t>¿El objetivo de esta actividad es que el comerciante mejore o crezca en su negocio? : SI &amp; ¿Este programa tiene algún costo para el comerciante? : SI &amp; ¿Hay un seguimiento posterior a la culminación de la actividad (Programa)? : SI</t>
  </si>
  <si>
    <t>6291</t>
  </si>
  <si>
    <t>02</t>
  </si>
  <si>
    <t>EMPRENDIMIENTO</t>
  </si>
  <si>
    <t>Nuevos negocios o nuevas empresas con menos de cinco años de operación como: trabajo por cuenta propia, una nueva organización empresarial o la expansión de un negocio existente (GEM)</t>
  </si>
  <si>
    <t>12987</t>
  </si>
  <si>
    <t>003</t>
  </si>
  <si>
    <t>DESARROLLAR JORNADAS DE CONCILIACIÓN ESCOLAR-MASC, PARA UNA SANA CONVIVENCIA.</t>
  </si>
  <si>
    <t xml:space="preserve">CREAR SEMILLEROS ESCOLARES QUE PROPENDAN POR UNA CONVIVENCIA ESCOLAR ARMÓNICA EN INSTITUCIONES EDUCATIVAS DE LA JURISDICCIÓN
</t>
  </si>
  <si>
    <t>01/03/2022</t>
  </si>
  <si>
    <t>31/10/2022</t>
  </si>
  <si>
    <t>5</t>
  </si>
  <si>
    <t>7400000</t>
  </si>
  <si>
    <t>¿Cuántos emprendimientos (con registro mercantil) atendió la Cámara de Comercio en el semestre a través de estrategias de programas de emprendimiento?</t>
  </si>
  <si>
    <t>Numero de emprendimiento atendidos</t>
  </si>
  <si>
    <t>2020</t>
  </si>
  <si>
    <t>¿El objetivo de esta actividad es que el comerciante mejore o crezca en su negocio? : SI &amp; ¿Este programa tiene algún costo para el comerciante? : NO &amp; ¿Hay un seguimiento posterior a la culminación de la actividad (Programa)? : NO</t>
  </si>
  <si>
    <t>12988</t>
  </si>
  <si>
    <t>004</t>
  </si>
  <si>
    <t>DESARROLLAR EL PROGRAMA DE EMPRENDIMIENTO "EMPRENDE 2022"</t>
  </si>
  <si>
    <t xml:space="preserve">APOYAR A LOS EMPRENDEDORES DE ALGUNOS MUNICIPIOS DE LA JURISDICCIÓN A TRAVÉS DE CAPACITACIÓN ESPECIALIZADA Y ENTREGA DE CAPITAL SEMILLA
</t>
  </si>
  <si>
    <t>01/06/2022</t>
  </si>
  <si>
    <t>30/10/2022</t>
  </si>
  <si>
    <t>1</t>
  </si>
  <si>
    <t>90600000</t>
  </si>
  <si>
    <t>13254</t>
  </si>
  <si>
    <t>P47N42140</t>
  </si>
  <si>
    <t>CREAR SEMILLEROS ESCOLARES QUE PROPENDAN POR UNA CONVIVENCIA ESCOLAR ARMÓNICA EN INSTITUCIONES EDUCATIVAS DE LA JURISDICCIÓN.</t>
  </si>
  <si>
    <t>7</t>
  </si>
  <si>
    <t>9760000</t>
  </si>
  <si>
    <t>6292</t>
  </si>
  <si>
    <t>03</t>
  </si>
  <si>
    <t>EMPRENDIMIENTO – ACELERACIÓN</t>
  </si>
  <si>
    <t>¿Qué es un programa de aceleración?
Un programa de aceleración es un proceso de intervención intensivo y selectivo, que se compone de una metodología para crear y consolidar modelos de negocio novedosos que usualmente tiene mentores, líderes de aceleración, inversionistas para hacer crecer emprendimientos innovadores (exclusivamente) en etapa temprana. Generalmente son procesos de intervención que tardan de 3 a 6 meses. Los grupos de empresas a acelerar son pequeños (10 a 20 emprendimientos por grupo), su foco está en aumentar los indicadores financieros y de crecimiento del emprendimiento. (ventas, empleos, productos o servicios, mercados, inversión y acceso a financiación)
El prestigio de un programa de aceleración depende del éxito de sus emprendedores (por ejemplo, a través de la consecución de fondos de capital o de su crecimiento a escala internacional). Los programas de aceleración no necesariamente brindan capital semilla ni conexiones con inversionistas, aunque usualmente terminan sus intervenciones con un Demo Day (momento donde se presentan los mejores emprendedores para conseguir inversión). 
¿Qué tipo de emprendimientos son objeto de programas de aceleración?
Emprendimientos en etapa temprana con un alto potencial de crecimiento por encima de la media de su sector, que ya han validado su producto en el mercado, con un modelo de negocio escalable y repetible. Estos emprendimientos generan un alto valor agregado y pueden diferenciarse de otros por su modelo de negocio y un producto o servicio innovador, que significa, ser nuevo para el mundo, nuevo para varias regiones o el país o nuevo para la ciudad o región, que les da una ventaja competitiva –puede ser tecnológica o no y en la mayoría de los casos aún no son rentables.</t>
  </si>
  <si>
    <t>13285</t>
  </si>
  <si>
    <t>NA</t>
  </si>
  <si>
    <t>La cámara de comercio no cuenta con una actividad asociada a este producto</t>
  </si>
  <si>
    <t>01/01/2022</t>
  </si>
  <si>
    <t xml:space="preserve">¿Cuántas de las empresas acompañadas a través de programas de aceleración de la Cámara durante el semestre, han tenido resultados exitosos? &amp; ¿Cuántas empresas han sido acompañadas a través de programas de aceleración de la Cámara durante el semestre?
</t>
  </si>
  <si>
    <t>Empresas acompañadas &amp; Empresas acompañadas con resutlados exitosos
(Con resultados tales como; aumento en ventas, nuevos mercados nacionales e internacionales, nuevos productos o servicios conexiones con inversionistas o acceso a créditos con banca tradicional y demás fuentes de financiamiento.)</t>
  </si>
  <si>
    <t>¿El objetivo de esta actividad es que el comerciante mejore o crezca en su negocio? : NO &amp; ¿Este programa tiene algún costo para el comerciante? : NO &amp; ¿Hay un seguimiento posterior a la culminación de la actividad (Programa)? : NO</t>
  </si>
  <si>
    <t>6293</t>
  </si>
  <si>
    <t>04</t>
  </si>
  <si>
    <t>EMPRENDIMIENTO – ESCALAMIENTO</t>
  </si>
  <si>
    <t>¿Qué es un Programa de Escalamiento?
Es un programa que tiene un proceso de intervención intensivo y selectivo que cuenta con una metodología integral de entrenamiento, mentorías y relacionamiento, dirigido a pequeñas y medianas empresas con alto potencial de crecimiento. Estos Programas tienen como objetivo fortalecer capacidades blandas, técnicas, financieras y de gestión. Adicionalmente, los programas de escalamiento también fortalecen el músculo tecnológico de la organización, ayudan a identificar las oportunidades, y a capitalizarlas; por ejemplo, por medio de transferencia de tecnología, para la consolidación de modelos de negocio con proyección a nuevos mercados nacionales o internacionales. Son programas con una duración promedio de 9 a 12 meses. 
¿Qué tipo de emprendimientos son objeto de programas de escalamiento?
Empresas con alto potencial de crecimiento que cuentan con un modelo de negocio validado en un mercado local o regional se proyecta a un mercado nacional o internacional.
Las empresas de alto potencial de crecimiento deben contar como mínimo con las siguientes características:
· Ser una empresa Pyme (Decreto 957 de 2019).
· Tener un modelo de negocio escalable, estructurado e innovador.
· Inversión I+D+i. (Definida en esta fase como mayor a cero).
· Formación en capital humano, es decir, empresas que cuentan con un equipo especializado, en el cual, el personal es generador de conocimiento empírico, científico o técnico.
· Tener una operación de al menos 3 años. (3 años de ventas demostradas contra estados financieros).
· Ventas de mínimo $1.000 millones de pesos en el último año.
· Margen bruto positivo en el último año (ventas menos costo de ventas &gt;= 0)</t>
  </si>
  <si>
    <t>12990</t>
  </si>
  <si>
    <t>005</t>
  </si>
  <si>
    <t>PARTICIPAR EN EL PROGRAMA "EMPRESAS EN TRAYECTORIA MEGA"</t>
  </si>
  <si>
    <t xml:space="preserve">INTERACTUAR EN EL DESARROLLO DE LA ESTRATEGIA DE TRAYECTORIA MEGA Y PUESTA EN MARCHA DE LA MISMA, PARA LA ENTIDAD Y OTRAS EMPRESAS
</t>
  </si>
  <si>
    <t>01/02/2022</t>
  </si>
  <si>
    <t>15/12/2022</t>
  </si>
  <si>
    <t>1000000</t>
  </si>
  <si>
    <t>¿Cuántas empresas escaló la Cámara de Comercio en el semestre? &amp; ¿Cuántas fueron exitosas?</t>
  </si>
  <si>
    <t>Empresas acompañadas &amp; Empresas acompañadas con resutlados exitosos
Se considera exitosa una intervención cuando hay: incremento de 20% en ventas, rentabilidad o empleo, en uno de los dos siguientes años luego de culminar el programa, en relación con el año inmediatamente anterior.</t>
  </si>
  <si>
    <t>¿El objetivo de esta actividad es que el comerciante mejore o crezca en su negocio? : NO &amp; ¿Este programa tiene algún costo para el comerciante? : SI &amp; ¿Hay un seguimiento posterior a la culminación de la actividad (Programa)? : SI</t>
  </si>
  <si>
    <t>6294</t>
  </si>
  <si>
    <t>05</t>
  </si>
  <si>
    <t>PRODUCTIVIDAD</t>
  </si>
  <si>
    <t>¿Qué es un programa de productividad?
Es una estrategia de atención a empresas diseñada desde la política pública para acompañar y dar herramientas a las empresas con el objetivo de aumentar su productividad, es decir, poner al servicio del empresario estrategias que conduzcan a un mejoramiento continuo de sus resultados haciendo un mejor uso de los recursos disponibles. En este sentido, los programas de productividad se acercan a las empresas de un modo integral, reconociendo que no hay un camino único para mejorar los resultados de las empresas sino que los aumentos de productividad responden a estrategias que intervienen en los diferentes eslabones productivos.</t>
  </si>
  <si>
    <t>12993</t>
  </si>
  <si>
    <t>006</t>
  </si>
  <si>
    <t>GENERAR JORNADAS DE CONCILIACIÓN GRATUITA Y HONEROSA  DEL CENTRO-MASC</t>
  </si>
  <si>
    <t xml:space="preserve">REALIZAR JORNADAS  DE CONCILIACION EQUIVALENTES AL 5% DEL TOTAL DE LAS CONCILIACIONES QUE SE TRAMITARON HONEROSAMENTE EN CUMPLIMIENTO DEL DECRETO 4089 DE 2007, ASI: DOS (2) GRATUITAS UNA SEMESTRAL Y 35 QUE GENEREN RECURSO PARA LA ENTIDAD)
</t>
  </si>
  <si>
    <t>3700000</t>
  </si>
  <si>
    <t>Cuántas empresas acompañó la Cámara de Comercio en programas de desarrollo de proveedores el semestre?
 &amp; ¿Cuántas fueron exitosas?</t>
  </si>
  <si>
    <t xml:space="preserve"> Empresas acompañadas
Nota: número de empresas acompañadas en programas orientados al desarrollo de proveedores con empresas ancla nacionales o internacionales o empresas de otros eslabones de la cadena &amp; Empresas acompañadas conresutlados exitosos.
Una intervención exitosa en un programa de productividad es aquella en la que se pueda demostrar mediante la medición de indicadores que existe una mejora significativa producto de las acciones realizadas en el marco de la intervención. Para esto es muy importante que los programas midan la situación de la empresa mediante los indicadores antes de realizar la intervención para comparar estos resultados con los obtenidos una vez la empresa ha recibido el proceso de acompañamiento. De igual manera, es recomendable realizar mediciones intermedias, para identificar de manera oportuna posibles dificultades para mejorar la productividad y tomar las acciones necesarias para encaminar los resultados hacia un aumento significativo. </t>
  </si>
  <si>
    <t>12994</t>
  </si>
  <si>
    <t>007</t>
  </si>
  <si>
    <t>APOYAR MEDIANTE EL CONSULTORIO JURÍDICO A LOS COMERCIANTES Y COMUNIDAD DE LA JURISDICCIÓN</t>
  </si>
  <si>
    <t xml:space="preserve">ASESORAR VIRTUAL Y PRESENCIAL A COMERCIANTES Y COMUNIDAD EN GENERAL QUE LO REQUIERA EN MATERIA JURIDICA QUE CONTRIBUYA A PROMOVER LA SOLUCION DE CONFLICTOS SEGUN SU COMPETENCIA
</t>
  </si>
  <si>
    <t>30/11/2022</t>
  </si>
  <si>
    <t>700</t>
  </si>
  <si>
    <t>12996</t>
  </si>
  <si>
    <t>008</t>
  </si>
  <si>
    <t>REALIZAR UN ESTUDIO DE FACTIBILIDAD PARA CREACION DEL CENTRO DE CONCILIACIÓN</t>
  </si>
  <si>
    <t xml:space="preserve">CONTRATAR UNA  INVESTIGACION EN CUMPLIMIENTO CON LOS REQUERIMIENTOS DE LA RESOLUCION 220 DE 2014. PARA ESTUDIO DE FACTIBILIDAD PARA LA PUESTA EN MARCHA DEL CENTRO DE CONCILIACION EN LA PROVINCIA DE RIONEGRO (SEDE DE PACHO)
</t>
  </si>
  <si>
    <t>5000000</t>
  </si>
  <si>
    <t>12998</t>
  </si>
  <si>
    <t>009</t>
  </si>
  <si>
    <t>DESARROLLAR EL PROGRAMA DE INNOVACIÓN EMPRESARIAL</t>
  </si>
  <si>
    <t xml:space="preserve">CREAR CONSULTORIOS EMPRESARIALES TANTO FÍSICOS COMO VIRTUALES EN ESPACIOS DE ASESORIAS DEL DESARROLLO EMPRESARIAL Y/O CONTABLE, DE MANERA MANCOMUNADA CON UNIVERSIDES DE LA REGIÓN
</t>
  </si>
  <si>
    <t>01/11/2022</t>
  </si>
  <si>
    <t>12000000</t>
  </si>
  <si>
    <t>13095</t>
  </si>
  <si>
    <t>PENDIENTE</t>
  </si>
  <si>
    <t>FABRICAS DE PRODUCTIVIDAD</t>
  </si>
  <si>
    <t xml:space="preserve">Convocatoria y participación al programa de acuerdo a los lineamientos emanados del ministerio  
</t>
  </si>
  <si>
    <t>25</t>
  </si>
  <si>
    <t>10000000</t>
  </si>
  <si>
    <t>13130</t>
  </si>
  <si>
    <t>P47N42159</t>
  </si>
  <si>
    <t>DESARROLLAR EL PROGRAMA DE ECONOMIA CIRCULAR</t>
  </si>
  <si>
    <t>GENERAR PROGRAMAS FORMATIVOS QUE IMPULSEN EL APROVECHAMIENTO DE TODOS LOS ELEMENTOS PARTICIPANTES EN EL FLUJO FÍSICO DE LOS RECURSOS DE LA PRODUCCIÓN.</t>
  </si>
  <si>
    <t>01/07/2022</t>
  </si>
  <si>
    <t>30</t>
  </si>
  <si>
    <t>37000000</t>
  </si>
  <si>
    <t>13179</t>
  </si>
  <si>
    <t>P47N421111</t>
  </si>
  <si>
    <t>"1. DESARROLLAR MODULOS TEMATICOS con contenidos en herramientas digitales, redes sociales, herramientas virtuales de conectividad, estructuración de campañas de contenido digital e implementación de estrategias de Marketing.
2. CONSULTORIA EMPRESARIAL Sobre como iniciar y/o optimizar el ecosistema digital (website + redes sociales + pauta digital);.
"</t>
  </si>
  <si>
    <t>200</t>
  </si>
  <si>
    <t>21400000</t>
  </si>
  <si>
    <t>13257</t>
  </si>
  <si>
    <t>P47N42139</t>
  </si>
  <si>
    <t xml:space="preserve">REALIZAR JORNADAS  DE CONCILIACION EQUIVALENTES AL 5% DEL TOTAL DE LAS CONCILIACIONES QUE SE TRAMITARON HONEROSAMENTE EN CUMPLIMIENTO DEL DECRETO 4089 DE 2007, ASI: DOS (2) GRATUITAS UNA SEMESTRAL.
</t>
  </si>
  <si>
    <t>2</t>
  </si>
  <si>
    <t>4700000</t>
  </si>
  <si>
    <t>13259</t>
  </si>
  <si>
    <t>P47N42144</t>
  </si>
  <si>
    <t>ASESORAR VIRTUAL Y PRESENCIAL A COMERCIANTES Y COMUNIDAD EN GENERAL QUE LO REQUIERA EN MATERIA JURIDICA QUE CONTRIBUYA A PROMOVER LA SOLUCION DE CONFLICTOS SEGUN SU COMPETENCIA</t>
  </si>
  <si>
    <t>6000000</t>
  </si>
  <si>
    <t>13269</t>
  </si>
  <si>
    <t xml:space="preserve">INCLUSION Y ASESORIA JURIDICA </t>
  </si>
  <si>
    <t>REALIZAR BRIGADAS DE ASESORIA JURIDICA GRATUITA A MUJERES Y HOMBRES CABEZA DE FAMILIA EN TEMAS COMO MALTRATO INTRAFAMILIAR, ETC.; REALIZAR BRIGADAS DE CONCILIACION EN TEMAS DE FAMILIA, CIVIL, COMERCIAL, PENAL, ETC. REALIZADAS POR ESTUDIANTES O EGRESADOS DE LA FACULTAD DE DERECHO DIRIGIDAS A COMERCIANTES Y PERSONAS NATURALES.</t>
  </si>
  <si>
    <t>4</t>
  </si>
  <si>
    <t>14000000</t>
  </si>
  <si>
    <t>6295</t>
  </si>
  <si>
    <t>06</t>
  </si>
  <si>
    <t>INNOVACIÓN</t>
  </si>
  <si>
    <t>Número de empresas atendidas en el marco de programas o proyectos orientados a desarrollar productos (bien o servicio) nuevos o significativamente mejorados introducidos en el mercado. Cabe mencionar que las innovaciones son nuevas para las empresas, no necesariamente deben ser nuevas en el mercado que la empresa opera.</t>
  </si>
  <si>
    <t>13002</t>
  </si>
  <si>
    <t>010</t>
  </si>
  <si>
    <t xml:space="preserve">CREAR ESPACIOS DE FORMACIÓN PARA LOS EMPRESARIOS A TRAVÉS DE INMERSIONES EN INNOVACIÓN QUE TRADUZCAN EN GENERACIÓN DE DIMENSIONES DE DESARROLLO
</t>
  </si>
  <si>
    <t>30/09/2022</t>
  </si>
  <si>
    <t>40900000</t>
  </si>
  <si>
    <t>Cuántas empresas atendió la Cámara de Comercio en el semestre, con programas o estrategias de apoyo a la innovación?
 &amp; ¿Cuántas fueron exitosas?</t>
  </si>
  <si>
    <t>Empresas acompañadas
Nota: número de empresas atendidas en el marco de programas o proyectos orientados a desarrollar productos (bienes o servicios) o procesos nuevos o significativamente mejorados introducidos en el mercado. Cabe mencionar que, si bien las innovaciones son nuevas para las empresas, no necesariamente deben ser nuevas en el mercado que la empresa opera.
 &amp; Empresas acompañadas conresutlados exitosos.
Se considera exitosa una intervención cuando hay: inversión en Actividades de Ciencia, Tecnología e Innovación (ACTI) y/o personal capacitado en Innovación, patentes registradas/ otorgadas, órdenes de compra de nuevos productos/servicios desarrollados en el marco del programa, prototipos en los diferentes niveles de desarrollo, nuevos bienes o servicios o nuevos procesos desarrollados.</t>
  </si>
  <si>
    <t>13003</t>
  </si>
  <si>
    <t>011</t>
  </si>
  <si>
    <t xml:space="preserve">OTORGAR DE CAPITAL SEMILLA A LOS  MEJORES PROYECTOS PRESENTADOS Y CALIFICADOS POR LAS INSTITUCIONES DE EDUCACIÓN, GARANTIZANDO BENEFICIO A LOS FUTUROS EMPRESARIOS - COMERCIANTES DE LA JURISDICCIÓN
</t>
  </si>
  <si>
    <t>21600000</t>
  </si>
  <si>
    <t>¿El objetivo de esta actividad es que el comerciante mejore o crezca en su negocio? : SI &amp; ¿Este programa tiene algún costo para el comerciante? : SI &amp; ¿Hay un seguimiento posterior a la culminación de la actividad (Programa)? : NO</t>
  </si>
  <si>
    <t>13101</t>
  </si>
  <si>
    <t>P47N421112</t>
  </si>
  <si>
    <t>40</t>
  </si>
  <si>
    <t>8000000</t>
  </si>
  <si>
    <t>6296</t>
  </si>
  <si>
    <t>07</t>
  </si>
  <si>
    <t>INTERNACIONALIZACIÓN</t>
  </si>
  <si>
    <t xml:space="preserve">¿Qué es un programa de internacionalización? 
Un programa de internacionalización es una serie de servicios y de información que se organizan de forma lógica de cara a la internacionalización de las empresas de acuerdo al perfil de la empresa, el sector e incluso de la región, con el objetivo de aumentar sus ventas en los mercados externos. Puede ser practico o teórico, puede ser por módulos o flexible de acuerdo a las necesidades de la empresa, de ello depende la medición del impacto del mismo frente al sector empresarial. 
Un programa de internacionalización le debe permitir a la empresa ver su estrategia de internacionalización como un todo para que se involucren en el programa varios actores de la empresa. El plan de trabajo debería estar compuesto por módulos o temáticas básicas como: modelo de internacionalización y planeación estratégica que incorpore la selección de mercados a exportar, un análisis de costos de exportación, condiciones de acceso; orientación en operaciones de comercio exterior, apertura de nuevos canales de comercialización, expansión internacional, generación de alianzas, entre otros. Lo que conlleva, a un proceso de adecuación de producto y empresa para dar cierre a las brechas identificadas al mercado objetivo tales como empaque, etiquetado, marketing digital, entre otros. Esta ruta, debe ir acompañada de un proceso de formación para que la empresa conozca y afiance sus habilidades en comercio exterior. El programa de internacionalización, debe culminar con un contacto comercial donde la empresa exponga su producto o servicio para lograr negociaciones efectivas. Los programas de internacionalización están enfocados a abordar temas de cierre de GAPS o brechas para llegar al mercado internacional.
</t>
  </si>
  <si>
    <t>13005</t>
  </si>
  <si>
    <t>012</t>
  </si>
  <si>
    <t>DESARROLLAR EL PROGRAMA DE INTERNACIONALIZACIÓN Y ENTRENAMIENTO EMPRESARIAL EN COMERCIO EXTERIOR</t>
  </si>
  <si>
    <t xml:space="preserve">PROGRAMAR MODULOS ENTRENAMIENTO EMPRESARIAL PARA FORTALECER Y DAR CONTINUIDAD AL PROGRAMA, TENIENDO EN CUENTA LOS RESULTADOS OBTENIDOS DEL PROGRAMA DE INTERNACIONALIZACIÓN DURANTE EL AÑO 2020
</t>
  </si>
  <si>
    <t>01/05/2022</t>
  </si>
  <si>
    <t>31/08/2022</t>
  </si>
  <si>
    <t>12</t>
  </si>
  <si>
    <t>51600000</t>
  </si>
  <si>
    <t xml:space="preserve">¿Cuántas empresas acompañó la Cámara de Comercio en el semestre en estrategias de internacionalización? &amp; ¿Cuántas fueron exitosas? Se considera una intervención exitosa cuando luego de recibir uno a varias líneas de servicio la empresa logra acelerar sus procesos de exportación y diversificar mercados de manera sostenible, estructurada y competitiva, aprovechar los beneficios de Acuerdos comerciales, aprovechar beneficios de los Programas especiales para la exportación, etc. </t>
  </si>
  <si>
    <t>Empresas acompañadas
Nota: número de empresas acompañadas en estrategias de internacionalización (asistencia técnica, promoción, comercialización, certificación)
 &amp; Empresas acompañadas con resutlados exitosos.</t>
  </si>
  <si>
    <t>13199</t>
  </si>
  <si>
    <t xml:space="preserve">PENDIENTE </t>
  </si>
  <si>
    <t>ENCUENTROS DE NEGOCIACION INTERNACIONAL</t>
  </si>
  <si>
    <t xml:space="preserve">Apoyar con contribuciones a los empresarios que han realizado el proceso de formación en gestión a la internacionalización en la participación de la macrorueda que lidera Procolombia a nivel internacional.
</t>
  </si>
  <si>
    <t>30/04/2022</t>
  </si>
  <si>
    <t>15</t>
  </si>
  <si>
    <t>13218</t>
  </si>
  <si>
    <t xml:space="preserve"> ENTRENAMIENTO EMPRESARIAL EN COMERCIO EXTERIOR </t>
  </si>
  <si>
    <t xml:space="preserve">Teniendo en cuenta los resultados obtenidos del programa de internacionalización durante el año 2020, programar modulos en los temas que sugieren los empresarios para Fortalecer y dar continuidad al programa </t>
  </si>
  <si>
    <t>100</t>
  </si>
  <si>
    <t>41600000</t>
  </si>
  <si>
    <t>6297</t>
  </si>
  <si>
    <t>08</t>
  </si>
  <si>
    <t>NUEVAS FUENTES DE CRECIMIENTO - ECONOMÍA NARANJA</t>
  </si>
  <si>
    <t xml:space="preserve">¿Qué es economía naranja? 
La Economía Naranja es un modelo de desarrollo en el que la diversidad cultural y la creatividad son pilares de transformación social y económica del país, desde las regiones a través de la economía creativa, las ideas susceptibles de protección de propiedad intelectual y la economía del conocimiento.
Desde la Ley 1834 del 2017 denominada: “Ley Naranja” y posteriormente la expedición del Decreto 1204 del 2020: “Implementación de la Política Integral de Economía Naranja” se regula la implementación de dicha política que beneficia de manera directa a 103 actividades económicas, involucradas en tres macro sectores: I) Artes y Patrimonio, II) Industrias culturales y III) Creaciones funcionales nuevos medios y Software de contenidos. Para mayor información sobre la economía naranja, consultar https://economianaranja.gov.co/abc-economia-naranja/
¿Qué es un programa orientado al sector economía naranja?
Hace énfasis a un mecanismo de atención, diseñado por el gobierno nacional, entidades territoriales, agremiaciones y cámaras de Comercio entre otros, que beneficien a ESALes, Clústeres, emprendedores y/o empresarios pertenecientes a los 103 CIIU de la economía naranja de manera directa. Estos programas pueden basarse en instrumentos como la asistencia técnica, líneas de financiación y acceso al crédito, IED, formación, cofinanciación de proyectos etc.
</t>
  </si>
  <si>
    <t>13283</t>
  </si>
  <si>
    <t>¿Cuántas empresas naranja apoyó la Cámara de Comercio en programas de fortalecimiento empresarial en el semestre? &amp; ¿Cuántas fueron exitosas?</t>
  </si>
  <si>
    <t>Empresas acompañadas
 &amp; Empresas acompañadas con resutlados exitosos.
Una intervención exitosa, es aquella que cumple con las metas e indicadores propuestos, que se estipulan desde la creación del programa, en términos de tiempos, alcance, ejecución presupuestal, cobertura, calidad del programa y atención de los beneficiarios.</t>
  </si>
  <si>
    <t>6298</t>
  </si>
  <si>
    <t>09</t>
  </si>
  <si>
    <t>OTRAS DIMENSIONES</t>
  </si>
  <si>
    <t>Número de mipymes y/o unidades productivas apoyadas con otros programas de fortalecimiento empresarial que no sea posible registrar en los demás indicadores.</t>
  </si>
  <si>
    <t>13006</t>
  </si>
  <si>
    <t>013</t>
  </si>
  <si>
    <t>DESARROLLAR EL PROGRAMA "FORMARTE"</t>
  </si>
  <si>
    <t xml:space="preserve">FORTALECER A TRAVES DE TALLERES LA CONFORMACIÓN DE NUEVAS UNIDADES PRODUCTIVAS EN LOS MUNICIPIOS DE LA JURISDICCIÓN.
</t>
  </si>
  <si>
    <t>65000000</t>
  </si>
  <si>
    <t>Cuántas empresas se han beneficiado con esos otros programas de desarrollo empresarial?</t>
  </si>
  <si>
    <t>Empresas beneficiadas</t>
  </si>
  <si>
    <t>13007</t>
  </si>
  <si>
    <t>P47N42158</t>
  </si>
  <si>
    <t>CONTRIBUIR A LA GESTIÓN CIVICO, SOCIAL Y CULTURA DE LA JURISDICCION</t>
  </si>
  <si>
    <t xml:space="preserve">APOYAR SOLICITUDES PROVENIENTES DE LOS MUNICIPIOS QUE CELEBREN ACTIVIDADES QUE APOYEN LA CULTURA, LA RECREACIÓN, EL DEPORTE Y EL TURISMO A TRAVÉS DE CONTRIBUCIONES
</t>
  </si>
  <si>
    <t>20000000</t>
  </si>
  <si>
    <t>13008</t>
  </si>
  <si>
    <t>P47N42157</t>
  </si>
  <si>
    <t>CONTRIBUIR AL SECTOR AGRÍCOLA "DÍA DEL CAMPESINO" DE LOS MUNICIPIOS DE LA JURISDICCIÓN</t>
  </si>
  <si>
    <t xml:space="preserve">REALIZAR APORTES Y CONTRIBUCIONES A LAS ACTIVIDADES DEL SECTOR AGRÍCOLA - RURAL DE LOS MUNICIPIOS DE LA JURISDICCIÓN REPRESENTADAS EN HERRAMIENTAS E IMPLEMENTOS.
</t>
  </si>
  <si>
    <t>01/04/2022</t>
  </si>
  <si>
    <t>70000000</t>
  </si>
  <si>
    <t>13009</t>
  </si>
  <si>
    <t xml:space="preserve">GENERAR PROGRAMAS FORMATIVOS QUE IMPULSEN EL APROVECHAMIENTO DE TODOS LOS ELEMENTOS PARTICIPANTES EN EL FLUJO FÍSICO DE LOS RECURSOS DE LA PRODUCCIÓN.
</t>
  </si>
  <si>
    <t>39000000</t>
  </si>
  <si>
    <t>13010</t>
  </si>
  <si>
    <t>P47N42160</t>
  </si>
  <si>
    <t>CAPACITAR EN SEGURIDAD, CONVIVENCIA Y PROMOCIÓN CIUDADANA</t>
  </si>
  <si>
    <t xml:space="preserve">DESARROLLAR SEMINARIO DE VEEDURIAS DIRIGIDOS A COMERCIANTES Y COMUNIDAD EN GENERAL
</t>
  </si>
  <si>
    <t>1300000</t>
  </si>
  <si>
    <t>13011</t>
  </si>
  <si>
    <t>P47N421109</t>
  </si>
  <si>
    <t>GESTIONAR  FORTALECER,  MESAS, COMITES Y CENTROS DE INVESTIGACIÓN.</t>
  </si>
  <si>
    <t xml:space="preserve">"CREAR, EJECUTAR Y PARTICIPAR EN ESTAMENTOS DE ÍNDOLE REGIONAL QUE FOMENTEN EL FORTALECIMIENTO EMPRESARIAL Y MERCANTIL EN LOS SEGMENTOS QUE REPRESENTEN A TRAVÉS UNA
CENTRO DE INVESTIGACIÓN"
</t>
  </si>
  <si>
    <t>2533333</t>
  </si>
  <si>
    <t>13012</t>
  </si>
  <si>
    <t>P47N42161</t>
  </si>
  <si>
    <t xml:space="preserve">DESARROLLAR SEMINARIO DE PROPIEDAD HORIZONTAL DIRIGIDOS A COMERCIANTES Y COMUNIDAD EN GENERAL
</t>
  </si>
  <si>
    <t>9000000</t>
  </si>
  <si>
    <t>13013</t>
  </si>
  <si>
    <t>P47N42162</t>
  </si>
  <si>
    <t xml:space="preserve">DESARROLLAR SEMINARIO DE CONTRATO DE ARRENDAMIENTO DE VIVIENDA COMERCIAL, DIRIGIDOS A COMERCIANTES Y COMUNIDAD EN GENERAL
</t>
  </si>
  <si>
    <t>13015</t>
  </si>
  <si>
    <t>P47N42194</t>
  </si>
  <si>
    <t xml:space="preserve">CAPACITAR EN SEGURIDAD, CONVIVENCIA Y PROMOCIÓN CIUDADANA
</t>
  </si>
  <si>
    <t>13017</t>
  </si>
  <si>
    <t>900000</t>
  </si>
  <si>
    <t>13018</t>
  </si>
  <si>
    <t>P47N421108</t>
  </si>
  <si>
    <t xml:space="preserve">DESARROLLAR SEMINARIO DE VITRINISMO DIRIGIDOS A COMERCIANTES
</t>
  </si>
  <si>
    <t>13023</t>
  </si>
  <si>
    <t>P47N42134</t>
  </si>
  <si>
    <t>GESTIONAR  FORTALECER,  MESAS, COMITES Y CENTROS DE INVESTIGACIÓN</t>
  </si>
  <si>
    <t xml:space="preserve">CREAR, EJECUTAR Y PARTICIPAR EN ESTAMENTOS DE ÍNDOLE REGIONAL QUE FOMENTEN EL FORTALECIMIENTO EMPRESARIAL Y MERCANTIL EN LOS SEGMENTOS QUE REPRESENTEN A TRAVÉS UNA MESA DE COMPETITIVIDAD S.O
</t>
  </si>
  <si>
    <t>2533334</t>
  </si>
  <si>
    <t>13024</t>
  </si>
  <si>
    <t>P47N42196</t>
  </si>
  <si>
    <t xml:space="preserve">"CREAR, EJECUTAR Y PARTICIPAR EN ESTAMENTOS DE ÍNDOLE REGIONAL QUE FOMENTEN EL FORTALECIMIENTO EMPRESARIAL Y MERCANTIL EN LOS SEGMENTOS QUE REPRESENTEN A TRAVÉS UNA
MESA SECTORIAL  TURISMO S.O"
</t>
  </si>
  <si>
    <t>13154</t>
  </si>
  <si>
    <t>P47N42170</t>
  </si>
  <si>
    <t>GESTIONAR ENTORNOS TURÍSTICOS COMPETITIVOS</t>
  </si>
  <si>
    <t xml:space="preserve">ASESORAR Y ACOMPAÑAR EN NUESTRAS PROVINCIAS PARA FORTALECER HABILIDADES, COMPETENCIAS Y CONOCIMIENTOS A LOS OPERADORES DE TURISMO DE LA CÁMARA DE COMERCIO DE FACATATIVÁ CON CAPACITACIONES XPRESS
</t>
  </si>
  <si>
    <t>150</t>
  </si>
  <si>
    <t>56500000</t>
  </si>
  <si>
    <t>13157</t>
  </si>
  <si>
    <t>P47N42135</t>
  </si>
  <si>
    <t>APOYAR AL PROGRAMA AGROEMPRESARIAL</t>
  </si>
  <si>
    <t xml:space="preserve">APOYAR PROYECTOS AGROEMPRESARIALES DE LA JURISDICCIÓN A FIN DE FORTALECER LA ECONOMIA DE LA REGIÓN, ENTREGA DE CAPITAL SEMILLA
</t>
  </si>
  <si>
    <t>01/08/2022</t>
  </si>
  <si>
    <t>6</t>
  </si>
  <si>
    <t>25000000</t>
  </si>
  <si>
    <t>13159</t>
  </si>
  <si>
    <t>P47N42136</t>
  </si>
  <si>
    <t>DESARROLLAR CAMPAÑAS COMERCIALES "YO LE COMPRO A MI MUNICIPIO"</t>
  </si>
  <si>
    <t xml:space="preserve">REALIZAR CAMPAÑAS COMERCIALES EN LOS MUNICIPIOS DE LA JURISDICCIÓN, COMO APOYO A LA REACTIVACION ECONOMICA
</t>
  </si>
  <si>
    <t>120037000</t>
  </si>
  <si>
    <t>13173</t>
  </si>
  <si>
    <t>P47N42178</t>
  </si>
  <si>
    <t>DESARROLLAR MICRO RUEDAS DE NEGOCIOS</t>
  </si>
  <si>
    <t xml:space="preserve">Realización de dos  microruedas de negocios en sectores relevantes de la economía de la jurisdiccion.
</t>
  </si>
  <si>
    <t>21000000</t>
  </si>
  <si>
    <t>13178</t>
  </si>
  <si>
    <t xml:space="preserve">"ENCUENTRO PARQUES INDUSTRIALES
Realización del 2do Encuentro de gerentes y/o administradores de los parques industriales de Sabana de Occidente"
</t>
  </si>
  <si>
    <t>30/06/2022</t>
  </si>
  <si>
    <t>13188</t>
  </si>
  <si>
    <t>P47N42176</t>
  </si>
  <si>
    <t>GESTIONAR CONVENIOS INTERINSTITUCIONALES QUE GARANTICEN EL DESARROLLO REGIONAL</t>
  </si>
  <si>
    <t xml:space="preserve">GESTIONAR CONVENIOS QUE GARANTICEN EL DESARROLLO REGIONAL A TRAVÉS DE LA GESTIÓN DE RECURSOS EN ARTICULACIÓN CON ENTIDADES PÚBLICAS, PRIVADAS O DE RECONOCIMIENTO NACIONAL O INTERNACIONAL
</t>
  </si>
  <si>
    <t>86400000</t>
  </si>
  <si>
    <t>13193</t>
  </si>
  <si>
    <t xml:space="preserve">Realizar  la X Rueda de negocios Sabana de Occidente
</t>
  </si>
  <si>
    <t>11</t>
  </si>
  <si>
    <t>13238</t>
  </si>
  <si>
    <t xml:space="preserve">P47N42252   </t>
  </si>
  <si>
    <t>APOYAR CON CONTRIBUCIONES INSTITUCIONALES A COMERCIANTES DE LA JURISDICCION</t>
  </si>
  <si>
    <t xml:space="preserve">Apoyar con contribuciones las actividades realizadas por  los matriculados: Ferias empresarias , campañas ,días conmemorativos, eventos de promoción y otros. 
</t>
  </si>
  <si>
    <t>DIRECCION DE DESARROLLO INSTITUCIONAL - PLANEACION</t>
  </si>
  <si>
    <t>35000000</t>
  </si>
  <si>
    <t>¿El objetivo de esta actividad es que el comerciante mejore o crezca en su negocio? : NO &amp; ¿Este programa tiene algún costo para el comerciante? : NO &amp; ¿Hay un seguimiento posterior a la culminación de la actividad (Programa)? : SI</t>
  </si>
  <si>
    <t>13244</t>
  </si>
  <si>
    <t>P47N42147</t>
  </si>
  <si>
    <t>REALIZAR ESTUDIO DE CARACTERIZACIÓN DE LA DINÁMICA EMPRESARIAL DE LA JURISDICCION</t>
  </si>
  <si>
    <t>22000000</t>
  </si>
  <si>
    <t>13247</t>
  </si>
  <si>
    <t>P47N422106</t>
  </si>
  <si>
    <t xml:space="preserve">REALIZAR INTERCAMBIOS EXITOSOS CON CAMARAS DE COMERCIO LIDERES </t>
  </si>
  <si>
    <t>13249</t>
  </si>
  <si>
    <t>ESTRUCTURAR OBSERVATORIO SECTORIAL DE LA CCF</t>
  </si>
  <si>
    <t xml:space="preserve">ESTRUCTURAR LA PRIMERA FASE DEL OBSERVATORIO SECTORIAL DE LA CÁMARA DE COMERCIO DE FACATATIVÁ Y DEL NOROCCIDENTE DE CUNDINAMARCA.
</t>
  </si>
  <si>
    <t>10/12/2022</t>
  </si>
  <si>
    <t>6299</t>
  </si>
  <si>
    <t>REACTIVACIÓN ECONÓMICA – CLÚSTERS</t>
  </si>
  <si>
    <t xml:space="preserve">¿Qué es programa orientado a clústers? 
Los clusters son la “concentración geográfica de empresas e instituciones interconectadas que actúan en un determinado campo y tienen características y externalidades comunes”.  (Michael Porter, 1998).  Un programa orientado a los clusters debería proponer “esfuerzos organizados para incrementar el crecimiento y la competitividad de las empresas de un clúster en una región, en la participación activa de las empresas, el gobierno y la academia” (The Cluster Initiative Greenbook)
Para entidades del gobierno nacional y territorial, así como para las Cámaras de Comercio, fortalecer el trabajo con los clusters es pertinente porque estos resultan ser instancias estratégicas capaces de gestionar y articular la oferta de apoyo sectorial con las empresas. 
Los indicadores para medir si un programa orientado a clusters es exitoso deberían estar en línea con resultados de mejora en diversos temas que sean de necesidad transversal a los empresarios que hacen parte, tales como: Reducción de costos de transacción. 
1. Transferencia tecnológica y de conocimientos.
2. Facilitación del emprendimiento
3. Tendencia a la exportación
4. Concentración de trabajadores
5. Articulación de la triple hélice (Universidad-Empresa-Estado)
</t>
  </si>
  <si>
    <t>13278</t>
  </si>
  <si>
    <t>¿Cuántas empresas se han beneficiado de manera directa con proyectos o estrategias de clúster?</t>
  </si>
  <si>
    <t>6300</t>
  </si>
  <si>
    <t>REACTIVACIÓN ECONÓMICA – DIGITALIZACIÓN</t>
  </si>
  <si>
    <t>Qué es un programa de digitalización? Un programa de digitalización tiene como objetivo el apoyo a las empresas para la creación de páginas web, servicios de georreferenciación, botones de pago a través de talleres y capacitaciones. De otra parte, existe una estrategia de Ministerio de Tecnologías de la Información y Comunicaciones (MinTIC), el Ministerio de Comercio, Industria y Turismo (MINCIT) e iNNpulsa llamada Centros de Transformación Digital Empresarial, en alianza con las principales cámaras de comercio y gremios empresariales, cajas de compensación e instituciones de educación superior que tiene como objetivo acompañar a las mipyme en su proceso de transformación digital mediante la apropiación táctica de tecnologías como una estrategia de largo plazo, que les ayudará a mejorar su productividad y competitividad.</t>
  </si>
  <si>
    <t>13281</t>
  </si>
  <si>
    <t>¿Cuántas empresas ha atendido la Cámara con programas para facilitar la digitalización de sus procesos?</t>
  </si>
  <si>
    <t>Empresas atendidas</t>
  </si>
  <si>
    <t>6301</t>
  </si>
  <si>
    <t>REACTIVACIÓN ECONÓMICA – BIOSEGURIDAD</t>
  </si>
  <si>
    <t xml:space="preserve">¿Qué es un programa de bioseguridad? 
Conjunto de actividades organizadas a implementar, con el fin de generar valor agregado a los bienes  y servicios nacionales, garantizando una operación biosegura en su elaboración y  mitigue  el riesgo de contagio a través de la aplicación y cumplimiento por parte de las empresas, de las disposiciones establecidas en los protocolos de bioseguridad emitidas por el Gobierno Nacional y la posterior demostración de su cumplimiento ante un organismo evaluador de la conformidad (certificación de calidad en bioseguridad).  Constituyendo un elemento diferenciador en los productos y servicios comercializados, proporcionando a los consumidores garantía, confianza e información para tomar su decisión de compra, privilegiando los bienes o servicios sobre aquellos que no son elaborados bajo procesos bioseguros. 
</t>
  </si>
  <si>
    <t>13282</t>
  </si>
  <si>
    <t>¿Cuántas empresas ha acompañado con programas para apoyar a las empresas en la adopción de los protocolos de bioseguridad para reiniciar actividades empresariales?</t>
  </si>
  <si>
    <t>Empresas acompañadas</t>
  </si>
  <si>
    <t xml:space="preserve">TOTAL AVANCE ABRIL 2022 </t>
  </si>
  <si>
    <t xml:space="preserve">TOTAL AVANCE AGOSTO 2022 </t>
  </si>
  <si>
    <t>OE: 01</t>
  </si>
  <si>
    <t>% Avance 1er cuatrimestre</t>
  </si>
  <si>
    <t>% Avance 2º cuatrimestre</t>
  </si>
  <si>
    <t>% Avance 3er cuatrimestre</t>
  </si>
  <si>
    <t>Logro Final 2022</t>
  </si>
  <si>
    <t>% Avance 2º trimestre</t>
  </si>
  <si>
    <t>OE: 02</t>
  </si>
  <si>
    <t>OE: 03</t>
  </si>
  <si>
    <t>Ingresos 2º trimestre</t>
  </si>
  <si>
    <t xml:space="preserve">CRONOGRAMA GENERAL
</t>
  </si>
  <si>
    <t>NOMBRE DEL PROYECTO</t>
  </si>
  <si>
    <t>PROGRAMACION PROMOCION</t>
  </si>
  <si>
    <t>DIA</t>
  </si>
  <si>
    <t>AÑO</t>
  </si>
  <si>
    <t>NO.</t>
  </si>
  <si>
    <t>CRONO</t>
  </si>
  <si>
    <t>S1</t>
  </si>
  <si>
    <t>S2</t>
  </si>
  <si>
    <t>S3</t>
  </si>
  <si>
    <t>S4</t>
  </si>
  <si>
    <t>S5</t>
  </si>
  <si>
    <t>Campaña de expectativa</t>
  </si>
  <si>
    <t>23-24</t>
  </si>
  <si>
    <t>Capacitación en emprendedores sede funza</t>
  </si>
  <si>
    <t>Campaña de expectativa evento Facatativá</t>
  </si>
  <si>
    <t>2 y 3</t>
  </si>
  <si>
    <t>Capacitación en emprendedores sede Facatativá</t>
  </si>
  <si>
    <t>Capacitación "linea de crédito con Emprender" SEDE PACHO</t>
  </si>
  <si>
    <t xml:space="preserve">CENSO EMPRESARIAL 2020: </t>
  </si>
  <si>
    <t>Fecha: 28 de julio de 2022 09:58 PM</t>
  </si>
  <si>
    <t>UNA VEZ TERMINADA LA JORNADA DE RENOVACION A TRAVES DE BRIGADAS DE FORMALIZACION SE REALIZA VISITAS A 9 MUNICIPIOS DE LA JURISDICIÓN.</t>
  </si>
  <si>
    <t>ACTIVIDAD EJECUTADA EN EL PRIMER TRIMESTRE. SE REALIZA LA EJECUCIÓN PRESUPUESTAL.</t>
  </si>
  <si>
    <t>SE SOLICITA ANULAR ESTA ACTIVIDAD. VER CORREO DE SOLICITUD. YA QUE SE ENCUNTRA REPETIDA</t>
  </si>
  <si>
    <t>ACTIVIDAD PROGRAMADA PARA EL SEGUNDO SEMESTRE DE 2022.</t>
  </si>
  <si>
    <t>SE DA INICIO AL PROGRAMA CON PRESENCIA EN LA INSTITUCIÓN EDUCATIVA JUAN PABLO XXIII, SEDES PRADO Y TIERRA MORADA DEL MUNICIPIO DE FACATATIVÁ,  SE REALIZÓ CUATRO (4) JORNADAS, EN DONDE PARTICIPARON CON LOS ESTUDIANTES DE GRADOS 8°, 9°, 10° Y 11°, CON ASISTENCIA DE 273 ESTUDIANTES</t>
  </si>
  <si>
    <t>SE SOLICITA ANULAR ESTA ACTIVIDAD. VER CORREO DE SOLICITUD. YA QUE POR ERROR INVOLUNTARIO SE REPORTO SIN INFORMACION INICIAL</t>
  </si>
  <si>
    <t>SE SOLICITA ANULAR ESTA ACTIVIDAD. VER CORREO DE SOLICITUD. YA QUE POR ERROR INVOLUNTARIO SE REPORTO Y NO SE ENCUENTRA CONTEMPLADA EN EL PAT 2022</t>
  </si>
  <si>
    <t>NO CONTEMPLA</t>
  </si>
  <si>
    <t>ACTIVIDAD PROGRAMADA PARA EL SEGUNDO SEMESTRE DE 2022.  NO OBSTANTE SE AVANZA EN LAS GESTIONES ANTE EL MINISTERIO. CUYO VIABILIDAD YA SE ENCUENTRA APROBADA.</t>
  </si>
  <si>
    <t>SE DA INICIO AL PROGRAMA EN CONVENIO CON LA UNIVERSIDAD DE LA SALLE, PARA ESTE PRIMER CICLO A APOYA A 22 EMPRESAS DE LA JURISDICCION. A TRAVÉS DE CONSULTORIO Y MENTORIA CONTABLE</t>
  </si>
  <si>
    <t>P47N52252 Y P47N52252</t>
  </si>
  <si>
    <t>SE REALIZÓ EL IV CICLO DEL PROGRAMA FÁBRICAS DE PRODUCTIVIDAD, QUE TIENE COMO FIN LLEVAR ASISTENCIA TÉCNICA ESPECIALIZADA Y PERSONALIZADA A LAS EMPRESAS DE NUESTRA REGIÓN, CON EL OBJETIVO DE REACTIVAR LA ECONOMÍA PRODUCIENDO MÁS, CON MEJOR CALIDAD Y MAYOR VALOR AGREGADO. APOYANDO A 10 EMPRESAS DE LA REGION</t>
  </si>
  <si>
    <t>ACTIVIDAD PROGRAMADA PARA SEGUNDO SEMESTRE 2022. SE AVANZA EN CAMPAÑA DE ESPECTATIVA, POR REDES Y MEDIOS DE COMUNICACIÓN</t>
  </si>
  <si>
    <t>CUMPLE EL OBJETIVO DEL PROGRAMA, EVIDENCIANDO UN CUBRIMIENTO GEOGRÁFICO DEL 80% DE LOS MUNICIPIOS DE LA JURISDICCIÓN Y EL 100% DE LAS PROVINCIAS, CON UNA MASIVA ASISTENCIA DEMOSTRADA EN UN PROMEDIO DE 300 ASISTENTES A LAS SESIONES</t>
  </si>
  <si>
    <t>SE DA INICIO A LOS SERVICIOS BRINDADOS POR EL CENTRO DE FORMA GRATUITA PARA CONTRIBUIR A LA CONVIVENCIA PACÍFICA EN PRO DE UNA PAZ DURADERA, EN EL MES DE MAYO SE REALIZA EL PRIMER CONCILIATON GRATUIDO CON 42 AUDIENCIAS. SE GENERAN SERVICIOS ONEROSOS CUMPLIENTO CON LA ACTIVIDAD SOCIAL.</t>
  </si>
  <si>
    <t xml:space="preserve">SE DESARROLLA LA ASISTENCIA JURÍDICA GRATUITA, SEGÚN SU COMPETENCIA, A COMERCIANTES Y PERSONAS NATURALES. SE REALIZAN 311 ACOMPAÑAMIENTOS JURIDICOS AL SECTOR COMERCIAL DE LA REGIÓN Y PÚBLICO EN GENERAL. </t>
  </si>
  <si>
    <t>SE DA INICIO AL CICLO DE CAPACITACIONES EN EJE TEMÁTICO “VIOLENCIA DE GENERO”, CON ASISTENCIA DE 69 COMERCIANTES Y COMUNIDAD EN GENERAL DEL MUNICIPIO DE MADRID Y FUNZA, ASÍ MISMO SE REALIZA LA 1RA JORNADA DE DIFUSIÓN PUBLICITARIA DEL CENTR</t>
  </si>
  <si>
    <t>SURTIDO EL CICLO DE CAPACITACION CON EJES TEMATICOS EN "INNOVAR DESDE EL SER" 80 PARTICIPANTES, "EL PODER DE LA INNOVACIÓN" 53 PARTICIPANTES Y "EMPODÉRATE EN LAS VENTAS" 55 PARTICIPANTES. SE APOYA EN CON MENTORIA A 23 EMPRESARIOS</t>
  </si>
  <si>
    <t>PROGRAMAR MODULOS ENTRENAMIENTO EMPRESARIAL PARA FORTALECER Y DAR CONTINUIDAD AL PROGRAMA, TENIENDO EN CUENTA LOS RESULTADOS OBTENIDOS DEL PROGRAMA DE INTERNACIONALIZACIÓN DURANTE EL AÑO 2020</t>
  </si>
  <si>
    <t>ACTIVIDAD REPROGRAMADA SEGUNDO SEMESTRE 2022</t>
  </si>
  <si>
    <t>SE DA INICIO PROGRAMA “ENTRENAMIENTO EMPRESARIAL EN COMERCIO EXTERIOR” EN DOS (2) FASES (FORMACIÓN Y CONTRIBUCIONES). CON LA PARTICIPACION DE MAS DE 100 EMPRESARIOS.</t>
  </si>
  <si>
    <t>SE SOLICITA ANULAR ESTA ACTIVIDAD. VER CORREO DE SOLICITUD. YA POR ERROR SE CREO SIN INFORMACION</t>
  </si>
  <si>
    <t>SE REALIZO TALLERES EN PINTURA EN TELA, PINTURA EN MADERA, PINTURA EN TEJIDOS, BANDEJA RESINADA, CON ENTREGA DE KITS CON ELEMENTOS COMPLETOS PARA SU DESARROLLO, EN 22  MUNICIPIOS DE LA JURISDICCIÓN, CON ASISTENCIA DE 622 PARTICIPANTES</t>
  </si>
  <si>
    <t>SE APOYÓ CON  OLICITUD PARA CONTRIBUIR A UN SECTORES COMERCIALES, EN  LOS  MUNICIPIO DE PACHO Y FACATATIVA, BENEFICIANDO A 60 PERSONAS DE LA COMUNIDAD.</t>
  </si>
  <si>
    <t>SE APOYÓ CON CONTRIBUCIONES AL SECTOR CAMPESINO DE LA JURISDICCION, EN APOYO AL DIA DEL CAMPESINO. CON KITS AGRICOLAS BENEFICIANDO A 16 SECTORES.</t>
  </si>
  <si>
    <t>SE DESARROLLO EN LOS MUNICIPIOS DE PACHO, FUNZA Y VILLETA RESPECTIVAMENTE, SIENDO ESTOS MUNICIPIOS DE CABECERA DE PROVINCIA. EN ESTAS CAPACITACIONES SE LOGRARON REUNIR CERCA DE 120 ASISTENTES EN TOTALIDAD.</t>
  </si>
  <si>
    <t>DESDE LA DIRECCION DE DESARROLLO INSTITUCIONAL SE PARTICIPA EN MESA SECTORIAL DE LA REGION, EN DONDE SE BENEFICA 15 EMPRESARIOS DE LA JURISDICCIÓN</t>
  </si>
  <si>
    <t>SE DA INCIO AL PROGRAMA EN ALIANZA CON EL MINISTERIO DE INDUSTRIA Y TURISMO DIRIGIDO A MICRO, PEQUEÑAS, MEDIANAS Y GRANDES EMPRESAS. CON 243 INSCRITOS, SE SURTE EL PROCESO DE HABILITACION A 57 EMPRESAS POR PARTE DE COLOMBIA PRODUCTIVA Y SE ENVÍA REPORTE A CONFECAMARAS CON PROCESO DE BIENVENIDA Y CARTAS DE ACEPTACIÓN. LOS PARTICIPANTES PACHO 26, FUNZA 26. VIRTUAL 70
BASE PARA MESA SECTORIAL DE TURISMO S. OCCIDENTE Y CLOUSTER TURISTICO.</t>
  </si>
  <si>
    <t>ACTIVIDAD PROGRAMA PARA EL SEGUNDO SEMESTRE</t>
  </si>
  <si>
    <t xml:space="preserve">EN EL MARCO DEL PROGRAMA, SE DESARROLLAN LAS CAMPAÑAS “REGRESA A CLASES CON TODA Y CON SEGURIDAD, EN LOS MUNICIPIOS DE FUNZA Y MADRID Y “MES DE LA MUJER”, EN LOS MUNICIPIOS DE FUNZA Y MOSQUERA. DIA DE MADRE Y DIA DEL PADRE, FACATATIVA Y FUNZA, CON LA PARTICIPARON 120 LOCALES COMERCIALES POR MUNICIPIO SE ENTREGA 90 PREMIOS A GANADORES POR MUNICIPIO, </t>
  </si>
  <si>
    <t>ACTIVIDAD A DESARROLLAR EN EL SEGUNDO SEMESTRE DEL 20222</t>
  </si>
  <si>
    <t>ACTIVIDAD EN EJECUCION,  PROGRAMA QUE SE ENCAMINA A GESTIONAR LA SUSCRIPCIÓN DE CONVENIOS QUE GARANTICEN EL DESARROLLO REGIONAL A TRAVÉS DE LA GESTIÓN DE RECURSOS EN ARTICULACIÓN CON ENTIDADES PÚBLICAS, PRIVADAS  QUE CONTRIBUYAN AL DESARROLLO EMPRESARIAL DE LA REGIÓN A LA FECHA SE HA SUSCRITO DOS (2).</t>
  </si>
  <si>
    <t>ACTIVIDAD PROGRAMA PARA EL SEGUNDO SEMESTRE DEL 2022</t>
  </si>
  <si>
    <t>ACTIVIDAD EN EJECUCION, SE APOYA CON CONTRIBUCIONES A LA FECHA A 10 SECTORES ECONOMICOS, SUPERANDO LA META PROPUESTA</t>
  </si>
  <si>
    <t>ACTIVIDAD EJECUTADA, SE REALIZA EL ESTUDIO RESPECTIVO, ALA FECHA SE ENCUENTRA EN PROCESO DE APROBACION PARA SUBIR A PAGINA WEB.</t>
  </si>
  <si>
    <t>ACTIVIDAD PROGRAMA PARA DESARROLLAR EN EL SEGUNDO SEMESTRE DE 2022</t>
  </si>
  <si>
    <t xml:space="preserve">ACTIVIDAD EN EJECUCION, SE AVANZA EN DIAGNOSTICO INICIAL , </t>
  </si>
  <si>
    <t>REALIZAR VISITAS FISICAS A LOS MUNICIPIOS DE LA JURISDICCION PARA RENOVACIONES Y MATRICULAS</t>
  </si>
  <si>
    <t>ACTIVIDAD EJECUTADA EN EL PRIMER TRIMESTRE. SE REALIZO VISITAS FÍSICAS A LOS 37 MUNICIPIOS DE LA JURISDICCIÓN, FACILITANDO A LOS COMERCIANTES EL CUMPLIMIENTO DE LA OBLIGACIÓN DE RENOVAR EN EL PRIMER TRIMESTRE DEL AÑO, DE ACUERDO A LO ESTABLECIDO EN LA LEY".</t>
  </si>
  <si>
    <t>CREAR SEMILLEROS ESCOLARES QUE PROPENDAN POR UNA CONVIVENCIA ESCOLAR ARMÓNICA EN INSTITUCIONES EDUCATIVAS DE LA JURISDICCIÓN</t>
  </si>
  <si>
    <t>ESTA ACTIVIDAD SE ENCUENTRA REPETIDA CON CÓDIGO P47N42140. NO SE REPORTA AVANCE. SE SOLICITA SU ANULACIÓN DE ESTA ACTIVIDAD UNA VEZ SE HABILITE EN LA PLATAFORMA REQUERIMIENTO TRIMESTRAL, YA QUE A LA FECHA 28/04/2022 NO SE ENCUENTRA HABILITADA ESTA OPCIÓN</t>
  </si>
  <si>
    <t>SE DIO INICIO AL PROGRAMA DE CONCILIACIÓN ESCOLAR EN LA JURISDICCIÓN, CON PRESENCIA EN UNA (1) INSTITUCIO EDUCATIVA DEL MUNICIPIODE FACATATIVA. ASISTENCIA DE 170 ALUMNOS DE GRADOS 8-9-10 Y 11 DEL COLEGIO JUAN XXIII.</t>
  </si>
  <si>
    <t>EMPRENDIMIENTO ACELERACION</t>
  </si>
  <si>
    <t>NO SE REPORTA AVANCE. SE SOLICITA SU ANULACIÓN DE ESTA ACTIVIDAD UNA VEZ SE HABILITE EN LA PLATAFORMA REQUERIMIENTO TRIMESTRAL YA QUE A LA FECHA 28/04/2022 NO SE ENCUENTRA HABILITADA ESTA OPCIÓN.</t>
  </si>
  <si>
    <t>EMPRENDIMIENTO - ESCALAMIENTO</t>
  </si>
  <si>
    <t>INTERACTUAR EN EL DESARROLLO DE LA ESTRATEGIA DE TRAYECTORIA MEGA Y PUESTA EN MARCHA DE LA MISMA, PARA LA ENTIDAD Y OTRAS EMPRESAS</t>
  </si>
  <si>
    <t>NO SE REPORTA AVANCE DE LA ACTIVIDAD 005. SE SOLICITA SU ANULACIÓN UNA VEZ SE HABILITE EN LA PLATAFORMA REQUERIMIENTO TRIMESTRAL YA QUE A LA FECHA 28/04/2022 NO SE ENCUENTRA HABILITADA ESTA OPCIÓN. SE ENVÍO CORREO DE SOLICITUD</t>
  </si>
  <si>
    <t>GENERAR JORNADAS DE CONCILIACIÓN GRATUITA Y HONEROSA DEL CENTRO-MASC</t>
  </si>
  <si>
    <t>REALIZAR JORNADAS DE CONCILIACION EQUIVALENTES AL 5% DEL TOTAL DE LAS CONCILIACIONES QUE SE TRAMITARON HONEROSAMENTE EN CUMPLIMIENTO DEL DECRETO 4089 DE 2007, ASI: DOS (2) GRATUITAS UNA SEMESTRAL Y 35 QUE GENEREN RECURSO PARA LA ENTIDAD)</t>
  </si>
  <si>
    <t>SE DIO INICIO EN EL MES DE MARZO AL PROCESO DE INSCRIPCIÓN. SE REALIZO CAMPAÑA DE EXPECTATIVA EN REDES SOCIALES DE LA “PRIMERA JORNADA DE CONCILIACIÓN GRATUITA 2022” A REALIZARSE EN EL MES DE MAYO, EN LOS CENTROS DE FACATATIVA Y FUNZA. SE PROGRAMA JORNADAS DE CONCIALIACION HONEROSAS PARA DAR INICIO EN EL MES DE ABRIL, CON EL FIN DE CONTRIBUIR A LA CONVIVENCIA PACIFICA EN PRO DE UNA PAZ DURADERA DEL SECTOR COMERCIAL DE LA JURISDICCIÓN. LA EJECUCIÓN PRESUPUESTAL SE VE REFLEJADA EN EL 2DO TRIMESTRE.</t>
  </si>
  <si>
    <t>SE DIO INICIO A LA GESTION DEL CENTRO DE CONCILIACIÓN ARBITRAJE Y AMIGABLE COMPOSICIÓN MASC, EN ALIANZA CON LA UNIVERSIDAD CATÓLICA, A TRAVÉS DEL LINK DEL SERVICIO VIRTUAL Y PRESENCIAL DEL CONSULTORIO JURÍDICO Y SE ASESORÓ A 69 PERSONAS EN TEMAS LABORALES CIVILES Y COMERCIALES DE LA JURISDICCIÓN.</t>
  </si>
  <si>
    <t>CONTRATAR UNA INVESTIGACION EN CUMPLIMIENTO CON LOS REQUERIMIENTOS DE LA RESOLUCION 220 DE 2014. PARA ESTUDIO DE FACTIBILIDAD PARA LA PUESTA EN MARCHA DEL CENTRO DE CONCILIACION EN LA PROVINCIA DE RIONEGRO (SEDE DE PACHO)</t>
  </si>
  <si>
    <t>NO SE REPORTA AVANCE DE LA ACTIVIDAD 008. SE SOLICITA SU ANULACIÓN UNA VEZ SE HABILITE EN LA PLATAFORMA REQUERIMIENTO TRIMESTRAL YA QUE A LA FECHA 28/04/2022 NO SE ENCUENTRA HABILITADA ESTA OPCIÓN. SE ENVÍO CORREO DE SOLICITUD.</t>
  </si>
  <si>
    <t>CREAR CONSULTORIOS EMPRESARIALES TANTO FÍSICOS COMO VIRTUALES EN ESPACIOS DE ASESORIAS DEL DESARROLLO EMPRESARIAL Y/O CONTABLE, DE MANERA MANCOMUNADA CON UNIVERSIDES DE LA REGIÓN</t>
  </si>
  <si>
    <t>SE DA INICIA AL CICLO DE FORMACIÓN DEL PROGRAMA, CON CAPACITACION EN “HACKEANDO TU MENTE PARA INNOVAR”, ESTRUCTURADO EN TRES CICLOS CON EJES TEMATICOS EN "INNOVAR DESDE EL SER" 80 PARTICIPANTES, "EL PODER DE LA INNOVACIÓN" 53 PARTICIPANTES Y "EMPODÉRATE EN LAS VENTAS" 55 PARTICIPANTES.</t>
  </si>
  <si>
    <t>Convocatoria y participación al programa de acuerdo a los lineamientos emanados del ministerio</t>
  </si>
  <si>
    <t>SE DA INCIO AL PROGRAMA EN ALIANZA CON EL MINISTERIO DE INDUSTRIA Y TURISMO DIRIGIDO A MICRO, PEQUEÑAS, MEDIANAS Y GRANDES EMPRESAS. CON 243 INSCRITOS, SE SURTE EL PROCESO DE HABILITACION A 57 EMPRESAS POR PARTE DE COLOMBIA PRODUCTIVA Y SE ENVÍA REPORTE A CONFECAMARAS CON PROCESO DE BIENVENIDA Y CARTAS DE ACEPTACIÓN. LA EJECUCIÓN PRESUPUESTAL SE REFLEJA EN EL 2DO TRIMESTRE.</t>
  </si>
  <si>
    <t>REALIZAR JORNADAS DE CONCILIACION EQUIVALENTES AL 5% DEL TOTAL DE LAS CONCILIACIONES QUE SE TRAMITARON HONEROSAMENTE EN CUMPLIMIENTO DEL DECRETO 4089 DE 2007, ASI: DOS (2) GRATUITAS UNA SEMESTRAL.</t>
  </si>
  <si>
    <t>EN ALIANZA CON LA UNIVERSIDAD CATOLICA, SE APOYO CON ASISTENCIA JURÍDICA GRATUITA A 69 COMERCIANTES Y PERSONAS NATURALES DE LA REGIÓN, QUE PROMUEVA LA SOLUCIÓN DE CONFLICTOS. LA EJECUCIÓN PRESUPUESTAL SE REFLEJA EN EL 2DO TRIMESTRE.</t>
  </si>
  <si>
    <t>INCLUSION Y ASESORIA JURIDICA</t>
  </si>
  <si>
    <t>EN ALIANZA CON LA UNIVERSIDAD COLEGIO MAYOR DE CUNDINAMARCA SE REALIZÓ EL PRIMER CICLO DE CAPACITACIONES EN EJE TEMÁTICO VIOLENCIA DE GENERO CON ASISTENCIA DE 69 COMERCIANTES Y COMUNIDAD EN GENERAL DEL MUNICIPIO DE MADRID.</t>
  </si>
  <si>
    <t>INNOVACION</t>
  </si>
  <si>
    <t>EN ALIANZA CON LA UNIVERSIDAD DE LA SALLE CON ESTUDIANTES DE ÚLTIMO SEMESTRE DE LA FACULTAD DE CIENCIAS ECONÓMICAS Y CONTABLES, SE DESARROLLA UN CONSULTORIO EMPRESARIAL CONTABLE, CON LA PRESENCIA DE 26 EMPRESARIOS. SE REALIZA EL PROCESO DE MENTORIA Y ACOMPAÑAMIENTO. LA EJECUCIÒN PRESUPUESTAL SE VE REFLEJADA EN EL SEGUNDO SEMESTRE</t>
  </si>
  <si>
    <t>INTERNACIONALIZACION</t>
  </si>
  <si>
    <t>SE REALIZÓ INSCRIPCION DE 79 EMPRESARIOS PARA PARTICIPAR EN LA RUEDA DE NEGOCIOS VIRTUAL DEL XI ENCUENTRO EMPRESARIAL ANDINO, EL CUAL SE LLEVARÁ A CABO EL 17 Y 18 DE MAYO QUE CONTARA CON LA PRESENCIA DE LA UNIÓN EUROPEA, ESTADOS UNIDOS Y COMPRADORES DE 4 PAÍSES ANDINOS. ACTIVIDAD SIN COMPROMETER RECURSOS DE LA ENTIDAD.</t>
  </si>
  <si>
    <t>NUEVAS FUENTES DE CRECIMIENTO - ECONOMIA NARANJA</t>
  </si>
  <si>
    <t>NO SE REPORTA AVANCE DE LA ACTIVIDAD, SE SOLICITA SU ANULACIÓN UNA VEZ SE HABILITE EN LA PLATAFORMA REQUERIMIENTO TRIMESTRAL YA QUE A LA FECHA 28/04/2022 NO SE ENCUENTRA HABILITADA ESTA OPCIÓN. SE ENVIÓ CORREO DE SOLICITUD.</t>
  </si>
  <si>
    <t>OTRAS DIMENCIONES</t>
  </si>
  <si>
    <t>FORTALECER A TRAVES DE TALLERES LA CONFORMACIÓN DE NUEVAS UNIDADES PRODUCTIVAS EN LOS MUNICIPIOS DE LA JURISDICCIÓN.</t>
  </si>
  <si>
    <t>SE REALIZO TALLERES EN PINTURA EN TELA, PINTURA EN MADERA, PINTURA EN TEJIDOS, BANDEJA RESINADA, CON ENTREGA DE KITS CON ELEMENTOS COMPLETOS PARA SU DESARROLLO, EN DIEZ (10) MUNICIPIOS DE LA JURISDICCIÓN, CON ASISTENCIA DE 300 PARTICIPANTES.</t>
  </si>
  <si>
    <t>APOYAR SOLICITUDES PROVENIENTES DE LOS MUNICIPIOS QUE CELEBREN ACTIVIDADES QUE APOYEN LA CULTURA, LA RECREACIÓN, EL DEPORTE Y EL TURISMO A TRAVÉS DE CONTRIBUCIONES</t>
  </si>
  <si>
    <t>SE APOYÓ UNA SOLICITUD PARA CONTRIBUIR A UN SECTOR SOCIAL, EN EL MUNICIPIO DE PACHO, BENEFICIANDO A 10 PERSONAS.</t>
  </si>
  <si>
    <t>DESARROLLAR SEMINARIO DE VEEDURIAS DIRIGIDOS A COMERCIANTES Y COMUNIDAD EN GENERAL</t>
  </si>
  <si>
    <t>ACTIVIDAD QUE SE EJECUTARA A PARTIR DEL SEGUNDO TRIMESTRE</t>
  </si>
  <si>
    <t>DESARROLLAR SEMINARIO DE PROPIEDAD HORIZONTAL DIRIGIDOS A COMERCIANTES Y COMUNIDAD EN GENERAL</t>
  </si>
  <si>
    <t>DESARROLLAR SEMINARIO DE CONTRATO DE ARRENDAMIENTO DE VIVIENDA COMERCIAL, DIRIGIDOS A COMERCIANTES Y COMUNIDAD EN GENERAL</t>
  </si>
  <si>
    <t>NO SE REPORTA AVANCE DE LA ACTIVIDAD, SE SOLICITA SU ANULACIÓN UNA VEZ SE HABILITE EN LA PLATAFORMA REQUERIMIENTO TRIMESTRAL YA QUE A LA FECHA 28/04/2022 NO SE ENCUENTRA HABILITADA ESTA OPCIÓN. SE ENVIO CORREO DE SOLICITUD.</t>
  </si>
  <si>
    <t>SE REALIZÓ CAPACITACIÓN EN ACTUALIZACIÓN TRIBUTARÍA”, LA CUAL CONTÓ CON LA ASISTENCIA DE 102 PARTICIPANTES DE MANERA PRESENCIAL, SEDE FACATATIVÁ.</t>
  </si>
  <si>
    <t>DESARROLLAR SEMINARIO DE VITRINISMO DIRIGIDOS A COMERCIANTES</t>
  </si>
  <si>
    <t>SE REALIZÓ CAPACITACIÓN VIRTUAL EN ESTRATEGIAS DE VITRINISMO Y TECNICAS DE MERCHANDAISING, LA CUAL CONTÓ CON LA ASISTENCIA DE 57 PARTICIPANTES.</t>
  </si>
  <si>
    <t>GESTIONAR FORTALECER, MESAS, COMITES Y CENTROS DE INVESTIGACIÓN</t>
  </si>
  <si>
    <t>CREAR, EJECUTAR Y PARTICIPAR EN ESTAMENTOS DE ÍNDOLE REGIONAL QUE FOMENTEN EL FORTALECIMIENTO EMPRESARIAL Y MERCANTIL EN LOS SEGMENTOS QUE REPRESENTEN A TRAVÉS UNA MESA DE COMPETITIVIDAD S.O</t>
  </si>
  <si>
    <t>LOS AVANCES REGISTRADOS SE CONCENTRAN EN CONVOCATORIA DE ACTORES COMO SENA, CAFAM Y ALCALDÍAS DE SABANA DE OCCIDENTE Y DESARROLLO DE CRONOGRAMA Y ESPACIOS, EN COORDINACIÓN LA UNIVERSIDAD MINUTO DE DIOS, CUYO INICIO SE PROYECTA PARA FINALES DEL MES DE MAYO.</t>
  </si>
  <si>
    <t>GESTIONAR FORTALECER, MESAS, COMITES Y CENTROS DE INVESTIGACIÓN.</t>
  </si>
  <si>
    <t>"CREAR, EJECUTAR Y PARTICIPAR EN ESTAMENTOS DE ÍNDOLE REGIONAL QUE FOMENTEN EL FORTALECIMIENTO EMPRESARIAL Y MERCANTIL EN LOS SEGMENTOS QUE REPRESENTEN A TRAVÉS UNA MESA SECTORIAL TURISMO S.O"</t>
  </si>
  <si>
    <t>SE GESTIONA CRONOGRAMA CON PARTICIPACIÓN DE ADMINISTRACIONES MUNICIPALES. LA EJECUCIÓN DE LA MESA DE TRABAJO SECTORIAL DE TURISMO, SE PROGRAMA PARA EL SEGUNDO SEMESTRE 2022</t>
  </si>
  <si>
    <t>ASESORAR Y ACOMPAÑAR EN NUESTRAS PROVINCIAS PARA FORTALECER HABILIDADES, COMPETENCIAS Y CONOCIMIENTOS A LOS OPERADORES DE TURISMO DE LA CÁMARA DE COMERCIO DE FACATATIVÁ CON CAPACITACIONES XPRESS</t>
  </si>
  <si>
    <t>SE REALIZÓ EL CICLO DE CAPACITACIONES EXPRESS CON EJES TEMÁTICOS EN “REGISTRO NACIONAL DE TURISMO”, “CAPACIDAD TÉCNICA Y OPERATIVA (MERCADOS Y FINANZAS)” Y “MARCO LEGAL ACTUALIZADO DE RNT” CON EL FIN DE FORTALECER HABILIDADES, COMPETENCIAS Y CONOCIMIENTOS A LOS OPERADORES DE TURISMO A CINCO (5) MUNICIPIOS DE LA JURISDICCIÓN DE MANERA PRESENCIAL Y UNA VIRTUAL, CON PARTICIPACIÓN DE 180 OPERADORES TURÍSTICOS.</t>
  </si>
  <si>
    <t>REALIZAR CAMPAÑAS COMERCIALES EN LOS MUNICIPIOS DE LA JURISDICCIÓN, COMO APOYO A LA REACTIVACION ECONOMICA</t>
  </si>
  <si>
    <t>EN EL MARCO DEL PROGRAMA, SE DESARROLLAN LAS CAMPAÑAS “REGRESA A CLASES CON TODA Y CON SEGURIDAD, EN LOS MUNICIPIOS DE FUNZA Y MADRID Y “MES DE LA MUJER”, EN LOS MUNICIPIOS DE FUNZA Y MOSQUERA. CON LA PARTICIPARON 120 LOCALES COMERCIALES POR MUNICIPIO SE ENTREGA 90 PREMIOS A GANADORES POR MUNICIPIO, TRANSMISIÓN DEL EVENTO POR FACEBOOK LIVE, A TRAVÉS DE EMISORAS DE AMPLIA CIRCULACIÓN DE LA REGIÓN.</t>
  </si>
  <si>
    <t>GESTIONAR CONVENIOS QUE GARANTICEN EL DESARROLLO REGIONAL A TRAVÉS DE LA GESTIÓN DE RECURSOS EN ARTICULACIÓN CON ENTIDADES PÚBLICAS, PRIVADAS O DE RECONOCIMIENTO NACIONAL O INTERNACIONAL</t>
  </si>
  <si>
    <t>SE REALIZARON GESTIONES CON INSTITUCIONES EDUCATIVAS, GUBERNAMENTALES Y ORGANISMOS INTERNACIONALES. CON EL FIN DE DETERMINAR LAS NECESIDADES EN MATERIA DE DESARROLLO EMPRESARIAL DE LA REGIÓN. SU EJECUCIÓN SE REALIZA A PARTIR DEL SEGUNDO TRIMESTRE</t>
  </si>
  <si>
    <t>P47N42252</t>
  </si>
  <si>
    <t>Apoyar con contribuciones las actividades realizadas por los matriculados: Ferias empresarias , campañas ,días conmemorativos, eventos de promoción y otros.</t>
  </si>
  <si>
    <t>SE CONTRIBUYO EN CAMPAÑA DE SEGURIDAD A UN SECTOR COMERCIAR DEL MUNICIPIO DE FACATATIVÁ, OTORGANDO SISTEMA DE ALARMAS, BENEFICIANDO A 27 COMERCIANTES. LA EJECUCIÓN PRESUPUESTAL SE REFLEJA EN EL SEGUNDO TRIMESTRE.</t>
  </si>
  <si>
    <t>REACTIVACION ECONOMICA - CLOSTERS</t>
  </si>
  <si>
    <t>¿Qué es programa orientado a clústers? Los clusters son la “concentración geográfica de empresas e instituciones interconectadas que actúan en un determinado campo y tienen características y externalidades comunes”. (Michael Porter, 1998). Un programa orientado a los clusters debería proponer “esfuerzos organizados para incrementar el crecimiento y la competitividad de las empresas de un clúster en una región, en la participación activa de las empresas, el gobierno y la academia” (The Cluster Initiative Greenbook) Para entidades del gobierno nacional y territorial, así como para las Cámaras de Comercio, fortalecer el trabajo con los clusters es pertinente porque estos resultan ser instancias estratégicas capaces de gestionar y articular la oferta de apoyo sectorial con las empresas. Los indicadores para medir si un programa orientado a clusters es exitoso deberían estar en línea con resultados de mejora en diversos temas que sean de necesidad transversal a los empresarios que hacen parte, tales como: Reducción de costos de transacción. 1. Transferencia tecnológica y de conocimientos. 2. Facilitación del emprendimiento 3. Tendencia a la exportación 4. Concentración de trabajadores 5. Articulación de la triple hélice (Universidad-Empresa-Estado)</t>
  </si>
  <si>
    <t>NA NA La cámara de comercio no cuenta con una actividad asociada a este producto 01/01/2022 01/01/2022 0 N/A 0 N/A $ 0 $ 0 NO SE REPORTA AVANCE DE LA ACTIVIDAD, SE SOLICITA SU ANULACIÓN UNA VEZ SE HABILITE EN LA PLATAFORMA REQUERIMIENTO TRIMESTRAL YA QUE A LA FECHA 28/04/2022 NO SE ENCUENTRA HABILITADA ESTA OPCIÓN. SE ENVÍO CORREO DE SOLICITUD.</t>
  </si>
  <si>
    <t>SEGUIMIENTO AL PLAN ANUAL DE TRABAJO 2021</t>
  </si>
  <si>
    <t>P47N32126</t>
  </si>
  <si>
    <t>P47N42138</t>
  </si>
  <si>
    <t>Realización de las brigadas de renovación en los municipios de la jurisdicción</t>
  </si>
  <si>
    <t>OE 03: Brindar nuestros servicios aplicados a las necesidades de la región.</t>
  </si>
  <si>
    <t>P47N3218</t>
  </si>
  <si>
    <t>P47N42117</t>
  </si>
  <si>
    <t>Número de PQRS recibidas durante el mes de observación.</t>
  </si>
  <si>
    <t xml:space="preserve"> P47N3219</t>
  </si>
  <si>
    <t>P47N42118</t>
  </si>
  <si>
    <t>P47N32111</t>
  </si>
  <si>
    <t>P47N42120</t>
  </si>
  <si>
    <t>P47N32110</t>
  </si>
  <si>
    <t>P47N42119</t>
  </si>
  <si>
    <t>P47N32164</t>
  </si>
  <si>
    <t>P47N42184</t>
  </si>
  <si>
    <t>P47N32127</t>
  </si>
  <si>
    <t>P47N32128</t>
  </si>
  <si>
    <t>P47N32129</t>
  </si>
  <si>
    <t>P47N42141</t>
  </si>
  <si>
    <t>P47N32131</t>
  </si>
  <si>
    <t>P47N42143</t>
  </si>
  <si>
    <t>P47N32132</t>
  </si>
  <si>
    <t>P47N32133</t>
  </si>
  <si>
    <t>P47N42145</t>
  </si>
  <si>
    <t>P47N3215</t>
  </si>
  <si>
    <t>P47N42126</t>
  </si>
  <si>
    <t>P47N42127</t>
  </si>
  <si>
    <t>P47N421104</t>
  </si>
  <si>
    <t>P47N42128</t>
  </si>
  <si>
    <t>MANTENER LA CERTIFICACIÓN EN LA NORMA ISO 9001:2015</t>
  </si>
  <si>
    <t>P47N32118</t>
  </si>
  <si>
    <t>P47N42129</t>
  </si>
  <si>
    <t>SOPORTE MANTENIMIENTO Y SEGUIMIENTO CERTIFICACIÓN ISO 9001  2015</t>
  </si>
  <si>
    <t>P47N32119</t>
  </si>
  <si>
    <t>P47N42130</t>
  </si>
  <si>
    <t>P47N42131</t>
  </si>
  <si>
    <t>P47N32135</t>
  </si>
  <si>
    <t>P47N42148</t>
  </si>
  <si>
    <t>P47N32136</t>
  </si>
  <si>
    <t>P47N42149</t>
  </si>
  <si>
    <t>P47N3216</t>
  </si>
  <si>
    <t>P47N42115</t>
  </si>
  <si>
    <t>P47N32137</t>
  </si>
  <si>
    <t>P47N42150</t>
  </si>
  <si>
    <t>P47N32138</t>
  </si>
  <si>
    <t>P47N42151</t>
  </si>
  <si>
    <t>P47N32139</t>
  </si>
  <si>
    <t>P47N42152</t>
  </si>
  <si>
    <t>P47N3217</t>
  </si>
  <si>
    <t>P47N42116</t>
  </si>
  <si>
    <t>P47N3212</t>
  </si>
  <si>
    <t>P47N4212</t>
  </si>
  <si>
    <t>P47N4213</t>
  </si>
  <si>
    <t>P47N4214</t>
  </si>
  <si>
    <t>P47N4216</t>
  </si>
  <si>
    <t>P47N42199</t>
  </si>
  <si>
    <t>P47N4217</t>
  </si>
  <si>
    <t>MANTENIMIENTO Y SOPORTE CAPACITACIONES VIRTUALES.</t>
  </si>
  <si>
    <t>AUDITORIA EXTERNA DE LOS SISTEMAS DE INFORMACIÓN</t>
  </si>
  <si>
    <t>P47N3211</t>
  </si>
  <si>
    <t>P47N4218</t>
  </si>
  <si>
    <t>P47N4211</t>
  </si>
  <si>
    <t>P47N32134</t>
  </si>
  <si>
    <t>P47N421105</t>
  </si>
  <si>
    <t>P47N32174</t>
  </si>
  <si>
    <t>P47N421106</t>
  </si>
  <si>
    <t>MANTENIMIENTO SISTEMAS DE INFORMACIÓN- PRIVADO.</t>
  </si>
  <si>
    <t>P47N32173</t>
  </si>
  <si>
    <t>P47N421102</t>
  </si>
  <si>
    <t>5145252 FUNCIONAMIENTO GENERAL PRIVADO</t>
  </si>
  <si>
    <t>(No.capacitacione vendidas / No. Capacitacion Programadas para vender )*100%</t>
  </si>
  <si>
    <t>TOTAL DIRECCIÓN DE DESARROLLO INSTITUCIONAL PRIVADO</t>
  </si>
  <si>
    <t>P47N32165</t>
  </si>
  <si>
    <t>P47N42185</t>
  </si>
  <si>
    <t>P47N32166</t>
  </si>
  <si>
    <t>P47N42186</t>
  </si>
  <si>
    <t>P47N32167</t>
  </si>
  <si>
    <t>P47N42187</t>
  </si>
  <si>
    <t>P47N32168</t>
  </si>
  <si>
    <t>P47N42189</t>
  </si>
  <si>
    <t>P47N32144</t>
  </si>
  <si>
    <t>P47N32142</t>
  </si>
  <si>
    <t>P47N42155</t>
  </si>
  <si>
    <t>P47N32145</t>
  </si>
  <si>
    <t>P47N32146</t>
  </si>
  <si>
    <t>P47N32147</t>
  </si>
  <si>
    <t>TOTAL SEGURIDAD, CONVIVENCIA Y PROMOCIÓN CIUDADANA</t>
  </si>
  <si>
    <t>P47N32122</t>
  </si>
  <si>
    <t>P47N32170</t>
  </si>
  <si>
    <t>P47N42197</t>
  </si>
  <si>
    <t>TOTAL GESTIÓN Y FORTALECIMIENTO A LA COMPETITIVIDAD EMPRESARIAL</t>
  </si>
  <si>
    <t>P47N32149</t>
  </si>
  <si>
    <t>P47N42164</t>
  </si>
  <si>
    <t>TOTAL PROGRAMA DE FORMACIÓN EN GESTIÓN DE LA INTERNACIONALIZACIÓN DE LA EMPRESA</t>
  </si>
  <si>
    <t>P47N32152</t>
  </si>
  <si>
    <t>TOTAL FORTALECIMIENTO AL SECTOR TURISTICO</t>
  </si>
  <si>
    <t>P47N32158</t>
  </si>
  <si>
    <t>P47N32123</t>
  </si>
  <si>
    <t>P47N32157</t>
  </si>
  <si>
    <t>P47N42175</t>
  </si>
  <si>
    <t>P47N32155</t>
  </si>
  <si>
    <t>P47N42173</t>
  </si>
  <si>
    <t>E-COMMER</t>
  </si>
  <si>
    <t>P47N32176</t>
  </si>
  <si>
    <t>TOTAL FORTALECIMIENTO EMPRESARIAL</t>
  </si>
  <si>
    <t>P47N32177</t>
  </si>
  <si>
    <t>P47N421113</t>
  </si>
  <si>
    <t>TOTAL PROGRAMA DE INNOVACION</t>
  </si>
  <si>
    <t>TOTAL FERIAS RUEDAS,MISIONES Y ENCUENTROS COMERCIALES</t>
  </si>
  <si>
    <t>P47N32124</t>
  </si>
  <si>
    <t>P47N32171</t>
  </si>
  <si>
    <t>P47N42198</t>
  </si>
  <si>
    <t>P47N32113</t>
  </si>
  <si>
    <t>P47N42122</t>
  </si>
  <si>
    <t>P47N32114</t>
  </si>
  <si>
    <t>P47N421103</t>
  </si>
  <si>
    <t>SE CONTRATARA UNA PERSONA NATURAL Y/O  JURIDICA CON EL FIN DE REALIZAR UNA CAPACITACIÓN EN CONTINUIDAD DEL NEGOCIO
1. CAPACITACIÓN  VIRTUAL Y/O PRESENCIAL
 2. DIRIGIDO A TODOS LOS FUNCIONARIOS DE LA ENTIDAD</t>
  </si>
  <si>
    <t>P47N42188</t>
  </si>
  <si>
    <t>P47N32125</t>
  </si>
  <si>
    <t>P47N42137</t>
  </si>
  <si>
    <t>LAS ESTRATEGIAS</t>
  </si>
  <si>
    <t>CERCANIA CON EL COMERCIANTE</t>
  </si>
  <si>
    <t xml:space="preserve"> 1. Actividades para atraer y aumentar su nivel de participación y sentido de pertenencia
2. Mejoramiento del conocimiento de los servicios con campañas de afiliación 
segmentadas a los potenciales emprendedores, empresarios
3. Incentivos para aumentar el uso de los servicios</t>
  </si>
  <si>
    <t>PRODUCTOS /SERVICIOS INNOVADOES</t>
  </si>
  <si>
    <t>1. Revisión del valor agregado de la 
oferta de productos/servicios 
actuales 
2. Diseño de productos/servicios 
competitivos ajustados a la 
realidad de la región</t>
  </si>
  <si>
    <t>MEJORAMIENTO TIEPOS DE RESPUESTA</t>
  </si>
  <si>
    <t xml:space="preserve">1. Gestión de relacionamiento con 
los empresarios
2. Gestión de productos/servicios 
apalancados en tecnología
3. Fortalecimiento de las 
capacidades individuales y 
grupales del equipo de trabajo
</t>
  </si>
  <si>
    <t>OT-15 Generar espacios participativos para gestionar las inquietudes y necesidades de los empresarios ante diferentes instancias públicas y privadas en pos de coadyuvar las soluciones</t>
  </si>
  <si>
    <t xml:space="preserve">OT-16 Alcanzar el 70% de los recursos de renovación a tiempo con beneficios  concretos  para los comerciantes, empresarios y ESALES
</t>
  </si>
  <si>
    <t>DIRECCIÓN DE ASUNTOS JURIDICOS</t>
  </si>
  <si>
    <t>DESCRIPCIÓN DEL PROYECTO</t>
  </si>
  <si>
    <t>SEGUIMIENTO A LA EJECUCION PRESUPUESTAL</t>
  </si>
  <si>
    <t>SEGUIMIENTO A EJECUCIÓN DE ACTIVIDADES</t>
  </si>
  <si>
    <t>ENTREGABLE</t>
  </si>
  <si>
    <t xml:space="preserve">PRESUPUESTO EJECUTADO </t>
  </si>
  <si>
    <t xml:space="preserve">PRESUPUESTO DISPONIBLE </t>
  </si>
  <si>
    <t>% DE EJECUCIÓN PRESUPUESTAL EJECUTADO</t>
  </si>
  <si>
    <t>% DE EJECUCIÓN PRESUPUESTAL POR EJECUTAR</t>
  </si>
  <si>
    <t>% DE EJECUCIÓN POR ACTIVIDAD</t>
  </si>
  <si>
    <t xml:space="preserve">%  POR EJECUTAR POR ACTIVIDAD </t>
  </si>
  <si>
    <t>REALIZAR CAPACITACIÓNES DE ACTUALIZACIÓN A LOS OPERADORES Y FUNCIONARIOS DEL CENTRO DE CONCILIACIÓN ARBITRAJE Y AMIGABLE COMPOSICIÓN.</t>
  </si>
  <si>
    <t>ESTUDIO DE FACTIBILIDAD DEL CENTRO DE CONCILIACIÓN</t>
  </si>
  <si>
    <t>CONTRATAR UNA  INVESTIGACION PARA CUMPLIR CON LOS REQUERIMIENTOS DE LA RESOLUCION 220 DE 2014 PARA LA CREACION DEL CENTRO DE CONCILIACION EN EL MUNICIPIO DE PACHO</t>
  </si>
  <si>
    <t>TOTAL EJECUCIÓN PPTAL / ACTIVIDADES - 2021</t>
  </si>
  <si>
    <t>DIRECCIÓN INSTITUCIONAL - AREA GESTIÓN DOCUMENTAL</t>
  </si>
  <si>
    <t xml:space="preserve">Acompañamiento profesional para la actualización de las  herramientas archivísticas de las áreas administrativas de la CCF (T.R.D. , T.V.D., Cuadros de clasificación Documental y otros). </t>
  </si>
  <si>
    <t>ADQUIRIR MATERIAL PARA ORGANIZACIÓN Y CONSERVACIÓN DE LOS DOCUMENTOS, QUE GARANTICEN SU INTEGRIDAD.</t>
  </si>
  <si>
    <t xml:space="preserve">Asistencia técnica para el Diseño y aplicación de   Protocolos de Digitalización a los procesos administrativos de la CCF. </t>
  </si>
  <si>
    <t xml:space="preserve">PARTICIPAR EN LAS CAPACITACIONES PROGRAMADAS POR LAS ENTIDADES RESPONSABLES DE LA GESTIÓN DOCUMENTAL  y realizar intercambio de conocimiento con entidades similares para la aplicación de buenas prácticas y experiencias exitosas. </t>
  </si>
  <si>
    <t>MANTENIMIENTO CERTIFICACIÓN ISO 9001 2015</t>
  </si>
  <si>
    <t>DE CONFORMIDAD CON LO ESTIPULADO EN EL REGLAMENTO DE ICONTEC EN SU NUMERAL 5.5 PERIODO DE CERTIFICACIÓN, MANTENER Y CONTINUAR EL SISTEMA DE GESTIÓN DE CALIDAD  INCONTEC</t>
  </si>
  <si>
    <t>CAPACITACION FORTALECIMIENTO SGC</t>
  </si>
  <si>
    <t>PARA EL SOPORTE Y MANTENIMIENTO DE LA CERTIFICACIÓN ISO 9001:2015 SE HACE NECESARIO CONTAR CON UN ASESOR EXTERNO IDÓNEO EN TEMAS DE CÁMARA DE COMERCIO, QUE ACOMPAÑE Y DE CUMPLIMIENTO A LOS REQUISITOS  DEL PROCESO DEL SISTEMA DE GESTIÓN DE CALIDAD, REALIZAR PLANES DE MEJORAMIENTO A LOS PROCESOS Y PROCEDIMIENTOS DEL SISTEMA,</t>
  </si>
  <si>
    <t xml:space="preserve">Realizar una capacitación a los funcionarios que son auditores internos sobre las ultimas tendencias en auditorias internas las cuales se realizan anualmente </t>
  </si>
  <si>
    <t>SUBTOTAL CALIDAD</t>
  </si>
  <si>
    <t>Generar un plan estratégico de marketing y publicidad para incentivar el cumplimiento en el pago de los servicios registrales, dentro de los términos establecidos por la ley, mediante campañas publicitarias por los diferentes medios de comunicación de la entidad.  Y entrega de contribuciones y material promocional a los empresarios que los realizan dentro de los términos establecidos.</t>
  </si>
  <si>
    <t>Generar plan de medios para pautar de manera ATL ( impresos -convencionales) y BTL (medios digitales), más influyentes de nuestra jurisdicción los eventos, capacitaciones y diferentes servicios de la CCF.</t>
  </si>
  <si>
    <t xml:space="preserve"> Desarrrollar contenidos digitales, acorde  a las nuevas tendencias tecnológicas, que permitan estrategias publicitarias  en redes sociales, página web, servicios de Mailing, mensajes de texto, whatsApp y call center, con mantenimientos y mejoras en las plataformas utilizadas,fortaleciendo la imagen y reputación institucional.. </t>
  </si>
  <si>
    <t xml:space="preserve">II ENCUENTRO REGIONAL DE MEDIOS </t>
  </si>
  <si>
    <t>Invitar a los responsables de los medios comunicativos más influyentes de nuestra jurisdicción, a participar del segundo encuentro regional de medios, el cual estará enfocado en compartir estrategías para informar teniendo en cuenta LAS TENDECIAS ACTUALES EN MEDIOS INFORMATIVOS (el imprevisto por COVID-19 en el año 2020).</t>
  </si>
  <si>
    <t>Producir diferentes piezas publicitarias para material promocional ATL (tales como: afiches, pendones, folletos, cartillas, pasacalles, vallas y material  impreso), material POP y BTL  que cumpla con los estándares planeados en nuestro manual de imagen institucional,</t>
  </si>
  <si>
    <t>Apoyar con contribuciones en material POP,  grupos musicales, publicidad y otros servicios que soliciten nuestros comerciantes matriculados a la entidad.</t>
  </si>
  <si>
    <t>III VERSIÓN MUISCA DORADO</t>
  </si>
  <si>
    <t>SUBTOTAL  PROMOCIÓN INSTITUCIONAL E IMAGEN CORPORATIVA</t>
  </si>
  <si>
    <t>ICENCIAS (ANTIVIRUS, FIREWALL, VIDEO CONFERENCIAS FIRMAS DIGITALES, MESA DE AYUDA, PLEGLES JURIDICO,LICENCIA MULTICANAL PARA ATENCION AL CLIENTE)</t>
  </si>
  <si>
    <t>MANTENIMIENTO Y SOPORTE FIREFLY (MI NEGOCIO VIRTUAL, PLATAFORMA DE GESTIÓN DE PROYECTOS)</t>
  </si>
  <si>
    <t>SUBTOTAL MATENIMIENTO DE SISTEMAS DE INFORMACIÒN</t>
  </si>
  <si>
    <t>P47N3191</t>
  </si>
  <si>
    <t>SUBTOTAL MATENIMIENTOS PREVENTIVOS Y CORRECTIVOS</t>
  </si>
  <si>
    <t xml:space="preserve">ESTUDIO  SOCIECONOMICOS/PLANEACIÓN </t>
  </si>
  <si>
    <t>ESTUDIO DE LA DINAMICA EMPRESARIAL Y ECONOMICA DE LA CCFACATATIVA A PARTIR DE LA INFORMACIÓN DE  COMERCIAL, MERCANTIL Y SOCIAL PARA LA SIC</t>
  </si>
  <si>
    <t xml:space="preserve">Estudios para la caracterización y comportamiento del entorno económico empresarial de la jurisdicción de la CCF </t>
  </si>
  <si>
    <t>CENSO EMPRESARIAL CCF-2020</t>
  </si>
  <si>
    <t>ACTUALIZACIÓN DEL CENSO EMPRESARIAL DE LA CCF, EL CUAL SE LLEVARA A CABO POR FASES IDENTIFICANDO EL NIVEL DE INFORMALIDAD Y LA PERCEPCIÓN DE LOS SERVICIOS PRESTADOS.</t>
  </si>
  <si>
    <t>RE-INVENCIÓN E INNOVACIÓN DE NUEVAS PRACTICAS EMPRESARIALES</t>
  </si>
  <si>
    <t>Visita a Cámaras de comercio para compartir y generar  nuevas ideas y mejorar practicas, aplicar nuevas estrategias en el entorno económico y misional  de la cámara de comercio de Facatativá.</t>
  </si>
  <si>
    <t>PLAN ESTRATÉGICO 2022-2026</t>
  </si>
  <si>
    <t>Asesoría en planeación estratégica corporativa para elaboración de Plan Estratégico 2022-2026</t>
  </si>
  <si>
    <t>SUBTOTAL COORDINACIÒN PLANEACIÓN</t>
  </si>
  <si>
    <r>
      <rPr>
        <sz val="10"/>
        <rFont val="Arial Narrow"/>
        <family val="2"/>
      </rPr>
      <t xml:space="preserve">MANTENIMIENTO SISTEMAS DE INFORMACIÓN- </t>
    </r>
    <r>
      <rPr>
        <b/>
        <sz val="10"/>
        <rFont val="Arial Narrow"/>
        <family val="2"/>
      </rPr>
      <t>PRIVADO.</t>
    </r>
  </si>
  <si>
    <t>DIRECCIÓN ADMINISTRATIVA Y FINANCIERA</t>
  </si>
  <si>
    <t xml:space="preserve">% DE EJECUCIÓN PRESUPUESTAL POR EJECUTAR </t>
  </si>
  <si>
    <t>MANTENER LOS VEHICULOS DE LA ENTIDAD EN EL PLENO DEL FUNCIONAMIENTO PARA PODER ATENDER LAS OBLIGACIONES Y COMPROMISOS.</t>
  </si>
  <si>
    <t>SUB-TOTAL EJECUCIÓN PPTAL / ACTIVIDADES - 2021</t>
  </si>
  <si>
    <t>MANTENIMIENTO EQUIPO DE TRANSPORTE- PV</t>
  </si>
  <si>
    <t>DIRECCIÓN PROMOCIÒN Y DESARROLLO - PROGRAMA: PROMOCIÓN CIVICO SOCIAL</t>
  </si>
  <si>
    <t>ACTIVIDAD/ENTREGABLE</t>
  </si>
  <si>
    <t>TOTAL DEL PROGRAMA PROMOCIÓN DE LA GESTIÓN CIVICO SOCIAL Y CULTURAL</t>
  </si>
  <si>
    <t>TOTAL DEL PROGRAMA MEJORAMIENTO Y CONSERVACIÓN DEL MEDIO AMBIENTE</t>
  </si>
  <si>
    <t>PROGRAMA DE CONVIVENCIA SOCIO-EMPRESARIAL</t>
  </si>
  <si>
    <t>TOTAL DEL PROGRAMA SEGURIDAD, CONVIVENCIA Y PROMOCIÓN CIUDADANA</t>
  </si>
  <si>
    <t>MESA DE COMPETITIVIDAD S.O</t>
  </si>
  <si>
    <t>MESA SECTORIAL TURISMO S.O</t>
  </si>
  <si>
    <t>CENTRO DE INVESTIGACIÓN</t>
  </si>
  <si>
    <t>TOTAL DEL PROGRAMA GESTIÓN Y FORTALECIMIENTO A LA COMPETITIVIDAD EMPRESARIAL</t>
  </si>
  <si>
    <t xml:space="preserve">CREACION Y FORMACIÓN EN UNIDADES PRODUCTIVAS </t>
  </si>
  <si>
    <t>TOTAL DEL PROGRAMA DE FORMACIÓN EN GESTIÓN DE LA INTERNACIONALIZACIÓN DE LA EMPRESA</t>
  </si>
  <si>
    <t>TOTAL DEL PROGRAMA FORTALECIMIENTO AL SECTOR TURISTICO</t>
  </si>
  <si>
    <t>TOTAL DEL PROGRAMA SUSCRIPCIÓN DE CONVENIOS INTERINSTITUCIONALES</t>
  </si>
  <si>
    <t>TOTAL DEL PROGRAMA APOYO AGROEMPRESARIAL</t>
  </si>
  <si>
    <t>TOTAL DEL PROGRAMA GESTIÓN DE PROYECTOS Y PROMOCIÓN AL EMPRESARIAL</t>
  </si>
  <si>
    <t>TOTAL DEL PROGRAMA INNOVACIÓN</t>
  </si>
  <si>
    <t>TOTAL DEL PROGRAMA FERIAS RUEDAS DE NEGOCIO</t>
  </si>
  <si>
    <t>TOTAL DEL PROGRAMA CAMPAÑAS COMERCIALES</t>
  </si>
  <si>
    <t>TOTAL DEL PROGRAMA FIDELIZACIÓN Y CONSECUCIÓN DE AFILIADOS</t>
  </si>
  <si>
    <t>ENTREGA DE APOYO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</si>
</sst>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 #,##0;[Red]\-&quot;$&quot;\ #,##0"/>
    <numFmt numFmtId="44" formatCode="_-&quot;$&quot;\ * #,##0.00_-;\-&quot;$&quot;\ * #,##0.00_-;_-&quot;$&quot;\ * &quot;-&quot;??_-;_-@_-"/>
    <numFmt numFmtId="164" formatCode="&quot;$&quot;#,##0_);[Red]\(&quot;$&quot;#,##0\)"/>
    <numFmt numFmtId="165" formatCode="&quot;$&quot;#,##0.00_);[Red]\(&quot;$&quot;#,##0.00\)"/>
    <numFmt numFmtId="166" formatCode="\ * #,##0.00\ ;\-* #,##0.00\ ;\ * \-#\ ;\ @\ "/>
    <numFmt numFmtId="167" formatCode="\ * #,##0.00\ ;\ * \-#,##0.00\ ;\ * \-#\ ;\ @\ "/>
    <numFmt numFmtId="168" formatCode="&quot; $&quot;* #,##0\ ;&quot;-$&quot;* #,##0\ ;&quot; $&quot;* &quot;- &quot;;\ @\ "/>
    <numFmt numFmtId="169" formatCode="\$#,##0;[Red]&quot;-$&quot;#,##0"/>
    <numFmt numFmtId="170" formatCode="&quot;$ &quot;#,##0"/>
    <numFmt numFmtId="171" formatCode="&quot;$ &quot;#,##0;&quot;-$ &quot;#,##0"/>
    <numFmt numFmtId="172" formatCode="\ * #,##0\ ;\-* #,##0\ ;\ * &quot;- &quot;;\ @\ "/>
    <numFmt numFmtId="173" formatCode="&quot; $ &quot;* #,##0\ ;&quot; $ &quot;* \(#,##0\);&quot; $ &quot;* \-#\ ;\ @\ "/>
    <numFmt numFmtId="174" formatCode="&quot; $ &quot;* #,##0\ ;&quot;-$ &quot;* #,##0\ ;&quot; $ &quot;* &quot;- &quot;;\ @\ "/>
    <numFmt numFmtId="175" formatCode="&quot; $ &quot;* #,##0.00\ ;&quot; $ &quot;* \(#,##0.00\);&quot; $ &quot;* \-#\ ;\ @\ "/>
    <numFmt numFmtId="176" formatCode="\ * #,##0\ ;\-* #,##0\ ;\ * \-#\ ;\ @\ "/>
    <numFmt numFmtId="177" formatCode="#,##0\ ;\-#,##0\ "/>
    <numFmt numFmtId="178" formatCode="\ * #,##0.00\ ;\-* #,##0.00\ ;\ * &quot;- &quot;;\ @\ "/>
    <numFmt numFmtId="179" formatCode="0.0%"/>
    <numFmt numFmtId="180" formatCode="_-&quot;$&quot;* #,##0_-;\-&quot;$&quot;* #,##0_-;_-&quot;$&quot;* &quot;-&quot;_-;_-@_-"/>
    <numFmt numFmtId="181" formatCode="_ * #,##0.00_ ;_ * \-#,##0.00_ ;_ * &quot;-&quot;??_ ;_ @_ "/>
    <numFmt numFmtId="182" formatCode="0.00_)"/>
    <numFmt numFmtId="183" formatCode="_ * #,##0_ ;_ * \-#,##0_ ;_ * &quot;-&quot;??_ ;_ @_ "/>
    <numFmt numFmtId="184" formatCode="_-* #,##0_-;\-* #,##0_-;_-* &quot;-&quot;??_-;_-@_-"/>
    <numFmt numFmtId="185" formatCode="&quot; $ &quot;* #,##0\ ;&quot;-$ &quot;* #,##0\ ;&quot; $ &quot;* \-#\ ;\ @\ "/>
    <numFmt numFmtId="186" formatCode="&quot; $ &quot;* #,##0.000\ ;&quot; $ &quot;* \(#,##0.000\);&quot; $ &quot;* \-#.000\ ;\ @\ "/>
    <numFmt numFmtId="187" formatCode="_-&quot;$&quot;\ * #,##0_-;\-&quot;$&quot;\ * #,##0_-;_-&quot;$&quot;\ * &quot;-&quot;??_-;_-@_-"/>
  </numFmts>
  <fonts count="296">
    <font>
      <sz val="11"/>
      <color rgb="FF000000"/>
      <name val="Calibri"/>
      <family val="2"/>
    </font>
    <font>
      <sz val="11"/>
      <color theme="1"/>
      <name val="Calibri"/>
      <family val="2"/>
      <scheme val="minor"/>
    </font>
    <font>
      <sz val="11"/>
      <color theme="1"/>
      <name val="Calibri"/>
      <family val="2"/>
      <scheme val="minor"/>
    </font>
    <font>
      <b/>
      <sz val="24"/>
      <color rgb="FF000000"/>
      <name val="Calibri"/>
      <family val="2"/>
    </font>
    <font>
      <sz val="18"/>
      <color rgb="FF000000"/>
      <name val="Calibri"/>
      <family val="2"/>
    </font>
    <font>
      <sz val="12"/>
      <color rgb="FF000000"/>
      <name val="Calibri"/>
      <family val="2"/>
    </font>
    <font>
      <sz val="10"/>
      <color rgb="FF333333"/>
      <name val="Calibri"/>
      <family val="2"/>
    </font>
    <font>
      <i/>
      <sz val="10"/>
      <color rgb="FF808080"/>
      <name val="Calibri"/>
      <family val="2"/>
    </font>
    <font>
      <u/>
      <sz val="10"/>
      <color rgb="FF0000EE"/>
      <name val="Calibri"/>
      <family val="2"/>
    </font>
    <font>
      <sz val="10"/>
      <color rgb="FF006600"/>
      <name val="Calibri"/>
      <family val="2"/>
    </font>
    <font>
      <sz val="10"/>
      <color rgb="FF996600"/>
      <name val="Calibri"/>
      <family val="2"/>
    </font>
    <font>
      <sz val="10"/>
      <color rgb="FFCC0000"/>
      <name val="Calibri"/>
      <family val="2"/>
    </font>
    <font>
      <b/>
      <sz val="10"/>
      <color rgb="FFFFFFFF"/>
      <name val="Calibri"/>
      <family val="2"/>
    </font>
    <font>
      <b/>
      <sz val="10"/>
      <color rgb="FF000000"/>
      <name val="Calibri"/>
      <family val="2"/>
    </font>
    <font>
      <sz val="10"/>
      <color rgb="FFFFFFFF"/>
      <name val="Calibri"/>
      <family val="2"/>
    </font>
    <font>
      <sz val="10"/>
      <name val="Arial"/>
      <family val="2"/>
    </font>
    <font>
      <sz val="10"/>
      <name val="Courier New"/>
      <family val="3"/>
    </font>
    <font>
      <sz val="11"/>
      <color rgb="FFFFFFFF"/>
      <name val="Calibri"/>
      <family val="2"/>
    </font>
    <font>
      <sz val="11"/>
      <name val="Calibri"/>
      <family val="2"/>
    </font>
    <font>
      <b/>
      <sz val="11"/>
      <name val="Calibri"/>
      <family val="2"/>
    </font>
    <font>
      <sz val="12"/>
      <name val="Calibri"/>
      <family val="2"/>
    </font>
    <font>
      <sz val="11"/>
      <color rgb="FF9C0006"/>
      <name val="Calibri"/>
      <family val="2"/>
    </font>
    <font>
      <sz val="10"/>
      <name val="Arial Narrow"/>
      <family val="2"/>
    </font>
    <font>
      <b/>
      <sz val="9"/>
      <color rgb="FF000000"/>
      <name val="Tahoma"/>
      <family val="2"/>
    </font>
    <font>
      <sz val="9"/>
      <color rgb="FF000000"/>
      <name val="Tahoma"/>
      <family val="2"/>
    </font>
    <font>
      <b/>
      <sz val="11"/>
      <color rgb="FFFF0000"/>
      <name val="Calibri"/>
      <family val="2"/>
    </font>
    <font>
      <b/>
      <sz val="11"/>
      <color rgb="FF000000"/>
      <name val="Calibri"/>
      <family val="2"/>
    </font>
    <font>
      <b/>
      <sz val="14"/>
      <color rgb="FF000000"/>
      <name val="Calibri"/>
      <family val="2"/>
    </font>
    <font>
      <b/>
      <sz val="12"/>
      <color rgb="FF000000"/>
      <name val="Calibri"/>
      <family val="2"/>
    </font>
    <font>
      <b/>
      <sz val="14"/>
      <name val="Calibri"/>
      <family val="2"/>
    </font>
    <font>
      <sz val="11"/>
      <color rgb="FFFF0000"/>
      <name val="Calibri"/>
      <family val="2"/>
    </font>
    <font>
      <sz val="8"/>
      <color rgb="FF000000"/>
      <name val="Arial"/>
      <family val="2"/>
    </font>
    <font>
      <sz val="12"/>
      <color rgb="FF000000"/>
      <name val="Arial"/>
      <family val="2"/>
    </font>
    <font>
      <sz val="12"/>
      <name val="Arial"/>
      <family val="2"/>
    </font>
    <font>
      <b/>
      <sz val="14"/>
      <color rgb="FFFF0000"/>
      <name val="Calibri"/>
      <family val="2"/>
    </font>
    <font>
      <b/>
      <sz val="10"/>
      <color rgb="FF000000"/>
      <name val="Arial Narrow"/>
      <family val="2"/>
    </font>
    <font>
      <b/>
      <sz val="10"/>
      <name val="Arial Narrow"/>
      <family val="2"/>
    </font>
    <font>
      <b/>
      <sz val="12"/>
      <name val="Arial Narrow"/>
      <family val="2"/>
    </font>
    <font>
      <sz val="14"/>
      <name val="Arial Narrow"/>
      <family val="2"/>
    </font>
    <font>
      <b/>
      <sz val="14"/>
      <name val="Arial Narrow"/>
      <family val="2"/>
    </font>
    <font>
      <sz val="12"/>
      <name val="Arial Narrow"/>
      <family val="2"/>
    </font>
    <font>
      <b/>
      <sz val="12"/>
      <color rgb="FF000000"/>
      <name val="Arial Narrow"/>
      <family val="2"/>
    </font>
    <font>
      <b/>
      <sz val="10"/>
      <color rgb="FF000000"/>
      <name val="Arial"/>
      <family val="2"/>
    </font>
    <font>
      <b/>
      <sz val="9"/>
      <color rgb="FF000000"/>
      <name val="Arial Narrow"/>
      <family val="2"/>
    </font>
    <font>
      <b/>
      <sz val="9"/>
      <color rgb="FF000000"/>
      <name val="Calibri"/>
      <family val="2"/>
    </font>
    <font>
      <sz val="12"/>
      <color rgb="FF000000"/>
      <name val="Arial Narrow"/>
      <family val="2"/>
    </font>
    <font>
      <b/>
      <sz val="14"/>
      <color rgb="FF000000"/>
      <name val="Arial Narrow"/>
      <family val="2"/>
    </font>
    <font>
      <sz val="14"/>
      <color rgb="FF000000"/>
      <name val="Arial Narrow"/>
      <family val="2"/>
    </font>
    <font>
      <b/>
      <sz val="18"/>
      <color rgb="FF000000"/>
      <name val="Arial Narrow"/>
      <family val="2"/>
    </font>
    <font>
      <sz val="8"/>
      <color rgb="FF000000"/>
      <name val="Calibri"/>
      <family val="2"/>
    </font>
    <font>
      <b/>
      <sz val="11"/>
      <color rgb="FF000000"/>
      <name val="Arial Narrow"/>
      <family val="2"/>
    </font>
    <font>
      <sz val="9"/>
      <color rgb="FF000000"/>
      <name val="Arial Narrow"/>
      <family val="2"/>
    </font>
    <font>
      <sz val="11"/>
      <color rgb="FF000000"/>
      <name val="Arial Narrow"/>
      <family val="2"/>
    </font>
    <font>
      <b/>
      <sz val="16"/>
      <name val="Arial Narrow"/>
      <family val="2"/>
    </font>
    <font>
      <b/>
      <sz val="11"/>
      <name val="Arial Narrow"/>
      <family val="2"/>
    </font>
    <font>
      <sz val="10"/>
      <color rgb="FF000000"/>
      <name val="Arial Narrow"/>
      <family val="2"/>
    </font>
    <font>
      <sz val="16"/>
      <name val="Arial Narrow"/>
      <family val="2"/>
    </font>
    <font>
      <b/>
      <sz val="12"/>
      <color rgb="FF000000"/>
      <name val="Arial"/>
      <family val="2"/>
    </font>
    <font>
      <b/>
      <sz val="14"/>
      <color rgb="FF000000"/>
      <name val="Arial"/>
      <family val="2"/>
    </font>
    <font>
      <sz val="11"/>
      <name val="Arial Narrow"/>
      <family val="2"/>
    </font>
    <font>
      <b/>
      <sz val="16"/>
      <color rgb="FF000000"/>
      <name val="Arial Narrow"/>
      <family val="2"/>
    </font>
    <font>
      <b/>
      <sz val="16"/>
      <color rgb="FFFF0000"/>
      <name val="Arial Narrow"/>
      <family val="2"/>
    </font>
    <font>
      <b/>
      <sz val="14"/>
      <color rgb="FFFF0000"/>
      <name val="Arial Narrow"/>
      <family val="2"/>
    </font>
    <font>
      <b/>
      <sz val="12"/>
      <color rgb="FFFF0000"/>
      <name val="Arial Narrow"/>
      <family val="2"/>
    </font>
    <font>
      <sz val="12"/>
      <color rgb="FFFF0000"/>
      <name val="Arial Narrow"/>
      <family val="2"/>
    </font>
    <font>
      <b/>
      <sz val="14"/>
      <color rgb="FF4472C4"/>
      <name val="Arial Narrow"/>
      <family val="2"/>
    </font>
    <font>
      <b/>
      <sz val="12"/>
      <color rgb="FF4472C4"/>
      <name val="Arial Narrow"/>
      <family val="2"/>
    </font>
    <font>
      <sz val="14"/>
      <color rgb="FF000000"/>
      <name val="Calibri"/>
      <family val="2"/>
    </font>
    <font>
      <b/>
      <sz val="24"/>
      <color rgb="FFFF0000"/>
      <name val="Arial Narrow"/>
      <family val="2"/>
    </font>
    <font>
      <b/>
      <sz val="14"/>
      <color rgb="FF000000"/>
      <name val="Arial Black"/>
      <family val="2"/>
    </font>
    <font>
      <sz val="26"/>
      <color rgb="FF000000"/>
      <name val="Arial Narrow"/>
      <family val="2"/>
    </font>
    <font>
      <b/>
      <sz val="28"/>
      <name val="Arial"/>
      <family val="2"/>
    </font>
    <font>
      <b/>
      <sz val="20"/>
      <name val="Arial"/>
      <family val="2"/>
    </font>
    <font>
      <b/>
      <sz val="10"/>
      <name val="Arial"/>
      <family val="2"/>
    </font>
    <font>
      <b/>
      <sz val="12"/>
      <name val="Arial"/>
      <family val="2"/>
    </font>
    <font>
      <sz val="10"/>
      <color rgb="FF00B050"/>
      <name val="Arial"/>
      <family val="2"/>
    </font>
    <font>
      <sz val="10"/>
      <color rgb="FF000000"/>
      <name val="Arial"/>
      <family val="2"/>
    </font>
    <font>
      <b/>
      <sz val="10"/>
      <color rgb="FFFF0000"/>
      <name val="Arial"/>
      <family val="2"/>
    </font>
    <font>
      <sz val="10"/>
      <color rgb="FFFF0000"/>
      <name val="Arial"/>
      <family val="2"/>
    </font>
    <font>
      <b/>
      <sz val="11"/>
      <name val="Arial"/>
      <family val="2"/>
    </font>
    <font>
      <sz val="10"/>
      <color rgb="FFFFC000"/>
      <name val="Arial"/>
      <family val="2"/>
    </font>
    <font>
      <b/>
      <sz val="10"/>
      <color rgb="FFFFC000"/>
      <name val="Arial"/>
      <family val="2"/>
    </font>
    <font>
      <b/>
      <sz val="12"/>
      <color rgb="FFFFFFFF"/>
      <name val="Arial"/>
      <family val="2"/>
    </font>
    <font>
      <sz val="12"/>
      <color rgb="FFFFFFFF"/>
      <name val="Arial"/>
      <family val="2"/>
    </font>
    <font>
      <sz val="10"/>
      <color rgb="FF0432FF"/>
      <name val="Arial"/>
      <family val="2"/>
    </font>
    <font>
      <sz val="10"/>
      <color rgb="FFFFFFFF"/>
      <name val="Arial"/>
      <family val="2"/>
    </font>
    <font>
      <sz val="10"/>
      <color rgb="FFC00000"/>
      <name val="Arial"/>
      <family val="2"/>
    </font>
    <font>
      <sz val="14"/>
      <name val="Arial"/>
      <family val="2"/>
    </font>
    <font>
      <b/>
      <sz val="14"/>
      <name val="Arial"/>
      <family val="2"/>
    </font>
    <font>
      <b/>
      <sz val="18"/>
      <color rgb="FF000000"/>
      <name val="Calibri"/>
      <family val="2"/>
    </font>
    <font>
      <b/>
      <sz val="11"/>
      <color rgb="FFFFFFFF"/>
      <name val="Calibri"/>
      <family val="2"/>
    </font>
    <font>
      <u/>
      <sz val="11"/>
      <color rgb="FF0563C1"/>
      <name val="Calibri"/>
      <family val="2"/>
    </font>
    <font>
      <b/>
      <sz val="16"/>
      <color rgb="FFFF0000"/>
      <name val="Calibri"/>
      <family val="2"/>
    </font>
    <font>
      <b/>
      <sz val="9"/>
      <color rgb="FFFF0000"/>
      <name val="Tahoma"/>
      <family val="2"/>
    </font>
    <font>
      <u/>
      <sz val="9"/>
      <color rgb="FF000000"/>
      <name val="Tahoma"/>
      <family val="2"/>
    </font>
    <font>
      <u/>
      <sz val="9"/>
      <color rgb="FFFF0000"/>
      <name val="Tahoma"/>
      <family val="2"/>
    </font>
    <font>
      <sz val="9"/>
      <color rgb="FFFF6600"/>
      <name val="Tahoma"/>
      <family val="2"/>
    </font>
    <font>
      <b/>
      <sz val="16"/>
      <color rgb="FF000000"/>
      <name val="Calibri"/>
      <family val="2"/>
    </font>
    <font>
      <sz val="18"/>
      <color rgb="FFFFFFFF"/>
      <name val="Calibri"/>
      <family val="2"/>
    </font>
    <font>
      <sz val="18"/>
      <name val="Calibri"/>
      <family val="2"/>
    </font>
    <font>
      <sz val="8"/>
      <name val="Calibri"/>
      <family val="2"/>
    </font>
    <font>
      <sz val="12"/>
      <color rgb="FFFF0000"/>
      <name val="Calibri"/>
      <family val="2"/>
    </font>
    <font>
      <b/>
      <sz val="26"/>
      <color rgb="FF0070C0"/>
      <name val="Arial"/>
      <family val="2"/>
    </font>
    <font>
      <b/>
      <sz val="22"/>
      <color rgb="FF0070C0"/>
      <name val="Arial"/>
      <family val="2"/>
    </font>
    <font>
      <b/>
      <sz val="10"/>
      <color rgb="FFFFFFFF"/>
      <name val="Arial"/>
      <family val="2"/>
    </font>
    <font>
      <b/>
      <sz val="16"/>
      <name val="Arial"/>
      <family val="2"/>
    </font>
    <font>
      <b/>
      <sz val="10"/>
      <color rgb="FF0432FF"/>
      <name val="Arial"/>
      <family val="2"/>
    </font>
    <font>
      <b/>
      <sz val="8"/>
      <name val="Arial"/>
      <family val="2"/>
    </font>
    <font>
      <b/>
      <sz val="9"/>
      <name val="Arial"/>
      <family val="2"/>
    </font>
    <font>
      <sz val="10"/>
      <color rgb="FF70AD47"/>
      <name val="Arial"/>
      <family val="2"/>
    </font>
    <font>
      <sz val="10"/>
      <color rgb="FF000000"/>
      <name val="Calibri"/>
      <family val="2"/>
    </font>
    <font>
      <b/>
      <sz val="10"/>
      <name val="Verdana"/>
      <family val="2"/>
    </font>
    <font>
      <sz val="10"/>
      <name val="Verdana"/>
      <family val="2"/>
    </font>
    <font>
      <b/>
      <sz val="9"/>
      <name val="Tahoma"/>
      <family val="2"/>
    </font>
    <font>
      <b/>
      <sz val="9"/>
      <name val="Verdana"/>
      <family val="2"/>
    </font>
    <font>
      <sz val="10"/>
      <color rgb="FF000000"/>
      <name val="Verdana"/>
      <family val="2"/>
    </font>
    <font>
      <b/>
      <sz val="18"/>
      <name val="Calibri"/>
      <family val="2"/>
    </font>
    <font>
      <sz val="9"/>
      <color rgb="FF6D6D6D"/>
      <name val="Arial"/>
      <family val="2"/>
    </font>
    <font>
      <sz val="9"/>
      <color rgb="FFFF0000"/>
      <name val="Arial"/>
      <family val="2"/>
    </font>
    <font>
      <sz val="11"/>
      <color rgb="FF000000"/>
      <name val="Calibri"/>
      <family val="2"/>
    </font>
    <font>
      <b/>
      <sz val="11"/>
      <color theme="1"/>
      <name val="Calibri"/>
      <family val="2"/>
    </font>
    <font>
      <b/>
      <sz val="14"/>
      <color theme="1"/>
      <name val="Arial Narrow"/>
      <family val="2"/>
    </font>
    <font>
      <sz val="11"/>
      <color rgb="FFFF0000"/>
      <name val="Arial Narrow"/>
      <family val="2"/>
    </font>
    <font>
      <b/>
      <sz val="11"/>
      <color rgb="FFFF0000"/>
      <name val="Arial Narrow"/>
      <family val="2"/>
    </font>
    <font>
      <b/>
      <sz val="10"/>
      <color rgb="FFFF0000"/>
      <name val="Arial Narrow"/>
      <family val="2"/>
    </font>
    <font>
      <sz val="9"/>
      <color indexed="81"/>
      <name val="Tahoma"/>
      <family val="2"/>
    </font>
    <font>
      <b/>
      <sz val="9"/>
      <color indexed="81"/>
      <name val="Tahoma"/>
      <family val="2"/>
    </font>
    <font>
      <sz val="16"/>
      <color rgb="FF000000"/>
      <name val="Arial Narrow"/>
      <family val="2"/>
    </font>
    <font>
      <b/>
      <sz val="16"/>
      <color theme="1"/>
      <name val="Arial Narrow"/>
      <family val="2"/>
    </font>
    <font>
      <b/>
      <sz val="10"/>
      <color rgb="FFFF0000"/>
      <name val="Calibri"/>
      <family val="2"/>
    </font>
    <font>
      <sz val="18"/>
      <color rgb="FF000000"/>
      <name val="Arial Narrow"/>
      <family val="2"/>
    </font>
    <font>
      <sz val="11"/>
      <color theme="1"/>
      <name val="Calibri"/>
      <family val="2"/>
    </font>
    <font>
      <sz val="14"/>
      <color rgb="FFFF0000"/>
      <name val="Arial Narrow"/>
      <family val="2"/>
    </font>
    <font>
      <sz val="16"/>
      <color rgb="FFFF0000"/>
      <name val="Arial Narrow"/>
      <family val="2"/>
    </font>
    <font>
      <b/>
      <sz val="14"/>
      <color rgb="FFC00000"/>
      <name val="Arial Narrow"/>
      <family val="2"/>
    </font>
    <font>
      <b/>
      <sz val="18"/>
      <color rgb="FFFF0000"/>
      <name val="Arial Narrow"/>
      <family val="2"/>
    </font>
    <font>
      <b/>
      <sz val="20"/>
      <color rgb="FFFF0000"/>
      <name val="Arial Narrow"/>
      <family val="2"/>
    </font>
    <font>
      <sz val="10"/>
      <color rgb="FFFF0000"/>
      <name val="Arial Narrow"/>
      <family val="2"/>
    </font>
    <font>
      <b/>
      <sz val="16"/>
      <color theme="4" tint="-0.249977111117893"/>
      <name val="Arial Narrow"/>
      <family val="2"/>
    </font>
    <font>
      <b/>
      <sz val="18"/>
      <color theme="4" tint="-0.249977111117893"/>
      <name val="Arial Narrow"/>
      <family val="2"/>
    </font>
    <font>
      <b/>
      <sz val="16"/>
      <color rgb="FF4472C4"/>
      <name val="Arial Narrow"/>
      <family val="2"/>
    </font>
    <font>
      <sz val="16"/>
      <color theme="4" tint="-0.249977111117893"/>
      <name val="Arial Narrow"/>
      <family val="2"/>
    </font>
    <font>
      <sz val="16"/>
      <color theme="1"/>
      <name val="Arial Narrow"/>
      <family val="2"/>
    </font>
    <font>
      <b/>
      <sz val="10"/>
      <color theme="1"/>
      <name val="Arial"/>
      <family val="2"/>
    </font>
    <font>
      <b/>
      <sz val="12"/>
      <color rgb="FFFF0000"/>
      <name val="Arial"/>
      <family val="2"/>
    </font>
    <font>
      <b/>
      <sz val="16"/>
      <name val="Calibri"/>
      <family val="2"/>
    </font>
    <font>
      <sz val="16"/>
      <name val="Calibri"/>
      <family val="2"/>
    </font>
    <font>
      <sz val="16"/>
      <name val="Arial"/>
      <family val="2"/>
    </font>
    <font>
      <sz val="16"/>
      <color rgb="FFFF0000"/>
      <name val="Calibri"/>
      <family val="2"/>
    </font>
    <font>
      <sz val="16"/>
      <color rgb="FFFF0000"/>
      <name val="Arial"/>
      <family val="2"/>
    </font>
    <font>
      <sz val="18"/>
      <color rgb="FFFF0000"/>
      <name val="Calibri"/>
      <family val="2"/>
    </font>
    <font>
      <sz val="18"/>
      <name val="Arial"/>
      <family val="2"/>
    </font>
    <font>
      <b/>
      <sz val="16"/>
      <color theme="1"/>
      <name val="Calibri"/>
      <family val="2"/>
    </font>
    <font>
      <sz val="11"/>
      <color rgb="FF404040"/>
      <name val="Arial"/>
      <family val="2"/>
    </font>
    <font>
      <sz val="12"/>
      <color rgb="FF000000"/>
      <name val="Work Sans"/>
    </font>
    <font>
      <i/>
      <sz val="9"/>
      <color rgb="FF404040"/>
      <name val="Arial"/>
      <family val="2"/>
    </font>
    <font>
      <sz val="12"/>
      <color theme="1"/>
      <name val="Arial Narrow"/>
      <family val="2"/>
    </font>
    <font>
      <sz val="11"/>
      <color theme="1"/>
      <name val="Arial Narrow"/>
      <family val="2"/>
    </font>
    <font>
      <b/>
      <sz val="11"/>
      <color theme="1"/>
      <name val="Arial Narrow"/>
      <family val="2"/>
    </font>
    <font>
      <sz val="14"/>
      <color theme="1"/>
      <name val="Arial Narrow"/>
      <family val="2"/>
    </font>
    <font>
      <sz val="14"/>
      <color rgb="FF000000"/>
      <name val="Arial"/>
      <family val="2"/>
    </font>
    <font>
      <b/>
      <u/>
      <sz val="16"/>
      <color theme="4" tint="-0.249977111117893"/>
      <name val="Aharoni"/>
      <charset val="177"/>
    </font>
    <font>
      <b/>
      <sz val="16"/>
      <color theme="4" tint="-0.249977111117893"/>
      <name val="Aharoni"/>
      <charset val="177"/>
    </font>
    <font>
      <b/>
      <u/>
      <sz val="16"/>
      <color rgb="FFFF0000"/>
      <name val="Aharoni"/>
      <charset val="177"/>
    </font>
    <font>
      <b/>
      <u/>
      <sz val="14"/>
      <color rgb="FFFF0000"/>
      <name val="Arial"/>
      <family val="2"/>
    </font>
    <font>
      <b/>
      <sz val="16"/>
      <color rgb="FFFF0000"/>
      <name val="Aharoni"/>
      <charset val="177"/>
    </font>
    <font>
      <b/>
      <sz val="16"/>
      <color theme="4" tint="-0.249977111117893"/>
      <name val="Arial Black"/>
      <family val="2"/>
    </font>
    <font>
      <b/>
      <sz val="16"/>
      <color theme="8"/>
      <name val="Arial Narrow"/>
      <family val="2"/>
    </font>
    <font>
      <sz val="18"/>
      <color rgb="FFFF0000"/>
      <name val="Arial Narrow"/>
      <family val="2"/>
    </font>
    <font>
      <b/>
      <sz val="16"/>
      <color theme="8" tint="-0.249977111117893"/>
      <name val="Arial Narrow"/>
      <family val="2"/>
    </font>
    <font>
      <b/>
      <sz val="14"/>
      <color theme="8" tint="-0.249977111117893"/>
      <name val="Arial Narrow"/>
      <family val="2"/>
    </font>
    <font>
      <b/>
      <u/>
      <sz val="18"/>
      <color rgb="FF2E75B6"/>
      <name val="Aharoni"/>
      <charset val="177"/>
    </font>
    <font>
      <b/>
      <u/>
      <sz val="18"/>
      <color rgb="FFFF0000"/>
      <name val="Aharoni"/>
      <charset val="177"/>
    </font>
    <font>
      <b/>
      <u/>
      <sz val="18"/>
      <color rgb="FFFF0000"/>
      <name val="Arial Black"/>
      <family val="2"/>
    </font>
    <font>
      <b/>
      <u/>
      <sz val="26"/>
      <color rgb="FF2E75B6"/>
      <name val="Aharoni"/>
      <charset val="177"/>
    </font>
    <font>
      <sz val="9"/>
      <name val="Arial Narrow"/>
      <family val="2"/>
    </font>
    <font>
      <b/>
      <u/>
      <sz val="16"/>
      <color rgb="FF2E75B6"/>
      <name val="Arial Narrow"/>
      <family val="2"/>
    </font>
    <font>
      <b/>
      <u/>
      <sz val="16"/>
      <color rgb="FFFF0000"/>
      <name val="Arial Narrow"/>
      <family val="2"/>
    </font>
    <font>
      <b/>
      <u/>
      <sz val="16"/>
      <color rgb="FF000000"/>
      <name val="Arial Narrow"/>
      <family val="2"/>
    </font>
    <font>
      <b/>
      <u/>
      <sz val="16"/>
      <name val="Arial Narrow"/>
      <family val="2"/>
    </font>
    <font>
      <b/>
      <u/>
      <sz val="16"/>
      <color rgb="FF2E75B6"/>
      <name val="Aharoni"/>
      <charset val="177"/>
    </font>
    <font>
      <b/>
      <u/>
      <sz val="16"/>
      <color rgb="FFFF0000"/>
      <name val="Arial Black"/>
      <family val="2"/>
    </font>
    <font>
      <b/>
      <sz val="22"/>
      <color rgb="FFFF0000"/>
      <name val="Calibri"/>
      <family val="2"/>
    </font>
    <font>
      <b/>
      <sz val="22"/>
      <color rgb="FFFF0000"/>
      <name val="Arial Narrow"/>
      <family val="2"/>
    </font>
    <font>
      <b/>
      <sz val="16"/>
      <color rgb="FF000000"/>
      <name val="Arial"/>
      <family val="2"/>
    </font>
    <font>
      <b/>
      <sz val="16"/>
      <color theme="1"/>
      <name val="Arial"/>
      <family val="2"/>
    </font>
    <font>
      <b/>
      <sz val="18"/>
      <color theme="4" tint="-0.249977111117893"/>
      <name val="Arial"/>
      <family val="2"/>
    </font>
    <font>
      <sz val="10"/>
      <color rgb="FF000000"/>
      <name val="Times New Roman"/>
      <family val="1"/>
    </font>
    <font>
      <b/>
      <sz val="7"/>
      <name val="Arial"/>
      <family val="2"/>
    </font>
    <font>
      <b/>
      <sz val="6"/>
      <name val="Arial"/>
      <family val="2"/>
    </font>
    <font>
      <b/>
      <sz val="6"/>
      <color rgb="FF000000"/>
      <name val="Arial"/>
      <family val="2"/>
    </font>
    <font>
      <sz val="6"/>
      <name val="Arial"/>
      <family val="2"/>
    </font>
    <font>
      <b/>
      <sz val="6"/>
      <name val="Arial Black"/>
      <family val="2"/>
    </font>
    <font>
      <b/>
      <u/>
      <sz val="18"/>
      <color rgb="FF2F5597"/>
      <name val="Aharoni"/>
      <charset val="177"/>
    </font>
    <font>
      <b/>
      <u/>
      <sz val="12"/>
      <color rgb="FF000000"/>
      <name val="Arial Narrow"/>
      <family val="2"/>
    </font>
    <font>
      <b/>
      <u/>
      <sz val="12"/>
      <name val="Arial Narrow"/>
      <family val="2"/>
    </font>
    <font>
      <u/>
      <sz val="12"/>
      <name val="Arial Narrow"/>
      <family val="2"/>
    </font>
    <font>
      <u/>
      <sz val="12"/>
      <color rgb="FFFF0000"/>
      <name val="Arial Narrow"/>
      <family val="2"/>
    </font>
    <font>
      <b/>
      <sz val="12"/>
      <color theme="8"/>
      <name val="Arial Narrow"/>
      <family val="2"/>
    </font>
    <font>
      <b/>
      <sz val="20"/>
      <color theme="4" tint="-0.249977111117893"/>
      <name val="Arial Narrow"/>
      <family val="2"/>
    </font>
    <font>
      <sz val="10"/>
      <name val="Courier"/>
      <family val="3"/>
    </font>
    <font>
      <sz val="7"/>
      <name val="Courier"/>
      <family val="3"/>
    </font>
    <font>
      <sz val="10"/>
      <name val="Courier"/>
      <family val="3"/>
    </font>
    <font>
      <sz val="8"/>
      <name val="Arial"/>
      <family val="2"/>
    </font>
    <font>
      <sz val="7"/>
      <color rgb="FF000000"/>
      <name val="Courier"/>
      <family val="3"/>
    </font>
    <font>
      <b/>
      <sz val="7"/>
      <name val="Courier"/>
      <family val="3"/>
    </font>
    <font>
      <sz val="7"/>
      <name val="Arial"/>
      <family val="2"/>
    </font>
    <font>
      <b/>
      <sz val="10"/>
      <color theme="1"/>
      <name val="Arial Narrow"/>
      <family val="2"/>
    </font>
    <font>
      <u/>
      <sz val="14"/>
      <name val="Arial Narrow"/>
      <family val="2"/>
    </font>
    <font>
      <b/>
      <sz val="9"/>
      <color rgb="FFFFFFFF"/>
      <name val="Arial Narrow"/>
      <family val="2"/>
    </font>
    <font>
      <b/>
      <sz val="16"/>
      <color theme="0"/>
      <name val="Calibri"/>
      <family val="2"/>
    </font>
    <font>
      <b/>
      <sz val="9"/>
      <color theme="0"/>
      <name val="Arial Narrow"/>
      <family val="2"/>
    </font>
    <font>
      <sz val="6"/>
      <color rgb="FFFF0000"/>
      <name val="Arial"/>
      <family val="2"/>
    </font>
    <font>
      <b/>
      <sz val="16"/>
      <color rgb="FF000000"/>
      <name val="Arial Narrow"/>
      <family val="2"/>
      <charset val="177"/>
    </font>
    <font>
      <sz val="9"/>
      <color rgb="FF000000"/>
      <name val="Calibri"/>
      <family val="2"/>
    </font>
    <font>
      <b/>
      <sz val="20"/>
      <name val="Calibri"/>
      <family val="2"/>
    </font>
    <font>
      <sz val="3"/>
      <color rgb="FF000000"/>
      <name val="Arial"/>
      <family val="2"/>
    </font>
    <font>
      <b/>
      <sz val="20"/>
      <name val="Arial Narrow"/>
      <family val="2"/>
    </font>
    <font>
      <sz val="18"/>
      <name val="Arial Narrow"/>
      <family val="2"/>
    </font>
    <font>
      <u/>
      <sz val="18"/>
      <name val="Arial Narrow"/>
      <family val="2"/>
    </font>
    <font>
      <sz val="16"/>
      <color rgb="FF000000"/>
      <name val="Calibri"/>
      <family val="2"/>
    </font>
    <font>
      <b/>
      <u/>
      <sz val="18"/>
      <name val="Arial Narrow"/>
      <family val="2"/>
    </font>
    <font>
      <sz val="10"/>
      <color theme="1"/>
      <name val="Arial"/>
      <family val="2"/>
    </font>
    <font>
      <sz val="14"/>
      <color theme="1"/>
      <name val="Arial"/>
      <family val="2"/>
    </font>
    <font>
      <b/>
      <sz val="20"/>
      <color theme="1"/>
      <name val="Arial"/>
      <family val="2"/>
    </font>
    <font>
      <b/>
      <sz val="12"/>
      <color rgb="FFFF0000"/>
      <name val="Calibri"/>
      <family val="2"/>
    </font>
    <font>
      <sz val="14"/>
      <color rgb="FF000000"/>
      <name val="Times New Roman"/>
      <family val="1"/>
    </font>
    <font>
      <b/>
      <sz val="8"/>
      <color rgb="FF000000"/>
      <name val="Arial"/>
      <family val="2"/>
    </font>
    <font>
      <sz val="11"/>
      <color theme="0"/>
      <name val="Calibri"/>
      <family val="2"/>
    </font>
    <font>
      <sz val="12"/>
      <color theme="0"/>
      <name val="Arial Narrow"/>
      <family val="2"/>
    </font>
    <font>
      <b/>
      <sz val="12"/>
      <name val="Calibri"/>
      <family val="2"/>
    </font>
    <font>
      <sz val="11"/>
      <color rgb="FF000000"/>
      <name val="Calibri"/>
      <family val="2"/>
      <scheme val="minor"/>
    </font>
    <font>
      <b/>
      <sz val="11"/>
      <color rgb="FF000000"/>
      <name val="Arial"/>
      <family val="2"/>
    </font>
    <font>
      <sz val="11"/>
      <color rgb="FF000000"/>
      <name val="Arial"/>
      <family val="2"/>
    </font>
    <font>
      <b/>
      <sz val="9"/>
      <color rgb="FF000000"/>
      <name val="Arial"/>
      <family val="2"/>
    </font>
    <font>
      <sz val="9"/>
      <color rgb="FF000000"/>
      <name val="Arial"/>
      <family val="2"/>
    </font>
    <font>
      <sz val="11"/>
      <color rgb="FF000000"/>
      <name val="Wingdings"/>
      <charset val="2"/>
    </font>
    <font>
      <b/>
      <sz val="9"/>
      <name val="Arial Narrow"/>
      <family val="2"/>
    </font>
    <font>
      <sz val="10"/>
      <name val="Calibri"/>
      <family val="2"/>
    </font>
    <font>
      <b/>
      <sz val="12"/>
      <color theme="1"/>
      <name val="Arial Narrow"/>
      <family val="2"/>
    </font>
    <font>
      <b/>
      <sz val="9"/>
      <color theme="1"/>
      <name val="Arial Narrow"/>
      <family val="2"/>
    </font>
    <font>
      <sz val="11"/>
      <color theme="1"/>
      <name val="Arial"/>
      <family val="2"/>
    </font>
    <font>
      <sz val="10"/>
      <color rgb="FF333333"/>
      <name val="Arial Narrow"/>
      <family val="2"/>
    </font>
    <font>
      <b/>
      <sz val="11"/>
      <color theme="1"/>
      <name val="Calibri"/>
      <family val="2"/>
      <scheme val="minor"/>
    </font>
    <font>
      <b/>
      <u/>
      <sz val="14"/>
      <name val="Arial Narrow"/>
      <family val="2"/>
    </font>
    <font>
      <b/>
      <sz val="18"/>
      <name val="Arial Narrow"/>
      <family val="2"/>
    </font>
    <font>
      <sz val="10"/>
      <color theme="1"/>
      <name val="Arial Narrow"/>
      <family val="2"/>
    </font>
    <font>
      <sz val="10"/>
      <color rgb="FF404040"/>
      <name val="Arial Narrow"/>
      <family val="2"/>
    </font>
    <font>
      <b/>
      <sz val="14"/>
      <color theme="1"/>
      <name val="Calibri"/>
      <family val="2"/>
    </font>
    <font>
      <b/>
      <sz val="22"/>
      <color rgb="FF000000"/>
      <name val="Calibri"/>
      <family val="2"/>
    </font>
    <font>
      <b/>
      <sz val="18"/>
      <color theme="1"/>
      <name val="Calibri"/>
      <family val="2"/>
    </font>
    <font>
      <b/>
      <sz val="12"/>
      <color theme="1"/>
      <name val="Calibri"/>
      <family val="2"/>
    </font>
    <font>
      <b/>
      <sz val="11"/>
      <color rgb="FFFFFFFF"/>
      <name val="Arial Narrow"/>
      <family val="2"/>
    </font>
    <font>
      <b/>
      <sz val="14"/>
      <color theme="8"/>
      <name val="Arial Narrow"/>
      <family val="2"/>
    </font>
    <font>
      <b/>
      <sz val="8"/>
      <name val="Arial Narrow"/>
      <family val="2"/>
    </font>
    <font>
      <sz val="8"/>
      <color theme="1"/>
      <name val="Arial Narrow"/>
      <family val="2"/>
    </font>
    <font>
      <sz val="8"/>
      <name val="Arial Narrow"/>
      <family val="2"/>
    </font>
    <font>
      <sz val="11"/>
      <name val="Aptos Narrow"/>
      <family val="2"/>
    </font>
    <font>
      <sz val="11"/>
      <color theme="1"/>
      <name val="Aptos Narrow"/>
      <family val="2"/>
    </font>
    <font>
      <sz val="8"/>
      <color theme="1"/>
      <name val="Aptos Narrow"/>
      <family val="2"/>
    </font>
    <font>
      <sz val="11"/>
      <color rgb="FF000000"/>
      <name val="Aptos Narrow"/>
      <family val="2"/>
    </font>
    <font>
      <sz val="14"/>
      <name val="Aptos Narrow"/>
      <family val="2"/>
    </font>
    <font>
      <sz val="10"/>
      <name val="Aptos Narrow"/>
      <family val="2"/>
    </font>
    <font>
      <sz val="8"/>
      <name val="Aptos Narrow"/>
      <family val="2"/>
    </font>
    <font>
      <sz val="10"/>
      <color theme="1"/>
      <name val="Aptos Narrow"/>
      <family val="2"/>
    </font>
    <font>
      <sz val="10"/>
      <color rgb="FF000000"/>
      <name val="Aptos Narrow"/>
      <family val="2"/>
    </font>
    <font>
      <b/>
      <sz val="10"/>
      <name val="Aptos Narrow"/>
      <family val="2"/>
    </font>
    <font>
      <b/>
      <sz val="10"/>
      <color rgb="FFFF0000"/>
      <name val="Aptos Narrow"/>
      <family val="2"/>
    </font>
    <font>
      <sz val="10"/>
      <color rgb="FFFF0000"/>
      <name val="Aptos Narrow"/>
      <family val="2"/>
    </font>
    <font>
      <b/>
      <sz val="14"/>
      <color rgb="FF000000"/>
      <name val="Aptos Narrow"/>
      <family val="2"/>
    </font>
    <font>
      <sz val="14"/>
      <color theme="1"/>
      <name val="Aptos Narrow"/>
      <family val="2"/>
    </font>
    <font>
      <sz val="14"/>
      <color rgb="FF000000"/>
      <name val="Aptos Narrow"/>
      <family val="2"/>
    </font>
    <font>
      <b/>
      <sz val="12"/>
      <name val="Aptos Narrow"/>
      <family val="2"/>
    </font>
    <font>
      <b/>
      <sz val="12"/>
      <color rgb="FFFF0000"/>
      <name val="Aptos Narrow"/>
      <family val="2"/>
    </font>
    <font>
      <b/>
      <sz val="12"/>
      <color theme="1"/>
      <name val="Aptos Narrow"/>
      <family val="2"/>
    </font>
    <font>
      <b/>
      <i/>
      <sz val="12"/>
      <color rgb="FFFF0000"/>
      <name val="Arial Narrow"/>
      <family val="2"/>
    </font>
    <font>
      <b/>
      <sz val="20"/>
      <color rgb="FFFF0000"/>
      <name val="Calibri"/>
      <family val="2"/>
    </font>
    <font>
      <b/>
      <sz val="8"/>
      <color theme="1"/>
      <name val="Arial Narrow"/>
      <family val="2"/>
    </font>
    <font>
      <b/>
      <sz val="8"/>
      <color rgb="FF000000"/>
      <name val="Arial Narrow"/>
      <family val="2"/>
    </font>
    <font>
      <sz val="12"/>
      <color indexed="81"/>
      <name val="Tahoma"/>
      <family val="2"/>
    </font>
    <font>
      <b/>
      <sz val="12"/>
      <color indexed="81"/>
      <name val="Tahoma"/>
      <family val="2"/>
    </font>
    <font>
      <b/>
      <sz val="18"/>
      <color theme="1"/>
      <name val="Arial Narrow"/>
      <family val="2"/>
    </font>
    <font>
      <sz val="8"/>
      <color rgb="FF333333"/>
      <name val="Tahoma"/>
      <family val="2"/>
    </font>
    <font>
      <b/>
      <sz val="9"/>
      <color rgb="FFFF0000"/>
      <name val="Arial Narrow"/>
      <family val="2"/>
    </font>
    <font>
      <b/>
      <sz val="8"/>
      <color theme="1"/>
      <name val="Arial"/>
      <family val="2"/>
    </font>
    <font>
      <b/>
      <sz val="11"/>
      <color rgb="FF000000"/>
      <name val="Arial"/>
    </font>
    <font>
      <b/>
      <sz val="14"/>
      <color rgb="FFFF0000"/>
      <name val="Arial"/>
      <family val="2"/>
    </font>
    <font>
      <b/>
      <sz val="16"/>
      <color rgb="FFFF0000"/>
      <name val="Arial"/>
      <family val="2"/>
    </font>
    <font>
      <sz val="10"/>
      <name val="Arial"/>
    </font>
    <font>
      <sz val="10"/>
      <color rgb="FF000000"/>
      <name val="Arial"/>
    </font>
    <font>
      <b/>
      <sz val="10"/>
      <name val="Arial"/>
    </font>
    <font>
      <b/>
      <sz val="10"/>
      <color theme="1"/>
      <name val="Arial"/>
    </font>
    <font>
      <b/>
      <sz val="10"/>
      <color rgb="FFFF0000"/>
      <name val="Arial"/>
    </font>
    <font>
      <b/>
      <sz val="16"/>
      <color rgb="FFFF0000"/>
      <name val="Arial"/>
    </font>
    <font>
      <sz val="12"/>
      <color rgb="FF000000"/>
      <name val="Arial"/>
    </font>
    <font>
      <sz val="11"/>
      <color rgb="FF000000"/>
      <name val="Aptos"/>
      <charset val="1"/>
    </font>
  </fonts>
  <fills count="182">
    <fill>
      <patternFill patternType="none"/>
    </fill>
    <fill>
      <patternFill patternType="gray125"/>
    </fill>
    <fill>
      <patternFill patternType="solid">
        <fgColor rgb="FFFFFFCC"/>
        <bgColor rgb="FFFDFFDE"/>
      </patternFill>
    </fill>
    <fill>
      <patternFill patternType="solid">
        <fgColor rgb="FFE2F0D9"/>
        <bgColor rgb="FFDEEBF7"/>
      </patternFill>
    </fill>
    <fill>
      <patternFill patternType="solid">
        <fgColor rgb="FFFFC7CE"/>
        <bgColor rgb="FFF8CBAD"/>
      </patternFill>
    </fill>
    <fill>
      <patternFill patternType="solid">
        <fgColor rgb="FFCC0000"/>
        <bgColor rgb="FFC00000"/>
      </patternFill>
    </fill>
    <fill>
      <patternFill patternType="solid">
        <fgColor rgb="FF000000"/>
        <bgColor rgb="FF9C0006"/>
      </patternFill>
    </fill>
    <fill>
      <patternFill patternType="solid">
        <fgColor rgb="FF808080"/>
        <bgColor rgb="FF7B7B7B"/>
      </patternFill>
    </fill>
    <fill>
      <patternFill patternType="solid">
        <fgColor rgb="FFDBDBDB"/>
        <bgColor rgb="FFD9D9D9"/>
      </patternFill>
    </fill>
    <fill>
      <patternFill patternType="solid">
        <fgColor rgb="FFFDFFDE"/>
        <bgColor rgb="FFFFF8E5"/>
      </patternFill>
    </fill>
    <fill>
      <patternFill patternType="solid">
        <fgColor rgb="FFFD6600"/>
        <bgColor rgb="FFB28200"/>
      </patternFill>
    </fill>
    <fill>
      <patternFill patternType="solid">
        <fgColor rgb="FFFFC7CE"/>
        <bgColor rgb="FFF8CBAD"/>
      </patternFill>
    </fill>
    <fill>
      <patternFill patternType="solid">
        <fgColor rgb="FFD9D9D9"/>
        <bgColor rgb="FFDBDBDB"/>
      </patternFill>
    </fill>
    <fill>
      <patternFill patternType="solid">
        <fgColor rgb="FFDEEBF7"/>
        <bgColor rgb="FFDAE3F3"/>
      </patternFill>
    </fill>
    <fill>
      <patternFill patternType="solid">
        <fgColor rgb="FFFF0000"/>
        <bgColor rgb="FFCC0000"/>
      </patternFill>
    </fill>
    <fill>
      <patternFill patternType="solid">
        <fgColor rgb="FFB4C7E7"/>
        <bgColor rgb="FFBCD7F1"/>
      </patternFill>
    </fill>
    <fill>
      <patternFill patternType="solid">
        <fgColor rgb="FF8FAADC"/>
        <bgColor rgb="FFA6A6A6"/>
      </patternFill>
    </fill>
    <fill>
      <patternFill patternType="solid">
        <fgColor rgb="FFF8CBAD"/>
        <bgColor rgb="FFFFC7CE"/>
      </patternFill>
    </fill>
    <fill>
      <patternFill patternType="solid">
        <fgColor rgb="FFF6AF83"/>
        <bgColor rgb="FFF1B0BC"/>
      </patternFill>
    </fill>
    <fill>
      <patternFill patternType="solid">
        <fgColor rgb="FFC5E0B4"/>
        <bgColor rgb="FFD9D9D9"/>
      </patternFill>
    </fill>
    <fill>
      <patternFill patternType="solid">
        <fgColor rgb="FFA9D18E"/>
        <bgColor rgb="FFC5E0B4"/>
      </patternFill>
    </fill>
    <fill>
      <patternFill patternType="solid">
        <fgColor rgb="FFD0CECE"/>
        <bgColor rgb="FFC9C9C9"/>
      </patternFill>
    </fill>
    <fill>
      <patternFill patternType="solid">
        <fgColor rgb="FFC9C9C9"/>
        <bgColor rgb="FFD0CECE"/>
      </patternFill>
    </fill>
    <fill>
      <patternFill patternType="solid">
        <fgColor rgb="FFAFABAB"/>
        <bgColor rgb="FFA6A6A6"/>
      </patternFill>
    </fill>
    <fill>
      <patternFill patternType="solid">
        <fgColor rgb="FFFFF2CC"/>
        <bgColor rgb="FFFFF6DD"/>
      </patternFill>
    </fill>
    <fill>
      <patternFill patternType="solid">
        <fgColor rgb="FFFFE699"/>
        <bgColor rgb="FFFFF2CC"/>
      </patternFill>
    </fill>
    <fill>
      <patternFill patternType="solid">
        <fgColor rgb="FFFFD966"/>
        <bgColor rgb="FFFFE699"/>
      </patternFill>
    </fill>
    <fill>
      <patternFill patternType="solid">
        <fgColor rgb="FFFBE5D6"/>
        <bgColor rgb="FFFFF2CC"/>
      </patternFill>
    </fill>
    <fill>
      <patternFill patternType="solid">
        <fgColor rgb="FFE2F0D9"/>
        <bgColor rgb="FFE7E6E6"/>
      </patternFill>
    </fill>
    <fill>
      <patternFill patternType="solid">
        <fgColor rgb="FFFFFFFF"/>
        <bgColor rgb="FFFFF8E5"/>
      </patternFill>
    </fill>
    <fill>
      <patternFill patternType="solid">
        <fgColor rgb="FFFFFF00"/>
        <bgColor rgb="FFFFD966"/>
      </patternFill>
    </fill>
    <fill>
      <patternFill patternType="solid">
        <fgColor rgb="FFDAE3F3"/>
        <bgColor rgb="FFDEEBF7"/>
      </patternFill>
    </fill>
    <fill>
      <patternFill patternType="solid">
        <fgColor rgb="FFBCD7F1"/>
        <bgColor rgb="FFB4C7E7"/>
      </patternFill>
    </fill>
    <fill>
      <patternFill patternType="solid">
        <fgColor rgb="FFDBDBDB"/>
        <bgColor rgb="FFD9D9D9"/>
      </patternFill>
    </fill>
    <fill>
      <patternFill patternType="solid">
        <fgColor rgb="FFE7E6E6"/>
        <bgColor rgb="FFEDEDED"/>
      </patternFill>
    </fill>
    <fill>
      <patternFill patternType="solid">
        <fgColor rgb="FFA6A6A6"/>
        <bgColor rgb="FFAFABAB"/>
      </patternFill>
    </fill>
    <fill>
      <patternFill patternType="solid">
        <fgColor rgb="FFEDEDED"/>
        <bgColor rgb="FFF2F2F2"/>
      </patternFill>
    </fill>
    <fill>
      <patternFill patternType="solid">
        <fgColor rgb="FFBFBFBF"/>
        <bgColor rgb="FFC0C0C0"/>
      </patternFill>
    </fill>
    <fill>
      <patternFill patternType="solid">
        <fgColor rgb="FFF2F2F2"/>
        <bgColor rgb="FFEDEDED"/>
      </patternFill>
    </fill>
    <fill>
      <patternFill patternType="solid">
        <fgColor rgb="FFFFF6DD"/>
        <bgColor rgb="FFFFF8E5"/>
      </patternFill>
    </fill>
    <fill>
      <patternFill patternType="solid">
        <fgColor rgb="FFFFF8E5"/>
        <bgColor rgb="FFFFF6DD"/>
      </patternFill>
    </fill>
    <fill>
      <patternFill patternType="solid">
        <fgColor rgb="FF66FF99"/>
        <bgColor rgb="FF34FF77"/>
      </patternFill>
    </fill>
    <fill>
      <patternFill patternType="solid">
        <fgColor rgb="FF34FF77"/>
        <bgColor rgb="FF66FF99"/>
      </patternFill>
    </fill>
    <fill>
      <patternFill patternType="darkGray">
        <fgColor rgb="FF3C32F8"/>
        <bgColor rgb="FF0324FF"/>
      </patternFill>
    </fill>
    <fill>
      <patternFill patternType="solid">
        <fgColor rgb="FF0324FF"/>
        <bgColor rgb="FF3C32F8"/>
      </patternFill>
    </fill>
    <fill>
      <patternFill patternType="solid">
        <fgColor rgb="FFD6DCE5"/>
        <bgColor rgb="FFDBDBDB"/>
      </patternFill>
    </fill>
    <fill>
      <patternFill patternType="solid">
        <fgColor rgb="FFC00000"/>
        <bgColor rgb="FFCC0000"/>
      </patternFill>
    </fill>
    <fill>
      <patternFill patternType="solid">
        <fgColor rgb="FFF1B0BC"/>
        <bgColor rgb="FFF6AF83"/>
      </patternFill>
    </fill>
    <fill>
      <patternFill patternType="darkGray">
        <fgColor rgb="FF98D039"/>
        <bgColor rgb="FF87C94D"/>
      </patternFill>
    </fill>
    <fill>
      <patternFill patternType="solid">
        <fgColor rgb="FFC0C0C0"/>
        <bgColor rgb="FFBFBFBF"/>
      </patternFill>
    </fill>
    <fill>
      <patternFill patternType="solid">
        <fgColor rgb="FF4472C4"/>
        <bgColor rgb="FF006EC0"/>
      </patternFill>
    </fill>
    <fill>
      <patternFill patternType="solid">
        <fgColor rgb="FFF4FF9A"/>
        <bgColor rgb="FFFFFFCC"/>
      </patternFill>
    </fill>
    <fill>
      <patternFill patternType="mediumGray">
        <fgColor rgb="FF7B7B7B"/>
        <bgColor rgb="FF808080"/>
      </patternFill>
    </fill>
    <fill>
      <patternFill patternType="solid">
        <fgColor rgb="FFFFC000"/>
        <bgColor rgb="FFFFD966"/>
      </patternFill>
    </fill>
    <fill>
      <patternFill patternType="solid">
        <fgColor theme="9" tint="0.59999389629810485"/>
        <bgColor rgb="FFFFF8E5"/>
      </patternFill>
    </fill>
    <fill>
      <patternFill patternType="solid">
        <fgColor theme="4" tint="0.79998168889431442"/>
        <bgColor indexed="64"/>
      </patternFill>
    </fill>
    <fill>
      <patternFill patternType="solid">
        <fgColor theme="0"/>
        <bgColor rgb="FFFFF6DD"/>
      </patternFill>
    </fill>
    <fill>
      <patternFill patternType="solid">
        <fgColor theme="0"/>
        <bgColor rgb="FFFFD966"/>
      </patternFill>
    </fill>
    <fill>
      <patternFill patternType="solid">
        <fgColor theme="7" tint="0.79998168889431442"/>
        <bgColor rgb="FFFFF6DD"/>
      </patternFill>
    </fill>
    <fill>
      <patternFill patternType="solid">
        <fgColor theme="0"/>
        <bgColor rgb="FFFFF8E5"/>
      </patternFill>
    </fill>
    <fill>
      <patternFill patternType="solid">
        <fgColor theme="5" tint="0.79998168889431442"/>
        <bgColor rgb="FFFFC7CE"/>
      </patternFill>
    </fill>
    <fill>
      <patternFill patternType="solid">
        <fgColor theme="5" tint="0.79998168889431442"/>
        <bgColor rgb="FFDAE3F3"/>
      </patternFill>
    </fill>
    <fill>
      <patternFill patternType="solid">
        <fgColor theme="9" tint="0.59999389629810485"/>
        <bgColor indexed="64"/>
      </patternFill>
    </fill>
    <fill>
      <patternFill patternType="solid">
        <fgColor theme="0"/>
        <bgColor indexed="64"/>
      </patternFill>
    </fill>
    <fill>
      <patternFill patternType="solid">
        <fgColor theme="4" tint="0.39997558519241921"/>
        <bgColor rgb="FFFFF8E5"/>
      </patternFill>
    </fill>
    <fill>
      <patternFill patternType="solid">
        <fgColor theme="4" tint="0.39997558519241921"/>
        <bgColor rgb="FFFFF6DD"/>
      </patternFill>
    </fill>
    <fill>
      <patternFill patternType="solid">
        <fgColor theme="2" tint="-0.249977111117893"/>
        <bgColor rgb="FFFFF6DD"/>
      </patternFill>
    </fill>
    <fill>
      <patternFill patternType="solid">
        <fgColor theme="9" tint="0.79998168889431442"/>
        <bgColor indexed="64"/>
      </patternFill>
    </fill>
    <fill>
      <patternFill patternType="solid">
        <fgColor theme="9" tint="0.79998168889431442"/>
        <bgColor rgb="FFFFF8E5"/>
      </patternFill>
    </fill>
    <fill>
      <patternFill patternType="solid">
        <fgColor theme="2"/>
        <bgColor indexed="64"/>
      </patternFill>
    </fill>
    <fill>
      <patternFill patternType="solid">
        <fgColor theme="2"/>
        <bgColor rgb="FFDAE3F3"/>
      </patternFill>
    </fill>
    <fill>
      <patternFill patternType="solid">
        <fgColor theme="0" tint="-0.14999847407452621"/>
        <bgColor rgb="FFDAE3F3"/>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249977111117893"/>
        <bgColor rgb="FFBCD7F1"/>
      </patternFill>
    </fill>
    <fill>
      <patternFill patternType="solid">
        <fgColor rgb="FFFFFF00"/>
        <bgColor indexed="64"/>
      </patternFill>
    </fill>
    <fill>
      <patternFill patternType="solid">
        <fgColor theme="0"/>
        <bgColor rgb="FF34FF77"/>
      </patternFill>
    </fill>
    <fill>
      <patternFill patternType="solid">
        <fgColor theme="4" tint="0.79998168889431442"/>
        <bgColor rgb="FFDAE3F3"/>
      </patternFill>
    </fill>
    <fill>
      <patternFill patternType="solid">
        <fgColor theme="7" tint="0.39997558519241921"/>
        <bgColor rgb="FFBCD7F1"/>
      </patternFill>
    </fill>
    <fill>
      <patternFill patternType="solid">
        <fgColor theme="7" tint="0.79998168889431442"/>
        <bgColor indexed="64"/>
      </patternFill>
    </fill>
    <fill>
      <patternFill patternType="solid">
        <fgColor theme="7" tint="0.79998168889431442"/>
        <bgColor rgb="FFFFF8E5"/>
      </patternFill>
    </fill>
    <fill>
      <patternFill patternType="solid">
        <fgColor theme="7" tint="0.79998168889431442"/>
        <bgColor rgb="FF34FF77"/>
      </patternFill>
    </fill>
    <fill>
      <patternFill patternType="solid">
        <fgColor theme="7" tint="0.79998168889431442"/>
        <bgColor rgb="FFFFD966"/>
      </patternFill>
    </fill>
    <fill>
      <patternFill patternType="solid">
        <fgColor theme="7" tint="0.79998168889431442"/>
        <bgColor rgb="FFDEEBF7"/>
      </patternFill>
    </fill>
    <fill>
      <patternFill patternType="solid">
        <fgColor theme="0"/>
        <bgColor rgb="FFDEEBF7"/>
      </patternFill>
    </fill>
    <fill>
      <patternFill patternType="solid">
        <fgColor theme="8" tint="0.59999389629810485"/>
        <bgColor rgb="FFA6A6A6"/>
      </patternFill>
    </fill>
    <fill>
      <patternFill patternType="solid">
        <fgColor theme="0"/>
        <bgColor rgb="FFDBDBDB"/>
      </patternFill>
    </fill>
    <fill>
      <patternFill patternType="solid">
        <fgColor theme="2" tint="-0.249977111117893"/>
        <bgColor rgb="FFAFABAB"/>
      </patternFill>
    </fill>
    <fill>
      <patternFill patternType="solid">
        <fgColor theme="2" tint="-9.9978637043366805E-2"/>
        <bgColor rgb="FFAFABAB"/>
      </patternFill>
    </fill>
    <fill>
      <patternFill patternType="solid">
        <fgColor theme="0"/>
        <bgColor rgb="FFC9C9C9"/>
      </patternFill>
    </fill>
    <fill>
      <patternFill patternType="solid">
        <fgColor theme="0"/>
        <bgColor rgb="FFD9D9D9"/>
      </patternFill>
    </fill>
    <fill>
      <patternFill patternType="solid">
        <fgColor theme="4" tint="0.39997558519241921"/>
        <bgColor rgb="FFFFFFCC"/>
      </patternFill>
    </fill>
    <fill>
      <patternFill patternType="solid">
        <fgColor theme="2" tint="-0.249977111117893"/>
        <bgColor rgb="FFFFF8E5"/>
      </patternFill>
    </fill>
    <fill>
      <patternFill patternType="solid">
        <fgColor theme="2" tint="-0.249977111117893"/>
        <bgColor rgb="FFFFFFCC"/>
      </patternFill>
    </fill>
    <fill>
      <patternFill patternType="solid">
        <fgColor theme="8" tint="0.39997558519241921"/>
        <bgColor rgb="FFBCD7F1"/>
      </patternFill>
    </fill>
    <fill>
      <patternFill patternType="solid">
        <fgColor theme="4" tint="0.59999389629810485"/>
        <bgColor indexed="64"/>
      </patternFill>
    </fill>
    <fill>
      <patternFill patternType="solid">
        <fgColor theme="7" tint="0.59999389629810485"/>
        <bgColor indexed="64"/>
      </patternFill>
    </fill>
    <fill>
      <patternFill patternType="solid">
        <fgColor theme="0"/>
        <bgColor rgb="FFCC0000"/>
      </patternFill>
    </fill>
    <fill>
      <patternFill patternType="solid">
        <fgColor rgb="FFFFFF00"/>
        <bgColor rgb="FFCC0000"/>
      </patternFill>
    </fill>
    <fill>
      <patternFill patternType="solid">
        <fgColor theme="7" tint="0.39997558519241921"/>
        <bgColor indexed="64"/>
      </patternFill>
    </fill>
    <fill>
      <patternFill patternType="solid">
        <fgColor rgb="FFF2F2F2"/>
        <bgColor indexed="64"/>
      </patternFill>
    </fill>
    <fill>
      <patternFill patternType="solid">
        <fgColor rgb="FFFFFFFF"/>
        <bgColor indexed="64"/>
      </patternFill>
    </fill>
    <fill>
      <patternFill patternType="solid">
        <fgColor rgb="FFFFF2CC"/>
        <bgColor indexed="64"/>
      </patternFill>
    </fill>
    <fill>
      <patternFill patternType="solid">
        <fgColor theme="2" tint="-9.9978637043366805E-2"/>
        <bgColor rgb="FFA6A6A6"/>
      </patternFill>
    </fill>
    <fill>
      <patternFill patternType="solid">
        <fgColor theme="9" tint="0.79998168889431442"/>
        <bgColor rgb="FFFFF6DD"/>
      </patternFill>
    </fill>
    <fill>
      <patternFill patternType="solid">
        <fgColor theme="8" tint="0.59999389629810485"/>
        <bgColor rgb="FFBCD7F1"/>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39997558519241921"/>
        <bgColor rgb="FFA6A6A6"/>
      </patternFill>
    </fill>
    <fill>
      <patternFill patternType="solid">
        <fgColor theme="8" tint="0.39997558519241921"/>
        <bgColor rgb="FFDAE3F3"/>
      </patternFill>
    </fill>
    <fill>
      <patternFill patternType="solid">
        <fgColor theme="8" tint="0.79998168889431442"/>
        <bgColor indexed="64"/>
      </patternFill>
    </fill>
    <fill>
      <patternFill patternType="solid">
        <fgColor theme="2" tint="-0.249977111117893"/>
        <bgColor rgb="FFC9C9C9"/>
      </patternFill>
    </fill>
    <fill>
      <patternFill patternType="solid">
        <fgColor rgb="FFD7E3BB"/>
      </patternFill>
    </fill>
    <fill>
      <patternFill patternType="solid">
        <fgColor rgb="FFCCFF33"/>
      </patternFill>
    </fill>
    <fill>
      <patternFill patternType="solid">
        <fgColor rgb="FFBEBEBE"/>
      </patternFill>
    </fill>
    <fill>
      <patternFill patternType="solid">
        <fgColor rgb="FFC4D69B"/>
      </patternFill>
    </fill>
    <fill>
      <patternFill patternType="solid">
        <fgColor theme="4" tint="0.79998168889431442"/>
        <bgColor rgb="FFFFF6DD"/>
      </patternFill>
    </fill>
    <fill>
      <patternFill patternType="solid">
        <fgColor indexed="9"/>
        <bgColor indexed="64"/>
      </patternFill>
    </fill>
    <fill>
      <patternFill patternType="solid">
        <fgColor theme="6" tint="0.59999389629810485"/>
        <bgColor indexed="64"/>
      </patternFill>
    </fill>
    <fill>
      <patternFill patternType="solid">
        <fgColor rgb="FFCCFF33"/>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FF00FF"/>
        <bgColor indexed="64"/>
      </patternFill>
    </fill>
    <fill>
      <patternFill patternType="solid">
        <fgColor theme="9" tint="-0.249977111117893"/>
        <bgColor rgb="FF000000"/>
      </patternFill>
    </fill>
    <fill>
      <patternFill patternType="solid">
        <fgColor theme="0" tint="-0.24994659260841701"/>
        <bgColor indexed="64"/>
      </patternFill>
    </fill>
    <fill>
      <patternFill patternType="solid">
        <fgColor theme="9" tint="0.39997558519241921"/>
        <bgColor rgb="FFDEEBF7"/>
      </patternFill>
    </fill>
    <fill>
      <patternFill patternType="solid">
        <fgColor rgb="FF92D050"/>
        <bgColor rgb="FFFFF8E5"/>
      </patternFill>
    </fill>
    <fill>
      <patternFill patternType="darkGray">
        <fgColor rgb="FF98D039"/>
        <bgColor rgb="FF92D050"/>
      </patternFill>
    </fill>
    <fill>
      <patternFill patternType="solid">
        <fgColor theme="9" tint="0.79998168889431442"/>
        <bgColor rgb="FFC5E0B4"/>
      </patternFill>
    </fill>
    <fill>
      <patternFill patternType="solid">
        <fgColor theme="9" tint="0.79998168889431442"/>
        <bgColor rgb="FFD9D9D9"/>
      </patternFill>
    </fill>
    <fill>
      <patternFill patternType="solid">
        <fgColor theme="9" tint="0.79998168889431442"/>
        <bgColor rgb="FFDAE3F3"/>
      </patternFill>
    </fill>
    <fill>
      <patternFill patternType="solid">
        <fgColor theme="9" tint="0.39997558519241921"/>
        <bgColor rgb="FFD9D9D9"/>
      </patternFill>
    </fill>
    <fill>
      <patternFill patternType="solid">
        <fgColor theme="9" tint="0.39997558519241921"/>
        <bgColor indexed="64"/>
      </patternFill>
    </fill>
    <fill>
      <patternFill patternType="solid">
        <fgColor theme="9" tint="0.39997558519241921"/>
        <bgColor rgb="FFC5E0B4"/>
      </patternFill>
    </fill>
    <fill>
      <patternFill patternType="solid">
        <fgColor theme="9" tint="0.39997558519241921"/>
        <bgColor rgb="FFDAE3F3"/>
      </patternFill>
    </fill>
    <fill>
      <patternFill patternType="solid">
        <fgColor theme="8" tint="0.79998168889431442"/>
        <bgColor rgb="FFA6A6A6"/>
      </patternFill>
    </fill>
    <fill>
      <patternFill patternType="solid">
        <fgColor theme="8" tint="0.79998168889431442"/>
        <bgColor rgb="FFBCD7F1"/>
      </patternFill>
    </fill>
    <fill>
      <patternFill patternType="solid">
        <fgColor theme="8" tint="0.79998168889431442"/>
        <bgColor rgb="FFDAE3F3"/>
      </patternFill>
    </fill>
    <fill>
      <patternFill patternType="solid">
        <fgColor theme="7" tint="0.59999389629810485"/>
        <bgColor rgb="FFFFF6DD"/>
      </patternFill>
    </fill>
    <fill>
      <patternFill patternType="solid">
        <fgColor theme="7" tint="0.79998168889431442"/>
        <bgColor rgb="FFFFF2CC"/>
      </patternFill>
    </fill>
    <fill>
      <patternFill patternType="solid">
        <fgColor theme="7" tint="0.59999389629810485"/>
        <bgColor rgb="FFDAE3F3"/>
      </patternFill>
    </fill>
    <fill>
      <patternFill patternType="solid">
        <fgColor theme="7" tint="0.59999389629810485"/>
        <bgColor rgb="FFFFF2CC"/>
      </patternFill>
    </fill>
    <fill>
      <patternFill patternType="solid">
        <fgColor theme="7" tint="0.79998168889431442"/>
        <bgColor rgb="FFDAE3F3"/>
      </patternFill>
    </fill>
    <fill>
      <patternFill patternType="solid">
        <fgColor theme="0"/>
        <bgColor rgb="FFFFF2CC"/>
      </patternFill>
    </fill>
    <fill>
      <patternFill patternType="solid">
        <fgColor theme="8" tint="0.59999389629810485"/>
        <bgColor rgb="FFFFF2CC"/>
      </patternFill>
    </fill>
    <fill>
      <patternFill patternType="solid">
        <fgColor theme="7" tint="0.79998168889431442"/>
        <bgColor rgb="FFBCD7F1"/>
      </patternFill>
    </fill>
    <fill>
      <patternFill patternType="solid">
        <fgColor theme="8" tint="0.79998168889431442"/>
        <bgColor rgb="FFFFF2CC"/>
      </patternFill>
    </fill>
    <fill>
      <patternFill patternType="solid">
        <fgColor theme="0"/>
        <bgColor rgb="FFA6A6A6"/>
      </patternFill>
    </fill>
    <fill>
      <patternFill patternType="solid">
        <fgColor theme="0"/>
        <bgColor rgb="FFBCD7F1"/>
      </patternFill>
    </fill>
    <fill>
      <patternFill patternType="solid">
        <fgColor theme="8" tint="0.59999389629810485"/>
        <bgColor rgb="FFFFF8E5"/>
      </patternFill>
    </fill>
    <fill>
      <patternFill patternType="solid">
        <fgColor rgb="FFD9E1F2"/>
        <bgColor rgb="FFD9E1F2"/>
      </patternFill>
    </fill>
    <fill>
      <patternFill patternType="solid">
        <fgColor theme="0"/>
        <bgColor rgb="FFD9E1F2"/>
      </patternFill>
    </fill>
    <fill>
      <patternFill patternType="solid">
        <fgColor rgb="FFFFFF00"/>
        <bgColor rgb="FFD9E1F2"/>
      </patternFill>
    </fill>
    <fill>
      <patternFill patternType="solid">
        <fgColor rgb="FFFFC000"/>
        <bgColor indexed="64"/>
      </patternFill>
    </fill>
    <fill>
      <patternFill patternType="solid">
        <fgColor theme="9" tint="0.79998168889431442"/>
        <bgColor rgb="FFBCD7F1"/>
      </patternFill>
    </fill>
    <fill>
      <patternFill patternType="solid">
        <fgColor theme="9" tint="0.79998168889431442"/>
        <bgColor rgb="FFFFF2CC"/>
      </patternFill>
    </fill>
    <fill>
      <patternFill patternType="solid">
        <fgColor theme="4" tint="0.79998168889431442"/>
        <bgColor rgb="FFBCD7F1"/>
      </patternFill>
    </fill>
    <fill>
      <patternFill patternType="solid">
        <fgColor theme="4" tint="0.79998168889431442"/>
        <bgColor rgb="FFFFF2CC"/>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59999389629810485"/>
        <bgColor rgb="FFE7E6E6"/>
      </patternFill>
    </fill>
    <fill>
      <patternFill patternType="solid">
        <fgColor theme="0"/>
        <bgColor rgb="FFE7E6E6"/>
      </patternFill>
    </fill>
    <fill>
      <patternFill patternType="darkGray">
        <fgColor rgb="FF98D039"/>
        <bgColor theme="9" tint="0.79998168889431442"/>
      </patternFill>
    </fill>
    <fill>
      <patternFill patternType="solid">
        <fgColor theme="5" tint="0.59999389629810485"/>
        <bgColor rgb="FFFFF2CC"/>
      </patternFill>
    </fill>
    <fill>
      <patternFill patternType="solid">
        <fgColor theme="0"/>
        <bgColor rgb="FFFFC7CE"/>
      </patternFill>
    </fill>
    <fill>
      <patternFill patternType="solid">
        <fgColor theme="8" tint="0.59999389629810485"/>
        <bgColor rgb="FFFFC7CE"/>
      </patternFill>
    </fill>
    <fill>
      <patternFill patternType="solid">
        <fgColor theme="7" tint="0.39997558519241921"/>
        <bgColor rgb="FFFFE699"/>
      </patternFill>
    </fill>
    <fill>
      <patternFill patternType="solid">
        <fgColor theme="2" tint="-0.249977111117893"/>
        <bgColor indexed="64"/>
      </patternFill>
    </fill>
    <fill>
      <patternFill patternType="solid">
        <fgColor theme="2" tint="-0.249977111117893"/>
        <bgColor rgb="FFA6A6A6"/>
      </patternFill>
    </fill>
    <fill>
      <patternFill patternType="solid">
        <fgColor rgb="FFFFFF00"/>
        <bgColor rgb="FFFFF2CC"/>
      </patternFill>
    </fill>
    <fill>
      <patternFill patternType="solid">
        <fgColor theme="7" tint="-0.249977111117893"/>
        <bgColor rgb="FFFFF6DD"/>
      </patternFill>
    </fill>
    <fill>
      <patternFill patternType="solid">
        <fgColor theme="7" tint="-0.249977111117893"/>
        <bgColor rgb="FFFFF2CC"/>
      </patternFill>
    </fill>
    <fill>
      <patternFill patternType="solid">
        <fgColor theme="7" tint="-0.249977111117893"/>
        <bgColor indexed="64"/>
      </patternFill>
    </fill>
    <fill>
      <patternFill patternType="solid">
        <fgColor theme="8" tint="-0.249977111117893"/>
        <bgColor rgb="FFA6A6A6"/>
      </patternFill>
    </fill>
    <fill>
      <patternFill patternType="solid">
        <fgColor theme="8" tint="-0.249977111117893"/>
        <bgColor rgb="FFBCD7F1"/>
      </patternFill>
    </fill>
    <fill>
      <patternFill patternType="solid">
        <fgColor theme="5" tint="0.39997558519241921"/>
        <bgColor rgb="FFFFC7CE"/>
      </patternFill>
    </fill>
    <fill>
      <patternFill patternType="solid">
        <fgColor theme="1" tint="0.499984740745262"/>
        <bgColor rgb="FFC9C9C9"/>
      </patternFill>
    </fill>
    <fill>
      <patternFill patternType="solid">
        <fgColor theme="1" tint="0.499984740745262"/>
        <bgColor indexed="64"/>
      </patternFill>
    </fill>
    <fill>
      <patternFill patternType="solid">
        <fgColor theme="9"/>
        <bgColor indexed="64"/>
      </patternFill>
    </fill>
  </fills>
  <borders count="175">
    <border>
      <left/>
      <right/>
      <top/>
      <bottom/>
      <diagonal/>
    </border>
    <border>
      <left style="thin">
        <color rgb="FF808080"/>
      </left>
      <right style="thin">
        <color rgb="FF808080"/>
      </right>
      <top style="thin">
        <color rgb="FF808080"/>
      </top>
      <bottom style="thin">
        <color rgb="FF808080"/>
      </bottom>
      <diagonal/>
    </border>
    <border>
      <left style="thin">
        <color rgb="FFC0C0C0"/>
      </left>
      <right style="thin">
        <color rgb="FFC0C0C0"/>
      </right>
      <top style="thin">
        <color rgb="FFC0C0C0"/>
      </top>
      <bottom style="thin">
        <color rgb="FFC0C0C0"/>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double">
        <color auto="1"/>
      </right>
      <top style="double">
        <color auto="1"/>
      </top>
      <bottom/>
      <diagonal/>
    </border>
    <border>
      <left style="double">
        <color auto="1"/>
      </left>
      <right/>
      <top/>
      <bottom/>
      <diagonal/>
    </border>
    <border>
      <left style="double">
        <color auto="1"/>
      </left>
      <right style="double">
        <color auto="1"/>
      </right>
      <top style="double">
        <color auto="1"/>
      </top>
      <bottom style="double">
        <color auto="1"/>
      </bottom>
      <diagonal/>
    </border>
    <border>
      <left style="double">
        <color auto="1"/>
      </left>
      <right style="double">
        <color auto="1"/>
      </right>
      <top style="double">
        <color auto="1"/>
      </top>
      <bottom style="thin">
        <color auto="1"/>
      </bottom>
      <diagonal/>
    </border>
    <border>
      <left/>
      <right style="thin">
        <color auto="1"/>
      </right>
      <top style="double">
        <color auto="1"/>
      </top>
      <bottom/>
      <diagonal/>
    </border>
    <border>
      <left style="thin">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double">
        <color auto="1"/>
      </right>
      <top style="double">
        <color auto="1"/>
      </top>
      <bottom/>
      <diagonal/>
    </border>
    <border>
      <left style="double">
        <color auto="1"/>
      </left>
      <right/>
      <top style="double">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diagonal/>
    </border>
    <border>
      <left style="medium">
        <color auto="1"/>
      </left>
      <right style="medium">
        <color auto="1"/>
      </right>
      <top style="medium">
        <color auto="1"/>
      </top>
      <bottom/>
      <diagonal/>
    </border>
    <border>
      <left/>
      <right style="medium">
        <color auto="1"/>
      </right>
      <top/>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style="double">
        <color auto="1"/>
      </right>
      <top style="medium">
        <color auto="1"/>
      </top>
      <bottom/>
      <diagonal/>
    </border>
    <border>
      <left/>
      <right style="thin">
        <color auto="1"/>
      </right>
      <top/>
      <bottom/>
      <diagonal/>
    </border>
    <border>
      <left style="thin">
        <color auto="1"/>
      </left>
      <right style="thin">
        <color auto="1"/>
      </right>
      <top/>
      <bottom/>
      <diagonal/>
    </border>
    <border>
      <left style="thin">
        <color auto="1"/>
      </left>
      <right/>
      <top style="medium">
        <color auto="1"/>
      </top>
      <bottom/>
      <diagonal/>
    </border>
    <border>
      <left style="double">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thin">
        <color auto="1"/>
      </left>
      <right style="double">
        <color auto="1"/>
      </right>
      <top/>
      <bottom/>
      <diagonal/>
    </border>
    <border>
      <left style="thin">
        <color auto="1"/>
      </left>
      <right/>
      <top/>
      <bottom/>
      <diagonal/>
    </border>
    <border>
      <left style="double">
        <color auto="1"/>
      </left>
      <right style="thin">
        <color auto="1"/>
      </right>
      <top/>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thin">
        <color auto="1"/>
      </left>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bottom style="medium">
        <color auto="1"/>
      </bottom>
      <diagonal/>
    </border>
    <border>
      <left style="medium">
        <color auto="1"/>
      </left>
      <right style="thin">
        <color auto="1"/>
      </right>
      <top/>
      <bottom style="medium">
        <color auto="1"/>
      </bottom>
      <diagonal/>
    </border>
    <border>
      <left style="thin">
        <color auto="1"/>
      </left>
      <right style="double">
        <color auto="1"/>
      </right>
      <top/>
      <bottom style="medium">
        <color auto="1"/>
      </bottom>
      <diagonal/>
    </border>
    <border>
      <left style="medium">
        <color auto="1"/>
      </left>
      <right style="thin">
        <color auto="1"/>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double">
        <color auto="1"/>
      </left>
      <right style="thin">
        <color auto="1"/>
      </right>
      <top style="medium">
        <color auto="1"/>
      </top>
      <bottom style="medium">
        <color auto="1"/>
      </bottom>
      <diagonal/>
    </border>
    <border>
      <left style="medium">
        <color auto="1"/>
      </left>
      <right/>
      <top/>
      <bottom style="medium">
        <color auto="1"/>
      </bottom>
      <diagonal/>
    </border>
    <border>
      <left style="medium">
        <color auto="1"/>
      </left>
      <right style="medium">
        <color auto="1"/>
      </right>
      <top/>
      <bottom style="medium">
        <color auto="1"/>
      </bottom>
      <diagonal/>
    </border>
    <border>
      <left/>
      <right style="thin">
        <color auto="1"/>
      </right>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style="medium">
        <color auto="1"/>
      </right>
      <top/>
      <bottom/>
      <diagonal/>
    </border>
    <border>
      <left style="double">
        <color auto="1"/>
      </left>
      <right style="thin">
        <color auto="1"/>
      </right>
      <top/>
      <bottom style="medium">
        <color auto="1"/>
      </bottom>
      <diagonal/>
    </border>
    <border>
      <left style="thin">
        <color auto="1"/>
      </left>
      <right/>
      <top/>
      <bottom style="thin">
        <color auto="1"/>
      </bottom>
      <diagonal/>
    </border>
    <border>
      <left/>
      <right/>
      <top/>
      <bottom style="thin">
        <color auto="1"/>
      </bottom>
      <diagonal/>
    </border>
    <border>
      <left/>
      <right style="double">
        <color auto="1"/>
      </right>
      <top style="medium">
        <color auto="1"/>
      </top>
      <bottom/>
      <diagonal/>
    </border>
    <border>
      <left style="double">
        <color auto="1"/>
      </left>
      <right style="double">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double">
        <color auto="1"/>
      </left>
      <right style="medium">
        <color auto="1"/>
      </right>
      <top style="medium">
        <color auto="1"/>
      </top>
      <bottom style="double">
        <color auto="1"/>
      </bottom>
      <diagonal/>
    </border>
    <border>
      <left/>
      <right style="double">
        <color auto="1"/>
      </right>
      <top style="medium">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double">
        <color auto="1"/>
      </right>
      <top style="double">
        <color auto="1"/>
      </top>
      <bottom style="medium">
        <color auto="1"/>
      </bottom>
      <diagonal/>
    </border>
    <border>
      <left style="double">
        <color auto="1"/>
      </left>
      <right style="double">
        <color auto="1"/>
      </right>
      <top style="double">
        <color auto="1"/>
      </top>
      <bottom style="medium">
        <color auto="1"/>
      </bottom>
      <diagonal/>
    </border>
    <border>
      <left style="double">
        <color auto="1"/>
      </left>
      <right/>
      <top style="double">
        <color auto="1"/>
      </top>
      <bottom style="medium">
        <color auto="1"/>
      </bottom>
      <diagonal/>
    </border>
    <border>
      <left/>
      <right style="double">
        <color auto="1"/>
      </right>
      <top style="double">
        <color auto="1"/>
      </top>
      <bottom style="medium">
        <color auto="1"/>
      </bottom>
      <diagonal/>
    </border>
    <border>
      <left/>
      <right style="medium">
        <color auto="1"/>
      </right>
      <top/>
      <bottom style="medium">
        <color auto="1"/>
      </bottom>
      <diagonal/>
    </border>
    <border>
      <left/>
      <right style="thin">
        <color auto="1"/>
      </right>
      <top style="thin">
        <color auto="1"/>
      </top>
      <bottom style="medium">
        <color auto="1"/>
      </bottom>
      <diagonal/>
    </border>
    <border>
      <left style="thin">
        <color auto="1"/>
      </left>
      <right style="medium">
        <color auto="1"/>
      </right>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thin">
        <color auto="1"/>
      </top>
      <bottom style="double">
        <color auto="1"/>
      </bottom>
      <diagonal/>
    </border>
    <border>
      <left/>
      <right style="medium">
        <color rgb="FFB4C7E7"/>
      </right>
      <top style="medium">
        <color rgb="FFB4C7E7"/>
      </top>
      <bottom style="medium">
        <color rgb="FFB4C7E7"/>
      </bottom>
      <diagonal/>
    </border>
    <border>
      <left style="medium">
        <color rgb="FFBCD7F1"/>
      </left>
      <right style="medium">
        <color rgb="FFB4C7E7"/>
      </right>
      <top style="medium">
        <color rgb="FFB4C7E7"/>
      </top>
      <bottom style="medium">
        <color rgb="FFB4C7E7"/>
      </bottom>
      <diagonal/>
    </border>
    <border>
      <left style="medium">
        <color indexed="64"/>
      </left>
      <right/>
      <top style="medium">
        <color rgb="FFBFBFBF"/>
      </top>
      <bottom style="medium">
        <color rgb="FFBFBFBF"/>
      </bottom>
      <diagonal/>
    </border>
    <border>
      <left style="medium">
        <color indexed="64"/>
      </left>
      <right/>
      <top/>
      <bottom style="medium">
        <color rgb="FFBFBFBF"/>
      </bottom>
      <diagonal/>
    </border>
    <border>
      <left style="medium">
        <color indexed="64"/>
      </left>
      <right/>
      <top style="medium">
        <color rgb="FFBFBFBF"/>
      </top>
      <bottom/>
      <diagonal/>
    </border>
    <border>
      <left style="medium">
        <color indexed="64"/>
      </left>
      <right style="medium">
        <color indexed="64"/>
      </right>
      <top/>
      <bottom style="medium">
        <color rgb="FFBFBFBF"/>
      </bottom>
      <diagonal/>
    </border>
    <border>
      <left style="medium">
        <color indexed="64"/>
      </left>
      <right style="medium">
        <color indexed="64"/>
      </right>
      <top style="medium">
        <color rgb="FFBFBFBF"/>
      </top>
      <bottom/>
      <diagonal/>
    </border>
    <border>
      <left style="medium">
        <color indexed="64"/>
      </left>
      <right style="medium">
        <color indexed="64"/>
      </right>
      <top style="medium">
        <color rgb="FFBFBFBF"/>
      </top>
      <bottom style="medium">
        <color rgb="FFBFBFBF"/>
      </bottom>
      <diagonal/>
    </border>
    <border>
      <left/>
      <right/>
      <top style="medium">
        <color rgb="FFBFBFBF"/>
      </top>
      <bottom style="medium">
        <color rgb="FFBFBFBF"/>
      </bottom>
      <diagonal/>
    </border>
    <border>
      <left/>
      <right/>
      <top/>
      <bottom style="medium">
        <color rgb="FFBFBFBF"/>
      </bottom>
      <diagonal/>
    </border>
    <border>
      <left/>
      <right/>
      <top style="medium">
        <color rgb="FFBFBFBF"/>
      </top>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medium">
        <color indexed="64"/>
      </left>
      <right style="medium">
        <color indexed="64"/>
      </right>
      <top style="double">
        <color indexed="8"/>
      </top>
      <bottom style="medium">
        <color indexed="64"/>
      </bottom>
      <diagonal/>
    </border>
    <border>
      <left/>
      <right style="medium">
        <color indexed="64"/>
      </right>
      <top style="double">
        <color indexed="8"/>
      </top>
      <bottom style="medium">
        <color indexed="64"/>
      </bottom>
      <diagonal/>
    </border>
    <border>
      <left style="medium">
        <color indexed="64"/>
      </left>
      <right style="dotted">
        <color auto="1"/>
      </right>
      <top style="dotted">
        <color auto="1"/>
      </top>
      <bottom style="dotted">
        <color auto="1"/>
      </bottom>
      <diagonal/>
    </border>
    <border>
      <left/>
      <right/>
      <top style="double">
        <color auto="1"/>
      </top>
      <bottom/>
      <diagonal/>
    </border>
    <border>
      <left style="double">
        <color auto="1"/>
      </left>
      <right style="double">
        <color auto="1"/>
      </right>
      <top/>
      <bottom/>
      <diagonal/>
    </border>
    <border>
      <left style="double">
        <color auto="1"/>
      </left>
      <right/>
      <top style="medium">
        <color auto="1"/>
      </top>
      <bottom/>
      <diagonal/>
    </border>
    <border>
      <left style="medium">
        <color auto="1"/>
      </left>
      <right style="double">
        <color auto="1"/>
      </right>
      <top style="medium">
        <color auto="1"/>
      </top>
      <bottom/>
      <diagonal/>
    </border>
    <border>
      <left style="double">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medium">
        <color auto="1"/>
      </right>
      <top style="medium">
        <color auto="1"/>
      </top>
      <bottom style="double">
        <color auto="1"/>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double">
        <color auto="1"/>
      </left>
      <right style="medium">
        <color indexed="64"/>
      </right>
      <top style="medium">
        <color indexed="64"/>
      </top>
      <bottom style="medium">
        <color auto="1"/>
      </bottom>
      <diagonal/>
    </border>
    <border>
      <left style="double">
        <color auto="1"/>
      </left>
      <right/>
      <top style="medium">
        <color auto="1"/>
      </top>
      <bottom style="double">
        <color indexed="64"/>
      </bottom>
      <diagonal/>
    </border>
    <border>
      <left/>
      <right/>
      <top style="medium">
        <color auto="1"/>
      </top>
      <bottom style="double">
        <color indexed="64"/>
      </bottom>
      <diagonal/>
    </border>
    <border>
      <left/>
      <right style="thin">
        <color auto="1"/>
      </right>
      <top style="medium">
        <color auto="1"/>
      </top>
      <bottom style="double">
        <color indexed="64"/>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top style="thin">
        <color auto="1"/>
      </top>
      <bottom style="thin">
        <color auto="1"/>
      </bottom>
      <diagonal/>
    </border>
    <border>
      <left style="thin">
        <color auto="1"/>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rgb="FF000000"/>
      </top>
      <bottom/>
      <diagonal/>
    </border>
    <border>
      <left style="thin">
        <color rgb="FF000000"/>
      </left>
      <right style="thin">
        <color auto="1"/>
      </right>
      <top style="thin">
        <color rgb="FF000000"/>
      </top>
      <bottom/>
      <diagonal/>
    </border>
    <border>
      <left style="thin">
        <color rgb="FF000000"/>
      </left>
      <right style="thin">
        <color auto="1"/>
      </right>
      <top/>
      <bottom/>
      <diagonal/>
    </border>
    <border>
      <left style="thin">
        <color rgb="FF000000"/>
      </left>
      <right style="thin">
        <color auto="1"/>
      </right>
      <top/>
      <bottom style="thin">
        <color rgb="FF000000"/>
      </bottom>
      <diagonal/>
    </border>
    <border>
      <left/>
      <right/>
      <top style="thin">
        <color rgb="FF000000"/>
      </top>
      <bottom/>
      <diagonal/>
    </border>
    <border>
      <left style="thin">
        <color auto="1"/>
      </left>
      <right/>
      <top style="thin">
        <color rgb="FF000000"/>
      </top>
      <bottom/>
      <diagonal/>
    </border>
    <border>
      <left style="thin">
        <color auto="1"/>
      </left>
      <right style="thin">
        <color auto="1"/>
      </right>
      <top/>
      <bottom style="thin">
        <color rgb="FF000000"/>
      </bottom>
      <diagonal/>
    </border>
    <border>
      <left style="thin">
        <color auto="1"/>
      </left>
      <right/>
      <top/>
      <bottom style="thin">
        <color rgb="FF000000"/>
      </bottom>
      <diagonal/>
    </border>
    <border>
      <left style="medium">
        <color indexed="64"/>
      </left>
      <right style="medium">
        <color indexed="64"/>
      </right>
      <top/>
      <bottom style="double">
        <color indexed="64"/>
      </bottom>
      <diagonal/>
    </border>
    <border>
      <left style="double">
        <color auto="1"/>
      </left>
      <right style="double">
        <color auto="1"/>
      </right>
      <top/>
      <bottom style="double">
        <color auto="1"/>
      </bottom>
      <diagonal/>
    </border>
    <border>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64"/>
      </right>
      <top/>
      <bottom style="double">
        <color indexed="64"/>
      </bottom>
      <diagonal/>
    </border>
    <border>
      <left/>
      <right/>
      <top/>
      <bottom style="double">
        <color indexed="8"/>
      </bottom>
      <diagonal/>
    </border>
    <border>
      <left style="medium">
        <color indexed="64"/>
      </left>
      <right style="medium">
        <color indexed="64"/>
      </right>
      <top/>
      <bottom style="double">
        <color indexed="64"/>
      </bottom>
      <diagonal/>
    </border>
  </borders>
  <cellStyleXfs count="47">
    <xf numFmtId="0" fontId="0" fillId="0" borderId="0"/>
    <xf numFmtId="166" fontId="119" fillId="0" borderId="0" applyBorder="0" applyProtection="0"/>
    <xf numFmtId="175" fontId="119" fillId="0" borderId="0" applyBorder="0" applyProtection="0"/>
    <xf numFmtId="9" fontId="119" fillId="0" borderId="0" applyBorder="0" applyProtection="0"/>
    <xf numFmtId="0" fontId="91" fillId="0" borderId="0" applyBorder="0" applyProtection="0"/>
    <xf numFmtId="0" fontId="3" fillId="0" borderId="0" applyBorder="0" applyProtection="0"/>
    <xf numFmtId="0" fontId="4" fillId="0" borderId="0" applyBorder="0" applyProtection="0"/>
    <xf numFmtId="0" fontId="5" fillId="0" borderId="0" applyBorder="0" applyProtection="0"/>
    <xf numFmtId="0" fontId="119" fillId="0" borderId="0" applyBorder="0" applyProtection="0"/>
    <xf numFmtId="0" fontId="6" fillId="2" borderId="1" applyProtection="0"/>
    <xf numFmtId="0" fontId="7" fillId="0" borderId="0" applyBorder="0" applyProtection="0"/>
    <xf numFmtId="0" fontId="8" fillId="0" borderId="0" applyBorder="0" applyProtection="0"/>
    <xf numFmtId="0" fontId="119" fillId="0" borderId="0" applyBorder="0" applyProtection="0"/>
    <xf numFmtId="0" fontId="9" fillId="3" borderId="0" applyBorder="0" applyProtection="0"/>
    <xf numFmtId="0" fontId="10" fillId="2" borderId="0" applyBorder="0" applyProtection="0"/>
    <xf numFmtId="0" fontId="11" fillId="4" borderId="0" applyBorder="0" applyProtection="0"/>
    <xf numFmtId="0" fontId="11" fillId="0" borderId="0" applyBorder="0" applyProtection="0"/>
    <xf numFmtId="0" fontId="12" fillId="5" borderId="0" applyBorder="0" applyProtection="0"/>
    <xf numFmtId="0" fontId="13" fillId="0" borderId="0" applyBorder="0" applyProtection="0"/>
    <xf numFmtId="0" fontId="14" fillId="6" borderId="0" applyBorder="0" applyProtection="0"/>
    <xf numFmtId="0" fontId="14" fillId="7" borderId="0" applyBorder="0" applyProtection="0"/>
    <xf numFmtId="0" fontId="13" fillId="8" borderId="0" applyBorder="0" applyProtection="0"/>
    <xf numFmtId="166" fontId="119" fillId="0" borderId="0" applyBorder="0" applyProtection="0"/>
    <xf numFmtId="167" fontId="119" fillId="0" borderId="0" applyBorder="0" applyProtection="0"/>
    <xf numFmtId="168" fontId="119" fillId="0" borderId="0" applyBorder="0" applyProtection="0"/>
    <xf numFmtId="168" fontId="119" fillId="0" borderId="0" applyBorder="0" applyProtection="0"/>
    <xf numFmtId="0" fontId="119" fillId="0" borderId="0"/>
    <xf numFmtId="0" fontId="15" fillId="0" borderId="0"/>
    <xf numFmtId="0" fontId="15" fillId="0" borderId="0"/>
    <xf numFmtId="0" fontId="119" fillId="0" borderId="0" applyBorder="0" applyProtection="0"/>
    <xf numFmtId="0" fontId="16" fillId="0" borderId="0"/>
    <xf numFmtId="0" fontId="119" fillId="9" borderId="2" applyProtection="0"/>
    <xf numFmtId="9" fontId="119" fillId="0" borderId="0" applyBorder="0" applyProtection="0"/>
    <xf numFmtId="9" fontId="119" fillId="0" borderId="0" applyBorder="0" applyProtection="0"/>
    <xf numFmtId="9" fontId="119" fillId="0" borderId="0" applyBorder="0" applyProtection="0"/>
    <xf numFmtId="0" fontId="17" fillId="10" borderId="0" applyBorder="0" applyProtection="0"/>
    <xf numFmtId="168" fontId="119" fillId="0" borderId="0" applyBorder="0" applyProtection="0"/>
    <xf numFmtId="0" fontId="21" fillId="11" borderId="0" applyBorder="0" applyProtection="0"/>
    <xf numFmtId="172" fontId="119" fillId="0" borderId="0" applyBorder="0" applyProtection="0"/>
    <xf numFmtId="0" fontId="187" fillId="0" borderId="0"/>
    <xf numFmtId="0" fontId="200" fillId="0" borderId="0"/>
    <xf numFmtId="180" fontId="202" fillId="0" borderId="0" applyFont="0" applyFill="0" applyBorder="0" applyAlignment="0" applyProtection="0"/>
    <xf numFmtId="181" fontId="15" fillId="0" borderId="0" applyFont="0" applyFill="0" applyBorder="0" applyAlignment="0" applyProtection="0"/>
    <xf numFmtId="9" fontId="15" fillId="0" borderId="0" applyFont="0" applyFill="0" applyBorder="0" applyAlignment="0" applyProtection="0"/>
    <xf numFmtId="0" fontId="2" fillId="0" borderId="0"/>
    <xf numFmtId="0" fontId="1" fillId="0" borderId="0"/>
    <xf numFmtId="44" fontId="1" fillId="0" borderId="0" applyFont="0" applyFill="0" applyBorder="0" applyAlignment="0" applyProtection="0"/>
  </cellStyleXfs>
  <cellXfs count="7841">
    <xf numFmtId="0" fontId="0" fillId="0" borderId="0" xfId="0"/>
    <xf numFmtId="0" fontId="18" fillId="0" borderId="0" xfId="0" applyFont="1"/>
    <xf numFmtId="0" fontId="18" fillId="0" borderId="0" xfId="0" applyFont="1" applyAlignment="1">
      <alignment horizontal="left" vertical="center"/>
    </xf>
    <xf numFmtId="0" fontId="18" fillId="0" borderId="0" xfId="0" applyFont="1" applyAlignment="1">
      <alignment horizontal="center" vertical="center"/>
    </xf>
    <xf numFmtId="0" fontId="18" fillId="0" borderId="0" xfId="0" applyFont="1" applyAlignment="1">
      <alignment horizontal="right" vertical="center"/>
    </xf>
    <xf numFmtId="0" fontId="18" fillId="0" borderId="0" xfId="0" applyFont="1" applyAlignment="1">
      <alignment horizontal="justify" vertical="center" wrapText="1"/>
    </xf>
    <xf numFmtId="0" fontId="18" fillId="0" borderId="0" xfId="0" applyFont="1" applyAlignment="1">
      <alignment horizontal="left" vertical="center" wrapText="1"/>
    </xf>
    <xf numFmtId="168" fontId="18" fillId="0" borderId="0" xfId="36" applyFont="1" applyBorder="1" applyAlignment="1" applyProtection="1">
      <alignment horizontal="center" vertical="center"/>
    </xf>
    <xf numFmtId="9" fontId="18" fillId="0" borderId="0" xfId="3" applyFont="1" applyBorder="1" applyAlignment="1" applyProtection="1">
      <alignment horizontal="center" vertical="center"/>
    </xf>
    <xf numFmtId="169" fontId="18" fillId="0" borderId="0" xfId="0" applyNumberFormat="1" applyFont="1" applyAlignment="1">
      <alignment horizontal="center" vertical="center"/>
    </xf>
    <xf numFmtId="1" fontId="18" fillId="0" borderId="0" xfId="0" applyNumberFormat="1" applyFont="1" applyAlignment="1">
      <alignment horizontal="center" vertical="center"/>
    </xf>
    <xf numFmtId="14" fontId="18" fillId="0" borderId="0" xfId="0" applyNumberFormat="1" applyFont="1"/>
    <xf numFmtId="14" fontId="18" fillId="0" borderId="0" xfId="0" applyNumberFormat="1" applyFont="1" applyAlignment="1">
      <alignment wrapText="1"/>
    </xf>
    <xf numFmtId="0" fontId="18" fillId="0" borderId="3" xfId="0" applyFont="1" applyBorder="1"/>
    <xf numFmtId="0" fontId="19" fillId="0" borderId="3" xfId="0" applyFont="1" applyBorder="1" applyAlignment="1">
      <alignment horizontal="center" vertical="center"/>
    </xf>
    <xf numFmtId="0" fontId="19" fillId="0" borderId="3" xfId="0" applyFont="1" applyBorder="1" applyAlignment="1">
      <alignment horizontal="center" vertical="center" wrapText="1"/>
    </xf>
    <xf numFmtId="0" fontId="19" fillId="13" borderId="4" xfId="0" applyFont="1" applyFill="1" applyBorder="1" applyAlignment="1">
      <alignment horizontal="center" vertical="center" wrapText="1"/>
    </xf>
    <xf numFmtId="169" fontId="19" fillId="12" borderId="0" xfId="0" applyNumberFormat="1" applyFont="1" applyFill="1" applyAlignment="1">
      <alignment horizontal="center" vertical="center"/>
    </xf>
    <xf numFmtId="168" fontId="19" fillId="12" borderId="9" xfId="36" applyFont="1" applyFill="1" applyBorder="1" applyAlignment="1" applyProtection="1">
      <alignment horizontal="center" vertical="center" wrapText="1"/>
    </xf>
    <xf numFmtId="168" fontId="19" fillId="12" borderId="10" xfId="36" applyFont="1" applyFill="1" applyBorder="1" applyAlignment="1" applyProtection="1">
      <alignment horizontal="center" vertical="center" wrapText="1"/>
    </xf>
    <xf numFmtId="9" fontId="19" fillId="12" borderId="10" xfId="3" applyFont="1" applyFill="1" applyBorder="1" applyAlignment="1" applyProtection="1">
      <alignment horizontal="center" vertical="center" wrapText="1"/>
    </xf>
    <xf numFmtId="169" fontId="19" fillId="12" borderId="10" xfId="36" applyNumberFormat="1" applyFont="1" applyFill="1" applyBorder="1" applyAlignment="1" applyProtection="1">
      <alignment horizontal="center" vertical="center" wrapText="1"/>
    </xf>
    <xf numFmtId="9" fontId="19" fillId="12" borderId="11" xfId="3" applyFont="1" applyFill="1" applyBorder="1" applyAlignment="1" applyProtection="1">
      <alignment horizontal="center" vertical="center" wrapText="1"/>
    </xf>
    <xf numFmtId="169" fontId="19" fillId="12" borderId="12" xfId="0" applyNumberFormat="1" applyFont="1" applyFill="1" applyBorder="1" applyAlignment="1">
      <alignment horizontal="center" vertical="center"/>
    </xf>
    <xf numFmtId="169" fontId="19" fillId="12" borderId="13" xfId="0" applyNumberFormat="1" applyFont="1" applyFill="1" applyBorder="1" applyAlignment="1">
      <alignment horizontal="center" vertical="center"/>
    </xf>
    <xf numFmtId="169" fontId="19" fillId="12" borderId="3" xfId="0" applyNumberFormat="1" applyFont="1" applyFill="1" applyBorder="1" applyAlignment="1">
      <alignment horizontal="center" vertical="center"/>
    </xf>
    <xf numFmtId="1" fontId="19" fillId="12" borderId="5" xfId="0" applyNumberFormat="1" applyFont="1" applyFill="1" applyBorder="1" applyAlignment="1">
      <alignment horizontal="center" vertical="center" wrapText="1"/>
    </xf>
    <xf numFmtId="1" fontId="19" fillId="12" borderId="12" xfId="0" applyNumberFormat="1" applyFont="1" applyFill="1" applyBorder="1" applyAlignment="1">
      <alignment horizontal="center" vertical="center" wrapText="1"/>
    </xf>
    <xf numFmtId="9" fontId="19" fillId="12" borderId="12" xfId="3" applyFont="1" applyFill="1" applyBorder="1" applyAlignment="1" applyProtection="1">
      <alignment horizontal="center" vertical="center" wrapText="1"/>
    </xf>
    <xf numFmtId="1" fontId="19" fillId="12" borderId="12" xfId="0" applyNumberFormat="1" applyFont="1" applyFill="1" applyBorder="1" applyAlignment="1">
      <alignment horizontal="center" vertical="center"/>
    </xf>
    <xf numFmtId="1" fontId="19" fillId="12" borderId="13" xfId="0" applyNumberFormat="1" applyFont="1" applyFill="1" applyBorder="1" applyAlignment="1">
      <alignment horizontal="center" vertical="center"/>
    </xf>
    <xf numFmtId="14" fontId="19" fillId="12" borderId="12" xfId="0" applyNumberFormat="1" applyFont="1" applyFill="1" applyBorder="1" applyAlignment="1">
      <alignment horizontal="center" vertical="center"/>
    </xf>
    <xf numFmtId="0" fontId="18" fillId="15" borderId="14" xfId="0" applyFont="1" applyFill="1" applyBorder="1" applyAlignment="1">
      <alignment horizontal="center" vertical="center" wrapText="1"/>
    </xf>
    <xf numFmtId="170" fontId="18" fillId="15" borderId="4" xfId="0" applyNumberFormat="1" applyFont="1" applyFill="1" applyBorder="1" applyAlignment="1">
      <alignment vertical="center"/>
    </xf>
    <xf numFmtId="168" fontId="18" fillId="15" borderId="4" xfId="36" applyFont="1" applyFill="1" applyBorder="1" applyAlignment="1" applyProtection="1">
      <alignment horizontal="right" vertical="center"/>
    </xf>
    <xf numFmtId="0" fontId="18" fillId="14" borderId="14" xfId="0" applyFont="1" applyFill="1" applyBorder="1" applyAlignment="1">
      <alignment horizontal="center" vertical="center" wrapText="1"/>
    </xf>
    <xf numFmtId="0" fontId="18" fillId="15" borderId="14" xfId="0" applyFont="1" applyFill="1" applyBorder="1" applyAlignment="1">
      <alignment horizontal="left" vertical="center" wrapText="1"/>
    </xf>
    <xf numFmtId="168" fontId="18" fillId="15" borderId="4" xfId="36" applyFont="1" applyFill="1" applyBorder="1" applyAlignment="1" applyProtection="1">
      <alignment vertical="center"/>
    </xf>
    <xf numFmtId="169" fontId="18" fillId="15" borderId="4" xfId="36" applyNumberFormat="1" applyFont="1" applyFill="1" applyBorder="1" applyAlignment="1" applyProtection="1">
      <alignment vertical="center"/>
    </xf>
    <xf numFmtId="168" fontId="18" fillId="15" borderId="3" xfId="36" applyFont="1" applyFill="1" applyBorder="1" applyAlignment="1" applyProtection="1">
      <alignment horizontal="right" vertical="center"/>
    </xf>
    <xf numFmtId="0" fontId="19" fillId="16" borderId="16" xfId="0" applyFont="1" applyFill="1" applyBorder="1" applyAlignment="1">
      <alignment vertical="center" wrapText="1"/>
    </xf>
    <xf numFmtId="0" fontId="19" fillId="13" borderId="0" xfId="0" applyFont="1" applyFill="1" applyAlignment="1">
      <alignment horizontal="center" vertical="center" wrapText="1"/>
    </xf>
    <xf numFmtId="0" fontId="19" fillId="16" borderId="0" xfId="0" applyFont="1" applyFill="1" applyAlignment="1">
      <alignment vertical="center" wrapText="1"/>
    </xf>
    <xf numFmtId="0" fontId="19" fillId="16" borderId="0" xfId="0" applyFont="1" applyFill="1" applyAlignment="1">
      <alignment vertical="center"/>
    </xf>
    <xf numFmtId="168" fontId="19" fillId="16" borderId="17" xfId="0" applyNumberFormat="1" applyFont="1" applyFill="1" applyBorder="1" applyAlignment="1">
      <alignment horizontal="right" vertical="center" wrapText="1"/>
    </xf>
    <xf numFmtId="0" fontId="19" fillId="14" borderId="0" xfId="0" applyFont="1" applyFill="1" applyAlignment="1">
      <alignment vertical="center" wrapText="1"/>
    </xf>
    <xf numFmtId="0" fontId="19" fillId="16" borderId="18" xfId="0" applyFont="1" applyFill="1" applyBorder="1" applyAlignment="1">
      <alignment horizontal="left" vertical="center" wrapText="1"/>
    </xf>
    <xf numFmtId="0" fontId="19" fillId="16" borderId="0" xfId="0" applyFont="1" applyFill="1" applyAlignment="1">
      <alignment horizontal="left" vertical="center" wrapText="1"/>
    </xf>
    <xf numFmtId="168" fontId="19" fillId="16" borderId="19" xfId="36" applyFont="1" applyFill="1" applyBorder="1" applyAlignment="1" applyProtection="1">
      <alignment horizontal="center" vertical="center"/>
    </xf>
    <xf numFmtId="9" fontId="19" fillId="16" borderId="20" xfId="3" applyFont="1" applyFill="1" applyBorder="1" applyAlignment="1" applyProtection="1">
      <alignment horizontal="center" vertical="center"/>
    </xf>
    <xf numFmtId="9" fontId="19" fillId="16" borderId="21" xfId="3" applyFont="1" applyFill="1" applyBorder="1" applyAlignment="1" applyProtection="1">
      <alignment horizontal="center" vertical="center"/>
    </xf>
    <xf numFmtId="169" fontId="19" fillId="16" borderId="22" xfId="0" applyNumberFormat="1" applyFont="1" applyFill="1" applyBorder="1" applyAlignment="1">
      <alignment horizontal="center" vertical="center" wrapText="1"/>
    </xf>
    <xf numFmtId="169" fontId="19" fillId="16" borderId="23" xfId="36" applyNumberFormat="1" applyFont="1" applyFill="1" applyBorder="1" applyAlignment="1" applyProtection="1">
      <alignment horizontal="center" vertical="center"/>
    </xf>
    <xf numFmtId="1" fontId="18" fillId="16" borderId="19" xfId="0" applyNumberFormat="1" applyFont="1" applyFill="1" applyBorder="1" applyAlignment="1">
      <alignment horizontal="center" vertical="center"/>
    </xf>
    <xf numFmtId="9" fontId="18" fillId="16" borderId="20" xfId="3" applyFont="1" applyFill="1" applyBorder="1" applyAlignment="1" applyProtection="1">
      <alignment horizontal="center" vertical="center"/>
    </xf>
    <xf numFmtId="1" fontId="19" fillId="16" borderId="19" xfId="0" applyNumberFormat="1" applyFont="1" applyFill="1" applyBorder="1" applyAlignment="1">
      <alignment horizontal="center" vertical="center" wrapText="1"/>
    </xf>
    <xf numFmtId="1" fontId="19" fillId="16" borderId="20" xfId="0" applyNumberFormat="1" applyFont="1" applyFill="1" applyBorder="1" applyAlignment="1">
      <alignment horizontal="center" vertical="center" wrapText="1"/>
    </xf>
    <xf numFmtId="1" fontId="19" fillId="16" borderId="24" xfId="0" applyNumberFormat="1" applyFont="1" applyFill="1" applyBorder="1" applyAlignment="1">
      <alignment horizontal="center" vertical="center" wrapText="1"/>
    </xf>
    <xf numFmtId="14" fontId="19" fillId="16" borderId="25" xfId="0" applyNumberFormat="1" applyFont="1" applyFill="1" applyBorder="1" applyAlignment="1">
      <alignment horizontal="center" vertical="center"/>
    </xf>
    <xf numFmtId="14" fontId="19" fillId="16" borderId="20" xfId="0" applyNumberFormat="1" applyFont="1" applyFill="1" applyBorder="1" applyAlignment="1">
      <alignment horizontal="center" vertical="center"/>
    </xf>
    <xf numFmtId="14" fontId="19" fillId="16" borderId="20" xfId="0" applyNumberFormat="1" applyFont="1" applyFill="1" applyBorder="1" applyAlignment="1">
      <alignment horizontal="center" vertical="center" wrapText="1"/>
    </xf>
    <xf numFmtId="0" fontId="19" fillId="0" borderId="0" xfId="0" applyFont="1"/>
    <xf numFmtId="0" fontId="18" fillId="17" borderId="4" xfId="0" applyFont="1" applyFill="1" applyBorder="1" applyAlignment="1">
      <alignment horizontal="center" vertical="center" wrapText="1"/>
    </xf>
    <xf numFmtId="0" fontId="18" fillId="13" borderId="4" xfId="0" applyFont="1" applyFill="1" applyBorder="1" applyAlignment="1">
      <alignment horizontal="center" vertical="center" wrapText="1"/>
    </xf>
    <xf numFmtId="1" fontId="18" fillId="17" borderId="4" xfId="0" applyNumberFormat="1" applyFont="1" applyFill="1" applyBorder="1" applyAlignment="1">
      <alignment horizontal="left" vertical="center"/>
    </xf>
    <xf numFmtId="168" fontId="18" fillId="17" borderId="4" xfId="36" applyFont="1" applyFill="1" applyBorder="1" applyAlignment="1" applyProtection="1">
      <alignment horizontal="right" vertical="center"/>
    </xf>
    <xf numFmtId="0" fontId="18" fillId="14" borderId="4" xfId="0" applyFont="1" applyFill="1" applyBorder="1" applyAlignment="1">
      <alignment horizontal="center" vertical="center" wrapText="1"/>
    </xf>
    <xf numFmtId="0" fontId="18" fillId="17" borderId="4" xfId="0" applyFont="1" applyFill="1" applyBorder="1" applyAlignment="1">
      <alignment horizontal="left" vertical="center" wrapText="1"/>
    </xf>
    <xf numFmtId="168" fontId="18" fillId="17" borderId="4" xfId="36" applyFont="1" applyFill="1" applyBorder="1" applyAlignment="1" applyProtection="1">
      <alignment horizontal="center" vertical="center"/>
    </xf>
    <xf numFmtId="9" fontId="18" fillId="17" borderId="4" xfId="3" applyFont="1" applyFill="1" applyBorder="1" applyAlignment="1" applyProtection="1">
      <alignment horizontal="center" vertical="center"/>
    </xf>
    <xf numFmtId="1" fontId="18" fillId="17" borderId="4" xfId="36" applyNumberFormat="1" applyFont="1" applyFill="1" applyBorder="1" applyAlignment="1" applyProtection="1">
      <alignment horizontal="center" vertical="center"/>
    </xf>
    <xf numFmtId="14" fontId="18" fillId="17" borderId="4" xfId="0" applyNumberFormat="1" applyFont="1" applyFill="1" applyBorder="1" applyAlignment="1">
      <alignment horizontal="center" vertical="center"/>
    </xf>
    <xf numFmtId="14" fontId="18" fillId="17" borderId="4" xfId="0" applyNumberFormat="1" applyFont="1" applyFill="1" applyBorder="1" applyAlignment="1">
      <alignment horizontal="center" vertical="center" wrapText="1"/>
    </xf>
    <xf numFmtId="168" fontId="18" fillId="17" borderId="4" xfId="36" applyFont="1" applyFill="1" applyBorder="1" applyAlignment="1" applyProtection="1">
      <alignment vertical="center"/>
    </xf>
    <xf numFmtId="169" fontId="18" fillId="17" borderId="4" xfId="36" applyNumberFormat="1" applyFont="1" applyFill="1" applyBorder="1" applyAlignment="1" applyProtection="1">
      <alignment vertical="center"/>
    </xf>
    <xf numFmtId="0" fontId="18" fillId="17" borderId="4" xfId="0" applyFont="1" applyFill="1" applyBorder="1" applyAlignment="1">
      <alignment horizontal="left" vertical="center"/>
    </xf>
    <xf numFmtId="0" fontId="18" fillId="17" borderId="4" xfId="0" applyFont="1" applyFill="1" applyBorder="1" applyAlignment="1">
      <alignment horizontal="justify" vertical="center" wrapText="1"/>
    </xf>
    <xf numFmtId="0" fontId="19" fillId="18" borderId="16" xfId="0" applyFont="1" applyFill="1" applyBorder="1" applyAlignment="1">
      <alignment vertical="center" wrapText="1"/>
    </xf>
    <xf numFmtId="0" fontId="19" fillId="13" borderId="16" xfId="0" applyFont="1" applyFill="1" applyBorder="1" applyAlignment="1">
      <alignment horizontal="center" vertical="center" wrapText="1"/>
    </xf>
    <xf numFmtId="0" fontId="19" fillId="18" borderId="16" xfId="0" applyFont="1" applyFill="1" applyBorder="1" applyAlignment="1">
      <alignment vertical="center"/>
    </xf>
    <xf numFmtId="168" fontId="19" fillId="18" borderId="16" xfId="0" applyNumberFormat="1" applyFont="1" applyFill="1" applyBorder="1" applyAlignment="1">
      <alignment horizontal="right" vertical="center" wrapText="1"/>
    </xf>
    <xf numFmtId="0" fontId="19" fillId="14" borderId="16" xfId="0" applyFont="1" applyFill="1" applyBorder="1" applyAlignment="1">
      <alignment vertical="center" wrapText="1"/>
    </xf>
    <xf numFmtId="0" fontId="19" fillId="18" borderId="16" xfId="0" applyFont="1" applyFill="1" applyBorder="1" applyAlignment="1">
      <alignment horizontal="left" vertical="center" wrapText="1"/>
    </xf>
    <xf numFmtId="0" fontId="19" fillId="18" borderId="0" xfId="0" applyFont="1" applyFill="1" applyAlignment="1">
      <alignment horizontal="left" vertical="center" wrapText="1"/>
    </xf>
    <xf numFmtId="168" fontId="19" fillId="18" borderId="22" xfId="36" applyFont="1" applyFill="1" applyBorder="1" applyAlignment="1" applyProtection="1">
      <alignment horizontal="center" vertical="center"/>
    </xf>
    <xf numFmtId="168" fontId="19" fillId="18" borderId="23" xfId="36" applyFont="1" applyFill="1" applyBorder="1" applyAlignment="1" applyProtection="1">
      <alignment horizontal="center" vertical="center"/>
    </xf>
    <xf numFmtId="9" fontId="19" fillId="18" borderId="23" xfId="3" applyFont="1" applyFill="1" applyBorder="1" applyAlignment="1" applyProtection="1">
      <alignment horizontal="center" vertical="center"/>
    </xf>
    <xf numFmtId="168" fontId="19" fillId="18" borderId="23" xfId="0" applyNumberFormat="1" applyFont="1" applyFill="1" applyBorder="1" applyAlignment="1">
      <alignment horizontal="center" vertical="center"/>
    </xf>
    <xf numFmtId="9" fontId="19" fillId="18" borderId="28" xfId="3" applyFont="1" applyFill="1" applyBorder="1" applyAlignment="1" applyProtection="1">
      <alignment horizontal="center" vertical="center"/>
    </xf>
    <xf numFmtId="169" fontId="19" fillId="18" borderId="22" xfId="0" applyNumberFormat="1" applyFont="1" applyFill="1" applyBorder="1" applyAlignment="1">
      <alignment horizontal="center" vertical="center"/>
    </xf>
    <xf numFmtId="169" fontId="19" fillId="18" borderId="23" xfId="0" applyNumberFormat="1" applyFont="1" applyFill="1" applyBorder="1" applyAlignment="1">
      <alignment horizontal="center" vertical="center"/>
    </xf>
    <xf numFmtId="169" fontId="19" fillId="18" borderId="29" xfId="0" applyNumberFormat="1" applyFont="1" applyFill="1" applyBorder="1" applyAlignment="1">
      <alignment horizontal="center" vertical="center"/>
    </xf>
    <xf numFmtId="1" fontId="19" fillId="18" borderId="23" xfId="0" applyNumberFormat="1" applyFont="1" applyFill="1" applyBorder="1" applyAlignment="1">
      <alignment horizontal="center" vertical="center"/>
    </xf>
    <xf numFmtId="1" fontId="19" fillId="18" borderId="22" xfId="0" applyNumberFormat="1" applyFont="1" applyFill="1" applyBorder="1" applyAlignment="1">
      <alignment horizontal="center" vertical="center"/>
    </xf>
    <xf numFmtId="1" fontId="19" fillId="18" borderId="29" xfId="0" applyNumberFormat="1" applyFont="1" applyFill="1" applyBorder="1" applyAlignment="1">
      <alignment horizontal="center" vertical="center"/>
    </xf>
    <xf numFmtId="14" fontId="19" fillId="18" borderId="30" xfId="0" applyNumberFormat="1" applyFont="1" applyFill="1" applyBorder="1"/>
    <xf numFmtId="14" fontId="19" fillId="18" borderId="23" xfId="0" applyNumberFormat="1" applyFont="1" applyFill="1" applyBorder="1"/>
    <xf numFmtId="14" fontId="19" fillId="18" borderId="23" xfId="0" applyNumberFormat="1" applyFont="1" applyFill="1" applyBorder="1" applyAlignment="1">
      <alignment wrapText="1"/>
    </xf>
    <xf numFmtId="0" fontId="18" fillId="19" borderId="4" xfId="0" applyFont="1" applyFill="1" applyBorder="1" applyAlignment="1">
      <alignment horizontal="left" vertical="center" wrapText="1"/>
    </xf>
    <xf numFmtId="0" fontId="18" fillId="19" borderId="4" xfId="0" applyFont="1" applyFill="1" applyBorder="1" applyAlignment="1">
      <alignment horizontal="center" vertical="center" wrapText="1"/>
    </xf>
    <xf numFmtId="170" fontId="18" fillId="19" borderId="4" xfId="0" applyNumberFormat="1" applyFont="1" applyFill="1" applyBorder="1" applyAlignment="1">
      <alignment vertical="center"/>
    </xf>
    <xf numFmtId="168" fontId="18" fillId="19" borderId="4" xfId="36" applyFont="1" applyFill="1" applyBorder="1" applyAlignment="1" applyProtection="1">
      <alignment horizontal="right" vertical="center"/>
    </xf>
    <xf numFmtId="0" fontId="18" fillId="19" borderId="4" xfId="0" applyFont="1" applyFill="1" applyBorder="1" applyAlignment="1">
      <alignment horizontal="justify" vertical="center" wrapText="1"/>
    </xf>
    <xf numFmtId="168" fontId="18" fillId="19" borderId="4" xfId="36" applyFont="1" applyFill="1" applyBorder="1" applyAlignment="1" applyProtection="1">
      <alignment horizontal="center" vertical="center"/>
    </xf>
    <xf numFmtId="9" fontId="18" fillId="19" borderId="4" xfId="3" applyFont="1" applyFill="1" applyBorder="1" applyAlignment="1" applyProtection="1">
      <alignment horizontal="center" vertical="center"/>
    </xf>
    <xf numFmtId="168" fontId="18" fillId="19" borderId="4" xfId="36" applyFont="1" applyFill="1" applyBorder="1" applyAlignment="1" applyProtection="1">
      <alignment vertical="center"/>
    </xf>
    <xf numFmtId="1" fontId="18" fillId="19" borderId="4" xfId="36" applyNumberFormat="1" applyFont="1" applyFill="1" applyBorder="1" applyAlignment="1" applyProtection="1">
      <alignment horizontal="center" vertical="center"/>
    </xf>
    <xf numFmtId="169" fontId="18" fillId="19" borderId="4" xfId="36" applyNumberFormat="1" applyFont="1" applyFill="1" applyBorder="1" applyAlignment="1" applyProtection="1">
      <alignment vertical="center"/>
    </xf>
    <xf numFmtId="14" fontId="18" fillId="19" borderId="4" xfId="0" applyNumberFormat="1" applyFont="1" applyFill="1" applyBorder="1" applyAlignment="1">
      <alignment horizontal="center" vertical="center"/>
    </xf>
    <xf numFmtId="14" fontId="18" fillId="19" borderId="4" xfId="0" applyNumberFormat="1" applyFont="1" applyFill="1" applyBorder="1" applyAlignment="1">
      <alignment horizontal="center" vertical="center" wrapText="1"/>
    </xf>
    <xf numFmtId="170" fontId="18" fillId="19" borderId="4" xfId="0" applyNumberFormat="1" applyFont="1" applyFill="1" applyBorder="1" applyAlignment="1">
      <alignment vertical="center" wrapText="1"/>
    </xf>
    <xf numFmtId="0" fontId="18" fillId="19" borderId="33" xfId="0" applyFont="1" applyFill="1" applyBorder="1" applyAlignment="1">
      <alignment horizontal="left" vertical="center" wrapText="1"/>
    </xf>
    <xf numFmtId="170" fontId="18" fillId="19" borderId="34" xfId="0" applyNumberFormat="1" applyFont="1" applyFill="1" applyBorder="1" applyAlignment="1">
      <alignment vertical="center"/>
    </xf>
    <xf numFmtId="168" fontId="18" fillId="19" borderId="34" xfId="36" applyFont="1" applyFill="1" applyBorder="1" applyAlignment="1" applyProtection="1">
      <alignment horizontal="right" vertical="center"/>
    </xf>
    <xf numFmtId="0" fontId="18" fillId="14" borderId="23" xfId="0" applyFont="1" applyFill="1" applyBorder="1" applyAlignment="1">
      <alignment horizontal="center" vertical="center" wrapText="1"/>
    </xf>
    <xf numFmtId="170" fontId="18" fillId="19" borderId="3" xfId="0" applyNumberFormat="1" applyFont="1" applyFill="1" applyBorder="1" applyAlignment="1">
      <alignment vertical="center"/>
    </xf>
    <xf numFmtId="168" fontId="18" fillId="19" borderId="3" xfId="36" applyFont="1" applyFill="1" applyBorder="1" applyAlignment="1" applyProtection="1">
      <alignment horizontal="right" vertical="center"/>
    </xf>
    <xf numFmtId="171" fontId="18" fillId="19" borderId="4" xfId="36" applyNumberFormat="1" applyFont="1" applyFill="1" applyBorder="1" applyAlignment="1" applyProtection="1">
      <alignment horizontal="center" vertical="center" wrapText="1"/>
    </xf>
    <xf numFmtId="168" fontId="18" fillId="0" borderId="3" xfId="36" applyFont="1" applyBorder="1" applyAlignment="1" applyProtection="1">
      <alignment horizontal="center" vertical="center"/>
    </xf>
    <xf numFmtId="168" fontId="18" fillId="0" borderId="4" xfId="36" applyFont="1" applyBorder="1" applyAlignment="1" applyProtection="1">
      <alignment horizontal="center" vertical="center"/>
    </xf>
    <xf numFmtId="1" fontId="18" fillId="0" borderId="3" xfId="36" applyNumberFormat="1" applyFont="1" applyBorder="1" applyAlignment="1" applyProtection="1">
      <alignment horizontal="center" vertical="center"/>
    </xf>
    <xf numFmtId="9" fontId="18" fillId="0" borderId="3" xfId="3" applyFont="1" applyBorder="1" applyAlignment="1" applyProtection="1">
      <alignment horizontal="center" vertical="center"/>
    </xf>
    <xf numFmtId="0" fontId="19" fillId="20" borderId="35" xfId="0" applyFont="1" applyFill="1" applyBorder="1" applyAlignment="1">
      <alignment horizontal="center" vertical="center" wrapText="1"/>
    </xf>
    <xf numFmtId="0" fontId="19" fillId="20" borderId="36" xfId="0" applyFont="1" applyFill="1" applyBorder="1" applyAlignment="1">
      <alignment vertical="center" wrapText="1"/>
    </xf>
    <xf numFmtId="0" fontId="19" fillId="13" borderId="37" xfId="0" applyFont="1" applyFill="1" applyBorder="1" applyAlignment="1">
      <alignment horizontal="center" vertical="center" wrapText="1"/>
    </xf>
    <xf numFmtId="0" fontId="19" fillId="20" borderId="37" xfId="0" applyFont="1" applyFill="1" applyBorder="1" applyAlignment="1">
      <alignment vertical="center" wrapText="1"/>
    </xf>
    <xf numFmtId="0" fontId="19" fillId="20" borderId="37" xfId="0" applyFont="1" applyFill="1" applyBorder="1" applyAlignment="1">
      <alignment vertical="center"/>
    </xf>
    <xf numFmtId="168" fontId="19" fillId="20" borderId="38" xfId="0" applyNumberFormat="1" applyFont="1" applyFill="1" applyBorder="1" applyAlignment="1">
      <alignment horizontal="right" vertical="center" wrapText="1"/>
    </xf>
    <xf numFmtId="0" fontId="19" fillId="14" borderId="37" xfId="0" applyFont="1" applyFill="1" applyBorder="1" applyAlignment="1">
      <alignment vertical="center" wrapText="1"/>
    </xf>
    <xf numFmtId="0" fontId="19" fillId="20" borderId="39" xfId="0" applyFont="1" applyFill="1" applyBorder="1" applyAlignment="1">
      <alignment horizontal="left" vertical="center" wrapText="1"/>
    </xf>
    <xf numFmtId="168" fontId="19" fillId="20" borderId="39" xfId="36" applyFont="1" applyFill="1" applyBorder="1" applyAlignment="1" applyProtection="1">
      <alignment horizontal="center" vertical="center"/>
    </xf>
    <xf numFmtId="168" fontId="19" fillId="20" borderId="40" xfId="36" applyFont="1" applyFill="1" applyBorder="1" applyAlignment="1" applyProtection="1">
      <alignment horizontal="center" vertical="center"/>
    </xf>
    <xf numFmtId="9" fontId="19" fillId="20" borderId="41" xfId="3" applyFont="1" applyFill="1" applyBorder="1" applyAlignment="1" applyProtection="1">
      <alignment horizontal="center" vertical="center"/>
    </xf>
    <xf numFmtId="9" fontId="19" fillId="20" borderId="42" xfId="3" applyFont="1" applyFill="1" applyBorder="1" applyAlignment="1" applyProtection="1">
      <alignment horizontal="center" vertical="center"/>
    </xf>
    <xf numFmtId="169" fontId="19" fillId="20" borderId="22" xfId="0" applyNumberFormat="1" applyFont="1" applyFill="1" applyBorder="1" applyAlignment="1">
      <alignment horizontal="center" vertical="center"/>
    </xf>
    <xf numFmtId="169" fontId="19" fillId="20" borderId="23" xfId="0" applyNumberFormat="1" applyFont="1" applyFill="1" applyBorder="1" applyAlignment="1">
      <alignment horizontal="center" vertical="center"/>
    </xf>
    <xf numFmtId="169" fontId="19" fillId="20" borderId="29" xfId="0" applyNumberFormat="1" applyFont="1" applyFill="1" applyBorder="1" applyAlignment="1">
      <alignment horizontal="center" vertical="center"/>
    </xf>
    <xf numFmtId="1" fontId="18" fillId="20" borderId="39" xfId="0" applyNumberFormat="1" applyFont="1" applyFill="1" applyBorder="1" applyAlignment="1">
      <alignment horizontal="center" vertical="center"/>
    </xf>
    <xf numFmtId="1" fontId="19" fillId="20" borderId="40" xfId="0" applyNumberFormat="1" applyFont="1" applyFill="1" applyBorder="1" applyAlignment="1">
      <alignment horizontal="center" vertical="center"/>
    </xf>
    <xf numFmtId="9" fontId="19" fillId="20" borderId="40" xfId="3" applyFont="1" applyFill="1" applyBorder="1" applyAlignment="1" applyProtection="1">
      <alignment horizontal="center" vertical="center"/>
    </xf>
    <xf numFmtId="1" fontId="19" fillId="20" borderId="39" xfId="0" applyNumberFormat="1" applyFont="1" applyFill="1" applyBorder="1" applyAlignment="1">
      <alignment horizontal="center" vertical="center"/>
    </xf>
    <xf numFmtId="14" fontId="19" fillId="20" borderId="25" xfId="0" applyNumberFormat="1" applyFont="1" applyFill="1" applyBorder="1" applyAlignment="1">
      <alignment horizontal="center" vertical="center"/>
    </xf>
    <xf numFmtId="14" fontId="19" fillId="20" borderId="20" xfId="0" applyNumberFormat="1" applyFont="1" applyFill="1" applyBorder="1" applyAlignment="1">
      <alignment horizontal="center" vertical="center"/>
    </xf>
    <xf numFmtId="14" fontId="19" fillId="20" borderId="20" xfId="0" applyNumberFormat="1" applyFont="1" applyFill="1" applyBorder="1" applyAlignment="1">
      <alignment horizontal="center" vertical="center" wrapText="1"/>
    </xf>
    <xf numFmtId="0" fontId="18" fillId="15" borderId="4" xfId="0" applyFont="1" applyFill="1" applyBorder="1" applyAlignment="1">
      <alignment horizontal="center" vertical="center" wrapText="1"/>
    </xf>
    <xf numFmtId="0" fontId="18" fillId="15" borderId="40" xfId="0" applyFont="1" applyFill="1" applyBorder="1" applyAlignment="1">
      <alignment horizontal="center" vertical="center" wrapText="1"/>
    </xf>
    <xf numFmtId="0" fontId="18" fillId="15" borderId="34" xfId="0" applyFont="1" applyFill="1" applyBorder="1" applyAlignment="1">
      <alignment horizontal="center" vertical="center" wrapText="1"/>
    </xf>
    <xf numFmtId="0" fontId="18" fillId="15" borderId="34" xfId="0" applyFont="1" applyFill="1" applyBorder="1" applyAlignment="1">
      <alignment horizontal="left" vertical="center" wrapText="1"/>
    </xf>
    <xf numFmtId="168" fontId="18" fillId="15" borderId="34" xfId="36" applyFont="1" applyFill="1" applyBorder="1" applyAlignment="1" applyProtection="1">
      <alignment horizontal="right" vertical="center" wrapText="1"/>
    </xf>
    <xf numFmtId="0" fontId="18" fillId="14" borderId="34" xfId="0" applyFont="1" applyFill="1" applyBorder="1" applyAlignment="1">
      <alignment horizontal="center" vertical="center" wrapText="1"/>
    </xf>
    <xf numFmtId="168" fontId="18" fillId="15" borderId="34" xfId="36" applyFont="1" applyFill="1" applyBorder="1" applyAlignment="1" applyProtection="1">
      <alignment vertical="center" wrapText="1"/>
    </xf>
    <xf numFmtId="9" fontId="18" fillId="15" borderId="34" xfId="3" applyFont="1" applyFill="1" applyBorder="1" applyAlignment="1" applyProtection="1">
      <alignment horizontal="center" vertical="center" wrapText="1"/>
    </xf>
    <xf numFmtId="168" fontId="18" fillId="15" borderId="4" xfId="36" applyFont="1" applyFill="1" applyBorder="1" applyAlignment="1" applyProtection="1">
      <alignment vertical="center" wrapText="1"/>
    </xf>
    <xf numFmtId="9" fontId="18" fillId="15" borderId="4" xfId="3" applyFont="1" applyFill="1" applyBorder="1" applyAlignment="1" applyProtection="1">
      <alignment horizontal="center" vertical="center" wrapText="1"/>
    </xf>
    <xf numFmtId="1" fontId="18" fillId="15" borderId="4" xfId="36" applyNumberFormat="1" applyFont="1" applyFill="1" applyBorder="1" applyAlignment="1" applyProtection="1">
      <alignment horizontal="center" vertical="center" wrapText="1"/>
    </xf>
    <xf numFmtId="1" fontId="18" fillId="15" borderId="4" xfId="36" applyNumberFormat="1" applyFont="1" applyFill="1" applyBorder="1" applyAlignment="1" applyProtection="1">
      <alignment vertical="center" wrapText="1"/>
    </xf>
    <xf numFmtId="14" fontId="18" fillId="15" borderId="4" xfId="0" applyNumberFormat="1" applyFont="1" applyFill="1" applyBorder="1" applyAlignment="1">
      <alignment horizontal="center" vertical="center"/>
    </xf>
    <xf numFmtId="14" fontId="18" fillId="15" borderId="4" xfId="0" applyNumberFormat="1" applyFont="1" applyFill="1" applyBorder="1" applyAlignment="1">
      <alignment horizontal="center" vertical="center" wrapText="1"/>
    </xf>
    <xf numFmtId="0" fontId="18" fillId="15" borderId="4" xfId="0" applyFont="1" applyFill="1" applyBorder="1" applyAlignment="1">
      <alignment horizontal="left" vertical="center" wrapText="1"/>
    </xf>
    <xf numFmtId="168" fontId="18" fillId="15" borderId="4" xfId="36" applyFont="1" applyFill="1" applyBorder="1" applyAlignment="1" applyProtection="1">
      <alignment horizontal="right" vertical="center" wrapText="1"/>
    </xf>
    <xf numFmtId="168" fontId="18" fillId="0" borderId="0" xfId="0" applyNumberFormat="1" applyFont="1"/>
    <xf numFmtId="168" fontId="18" fillId="15" borderId="4" xfId="36" applyFont="1" applyFill="1" applyBorder="1" applyAlignment="1" applyProtection="1">
      <alignment horizontal="center" vertical="center" wrapText="1"/>
    </xf>
    <xf numFmtId="169" fontId="18" fillId="15" borderId="4" xfId="36" applyNumberFormat="1" applyFont="1" applyFill="1" applyBorder="1" applyAlignment="1" applyProtection="1">
      <alignment vertical="center" wrapText="1"/>
    </xf>
    <xf numFmtId="0" fontId="18" fillId="15" borderId="44" xfId="0" applyFont="1" applyFill="1" applyBorder="1" applyAlignment="1">
      <alignment horizontal="center" vertical="center" wrapText="1"/>
    </xf>
    <xf numFmtId="168" fontId="18" fillId="15" borderId="0" xfId="36" applyFont="1" applyFill="1" applyBorder="1" applyAlignment="1" applyProtection="1">
      <alignment horizontal="right" vertical="center"/>
    </xf>
    <xf numFmtId="0" fontId="18" fillId="15" borderId="45" xfId="0" applyFont="1" applyFill="1" applyBorder="1" applyAlignment="1">
      <alignment horizontal="left" vertical="center" wrapText="1"/>
    </xf>
    <xf numFmtId="0" fontId="18" fillId="15" borderId="46" xfId="0" applyFont="1" applyFill="1" applyBorder="1" applyAlignment="1">
      <alignment horizontal="center" vertical="center" wrapText="1"/>
    </xf>
    <xf numFmtId="0" fontId="18" fillId="15" borderId="46" xfId="0" applyFont="1" applyFill="1" applyBorder="1" applyAlignment="1">
      <alignment horizontal="left" vertical="center" wrapText="1"/>
    </xf>
    <xf numFmtId="0" fontId="18" fillId="15" borderId="45" xfId="0" applyFont="1" applyFill="1" applyBorder="1" applyAlignment="1">
      <alignment horizontal="center" vertical="center" wrapText="1"/>
    </xf>
    <xf numFmtId="168" fontId="18" fillId="15" borderId="45" xfId="36" applyFont="1" applyFill="1" applyBorder="1" applyAlignment="1" applyProtection="1">
      <alignment horizontal="center" vertical="center" wrapText="1"/>
    </xf>
    <xf numFmtId="168" fontId="18" fillId="15" borderId="46" xfId="36" applyFont="1" applyFill="1" applyBorder="1" applyAlignment="1" applyProtection="1">
      <alignment horizontal="center" vertical="center" wrapText="1"/>
    </xf>
    <xf numFmtId="9" fontId="18" fillId="15" borderId="46" xfId="3" applyFont="1" applyFill="1" applyBorder="1" applyAlignment="1" applyProtection="1">
      <alignment horizontal="center" vertical="center" wrapText="1"/>
    </xf>
    <xf numFmtId="9" fontId="18" fillId="15" borderId="44" xfId="3" applyFont="1" applyFill="1" applyBorder="1" applyAlignment="1" applyProtection="1">
      <alignment horizontal="center" vertical="center" wrapText="1"/>
    </xf>
    <xf numFmtId="169" fontId="18" fillId="15" borderId="22" xfId="36" applyNumberFormat="1" applyFont="1" applyFill="1" applyBorder="1" applyAlignment="1" applyProtection="1">
      <alignment vertical="center" wrapText="1"/>
    </xf>
    <xf numFmtId="169" fontId="18" fillId="15" borderId="23" xfId="36" applyNumberFormat="1" applyFont="1" applyFill="1" applyBorder="1" applyAlignment="1" applyProtection="1">
      <alignment vertical="center" wrapText="1"/>
    </xf>
    <xf numFmtId="169" fontId="18" fillId="15" borderId="29" xfId="36" applyNumberFormat="1" applyFont="1" applyFill="1" applyBorder="1" applyAlignment="1" applyProtection="1">
      <alignment vertical="center" wrapText="1"/>
    </xf>
    <xf numFmtId="1" fontId="18" fillId="15" borderId="46" xfId="36" applyNumberFormat="1" applyFont="1" applyFill="1" applyBorder="1" applyAlignment="1" applyProtection="1">
      <alignment horizontal="center" vertical="center" wrapText="1"/>
    </xf>
    <xf numFmtId="9" fontId="18" fillId="15" borderId="23" xfId="3" applyFont="1" applyFill="1" applyBorder="1" applyAlignment="1" applyProtection="1">
      <alignment horizontal="center" vertical="center" wrapText="1"/>
    </xf>
    <xf numFmtId="1" fontId="18" fillId="15" borderId="23" xfId="36" applyNumberFormat="1" applyFont="1" applyFill="1" applyBorder="1" applyAlignment="1" applyProtection="1">
      <alignment horizontal="center" vertical="center" wrapText="1"/>
    </xf>
    <xf numFmtId="14" fontId="18" fillId="15" borderId="22" xfId="0" applyNumberFormat="1" applyFont="1" applyFill="1" applyBorder="1" applyAlignment="1">
      <alignment horizontal="center" vertical="center"/>
    </xf>
    <xf numFmtId="14" fontId="18" fillId="15" borderId="23" xfId="0" applyNumberFormat="1" applyFont="1" applyFill="1" applyBorder="1" applyAlignment="1">
      <alignment horizontal="center" vertical="center"/>
    </xf>
    <xf numFmtId="14" fontId="18" fillId="15" borderId="23" xfId="0" applyNumberFormat="1" applyFont="1" applyFill="1" applyBorder="1" applyAlignment="1">
      <alignment horizontal="center" vertical="center" wrapText="1"/>
    </xf>
    <xf numFmtId="0" fontId="19" fillId="16" borderId="47" xfId="0" applyFont="1" applyFill="1" applyBorder="1" applyAlignment="1">
      <alignment horizontal="left" vertical="center" wrapText="1"/>
    </xf>
    <xf numFmtId="0" fontId="19" fillId="13" borderId="39" xfId="0" applyFont="1" applyFill="1" applyBorder="1" applyAlignment="1">
      <alignment horizontal="center" vertical="center" wrapText="1"/>
    </xf>
    <xf numFmtId="0" fontId="19" fillId="16" borderId="40" xfId="0" applyFont="1" applyFill="1" applyBorder="1" applyAlignment="1">
      <alignment horizontal="center" vertical="center" wrapText="1"/>
    </xf>
    <xf numFmtId="0" fontId="19" fillId="16" borderId="48" xfId="0" applyFont="1" applyFill="1" applyBorder="1" applyAlignment="1">
      <alignment horizontal="center" vertical="center" wrapText="1"/>
    </xf>
    <xf numFmtId="0" fontId="19" fillId="16" borderId="37" xfId="0" applyFont="1" applyFill="1" applyBorder="1" applyAlignment="1">
      <alignment horizontal="center" vertical="center"/>
    </xf>
    <xf numFmtId="168" fontId="19" fillId="16" borderId="38" xfId="0" applyNumberFormat="1" applyFont="1" applyFill="1" applyBorder="1" applyAlignment="1">
      <alignment horizontal="right" vertical="center" wrapText="1"/>
    </xf>
    <xf numFmtId="0" fontId="19" fillId="16" borderId="47" xfId="0" applyFont="1" applyFill="1" applyBorder="1" applyAlignment="1">
      <alignment horizontal="justify" vertical="center" wrapText="1"/>
    </xf>
    <xf numFmtId="0" fontId="19" fillId="14" borderId="40" xfId="0" applyFont="1" applyFill="1" applyBorder="1" applyAlignment="1">
      <alignment horizontal="center" vertical="center" wrapText="1"/>
    </xf>
    <xf numFmtId="0" fontId="19" fillId="16" borderId="40" xfId="0" applyFont="1" applyFill="1" applyBorder="1" applyAlignment="1">
      <alignment horizontal="left" vertical="center" wrapText="1"/>
    </xf>
    <xf numFmtId="0" fontId="19" fillId="16" borderId="39" xfId="0" applyFont="1" applyFill="1" applyBorder="1" applyAlignment="1">
      <alignment horizontal="left" vertical="center" wrapText="1"/>
    </xf>
    <xf numFmtId="168" fontId="19" fillId="16" borderId="39" xfId="36" applyFont="1" applyFill="1" applyBorder="1" applyAlignment="1" applyProtection="1">
      <alignment horizontal="center" vertical="center" wrapText="1"/>
    </xf>
    <xf numFmtId="168" fontId="19" fillId="16" borderId="40" xfId="36" applyFont="1" applyFill="1" applyBorder="1" applyAlignment="1" applyProtection="1">
      <alignment horizontal="center" vertical="center" wrapText="1"/>
    </xf>
    <xf numFmtId="9" fontId="19" fillId="16" borderId="40" xfId="3" applyFont="1" applyFill="1" applyBorder="1" applyAlignment="1" applyProtection="1">
      <alignment horizontal="center" vertical="center" wrapText="1"/>
    </xf>
    <xf numFmtId="169" fontId="19" fillId="16" borderId="40" xfId="36" applyNumberFormat="1" applyFont="1" applyFill="1" applyBorder="1" applyAlignment="1" applyProtection="1">
      <alignment horizontal="center" vertical="center" wrapText="1"/>
    </xf>
    <xf numFmtId="9" fontId="19" fillId="16" borderId="42" xfId="3" applyFont="1" applyFill="1" applyBorder="1" applyAlignment="1" applyProtection="1">
      <alignment horizontal="center" vertical="center" wrapText="1"/>
    </xf>
    <xf numFmtId="169" fontId="19" fillId="16" borderId="23" xfId="0" applyNumberFormat="1" applyFont="1" applyFill="1" applyBorder="1" applyAlignment="1">
      <alignment horizontal="center" vertical="center" wrapText="1"/>
    </xf>
    <xf numFmtId="169" fontId="19" fillId="16" borderId="29" xfId="0" applyNumberFormat="1" applyFont="1" applyFill="1" applyBorder="1" applyAlignment="1">
      <alignment horizontal="center" vertical="center" wrapText="1"/>
    </xf>
    <xf numFmtId="1" fontId="19" fillId="16" borderId="40" xfId="0" applyNumberFormat="1" applyFont="1" applyFill="1" applyBorder="1" applyAlignment="1">
      <alignment horizontal="center" vertical="center" wrapText="1"/>
    </xf>
    <xf numFmtId="9" fontId="19" fillId="16" borderId="20" xfId="3" applyFont="1" applyFill="1" applyBorder="1" applyAlignment="1" applyProtection="1">
      <alignment horizontal="center" vertical="center" wrapText="1"/>
    </xf>
    <xf numFmtId="1" fontId="19" fillId="16" borderId="20" xfId="3" applyNumberFormat="1" applyFont="1" applyFill="1" applyBorder="1" applyAlignment="1" applyProtection="1">
      <alignment horizontal="center" vertical="center" wrapText="1"/>
    </xf>
    <xf numFmtId="14" fontId="19" fillId="16" borderId="49" xfId="0" applyNumberFormat="1" applyFont="1" applyFill="1" applyBorder="1" applyAlignment="1">
      <alignment horizontal="center" vertical="center"/>
    </xf>
    <xf numFmtId="0" fontId="18" fillId="15" borderId="51" xfId="0" applyFont="1" applyFill="1" applyBorder="1" applyAlignment="1">
      <alignment horizontal="center" vertical="center" wrapText="1"/>
    </xf>
    <xf numFmtId="0" fontId="18" fillId="15" borderId="51" xfId="0" applyFont="1" applyFill="1" applyBorder="1" applyAlignment="1">
      <alignment horizontal="justify" vertical="center" wrapText="1"/>
    </xf>
    <xf numFmtId="0" fontId="18" fillId="14" borderId="51" xfId="0" applyFont="1" applyFill="1" applyBorder="1" applyAlignment="1">
      <alignment horizontal="center" vertical="center" wrapText="1"/>
    </xf>
    <xf numFmtId="0" fontId="18" fillId="15" borderId="51" xfId="0" applyFont="1" applyFill="1" applyBorder="1" applyAlignment="1">
      <alignment horizontal="left" vertical="center" wrapText="1"/>
    </xf>
    <xf numFmtId="9" fontId="18" fillId="15" borderId="51" xfId="3" applyFont="1" applyFill="1" applyBorder="1" applyAlignment="1" applyProtection="1">
      <alignment horizontal="center" vertical="center" wrapText="1"/>
    </xf>
    <xf numFmtId="0" fontId="18" fillId="15" borderId="22" xfId="0" applyFont="1" applyFill="1" applyBorder="1" applyAlignment="1">
      <alignment horizontal="justify" vertical="center"/>
    </xf>
    <xf numFmtId="0" fontId="18" fillId="15" borderId="22" xfId="0" applyFont="1" applyFill="1" applyBorder="1" applyAlignment="1">
      <alignment horizontal="justify" vertical="center" wrapText="1"/>
    </xf>
    <xf numFmtId="0" fontId="18" fillId="15" borderId="23" xfId="0" applyFont="1" applyFill="1" applyBorder="1" applyAlignment="1">
      <alignment horizontal="center" vertical="center" wrapText="1"/>
    </xf>
    <xf numFmtId="0" fontId="18" fillId="15" borderId="4" xfId="0" applyFont="1" applyFill="1" applyBorder="1" applyAlignment="1">
      <alignment horizontal="justify" vertical="center" wrapText="1"/>
    </xf>
    <xf numFmtId="168" fontId="18" fillId="15" borderId="34" xfId="36" applyFont="1" applyFill="1" applyBorder="1" applyAlignment="1" applyProtection="1">
      <alignment horizontal="center" vertical="center" wrapText="1"/>
    </xf>
    <xf numFmtId="169" fontId="18" fillId="15" borderId="34" xfId="36" applyNumberFormat="1" applyFont="1" applyFill="1" applyBorder="1" applyAlignment="1" applyProtection="1">
      <alignment horizontal="center" vertical="center" wrapText="1"/>
    </xf>
    <xf numFmtId="1" fontId="18" fillId="15" borderId="34" xfId="36" applyNumberFormat="1" applyFont="1" applyFill="1" applyBorder="1" applyAlignment="1" applyProtection="1">
      <alignment horizontal="center" vertical="center" wrapText="1"/>
    </xf>
    <xf numFmtId="14" fontId="18" fillId="15" borderId="34" xfId="0" applyNumberFormat="1" applyFont="1" applyFill="1" applyBorder="1" applyAlignment="1">
      <alignment horizontal="center" vertical="center"/>
    </xf>
    <xf numFmtId="14" fontId="18" fillId="15" borderId="34" xfId="0" applyNumberFormat="1" applyFont="1" applyFill="1" applyBorder="1" applyAlignment="1">
      <alignment horizontal="center" vertical="center" wrapText="1"/>
    </xf>
    <xf numFmtId="0" fontId="18" fillId="15" borderId="4" xfId="0" applyFont="1" applyFill="1" applyBorder="1" applyAlignment="1">
      <alignment vertical="center"/>
    </xf>
    <xf numFmtId="0" fontId="18" fillId="15" borderId="4" xfId="0" applyFont="1" applyFill="1" applyBorder="1" applyAlignment="1">
      <alignment vertical="center" wrapText="1"/>
    </xf>
    <xf numFmtId="0" fontId="18" fillId="15" borderId="3" xfId="0" applyFont="1" applyFill="1" applyBorder="1" applyAlignment="1">
      <alignment horizontal="center" vertical="center" wrapText="1"/>
    </xf>
    <xf numFmtId="0" fontId="18" fillId="14" borderId="4" xfId="0" applyFont="1" applyFill="1" applyBorder="1" applyAlignment="1">
      <alignment vertical="center" wrapText="1"/>
    </xf>
    <xf numFmtId="9" fontId="18" fillId="15" borderId="4" xfId="3" applyFont="1" applyFill="1" applyBorder="1" applyAlignment="1" applyProtection="1">
      <alignment vertical="center" wrapText="1"/>
    </xf>
    <xf numFmtId="14" fontId="18" fillId="15" borderId="4" xfId="0" applyNumberFormat="1" applyFont="1" applyFill="1" applyBorder="1" applyAlignment="1">
      <alignment vertical="center"/>
    </xf>
    <xf numFmtId="14" fontId="18" fillId="15" borderId="4" xfId="0" applyNumberFormat="1" applyFont="1" applyFill="1" applyBorder="1" applyAlignment="1">
      <alignment vertical="center" wrapText="1"/>
    </xf>
    <xf numFmtId="0" fontId="18" fillId="15" borderId="22" xfId="0" applyFont="1" applyFill="1" applyBorder="1" applyAlignment="1">
      <alignment vertical="center" wrapText="1"/>
    </xf>
    <xf numFmtId="168" fontId="18" fillId="15" borderId="34" xfId="36" applyFont="1" applyFill="1" applyBorder="1" applyAlignment="1" applyProtection="1">
      <alignment vertical="center"/>
    </xf>
    <xf numFmtId="9" fontId="18" fillId="15" borderId="34" xfId="3" applyFont="1" applyFill="1" applyBorder="1" applyAlignment="1" applyProtection="1">
      <alignment vertical="center" wrapText="1"/>
    </xf>
    <xf numFmtId="1" fontId="18" fillId="15" borderId="34" xfId="36" applyNumberFormat="1" applyFont="1" applyFill="1" applyBorder="1" applyAlignment="1" applyProtection="1">
      <alignment vertical="center" wrapText="1"/>
    </xf>
    <xf numFmtId="14" fontId="18" fillId="15" borderId="34" xfId="0" applyNumberFormat="1" applyFont="1" applyFill="1" applyBorder="1" applyAlignment="1">
      <alignment vertical="center"/>
    </xf>
    <xf numFmtId="14" fontId="18" fillId="15" borderId="34" xfId="0" applyNumberFormat="1" applyFont="1" applyFill="1" applyBorder="1" applyAlignment="1">
      <alignment vertical="center" wrapText="1"/>
    </xf>
    <xf numFmtId="0" fontId="19" fillId="16" borderId="45" xfId="0" applyFont="1" applyFill="1" applyBorder="1" applyAlignment="1">
      <alignment horizontal="left" vertical="center" wrapText="1"/>
    </xf>
    <xf numFmtId="0" fontId="19" fillId="16" borderId="46" xfId="0" applyFont="1" applyFill="1" applyBorder="1" applyAlignment="1">
      <alignment horizontal="center" vertical="center" wrapText="1"/>
    </xf>
    <xf numFmtId="0" fontId="19" fillId="16" borderId="4" xfId="0" applyFont="1" applyFill="1" applyBorder="1" applyAlignment="1">
      <alignment horizontal="center" vertical="center" wrapText="1"/>
    </xf>
    <xf numFmtId="0" fontId="19" fillId="16" borderId="52" xfId="0" applyFont="1" applyFill="1" applyBorder="1" applyAlignment="1">
      <alignment horizontal="center" vertical="center"/>
    </xf>
    <xf numFmtId="0" fontId="19" fillId="16" borderId="53" xfId="0" applyFont="1" applyFill="1" applyBorder="1" applyAlignment="1">
      <alignment horizontal="justify" vertical="center" wrapText="1"/>
    </xf>
    <xf numFmtId="0" fontId="19" fillId="14" borderId="46" xfId="0" applyFont="1" applyFill="1" applyBorder="1" applyAlignment="1">
      <alignment horizontal="center" vertical="center" wrapText="1"/>
    </xf>
    <xf numFmtId="0" fontId="19" fillId="16" borderId="46" xfId="0" applyFont="1" applyFill="1" applyBorder="1" applyAlignment="1">
      <alignment horizontal="left" vertical="center" wrapText="1"/>
    </xf>
    <xf numFmtId="168" fontId="19" fillId="16" borderId="45" xfId="36" applyFont="1" applyFill="1" applyBorder="1" applyAlignment="1" applyProtection="1">
      <alignment horizontal="center" vertical="center" wrapText="1"/>
    </xf>
    <xf numFmtId="168" fontId="19" fillId="16" borderId="46" xfId="36" applyFont="1" applyFill="1" applyBorder="1" applyAlignment="1" applyProtection="1">
      <alignment horizontal="center" vertical="center" wrapText="1"/>
    </xf>
    <xf numFmtId="9" fontId="19" fillId="16" borderId="46" xfId="3" applyFont="1" applyFill="1" applyBorder="1" applyAlignment="1" applyProtection="1">
      <alignment horizontal="center" vertical="center" wrapText="1"/>
    </xf>
    <xf numFmtId="168" fontId="19" fillId="16" borderId="46" xfId="0" applyNumberFormat="1" applyFont="1" applyFill="1" applyBorder="1" applyAlignment="1">
      <alignment horizontal="center" vertical="center" wrapText="1"/>
    </xf>
    <xf numFmtId="9" fontId="19" fillId="16" borderId="54" xfId="3" applyFont="1" applyFill="1" applyBorder="1" applyAlignment="1" applyProtection="1">
      <alignment horizontal="center" vertical="center" wrapText="1"/>
    </xf>
    <xf numFmtId="1" fontId="19" fillId="16" borderId="45" xfId="0" applyNumberFormat="1" applyFont="1" applyFill="1" applyBorder="1" applyAlignment="1">
      <alignment horizontal="center" vertical="center" wrapText="1"/>
    </xf>
    <xf numFmtId="1" fontId="19" fillId="16" borderId="46" xfId="3" applyNumberFormat="1" applyFont="1" applyFill="1" applyBorder="1" applyAlignment="1" applyProtection="1">
      <alignment horizontal="center" vertical="center" wrapText="1"/>
    </xf>
    <xf numFmtId="14" fontId="19" fillId="16" borderId="55" xfId="0" applyNumberFormat="1" applyFont="1" applyFill="1" applyBorder="1" applyAlignment="1">
      <alignment horizontal="center" vertical="center"/>
    </xf>
    <xf numFmtId="14" fontId="19" fillId="16" borderId="23" xfId="0" applyNumberFormat="1" applyFont="1" applyFill="1" applyBorder="1" applyAlignment="1">
      <alignment horizontal="center" vertical="center"/>
    </xf>
    <xf numFmtId="14" fontId="19" fillId="16" borderId="23" xfId="0" applyNumberFormat="1" applyFont="1" applyFill="1" applyBorder="1" applyAlignment="1">
      <alignment horizontal="center" vertical="center" wrapText="1"/>
    </xf>
    <xf numFmtId="0" fontId="18" fillId="15" borderId="20" xfId="0" applyFont="1" applyFill="1" applyBorder="1" applyAlignment="1">
      <alignment horizontal="center" vertical="center" wrapText="1"/>
    </xf>
    <xf numFmtId="14" fontId="18" fillId="15" borderId="3" xfId="0" applyNumberFormat="1" applyFont="1" applyFill="1" applyBorder="1" applyAlignment="1">
      <alignment horizontal="center" vertical="center" wrapText="1"/>
    </xf>
    <xf numFmtId="0" fontId="18" fillId="15" borderId="31" xfId="0" applyFont="1" applyFill="1" applyBorder="1" applyAlignment="1">
      <alignment horizontal="left" vertical="center" wrapText="1"/>
    </xf>
    <xf numFmtId="0" fontId="18" fillId="13" borderId="31" xfId="0" applyFont="1" applyFill="1" applyBorder="1" applyAlignment="1">
      <alignment horizontal="center" vertical="center" wrapText="1"/>
    </xf>
    <xf numFmtId="171" fontId="18" fillId="15" borderId="34" xfId="36" applyNumberFormat="1" applyFont="1" applyFill="1" applyBorder="1" applyAlignment="1" applyProtection="1">
      <alignment horizontal="center" vertical="center" wrapText="1"/>
    </xf>
    <xf numFmtId="0" fontId="18" fillId="15" borderId="3" xfId="0" applyFont="1" applyFill="1" applyBorder="1" applyAlignment="1">
      <alignment vertical="center" wrapText="1"/>
    </xf>
    <xf numFmtId="0" fontId="18" fillId="15" borderId="3" xfId="0" applyFont="1" applyFill="1" applyBorder="1" applyAlignment="1">
      <alignment horizontal="left" vertical="center"/>
    </xf>
    <xf numFmtId="0" fontId="20" fillId="15" borderId="4" xfId="0" applyFont="1" applyFill="1" applyBorder="1" applyAlignment="1">
      <alignment horizontal="justify" vertical="center" wrapText="1"/>
    </xf>
    <xf numFmtId="0" fontId="18" fillId="15" borderId="4" xfId="31" applyFont="1" applyFill="1" applyBorder="1" applyAlignment="1" applyProtection="1">
      <alignment vertical="center" wrapText="1"/>
    </xf>
    <xf numFmtId="171" fontId="18" fillId="15" borderId="4" xfId="31" applyNumberFormat="1" applyFont="1" applyFill="1" applyBorder="1" applyAlignment="1" applyProtection="1">
      <alignment horizontal="center" vertical="center" wrapText="1"/>
    </xf>
    <xf numFmtId="171" fontId="18" fillId="15" borderId="4" xfId="36" applyNumberFormat="1" applyFont="1" applyFill="1" applyBorder="1" applyAlignment="1" applyProtection="1">
      <alignment horizontal="center" vertical="center" wrapText="1"/>
    </xf>
    <xf numFmtId="0" fontId="18" fillId="15" borderId="4" xfId="37" applyFont="1" applyFill="1" applyBorder="1" applyAlignment="1" applyProtection="1">
      <alignment horizontal="left" vertical="center"/>
    </xf>
    <xf numFmtId="9" fontId="18" fillId="15" borderId="14" xfId="3" applyFont="1" applyFill="1" applyBorder="1" applyAlignment="1" applyProtection="1">
      <alignment horizontal="center" vertical="center" wrapText="1"/>
    </xf>
    <xf numFmtId="1" fontId="18" fillId="15" borderId="3" xfId="36" applyNumberFormat="1" applyFont="1" applyFill="1" applyBorder="1" applyAlignment="1" applyProtection="1">
      <alignment horizontal="center" vertical="center" wrapText="1"/>
    </xf>
    <xf numFmtId="9" fontId="18" fillId="15" borderId="3" xfId="3" applyFont="1" applyFill="1" applyBorder="1" applyAlignment="1" applyProtection="1">
      <alignment horizontal="center" vertical="center" wrapText="1"/>
    </xf>
    <xf numFmtId="0" fontId="18" fillId="15" borderId="4" xfId="37" applyFont="1" applyFill="1" applyBorder="1" applyAlignment="1" applyProtection="1">
      <alignment horizontal="left" vertical="center" wrapText="1"/>
    </xf>
    <xf numFmtId="0" fontId="19" fillId="0" borderId="0" xfId="0" applyFont="1" applyAlignment="1">
      <alignment wrapText="1"/>
    </xf>
    <xf numFmtId="0" fontId="19" fillId="16" borderId="56" xfId="0" applyFont="1" applyFill="1" applyBorder="1" applyAlignment="1">
      <alignment horizontal="justify" vertical="center" wrapText="1"/>
    </xf>
    <xf numFmtId="0" fontId="19" fillId="14" borderId="49" xfId="0" applyFont="1" applyFill="1" applyBorder="1" applyAlignment="1">
      <alignment horizontal="center" vertical="center" wrapText="1"/>
    </xf>
    <xf numFmtId="0" fontId="19" fillId="16" borderId="49" xfId="0" applyFont="1" applyFill="1" applyBorder="1" applyAlignment="1">
      <alignment horizontal="center" vertical="center" wrapText="1"/>
    </xf>
    <xf numFmtId="0" fontId="19" fillId="16" borderId="20" xfId="0" applyFont="1" applyFill="1" applyBorder="1" applyAlignment="1">
      <alignment horizontal="left" vertical="center" wrapText="1"/>
    </xf>
    <xf numFmtId="168" fontId="19" fillId="16" borderId="20" xfId="36" applyFont="1" applyFill="1" applyBorder="1" applyAlignment="1" applyProtection="1">
      <alignment horizontal="center" vertical="center" wrapText="1"/>
    </xf>
    <xf numFmtId="168" fontId="19" fillId="16" borderId="20" xfId="0" applyNumberFormat="1" applyFont="1" applyFill="1" applyBorder="1" applyAlignment="1">
      <alignment horizontal="center" vertical="center" wrapText="1"/>
    </xf>
    <xf numFmtId="1" fontId="19" fillId="16" borderId="20" xfId="38" applyNumberFormat="1" applyFont="1" applyFill="1" applyBorder="1" applyAlignment="1" applyProtection="1">
      <alignment horizontal="center" vertical="center" wrapText="1"/>
    </xf>
    <xf numFmtId="14" fontId="18" fillId="16" borderId="20" xfId="0" applyNumberFormat="1" applyFont="1" applyFill="1" applyBorder="1" applyAlignment="1">
      <alignment horizontal="center" vertical="center" wrapText="1"/>
    </xf>
    <xf numFmtId="173" fontId="18" fillId="15" borderId="51" xfId="0" applyNumberFormat="1" applyFont="1" applyFill="1" applyBorder="1" applyAlignment="1">
      <alignment horizontal="center" vertical="center" wrapText="1"/>
    </xf>
    <xf numFmtId="0" fontId="18" fillId="15" borderId="57" xfId="0" applyFont="1" applyFill="1" applyBorder="1" applyAlignment="1">
      <alignment horizontal="left" vertical="center" wrapText="1"/>
    </xf>
    <xf numFmtId="168" fontId="18" fillId="15" borderId="26" xfId="36" applyFont="1" applyFill="1" applyBorder="1" applyAlignment="1" applyProtection="1">
      <alignment vertical="center" wrapText="1"/>
    </xf>
    <xf numFmtId="168" fontId="18" fillId="15" borderId="50" xfId="36" applyFont="1" applyFill="1" applyBorder="1" applyAlignment="1" applyProtection="1">
      <alignment horizontal="center" vertical="center" wrapText="1"/>
    </xf>
    <xf numFmtId="169" fontId="18" fillId="15" borderId="51" xfId="36" applyNumberFormat="1" applyFont="1" applyFill="1" applyBorder="1" applyAlignment="1" applyProtection="1">
      <alignment vertical="center" wrapText="1"/>
    </xf>
    <xf numFmtId="169" fontId="18" fillId="15" borderId="51" xfId="36" applyNumberFormat="1" applyFont="1" applyFill="1" applyBorder="1" applyAlignment="1" applyProtection="1">
      <alignment horizontal="center" vertical="center" wrapText="1"/>
    </xf>
    <xf numFmtId="1" fontId="18" fillId="15" borderId="51" xfId="0" applyNumberFormat="1" applyFont="1" applyFill="1" applyBorder="1" applyAlignment="1">
      <alignment horizontal="center" vertical="center" wrapText="1"/>
    </xf>
    <xf numFmtId="1" fontId="18" fillId="15" borderId="51" xfId="38" applyNumberFormat="1" applyFont="1" applyFill="1" applyBorder="1" applyAlignment="1" applyProtection="1">
      <alignment horizontal="center" vertical="center" wrapText="1"/>
    </xf>
    <xf numFmtId="1" fontId="18" fillId="15" borderId="51" xfId="38" applyNumberFormat="1" applyFont="1" applyFill="1" applyBorder="1" applyAlignment="1" applyProtection="1">
      <alignment horizontal="right" vertical="center" wrapText="1"/>
    </xf>
    <xf numFmtId="14" fontId="18" fillId="15" borderId="51" xfId="0" applyNumberFormat="1" applyFont="1" applyFill="1" applyBorder="1" applyAlignment="1">
      <alignment horizontal="center" vertical="center" wrapText="1"/>
    </xf>
    <xf numFmtId="14" fontId="18" fillId="15" borderId="58" xfId="0" applyNumberFormat="1" applyFont="1" applyFill="1" applyBorder="1" applyAlignment="1">
      <alignment horizontal="center" vertical="center" wrapText="1"/>
    </xf>
    <xf numFmtId="173" fontId="18" fillId="15" borderId="4" xfId="0" applyNumberFormat="1" applyFont="1" applyFill="1" applyBorder="1" applyAlignment="1">
      <alignment horizontal="center" vertical="center" wrapText="1"/>
    </xf>
    <xf numFmtId="0" fontId="18" fillId="15" borderId="33" xfId="0" applyFont="1" applyFill="1" applyBorder="1" applyAlignment="1">
      <alignment horizontal="left" vertical="center" wrapText="1"/>
    </xf>
    <xf numFmtId="168" fontId="18" fillId="15" borderId="59" xfId="36" applyFont="1" applyFill="1" applyBorder="1" applyAlignment="1" applyProtection="1">
      <alignment vertical="center" wrapText="1"/>
    </xf>
    <xf numFmtId="169" fontId="18" fillId="15" borderId="31" xfId="36" applyNumberFormat="1" applyFont="1" applyFill="1" applyBorder="1" applyAlignment="1" applyProtection="1">
      <alignment horizontal="center" vertical="center" wrapText="1"/>
    </xf>
    <xf numFmtId="169" fontId="18" fillId="15" borderId="4" xfId="36" applyNumberFormat="1" applyFont="1" applyFill="1" applyBorder="1" applyAlignment="1" applyProtection="1">
      <alignment horizontal="center" vertical="center" wrapText="1"/>
    </xf>
    <xf numFmtId="1" fontId="18" fillId="15" borderId="4" xfId="0" applyNumberFormat="1" applyFont="1" applyFill="1" applyBorder="1" applyAlignment="1">
      <alignment horizontal="center" vertical="center" wrapText="1"/>
    </xf>
    <xf numFmtId="1" fontId="18" fillId="15" borderId="4" xfId="38" applyNumberFormat="1" applyFont="1" applyFill="1" applyBorder="1" applyAlignment="1" applyProtection="1">
      <alignment horizontal="center" vertical="center" wrapText="1"/>
    </xf>
    <xf numFmtId="1" fontId="18" fillId="15" borderId="4" xfId="38" applyNumberFormat="1" applyFont="1" applyFill="1" applyBorder="1" applyAlignment="1" applyProtection="1">
      <alignment horizontal="right" vertical="center" wrapText="1"/>
    </xf>
    <xf numFmtId="14" fontId="18" fillId="15" borderId="32" xfId="0" applyNumberFormat="1" applyFont="1" applyFill="1" applyBorder="1" applyAlignment="1">
      <alignment horizontal="center" vertical="center" wrapText="1"/>
    </xf>
    <xf numFmtId="0" fontId="18" fillId="15" borderId="3" xfId="0" applyFont="1" applyFill="1" applyBorder="1" applyAlignment="1">
      <alignment horizontal="left" vertical="center" wrapText="1"/>
    </xf>
    <xf numFmtId="173" fontId="18" fillId="15" borderId="3" xfId="0" applyNumberFormat="1" applyFont="1" applyFill="1" applyBorder="1" applyAlignment="1">
      <alignment horizontal="center" vertical="center" wrapText="1"/>
    </xf>
    <xf numFmtId="0" fontId="18" fillId="15" borderId="3" xfId="0" applyFont="1" applyFill="1" applyBorder="1" applyAlignment="1">
      <alignment horizontal="justify" vertical="center" wrapText="1"/>
    </xf>
    <xf numFmtId="0" fontId="18" fillId="14" borderId="3" xfId="0" applyFont="1" applyFill="1" applyBorder="1" applyAlignment="1">
      <alignment horizontal="center" vertical="center" wrapText="1"/>
    </xf>
    <xf numFmtId="168" fontId="18" fillId="15" borderId="60" xfId="36" applyFont="1" applyFill="1" applyBorder="1" applyAlignment="1" applyProtection="1">
      <alignment vertical="center" wrapText="1"/>
    </xf>
    <xf numFmtId="169" fontId="18" fillId="15" borderId="61" xfId="36" applyNumberFormat="1" applyFont="1" applyFill="1" applyBorder="1" applyAlignment="1" applyProtection="1">
      <alignment horizontal="center" vertical="center" wrapText="1"/>
    </xf>
    <xf numFmtId="169" fontId="18" fillId="15" borderId="3" xfId="36" applyNumberFormat="1" applyFont="1" applyFill="1" applyBorder="1" applyAlignment="1" applyProtection="1">
      <alignment vertical="center" wrapText="1"/>
    </xf>
    <xf numFmtId="169" fontId="18" fillId="15" borderId="3" xfId="36" applyNumberFormat="1" applyFont="1" applyFill="1" applyBorder="1" applyAlignment="1" applyProtection="1">
      <alignment horizontal="center" vertical="center" wrapText="1"/>
    </xf>
    <xf numFmtId="1" fontId="18" fillId="15" borderId="3" xfId="0" applyNumberFormat="1" applyFont="1" applyFill="1" applyBorder="1" applyAlignment="1">
      <alignment horizontal="center" vertical="center" wrapText="1"/>
    </xf>
    <xf numFmtId="1" fontId="18" fillId="15" borderId="3" xfId="38" applyNumberFormat="1" applyFont="1" applyFill="1" applyBorder="1" applyAlignment="1" applyProtection="1">
      <alignment horizontal="center" vertical="center" wrapText="1"/>
    </xf>
    <xf numFmtId="1" fontId="18" fillId="15" borderId="3" xfId="38" applyNumberFormat="1" applyFont="1" applyFill="1" applyBorder="1" applyAlignment="1" applyProtection="1">
      <alignment horizontal="right" vertical="center" wrapText="1"/>
    </xf>
    <xf numFmtId="14" fontId="18" fillId="15" borderId="62" xfId="0" applyNumberFormat="1" applyFont="1" applyFill="1" applyBorder="1" applyAlignment="1">
      <alignment horizontal="center" vertical="center" wrapText="1"/>
    </xf>
    <xf numFmtId="0" fontId="18" fillId="15" borderId="47" xfId="0" applyFont="1" applyFill="1" applyBorder="1" applyAlignment="1">
      <alignment horizontal="center" vertical="center" wrapText="1"/>
    </xf>
    <xf numFmtId="168" fontId="18" fillId="15" borderId="51" xfId="36" applyFont="1" applyFill="1" applyBorder="1" applyAlignment="1" applyProtection="1">
      <alignment vertical="center" wrapText="1"/>
    </xf>
    <xf numFmtId="1" fontId="18" fillId="15" borderId="51" xfId="3" applyNumberFormat="1" applyFont="1" applyFill="1" applyBorder="1" applyAlignment="1" applyProtection="1">
      <alignment horizontal="center" vertical="center" wrapText="1"/>
    </xf>
    <xf numFmtId="173" fontId="18" fillId="15" borderId="14" xfId="0" applyNumberFormat="1" applyFont="1" applyFill="1" applyBorder="1" applyAlignment="1">
      <alignment horizontal="center" vertical="center" wrapText="1"/>
    </xf>
    <xf numFmtId="0" fontId="18" fillId="15" borderId="14" xfId="0" applyFont="1" applyFill="1" applyBorder="1" applyAlignment="1">
      <alignment horizontal="justify" vertical="center" wrapText="1"/>
    </xf>
    <xf numFmtId="168" fontId="18" fillId="15" borderId="14" xfId="36" applyFont="1" applyFill="1" applyBorder="1" applyAlignment="1" applyProtection="1">
      <alignment vertical="center" wrapText="1"/>
    </xf>
    <xf numFmtId="169" fontId="18" fillId="15" borderId="14" xfId="36" applyNumberFormat="1" applyFont="1" applyFill="1" applyBorder="1" applyAlignment="1" applyProtection="1">
      <alignment horizontal="center" vertical="center" wrapText="1"/>
    </xf>
    <xf numFmtId="169" fontId="18" fillId="15" borderId="14" xfId="36" applyNumberFormat="1" applyFont="1" applyFill="1" applyBorder="1" applyAlignment="1" applyProtection="1">
      <alignment vertical="center" wrapText="1"/>
    </xf>
    <xf numFmtId="1" fontId="18" fillId="15" borderId="14" xfId="0" applyNumberFormat="1" applyFont="1" applyFill="1" applyBorder="1" applyAlignment="1">
      <alignment horizontal="center" vertical="center" wrapText="1"/>
    </xf>
    <xf numFmtId="1" fontId="18" fillId="15" borderId="14" xfId="3" applyNumberFormat="1" applyFont="1" applyFill="1" applyBorder="1" applyAlignment="1" applyProtection="1">
      <alignment horizontal="center" vertical="center" wrapText="1"/>
    </xf>
    <xf numFmtId="14" fontId="18" fillId="15" borderId="14" xfId="0" applyNumberFormat="1" applyFont="1" applyFill="1" applyBorder="1" applyAlignment="1">
      <alignment horizontal="center" vertical="center" wrapText="1"/>
    </xf>
    <xf numFmtId="14" fontId="18" fillId="15" borderId="63" xfId="0" applyNumberFormat="1" applyFont="1" applyFill="1" applyBorder="1" applyAlignment="1">
      <alignment horizontal="center" vertical="center" wrapText="1"/>
    </xf>
    <xf numFmtId="173" fontId="18" fillId="15" borderId="34" xfId="0" applyNumberFormat="1" applyFont="1" applyFill="1" applyBorder="1" applyAlignment="1">
      <alignment horizontal="center" vertical="center" wrapText="1"/>
    </xf>
    <xf numFmtId="0" fontId="18" fillId="15" borderId="34" xfId="0" applyFont="1" applyFill="1" applyBorder="1" applyAlignment="1">
      <alignment horizontal="justify" vertical="center" wrapText="1"/>
    </xf>
    <xf numFmtId="169" fontId="18" fillId="0" borderId="34" xfId="36" applyNumberFormat="1" applyFont="1" applyBorder="1" applyAlignment="1" applyProtection="1">
      <alignment horizontal="center" vertical="center" wrapText="1"/>
    </xf>
    <xf numFmtId="9" fontId="18" fillId="0" borderId="34" xfId="3" applyFont="1" applyBorder="1" applyAlignment="1" applyProtection="1">
      <alignment horizontal="center" vertical="center" wrapText="1"/>
    </xf>
    <xf numFmtId="168" fontId="18" fillId="0" borderId="34" xfId="36" applyFont="1" applyBorder="1" applyAlignment="1" applyProtection="1">
      <alignment vertical="center" wrapText="1"/>
    </xf>
    <xf numFmtId="1" fontId="18" fillId="15" borderId="34" xfId="0" applyNumberFormat="1" applyFont="1" applyFill="1" applyBorder="1" applyAlignment="1">
      <alignment horizontal="center" vertical="center" wrapText="1"/>
    </xf>
    <xf numFmtId="1" fontId="18" fillId="0" borderId="34" xfId="0" applyNumberFormat="1" applyFont="1" applyBorder="1" applyAlignment="1">
      <alignment horizontal="center" vertical="center" wrapText="1"/>
    </xf>
    <xf numFmtId="1" fontId="18" fillId="0" borderId="34" xfId="38" applyNumberFormat="1" applyFont="1" applyBorder="1" applyAlignment="1" applyProtection="1">
      <alignment horizontal="center" vertical="center" wrapText="1"/>
    </xf>
    <xf numFmtId="1" fontId="18" fillId="0" borderId="34" xfId="38" applyNumberFormat="1" applyFont="1" applyBorder="1" applyAlignment="1" applyProtection="1">
      <alignment horizontal="right" vertical="center" wrapText="1"/>
    </xf>
    <xf numFmtId="0" fontId="18" fillId="15" borderId="23" xfId="0" applyFont="1" applyFill="1" applyBorder="1" applyAlignment="1">
      <alignment horizontal="left" vertical="center" wrapText="1"/>
    </xf>
    <xf numFmtId="0" fontId="18" fillId="15" borderId="22" xfId="0" applyFont="1" applyFill="1" applyBorder="1" applyAlignment="1">
      <alignment horizontal="left" vertical="center" wrapText="1"/>
    </xf>
    <xf numFmtId="168" fontId="18" fillId="15" borderId="22" xfId="36" applyFont="1" applyFill="1" applyBorder="1" applyAlignment="1" applyProtection="1">
      <alignment vertical="center" wrapText="1"/>
    </xf>
    <xf numFmtId="169" fontId="18" fillId="0" borderId="23" xfId="36" applyNumberFormat="1" applyFont="1" applyBorder="1" applyAlignment="1" applyProtection="1">
      <alignment horizontal="center" vertical="center" wrapText="1"/>
    </xf>
    <xf numFmtId="9" fontId="18" fillId="0" borderId="23" xfId="3" applyFont="1" applyBorder="1" applyAlignment="1" applyProtection="1">
      <alignment horizontal="center" vertical="center" wrapText="1"/>
    </xf>
    <xf numFmtId="169" fontId="18" fillId="0" borderId="23" xfId="36" applyNumberFormat="1" applyFont="1" applyBorder="1" applyAlignment="1" applyProtection="1">
      <alignment vertical="center" wrapText="1"/>
    </xf>
    <xf numFmtId="9" fontId="18" fillId="0" borderId="29" xfId="3" applyFont="1" applyBorder="1" applyAlignment="1" applyProtection="1">
      <alignment horizontal="center" vertical="center" wrapText="1"/>
    </xf>
    <xf numFmtId="169" fontId="18" fillId="0" borderId="22" xfId="36" applyNumberFormat="1" applyFont="1" applyBorder="1" applyAlignment="1" applyProtection="1">
      <alignment horizontal="center" vertical="center" wrapText="1"/>
    </xf>
    <xf numFmtId="1" fontId="18" fillId="15" borderId="22" xfId="0" applyNumberFormat="1" applyFont="1" applyFill="1" applyBorder="1" applyAlignment="1">
      <alignment horizontal="center" vertical="center" wrapText="1"/>
    </xf>
    <xf numFmtId="1" fontId="18" fillId="0" borderId="22" xfId="0" applyNumberFormat="1" applyFont="1" applyBorder="1" applyAlignment="1">
      <alignment horizontal="center" vertical="center" wrapText="1"/>
    </xf>
    <xf numFmtId="1" fontId="18" fillId="0" borderId="23" xfId="3" applyNumberFormat="1" applyFont="1" applyBorder="1" applyAlignment="1" applyProtection="1">
      <alignment horizontal="center" vertical="center" wrapText="1"/>
    </xf>
    <xf numFmtId="14" fontId="18" fillId="15" borderId="22" xfId="0" applyNumberFormat="1" applyFont="1" applyFill="1" applyBorder="1" applyAlignment="1">
      <alignment horizontal="center" vertical="center" wrapText="1"/>
    </xf>
    <xf numFmtId="0" fontId="18" fillId="15" borderId="47" xfId="0" applyFont="1" applyFill="1" applyBorder="1" applyAlignment="1">
      <alignment vertical="center" wrapText="1"/>
    </xf>
    <xf numFmtId="0" fontId="18" fillId="15" borderId="39" xfId="0" applyFont="1" applyFill="1" applyBorder="1" applyAlignment="1">
      <alignment horizontal="center" vertical="center" wrapText="1"/>
    </xf>
    <xf numFmtId="0" fontId="18" fillId="15" borderId="40" xfId="0" applyFont="1" applyFill="1" applyBorder="1" applyAlignment="1">
      <alignment horizontal="left" vertical="center" wrapText="1"/>
    </xf>
    <xf numFmtId="173" fontId="18" fillId="15" borderId="40" xfId="0" applyNumberFormat="1" applyFont="1" applyFill="1" applyBorder="1" applyAlignment="1">
      <alignment horizontal="center" vertical="center" wrapText="1"/>
    </xf>
    <xf numFmtId="0" fontId="18" fillId="15" borderId="40" xfId="0" applyFont="1" applyFill="1" applyBorder="1" applyAlignment="1">
      <alignment horizontal="justify" vertical="center" wrapText="1"/>
    </xf>
    <xf numFmtId="168" fontId="18" fillId="15" borderId="40" xfId="36" applyFont="1" applyFill="1" applyBorder="1" applyAlignment="1" applyProtection="1">
      <alignment vertical="center" wrapText="1"/>
    </xf>
    <xf numFmtId="169" fontId="18" fillId="15" borderId="40" xfId="36" applyNumberFormat="1" applyFont="1" applyFill="1" applyBorder="1" applyAlignment="1" applyProtection="1">
      <alignment horizontal="center" vertical="center" wrapText="1"/>
    </xf>
    <xf numFmtId="9" fontId="18" fillId="15" borderId="40" xfId="3" applyFont="1" applyFill="1" applyBorder="1" applyAlignment="1" applyProtection="1">
      <alignment horizontal="center" vertical="center" wrapText="1"/>
    </xf>
    <xf numFmtId="169" fontId="18" fillId="15" borderId="40" xfId="36" applyNumberFormat="1" applyFont="1" applyFill="1" applyBorder="1" applyAlignment="1" applyProtection="1">
      <alignment vertical="center" wrapText="1"/>
    </xf>
    <xf numFmtId="1" fontId="18" fillId="15" borderId="40" xfId="0" applyNumberFormat="1" applyFont="1" applyFill="1" applyBorder="1" applyAlignment="1">
      <alignment horizontal="center" vertical="center" wrapText="1"/>
    </xf>
    <xf numFmtId="1" fontId="18" fillId="15" borderId="40" xfId="38" applyNumberFormat="1" applyFont="1" applyFill="1" applyBorder="1" applyAlignment="1" applyProtection="1">
      <alignment horizontal="center" vertical="center" wrapText="1"/>
    </xf>
    <xf numFmtId="1" fontId="18" fillId="15" borderId="40" xfId="38" applyNumberFormat="1" applyFont="1" applyFill="1" applyBorder="1" applyAlignment="1" applyProtection="1">
      <alignment horizontal="right" vertical="center" wrapText="1"/>
    </xf>
    <xf numFmtId="14" fontId="18" fillId="15" borderId="40" xfId="0" applyNumberFormat="1" applyFont="1" applyFill="1" applyBorder="1" applyAlignment="1">
      <alignment horizontal="center" vertical="center" wrapText="1"/>
    </xf>
    <xf numFmtId="14" fontId="18" fillId="15" borderId="41" xfId="0" applyNumberFormat="1" applyFont="1" applyFill="1" applyBorder="1" applyAlignment="1">
      <alignment horizontal="center" vertical="center" wrapText="1"/>
    </xf>
    <xf numFmtId="0" fontId="18" fillId="15" borderId="40" xfId="35" applyFont="1" applyFill="1" applyBorder="1" applyAlignment="1" applyProtection="1">
      <alignment horizontal="left" vertical="center" wrapText="1"/>
    </xf>
    <xf numFmtId="173" fontId="18" fillId="15" borderId="40" xfId="35" applyNumberFormat="1" applyFont="1" applyFill="1" applyBorder="1" applyAlignment="1" applyProtection="1">
      <alignment horizontal="center" vertical="center" wrapText="1"/>
    </xf>
    <xf numFmtId="0" fontId="18" fillId="15" borderId="22"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19" fillId="16" borderId="37" xfId="0" applyFont="1" applyFill="1" applyBorder="1" applyAlignment="1">
      <alignment horizontal="left" vertical="center" wrapText="1"/>
    </xf>
    <xf numFmtId="0" fontId="19" fillId="16" borderId="48" xfId="0" applyFont="1" applyFill="1" applyBorder="1" applyAlignment="1">
      <alignment horizontal="center" vertical="center"/>
    </xf>
    <xf numFmtId="0" fontId="19" fillId="16" borderId="39" xfId="0" applyFont="1" applyFill="1" applyBorder="1" applyAlignment="1">
      <alignment horizontal="justify" vertical="center" wrapText="1"/>
    </xf>
    <xf numFmtId="169" fontId="19" fillId="16" borderId="40" xfId="0" applyNumberFormat="1" applyFont="1" applyFill="1" applyBorder="1" applyAlignment="1">
      <alignment horizontal="center" vertical="center" wrapText="1"/>
    </xf>
    <xf numFmtId="169" fontId="19" fillId="16" borderId="39" xfId="0" applyNumberFormat="1" applyFont="1" applyFill="1" applyBorder="1" applyAlignment="1">
      <alignment horizontal="center" vertical="center" wrapText="1"/>
    </xf>
    <xf numFmtId="1" fontId="19" fillId="16" borderId="39" xfId="0" applyNumberFormat="1" applyFont="1" applyFill="1" applyBorder="1" applyAlignment="1">
      <alignment horizontal="center" vertical="center" wrapText="1"/>
    </xf>
    <xf numFmtId="1" fontId="19" fillId="16" borderId="40" xfId="3" applyNumberFormat="1" applyFont="1" applyFill="1" applyBorder="1" applyAlignment="1" applyProtection="1">
      <alignment horizontal="center" vertical="center" wrapText="1"/>
    </xf>
    <xf numFmtId="14" fontId="19" fillId="16" borderId="64" xfId="0" applyNumberFormat="1" applyFont="1" applyFill="1" applyBorder="1" applyAlignment="1">
      <alignment horizontal="center" vertical="center" wrapText="1"/>
    </xf>
    <xf numFmtId="14" fontId="19" fillId="16" borderId="40" xfId="0" applyNumberFormat="1" applyFont="1" applyFill="1" applyBorder="1" applyAlignment="1">
      <alignment horizontal="center" vertical="center" wrapText="1"/>
    </xf>
    <xf numFmtId="14" fontId="19" fillId="16" borderId="41" xfId="0" applyNumberFormat="1" applyFont="1" applyFill="1" applyBorder="1" applyAlignment="1">
      <alignment horizontal="center" vertical="center" wrapText="1"/>
    </xf>
    <xf numFmtId="0" fontId="18" fillId="15" borderId="29" xfId="0" applyFont="1" applyFill="1" applyBorder="1" applyAlignment="1">
      <alignment horizontal="center" vertical="center" wrapText="1"/>
    </xf>
    <xf numFmtId="0" fontId="18" fillId="13" borderId="23" xfId="0" applyFont="1" applyFill="1" applyBorder="1" applyAlignment="1">
      <alignment horizontal="center" vertical="center" wrapText="1"/>
    </xf>
    <xf numFmtId="0" fontId="18" fillId="15" borderId="34" xfId="0" applyFont="1" applyFill="1" applyBorder="1" applyAlignment="1">
      <alignment vertical="center" wrapText="1"/>
    </xf>
    <xf numFmtId="168" fontId="18" fillId="15" borderId="23" xfId="36" applyFont="1" applyFill="1" applyBorder="1" applyAlignment="1" applyProtection="1">
      <alignment horizontal="right" vertical="center"/>
    </xf>
    <xf numFmtId="168" fontId="18" fillId="15" borderId="23" xfId="36" applyFont="1" applyFill="1" applyBorder="1" applyAlignment="1" applyProtection="1">
      <alignment horizontal="center" vertical="center" wrapText="1"/>
    </xf>
    <xf numFmtId="174" fontId="18" fillId="15" borderId="4" xfId="0" applyNumberFormat="1" applyFont="1" applyFill="1" applyBorder="1" applyAlignment="1">
      <alignment wrapText="1"/>
    </xf>
    <xf numFmtId="0" fontId="18" fillId="0" borderId="29" xfId="0" applyFont="1" applyBorder="1" applyAlignment="1">
      <alignment horizontal="center" vertical="center" wrapText="1"/>
    </xf>
    <xf numFmtId="0" fontId="18" fillId="15" borderId="4" xfId="0" applyFont="1" applyFill="1" applyBorder="1" applyAlignment="1">
      <alignment wrapText="1"/>
    </xf>
    <xf numFmtId="3" fontId="18" fillId="15" borderId="4" xfId="0" applyNumberFormat="1" applyFont="1" applyFill="1" applyBorder="1" applyAlignment="1">
      <alignment vertical="center" wrapText="1"/>
    </xf>
    <xf numFmtId="14" fontId="18" fillId="15" borderId="23" xfId="36" applyNumberFormat="1" applyFont="1" applyFill="1" applyBorder="1" applyAlignment="1" applyProtection="1">
      <alignment horizontal="center" vertical="center" wrapText="1"/>
    </xf>
    <xf numFmtId="16" fontId="18" fillId="15" borderId="23" xfId="36" applyNumberFormat="1" applyFont="1" applyFill="1" applyBorder="1" applyAlignment="1" applyProtection="1">
      <alignment horizontal="center" vertical="center" wrapText="1"/>
    </xf>
    <xf numFmtId="0" fontId="18" fillId="15" borderId="33" xfId="0" applyFont="1" applyFill="1" applyBorder="1" applyAlignment="1">
      <alignment vertical="center" wrapText="1"/>
    </xf>
    <xf numFmtId="0" fontId="19" fillId="16" borderId="65" xfId="0" applyFont="1" applyFill="1" applyBorder="1" applyAlignment="1">
      <alignment vertical="center" wrapText="1"/>
    </xf>
    <xf numFmtId="0" fontId="19" fillId="13" borderId="52" xfId="0" applyFont="1" applyFill="1" applyBorder="1" applyAlignment="1">
      <alignment horizontal="center" vertical="center" wrapText="1"/>
    </xf>
    <xf numFmtId="0" fontId="19" fillId="16" borderId="52" xfId="0" applyFont="1" applyFill="1" applyBorder="1" applyAlignment="1">
      <alignment vertical="center" wrapText="1"/>
    </xf>
    <xf numFmtId="0" fontId="19" fillId="16" borderId="52" xfId="0" applyFont="1" applyFill="1" applyBorder="1" applyAlignment="1">
      <alignment vertical="center"/>
    </xf>
    <xf numFmtId="168" fontId="19" fillId="16" borderId="34" xfId="0" applyNumberFormat="1" applyFont="1" applyFill="1" applyBorder="1" applyAlignment="1">
      <alignment horizontal="right" vertical="center" wrapText="1"/>
    </xf>
    <xf numFmtId="0" fontId="19" fillId="14" borderId="52" xfId="0" applyFont="1" applyFill="1" applyBorder="1" applyAlignment="1">
      <alignment vertical="center" wrapText="1"/>
    </xf>
    <xf numFmtId="1" fontId="18" fillId="16" borderId="46" xfId="0" applyNumberFormat="1" applyFont="1" applyFill="1" applyBorder="1" applyAlignment="1">
      <alignment horizontal="center" vertical="center" wrapText="1"/>
    </xf>
    <xf numFmtId="1" fontId="19" fillId="16" borderId="46" xfId="0" applyNumberFormat="1" applyFont="1" applyFill="1" applyBorder="1" applyAlignment="1">
      <alignment horizontal="center" vertical="center" wrapText="1"/>
    </xf>
    <xf numFmtId="14" fontId="19" fillId="16" borderId="46" xfId="0" applyNumberFormat="1" applyFont="1" applyFill="1" applyBorder="1" applyAlignment="1">
      <alignment horizontal="center" vertical="center" wrapText="1"/>
    </xf>
    <xf numFmtId="168" fontId="18" fillId="16" borderId="46" xfId="36" applyFont="1" applyFill="1" applyBorder="1" applyAlignment="1" applyProtection="1">
      <alignment horizontal="center" vertical="center" wrapText="1"/>
    </xf>
    <xf numFmtId="9" fontId="18" fillId="16" borderId="46" xfId="3" applyFont="1" applyFill="1" applyBorder="1" applyAlignment="1" applyProtection="1">
      <alignment horizontal="center" vertical="center" wrapText="1"/>
    </xf>
    <xf numFmtId="169" fontId="18" fillId="16" borderId="46" xfId="36" applyNumberFormat="1" applyFont="1" applyFill="1" applyBorder="1" applyAlignment="1" applyProtection="1">
      <alignment horizontal="center" vertical="center" wrapText="1"/>
    </xf>
    <xf numFmtId="169" fontId="18" fillId="16" borderId="23" xfId="36" applyNumberFormat="1" applyFont="1" applyFill="1" applyBorder="1" applyAlignment="1" applyProtection="1">
      <alignment horizontal="center" vertical="center" wrapText="1"/>
    </xf>
    <xf numFmtId="0" fontId="18" fillId="21" borderId="3" xfId="0" applyFont="1" applyFill="1" applyBorder="1" applyAlignment="1">
      <alignment horizontal="center" vertical="center" wrapText="1"/>
    </xf>
    <xf numFmtId="0" fontId="18" fillId="21" borderId="34" xfId="0" applyFont="1" applyFill="1" applyBorder="1" applyAlignment="1">
      <alignment horizontal="center" vertical="center" wrapText="1"/>
    </xf>
    <xf numFmtId="0" fontId="18" fillId="21" borderId="34" xfId="0" applyFont="1" applyFill="1" applyBorder="1" applyAlignment="1">
      <alignment horizontal="left" vertical="center" wrapText="1"/>
    </xf>
    <xf numFmtId="0" fontId="18" fillId="21" borderId="34" xfId="0" applyFont="1" applyFill="1" applyBorder="1" applyAlignment="1">
      <alignment horizontal="center" vertical="center"/>
    </xf>
    <xf numFmtId="169" fontId="18" fillId="21" borderId="34" xfId="0" applyNumberFormat="1" applyFont="1" applyFill="1" applyBorder="1" applyAlignment="1">
      <alignment horizontal="right" vertical="center" wrapText="1"/>
    </xf>
    <xf numFmtId="0" fontId="18" fillId="21" borderId="34" xfId="0" applyFont="1" applyFill="1" applyBorder="1" applyAlignment="1">
      <alignment horizontal="justify" vertical="center" wrapText="1"/>
    </xf>
    <xf numFmtId="168" fontId="18" fillId="21" borderId="34" xfId="36" applyFont="1" applyFill="1" applyBorder="1" applyAlignment="1" applyProtection="1">
      <alignment horizontal="center" vertical="center"/>
    </xf>
    <xf numFmtId="168" fontId="18" fillId="22" borderId="34" xfId="36" applyFont="1" applyFill="1" applyBorder="1" applyAlignment="1" applyProtection="1">
      <alignment horizontal="center" vertical="center"/>
    </xf>
    <xf numFmtId="9" fontId="18" fillId="22" borderId="34" xfId="3" applyFont="1" applyFill="1" applyBorder="1" applyAlignment="1" applyProtection="1">
      <alignment horizontal="center" vertical="center"/>
    </xf>
    <xf numFmtId="169" fontId="18" fillId="22" borderId="34" xfId="36" applyNumberFormat="1" applyFont="1" applyFill="1" applyBorder="1" applyAlignment="1" applyProtection="1">
      <alignment horizontal="center" vertical="center"/>
    </xf>
    <xf numFmtId="9" fontId="18" fillId="21" borderId="34" xfId="3" applyFont="1" applyFill="1" applyBorder="1" applyAlignment="1" applyProtection="1">
      <alignment horizontal="center" vertical="center"/>
    </xf>
    <xf numFmtId="169" fontId="18" fillId="21" borderId="4" xfId="2" applyNumberFormat="1" applyFont="1" applyFill="1" applyBorder="1" applyAlignment="1" applyProtection="1">
      <alignment horizontal="center" vertical="center"/>
    </xf>
    <xf numFmtId="1" fontId="18" fillId="21" borderId="34" xfId="0" applyNumberFormat="1" applyFont="1" applyFill="1" applyBorder="1" applyAlignment="1">
      <alignment horizontal="center" vertical="center"/>
    </xf>
    <xf numFmtId="1" fontId="18" fillId="21" borderId="34" xfId="3" applyNumberFormat="1" applyFont="1" applyFill="1" applyBorder="1" applyAlignment="1" applyProtection="1">
      <alignment horizontal="center" vertical="center"/>
    </xf>
    <xf numFmtId="14" fontId="18" fillId="21" borderId="4" xfId="0" applyNumberFormat="1" applyFont="1" applyFill="1" applyBorder="1" applyAlignment="1">
      <alignment horizontal="center" vertical="center" wrapText="1"/>
    </xf>
    <xf numFmtId="0" fontId="18" fillId="21" borderId="4" xfId="0" applyFont="1" applyFill="1" applyBorder="1" applyAlignment="1">
      <alignment horizontal="left" vertical="center" wrapText="1"/>
    </xf>
    <xf numFmtId="0" fontId="18" fillId="21" borderId="4" xfId="0" applyFont="1" applyFill="1" applyBorder="1" applyAlignment="1">
      <alignment horizontal="center" vertical="center" wrapText="1"/>
    </xf>
    <xf numFmtId="0" fontId="18" fillId="21" borderId="4" xfId="0" applyFont="1" applyFill="1" applyBorder="1" applyAlignment="1">
      <alignment horizontal="center" vertical="center"/>
    </xf>
    <xf numFmtId="169" fontId="18" fillId="21" borderId="4" xfId="0" applyNumberFormat="1" applyFont="1" applyFill="1" applyBorder="1" applyAlignment="1">
      <alignment horizontal="right" vertical="center" wrapText="1"/>
    </xf>
    <xf numFmtId="0" fontId="18" fillId="21" borderId="4" xfId="0" applyFont="1" applyFill="1" applyBorder="1" applyAlignment="1">
      <alignment horizontal="justify" vertical="center" wrapText="1"/>
    </xf>
    <xf numFmtId="168" fontId="18" fillId="21" borderId="4" xfId="36" applyFont="1" applyFill="1" applyBorder="1" applyAlignment="1" applyProtection="1">
      <alignment horizontal="center" vertical="center"/>
    </xf>
    <xf numFmtId="9" fontId="18" fillId="22" borderId="4" xfId="3" applyFont="1" applyFill="1" applyBorder="1" applyAlignment="1" applyProtection="1">
      <alignment horizontal="center" vertical="center"/>
    </xf>
    <xf numFmtId="169" fontId="18" fillId="22" borderId="4" xfId="36" applyNumberFormat="1" applyFont="1" applyFill="1" applyBorder="1" applyAlignment="1" applyProtection="1">
      <alignment horizontal="center" vertical="center"/>
    </xf>
    <xf numFmtId="1" fontId="18" fillId="21" borderId="4" xfId="0" applyNumberFormat="1" applyFont="1" applyFill="1" applyBorder="1" applyAlignment="1">
      <alignment horizontal="center" vertical="center"/>
    </xf>
    <xf numFmtId="9" fontId="18" fillId="21" borderId="4" xfId="3" applyFont="1" applyFill="1" applyBorder="1" applyAlignment="1" applyProtection="1">
      <alignment horizontal="center" vertical="center"/>
    </xf>
    <xf numFmtId="0" fontId="18" fillId="21" borderId="3" xfId="0" applyFont="1" applyFill="1" applyBorder="1" applyAlignment="1">
      <alignment horizontal="left" vertical="center" wrapText="1"/>
    </xf>
    <xf numFmtId="0" fontId="18" fillId="13" borderId="3" xfId="0" applyFont="1" applyFill="1" applyBorder="1" applyAlignment="1">
      <alignment horizontal="center" vertical="center" wrapText="1"/>
    </xf>
    <xf numFmtId="0" fontId="18" fillId="21" borderId="3" xfId="0" applyFont="1" applyFill="1" applyBorder="1" applyAlignment="1">
      <alignment horizontal="center" vertical="center"/>
    </xf>
    <xf numFmtId="169" fontId="18" fillId="21" borderId="3" xfId="0" applyNumberFormat="1" applyFont="1" applyFill="1" applyBorder="1" applyAlignment="1">
      <alignment horizontal="right" vertical="center" wrapText="1"/>
    </xf>
    <xf numFmtId="0" fontId="18" fillId="21" borderId="3" xfId="0" applyFont="1" applyFill="1" applyBorder="1" applyAlignment="1">
      <alignment horizontal="justify" vertical="center" wrapText="1"/>
    </xf>
    <xf numFmtId="168" fontId="18" fillId="21" borderId="3" xfId="36" applyFont="1" applyFill="1" applyBorder="1" applyAlignment="1" applyProtection="1">
      <alignment horizontal="center" vertical="center"/>
    </xf>
    <xf numFmtId="168" fontId="18" fillId="22" borderId="23" xfId="36" applyFont="1" applyFill="1" applyBorder="1" applyAlignment="1" applyProtection="1">
      <alignment horizontal="center" vertical="center"/>
    </xf>
    <xf numFmtId="9" fontId="18" fillId="22" borderId="3" xfId="3" applyFont="1" applyFill="1" applyBorder="1" applyAlignment="1" applyProtection="1">
      <alignment horizontal="center" vertical="center"/>
    </xf>
    <xf numFmtId="169" fontId="18" fillId="22" borderId="3" xfId="36" applyNumberFormat="1" applyFont="1" applyFill="1" applyBorder="1" applyAlignment="1" applyProtection="1">
      <alignment horizontal="center" vertical="center"/>
    </xf>
    <xf numFmtId="1" fontId="18" fillId="21" borderId="3" xfId="0" applyNumberFormat="1" applyFont="1" applyFill="1" applyBorder="1" applyAlignment="1">
      <alignment horizontal="center" vertical="center"/>
    </xf>
    <xf numFmtId="1" fontId="18" fillId="21" borderId="23" xfId="0" applyNumberFormat="1" applyFont="1" applyFill="1" applyBorder="1" applyAlignment="1">
      <alignment horizontal="center" vertical="center"/>
    </xf>
    <xf numFmtId="9" fontId="18" fillId="21" borderId="3" xfId="3" applyFont="1" applyFill="1" applyBorder="1" applyAlignment="1" applyProtection="1">
      <alignment horizontal="center" vertical="center"/>
    </xf>
    <xf numFmtId="1" fontId="18" fillId="21" borderId="23" xfId="3" applyNumberFormat="1" applyFont="1" applyFill="1" applyBorder="1" applyAlignment="1" applyProtection="1">
      <alignment horizontal="center" vertical="center"/>
    </xf>
    <xf numFmtId="0" fontId="19" fillId="23" borderId="47" xfId="0" applyFont="1" applyFill="1" applyBorder="1" applyAlignment="1">
      <alignment horizontal="left" vertical="center" wrapText="1"/>
    </xf>
    <xf numFmtId="0" fontId="19" fillId="23" borderId="40" xfId="0" applyFont="1" applyFill="1" applyBorder="1" applyAlignment="1">
      <alignment horizontal="center" vertical="center" wrapText="1"/>
    </xf>
    <xf numFmtId="0" fontId="19" fillId="23" borderId="40" xfId="0" applyFont="1" applyFill="1" applyBorder="1" applyAlignment="1">
      <alignment horizontal="center" vertical="center"/>
    </xf>
    <xf numFmtId="0" fontId="19" fillId="23" borderId="40" xfId="0" applyFont="1" applyFill="1" applyBorder="1" applyAlignment="1">
      <alignment horizontal="right" vertical="center" wrapText="1"/>
    </xf>
    <xf numFmtId="0" fontId="19" fillId="23" borderId="40" xfId="0" applyFont="1" applyFill="1" applyBorder="1" applyAlignment="1">
      <alignment horizontal="justify" vertical="center" wrapText="1"/>
    </xf>
    <xf numFmtId="0" fontId="19" fillId="23" borderId="40" xfId="0" applyFont="1" applyFill="1" applyBorder="1" applyAlignment="1">
      <alignment horizontal="left" vertical="center" wrapText="1"/>
    </xf>
    <xf numFmtId="168" fontId="19" fillId="23" borderId="40" xfId="36" applyFont="1" applyFill="1" applyBorder="1" applyAlignment="1" applyProtection="1">
      <alignment horizontal="center" vertical="center"/>
    </xf>
    <xf numFmtId="9" fontId="19" fillId="23" borderId="40" xfId="3" applyFont="1" applyFill="1" applyBorder="1" applyAlignment="1" applyProtection="1">
      <alignment horizontal="center" vertical="center"/>
    </xf>
    <xf numFmtId="169" fontId="19" fillId="23" borderId="40" xfId="0" applyNumberFormat="1" applyFont="1" applyFill="1" applyBorder="1" applyAlignment="1">
      <alignment horizontal="center" vertical="center"/>
    </xf>
    <xf numFmtId="169" fontId="19" fillId="23" borderId="23" xfId="0" applyNumberFormat="1" applyFont="1" applyFill="1" applyBorder="1" applyAlignment="1">
      <alignment horizontal="center" vertical="center"/>
    </xf>
    <xf numFmtId="1" fontId="19" fillId="23" borderId="40" xfId="0" applyNumberFormat="1" applyFont="1" applyFill="1" applyBorder="1" applyAlignment="1">
      <alignment horizontal="center" vertical="center"/>
    </xf>
    <xf numFmtId="1" fontId="19" fillId="23" borderId="40" xfId="3" applyNumberFormat="1" applyFont="1" applyFill="1" applyBorder="1" applyAlignment="1" applyProtection="1">
      <alignment horizontal="center" vertical="center"/>
    </xf>
    <xf numFmtId="14" fontId="19" fillId="23" borderId="40" xfId="0" applyNumberFormat="1" applyFont="1" applyFill="1" applyBorder="1" applyAlignment="1">
      <alignment horizontal="center" vertical="center" wrapText="1"/>
    </xf>
    <xf numFmtId="0" fontId="18" fillId="21" borderId="23" xfId="0" applyFont="1" applyFill="1" applyBorder="1" applyAlignment="1">
      <alignment horizontal="left" vertical="center" wrapText="1"/>
    </xf>
    <xf numFmtId="0" fontId="18" fillId="21" borderId="23" xfId="0" applyFont="1" applyFill="1" applyBorder="1" applyAlignment="1">
      <alignment horizontal="center" vertical="center" wrapText="1"/>
    </xf>
    <xf numFmtId="0" fontId="18" fillId="21" borderId="23" xfId="0" applyFont="1" applyFill="1" applyBorder="1" applyAlignment="1">
      <alignment horizontal="center" vertical="center"/>
    </xf>
    <xf numFmtId="169" fontId="18" fillId="21" borderId="23" xfId="0" applyNumberFormat="1" applyFont="1" applyFill="1" applyBorder="1" applyAlignment="1">
      <alignment horizontal="right" vertical="center" wrapText="1"/>
    </xf>
    <xf numFmtId="0" fontId="18" fillId="21" borderId="23" xfId="0" applyFont="1" applyFill="1" applyBorder="1" applyAlignment="1">
      <alignment horizontal="justify" vertical="center" wrapText="1"/>
    </xf>
    <xf numFmtId="169" fontId="18" fillId="21" borderId="23" xfId="36" applyNumberFormat="1" applyFont="1" applyFill="1" applyBorder="1" applyAlignment="1" applyProtection="1">
      <alignment horizontal="center" vertical="center"/>
    </xf>
    <xf numFmtId="9" fontId="18" fillId="22" borderId="23" xfId="3" applyFont="1" applyFill="1" applyBorder="1" applyAlignment="1" applyProtection="1">
      <alignment horizontal="center" vertical="center"/>
    </xf>
    <xf numFmtId="169" fontId="18" fillId="22" borderId="23" xfId="36" applyNumberFormat="1" applyFont="1" applyFill="1" applyBorder="1" applyAlignment="1" applyProtection="1">
      <alignment horizontal="center" vertical="center"/>
    </xf>
    <xf numFmtId="9" fontId="18" fillId="21" borderId="23" xfId="3" applyFont="1" applyFill="1" applyBorder="1" applyAlignment="1" applyProtection="1">
      <alignment horizontal="center" vertical="center"/>
    </xf>
    <xf numFmtId="14" fontId="18" fillId="21" borderId="23" xfId="0" applyNumberFormat="1" applyFont="1" applyFill="1" applyBorder="1" applyAlignment="1">
      <alignment horizontal="center" vertical="center" wrapText="1"/>
    </xf>
    <xf numFmtId="169" fontId="19" fillId="23" borderId="40" xfId="36" applyNumberFormat="1" applyFont="1" applyFill="1" applyBorder="1" applyAlignment="1" applyProtection="1">
      <alignment horizontal="center" vertical="center"/>
    </xf>
    <xf numFmtId="169" fontId="19" fillId="23" borderId="46" xfId="36" applyNumberFormat="1" applyFont="1" applyFill="1" applyBorder="1" applyAlignment="1" applyProtection="1">
      <alignment horizontal="center" vertical="center"/>
    </xf>
    <xf numFmtId="169" fontId="19" fillId="23" borderId="20" xfId="0" applyNumberFormat="1" applyFont="1" applyFill="1" applyBorder="1" applyAlignment="1">
      <alignment horizontal="center" vertical="center"/>
    </xf>
    <xf numFmtId="1" fontId="19" fillId="23" borderId="20" xfId="0" applyNumberFormat="1" applyFont="1" applyFill="1" applyBorder="1" applyAlignment="1">
      <alignment horizontal="center" vertical="center"/>
    </xf>
    <xf numFmtId="1" fontId="19" fillId="23" borderId="20" xfId="3" applyNumberFormat="1" applyFont="1" applyFill="1" applyBorder="1" applyAlignment="1" applyProtection="1">
      <alignment horizontal="center" vertical="center"/>
    </xf>
    <xf numFmtId="14" fontId="18" fillId="23" borderId="20" xfId="0" applyNumberFormat="1" applyFont="1" applyFill="1" applyBorder="1" applyAlignment="1">
      <alignment horizontal="center" vertical="center"/>
    </xf>
    <xf numFmtId="14" fontId="18" fillId="23" borderId="20" xfId="0" applyNumberFormat="1" applyFont="1" applyFill="1" applyBorder="1" applyAlignment="1">
      <alignment horizontal="center" vertical="center" wrapText="1"/>
    </xf>
    <xf numFmtId="0" fontId="18" fillId="24" borderId="4" xfId="0" applyFont="1" applyFill="1" applyBorder="1" applyAlignment="1">
      <alignment horizontal="left"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center" vertical="center"/>
    </xf>
    <xf numFmtId="168" fontId="18" fillId="24" borderId="34" xfId="36" applyFont="1" applyFill="1" applyBorder="1" applyAlignment="1" applyProtection="1">
      <alignment horizontal="right" vertical="center" wrapText="1"/>
    </xf>
    <xf numFmtId="0" fontId="18" fillId="24" borderId="4" xfId="0" applyFont="1" applyFill="1" applyBorder="1" applyAlignment="1">
      <alignment horizontal="justify" vertical="center" wrapText="1"/>
    </xf>
    <xf numFmtId="0" fontId="18" fillId="24" borderId="51" xfId="0" applyFont="1" applyFill="1" applyBorder="1" applyAlignment="1">
      <alignment horizontal="center" vertical="center" wrapText="1"/>
    </xf>
    <xf numFmtId="168" fontId="18" fillId="24" borderId="4" xfId="36" applyFont="1" applyFill="1" applyBorder="1" applyAlignment="1" applyProtection="1">
      <alignment horizontal="center" vertical="center"/>
    </xf>
    <xf numFmtId="9" fontId="18" fillId="24" borderId="4" xfId="3" applyFont="1" applyFill="1" applyBorder="1" applyAlignment="1" applyProtection="1">
      <alignment horizontal="center" vertical="center"/>
    </xf>
    <xf numFmtId="169" fontId="18" fillId="24" borderId="4" xfId="36" applyNumberFormat="1" applyFont="1" applyFill="1" applyBorder="1" applyAlignment="1" applyProtection="1">
      <alignment horizontal="center" vertical="center"/>
    </xf>
    <xf numFmtId="9" fontId="18" fillId="24" borderId="33" xfId="3" applyFont="1" applyFill="1" applyBorder="1" applyAlignment="1" applyProtection="1">
      <alignment horizontal="center" vertical="center"/>
    </xf>
    <xf numFmtId="1" fontId="18" fillId="24" borderId="4" xfId="0" applyNumberFormat="1" applyFont="1" applyFill="1" applyBorder="1" applyAlignment="1">
      <alignment horizontal="center" vertical="center"/>
    </xf>
    <xf numFmtId="1" fontId="18" fillId="24" borderId="4" xfId="3" applyNumberFormat="1" applyFont="1" applyFill="1" applyBorder="1" applyAlignment="1" applyProtection="1">
      <alignment horizontal="center" vertical="center"/>
    </xf>
    <xf numFmtId="14" fontId="18" fillId="24" borderId="4" xfId="0" applyNumberFormat="1" applyFont="1" applyFill="1" applyBorder="1" applyAlignment="1">
      <alignment horizontal="center" vertical="center"/>
    </xf>
    <xf numFmtId="14" fontId="18" fillId="24" borderId="4" xfId="0" applyNumberFormat="1" applyFont="1" applyFill="1" applyBorder="1" applyAlignment="1">
      <alignment horizontal="center" vertical="center" wrapText="1"/>
    </xf>
    <xf numFmtId="170" fontId="18" fillId="24" borderId="4" xfId="0" applyNumberFormat="1" applyFont="1" applyFill="1" applyBorder="1" applyAlignment="1">
      <alignment vertical="center" wrapText="1"/>
    </xf>
    <xf numFmtId="168" fontId="18" fillId="24" borderId="4" xfId="36" applyFont="1" applyFill="1" applyBorder="1" applyAlignment="1" applyProtection="1">
      <alignment horizontal="center" vertical="center" wrapText="1"/>
    </xf>
    <xf numFmtId="169" fontId="18" fillId="24" borderId="4" xfId="36" applyNumberFormat="1" applyFont="1" applyFill="1" applyBorder="1" applyAlignment="1" applyProtection="1">
      <alignment vertical="center"/>
    </xf>
    <xf numFmtId="0" fontId="18" fillId="24" borderId="3" xfId="0" applyFont="1" applyFill="1" applyBorder="1" applyAlignment="1">
      <alignment horizontal="left" vertical="center" wrapText="1"/>
    </xf>
    <xf numFmtId="0" fontId="18" fillId="24" borderId="3" xfId="0" applyFont="1" applyFill="1" applyBorder="1" applyAlignment="1">
      <alignment horizontal="center" vertical="center" wrapText="1"/>
    </xf>
    <xf numFmtId="0" fontId="18" fillId="24" borderId="3" xfId="0" applyFont="1" applyFill="1" applyBorder="1" applyAlignment="1">
      <alignment horizontal="justify" vertical="center" wrapText="1"/>
    </xf>
    <xf numFmtId="168" fontId="18" fillId="24" borderId="3" xfId="36" applyFont="1" applyFill="1" applyBorder="1" applyAlignment="1" applyProtection="1">
      <alignment horizontal="center" vertical="center"/>
    </xf>
    <xf numFmtId="9" fontId="18" fillId="24" borderId="3" xfId="3" applyFont="1" applyFill="1" applyBorder="1" applyAlignment="1" applyProtection="1">
      <alignment horizontal="center" vertical="center"/>
    </xf>
    <xf numFmtId="169" fontId="18" fillId="24" borderId="3" xfId="36" applyNumberFormat="1" applyFont="1" applyFill="1" applyBorder="1" applyAlignment="1" applyProtection="1">
      <alignment horizontal="center" vertical="center"/>
    </xf>
    <xf numFmtId="9" fontId="18" fillId="24" borderId="43" xfId="3" applyFont="1" applyFill="1" applyBorder="1" applyAlignment="1" applyProtection="1">
      <alignment horizontal="center" vertical="center"/>
    </xf>
    <xf numFmtId="1" fontId="18" fillId="24" borderId="3" xfId="0" applyNumberFormat="1" applyFont="1" applyFill="1" applyBorder="1" applyAlignment="1">
      <alignment horizontal="center" vertical="center"/>
    </xf>
    <xf numFmtId="14" fontId="18" fillId="24" borderId="3" xfId="0" applyNumberFormat="1" applyFont="1" applyFill="1" applyBorder="1" applyAlignment="1">
      <alignment horizontal="center" vertical="center"/>
    </xf>
    <xf numFmtId="14" fontId="18" fillId="24" borderId="3" xfId="0" applyNumberFormat="1" applyFont="1" applyFill="1" applyBorder="1" applyAlignment="1">
      <alignment horizontal="center" vertical="center" wrapText="1"/>
    </xf>
    <xf numFmtId="0" fontId="19" fillId="25" borderId="20" xfId="0" applyFont="1" applyFill="1" applyBorder="1" applyAlignment="1">
      <alignment horizontal="center" vertical="center" wrapText="1"/>
    </xf>
    <xf numFmtId="168" fontId="19" fillId="25" borderId="20" xfId="36" applyFont="1" applyFill="1" applyBorder="1" applyAlignment="1" applyProtection="1">
      <alignment horizontal="center" vertical="center"/>
    </xf>
    <xf numFmtId="9" fontId="19" fillId="25" borderId="20" xfId="3" applyFont="1" applyFill="1" applyBorder="1" applyAlignment="1" applyProtection="1">
      <alignment horizontal="center" vertical="center"/>
    </xf>
    <xf numFmtId="169" fontId="19" fillId="25" borderId="20" xfId="0" applyNumberFormat="1" applyFont="1" applyFill="1" applyBorder="1" applyAlignment="1">
      <alignment horizontal="center" vertical="center"/>
    </xf>
    <xf numFmtId="169" fontId="19" fillId="25" borderId="23" xfId="0" applyNumberFormat="1" applyFont="1" applyFill="1" applyBorder="1" applyAlignment="1">
      <alignment horizontal="center" vertical="center"/>
    </xf>
    <xf numFmtId="1" fontId="19" fillId="25" borderId="23" xfId="0" applyNumberFormat="1" applyFont="1" applyFill="1" applyBorder="1" applyAlignment="1">
      <alignment horizontal="center" vertical="center"/>
    </xf>
    <xf numFmtId="1" fontId="19" fillId="25" borderId="20" xfId="0" applyNumberFormat="1" applyFont="1" applyFill="1" applyBorder="1" applyAlignment="1">
      <alignment horizontal="center" vertical="center"/>
    </xf>
    <xf numFmtId="1" fontId="19" fillId="25" borderId="23" xfId="3" applyNumberFormat="1" applyFont="1" applyFill="1" applyBorder="1" applyAlignment="1" applyProtection="1">
      <alignment horizontal="center" vertical="center"/>
    </xf>
    <xf numFmtId="1" fontId="19" fillId="25" borderId="20" xfId="3" applyNumberFormat="1" applyFont="1" applyFill="1" applyBorder="1" applyAlignment="1" applyProtection="1">
      <alignment horizontal="center" vertical="center"/>
    </xf>
    <xf numFmtId="14" fontId="19" fillId="25" borderId="20" xfId="36" applyNumberFormat="1" applyFont="1" applyFill="1" applyBorder="1" applyAlignment="1" applyProtection="1">
      <alignment horizontal="center" vertical="center"/>
    </xf>
    <xf numFmtId="14" fontId="19" fillId="25" borderId="20" xfId="36" applyNumberFormat="1" applyFont="1" applyFill="1" applyBorder="1" applyAlignment="1" applyProtection="1">
      <alignment horizontal="center" vertical="center" wrapText="1"/>
    </xf>
    <xf numFmtId="0" fontId="19" fillId="24" borderId="68" xfId="0" applyFont="1" applyFill="1" applyBorder="1" applyAlignment="1">
      <alignment horizontal="center" vertical="center" wrapText="1"/>
    </xf>
    <xf numFmtId="0" fontId="19" fillId="25" borderId="4" xfId="0" applyFont="1" applyFill="1" applyBorder="1" applyAlignment="1">
      <alignment horizontal="center" vertical="center" wrapText="1"/>
    </xf>
    <xf numFmtId="170" fontId="18" fillId="25" borderId="4" xfId="0" applyNumberFormat="1" applyFont="1" applyFill="1" applyBorder="1" applyAlignment="1">
      <alignment vertical="center" wrapText="1"/>
    </xf>
    <xf numFmtId="169" fontId="18" fillId="25" borderId="4" xfId="0" applyNumberFormat="1" applyFont="1" applyFill="1" applyBorder="1" applyAlignment="1">
      <alignment horizontal="right" vertical="center" wrapText="1"/>
    </xf>
    <xf numFmtId="0" fontId="18" fillId="25" borderId="4" xfId="0" applyFont="1" applyFill="1" applyBorder="1" applyAlignment="1">
      <alignment horizontal="center" vertical="center" wrapText="1"/>
    </xf>
    <xf numFmtId="169" fontId="19" fillId="25" borderId="4" xfId="36" applyNumberFormat="1" applyFont="1" applyFill="1" applyBorder="1" applyAlignment="1" applyProtection="1">
      <alignment vertical="center"/>
    </xf>
    <xf numFmtId="169" fontId="19" fillId="24" borderId="4" xfId="36" applyNumberFormat="1" applyFont="1" applyFill="1" applyBorder="1" applyAlignment="1" applyProtection="1">
      <alignment vertical="center" wrapText="1"/>
    </xf>
    <xf numFmtId="0" fontId="18" fillId="24" borderId="4" xfId="0" applyFont="1" applyFill="1" applyBorder="1" applyAlignment="1">
      <alignment horizontal="justify" vertical="top" wrapText="1"/>
    </xf>
    <xf numFmtId="168" fontId="18" fillId="24" borderId="23" xfId="36" applyFont="1" applyFill="1" applyBorder="1" applyAlignment="1" applyProtection="1">
      <alignment horizontal="center" vertical="center"/>
    </xf>
    <xf numFmtId="168" fontId="18" fillId="24" borderId="34" xfId="36" applyFont="1" applyFill="1" applyBorder="1" applyAlignment="1" applyProtection="1">
      <alignment horizontal="center" vertical="center"/>
    </xf>
    <xf numFmtId="0" fontId="18" fillId="24" borderId="34" xfId="0" applyFont="1" applyFill="1" applyBorder="1" applyAlignment="1">
      <alignment horizontal="left" vertical="center" wrapText="1"/>
    </xf>
    <xf numFmtId="0" fontId="18" fillId="24" borderId="34" xfId="0" applyFont="1" applyFill="1" applyBorder="1" applyAlignment="1">
      <alignment horizontal="center" vertical="center" wrapText="1"/>
    </xf>
    <xf numFmtId="0" fontId="18" fillId="24" borderId="23" xfId="0" applyFont="1" applyFill="1" applyBorder="1" applyAlignment="1">
      <alignment horizontal="justify" vertical="center" wrapText="1"/>
    </xf>
    <xf numFmtId="0" fontId="18" fillId="24" borderId="23" xfId="0" applyFont="1" applyFill="1" applyBorder="1" applyAlignment="1">
      <alignment horizontal="center" vertical="center" wrapText="1"/>
    </xf>
    <xf numFmtId="0" fontId="18" fillId="24" borderId="23" xfId="0" applyFont="1" applyFill="1" applyBorder="1" applyAlignment="1">
      <alignment horizontal="left" vertical="center" wrapText="1"/>
    </xf>
    <xf numFmtId="169" fontId="18" fillId="24" borderId="23" xfId="36" applyNumberFormat="1" applyFont="1" applyFill="1" applyBorder="1" applyAlignment="1" applyProtection="1">
      <alignment horizontal="center" vertical="center"/>
    </xf>
    <xf numFmtId="9" fontId="18" fillId="24" borderId="23" xfId="3" applyFont="1" applyFill="1" applyBorder="1" applyAlignment="1" applyProtection="1">
      <alignment horizontal="center" vertical="center"/>
    </xf>
    <xf numFmtId="169" fontId="18" fillId="24" borderId="34" xfId="36" applyNumberFormat="1" applyFont="1" applyFill="1" applyBorder="1" applyAlignment="1" applyProtection="1">
      <alignment horizontal="center" vertical="center"/>
    </xf>
    <xf numFmtId="1" fontId="18" fillId="24" borderId="22" xfId="0" applyNumberFormat="1" applyFont="1" applyFill="1" applyBorder="1" applyAlignment="1">
      <alignment horizontal="center" vertical="center"/>
    </xf>
    <xf numFmtId="9" fontId="18" fillId="24" borderId="22" xfId="3" applyFont="1" applyFill="1" applyBorder="1" applyAlignment="1" applyProtection="1">
      <alignment horizontal="center" vertical="center"/>
    </xf>
    <xf numFmtId="14" fontId="19" fillId="24" borderId="23" xfId="0" applyNumberFormat="1" applyFont="1" applyFill="1" applyBorder="1" applyAlignment="1">
      <alignment horizontal="center" vertical="center"/>
    </xf>
    <xf numFmtId="14" fontId="19" fillId="24" borderId="23" xfId="0" applyNumberFormat="1" applyFont="1" applyFill="1" applyBorder="1" applyAlignment="1">
      <alignment horizontal="center" vertical="center" wrapText="1"/>
    </xf>
    <xf numFmtId="169" fontId="19" fillId="26" borderId="23" xfId="36" applyNumberFormat="1" applyFont="1" applyFill="1" applyBorder="1" applyAlignment="1" applyProtection="1">
      <alignment horizontal="center" vertical="center"/>
    </xf>
    <xf numFmtId="168" fontId="19" fillId="25" borderId="23" xfId="36" applyFont="1" applyFill="1" applyBorder="1" applyAlignment="1" applyProtection="1">
      <alignment horizontal="center" vertical="center"/>
    </xf>
    <xf numFmtId="9" fontId="19" fillId="25" borderId="23" xfId="3" applyFont="1" applyFill="1" applyBorder="1" applyAlignment="1" applyProtection="1">
      <alignment horizontal="center" vertical="center"/>
    </xf>
    <xf numFmtId="169" fontId="19" fillId="25" borderId="23" xfId="36" applyNumberFormat="1" applyFont="1" applyFill="1" applyBorder="1" applyAlignment="1" applyProtection="1">
      <alignment horizontal="center" vertical="center"/>
    </xf>
    <xf numFmtId="172" fontId="19" fillId="26" borderId="23" xfId="38" applyFont="1" applyFill="1" applyBorder="1" applyAlignment="1" applyProtection="1">
      <alignment horizontal="center" vertical="center"/>
    </xf>
    <xf numFmtId="1" fontId="19" fillId="25" borderId="22" xfId="0" applyNumberFormat="1" applyFont="1" applyFill="1" applyBorder="1" applyAlignment="1">
      <alignment horizontal="center" vertical="center"/>
    </xf>
    <xf numFmtId="9" fontId="19" fillId="25" borderId="22" xfId="3" applyFont="1" applyFill="1" applyBorder="1" applyAlignment="1" applyProtection="1">
      <alignment horizontal="center" vertical="center"/>
    </xf>
    <xf numFmtId="14" fontId="19" fillId="25" borderId="23" xfId="0" applyNumberFormat="1" applyFont="1" applyFill="1" applyBorder="1" applyAlignment="1">
      <alignment horizontal="center" vertical="center"/>
    </xf>
    <xf numFmtId="14" fontId="19" fillId="25" borderId="23" xfId="0" applyNumberFormat="1" applyFont="1" applyFill="1" applyBorder="1" applyAlignment="1">
      <alignment horizontal="center" vertical="center" wrapText="1"/>
    </xf>
    <xf numFmtId="0" fontId="18" fillId="13" borderId="34" xfId="0" applyFont="1" applyFill="1" applyBorder="1" applyAlignment="1">
      <alignment horizontal="center" vertical="center" wrapText="1"/>
    </xf>
    <xf numFmtId="169" fontId="18" fillId="24" borderId="4" xfId="0" applyNumberFormat="1" applyFont="1" applyFill="1" applyBorder="1" applyAlignment="1">
      <alignment vertical="center" wrapText="1"/>
    </xf>
    <xf numFmtId="0" fontId="19" fillId="25" borderId="69" xfId="0" applyFont="1" applyFill="1" applyBorder="1" applyAlignment="1">
      <alignment horizontal="center" vertical="center" wrapText="1"/>
    </xf>
    <xf numFmtId="168" fontId="18" fillId="25" borderId="4" xfId="36" applyFont="1" applyFill="1" applyBorder="1" applyAlignment="1" applyProtection="1">
      <alignment vertical="center" wrapText="1"/>
    </xf>
    <xf numFmtId="169" fontId="19" fillId="25" borderId="4" xfId="0" applyNumberFormat="1" applyFont="1" applyFill="1" applyBorder="1" applyAlignment="1">
      <alignment vertical="center" wrapText="1"/>
    </xf>
    <xf numFmtId="169" fontId="19" fillId="25" borderId="3" xfId="0" applyNumberFormat="1" applyFont="1" applyFill="1" applyBorder="1" applyAlignment="1">
      <alignment vertical="center" wrapText="1"/>
    </xf>
    <xf numFmtId="0" fontId="19" fillId="25" borderId="68" xfId="0" applyFont="1" applyFill="1" applyBorder="1" applyAlignment="1">
      <alignment horizontal="center" vertical="center" wrapText="1"/>
    </xf>
    <xf numFmtId="0" fontId="19" fillId="25" borderId="33" xfId="0" applyFont="1" applyFill="1" applyBorder="1" applyAlignment="1">
      <alignment horizontal="center" vertical="center" wrapText="1"/>
    </xf>
    <xf numFmtId="0" fontId="19" fillId="25" borderId="71" xfId="0" applyFont="1" applyFill="1" applyBorder="1" applyAlignment="1">
      <alignment horizontal="center" vertical="center" wrapText="1"/>
    </xf>
    <xf numFmtId="0" fontId="19" fillId="25" borderId="4" xfId="0" applyFont="1" applyFill="1" applyBorder="1" applyAlignment="1">
      <alignment horizontal="left" vertical="center"/>
    </xf>
    <xf numFmtId="168" fontId="18" fillId="25" borderId="4" xfId="36" applyFont="1" applyFill="1" applyBorder="1" applyAlignment="1" applyProtection="1">
      <alignment horizontal="center" vertical="center" wrapText="1"/>
    </xf>
    <xf numFmtId="0" fontId="19" fillId="14" borderId="72" xfId="0" applyFont="1" applyFill="1" applyBorder="1" applyAlignment="1">
      <alignment horizontal="center" vertical="center" wrapText="1"/>
    </xf>
    <xf numFmtId="0" fontId="19" fillId="25" borderId="68" xfId="0" applyFont="1" applyFill="1" applyBorder="1" applyAlignment="1">
      <alignment horizontal="left" vertical="center" wrapText="1"/>
    </xf>
    <xf numFmtId="168" fontId="19" fillId="25" borderId="36" xfId="36" applyFont="1" applyFill="1" applyBorder="1" applyAlignment="1" applyProtection="1">
      <alignment horizontal="center" vertical="center" wrapText="1"/>
    </xf>
    <xf numFmtId="9" fontId="19" fillId="25" borderId="36" xfId="3" applyFont="1" applyFill="1" applyBorder="1" applyAlignment="1" applyProtection="1">
      <alignment horizontal="center" vertical="center" wrapText="1"/>
    </xf>
    <xf numFmtId="169" fontId="19" fillId="25" borderId="36" xfId="0" applyNumberFormat="1" applyFont="1" applyFill="1" applyBorder="1" applyAlignment="1">
      <alignment horizontal="center" vertical="center" wrapText="1"/>
    </xf>
    <xf numFmtId="169" fontId="19" fillId="25" borderId="40" xfId="0" applyNumberFormat="1" applyFont="1" applyFill="1" applyBorder="1" applyAlignment="1">
      <alignment horizontal="center" vertical="center" wrapText="1"/>
    </xf>
    <xf numFmtId="1" fontId="19" fillId="25" borderId="37" xfId="0" applyNumberFormat="1" applyFont="1" applyFill="1" applyBorder="1" applyAlignment="1">
      <alignment horizontal="center" vertical="center" wrapText="1"/>
    </xf>
    <xf numFmtId="1" fontId="19" fillId="25" borderId="36" xfId="0" applyNumberFormat="1" applyFont="1" applyFill="1" applyBorder="1" applyAlignment="1">
      <alignment horizontal="center" vertical="center" wrapText="1"/>
    </xf>
    <xf numFmtId="14" fontId="19" fillId="25" borderId="73" xfId="0" applyNumberFormat="1" applyFont="1" applyFill="1" applyBorder="1" applyAlignment="1">
      <alignment vertical="center" wrapText="1"/>
    </xf>
    <xf numFmtId="14" fontId="19" fillId="25" borderId="68" xfId="0" applyNumberFormat="1" applyFont="1" applyFill="1" applyBorder="1" applyAlignment="1">
      <alignment horizontal="center" vertical="center" wrapText="1"/>
    </xf>
    <xf numFmtId="170" fontId="18" fillId="24" borderId="34" xfId="0" applyNumberFormat="1" applyFont="1" applyFill="1" applyBorder="1" applyAlignment="1">
      <alignment vertical="center" wrapText="1"/>
    </xf>
    <xf numFmtId="168" fontId="18" fillId="24" borderId="34" xfId="36" applyFont="1" applyFill="1" applyBorder="1" applyAlignment="1" applyProtection="1">
      <alignment horizontal="center" vertical="center" wrapText="1"/>
    </xf>
    <xf numFmtId="168" fontId="19" fillId="25" borderId="4" xfId="36" applyFont="1" applyFill="1" applyBorder="1" applyAlignment="1" applyProtection="1">
      <alignment horizontal="center" vertical="center"/>
    </xf>
    <xf numFmtId="9" fontId="19" fillId="25" borderId="4" xfId="3" applyFont="1" applyFill="1" applyBorder="1" applyAlignment="1" applyProtection="1">
      <alignment horizontal="center" vertical="center"/>
    </xf>
    <xf numFmtId="169" fontId="19" fillId="25" borderId="4" xfId="0" applyNumberFormat="1" applyFont="1" applyFill="1" applyBorder="1" applyAlignment="1">
      <alignment horizontal="center" vertical="center"/>
    </xf>
    <xf numFmtId="14" fontId="18" fillId="25" borderId="4" xfId="0" applyNumberFormat="1" applyFont="1" applyFill="1" applyBorder="1" applyAlignment="1">
      <alignment horizontal="center" vertical="center"/>
    </xf>
    <xf numFmtId="14" fontId="18" fillId="25" borderId="4" xfId="0" applyNumberFormat="1" applyFont="1" applyFill="1" applyBorder="1" applyAlignment="1">
      <alignment horizontal="center" vertical="center" wrapText="1"/>
    </xf>
    <xf numFmtId="0" fontId="19" fillId="25" borderId="22" xfId="0" applyFont="1" applyFill="1" applyBorder="1" applyAlignment="1">
      <alignment vertical="center" wrapText="1"/>
    </xf>
    <xf numFmtId="0" fontId="19" fillId="25" borderId="23" xfId="0" applyFont="1" applyFill="1" applyBorder="1" applyAlignment="1">
      <alignment vertical="center" wrapText="1"/>
    </xf>
    <xf numFmtId="0" fontId="19" fillId="13" borderId="23" xfId="0" applyFont="1" applyFill="1" applyBorder="1" applyAlignment="1">
      <alignment horizontal="center" vertical="center" wrapText="1"/>
    </xf>
    <xf numFmtId="169" fontId="19" fillId="25" borderId="34" xfId="0" applyNumberFormat="1" applyFont="1" applyFill="1" applyBorder="1" applyAlignment="1">
      <alignment horizontal="center" vertical="center"/>
    </xf>
    <xf numFmtId="172" fontId="19" fillId="25" borderId="4" xfId="38" applyFont="1" applyFill="1" applyBorder="1" applyAlignment="1" applyProtection="1">
      <alignment horizontal="center" vertical="center"/>
    </xf>
    <xf numFmtId="0" fontId="19" fillId="24" borderId="22" xfId="0" applyFont="1" applyFill="1" applyBorder="1" applyAlignment="1">
      <alignment horizontal="center" vertical="center" wrapText="1"/>
    </xf>
    <xf numFmtId="168" fontId="18" fillId="24" borderId="4" xfId="36" applyFont="1" applyFill="1" applyBorder="1" applyAlignment="1" applyProtection="1">
      <alignment horizontal="right" vertical="center" wrapText="1"/>
    </xf>
    <xf numFmtId="169" fontId="18" fillId="24" borderId="4" xfId="0" applyNumberFormat="1" applyFont="1" applyFill="1" applyBorder="1" applyAlignment="1">
      <alignment horizontal="center" vertical="center" wrapText="1"/>
    </xf>
    <xf numFmtId="168" fontId="18" fillId="24" borderId="23" xfId="36" applyFont="1" applyFill="1" applyBorder="1" applyAlignment="1" applyProtection="1">
      <alignment horizontal="center" vertical="center" wrapText="1"/>
    </xf>
    <xf numFmtId="1" fontId="18" fillId="24" borderId="23" xfId="0" applyNumberFormat="1" applyFont="1" applyFill="1" applyBorder="1" applyAlignment="1">
      <alignment horizontal="center" vertical="center" wrapText="1"/>
    </xf>
    <xf numFmtId="9" fontId="18" fillId="24" borderId="23" xfId="3" applyFont="1" applyFill="1" applyBorder="1" applyAlignment="1" applyProtection="1">
      <alignment horizontal="center" vertical="center" wrapText="1"/>
    </xf>
    <xf numFmtId="168" fontId="18" fillId="24" borderId="46" xfId="36" applyFont="1" applyFill="1" applyBorder="1" applyAlignment="1" applyProtection="1">
      <alignment horizontal="center" vertical="center" wrapText="1"/>
    </xf>
    <xf numFmtId="169" fontId="18" fillId="24" borderId="23" xfId="0" applyNumberFormat="1" applyFont="1" applyFill="1" applyBorder="1" applyAlignment="1">
      <alignment horizontal="center" vertical="center" wrapText="1"/>
    </xf>
    <xf numFmtId="168" fontId="19" fillId="25" borderId="55" xfId="36" applyFont="1" applyFill="1" applyBorder="1" applyAlignment="1" applyProtection="1">
      <alignment horizontal="center" vertical="center" wrapText="1"/>
    </xf>
    <xf numFmtId="9" fontId="19" fillId="25" borderId="55" xfId="3" applyFont="1" applyFill="1" applyBorder="1" applyAlignment="1" applyProtection="1">
      <alignment horizontal="center" vertical="center" wrapText="1"/>
    </xf>
    <xf numFmtId="169" fontId="19" fillId="25" borderId="55" xfId="0" applyNumberFormat="1" applyFont="1" applyFill="1" applyBorder="1" applyAlignment="1">
      <alignment horizontal="center" vertical="center" wrapText="1"/>
    </xf>
    <xf numFmtId="9" fontId="19" fillId="25" borderId="16" xfId="3" applyFont="1" applyFill="1" applyBorder="1" applyAlignment="1" applyProtection="1">
      <alignment horizontal="center" vertical="center" wrapText="1"/>
    </xf>
    <xf numFmtId="172" fontId="19" fillId="25" borderId="55" xfId="38" applyFont="1" applyFill="1" applyBorder="1" applyAlignment="1" applyProtection="1">
      <alignment horizontal="center" vertical="center" wrapText="1"/>
    </xf>
    <xf numFmtId="1" fontId="19" fillId="25" borderId="55" xfId="0" applyNumberFormat="1" applyFont="1" applyFill="1" applyBorder="1" applyAlignment="1">
      <alignment horizontal="center" vertical="center" wrapText="1"/>
    </xf>
    <xf numFmtId="14" fontId="19" fillId="25" borderId="55" xfId="0" applyNumberFormat="1" applyFont="1" applyFill="1" applyBorder="1" applyAlignment="1">
      <alignment horizontal="center" vertical="center" wrapText="1"/>
    </xf>
    <xf numFmtId="0" fontId="19" fillId="26" borderId="40" xfId="0" applyFont="1" applyFill="1" applyBorder="1" applyAlignment="1">
      <alignment horizontal="center" vertical="center" wrapText="1"/>
    </xf>
    <xf numFmtId="168" fontId="19" fillId="26" borderId="40" xfId="36" applyFont="1" applyFill="1" applyBorder="1" applyAlignment="1" applyProtection="1">
      <alignment horizontal="center" vertical="center"/>
    </xf>
    <xf numFmtId="9" fontId="19" fillId="26" borderId="40" xfId="3" applyFont="1" applyFill="1" applyBorder="1" applyAlignment="1" applyProtection="1">
      <alignment horizontal="center" vertical="center"/>
    </xf>
    <xf numFmtId="169" fontId="19" fillId="26" borderId="40" xfId="36" applyNumberFormat="1" applyFont="1" applyFill="1" applyBorder="1" applyAlignment="1" applyProtection="1">
      <alignment horizontal="center" vertical="center"/>
    </xf>
    <xf numFmtId="172" fontId="19" fillId="26" borderId="40" xfId="38" applyFont="1" applyFill="1" applyBorder="1" applyAlignment="1" applyProtection="1">
      <alignment horizontal="center" vertical="center"/>
    </xf>
    <xf numFmtId="1" fontId="19" fillId="26" borderId="40" xfId="36" applyNumberFormat="1" applyFont="1" applyFill="1" applyBorder="1" applyAlignment="1" applyProtection="1">
      <alignment horizontal="center" vertical="center"/>
    </xf>
    <xf numFmtId="14" fontId="18" fillId="26" borderId="40" xfId="0" applyNumberFormat="1" applyFont="1" applyFill="1" applyBorder="1" applyAlignment="1">
      <alignment horizontal="center" vertical="center"/>
    </xf>
    <xf numFmtId="14" fontId="18" fillId="26" borderId="40" xfId="0" applyNumberFormat="1" applyFont="1" applyFill="1" applyBorder="1" applyAlignment="1">
      <alignment horizontal="center" vertical="center" wrapText="1"/>
    </xf>
    <xf numFmtId="0" fontId="18" fillId="27" borderId="3" xfId="0" applyFont="1" applyFill="1" applyBorder="1" applyAlignment="1">
      <alignment vertical="center" wrapText="1"/>
    </xf>
    <xf numFmtId="0" fontId="18" fillId="27" borderId="23" xfId="0" applyFont="1" applyFill="1" applyBorder="1" applyAlignment="1">
      <alignment horizontal="center" vertical="center" wrapText="1"/>
    </xf>
    <xf numFmtId="170" fontId="18" fillId="27" borderId="3" xfId="0" applyNumberFormat="1" applyFont="1" applyFill="1" applyBorder="1" applyAlignment="1">
      <alignment vertical="center"/>
    </xf>
    <xf numFmtId="168" fontId="18" fillId="27" borderId="3" xfId="36" applyFont="1" applyFill="1" applyBorder="1" applyAlignment="1" applyProtection="1">
      <alignment horizontal="center" vertical="center"/>
    </xf>
    <xf numFmtId="0" fontId="18" fillId="27" borderId="3" xfId="0" applyFont="1" applyFill="1" applyBorder="1" applyAlignment="1">
      <alignment horizontal="justify" vertical="center" wrapText="1"/>
    </xf>
    <xf numFmtId="0" fontId="18" fillId="27" borderId="3" xfId="0" applyFont="1" applyFill="1" applyBorder="1" applyAlignment="1">
      <alignment horizontal="center" vertical="center" wrapText="1"/>
    </xf>
    <xf numFmtId="0" fontId="18" fillId="27" borderId="3" xfId="0" applyFont="1" applyFill="1" applyBorder="1" applyAlignment="1">
      <alignment horizontal="left" vertical="center" wrapText="1"/>
    </xf>
    <xf numFmtId="168" fontId="18" fillId="27" borderId="23" xfId="36" applyFont="1" applyFill="1" applyBorder="1" applyAlignment="1" applyProtection="1">
      <alignment horizontal="center" vertical="center"/>
    </xf>
    <xf numFmtId="9" fontId="18" fillId="27" borderId="3" xfId="3" applyFont="1" applyFill="1" applyBorder="1" applyAlignment="1" applyProtection="1">
      <alignment horizontal="center" vertical="center"/>
    </xf>
    <xf numFmtId="169" fontId="18" fillId="27" borderId="3" xfId="3" applyNumberFormat="1" applyFont="1" applyFill="1" applyBorder="1" applyAlignment="1" applyProtection="1">
      <alignment horizontal="center" vertical="center"/>
    </xf>
    <xf numFmtId="9" fontId="18" fillId="27" borderId="23" xfId="3" applyFont="1" applyFill="1" applyBorder="1" applyAlignment="1" applyProtection="1">
      <alignment horizontal="center" vertical="center"/>
    </xf>
    <xf numFmtId="169" fontId="18" fillId="27" borderId="4" xfId="36" applyNumberFormat="1" applyFont="1" applyFill="1" applyBorder="1" applyAlignment="1" applyProtection="1">
      <alignment vertical="center" wrapText="1"/>
    </xf>
    <xf numFmtId="1" fontId="18" fillId="27" borderId="23" xfId="0" applyNumberFormat="1" applyFont="1" applyFill="1" applyBorder="1" applyAlignment="1">
      <alignment horizontal="center" vertical="center"/>
    </xf>
    <xf numFmtId="1" fontId="18" fillId="27" borderId="3" xfId="0" applyNumberFormat="1" applyFont="1" applyFill="1" applyBorder="1" applyAlignment="1">
      <alignment horizontal="center" vertical="center"/>
    </xf>
    <xf numFmtId="1" fontId="18" fillId="27" borderId="23" xfId="3" applyNumberFormat="1" applyFont="1" applyFill="1" applyBorder="1" applyAlignment="1" applyProtection="1">
      <alignment horizontal="center" vertical="center"/>
    </xf>
    <xf numFmtId="14" fontId="18" fillId="27" borderId="25" xfId="0" applyNumberFormat="1" applyFont="1" applyFill="1" applyBorder="1" applyAlignment="1">
      <alignment horizontal="center" vertical="center"/>
    </xf>
    <xf numFmtId="14" fontId="18" fillId="27" borderId="20" xfId="0" applyNumberFormat="1" applyFont="1" applyFill="1" applyBorder="1" applyAlignment="1">
      <alignment horizontal="center" vertical="center"/>
    </xf>
    <xf numFmtId="14" fontId="18" fillId="27" borderId="20" xfId="0" applyNumberFormat="1" applyFont="1" applyFill="1" applyBorder="1" applyAlignment="1">
      <alignment horizontal="center" vertical="center" wrapText="1"/>
    </xf>
    <xf numFmtId="0" fontId="18" fillId="27" borderId="4" xfId="0" applyFont="1" applyFill="1" applyBorder="1" applyAlignment="1">
      <alignment vertical="center" wrapText="1"/>
    </xf>
    <xf numFmtId="0" fontId="18" fillId="27" borderId="4" xfId="0" applyFont="1" applyFill="1" applyBorder="1" applyAlignment="1">
      <alignment horizontal="center" vertical="center" wrapText="1"/>
    </xf>
    <xf numFmtId="170" fontId="18" fillId="27" borderId="4" xfId="0" applyNumberFormat="1" applyFont="1" applyFill="1" applyBorder="1" applyAlignment="1">
      <alignment vertical="center"/>
    </xf>
    <xf numFmtId="168" fontId="18" fillId="27" borderId="4" xfId="36" applyFont="1" applyFill="1" applyBorder="1" applyAlignment="1" applyProtection="1">
      <alignment horizontal="center" vertical="center"/>
    </xf>
    <xf numFmtId="0" fontId="18" fillId="27" borderId="4" xfId="0" applyFont="1" applyFill="1" applyBorder="1" applyAlignment="1">
      <alignment horizontal="left" vertical="center" wrapText="1"/>
    </xf>
    <xf numFmtId="168" fontId="18" fillId="27" borderId="4" xfId="36" applyFont="1" applyFill="1" applyBorder="1" applyAlignment="1" applyProtection="1">
      <alignment horizontal="center" vertical="center" wrapText="1"/>
    </xf>
    <xf numFmtId="9" fontId="18" fillId="27" borderId="4" xfId="3" applyFont="1" applyFill="1" applyBorder="1" applyAlignment="1" applyProtection="1">
      <alignment horizontal="center" vertical="center" wrapText="1"/>
    </xf>
    <xf numFmtId="169" fontId="18" fillId="27" borderId="4" xfId="0" applyNumberFormat="1" applyFont="1" applyFill="1" applyBorder="1" applyAlignment="1">
      <alignment horizontal="center" vertical="center" wrapText="1"/>
    </xf>
    <xf numFmtId="1" fontId="18" fillId="27" borderId="4" xfId="0" applyNumberFormat="1" applyFont="1" applyFill="1" applyBorder="1" applyAlignment="1">
      <alignment horizontal="center" vertical="center" wrapText="1"/>
    </xf>
    <xf numFmtId="14" fontId="18" fillId="27" borderId="4" xfId="0" applyNumberFormat="1" applyFont="1" applyFill="1" applyBorder="1" applyAlignment="1">
      <alignment horizontal="center" vertical="center"/>
    </xf>
    <xf numFmtId="14" fontId="18" fillId="27" borderId="4" xfId="0" applyNumberFormat="1" applyFont="1" applyFill="1" applyBorder="1" applyAlignment="1">
      <alignment horizontal="center" vertical="center" wrapText="1"/>
    </xf>
    <xf numFmtId="0" fontId="18" fillId="27" borderId="4" xfId="0" applyFont="1" applyFill="1" applyBorder="1" applyAlignment="1">
      <alignment horizontal="justify" vertical="center" wrapText="1"/>
    </xf>
    <xf numFmtId="9" fontId="18" fillId="27" borderId="4" xfId="3" applyFont="1" applyFill="1" applyBorder="1" applyAlignment="1" applyProtection="1">
      <alignment horizontal="center" vertical="center"/>
    </xf>
    <xf numFmtId="169" fontId="18" fillId="27" borderId="4" xfId="3" applyNumberFormat="1" applyFont="1" applyFill="1" applyBorder="1" applyAlignment="1" applyProtection="1">
      <alignment horizontal="center" vertical="center"/>
    </xf>
    <xf numFmtId="1" fontId="18" fillId="27" borderId="4" xfId="0" applyNumberFormat="1" applyFont="1" applyFill="1" applyBorder="1" applyAlignment="1">
      <alignment horizontal="center" vertical="center"/>
    </xf>
    <xf numFmtId="1" fontId="18" fillId="27" borderId="4" xfId="3" applyNumberFormat="1" applyFont="1" applyFill="1" applyBorder="1" applyAlignment="1" applyProtection="1">
      <alignment horizontal="center" vertical="center"/>
    </xf>
    <xf numFmtId="0" fontId="18" fillId="27" borderId="34" xfId="0" applyFont="1" applyFill="1" applyBorder="1" applyAlignment="1">
      <alignment vertical="center" wrapText="1"/>
    </xf>
    <xf numFmtId="0" fontId="18" fillId="27" borderId="34" xfId="0" applyFont="1" applyFill="1" applyBorder="1" applyAlignment="1">
      <alignment horizontal="center" vertical="center" wrapText="1"/>
    </xf>
    <xf numFmtId="0" fontId="18" fillId="27" borderId="34" xfId="0" applyFont="1" applyFill="1" applyBorder="1" applyAlignment="1">
      <alignment horizontal="center" vertical="center"/>
    </xf>
    <xf numFmtId="0" fontId="18" fillId="27" borderId="34" xfId="0" applyFont="1" applyFill="1" applyBorder="1" applyAlignment="1">
      <alignment horizontal="right" vertical="center" wrapText="1"/>
    </xf>
    <xf numFmtId="0" fontId="18" fillId="27" borderId="34" xfId="0" applyFont="1" applyFill="1" applyBorder="1" applyAlignment="1">
      <alignment horizontal="justify" vertical="center" wrapText="1"/>
    </xf>
    <xf numFmtId="0" fontId="18" fillId="27" borderId="34" xfId="0" applyFont="1" applyFill="1" applyBorder="1" applyAlignment="1">
      <alignment horizontal="left" vertical="center" wrapText="1"/>
    </xf>
    <xf numFmtId="168" fontId="18" fillId="27" borderId="34" xfId="36" applyFont="1" applyFill="1" applyBorder="1" applyAlignment="1" applyProtection="1">
      <alignment horizontal="center" vertical="center"/>
    </xf>
    <xf numFmtId="9" fontId="18" fillId="27" borderId="34" xfId="3" applyFont="1" applyFill="1" applyBorder="1" applyAlignment="1" applyProtection="1">
      <alignment horizontal="center" vertical="center"/>
    </xf>
    <xf numFmtId="169" fontId="18" fillId="27" borderId="34" xfId="3" applyNumberFormat="1" applyFont="1" applyFill="1" applyBorder="1" applyAlignment="1" applyProtection="1">
      <alignment horizontal="center" vertical="center"/>
    </xf>
    <xf numFmtId="169" fontId="18" fillId="27" borderId="34" xfId="36" applyNumberFormat="1" applyFont="1" applyFill="1" applyBorder="1" applyAlignment="1" applyProtection="1">
      <alignment horizontal="center" vertical="center" wrapText="1"/>
    </xf>
    <xf numFmtId="1" fontId="18" fillId="27" borderId="34" xfId="0" applyNumberFormat="1" applyFont="1" applyFill="1" applyBorder="1" applyAlignment="1">
      <alignment horizontal="center" vertical="center"/>
    </xf>
    <xf numFmtId="1" fontId="18" fillId="27" borderId="34" xfId="3" applyNumberFormat="1" applyFont="1" applyFill="1" applyBorder="1" applyAlignment="1" applyProtection="1">
      <alignment horizontal="center" vertical="center"/>
    </xf>
    <xf numFmtId="14" fontId="18" fillId="27" borderId="75" xfId="0" applyNumberFormat="1" applyFont="1" applyFill="1" applyBorder="1" applyAlignment="1">
      <alignment horizontal="center" vertical="center"/>
    </xf>
    <xf numFmtId="14" fontId="18" fillId="27" borderId="46" xfId="0" applyNumberFormat="1" applyFont="1" applyFill="1" applyBorder="1" applyAlignment="1">
      <alignment horizontal="center" vertical="center"/>
    </xf>
    <xf numFmtId="14" fontId="18" fillId="27" borderId="46" xfId="0" applyNumberFormat="1" applyFont="1" applyFill="1" applyBorder="1" applyAlignment="1">
      <alignment horizontal="center" vertical="center" wrapText="1"/>
    </xf>
    <xf numFmtId="0" fontId="19" fillId="17" borderId="37" xfId="0" applyFont="1" applyFill="1" applyBorder="1" applyAlignment="1">
      <alignment horizontal="center" vertical="center" wrapText="1"/>
    </xf>
    <xf numFmtId="168" fontId="19" fillId="17" borderId="39" xfId="36" applyFont="1" applyFill="1" applyBorder="1" applyAlignment="1" applyProtection="1">
      <alignment horizontal="center" vertical="center"/>
    </xf>
    <xf numFmtId="168" fontId="19" fillId="17" borderId="40" xfId="36" applyFont="1" applyFill="1" applyBorder="1" applyAlignment="1" applyProtection="1">
      <alignment horizontal="center" vertical="center"/>
    </xf>
    <xf numFmtId="9" fontId="19" fillId="17" borderId="40" xfId="3" applyFont="1" applyFill="1" applyBorder="1" applyAlignment="1" applyProtection="1">
      <alignment horizontal="center" vertical="center"/>
    </xf>
    <xf numFmtId="169" fontId="19" fillId="17" borderId="40" xfId="36" applyNumberFormat="1" applyFont="1" applyFill="1" applyBorder="1" applyAlignment="1" applyProtection="1">
      <alignment horizontal="center" vertical="center"/>
    </xf>
    <xf numFmtId="9" fontId="19" fillId="17" borderId="42" xfId="3" applyFont="1" applyFill="1" applyBorder="1" applyAlignment="1" applyProtection="1">
      <alignment horizontal="center" vertical="center"/>
    </xf>
    <xf numFmtId="169" fontId="19" fillId="17" borderId="39" xfId="0" applyNumberFormat="1" applyFont="1" applyFill="1" applyBorder="1" applyAlignment="1">
      <alignment horizontal="center" vertical="center" wrapText="1"/>
    </xf>
    <xf numFmtId="169" fontId="19" fillId="17" borderId="40" xfId="0" applyNumberFormat="1" applyFont="1" applyFill="1" applyBorder="1" applyAlignment="1">
      <alignment horizontal="center" vertical="center" wrapText="1"/>
    </xf>
    <xf numFmtId="169" fontId="19" fillId="17" borderId="40" xfId="36" applyNumberFormat="1" applyFont="1" applyFill="1" applyBorder="1" applyAlignment="1" applyProtection="1">
      <alignment horizontal="center" vertical="center" wrapText="1"/>
    </xf>
    <xf numFmtId="1" fontId="19" fillId="17" borderId="39" xfId="0" applyNumberFormat="1" applyFont="1" applyFill="1" applyBorder="1" applyAlignment="1">
      <alignment horizontal="center" vertical="center"/>
    </xf>
    <xf numFmtId="1" fontId="19" fillId="17" borderId="40" xfId="0" applyNumberFormat="1" applyFont="1" applyFill="1" applyBorder="1" applyAlignment="1">
      <alignment horizontal="center" vertical="center"/>
    </xf>
    <xf numFmtId="1" fontId="19" fillId="17" borderId="42" xfId="3" applyNumberFormat="1" applyFont="1" applyFill="1" applyBorder="1" applyAlignment="1" applyProtection="1">
      <alignment horizontal="center" vertical="center"/>
    </xf>
    <xf numFmtId="14" fontId="19" fillId="17" borderId="19" xfId="0" applyNumberFormat="1" applyFont="1" applyFill="1" applyBorder="1" applyAlignment="1">
      <alignment horizontal="center" vertical="center"/>
    </xf>
    <xf numFmtId="14" fontId="19" fillId="17" borderId="23" xfId="0" applyNumberFormat="1" applyFont="1" applyFill="1" applyBorder="1" applyAlignment="1">
      <alignment horizontal="center" vertical="center"/>
    </xf>
    <xf numFmtId="14" fontId="19" fillId="17" borderId="23" xfId="0" applyNumberFormat="1" applyFont="1" applyFill="1" applyBorder="1" applyAlignment="1">
      <alignment horizontal="center" vertical="center" wrapText="1"/>
    </xf>
    <xf numFmtId="0" fontId="19" fillId="0" borderId="76" xfId="0" applyFont="1" applyBorder="1" applyAlignment="1">
      <alignment horizontal="center" vertical="center" wrapText="1"/>
    </xf>
    <xf numFmtId="0" fontId="19" fillId="0" borderId="77" xfId="0" applyFont="1" applyBorder="1" applyAlignment="1">
      <alignment horizontal="center" vertical="center" wrapText="1"/>
    </xf>
    <xf numFmtId="0" fontId="19" fillId="13" borderId="77" xfId="0" applyFont="1" applyFill="1" applyBorder="1" applyAlignment="1">
      <alignment horizontal="center" vertical="center" wrapText="1"/>
    </xf>
    <xf numFmtId="0" fontId="19" fillId="0" borderId="67" xfId="0" applyFont="1" applyBorder="1" applyAlignment="1">
      <alignment horizontal="center" vertical="center" wrapText="1"/>
    </xf>
    <xf numFmtId="0" fontId="19" fillId="0" borderId="67" xfId="0" applyFont="1" applyBorder="1" applyAlignment="1">
      <alignment horizontal="center" vertical="center"/>
    </xf>
    <xf numFmtId="0" fontId="19" fillId="0" borderId="67" xfId="0" applyFont="1" applyBorder="1" applyAlignment="1">
      <alignment horizontal="right" vertical="center" wrapText="1"/>
    </xf>
    <xf numFmtId="0" fontId="19" fillId="0" borderId="67" xfId="0" applyFont="1" applyBorder="1" applyAlignment="1">
      <alignment horizontal="justify" vertical="center" wrapText="1"/>
    </xf>
    <xf numFmtId="0" fontId="19" fillId="14" borderId="67" xfId="0" applyFont="1" applyFill="1" applyBorder="1" applyAlignment="1">
      <alignment horizontal="center" vertical="center" wrapText="1"/>
    </xf>
    <xf numFmtId="0" fontId="19" fillId="0" borderId="67" xfId="0" applyFont="1" applyBorder="1" applyAlignment="1">
      <alignment horizontal="left" vertical="center" wrapText="1"/>
    </xf>
    <xf numFmtId="168" fontId="19" fillId="0" borderId="51" xfId="36" applyFont="1" applyBorder="1" applyAlignment="1" applyProtection="1">
      <alignment horizontal="center" vertical="center"/>
    </xf>
    <xf numFmtId="9" fontId="19" fillId="0" borderId="51" xfId="3" applyFont="1" applyBorder="1" applyAlignment="1" applyProtection="1">
      <alignment horizontal="center" vertical="center"/>
    </xf>
    <xf numFmtId="169" fontId="19" fillId="0" borderId="51" xfId="36" applyNumberFormat="1" applyFont="1" applyBorder="1" applyAlignment="1" applyProtection="1">
      <alignment horizontal="center" vertical="center"/>
    </xf>
    <xf numFmtId="1" fontId="19" fillId="0" borderId="51" xfId="36" applyNumberFormat="1" applyFont="1" applyBorder="1" applyAlignment="1" applyProtection="1">
      <alignment horizontal="center" vertical="center"/>
    </xf>
    <xf numFmtId="9" fontId="18" fillId="0" borderId="51" xfId="3" applyFont="1" applyBorder="1" applyAlignment="1" applyProtection="1">
      <alignment horizontal="center" vertical="center"/>
    </xf>
    <xf numFmtId="1" fontId="18" fillId="0" borderId="51" xfId="0" applyNumberFormat="1" applyFont="1" applyBorder="1" applyAlignment="1">
      <alignment horizontal="center" vertical="center"/>
    </xf>
    <xf numFmtId="14" fontId="18" fillId="0" borderId="51" xfId="0" applyNumberFormat="1" applyFont="1" applyBorder="1"/>
    <xf numFmtId="14" fontId="18" fillId="0" borderId="23" xfId="0" applyNumberFormat="1" applyFont="1" applyBorder="1"/>
    <xf numFmtId="14" fontId="18" fillId="0" borderId="23" xfId="0" applyNumberFormat="1" applyFont="1" applyBorder="1" applyAlignment="1">
      <alignment wrapText="1"/>
    </xf>
    <xf numFmtId="168" fontId="18" fillId="0" borderId="0" xfId="0" applyNumberFormat="1" applyFont="1" applyAlignment="1">
      <alignment horizontal="center" vertical="center"/>
    </xf>
    <xf numFmtId="169" fontId="18" fillId="0" borderId="0" xfId="0" applyNumberFormat="1" applyFont="1" applyAlignment="1">
      <alignment horizontal="right" vertical="center"/>
    </xf>
    <xf numFmtId="0" fontId="18" fillId="0" borderId="0" xfId="0" applyFont="1" applyAlignment="1">
      <alignment vertical="center"/>
    </xf>
    <xf numFmtId="0" fontId="18" fillId="17" borderId="3" xfId="0" applyFont="1" applyFill="1" applyBorder="1" applyAlignment="1">
      <alignment horizontal="center" vertical="center" wrapText="1"/>
    </xf>
    <xf numFmtId="0" fontId="18" fillId="17" borderId="3" xfId="0" applyFont="1" applyFill="1" applyBorder="1" applyAlignment="1">
      <alignment horizontal="left" vertical="center" wrapText="1"/>
    </xf>
    <xf numFmtId="0" fontId="18" fillId="20" borderId="4" xfId="0" applyFont="1" applyFill="1" applyBorder="1" applyAlignment="1">
      <alignment horizontal="justify" vertical="center" wrapText="1"/>
    </xf>
    <xf numFmtId="0" fontId="18" fillId="15" borderId="31" xfId="0" applyFont="1" applyFill="1" applyBorder="1" applyAlignment="1">
      <alignment horizontal="center" vertical="center" wrapText="1"/>
    </xf>
    <xf numFmtId="169" fontId="19" fillId="16" borderId="46" xfId="0" applyNumberFormat="1" applyFont="1" applyFill="1" applyBorder="1" applyAlignment="1">
      <alignment horizontal="center" vertical="center" wrapText="1"/>
    </xf>
    <xf numFmtId="1" fontId="18" fillId="15" borderId="4" xfId="3" applyNumberFormat="1" applyFont="1" applyFill="1" applyBorder="1" applyAlignment="1" applyProtection="1">
      <alignment horizontal="center" vertical="center" wrapText="1"/>
    </xf>
    <xf numFmtId="168" fontId="18" fillId="16" borderId="40" xfId="36" applyFont="1" applyFill="1" applyBorder="1" applyAlignment="1" applyProtection="1">
      <alignment horizontal="center" vertical="center" wrapText="1"/>
    </xf>
    <xf numFmtId="9" fontId="18" fillId="16" borderId="40" xfId="3" applyFont="1" applyFill="1" applyBorder="1" applyAlignment="1" applyProtection="1">
      <alignment horizontal="center" vertical="center" wrapText="1"/>
    </xf>
    <xf numFmtId="169" fontId="18" fillId="16" borderId="40" xfId="36" applyNumberFormat="1" applyFont="1" applyFill="1" applyBorder="1" applyAlignment="1" applyProtection="1">
      <alignment horizontal="center" vertical="center" wrapText="1"/>
    </xf>
    <xf numFmtId="1" fontId="18" fillId="16" borderId="40" xfId="0" applyNumberFormat="1" applyFont="1" applyFill="1" applyBorder="1" applyAlignment="1">
      <alignment horizontal="center" vertical="center" wrapText="1"/>
    </xf>
    <xf numFmtId="9" fontId="19" fillId="16" borderId="23" xfId="3" applyFont="1" applyFill="1" applyBorder="1" applyAlignment="1" applyProtection="1">
      <alignment horizontal="center" vertical="center" wrapText="1"/>
    </xf>
    <xf numFmtId="1" fontId="19" fillId="16" borderId="23" xfId="3" applyNumberFormat="1" applyFont="1" applyFill="1" applyBorder="1" applyAlignment="1" applyProtection="1">
      <alignment horizontal="center" vertical="center" wrapText="1"/>
    </xf>
    <xf numFmtId="14" fontId="19" fillId="16" borderId="30" xfId="0" applyNumberFormat="1" applyFont="1" applyFill="1" applyBorder="1" applyAlignment="1">
      <alignment horizontal="center" vertical="center" wrapText="1"/>
    </xf>
    <xf numFmtId="0" fontId="19" fillId="25" borderId="23" xfId="0" applyFont="1" applyFill="1" applyBorder="1" applyAlignment="1">
      <alignment horizontal="center" vertical="center" wrapText="1"/>
    </xf>
    <xf numFmtId="0" fontId="19" fillId="25" borderId="40" xfId="0" applyFont="1" applyFill="1" applyBorder="1" applyAlignment="1">
      <alignment horizontal="center" vertical="center" wrapText="1"/>
    </xf>
    <xf numFmtId="169" fontId="19" fillId="25" borderId="51" xfId="0" applyNumberFormat="1" applyFont="1" applyFill="1" applyBorder="1" applyAlignment="1">
      <alignment horizontal="center" vertical="center"/>
    </xf>
    <xf numFmtId="0" fontId="25" fillId="0" borderId="0" xfId="0" applyFont="1"/>
    <xf numFmtId="0" fontId="18" fillId="17" borderId="4" xfId="0" applyFont="1" applyFill="1" applyBorder="1" applyAlignment="1">
      <alignment vertical="center" wrapText="1"/>
    </xf>
    <xf numFmtId="9" fontId="18" fillId="17" borderId="4" xfId="3" applyFont="1" applyFill="1" applyBorder="1" applyAlignment="1" applyProtection="1">
      <alignment horizontal="center" vertical="center" wrapText="1"/>
    </xf>
    <xf numFmtId="1" fontId="18" fillId="17" borderId="4" xfId="0" applyNumberFormat="1" applyFont="1" applyFill="1" applyBorder="1" applyAlignment="1">
      <alignment horizontal="center" vertical="center"/>
    </xf>
    <xf numFmtId="168" fontId="35" fillId="28" borderId="47" xfId="36" applyFont="1" applyFill="1" applyBorder="1" applyAlignment="1" applyProtection="1">
      <alignment horizontal="center" vertical="center" wrapText="1"/>
    </xf>
    <xf numFmtId="168" fontId="35" fillId="28" borderId="40" xfId="36" applyFont="1" applyFill="1" applyBorder="1" applyAlignment="1" applyProtection="1">
      <alignment horizontal="center" vertical="center" wrapText="1"/>
    </xf>
    <xf numFmtId="168" fontId="36" fillId="28" borderId="40" xfId="36" applyFont="1" applyFill="1" applyBorder="1" applyAlignment="1" applyProtection="1">
      <alignment horizontal="center" vertical="center" wrapText="1"/>
    </xf>
    <xf numFmtId="0" fontId="36" fillId="28" borderId="40" xfId="0" applyFont="1" applyFill="1" applyBorder="1" applyAlignment="1">
      <alignment horizontal="center" vertical="center" wrapText="1"/>
    </xf>
    <xf numFmtId="168" fontId="35" fillId="28" borderId="41" xfId="36" applyFont="1" applyFill="1" applyBorder="1" applyAlignment="1" applyProtection="1">
      <alignment horizontal="center" vertical="center" wrapText="1"/>
    </xf>
    <xf numFmtId="0" fontId="40" fillId="0" borderId="69" xfId="0" applyFont="1" applyBorder="1" applyAlignment="1">
      <alignment vertical="center"/>
    </xf>
    <xf numFmtId="168" fontId="38" fillId="0" borderId="4" xfId="0" applyNumberFormat="1" applyFont="1" applyBorder="1"/>
    <xf numFmtId="168" fontId="38" fillId="29" borderId="4" xfId="36" applyFont="1" applyFill="1" applyBorder="1" applyAlignment="1" applyProtection="1">
      <alignment horizontal="center" vertical="center"/>
    </xf>
    <xf numFmtId="168" fontId="38" fillId="29" borderId="4" xfId="3" applyNumberFormat="1" applyFont="1" applyFill="1" applyBorder="1" applyAlignment="1" applyProtection="1">
      <alignment horizontal="center" vertical="center"/>
    </xf>
    <xf numFmtId="177" fontId="38" fillId="0" borderId="4" xfId="1" applyNumberFormat="1" applyFont="1" applyBorder="1" applyAlignment="1" applyProtection="1">
      <alignment horizontal="center" vertical="center"/>
    </xf>
    <xf numFmtId="1" fontId="38" fillId="29" borderId="4" xfId="0" applyNumberFormat="1" applyFont="1" applyFill="1" applyBorder="1" applyAlignment="1">
      <alignment horizontal="center" vertical="center"/>
    </xf>
    <xf numFmtId="177" fontId="39" fillId="29" borderId="4" xfId="1" applyNumberFormat="1" applyFont="1" applyFill="1" applyBorder="1" applyAlignment="1" applyProtection="1">
      <alignment horizontal="center" vertical="center"/>
    </xf>
    <xf numFmtId="0" fontId="41" fillId="28" borderId="47" xfId="0" applyFont="1" applyFill="1" applyBorder="1" applyAlignment="1">
      <alignment vertical="center"/>
    </xf>
    <xf numFmtId="173" fontId="39" fillId="28" borderId="40" xfId="2" applyNumberFormat="1" applyFont="1" applyFill="1" applyBorder="1" applyAlignment="1" applyProtection="1">
      <alignment horizontal="center" vertical="center"/>
    </xf>
    <xf numFmtId="168" fontId="39" fillId="28" borderId="40" xfId="36" applyFont="1" applyFill="1" applyBorder="1" applyAlignment="1" applyProtection="1">
      <alignment horizontal="center" vertical="center"/>
    </xf>
    <xf numFmtId="1" fontId="39" fillId="28" borderId="40" xfId="0" applyNumberFormat="1" applyFont="1" applyFill="1" applyBorder="1" applyAlignment="1">
      <alignment horizontal="center" vertical="center"/>
    </xf>
    <xf numFmtId="0" fontId="42" fillId="0" borderId="0" xfId="0" applyFont="1" applyAlignment="1">
      <alignment horizontal="right" vertical="center"/>
    </xf>
    <xf numFmtId="0" fontId="0" fillId="30" borderId="0" xfId="0" applyFill="1"/>
    <xf numFmtId="0" fontId="42" fillId="30" borderId="0" xfId="0" applyFont="1" applyFill="1" applyAlignment="1">
      <alignment horizontal="right" vertical="center"/>
    </xf>
    <xf numFmtId="176" fontId="43" fillId="28" borderId="47" xfId="1" applyNumberFormat="1" applyFont="1" applyFill="1" applyBorder="1" applyAlignment="1" applyProtection="1">
      <alignment horizontal="center" vertical="center" wrapText="1"/>
    </xf>
    <xf numFmtId="176" fontId="43" fillId="28" borderId="40" xfId="1" applyNumberFormat="1" applyFont="1" applyFill="1" applyBorder="1" applyAlignment="1" applyProtection="1">
      <alignment horizontal="center" vertical="center" wrapText="1"/>
    </xf>
    <xf numFmtId="176" fontId="45" fillId="0" borderId="96" xfId="1" applyNumberFormat="1" applyFont="1" applyBorder="1" applyProtection="1"/>
    <xf numFmtId="176" fontId="46" fillId="0" borderId="34" xfId="1" applyNumberFormat="1" applyFont="1" applyBorder="1" applyProtection="1"/>
    <xf numFmtId="176" fontId="47" fillId="0" borderId="34" xfId="1" applyNumberFormat="1" applyFont="1" applyBorder="1" applyProtection="1"/>
    <xf numFmtId="176" fontId="45" fillId="0" borderId="69" xfId="1" applyNumberFormat="1" applyFont="1" applyBorder="1" applyProtection="1"/>
    <xf numFmtId="176" fontId="46" fillId="0" borderId="4" xfId="1" applyNumberFormat="1" applyFont="1" applyBorder="1" applyProtection="1"/>
    <xf numFmtId="176" fontId="47" fillId="0" borderId="4" xfId="1" applyNumberFormat="1" applyFont="1" applyBorder="1" applyProtection="1"/>
    <xf numFmtId="176" fontId="45" fillId="0" borderId="93" xfId="1" applyNumberFormat="1" applyFont="1" applyBorder="1" applyProtection="1"/>
    <xf numFmtId="176" fontId="46" fillId="0" borderId="14" xfId="1" applyNumberFormat="1" applyFont="1" applyBorder="1" applyProtection="1"/>
    <xf numFmtId="176" fontId="47" fillId="0" borderId="14" xfId="1" applyNumberFormat="1" applyFont="1" applyBorder="1" applyProtection="1"/>
    <xf numFmtId="176" fontId="47" fillId="0" borderId="46" xfId="1" applyNumberFormat="1" applyFont="1" applyBorder="1" applyProtection="1"/>
    <xf numFmtId="176" fontId="41" fillId="28" borderId="47" xfId="1" applyNumberFormat="1" applyFont="1" applyFill="1" applyBorder="1" applyProtection="1"/>
    <xf numFmtId="176" fontId="46" fillId="28" borderId="40" xfId="1" applyNumberFormat="1" applyFont="1" applyFill="1" applyBorder="1" applyProtection="1"/>
    <xf numFmtId="0" fontId="119" fillId="0" borderId="0" xfId="26"/>
    <xf numFmtId="0" fontId="119" fillId="28" borderId="34" xfId="26" applyFill="1" applyBorder="1"/>
    <xf numFmtId="177" fontId="47" fillId="28" borderId="34" xfId="22" applyNumberFormat="1" applyFont="1" applyFill="1" applyBorder="1" applyAlignment="1" applyProtection="1">
      <alignment horizontal="right" vertical="center" wrapText="1"/>
    </xf>
    <xf numFmtId="0" fontId="119" fillId="28" borderId="0" xfId="26" applyFill="1"/>
    <xf numFmtId="0" fontId="49" fillId="0" borderId="0" xfId="26" applyFont="1"/>
    <xf numFmtId="168" fontId="119" fillId="0" borderId="0" xfId="26" applyNumberFormat="1"/>
    <xf numFmtId="168" fontId="18" fillId="0" borderId="0" xfId="36" applyFont="1" applyBorder="1" applyAlignment="1" applyProtection="1">
      <alignment horizontal="right" vertical="center"/>
    </xf>
    <xf numFmtId="0" fontId="45" fillId="29" borderId="4" xfId="0" applyFont="1" applyFill="1" applyBorder="1" applyAlignment="1">
      <alignment horizontal="justify" vertical="center" wrapText="1"/>
    </xf>
    <xf numFmtId="0" fontId="52" fillId="29" borderId="4" xfId="0" applyFont="1" applyFill="1" applyBorder="1" applyAlignment="1">
      <alignment horizontal="justify" vertical="center"/>
    </xf>
    <xf numFmtId="0" fontId="52" fillId="29" borderId="4" xfId="0" applyFont="1" applyFill="1" applyBorder="1" applyAlignment="1">
      <alignment horizontal="justify" vertical="center" wrapText="1"/>
    </xf>
    <xf numFmtId="0" fontId="52" fillId="29" borderId="3" xfId="0" applyFont="1" applyFill="1" applyBorder="1" applyAlignment="1">
      <alignment horizontal="justify" vertical="center" wrapText="1"/>
    </xf>
    <xf numFmtId="0" fontId="52" fillId="29" borderId="34" xfId="0" applyFont="1" applyFill="1" applyBorder="1" applyAlignment="1">
      <alignment horizontal="justify"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40" fillId="29" borderId="34" xfId="0" applyFont="1" applyFill="1" applyBorder="1" applyAlignment="1">
      <alignment horizontal="center" vertical="center" wrapText="1"/>
    </xf>
    <xf numFmtId="0" fontId="45" fillId="0" borderId="0" xfId="0" applyFont="1"/>
    <xf numFmtId="0" fontId="55" fillId="0" borderId="0" xfId="0" applyFont="1"/>
    <xf numFmtId="0" fontId="45" fillId="0" borderId="0" xfId="0" applyFont="1" applyAlignment="1">
      <alignment horizontal="center" vertical="center"/>
    </xf>
    <xf numFmtId="0" fontId="45" fillId="29" borderId="101" xfId="0" applyFont="1" applyFill="1" applyBorder="1" applyAlignment="1">
      <alignment horizontal="center" vertical="center" wrapText="1"/>
    </xf>
    <xf numFmtId="0" fontId="45" fillId="0" borderId="101" xfId="0" applyFont="1" applyBorder="1" applyAlignment="1">
      <alignment horizontal="center" vertical="center" wrapText="1"/>
    </xf>
    <xf numFmtId="0" fontId="45" fillId="29" borderId="59" xfId="0" applyFont="1" applyFill="1" applyBorder="1" applyAlignment="1">
      <alignment horizontal="center" vertical="center" wrapText="1"/>
    </xf>
    <xf numFmtId="0" fontId="45" fillId="0" borderId="59" xfId="0" applyFont="1" applyBorder="1" applyAlignment="1">
      <alignment horizontal="center" vertical="center" wrapText="1"/>
    </xf>
    <xf numFmtId="0" fontId="62" fillId="0" borderId="71" xfId="0" applyFont="1" applyBorder="1" applyAlignment="1">
      <alignment horizontal="center" vertical="center" wrapText="1"/>
    </xf>
    <xf numFmtId="1" fontId="45" fillId="0" borderId="35" xfId="0" applyNumberFormat="1" applyFont="1" applyBorder="1" applyAlignment="1">
      <alignment horizontal="center" vertical="center"/>
    </xf>
    <xf numFmtId="0" fontId="45" fillId="0" borderId="60" xfId="0" applyFont="1" applyBorder="1" applyAlignment="1">
      <alignment horizontal="center" vertical="center" wrapText="1"/>
    </xf>
    <xf numFmtId="0" fontId="45" fillId="0" borderId="38" xfId="0" applyFont="1" applyBorder="1" applyAlignment="1">
      <alignment horizontal="center" vertical="center" wrapText="1"/>
    </xf>
    <xf numFmtId="0" fontId="41" fillId="29" borderId="0" xfId="0" applyFont="1" applyFill="1" applyAlignment="1">
      <alignment horizontal="center" vertical="center" wrapText="1"/>
    </xf>
    <xf numFmtId="0" fontId="35" fillId="29" borderId="0" xfId="0" applyFont="1" applyFill="1" applyAlignment="1">
      <alignment horizontal="center" vertical="center" wrapText="1"/>
    </xf>
    <xf numFmtId="1" fontId="41" fillId="29" borderId="0" xfId="0" applyNumberFormat="1" applyFont="1" applyFill="1" applyAlignment="1">
      <alignment horizontal="center" vertical="center"/>
    </xf>
    <xf numFmtId="9" fontId="41" fillId="29" borderId="0" xfId="3" applyFont="1" applyFill="1" applyBorder="1" applyAlignment="1" applyProtection="1">
      <alignment horizontal="center" vertical="center"/>
    </xf>
    <xf numFmtId="0" fontId="64" fillId="29" borderId="0" xfId="0" applyFont="1" applyFill="1" applyAlignment="1">
      <alignment horizontal="center" vertical="center" wrapText="1"/>
    </xf>
    <xf numFmtId="0" fontId="0" fillId="29" borderId="0" xfId="0" applyFill="1"/>
    <xf numFmtId="0" fontId="40" fillId="29" borderId="60" xfId="0" applyFont="1" applyFill="1" applyBorder="1" applyAlignment="1">
      <alignment horizontal="center" vertical="center" wrapText="1"/>
    </xf>
    <xf numFmtId="0" fontId="64" fillId="0" borderId="0" xfId="0" applyFont="1" applyAlignment="1">
      <alignment horizontal="center" vertical="center" wrapText="1"/>
    </xf>
    <xf numFmtId="1" fontId="40" fillId="0" borderId="31" xfId="0" applyNumberFormat="1" applyFont="1" applyBorder="1" applyAlignment="1">
      <alignment horizontal="center" vertical="center"/>
    </xf>
    <xf numFmtId="1" fontId="40" fillId="0" borderId="4" xfId="0" applyNumberFormat="1" applyFont="1" applyBorder="1" applyAlignment="1">
      <alignment horizontal="center" vertical="center"/>
    </xf>
    <xf numFmtId="0" fontId="40" fillId="0" borderId="59" xfId="0" applyFont="1" applyBorder="1" applyAlignment="1">
      <alignment horizontal="center" vertical="center" wrapText="1"/>
    </xf>
    <xf numFmtId="0" fontId="45" fillId="29" borderId="0" xfId="0" applyFont="1" applyFill="1" applyAlignment="1">
      <alignment horizontal="center" vertical="center"/>
    </xf>
    <xf numFmtId="0" fontId="45" fillId="29" borderId="0" xfId="0" applyFont="1" applyFill="1"/>
    <xf numFmtId="0" fontId="55" fillId="29" borderId="0" xfId="0" applyFont="1" applyFill="1"/>
    <xf numFmtId="0" fontId="41" fillId="34" borderId="38" xfId="0" applyFont="1" applyFill="1" applyBorder="1" applyAlignment="1">
      <alignment horizontal="center" vertical="center" wrapText="1"/>
    </xf>
    <xf numFmtId="0" fontId="45" fillId="33" borderId="65" xfId="0" applyFont="1" applyFill="1" applyBorder="1" applyAlignment="1">
      <alignment horizontal="center" vertical="center"/>
    </xf>
    <xf numFmtId="0" fontId="45" fillId="33" borderId="52" xfId="0" applyFont="1" applyFill="1" applyBorder="1"/>
    <xf numFmtId="0" fontId="55" fillId="33" borderId="52" xfId="0" applyFont="1" applyFill="1" applyBorder="1"/>
    <xf numFmtId="0" fontId="45" fillId="33" borderId="52" xfId="0" applyFont="1" applyFill="1" applyBorder="1" applyAlignment="1">
      <alignment horizontal="center" vertical="center"/>
    </xf>
    <xf numFmtId="0" fontId="45" fillId="33" borderId="89" xfId="0" applyFont="1" applyFill="1" applyBorder="1"/>
    <xf numFmtId="0" fontId="62" fillId="36" borderId="47" xfId="0" applyFont="1" applyFill="1" applyBorder="1" applyAlignment="1">
      <alignment horizontal="center" vertical="center" wrapText="1"/>
    </xf>
    <xf numFmtId="0" fontId="64" fillId="0" borderId="96" xfId="0" applyFont="1" applyBorder="1" applyAlignment="1">
      <alignment horizontal="center" vertical="center" wrapText="1"/>
    </xf>
    <xf numFmtId="0" fontId="41" fillId="37" borderId="38" xfId="0" applyFont="1" applyFill="1" applyBorder="1" applyAlignment="1">
      <alignment horizontal="center" vertical="center" wrapText="1"/>
    </xf>
    <xf numFmtId="0" fontId="41" fillId="36" borderId="37" xfId="0" applyFont="1" applyFill="1" applyBorder="1" applyAlignment="1">
      <alignment horizontal="center" vertical="center" wrapText="1"/>
    </xf>
    <xf numFmtId="0" fontId="35" fillId="36" borderId="36" xfId="0" applyFont="1" applyFill="1" applyBorder="1" applyAlignment="1">
      <alignment horizontal="center" vertical="center" wrapText="1"/>
    </xf>
    <xf numFmtId="0" fontId="41" fillId="36" borderId="38" xfId="0" applyFont="1" applyFill="1" applyBorder="1" applyAlignment="1">
      <alignment horizontal="center" vertical="center" wrapText="1"/>
    </xf>
    <xf numFmtId="0" fontId="41" fillId="36" borderId="73" xfId="0" applyFont="1" applyFill="1" applyBorder="1" applyAlignment="1">
      <alignment horizontal="center" vertical="center" wrapText="1"/>
    </xf>
    <xf numFmtId="0" fontId="62" fillId="36" borderId="49" xfId="0" applyFont="1" applyFill="1" applyBorder="1" applyAlignment="1">
      <alignment horizontal="center" vertical="center" wrapText="1"/>
    </xf>
    <xf numFmtId="0" fontId="45" fillId="36" borderId="56" xfId="0" applyFont="1" applyFill="1" applyBorder="1"/>
    <xf numFmtId="0" fontId="55" fillId="36" borderId="98" xfId="0" applyFont="1" applyFill="1" applyBorder="1" applyAlignment="1">
      <alignment horizontal="center" vertical="center"/>
    </xf>
    <xf numFmtId="0" fontId="45" fillId="36" borderId="17" xfId="0" applyFont="1" applyFill="1" applyBorder="1" applyAlignment="1">
      <alignment horizontal="center" vertical="center"/>
    </xf>
    <xf numFmtId="0" fontId="64" fillId="34" borderId="26" xfId="0" applyFont="1" applyFill="1" applyBorder="1" applyAlignment="1">
      <alignment horizontal="center" vertical="center" wrapText="1"/>
    </xf>
    <xf numFmtId="0" fontId="62" fillId="29" borderId="69" xfId="0" applyFont="1" applyFill="1" applyBorder="1" applyAlignment="1">
      <alignment horizontal="center" vertical="center" wrapText="1"/>
    </xf>
    <xf numFmtId="0" fontId="64" fillId="0" borderId="103" xfId="0" applyFont="1" applyBorder="1" applyAlignment="1">
      <alignment horizontal="center" vertical="center" wrapText="1"/>
    </xf>
    <xf numFmtId="0" fontId="41" fillId="36" borderId="36" xfId="0" applyFont="1" applyFill="1" applyBorder="1" applyAlignment="1">
      <alignment horizontal="center" vertical="center" wrapText="1"/>
    </xf>
    <xf numFmtId="0" fontId="63" fillId="36" borderId="15" xfId="0" applyFont="1" applyFill="1" applyBorder="1" applyAlignment="1">
      <alignment horizontal="center" vertical="center" wrapText="1"/>
    </xf>
    <xf numFmtId="0" fontId="55" fillId="36" borderId="52" xfId="0" applyFont="1" applyFill="1" applyBorder="1"/>
    <xf numFmtId="0" fontId="45" fillId="36" borderId="66" xfId="0" applyFont="1" applyFill="1" applyBorder="1"/>
    <xf numFmtId="9" fontId="46" fillId="36" borderId="89" xfId="3" applyFont="1" applyFill="1" applyBorder="1" applyAlignment="1" applyProtection="1">
      <alignment horizontal="center" vertical="center"/>
    </xf>
    <xf numFmtId="14" fontId="22" fillId="29" borderId="34" xfId="0" applyNumberFormat="1" applyFont="1" applyFill="1" applyBorder="1" applyAlignment="1">
      <alignment horizontal="center" vertical="center" wrapText="1"/>
    </xf>
    <xf numFmtId="0" fontId="40" fillId="0" borderId="102" xfId="0" applyFont="1" applyBorder="1" applyAlignment="1">
      <alignment horizontal="center" vertical="center" wrapText="1"/>
    </xf>
    <xf numFmtId="0" fontId="40" fillId="29" borderId="4" xfId="0" applyFont="1" applyFill="1" applyBorder="1" applyAlignment="1">
      <alignment horizontal="center" vertical="center" wrapText="1"/>
    </xf>
    <xf numFmtId="14" fontId="22" fillId="29" borderId="4" xfId="0" applyNumberFormat="1" applyFont="1" applyFill="1" applyBorder="1" applyAlignment="1">
      <alignment horizontal="center" vertical="center" wrapText="1"/>
    </xf>
    <xf numFmtId="14" fontId="40" fillId="29" borderId="4" xfId="0" applyNumberFormat="1" applyFont="1" applyFill="1" applyBorder="1" applyAlignment="1">
      <alignment horizontal="center" vertical="center" wrapText="1"/>
    </xf>
    <xf numFmtId="0" fontId="62" fillId="0" borderId="4" xfId="0" applyFont="1" applyBorder="1" applyAlignment="1">
      <alignment horizontal="center" vertical="center" wrapText="1"/>
    </xf>
    <xf numFmtId="0" fontId="40" fillId="0" borderId="104" xfId="0" applyFont="1" applyBorder="1" applyAlignment="1">
      <alignment horizontal="center" vertical="center" wrapText="1"/>
    </xf>
    <xf numFmtId="0" fontId="45" fillId="0" borderId="4" xfId="0" applyFont="1" applyBorder="1" applyAlignment="1">
      <alignment horizontal="center" vertical="center" wrapText="1"/>
    </xf>
    <xf numFmtId="1" fontId="40" fillId="29" borderId="31" xfId="0" applyNumberFormat="1" applyFont="1" applyFill="1" applyBorder="1" applyAlignment="1">
      <alignment horizontal="center" vertical="center"/>
    </xf>
    <xf numFmtId="1" fontId="40" fillId="29" borderId="4" xfId="0" applyNumberFormat="1" applyFont="1" applyFill="1" applyBorder="1" applyAlignment="1">
      <alignment horizontal="center" vertical="center"/>
    </xf>
    <xf numFmtId="0" fontId="64" fillId="38" borderId="103" xfId="0" applyFont="1" applyFill="1" applyBorder="1" applyAlignment="1">
      <alignment horizontal="center" vertical="center" wrapText="1"/>
    </xf>
    <xf numFmtId="1" fontId="46" fillId="36" borderId="52" xfId="0" applyNumberFormat="1" applyFont="1" applyFill="1" applyBorder="1" applyAlignment="1">
      <alignment horizontal="center" vertical="center"/>
    </xf>
    <xf numFmtId="1" fontId="46" fillId="36" borderId="38" xfId="0" applyNumberFormat="1" applyFont="1" applyFill="1" applyBorder="1" applyAlignment="1">
      <alignment horizontal="center" vertical="center"/>
    </xf>
    <xf numFmtId="0" fontId="62" fillId="0" borderId="96" xfId="0" applyFont="1" applyBorder="1" applyAlignment="1">
      <alignment horizontal="center" vertical="center" wrapText="1"/>
    </xf>
    <xf numFmtId="14" fontId="22" fillId="29" borderId="100" xfId="0" applyNumberFormat="1" applyFont="1" applyFill="1" applyBorder="1" applyAlignment="1">
      <alignment horizontal="center" vertical="center" wrapText="1"/>
    </xf>
    <xf numFmtId="0" fontId="40" fillId="0" borderId="101" xfId="0" applyFont="1" applyBorder="1" applyAlignment="1">
      <alignment horizontal="center" vertical="center" wrapText="1"/>
    </xf>
    <xf numFmtId="0" fontId="62" fillId="0" borderId="69" xfId="0" applyFont="1" applyBorder="1" applyAlignment="1">
      <alignment horizontal="center" vertical="center" wrapText="1"/>
    </xf>
    <xf numFmtId="14" fontId="22" fillId="29" borderId="71" xfId="0" applyNumberFormat="1" applyFont="1" applyFill="1" applyBorder="1" applyAlignment="1">
      <alignment horizontal="center" vertical="center" wrapText="1"/>
    </xf>
    <xf numFmtId="0" fontId="40" fillId="0" borderId="60" xfId="0" applyFont="1" applyBorder="1" applyAlignment="1">
      <alignment horizontal="center" vertical="center" wrapText="1"/>
    </xf>
    <xf numFmtId="0" fontId="41" fillId="38" borderId="38" xfId="0" applyFont="1" applyFill="1" applyBorder="1" applyAlignment="1">
      <alignment horizontal="center" vertical="center" wrapText="1"/>
    </xf>
    <xf numFmtId="0" fontId="40" fillId="38" borderId="38" xfId="0" applyFont="1" applyFill="1" applyBorder="1" applyAlignment="1">
      <alignment horizontal="center" vertical="center" wrapText="1"/>
    </xf>
    <xf numFmtId="0" fontId="62" fillId="36" borderId="98" xfId="0" applyFont="1" applyFill="1" applyBorder="1" applyAlignment="1">
      <alignment horizontal="center" vertical="center" wrapText="1"/>
    </xf>
    <xf numFmtId="0" fontId="45" fillId="36" borderId="38" xfId="0" applyFont="1" applyFill="1" applyBorder="1"/>
    <xf numFmtId="0" fontId="65" fillId="0" borderId="69" xfId="0" applyFont="1" applyBorder="1" applyAlignment="1">
      <alignment horizontal="center" vertical="center" wrapText="1"/>
    </xf>
    <xf numFmtId="0" fontId="62" fillId="0" borderId="92" xfId="0" applyFont="1" applyBorder="1" applyAlignment="1">
      <alignment horizontal="center" vertical="center" wrapText="1"/>
    </xf>
    <xf numFmtId="0" fontId="45" fillId="0" borderId="51" xfId="0" applyFont="1" applyBorder="1" applyAlignment="1">
      <alignment horizontal="center" vertical="center" wrapText="1"/>
    </xf>
    <xf numFmtId="14" fontId="22" fillId="29" borderId="57" xfId="0" applyNumberFormat="1" applyFont="1" applyFill="1" applyBorder="1" applyAlignment="1">
      <alignment horizontal="center" vertical="center" wrapText="1"/>
    </xf>
    <xf numFmtId="14" fontId="22" fillId="29" borderId="33" xfId="0" applyNumberFormat="1" applyFont="1" applyFill="1" applyBorder="1" applyAlignment="1">
      <alignment horizontal="center" vertical="center" wrapText="1"/>
    </xf>
    <xf numFmtId="1" fontId="45" fillId="29" borderId="59" xfId="0" applyNumberFormat="1" applyFont="1" applyFill="1" applyBorder="1" applyAlignment="1">
      <alignment horizontal="center" vertical="center"/>
    </xf>
    <xf numFmtId="0" fontId="41" fillId="36" borderId="17" xfId="0" applyFont="1" applyFill="1" applyBorder="1" applyAlignment="1">
      <alignment horizontal="center" vertical="center" wrapText="1"/>
    </xf>
    <xf numFmtId="0" fontId="35" fillId="36" borderId="98" xfId="0" applyFont="1" applyFill="1" applyBorder="1" applyAlignment="1">
      <alignment horizontal="center" vertical="center" wrapText="1"/>
    </xf>
    <xf numFmtId="0" fontId="62" fillId="29" borderId="92" xfId="0" applyFont="1" applyFill="1" applyBorder="1" applyAlignment="1">
      <alignment horizontal="center" vertical="center" wrapText="1"/>
    </xf>
    <xf numFmtId="0" fontId="40" fillId="29" borderId="51" xfId="0" applyFont="1" applyFill="1" applyBorder="1" applyAlignment="1">
      <alignment horizontal="center" vertical="center" wrapText="1"/>
    </xf>
    <xf numFmtId="1" fontId="45" fillId="29" borderId="51" xfId="0" applyNumberFormat="1" applyFont="1" applyFill="1" applyBorder="1" applyAlignment="1">
      <alignment horizontal="center" vertical="center"/>
    </xf>
    <xf numFmtId="0" fontId="41" fillId="26" borderId="36" xfId="0" applyFont="1" applyFill="1" applyBorder="1" applyAlignment="1">
      <alignment horizontal="center" vertical="center" wrapText="1"/>
    </xf>
    <xf numFmtId="0" fontId="41" fillId="39" borderId="38" xfId="0" applyFont="1" applyFill="1" applyBorder="1" applyAlignment="1">
      <alignment horizontal="center" vertical="center" wrapText="1"/>
    </xf>
    <xf numFmtId="0" fontId="35" fillId="39" borderId="38" xfId="0" applyFont="1" applyFill="1" applyBorder="1" applyAlignment="1">
      <alignment horizontal="center" vertical="center" wrapText="1"/>
    </xf>
    <xf numFmtId="0" fontId="41" fillId="39" borderId="37" xfId="0" applyFont="1" applyFill="1" applyBorder="1" applyAlignment="1">
      <alignment horizontal="center" vertical="center" wrapText="1"/>
    </xf>
    <xf numFmtId="0" fontId="41" fillId="39" borderId="36" xfId="0" applyFont="1" applyFill="1" applyBorder="1" applyAlignment="1">
      <alignment horizontal="center" vertical="center" wrapText="1"/>
    </xf>
    <xf numFmtId="0" fontId="41" fillId="39" borderId="73" xfId="0" applyFont="1" applyFill="1" applyBorder="1" applyAlignment="1">
      <alignment horizontal="center" vertical="center" wrapText="1"/>
    </xf>
    <xf numFmtId="0" fontId="62" fillId="39" borderId="36" xfId="0" applyFont="1" applyFill="1" applyBorder="1" applyAlignment="1">
      <alignment horizontal="center" vertical="center" wrapText="1"/>
    </xf>
    <xf numFmtId="0" fontId="35" fillId="39" borderId="36" xfId="0" applyFont="1" applyFill="1" applyBorder="1" applyAlignment="1">
      <alignment horizontal="center" vertical="center" wrapText="1"/>
    </xf>
    <xf numFmtId="1" fontId="46" fillId="39" borderId="37" xfId="0" applyNumberFormat="1" applyFont="1" applyFill="1" applyBorder="1" applyAlignment="1">
      <alignment horizontal="center" vertical="center" wrapText="1"/>
    </xf>
    <xf numFmtId="1" fontId="46" fillId="39" borderId="38" xfId="0" applyNumberFormat="1" applyFont="1" applyFill="1" applyBorder="1" applyAlignment="1">
      <alignment horizontal="center" vertical="center" wrapText="1"/>
    </xf>
    <xf numFmtId="9" fontId="46" fillId="39" borderId="89" xfId="3" applyFont="1" applyFill="1" applyBorder="1" applyAlignment="1" applyProtection="1">
      <alignment horizontal="center" vertical="center" wrapText="1"/>
    </xf>
    <xf numFmtId="0" fontId="45" fillId="39" borderId="103" xfId="0" applyFont="1" applyFill="1" applyBorder="1" applyAlignment="1">
      <alignment horizontal="center" vertical="center" wrapText="1"/>
    </xf>
    <xf numFmtId="0" fontId="41" fillId="39" borderId="48" xfId="0" applyFont="1" applyFill="1" applyBorder="1" applyAlignment="1">
      <alignment horizontal="center" vertical="center" wrapText="1"/>
    </xf>
    <xf numFmtId="1" fontId="41" fillId="39" borderId="37" xfId="0" applyNumberFormat="1" applyFont="1" applyFill="1" applyBorder="1" applyAlignment="1">
      <alignment horizontal="center" vertical="center"/>
    </xf>
    <xf numFmtId="1" fontId="41" fillId="39" borderId="38" xfId="0" applyNumberFormat="1" applyFont="1" applyFill="1" applyBorder="1" applyAlignment="1">
      <alignment horizontal="center" vertical="center"/>
    </xf>
    <xf numFmtId="9" fontId="41" fillId="39" borderId="73" xfId="3" applyFont="1" applyFill="1" applyBorder="1" applyAlignment="1" applyProtection="1">
      <alignment horizontal="center" vertical="center"/>
    </xf>
    <xf numFmtId="0" fontId="45" fillId="0" borderId="0" xfId="0" applyFont="1" applyAlignment="1">
      <alignment horizontal="center" vertical="center" wrapText="1"/>
    </xf>
    <xf numFmtId="0" fontId="62" fillId="39" borderId="98" xfId="0" applyFont="1" applyFill="1" applyBorder="1" applyAlignment="1">
      <alignment horizontal="center" vertical="center" wrapText="1"/>
    </xf>
    <xf numFmtId="0" fontId="41" fillId="39" borderId="17" xfId="0" applyFont="1" applyFill="1" applyBorder="1" applyAlignment="1">
      <alignment horizontal="center" vertical="center" wrapText="1"/>
    </xf>
    <xf numFmtId="0" fontId="35" fillId="39" borderId="98" xfId="0" applyFont="1" applyFill="1" applyBorder="1" applyAlignment="1">
      <alignment horizontal="center" vertical="center" wrapText="1"/>
    </xf>
    <xf numFmtId="14" fontId="41" fillId="39" borderId="17" xfId="0" applyNumberFormat="1" applyFont="1" applyFill="1" applyBorder="1" applyAlignment="1">
      <alignment horizontal="center" vertical="center" wrapText="1"/>
    </xf>
    <xf numFmtId="14" fontId="41" fillId="39" borderId="98" xfId="0" applyNumberFormat="1" applyFont="1" applyFill="1" applyBorder="1" applyAlignment="1">
      <alignment horizontal="center" vertical="center" wrapText="1"/>
    </xf>
    <xf numFmtId="1" fontId="46" fillId="39" borderId="56" xfId="0" applyNumberFormat="1" applyFont="1" applyFill="1" applyBorder="1" applyAlignment="1">
      <alignment horizontal="center" vertical="center" wrapText="1"/>
    </xf>
    <xf numFmtId="1" fontId="46" fillId="39" borderId="17" xfId="0" applyNumberFormat="1" applyFont="1" applyFill="1" applyBorder="1" applyAlignment="1">
      <alignment horizontal="center" vertical="center" wrapText="1"/>
    </xf>
    <xf numFmtId="9" fontId="46" fillId="39" borderId="18" xfId="3" applyFont="1" applyFill="1" applyBorder="1" applyAlignment="1" applyProtection="1">
      <alignment horizontal="center" vertical="center" wrapText="1"/>
    </xf>
    <xf numFmtId="1" fontId="40" fillId="29" borderId="109" xfId="0" applyNumberFormat="1" applyFont="1" applyFill="1" applyBorder="1" applyAlignment="1">
      <alignment horizontal="center" vertical="center"/>
    </xf>
    <xf numFmtId="1" fontId="45" fillId="29" borderId="26" xfId="0" applyNumberFormat="1" applyFont="1" applyFill="1" applyBorder="1" applyAlignment="1">
      <alignment horizontal="center" vertical="center"/>
    </xf>
    <xf numFmtId="9" fontId="41" fillId="29" borderId="110" xfId="3" applyFont="1" applyFill="1" applyBorder="1" applyAlignment="1" applyProtection="1">
      <alignment horizontal="center" vertical="center"/>
    </xf>
    <xf numFmtId="1" fontId="45" fillId="29" borderId="35" xfId="0" applyNumberFormat="1" applyFont="1" applyFill="1" applyBorder="1" applyAlignment="1">
      <alignment horizontal="center" vertical="center"/>
    </xf>
    <xf numFmtId="9" fontId="41" fillId="29" borderId="104" xfId="3" applyFont="1" applyFill="1" applyBorder="1" applyAlignment="1" applyProtection="1">
      <alignment horizontal="center" vertical="center"/>
    </xf>
    <xf numFmtId="0" fontId="40" fillId="29" borderId="14" xfId="0" applyFont="1" applyFill="1" applyBorder="1" applyAlignment="1">
      <alignment horizontal="center" vertical="center" wrapText="1"/>
    </xf>
    <xf numFmtId="14" fontId="22" fillId="29" borderId="15" xfId="0" applyNumberFormat="1" applyFont="1" applyFill="1" applyBorder="1" applyAlignment="1">
      <alignment horizontal="center" vertical="center" wrapText="1"/>
    </xf>
    <xf numFmtId="1" fontId="45" fillId="0" borderId="107" xfId="0" applyNumberFormat="1" applyFont="1" applyBorder="1" applyAlignment="1">
      <alignment horizontal="center" vertical="center"/>
    </xf>
    <xf numFmtId="0" fontId="41" fillId="39" borderId="46" xfId="0" applyFont="1" applyFill="1" applyBorder="1" applyAlignment="1">
      <alignment horizontal="center" vertical="center" wrapText="1"/>
    </xf>
    <xf numFmtId="0" fontId="41" fillId="39" borderId="44" xfId="0" applyFont="1" applyFill="1" applyBorder="1" applyAlignment="1">
      <alignment horizontal="center" vertical="center" wrapText="1"/>
    </xf>
    <xf numFmtId="1" fontId="41" fillId="39" borderId="52" xfId="0" applyNumberFormat="1" applyFont="1" applyFill="1" applyBorder="1" applyAlignment="1">
      <alignment horizontal="center" vertical="center"/>
    </xf>
    <xf numFmtId="1" fontId="41" fillId="39" borderId="66" xfId="0" applyNumberFormat="1" applyFont="1" applyFill="1" applyBorder="1" applyAlignment="1">
      <alignment horizontal="center" vertical="center"/>
    </xf>
    <xf numFmtId="9" fontId="41" fillId="39" borderId="89" xfId="3" applyFont="1" applyFill="1" applyBorder="1" applyAlignment="1" applyProtection="1">
      <alignment horizontal="center" vertical="center"/>
    </xf>
    <xf numFmtId="0" fontId="45" fillId="0" borderId="103" xfId="0" applyFont="1" applyBorder="1" applyAlignment="1">
      <alignment horizontal="center" vertical="center" wrapText="1"/>
    </xf>
    <xf numFmtId="0" fontId="46" fillId="39" borderId="26" xfId="0" applyFont="1" applyFill="1" applyBorder="1" applyAlignment="1">
      <alignment horizontal="center" vertical="center" wrapText="1"/>
    </xf>
    <xf numFmtId="0" fontId="41" fillId="39" borderId="103" xfId="0" applyFont="1" applyFill="1" applyBorder="1" applyAlignment="1">
      <alignment horizontal="center" vertical="center" wrapText="1"/>
    </xf>
    <xf numFmtId="0" fontId="62" fillId="29" borderId="96" xfId="0" applyFont="1" applyFill="1" applyBorder="1" applyAlignment="1">
      <alignment horizontal="center" vertical="center" wrapText="1"/>
    </xf>
    <xf numFmtId="1" fontId="37" fillId="29" borderId="67" xfId="0" applyNumberFormat="1" applyFont="1" applyFill="1" applyBorder="1" applyAlignment="1">
      <alignment horizontal="center" vertical="center"/>
    </xf>
    <xf numFmtId="1" fontId="40" fillId="29" borderId="34" xfId="0" applyNumberFormat="1" applyFont="1" applyFill="1" applyBorder="1" applyAlignment="1">
      <alignment horizontal="center" vertical="center"/>
    </xf>
    <xf numFmtId="9" fontId="41" fillId="29" borderId="97" xfId="3" applyFont="1" applyFill="1" applyBorder="1" applyAlignment="1" applyProtection="1">
      <alignment horizontal="center" vertical="center"/>
    </xf>
    <xf numFmtId="0" fontId="45" fillId="0" borderId="102" xfId="0" applyFont="1" applyBorder="1" applyAlignment="1">
      <alignment horizontal="center" vertical="center" wrapText="1"/>
    </xf>
    <xf numFmtId="0" fontId="61" fillId="0" borderId="69" xfId="0" applyFont="1" applyBorder="1" applyAlignment="1">
      <alignment horizontal="center" vertical="center" wrapText="1"/>
    </xf>
    <xf numFmtId="9" fontId="41" fillId="29" borderId="32" xfId="3" applyFont="1" applyFill="1" applyBorder="1" applyAlignment="1" applyProtection="1">
      <alignment horizontal="center" vertical="center"/>
    </xf>
    <xf numFmtId="0" fontId="45" fillId="0" borderId="104" xfId="0" applyFont="1" applyBorder="1" applyAlignment="1">
      <alignment horizontal="center" vertical="center" wrapText="1"/>
    </xf>
    <xf numFmtId="0" fontId="40" fillId="0" borderId="4" xfId="0" applyFont="1" applyBorder="1" applyAlignment="1">
      <alignment horizontal="center" vertical="center" wrapText="1"/>
    </xf>
    <xf numFmtId="9" fontId="37" fillId="29" borderId="32" xfId="3" applyFont="1" applyFill="1" applyBorder="1" applyAlignment="1" applyProtection="1">
      <alignment horizontal="center" vertical="center"/>
    </xf>
    <xf numFmtId="0" fontId="46" fillId="0" borderId="69" xfId="0" applyFont="1" applyBorder="1" applyAlignment="1">
      <alignment horizontal="center" vertical="center" wrapText="1"/>
    </xf>
    <xf numFmtId="0" fontId="64" fillId="39" borderId="38" xfId="0" applyFont="1" applyFill="1" applyBorder="1" applyAlignment="1">
      <alignment horizontal="center" vertical="center" wrapText="1"/>
    </xf>
    <xf numFmtId="0" fontId="61" fillId="39" borderId="16" xfId="0" applyFont="1" applyFill="1" applyBorder="1" applyAlignment="1">
      <alignment horizontal="center" vertical="center" wrapText="1"/>
    </xf>
    <xf numFmtId="0" fontId="41" fillId="39" borderId="74" xfId="0" applyFont="1" applyFill="1" applyBorder="1" applyAlignment="1">
      <alignment horizontal="center" vertical="center" wrapText="1"/>
    </xf>
    <xf numFmtId="14" fontId="35" fillId="39" borderId="16" xfId="0" applyNumberFormat="1" applyFont="1" applyFill="1" applyBorder="1" applyAlignment="1">
      <alignment horizontal="center" vertical="center" wrapText="1"/>
    </xf>
    <xf numFmtId="14" fontId="41" fillId="39" borderId="74" xfId="0" applyNumberFormat="1" applyFont="1" applyFill="1" applyBorder="1" applyAlignment="1">
      <alignment horizontal="center" vertical="center" wrapText="1"/>
    </xf>
    <xf numFmtId="14" fontId="41" fillId="39" borderId="16" xfId="0" applyNumberFormat="1" applyFont="1" applyFill="1" applyBorder="1" applyAlignment="1">
      <alignment horizontal="center" vertical="center" wrapText="1"/>
    </xf>
    <xf numFmtId="1" fontId="41" fillId="39" borderId="18" xfId="0" applyNumberFormat="1" applyFont="1" applyFill="1" applyBorder="1" applyAlignment="1">
      <alignment horizontal="center" vertical="center" wrapText="1"/>
    </xf>
    <xf numFmtId="1" fontId="41" fillId="39" borderId="74" xfId="0" applyNumberFormat="1" applyFont="1" applyFill="1" applyBorder="1" applyAlignment="1">
      <alignment horizontal="center" vertical="center" wrapText="1"/>
    </xf>
    <xf numFmtId="9" fontId="41" fillId="39" borderId="18" xfId="3" applyFont="1" applyFill="1" applyBorder="1" applyAlignment="1" applyProtection="1">
      <alignment horizontal="center" vertical="center" wrapText="1"/>
    </xf>
    <xf numFmtId="14" fontId="22" fillId="29" borderId="51" xfId="0" applyNumberFormat="1" applyFont="1" applyFill="1" applyBorder="1" applyAlignment="1">
      <alignment horizontal="center" vertical="center" wrapText="1"/>
    </xf>
    <xf numFmtId="1" fontId="40" fillId="29" borderId="50" xfId="0" applyNumberFormat="1" applyFont="1" applyFill="1" applyBorder="1" applyAlignment="1">
      <alignment horizontal="center" vertical="center"/>
    </xf>
    <xf numFmtId="9" fontId="41" fillId="29" borderId="58" xfId="3" applyFont="1" applyFill="1" applyBorder="1" applyAlignment="1" applyProtection="1">
      <alignment horizontal="center" vertical="center"/>
    </xf>
    <xf numFmtId="0" fontId="41" fillId="39" borderId="40" xfId="0" applyFont="1" applyFill="1" applyBorder="1" applyAlignment="1">
      <alignment horizontal="center" vertical="center" wrapText="1"/>
    </xf>
    <xf numFmtId="1" fontId="41" fillId="39" borderId="39" xfId="0" applyNumberFormat="1" applyFont="1" applyFill="1" applyBorder="1" applyAlignment="1">
      <alignment horizontal="center" vertical="center"/>
    </xf>
    <xf numFmtId="1" fontId="41" fillId="39" borderId="40" xfId="0" applyNumberFormat="1" applyFont="1" applyFill="1" applyBorder="1" applyAlignment="1">
      <alignment horizontal="center" vertical="center"/>
    </xf>
    <xf numFmtId="9" fontId="41" fillId="39" borderId="41" xfId="3" applyFont="1" applyFill="1" applyBorder="1" applyAlignment="1" applyProtection="1">
      <alignment horizontal="center" vertical="center"/>
    </xf>
    <xf numFmtId="0" fontId="64" fillId="0" borderId="73" xfId="0" applyFont="1" applyBorder="1" applyAlignment="1">
      <alignment horizontal="center" vertical="center" wrapText="1"/>
    </xf>
    <xf numFmtId="14" fontId="35" fillId="39" borderId="36" xfId="0" applyNumberFormat="1" applyFont="1" applyFill="1" applyBorder="1" applyAlignment="1">
      <alignment horizontal="center" vertical="center" wrapText="1"/>
    </xf>
    <xf numFmtId="14" fontId="41" fillId="39" borderId="38" xfId="0" applyNumberFormat="1" applyFont="1" applyFill="1" applyBorder="1" applyAlignment="1">
      <alignment horizontal="center" vertical="center" wrapText="1"/>
    </xf>
    <xf numFmtId="1" fontId="41" fillId="39" borderId="38" xfId="0" applyNumberFormat="1" applyFont="1" applyFill="1" applyBorder="1" applyAlignment="1">
      <alignment horizontal="center" vertical="center" wrapText="1"/>
    </xf>
    <xf numFmtId="1" fontId="41" fillId="39" borderId="37" xfId="0" applyNumberFormat="1" applyFont="1" applyFill="1" applyBorder="1" applyAlignment="1">
      <alignment horizontal="center" vertical="center" wrapText="1"/>
    </xf>
    <xf numFmtId="9" fontId="41" fillId="39" borderId="38" xfId="3" applyFont="1" applyFill="1" applyBorder="1" applyAlignment="1" applyProtection="1">
      <alignment horizontal="center" vertical="center" wrapText="1"/>
    </xf>
    <xf numFmtId="1" fontId="64" fillId="0" borderId="59" xfId="0" applyNumberFormat="1" applyFont="1" applyBorder="1" applyAlignment="1">
      <alignment horizontal="center" vertical="center"/>
    </xf>
    <xf numFmtId="9" fontId="41" fillId="29" borderId="59" xfId="3" applyFont="1" applyFill="1" applyBorder="1" applyAlignment="1" applyProtection="1">
      <alignment horizontal="center" vertical="center"/>
    </xf>
    <xf numFmtId="0" fontId="46" fillId="0" borderId="93" xfId="0" applyFont="1" applyBorder="1" applyAlignment="1">
      <alignment horizontal="center" vertical="center" wrapText="1"/>
    </xf>
    <xf numFmtId="0" fontId="45" fillId="0" borderId="14" xfId="0" applyFont="1" applyBorder="1" applyAlignment="1">
      <alignment horizontal="center" vertical="center" wrapText="1"/>
    </xf>
    <xf numFmtId="1" fontId="64" fillId="0" borderId="103" xfId="0" applyNumberFormat="1" applyFont="1" applyBorder="1" applyAlignment="1">
      <alignment horizontal="center" vertical="center"/>
    </xf>
    <xf numFmtId="9" fontId="41" fillId="29" borderId="103" xfId="3" applyFont="1" applyFill="1" applyBorder="1" applyAlignment="1" applyProtection="1">
      <alignment horizontal="center" vertical="center"/>
    </xf>
    <xf numFmtId="0" fontId="41" fillId="39" borderId="52" xfId="0" applyFont="1" applyFill="1" applyBorder="1" applyAlignment="1">
      <alignment horizontal="center" vertical="center" wrapText="1"/>
    </xf>
    <xf numFmtId="1" fontId="41" fillId="39" borderId="65" xfId="0" applyNumberFormat="1" applyFont="1" applyFill="1" applyBorder="1" applyAlignment="1">
      <alignment horizontal="center" vertical="center"/>
    </xf>
    <xf numFmtId="0" fontId="41" fillId="28" borderId="38" xfId="0" applyFont="1" applyFill="1" applyBorder="1" applyAlignment="1">
      <alignment horizontal="center" vertical="center" wrapText="1"/>
    </xf>
    <xf numFmtId="0" fontId="45" fillId="28" borderId="65" xfId="0" applyFont="1" applyFill="1" applyBorder="1"/>
    <xf numFmtId="0" fontId="45" fillId="28" borderId="52" xfId="0" applyFont="1" applyFill="1" applyBorder="1"/>
    <xf numFmtId="0" fontId="55" fillId="28" borderId="52" xfId="0" applyFont="1" applyFill="1" applyBorder="1"/>
    <xf numFmtId="0" fontId="45" fillId="28" borderId="52" xfId="0" applyFont="1" applyFill="1" applyBorder="1" applyAlignment="1">
      <alignment horizontal="center" vertical="center"/>
    </xf>
    <xf numFmtId="0" fontId="45" fillId="28" borderId="89" xfId="0" applyFont="1" applyFill="1" applyBorder="1"/>
    <xf numFmtId="0" fontId="41" fillId="20" borderId="36" xfId="0" applyFont="1" applyFill="1" applyBorder="1" applyAlignment="1">
      <alignment horizontal="center" vertical="center" wrapText="1"/>
    </xf>
    <xf numFmtId="0" fontId="35" fillId="28" borderId="36" xfId="0" applyFont="1" applyFill="1" applyBorder="1" applyAlignment="1">
      <alignment horizontal="center" vertical="center" wrapText="1"/>
    </xf>
    <xf numFmtId="0" fontId="41" fillId="28" borderId="36" xfId="0" applyFont="1" applyFill="1" applyBorder="1" applyAlignment="1">
      <alignment horizontal="center" vertical="center" wrapText="1"/>
    </xf>
    <xf numFmtId="0" fontId="41" fillId="28" borderId="37" xfId="0" applyFont="1" applyFill="1" applyBorder="1" applyAlignment="1">
      <alignment horizontal="center" vertical="center" wrapText="1"/>
    </xf>
    <xf numFmtId="0" fontId="41" fillId="28" borderId="73" xfId="0" applyFont="1" applyFill="1" applyBorder="1" applyAlignment="1">
      <alignment horizontal="center" vertical="center" wrapText="1"/>
    </xf>
    <xf numFmtId="0" fontId="63" fillId="28" borderId="36" xfId="0" applyFont="1" applyFill="1" applyBorder="1" applyAlignment="1">
      <alignment horizontal="center" vertical="center" wrapText="1"/>
    </xf>
    <xf numFmtId="0" fontId="50" fillId="28" borderId="38" xfId="0" applyFont="1" applyFill="1" applyBorder="1" applyAlignment="1">
      <alignment horizontal="center" vertical="center" wrapText="1"/>
    </xf>
    <xf numFmtId="0" fontId="46" fillId="28" borderId="36" xfId="0" applyFont="1" applyFill="1" applyBorder="1" applyAlignment="1">
      <alignment horizontal="center" vertical="center" wrapText="1"/>
    </xf>
    <xf numFmtId="0" fontId="46" fillId="28" borderId="38" xfId="0" applyFont="1" applyFill="1" applyBorder="1" applyAlignment="1">
      <alignment horizontal="center" vertical="center" wrapText="1"/>
    </xf>
    <xf numFmtId="1" fontId="41" fillId="28" borderId="37" xfId="0" applyNumberFormat="1" applyFont="1" applyFill="1" applyBorder="1" applyAlignment="1">
      <alignment horizontal="center" vertical="center" wrapText="1"/>
    </xf>
    <xf numFmtId="1" fontId="41" fillId="28" borderId="38" xfId="0" applyNumberFormat="1" applyFont="1" applyFill="1" applyBorder="1" applyAlignment="1">
      <alignment horizontal="center" vertical="center" wrapText="1"/>
    </xf>
    <xf numFmtId="0" fontId="67" fillId="0" borderId="0" xfId="0" applyFont="1"/>
    <xf numFmtId="0" fontId="62" fillId="29" borderId="55" xfId="0" applyFont="1" applyFill="1" applyBorder="1" applyAlignment="1">
      <alignment horizontal="center" vertical="center" wrapText="1"/>
    </xf>
    <xf numFmtId="0" fontId="40" fillId="29" borderId="23" xfId="0" applyFont="1" applyFill="1" applyBorder="1" applyAlignment="1">
      <alignment horizontal="center" vertical="center" wrapText="1"/>
    </xf>
    <xf numFmtId="14" fontId="22" fillId="29" borderId="29" xfId="0" applyNumberFormat="1" applyFont="1" applyFill="1" applyBorder="1" applyAlignment="1">
      <alignment horizontal="center" vertical="center" wrapText="1"/>
    </xf>
    <xf numFmtId="9" fontId="41" fillId="28" borderId="73" xfId="3" applyFont="1" applyFill="1" applyBorder="1" applyAlignment="1" applyProtection="1">
      <alignment horizontal="center" vertical="center"/>
    </xf>
    <xf numFmtId="0" fontId="62" fillId="28" borderId="36" xfId="0" applyFont="1" applyFill="1" applyBorder="1" applyAlignment="1">
      <alignment horizontal="center" vertical="center" wrapText="1"/>
    </xf>
    <xf numFmtId="0" fontId="45" fillId="29" borderId="34" xfId="0" applyFont="1" applyFill="1" applyBorder="1" applyAlignment="1">
      <alignment horizontal="center" vertical="center" wrapText="1"/>
    </xf>
    <xf numFmtId="14" fontId="45" fillId="29" borderId="101" xfId="0" applyNumberFormat="1" applyFont="1" applyFill="1" applyBorder="1" applyAlignment="1">
      <alignment horizontal="center" vertical="center" wrapText="1"/>
    </xf>
    <xf numFmtId="14" fontId="45" fillId="29" borderId="60" xfId="0" applyNumberFormat="1" applyFont="1" applyFill="1" applyBorder="1" applyAlignment="1">
      <alignment horizontal="center" vertical="center" wrapText="1"/>
    </xf>
    <xf numFmtId="0" fontId="35" fillId="28" borderId="38" xfId="0" applyFont="1" applyFill="1" applyBorder="1" applyAlignment="1">
      <alignment horizontal="center" vertical="center" wrapText="1"/>
    </xf>
    <xf numFmtId="0" fontId="39" fillId="29" borderId="100" xfId="0" applyFont="1" applyFill="1" applyBorder="1" applyAlignment="1">
      <alignment horizontal="center" vertical="center" wrapText="1"/>
    </xf>
    <xf numFmtId="0" fontId="55" fillId="29" borderId="101" xfId="0" applyFont="1" applyFill="1" applyBorder="1" applyAlignment="1">
      <alignment horizontal="center" vertical="center" wrapText="1"/>
    </xf>
    <xf numFmtId="0" fontId="62" fillId="29" borderId="71" xfId="0" applyFont="1" applyFill="1" applyBorder="1" applyAlignment="1">
      <alignment horizontal="center" vertical="center" wrapText="1"/>
    </xf>
    <xf numFmtId="0" fontId="55" fillId="29" borderId="59" xfId="0" applyFont="1" applyFill="1" applyBorder="1" applyAlignment="1">
      <alignment horizontal="center" vertical="center" wrapText="1"/>
    </xf>
    <xf numFmtId="14" fontId="45" fillId="29" borderId="59" xfId="0" applyNumberFormat="1" applyFont="1" applyFill="1" applyBorder="1" applyAlignment="1">
      <alignment horizontal="center" vertical="center" wrapText="1"/>
    </xf>
    <xf numFmtId="0" fontId="62" fillId="29" borderId="68" xfId="0" applyFont="1" applyFill="1" applyBorder="1" applyAlignment="1">
      <alignment horizontal="center" vertical="center" wrapText="1"/>
    </xf>
    <xf numFmtId="0" fontId="45" fillId="29" borderId="60" xfId="0" applyFont="1" applyFill="1" applyBorder="1" applyAlignment="1">
      <alignment horizontal="center" vertical="center" wrapText="1"/>
    </xf>
    <xf numFmtId="0" fontId="55" fillId="29" borderId="60" xfId="0" applyFont="1" applyFill="1" applyBorder="1" applyAlignment="1">
      <alignment horizontal="center" vertical="center" wrapText="1"/>
    </xf>
    <xf numFmtId="0" fontId="15" fillId="39" borderId="17" xfId="28" applyFill="1" applyBorder="1"/>
    <xf numFmtId="0" fontId="15" fillId="39" borderId="74" xfId="28" applyFill="1" applyBorder="1"/>
    <xf numFmtId="0" fontId="15" fillId="39" borderId="66" xfId="28" applyFill="1" applyBorder="1"/>
    <xf numFmtId="0" fontId="15" fillId="31" borderId="17" xfId="28" applyFill="1" applyBorder="1"/>
    <xf numFmtId="0" fontId="15" fillId="31" borderId="74" xfId="28" applyFill="1" applyBorder="1"/>
    <xf numFmtId="0" fontId="15" fillId="31" borderId="66" xfId="28" applyFill="1" applyBorder="1"/>
    <xf numFmtId="0" fontId="70" fillId="0" borderId="0" xfId="0" applyFont="1"/>
    <xf numFmtId="0" fontId="15" fillId="0" borderId="0" xfId="28" applyProtection="1">
      <protection locked="0"/>
    </xf>
    <xf numFmtId="0" fontId="71" fillId="29" borderId="0" xfId="28" applyFont="1" applyFill="1" applyAlignment="1" applyProtection="1">
      <alignment vertical="center"/>
      <protection locked="0"/>
    </xf>
    <xf numFmtId="0" fontId="72" fillId="29" borderId="0" xfId="28" applyFont="1" applyFill="1" applyAlignment="1" applyProtection="1">
      <alignment horizontal="center" vertical="center"/>
      <protection locked="0"/>
    </xf>
    <xf numFmtId="0" fontId="73" fillId="0" borderId="0" xfId="28" applyFont="1" applyProtection="1">
      <protection locked="0"/>
    </xf>
    <xf numFmtId="0" fontId="74" fillId="0" borderId="0" xfId="28" applyFont="1" applyAlignment="1" applyProtection="1">
      <alignment horizontal="center" vertical="center"/>
      <protection locked="0"/>
    </xf>
    <xf numFmtId="9" fontId="15" fillId="0" borderId="0" xfId="28" applyNumberFormat="1" applyProtection="1">
      <protection locked="0"/>
    </xf>
    <xf numFmtId="0" fontId="15" fillId="0" borderId="0" xfId="28" applyAlignment="1" applyProtection="1">
      <alignment horizontal="center" vertical="center"/>
      <protection locked="0"/>
    </xf>
    <xf numFmtId="0" fontId="33" fillId="42" borderId="4" xfId="28" applyFont="1" applyFill="1" applyBorder="1" applyAlignment="1" applyProtection="1">
      <alignment horizontal="center" vertical="center" wrapText="1"/>
      <protection locked="0"/>
    </xf>
    <xf numFmtId="0" fontId="75" fillId="0" borderId="4" xfId="28" applyFont="1" applyBorder="1" applyAlignment="1" applyProtection="1">
      <alignment horizontal="center" vertical="center" wrapText="1"/>
      <protection locked="0"/>
    </xf>
    <xf numFmtId="0" fontId="76" fillId="0" borderId="4" xfId="28" applyFont="1" applyBorder="1" applyAlignment="1" applyProtection="1">
      <alignment horizontal="center" vertical="center" wrapText="1"/>
      <protection locked="0"/>
    </xf>
    <xf numFmtId="0" fontId="75" fillId="0" borderId="4" xfId="28" applyFont="1" applyBorder="1" applyAlignment="1">
      <alignment horizontal="center" vertical="center" wrapText="1"/>
    </xf>
    <xf numFmtId="0" fontId="15" fillId="0" borderId="4" xfId="28" applyBorder="1" applyAlignment="1" applyProtection="1">
      <alignment horizontal="center" vertical="center" wrapText="1"/>
      <protection locked="0"/>
    </xf>
    <xf numFmtId="168" fontId="15" fillId="0" borderId="4" xfId="24" applyFont="1" applyBorder="1" applyAlignment="1" applyProtection="1">
      <alignment horizontal="center" vertical="center" wrapText="1"/>
    </xf>
    <xf numFmtId="168" fontId="15" fillId="0" borderId="4" xfId="24" applyFont="1" applyBorder="1" applyAlignment="1" applyProtection="1">
      <alignment horizontal="center" vertical="center" wrapText="1"/>
      <protection locked="0"/>
    </xf>
    <xf numFmtId="9" fontId="0" fillId="0" borderId="4" xfId="34" applyFont="1" applyBorder="1" applyAlignment="1" applyProtection="1">
      <alignment horizontal="center" vertical="center"/>
      <protection locked="0"/>
    </xf>
    <xf numFmtId="168" fontId="33" fillId="42" borderId="4" xfId="24" applyFont="1" applyFill="1" applyBorder="1" applyAlignment="1" applyProtection="1">
      <alignment horizontal="center" vertical="center" wrapText="1"/>
    </xf>
    <xf numFmtId="0" fontId="15" fillId="0" borderId="4" xfId="28" applyBorder="1" applyProtection="1">
      <protection locked="0"/>
    </xf>
    <xf numFmtId="0" fontId="15" fillId="0" borderId="3" xfId="28" applyBorder="1" applyAlignment="1" applyProtection="1">
      <alignment horizontal="center" vertical="center" wrapText="1"/>
      <protection locked="0"/>
    </xf>
    <xf numFmtId="168" fontId="77" fillId="36" borderId="4" xfId="24" applyFont="1" applyFill="1" applyBorder="1" applyAlignment="1" applyProtection="1">
      <alignment horizontal="center" vertical="center" wrapText="1"/>
      <protection locked="0"/>
    </xf>
    <xf numFmtId="0" fontId="15" fillId="0" borderId="29" xfId="28" applyBorder="1" applyProtection="1">
      <protection locked="0"/>
    </xf>
    <xf numFmtId="168" fontId="77" fillId="33" borderId="4" xfId="24" applyFont="1" applyFill="1" applyBorder="1" applyAlignment="1" applyProtection="1">
      <alignment horizontal="center" vertical="center" wrapText="1"/>
      <protection locked="0"/>
    </xf>
    <xf numFmtId="0" fontId="15" fillId="0" borderId="4" xfId="28" applyBorder="1" applyAlignment="1" applyProtection="1">
      <alignment horizontal="left" vertical="center" wrapText="1"/>
      <protection locked="0"/>
    </xf>
    <xf numFmtId="168" fontId="15" fillId="33" borderId="4" xfId="24" applyFont="1" applyFill="1" applyBorder="1" applyAlignment="1" applyProtection="1">
      <alignment horizontal="center" vertical="center" wrapText="1"/>
      <protection locked="0"/>
    </xf>
    <xf numFmtId="0" fontId="15" fillId="0" borderId="0" xfId="28" applyAlignment="1" applyProtection="1">
      <alignment horizontal="center" vertical="center" wrapText="1"/>
      <protection locked="0"/>
    </xf>
    <xf numFmtId="168" fontId="15" fillId="36" borderId="4" xfId="24" applyFont="1" applyFill="1" applyBorder="1" applyAlignment="1" applyProtection="1">
      <alignment horizontal="center" vertical="center" wrapText="1"/>
      <protection locked="0"/>
    </xf>
    <xf numFmtId="168" fontId="15" fillId="33" borderId="4" xfId="24" applyFont="1" applyFill="1" applyBorder="1" applyAlignment="1" applyProtection="1">
      <alignment horizontal="center" vertical="center" wrapText="1"/>
    </xf>
    <xf numFmtId="0" fontId="33" fillId="30" borderId="4" xfId="28" applyFont="1" applyFill="1" applyBorder="1" applyAlignment="1" applyProtection="1">
      <alignment horizontal="center" vertical="center" wrapText="1"/>
      <protection locked="0"/>
    </xf>
    <xf numFmtId="0" fontId="80" fillId="0" borderId="4" xfId="28" applyFont="1" applyBorder="1" applyAlignment="1" applyProtection="1">
      <alignment horizontal="center" vertical="center" wrapText="1"/>
      <protection locked="0"/>
    </xf>
    <xf numFmtId="0" fontId="76" fillId="0" borderId="3" xfId="28" applyFont="1" applyBorder="1" applyAlignment="1" applyProtection="1">
      <alignment horizontal="center" vertical="center" wrapText="1"/>
      <protection locked="0"/>
    </xf>
    <xf numFmtId="0" fontId="81" fillId="0" borderId="4" xfId="28" applyFont="1" applyBorder="1" applyAlignment="1" applyProtection="1">
      <alignment horizontal="center" vertical="center" wrapText="1"/>
      <protection locked="0"/>
    </xf>
    <xf numFmtId="1" fontId="15" fillId="0" borderId="4" xfId="28" applyNumberFormat="1" applyBorder="1" applyAlignment="1">
      <alignment horizontal="center" vertical="center" wrapText="1"/>
    </xf>
    <xf numFmtId="0" fontId="15" fillId="0" borderId="4" xfId="28" applyBorder="1" applyAlignment="1">
      <alignment horizontal="center" vertical="center" wrapText="1"/>
    </xf>
    <xf numFmtId="0" fontId="15" fillId="30" borderId="4" xfId="28" applyFill="1" applyBorder="1" applyAlignment="1">
      <alignment horizontal="center" vertical="center" wrapText="1"/>
    </xf>
    <xf numFmtId="0" fontId="77" fillId="9" borderId="4" xfId="28" applyFont="1" applyFill="1" applyBorder="1" applyAlignment="1">
      <alignment horizontal="center" vertical="center" wrapText="1"/>
    </xf>
    <xf numFmtId="0" fontId="77" fillId="9" borderId="4" xfId="28" applyFont="1" applyFill="1" applyBorder="1" applyAlignment="1" applyProtection="1">
      <alignment horizontal="center" vertical="center" wrapText="1"/>
      <protection locked="0"/>
    </xf>
    <xf numFmtId="0" fontId="15" fillId="9" borderId="4" xfId="28" applyFill="1" applyBorder="1" applyAlignment="1" applyProtection="1">
      <alignment horizontal="center" vertical="center" wrapText="1"/>
      <protection locked="0"/>
    </xf>
    <xf numFmtId="0" fontId="15" fillId="0" borderId="3" xfId="28" applyBorder="1" applyAlignment="1" applyProtection="1">
      <alignment horizontal="left" vertical="center" wrapText="1"/>
      <protection locked="0"/>
    </xf>
    <xf numFmtId="0" fontId="76" fillId="0" borderId="4" xfId="28" applyFont="1" applyBorder="1" applyAlignment="1" applyProtection="1">
      <alignment horizontal="left" vertical="center" wrapText="1"/>
      <protection locked="0"/>
    </xf>
    <xf numFmtId="0" fontId="15" fillId="30" borderId="4" xfId="28" applyFill="1" applyBorder="1" applyAlignment="1" applyProtection="1">
      <alignment horizontal="center" vertical="center" wrapText="1"/>
      <protection locked="0"/>
    </xf>
    <xf numFmtId="1" fontId="15" fillId="0" borderId="4" xfId="28" applyNumberFormat="1" applyBorder="1" applyAlignment="1" applyProtection="1">
      <alignment horizontal="center" vertical="center" wrapText="1"/>
      <protection locked="0"/>
    </xf>
    <xf numFmtId="0" fontId="15" fillId="0" borderId="4" xfId="28" applyBorder="1" applyAlignment="1" applyProtection="1">
      <alignment horizontal="center" vertical="center"/>
      <protection locked="0"/>
    </xf>
    <xf numFmtId="0" fontId="15" fillId="0" borderId="34" xfId="28" applyBorder="1" applyAlignment="1" applyProtection="1">
      <alignment horizontal="center" vertical="center"/>
      <protection locked="0"/>
    </xf>
    <xf numFmtId="0" fontId="15" fillId="0" borderId="4" xfId="28" applyBorder="1" applyAlignment="1" applyProtection="1">
      <alignment vertical="center" wrapText="1"/>
      <protection locked="0"/>
    </xf>
    <xf numFmtId="1" fontId="15" fillId="0" borderId="31" xfId="28" applyNumberFormat="1" applyBorder="1" applyAlignment="1" applyProtection="1">
      <alignment horizontal="center" vertical="center" wrapText="1"/>
      <protection locked="0"/>
    </xf>
    <xf numFmtId="0" fontId="15" fillId="0" borderId="3" xfId="28" applyBorder="1" applyProtection="1">
      <protection locked="0"/>
    </xf>
    <xf numFmtId="0" fontId="15" fillId="0" borderId="0" xfId="28" applyAlignment="1" applyProtection="1">
      <alignment vertical="center" wrapText="1"/>
      <protection locked="0"/>
    </xf>
    <xf numFmtId="0" fontId="80" fillId="0" borderId="0" xfId="28" applyFont="1" applyAlignment="1" applyProtection="1">
      <alignment horizontal="center" vertical="center"/>
      <protection locked="0"/>
    </xf>
    <xf numFmtId="1" fontId="0" fillId="0" borderId="4" xfId="34" applyNumberFormat="1" applyFont="1" applyBorder="1" applyAlignment="1" applyProtection="1">
      <alignment horizontal="center" vertical="center"/>
      <protection locked="0"/>
    </xf>
    <xf numFmtId="1" fontId="15" fillId="0" borderId="4" xfId="34" applyNumberFormat="1" applyFont="1" applyBorder="1" applyAlignment="1" applyProtection="1">
      <alignment horizontal="center" vertical="center"/>
      <protection locked="0"/>
    </xf>
    <xf numFmtId="0" fontId="80" fillId="0" borderId="23" xfId="28" applyFont="1" applyBorder="1" applyAlignment="1" applyProtection="1">
      <alignment horizontal="center" vertical="center"/>
      <protection locked="0"/>
    </xf>
    <xf numFmtId="0" fontId="82" fillId="0" borderId="0" xfId="28" applyFont="1" applyAlignment="1" applyProtection="1">
      <alignment vertical="center" wrapText="1"/>
      <protection locked="0"/>
    </xf>
    <xf numFmtId="0" fontId="83" fillId="44" borderId="33" xfId="28" applyFont="1" applyFill="1" applyBorder="1" applyAlignment="1" applyProtection="1">
      <alignment horizontal="center" vertical="center" wrapText="1"/>
      <protection locked="0"/>
    </xf>
    <xf numFmtId="0" fontId="84" fillId="0" borderId="4" xfId="28" applyFont="1" applyBorder="1" applyAlignment="1" applyProtection="1">
      <alignment horizontal="center" vertical="center"/>
      <protection locked="0"/>
    </xf>
    <xf numFmtId="0" fontId="84" fillId="0" borderId="34" xfId="28" applyFont="1" applyBorder="1" applyAlignment="1" applyProtection="1">
      <alignment horizontal="center" vertical="center" wrapText="1"/>
      <protection locked="0"/>
    </xf>
    <xf numFmtId="0" fontId="85" fillId="44" borderId="4" xfId="28" applyFont="1" applyFill="1" applyBorder="1" applyAlignment="1" applyProtection="1">
      <alignment horizontal="center" vertical="center"/>
      <protection locked="0"/>
    </xf>
    <xf numFmtId="1" fontId="15" fillId="0" borderId="4" xfId="34" applyNumberFormat="1" applyFont="1" applyBorder="1" applyAlignment="1" applyProtection="1">
      <alignment horizontal="center" vertical="center" wrapText="1"/>
      <protection locked="0"/>
    </xf>
    <xf numFmtId="9" fontId="15" fillId="0" borderId="0" xfId="28" applyNumberFormat="1" applyAlignment="1" applyProtection="1">
      <alignment horizontal="center" vertical="center"/>
      <protection locked="0"/>
    </xf>
    <xf numFmtId="0" fontId="15" fillId="45" borderId="4" xfId="28" applyFill="1" applyBorder="1" applyAlignment="1" applyProtection="1">
      <alignment horizontal="center" vertical="center" wrapText="1"/>
      <protection locked="0"/>
    </xf>
    <xf numFmtId="0" fontId="84" fillId="0" borderId="0" xfId="28" applyFont="1" applyAlignment="1" applyProtection="1">
      <alignment horizontal="center" vertical="center"/>
      <protection locked="0"/>
    </xf>
    <xf numFmtId="0" fontId="5" fillId="0" borderId="0" xfId="28" applyFont="1" applyAlignment="1" applyProtection="1">
      <alignment wrapText="1"/>
      <protection locked="0"/>
    </xf>
    <xf numFmtId="0" fontId="83" fillId="44" borderId="4" xfId="28" applyFont="1" applyFill="1" applyBorder="1" applyAlignment="1" applyProtection="1">
      <alignment horizontal="center" vertical="center" wrapText="1"/>
      <protection locked="0"/>
    </xf>
    <xf numFmtId="0" fontId="84" fillId="0" borderId="4" xfId="28" applyFont="1" applyBorder="1" applyAlignment="1" applyProtection="1">
      <alignment horizontal="center" vertical="center" wrapText="1"/>
      <protection locked="0"/>
    </xf>
    <xf numFmtId="0" fontId="15" fillId="45" borderId="4" xfId="28" applyFill="1" applyBorder="1" applyAlignment="1" applyProtection="1">
      <alignment horizontal="center" vertical="center"/>
      <protection locked="0"/>
    </xf>
    <xf numFmtId="9" fontId="15" fillId="0" borderId="4" xfId="34" applyFont="1" applyBorder="1" applyAlignment="1" applyProtection="1">
      <alignment horizontal="center" vertical="center"/>
      <protection locked="0"/>
    </xf>
    <xf numFmtId="0" fontId="84" fillId="45" borderId="4" xfId="28" applyFont="1" applyFill="1" applyBorder="1" applyAlignment="1" applyProtection="1">
      <alignment horizontal="center" vertical="center" wrapText="1"/>
      <protection locked="0"/>
    </xf>
    <xf numFmtId="0" fontId="15" fillId="0" borderId="31" xfId="28" applyBorder="1" applyAlignment="1" applyProtection="1">
      <alignment horizontal="center" vertical="center"/>
      <protection locked="0"/>
    </xf>
    <xf numFmtId="0" fontId="15" fillId="0" borderId="3" xfId="28" applyBorder="1" applyAlignment="1" applyProtection="1">
      <alignment horizontal="center" vertical="center"/>
      <protection locked="0"/>
    </xf>
    <xf numFmtId="0" fontId="78" fillId="25" borderId="4" xfId="28" applyFont="1" applyFill="1" applyBorder="1" applyAlignment="1" applyProtection="1">
      <alignment horizontal="center" vertical="center" wrapText="1"/>
      <protection locked="0"/>
    </xf>
    <xf numFmtId="0" fontId="15" fillId="29" borderId="0" xfId="28" applyFill="1" applyAlignment="1" applyProtection="1">
      <alignment vertical="center" wrapText="1"/>
      <protection locked="0"/>
    </xf>
    <xf numFmtId="0" fontId="15" fillId="29" borderId="0" xfId="28" applyFill="1" applyProtection="1">
      <protection locked="0"/>
    </xf>
    <xf numFmtId="0" fontId="85" fillId="46" borderId="4" xfId="28" applyFont="1" applyFill="1" applyBorder="1" applyAlignment="1" applyProtection="1">
      <alignment horizontal="center" vertical="center"/>
      <protection locked="0"/>
    </xf>
    <xf numFmtId="0" fontId="86" fillId="0" borderId="4" xfId="28" applyFont="1" applyBorder="1" applyAlignment="1" applyProtection="1">
      <alignment horizontal="center" vertical="center" wrapText="1"/>
      <protection locked="0"/>
    </xf>
    <xf numFmtId="0" fontId="86" fillId="0" borderId="34" xfId="28" applyFont="1" applyBorder="1" applyAlignment="1" applyProtection="1">
      <alignment horizontal="center" vertical="center" wrapText="1"/>
      <protection locked="0"/>
    </xf>
    <xf numFmtId="9" fontId="15" fillId="0" borderId="4" xfId="28" applyNumberFormat="1" applyBorder="1" applyAlignment="1" applyProtection="1">
      <alignment horizontal="center" vertical="center" wrapText="1"/>
      <protection locked="0"/>
    </xf>
    <xf numFmtId="0" fontId="15" fillId="47" borderId="4" xfId="28" applyFill="1" applyBorder="1" applyAlignment="1" applyProtection="1">
      <alignment horizontal="center" vertical="center" wrapText="1"/>
      <protection locked="0"/>
    </xf>
    <xf numFmtId="0" fontId="86" fillId="0" borderId="29" xfId="28" applyFont="1" applyBorder="1" applyAlignment="1" applyProtection="1">
      <alignment horizontal="center" vertical="center"/>
      <protection locked="0"/>
    </xf>
    <xf numFmtId="0" fontId="87" fillId="47" borderId="4" xfId="28" applyFont="1" applyFill="1" applyBorder="1" applyAlignment="1" applyProtection="1">
      <alignment horizontal="center" vertical="center" wrapText="1"/>
      <protection locked="0"/>
    </xf>
    <xf numFmtId="0" fontId="86" fillId="0" borderId="0" xfId="28" applyFont="1" applyAlignment="1" applyProtection="1">
      <alignment horizontal="center" vertical="center"/>
      <protection locked="0"/>
    </xf>
    <xf numFmtId="0" fontId="88" fillId="47" borderId="4" xfId="28" applyFont="1" applyFill="1" applyBorder="1" applyAlignment="1" applyProtection="1">
      <alignment horizontal="center" vertical="center" wrapText="1"/>
      <protection locked="0"/>
    </xf>
    <xf numFmtId="0" fontId="84" fillId="47" borderId="4" xfId="28" applyFont="1" applyFill="1" applyBorder="1" applyAlignment="1" applyProtection="1">
      <alignment horizontal="center" vertical="center" wrapText="1"/>
      <protection locked="0"/>
    </xf>
    <xf numFmtId="0" fontId="85" fillId="46" borderId="4" xfId="28" applyFont="1" applyFill="1" applyBorder="1" applyAlignment="1" applyProtection="1">
      <alignment horizontal="center" vertical="center" wrapText="1"/>
      <protection locked="0"/>
    </xf>
    <xf numFmtId="0" fontId="86" fillId="0" borderId="33" xfId="28" applyFont="1" applyBorder="1" applyAlignment="1" applyProtection="1">
      <alignment horizontal="center" vertical="center" wrapText="1"/>
      <protection locked="0"/>
    </xf>
    <xf numFmtId="0" fontId="73" fillId="47" borderId="4" xfId="28" applyFont="1" applyFill="1" applyBorder="1" applyAlignment="1" applyProtection="1">
      <alignment horizontal="center" vertical="center" wrapText="1"/>
      <protection locked="0"/>
    </xf>
    <xf numFmtId="0" fontId="15" fillId="30" borderId="0" xfId="28" applyFill="1" applyProtection="1">
      <protection locked="0"/>
    </xf>
    <xf numFmtId="0" fontId="76" fillId="30" borderId="4" xfId="28" applyFont="1" applyFill="1" applyBorder="1" applyAlignment="1" applyProtection="1">
      <alignment horizontal="center" vertical="center" wrapText="1"/>
      <protection locked="0"/>
    </xf>
    <xf numFmtId="1" fontId="15" fillId="30" borderId="4" xfId="28" applyNumberFormat="1" applyFill="1" applyBorder="1" applyAlignment="1" applyProtection="1">
      <alignment horizontal="center" vertical="center" wrapText="1"/>
      <protection locked="0"/>
    </xf>
    <xf numFmtId="9" fontId="0" fillId="30" borderId="4" xfId="34" applyFont="1" applyFill="1" applyBorder="1" applyAlignment="1" applyProtection="1">
      <alignment horizontal="center" vertical="center"/>
      <protection locked="0"/>
    </xf>
    <xf numFmtId="0" fontId="15" fillId="30" borderId="4" xfId="28" applyFill="1" applyBorder="1" applyProtection="1">
      <protection locked="0"/>
    </xf>
    <xf numFmtId="0" fontId="0" fillId="0" borderId="0" xfId="0" applyAlignment="1">
      <alignment vertical="center" wrapText="1"/>
    </xf>
    <xf numFmtId="0" fontId="18" fillId="0" borderId="0" xfId="0" applyFont="1" applyAlignment="1">
      <alignment vertical="center" wrapText="1"/>
    </xf>
    <xf numFmtId="0" fontId="0" fillId="0" borderId="0" xfId="0" applyAlignment="1">
      <alignment vertical="center"/>
    </xf>
    <xf numFmtId="0" fontId="90" fillId="48" borderId="4" xfId="0" applyFont="1" applyFill="1" applyBorder="1" applyAlignment="1">
      <alignment horizontal="center" vertical="center" wrapText="1"/>
    </xf>
    <xf numFmtId="0" fontId="90" fillId="48" borderId="3" xfId="0" applyFont="1" applyFill="1" applyBorder="1" applyAlignment="1">
      <alignment horizontal="center" vertical="center" wrapText="1"/>
    </xf>
    <xf numFmtId="0" fontId="90" fillId="48" borderId="3" xfId="0" applyFont="1" applyFill="1" applyBorder="1" applyAlignment="1">
      <alignment horizontal="center" vertical="center"/>
    </xf>
    <xf numFmtId="0" fontId="90" fillId="48" borderId="4" xfId="0" applyFont="1" applyFill="1" applyBorder="1" applyAlignment="1">
      <alignment horizontal="center" vertical="center"/>
    </xf>
    <xf numFmtId="0" fontId="17" fillId="0" borderId="0" xfId="0" applyFont="1" applyAlignment="1">
      <alignment vertical="center"/>
    </xf>
    <xf numFmtId="0" fontId="0" fillId="29" borderId="4" xfId="0" applyFill="1" applyBorder="1" applyAlignment="1">
      <alignment vertical="center" wrapText="1"/>
    </xf>
    <xf numFmtId="0" fontId="18" fillId="29" borderId="4" xfId="4" applyFont="1" applyFill="1" applyBorder="1" applyAlignment="1" applyProtection="1">
      <alignment vertical="center" wrapText="1"/>
    </xf>
    <xf numFmtId="9" fontId="18" fillId="29" borderId="4" xfId="3" applyFont="1" applyFill="1" applyBorder="1" applyAlignment="1" applyProtection="1">
      <alignment horizontal="center" vertical="center" wrapText="1"/>
    </xf>
    <xf numFmtId="10" fontId="18" fillId="29" borderId="4" xfId="3" applyNumberFormat="1" applyFont="1" applyFill="1" applyBorder="1" applyAlignment="1" applyProtection="1">
      <alignment horizontal="center" vertical="center" wrapText="1"/>
    </xf>
    <xf numFmtId="9" fontId="18" fillId="29" borderId="4" xfId="3" applyFont="1" applyFill="1" applyBorder="1" applyAlignment="1" applyProtection="1">
      <alignment horizontal="center" vertical="center"/>
    </xf>
    <xf numFmtId="0" fontId="0" fillId="29" borderId="4" xfId="0" applyFill="1" applyBorder="1" applyAlignment="1">
      <alignment horizontal="left" vertical="center" wrapText="1"/>
    </xf>
    <xf numFmtId="0" fontId="0" fillId="29" borderId="4" xfId="0" applyFill="1" applyBorder="1" applyAlignment="1">
      <alignment vertical="center"/>
    </xf>
    <xf numFmtId="0" fontId="0" fillId="29" borderId="0" xfId="0" applyFill="1" applyAlignment="1">
      <alignment vertical="center"/>
    </xf>
    <xf numFmtId="0" fontId="0" fillId="29" borderId="4" xfId="4" applyFont="1" applyFill="1" applyBorder="1" applyAlignment="1" applyProtection="1">
      <alignment vertical="center" wrapText="1"/>
    </xf>
    <xf numFmtId="9" fontId="0" fillId="29" borderId="4" xfId="3" applyFont="1" applyFill="1" applyBorder="1" applyAlignment="1" applyProtection="1">
      <alignment horizontal="center" vertical="center" wrapText="1"/>
    </xf>
    <xf numFmtId="9" fontId="0" fillId="29" borderId="4" xfId="3" applyFont="1" applyFill="1" applyBorder="1" applyAlignment="1" applyProtection="1">
      <alignment horizontal="center" vertical="center"/>
    </xf>
    <xf numFmtId="9" fontId="30" fillId="29" borderId="4" xfId="3" applyFont="1" applyFill="1" applyBorder="1" applyAlignment="1" applyProtection="1">
      <alignment horizontal="center" vertical="center"/>
    </xf>
    <xf numFmtId="0" fontId="30" fillId="29" borderId="4" xfId="0" applyFont="1" applyFill="1" applyBorder="1" applyAlignment="1">
      <alignment vertical="center" wrapText="1"/>
    </xf>
    <xf numFmtId="0" fontId="30" fillId="29" borderId="4" xfId="0" applyFont="1" applyFill="1" applyBorder="1" applyAlignment="1">
      <alignment horizontal="justify" vertical="center" wrapText="1"/>
    </xf>
    <xf numFmtId="0" fontId="30" fillId="29" borderId="4" xfId="4" applyFont="1" applyFill="1" applyBorder="1" applyAlignment="1" applyProtection="1">
      <alignment vertical="center" wrapText="1"/>
    </xf>
    <xf numFmtId="0" fontId="30" fillId="29" borderId="4" xfId="4" applyFont="1" applyFill="1" applyBorder="1" applyAlignment="1" applyProtection="1">
      <alignment horizontal="center" vertical="center" wrapText="1"/>
    </xf>
    <xf numFmtId="9" fontId="30" fillId="29" borderId="4" xfId="4" applyNumberFormat="1" applyFont="1" applyFill="1" applyBorder="1" applyAlignment="1" applyProtection="1">
      <alignment horizontal="center" vertical="center" wrapText="1"/>
    </xf>
    <xf numFmtId="9" fontId="30" fillId="29" borderId="4" xfId="3" applyFont="1" applyFill="1" applyBorder="1" applyAlignment="1" applyProtection="1">
      <alignment horizontal="center" vertical="center" wrapText="1"/>
    </xf>
    <xf numFmtId="0" fontId="30" fillId="29" borderId="4" xfId="0" applyFont="1" applyFill="1" applyBorder="1" applyAlignment="1">
      <alignment vertical="center"/>
    </xf>
    <xf numFmtId="0" fontId="30" fillId="29" borderId="0" xfId="0" applyFont="1" applyFill="1" applyAlignment="1">
      <alignment vertical="center"/>
    </xf>
    <xf numFmtId="0" fontId="18" fillId="29" borderId="4" xfId="0" applyFont="1" applyFill="1" applyBorder="1" applyAlignment="1">
      <alignment vertical="center" wrapText="1"/>
    </xf>
    <xf numFmtId="0" fontId="18" fillId="29" borderId="4" xfId="4" applyFont="1" applyFill="1" applyBorder="1" applyAlignment="1" applyProtection="1">
      <alignment horizontal="center" vertical="center" wrapText="1"/>
    </xf>
    <xf numFmtId="1" fontId="18" fillId="29" borderId="4" xfId="3" applyNumberFormat="1" applyFont="1" applyFill="1" applyBorder="1" applyAlignment="1" applyProtection="1">
      <alignment horizontal="center" vertical="center" wrapText="1"/>
    </xf>
    <xf numFmtId="1" fontId="18" fillId="29" borderId="4" xfId="3" applyNumberFormat="1" applyFont="1" applyFill="1" applyBorder="1" applyAlignment="1" applyProtection="1">
      <alignment horizontal="center" vertical="center"/>
    </xf>
    <xf numFmtId="0" fontId="18" fillId="29" borderId="0" xfId="0" applyFont="1" applyFill="1" applyAlignment="1">
      <alignment vertical="center"/>
    </xf>
    <xf numFmtId="0" fontId="0" fillId="30" borderId="4" xfId="0" applyFill="1" applyBorder="1" applyAlignment="1">
      <alignment vertical="center" wrapText="1"/>
    </xf>
    <xf numFmtId="0" fontId="18" fillId="30" borderId="4" xfId="0" applyFont="1" applyFill="1" applyBorder="1" applyAlignment="1">
      <alignment horizontal="justify" vertical="center" wrapText="1"/>
    </xf>
    <xf numFmtId="0" fontId="18" fillId="30" borderId="4" xfId="0" applyFont="1" applyFill="1" applyBorder="1" applyAlignment="1">
      <alignment vertical="center" wrapText="1"/>
    </xf>
    <xf numFmtId="0" fontId="18" fillId="30" borderId="4" xfId="4" applyFont="1" applyFill="1" applyBorder="1" applyAlignment="1" applyProtection="1">
      <alignment vertical="center" wrapText="1"/>
    </xf>
    <xf numFmtId="0" fontId="18" fillId="30" borderId="4" xfId="4" applyFont="1" applyFill="1" applyBorder="1" applyAlignment="1" applyProtection="1">
      <alignment horizontal="center" vertical="center" wrapText="1"/>
    </xf>
    <xf numFmtId="9" fontId="18" fillId="30" borderId="4" xfId="4" applyNumberFormat="1" applyFont="1" applyFill="1" applyBorder="1" applyAlignment="1" applyProtection="1">
      <alignment horizontal="center" vertical="center" wrapText="1"/>
    </xf>
    <xf numFmtId="9" fontId="18" fillId="30" borderId="4" xfId="3" applyFont="1" applyFill="1" applyBorder="1" applyAlignment="1" applyProtection="1">
      <alignment horizontal="center" vertical="center" wrapText="1"/>
    </xf>
    <xf numFmtId="9" fontId="18" fillId="30" borderId="4" xfId="3" applyFont="1" applyFill="1" applyBorder="1" applyAlignment="1" applyProtection="1">
      <alignment horizontal="center" vertical="center"/>
    </xf>
    <xf numFmtId="0" fontId="18" fillId="29" borderId="4" xfId="0" applyFont="1" applyFill="1" applyBorder="1" applyAlignment="1">
      <alignment horizontal="left" vertical="center" wrapText="1"/>
    </xf>
    <xf numFmtId="0" fontId="18" fillId="29" borderId="4" xfId="0" applyFont="1" applyFill="1" applyBorder="1" applyAlignment="1">
      <alignment vertical="center"/>
    </xf>
    <xf numFmtId="0" fontId="18" fillId="29" borderId="4" xfId="0" applyFont="1" applyFill="1" applyBorder="1" applyAlignment="1">
      <alignment horizontal="justify" vertical="center" wrapText="1"/>
    </xf>
    <xf numFmtId="0" fontId="18" fillId="29" borderId="4" xfId="0" applyFont="1" applyFill="1" applyBorder="1" applyAlignment="1">
      <alignment horizontal="center" vertical="center" wrapText="1"/>
    </xf>
    <xf numFmtId="9" fontId="18" fillId="29" borderId="4" xfId="4" applyNumberFormat="1" applyFont="1" applyFill="1" applyBorder="1" applyAlignment="1" applyProtection="1">
      <alignment horizontal="center" vertical="center" wrapText="1"/>
    </xf>
    <xf numFmtId="0" fontId="0" fillId="29" borderId="4" xfId="0" applyFill="1" applyBorder="1" applyAlignment="1">
      <alignment horizontal="justify" vertical="center" wrapText="1"/>
    </xf>
    <xf numFmtId="10" fontId="0" fillId="29" borderId="4" xfId="3" applyNumberFormat="1" applyFont="1" applyFill="1" applyBorder="1" applyAlignment="1" applyProtection="1">
      <alignment horizontal="center" vertical="center" wrapText="1"/>
    </xf>
    <xf numFmtId="178" fontId="0" fillId="29" borderId="0" xfId="38" applyNumberFormat="1" applyFont="1" applyFill="1" applyBorder="1" applyAlignment="1" applyProtection="1">
      <alignment vertical="center"/>
    </xf>
    <xf numFmtId="1" fontId="18" fillId="29" borderId="4" xfId="4" applyNumberFormat="1" applyFont="1" applyFill="1" applyBorder="1" applyAlignment="1" applyProtection="1">
      <alignment horizontal="center" vertical="center" wrapText="1"/>
    </xf>
    <xf numFmtId="0" fontId="0" fillId="29" borderId="4" xfId="0" applyFill="1" applyBorder="1" applyAlignment="1">
      <alignment horizontal="center" vertical="center"/>
    </xf>
    <xf numFmtId="0" fontId="18" fillId="29" borderId="4" xfId="0" applyFont="1" applyFill="1" applyBorder="1" applyAlignment="1">
      <alignment horizontal="center" vertical="center"/>
    </xf>
    <xf numFmtId="1" fontId="30" fillId="29" borderId="4" xfId="4" applyNumberFormat="1" applyFont="1" applyFill="1" applyBorder="1" applyAlignment="1" applyProtection="1">
      <alignment horizontal="center" vertical="center" wrapText="1"/>
    </xf>
    <xf numFmtId="0" fontId="30" fillId="29" borderId="4" xfId="0" applyFont="1" applyFill="1" applyBorder="1" applyAlignment="1">
      <alignment horizontal="center" vertical="center"/>
    </xf>
    <xf numFmtId="1" fontId="0" fillId="29" borderId="4" xfId="4" applyNumberFormat="1" applyFont="1" applyFill="1" applyBorder="1" applyAlignment="1" applyProtection="1">
      <alignment horizontal="center" vertical="center" wrapText="1"/>
    </xf>
    <xf numFmtId="0" fontId="30" fillId="30" borderId="4" xfId="0" applyFont="1" applyFill="1" applyBorder="1" applyAlignment="1">
      <alignment vertical="center" wrapText="1"/>
    </xf>
    <xf numFmtId="0" fontId="30" fillId="30" borderId="4" xfId="0" applyFont="1" applyFill="1" applyBorder="1" applyAlignment="1">
      <alignment horizontal="justify" vertical="center" wrapText="1"/>
    </xf>
    <xf numFmtId="0" fontId="30" fillId="30" borderId="4" xfId="4" applyFont="1" applyFill="1" applyBorder="1" applyAlignment="1" applyProtection="1">
      <alignment vertical="center" wrapText="1"/>
    </xf>
    <xf numFmtId="9" fontId="30" fillId="30" borderId="4" xfId="4" applyNumberFormat="1" applyFont="1" applyFill="1" applyBorder="1" applyAlignment="1" applyProtection="1">
      <alignment horizontal="center" vertical="center" wrapText="1"/>
    </xf>
    <xf numFmtId="9" fontId="30" fillId="30" borderId="4" xfId="3" applyFont="1" applyFill="1" applyBorder="1" applyAlignment="1" applyProtection="1">
      <alignment horizontal="center" vertical="center"/>
    </xf>
    <xf numFmtId="0" fontId="30" fillId="30" borderId="4" xfId="0" applyFont="1" applyFill="1" applyBorder="1" applyAlignment="1">
      <alignment vertical="center"/>
    </xf>
    <xf numFmtId="0" fontId="0" fillId="30" borderId="4" xfId="0" applyFill="1" applyBorder="1" applyAlignment="1">
      <alignment horizontal="left" vertical="center"/>
    </xf>
    <xf numFmtId="1" fontId="18" fillId="30" borderId="4" xfId="4" applyNumberFormat="1" applyFont="1" applyFill="1" applyBorder="1" applyAlignment="1" applyProtection="1">
      <alignment horizontal="center" vertical="center" wrapText="1"/>
    </xf>
    <xf numFmtId="9" fontId="30" fillId="30" borderId="4" xfId="3" applyFont="1" applyFill="1" applyBorder="1" applyAlignment="1" applyProtection="1">
      <alignment horizontal="center" vertical="center" wrapText="1"/>
    </xf>
    <xf numFmtId="0" fontId="92" fillId="30" borderId="4" xfId="0" applyFont="1" applyFill="1" applyBorder="1" applyAlignment="1">
      <alignment vertical="center" wrapText="1"/>
    </xf>
    <xf numFmtId="0" fontId="0" fillId="30" borderId="0" xfId="0" applyFill="1" applyAlignment="1">
      <alignment vertical="center"/>
    </xf>
    <xf numFmtId="0" fontId="18" fillId="29" borderId="4" xfId="4" applyFont="1" applyFill="1" applyBorder="1" applyAlignment="1" applyProtection="1">
      <alignment horizontal="left" vertical="center" wrapText="1"/>
    </xf>
    <xf numFmtId="14" fontId="0" fillId="29" borderId="4" xfId="0" applyNumberFormat="1" applyFill="1" applyBorder="1" applyAlignment="1">
      <alignment vertical="center"/>
    </xf>
    <xf numFmtId="1" fontId="0" fillId="29" borderId="4" xfId="3" applyNumberFormat="1" applyFont="1" applyFill="1" applyBorder="1" applyAlignment="1" applyProtection="1">
      <alignment horizontal="center" vertical="center"/>
    </xf>
    <xf numFmtId="0" fontId="18" fillId="27" borderId="4" xfId="4" applyFont="1" applyFill="1" applyBorder="1" applyAlignment="1" applyProtection="1">
      <alignment vertical="center" wrapText="1"/>
    </xf>
    <xf numFmtId="0" fontId="18" fillId="27" borderId="4" xfId="4" applyFont="1" applyFill="1" applyBorder="1" applyAlignment="1" applyProtection="1">
      <alignment horizontal="center" vertical="center" wrapText="1"/>
    </xf>
    <xf numFmtId="1" fontId="18" fillId="27" borderId="4" xfId="4" applyNumberFormat="1" applyFont="1" applyFill="1" applyBorder="1" applyAlignment="1" applyProtection="1">
      <alignment horizontal="center" vertical="center" wrapText="1"/>
    </xf>
    <xf numFmtId="1" fontId="18" fillId="27" borderId="4" xfId="3" applyNumberFormat="1" applyFont="1" applyFill="1" applyBorder="1" applyAlignment="1" applyProtection="1">
      <alignment horizontal="center" vertical="center" wrapText="1"/>
    </xf>
    <xf numFmtId="0" fontId="0" fillId="27" borderId="4" xfId="0" applyFill="1" applyBorder="1" applyAlignment="1">
      <alignment horizontal="left" vertical="center" wrapText="1"/>
    </xf>
    <xf numFmtId="1" fontId="0" fillId="30" borderId="4" xfId="3" applyNumberFormat="1" applyFont="1" applyFill="1" applyBorder="1" applyAlignment="1" applyProtection="1">
      <alignment horizontal="center" vertical="center"/>
    </xf>
    <xf numFmtId="0" fontId="0" fillId="30" borderId="4" xfId="0" applyFill="1" applyBorder="1" applyAlignment="1">
      <alignment horizontal="center" vertical="center"/>
    </xf>
    <xf numFmtId="9" fontId="0" fillId="30" borderId="4" xfId="3" applyFont="1" applyFill="1" applyBorder="1" applyAlignment="1" applyProtection="1">
      <alignment horizontal="center" vertical="center"/>
    </xf>
    <xf numFmtId="0" fontId="0" fillId="30" borderId="4" xfId="0" applyFill="1" applyBorder="1" applyAlignment="1">
      <alignment vertical="center"/>
    </xf>
    <xf numFmtId="0" fontId="30" fillId="30" borderId="4" xfId="4" applyFont="1" applyFill="1" applyBorder="1" applyAlignment="1" applyProtection="1">
      <alignment horizontal="center" vertical="center" wrapText="1"/>
    </xf>
    <xf numFmtId="0" fontId="18" fillId="29" borderId="4" xfId="3" applyNumberFormat="1" applyFont="1" applyFill="1" applyBorder="1" applyAlignment="1" applyProtection="1">
      <alignment horizontal="center" vertical="center"/>
    </xf>
    <xf numFmtId="0" fontId="18" fillId="29" borderId="4" xfId="0" applyFont="1" applyFill="1" applyBorder="1" applyAlignment="1">
      <alignment wrapText="1"/>
    </xf>
    <xf numFmtId="0" fontId="0" fillId="27" borderId="4" xfId="0" applyFill="1" applyBorder="1" applyAlignment="1">
      <alignment vertical="center"/>
    </xf>
    <xf numFmtId="179" fontId="18" fillId="27" borderId="4" xfId="3" applyNumberFormat="1" applyFont="1" applyFill="1" applyBorder="1" applyAlignment="1" applyProtection="1">
      <alignment horizontal="center" vertical="center" wrapText="1"/>
    </xf>
    <xf numFmtId="176" fontId="18" fillId="27" borderId="4" xfId="1" applyNumberFormat="1" applyFont="1" applyFill="1" applyBorder="1" applyAlignment="1" applyProtection="1">
      <alignment vertical="center"/>
    </xf>
    <xf numFmtId="0" fontId="18" fillId="27" borderId="4" xfId="4" applyFont="1" applyFill="1" applyBorder="1" applyAlignment="1" applyProtection="1">
      <alignment horizontal="left" vertical="center" wrapText="1"/>
    </xf>
    <xf numFmtId="9" fontId="18" fillId="27" borderId="4" xfId="4" applyNumberFormat="1" applyFont="1" applyFill="1" applyBorder="1" applyAlignment="1" applyProtection="1">
      <alignment horizontal="center" vertical="center" wrapText="1"/>
    </xf>
    <xf numFmtId="9" fontId="19" fillId="29" borderId="4" xfId="3" applyFont="1" applyFill="1" applyBorder="1" applyAlignment="1" applyProtection="1">
      <alignment horizontal="center" vertical="center" wrapText="1"/>
    </xf>
    <xf numFmtId="0" fontId="91" fillId="29" borderId="4" xfId="4" applyFill="1" applyBorder="1" applyAlignment="1" applyProtection="1">
      <alignment vertical="center"/>
    </xf>
    <xf numFmtId="2" fontId="18" fillId="29" borderId="4" xfId="0" applyNumberFormat="1" applyFont="1" applyFill="1" applyBorder="1" applyAlignment="1">
      <alignment horizontal="center" vertical="center" wrapText="1"/>
    </xf>
    <xf numFmtId="1" fontId="18" fillId="29" borderId="4" xfId="0" applyNumberFormat="1" applyFont="1" applyFill="1" applyBorder="1" applyAlignment="1">
      <alignment horizontal="center" vertical="center" wrapText="1"/>
    </xf>
    <xf numFmtId="1" fontId="18" fillId="29" borderId="4" xfId="0" applyNumberFormat="1" applyFont="1" applyFill="1" applyBorder="1" applyAlignment="1">
      <alignment horizontal="center" vertical="center"/>
    </xf>
    <xf numFmtId="10" fontId="18" fillId="29" borderId="4" xfId="3" applyNumberFormat="1" applyFont="1" applyFill="1" applyBorder="1" applyAlignment="1" applyProtection="1">
      <alignment horizontal="center" vertical="center"/>
    </xf>
    <xf numFmtId="168" fontId="18" fillId="29" borderId="4" xfId="36" applyFont="1" applyFill="1" applyBorder="1" applyAlignment="1" applyProtection="1">
      <alignment horizontal="center" vertical="center" wrapText="1"/>
    </xf>
    <xf numFmtId="168" fontId="0" fillId="29" borderId="4" xfId="36" applyFont="1" applyFill="1" applyBorder="1" applyAlignment="1" applyProtection="1">
      <alignment vertical="center"/>
    </xf>
    <xf numFmtId="1" fontId="18" fillId="29" borderId="4" xfId="3" applyNumberFormat="1" applyFont="1" applyFill="1" applyBorder="1" applyAlignment="1" applyProtection="1">
      <alignment horizontal="left" vertical="center" wrapText="1"/>
    </xf>
    <xf numFmtId="0" fontId="19" fillId="29" borderId="4" xfId="0" applyFont="1" applyFill="1" applyBorder="1" applyAlignment="1">
      <alignment horizontal="left" vertical="center" wrapText="1"/>
    </xf>
    <xf numFmtId="1" fontId="30" fillId="30" borderId="4" xfId="4" applyNumberFormat="1" applyFont="1" applyFill="1" applyBorder="1" applyAlignment="1" applyProtection="1">
      <alignment horizontal="center" vertical="center" wrapText="1"/>
    </xf>
    <xf numFmtId="0" fontId="30" fillId="30" borderId="4" xfId="0" applyFont="1" applyFill="1" applyBorder="1" applyAlignment="1">
      <alignment horizontal="center" vertical="center"/>
    </xf>
    <xf numFmtId="0" fontId="18" fillId="20" borderId="4" xfId="0" applyFont="1" applyFill="1" applyBorder="1" applyAlignment="1">
      <alignment vertical="center" wrapText="1"/>
    </xf>
    <xf numFmtId="0" fontId="18" fillId="20" borderId="4" xfId="4" applyFont="1" applyFill="1" applyBorder="1" applyAlignment="1" applyProtection="1">
      <alignment vertical="center" wrapText="1"/>
    </xf>
    <xf numFmtId="1" fontId="18" fillId="20" borderId="4" xfId="4" applyNumberFormat="1" applyFont="1" applyFill="1" applyBorder="1" applyAlignment="1" applyProtection="1">
      <alignment horizontal="center" vertical="center" wrapText="1"/>
    </xf>
    <xf numFmtId="1" fontId="30" fillId="20" borderId="4" xfId="4" applyNumberFormat="1" applyFont="1" applyFill="1" applyBorder="1" applyAlignment="1" applyProtection="1">
      <alignment horizontal="center" vertical="center" wrapText="1"/>
    </xf>
    <xf numFmtId="0" fontId="30" fillId="20" borderId="4" xfId="0" applyFont="1" applyFill="1" applyBorder="1" applyAlignment="1">
      <alignment horizontal="center" vertical="center"/>
    </xf>
    <xf numFmtId="9" fontId="30" fillId="20" borderId="4" xfId="3" applyFont="1" applyFill="1" applyBorder="1" applyAlignment="1" applyProtection="1">
      <alignment horizontal="center" vertical="center"/>
    </xf>
    <xf numFmtId="0" fontId="30" fillId="20" borderId="4" xfId="0" applyFont="1" applyFill="1" applyBorder="1" applyAlignment="1">
      <alignment vertical="center" wrapText="1"/>
    </xf>
    <xf numFmtId="0" fontId="30" fillId="20" borderId="4" xfId="0" applyFont="1" applyFill="1" applyBorder="1" applyAlignment="1">
      <alignment vertical="center"/>
    </xf>
    <xf numFmtId="1" fontId="18" fillId="17" borderId="4" xfId="0" applyNumberFormat="1" applyFont="1" applyFill="1" applyBorder="1" applyAlignment="1">
      <alignment horizontal="center" vertical="center" wrapText="1"/>
    </xf>
    <xf numFmtId="1" fontId="18" fillId="17" borderId="4" xfId="3" applyNumberFormat="1" applyFont="1" applyFill="1" applyBorder="1" applyAlignment="1" applyProtection="1">
      <alignment horizontal="center" vertical="center" wrapText="1"/>
    </xf>
    <xf numFmtId="0" fontId="18" fillId="17" borderId="4" xfId="0" applyFont="1" applyFill="1" applyBorder="1" applyAlignment="1">
      <alignment horizontal="center" vertical="center"/>
    </xf>
    <xf numFmtId="0" fontId="18" fillId="17" borderId="4" xfId="4" applyFont="1" applyFill="1" applyBorder="1" applyAlignment="1" applyProtection="1">
      <alignment vertical="center" wrapText="1"/>
    </xf>
    <xf numFmtId="9" fontId="0" fillId="0" borderId="0" xfId="3" applyFont="1" applyBorder="1" applyAlignment="1" applyProtection="1">
      <alignment horizontal="center" vertical="center"/>
    </xf>
    <xf numFmtId="0" fontId="0" fillId="0" borderId="0" xfId="0" applyAlignment="1">
      <alignment horizontal="center"/>
    </xf>
    <xf numFmtId="0" fontId="18" fillId="29" borderId="0" xfId="4" applyFont="1" applyFill="1" applyBorder="1" applyAlignment="1" applyProtection="1">
      <alignment vertical="center" wrapText="1"/>
    </xf>
    <xf numFmtId="0" fontId="18" fillId="29" borderId="0" xfId="4" applyFont="1" applyFill="1" applyBorder="1" applyAlignment="1" applyProtection="1">
      <alignment horizontal="center" vertical="center" wrapText="1"/>
    </xf>
    <xf numFmtId="9" fontId="26" fillId="29" borderId="0" xfId="3" applyFont="1" applyFill="1" applyBorder="1" applyAlignment="1" applyProtection="1">
      <alignment horizontal="center" vertical="center"/>
    </xf>
    <xf numFmtId="1" fontId="0" fillId="29" borderId="0" xfId="0" applyNumberFormat="1" applyFill="1" applyAlignment="1">
      <alignment horizontal="center" vertical="center"/>
    </xf>
    <xf numFmtId="0" fontId="0" fillId="29" borderId="0" xfId="0" applyFill="1" applyAlignment="1">
      <alignment horizontal="center" vertical="center"/>
    </xf>
    <xf numFmtId="0" fontId="90" fillId="48" borderId="4" xfId="0" applyFont="1" applyFill="1" applyBorder="1" applyAlignment="1">
      <alignment horizontal="center" wrapText="1"/>
    </xf>
    <xf numFmtId="0" fontId="0" fillId="0" borderId="4" xfId="0" applyBorder="1" applyAlignment="1">
      <alignment horizontal="center" vertical="center" wrapText="1"/>
    </xf>
    <xf numFmtId="0" fontId="0" fillId="0" borderId="4" xfId="0" applyBorder="1" applyAlignment="1">
      <alignment horizontal="center" vertical="center"/>
    </xf>
    <xf numFmtId="9" fontId="30" fillId="0" borderId="4" xfId="0" applyNumberFormat="1" applyFont="1" applyBorder="1" applyAlignment="1">
      <alignment horizontal="center" vertical="center"/>
    </xf>
    <xf numFmtId="9" fontId="30" fillId="0" borderId="4" xfId="3" applyFont="1" applyBorder="1" applyAlignment="1" applyProtection="1">
      <alignment horizontal="center" vertical="center"/>
    </xf>
    <xf numFmtId="9" fontId="30" fillId="0" borderId="4" xfId="0" applyNumberFormat="1" applyFont="1" applyBorder="1" applyAlignment="1">
      <alignment horizontal="center"/>
    </xf>
    <xf numFmtId="9" fontId="0" fillId="0" borderId="4" xfId="0" applyNumberFormat="1" applyBorder="1" applyAlignment="1">
      <alignment horizontal="center"/>
    </xf>
    <xf numFmtId="9" fontId="0" fillId="0" borderId="4" xfId="3" applyFont="1" applyBorder="1" applyAlignment="1" applyProtection="1">
      <alignment horizontal="center" vertical="center"/>
    </xf>
    <xf numFmtId="9" fontId="0" fillId="0" borderId="4" xfId="0" applyNumberFormat="1" applyBorder="1" applyAlignment="1">
      <alignment horizontal="center" vertical="center"/>
    </xf>
    <xf numFmtId="0" fontId="25" fillId="28" borderId="31" xfId="0" applyFont="1" applyFill="1" applyBorder="1" applyAlignment="1">
      <alignment horizontal="center" vertical="center" wrapText="1"/>
    </xf>
    <xf numFmtId="0" fontId="25" fillId="28" borderId="4" xfId="0" applyFont="1" applyFill="1" applyBorder="1" applyAlignment="1">
      <alignment horizontal="center" vertical="center"/>
    </xf>
    <xf numFmtId="9" fontId="34" fillId="28" borderId="4" xfId="3" applyFont="1" applyFill="1" applyBorder="1" applyAlignment="1" applyProtection="1">
      <alignment horizontal="center" vertical="center"/>
    </xf>
    <xf numFmtId="9" fontId="34" fillId="28" borderId="4" xfId="0" applyNumberFormat="1" applyFont="1" applyFill="1" applyBorder="1" applyAlignment="1">
      <alignment horizontal="center"/>
    </xf>
    <xf numFmtId="179" fontId="0" fillId="0" borderId="0" xfId="0" applyNumberFormat="1"/>
    <xf numFmtId="9" fontId="0" fillId="29" borderId="4" xfId="0" applyNumberFormat="1" applyFill="1" applyBorder="1" applyAlignment="1">
      <alignment horizontal="center" vertical="center"/>
    </xf>
    <xf numFmtId="0" fontId="0" fillId="28" borderId="31" xfId="0" applyFill="1" applyBorder="1" applyAlignment="1">
      <alignment horizontal="center" vertical="center"/>
    </xf>
    <xf numFmtId="0" fontId="0" fillId="28" borderId="4" xfId="0" applyFill="1" applyBorder="1" applyAlignment="1">
      <alignment horizontal="center" vertical="center"/>
    </xf>
    <xf numFmtId="9" fontId="34" fillId="28" borderId="4" xfId="0" applyNumberFormat="1" applyFont="1" applyFill="1" applyBorder="1" applyAlignment="1">
      <alignment horizontal="center" vertical="center"/>
    </xf>
    <xf numFmtId="179" fontId="0" fillId="0" borderId="4" xfId="0" applyNumberFormat="1" applyBorder="1" applyAlignment="1">
      <alignment horizontal="center"/>
    </xf>
    <xf numFmtId="0" fontId="30" fillId="0" borderId="0" xfId="0" applyFont="1"/>
    <xf numFmtId="179" fontId="0" fillId="29" borderId="4" xfId="0" applyNumberFormat="1" applyFill="1" applyBorder="1" applyAlignment="1">
      <alignment horizontal="center"/>
    </xf>
    <xf numFmtId="9" fontId="0" fillId="30" borderId="4" xfId="0" applyNumberFormat="1" applyFill="1" applyBorder="1" applyAlignment="1">
      <alignment horizontal="center" vertical="center"/>
    </xf>
    <xf numFmtId="0" fontId="30" fillId="28" borderId="35" xfId="0" applyFont="1" applyFill="1" applyBorder="1" applyAlignment="1">
      <alignment horizontal="center" vertical="center"/>
    </xf>
    <xf numFmtId="0" fontId="30" fillId="28" borderId="4" xfId="0" applyFont="1" applyFill="1" applyBorder="1" applyAlignment="1">
      <alignment horizontal="center" vertical="center"/>
    </xf>
    <xf numFmtId="179" fontId="34" fillId="28" borderId="4" xfId="0" applyNumberFormat="1" applyFont="1" applyFill="1" applyBorder="1" applyAlignment="1">
      <alignment horizontal="center"/>
    </xf>
    <xf numFmtId="0" fontId="98" fillId="48" borderId="33" xfId="0" applyFont="1" applyFill="1" applyBorder="1"/>
    <xf numFmtId="0" fontId="98" fillId="48" borderId="35" xfId="0" applyFont="1" applyFill="1" applyBorder="1"/>
    <xf numFmtId="9" fontId="99" fillId="48" borderId="4" xfId="0" applyNumberFormat="1" applyFont="1" applyFill="1" applyBorder="1" applyAlignment="1">
      <alignment horizontal="center"/>
    </xf>
    <xf numFmtId="0" fontId="15" fillId="0" borderId="0" xfId="29" applyFont="1" applyBorder="1" applyProtection="1"/>
    <xf numFmtId="0" fontId="19" fillId="0" borderId="111" xfId="29" applyFont="1" applyBorder="1" applyProtection="1"/>
    <xf numFmtId="0" fontId="101" fillId="30" borderId="4" xfId="29" applyFont="1" applyFill="1" applyBorder="1" applyProtection="1"/>
    <xf numFmtId="0" fontId="78" fillId="30" borderId="0" xfId="29" applyFont="1" applyFill="1" applyBorder="1" applyProtection="1"/>
    <xf numFmtId="0" fontId="20" fillId="30" borderId="4" xfId="29" applyFont="1" applyFill="1" applyBorder="1" applyProtection="1"/>
    <xf numFmtId="0" fontId="15" fillId="30" borderId="0" xfId="29" applyFont="1" applyFill="1" applyBorder="1" applyProtection="1"/>
    <xf numFmtId="0" fontId="15" fillId="0" borderId="0" xfId="28"/>
    <xf numFmtId="0" fontId="102" fillId="29" borderId="0" xfId="28" applyFont="1" applyFill="1" applyAlignment="1">
      <alignment vertical="center"/>
    </xf>
    <xf numFmtId="0" fontId="103" fillId="29" borderId="0" xfId="28" applyFont="1" applyFill="1" applyAlignment="1">
      <alignment vertical="center"/>
    </xf>
    <xf numFmtId="0" fontId="104" fillId="50" borderId="4" xfId="28" applyFont="1" applyFill="1" applyBorder="1" applyAlignment="1">
      <alignment horizontal="center" vertical="center" wrapText="1"/>
    </xf>
    <xf numFmtId="15" fontId="42" fillId="31" borderId="4" xfId="28" applyNumberFormat="1" applyFont="1" applyFill="1" applyBorder="1" applyAlignment="1">
      <alignment horizontal="center" vertical="center"/>
    </xf>
    <xf numFmtId="15" fontId="42" fillId="31" borderId="4" xfId="28" applyNumberFormat="1" applyFont="1" applyFill="1" applyBorder="1" applyAlignment="1">
      <alignment horizontal="center" vertical="center" wrapText="1"/>
    </xf>
    <xf numFmtId="15" fontId="42" fillId="0" borderId="4" xfId="28" applyNumberFormat="1" applyFont="1" applyBorder="1" applyAlignment="1">
      <alignment horizontal="center" vertical="center" wrapText="1"/>
    </xf>
    <xf numFmtId="15" fontId="73" fillId="0" borderId="4" xfId="28" applyNumberFormat="1" applyFont="1" applyBorder="1" applyAlignment="1">
      <alignment horizontal="center" vertical="center" wrapText="1"/>
    </xf>
    <xf numFmtId="15" fontId="73" fillId="31" borderId="4" xfId="28" applyNumberFormat="1" applyFont="1" applyFill="1" applyBorder="1" applyAlignment="1">
      <alignment horizontal="center" vertical="center" wrapText="1"/>
    </xf>
    <xf numFmtId="0" fontId="74" fillId="31" borderId="17" xfId="28" applyFont="1" applyFill="1" applyBorder="1" applyAlignment="1">
      <alignment horizontal="center" vertical="center" wrapText="1"/>
    </xf>
    <xf numFmtId="9" fontId="29" fillId="40" borderId="4" xfId="34" applyFont="1" applyFill="1" applyBorder="1" applyAlignment="1" applyProtection="1">
      <alignment horizontal="center" vertical="center" wrapText="1"/>
    </xf>
    <xf numFmtId="9" fontId="88" fillId="40" borderId="4" xfId="28" applyNumberFormat="1" applyFont="1" applyFill="1" applyBorder="1" applyAlignment="1">
      <alignment horizontal="center" vertical="center"/>
    </xf>
    <xf numFmtId="0" fontId="105" fillId="24" borderId="38" xfId="28" applyFont="1" applyFill="1" applyBorder="1" applyAlignment="1">
      <alignment horizontal="center" vertical="center"/>
    </xf>
    <xf numFmtId="0" fontId="73" fillId="31" borderId="4" xfId="28" applyFont="1" applyFill="1" applyBorder="1" applyAlignment="1">
      <alignment horizontal="center" vertical="center" wrapText="1"/>
    </xf>
    <xf numFmtId="0" fontId="73" fillId="31" borderId="4" xfId="28" applyFont="1" applyFill="1" applyBorder="1" applyAlignment="1">
      <alignment horizontal="center" vertical="center"/>
    </xf>
    <xf numFmtId="9" fontId="88" fillId="28" borderId="38" xfId="3" applyFont="1" applyFill="1" applyBorder="1" applyAlignment="1" applyProtection="1">
      <alignment horizontal="center" vertical="center"/>
    </xf>
    <xf numFmtId="9" fontId="27" fillId="40" borderId="4" xfId="34" applyFont="1" applyFill="1" applyBorder="1" applyAlignment="1" applyProtection="1">
      <alignment horizontal="center" vertical="center"/>
    </xf>
    <xf numFmtId="0" fontId="86" fillId="0" borderId="0" xfId="28" applyFont="1" applyAlignment="1">
      <alignment vertical="center" wrapText="1"/>
    </xf>
    <xf numFmtId="0" fontId="15" fillId="9" borderId="0" xfId="28" applyFill="1" applyAlignment="1">
      <alignment vertical="center"/>
    </xf>
    <xf numFmtId="0" fontId="15" fillId="51" borderId="0" xfId="28" applyFill="1"/>
    <xf numFmtId="0" fontId="15" fillId="0" borderId="0" xfId="28" applyAlignment="1">
      <alignment vertical="center" wrapText="1"/>
    </xf>
    <xf numFmtId="0" fontId="15" fillId="51" borderId="0" xfId="28" applyFill="1" applyAlignment="1">
      <alignment vertical="center"/>
    </xf>
    <xf numFmtId="0" fontId="106" fillId="0" borderId="0" xfId="28" applyFont="1" applyAlignment="1">
      <alignment horizontal="center" vertical="center" wrapText="1"/>
    </xf>
    <xf numFmtId="0" fontId="15" fillId="0" borderId="0" xfId="28" applyAlignment="1">
      <alignment vertical="center"/>
    </xf>
    <xf numFmtId="0" fontId="104" fillId="52" borderId="4" xfId="28" applyFont="1" applyFill="1" applyBorder="1" applyAlignment="1">
      <alignment horizontal="center" vertical="center" wrapText="1"/>
    </xf>
    <xf numFmtId="0" fontId="104" fillId="52" borderId="38" xfId="28" applyFont="1" applyFill="1" applyBorder="1" applyAlignment="1">
      <alignment horizontal="center" vertical="center" wrapText="1"/>
    </xf>
    <xf numFmtId="0" fontId="104" fillId="52" borderId="92" xfId="28" applyFont="1" applyFill="1" applyBorder="1" applyAlignment="1">
      <alignment horizontal="center" vertical="center" wrapText="1"/>
    </xf>
    <xf numFmtId="15" fontId="42" fillId="21" borderId="4" xfId="28" applyNumberFormat="1" applyFont="1" applyFill="1" applyBorder="1" applyAlignment="1">
      <alignment horizontal="center" vertical="center"/>
    </xf>
    <xf numFmtId="15" fontId="73" fillId="21" borderId="32" xfId="28" applyNumberFormat="1" applyFont="1" applyFill="1" applyBorder="1" applyAlignment="1">
      <alignment horizontal="center" vertical="center"/>
    </xf>
    <xf numFmtId="15" fontId="42" fillId="12" borderId="32" xfId="28" applyNumberFormat="1" applyFont="1" applyFill="1" applyBorder="1" applyAlignment="1">
      <alignment horizontal="center" vertical="center"/>
    </xf>
    <xf numFmtId="15" fontId="73" fillId="12" borderId="32" xfId="28" applyNumberFormat="1" applyFont="1" applyFill="1" applyBorder="1" applyAlignment="1">
      <alignment horizontal="center" vertical="center"/>
    </xf>
    <xf numFmtId="15" fontId="73" fillId="29" borderId="4" xfId="28" applyNumberFormat="1" applyFont="1" applyFill="1" applyBorder="1" applyAlignment="1">
      <alignment horizontal="center" vertical="center" wrapText="1"/>
    </xf>
    <xf numFmtId="15" fontId="73" fillId="29" borderId="32" xfId="28" applyNumberFormat="1" applyFont="1" applyFill="1" applyBorder="1" applyAlignment="1">
      <alignment horizontal="center" vertical="center" wrapText="1"/>
    </xf>
    <xf numFmtId="15" fontId="73" fillId="21" borderId="32" xfId="28" applyNumberFormat="1" applyFont="1" applyFill="1" applyBorder="1" applyAlignment="1">
      <alignment horizontal="center" vertical="center" wrapText="1"/>
    </xf>
    <xf numFmtId="15" fontId="73" fillId="12" borderId="32" xfId="28" applyNumberFormat="1" applyFont="1" applyFill="1" applyBorder="1" applyAlignment="1">
      <alignment horizontal="center" vertical="center" wrapText="1"/>
    </xf>
    <xf numFmtId="9" fontId="29" fillId="24" borderId="4" xfId="34" applyFont="1" applyFill="1" applyBorder="1" applyAlignment="1" applyProtection="1">
      <alignment horizontal="center" vertical="center" wrapText="1"/>
    </xf>
    <xf numFmtId="9" fontId="88" fillId="24" borderId="32" xfId="28" applyNumberFormat="1" applyFont="1" applyFill="1" applyBorder="1" applyAlignment="1">
      <alignment horizontal="center" vertical="center"/>
    </xf>
    <xf numFmtId="0" fontId="73" fillId="12" borderId="4" xfId="28" applyFont="1" applyFill="1" applyBorder="1" applyAlignment="1">
      <alignment horizontal="center" vertical="center" wrapText="1"/>
    </xf>
    <xf numFmtId="0" fontId="73" fillId="12" borderId="32" xfId="28" applyFont="1" applyFill="1" applyBorder="1" applyAlignment="1">
      <alignment horizontal="center" vertical="center"/>
    </xf>
    <xf numFmtId="0" fontId="73" fillId="33" borderId="4" xfId="28" applyFont="1" applyFill="1" applyBorder="1" applyAlignment="1">
      <alignment horizontal="center" vertical="center" wrapText="1"/>
    </xf>
    <xf numFmtId="0" fontId="73" fillId="33" borderId="32" xfId="28" applyFont="1" applyFill="1" applyBorder="1" applyAlignment="1">
      <alignment horizontal="center" vertical="center"/>
    </xf>
    <xf numFmtId="0" fontId="73" fillId="21" borderId="4" xfId="28" applyFont="1" applyFill="1" applyBorder="1" applyAlignment="1">
      <alignment horizontal="center" vertical="center" wrapText="1"/>
    </xf>
    <xf numFmtId="0" fontId="73" fillId="21" borderId="32" xfId="28" applyFont="1" applyFill="1" applyBorder="1" applyAlignment="1">
      <alignment horizontal="center" vertical="center"/>
    </xf>
    <xf numFmtId="9" fontId="29" fillId="24" borderId="14" xfId="34" applyFont="1" applyFill="1" applyBorder="1" applyAlignment="1" applyProtection="1">
      <alignment horizontal="center" vertical="center"/>
    </xf>
    <xf numFmtId="9" fontId="29" fillId="24" borderId="63" xfId="34" applyFont="1" applyFill="1" applyBorder="1" applyAlignment="1" applyProtection="1">
      <alignment horizontal="center" vertical="center"/>
    </xf>
    <xf numFmtId="9" fontId="15" fillId="0" borderId="0" xfId="28" applyNumberFormat="1"/>
    <xf numFmtId="0" fontId="15" fillId="9" borderId="0" xfId="28" applyFill="1"/>
    <xf numFmtId="0" fontId="42" fillId="53" borderId="38" xfId="28" applyFont="1" applyFill="1" applyBorder="1" applyAlignment="1">
      <alignment horizontal="center" vertical="center" wrapText="1"/>
    </xf>
    <xf numFmtId="0" fontId="42" fillId="26" borderId="38" xfId="28" applyFont="1" applyFill="1" applyBorder="1" applyAlignment="1">
      <alignment horizontal="center" vertical="center" wrapText="1"/>
    </xf>
    <xf numFmtId="0" fontId="73" fillId="26" borderId="38" xfId="28" applyFont="1" applyFill="1" applyBorder="1" applyAlignment="1">
      <alignment horizontal="center" vertical="center" wrapText="1"/>
    </xf>
    <xf numFmtId="0" fontId="42" fillId="26" borderId="4" xfId="28" applyFont="1" applyFill="1" applyBorder="1" applyAlignment="1">
      <alignment horizontal="center" vertical="center" wrapText="1"/>
    </xf>
    <xf numFmtId="0" fontId="42" fillId="0" borderId="0" xfId="28" applyFont="1" applyAlignment="1">
      <alignment horizontal="center" vertical="center" wrapText="1"/>
    </xf>
    <xf numFmtId="0" fontId="15" fillId="0" borderId="0" xfId="28" applyAlignment="1">
      <alignment horizontal="center" vertical="center"/>
    </xf>
    <xf numFmtId="15" fontId="42" fillId="26" borderId="4" xfId="28" applyNumberFormat="1" applyFont="1" applyFill="1" applyBorder="1" applyAlignment="1">
      <alignment horizontal="center" vertical="center"/>
    </xf>
    <xf numFmtId="15" fontId="42" fillId="26" borderId="58" xfId="28" applyNumberFormat="1" applyFont="1" applyFill="1" applyBorder="1" applyAlignment="1">
      <alignment horizontal="center" vertical="center"/>
    </xf>
    <xf numFmtId="15" fontId="73" fillId="26" borderId="32" xfId="28" applyNumberFormat="1" applyFont="1" applyFill="1" applyBorder="1" applyAlignment="1">
      <alignment horizontal="center" vertical="center"/>
    </xf>
    <xf numFmtId="0" fontId="73" fillId="31" borderId="17" xfId="28" applyFont="1" applyFill="1" applyBorder="1" applyAlignment="1">
      <alignment horizontal="center" vertical="center" wrapText="1"/>
    </xf>
    <xf numFmtId="15" fontId="42" fillId="0" borderId="0" xfId="28" applyNumberFormat="1" applyFont="1" applyAlignment="1">
      <alignment horizontal="center" vertical="center"/>
    </xf>
    <xf numFmtId="15" fontId="73" fillId="0" borderId="69" xfId="28" applyNumberFormat="1" applyFont="1" applyBorder="1" applyAlignment="1">
      <alignment horizontal="center" vertical="center" wrapText="1"/>
    </xf>
    <xf numFmtId="15" fontId="108" fillId="26" borderId="32" xfId="28" applyNumberFormat="1" applyFont="1" applyFill="1" applyBorder="1" applyAlignment="1">
      <alignment horizontal="center" vertical="center" wrapText="1"/>
    </xf>
    <xf numFmtId="15" fontId="73" fillId="26" borderId="32" xfId="28" applyNumberFormat="1" applyFont="1" applyFill="1" applyBorder="1" applyAlignment="1">
      <alignment horizontal="center" vertical="center" wrapText="1"/>
    </xf>
    <xf numFmtId="15" fontId="108" fillId="26" borderId="4" xfId="28" applyNumberFormat="1" applyFont="1" applyFill="1" applyBorder="1" applyAlignment="1">
      <alignment horizontal="center" vertical="center" wrapText="1"/>
    </xf>
    <xf numFmtId="15" fontId="73" fillId="26" borderId="4" xfId="28" applyNumberFormat="1" applyFont="1" applyFill="1" applyBorder="1" applyAlignment="1">
      <alignment horizontal="center" vertical="center" wrapText="1"/>
    </xf>
    <xf numFmtId="15" fontId="106" fillId="0" borderId="0" xfId="28" applyNumberFormat="1" applyFont="1" applyAlignment="1">
      <alignment horizontal="center" vertical="center" wrapText="1"/>
    </xf>
    <xf numFmtId="9" fontId="27" fillId="40" borderId="69" xfId="34" applyFont="1" applyFill="1" applyBorder="1" applyAlignment="1" applyProtection="1">
      <alignment horizontal="center" vertical="center" wrapText="1"/>
    </xf>
    <xf numFmtId="9" fontId="27" fillId="40" borderId="4" xfId="34" applyFont="1" applyFill="1" applyBorder="1" applyAlignment="1" applyProtection="1">
      <alignment horizontal="center" vertical="center" wrapText="1"/>
    </xf>
    <xf numFmtId="9" fontId="88" fillId="40" borderId="32" xfId="28" applyNumberFormat="1" applyFont="1" applyFill="1" applyBorder="1" applyAlignment="1">
      <alignment horizontal="center" vertical="center"/>
    </xf>
    <xf numFmtId="9" fontId="29" fillId="40" borderId="69" xfId="34" applyFont="1" applyFill="1" applyBorder="1" applyAlignment="1" applyProtection="1">
      <alignment horizontal="center" vertical="center" wrapText="1"/>
    </xf>
    <xf numFmtId="9" fontId="15" fillId="0" borderId="0" xfId="28" applyNumberFormat="1" applyAlignment="1">
      <alignment horizontal="center" vertical="center"/>
    </xf>
    <xf numFmtId="0" fontId="42" fillId="26" borderId="69" xfId="28" applyFont="1" applyFill="1" applyBorder="1" applyAlignment="1">
      <alignment horizontal="center" vertical="center" wrapText="1"/>
    </xf>
    <xf numFmtId="0" fontId="42" fillId="26" borderId="32" xfId="28" applyFont="1" applyFill="1" applyBorder="1" applyAlignment="1">
      <alignment horizontal="center" vertical="center"/>
    </xf>
    <xf numFmtId="0" fontId="73" fillId="26" borderId="69" xfId="28" applyFont="1" applyFill="1" applyBorder="1" applyAlignment="1">
      <alignment horizontal="center" vertical="center" wrapText="1"/>
    </xf>
    <xf numFmtId="0" fontId="73" fillId="26" borderId="4" xfId="28" applyFont="1" applyFill="1" applyBorder="1" applyAlignment="1">
      <alignment horizontal="center" vertical="center" wrapText="1"/>
    </xf>
    <xf numFmtId="0" fontId="73" fillId="26" borderId="32" xfId="28" applyFont="1" applyFill="1" applyBorder="1" applyAlignment="1">
      <alignment horizontal="center" vertical="center"/>
    </xf>
    <xf numFmtId="0" fontId="73" fillId="26" borderId="4" xfId="28" applyFont="1" applyFill="1" applyBorder="1" applyAlignment="1">
      <alignment horizontal="center" vertical="center"/>
    </xf>
    <xf numFmtId="0" fontId="42" fillId="26" borderId="4" xfId="28" applyFont="1" applyFill="1" applyBorder="1" applyAlignment="1">
      <alignment horizontal="center" vertical="center"/>
    </xf>
    <xf numFmtId="0" fontId="106" fillId="0" borderId="0" xfId="28" applyFont="1" applyAlignment="1">
      <alignment horizontal="center" vertical="center"/>
    </xf>
    <xf numFmtId="9" fontId="29" fillId="40" borderId="93" xfId="34" applyFont="1" applyFill="1" applyBorder="1" applyAlignment="1" applyProtection="1">
      <alignment horizontal="center" vertical="center"/>
    </xf>
    <xf numFmtId="9" fontId="29" fillId="40" borderId="14" xfId="34" applyFont="1" applyFill="1" applyBorder="1" applyAlignment="1" applyProtection="1">
      <alignment horizontal="center" vertical="center"/>
    </xf>
    <xf numFmtId="9" fontId="29" fillId="40" borderId="63" xfId="34" applyFont="1" applyFill="1" applyBorder="1" applyAlignment="1" applyProtection="1">
      <alignment horizontal="center" vertical="center"/>
    </xf>
    <xf numFmtId="9" fontId="27" fillId="40" borderId="93" xfId="34" applyFont="1" applyFill="1" applyBorder="1" applyAlignment="1" applyProtection="1">
      <alignment horizontal="center" vertical="center"/>
    </xf>
    <xf numFmtId="9" fontId="27" fillId="40" borderId="14" xfId="34" applyFont="1" applyFill="1" applyBorder="1" applyAlignment="1" applyProtection="1">
      <alignment horizontal="center" vertical="center"/>
    </xf>
    <xf numFmtId="9" fontId="27" fillId="40" borderId="63" xfId="34" applyFont="1" applyFill="1" applyBorder="1" applyAlignment="1" applyProtection="1">
      <alignment horizontal="center" vertical="center"/>
    </xf>
    <xf numFmtId="9" fontId="0" fillId="0" borderId="0" xfId="34" applyFont="1" applyBorder="1" applyAlignment="1" applyProtection="1">
      <alignment horizontal="center" vertical="center"/>
    </xf>
    <xf numFmtId="0" fontId="42" fillId="20" borderId="38" xfId="28" applyFont="1" applyFill="1" applyBorder="1" applyAlignment="1">
      <alignment horizontal="center" vertical="center" wrapText="1"/>
    </xf>
    <xf numFmtId="0" fontId="42" fillId="20" borderId="4" xfId="28" applyFont="1" applyFill="1" applyBorder="1" applyAlignment="1">
      <alignment horizontal="center" vertical="center" wrapText="1"/>
    </xf>
    <xf numFmtId="15" fontId="42" fillId="20" borderId="4" xfId="28" applyNumberFormat="1" applyFont="1" applyFill="1" applyBorder="1" applyAlignment="1">
      <alignment horizontal="center" vertical="center"/>
    </xf>
    <xf numFmtId="15" fontId="42" fillId="20" borderId="32" xfId="28" applyNumberFormat="1" applyFont="1" applyFill="1" applyBorder="1" applyAlignment="1">
      <alignment horizontal="center" vertical="center"/>
    </xf>
    <xf numFmtId="15" fontId="73" fillId="0" borderId="31" xfId="28" applyNumberFormat="1" applyFont="1" applyBorder="1" applyAlignment="1">
      <alignment horizontal="center" vertical="center" wrapText="1"/>
    </xf>
    <xf numFmtId="15" fontId="73" fillId="20" borderId="4" xfId="28" applyNumberFormat="1" applyFont="1" applyFill="1" applyBorder="1" applyAlignment="1">
      <alignment horizontal="center" vertical="center" wrapText="1"/>
    </xf>
    <xf numFmtId="15" fontId="42" fillId="0" borderId="69" xfId="28" applyNumberFormat="1" applyFont="1" applyBorder="1" applyAlignment="1">
      <alignment horizontal="center" vertical="center" wrapText="1"/>
    </xf>
    <xf numFmtId="15" fontId="42" fillId="20" borderId="32" xfId="28" applyNumberFormat="1" applyFont="1" applyFill="1" applyBorder="1" applyAlignment="1">
      <alignment horizontal="center" vertical="center" wrapText="1"/>
    </xf>
    <xf numFmtId="15" fontId="42" fillId="20" borderId="4" xfId="28" applyNumberFormat="1" applyFont="1" applyFill="1" applyBorder="1" applyAlignment="1">
      <alignment horizontal="center" vertical="center" wrapText="1"/>
    </xf>
    <xf numFmtId="9" fontId="27" fillId="28" borderId="31" xfId="34" applyFont="1" applyFill="1" applyBorder="1" applyAlignment="1" applyProtection="1">
      <alignment horizontal="center" vertical="center" wrapText="1"/>
    </xf>
    <xf numFmtId="9" fontId="27" fillId="28" borderId="4" xfId="34" applyFont="1" applyFill="1" applyBorder="1" applyAlignment="1" applyProtection="1">
      <alignment horizontal="center" vertical="center" wrapText="1"/>
    </xf>
    <xf numFmtId="9" fontId="88" fillId="28" borderId="4" xfId="28" applyNumberFormat="1" applyFont="1" applyFill="1" applyBorder="1" applyAlignment="1">
      <alignment horizontal="center" vertical="center"/>
    </xf>
    <xf numFmtId="9" fontId="27" fillId="28" borderId="69" xfId="34" applyFont="1" applyFill="1" applyBorder="1" applyAlignment="1" applyProtection="1">
      <alignment horizontal="center" vertical="center" wrapText="1"/>
    </xf>
    <xf numFmtId="9" fontId="88" fillId="28" borderId="32" xfId="28" applyNumberFormat="1" applyFont="1" applyFill="1" applyBorder="1" applyAlignment="1">
      <alignment horizontal="center" vertical="center"/>
    </xf>
    <xf numFmtId="168" fontId="26" fillId="0" borderId="31" xfId="24" applyFont="1" applyBorder="1" applyAlignment="1" applyProtection="1">
      <alignment horizontal="center" vertical="center" wrapText="1"/>
    </xf>
    <xf numFmtId="168" fontId="26" fillId="0" borderId="4" xfId="24" applyFont="1" applyBorder="1" applyAlignment="1" applyProtection="1">
      <alignment horizontal="center" vertical="center" wrapText="1"/>
    </xf>
    <xf numFmtId="168" fontId="26" fillId="20" borderId="4" xfId="24" applyFont="1" applyFill="1" applyBorder="1" applyAlignment="1" applyProtection="1">
      <alignment horizontal="center" vertical="center"/>
    </xf>
    <xf numFmtId="168" fontId="28" fillId="29" borderId="69" xfId="24" applyFont="1" applyFill="1" applyBorder="1" applyAlignment="1" applyProtection="1">
      <alignment horizontal="center" vertical="center" wrapText="1"/>
    </xf>
    <xf numFmtId="168" fontId="28" fillId="29" borderId="4" xfId="24" applyFont="1" applyFill="1" applyBorder="1" applyAlignment="1" applyProtection="1">
      <alignment horizontal="center" vertical="center" wrapText="1"/>
    </xf>
    <xf numFmtId="168" fontId="28" fillId="29" borderId="32" xfId="24" applyFont="1" applyFill="1" applyBorder="1" applyAlignment="1" applyProtection="1">
      <alignment horizontal="center" vertical="center"/>
    </xf>
    <xf numFmtId="168" fontId="28" fillId="29" borderId="4" xfId="24" applyFont="1" applyFill="1" applyBorder="1" applyAlignment="1" applyProtection="1">
      <alignment horizontal="center" vertical="center"/>
    </xf>
    <xf numFmtId="0" fontId="73" fillId="20" borderId="31" xfId="28" applyFont="1" applyFill="1" applyBorder="1" applyAlignment="1">
      <alignment horizontal="center" vertical="center" wrapText="1"/>
    </xf>
    <xf numFmtId="0" fontId="73" fillId="20" borderId="4" xfId="28" applyFont="1" applyFill="1" applyBorder="1" applyAlignment="1">
      <alignment horizontal="center" vertical="center" wrapText="1"/>
    </xf>
    <xf numFmtId="0" fontId="73" fillId="20" borderId="4" xfId="28" applyFont="1" applyFill="1" applyBorder="1" applyAlignment="1">
      <alignment horizontal="center" vertical="center"/>
    </xf>
    <xf numFmtId="0" fontId="42" fillId="20" borderId="69" xfId="28" applyFont="1" applyFill="1" applyBorder="1" applyAlignment="1">
      <alignment horizontal="center" vertical="center" wrapText="1"/>
    </xf>
    <xf numFmtId="0" fontId="42" fillId="20" borderId="32" xfId="28" applyFont="1" applyFill="1" applyBorder="1" applyAlignment="1">
      <alignment horizontal="center" vertical="center"/>
    </xf>
    <xf numFmtId="0" fontId="42" fillId="20" borderId="4" xfId="28" applyFont="1" applyFill="1" applyBorder="1" applyAlignment="1">
      <alignment horizontal="center" vertical="center"/>
    </xf>
    <xf numFmtId="168" fontId="26" fillId="28" borderId="31" xfId="34" applyNumberFormat="1" applyFont="1" applyFill="1" applyBorder="1" applyAlignment="1" applyProtection="1">
      <alignment horizontal="center" vertical="center"/>
    </xf>
    <xf numFmtId="168" fontId="26" fillId="28" borderId="4" xfId="34" applyNumberFormat="1" applyFont="1" applyFill="1" applyBorder="1" applyAlignment="1" applyProtection="1">
      <alignment horizontal="center" vertical="center"/>
    </xf>
    <xf numFmtId="168" fontId="28" fillId="28" borderId="69" xfId="34" applyNumberFormat="1" applyFont="1" applyFill="1" applyBorder="1" applyAlignment="1" applyProtection="1">
      <alignment horizontal="center" vertical="center"/>
    </xf>
    <xf numFmtId="168" fontId="28" fillId="28" borderId="4" xfId="34" applyNumberFormat="1" applyFont="1" applyFill="1" applyBorder="1" applyAlignment="1" applyProtection="1">
      <alignment horizontal="center" vertical="center"/>
    </xf>
    <xf numFmtId="168" fontId="57" fillId="28" borderId="32" xfId="24" applyFont="1" applyFill="1" applyBorder="1" applyAlignment="1" applyProtection="1">
      <alignment horizontal="center" vertical="center"/>
    </xf>
    <xf numFmtId="168" fontId="57" fillId="28" borderId="4" xfId="24" applyFont="1" applyFill="1" applyBorder="1" applyAlignment="1" applyProtection="1">
      <alignment horizontal="center" vertical="center"/>
    </xf>
    <xf numFmtId="9" fontId="27" fillId="28" borderId="31" xfId="34" applyFont="1" applyFill="1" applyBorder="1" applyAlignment="1" applyProtection="1">
      <alignment horizontal="center" vertical="center"/>
    </xf>
    <xf numFmtId="9" fontId="27" fillId="28" borderId="4" xfId="34" applyFont="1" applyFill="1" applyBorder="1" applyAlignment="1" applyProtection="1">
      <alignment horizontal="center" vertical="center"/>
    </xf>
    <xf numFmtId="168" fontId="28" fillId="0" borderId="93" xfId="34" applyNumberFormat="1" applyFont="1" applyBorder="1" applyAlignment="1" applyProtection="1">
      <alignment horizontal="center" vertical="center"/>
    </xf>
    <xf numFmtId="168" fontId="28" fillId="0" borderId="14" xfId="34" applyNumberFormat="1" applyFont="1" applyBorder="1" applyAlignment="1" applyProtection="1">
      <alignment horizontal="center" vertical="center"/>
    </xf>
    <xf numFmtId="168" fontId="28" fillId="0" borderId="63" xfId="34" applyNumberFormat="1" applyFont="1" applyBorder="1" applyAlignment="1" applyProtection="1">
      <alignment horizontal="center" vertical="center"/>
    </xf>
    <xf numFmtId="168" fontId="28" fillId="0" borderId="4" xfId="34" applyNumberFormat="1" applyFont="1" applyBorder="1" applyAlignment="1" applyProtection="1">
      <alignment horizontal="center" vertical="center"/>
    </xf>
    <xf numFmtId="0" fontId="15" fillId="51" borderId="0" xfId="28" applyFill="1" applyAlignment="1">
      <alignment horizontal="center" vertical="center"/>
    </xf>
    <xf numFmtId="9" fontId="88" fillId="0" borderId="34" xfId="34" applyFont="1" applyBorder="1" applyAlignment="1" applyProtection="1">
      <alignment horizontal="center" vertical="center"/>
    </xf>
    <xf numFmtId="9" fontId="88" fillId="0" borderId="4" xfId="34" applyFont="1" applyBorder="1" applyAlignment="1" applyProtection="1">
      <alignment horizontal="center" vertical="center"/>
    </xf>
    <xf numFmtId="0" fontId="75" fillId="0" borderId="0" xfId="28" applyFont="1" applyAlignment="1">
      <alignment vertical="center" wrapText="1"/>
    </xf>
    <xf numFmtId="9" fontId="0" fillId="0" borderId="0" xfId="34" applyFont="1" applyBorder="1" applyAlignment="1" applyProtection="1">
      <alignment vertical="center" wrapText="1"/>
    </xf>
    <xf numFmtId="0" fontId="110" fillId="0" borderId="0" xfId="0" applyFont="1"/>
    <xf numFmtId="0" fontId="111" fillId="15" borderId="29" xfId="0" applyFont="1" applyFill="1" applyBorder="1"/>
    <xf numFmtId="0" fontId="13" fillId="15" borderId="22" xfId="0" applyFont="1" applyFill="1" applyBorder="1"/>
    <xf numFmtId="0" fontId="110" fillId="15" borderId="76" xfId="0" applyFont="1" applyFill="1" applyBorder="1"/>
    <xf numFmtId="0" fontId="110" fillId="15" borderId="67" xfId="0" applyFont="1" applyFill="1" applyBorder="1"/>
    <xf numFmtId="0" fontId="112" fillId="0" borderId="0" xfId="0" applyFont="1"/>
    <xf numFmtId="0" fontId="111" fillId="0" borderId="0" xfId="0" applyFont="1"/>
    <xf numFmtId="0" fontId="13" fillId="0" borderId="0" xfId="0" applyFont="1"/>
    <xf numFmtId="0" fontId="113" fillId="15" borderId="4" xfId="0" applyFont="1" applyFill="1" applyBorder="1" applyAlignment="1">
      <alignment horizontal="center"/>
    </xf>
    <xf numFmtId="0" fontId="114" fillId="15" borderId="4" xfId="0" applyFont="1" applyFill="1" applyBorder="1" applyAlignment="1">
      <alignment horizontal="center"/>
    </xf>
    <xf numFmtId="0" fontId="114" fillId="15" borderId="96" xfId="0" applyFont="1" applyFill="1" applyBorder="1" applyAlignment="1">
      <alignment horizontal="center"/>
    </xf>
    <xf numFmtId="0" fontId="114" fillId="15" borderId="34" xfId="0" applyFont="1" applyFill="1" applyBorder="1" applyAlignment="1">
      <alignment horizontal="center"/>
    </xf>
    <xf numFmtId="0" fontId="114" fillId="15" borderId="76" xfId="0" applyFont="1" applyFill="1" applyBorder="1" applyAlignment="1">
      <alignment horizontal="center"/>
    </xf>
    <xf numFmtId="0" fontId="114" fillId="15" borderId="97" xfId="0" applyFont="1" applyFill="1" applyBorder="1" applyAlignment="1">
      <alignment horizontal="center"/>
    </xf>
    <xf numFmtId="0" fontId="114" fillId="15" borderId="67" xfId="0" applyFont="1" applyFill="1" applyBorder="1" applyAlignment="1">
      <alignment horizontal="center"/>
    </xf>
    <xf numFmtId="0" fontId="114" fillId="15" borderId="31" xfId="0" applyFont="1" applyFill="1" applyBorder="1" applyAlignment="1">
      <alignment horizontal="center"/>
    </xf>
    <xf numFmtId="0" fontId="112" fillId="36" borderId="4" xfId="0" applyFont="1" applyFill="1" applyBorder="1" applyAlignment="1">
      <alignment horizontal="center"/>
    </xf>
    <xf numFmtId="0" fontId="110" fillId="36" borderId="69" xfId="0" applyFont="1" applyFill="1" applyBorder="1"/>
    <xf numFmtId="0" fontId="110" fillId="36" borderId="4" xfId="0" applyFont="1" applyFill="1" applyBorder="1"/>
    <xf numFmtId="0" fontId="13" fillId="20" borderId="33" xfId="0" applyFont="1" applyFill="1" applyBorder="1"/>
    <xf numFmtId="0" fontId="110" fillId="36" borderId="32" xfId="0" applyFont="1" applyFill="1" applyBorder="1"/>
    <xf numFmtId="0" fontId="110" fillId="36" borderId="35" xfId="0" applyFont="1" applyFill="1" applyBorder="1"/>
    <xf numFmtId="0" fontId="110" fillId="36" borderId="31" xfId="0" applyFont="1" applyFill="1" applyBorder="1"/>
    <xf numFmtId="0" fontId="110" fillId="36" borderId="33" xfId="0" applyFont="1" applyFill="1" applyBorder="1"/>
    <xf numFmtId="0" fontId="27" fillId="20" borderId="69" xfId="0" applyFont="1" applyFill="1" applyBorder="1" applyAlignment="1">
      <alignment horizontal="center"/>
    </xf>
    <xf numFmtId="16" fontId="27" fillId="20" borderId="33" xfId="0" applyNumberFormat="1" applyFont="1" applyFill="1" applyBorder="1" applyAlignment="1">
      <alignment horizontal="center"/>
    </xf>
    <xf numFmtId="0" fontId="112" fillId="36" borderId="70" xfId="0" applyFont="1" applyFill="1" applyBorder="1"/>
    <xf numFmtId="0" fontId="110" fillId="36" borderId="3" xfId="0" applyFont="1" applyFill="1" applyBorder="1"/>
    <xf numFmtId="0" fontId="110" fillId="36" borderId="43" xfId="0" applyFont="1" applyFill="1" applyBorder="1"/>
    <xf numFmtId="0" fontId="110" fillId="36" borderId="62" xfId="0" applyFont="1" applyFill="1" applyBorder="1"/>
    <xf numFmtId="0" fontId="110" fillId="36" borderId="70" xfId="0" applyFont="1" applyFill="1" applyBorder="1"/>
    <xf numFmtId="0" fontId="27" fillId="19" borderId="4" xfId="0" applyFont="1" applyFill="1" applyBorder="1" applyAlignment="1">
      <alignment horizontal="center"/>
    </xf>
    <xf numFmtId="0" fontId="110" fillId="36" borderId="72" xfId="0" applyFont="1" applyFill="1" applyBorder="1"/>
    <xf numFmtId="0" fontId="110" fillId="36" borderId="61" xfId="0" applyFont="1" applyFill="1" applyBorder="1"/>
    <xf numFmtId="0" fontId="110" fillId="38" borderId="92" xfId="0" applyFont="1" applyFill="1" applyBorder="1"/>
    <xf numFmtId="0" fontId="110" fillId="38" borderId="51" xfId="0" applyFont="1" applyFill="1" applyBorder="1"/>
    <xf numFmtId="0" fontId="110" fillId="38" borderId="58" xfId="0" applyFont="1" applyFill="1" applyBorder="1"/>
    <xf numFmtId="0" fontId="110" fillId="38" borderId="109" xfId="0" applyFont="1" applyFill="1" applyBorder="1"/>
    <xf numFmtId="0" fontId="110" fillId="38" borderId="50" xfId="0" applyFont="1" applyFill="1" applyBorder="1"/>
    <xf numFmtId="0" fontId="110" fillId="38" borderId="69" xfId="0" applyFont="1" applyFill="1" applyBorder="1"/>
    <xf numFmtId="0" fontId="110" fillId="38" borderId="4" xfId="0" applyFont="1" applyFill="1" applyBorder="1"/>
    <xf numFmtId="0" fontId="110" fillId="38" borderId="32" xfId="0" applyFont="1" applyFill="1" applyBorder="1"/>
    <xf numFmtId="0" fontId="110" fillId="38" borderId="35" xfId="0" applyFont="1" applyFill="1" applyBorder="1"/>
    <xf numFmtId="0" fontId="110" fillId="38" borderId="31" xfId="0" applyFont="1" applyFill="1" applyBorder="1"/>
    <xf numFmtId="0" fontId="110" fillId="38" borderId="93" xfId="0" applyFont="1" applyFill="1" applyBorder="1"/>
    <xf numFmtId="0" fontId="110" fillId="38" borderId="14" xfId="0" applyFont="1" applyFill="1" applyBorder="1"/>
    <xf numFmtId="0" fontId="110" fillId="38" borderId="63" xfId="0" applyFont="1" applyFill="1" applyBorder="1"/>
    <xf numFmtId="0" fontId="110" fillId="38" borderId="107" xfId="0" applyFont="1" applyFill="1" applyBorder="1"/>
    <xf numFmtId="0" fontId="110" fillId="38" borderId="90" xfId="0" applyFont="1" applyFill="1" applyBorder="1"/>
    <xf numFmtId="0" fontId="115" fillId="0" borderId="0" xfId="0" applyFont="1"/>
    <xf numFmtId="0" fontId="112" fillId="36" borderId="3" xfId="0" applyFont="1" applyFill="1" applyBorder="1" applyAlignment="1">
      <alignment horizontal="center"/>
    </xf>
    <xf numFmtId="0" fontId="19" fillId="25" borderId="53" xfId="0" applyFont="1" applyFill="1" applyBorder="1" applyAlignment="1">
      <alignment horizontal="center" vertical="center" wrapText="1"/>
    </xf>
    <xf numFmtId="0" fontId="19" fillId="25" borderId="55" xfId="0" applyFont="1" applyFill="1" applyBorder="1" applyAlignment="1">
      <alignment horizontal="center" vertical="center" wrapText="1"/>
    </xf>
    <xf numFmtId="0" fontId="117" fillId="29" borderId="4" xfId="0" applyFont="1" applyFill="1" applyBorder="1" applyAlignment="1">
      <alignment horizontal="center" vertical="center" wrapText="1"/>
    </xf>
    <xf numFmtId="0" fontId="117" fillId="29" borderId="4" xfId="0" applyFont="1" applyFill="1" applyBorder="1" applyAlignment="1">
      <alignment horizontal="justify" vertical="center" wrapText="1"/>
    </xf>
    <xf numFmtId="14" fontId="117" fillId="29" borderId="4" xfId="0" applyNumberFormat="1" applyFont="1" applyFill="1" applyBorder="1" applyAlignment="1">
      <alignment horizontal="center" vertical="center" wrapText="1"/>
    </xf>
    <xf numFmtId="173" fontId="117" fillId="29" borderId="4" xfId="2" applyNumberFormat="1" applyFont="1" applyFill="1" applyBorder="1" applyAlignment="1" applyProtection="1">
      <alignment horizontal="center" vertical="center" wrapText="1"/>
    </xf>
    <xf numFmtId="0" fontId="118" fillId="29" borderId="4" xfId="0" applyFont="1" applyFill="1" applyBorder="1" applyAlignment="1">
      <alignment horizontal="justify" vertical="center" wrapText="1"/>
    </xf>
    <xf numFmtId="175" fontId="117" fillId="29" borderId="4" xfId="2" applyFont="1" applyFill="1" applyBorder="1" applyAlignment="1" applyProtection="1">
      <alignment vertical="center" wrapText="1"/>
    </xf>
    <xf numFmtId="0" fontId="91" fillId="29" borderId="112" xfId="4" applyFill="1" applyBorder="1" applyAlignment="1" applyProtection="1">
      <alignment horizontal="center" vertical="center" wrapText="1"/>
    </xf>
    <xf numFmtId="0" fontId="117" fillId="29" borderId="4" xfId="0" applyFont="1" applyFill="1" applyBorder="1" applyAlignment="1">
      <alignment vertical="center" wrapText="1"/>
    </xf>
    <xf numFmtId="173" fontId="117" fillId="29" borderId="4" xfId="2" applyNumberFormat="1" applyFont="1" applyFill="1" applyBorder="1" applyAlignment="1" applyProtection="1">
      <alignment vertical="center" wrapText="1"/>
    </xf>
    <xf numFmtId="0" fontId="0" fillId="0" borderId="0" xfId="0" applyAlignment="1">
      <alignment horizontal="center" vertical="center" wrapText="1"/>
    </xf>
    <xf numFmtId="14" fontId="117" fillId="29" borderId="4" xfId="0" applyNumberFormat="1" applyFont="1" applyFill="1" applyBorder="1" applyAlignment="1">
      <alignment vertical="center" wrapText="1"/>
    </xf>
    <xf numFmtId="0" fontId="117" fillId="29" borderId="31" xfId="0" applyFont="1" applyFill="1" applyBorder="1" applyAlignment="1">
      <alignment horizontal="center" vertical="center" wrapText="1"/>
    </xf>
    <xf numFmtId="0" fontId="91" fillId="29" borderId="113" xfId="4" applyFill="1" applyBorder="1" applyAlignment="1" applyProtection="1">
      <alignment horizontal="center" vertical="center" wrapText="1"/>
    </xf>
    <xf numFmtId="0" fontId="0" fillId="0" borderId="0" xfId="0" applyAlignment="1">
      <alignment wrapText="1"/>
    </xf>
    <xf numFmtId="1" fontId="0" fillId="0" borderId="0" xfId="0" applyNumberFormat="1"/>
    <xf numFmtId="168" fontId="0" fillId="0" borderId="0" xfId="0" applyNumberFormat="1"/>
    <xf numFmtId="0" fontId="22" fillId="0" borderId="0" xfId="0" applyFont="1"/>
    <xf numFmtId="168" fontId="38" fillId="29" borderId="26" xfId="36" applyFont="1" applyFill="1" applyBorder="1" applyAlignment="1" applyProtection="1">
      <alignment horizontal="center" vertical="center"/>
    </xf>
    <xf numFmtId="168" fontId="38" fillId="29" borderId="59" xfId="36" applyFont="1" applyFill="1" applyBorder="1" applyAlignment="1" applyProtection="1">
      <alignment horizontal="center" vertical="center"/>
    </xf>
    <xf numFmtId="0" fontId="40" fillId="0" borderId="71" xfId="0" applyFont="1" applyBorder="1" applyAlignment="1">
      <alignment vertical="center"/>
    </xf>
    <xf numFmtId="0" fontId="40" fillId="0" borderId="68" xfId="0" applyFont="1" applyBorder="1" applyAlignment="1">
      <alignment vertical="center"/>
    </xf>
    <xf numFmtId="0" fontId="41" fillId="28" borderId="36" xfId="0" applyFont="1" applyFill="1" applyBorder="1" applyAlignment="1">
      <alignment vertical="center"/>
    </xf>
    <xf numFmtId="168" fontId="38" fillId="0" borderId="59" xfId="0" applyNumberFormat="1" applyFont="1" applyBorder="1"/>
    <xf numFmtId="168" fontId="38" fillId="29" borderId="60" xfId="36" applyFont="1" applyFill="1" applyBorder="1" applyAlignment="1" applyProtection="1">
      <alignment horizontal="center" vertical="center"/>
    </xf>
    <xf numFmtId="173" fontId="39" fillId="28" borderId="38" xfId="2" applyNumberFormat="1" applyFont="1" applyFill="1" applyBorder="1" applyAlignment="1" applyProtection="1">
      <alignment horizontal="center" vertical="center"/>
    </xf>
    <xf numFmtId="168" fontId="39" fillId="28" borderId="38" xfId="36" applyFont="1" applyFill="1" applyBorder="1" applyAlignment="1" applyProtection="1">
      <alignment horizontal="center" vertical="center"/>
    </xf>
    <xf numFmtId="1" fontId="39" fillId="28" borderId="39" xfId="0" applyNumberFormat="1" applyFont="1" applyFill="1" applyBorder="1" applyAlignment="1">
      <alignment horizontal="center" vertical="center"/>
    </xf>
    <xf numFmtId="1" fontId="39" fillId="28" borderId="38" xfId="0" applyNumberFormat="1" applyFont="1" applyFill="1" applyBorder="1" applyAlignment="1">
      <alignment horizontal="center" vertical="center"/>
    </xf>
    <xf numFmtId="0" fontId="55" fillId="0" borderId="4" xfId="0" applyFont="1" applyBorder="1" applyAlignment="1">
      <alignment horizontal="center" vertical="center" wrapText="1"/>
    </xf>
    <xf numFmtId="0" fontId="40" fillId="29" borderId="67" xfId="0" applyFont="1" applyFill="1" applyBorder="1" applyAlignment="1">
      <alignment horizontal="center" vertical="center" wrapText="1"/>
    </xf>
    <xf numFmtId="0" fontId="40" fillId="29" borderId="31" xfId="0" applyFont="1" applyFill="1" applyBorder="1" applyAlignment="1">
      <alignment horizontal="center" vertical="center" wrapText="1"/>
    </xf>
    <xf numFmtId="0" fontId="40" fillId="0" borderId="31" xfId="0" applyFont="1" applyBorder="1" applyAlignment="1">
      <alignment horizontal="center" vertical="center" wrapText="1"/>
    </xf>
    <xf numFmtId="0" fontId="40" fillId="0" borderId="105" xfId="0" applyFont="1" applyBorder="1" applyAlignment="1">
      <alignment horizontal="center" vertical="center" wrapText="1"/>
    </xf>
    <xf numFmtId="0" fontId="52" fillId="0" borderId="4" xfId="0" applyFont="1" applyBorder="1" applyAlignment="1">
      <alignment vertical="center"/>
    </xf>
    <xf numFmtId="0" fontId="52" fillId="0" borderId="4" xfId="0" applyFont="1" applyBorder="1" applyAlignment="1">
      <alignment vertical="center" wrapText="1"/>
    </xf>
    <xf numFmtId="0" fontId="35" fillId="62" borderId="4" xfId="0" applyFont="1" applyFill="1" applyBorder="1" applyAlignment="1">
      <alignment horizontal="center" vertical="center"/>
    </xf>
    <xf numFmtId="0" fontId="13" fillId="62" borderId="4" xfId="0" applyFont="1" applyFill="1" applyBorder="1" applyAlignment="1">
      <alignment horizontal="center" vertical="center"/>
    </xf>
    <xf numFmtId="0" fontId="52" fillId="0" borderId="0" xfId="0" applyFont="1" applyAlignment="1">
      <alignment vertical="center" wrapText="1"/>
    </xf>
    <xf numFmtId="0" fontId="52" fillId="0" borderId="0" xfId="0" applyFont="1" applyAlignment="1">
      <alignment vertical="center"/>
    </xf>
    <xf numFmtId="14" fontId="22" fillId="29" borderId="0" xfId="0" applyNumberFormat="1" applyFont="1" applyFill="1" applyAlignment="1">
      <alignment horizontal="center" vertical="center" wrapText="1"/>
    </xf>
    <xf numFmtId="0" fontId="52" fillId="0" borderId="34" xfId="0" applyFont="1" applyBorder="1" applyAlignment="1">
      <alignment vertical="center" wrapText="1"/>
    </xf>
    <xf numFmtId="0" fontId="52" fillId="62" borderId="0" xfId="0" applyFont="1" applyFill="1" applyAlignment="1">
      <alignment vertical="center" wrapText="1"/>
    </xf>
    <xf numFmtId="0" fontId="52" fillId="62" borderId="0" xfId="0" applyFont="1" applyFill="1" applyAlignment="1">
      <alignment vertical="center"/>
    </xf>
    <xf numFmtId="14" fontId="22" fillId="54" borderId="0" xfId="0" applyNumberFormat="1" applyFont="1" applyFill="1" applyAlignment="1">
      <alignment horizontal="center" vertical="center" wrapText="1"/>
    </xf>
    <xf numFmtId="0" fontId="0" fillId="62" borderId="0" xfId="0" applyFill="1"/>
    <xf numFmtId="0" fontId="0" fillId="63" borderId="0" xfId="0" applyFill="1"/>
    <xf numFmtId="9" fontId="60" fillId="55" borderId="4" xfId="0" applyNumberFormat="1" applyFont="1" applyFill="1" applyBorder="1" applyAlignment="1">
      <alignment horizontal="center" vertical="center"/>
    </xf>
    <xf numFmtId="176" fontId="47" fillId="0" borderId="4" xfId="1" applyNumberFormat="1" applyFont="1" applyBorder="1" applyAlignment="1">
      <alignment vertical="center"/>
    </xf>
    <xf numFmtId="9" fontId="47" fillId="0" borderId="4" xfId="3" applyFont="1" applyBorder="1" applyAlignment="1">
      <alignment horizontal="center" vertical="center"/>
    </xf>
    <xf numFmtId="9" fontId="121" fillId="0" borderId="4" xfId="3" applyFont="1" applyBorder="1" applyAlignment="1">
      <alignment horizontal="center" vertical="center"/>
    </xf>
    <xf numFmtId="176" fontId="47" fillId="0" borderId="34" xfId="1" applyNumberFormat="1" applyFont="1" applyBorder="1" applyAlignment="1">
      <alignment horizontal="center" vertical="center"/>
    </xf>
    <xf numFmtId="9" fontId="47" fillId="0" borderId="34" xfId="3" applyFont="1" applyBorder="1" applyAlignment="1">
      <alignment horizontal="center" vertical="center"/>
    </xf>
    <xf numFmtId="176" fontId="47" fillId="0" borderId="4" xfId="1" applyNumberFormat="1" applyFont="1" applyBorder="1" applyAlignment="1">
      <alignment horizontal="center" vertical="center"/>
    </xf>
    <xf numFmtId="0" fontId="55" fillId="0" borderId="4" xfId="0" applyFont="1" applyBorder="1" applyAlignment="1">
      <alignment vertical="center"/>
    </xf>
    <xf numFmtId="0" fontId="110" fillId="0" borderId="4" xfId="0" applyFont="1" applyBorder="1" applyAlignment="1">
      <alignment horizontal="center" vertical="center" wrapText="1"/>
    </xf>
    <xf numFmtId="0" fontId="110" fillId="62" borderId="0" xfId="0" applyFont="1" applyFill="1" applyAlignment="1">
      <alignment vertical="center"/>
    </xf>
    <xf numFmtId="0" fontId="55" fillId="0" borderId="34" xfId="0" applyFont="1" applyBorder="1" applyAlignment="1">
      <alignment horizontal="center" vertical="center" wrapText="1"/>
    </xf>
    <xf numFmtId="0" fontId="46" fillId="62" borderId="4" xfId="0" applyFont="1" applyFill="1" applyBorder="1" applyAlignment="1">
      <alignment horizontal="center" vertical="center" wrapText="1"/>
    </xf>
    <xf numFmtId="0" fontId="46" fillId="62" borderId="4" xfId="0" applyFont="1" applyFill="1" applyBorder="1" applyAlignment="1">
      <alignment horizontal="center" vertical="center"/>
    </xf>
    <xf numFmtId="0" fontId="129" fillId="0" borderId="0" xfId="0" applyFont="1"/>
    <xf numFmtId="0" fontId="52" fillId="0" borderId="0" xfId="0" applyFont="1"/>
    <xf numFmtId="0" fontId="123" fillId="0" borderId="0" xfId="0" applyFont="1"/>
    <xf numFmtId="176" fontId="47" fillId="0" borderId="0" xfId="1" applyNumberFormat="1" applyFont="1" applyBorder="1" applyAlignment="1">
      <alignment vertical="center"/>
    </xf>
    <xf numFmtId="0" fontId="47" fillId="0" borderId="0" xfId="0" applyFont="1"/>
    <xf numFmtId="176" fontId="47" fillId="62" borderId="0" xfId="1" applyNumberFormat="1" applyFont="1" applyFill="1" applyBorder="1" applyAlignment="1">
      <alignment vertical="center"/>
    </xf>
    <xf numFmtId="9" fontId="47" fillId="62" borderId="0" xfId="3" applyFont="1" applyFill="1" applyBorder="1" applyAlignment="1">
      <alignment horizontal="center" vertical="center"/>
    </xf>
    <xf numFmtId="9" fontId="38" fillId="0" borderId="4" xfId="3" applyFont="1" applyBorder="1" applyAlignment="1">
      <alignment horizontal="center" vertical="center"/>
    </xf>
    <xf numFmtId="176" fontId="52" fillId="0" borderId="0" xfId="1" applyNumberFormat="1" applyFont="1"/>
    <xf numFmtId="9" fontId="27" fillId="64" borderId="4" xfId="34" applyFont="1" applyFill="1" applyBorder="1" applyAlignment="1" applyProtection="1">
      <alignment horizontal="center" vertical="center" wrapText="1"/>
    </xf>
    <xf numFmtId="9" fontId="88" fillId="64" borderId="4" xfId="28" applyNumberFormat="1" applyFont="1" applyFill="1" applyBorder="1" applyAlignment="1">
      <alignment horizontal="center" vertical="center"/>
    </xf>
    <xf numFmtId="9" fontId="27" fillId="64" borderId="4" xfId="34" applyFont="1" applyFill="1" applyBorder="1" applyAlignment="1" applyProtection="1">
      <alignment horizontal="center" vertical="center"/>
    </xf>
    <xf numFmtId="9" fontId="29" fillId="65" borderId="4" xfId="34" applyFont="1" applyFill="1" applyBorder="1" applyAlignment="1" applyProtection="1">
      <alignment horizontal="center" vertical="center" wrapText="1"/>
    </xf>
    <xf numFmtId="9" fontId="88" fillId="65" borderId="4" xfId="28" applyNumberFormat="1" applyFont="1" applyFill="1" applyBorder="1" applyAlignment="1">
      <alignment horizontal="center" vertical="center"/>
    </xf>
    <xf numFmtId="9" fontId="27" fillId="65" borderId="4" xfId="34" applyFont="1" applyFill="1" applyBorder="1" applyAlignment="1" applyProtection="1">
      <alignment horizontal="center" vertical="center"/>
    </xf>
    <xf numFmtId="9" fontId="58" fillId="64" borderId="4" xfId="28" applyNumberFormat="1" applyFont="1" applyFill="1" applyBorder="1" applyAlignment="1">
      <alignment horizontal="center" vertical="center"/>
    </xf>
    <xf numFmtId="9" fontId="29" fillId="66" borderId="4" xfId="34" applyFont="1" applyFill="1" applyBorder="1" applyAlignment="1" applyProtection="1">
      <alignment horizontal="center" vertical="center" wrapText="1"/>
    </xf>
    <xf numFmtId="9" fontId="88" fillId="66" borderId="32" xfId="28" applyNumberFormat="1" applyFont="1" applyFill="1" applyBorder="1" applyAlignment="1">
      <alignment horizontal="center" vertical="center"/>
    </xf>
    <xf numFmtId="9" fontId="29" fillId="66" borderId="14" xfId="34" applyFont="1" applyFill="1" applyBorder="1" applyAlignment="1" applyProtection="1">
      <alignment horizontal="center" vertical="center"/>
    </xf>
    <xf numFmtId="9" fontId="29" fillId="66" borderId="63" xfId="34" applyFont="1" applyFill="1" applyBorder="1" applyAlignment="1" applyProtection="1">
      <alignment horizontal="center" vertical="center"/>
    </xf>
    <xf numFmtId="166" fontId="119" fillId="67" borderId="89" xfId="1" applyFill="1" applyBorder="1" applyAlignment="1" applyProtection="1">
      <alignment horizontal="center" vertical="center"/>
    </xf>
    <xf numFmtId="9" fontId="97" fillId="0" borderId="18" xfId="3" applyFont="1" applyBorder="1" applyAlignment="1" applyProtection="1">
      <alignment horizontal="center" vertical="center"/>
    </xf>
    <xf numFmtId="1" fontId="41" fillId="28" borderId="99" xfId="0" applyNumberFormat="1" applyFont="1" applyFill="1" applyBorder="1" applyAlignment="1">
      <alignment horizontal="center" vertical="center" wrapText="1"/>
    </xf>
    <xf numFmtId="1" fontId="41" fillId="28" borderId="17" xfId="0" applyNumberFormat="1" applyFont="1" applyFill="1" applyBorder="1" applyAlignment="1">
      <alignment horizontal="center" vertical="center" wrapText="1"/>
    </xf>
    <xf numFmtId="176" fontId="46" fillId="29" borderId="77" xfId="1" applyNumberFormat="1" applyFont="1" applyFill="1" applyBorder="1" applyAlignment="1" applyProtection="1">
      <alignment horizontal="center" vertical="center" wrapText="1"/>
    </xf>
    <xf numFmtId="176" fontId="46" fillId="29" borderId="101" xfId="1" applyNumberFormat="1" applyFont="1" applyFill="1" applyBorder="1" applyAlignment="1" applyProtection="1">
      <alignment horizontal="center" vertical="center" wrapText="1"/>
    </xf>
    <xf numFmtId="9" fontId="41" fillId="28" borderId="74" xfId="3" applyFont="1" applyFill="1" applyBorder="1" applyAlignment="1" applyProtection="1">
      <alignment horizontal="center" vertical="center" wrapText="1"/>
    </xf>
    <xf numFmtId="9" fontId="41" fillId="28" borderId="66" xfId="3" applyFont="1" applyFill="1" applyBorder="1" applyAlignment="1" applyProtection="1">
      <alignment horizontal="center" vertical="center"/>
    </xf>
    <xf numFmtId="176" fontId="46" fillId="29" borderId="4" xfId="1" applyNumberFormat="1" applyFont="1" applyFill="1" applyBorder="1" applyAlignment="1" applyProtection="1">
      <alignment horizontal="center" vertical="center" wrapText="1"/>
    </xf>
    <xf numFmtId="176" fontId="46" fillId="68" borderId="77" xfId="1" applyNumberFormat="1" applyFont="1" applyFill="1" applyBorder="1" applyAlignment="1" applyProtection="1">
      <alignment horizontal="center" vertical="center" wrapText="1"/>
    </xf>
    <xf numFmtId="9" fontId="127" fillId="29" borderId="4" xfId="3" applyFont="1" applyFill="1" applyBorder="1" applyAlignment="1" applyProtection="1">
      <alignment horizontal="center" vertical="center" wrapText="1"/>
    </xf>
    <xf numFmtId="9" fontId="60" fillId="28" borderId="73" xfId="3" applyFont="1" applyFill="1" applyBorder="1" applyAlignment="1" applyProtection="1">
      <alignment horizontal="center" vertical="center"/>
    </xf>
    <xf numFmtId="0" fontId="45" fillId="0" borderId="71" xfId="0" applyFont="1" applyBorder="1" applyAlignment="1">
      <alignment horizontal="center" vertical="center" wrapText="1"/>
    </xf>
    <xf numFmtId="0" fontId="40" fillId="0" borderId="0" xfId="0" applyFont="1" applyAlignment="1">
      <alignment horizontal="center" vertical="center" wrapText="1"/>
    </xf>
    <xf numFmtId="0" fontId="128" fillId="71" borderId="38" xfId="0" applyFont="1" applyFill="1" applyBorder="1" applyAlignment="1">
      <alignment horizontal="center" vertical="center" wrapText="1"/>
    </xf>
    <xf numFmtId="0" fontId="41" fillId="75" borderId="41" xfId="0" applyFont="1" applyFill="1" applyBorder="1" applyAlignment="1">
      <alignment horizontal="center" vertical="center" wrapText="1"/>
    </xf>
    <xf numFmtId="0" fontId="128" fillId="70" borderId="92" xfId="0" applyFont="1" applyFill="1" applyBorder="1" applyAlignment="1">
      <alignment horizontal="center" vertical="center" wrapText="1"/>
    </xf>
    <xf numFmtId="0" fontId="62" fillId="0" borderId="93" xfId="0" applyFont="1" applyBorder="1" applyAlignment="1">
      <alignment horizontal="center" vertical="center" wrapText="1"/>
    </xf>
    <xf numFmtId="0" fontId="41" fillId="15" borderId="41" xfId="0" applyFont="1" applyFill="1" applyBorder="1" applyAlignment="1">
      <alignment horizontal="center" vertical="center" wrapText="1"/>
    </xf>
    <xf numFmtId="0" fontId="53" fillId="15" borderId="47" xfId="0" applyFont="1" applyFill="1" applyBorder="1" applyAlignment="1">
      <alignment horizontal="center" vertical="center" wrapText="1"/>
    </xf>
    <xf numFmtId="0" fontId="132" fillId="0" borderId="69" xfId="0" applyFont="1" applyBorder="1" applyAlignment="1">
      <alignment horizontal="center" vertical="center" wrapText="1"/>
    </xf>
    <xf numFmtId="0" fontId="41" fillId="75" borderId="26" xfId="0" applyFont="1" applyFill="1" applyBorder="1" applyAlignment="1">
      <alignment horizontal="center" vertical="center" wrapText="1"/>
    </xf>
    <xf numFmtId="0" fontId="62" fillId="0" borderId="101" xfId="0" applyFont="1" applyBorder="1" applyAlignment="1">
      <alignment horizontal="center" vertical="center" wrapText="1"/>
    </xf>
    <xf numFmtId="0" fontId="65" fillId="0" borderId="59" xfId="0" applyFont="1" applyBorder="1" applyAlignment="1">
      <alignment horizontal="center" vertical="center" wrapText="1"/>
    </xf>
    <xf numFmtId="0" fontId="62" fillId="36" borderId="36" xfId="0" applyFont="1" applyFill="1" applyBorder="1" applyAlignment="1">
      <alignment horizontal="center" vertical="center" wrapText="1"/>
    </xf>
    <xf numFmtId="0" fontId="62" fillId="0" borderId="106" xfId="0" applyFont="1" applyBorder="1" applyAlignment="1">
      <alignment horizontal="center" vertical="center" wrapText="1"/>
    </xf>
    <xf numFmtId="0" fontId="41" fillId="75" borderId="17" xfId="0" applyFont="1" applyFill="1" applyBorder="1" applyAlignment="1">
      <alignment horizontal="center" vertical="center" wrapText="1"/>
    </xf>
    <xf numFmtId="0" fontId="53" fillId="75" borderId="47" xfId="0" applyFont="1" applyFill="1" applyBorder="1" applyAlignment="1">
      <alignment horizontal="center" vertical="center" wrapText="1"/>
    </xf>
    <xf numFmtId="0" fontId="53" fillId="75" borderId="17" xfId="0" applyFont="1" applyFill="1" applyBorder="1" applyAlignment="1">
      <alignment horizontal="center" vertical="center" wrapText="1"/>
    </xf>
    <xf numFmtId="0" fontId="60" fillId="37" borderId="36" xfId="0" applyFont="1" applyFill="1" applyBorder="1" applyAlignment="1">
      <alignment horizontal="center" vertical="center" wrapText="1"/>
    </xf>
    <xf numFmtId="0" fontId="60" fillId="37" borderId="38" xfId="0" applyFont="1" applyFill="1" applyBorder="1" applyAlignment="1">
      <alignment horizontal="center" vertical="center" wrapText="1"/>
    </xf>
    <xf numFmtId="1" fontId="56" fillId="0" borderId="4" xfId="0" applyNumberFormat="1" applyFont="1" applyBorder="1" applyAlignment="1">
      <alignment horizontal="center" vertical="center"/>
    </xf>
    <xf numFmtId="0" fontId="47" fillId="0" borderId="69" xfId="0" applyFont="1" applyBorder="1" applyAlignment="1">
      <alignment horizontal="center" vertical="center" wrapText="1"/>
    </xf>
    <xf numFmtId="1" fontId="60" fillId="36" borderId="38" xfId="0" applyNumberFormat="1" applyFont="1" applyFill="1" applyBorder="1" applyAlignment="1">
      <alignment horizontal="center" vertical="center"/>
    </xf>
    <xf numFmtId="9" fontId="127" fillId="0" borderId="104" xfId="3" applyFont="1" applyBorder="1" applyAlignment="1" applyProtection="1">
      <alignment horizontal="center" vertical="center"/>
    </xf>
    <xf numFmtId="1" fontId="47" fillId="0" borderId="77" xfId="0" applyNumberFormat="1" applyFont="1" applyBorder="1" applyAlignment="1">
      <alignment horizontal="center" vertical="center"/>
    </xf>
    <xf numFmtId="1" fontId="47" fillId="0" borderId="101" xfId="0" applyNumberFormat="1" applyFont="1" applyBorder="1" applyAlignment="1">
      <alignment horizontal="center" vertical="center"/>
    </xf>
    <xf numFmtId="9" fontId="47" fillId="0" borderId="102" xfId="3" applyFont="1" applyBorder="1" applyAlignment="1" applyProtection="1">
      <alignment horizontal="center" vertical="center"/>
    </xf>
    <xf numFmtId="1" fontId="47" fillId="0" borderId="35" xfId="0" applyNumberFormat="1" applyFont="1" applyBorder="1" applyAlignment="1">
      <alignment horizontal="center" vertical="center"/>
    </xf>
    <xf numFmtId="1" fontId="47" fillId="0" borderId="59" xfId="0" applyNumberFormat="1" applyFont="1" applyBorder="1" applyAlignment="1">
      <alignment horizontal="center" vertical="center"/>
    </xf>
    <xf numFmtId="9" fontId="47" fillId="0" borderId="104" xfId="3" applyFont="1" applyBorder="1" applyAlignment="1" applyProtection="1">
      <alignment horizontal="center" vertical="center"/>
    </xf>
    <xf numFmtId="1" fontId="46" fillId="38" borderId="37" xfId="0" applyNumberFormat="1" applyFont="1" applyFill="1" applyBorder="1" applyAlignment="1">
      <alignment horizontal="center" vertical="center"/>
    </xf>
    <xf numFmtId="1" fontId="46" fillId="38" borderId="38" xfId="0" applyNumberFormat="1" applyFont="1" applyFill="1" applyBorder="1" applyAlignment="1">
      <alignment horizontal="center" vertical="center"/>
    </xf>
    <xf numFmtId="9" fontId="67" fillId="0" borderId="73" xfId="3" applyFont="1" applyBorder="1" applyAlignment="1">
      <alignment horizontal="center" vertical="center"/>
    </xf>
    <xf numFmtId="9" fontId="4" fillId="0" borderId="32" xfId="0" applyNumberFormat="1" applyFont="1" applyBorder="1" applyAlignment="1">
      <alignment horizontal="center" vertical="center"/>
    </xf>
    <xf numFmtId="0" fontId="132" fillId="0" borderId="53" xfId="0" applyFont="1" applyBorder="1" applyAlignment="1">
      <alignment horizontal="center" vertical="center" wrapText="1"/>
    </xf>
    <xf numFmtId="9" fontId="4" fillId="0" borderId="94" xfId="0" applyNumberFormat="1" applyFont="1" applyBorder="1" applyAlignment="1">
      <alignment horizontal="center" vertical="center"/>
    </xf>
    <xf numFmtId="0" fontId="128" fillId="13" borderId="47" xfId="0" applyFont="1" applyFill="1" applyBorder="1" applyAlignment="1">
      <alignment horizontal="center" vertical="center" wrapText="1"/>
    </xf>
    <xf numFmtId="9" fontId="4" fillId="0" borderId="97" xfId="0" applyNumberFormat="1" applyFont="1" applyBorder="1" applyAlignment="1">
      <alignment horizontal="center" vertical="center"/>
    </xf>
    <xf numFmtId="0" fontId="128" fillId="78" borderId="47" xfId="0" applyFont="1" applyFill="1" applyBorder="1" applyAlignment="1">
      <alignment horizontal="center" vertical="center" wrapText="1"/>
    </xf>
    <xf numFmtId="0" fontId="121" fillId="13" borderId="47" xfId="0" applyFont="1" applyFill="1" applyBorder="1" applyAlignment="1">
      <alignment horizontal="center" vertical="center" wrapText="1"/>
    </xf>
    <xf numFmtId="0" fontId="37" fillId="15" borderId="38" xfId="0" applyFont="1" applyFill="1" applyBorder="1" applyAlignment="1">
      <alignment horizontal="center" vertical="center" wrapText="1"/>
    </xf>
    <xf numFmtId="9" fontId="130" fillId="0" borderId="97" xfId="0" applyNumberFormat="1" applyFont="1" applyBorder="1" applyAlignment="1">
      <alignment horizontal="center" vertical="center"/>
    </xf>
    <xf numFmtId="9" fontId="130" fillId="0" borderId="32" xfId="0" applyNumberFormat="1" applyFont="1" applyBorder="1" applyAlignment="1">
      <alignment horizontal="center" vertical="center"/>
    </xf>
    <xf numFmtId="9" fontId="130" fillId="0" borderId="63" xfId="0" applyNumberFormat="1" applyFont="1" applyBorder="1" applyAlignment="1">
      <alignment horizontal="center" vertical="center"/>
    </xf>
    <xf numFmtId="1" fontId="127" fillId="0" borderId="4" xfId="0" applyNumberFormat="1" applyFont="1" applyBorder="1" applyAlignment="1">
      <alignment horizontal="center" vertical="center"/>
    </xf>
    <xf numFmtId="9" fontId="4" fillId="63" borderId="58" xfId="0" applyNumberFormat="1" applyFont="1" applyFill="1" applyBorder="1" applyAlignment="1">
      <alignment horizontal="center" vertical="center"/>
    </xf>
    <xf numFmtId="9" fontId="4" fillId="63" borderId="32" xfId="0" applyNumberFormat="1" applyFont="1" applyFill="1" applyBorder="1" applyAlignment="1">
      <alignment horizontal="center" vertical="center"/>
    </xf>
    <xf numFmtId="9" fontId="4" fillId="63" borderId="63" xfId="0" applyNumberFormat="1" applyFont="1" applyFill="1" applyBorder="1" applyAlignment="1">
      <alignment horizontal="center" vertical="center"/>
    </xf>
    <xf numFmtId="0" fontId="55" fillId="36" borderId="37" xfId="0" applyFont="1" applyFill="1" applyBorder="1"/>
    <xf numFmtId="1" fontId="60" fillId="36" borderId="37" xfId="0" applyNumberFormat="1" applyFont="1" applyFill="1" applyBorder="1" applyAlignment="1">
      <alignment horizontal="center" vertical="center"/>
    </xf>
    <xf numFmtId="0" fontId="64" fillId="34" borderId="31" xfId="0" applyFont="1" applyFill="1" applyBorder="1" applyAlignment="1">
      <alignment horizontal="center" vertical="center" wrapText="1"/>
    </xf>
    <xf numFmtId="1" fontId="60" fillId="36" borderId="40" xfId="0" applyNumberFormat="1" applyFont="1" applyFill="1" applyBorder="1" applyAlignment="1">
      <alignment horizontal="center" vertical="center"/>
    </xf>
    <xf numFmtId="0" fontId="60" fillId="37" borderId="98" xfId="0" applyFont="1" applyFill="1" applyBorder="1" applyAlignment="1">
      <alignment horizontal="center" vertical="center" wrapText="1"/>
    </xf>
    <xf numFmtId="0" fontId="41" fillId="79" borderId="17" xfId="0" applyFont="1" applyFill="1" applyBorder="1" applyAlignment="1">
      <alignment horizontal="center" vertical="center" wrapText="1"/>
    </xf>
    <xf numFmtId="0" fontId="41" fillId="26" borderId="98" xfId="0" applyFont="1" applyFill="1" applyBorder="1" applyAlignment="1">
      <alignment horizontal="center" vertical="center" wrapText="1"/>
    </xf>
    <xf numFmtId="1" fontId="60" fillId="39" borderId="37" xfId="0" applyNumberFormat="1" applyFont="1" applyFill="1" applyBorder="1" applyAlignment="1">
      <alignment horizontal="center" vertical="center" wrapText="1"/>
    </xf>
    <xf numFmtId="1" fontId="60" fillId="39" borderId="38" xfId="0" applyNumberFormat="1" applyFont="1" applyFill="1" applyBorder="1" applyAlignment="1">
      <alignment horizontal="center" vertical="center" wrapText="1"/>
    </xf>
    <xf numFmtId="9" fontId="60" fillId="39" borderId="89" xfId="3" applyFont="1" applyFill="1" applyBorder="1" applyAlignment="1" applyProtection="1">
      <alignment horizontal="center" vertical="center" wrapText="1"/>
    </xf>
    <xf numFmtId="1" fontId="60" fillId="39" borderId="37" xfId="0" applyNumberFormat="1" applyFont="1" applyFill="1" applyBorder="1" applyAlignment="1">
      <alignment horizontal="center" vertical="center"/>
    </xf>
    <xf numFmtId="1" fontId="60" fillId="39" borderId="38" xfId="0" applyNumberFormat="1" applyFont="1" applyFill="1" applyBorder="1" applyAlignment="1">
      <alignment horizontal="center" vertical="center"/>
    </xf>
    <xf numFmtId="9" fontId="60" fillId="39" borderId="73" xfId="3" applyFont="1" applyFill="1" applyBorder="1" applyAlignment="1" applyProtection="1">
      <alignment horizontal="center" vertical="center"/>
    </xf>
    <xf numFmtId="9" fontId="60" fillId="36" borderId="38" xfId="3" applyFont="1" applyFill="1" applyBorder="1" applyAlignment="1" applyProtection="1">
      <alignment horizontal="center" vertical="center" wrapText="1"/>
    </xf>
    <xf numFmtId="9" fontId="60" fillId="36" borderId="73" xfId="3" applyFont="1" applyFill="1" applyBorder="1" applyAlignment="1" applyProtection="1">
      <alignment horizontal="center" vertical="center"/>
    </xf>
    <xf numFmtId="9" fontId="60" fillId="36" borderId="99" xfId="3" applyFont="1" applyFill="1" applyBorder="1" applyAlignment="1" applyProtection="1">
      <alignment horizontal="center" vertical="center"/>
    </xf>
    <xf numFmtId="0" fontId="62" fillId="29" borderId="70" xfId="0" applyFont="1" applyFill="1" applyBorder="1" applyAlignment="1">
      <alignment horizontal="center" vertical="center" wrapText="1"/>
    </xf>
    <xf numFmtId="0" fontId="40" fillId="29" borderId="43" xfId="0" applyFont="1" applyFill="1" applyBorder="1" applyAlignment="1">
      <alignment horizontal="center" vertical="center" wrapText="1"/>
    </xf>
    <xf numFmtId="0" fontId="22" fillId="29" borderId="68" xfId="0" applyFont="1" applyFill="1" applyBorder="1" applyAlignment="1">
      <alignment horizontal="center" vertical="center" wrapText="1"/>
    </xf>
    <xf numFmtId="1" fontId="53" fillId="29" borderId="72" xfId="0" applyNumberFormat="1" applyFont="1" applyFill="1" applyBorder="1" applyAlignment="1">
      <alignment horizontal="center" vertical="center"/>
    </xf>
    <xf numFmtId="1" fontId="53" fillId="29" borderId="60" xfId="0" applyNumberFormat="1" applyFont="1" applyFill="1" applyBorder="1" applyAlignment="1">
      <alignment horizontal="center" vertical="center"/>
    </xf>
    <xf numFmtId="9" fontId="53" fillId="29" borderId="105" xfId="3" applyFont="1" applyFill="1" applyBorder="1" applyAlignment="1" applyProtection="1">
      <alignment horizontal="center" vertical="center"/>
    </xf>
    <xf numFmtId="1" fontId="60" fillId="36" borderId="39" xfId="0" applyNumberFormat="1" applyFont="1" applyFill="1" applyBorder="1" applyAlignment="1">
      <alignment horizontal="center" vertical="center"/>
    </xf>
    <xf numFmtId="1" fontId="60" fillId="36" borderId="41" xfId="0" applyNumberFormat="1" applyFont="1" applyFill="1" applyBorder="1" applyAlignment="1">
      <alignment horizontal="center" vertical="center"/>
    </xf>
    <xf numFmtId="0" fontId="64" fillId="0" borderId="89" xfId="0" applyFont="1" applyBorder="1" applyAlignment="1">
      <alignment horizontal="center" vertical="center" wrapText="1"/>
    </xf>
    <xf numFmtId="0" fontId="45" fillId="36" borderId="37" xfId="0" applyFont="1" applyFill="1" applyBorder="1"/>
    <xf numFmtId="1" fontId="60" fillId="36" borderId="36" xfId="0" applyNumberFormat="1" applyFont="1" applyFill="1" applyBorder="1" applyAlignment="1">
      <alignment horizontal="center" vertical="center"/>
    </xf>
    <xf numFmtId="9" fontId="127" fillId="0" borderId="108" xfId="3" applyFont="1" applyBorder="1" applyAlignment="1" applyProtection="1">
      <alignment horizontal="center" vertical="center"/>
    </xf>
    <xf numFmtId="14" fontId="22" fillId="29" borderId="35" xfId="0" applyNumberFormat="1" applyFont="1" applyFill="1" applyBorder="1" applyAlignment="1">
      <alignment horizontal="center" vertical="center" wrapText="1"/>
    </xf>
    <xf numFmtId="14" fontId="22" fillId="29" borderId="107" xfId="0" applyNumberFormat="1" applyFont="1" applyFill="1" applyBorder="1" applyAlignment="1">
      <alignment horizontal="center" vertical="center" wrapText="1"/>
    </xf>
    <xf numFmtId="9" fontId="4" fillId="63" borderId="97" xfId="0" applyNumberFormat="1" applyFont="1" applyFill="1" applyBorder="1" applyAlignment="1">
      <alignment horizontal="center" vertical="center"/>
    </xf>
    <xf numFmtId="9" fontId="4" fillId="63" borderId="0" xfId="0" applyNumberFormat="1" applyFont="1" applyFill="1" applyAlignment="1">
      <alignment horizontal="center" vertical="center"/>
    </xf>
    <xf numFmtId="9" fontId="4" fillId="0" borderId="101" xfId="0" applyNumberFormat="1" applyFont="1" applyBorder="1" applyAlignment="1">
      <alignment horizontal="center" vertical="center"/>
    </xf>
    <xf numFmtId="9" fontId="4" fillId="0" borderId="59" xfId="0" applyNumberFormat="1" applyFont="1" applyBorder="1" applyAlignment="1">
      <alignment horizontal="center" vertical="center"/>
    </xf>
    <xf numFmtId="0" fontId="39" fillId="0" borderId="93" xfId="0" applyFont="1" applyBorder="1" applyAlignment="1">
      <alignment horizontal="center" vertical="center" wrapText="1"/>
    </xf>
    <xf numFmtId="0" fontId="61" fillId="39" borderId="47" xfId="0" applyFont="1" applyFill="1" applyBorder="1" applyAlignment="1">
      <alignment horizontal="center" vertical="center" wrapText="1"/>
    </xf>
    <xf numFmtId="0" fontId="46" fillId="0" borderId="96" xfId="0" applyFont="1" applyBorder="1" applyAlignment="1">
      <alignment horizontal="center" vertical="center" wrapText="1"/>
    </xf>
    <xf numFmtId="0" fontId="41" fillId="20" borderId="38" xfId="0" applyFont="1" applyFill="1" applyBorder="1" applyAlignment="1">
      <alignment horizontal="center" vertical="center" wrapText="1"/>
    </xf>
    <xf numFmtId="0" fontId="63" fillId="28" borderId="38" xfId="0" applyFont="1" applyFill="1" applyBorder="1" applyAlignment="1">
      <alignment horizontal="center" vertical="center" wrapText="1"/>
    </xf>
    <xf numFmtId="0" fontId="62" fillId="29" borderId="66" xfId="0" applyFont="1" applyFill="1" applyBorder="1" applyAlignment="1">
      <alignment horizontal="center" vertical="center" wrapText="1"/>
    </xf>
    <xf numFmtId="0" fontId="41" fillId="20" borderId="66" xfId="0" applyFont="1" applyFill="1" applyBorder="1" applyAlignment="1">
      <alignment horizontal="center" vertical="center" wrapText="1"/>
    </xf>
    <xf numFmtId="0" fontId="0" fillId="67" borderId="65" xfId="0" applyFill="1" applyBorder="1"/>
    <xf numFmtId="0" fontId="0" fillId="67" borderId="89" xfId="0" applyFill="1" applyBorder="1"/>
    <xf numFmtId="9" fontId="89" fillId="67" borderId="63" xfId="0" applyNumberFormat="1" applyFont="1" applyFill="1" applyBorder="1" applyAlignment="1">
      <alignment horizontal="center" vertical="center"/>
    </xf>
    <xf numFmtId="0" fontId="62" fillId="28" borderId="38" xfId="0" applyFont="1" applyFill="1" applyBorder="1" applyAlignment="1">
      <alignment horizontal="center" vertical="center" wrapText="1"/>
    </xf>
    <xf numFmtId="0" fontId="62" fillId="29" borderId="101" xfId="0" applyFont="1" applyFill="1" applyBorder="1" applyAlignment="1">
      <alignment horizontal="center" vertical="center" wrapText="1"/>
    </xf>
    <xf numFmtId="173" fontId="127" fillId="67" borderId="38" xfId="2" applyNumberFormat="1" applyFont="1" applyFill="1" applyBorder="1" applyAlignment="1" applyProtection="1">
      <alignment vertical="center"/>
    </xf>
    <xf numFmtId="173" fontId="127" fillId="67" borderId="26" xfId="2" applyNumberFormat="1" applyFont="1" applyFill="1" applyBorder="1" applyAlignment="1" applyProtection="1">
      <alignment vertical="center"/>
    </xf>
    <xf numFmtId="173" fontId="127" fillId="0" borderId="101" xfId="2" applyNumberFormat="1" applyFont="1" applyBorder="1" applyAlignment="1" applyProtection="1">
      <alignment vertical="center"/>
    </xf>
    <xf numFmtId="173" fontId="127" fillId="0" borderId="59" xfId="2" applyNumberFormat="1" applyFont="1" applyBorder="1" applyAlignment="1">
      <alignment vertical="center"/>
    </xf>
    <xf numFmtId="173" fontId="127" fillId="0" borderId="60" xfId="2" applyNumberFormat="1" applyFont="1" applyBorder="1" applyAlignment="1">
      <alignment vertical="center"/>
    </xf>
    <xf numFmtId="9" fontId="127" fillId="29" borderId="31" xfId="3" applyFont="1" applyFill="1" applyBorder="1" applyAlignment="1" applyProtection="1">
      <alignment horizontal="center" vertical="center" wrapText="1"/>
    </xf>
    <xf numFmtId="9" fontId="60" fillId="28" borderId="89" xfId="3" applyFont="1" applyFill="1" applyBorder="1" applyAlignment="1" applyProtection="1">
      <alignment horizontal="center" vertical="center" wrapText="1"/>
    </xf>
    <xf numFmtId="0" fontId="62" fillId="28" borderId="17" xfId="0" applyFont="1" applyFill="1" applyBorder="1" applyAlignment="1">
      <alignment horizontal="center" vertical="center" wrapText="1"/>
    </xf>
    <xf numFmtId="0" fontId="39" fillId="29" borderId="92" xfId="0" applyFont="1" applyFill="1" applyBorder="1" applyAlignment="1">
      <alignment horizontal="center" vertical="center" wrapText="1"/>
    </xf>
    <xf numFmtId="9" fontId="89" fillId="67" borderId="58" xfId="0" applyNumberFormat="1" applyFont="1" applyFill="1" applyBorder="1" applyAlignment="1">
      <alignment horizontal="center" vertical="center"/>
    </xf>
    <xf numFmtId="1" fontId="35" fillId="28" borderId="38" xfId="0" applyNumberFormat="1" applyFont="1" applyFill="1" applyBorder="1" applyAlignment="1">
      <alignment horizontal="center" vertical="center" wrapText="1"/>
    </xf>
    <xf numFmtId="0" fontId="62" fillId="63" borderId="93" xfId="0" applyFont="1" applyFill="1" applyBorder="1" applyAlignment="1">
      <alignment horizontal="center" vertical="center" wrapText="1"/>
    </xf>
    <xf numFmtId="0" fontId="110" fillId="0" borderId="4" xfId="0" applyFont="1" applyBorder="1"/>
    <xf numFmtId="0" fontId="41" fillId="62" borderId="4" xfId="0" applyFont="1" applyFill="1" applyBorder="1" applyAlignment="1">
      <alignment horizontal="center" vertical="center" wrapText="1"/>
    </xf>
    <xf numFmtId="0" fontId="41" fillId="62" borderId="4" xfId="0" applyFont="1" applyFill="1" applyBorder="1" applyAlignment="1">
      <alignment horizontal="center" vertical="center"/>
    </xf>
    <xf numFmtId="9" fontId="121" fillId="0" borderId="0" xfId="3" applyFont="1" applyBorder="1" applyAlignment="1">
      <alignment horizontal="center" vertical="center"/>
    </xf>
    <xf numFmtId="0" fontId="110" fillId="0" borderId="0" xfId="0" applyFont="1" applyAlignment="1">
      <alignment horizontal="center" vertical="center" wrapText="1"/>
    </xf>
    <xf numFmtId="0" fontId="55" fillId="0" borderId="4" xfId="0" applyFont="1" applyBorder="1" applyAlignment="1">
      <alignment vertical="center" wrapText="1"/>
    </xf>
    <xf numFmtId="0" fontId="55" fillId="0" borderId="0" xfId="0" applyFont="1" applyAlignment="1">
      <alignment vertical="center" wrapText="1"/>
    </xf>
    <xf numFmtId="0" fontId="27" fillId="0" borderId="0" xfId="0" applyFont="1"/>
    <xf numFmtId="1" fontId="60" fillId="13" borderId="4" xfId="0" applyNumberFormat="1" applyFont="1" applyFill="1" applyBorder="1" applyAlignment="1">
      <alignment horizontal="center" vertical="center"/>
    </xf>
    <xf numFmtId="0" fontId="62" fillId="29" borderId="0" xfId="0" applyFont="1" applyFill="1" applyAlignment="1">
      <alignment horizontal="center" vertical="center" wrapText="1"/>
    </xf>
    <xf numFmtId="0" fontId="62" fillId="28" borderId="98" xfId="0" applyFont="1" applyFill="1" applyBorder="1" applyAlignment="1">
      <alignment horizontal="center" vertical="center" wrapText="1"/>
    </xf>
    <xf numFmtId="0" fontId="41" fillId="28" borderId="17" xfId="0" applyFont="1" applyFill="1" applyBorder="1" applyAlignment="1">
      <alignment horizontal="center" vertical="center" wrapText="1"/>
    </xf>
    <xf numFmtId="0" fontId="35" fillId="28" borderId="98" xfId="0" applyFont="1" applyFill="1" applyBorder="1" applyAlignment="1">
      <alignment horizontal="center" vertical="center" wrapText="1"/>
    </xf>
    <xf numFmtId="14" fontId="45" fillId="29" borderId="4" xfId="0" applyNumberFormat="1" applyFont="1" applyFill="1" applyBorder="1" applyAlignment="1">
      <alignment horizontal="center" vertical="center" wrapText="1"/>
    </xf>
    <xf numFmtId="0" fontId="45" fillId="29" borderId="51" xfId="0" applyFont="1" applyFill="1" applyBorder="1" applyAlignment="1">
      <alignment horizontal="center" vertical="center" wrapText="1"/>
    </xf>
    <xf numFmtId="0" fontId="55" fillId="29" borderId="51" xfId="0" applyFont="1" applyFill="1" applyBorder="1" applyAlignment="1">
      <alignment horizontal="center" vertical="center" wrapText="1"/>
    </xf>
    <xf numFmtId="14" fontId="45" fillId="29" borderId="51" xfId="0" applyNumberFormat="1" applyFont="1" applyFill="1" applyBorder="1" applyAlignment="1">
      <alignment horizontal="center" vertical="center" wrapText="1"/>
    </xf>
    <xf numFmtId="9" fontId="127" fillId="29" borderId="51" xfId="3" applyFont="1" applyFill="1" applyBorder="1" applyAlignment="1" applyProtection="1">
      <alignment horizontal="center" vertical="center" wrapText="1"/>
    </xf>
    <xf numFmtId="0" fontId="45" fillId="0" borderId="58" xfId="0" applyFont="1" applyBorder="1" applyAlignment="1">
      <alignment horizontal="center" vertical="center" wrapText="1"/>
    </xf>
    <xf numFmtId="0" fontId="45" fillId="0" borderId="32" xfId="0" applyFont="1" applyBorder="1" applyAlignment="1">
      <alignment horizontal="center" vertical="center" wrapText="1"/>
    </xf>
    <xf numFmtId="0" fontId="64" fillId="29" borderId="69" xfId="0" applyFont="1" applyFill="1" applyBorder="1" applyAlignment="1">
      <alignment horizontal="center" vertical="center" wrapText="1"/>
    </xf>
    <xf numFmtId="14" fontId="22" fillId="29" borderId="14" xfId="0" applyNumberFormat="1" applyFont="1" applyFill="1" applyBorder="1" applyAlignment="1">
      <alignment horizontal="center" vertical="center" wrapText="1"/>
    </xf>
    <xf numFmtId="14" fontId="45" fillId="29" borderId="14" xfId="0" applyNumberFormat="1" applyFont="1" applyFill="1" applyBorder="1" applyAlignment="1">
      <alignment horizontal="center" vertical="center" wrapText="1"/>
    </xf>
    <xf numFmtId="9" fontId="127" fillId="29" borderId="14" xfId="3" applyFont="1" applyFill="1" applyBorder="1" applyAlignment="1" applyProtection="1">
      <alignment horizontal="center" vertical="center" wrapText="1"/>
    </xf>
    <xf numFmtId="0" fontId="45" fillId="0" borderId="63" xfId="0" applyFont="1" applyBorder="1" applyAlignment="1">
      <alignment horizontal="center" vertical="center" wrapText="1"/>
    </xf>
    <xf numFmtId="0" fontId="41" fillId="28" borderId="52" xfId="0" applyFont="1" applyFill="1" applyBorder="1" applyAlignment="1">
      <alignment horizontal="center" vertical="center" wrapText="1"/>
    </xf>
    <xf numFmtId="176" fontId="46" fillId="68" borderId="34" xfId="1"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5" fillId="0" borderId="14" xfId="0" applyFont="1" applyBorder="1" applyAlignment="1">
      <alignment horizontal="center" vertical="center"/>
    </xf>
    <xf numFmtId="0" fontId="45" fillId="0" borderId="14" xfId="0" applyFont="1" applyBorder="1"/>
    <xf numFmtId="9" fontId="4" fillId="80" borderId="63" xfId="0" applyNumberFormat="1" applyFont="1" applyFill="1" applyBorder="1" applyAlignment="1">
      <alignment horizontal="center" vertical="center"/>
    </xf>
    <xf numFmtId="0" fontId="40" fillId="81" borderId="4" xfId="0" applyFont="1" applyFill="1" applyBorder="1" applyAlignment="1">
      <alignment horizontal="center" vertical="center" wrapText="1"/>
    </xf>
    <xf numFmtId="0" fontId="45" fillId="80" borderId="4" xfId="0" applyFont="1" applyFill="1" applyBorder="1" applyAlignment="1">
      <alignment horizontal="center" vertical="center" wrapText="1"/>
    </xf>
    <xf numFmtId="1" fontId="56" fillId="63" borderId="71" xfId="0" applyNumberFormat="1" applyFont="1" applyFill="1" applyBorder="1" applyAlignment="1">
      <alignment horizontal="center" vertical="center"/>
    </xf>
    <xf numFmtId="1" fontId="127" fillId="63" borderId="59" xfId="0" applyNumberFormat="1" applyFont="1" applyFill="1" applyBorder="1" applyAlignment="1">
      <alignment horizontal="center" vertical="center"/>
    </xf>
    <xf numFmtId="1" fontId="56" fillId="63" borderId="106" xfId="0" applyNumberFormat="1" applyFont="1" applyFill="1" applyBorder="1" applyAlignment="1">
      <alignment horizontal="center" vertical="center"/>
    </xf>
    <xf numFmtId="1" fontId="127" fillId="63" borderId="103" xfId="0" applyNumberFormat="1" applyFont="1" applyFill="1" applyBorder="1" applyAlignment="1">
      <alignment horizontal="center" vertical="center"/>
    </xf>
    <xf numFmtId="0" fontId="45" fillId="80" borderId="3" xfId="0" applyFont="1" applyFill="1" applyBorder="1" applyAlignment="1">
      <alignment horizontal="center" vertical="center" wrapText="1"/>
    </xf>
    <xf numFmtId="15" fontId="73" fillId="84" borderId="36" xfId="28" applyNumberFormat="1" applyFont="1" applyFill="1" applyBorder="1" applyAlignment="1">
      <alignment horizontal="center" vertical="center" wrapText="1"/>
    </xf>
    <xf numFmtId="15" fontId="73" fillId="84" borderId="38" xfId="28" applyNumberFormat="1" applyFont="1" applyFill="1" applyBorder="1" applyAlignment="1">
      <alignment horizontal="center" vertical="center" wrapText="1"/>
    </xf>
    <xf numFmtId="9" fontId="29" fillId="66" borderId="31" xfId="34" applyFont="1" applyFill="1" applyBorder="1" applyAlignment="1" applyProtection="1">
      <alignment horizontal="center" vertical="center" wrapText="1"/>
    </xf>
    <xf numFmtId="9" fontId="29" fillId="66" borderId="90" xfId="34" applyFont="1" applyFill="1" applyBorder="1" applyAlignment="1" applyProtection="1">
      <alignment horizontal="center" vertical="center"/>
    </xf>
    <xf numFmtId="15" fontId="42" fillId="21" borderId="26" xfId="28" applyNumberFormat="1" applyFont="1" applyFill="1" applyBorder="1" applyAlignment="1">
      <alignment horizontal="center" vertical="center"/>
    </xf>
    <xf numFmtId="15" fontId="73" fillId="0" borderId="59" xfId="28" applyNumberFormat="1" applyFont="1" applyBorder="1" applyAlignment="1">
      <alignment horizontal="center" vertical="center" wrapText="1"/>
    </xf>
    <xf numFmtId="9" fontId="29" fillId="66" borderId="59" xfId="34" applyFont="1" applyFill="1" applyBorder="1" applyAlignment="1" applyProtection="1">
      <alignment horizontal="center" vertical="center" wrapText="1"/>
    </xf>
    <xf numFmtId="9" fontId="29" fillId="66" borderId="103" xfId="34" applyFont="1" applyFill="1" applyBorder="1" applyAlignment="1" applyProtection="1">
      <alignment horizontal="center" vertical="center"/>
    </xf>
    <xf numFmtId="9" fontId="88" fillId="66" borderId="104" xfId="28" applyNumberFormat="1" applyFont="1" applyFill="1" applyBorder="1" applyAlignment="1">
      <alignment horizontal="center" vertical="center"/>
    </xf>
    <xf numFmtId="9" fontId="29" fillId="66" borderId="108" xfId="34" applyFont="1" applyFill="1" applyBorder="1" applyAlignment="1" applyProtection="1">
      <alignment horizontal="center" vertical="center"/>
    </xf>
    <xf numFmtId="0" fontId="104" fillId="52" borderId="49" xfId="28" applyFont="1" applyFill="1" applyBorder="1" applyAlignment="1">
      <alignment horizontal="center" vertical="center" wrapText="1"/>
    </xf>
    <xf numFmtId="9" fontId="27" fillId="64" borderId="59" xfId="34" applyFont="1" applyFill="1" applyBorder="1" applyAlignment="1" applyProtection="1">
      <alignment horizontal="center" vertical="center" wrapText="1"/>
    </xf>
    <xf numFmtId="9" fontId="27" fillId="64" borderId="103" xfId="34" applyFont="1" applyFill="1" applyBorder="1" applyAlignment="1" applyProtection="1">
      <alignment horizontal="center" vertical="center"/>
    </xf>
    <xf numFmtId="15" fontId="73" fillId="0" borderId="101" xfId="28" applyNumberFormat="1" applyFont="1" applyBorder="1" applyAlignment="1">
      <alignment horizontal="center" vertical="center" wrapText="1"/>
    </xf>
    <xf numFmtId="15" fontId="73" fillId="0" borderId="77" xfId="28" applyNumberFormat="1" applyFont="1" applyBorder="1" applyAlignment="1">
      <alignment horizontal="center" vertical="center" wrapText="1"/>
    </xf>
    <xf numFmtId="15" fontId="42" fillId="31" borderId="38" xfId="28" applyNumberFormat="1" applyFont="1" applyFill="1" applyBorder="1" applyAlignment="1">
      <alignment horizontal="center" vertical="center"/>
    </xf>
    <xf numFmtId="15" fontId="42" fillId="31" borderId="37" xfId="28" applyNumberFormat="1" applyFont="1" applyFill="1" applyBorder="1" applyAlignment="1">
      <alignment horizontal="center" vertical="center"/>
    </xf>
    <xf numFmtId="15" fontId="42" fillId="31" borderId="38" xfId="28" applyNumberFormat="1" applyFont="1" applyFill="1" applyBorder="1" applyAlignment="1">
      <alignment horizontal="center" vertical="center" wrapText="1"/>
    </xf>
    <xf numFmtId="0" fontId="104" fillId="50" borderId="43" xfId="28" applyFont="1" applyFill="1" applyBorder="1" applyAlignment="1">
      <alignment horizontal="center" vertical="center" wrapText="1"/>
    </xf>
    <xf numFmtId="0" fontId="104" fillId="50" borderId="38" xfId="28" applyFont="1" applyFill="1" applyBorder="1" applyAlignment="1">
      <alignment horizontal="center" vertical="center" wrapText="1"/>
    </xf>
    <xf numFmtId="15" fontId="73" fillId="0" borderId="34" xfId="28" applyNumberFormat="1" applyFont="1" applyBorder="1" applyAlignment="1">
      <alignment horizontal="center" vertical="center" wrapText="1"/>
    </xf>
    <xf numFmtId="15" fontId="73" fillId="0" borderId="96" xfId="28" applyNumberFormat="1" applyFont="1" applyBorder="1" applyAlignment="1">
      <alignment horizontal="center" vertical="center" wrapText="1"/>
    </xf>
    <xf numFmtId="9" fontId="27" fillId="64" borderId="69" xfId="34" applyFont="1" applyFill="1" applyBorder="1" applyAlignment="1" applyProtection="1">
      <alignment horizontal="center" vertical="center" wrapText="1"/>
    </xf>
    <xf numFmtId="9" fontId="27" fillId="64" borderId="93" xfId="34" applyFont="1" applyFill="1" applyBorder="1" applyAlignment="1" applyProtection="1">
      <alignment horizontal="center" vertical="center"/>
    </xf>
    <xf numFmtId="15" fontId="42" fillId="31" borderId="47" xfId="28" applyNumberFormat="1" applyFont="1" applyFill="1" applyBorder="1" applyAlignment="1">
      <alignment horizontal="center" vertical="center"/>
    </xf>
    <xf numFmtId="15" fontId="42" fillId="31" borderId="40" xfId="28" applyNumberFormat="1" applyFont="1" applyFill="1" applyBorder="1" applyAlignment="1">
      <alignment horizontal="center" vertical="center"/>
    </xf>
    <xf numFmtId="15" fontId="42" fillId="31" borderId="41" xfId="28" applyNumberFormat="1" applyFont="1" applyFill="1" applyBorder="1" applyAlignment="1">
      <alignment horizontal="center" vertical="center"/>
    </xf>
    <xf numFmtId="15" fontId="42" fillId="12" borderId="26" xfId="28" applyNumberFormat="1" applyFont="1" applyFill="1" applyBorder="1" applyAlignment="1">
      <alignment horizontal="center" vertical="center"/>
    </xf>
    <xf numFmtId="0" fontId="73" fillId="85" borderId="69" xfId="28" applyFont="1" applyFill="1" applyBorder="1" applyAlignment="1">
      <alignment horizontal="center" vertical="center" wrapText="1"/>
    </xf>
    <xf numFmtId="0" fontId="73" fillId="85" borderId="4" xfId="28" applyFont="1" applyFill="1" applyBorder="1" applyAlignment="1">
      <alignment horizontal="center" vertical="center" wrapText="1"/>
    </xf>
    <xf numFmtId="15" fontId="73" fillId="85" borderId="97" xfId="28" applyNumberFormat="1" applyFont="1" applyFill="1" applyBorder="1" applyAlignment="1">
      <alignment horizontal="center" vertical="center" wrapText="1"/>
    </xf>
    <xf numFmtId="0" fontId="73" fillId="85" borderId="59" xfId="28" applyFont="1" applyFill="1" applyBorder="1" applyAlignment="1">
      <alignment horizontal="center" vertical="center" wrapText="1"/>
    </xf>
    <xf numFmtId="0" fontId="73" fillId="85" borderId="35" xfId="28" applyFont="1" applyFill="1" applyBorder="1" applyAlignment="1">
      <alignment horizontal="center" vertical="center" wrapText="1"/>
    </xf>
    <xf numFmtId="15" fontId="73" fillId="0" borderId="55" xfId="28" applyNumberFormat="1" applyFont="1" applyBorder="1" applyAlignment="1">
      <alignment horizontal="center" vertical="center" wrapText="1"/>
    </xf>
    <xf numFmtId="15" fontId="73" fillId="0" borderId="23" xfId="28" applyNumberFormat="1" applyFont="1" applyBorder="1" applyAlignment="1">
      <alignment horizontal="center" vertical="center" wrapText="1"/>
    </xf>
    <xf numFmtId="15" fontId="73" fillId="85" borderId="62" xfId="28" applyNumberFormat="1" applyFont="1" applyFill="1" applyBorder="1" applyAlignment="1">
      <alignment horizontal="center" vertical="center" wrapText="1"/>
    </xf>
    <xf numFmtId="9" fontId="29" fillId="65" borderId="47" xfId="34" applyFont="1" applyFill="1" applyBorder="1" applyAlignment="1" applyProtection="1">
      <alignment horizontal="center" vertical="center" wrapText="1"/>
    </xf>
    <xf numFmtId="15" fontId="73" fillId="59" borderId="101" xfId="28" applyNumberFormat="1" applyFont="1" applyFill="1" applyBorder="1" applyAlignment="1">
      <alignment horizontal="center" vertical="center" wrapText="1"/>
    </xf>
    <xf numFmtId="0" fontId="73" fillId="85" borderId="55" xfId="28" applyFont="1" applyFill="1" applyBorder="1" applyAlignment="1">
      <alignment horizontal="center" vertical="center" wrapText="1"/>
    </xf>
    <xf numFmtId="0" fontId="73" fillId="85" borderId="23" xfId="28" applyFont="1" applyFill="1" applyBorder="1" applyAlignment="1">
      <alignment horizontal="center" vertical="center" wrapText="1"/>
    </xf>
    <xf numFmtId="9" fontId="27" fillId="65" borderId="47" xfId="34" applyFont="1" applyFill="1" applyBorder="1" applyAlignment="1" applyProtection="1">
      <alignment horizontal="center" vertical="center"/>
    </xf>
    <xf numFmtId="0" fontId="73" fillId="87" borderId="59" xfId="28" applyFont="1" applyFill="1" applyBorder="1" applyAlignment="1">
      <alignment horizontal="center" vertical="center" wrapText="1"/>
    </xf>
    <xf numFmtId="15" fontId="42" fillId="21" borderId="17" xfId="28" applyNumberFormat="1" applyFont="1" applyFill="1" applyBorder="1" applyAlignment="1">
      <alignment horizontal="center" vertical="center"/>
    </xf>
    <xf numFmtId="15" fontId="73" fillId="0" borderId="26" xfId="28" applyNumberFormat="1" applyFont="1" applyBorder="1" applyAlignment="1">
      <alignment horizontal="center" vertical="center" wrapText="1"/>
    </xf>
    <xf numFmtId="15" fontId="73" fillId="0" borderId="110" xfId="28" applyNumberFormat="1" applyFont="1" applyBorder="1" applyAlignment="1">
      <alignment horizontal="center" vertical="center" wrapText="1"/>
    </xf>
    <xf numFmtId="15" fontId="73" fillId="90" borderId="32" xfId="28" applyNumberFormat="1" applyFont="1" applyFill="1" applyBorder="1" applyAlignment="1">
      <alignment horizontal="center" vertical="center" wrapText="1"/>
    </xf>
    <xf numFmtId="0" fontId="73" fillId="87" borderId="4" xfId="28" applyFont="1" applyFill="1" applyBorder="1" applyAlignment="1">
      <alignment horizontal="center" vertical="center" wrapText="1"/>
    </xf>
    <xf numFmtId="15" fontId="73" fillId="29" borderId="101" xfId="28" applyNumberFormat="1" applyFont="1" applyFill="1" applyBorder="1" applyAlignment="1">
      <alignment horizontal="center" vertical="center" wrapText="1"/>
    </xf>
    <xf numFmtId="15" fontId="73" fillId="29" borderId="77" xfId="28" applyNumberFormat="1" applyFont="1" applyFill="1" applyBorder="1" applyAlignment="1">
      <alignment horizontal="center" vertical="center" wrapText="1"/>
    </xf>
    <xf numFmtId="15" fontId="42" fillId="21" borderId="38" xfId="28" applyNumberFormat="1" applyFont="1" applyFill="1" applyBorder="1" applyAlignment="1">
      <alignment horizontal="center" vertical="center"/>
    </xf>
    <xf numFmtId="15" fontId="42" fillId="21" borderId="37" xfId="28" applyNumberFormat="1" applyFont="1" applyFill="1" applyBorder="1" applyAlignment="1">
      <alignment horizontal="center" vertical="center"/>
    </xf>
    <xf numFmtId="15" fontId="73" fillId="21" borderId="38" xfId="28" applyNumberFormat="1" applyFont="1" applyFill="1" applyBorder="1" applyAlignment="1">
      <alignment horizontal="center" vertical="center"/>
    </xf>
    <xf numFmtId="0" fontId="73" fillId="85" borderId="60" xfId="28" applyFont="1" applyFill="1" applyBorder="1" applyAlignment="1">
      <alignment horizontal="center" vertical="center" wrapText="1"/>
    </xf>
    <xf numFmtId="0" fontId="73" fillId="85" borderId="72" xfId="28" applyFont="1" applyFill="1" applyBorder="1" applyAlignment="1">
      <alignment horizontal="center" vertical="center" wrapText="1"/>
    </xf>
    <xf numFmtId="9" fontId="29" fillId="66" borderId="38" xfId="34" applyFont="1" applyFill="1" applyBorder="1" applyAlignment="1" applyProtection="1">
      <alignment horizontal="center" vertical="center"/>
    </xf>
    <xf numFmtId="0" fontId="40" fillId="0" borderId="110" xfId="0" applyFont="1" applyBorder="1" applyAlignment="1">
      <alignment horizontal="center" vertical="center" wrapText="1"/>
    </xf>
    <xf numFmtId="0" fontId="63" fillId="0" borderId="104" xfId="0" applyFont="1" applyBorder="1" applyAlignment="1">
      <alignment horizontal="center" vertical="center" wrapText="1"/>
    </xf>
    <xf numFmtId="0" fontId="41" fillId="38" borderId="66" xfId="0" applyFont="1" applyFill="1" applyBorder="1" applyAlignment="1">
      <alignment horizontal="center" vertical="center" wrapText="1"/>
    </xf>
    <xf numFmtId="0" fontId="41" fillId="38" borderId="65" xfId="0" applyFont="1" applyFill="1" applyBorder="1" applyAlignment="1">
      <alignment horizontal="center" vertical="center" wrapText="1"/>
    </xf>
    <xf numFmtId="9" fontId="127" fillId="0" borderId="4" xfId="3" applyFont="1" applyBorder="1" applyAlignment="1" applyProtection="1">
      <alignment horizontal="center" vertical="center"/>
    </xf>
    <xf numFmtId="1" fontId="56" fillId="29" borderId="4" xfId="0" applyNumberFormat="1" applyFont="1" applyFill="1" applyBorder="1" applyAlignment="1">
      <alignment horizontal="center" vertical="center"/>
    </xf>
    <xf numFmtId="14" fontId="22" fillId="81" borderId="4" xfId="0" applyNumberFormat="1" applyFont="1" applyFill="1" applyBorder="1" applyAlignment="1">
      <alignment horizontal="center" vertical="center" wrapText="1"/>
    </xf>
    <xf numFmtId="0" fontId="142" fillId="82" borderId="4" xfId="0" applyFont="1" applyFill="1" applyBorder="1" applyAlignment="1">
      <alignment horizontal="center" vertical="center"/>
    </xf>
    <xf numFmtId="0" fontId="56" fillId="82" borderId="4" xfId="0" applyFont="1" applyFill="1" applyBorder="1" applyAlignment="1">
      <alignment horizontal="center" vertical="center"/>
    </xf>
    <xf numFmtId="15" fontId="42" fillId="12" borderId="99" xfId="28" applyNumberFormat="1" applyFont="1" applyFill="1" applyBorder="1" applyAlignment="1">
      <alignment horizontal="center" vertical="center"/>
    </xf>
    <xf numFmtId="0" fontId="65" fillId="80" borderId="69" xfId="0" applyFont="1" applyFill="1" applyBorder="1" applyAlignment="1">
      <alignment horizontal="center" vertical="center" wrapText="1"/>
    </xf>
    <xf numFmtId="0" fontId="65" fillId="80" borderId="70" xfId="0" applyFont="1" applyFill="1" applyBorder="1" applyAlignment="1">
      <alignment horizontal="center" vertical="center" wrapText="1"/>
    </xf>
    <xf numFmtId="15" fontId="42" fillId="12" borderId="73" xfId="28" applyNumberFormat="1" applyFont="1" applyFill="1" applyBorder="1" applyAlignment="1">
      <alignment horizontal="center" vertical="center"/>
    </xf>
    <xf numFmtId="15" fontId="42" fillId="21" borderId="47" xfId="28" applyNumberFormat="1" applyFont="1" applyFill="1" applyBorder="1" applyAlignment="1">
      <alignment horizontal="center" vertical="center"/>
    </xf>
    <xf numFmtId="15" fontId="42" fillId="21" borderId="40" xfId="28" applyNumberFormat="1" applyFont="1" applyFill="1" applyBorder="1" applyAlignment="1">
      <alignment horizontal="center" vertical="center"/>
    </xf>
    <xf numFmtId="15" fontId="73" fillId="12" borderId="41" xfId="28" applyNumberFormat="1" applyFont="1" applyFill="1" applyBorder="1" applyAlignment="1">
      <alignment horizontal="center" vertical="center"/>
    </xf>
    <xf numFmtId="15" fontId="108" fillId="0" borderId="101" xfId="28" applyNumberFormat="1" applyFont="1" applyBorder="1" applyAlignment="1">
      <alignment horizontal="center" vertical="center" wrapText="1"/>
    </xf>
    <xf numFmtId="15" fontId="108" fillId="87" borderId="102" xfId="28" applyNumberFormat="1" applyFont="1" applyFill="1" applyBorder="1" applyAlignment="1">
      <alignment horizontal="center" vertical="center" wrapText="1"/>
    </xf>
    <xf numFmtId="0" fontId="108" fillId="87" borderId="59" xfId="28" applyFont="1" applyFill="1" applyBorder="1" applyAlignment="1">
      <alignment horizontal="center" vertical="center" wrapText="1"/>
    </xf>
    <xf numFmtId="15" fontId="108" fillId="0" borderId="67" xfId="28" applyNumberFormat="1" applyFont="1" applyBorder="1" applyAlignment="1">
      <alignment horizontal="center" vertical="center" wrapText="1"/>
    </xf>
    <xf numFmtId="15" fontId="108" fillId="0" borderId="34" xfId="28" applyNumberFormat="1" applyFont="1" applyBorder="1" applyAlignment="1">
      <alignment horizontal="center" vertical="center" wrapText="1"/>
    </xf>
    <xf numFmtId="0" fontId="108" fillId="91" borderId="31" xfId="28" applyFont="1" applyFill="1" applyBorder="1" applyAlignment="1">
      <alignment horizontal="center" vertical="center" wrapText="1"/>
    </xf>
    <xf numFmtId="0" fontId="108" fillId="91" borderId="4" xfId="28" applyFont="1" applyFill="1" applyBorder="1" applyAlignment="1">
      <alignment horizontal="center" vertical="center" wrapText="1"/>
    </xf>
    <xf numFmtId="15" fontId="108" fillId="87" borderId="97" xfId="28" applyNumberFormat="1" applyFont="1" applyFill="1" applyBorder="1" applyAlignment="1">
      <alignment horizontal="center" vertical="center" wrapText="1"/>
    </xf>
    <xf numFmtId="15" fontId="108" fillId="0" borderId="4" xfId="28" applyNumberFormat="1" applyFont="1" applyBorder="1" applyAlignment="1">
      <alignment horizontal="center" vertical="center" wrapText="1"/>
    </xf>
    <xf numFmtId="0" fontId="15" fillId="64" borderId="0" xfId="28" applyFill="1" applyAlignment="1">
      <alignment vertical="center"/>
    </xf>
    <xf numFmtId="0" fontId="15" fillId="92" borderId="0" xfId="28" applyFill="1"/>
    <xf numFmtId="0" fontId="15" fillId="92" borderId="0" xfId="28" applyFill="1" applyAlignment="1">
      <alignment vertical="center"/>
    </xf>
    <xf numFmtId="0" fontId="15" fillId="93" borderId="0" xfId="28" applyFill="1" applyAlignment="1">
      <alignment vertical="center"/>
    </xf>
    <xf numFmtId="0" fontId="15" fillId="94" borderId="0" xfId="28" applyFill="1"/>
    <xf numFmtId="15" fontId="108" fillId="87" borderId="32" xfId="28" applyNumberFormat="1" applyFont="1" applyFill="1" applyBorder="1" applyAlignment="1">
      <alignment horizontal="center" vertical="center" wrapText="1"/>
    </xf>
    <xf numFmtId="9" fontId="29" fillId="56" borderId="0" xfId="34" applyFont="1" applyFill="1" applyBorder="1" applyAlignment="1" applyProtection="1">
      <alignment horizontal="center" vertical="center"/>
    </xf>
    <xf numFmtId="0" fontId="108" fillId="90" borderId="3" xfId="28" applyFont="1" applyFill="1" applyBorder="1" applyAlignment="1">
      <alignment horizontal="center" vertical="center" wrapText="1"/>
    </xf>
    <xf numFmtId="9" fontId="29" fillId="66" borderId="47" xfId="34" applyFont="1" applyFill="1" applyBorder="1" applyAlignment="1" applyProtection="1">
      <alignment horizontal="center" vertical="center"/>
    </xf>
    <xf numFmtId="14" fontId="22" fillId="81" borderId="3" xfId="0" applyNumberFormat="1" applyFont="1" applyFill="1" applyBorder="1" applyAlignment="1">
      <alignment horizontal="center" vertical="center" wrapText="1"/>
    </xf>
    <xf numFmtId="0" fontId="52" fillId="0" borderId="4" xfId="0" applyFont="1" applyBorder="1" applyAlignment="1">
      <alignment horizontal="center" vertical="center" wrapText="1"/>
    </xf>
    <xf numFmtId="0" fontId="41" fillId="80" borderId="0" xfId="0" applyFont="1" applyFill="1"/>
    <xf numFmtId="0" fontId="41" fillId="80" borderId="0" xfId="0" applyFont="1" applyFill="1" applyAlignment="1">
      <alignment horizontal="center" vertical="center"/>
    </xf>
    <xf numFmtId="0" fontId="41" fillId="80" borderId="18" xfId="0" applyFont="1" applyFill="1" applyBorder="1"/>
    <xf numFmtId="0" fontId="41" fillId="80" borderId="109" xfId="0" applyFont="1" applyFill="1" applyBorder="1" applyAlignment="1">
      <alignment horizontal="center" vertical="center"/>
    </xf>
    <xf numFmtId="0" fontId="41" fillId="80" borderId="109" xfId="0" applyFont="1" applyFill="1" applyBorder="1"/>
    <xf numFmtId="0" fontId="41" fillId="80" borderId="110" xfId="0" applyFont="1" applyFill="1" applyBorder="1"/>
    <xf numFmtId="0" fontId="41" fillId="80" borderId="35" xfId="0" applyFont="1" applyFill="1" applyBorder="1" applyAlignment="1">
      <alignment horizontal="center" vertical="center"/>
    </xf>
    <xf numFmtId="0" fontId="41" fillId="80" borderId="35" xfId="0" applyFont="1" applyFill="1" applyBorder="1"/>
    <xf numFmtId="0" fontId="41" fillId="80" borderId="104" xfId="0" applyFont="1" applyFill="1" applyBorder="1"/>
    <xf numFmtId="0" fontId="41" fillId="80" borderId="71" xfId="0" applyFont="1" applyFill="1" applyBorder="1" applyAlignment="1">
      <alignment vertical="center"/>
    </xf>
    <xf numFmtId="0" fontId="41" fillId="80" borderId="35" xfId="0" applyFont="1" applyFill="1" applyBorder="1" applyAlignment="1">
      <alignment vertical="center"/>
    </xf>
    <xf numFmtId="0" fontId="41" fillId="80" borderId="104" xfId="0" applyFont="1" applyFill="1" applyBorder="1" applyAlignment="1">
      <alignment vertical="center"/>
    </xf>
    <xf numFmtId="0" fontId="41" fillId="80" borderId="16" xfId="0" applyFont="1" applyFill="1" applyBorder="1" applyAlignment="1">
      <alignment vertical="center"/>
    </xf>
    <xf numFmtId="0" fontId="41" fillId="80" borderId="0" xfId="0" applyFont="1" applyFill="1" applyAlignment="1">
      <alignment vertical="center"/>
    </xf>
    <xf numFmtId="0" fontId="41" fillId="80" borderId="18" xfId="0" applyFont="1" applyFill="1" applyBorder="1" applyAlignment="1">
      <alignment vertical="center"/>
    </xf>
    <xf numFmtId="0" fontId="41" fillId="80" borderId="27" xfId="0" applyFont="1" applyFill="1" applyBorder="1" applyAlignment="1">
      <alignment vertical="center"/>
    </xf>
    <xf numFmtId="0" fontId="20" fillId="63" borderId="4" xfId="29" applyFont="1" applyFill="1" applyBorder="1" applyProtection="1"/>
    <xf numFmtId="0" fontId="20" fillId="77" borderId="4" xfId="29" applyFont="1" applyFill="1" applyBorder="1" applyProtection="1"/>
    <xf numFmtId="0" fontId="20" fillId="57" borderId="4" xfId="29" applyFont="1" applyFill="1" applyBorder="1" applyProtection="1"/>
    <xf numFmtId="0" fontId="20" fillId="57" borderId="4" xfId="29" applyFont="1" applyFill="1" applyBorder="1" applyAlignment="1" applyProtection="1">
      <alignment wrapText="1"/>
    </xf>
    <xf numFmtId="0" fontId="20" fillId="63" borderId="4" xfId="29" applyFont="1" applyFill="1" applyBorder="1" applyAlignment="1" applyProtection="1">
      <alignment wrapText="1"/>
    </xf>
    <xf numFmtId="0" fontId="15" fillId="77" borderId="0" xfId="29" applyFont="1" applyFill="1" applyBorder="1" applyProtection="1"/>
    <xf numFmtId="0" fontId="15" fillId="57" borderId="0" xfId="29" applyFont="1" applyFill="1" applyBorder="1" applyProtection="1"/>
    <xf numFmtId="0" fontId="20" fillId="98" borderId="4" xfId="29" applyFont="1" applyFill="1" applyBorder="1" applyProtection="1"/>
    <xf numFmtId="0" fontId="20" fillId="98" borderId="4" xfId="29" applyFont="1" applyFill="1" applyBorder="1" applyAlignment="1" applyProtection="1">
      <alignment wrapText="1"/>
    </xf>
    <xf numFmtId="0" fontId="15" fillId="63" borderId="0" xfId="29" applyFont="1" applyFill="1" applyBorder="1" applyProtection="1"/>
    <xf numFmtId="166" fontId="15" fillId="63" borderId="0" xfId="1" applyFont="1" applyFill="1" applyBorder="1" applyProtection="1"/>
    <xf numFmtId="0" fontId="45" fillId="63" borderId="0" xfId="0" applyFont="1" applyFill="1"/>
    <xf numFmtId="0" fontId="45" fillId="63" borderId="0" xfId="0" applyFont="1" applyFill="1" applyAlignment="1">
      <alignment horizontal="center" vertical="center"/>
    </xf>
    <xf numFmtId="0" fontId="70" fillId="63" borderId="0" xfId="0" applyFont="1" applyFill="1"/>
    <xf numFmtId="0" fontId="15" fillId="39" borderId="16" xfId="28" applyFill="1" applyBorder="1"/>
    <xf numFmtId="0" fontId="15" fillId="31" borderId="98" xfId="28" applyFill="1" applyBorder="1"/>
    <xf numFmtId="0" fontId="15" fillId="31" borderId="16" xfId="28" applyFill="1" applyBorder="1"/>
    <xf numFmtId="0" fontId="15" fillId="31" borderId="65" xfId="28" applyFill="1" applyBorder="1"/>
    <xf numFmtId="0" fontId="15" fillId="39" borderId="98" xfId="28" applyFill="1" applyBorder="1"/>
    <xf numFmtId="0" fontId="20" fillId="30" borderId="4" xfId="29" applyFont="1" applyFill="1" applyBorder="1" applyAlignment="1" applyProtection="1">
      <alignment wrapText="1"/>
    </xf>
    <xf numFmtId="0" fontId="20" fillId="76" borderId="4" xfId="29" applyFont="1" applyFill="1" applyBorder="1" applyProtection="1"/>
    <xf numFmtId="0" fontId="20" fillId="76" borderId="4" xfId="29" applyFont="1" applyFill="1" applyBorder="1" applyAlignment="1" applyProtection="1">
      <alignment wrapText="1"/>
    </xf>
    <xf numFmtId="0" fontId="15" fillId="76" borderId="0" xfId="29" applyFont="1" applyFill="1" applyBorder="1" applyProtection="1"/>
    <xf numFmtId="0" fontId="0" fillId="76" borderId="0" xfId="0" applyFill="1"/>
    <xf numFmtId="0" fontId="33" fillId="63" borderId="0" xfId="29" applyFont="1" applyFill="1" applyBorder="1" applyProtection="1"/>
    <xf numFmtId="0" fontId="145" fillId="0" borderId="111" xfId="29" applyFont="1" applyBorder="1" applyProtection="1"/>
    <xf numFmtId="0" fontId="146" fillId="30" borderId="4" xfId="29" applyFont="1" applyFill="1" applyBorder="1" applyProtection="1"/>
    <xf numFmtId="0" fontId="146" fillId="76" borderId="4" xfId="29" applyFont="1" applyFill="1" applyBorder="1" applyProtection="1"/>
    <xf numFmtId="0" fontId="146" fillId="63" borderId="4" xfId="29" applyFont="1" applyFill="1" applyBorder="1" applyProtection="1"/>
    <xf numFmtId="0" fontId="147" fillId="63" borderId="0" xfId="29" applyFont="1" applyFill="1" applyBorder="1" applyProtection="1"/>
    <xf numFmtId="0" fontId="147" fillId="0" borderId="0" xfId="29" applyFont="1" applyBorder="1" applyProtection="1"/>
    <xf numFmtId="0" fontId="92" fillId="0" borderId="111" xfId="29" applyFont="1" applyBorder="1" applyProtection="1"/>
    <xf numFmtId="0" fontId="148" fillId="30" borderId="4" xfId="29" applyFont="1" applyFill="1" applyBorder="1" applyProtection="1"/>
    <xf numFmtId="0" fontId="148" fillId="76" borderId="4" xfId="29" applyFont="1" applyFill="1" applyBorder="1" applyProtection="1"/>
    <xf numFmtId="0" fontId="148" fillId="63" borderId="4" xfId="29" applyFont="1" applyFill="1" applyBorder="1" applyProtection="1"/>
    <xf numFmtId="0" fontId="149" fillId="63" borderId="0" xfId="29" applyFont="1" applyFill="1" applyBorder="1" applyProtection="1"/>
    <xf numFmtId="0" fontId="149" fillId="0" borderId="0" xfId="29" applyFont="1" applyBorder="1" applyProtection="1"/>
    <xf numFmtId="0" fontId="101" fillId="57" borderId="4" xfId="29" applyFont="1" applyFill="1" applyBorder="1" applyProtection="1"/>
    <xf numFmtId="0" fontId="148" fillId="57" borderId="4" xfId="29" applyFont="1" applyFill="1" applyBorder="1" applyProtection="1"/>
    <xf numFmtId="0" fontId="78" fillId="57" borderId="0" xfId="29" applyFont="1" applyFill="1" applyBorder="1" applyProtection="1"/>
    <xf numFmtId="0" fontId="148" fillId="77" borderId="4" xfId="29" applyFont="1" applyFill="1" applyBorder="1" applyProtection="1"/>
    <xf numFmtId="0" fontId="101" fillId="63" borderId="4" xfId="29" applyFont="1" applyFill="1" applyBorder="1" applyProtection="1"/>
    <xf numFmtId="0" fontId="78" fillId="63" borderId="0" xfId="29" applyFont="1" applyFill="1" applyBorder="1" applyProtection="1"/>
    <xf numFmtId="0" fontId="101" fillId="63" borderId="4" xfId="29" applyFont="1" applyFill="1" applyBorder="1" applyAlignment="1" applyProtection="1">
      <alignment wrapText="1"/>
    </xf>
    <xf numFmtId="1" fontId="101" fillId="63" borderId="4" xfId="29" applyNumberFormat="1" applyFont="1" applyFill="1" applyBorder="1" applyProtection="1"/>
    <xf numFmtId="0" fontId="30" fillId="63" borderId="0" xfId="0" applyFont="1" applyFill="1"/>
    <xf numFmtId="0" fontId="101" fillId="30" borderId="4" xfId="29" applyFont="1" applyFill="1" applyBorder="1" applyAlignment="1" applyProtection="1">
      <alignment wrapText="1"/>
    </xf>
    <xf numFmtId="0" fontId="101" fillId="77" borderId="4" xfId="29" applyFont="1" applyFill="1" applyBorder="1" applyProtection="1"/>
    <xf numFmtId="0" fontId="78" fillId="77" borderId="0" xfId="29" applyFont="1" applyFill="1" applyBorder="1" applyProtection="1"/>
    <xf numFmtId="0" fontId="101" fillId="98" borderId="4" xfId="29" applyFont="1" applyFill="1" applyBorder="1" applyAlignment="1" applyProtection="1">
      <alignment wrapText="1"/>
    </xf>
    <xf numFmtId="0" fontId="101" fillId="76" borderId="4" xfId="29" applyFont="1" applyFill="1" applyBorder="1" applyProtection="1"/>
    <xf numFmtId="0" fontId="101" fillId="76" borderId="4" xfId="29" applyFont="1" applyFill="1" applyBorder="1" applyAlignment="1" applyProtection="1">
      <alignment wrapText="1"/>
    </xf>
    <xf numFmtId="0" fontId="78" fillId="76" borderId="0" xfId="29" applyFont="1" applyFill="1" applyBorder="1" applyProtection="1"/>
    <xf numFmtId="0" fontId="30" fillId="76" borderId="0" xfId="0" applyFont="1" applyFill="1"/>
    <xf numFmtId="0" fontId="116" fillId="0" borderId="111" xfId="29" applyFont="1" applyBorder="1" applyProtection="1"/>
    <xf numFmtId="0" fontId="150" fillId="63" borderId="4" xfId="29" applyFont="1" applyFill="1" applyBorder="1" applyProtection="1"/>
    <xf numFmtId="0" fontId="150" fillId="30" borderId="4" xfId="29" applyFont="1" applyFill="1" applyBorder="1" applyProtection="1"/>
    <xf numFmtId="0" fontId="150" fillId="77" borderId="4" xfId="29" applyFont="1" applyFill="1" applyBorder="1" applyProtection="1"/>
    <xf numFmtId="0" fontId="99" fillId="30" borderId="4" xfId="29" applyFont="1" applyFill="1" applyBorder="1" applyProtection="1"/>
    <xf numFmtId="0" fontId="99" fillId="76" borderId="4" xfId="29" applyFont="1" applyFill="1" applyBorder="1" applyProtection="1"/>
    <xf numFmtId="0" fontId="150" fillId="76" borderId="4" xfId="29" applyFont="1" applyFill="1" applyBorder="1" applyProtection="1"/>
    <xf numFmtId="0" fontId="150" fillId="99" borderId="4" xfId="29" applyFont="1" applyFill="1" applyBorder="1" applyProtection="1"/>
    <xf numFmtId="0" fontId="150" fillId="98" borderId="4" xfId="29" applyFont="1" applyFill="1" applyBorder="1" applyProtection="1"/>
    <xf numFmtId="0" fontId="99" fillId="63" borderId="4" xfId="29" applyFont="1" applyFill="1" applyBorder="1" applyProtection="1"/>
    <xf numFmtId="0" fontId="151" fillId="63" borderId="0" xfId="29" applyFont="1" applyFill="1" applyBorder="1" applyProtection="1"/>
    <xf numFmtId="166" fontId="151" fillId="63" borderId="0" xfId="1" applyFont="1" applyFill="1" applyBorder="1" applyProtection="1"/>
    <xf numFmtId="0" fontId="151" fillId="0" borderId="0" xfId="29" applyFont="1" applyBorder="1" applyProtection="1"/>
    <xf numFmtId="14" fontId="20" fillId="63" borderId="4" xfId="29" applyNumberFormat="1" applyFont="1" applyFill="1" applyBorder="1" applyProtection="1"/>
    <xf numFmtId="0" fontId="20" fillId="63" borderId="0" xfId="0" applyFont="1" applyFill="1"/>
    <xf numFmtId="0" fontId="33" fillId="77" borderId="0" xfId="29" applyFont="1" applyFill="1" applyBorder="1" applyProtection="1"/>
    <xf numFmtId="0" fontId="33" fillId="57" borderId="0" xfId="29" applyFont="1" applyFill="1" applyBorder="1" applyProtection="1"/>
    <xf numFmtId="0" fontId="116" fillId="0" borderId="111" xfId="29" applyFont="1" applyBorder="1" applyAlignment="1" applyProtection="1">
      <alignment horizontal="right"/>
    </xf>
    <xf numFmtId="0" fontId="19" fillId="0" borderId="111" xfId="29" applyFont="1" applyBorder="1" applyAlignment="1" applyProtection="1">
      <alignment horizontal="right"/>
    </xf>
    <xf numFmtId="0" fontId="145" fillId="0" borderId="111" xfId="29" applyFont="1" applyBorder="1" applyAlignment="1" applyProtection="1">
      <alignment horizontal="right"/>
    </xf>
    <xf numFmtId="0" fontId="20" fillId="63" borderId="4" xfId="29" applyFont="1" applyFill="1" applyBorder="1" applyAlignment="1" applyProtection="1">
      <alignment horizontal="right"/>
    </xf>
    <xf numFmtId="0" fontId="20" fillId="63" borderId="4" xfId="29" applyFont="1" applyFill="1" applyBorder="1" applyAlignment="1" applyProtection="1">
      <alignment horizontal="right" wrapText="1"/>
    </xf>
    <xf numFmtId="1" fontId="20" fillId="63" borderId="4" xfId="29" applyNumberFormat="1" applyFont="1" applyFill="1" applyBorder="1" applyAlignment="1" applyProtection="1">
      <alignment horizontal="right"/>
    </xf>
    <xf numFmtId="0" fontId="20" fillId="57" borderId="4" xfId="29" applyFont="1" applyFill="1" applyBorder="1" applyAlignment="1" applyProtection="1">
      <alignment horizontal="right"/>
    </xf>
    <xf numFmtId="0" fontId="20" fillId="77" borderId="4" xfId="29" applyFont="1" applyFill="1" applyBorder="1" applyAlignment="1" applyProtection="1">
      <alignment horizontal="right"/>
    </xf>
    <xf numFmtId="0" fontId="20" fillId="57" borderId="4" xfId="29" applyFont="1" applyFill="1" applyBorder="1" applyAlignment="1" applyProtection="1">
      <alignment horizontal="right" wrapText="1"/>
    </xf>
    <xf numFmtId="0" fontId="20" fillId="98" borderId="4" xfId="29" applyFont="1" applyFill="1" applyBorder="1" applyAlignment="1" applyProtection="1">
      <alignment horizontal="right"/>
    </xf>
    <xf numFmtId="0" fontId="151" fillId="63" borderId="0" xfId="29" applyFont="1" applyFill="1" applyBorder="1" applyAlignment="1" applyProtection="1">
      <alignment horizontal="right"/>
    </xf>
    <xf numFmtId="0" fontId="15" fillId="63" borderId="0" xfId="29" applyFont="1" applyFill="1" applyBorder="1" applyAlignment="1" applyProtection="1">
      <alignment horizontal="right"/>
    </xf>
    <xf numFmtId="0" fontId="147" fillId="63" borderId="0" xfId="29" applyFont="1" applyFill="1" applyBorder="1" applyAlignment="1" applyProtection="1">
      <alignment horizontal="right"/>
    </xf>
    <xf numFmtId="166" fontId="151" fillId="63" borderId="0" xfId="1" applyFont="1" applyFill="1" applyBorder="1" applyAlignment="1" applyProtection="1">
      <alignment horizontal="right"/>
    </xf>
    <xf numFmtId="0" fontId="151" fillId="0" borderId="0" xfId="29" applyFont="1" applyBorder="1" applyAlignment="1" applyProtection="1">
      <alignment horizontal="right"/>
    </xf>
    <xf numFmtId="0" fontId="15" fillId="0" borderId="0" xfId="29" applyFont="1" applyBorder="1" applyAlignment="1" applyProtection="1">
      <alignment horizontal="right"/>
    </xf>
    <xf numFmtId="0" fontId="147" fillId="0" borderId="0" xfId="29" applyFont="1" applyBorder="1" applyAlignment="1" applyProtection="1">
      <alignment horizontal="right"/>
    </xf>
    <xf numFmtId="0" fontId="45" fillId="63" borderId="26" xfId="0" applyFont="1" applyFill="1" applyBorder="1" applyAlignment="1">
      <alignment horizontal="center" vertical="center" wrapText="1"/>
    </xf>
    <xf numFmtId="14" fontId="22" fillId="59" borderId="109" xfId="0" applyNumberFormat="1" applyFont="1" applyFill="1" applyBorder="1" applyAlignment="1">
      <alignment horizontal="center" vertical="center" wrapText="1"/>
    </xf>
    <xf numFmtId="1" fontId="127" fillId="77" borderId="26" xfId="0" applyNumberFormat="1" applyFont="1" applyFill="1" applyBorder="1" applyAlignment="1">
      <alignment horizontal="center" vertical="center"/>
    </xf>
    <xf numFmtId="9" fontId="127" fillId="77" borderId="110" xfId="3" applyFont="1" applyFill="1" applyBorder="1" applyAlignment="1" applyProtection="1">
      <alignment horizontal="center" vertical="center"/>
    </xf>
    <xf numFmtId="0" fontId="45" fillId="63" borderId="59" xfId="0" applyFont="1" applyFill="1" applyBorder="1" applyAlignment="1">
      <alignment horizontal="center" vertical="center" wrapText="1"/>
    </xf>
    <xf numFmtId="0" fontId="62" fillId="63" borderId="69" xfId="0" applyFont="1" applyFill="1" applyBorder="1" applyAlignment="1">
      <alignment horizontal="center" vertical="center" wrapText="1"/>
    </xf>
    <xf numFmtId="0" fontId="45" fillId="63" borderId="4" xfId="0" applyFont="1" applyFill="1" applyBorder="1" applyAlignment="1">
      <alignment horizontal="center" vertical="center" wrapText="1"/>
    </xf>
    <xf numFmtId="1" fontId="127" fillId="63" borderId="31" xfId="0" applyNumberFormat="1" applyFont="1" applyFill="1" applyBorder="1" applyAlignment="1">
      <alignment horizontal="center" vertical="center"/>
    </xf>
    <xf numFmtId="1" fontId="127" fillId="63" borderId="4" xfId="0" applyNumberFormat="1" applyFont="1" applyFill="1" applyBorder="1" applyAlignment="1">
      <alignment horizontal="center" vertical="center"/>
    </xf>
    <xf numFmtId="9" fontId="127" fillId="63" borderId="32" xfId="3" applyFont="1" applyFill="1" applyBorder="1" applyAlignment="1" applyProtection="1">
      <alignment horizontal="center" vertical="center"/>
    </xf>
    <xf numFmtId="0" fontId="62" fillId="63" borderId="70" xfId="0" applyFont="1" applyFill="1" applyBorder="1" applyAlignment="1">
      <alignment horizontal="center" vertical="center" wrapText="1"/>
    </xf>
    <xf numFmtId="0" fontId="45" fillId="63" borderId="3" xfId="0" applyFont="1" applyFill="1" applyBorder="1" applyAlignment="1">
      <alignment horizontal="center" vertical="center" wrapText="1"/>
    </xf>
    <xf numFmtId="1" fontId="127" fillId="63" borderId="61" xfId="0" applyNumberFormat="1" applyFont="1" applyFill="1" applyBorder="1" applyAlignment="1">
      <alignment horizontal="center" vertical="center"/>
    </xf>
    <xf numFmtId="1" fontId="127" fillId="63" borderId="3" xfId="0" applyNumberFormat="1" applyFont="1" applyFill="1" applyBorder="1" applyAlignment="1">
      <alignment horizontal="center" vertical="center"/>
    </xf>
    <xf numFmtId="9" fontId="127" fillId="63" borderId="62" xfId="3" applyFont="1" applyFill="1" applyBorder="1" applyAlignment="1" applyProtection="1">
      <alignment horizontal="center" vertical="center"/>
    </xf>
    <xf numFmtId="0" fontId="62" fillId="57" borderId="96" xfId="0" applyFont="1" applyFill="1" applyBorder="1" applyAlignment="1">
      <alignment horizontal="center" vertical="center" wrapText="1"/>
    </xf>
    <xf numFmtId="0" fontId="59" fillId="59" borderId="34" xfId="0" applyFont="1" applyFill="1" applyBorder="1" applyAlignment="1">
      <alignment horizontal="center" vertical="center" wrapText="1"/>
    </xf>
    <xf numFmtId="14" fontId="22" fillId="59" borderId="34" xfId="0" applyNumberFormat="1" applyFont="1" applyFill="1" applyBorder="1" applyAlignment="1">
      <alignment horizontal="center" vertical="center" wrapText="1"/>
    </xf>
    <xf numFmtId="1" fontId="127" fillId="59" borderId="34" xfId="0" applyNumberFormat="1" applyFont="1" applyFill="1" applyBorder="1" applyAlignment="1">
      <alignment horizontal="center" vertical="center"/>
    </xf>
    <xf numFmtId="9" fontId="127" fillId="63" borderId="102" xfId="3" applyFont="1" applyFill="1" applyBorder="1" applyAlignment="1" applyProtection="1">
      <alignment horizontal="center" vertical="center"/>
    </xf>
    <xf numFmtId="0" fontId="65" fillId="63" borderId="69" xfId="0" applyFont="1" applyFill="1" applyBorder="1" applyAlignment="1">
      <alignment horizontal="center" vertical="center" wrapText="1"/>
    </xf>
    <xf numFmtId="0" fontId="52" fillId="63" borderId="4" xfId="0" applyFont="1" applyFill="1" applyBorder="1" applyAlignment="1">
      <alignment horizontal="center" vertical="center" wrapText="1"/>
    </xf>
    <xf numFmtId="14" fontId="22" fillId="59" borderId="4" xfId="0" applyNumberFormat="1" applyFont="1" applyFill="1" applyBorder="1" applyAlignment="1">
      <alignment horizontal="center" vertical="center" wrapText="1"/>
    </xf>
    <xf numFmtId="9" fontId="127" fillId="63" borderId="104" xfId="3" applyFont="1" applyFill="1" applyBorder="1" applyAlignment="1" applyProtection="1">
      <alignment horizontal="center" vertical="center"/>
    </xf>
    <xf numFmtId="0" fontId="40" fillId="59" borderId="14" xfId="0" applyFont="1" applyFill="1" applyBorder="1" applyAlignment="1">
      <alignment horizontal="center" vertical="center" wrapText="1"/>
    </xf>
    <xf numFmtId="14" fontId="22" fillId="59" borderId="15" xfId="0" applyNumberFormat="1" applyFont="1" applyFill="1" applyBorder="1" applyAlignment="1">
      <alignment horizontal="center" vertical="center" wrapText="1"/>
    </xf>
    <xf numFmtId="1" fontId="45" fillId="63" borderId="107" xfId="0" applyNumberFormat="1" applyFont="1" applyFill="1" applyBorder="1" applyAlignment="1">
      <alignment horizontal="center" vertical="center"/>
    </xf>
    <xf numFmtId="1" fontId="45" fillId="63" borderId="103" xfId="0" applyNumberFormat="1" applyFont="1" applyFill="1" applyBorder="1" applyAlignment="1">
      <alignment horizontal="center" vertical="center"/>
    </xf>
    <xf numFmtId="9" fontId="41" fillId="59" borderId="108" xfId="3" applyFont="1" applyFill="1" applyBorder="1" applyAlignment="1" applyProtection="1">
      <alignment horizontal="center" vertical="center"/>
    </xf>
    <xf numFmtId="1" fontId="40" fillId="80" borderId="31" xfId="0" applyNumberFormat="1" applyFont="1" applyFill="1" applyBorder="1" applyAlignment="1">
      <alignment horizontal="center" vertical="center"/>
    </xf>
    <xf numFmtId="1" fontId="40" fillId="80" borderId="4" xfId="0" applyNumberFormat="1" applyFont="1" applyFill="1" applyBorder="1" applyAlignment="1">
      <alignment horizontal="center" vertical="center"/>
    </xf>
    <xf numFmtId="0" fontId="61" fillId="0" borderId="4" xfId="0" applyFont="1" applyBorder="1" applyAlignment="1">
      <alignment horizontal="center" vertical="center" wrapText="1"/>
    </xf>
    <xf numFmtId="0" fontId="46" fillId="80" borderId="69" xfId="0" applyFont="1" applyFill="1" applyBorder="1" applyAlignment="1">
      <alignment horizontal="center" vertical="center" wrapText="1"/>
    </xf>
    <xf numFmtId="1" fontId="40" fillId="82" borderId="31" xfId="0" applyNumberFormat="1" applyFont="1" applyFill="1" applyBorder="1" applyAlignment="1">
      <alignment horizontal="center" vertical="center"/>
    </xf>
    <xf numFmtId="1" fontId="40" fillId="82" borderId="4" xfId="0" applyNumberFormat="1" applyFont="1" applyFill="1" applyBorder="1" applyAlignment="1">
      <alignment horizontal="center" vertical="center"/>
    </xf>
    <xf numFmtId="0" fontId="46" fillId="63" borderId="92" xfId="0" applyFont="1" applyFill="1" applyBorder="1" applyAlignment="1">
      <alignment horizontal="center" vertical="center" wrapText="1"/>
    </xf>
    <xf numFmtId="0" fontId="45" fillId="63" borderId="51" xfId="0" applyFont="1" applyFill="1" applyBorder="1" applyAlignment="1">
      <alignment horizontal="center" vertical="center" wrapText="1"/>
    </xf>
    <xf numFmtId="14" fontId="22" fillId="59" borderId="57" xfId="0" applyNumberFormat="1" applyFont="1" applyFill="1" applyBorder="1" applyAlignment="1">
      <alignment horizontal="center" vertical="center" wrapText="1"/>
    </xf>
    <xf numFmtId="1" fontId="64" fillId="77" borderId="26" xfId="0" applyNumberFormat="1" applyFont="1" applyFill="1" applyBorder="1" applyAlignment="1">
      <alignment horizontal="center" vertical="center"/>
    </xf>
    <xf numFmtId="1" fontId="45" fillId="77" borderId="109" xfId="0" applyNumberFormat="1" applyFont="1" applyFill="1" applyBorder="1" applyAlignment="1">
      <alignment horizontal="center" vertical="center"/>
    </xf>
    <xf numFmtId="9" fontId="41" fillId="77" borderId="26" xfId="3" applyFont="1" applyFill="1" applyBorder="1" applyAlignment="1" applyProtection="1">
      <alignment horizontal="center" vertical="center"/>
    </xf>
    <xf numFmtId="0" fontId="40" fillId="77" borderId="104" xfId="0" applyFont="1" applyFill="1" applyBorder="1" applyAlignment="1">
      <alignment horizontal="center" vertical="center" wrapText="1"/>
    </xf>
    <xf numFmtId="0" fontId="64" fillId="82" borderId="105" xfId="0" applyFont="1" applyFill="1" applyBorder="1" applyAlignment="1">
      <alignment horizontal="center" vertical="center" wrapText="1"/>
    </xf>
    <xf numFmtId="0" fontId="65" fillId="80" borderId="93" xfId="0" applyFont="1" applyFill="1" applyBorder="1" applyAlignment="1">
      <alignment horizontal="center" vertical="center" wrapText="1"/>
    </xf>
    <xf numFmtId="9" fontId="4" fillId="80" borderId="32" xfId="0" applyNumberFormat="1" applyFont="1" applyFill="1" applyBorder="1" applyAlignment="1">
      <alignment horizontal="center" vertical="center"/>
    </xf>
    <xf numFmtId="0" fontId="152" fillId="100" borderId="38" xfId="0" applyFont="1" applyFill="1" applyBorder="1" applyAlignment="1">
      <alignment horizontal="center"/>
    </xf>
    <xf numFmtId="1" fontId="53" fillId="59" borderId="71" xfId="0" applyNumberFormat="1" applyFont="1" applyFill="1" applyBorder="1" applyAlignment="1">
      <alignment horizontal="center" vertical="center"/>
    </xf>
    <xf numFmtId="0" fontId="22" fillId="29" borderId="34" xfId="0" applyFont="1" applyFill="1" applyBorder="1" applyAlignment="1">
      <alignment horizontal="center" vertical="center" wrapText="1"/>
    </xf>
    <xf numFmtId="0" fontId="22" fillId="29" borderId="4" xfId="0" applyFont="1" applyFill="1" applyBorder="1" applyAlignment="1">
      <alignment horizontal="center" vertical="center" wrapText="1"/>
    </xf>
    <xf numFmtId="0" fontId="155" fillId="0" borderId="0" xfId="0" applyFont="1"/>
    <xf numFmtId="0" fontId="153" fillId="0" borderId="16" xfId="0" applyFont="1" applyBorder="1" applyAlignment="1">
      <alignment horizontal="left" vertical="center"/>
    </xf>
    <xf numFmtId="0" fontId="0" fillId="0" borderId="18" xfId="0" applyBorder="1"/>
    <xf numFmtId="0" fontId="15" fillId="0" borderId="115" xfId="0" applyFont="1" applyBorder="1" applyAlignment="1">
      <alignment horizontal="justify" vertical="center" wrapText="1"/>
    </xf>
    <xf numFmtId="0" fontId="15" fillId="0" borderId="114" xfId="0" applyFont="1" applyBorder="1" applyAlignment="1">
      <alignment horizontal="justify" vertical="center" wrapText="1"/>
    </xf>
    <xf numFmtId="0" fontId="15" fillId="0" borderId="65" xfId="0" applyFont="1" applyBorder="1" applyAlignment="1">
      <alignment horizontal="justify" vertical="center" wrapText="1"/>
    </xf>
    <xf numFmtId="0" fontId="15" fillId="0" borderId="117" xfId="0" applyFont="1" applyBorder="1" applyAlignment="1">
      <alignment horizontal="justify" vertical="center" wrapText="1"/>
    </xf>
    <xf numFmtId="0" fontId="15" fillId="0" borderId="117" xfId="0" applyFont="1" applyBorder="1" applyAlignment="1">
      <alignment horizontal="justify" vertical="center"/>
    </xf>
    <xf numFmtId="0" fontId="15" fillId="0" borderId="119" xfId="0" applyFont="1" applyBorder="1" applyAlignment="1">
      <alignment horizontal="justify" vertical="center" wrapText="1"/>
    </xf>
    <xf numFmtId="0" fontId="15" fillId="0" borderId="66" xfId="0" applyFont="1" applyBorder="1" applyAlignment="1">
      <alignment horizontal="justify" vertical="center" wrapText="1"/>
    </xf>
    <xf numFmtId="0" fontId="15" fillId="0" borderId="121" xfId="0" applyFont="1" applyBorder="1" applyAlignment="1">
      <alignment horizontal="justify" vertical="center" wrapText="1"/>
    </xf>
    <xf numFmtId="0" fontId="15" fillId="0" borderId="0" xfId="0" applyFont="1" applyAlignment="1">
      <alignment horizontal="justify" vertical="center" wrapText="1"/>
    </xf>
    <xf numFmtId="0" fontId="0" fillId="0" borderId="0" xfId="0" applyAlignment="1">
      <alignment horizontal="justify" vertical="center" wrapText="1"/>
    </xf>
    <xf numFmtId="0" fontId="15" fillId="0" borderId="120" xfId="0" applyFont="1" applyBorder="1" applyAlignment="1">
      <alignment horizontal="justify" vertical="center" wrapText="1"/>
    </xf>
    <xf numFmtId="0" fontId="15" fillId="0" borderId="52" xfId="0" applyFont="1" applyBorder="1" applyAlignment="1">
      <alignment horizontal="justify" vertical="center" wrapText="1"/>
    </xf>
    <xf numFmtId="0" fontId="73" fillId="0" borderId="117" xfId="0" applyFont="1" applyBorder="1" applyAlignment="1">
      <alignment horizontal="center" vertical="center" wrapText="1"/>
    </xf>
    <xf numFmtId="0" fontId="42" fillId="101" borderId="117" xfId="0" applyFont="1" applyFill="1" applyBorder="1" applyAlignment="1">
      <alignment horizontal="center" vertical="center" wrapText="1"/>
    </xf>
    <xf numFmtId="0" fontId="73" fillId="0" borderId="119" xfId="0" applyFont="1" applyBorder="1" applyAlignment="1">
      <alignment horizontal="center" vertical="center" wrapText="1"/>
    </xf>
    <xf numFmtId="0" fontId="42" fillId="101" borderId="66" xfId="0" applyFont="1" applyFill="1" applyBorder="1" applyAlignment="1">
      <alignment horizontal="center" vertical="center" wrapText="1"/>
    </xf>
    <xf numFmtId="0" fontId="73" fillId="0" borderId="121" xfId="0" applyFont="1" applyBorder="1" applyAlignment="1">
      <alignment horizontal="center" vertical="center"/>
    </xf>
    <xf numFmtId="0" fontId="42" fillId="101" borderId="121" xfId="0" applyFont="1" applyFill="1" applyBorder="1" applyAlignment="1">
      <alignment horizontal="center" vertical="center"/>
    </xf>
    <xf numFmtId="0" fontId="73" fillId="0" borderId="120" xfId="0" applyFont="1" applyBorder="1" applyAlignment="1">
      <alignment horizontal="center" vertical="center"/>
    </xf>
    <xf numFmtId="0" fontId="42" fillId="101" borderId="52" xfId="0" applyFont="1" applyFill="1" applyBorder="1" applyAlignment="1">
      <alignment horizontal="center" vertical="center"/>
    </xf>
    <xf numFmtId="0" fontId="42" fillId="101" borderId="117" xfId="0" applyFont="1" applyFill="1" applyBorder="1" applyAlignment="1">
      <alignment horizontal="center" vertical="center"/>
    </xf>
    <xf numFmtId="0" fontId="73" fillId="0" borderId="117" xfId="0" applyFont="1" applyBorder="1" applyAlignment="1">
      <alignment horizontal="center" vertical="center"/>
    </xf>
    <xf numFmtId="0" fontId="154" fillId="102" borderId="117" xfId="0" applyFont="1" applyFill="1" applyBorder="1" applyAlignment="1">
      <alignment vertical="top"/>
    </xf>
    <xf numFmtId="0" fontId="154" fillId="102" borderId="119" xfId="0" applyFont="1" applyFill="1" applyBorder="1" applyAlignment="1">
      <alignment vertical="top"/>
    </xf>
    <xf numFmtId="0" fontId="42" fillId="101" borderId="66" xfId="0" applyFont="1" applyFill="1" applyBorder="1" applyAlignment="1">
      <alignment horizontal="center" vertical="center"/>
    </xf>
    <xf numFmtId="0" fontId="42" fillId="101" borderId="120" xfId="0" applyFont="1" applyFill="1" applyBorder="1" applyAlignment="1">
      <alignment horizontal="center" vertical="center"/>
    </xf>
    <xf numFmtId="0" fontId="42" fillId="101" borderId="119" xfId="0" applyFont="1" applyFill="1" applyBorder="1" applyAlignment="1">
      <alignment horizontal="center" vertical="center"/>
    </xf>
    <xf numFmtId="0" fontId="42" fillId="67" borderId="36" xfId="0" applyFont="1" applyFill="1" applyBorder="1" applyAlignment="1">
      <alignment horizontal="center" vertical="center" wrapText="1"/>
    </xf>
    <xf numFmtId="0" fontId="42" fillId="67" borderId="38" xfId="0" applyFont="1" applyFill="1" applyBorder="1" applyAlignment="1">
      <alignment horizontal="center" vertical="center" wrapText="1"/>
    </xf>
    <xf numFmtId="0" fontId="42" fillId="67" borderId="37" xfId="0" applyFont="1" applyFill="1" applyBorder="1" applyAlignment="1">
      <alignment horizontal="center" vertical="center" wrapText="1"/>
    </xf>
    <xf numFmtId="0" fontId="42" fillId="67" borderId="37" xfId="0" applyFont="1" applyFill="1" applyBorder="1" applyAlignment="1">
      <alignment horizontal="center" vertical="center"/>
    </xf>
    <xf numFmtId="0" fontId="42" fillId="67" borderId="38" xfId="0" applyFont="1" applyFill="1" applyBorder="1" applyAlignment="1">
      <alignment horizontal="center" vertical="center"/>
    </xf>
    <xf numFmtId="0" fontId="65" fillId="63" borderId="103" xfId="0" applyFont="1" applyFill="1" applyBorder="1" applyAlignment="1">
      <alignment horizontal="center" vertical="center" wrapText="1"/>
    </xf>
    <xf numFmtId="9" fontId="4" fillId="63" borderId="103" xfId="0" applyNumberFormat="1" applyFont="1" applyFill="1" applyBorder="1" applyAlignment="1">
      <alignment horizontal="center" vertical="center"/>
    </xf>
    <xf numFmtId="0" fontId="60" fillId="26" borderId="98" xfId="0" applyFont="1" applyFill="1" applyBorder="1" applyAlignment="1">
      <alignment horizontal="center" vertical="center" wrapText="1"/>
    </xf>
    <xf numFmtId="0" fontId="61" fillId="63" borderId="69" xfId="0" applyFont="1" applyFill="1" applyBorder="1" applyAlignment="1">
      <alignment horizontal="center" vertical="center" wrapText="1"/>
    </xf>
    <xf numFmtId="0" fontId="39" fillId="80" borderId="69" xfId="0" applyFont="1" applyFill="1" applyBorder="1" applyAlignment="1">
      <alignment horizontal="center" vertical="center" wrapText="1"/>
    </xf>
    <xf numFmtId="9" fontId="99" fillId="80" borderId="32" xfId="0" applyNumberFormat="1" applyFont="1" applyFill="1" applyBorder="1" applyAlignment="1">
      <alignment horizontal="center" vertical="center"/>
    </xf>
    <xf numFmtId="0" fontId="26" fillId="103" borderId="38" xfId="0" applyFont="1" applyFill="1" applyBorder="1" applyAlignment="1">
      <alignment horizontal="center" vertical="center" wrapText="1"/>
    </xf>
    <xf numFmtId="0" fontId="26" fillId="103" borderId="73" xfId="0" applyFont="1" applyFill="1" applyBorder="1" applyAlignment="1">
      <alignment horizontal="center" vertical="center" wrapText="1"/>
    </xf>
    <xf numFmtId="0" fontId="52" fillId="0" borderId="110" xfId="0" applyFont="1" applyBorder="1" applyAlignment="1">
      <alignment horizontal="center" vertical="center" wrapText="1"/>
    </xf>
    <xf numFmtId="0" fontId="52" fillId="0" borderId="104" xfId="0" applyFont="1" applyBorder="1" applyAlignment="1">
      <alignment horizontal="center" vertical="center" wrapText="1"/>
    </xf>
    <xf numFmtId="0" fontId="52" fillId="0" borderId="108" xfId="0" applyFont="1" applyBorder="1" applyAlignment="1">
      <alignment horizontal="center" vertical="center" wrapText="1"/>
    </xf>
    <xf numFmtId="0" fontId="52" fillId="0" borderId="73" xfId="0" applyFont="1" applyBorder="1" applyAlignment="1">
      <alignment horizontal="center" vertical="center" wrapText="1"/>
    </xf>
    <xf numFmtId="0" fontId="52" fillId="0" borderId="38"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99" xfId="0" applyFont="1" applyBorder="1" applyAlignment="1">
      <alignment horizontal="center" vertical="center" wrapText="1"/>
    </xf>
    <xf numFmtId="0" fontId="62" fillId="81" borderId="69" xfId="0" applyFont="1" applyFill="1" applyBorder="1" applyAlignment="1">
      <alignment horizontal="center" vertical="center" wrapText="1"/>
    </xf>
    <xf numFmtId="0" fontId="62" fillId="81" borderId="93" xfId="0" applyFont="1" applyFill="1" applyBorder="1" applyAlignment="1">
      <alignment horizontal="center" vertical="center" wrapText="1"/>
    </xf>
    <xf numFmtId="176" fontId="43" fillId="28" borderId="48" xfId="1" applyNumberFormat="1" applyFont="1" applyFill="1" applyBorder="1" applyAlignment="1" applyProtection="1">
      <alignment horizontal="center" vertical="center" wrapText="1"/>
    </xf>
    <xf numFmtId="176" fontId="47" fillId="0" borderId="76" xfId="1" applyNumberFormat="1" applyFont="1" applyBorder="1" applyProtection="1"/>
    <xf numFmtId="176" fontId="47" fillId="0" borderId="33" xfId="1" applyNumberFormat="1" applyFont="1" applyBorder="1" applyProtection="1"/>
    <xf numFmtId="176" fontId="47" fillId="0" borderId="15" xfId="1" applyNumberFormat="1" applyFont="1" applyBorder="1" applyProtection="1"/>
    <xf numFmtId="176" fontId="46" fillId="28" borderId="48" xfId="1" applyNumberFormat="1" applyFont="1" applyFill="1" applyBorder="1" applyProtection="1"/>
    <xf numFmtId="0" fontId="44" fillId="0" borderId="0" xfId="0" applyFont="1" applyAlignment="1">
      <alignment horizontal="center" vertical="center" wrapText="1"/>
    </xf>
    <xf numFmtId="0" fontId="42" fillId="0" borderId="16" xfId="0" applyFont="1" applyBorder="1" applyAlignment="1">
      <alignment horizontal="right" vertical="center"/>
    </xf>
    <xf numFmtId="0" fontId="42" fillId="0" borderId="18" xfId="0" applyFont="1" applyBorder="1" applyAlignment="1">
      <alignment horizontal="right" vertical="center"/>
    </xf>
    <xf numFmtId="168" fontId="59" fillId="17" borderId="4" xfId="36" applyFont="1" applyFill="1" applyBorder="1" applyAlignment="1" applyProtection="1">
      <alignment vertical="center"/>
    </xf>
    <xf numFmtId="168" fontId="59" fillId="27" borderId="4" xfId="36" applyFont="1" applyFill="1" applyBorder="1" applyAlignment="1" applyProtection="1">
      <alignment vertical="center"/>
    </xf>
    <xf numFmtId="0" fontId="59" fillId="95" borderId="4" xfId="0" applyFont="1" applyFill="1" applyBorder="1" applyAlignment="1">
      <alignment horizontal="center" vertical="center" wrapText="1"/>
    </xf>
    <xf numFmtId="173" fontId="59" fillId="27" borderId="4" xfId="2" applyNumberFormat="1" applyFont="1" applyFill="1" applyBorder="1" applyAlignment="1" applyProtection="1">
      <alignment vertical="center" wrapText="1"/>
    </xf>
    <xf numFmtId="173" fontId="157" fillId="27" borderId="4" xfId="2" applyNumberFormat="1" applyFont="1" applyFill="1" applyBorder="1" applyAlignment="1" applyProtection="1">
      <alignment vertical="center" wrapText="1"/>
    </xf>
    <xf numFmtId="1" fontId="59" fillId="27" borderId="4" xfId="0" applyNumberFormat="1" applyFont="1" applyFill="1" applyBorder="1" applyAlignment="1">
      <alignment horizontal="center" vertical="center" wrapText="1"/>
    </xf>
    <xf numFmtId="170" fontId="59" fillId="17" borderId="4" xfId="0" applyNumberFormat="1" applyFont="1" applyFill="1" applyBorder="1" applyAlignment="1">
      <alignment horizontal="left" vertical="center"/>
    </xf>
    <xf numFmtId="173" fontId="59" fillId="17" borderId="4" xfId="2" applyNumberFormat="1" applyFont="1" applyFill="1" applyBorder="1" applyAlignment="1" applyProtection="1">
      <alignment vertical="center" wrapText="1"/>
    </xf>
    <xf numFmtId="173" fontId="157" fillId="17" borderId="4" xfId="2" applyNumberFormat="1" applyFont="1" applyFill="1" applyBorder="1" applyAlignment="1" applyProtection="1">
      <alignment vertical="center" wrapText="1"/>
    </xf>
    <xf numFmtId="1" fontId="59" fillId="17" borderId="4" xfId="3" applyNumberFormat="1" applyFont="1" applyFill="1" applyBorder="1" applyAlignment="1" applyProtection="1">
      <alignment horizontal="center" vertical="center"/>
    </xf>
    <xf numFmtId="168" fontId="38" fillId="29" borderId="34" xfId="36" applyFont="1" applyFill="1" applyBorder="1" applyAlignment="1" applyProtection="1">
      <alignment horizontal="center" vertical="center"/>
    </xf>
    <xf numFmtId="168" fontId="35" fillId="28" borderId="38" xfId="36" applyFont="1" applyFill="1" applyBorder="1" applyAlignment="1" applyProtection="1">
      <alignment horizontal="center" vertical="center" wrapText="1"/>
    </xf>
    <xf numFmtId="168" fontId="35" fillId="28" borderId="37" xfId="36" applyFont="1" applyFill="1" applyBorder="1" applyAlignment="1" applyProtection="1">
      <alignment horizontal="center" vertical="center" wrapText="1"/>
    </xf>
    <xf numFmtId="168" fontId="36" fillId="28" borderId="38" xfId="36" applyFont="1" applyFill="1" applyBorder="1" applyAlignment="1" applyProtection="1">
      <alignment horizontal="center" vertical="center" wrapText="1"/>
    </xf>
    <xf numFmtId="168" fontId="38" fillId="29" borderId="77" xfId="3" applyNumberFormat="1" applyFont="1" applyFill="1" applyBorder="1" applyAlignment="1" applyProtection="1">
      <alignment horizontal="center" vertical="center"/>
    </xf>
    <xf numFmtId="173" fontId="39" fillId="28" borderId="37" xfId="2" applyNumberFormat="1" applyFont="1" applyFill="1" applyBorder="1" applyAlignment="1" applyProtection="1">
      <alignment horizontal="center" vertical="center"/>
    </xf>
    <xf numFmtId="0" fontId="36" fillId="28" borderId="39" xfId="0" applyFont="1" applyFill="1" applyBorder="1" applyAlignment="1">
      <alignment horizontal="center" vertical="center" wrapText="1"/>
    </xf>
    <xf numFmtId="0" fontId="36" fillId="28" borderId="37" xfId="0" applyFont="1" applyFill="1" applyBorder="1" applyAlignment="1">
      <alignment horizontal="center" vertical="center" wrapText="1"/>
    </xf>
    <xf numFmtId="177" fontId="38" fillId="29" borderId="77" xfId="1" applyNumberFormat="1" applyFont="1" applyFill="1" applyBorder="1" applyAlignment="1" applyProtection="1">
      <alignment horizontal="center" vertical="center"/>
    </xf>
    <xf numFmtId="177" fontId="38" fillId="0" borderId="35" xfId="1" applyNumberFormat="1" applyFont="1" applyBorder="1" applyAlignment="1" applyProtection="1">
      <alignment horizontal="center" vertical="center"/>
    </xf>
    <xf numFmtId="177" fontId="38" fillId="29" borderId="35" xfId="1" applyNumberFormat="1" applyFont="1" applyFill="1" applyBorder="1" applyAlignment="1" applyProtection="1">
      <alignment horizontal="center" vertical="center"/>
    </xf>
    <xf numFmtId="177" fontId="38" fillId="29" borderId="72" xfId="1" applyNumberFormat="1" applyFont="1" applyFill="1" applyBorder="1" applyAlignment="1" applyProtection="1">
      <alignment horizontal="center" vertical="center"/>
    </xf>
    <xf numFmtId="1" fontId="39" fillId="28" borderId="37" xfId="0" applyNumberFormat="1" applyFont="1" applyFill="1" applyBorder="1" applyAlignment="1">
      <alignment horizontal="center" vertical="center"/>
    </xf>
    <xf numFmtId="1" fontId="38" fillId="29" borderId="67" xfId="0" applyNumberFormat="1" applyFont="1" applyFill="1" applyBorder="1" applyAlignment="1">
      <alignment horizontal="center" vertical="center"/>
    </xf>
    <xf numFmtId="1" fontId="38" fillId="29" borderId="31" xfId="0" applyNumberFormat="1" applyFont="1" applyFill="1" applyBorder="1" applyAlignment="1">
      <alignment horizontal="center" vertical="center"/>
    </xf>
    <xf numFmtId="1" fontId="38" fillId="29" borderId="61" xfId="0" applyNumberFormat="1" applyFont="1" applyFill="1" applyBorder="1" applyAlignment="1">
      <alignment horizontal="center" vertical="center"/>
    </xf>
    <xf numFmtId="0" fontId="36" fillId="28" borderId="38" xfId="0" applyFont="1" applyFill="1" applyBorder="1" applyAlignment="1">
      <alignment horizontal="center" vertical="center" wrapText="1"/>
    </xf>
    <xf numFmtId="177" fontId="38" fillId="29" borderId="101" xfId="1" applyNumberFormat="1" applyFont="1" applyFill="1" applyBorder="1" applyAlignment="1" applyProtection="1">
      <alignment horizontal="center" vertical="center"/>
    </xf>
    <xf numFmtId="177" fontId="38" fillId="0" borderId="59" xfId="1" applyNumberFormat="1" applyFont="1" applyBorder="1" applyAlignment="1" applyProtection="1">
      <alignment horizontal="center" vertical="center"/>
    </xf>
    <xf numFmtId="177" fontId="38" fillId="29" borderId="59" xfId="1" applyNumberFormat="1" applyFont="1" applyFill="1" applyBorder="1" applyAlignment="1" applyProtection="1">
      <alignment horizontal="center" vertical="center"/>
    </xf>
    <xf numFmtId="177" fontId="38" fillId="29" borderId="60" xfId="1" applyNumberFormat="1" applyFont="1" applyFill="1" applyBorder="1" applyAlignment="1" applyProtection="1">
      <alignment horizontal="center" vertical="center"/>
    </xf>
    <xf numFmtId="0" fontId="40" fillId="0" borderId="100" xfId="0" applyFont="1" applyBorder="1" applyAlignment="1">
      <alignment vertical="center"/>
    </xf>
    <xf numFmtId="173" fontId="42" fillId="0" borderId="0" xfId="0" applyNumberFormat="1" applyFont="1" applyAlignment="1">
      <alignment horizontal="right" vertical="center"/>
    </xf>
    <xf numFmtId="168" fontId="54" fillId="27" borderId="4" xfId="36" applyFont="1" applyFill="1" applyBorder="1" applyAlignment="1" applyProtection="1">
      <alignment horizontal="center" vertical="center" wrapText="1"/>
    </xf>
    <xf numFmtId="168" fontId="38" fillId="29" borderId="101" xfId="36" applyFont="1" applyFill="1" applyBorder="1" applyAlignment="1" applyProtection="1">
      <alignment horizontal="center" vertical="center"/>
    </xf>
    <xf numFmtId="168" fontId="35" fillId="28" borderId="36" xfId="36" applyFont="1" applyFill="1" applyBorder="1" applyAlignment="1" applyProtection="1">
      <alignment horizontal="center" vertical="center" wrapText="1"/>
    </xf>
    <xf numFmtId="0" fontId="40" fillId="0" borderId="70" xfId="0" applyFont="1" applyBorder="1" applyAlignment="1">
      <alignment vertical="center"/>
    </xf>
    <xf numFmtId="0" fontId="62" fillId="63" borderId="59" xfId="0" applyFont="1" applyFill="1" applyBorder="1" applyAlignment="1">
      <alignment horizontal="center" vertical="center" wrapText="1"/>
    </xf>
    <xf numFmtId="9" fontId="4" fillId="63" borderId="59" xfId="0" applyNumberFormat="1" applyFont="1" applyFill="1" applyBorder="1" applyAlignment="1">
      <alignment horizontal="center" vertical="center"/>
    </xf>
    <xf numFmtId="1" fontId="60" fillId="77" borderId="67" xfId="0" applyNumberFormat="1" applyFont="1" applyFill="1" applyBorder="1" applyAlignment="1">
      <alignment horizontal="center" vertical="center"/>
    </xf>
    <xf numFmtId="0" fontId="65" fillId="63" borderId="70" xfId="0" applyFont="1" applyFill="1" applyBorder="1" applyAlignment="1">
      <alignment horizontal="center" vertical="center" wrapText="1"/>
    </xf>
    <xf numFmtId="0" fontId="52" fillId="63" borderId="3" xfId="0" applyFont="1" applyFill="1" applyBorder="1" applyAlignment="1">
      <alignment horizontal="center" vertical="center" wrapText="1"/>
    </xf>
    <xf numFmtId="14" fontId="22" fillId="59" borderId="3" xfId="0" applyNumberFormat="1" applyFont="1" applyFill="1" applyBorder="1" applyAlignment="1">
      <alignment horizontal="center" vertical="center" wrapText="1"/>
    </xf>
    <xf numFmtId="9" fontId="127" fillId="63" borderId="105" xfId="3" applyFont="1" applyFill="1" applyBorder="1" applyAlignment="1" applyProtection="1">
      <alignment horizontal="center" vertical="center"/>
    </xf>
    <xf numFmtId="0" fontId="65" fillId="63" borderId="93" xfId="0" applyFont="1" applyFill="1" applyBorder="1" applyAlignment="1">
      <alignment horizontal="center" vertical="center" wrapText="1"/>
    </xf>
    <xf numFmtId="9" fontId="41" fillId="81" borderId="32" xfId="3" applyFont="1" applyFill="1" applyBorder="1" applyAlignment="1" applyProtection="1">
      <alignment horizontal="center" vertical="center"/>
    </xf>
    <xf numFmtId="1" fontId="40" fillId="80" borderId="61" xfId="0" applyNumberFormat="1" applyFont="1" applyFill="1" applyBorder="1" applyAlignment="1">
      <alignment horizontal="center" vertical="center"/>
    </xf>
    <xf numFmtId="1" fontId="40" fillId="80" borderId="3" xfId="0" applyNumberFormat="1" applyFont="1" applyFill="1" applyBorder="1" applyAlignment="1">
      <alignment horizontal="center" vertical="center"/>
    </xf>
    <xf numFmtId="9" fontId="41" fillId="81" borderId="62" xfId="3" applyFont="1" applyFill="1" applyBorder="1" applyAlignment="1" applyProtection="1">
      <alignment horizontal="center" vertical="center"/>
    </xf>
    <xf numFmtId="0" fontId="39" fillId="63" borderId="70" xfId="0" applyFont="1" applyFill="1" applyBorder="1" applyAlignment="1">
      <alignment horizontal="center" vertical="center" wrapText="1"/>
    </xf>
    <xf numFmtId="1" fontId="64" fillId="77" borderId="61" xfId="0" applyNumberFormat="1" applyFont="1" applyFill="1" applyBorder="1" applyAlignment="1">
      <alignment horizontal="center" vertical="center"/>
    </xf>
    <xf numFmtId="1" fontId="45" fillId="77" borderId="3" xfId="0" applyNumberFormat="1" applyFont="1" applyFill="1" applyBorder="1" applyAlignment="1">
      <alignment horizontal="center" vertical="center"/>
    </xf>
    <xf numFmtId="9" fontId="41" fillId="59" borderId="62" xfId="3" applyFont="1" applyFill="1" applyBorder="1" applyAlignment="1" applyProtection="1">
      <alignment horizontal="center" vertical="center"/>
    </xf>
    <xf numFmtId="168" fontId="38" fillId="29" borderId="76" xfId="36" applyFont="1" applyFill="1" applyBorder="1" applyAlignment="1" applyProtection="1">
      <alignment horizontal="center" vertical="center"/>
    </xf>
    <xf numFmtId="168" fontId="39" fillId="28" borderId="48" xfId="36" applyFont="1" applyFill="1" applyBorder="1" applyAlignment="1" applyProtection="1">
      <alignment horizontal="center" vertical="center"/>
    </xf>
    <xf numFmtId="173" fontId="39" fillId="28" borderId="48" xfId="2" applyNumberFormat="1" applyFont="1" applyFill="1" applyBorder="1" applyAlignment="1" applyProtection="1">
      <alignment horizontal="center" vertical="center"/>
    </xf>
    <xf numFmtId="0" fontId="57" fillId="102" borderId="0" xfId="0" applyFont="1" applyFill="1" applyAlignment="1">
      <alignment horizontal="center" vertical="center" wrapText="1"/>
    </xf>
    <xf numFmtId="0" fontId="32" fillId="102" borderId="0" xfId="0" applyFont="1" applyFill="1" applyAlignment="1">
      <alignment horizontal="center" wrapText="1"/>
    </xf>
    <xf numFmtId="0" fontId="32" fillId="102" borderId="0" xfId="0" applyFont="1" applyFill="1" applyAlignment="1">
      <alignment horizontal="right" wrapText="1"/>
    </xf>
    <xf numFmtId="38" fontId="32" fillId="102" borderId="0" xfId="0" applyNumberFormat="1" applyFont="1" applyFill="1" applyAlignment="1">
      <alignment horizontal="right" wrapText="1"/>
    </xf>
    <xf numFmtId="164" fontId="32" fillId="102" borderId="0" xfId="0" applyNumberFormat="1" applyFont="1" applyFill="1" applyAlignment="1">
      <alignment horizontal="right" wrapText="1"/>
    </xf>
    <xf numFmtId="165" fontId="32" fillId="102" borderId="0" xfId="0" applyNumberFormat="1" applyFont="1" applyFill="1" applyAlignment="1">
      <alignment horizontal="right" wrapText="1"/>
    </xf>
    <xf numFmtId="168" fontId="159" fillId="29" borderId="101" xfId="36" applyFont="1" applyFill="1" applyBorder="1" applyAlignment="1" applyProtection="1">
      <alignment horizontal="center" vertical="center"/>
    </xf>
    <xf numFmtId="173" fontId="159" fillId="29" borderId="74" xfId="2" applyNumberFormat="1" applyFont="1" applyFill="1" applyBorder="1" applyAlignment="1" applyProtection="1">
      <alignment horizontal="center" vertical="center"/>
    </xf>
    <xf numFmtId="0" fontId="62" fillId="57" borderId="69" xfId="0" applyFont="1" applyFill="1" applyBorder="1" applyAlignment="1">
      <alignment horizontal="center" vertical="center" wrapText="1"/>
    </xf>
    <xf numFmtId="0" fontId="62" fillId="59" borderId="92" xfId="0" applyFont="1" applyFill="1" applyBorder="1" applyAlignment="1">
      <alignment horizontal="center" vertical="center" wrapText="1"/>
    </xf>
    <xf numFmtId="9" fontId="127" fillId="63" borderId="97" xfId="3" applyFont="1" applyFill="1" applyBorder="1" applyAlignment="1" applyProtection="1">
      <alignment horizontal="center" vertical="center"/>
    </xf>
    <xf numFmtId="0" fontId="45" fillId="97" borderId="105" xfId="0" applyFont="1" applyFill="1" applyBorder="1" applyAlignment="1">
      <alignment horizontal="center" vertical="center" wrapText="1"/>
    </xf>
    <xf numFmtId="10" fontId="119" fillId="0" borderId="0" xfId="3" applyNumberFormat="1" applyAlignment="1">
      <alignment horizontal="center"/>
    </xf>
    <xf numFmtId="0" fontId="62" fillId="63" borderId="4" xfId="0" applyFont="1" applyFill="1" applyBorder="1" applyAlignment="1">
      <alignment horizontal="center" vertical="center" wrapText="1"/>
    </xf>
    <xf numFmtId="1" fontId="56" fillId="59" borderId="4" xfId="0" applyNumberFormat="1" applyFont="1" applyFill="1" applyBorder="1" applyAlignment="1">
      <alignment horizontal="center" vertical="center"/>
    </xf>
    <xf numFmtId="9" fontId="127" fillId="63" borderId="4" xfId="3" applyFont="1" applyFill="1" applyBorder="1" applyAlignment="1" applyProtection="1">
      <alignment horizontal="center" vertical="center"/>
    </xf>
    <xf numFmtId="0" fontId="65" fillId="63" borderId="4" xfId="0" applyFont="1" applyFill="1" applyBorder="1" applyAlignment="1">
      <alignment horizontal="center" vertical="center" wrapText="1"/>
    </xf>
    <xf numFmtId="0" fontId="56" fillId="59" borderId="4" xfId="0" applyFont="1" applyFill="1" applyBorder="1" applyAlignment="1">
      <alignment horizontal="center" vertical="center"/>
    </xf>
    <xf numFmtId="0" fontId="62" fillId="57" borderId="71" xfId="0" applyFont="1" applyFill="1" applyBorder="1" applyAlignment="1">
      <alignment horizontal="center" vertical="center" wrapText="1"/>
    </xf>
    <xf numFmtId="14" fontId="22" fillId="59" borderId="35" xfId="0" applyNumberFormat="1" applyFont="1" applyFill="1" applyBorder="1" applyAlignment="1">
      <alignment horizontal="center" vertical="center" wrapText="1"/>
    </xf>
    <xf numFmtId="1" fontId="56" fillId="59" borderId="71" xfId="0" applyNumberFormat="1" applyFont="1" applyFill="1" applyBorder="1" applyAlignment="1">
      <alignment horizontal="center" vertical="center"/>
    </xf>
    <xf numFmtId="1" fontId="127" fillId="59" borderId="59" xfId="0" applyNumberFormat="1" applyFont="1" applyFill="1" applyBorder="1" applyAlignment="1">
      <alignment horizontal="center" vertical="center"/>
    </xf>
    <xf numFmtId="9" fontId="127" fillId="59" borderId="104" xfId="3" applyFont="1" applyFill="1" applyBorder="1" applyAlignment="1" applyProtection="1">
      <alignment horizontal="center" vertical="center"/>
    </xf>
    <xf numFmtId="0" fontId="60" fillId="63" borderId="0" xfId="0" applyFont="1" applyFill="1" applyAlignment="1">
      <alignment vertical="center" wrapText="1"/>
    </xf>
    <xf numFmtId="0" fontId="121" fillId="71" borderId="92" xfId="0" applyFont="1" applyFill="1" applyBorder="1" applyAlignment="1">
      <alignment horizontal="center" vertical="center" wrapText="1"/>
    </xf>
    <xf numFmtId="0" fontId="38" fillId="77" borderId="72" xfId="0" applyFont="1" applyFill="1" applyBorder="1" applyAlignment="1">
      <alignment horizontal="center" vertical="center"/>
    </xf>
    <xf numFmtId="0" fontId="45" fillId="77" borderId="70" xfId="0" applyFont="1" applyFill="1" applyBorder="1" applyAlignment="1">
      <alignment horizontal="center" vertical="center" wrapText="1"/>
    </xf>
    <xf numFmtId="0" fontId="22" fillId="77" borderId="3" xfId="0" applyFont="1" applyFill="1" applyBorder="1" applyAlignment="1">
      <alignment horizontal="center" vertical="center" wrapText="1"/>
    </xf>
    <xf numFmtId="14" fontId="22" fillId="77" borderId="68" xfId="0" applyNumberFormat="1" applyFont="1" applyFill="1" applyBorder="1" applyAlignment="1">
      <alignment horizontal="center" vertical="center" wrapText="1"/>
    </xf>
    <xf numFmtId="0" fontId="38" fillId="77" borderId="60" xfId="0" applyFont="1" applyFill="1" applyBorder="1" applyAlignment="1">
      <alignment horizontal="center" vertical="center"/>
    </xf>
    <xf numFmtId="9" fontId="38" fillId="77" borderId="105" xfId="3" applyFont="1" applyFill="1" applyBorder="1" applyAlignment="1" applyProtection="1">
      <alignment horizontal="center" vertical="center"/>
    </xf>
    <xf numFmtId="9" fontId="4" fillId="0" borderId="102" xfId="0" applyNumberFormat="1" applyFont="1" applyBorder="1" applyAlignment="1">
      <alignment horizontal="center" vertical="center"/>
    </xf>
    <xf numFmtId="9" fontId="4" fillId="0" borderId="18" xfId="0" applyNumberFormat="1" applyFont="1" applyBorder="1" applyAlignment="1">
      <alignment horizontal="center" vertical="center"/>
    </xf>
    <xf numFmtId="0" fontId="47" fillId="77" borderId="93" xfId="0" applyFont="1" applyFill="1" applyBorder="1" applyAlignment="1">
      <alignment horizontal="center" vertical="center" wrapText="1"/>
    </xf>
    <xf numFmtId="9" fontId="89" fillId="63" borderId="63" xfId="0" applyNumberFormat="1" applyFont="1" applyFill="1" applyBorder="1" applyAlignment="1">
      <alignment horizontal="center" vertical="center"/>
    </xf>
    <xf numFmtId="0" fontId="40" fillId="59" borderId="4" xfId="0" applyFont="1" applyFill="1" applyBorder="1" applyAlignment="1">
      <alignment horizontal="center" vertical="center" wrapText="1"/>
    </xf>
    <xf numFmtId="0" fontId="176" fillId="63" borderId="0" xfId="0" applyFont="1" applyFill="1" applyAlignment="1">
      <alignment vertical="center" wrapText="1" readingOrder="1"/>
    </xf>
    <xf numFmtId="9" fontId="182" fillId="55" borderId="41" xfId="0" applyNumberFormat="1" applyFont="1" applyFill="1" applyBorder="1" applyAlignment="1">
      <alignment horizontal="center" vertical="center"/>
    </xf>
    <xf numFmtId="9" fontId="183" fillId="55" borderId="41" xfId="0" applyNumberFormat="1" applyFont="1" applyFill="1" applyBorder="1" applyAlignment="1">
      <alignment horizontal="center" vertical="center"/>
    </xf>
    <xf numFmtId="0" fontId="79" fillId="31" borderId="17" xfId="28" applyFont="1" applyFill="1" applyBorder="1" applyAlignment="1">
      <alignment horizontal="center" vertical="center" wrapText="1"/>
    </xf>
    <xf numFmtId="9" fontId="105" fillId="65" borderId="41" xfId="28" applyNumberFormat="1" applyFont="1" applyFill="1" applyBorder="1" applyAlignment="1">
      <alignment horizontal="center" vertical="center"/>
    </xf>
    <xf numFmtId="9" fontId="105" fillId="64" borderId="59" xfId="28" applyNumberFormat="1" applyFont="1" applyFill="1" applyBorder="1" applyAlignment="1">
      <alignment horizontal="center" vertical="center"/>
    </xf>
    <xf numFmtId="9" fontId="184" fillId="64" borderId="107" xfId="34" applyFont="1" applyFill="1" applyBorder="1" applyAlignment="1" applyProtection="1">
      <alignment horizontal="center" vertical="center"/>
    </xf>
    <xf numFmtId="9" fontId="185" fillId="64" borderId="103" xfId="34" applyFont="1" applyFill="1" applyBorder="1" applyAlignment="1" applyProtection="1">
      <alignment horizontal="center" vertical="center"/>
    </xf>
    <xf numFmtId="9" fontId="184" fillId="65" borderId="40" xfId="34" applyFont="1" applyFill="1" applyBorder="1" applyAlignment="1" applyProtection="1">
      <alignment horizontal="center" vertical="center"/>
    </xf>
    <xf numFmtId="9" fontId="185" fillId="65" borderId="41" xfId="34" applyFont="1" applyFill="1" applyBorder="1" applyAlignment="1" applyProtection="1">
      <alignment horizontal="center" vertical="center"/>
    </xf>
    <xf numFmtId="9" fontId="105" fillId="65" borderId="40" xfId="34" applyFont="1" applyFill="1" applyBorder="1" applyAlignment="1" applyProtection="1">
      <alignment horizontal="center" vertical="center" wrapText="1"/>
    </xf>
    <xf numFmtId="9" fontId="184" fillId="64" borderId="4" xfId="34" applyFont="1" applyFill="1" applyBorder="1" applyAlignment="1" applyProtection="1">
      <alignment horizontal="center" vertical="center" wrapText="1"/>
    </xf>
    <xf numFmtId="9" fontId="184" fillId="64" borderId="32" xfId="28" applyNumberFormat="1" applyFont="1" applyFill="1" applyBorder="1" applyAlignment="1">
      <alignment horizontal="center" vertical="center"/>
    </xf>
    <xf numFmtId="9" fontId="184" fillId="64" borderId="14" xfId="34" applyFont="1" applyFill="1" applyBorder="1" applyAlignment="1" applyProtection="1">
      <alignment horizontal="center" vertical="center"/>
    </xf>
    <xf numFmtId="9" fontId="184" fillId="64" borderId="63" xfId="34" applyFont="1" applyFill="1" applyBorder="1" applyAlignment="1" applyProtection="1">
      <alignment horizontal="center" vertical="center"/>
    </xf>
    <xf numFmtId="9" fontId="186" fillId="28" borderId="38" xfId="3" applyFont="1" applyFill="1" applyBorder="1" applyAlignment="1" applyProtection="1">
      <alignment horizontal="center" vertical="center"/>
    </xf>
    <xf numFmtId="9" fontId="183" fillId="69" borderId="58" xfId="0" applyNumberFormat="1" applyFont="1" applyFill="1" applyBorder="1" applyAlignment="1">
      <alignment horizontal="center" vertical="center"/>
    </xf>
    <xf numFmtId="9" fontId="130" fillId="63" borderId="63" xfId="0" applyNumberFormat="1" applyFont="1" applyFill="1" applyBorder="1" applyAlignment="1">
      <alignment horizontal="center" vertical="center"/>
    </xf>
    <xf numFmtId="0" fontId="65" fillId="57" borderId="59" xfId="0" applyFont="1" applyFill="1" applyBorder="1" applyAlignment="1">
      <alignment horizontal="center" vertical="center" wrapText="1"/>
    </xf>
    <xf numFmtId="9" fontId="182" fillId="74" borderId="17" xfId="0" applyNumberFormat="1" applyFont="1" applyFill="1" applyBorder="1" applyAlignment="1">
      <alignment horizontal="center" vertical="center"/>
    </xf>
    <xf numFmtId="9" fontId="182" fillId="74" borderId="38" xfId="0" applyNumberFormat="1" applyFont="1" applyFill="1" applyBorder="1" applyAlignment="1">
      <alignment horizontal="center" vertical="center"/>
    </xf>
    <xf numFmtId="9" fontId="183" fillId="72" borderId="58" xfId="0" applyNumberFormat="1" applyFont="1" applyFill="1" applyBorder="1" applyAlignment="1">
      <alignment horizontal="center" vertical="center"/>
    </xf>
    <xf numFmtId="9" fontId="182" fillId="72" borderId="103" xfId="0" applyNumberFormat="1" applyFont="1" applyFill="1" applyBorder="1" applyAlignment="1">
      <alignment horizontal="center" vertical="center"/>
    </xf>
    <xf numFmtId="9" fontId="183" fillId="39" borderId="38" xfId="0" applyNumberFormat="1" applyFont="1" applyFill="1" applyBorder="1" applyAlignment="1">
      <alignment horizontal="center" vertical="center" wrapText="1"/>
    </xf>
    <xf numFmtId="0" fontId="39" fillId="57" borderId="69" xfId="0" applyFont="1" applyFill="1" applyBorder="1" applyAlignment="1">
      <alignment horizontal="center" vertical="center" wrapText="1"/>
    </xf>
    <xf numFmtId="0" fontId="40" fillId="63" borderId="4" xfId="0" applyFont="1" applyFill="1" applyBorder="1" applyAlignment="1">
      <alignment horizontal="center" vertical="center" wrapText="1"/>
    </xf>
    <xf numFmtId="1" fontId="40" fillId="63" borderId="31" xfId="0" applyNumberFormat="1" applyFont="1" applyFill="1" applyBorder="1" applyAlignment="1">
      <alignment horizontal="center" vertical="center"/>
    </xf>
    <xf numFmtId="1" fontId="40" fillId="63" borderId="4" xfId="0" applyNumberFormat="1" applyFont="1" applyFill="1" applyBorder="1" applyAlignment="1">
      <alignment horizontal="center" vertical="center"/>
    </xf>
    <xf numFmtId="9" fontId="41" fillId="59" borderId="32" xfId="3" applyFont="1" applyFill="1" applyBorder="1" applyAlignment="1" applyProtection="1">
      <alignment horizontal="center" vertical="center"/>
    </xf>
    <xf numFmtId="9" fontId="53" fillId="66" borderId="35" xfId="34" applyFont="1" applyFill="1" applyBorder="1" applyAlignment="1" applyProtection="1">
      <alignment horizontal="center" vertical="center" wrapText="1"/>
    </xf>
    <xf numFmtId="9" fontId="53" fillId="66" borderId="59" xfId="28" applyNumberFormat="1" applyFont="1" applyFill="1" applyBorder="1" applyAlignment="1">
      <alignment horizontal="center" vertical="center"/>
    </xf>
    <xf numFmtId="9" fontId="53" fillId="66" borderId="37" xfId="34" applyFont="1" applyFill="1" applyBorder="1" applyAlignment="1" applyProtection="1">
      <alignment horizontal="center" vertical="center"/>
    </xf>
    <xf numFmtId="9" fontId="53" fillId="66" borderId="38" xfId="34" applyFont="1" applyFill="1" applyBorder="1" applyAlignment="1" applyProtection="1">
      <alignment horizontal="center" vertical="center"/>
    </xf>
    <xf numFmtId="9" fontId="53" fillId="66" borderId="14" xfId="34" applyFont="1" applyFill="1" applyBorder="1" applyAlignment="1" applyProtection="1">
      <alignment horizontal="center" vertical="center"/>
    </xf>
    <xf numFmtId="9" fontId="53" fillId="66" borderId="63" xfId="34" applyFont="1" applyFill="1" applyBorder="1" applyAlignment="1" applyProtection="1">
      <alignment horizontal="center" vertical="center"/>
    </xf>
    <xf numFmtId="9" fontId="53" fillId="66" borderId="59" xfId="34" applyFont="1" applyFill="1" applyBorder="1" applyAlignment="1" applyProtection="1">
      <alignment horizontal="center" vertical="center" wrapText="1"/>
    </xf>
    <xf numFmtId="9" fontId="53" fillId="66" borderId="103" xfId="34" applyFont="1" applyFill="1" applyBorder="1" applyAlignment="1" applyProtection="1">
      <alignment horizontal="center" vertical="center"/>
    </xf>
    <xf numFmtId="9" fontId="53" fillId="66" borderId="104" xfId="28" applyNumberFormat="1" applyFont="1" applyFill="1" applyBorder="1" applyAlignment="1">
      <alignment horizontal="center" vertical="center"/>
    </xf>
    <xf numFmtId="9" fontId="53" fillId="66" borderId="108" xfId="34" applyFont="1" applyFill="1" applyBorder="1" applyAlignment="1" applyProtection="1">
      <alignment horizontal="center" vertical="center"/>
    </xf>
    <xf numFmtId="9" fontId="53" fillId="66" borderId="4" xfId="34" applyFont="1" applyFill="1" applyBorder="1" applyAlignment="1" applyProtection="1">
      <alignment horizontal="center" vertical="center" wrapText="1"/>
    </xf>
    <xf numFmtId="9" fontId="53" fillId="66" borderId="32" xfId="28" applyNumberFormat="1" applyFont="1" applyFill="1" applyBorder="1" applyAlignment="1">
      <alignment horizontal="center" vertical="center"/>
    </xf>
    <xf numFmtId="9" fontId="53" fillId="66" borderId="31" xfId="34" applyFont="1" applyFill="1" applyBorder="1" applyAlignment="1" applyProtection="1">
      <alignment horizontal="center" vertical="center" wrapText="1"/>
    </xf>
    <xf numFmtId="9" fontId="53" fillId="66" borderId="40" xfId="34" applyFont="1" applyFill="1" applyBorder="1" applyAlignment="1" applyProtection="1">
      <alignment horizontal="center" vertical="center"/>
    </xf>
    <xf numFmtId="9" fontId="53" fillId="66" borderId="41" xfId="34" applyFont="1" applyFill="1" applyBorder="1" applyAlignment="1" applyProtection="1">
      <alignment horizontal="center" vertical="center"/>
    </xf>
    <xf numFmtId="9" fontId="183" fillId="39" borderId="17" xfId="0" applyNumberFormat="1" applyFont="1" applyFill="1" applyBorder="1" applyAlignment="1">
      <alignment horizontal="center" vertical="center" wrapText="1"/>
    </xf>
    <xf numFmtId="9" fontId="183" fillId="39" borderId="41" xfId="0" applyNumberFormat="1" applyFont="1" applyFill="1" applyBorder="1" applyAlignment="1">
      <alignment horizontal="center" vertical="center" wrapText="1"/>
    </xf>
    <xf numFmtId="9" fontId="60" fillId="40" borderId="4" xfId="34" applyFont="1" applyFill="1" applyBorder="1" applyAlignment="1" applyProtection="1">
      <alignment horizontal="center" vertical="center" wrapText="1"/>
    </xf>
    <xf numFmtId="9" fontId="53" fillId="40" borderId="32" xfId="28" applyNumberFormat="1" applyFont="1" applyFill="1" applyBorder="1" applyAlignment="1">
      <alignment horizontal="center" vertical="center"/>
    </xf>
    <xf numFmtId="9" fontId="53" fillId="40" borderId="14" xfId="34" applyFont="1" applyFill="1" applyBorder="1" applyAlignment="1" applyProtection="1">
      <alignment horizontal="center" vertical="center"/>
    </xf>
    <xf numFmtId="9" fontId="53" fillId="40" borderId="63" xfId="34" applyFont="1" applyFill="1" applyBorder="1" applyAlignment="1" applyProtection="1">
      <alignment horizontal="center" vertical="center"/>
    </xf>
    <xf numFmtId="9" fontId="53" fillId="40" borderId="4" xfId="34" applyFont="1" applyFill="1" applyBorder="1" applyAlignment="1" applyProtection="1">
      <alignment horizontal="center" vertical="center" wrapText="1"/>
    </xf>
    <xf numFmtId="9" fontId="60" fillId="40" borderId="14" xfId="34" applyFont="1" applyFill="1" applyBorder="1" applyAlignment="1" applyProtection="1">
      <alignment horizontal="center" vertical="center"/>
    </xf>
    <xf numFmtId="9" fontId="60" fillId="40" borderId="63" xfId="34" applyFont="1" applyFill="1" applyBorder="1" applyAlignment="1" applyProtection="1">
      <alignment horizontal="center" vertical="center"/>
    </xf>
    <xf numFmtId="9" fontId="53" fillId="40" borderId="4" xfId="28" applyNumberFormat="1" applyFont="1" applyFill="1" applyBorder="1" applyAlignment="1">
      <alignment horizontal="center" vertical="center"/>
    </xf>
    <xf numFmtId="9" fontId="60" fillId="40" borderId="4" xfId="34" applyFont="1" applyFill="1" applyBorder="1" applyAlignment="1" applyProtection="1">
      <alignment horizontal="center" vertical="center"/>
    </xf>
    <xf numFmtId="0" fontId="187" fillId="0" borderId="0" xfId="39" applyAlignment="1">
      <alignment horizontal="left" vertical="top"/>
    </xf>
    <xf numFmtId="0" fontId="189" fillId="0" borderId="126" xfId="39" applyFont="1" applyBorder="1" applyAlignment="1">
      <alignment horizontal="left" vertical="top" wrapText="1" indent="3"/>
    </xf>
    <xf numFmtId="0" fontId="189" fillId="0" borderId="126" xfId="39" applyFont="1" applyBorder="1" applyAlignment="1">
      <alignment horizontal="left" vertical="top" wrapText="1" indent="1"/>
    </xf>
    <xf numFmtId="0" fontId="189" fillId="0" borderId="126" xfId="39" applyFont="1" applyBorder="1" applyAlignment="1">
      <alignment horizontal="left" vertical="top" wrapText="1" indent="2"/>
    </xf>
    <xf numFmtId="0" fontId="189" fillId="0" borderId="129" xfId="39" applyFont="1" applyBorder="1" applyAlignment="1">
      <alignment horizontal="left" vertical="top" wrapText="1" indent="1"/>
    </xf>
    <xf numFmtId="0" fontId="189" fillId="0" borderId="129" xfId="39" applyFont="1" applyBorder="1" applyAlignment="1">
      <alignment horizontal="right" vertical="top" wrapText="1"/>
    </xf>
    <xf numFmtId="0" fontId="187" fillId="0" borderId="132" xfId="39" applyBorder="1" applyAlignment="1">
      <alignment horizontal="left" vertical="top" wrapText="1"/>
    </xf>
    <xf numFmtId="3" fontId="190" fillId="113" borderId="132" xfId="39" applyNumberFormat="1" applyFont="1" applyFill="1" applyBorder="1" applyAlignment="1">
      <alignment horizontal="right" vertical="top" wrapText="1"/>
    </xf>
    <xf numFmtId="0" fontId="187" fillId="113" borderId="132" xfId="39" applyFill="1" applyBorder="1" applyAlignment="1">
      <alignment horizontal="left" vertical="top" wrapText="1"/>
    </xf>
    <xf numFmtId="10" fontId="190" fillId="113" borderId="132" xfId="39" applyNumberFormat="1" applyFont="1" applyFill="1" applyBorder="1" applyAlignment="1">
      <alignment horizontal="right" vertical="top" wrapText="1"/>
    </xf>
    <xf numFmtId="3" fontId="190" fillId="0" borderId="126" xfId="39" applyNumberFormat="1" applyFont="1" applyBorder="1" applyAlignment="1">
      <alignment horizontal="right" vertical="top" wrapText="1"/>
    </xf>
    <xf numFmtId="1" fontId="190" fillId="0" borderId="126" xfId="39" applyNumberFormat="1" applyFont="1" applyBorder="1" applyAlignment="1">
      <alignment horizontal="right" vertical="top" wrapText="1"/>
    </xf>
    <xf numFmtId="3" fontId="190" fillId="114" borderId="126" xfId="39" applyNumberFormat="1" applyFont="1" applyFill="1" applyBorder="1" applyAlignment="1">
      <alignment horizontal="right" vertical="top" wrapText="1"/>
    </xf>
    <xf numFmtId="10" fontId="190" fillId="0" borderId="126" xfId="39" applyNumberFormat="1" applyFont="1" applyBorder="1" applyAlignment="1">
      <alignment horizontal="right" vertical="top" wrapText="1"/>
    </xf>
    <xf numFmtId="3" fontId="190" fillId="0" borderId="135" xfId="39" applyNumberFormat="1" applyFont="1" applyBorder="1" applyAlignment="1">
      <alignment horizontal="right" vertical="top" wrapText="1"/>
    </xf>
    <xf numFmtId="1" fontId="190" fillId="0" borderId="135" xfId="39" applyNumberFormat="1" applyFont="1" applyBorder="1" applyAlignment="1">
      <alignment horizontal="right" vertical="top" wrapText="1"/>
    </xf>
    <xf numFmtId="3" fontId="190" fillId="114" borderId="135" xfId="39" applyNumberFormat="1" applyFont="1" applyFill="1" applyBorder="1" applyAlignment="1">
      <alignment horizontal="right" vertical="top" wrapText="1"/>
    </xf>
    <xf numFmtId="10" fontId="190" fillId="0" borderId="135" xfId="39" applyNumberFormat="1" applyFont="1" applyBorder="1" applyAlignment="1">
      <alignment horizontal="right" vertical="top" wrapText="1"/>
    </xf>
    <xf numFmtId="3" fontId="190" fillId="0" borderId="129" xfId="39" applyNumberFormat="1" applyFont="1" applyBorder="1" applyAlignment="1">
      <alignment horizontal="right" vertical="top" wrapText="1"/>
    </xf>
    <xf numFmtId="0" fontId="187" fillId="0" borderId="129" xfId="39" applyBorder="1" applyAlignment="1">
      <alignment horizontal="left" vertical="top" wrapText="1"/>
    </xf>
    <xf numFmtId="1" fontId="190" fillId="114" borderId="129" xfId="39" applyNumberFormat="1" applyFont="1" applyFill="1" applyBorder="1" applyAlignment="1">
      <alignment horizontal="right" vertical="top" wrapText="1"/>
    </xf>
    <xf numFmtId="1" fontId="190" fillId="0" borderId="129" xfId="39" applyNumberFormat="1" applyFont="1" applyBorder="1" applyAlignment="1">
      <alignment horizontal="right" vertical="top" wrapText="1"/>
    </xf>
    <xf numFmtId="10" fontId="190" fillId="0" borderId="129" xfId="39" applyNumberFormat="1" applyFont="1" applyBorder="1" applyAlignment="1">
      <alignment horizontal="right" vertical="top" wrapText="1"/>
    </xf>
    <xf numFmtId="1" fontId="190" fillId="114" borderId="135" xfId="39" applyNumberFormat="1" applyFont="1" applyFill="1" applyBorder="1" applyAlignment="1">
      <alignment horizontal="right" vertical="top" wrapText="1"/>
    </xf>
    <xf numFmtId="3" fontId="190" fillId="114" borderId="129" xfId="39" applyNumberFormat="1" applyFont="1" applyFill="1" applyBorder="1" applyAlignment="1">
      <alignment horizontal="right" vertical="top" wrapText="1"/>
    </xf>
    <xf numFmtId="1" fontId="190" fillId="113" borderId="132" xfId="39" applyNumberFormat="1" applyFont="1" applyFill="1" applyBorder="1" applyAlignment="1">
      <alignment horizontal="right" vertical="top" wrapText="1"/>
    </xf>
    <xf numFmtId="1" fontId="190" fillId="0" borderId="132" xfId="39" applyNumberFormat="1" applyFont="1" applyBorder="1" applyAlignment="1">
      <alignment horizontal="right" vertical="top" wrapText="1"/>
    </xf>
    <xf numFmtId="3" fontId="190" fillId="114" borderId="132" xfId="39" applyNumberFormat="1" applyFont="1" applyFill="1" applyBorder="1" applyAlignment="1">
      <alignment horizontal="right" vertical="top" wrapText="1"/>
    </xf>
    <xf numFmtId="3" fontId="190" fillId="0" borderId="132" xfId="39" applyNumberFormat="1" applyFont="1" applyBorder="1" applyAlignment="1">
      <alignment horizontal="right" vertical="top" wrapText="1"/>
    </xf>
    <xf numFmtId="10" fontId="190" fillId="0" borderId="132" xfId="39" applyNumberFormat="1" applyFont="1" applyBorder="1" applyAlignment="1">
      <alignment horizontal="right" vertical="top" wrapText="1"/>
    </xf>
    <xf numFmtId="3" fontId="190" fillId="115" borderId="132" xfId="39" applyNumberFormat="1" applyFont="1" applyFill="1" applyBorder="1" applyAlignment="1">
      <alignment horizontal="right" vertical="top" wrapText="1"/>
    </xf>
    <xf numFmtId="0" fontId="187" fillId="115" borderId="132" xfId="39" applyFill="1" applyBorder="1" applyAlignment="1">
      <alignment horizontal="left" vertical="top" wrapText="1"/>
    </xf>
    <xf numFmtId="10" fontId="190" fillId="115" borderId="132" xfId="39" applyNumberFormat="1" applyFont="1" applyFill="1" applyBorder="1" applyAlignment="1">
      <alignment horizontal="right" vertical="top" wrapText="1"/>
    </xf>
    <xf numFmtId="1" fontId="190" fillId="115" borderId="132" xfId="39" applyNumberFormat="1" applyFont="1" applyFill="1" applyBorder="1" applyAlignment="1">
      <alignment horizontal="right" vertical="top" wrapText="1"/>
    </xf>
    <xf numFmtId="0" fontId="187" fillId="0" borderId="135" xfId="39" applyBorder="1" applyAlignment="1">
      <alignment horizontal="left" vertical="top" wrapText="1"/>
    </xf>
    <xf numFmtId="3" fontId="190" fillId="116" borderId="132" xfId="39" applyNumberFormat="1" applyFont="1" applyFill="1" applyBorder="1" applyAlignment="1">
      <alignment horizontal="right" vertical="top" wrapText="1"/>
    </xf>
    <xf numFmtId="1" fontId="190" fillId="116" borderId="132" xfId="39" applyNumberFormat="1" applyFont="1" applyFill="1" applyBorder="1" applyAlignment="1">
      <alignment horizontal="right" vertical="top" wrapText="1"/>
    </xf>
    <xf numFmtId="10" fontId="190" fillId="116" borderId="132" xfId="39" applyNumberFormat="1" applyFont="1" applyFill="1" applyBorder="1" applyAlignment="1">
      <alignment horizontal="right" vertical="top" wrapText="1"/>
    </xf>
    <xf numFmtId="1" fontId="190" fillId="114" borderId="126" xfId="39" applyNumberFormat="1" applyFont="1" applyFill="1" applyBorder="1" applyAlignment="1">
      <alignment horizontal="right" vertical="top" wrapText="1"/>
    </xf>
    <xf numFmtId="0" fontId="189" fillId="0" borderId="0" xfId="39" applyFont="1" applyAlignment="1">
      <alignment horizontal="center" vertical="top" wrapText="1"/>
    </xf>
    <xf numFmtId="0" fontId="187" fillId="0" borderId="0" xfId="39" applyAlignment="1">
      <alignment horizontal="left" vertical="top" wrapText="1"/>
    </xf>
    <xf numFmtId="0" fontId="192" fillId="0" borderId="0" xfId="39" applyFont="1" applyAlignment="1">
      <alignment horizontal="left" vertical="top"/>
    </xf>
    <xf numFmtId="0" fontId="110" fillId="0" borderId="4" xfId="0" applyFont="1" applyBorder="1" applyAlignment="1">
      <alignment horizontal="center" vertical="center"/>
    </xf>
    <xf numFmtId="0" fontId="55" fillId="0" borderId="0" xfId="39" applyFont="1" applyAlignment="1">
      <alignment horizontal="left" vertical="top"/>
    </xf>
    <xf numFmtId="9" fontId="119" fillId="0" borderId="0" xfId="3"/>
    <xf numFmtId="9" fontId="0" fillId="0" borderId="0" xfId="0" applyNumberFormat="1"/>
    <xf numFmtId="3" fontId="0" fillId="0" borderId="0" xfId="0" applyNumberFormat="1"/>
    <xf numFmtId="0" fontId="45" fillId="55" borderId="34" xfId="0" applyFont="1" applyFill="1" applyBorder="1" applyAlignment="1">
      <alignment horizontal="justify" vertical="center" wrapText="1"/>
    </xf>
    <xf numFmtId="0" fontId="45" fillId="55" borderId="34" xfId="0" applyFont="1" applyFill="1" applyBorder="1" applyAlignment="1">
      <alignment horizontal="center" vertical="center" wrapText="1"/>
    </xf>
    <xf numFmtId="0" fontId="37" fillId="55" borderId="4" xfId="0" applyFont="1" applyFill="1" applyBorder="1" applyAlignment="1">
      <alignment horizontal="center" vertical="center" wrapText="1"/>
    </xf>
    <xf numFmtId="0" fontId="194" fillId="55" borderId="4" xfId="0" applyFont="1" applyFill="1" applyBorder="1" applyAlignment="1">
      <alignment horizontal="justify" vertical="center" wrapText="1"/>
    </xf>
    <xf numFmtId="0" fontId="45" fillId="55" borderId="4" xfId="0" applyFont="1" applyFill="1" applyBorder="1" applyAlignment="1">
      <alignment horizontal="center" vertical="center" wrapText="1"/>
    </xf>
    <xf numFmtId="0" fontId="40" fillId="55" borderId="4" xfId="0" applyFont="1" applyFill="1" applyBorder="1" applyAlignment="1">
      <alignment horizontal="center" vertical="center" wrapText="1"/>
    </xf>
    <xf numFmtId="0" fontId="37" fillId="67" borderId="4" xfId="0" applyFont="1" applyFill="1" applyBorder="1" applyAlignment="1">
      <alignment horizontal="justify" vertical="center" wrapText="1"/>
    </xf>
    <xf numFmtId="0" fontId="45" fillId="67" borderId="4" xfId="0" applyFont="1" applyFill="1" applyBorder="1" applyAlignment="1">
      <alignment horizontal="center" vertical="center" wrapText="1"/>
    </xf>
    <xf numFmtId="0" fontId="40" fillId="67" borderId="4" xfId="0" applyFont="1" applyFill="1" applyBorder="1" applyAlignment="1">
      <alignment horizontal="center" vertical="center" wrapText="1"/>
    </xf>
    <xf numFmtId="0" fontId="37" fillId="55" borderId="4" xfId="0" applyFont="1" applyFill="1" applyBorder="1" applyAlignment="1">
      <alignment horizontal="justify" vertical="center" wrapText="1"/>
    </xf>
    <xf numFmtId="0" fontId="195" fillId="67" borderId="4" xfId="0" applyFont="1" applyFill="1" applyBorder="1" applyAlignment="1">
      <alignment horizontal="justify" vertical="center" wrapText="1"/>
    </xf>
    <xf numFmtId="0" fontId="196" fillId="67" borderId="4" xfId="0" applyFont="1" applyFill="1" applyBorder="1" applyAlignment="1">
      <alignment horizontal="justify" vertical="center" wrapText="1"/>
    </xf>
    <xf numFmtId="0" fontId="45" fillId="67" borderId="4" xfId="0" applyFont="1" applyFill="1" applyBorder="1" applyAlignment="1">
      <alignment horizontal="center" vertical="center"/>
    </xf>
    <xf numFmtId="0" fontId="40" fillId="67" borderId="4" xfId="0" applyFont="1" applyFill="1" applyBorder="1" applyAlignment="1">
      <alignment vertical="center" wrapText="1"/>
    </xf>
    <xf numFmtId="0" fontId="40" fillId="55" borderId="4" xfId="0" applyFont="1" applyFill="1" applyBorder="1" applyAlignment="1">
      <alignment vertical="center" wrapText="1"/>
    </xf>
    <xf numFmtId="0" fontId="40" fillId="67" borderId="4" xfId="0" applyFont="1" applyFill="1" applyBorder="1" applyAlignment="1">
      <alignment horizontal="justify" vertical="center" wrapText="1"/>
    </xf>
    <xf numFmtId="0" fontId="40" fillId="55" borderId="4" xfId="0" applyFont="1" applyFill="1" applyBorder="1" applyAlignment="1">
      <alignment horizontal="justify" vertical="center" wrapText="1"/>
    </xf>
    <xf numFmtId="0" fontId="37" fillId="67" borderId="69" xfId="0" applyFont="1" applyFill="1" applyBorder="1" applyAlignment="1">
      <alignment horizontal="justify" vertical="center" wrapText="1"/>
    </xf>
    <xf numFmtId="0" fontId="37" fillId="55" borderId="70" xfId="0" applyFont="1" applyFill="1" applyBorder="1" applyAlignment="1">
      <alignment horizontal="justify" vertical="center" wrapText="1"/>
    </xf>
    <xf numFmtId="0" fontId="40" fillId="55" borderId="3" xfId="0" applyFont="1" applyFill="1" applyBorder="1" applyAlignment="1">
      <alignment horizontal="justify" vertical="center" wrapText="1"/>
    </xf>
    <xf numFmtId="0" fontId="40" fillId="55" borderId="3" xfId="0" applyFont="1" applyFill="1" applyBorder="1" applyAlignment="1">
      <alignment horizontal="center" vertical="center" wrapText="1"/>
    </xf>
    <xf numFmtId="0" fontId="45" fillId="55" borderId="3" xfId="0" applyFont="1" applyFill="1" applyBorder="1" applyAlignment="1">
      <alignment horizontal="center" vertical="center" wrapText="1"/>
    </xf>
    <xf numFmtId="0" fontId="45" fillId="67" borderId="4" xfId="0" applyFont="1" applyFill="1" applyBorder="1" applyAlignment="1">
      <alignment horizontal="center"/>
    </xf>
    <xf numFmtId="0" fontId="40" fillId="117" borderId="4" xfId="0" applyFont="1" applyFill="1" applyBorder="1" applyAlignment="1">
      <alignment vertical="center" wrapText="1"/>
    </xf>
    <xf numFmtId="0" fontId="45" fillId="55" borderId="4" xfId="0" applyFont="1" applyFill="1" applyBorder="1" applyAlignment="1">
      <alignment horizontal="center" vertical="center"/>
    </xf>
    <xf numFmtId="0" fontId="37" fillId="117" borderId="4" xfId="0" applyFont="1" applyFill="1" applyBorder="1" applyAlignment="1">
      <alignment horizontal="justify" vertical="center" wrapText="1"/>
    </xf>
    <xf numFmtId="0" fontId="45" fillId="55" borderId="4" xfId="0" applyFont="1" applyFill="1" applyBorder="1"/>
    <xf numFmtId="0" fontId="195" fillId="105" borderId="4" xfId="0" applyFont="1" applyFill="1" applyBorder="1" applyAlignment="1">
      <alignment horizontal="justify" vertical="center" wrapText="1"/>
    </xf>
    <xf numFmtId="0" fontId="45" fillId="67" borderId="4" xfId="0" applyFont="1" applyFill="1" applyBorder="1" applyAlignment="1">
      <alignment vertical="center"/>
    </xf>
    <xf numFmtId="0" fontId="40" fillId="117" borderId="4" xfId="0" applyFont="1" applyFill="1" applyBorder="1" applyAlignment="1">
      <alignment horizontal="justify" vertical="center" wrapText="1"/>
    </xf>
    <xf numFmtId="0" fontId="40" fillId="105" borderId="4" xfId="0" applyFont="1" applyFill="1" applyBorder="1" applyAlignment="1">
      <alignment horizontal="justify" vertical="center" wrapText="1"/>
    </xf>
    <xf numFmtId="0" fontId="45" fillId="67" borderId="4" xfId="0" applyFont="1" applyFill="1" applyBorder="1"/>
    <xf numFmtId="1" fontId="15" fillId="0" borderId="0" xfId="40" applyNumberFormat="1" applyFont="1"/>
    <xf numFmtId="1" fontId="201" fillId="0" borderId="0" xfId="40" applyNumberFormat="1" applyFont="1"/>
    <xf numFmtId="0" fontId="15" fillId="0" borderId="0" xfId="27"/>
    <xf numFmtId="0" fontId="200" fillId="0" borderId="0" xfId="40"/>
    <xf numFmtId="180" fontId="15" fillId="0" borderId="0" xfId="41" applyFont="1"/>
    <xf numFmtId="0" fontId="107" fillId="0" borderId="17" xfId="27" applyFont="1" applyBorder="1" applyAlignment="1">
      <alignment horizontal="center" vertical="center"/>
    </xf>
    <xf numFmtId="37" fontId="107" fillId="0" borderId="99" xfId="42" applyNumberFormat="1" applyFont="1" applyFill="1" applyBorder="1" applyAlignment="1" applyProtection="1">
      <alignment horizontal="center"/>
    </xf>
    <xf numFmtId="37" fontId="107" fillId="0" borderId="99" xfId="42" applyNumberFormat="1" applyFont="1" applyBorder="1" applyAlignment="1" applyProtection="1">
      <alignment horizontal="center"/>
    </xf>
    <xf numFmtId="37" fontId="107" fillId="0" borderId="99" xfId="27" applyNumberFormat="1" applyFont="1" applyBorder="1" applyAlignment="1">
      <alignment horizontal="center"/>
    </xf>
    <xf numFmtId="37" fontId="107" fillId="0" borderId="56" xfId="27" applyNumberFormat="1" applyFont="1" applyBorder="1" applyAlignment="1">
      <alignment horizontal="center"/>
    </xf>
    <xf numFmtId="182" fontId="107" fillId="0" borderId="74" xfId="27" applyNumberFormat="1" applyFont="1" applyBorder="1" applyAlignment="1">
      <alignment horizontal="center" vertical="center"/>
    </xf>
    <xf numFmtId="182" fontId="107" fillId="0" borderId="136" xfId="27" applyNumberFormat="1" applyFont="1" applyBorder="1" applyAlignment="1">
      <alignment horizontal="center" vertical="center"/>
    </xf>
    <xf numFmtId="182" fontId="107" fillId="0" borderId="137" xfId="27" applyNumberFormat="1" applyFont="1" applyBorder="1" applyAlignment="1">
      <alignment horizontal="center" vertical="center"/>
    </xf>
    <xf numFmtId="37" fontId="107" fillId="118" borderId="137" xfId="42" applyNumberFormat="1" applyFont="1" applyFill="1" applyBorder="1" applyAlignment="1" applyProtection="1">
      <alignment horizontal="right"/>
    </xf>
    <xf numFmtId="37" fontId="107" fillId="0" borderId="89" xfId="27" applyNumberFormat="1" applyFont="1" applyBorder="1" applyAlignment="1">
      <alignment horizontal="right"/>
    </xf>
    <xf numFmtId="37" fontId="107" fillId="0" borderId="137" xfId="27" applyNumberFormat="1" applyFont="1" applyBorder="1" applyAlignment="1">
      <alignment horizontal="right"/>
    </xf>
    <xf numFmtId="10" fontId="107" fillId="0" borderId="66" xfId="43" applyNumberFormat="1" applyFont="1" applyBorder="1"/>
    <xf numFmtId="182" fontId="107" fillId="119" borderId="101" xfId="27" applyNumberFormat="1" applyFont="1" applyFill="1" applyBorder="1" applyAlignment="1">
      <alignment horizontal="left" vertical="center"/>
    </xf>
    <xf numFmtId="37" fontId="107" fillId="119" borderId="102" xfId="42" applyNumberFormat="1" applyFont="1" applyFill="1" applyBorder="1" applyAlignment="1" applyProtection="1">
      <alignment horizontal="right" vertical="center"/>
    </xf>
    <xf numFmtId="37" fontId="107" fillId="119" borderId="77" xfId="42" applyNumberFormat="1" applyFont="1" applyFill="1" applyBorder="1" applyAlignment="1" applyProtection="1">
      <alignment horizontal="right" vertical="center"/>
    </xf>
    <xf numFmtId="10" fontId="107" fillId="119" borderId="101" xfId="43" applyNumberFormat="1" applyFont="1" applyFill="1" applyBorder="1" applyAlignment="1">
      <alignment vertical="center"/>
    </xf>
    <xf numFmtId="182" fontId="203" fillId="0" borderId="74" xfId="27" applyNumberFormat="1" applyFont="1" applyBorder="1" applyAlignment="1">
      <alignment horizontal="left" vertical="center"/>
    </xf>
    <xf numFmtId="37" fontId="107" fillId="0" borderId="105" xfId="42" applyNumberFormat="1" applyFont="1" applyFill="1" applyBorder="1" applyAlignment="1" applyProtection="1">
      <alignment horizontal="right" vertical="center"/>
    </xf>
    <xf numFmtId="37" fontId="107" fillId="0" borderId="18" xfId="42" applyNumberFormat="1" applyFont="1" applyFill="1" applyBorder="1" applyAlignment="1" applyProtection="1">
      <alignment horizontal="right" vertical="center"/>
    </xf>
    <xf numFmtId="3" fontId="107" fillId="120" borderId="18" xfId="42" applyNumberFormat="1" applyFont="1" applyFill="1" applyBorder="1" applyProtection="1"/>
    <xf numFmtId="3" fontId="107" fillId="76" borderId="18" xfId="42" applyNumberFormat="1" applyFont="1" applyFill="1" applyBorder="1" applyProtection="1"/>
    <xf numFmtId="37" fontId="107" fillId="0" borderId="18" xfId="27" applyNumberFormat="1" applyFont="1" applyBorder="1" applyAlignment="1">
      <alignment horizontal="right" vertical="center"/>
    </xf>
    <xf numFmtId="10" fontId="107" fillId="0" borderId="74" xfId="43" applyNumberFormat="1" applyFont="1" applyBorder="1" applyAlignment="1" applyProtection="1">
      <alignment vertical="center"/>
    </xf>
    <xf numFmtId="37" fontId="200" fillId="0" borderId="0" xfId="40" applyNumberFormat="1"/>
    <xf numFmtId="0" fontId="15" fillId="76" borderId="138" xfId="40" applyFont="1" applyFill="1" applyBorder="1" applyAlignment="1">
      <alignment vertical="center"/>
    </xf>
    <xf numFmtId="0" fontId="15" fillId="121" borderId="138" xfId="40" applyFont="1" applyFill="1" applyBorder="1" applyAlignment="1">
      <alignment vertical="center"/>
    </xf>
    <xf numFmtId="3" fontId="107" fillId="121" borderId="18" xfId="42" applyNumberFormat="1" applyFont="1" applyFill="1" applyBorder="1" applyProtection="1"/>
    <xf numFmtId="0" fontId="15" fillId="122" borderId="138" xfId="40" applyFont="1" applyFill="1" applyBorder="1" applyAlignment="1">
      <alignment vertical="center"/>
    </xf>
    <xf numFmtId="3" fontId="107" fillId="122" borderId="18" xfId="42" applyNumberFormat="1" applyFont="1" applyFill="1" applyBorder="1" applyProtection="1"/>
    <xf numFmtId="0" fontId="15" fillId="100" borderId="138" xfId="40" applyFont="1" applyFill="1" applyBorder="1" applyAlignment="1">
      <alignment vertical="center"/>
    </xf>
    <xf numFmtId="0" fontId="15" fillId="63" borderId="138" xfId="40" applyFont="1" applyFill="1" applyBorder="1" applyAlignment="1">
      <alignment vertical="center"/>
    </xf>
    <xf numFmtId="0" fontId="15" fillId="123" borderId="138" xfId="40" applyFont="1" applyFill="1" applyBorder="1" applyAlignment="1">
      <alignment vertical="center"/>
    </xf>
    <xf numFmtId="1" fontId="15" fillId="67" borderId="0" xfId="40" applyNumberFormat="1" applyFont="1" applyFill="1"/>
    <xf numFmtId="1" fontId="201" fillId="67" borderId="0" xfId="40" applyNumberFormat="1" applyFont="1" applyFill="1"/>
    <xf numFmtId="182" fontId="203" fillId="67" borderId="74" xfId="27" applyNumberFormat="1" applyFont="1" applyFill="1" applyBorder="1" applyAlignment="1">
      <alignment horizontal="left" vertical="center"/>
    </xf>
    <xf numFmtId="37" fontId="107" fillId="67" borderId="18" xfId="42" applyNumberFormat="1" applyFont="1" applyFill="1" applyBorder="1" applyAlignment="1" applyProtection="1">
      <alignment horizontal="right" vertical="center"/>
    </xf>
    <xf numFmtId="3" fontId="107" fillId="67" borderId="18" xfId="42" applyNumberFormat="1" applyFont="1" applyFill="1" applyBorder="1" applyProtection="1"/>
    <xf numFmtId="37" fontId="107" fillId="67" borderId="18" xfId="27" applyNumberFormat="1" applyFont="1" applyFill="1" applyBorder="1" applyAlignment="1">
      <alignment horizontal="right" vertical="center"/>
    </xf>
    <xf numFmtId="10" fontId="107" fillId="67" borderId="74" xfId="43" applyNumberFormat="1" applyFont="1" applyFill="1" applyBorder="1" applyAlignment="1" applyProtection="1">
      <alignment vertical="center"/>
    </xf>
    <xf numFmtId="0" fontId="200" fillId="67" borderId="0" xfId="40" applyFill="1"/>
    <xf numFmtId="180" fontId="15" fillId="67" borderId="0" xfId="41" applyFont="1" applyFill="1"/>
    <xf numFmtId="182" fontId="107" fillId="119" borderId="59" xfId="27" applyNumberFormat="1" applyFont="1" applyFill="1" applyBorder="1" applyAlignment="1">
      <alignment vertical="center"/>
    </xf>
    <xf numFmtId="37" fontId="107" fillId="119" borderId="104" xfId="42" applyNumberFormat="1" applyFont="1" applyFill="1" applyBorder="1" applyAlignment="1" applyProtection="1">
      <alignment horizontal="right" vertical="center"/>
    </xf>
    <xf numFmtId="37" fontId="107" fillId="100" borderId="104" xfId="42" applyNumberFormat="1" applyFont="1" applyFill="1" applyBorder="1" applyAlignment="1" applyProtection="1">
      <alignment horizontal="right" vertical="center"/>
    </xf>
    <xf numFmtId="37" fontId="107" fillId="119" borderId="31" xfId="42" applyNumberFormat="1" applyFont="1" applyFill="1" applyBorder="1" applyAlignment="1" applyProtection="1">
      <alignment horizontal="right" vertical="center"/>
    </xf>
    <xf numFmtId="10" fontId="107" fillId="119" borderId="59" xfId="43" applyNumberFormat="1" applyFont="1" applyFill="1" applyBorder="1" applyAlignment="1">
      <alignment vertical="center"/>
    </xf>
    <xf numFmtId="0" fontId="204" fillId="0" borderId="0" xfId="40" applyFont="1" applyAlignment="1">
      <alignment horizontal="right"/>
    </xf>
    <xf numFmtId="182" fontId="203" fillId="0" borderId="60" xfId="27" applyNumberFormat="1" applyFont="1" applyBorder="1" applyAlignment="1">
      <alignment horizontal="left" vertical="center"/>
    </xf>
    <xf numFmtId="37" fontId="107" fillId="0" borderId="18" xfId="42" applyNumberFormat="1" applyFont="1" applyFill="1" applyBorder="1" applyAlignment="1" applyProtection="1">
      <alignment horizontal="right"/>
    </xf>
    <xf numFmtId="3" fontId="107" fillId="0" borderId="18" xfId="42" applyNumberFormat="1" applyFont="1" applyBorder="1" applyProtection="1"/>
    <xf numFmtId="37" fontId="107" fillId="67" borderId="18" xfId="42" applyNumberFormat="1" applyFont="1" applyFill="1" applyBorder="1" applyAlignment="1" applyProtection="1">
      <alignment horizontal="right"/>
    </xf>
    <xf numFmtId="182" fontId="107" fillId="119" borderId="59" xfId="27" applyNumberFormat="1" applyFont="1" applyFill="1" applyBorder="1" applyAlignment="1">
      <alignment horizontal="left" vertical="center"/>
    </xf>
    <xf numFmtId="37" fontId="107" fillId="123" borderId="104" xfId="42" applyNumberFormat="1" applyFont="1" applyFill="1" applyBorder="1" applyAlignment="1" applyProtection="1">
      <alignment horizontal="right" vertical="center"/>
    </xf>
    <xf numFmtId="1" fontId="191" fillId="0" borderId="0" xfId="40" applyNumberFormat="1" applyFont="1"/>
    <xf numFmtId="0" fontId="203" fillId="0" borderId="74" xfId="27" applyFont="1" applyBorder="1" applyAlignment="1">
      <alignment horizontal="left" vertical="center"/>
    </xf>
    <xf numFmtId="3" fontId="107" fillId="0" borderId="18" xfId="42" applyNumberFormat="1" applyFont="1" applyFill="1" applyBorder="1" applyProtection="1"/>
    <xf numFmtId="10" fontId="107" fillId="0" borderId="74" xfId="43" applyNumberFormat="1" applyFont="1" applyFill="1" applyBorder="1" applyAlignment="1" applyProtection="1">
      <alignment vertical="center"/>
    </xf>
    <xf numFmtId="180" fontId="15" fillId="0" borderId="0" xfId="41" applyFont="1" applyFill="1"/>
    <xf numFmtId="37" fontId="107" fillId="119" borderId="35" xfId="42" applyNumberFormat="1" applyFont="1" applyFill="1" applyBorder="1" applyAlignment="1" applyProtection="1">
      <alignment horizontal="right" vertical="center"/>
    </xf>
    <xf numFmtId="37" fontId="107" fillId="0" borderId="102" xfId="42" applyNumberFormat="1" applyFont="1" applyFill="1" applyBorder="1" applyAlignment="1" applyProtection="1">
      <alignment horizontal="right"/>
    </xf>
    <xf numFmtId="3" fontId="107" fillId="120" borderId="60" xfId="42" applyNumberFormat="1" applyFont="1" applyFill="1" applyBorder="1" applyProtection="1"/>
    <xf numFmtId="3" fontId="107" fillId="124" borderId="18" xfId="42" applyNumberFormat="1" applyFont="1" applyFill="1" applyBorder="1" applyProtection="1"/>
    <xf numFmtId="37" fontId="107" fillId="119" borderId="59" xfId="42" applyNumberFormat="1" applyFont="1" applyFill="1" applyBorder="1" applyAlignment="1" applyProtection="1">
      <alignment horizontal="right" vertical="center"/>
    </xf>
    <xf numFmtId="37" fontId="107" fillId="125" borderId="104" xfId="42" applyNumberFormat="1" applyFont="1" applyFill="1" applyBorder="1" applyAlignment="1" applyProtection="1">
      <alignment horizontal="right" vertical="center"/>
    </xf>
    <xf numFmtId="0" fontId="22" fillId="125" borderId="0" xfId="40" applyFont="1" applyFill="1" applyAlignment="1">
      <alignment vertical="center"/>
    </xf>
    <xf numFmtId="1" fontId="201" fillId="80" borderId="0" xfId="40" applyNumberFormat="1" applyFont="1" applyFill="1"/>
    <xf numFmtId="37" fontId="107" fillId="0" borderId="60" xfId="42" applyNumberFormat="1" applyFont="1" applyFill="1" applyBorder="1" applyAlignment="1" applyProtection="1">
      <alignment horizontal="right"/>
    </xf>
    <xf numFmtId="3" fontId="107" fillId="120" borderId="105" xfId="42" applyNumberFormat="1" applyFont="1" applyFill="1" applyBorder="1" applyProtection="1"/>
    <xf numFmtId="1" fontId="205" fillId="0" borderId="0" xfId="40" applyNumberFormat="1" applyFont="1"/>
    <xf numFmtId="37" fontId="107" fillId="0" borderId="74" xfId="42" applyNumberFormat="1" applyFont="1" applyFill="1" applyBorder="1" applyAlignment="1" applyProtection="1">
      <alignment horizontal="right"/>
    </xf>
    <xf numFmtId="3" fontId="107" fillId="120" borderId="74" xfId="42" applyNumberFormat="1" applyFont="1" applyFill="1" applyBorder="1" applyProtection="1"/>
    <xf numFmtId="37" fontId="107" fillId="0" borderId="101" xfId="42" applyNumberFormat="1" applyFont="1" applyFill="1" applyBorder="1" applyAlignment="1" applyProtection="1">
      <alignment horizontal="right"/>
    </xf>
    <xf numFmtId="3" fontId="107" fillId="120" borderId="101" xfId="42" applyNumberFormat="1" applyFont="1" applyFill="1" applyBorder="1" applyProtection="1"/>
    <xf numFmtId="0" fontId="107" fillId="119" borderId="59" xfId="27" applyFont="1" applyFill="1" applyBorder="1" applyAlignment="1">
      <alignment horizontal="left" vertical="center"/>
    </xf>
    <xf numFmtId="37" fontId="107" fillId="119" borderId="101" xfId="42" applyNumberFormat="1" applyFont="1" applyFill="1" applyBorder="1" applyAlignment="1" applyProtection="1">
      <alignment horizontal="right" vertical="center"/>
    </xf>
    <xf numFmtId="37" fontId="107" fillId="0" borderId="105" xfId="42" applyNumberFormat="1" applyFont="1" applyFill="1" applyBorder="1" applyAlignment="1" applyProtection="1">
      <alignment horizontal="right"/>
    </xf>
    <xf numFmtId="3" fontId="107" fillId="125" borderId="18" xfId="42" applyNumberFormat="1" applyFont="1" applyFill="1" applyBorder="1" applyProtection="1"/>
    <xf numFmtId="1" fontId="15" fillId="62" borderId="0" xfId="40" applyNumberFormat="1" applyFont="1" applyFill="1"/>
    <xf numFmtId="1" fontId="201" fillId="62" borderId="0" xfId="40" applyNumberFormat="1" applyFont="1" applyFill="1"/>
    <xf numFmtId="0" fontId="203" fillId="62" borderId="74" xfId="27" applyFont="1" applyFill="1" applyBorder="1" applyAlignment="1">
      <alignment horizontal="left" vertical="center"/>
    </xf>
    <xf numFmtId="37" fontId="107" fillId="62" borderId="18" xfId="42" applyNumberFormat="1" applyFont="1" applyFill="1" applyBorder="1" applyAlignment="1" applyProtection="1">
      <alignment horizontal="right"/>
    </xf>
    <xf numFmtId="3" fontId="107" fillId="62" borderId="18" xfId="42" applyNumberFormat="1" applyFont="1" applyFill="1" applyBorder="1" applyProtection="1"/>
    <xf numFmtId="37" fontId="107" fillId="62" borderId="18" xfId="27" applyNumberFormat="1" applyFont="1" applyFill="1" applyBorder="1" applyAlignment="1">
      <alignment horizontal="right" vertical="center"/>
    </xf>
    <xf numFmtId="10" fontId="107" fillId="62" borderId="74" xfId="43" applyNumberFormat="1" applyFont="1" applyFill="1" applyBorder="1" applyAlignment="1" applyProtection="1">
      <alignment vertical="center"/>
    </xf>
    <xf numFmtId="0" fontId="200" fillId="62" borderId="0" xfId="40" applyFill="1"/>
    <xf numFmtId="180" fontId="15" fillId="62" borderId="0" xfId="41" applyFont="1" applyFill="1"/>
    <xf numFmtId="37" fontId="107" fillId="0" borderId="18" xfId="42" applyNumberFormat="1" applyFont="1" applyFill="1" applyBorder="1" applyAlignment="1" applyProtection="1">
      <alignment vertical="center"/>
    </xf>
    <xf numFmtId="0" fontId="22" fillId="126" borderId="0" xfId="40" applyFont="1" applyFill="1" applyAlignment="1">
      <alignment vertical="center"/>
    </xf>
    <xf numFmtId="0" fontId="107" fillId="127" borderId="17" xfId="27" applyFont="1" applyFill="1" applyBorder="1" applyAlignment="1">
      <alignment horizontal="left" vertical="center"/>
    </xf>
    <xf numFmtId="37" fontId="107" fillId="127" borderId="99" xfId="42" applyNumberFormat="1" applyFont="1" applyFill="1" applyBorder="1" applyAlignment="1" applyProtection="1">
      <alignment horizontal="right" vertical="center"/>
    </xf>
    <xf numFmtId="37" fontId="107" fillId="73" borderId="99" xfId="42" applyNumberFormat="1" applyFont="1" applyFill="1" applyBorder="1" applyAlignment="1" applyProtection="1">
      <alignment horizontal="right" vertical="center"/>
    </xf>
    <xf numFmtId="37" fontId="107" fillId="127" borderId="17" xfId="42" applyNumberFormat="1" applyFont="1" applyFill="1" applyBorder="1" applyAlignment="1" applyProtection="1">
      <alignment horizontal="right" vertical="center"/>
    </xf>
    <xf numFmtId="10" fontId="107" fillId="127" borderId="73" xfId="43" applyNumberFormat="1" applyFont="1" applyFill="1" applyBorder="1" applyAlignment="1" applyProtection="1">
      <alignment vertical="center"/>
    </xf>
    <xf numFmtId="182" fontId="107" fillId="0" borderId="17" xfId="27" applyNumberFormat="1" applyFont="1" applyBorder="1" applyAlignment="1">
      <alignment horizontal="center" vertical="center"/>
    </xf>
    <xf numFmtId="37" fontId="107" fillId="118" borderId="17" xfId="42" applyNumberFormat="1" applyFont="1" applyFill="1" applyBorder="1" applyAlignment="1" applyProtection="1">
      <alignment horizontal="center"/>
    </xf>
    <xf numFmtId="37" fontId="107" fillId="0" borderId="17" xfId="42" applyNumberFormat="1" applyFont="1" applyBorder="1" applyAlignment="1" applyProtection="1">
      <alignment horizontal="center"/>
    </xf>
    <xf numFmtId="182" fontId="107" fillId="0" borderId="66" xfId="27" applyNumberFormat="1" applyFont="1" applyBorder="1" applyAlignment="1">
      <alignment horizontal="center" vertical="center"/>
    </xf>
    <xf numFmtId="37" fontId="107" fillId="118" borderId="66" xfId="42" applyNumberFormat="1" applyFont="1" applyFill="1" applyBorder="1" applyAlignment="1" applyProtection="1">
      <alignment horizontal="center"/>
    </xf>
    <xf numFmtId="37" fontId="107" fillId="0" borderId="66" xfId="42" applyNumberFormat="1" applyFont="1" applyBorder="1" applyAlignment="1" applyProtection="1">
      <alignment horizontal="center" vertical="center" wrapText="1"/>
    </xf>
    <xf numFmtId="37" fontId="107" fillId="0" borderId="89" xfId="27" applyNumberFormat="1" applyFont="1" applyBorder="1" applyAlignment="1">
      <alignment horizontal="center" vertical="center"/>
    </xf>
    <xf numFmtId="37" fontId="107" fillId="0" borderId="52" xfId="27" applyNumberFormat="1" applyFont="1" applyBorder="1" applyAlignment="1">
      <alignment horizontal="center" vertical="center"/>
    </xf>
    <xf numFmtId="182" fontId="107" fillId="119" borderId="38" xfId="27" applyNumberFormat="1" applyFont="1" applyFill="1" applyBorder="1" applyAlignment="1">
      <alignment horizontal="left" vertical="center"/>
    </xf>
    <xf numFmtId="37" fontId="107" fillId="119" borderId="38" xfId="42" applyNumberFormat="1" applyFont="1" applyFill="1" applyBorder="1" applyAlignment="1" applyProtection="1">
      <alignment horizontal="right" vertical="center"/>
    </xf>
    <xf numFmtId="37" fontId="107" fillId="119" borderId="37" xfId="42" applyNumberFormat="1" applyFont="1" applyFill="1" applyBorder="1" applyAlignment="1" applyProtection="1">
      <alignment horizontal="right" vertical="center"/>
    </xf>
    <xf numFmtId="37" fontId="107" fillId="119" borderId="73" xfId="42" applyNumberFormat="1" applyFont="1" applyFill="1" applyBorder="1" applyAlignment="1" applyProtection="1">
      <alignment horizontal="right" vertical="center"/>
    </xf>
    <xf numFmtId="37" fontId="107" fillId="119" borderId="39" xfId="42" applyNumberFormat="1" applyFont="1" applyFill="1" applyBorder="1" applyAlignment="1" applyProtection="1">
      <alignment horizontal="right" vertical="center"/>
    </xf>
    <xf numFmtId="10" fontId="107" fillId="119" borderId="38" xfId="43" applyNumberFormat="1" applyFont="1" applyFill="1" applyBorder="1" applyAlignment="1">
      <alignment vertical="center"/>
    </xf>
    <xf numFmtId="1" fontId="201" fillId="0" borderId="18" xfId="40" applyNumberFormat="1" applyFont="1" applyBorder="1"/>
    <xf numFmtId="1" fontId="201" fillId="120" borderId="0" xfId="40" applyNumberFormat="1" applyFont="1" applyFill="1"/>
    <xf numFmtId="182" fontId="203" fillId="62" borderId="74" xfId="27" applyNumberFormat="1" applyFont="1" applyFill="1" applyBorder="1" applyAlignment="1">
      <alignment horizontal="left" vertical="center"/>
    </xf>
    <xf numFmtId="37" fontId="107" fillId="62" borderId="74" xfId="42" applyNumberFormat="1" applyFont="1" applyFill="1" applyBorder="1" applyAlignment="1" applyProtection="1">
      <alignment horizontal="right"/>
    </xf>
    <xf numFmtId="37" fontId="107" fillId="0" borderId="66" xfId="42" applyNumberFormat="1" applyFont="1" applyFill="1" applyBorder="1" applyAlignment="1" applyProtection="1">
      <alignment horizontal="right"/>
    </xf>
    <xf numFmtId="182" fontId="107" fillId="127" borderId="38" xfId="27" applyNumberFormat="1" applyFont="1" applyFill="1" applyBorder="1" applyAlignment="1">
      <alignment horizontal="left" vertical="center"/>
    </xf>
    <xf numFmtId="37" fontId="107" fillId="127" borderId="73" xfId="42" applyNumberFormat="1" applyFont="1" applyFill="1" applyBorder="1" applyAlignment="1" applyProtection="1">
      <alignment horizontal="right" vertical="center"/>
    </xf>
    <xf numFmtId="37" fontId="107" fillId="127" borderId="89" xfId="42" applyNumberFormat="1" applyFont="1" applyFill="1" applyBorder="1" applyAlignment="1" applyProtection="1">
      <alignment horizontal="right" vertical="center"/>
    </xf>
    <xf numFmtId="37" fontId="107" fillId="73" borderId="73" xfId="42" applyNumberFormat="1" applyFont="1" applyFill="1" applyBorder="1" applyAlignment="1" applyProtection="1">
      <alignment horizontal="right" vertical="center"/>
    </xf>
    <xf numFmtId="37" fontId="107" fillId="127" borderId="39" xfId="42" applyNumberFormat="1" applyFont="1" applyFill="1" applyBorder="1" applyAlignment="1" applyProtection="1">
      <alignment horizontal="right" vertical="center"/>
    </xf>
    <xf numFmtId="10" fontId="107" fillId="127" borderId="38" xfId="43" applyNumberFormat="1" applyFont="1" applyFill="1" applyBorder="1" applyAlignment="1" applyProtection="1">
      <alignment vertical="center"/>
    </xf>
    <xf numFmtId="0" fontId="107" fillId="119" borderId="38" xfId="27" applyFont="1" applyFill="1" applyBorder="1" applyAlignment="1">
      <alignment horizontal="left" vertical="center"/>
    </xf>
    <xf numFmtId="1" fontId="15" fillId="0" borderId="29" xfId="40" applyNumberFormat="1" applyFont="1" applyBorder="1"/>
    <xf numFmtId="1" fontId="201" fillId="62" borderId="18" xfId="40" applyNumberFormat="1" applyFont="1" applyFill="1" applyBorder="1"/>
    <xf numFmtId="37" fontId="107" fillId="62" borderId="18" xfId="42" applyNumberFormat="1" applyFont="1" applyFill="1" applyBorder="1" applyAlignment="1" applyProtection="1">
      <alignment vertical="center"/>
    </xf>
    <xf numFmtId="3" fontId="107" fillId="62" borderId="101" xfId="42" applyNumberFormat="1" applyFont="1" applyFill="1" applyBorder="1" applyProtection="1"/>
    <xf numFmtId="37" fontId="107" fillId="62" borderId="102" xfId="27" applyNumberFormat="1" applyFont="1" applyFill="1" applyBorder="1" applyAlignment="1">
      <alignment horizontal="right" vertical="center"/>
    </xf>
    <xf numFmtId="10" fontId="107" fillId="62" borderId="101" xfId="43" applyNumberFormat="1" applyFont="1" applyFill="1" applyBorder="1" applyAlignment="1" applyProtection="1">
      <alignment vertical="center"/>
    </xf>
    <xf numFmtId="3" fontId="107" fillId="62" borderId="74" xfId="42" applyNumberFormat="1" applyFont="1" applyFill="1" applyBorder="1" applyProtection="1"/>
    <xf numFmtId="0" fontId="15" fillId="62" borderId="0" xfId="27" applyFill="1"/>
    <xf numFmtId="0" fontId="107" fillId="127" borderId="38" xfId="27" applyFont="1" applyFill="1" applyBorder="1" applyAlignment="1">
      <alignment horizontal="left" vertical="center"/>
    </xf>
    <xf numFmtId="37" fontId="107" fillId="127" borderId="38" xfId="27" applyNumberFormat="1" applyFont="1" applyFill="1" applyBorder="1" applyAlignment="1">
      <alignment horizontal="right" vertical="center"/>
    </xf>
    <xf numFmtId="37" fontId="107" fillId="127" borderId="73" xfId="27" applyNumberFormat="1" applyFont="1" applyFill="1" applyBorder="1" applyAlignment="1">
      <alignment horizontal="right" vertical="center"/>
    </xf>
    <xf numFmtId="37" fontId="107" fillId="73" borderId="73" xfId="27" applyNumberFormat="1" applyFont="1" applyFill="1" applyBorder="1" applyAlignment="1">
      <alignment horizontal="right" vertical="center"/>
    </xf>
    <xf numFmtId="37" fontId="107" fillId="127" borderId="39" xfId="27" applyNumberFormat="1" applyFont="1" applyFill="1" applyBorder="1" applyAlignment="1">
      <alignment horizontal="right" vertical="center"/>
    </xf>
    <xf numFmtId="37" fontId="203" fillId="0" borderId="0" xfId="27" applyNumberFormat="1" applyFont="1" applyAlignment="1">
      <alignment vertical="center"/>
    </xf>
    <xf numFmtId="0" fontId="203" fillId="0" borderId="0" xfId="27" applyFont="1"/>
    <xf numFmtId="0" fontId="203" fillId="62" borderId="0" xfId="27" applyFont="1" applyFill="1"/>
    <xf numFmtId="182" fontId="107" fillId="73" borderId="38" xfId="27" applyNumberFormat="1" applyFont="1" applyFill="1" applyBorder="1" applyAlignment="1">
      <alignment horizontal="left" vertical="center"/>
    </xf>
    <xf numFmtId="37" fontId="107" fillId="73" borderId="38" xfId="42" applyNumberFormat="1" applyFont="1" applyFill="1" applyBorder="1" applyAlignment="1" applyProtection="1">
      <alignment horizontal="right" vertical="center"/>
    </xf>
    <xf numFmtId="37" fontId="107" fillId="73" borderId="37" xfId="42" applyNumberFormat="1" applyFont="1" applyFill="1" applyBorder="1" applyAlignment="1" applyProtection="1">
      <alignment horizontal="right" vertical="center"/>
    </xf>
    <xf numFmtId="37" fontId="107" fillId="73" borderId="38" xfId="27" applyNumberFormat="1" applyFont="1" applyFill="1" applyBorder="1" applyAlignment="1">
      <alignment horizontal="right" vertical="center"/>
    </xf>
    <xf numFmtId="10" fontId="107" fillId="73" borderId="38" xfId="43" applyNumberFormat="1" applyFont="1" applyFill="1" applyBorder="1" applyAlignment="1" applyProtection="1">
      <alignment vertical="center"/>
    </xf>
    <xf numFmtId="37" fontId="203" fillId="0" borderId="0" xfId="27" applyNumberFormat="1" applyFont="1"/>
    <xf numFmtId="39" fontId="203" fillId="0" borderId="0" xfId="27" applyNumberFormat="1" applyFont="1"/>
    <xf numFmtId="182" fontId="107" fillId="0" borderId="0" xfId="27" applyNumberFormat="1" applyFont="1" applyAlignment="1">
      <alignment horizontal="left"/>
    </xf>
    <xf numFmtId="37" fontId="107" fillId="0" borderId="0" xfId="42" applyNumberFormat="1" applyFont="1" applyFill="1" applyBorder="1" applyAlignment="1" applyProtection="1">
      <alignment horizontal="right"/>
    </xf>
    <xf numFmtId="37" fontId="107" fillId="0" borderId="0" xfId="27" applyNumberFormat="1" applyFont="1" applyAlignment="1">
      <alignment horizontal="right"/>
    </xf>
    <xf numFmtId="10" fontId="107" fillId="0" borderId="0" xfId="43" applyNumberFormat="1" applyFont="1" applyFill="1" applyBorder="1" applyAlignment="1" applyProtection="1"/>
    <xf numFmtId="0" fontId="203" fillId="0" borderId="0" xfId="27" applyFont="1" applyAlignment="1">
      <alignment horizontal="left" vertical="center" wrapText="1"/>
    </xf>
    <xf numFmtId="0" fontId="203" fillId="0" borderId="0" xfId="27" applyFont="1" applyAlignment="1">
      <alignment horizontal="center" vertical="center" wrapText="1"/>
    </xf>
    <xf numFmtId="183" fontId="203" fillId="0" borderId="0" xfId="42" applyNumberFormat="1" applyFont="1" applyAlignment="1">
      <alignment horizontal="center" vertical="center" wrapText="1"/>
    </xf>
    <xf numFmtId="37" fontId="203" fillId="0" borderId="0" xfId="27" applyNumberFormat="1" applyFont="1" applyAlignment="1">
      <alignment horizontal="center" vertical="center" wrapText="1"/>
    </xf>
    <xf numFmtId="0" fontId="203" fillId="0" borderId="0" xfId="27" applyFont="1" applyAlignment="1">
      <alignment horizontal="left" vertical="distributed" wrapText="1"/>
    </xf>
    <xf numFmtId="1" fontId="203" fillId="0" borderId="0" xfId="40" applyNumberFormat="1" applyFont="1"/>
    <xf numFmtId="1" fontId="206" fillId="0" borderId="0" xfId="40" applyNumberFormat="1" applyFont="1"/>
    <xf numFmtId="0" fontId="107" fillId="0" borderId="0" xfId="40" applyFont="1" applyAlignment="1">
      <alignment horizontal="center"/>
    </xf>
    <xf numFmtId="37" fontId="107" fillId="0" borderId="0" xfId="40" applyNumberFormat="1" applyFont="1"/>
    <xf numFmtId="0" fontId="203" fillId="0" borderId="0" xfId="40" applyFont="1"/>
    <xf numFmtId="180" fontId="203" fillId="0" borderId="0" xfId="41" applyFont="1" applyBorder="1"/>
    <xf numFmtId="37" fontId="107" fillId="0" borderId="0" xfId="40" applyNumberFormat="1" applyFont="1" applyAlignment="1">
      <alignment horizontal="right"/>
    </xf>
    <xf numFmtId="37" fontId="203" fillId="0" borderId="0" xfId="27" applyNumberFormat="1" applyFont="1" applyAlignment="1">
      <alignment horizontal="right"/>
    </xf>
    <xf numFmtId="3" fontId="190" fillId="97" borderId="135" xfId="39" applyNumberFormat="1" applyFont="1" applyFill="1" applyBorder="1" applyAlignment="1">
      <alignment horizontal="right" vertical="top" wrapText="1"/>
    </xf>
    <xf numFmtId="1" fontId="190" fillId="97" borderId="135" xfId="39" applyNumberFormat="1" applyFont="1" applyFill="1" applyBorder="1" applyAlignment="1">
      <alignment horizontal="right" vertical="top" wrapText="1"/>
    </xf>
    <xf numFmtId="10" fontId="190" fillId="97" borderId="135" xfId="39" applyNumberFormat="1" applyFont="1" applyFill="1" applyBorder="1" applyAlignment="1">
      <alignment horizontal="right" vertical="top" wrapText="1"/>
    </xf>
    <xf numFmtId="0" fontId="187" fillId="97" borderId="0" xfId="39" applyFill="1" applyAlignment="1">
      <alignment horizontal="left" vertical="top"/>
    </xf>
    <xf numFmtId="3" fontId="190" fillId="97" borderId="126" xfId="39" applyNumberFormat="1" applyFont="1" applyFill="1" applyBorder="1" applyAlignment="1">
      <alignment horizontal="right" vertical="top" wrapText="1"/>
    </xf>
    <xf numFmtId="1" fontId="190" fillId="97" borderId="126" xfId="39" applyNumberFormat="1" applyFont="1" applyFill="1" applyBorder="1" applyAlignment="1">
      <alignment horizontal="right" vertical="top" wrapText="1"/>
    </xf>
    <xf numFmtId="10" fontId="190" fillId="97" borderId="126" xfId="39" applyNumberFormat="1" applyFont="1" applyFill="1" applyBorder="1" applyAlignment="1">
      <alignment horizontal="right" vertical="top" wrapText="1"/>
    </xf>
    <xf numFmtId="3" fontId="190" fillId="67" borderId="126" xfId="39" applyNumberFormat="1" applyFont="1" applyFill="1" applyBorder="1" applyAlignment="1">
      <alignment horizontal="right" vertical="top" wrapText="1"/>
    </xf>
    <xf numFmtId="1" fontId="190" fillId="67" borderId="126" xfId="39" applyNumberFormat="1" applyFont="1" applyFill="1" applyBorder="1" applyAlignment="1">
      <alignment horizontal="right" vertical="top" wrapText="1"/>
    </xf>
    <xf numFmtId="3" fontId="189" fillId="97" borderId="126" xfId="39" applyNumberFormat="1" applyFont="1" applyFill="1" applyBorder="1" applyAlignment="1">
      <alignment horizontal="right" vertical="top" wrapText="1"/>
    </xf>
    <xf numFmtId="1" fontId="189" fillId="97" borderId="126" xfId="39" applyNumberFormat="1" applyFont="1" applyFill="1" applyBorder="1" applyAlignment="1">
      <alignment horizontal="right" vertical="top" wrapText="1"/>
    </xf>
    <xf numFmtId="3" fontId="190" fillId="97" borderId="129" xfId="39" applyNumberFormat="1" applyFont="1" applyFill="1" applyBorder="1" applyAlignment="1">
      <alignment horizontal="right" vertical="top" wrapText="1"/>
    </xf>
    <xf numFmtId="1" fontId="190" fillId="97" borderId="129" xfId="39" applyNumberFormat="1" applyFont="1" applyFill="1" applyBorder="1" applyAlignment="1">
      <alignment horizontal="right" vertical="top" wrapText="1"/>
    </xf>
    <xf numFmtId="182" fontId="203" fillId="97" borderId="74" xfId="27" applyNumberFormat="1" applyFont="1" applyFill="1" applyBorder="1" applyAlignment="1">
      <alignment horizontal="left" vertical="center"/>
    </xf>
    <xf numFmtId="37" fontId="107" fillId="97" borderId="18" xfId="42" applyNumberFormat="1" applyFont="1" applyFill="1" applyBorder="1" applyAlignment="1" applyProtection="1">
      <alignment horizontal="right"/>
    </xf>
    <xf numFmtId="37" fontId="107" fillId="97" borderId="18" xfId="42" applyNumberFormat="1" applyFont="1" applyFill="1" applyBorder="1" applyAlignment="1" applyProtection="1">
      <alignment vertical="center"/>
    </xf>
    <xf numFmtId="3" fontId="107" fillId="97" borderId="18" xfId="42" applyNumberFormat="1" applyFont="1" applyFill="1" applyBorder="1" applyProtection="1"/>
    <xf numFmtId="37" fontId="107" fillId="97" borderId="18" xfId="27" applyNumberFormat="1" applyFont="1" applyFill="1" applyBorder="1" applyAlignment="1">
      <alignment horizontal="right" vertical="center"/>
    </xf>
    <xf numFmtId="10" fontId="107" fillId="97" borderId="74" xfId="43" applyNumberFormat="1" applyFont="1" applyFill="1" applyBorder="1" applyAlignment="1" applyProtection="1">
      <alignment vertical="center"/>
    </xf>
    <xf numFmtId="0" fontId="203" fillId="97" borderId="74" xfId="27" applyFont="1" applyFill="1" applyBorder="1" applyAlignment="1">
      <alignment horizontal="left" vertical="center"/>
    </xf>
    <xf numFmtId="37" fontId="107" fillId="97" borderId="74" xfId="42" applyNumberFormat="1" applyFont="1" applyFill="1" applyBorder="1" applyAlignment="1" applyProtection="1">
      <alignment horizontal="right"/>
    </xf>
    <xf numFmtId="3" fontId="107" fillId="97" borderId="101" xfId="42" applyNumberFormat="1" applyFont="1" applyFill="1" applyBorder="1" applyProtection="1"/>
    <xf numFmtId="3" fontId="107" fillId="97" borderId="102" xfId="42" applyNumberFormat="1" applyFont="1" applyFill="1" applyBorder="1" applyProtection="1"/>
    <xf numFmtId="37" fontId="107" fillId="97" borderId="101" xfId="27" applyNumberFormat="1" applyFont="1" applyFill="1" applyBorder="1" applyAlignment="1">
      <alignment horizontal="right" vertical="center"/>
    </xf>
    <xf numFmtId="10" fontId="107" fillId="97" borderId="101" xfId="43" applyNumberFormat="1" applyFont="1" applyFill="1" applyBorder="1" applyAlignment="1" applyProtection="1">
      <alignment vertical="center"/>
    </xf>
    <xf numFmtId="37" fontId="107" fillId="97" borderId="74" xfId="42" applyNumberFormat="1" applyFont="1" applyFill="1" applyBorder="1" applyAlignment="1" applyProtection="1">
      <alignment vertical="center"/>
    </xf>
    <xf numFmtId="0" fontId="55" fillId="0" borderId="59" xfId="0" applyFont="1" applyBorder="1" applyAlignment="1">
      <alignment vertical="center"/>
    </xf>
    <xf numFmtId="0" fontId="46" fillId="63" borderId="0" xfId="0" applyFont="1" applyFill="1" applyAlignment="1">
      <alignment vertical="center"/>
    </xf>
    <xf numFmtId="9" fontId="60" fillId="63" borderId="0" xfId="3" applyFont="1" applyFill="1" applyBorder="1" applyAlignment="1">
      <alignment vertical="center"/>
    </xf>
    <xf numFmtId="3" fontId="55" fillId="0" borderId="59" xfId="0" applyNumberFormat="1" applyFont="1" applyBorder="1" applyAlignment="1">
      <alignment vertical="center"/>
    </xf>
    <xf numFmtId="3" fontId="55" fillId="0" borderId="60" xfId="0" applyNumberFormat="1" applyFont="1" applyBorder="1" applyAlignment="1">
      <alignment vertical="center"/>
    </xf>
    <xf numFmtId="0" fontId="35" fillId="55" borderId="103" xfId="0" applyFont="1" applyFill="1" applyBorder="1" applyAlignment="1">
      <alignment vertical="center"/>
    </xf>
    <xf numFmtId="3" fontId="35" fillId="55" borderId="103" xfId="0" applyNumberFormat="1" applyFont="1" applyFill="1" applyBorder="1" applyAlignment="1">
      <alignment vertical="center"/>
    </xf>
    <xf numFmtId="3" fontId="35" fillId="55" borderId="60" xfId="0" applyNumberFormat="1" applyFont="1" applyFill="1" applyBorder="1" applyAlignment="1">
      <alignment vertical="center"/>
    </xf>
    <xf numFmtId="3" fontId="55" fillId="0" borderId="101" xfId="0" applyNumberFormat="1" applyFont="1" applyBorder="1" applyAlignment="1">
      <alignment vertical="center"/>
    </xf>
    <xf numFmtId="0" fontId="35" fillId="55" borderId="36" xfId="0" applyFont="1" applyFill="1" applyBorder="1" applyAlignment="1">
      <alignment vertical="center"/>
    </xf>
    <xf numFmtId="0" fontId="35" fillId="55" borderId="37" xfId="0" applyFont="1" applyFill="1" applyBorder="1" applyAlignment="1">
      <alignment vertical="center"/>
    </xf>
    <xf numFmtId="9" fontId="35" fillId="55" borderId="38" xfId="3" applyFont="1" applyFill="1" applyBorder="1" applyAlignment="1">
      <alignment vertical="center"/>
    </xf>
    <xf numFmtId="0" fontId="50" fillId="67" borderId="26" xfId="0" applyFont="1" applyFill="1" applyBorder="1" applyAlignment="1">
      <alignment horizontal="center" vertical="center"/>
    </xf>
    <xf numFmtId="0" fontId="50" fillId="67" borderId="26" xfId="0" applyFont="1" applyFill="1" applyBorder="1" applyAlignment="1">
      <alignment horizontal="center" vertical="center" wrapText="1"/>
    </xf>
    <xf numFmtId="0" fontId="52" fillId="0" borderId="59" xfId="0" applyFont="1" applyBorder="1" applyAlignment="1">
      <alignment vertical="center"/>
    </xf>
    <xf numFmtId="3" fontId="52" fillId="0" borderId="59" xfId="0" applyNumberFormat="1" applyFont="1" applyBorder="1" applyAlignment="1">
      <alignment vertical="center"/>
    </xf>
    <xf numFmtId="0" fontId="50" fillId="67" borderId="36" xfId="0" applyFont="1" applyFill="1" applyBorder="1" applyAlignment="1">
      <alignment vertical="center"/>
    </xf>
    <xf numFmtId="0" fontId="50" fillId="67" borderId="37" xfId="0" applyFont="1" applyFill="1" applyBorder="1" applyAlignment="1">
      <alignment vertical="center"/>
    </xf>
    <xf numFmtId="9" fontId="50" fillId="67" borderId="38" xfId="3" applyFont="1" applyFill="1" applyBorder="1" applyAlignment="1">
      <alignment vertical="center"/>
    </xf>
    <xf numFmtId="0" fontId="157" fillId="0" borderId="59" xfId="0" applyFont="1" applyBorder="1" applyAlignment="1">
      <alignment vertical="center"/>
    </xf>
    <xf numFmtId="3" fontId="157" fillId="0" borderId="59" xfId="0" applyNumberFormat="1" applyFont="1" applyBorder="1" applyAlignment="1">
      <alignment vertical="center"/>
    </xf>
    <xf numFmtId="0" fontId="55" fillId="0" borderId="60" xfId="0" applyFont="1" applyBorder="1" applyAlignment="1">
      <alignment vertical="center"/>
    </xf>
    <xf numFmtId="3" fontId="187" fillId="0" borderId="0" xfId="39" applyNumberFormat="1" applyAlignment="1">
      <alignment horizontal="left" vertical="top"/>
    </xf>
    <xf numFmtId="0" fontId="55" fillId="0" borderId="101" xfId="0" applyFont="1" applyBorder="1" applyAlignment="1">
      <alignment vertical="center"/>
    </xf>
    <xf numFmtId="0" fontId="35" fillId="55" borderId="38" xfId="0" applyFont="1" applyFill="1" applyBorder="1" applyAlignment="1">
      <alignment horizontal="center" vertical="center"/>
    </xf>
    <xf numFmtId="0" fontId="35" fillId="55" borderId="38" xfId="0" applyFont="1" applyFill="1" applyBorder="1" applyAlignment="1">
      <alignment horizontal="center" vertical="center" wrapText="1"/>
    </xf>
    <xf numFmtId="0" fontId="35" fillId="55" borderId="38" xfId="0" applyFont="1" applyFill="1" applyBorder="1" applyAlignment="1">
      <alignment vertical="center"/>
    </xf>
    <xf numFmtId="3" fontId="35" fillId="55" borderId="17" xfId="0" applyNumberFormat="1" applyFont="1" applyFill="1" applyBorder="1" applyAlignment="1">
      <alignment vertical="center"/>
    </xf>
    <xf numFmtId="176" fontId="38" fillId="29" borderId="51" xfId="1" applyNumberFormat="1" applyFont="1" applyFill="1" applyBorder="1" applyAlignment="1" applyProtection="1">
      <alignment horizontal="center" vertical="center" wrapText="1"/>
    </xf>
    <xf numFmtId="176" fontId="38" fillId="29" borderId="4" xfId="1" applyNumberFormat="1" applyFont="1" applyFill="1" applyBorder="1" applyAlignment="1" applyProtection="1">
      <alignment horizontal="center" vertical="center" wrapText="1"/>
    </xf>
    <xf numFmtId="0" fontId="64" fillId="55" borderId="4" xfId="0" applyFont="1" applyFill="1" applyBorder="1" applyAlignment="1">
      <alignment horizontal="center" vertical="center"/>
    </xf>
    <xf numFmtId="0" fontId="35" fillId="67" borderId="17" xfId="0" applyFont="1" applyFill="1" applyBorder="1" applyAlignment="1">
      <alignment horizontal="center" vertical="center"/>
    </xf>
    <xf numFmtId="0" fontId="35" fillId="67" borderId="17" xfId="0" applyFont="1" applyFill="1" applyBorder="1" applyAlignment="1">
      <alignment horizontal="center" vertical="center" wrapText="1"/>
    </xf>
    <xf numFmtId="3" fontId="52" fillId="0" borderId="4" xfId="0" applyNumberFormat="1" applyFont="1" applyBorder="1" applyAlignment="1">
      <alignment vertical="center"/>
    </xf>
    <xf numFmtId="166" fontId="0" fillId="0" borderId="4" xfId="1" applyFont="1" applyBorder="1"/>
    <xf numFmtId="0" fontId="55" fillId="0" borderId="92" xfId="0" applyFont="1" applyBorder="1" applyAlignment="1">
      <alignment vertical="center" wrapText="1"/>
    </xf>
    <xf numFmtId="3" fontId="52" fillId="0" borderId="51" xfId="0" applyNumberFormat="1" applyFont="1" applyBorder="1" applyAlignment="1">
      <alignment vertical="center"/>
    </xf>
    <xf numFmtId="0" fontId="55" fillId="0" borderId="69" xfId="0" applyFont="1" applyBorder="1" applyAlignment="1">
      <alignment vertical="center" wrapText="1"/>
    </xf>
    <xf numFmtId="0" fontId="35" fillId="67" borderId="93" xfId="0" applyFont="1" applyFill="1" applyBorder="1" applyAlignment="1">
      <alignment vertical="center"/>
    </xf>
    <xf numFmtId="3" fontId="50" fillId="67" borderId="14" xfId="0" applyNumberFormat="1" applyFont="1" applyFill="1" applyBorder="1" applyAlignment="1">
      <alignment vertical="center"/>
    </xf>
    <xf numFmtId="9" fontId="119" fillId="0" borderId="58" xfId="3" applyBorder="1" applyAlignment="1">
      <alignment horizontal="center" vertical="center"/>
    </xf>
    <xf numFmtId="9" fontId="119" fillId="0" borderId="32" xfId="3" applyBorder="1" applyAlignment="1">
      <alignment horizontal="center" vertical="center"/>
    </xf>
    <xf numFmtId="9" fontId="41" fillId="67" borderId="63" xfId="3" applyFont="1" applyFill="1" applyBorder="1" applyAlignment="1">
      <alignment horizontal="center" vertical="center"/>
    </xf>
    <xf numFmtId="9" fontId="41" fillId="67" borderId="66" xfId="3" applyFont="1" applyFill="1" applyBorder="1" applyAlignment="1">
      <alignment horizontal="center" vertical="center"/>
    </xf>
    <xf numFmtId="9" fontId="127" fillId="29" borderId="61" xfId="3" applyFont="1" applyFill="1" applyBorder="1" applyAlignment="1" applyProtection="1">
      <alignment horizontal="center" vertical="center" wrapText="1"/>
    </xf>
    <xf numFmtId="173" fontId="127" fillId="67" borderId="38" xfId="2" applyNumberFormat="1" applyFont="1" applyFill="1" applyBorder="1" applyAlignment="1">
      <alignment vertical="center"/>
    </xf>
    <xf numFmtId="179" fontId="88" fillId="28" borderId="32" xfId="28" applyNumberFormat="1" applyFont="1" applyFill="1" applyBorder="1" applyAlignment="1">
      <alignment horizontal="center" vertical="center"/>
    </xf>
    <xf numFmtId="179" fontId="27" fillId="28" borderId="4" xfId="34" applyNumberFormat="1" applyFont="1" applyFill="1" applyBorder="1" applyAlignment="1" applyProtection="1">
      <alignment horizontal="center" vertical="center" wrapText="1"/>
    </xf>
    <xf numFmtId="9" fontId="28" fillId="28" borderId="4" xfId="34" applyFont="1" applyFill="1" applyBorder="1" applyAlignment="1" applyProtection="1">
      <alignment horizontal="center" vertical="center" wrapText="1"/>
    </xf>
    <xf numFmtId="9" fontId="27" fillId="0" borderId="4" xfId="3" applyFont="1" applyBorder="1" applyAlignment="1" applyProtection="1">
      <alignment horizontal="center" vertical="center"/>
    </xf>
    <xf numFmtId="0" fontId="73" fillId="128" borderId="65" xfId="28" applyFont="1" applyFill="1" applyBorder="1" applyAlignment="1">
      <alignment horizontal="center" vertical="center" wrapText="1"/>
    </xf>
    <xf numFmtId="0" fontId="73" fillId="128" borderId="52" xfId="28" applyFont="1" applyFill="1" applyBorder="1" applyAlignment="1">
      <alignment horizontal="center" vertical="center" wrapText="1"/>
    </xf>
    <xf numFmtId="9" fontId="105" fillId="24" borderId="38" xfId="28" applyNumberFormat="1" applyFont="1" applyFill="1" applyBorder="1" applyAlignment="1">
      <alignment horizontal="center" vertical="center"/>
    </xf>
    <xf numFmtId="176" fontId="119" fillId="0" borderId="0" xfId="1" applyNumberFormat="1"/>
    <xf numFmtId="176" fontId="15" fillId="0" borderId="0" xfId="28" applyNumberFormat="1"/>
    <xf numFmtId="0" fontId="35" fillId="67" borderId="0" xfId="0" applyFont="1" applyFill="1" applyAlignment="1">
      <alignment horizontal="center" vertical="center" wrapText="1"/>
    </xf>
    <xf numFmtId="0" fontId="35" fillId="67" borderId="140" xfId="0" applyFont="1" applyFill="1" applyBorder="1" applyAlignment="1">
      <alignment horizontal="center" vertical="center" wrapText="1"/>
    </xf>
    <xf numFmtId="0" fontId="47" fillId="67" borderId="4" xfId="0" applyFont="1" applyFill="1" applyBorder="1" applyAlignment="1">
      <alignment horizontal="center" vertical="center" wrapText="1"/>
    </xf>
    <xf numFmtId="17" fontId="47" fillId="67" borderId="4" xfId="0" applyNumberFormat="1" applyFont="1" applyFill="1" applyBorder="1" applyAlignment="1">
      <alignment horizontal="center" vertical="center" wrapText="1"/>
    </xf>
    <xf numFmtId="16" fontId="47" fillId="67" borderId="4" xfId="0" applyNumberFormat="1" applyFont="1" applyFill="1" applyBorder="1" applyAlignment="1">
      <alignment horizontal="center" vertical="center" wrapText="1"/>
    </xf>
    <xf numFmtId="0" fontId="97" fillId="29" borderId="4" xfId="0" applyFont="1" applyFill="1" applyBorder="1" applyAlignment="1">
      <alignment horizontal="center" vertical="center" wrapText="1"/>
    </xf>
    <xf numFmtId="0" fontId="25" fillId="28" borderId="4" xfId="0" applyFont="1" applyFill="1" applyBorder="1" applyAlignment="1">
      <alignment horizontal="center" vertical="center" wrapText="1"/>
    </xf>
    <xf numFmtId="0" fontId="0" fillId="0" borderId="4" xfId="0" applyBorder="1" applyAlignment="1">
      <alignment horizontal="justify" vertical="center" wrapText="1"/>
    </xf>
    <xf numFmtId="0" fontId="209" fillId="48" borderId="4" xfId="0" applyFont="1" applyFill="1" applyBorder="1" applyAlignment="1">
      <alignment horizontal="center" vertical="center" wrapText="1"/>
    </xf>
    <xf numFmtId="0" fontId="211" fillId="130" borderId="4" xfId="0" applyFont="1" applyFill="1" applyBorder="1" applyAlignment="1">
      <alignment horizontal="center" vertical="center" wrapText="1"/>
    </xf>
    <xf numFmtId="0" fontId="90" fillId="48" borderId="34" xfId="0" applyFont="1" applyFill="1" applyBorder="1" applyAlignment="1">
      <alignment horizontal="center" vertical="center" wrapText="1"/>
    </xf>
    <xf numFmtId="9" fontId="130" fillId="63" borderId="32" xfId="0" applyNumberFormat="1" applyFont="1" applyFill="1" applyBorder="1" applyAlignment="1">
      <alignment horizontal="center" vertical="center"/>
    </xf>
    <xf numFmtId="168" fontId="59" fillId="17" borderId="4" xfId="36" applyFont="1" applyFill="1" applyBorder="1" applyAlignment="1" applyProtection="1">
      <alignment horizontal="right" vertical="center"/>
    </xf>
    <xf numFmtId="1" fontId="157" fillId="27" borderId="4" xfId="0" applyNumberFormat="1" applyFont="1" applyFill="1" applyBorder="1" applyAlignment="1">
      <alignment horizontal="center" vertical="center" wrapText="1"/>
    </xf>
    <xf numFmtId="1" fontId="157" fillId="17" borderId="4" xfId="3" applyNumberFormat="1" applyFont="1" applyFill="1" applyBorder="1" applyAlignment="1" applyProtection="1">
      <alignment horizontal="center" vertical="center"/>
    </xf>
    <xf numFmtId="1" fontId="131" fillId="0" borderId="0" xfId="0" applyNumberFormat="1" applyFont="1" applyAlignment="1">
      <alignment horizontal="center" vertical="center"/>
    </xf>
    <xf numFmtId="10" fontId="38" fillId="59" borderId="4" xfId="3" applyNumberFormat="1" applyFont="1" applyFill="1" applyBorder="1" applyAlignment="1" applyProtection="1">
      <alignment horizontal="center" vertical="center"/>
    </xf>
    <xf numFmtId="10" fontId="39" fillId="28" borderId="40" xfId="3" applyNumberFormat="1" applyFont="1" applyFill="1" applyBorder="1" applyAlignment="1" applyProtection="1">
      <alignment horizontal="center" vertical="center"/>
    </xf>
    <xf numFmtId="10" fontId="38" fillId="29" borderId="97" xfId="3" applyNumberFormat="1" applyFont="1" applyFill="1" applyBorder="1" applyAlignment="1" applyProtection="1">
      <alignment horizontal="center" vertical="center"/>
    </xf>
    <xf numFmtId="10" fontId="38" fillId="29" borderId="32" xfId="3" applyNumberFormat="1" applyFont="1" applyFill="1" applyBorder="1" applyAlignment="1" applyProtection="1">
      <alignment horizontal="center" vertical="center"/>
    </xf>
    <xf numFmtId="10" fontId="38" fillId="29" borderId="62" xfId="3" applyNumberFormat="1" applyFont="1" applyFill="1" applyBorder="1" applyAlignment="1" applyProtection="1">
      <alignment horizontal="center" vertical="center"/>
    </xf>
    <xf numFmtId="10" fontId="39" fillId="28" borderId="41" xfId="3" applyNumberFormat="1" applyFont="1" applyFill="1" applyBorder="1" applyAlignment="1" applyProtection="1">
      <alignment horizontal="center" vertical="center"/>
    </xf>
    <xf numFmtId="10" fontId="38" fillId="29" borderId="4" xfId="3" applyNumberFormat="1" applyFont="1" applyFill="1" applyBorder="1" applyAlignment="1" applyProtection="1">
      <alignment horizontal="center" vertical="center"/>
    </xf>
    <xf numFmtId="10" fontId="39" fillId="28" borderId="38" xfId="3" applyNumberFormat="1" applyFont="1" applyFill="1" applyBorder="1" applyAlignment="1" applyProtection="1">
      <alignment horizontal="center" vertical="center"/>
    </xf>
    <xf numFmtId="10" fontId="38" fillId="29" borderId="34" xfId="3" applyNumberFormat="1" applyFont="1" applyFill="1" applyBorder="1" applyAlignment="1" applyProtection="1">
      <alignment horizontal="center" vertical="center"/>
    </xf>
    <xf numFmtId="10" fontId="59" fillId="27" borderId="4" xfId="3" applyNumberFormat="1" applyFont="1" applyFill="1" applyBorder="1" applyAlignment="1" applyProtection="1">
      <alignment horizontal="center" vertical="center" wrapText="1"/>
    </xf>
    <xf numFmtId="10" fontId="39" fillId="29" borderId="4" xfId="3" applyNumberFormat="1" applyFont="1" applyFill="1" applyBorder="1" applyAlignment="1" applyProtection="1">
      <alignment horizontal="center" vertical="center"/>
    </xf>
    <xf numFmtId="10" fontId="38" fillId="59" borderId="3" xfId="3" applyNumberFormat="1" applyFont="1" applyFill="1" applyBorder="1" applyAlignment="1" applyProtection="1">
      <alignment horizontal="center" vertical="center"/>
    </xf>
    <xf numFmtId="10" fontId="38" fillId="29" borderId="101" xfId="3" applyNumberFormat="1" applyFont="1" applyFill="1" applyBorder="1" applyAlignment="1" applyProtection="1">
      <alignment horizontal="center" vertical="center"/>
    </xf>
    <xf numFmtId="10" fontId="38" fillId="29" borderId="59" xfId="3" applyNumberFormat="1" applyFont="1" applyFill="1" applyBorder="1" applyAlignment="1" applyProtection="1">
      <alignment horizontal="center" vertical="center"/>
    </xf>
    <xf numFmtId="10" fontId="38" fillId="29" borderId="60" xfId="3" applyNumberFormat="1" applyFont="1" applyFill="1" applyBorder="1" applyAlignment="1" applyProtection="1">
      <alignment horizontal="center" vertical="center"/>
    </xf>
    <xf numFmtId="10" fontId="38" fillId="59" borderId="101" xfId="3" applyNumberFormat="1" applyFont="1" applyFill="1" applyBorder="1" applyAlignment="1" applyProtection="1">
      <alignment horizontal="center" vertical="center"/>
    </xf>
    <xf numFmtId="10" fontId="59" fillId="17" borderId="4" xfId="3" applyNumberFormat="1" applyFont="1" applyFill="1" applyBorder="1" applyAlignment="1" applyProtection="1">
      <alignment horizontal="center" vertical="center" wrapText="1"/>
    </xf>
    <xf numFmtId="14" fontId="30" fillId="0" borderId="0" xfId="0" applyNumberFormat="1" applyFont="1"/>
    <xf numFmtId="0" fontId="59" fillId="139" borderId="4" xfId="0" applyFont="1" applyFill="1" applyBorder="1" applyAlignment="1">
      <alignment horizontal="center" vertical="center" wrapText="1"/>
    </xf>
    <xf numFmtId="0" fontId="59" fillId="138" borderId="4" xfId="0" applyFont="1" applyFill="1" applyBorder="1" applyAlignment="1">
      <alignment horizontal="center" vertical="center" wrapText="1"/>
    </xf>
    <xf numFmtId="0" fontId="36" fillId="0" borderId="0" xfId="0" applyFont="1"/>
    <xf numFmtId="0" fontId="18" fillId="63" borderId="0" xfId="0" applyFont="1" applyFill="1"/>
    <xf numFmtId="0" fontId="36" fillId="63" borderId="0" xfId="0" applyFont="1" applyFill="1"/>
    <xf numFmtId="0" fontId="59" fillId="95" borderId="34" xfId="0" applyFont="1" applyFill="1" applyBorder="1" applyAlignment="1">
      <alignment horizontal="center" vertical="center" wrapText="1"/>
    </xf>
    <xf numFmtId="0" fontId="50" fillId="0" borderId="4" xfId="0" applyFont="1" applyBorder="1" applyAlignment="1">
      <alignment horizontal="center"/>
    </xf>
    <xf numFmtId="0" fontId="51" fillId="0" borderId="4" xfId="0" applyFont="1" applyBorder="1" applyAlignment="1">
      <alignment vertical="center"/>
    </xf>
    <xf numFmtId="0" fontId="51" fillId="0" borderId="4" xfId="0" applyFont="1" applyBorder="1" applyAlignment="1">
      <alignment horizontal="justify" vertical="center" wrapText="1"/>
    </xf>
    <xf numFmtId="0" fontId="51" fillId="0" borderId="4" xfId="0" applyFont="1" applyBorder="1" applyAlignment="1">
      <alignment horizontal="center" vertical="center"/>
    </xf>
    <xf numFmtId="168" fontId="59" fillId="142" borderId="4" xfId="36" applyFont="1" applyFill="1" applyBorder="1" applyAlignment="1" applyProtection="1">
      <alignment vertical="center" wrapText="1"/>
    </xf>
    <xf numFmtId="168" fontId="59" fillId="142" borderId="3" xfId="36" applyFont="1" applyFill="1" applyBorder="1" applyAlignment="1" applyProtection="1">
      <alignment vertical="center" wrapText="1"/>
    </xf>
    <xf numFmtId="168" fontId="59" fillId="142" borderId="34" xfId="36" applyFont="1" applyFill="1" applyBorder="1" applyAlignment="1" applyProtection="1">
      <alignment vertical="center" wrapText="1"/>
    </xf>
    <xf numFmtId="168" fontId="59" fillId="142" borderId="51" xfId="36" applyFont="1" applyFill="1" applyBorder="1" applyAlignment="1" applyProtection="1">
      <alignment vertical="center" wrapText="1"/>
    </xf>
    <xf numFmtId="168" fontId="59" fillId="142" borderId="14" xfId="36" applyFont="1" applyFill="1" applyBorder="1" applyAlignment="1" applyProtection="1">
      <alignment vertical="center" wrapText="1"/>
    </xf>
    <xf numFmtId="0" fontId="51" fillId="0" borderId="4" xfId="0" applyFont="1" applyBorder="1" applyAlignment="1">
      <alignment horizontal="center" vertical="center" wrapText="1"/>
    </xf>
    <xf numFmtId="173" fontId="54" fillId="27" borderId="4" xfId="36" applyNumberFormat="1" applyFont="1" applyFill="1" applyBorder="1" applyAlignment="1" applyProtection="1">
      <alignment horizontal="center" vertical="center" wrapText="1"/>
    </xf>
    <xf numFmtId="173" fontId="54" fillId="17" borderId="4" xfId="36" applyNumberFormat="1" applyFont="1" applyFill="1" applyBorder="1" applyAlignment="1" applyProtection="1">
      <alignment horizontal="center" vertical="center"/>
    </xf>
    <xf numFmtId="168" fontId="59" fillId="144" borderId="4" xfId="36" applyFont="1" applyFill="1" applyBorder="1" applyAlignment="1" applyProtection="1">
      <alignment vertical="center" wrapText="1"/>
    </xf>
    <xf numFmtId="168" fontId="158" fillId="17" borderId="4" xfId="36" applyFont="1" applyFill="1" applyBorder="1" applyAlignment="1" applyProtection="1">
      <alignment horizontal="right" vertical="center"/>
    </xf>
    <xf numFmtId="0" fontId="214" fillId="0" borderId="4" xfId="0" applyFont="1" applyBorder="1" applyAlignment="1">
      <alignment horizontal="center" vertical="center"/>
    </xf>
    <xf numFmtId="17" fontId="51" fillId="0" borderId="4" xfId="0" applyNumberFormat="1" applyFont="1" applyBorder="1" applyAlignment="1">
      <alignment vertical="center"/>
    </xf>
    <xf numFmtId="0" fontId="51" fillId="0" borderId="4" xfId="0" applyFont="1" applyBorder="1" applyAlignment="1">
      <alignment vertical="center" wrapText="1"/>
    </xf>
    <xf numFmtId="0" fontId="51" fillId="0" borderId="33" xfId="0" applyFont="1" applyBorder="1" applyAlignment="1">
      <alignment horizontal="center" vertical="center"/>
    </xf>
    <xf numFmtId="0" fontId="26" fillId="63" borderId="0" xfId="0" applyFont="1" applyFill="1"/>
    <xf numFmtId="0" fontId="51" fillId="0" borderId="3" xfId="0" applyFont="1" applyBorder="1" applyAlignment="1">
      <alignment horizontal="center" vertical="center" wrapText="1"/>
    </xf>
    <xf numFmtId="0" fontId="51" fillId="0" borderId="3" xfId="0" applyFont="1" applyBorder="1" applyAlignment="1">
      <alignment vertical="center"/>
    </xf>
    <xf numFmtId="0" fontId="51" fillId="0" borderId="3" xfId="0" applyFont="1" applyBorder="1" applyAlignment="1">
      <alignment horizontal="justify" vertical="center" wrapText="1"/>
    </xf>
    <xf numFmtId="0" fontId="51" fillId="0" borderId="43" xfId="0" applyFont="1" applyBorder="1" applyAlignment="1">
      <alignment horizontal="center" vertical="center" wrapText="1"/>
    </xf>
    <xf numFmtId="0" fontId="216" fillId="0" borderId="0" xfId="0" applyFont="1" applyAlignment="1">
      <alignment vertical="center"/>
    </xf>
    <xf numFmtId="3" fontId="216" fillId="0" borderId="0" xfId="0" applyNumberFormat="1" applyFont="1" applyAlignment="1">
      <alignment vertical="center"/>
    </xf>
    <xf numFmtId="0" fontId="51" fillId="62" borderId="4" xfId="0" applyFont="1" applyFill="1" applyBorder="1" applyAlignment="1">
      <alignment horizontal="center" vertical="center" wrapText="1"/>
    </xf>
    <xf numFmtId="0" fontId="217" fillId="67" borderId="49" xfId="27" applyFont="1" applyFill="1" applyBorder="1" applyAlignment="1">
      <alignment horizontal="center" vertical="center"/>
    </xf>
    <xf numFmtId="0" fontId="217" fillId="67" borderId="20" xfId="27" applyFont="1" applyFill="1" applyBorder="1" applyAlignment="1">
      <alignment horizontal="center" vertical="center"/>
    </xf>
    <xf numFmtId="0" fontId="56" fillId="67" borderId="20" xfId="27" applyFont="1" applyFill="1" applyBorder="1" applyAlignment="1">
      <alignment horizontal="justify" vertical="center" wrapText="1"/>
    </xf>
    <xf numFmtId="14" fontId="56" fillId="146" borderId="0" xfId="0" applyNumberFormat="1" applyFont="1" applyFill="1" applyAlignment="1">
      <alignment vertical="center"/>
    </xf>
    <xf numFmtId="0" fontId="0" fillId="0" borderId="4" xfId="0" applyBorder="1"/>
    <xf numFmtId="0" fontId="51" fillId="0" borderId="23" xfId="0" applyFont="1" applyBorder="1" applyAlignment="1">
      <alignment vertical="center"/>
    </xf>
    <xf numFmtId="0" fontId="51" fillId="0" borderId="23" xfId="0" applyFont="1" applyBorder="1" applyAlignment="1">
      <alignment horizontal="center" vertical="center" wrapText="1"/>
    </xf>
    <xf numFmtId="0" fontId="147" fillId="0" borderId="0" xfId="27" applyFont="1"/>
    <xf numFmtId="0" fontId="217" fillId="107" borderId="34" xfId="27" applyFont="1" applyFill="1" applyBorder="1" applyAlignment="1">
      <alignment horizontal="center" vertical="center" wrapText="1"/>
    </xf>
    <xf numFmtId="0" fontId="53" fillId="107" borderId="34" xfId="27" applyFont="1" applyFill="1" applyBorder="1" applyAlignment="1">
      <alignment horizontal="center" vertical="center" wrapText="1"/>
    </xf>
    <xf numFmtId="0" fontId="156" fillId="107" borderId="34" xfId="27" applyFont="1" applyFill="1" applyBorder="1" applyAlignment="1">
      <alignment horizontal="center" vertical="center" wrapText="1"/>
    </xf>
    <xf numFmtId="14" fontId="142" fillId="106" borderId="4" xfId="36" applyNumberFormat="1" applyFont="1" applyFill="1" applyBorder="1" applyAlignment="1" applyProtection="1">
      <alignment horizontal="right" vertical="center" wrapText="1"/>
    </xf>
    <xf numFmtId="14" fontId="142" fillId="147" borderId="51" xfId="0" applyNumberFormat="1" applyFont="1" applyFill="1" applyBorder="1" applyAlignment="1">
      <alignment vertical="center"/>
    </xf>
    <xf numFmtId="173" fontId="142" fillId="107" borderId="34" xfId="2" applyNumberFormat="1" applyFont="1" applyFill="1" applyBorder="1" applyAlignment="1">
      <alignment vertical="center"/>
    </xf>
    <xf numFmtId="0" fontId="142" fillId="107" borderId="34" xfId="27" applyFont="1" applyFill="1" applyBorder="1" applyAlignment="1">
      <alignment horizontal="center" vertical="center" wrapText="1"/>
    </xf>
    <xf numFmtId="0" fontId="121" fillId="107" borderId="34" xfId="27" applyFont="1" applyFill="1" applyBorder="1" applyAlignment="1">
      <alignment horizontal="center" vertical="center" wrapText="1"/>
    </xf>
    <xf numFmtId="0" fontId="222" fillId="107" borderId="34" xfId="27" applyFont="1" applyFill="1" applyBorder="1"/>
    <xf numFmtId="0" fontId="222" fillId="107" borderId="97" xfId="27" applyFont="1" applyFill="1" applyBorder="1"/>
    <xf numFmtId="0" fontId="217" fillId="107" borderId="14" xfId="27" applyFont="1" applyFill="1" applyBorder="1" applyAlignment="1">
      <alignment horizontal="center" vertical="center" wrapText="1"/>
    </xf>
    <xf numFmtId="0" fontId="53" fillId="107" borderId="14" xfId="27" applyFont="1" applyFill="1" applyBorder="1" applyAlignment="1">
      <alignment horizontal="center" vertical="center" wrapText="1"/>
    </xf>
    <xf numFmtId="0" fontId="156" fillId="107" borderId="14" xfId="27" applyFont="1" applyFill="1" applyBorder="1" applyAlignment="1">
      <alignment horizontal="center" vertical="center" wrapText="1"/>
    </xf>
    <xf numFmtId="173" fontId="142" fillId="107" borderId="14" xfId="2" applyNumberFormat="1" applyFont="1" applyFill="1" applyBorder="1" applyAlignment="1">
      <alignment vertical="center"/>
    </xf>
    <xf numFmtId="0" fontId="142" fillId="107" borderId="14" xfId="27" applyFont="1" applyFill="1" applyBorder="1" applyAlignment="1">
      <alignment horizontal="center" vertical="center" wrapText="1"/>
    </xf>
    <xf numFmtId="0" fontId="223" fillId="107" borderId="14" xfId="27" applyFont="1" applyFill="1" applyBorder="1" applyAlignment="1">
      <alignment horizontal="center" vertical="center"/>
    </xf>
    <xf numFmtId="0" fontId="222" fillId="107" borderId="14" xfId="27" applyFont="1" applyFill="1" applyBorder="1"/>
    <xf numFmtId="0" fontId="222" fillId="107" borderId="63" xfId="27" applyFont="1" applyFill="1" applyBorder="1"/>
    <xf numFmtId="0" fontId="72" fillId="80" borderId="20" xfId="27" applyFont="1" applyFill="1" applyBorder="1" applyAlignment="1">
      <alignment horizontal="center" vertical="center"/>
    </xf>
    <xf numFmtId="0" fontId="53" fillId="80" borderId="20" xfId="27" applyFont="1" applyFill="1" applyBorder="1" applyAlignment="1">
      <alignment horizontal="center" vertical="center" wrapText="1"/>
    </xf>
    <xf numFmtId="0" fontId="156" fillId="80" borderId="20" xfId="27" applyFont="1" applyFill="1" applyBorder="1" applyAlignment="1">
      <alignment horizontal="center" vertical="center" wrapText="1"/>
    </xf>
    <xf numFmtId="14" fontId="142" fillId="148" borderId="4" xfId="36" applyNumberFormat="1" applyFont="1" applyFill="1" applyBorder="1" applyAlignment="1" applyProtection="1">
      <alignment horizontal="right" vertical="center" wrapText="1"/>
    </xf>
    <xf numFmtId="173" fontId="142" fillId="80" borderId="20" xfId="2" applyNumberFormat="1" applyFont="1" applyFill="1" applyBorder="1" applyAlignment="1">
      <alignment vertical="center"/>
    </xf>
    <xf numFmtId="0" fontId="142" fillId="80" borderId="20" xfId="27" applyFont="1" applyFill="1" applyBorder="1" applyAlignment="1">
      <alignment horizontal="center" vertical="center" wrapText="1"/>
    </xf>
    <xf numFmtId="0" fontId="159" fillId="80" borderId="20" xfId="27" applyFont="1" applyFill="1" applyBorder="1" applyAlignment="1">
      <alignment horizontal="center" vertical="center" wrapText="1"/>
    </xf>
    <xf numFmtId="0" fontId="222" fillId="80" borderId="95" xfId="27" applyFont="1" applyFill="1" applyBorder="1"/>
    <xf numFmtId="0" fontId="217" fillId="80" borderId="4" xfId="27" applyFont="1" applyFill="1" applyBorder="1" applyAlignment="1">
      <alignment horizontal="center" vertical="center" wrapText="1"/>
    </xf>
    <xf numFmtId="0" fontId="53" fillId="80" borderId="4" xfId="27" applyFont="1" applyFill="1" applyBorder="1" applyAlignment="1">
      <alignment horizontal="center" vertical="center" wrapText="1"/>
    </xf>
    <xf numFmtId="0" fontId="156" fillId="80" borderId="4" xfId="27" applyFont="1" applyFill="1" applyBorder="1" applyAlignment="1">
      <alignment horizontal="center" vertical="center" wrapText="1"/>
    </xf>
    <xf numFmtId="173" fontId="142" fillId="80" borderId="4" xfId="2" applyNumberFormat="1" applyFont="1" applyFill="1" applyBorder="1" applyAlignment="1">
      <alignment vertical="center"/>
    </xf>
    <xf numFmtId="0" fontId="142" fillId="80" borderId="4" xfId="27" applyFont="1" applyFill="1" applyBorder="1" applyAlignment="1">
      <alignment horizontal="center" vertical="center" wrapText="1"/>
    </xf>
    <xf numFmtId="0" fontId="159" fillId="80" borderId="4" xfId="27" applyFont="1" applyFill="1" applyBorder="1" applyAlignment="1">
      <alignment horizontal="center" vertical="center" wrapText="1"/>
    </xf>
    <xf numFmtId="14" fontId="142" fillId="148" borderId="3" xfId="36" applyNumberFormat="1" applyFont="1" applyFill="1" applyBorder="1" applyAlignment="1" applyProtection="1">
      <alignment horizontal="right" vertical="center" wrapText="1"/>
    </xf>
    <xf numFmtId="14" fontId="142" fillId="142" borderId="20" xfId="0" applyNumberFormat="1" applyFont="1" applyFill="1" applyBorder="1" applyAlignment="1">
      <alignment vertical="center"/>
    </xf>
    <xf numFmtId="0" fontId="72" fillId="107" borderId="92" xfId="27" applyFont="1" applyFill="1" applyBorder="1" applyAlignment="1">
      <alignment horizontal="center" vertical="center"/>
    </xf>
    <xf numFmtId="0" fontId="53" fillId="107" borderId="51" xfId="27" applyFont="1" applyFill="1" applyBorder="1" applyAlignment="1">
      <alignment horizontal="center" vertical="center" wrapText="1"/>
    </xf>
    <xf numFmtId="0" fontId="156" fillId="107" borderId="51" xfId="27" applyFont="1" applyFill="1" applyBorder="1" applyAlignment="1">
      <alignment horizontal="center" vertical="center" wrapText="1"/>
    </xf>
    <xf numFmtId="14" fontId="142" fillId="106" borderId="51" xfId="36" applyNumberFormat="1" applyFont="1" applyFill="1" applyBorder="1" applyAlignment="1" applyProtection="1">
      <alignment horizontal="right" vertical="center" wrapText="1"/>
    </xf>
    <xf numFmtId="173" fontId="142" fillId="107" borderId="51" xfId="2" applyNumberFormat="1" applyFont="1" applyFill="1" applyBorder="1" applyAlignment="1">
      <alignment vertical="center"/>
    </xf>
    <xf numFmtId="0" fontId="142" fillId="107" borderId="51" xfId="27" applyFont="1" applyFill="1" applyBorder="1" applyAlignment="1">
      <alignment horizontal="center" vertical="center" wrapText="1"/>
    </xf>
    <xf numFmtId="0" fontId="159" fillId="107" borderId="51" xfId="27" applyFont="1" applyFill="1" applyBorder="1" applyAlignment="1">
      <alignment horizontal="center" vertical="center" wrapText="1"/>
    </xf>
    <xf numFmtId="0" fontId="222" fillId="107" borderId="58" xfId="27" applyFont="1" applyFill="1" applyBorder="1"/>
    <xf numFmtId="0" fontId="72" fillId="107" borderId="69" xfId="27" applyFont="1" applyFill="1" applyBorder="1" applyAlignment="1">
      <alignment horizontal="center" vertical="center"/>
    </xf>
    <xf numFmtId="0" fontId="53" fillId="107" borderId="4" xfId="27" applyFont="1" applyFill="1" applyBorder="1" applyAlignment="1">
      <alignment horizontal="center" vertical="center" wrapText="1"/>
    </xf>
    <xf numFmtId="0" fontId="156" fillId="107" borderId="4" xfId="27" applyFont="1" applyFill="1" applyBorder="1" applyAlignment="1">
      <alignment horizontal="center" vertical="center" wrapText="1"/>
    </xf>
    <xf numFmtId="173" fontId="142" fillId="107" borderId="4" xfId="2" applyNumberFormat="1" applyFont="1" applyFill="1" applyBorder="1" applyAlignment="1">
      <alignment vertical="center"/>
    </xf>
    <xf numFmtId="0" fontId="142" fillId="107" borderId="4" xfId="27" applyFont="1" applyFill="1" applyBorder="1" applyAlignment="1">
      <alignment horizontal="center" vertical="center" wrapText="1"/>
    </xf>
    <xf numFmtId="0" fontId="159" fillId="107" borderId="4" xfId="27" applyFont="1" applyFill="1" applyBorder="1" applyAlignment="1">
      <alignment horizontal="center" vertical="center" wrapText="1"/>
    </xf>
    <xf numFmtId="0" fontId="222" fillId="107" borderId="32" xfId="27" applyFont="1" applyFill="1" applyBorder="1"/>
    <xf numFmtId="0" fontId="72" fillId="80" borderId="4" xfId="27" applyFont="1" applyFill="1" applyBorder="1" applyAlignment="1">
      <alignment horizontal="center" vertical="center" wrapText="1"/>
    </xf>
    <xf numFmtId="0" fontId="222" fillId="80" borderId="4" xfId="27" applyFont="1" applyFill="1" applyBorder="1"/>
    <xf numFmtId="0" fontId="72" fillId="107" borderId="70" xfId="27" applyFont="1" applyFill="1" applyBorder="1" applyAlignment="1">
      <alignment horizontal="center" vertical="center" wrapText="1"/>
    </xf>
    <xf numFmtId="0" fontId="53" fillId="107" borderId="3" xfId="27" applyFont="1" applyFill="1" applyBorder="1" applyAlignment="1">
      <alignment horizontal="center" vertical="center" wrapText="1"/>
    </xf>
    <xf numFmtId="0" fontId="156" fillId="107" borderId="3" xfId="27" applyFont="1" applyFill="1" applyBorder="1" applyAlignment="1">
      <alignment horizontal="center" vertical="center" wrapText="1"/>
    </xf>
    <xf numFmtId="14" fontId="142" fillId="106" borderId="3" xfId="36" applyNumberFormat="1" applyFont="1" applyFill="1" applyBorder="1" applyAlignment="1" applyProtection="1">
      <alignment horizontal="right" vertical="center" wrapText="1"/>
    </xf>
    <xf numFmtId="173" fontId="142" fillId="107" borderId="3" xfId="2" applyNumberFormat="1" applyFont="1" applyFill="1" applyBorder="1" applyAlignment="1">
      <alignment vertical="center"/>
    </xf>
    <xf numFmtId="0" fontId="142" fillId="107" borderId="3" xfId="27" applyFont="1" applyFill="1" applyBorder="1" applyAlignment="1">
      <alignment horizontal="center" vertical="center" wrapText="1"/>
    </xf>
    <xf numFmtId="0" fontId="159" fillId="107" borderId="3" xfId="27" applyFont="1" applyFill="1" applyBorder="1" applyAlignment="1">
      <alignment horizontal="center" vertical="center" wrapText="1"/>
    </xf>
    <xf numFmtId="0" fontId="222" fillId="107" borderId="3" xfId="27" applyFont="1" applyFill="1" applyBorder="1"/>
    <xf numFmtId="0" fontId="222" fillId="107" borderId="62" xfId="27" applyFont="1" applyFill="1" applyBorder="1"/>
    <xf numFmtId="0" fontId="224" fillId="80" borderId="4" xfId="27" applyFont="1" applyFill="1" applyBorder="1" applyAlignment="1">
      <alignment horizontal="center" vertical="center" wrapText="1"/>
    </xf>
    <xf numFmtId="0" fontId="128" fillId="80" borderId="4" xfId="27" applyFont="1" applyFill="1" applyBorder="1" applyAlignment="1">
      <alignment horizontal="center" vertical="center" wrapText="1"/>
    </xf>
    <xf numFmtId="0" fontId="121" fillId="80" borderId="4" xfId="27" applyFont="1" applyFill="1" applyBorder="1" applyAlignment="1">
      <alignment horizontal="center" vertical="center" wrapText="1"/>
    </xf>
    <xf numFmtId="14" fontId="142" fillId="142" borderId="4" xfId="0" applyNumberFormat="1" applyFont="1" applyFill="1" applyBorder="1" applyAlignment="1">
      <alignment vertical="center"/>
    </xf>
    <xf numFmtId="0" fontId="158" fillId="80" borderId="4" xfId="27" applyFont="1" applyFill="1" applyBorder="1" applyAlignment="1">
      <alignment horizontal="center" vertical="center" wrapText="1"/>
    </xf>
    <xf numFmtId="14" fontId="142" fillId="106" borderId="34" xfId="36" applyNumberFormat="1" applyFont="1" applyFill="1" applyBorder="1" applyAlignment="1" applyProtection="1">
      <alignment horizontal="right" vertical="center" wrapText="1"/>
    </xf>
    <xf numFmtId="14" fontId="142" fillId="147" borderId="34" xfId="0" applyNumberFormat="1" applyFont="1" applyFill="1" applyBorder="1" applyAlignment="1">
      <alignment vertical="center"/>
    </xf>
    <xf numFmtId="0" fontId="72" fillId="111" borderId="4" xfId="27" applyFont="1" applyFill="1" applyBorder="1" applyAlignment="1">
      <alignment horizontal="center" vertical="center" wrapText="1"/>
    </xf>
    <xf numFmtId="0" fontId="53" fillId="111" borderId="4" xfId="27" applyFont="1" applyFill="1" applyBorder="1" applyAlignment="1">
      <alignment horizontal="center" vertical="center" wrapText="1"/>
    </xf>
    <xf numFmtId="0" fontId="156" fillId="111" borderId="4" xfId="27" applyFont="1" applyFill="1" applyBorder="1" applyAlignment="1">
      <alignment horizontal="center" vertical="center" wrapText="1"/>
    </xf>
    <xf numFmtId="14" fontId="142" fillId="139" borderId="4" xfId="36" applyNumberFormat="1" applyFont="1" applyFill="1" applyBorder="1" applyAlignment="1" applyProtection="1">
      <alignment horizontal="right" vertical="center" wrapText="1"/>
    </xf>
    <xf numFmtId="173" fontId="142" fillId="111" borderId="4" xfId="2" applyNumberFormat="1" applyFont="1" applyFill="1" applyBorder="1" applyAlignment="1">
      <alignment vertical="center"/>
    </xf>
    <xf numFmtId="0" fontId="142" fillId="111" borderId="4" xfId="27" applyFont="1" applyFill="1" applyBorder="1" applyAlignment="1">
      <alignment horizontal="center" vertical="center" wrapText="1"/>
    </xf>
    <xf numFmtId="0" fontId="121" fillId="111" borderId="4" xfId="27" applyFont="1" applyFill="1" applyBorder="1" applyAlignment="1">
      <alignment horizontal="center" vertical="center" wrapText="1"/>
    </xf>
    <xf numFmtId="0" fontId="158" fillId="111" borderId="4" xfId="27" applyFont="1" applyFill="1" applyBorder="1" applyAlignment="1">
      <alignment horizontal="center" vertical="center" wrapText="1"/>
    </xf>
    <xf numFmtId="0" fontId="222" fillId="111" borderId="4" xfId="27" applyFont="1" applyFill="1" applyBorder="1"/>
    <xf numFmtId="14" fontId="142" fillId="149" borderId="4" xfId="0" applyNumberFormat="1" applyFont="1" applyFill="1" applyBorder="1" applyAlignment="1">
      <alignment vertical="center"/>
    </xf>
    <xf numFmtId="0" fontId="159" fillId="111" borderId="4" xfId="27" applyFont="1" applyFill="1" applyBorder="1" applyAlignment="1">
      <alignment horizontal="center" vertical="center" wrapText="1"/>
    </xf>
    <xf numFmtId="14" fontId="142" fillId="139" borderId="4" xfId="36" applyNumberFormat="1" applyFont="1" applyFill="1" applyBorder="1" applyAlignment="1" applyProtection="1">
      <alignment horizontal="center" vertical="center" wrapText="1"/>
    </xf>
    <xf numFmtId="14" fontId="142" fillId="149" borderId="4" xfId="0" applyNumberFormat="1" applyFont="1" applyFill="1" applyBorder="1" applyAlignment="1">
      <alignment horizontal="center" vertical="center"/>
    </xf>
    <xf numFmtId="0" fontId="41" fillId="15" borderId="47" xfId="26" applyFont="1" applyFill="1" applyBorder="1" applyAlignment="1">
      <alignment horizontal="center" vertical="center" wrapText="1"/>
    </xf>
    <xf numFmtId="0" fontId="41" fillId="15" borderId="40" xfId="26" applyFont="1" applyFill="1" applyBorder="1" applyAlignment="1">
      <alignment horizontal="center" vertical="center" wrapText="1"/>
    </xf>
    <xf numFmtId="0" fontId="41" fillId="15" borderId="41" xfId="26" applyFont="1" applyFill="1" applyBorder="1" applyAlignment="1">
      <alignment horizontal="center" vertical="center" wrapText="1"/>
    </xf>
    <xf numFmtId="49" fontId="45" fillId="29" borderId="47" xfId="0" applyNumberFormat="1" applyFont="1" applyFill="1" applyBorder="1" applyAlignment="1">
      <alignment horizontal="left" vertical="center" wrapText="1"/>
    </xf>
    <xf numFmtId="0" fontId="45" fillId="29" borderId="40" xfId="0" applyFont="1" applyFill="1" applyBorder="1" applyAlignment="1">
      <alignment horizontal="center" vertical="center" wrapText="1"/>
    </xf>
    <xf numFmtId="176" fontId="46" fillId="0" borderId="40" xfId="1" applyNumberFormat="1" applyFont="1" applyBorder="1" applyAlignment="1" applyProtection="1">
      <alignment horizontal="right" vertical="center" wrapText="1"/>
    </xf>
    <xf numFmtId="176" fontId="47" fillId="0" borderId="40" xfId="1" applyNumberFormat="1" applyFont="1" applyBorder="1" applyAlignment="1" applyProtection="1">
      <alignment horizontal="right" vertical="center" wrapText="1"/>
    </xf>
    <xf numFmtId="177" fontId="46" fillId="29" borderId="40" xfId="22" applyNumberFormat="1" applyFont="1" applyFill="1" applyBorder="1" applyAlignment="1" applyProtection="1">
      <alignment horizontal="center" vertical="center" wrapText="1"/>
    </xf>
    <xf numFmtId="177" fontId="47" fillId="29" borderId="40" xfId="22" applyNumberFormat="1" applyFont="1" applyFill="1" applyBorder="1" applyAlignment="1" applyProtection="1">
      <alignment horizontal="center" vertical="center" wrapText="1"/>
    </xf>
    <xf numFmtId="10" fontId="46" fillId="29" borderId="40" xfId="3" applyNumberFormat="1" applyFont="1" applyFill="1" applyBorder="1" applyAlignment="1" applyProtection="1">
      <alignment horizontal="center" vertical="center" wrapText="1"/>
    </xf>
    <xf numFmtId="10" fontId="46" fillId="29" borderId="41" xfId="3" applyNumberFormat="1" applyFont="1" applyFill="1" applyBorder="1" applyAlignment="1" applyProtection="1">
      <alignment horizontal="center" vertical="center" wrapText="1"/>
    </xf>
    <xf numFmtId="0" fontId="41" fillId="15" borderId="46" xfId="26" applyFont="1" applyFill="1" applyBorder="1" applyAlignment="1">
      <alignment horizontal="center" vertical="center" wrapText="1"/>
    </xf>
    <xf numFmtId="173" fontId="46" fillId="15" borderId="46" xfId="2" applyNumberFormat="1" applyFont="1" applyFill="1" applyBorder="1" applyAlignment="1" applyProtection="1">
      <alignment horizontal="right" vertical="center" wrapText="1"/>
    </xf>
    <xf numFmtId="177" fontId="46" fillId="15" borderId="46" xfId="22" applyNumberFormat="1" applyFont="1" applyFill="1" applyBorder="1" applyAlignment="1" applyProtection="1">
      <alignment horizontal="center" vertical="center" wrapText="1"/>
    </xf>
    <xf numFmtId="10" fontId="46" fillId="15" borderId="46" xfId="3" applyNumberFormat="1" applyFont="1" applyFill="1" applyBorder="1" applyAlignment="1" applyProtection="1">
      <alignment horizontal="center" vertical="center" wrapText="1"/>
    </xf>
    <xf numFmtId="0" fontId="20" fillId="67" borderId="56" xfId="0" applyFont="1" applyFill="1" applyBorder="1" applyAlignment="1">
      <alignment horizontal="center" vertical="center"/>
    </xf>
    <xf numFmtId="0" fontId="37" fillId="67" borderId="35" xfId="0" applyFont="1" applyFill="1" applyBorder="1" applyAlignment="1">
      <alignment horizontal="center" vertical="center"/>
    </xf>
    <xf numFmtId="0" fontId="37" fillId="67" borderId="47" xfId="0" applyFont="1" applyFill="1" applyBorder="1" applyAlignment="1">
      <alignment horizontal="center" vertical="center" wrapText="1"/>
    </xf>
    <xf numFmtId="0" fontId="37" fillId="67" borderId="40" xfId="0" applyFont="1" applyFill="1" applyBorder="1" applyAlignment="1">
      <alignment horizontal="center" vertical="center" wrapText="1"/>
    </xf>
    <xf numFmtId="0" fontId="37" fillId="67" borderId="41" xfId="0" applyFont="1" applyFill="1" applyBorder="1" applyAlignment="1">
      <alignment horizontal="center" vertical="center" wrapText="1"/>
    </xf>
    <xf numFmtId="176" fontId="45" fillId="0" borderId="96" xfId="1" applyNumberFormat="1" applyFont="1" applyBorder="1" applyAlignment="1">
      <alignment horizontal="center" vertical="center"/>
    </xf>
    <xf numFmtId="176" fontId="45" fillId="0" borderId="4" xfId="1" applyNumberFormat="1" applyFont="1" applyBorder="1"/>
    <xf numFmtId="176" fontId="45" fillId="0" borderId="76" xfId="1" applyNumberFormat="1" applyFont="1" applyBorder="1" applyAlignment="1">
      <alignment vertical="center"/>
    </xf>
    <xf numFmtId="176" fontId="45" fillId="0" borderId="34" xfId="1" applyNumberFormat="1" applyFont="1" applyBorder="1" applyAlignment="1">
      <alignment vertical="center"/>
    </xf>
    <xf numFmtId="176" fontId="45" fillId="0" borderId="97" xfId="1" applyNumberFormat="1" applyFont="1" applyBorder="1" applyAlignment="1">
      <alignment vertical="center"/>
    </xf>
    <xf numFmtId="176" fontId="119" fillId="0" borderId="0" xfId="26" applyNumberFormat="1"/>
    <xf numFmtId="176" fontId="37" fillId="67" borderId="14" xfId="0" applyNumberFormat="1" applyFont="1" applyFill="1" applyBorder="1" applyAlignment="1">
      <alignment horizontal="center" vertical="center"/>
    </xf>
    <xf numFmtId="176" fontId="37" fillId="67" borderId="63" xfId="0" applyNumberFormat="1" applyFont="1" applyFill="1" applyBorder="1" applyAlignment="1">
      <alignment horizontal="center" vertical="center"/>
    </xf>
    <xf numFmtId="0" fontId="225" fillId="0" borderId="0" xfId="0" applyFont="1" applyAlignment="1">
      <alignment horizontal="center" vertical="center"/>
    </xf>
    <xf numFmtId="173" fontId="119" fillId="0" borderId="0" xfId="26" applyNumberFormat="1"/>
    <xf numFmtId="0" fontId="50" fillId="15" borderId="142" xfId="26" applyFont="1" applyFill="1" applyBorder="1" applyAlignment="1">
      <alignment horizontal="center" vertical="center" wrapText="1"/>
    </xf>
    <xf numFmtId="0" fontId="50" fillId="15" borderId="143" xfId="26" applyFont="1" applyFill="1" applyBorder="1" applyAlignment="1">
      <alignment horizontal="center" vertical="center" wrapText="1"/>
    </xf>
    <xf numFmtId="173" fontId="50" fillId="15" borderId="143" xfId="26" applyNumberFormat="1" applyFont="1" applyFill="1" applyBorder="1" applyAlignment="1">
      <alignment horizontal="center" vertical="center" wrapText="1"/>
    </xf>
    <xf numFmtId="0" fontId="50" fillId="15" borderId="144" xfId="26" applyFont="1" applyFill="1" applyBorder="1" applyAlignment="1">
      <alignment horizontal="center" vertical="center" wrapText="1"/>
    </xf>
    <xf numFmtId="0" fontId="226" fillId="0" borderId="0" xfId="0" applyFont="1"/>
    <xf numFmtId="177" fontId="41" fillId="15" borderId="40" xfId="22" applyNumberFormat="1" applyFont="1" applyFill="1" applyBorder="1" applyAlignment="1" applyProtection="1">
      <alignment horizontal="center" vertical="center" wrapText="1"/>
    </xf>
    <xf numFmtId="10" fontId="41" fillId="15" borderId="40" xfId="3" applyNumberFormat="1" applyFont="1" applyFill="1" applyBorder="1" applyAlignment="1" applyProtection="1">
      <alignment horizontal="center" vertical="center" wrapText="1"/>
    </xf>
    <xf numFmtId="10" fontId="41" fillId="15" borderId="41" xfId="3" applyNumberFormat="1" applyFont="1" applyFill="1" applyBorder="1" applyAlignment="1" applyProtection="1">
      <alignment horizontal="center" vertical="center" wrapText="1"/>
    </xf>
    <xf numFmtId="173" fontId="119" fillId="28" borderId="34" xfId="26" applyNumberFormat="1" applyFill="1" applyBorder="1"/>
    <xf numFmtId="175" fontId="0" fillId="28" borderId="145" xfId="2" applyFont="1" applyFill="1" applyBorder="1" applyAlignment="1" applyProtection="1">
      <alignment horizontal="right" vertical="center" wrapText="1"/>
    </xf>
    <xf numFmtId="173" fontId="119" fillId="28" borderId="0" xfId="26" applyNumberFormat="1" applyFill="1"/>
    <xf numFmtId="0" fontId="42" fillId="0" borderId="0" xfId="0" applyFont="1" applyAlignment="1">
      <alignment vertical="center"/>
    </xf>
    <xf numFmtId="186" fontId="119" fillId="0" borderId="0" xfId="26" applyNumberFormat="1"/>
    <xf numFmtId="0" fontId="228" fillId="0" borderId="0" xfId="26" applyFont="1"/>
    <xf numFmtId="176" fontId="52" fillId="0" borderId="76" xfId="1" applyNumberFormat="1" applyFont="1" applyBorder="1" applyAlignment="1">
      <alignment vertical="center"/>
    </xf>
    <xf numFmtId="176" fontId="229" fillId="0" borderId="0" xfId="1" applyNumberFormat="1" applyFont="1" applyBorder="1" applyAlignment="1">
      <alignment vertical="center"/>
    </xf>
    <xf numFmtId="176" fontId="45" fillId="0" borderId="69" xfId="1" applyNumberFormat="1" applyFont="1" applyBorder="1" applyAlignment="1">
      <alignment horizontal="center" vertical="center"/>
    </xf>
    <xf numFmtId="176" fontId="52" fillId="0" borderId="33" xfId="1" applyNumberFormat="1" applyFont="1" applyBorder="1" applyAlignment="1">
      <alignment vertical="center"/>
    </xf>
    <xf numFmtId="176" fontId="45" fillId="0" borderId="4" xfId="1" applyNumberFormat="1" applyFont="1" applyBorder="1" applyAlignment="1">
      <alignment vertical="center"/>
    </xf>
    <xf numFmtId="176" fontId="45" fillId="0" borderId="32" xfId="1" applyNumberFormat="1" applyFont="1" applyBorder="1" applyAlignment="1">
      <alignment vertical="center"/>
    </xf>
    <xf numFmtId="176" fontId="228" fillId="0" borderId="0" xfId="26" applyNumberFormat="1" applyFont="1"/>
    <xf numFmtId="176" fontId="39" fillId="67" borderId="38" xfId="0" applyNumberFormat="1" applyFont="1" applyFill="1" applyBorder="1" applyAlignment="1">
      <alignment horizontal="center" vertical="center"/>
    </xf>
    <xf numFmtId="0" fontId="25" fillId="0" borderId="0" xfId="0" applyFont="1" applyAlignment="1">
      <alignment horizontal="center" vertical="center"/>
    </xf>
    <xf numFmtId="0" fontId="59" fillId="0" borderId="0" xfId="0" applyFont="1"/>
    <xf numFmtId="10" fontId="37" fillId="31" borderId="41" xfId="3" applyNumberFormat="1" applyFont="1" applyFill="1" applyBorder="1" applyAlignment="1" applyProtection="1">
      <alignment horizontal="center" vertical="center" wrapText="1"/>
    </xf>
    <xf numFmtId="10" fontId="37" fillId="31" borderId="40" xfId="3" applyNumberFormat="1" applyFont="1" applyFill="1" applyBorder="1" applyAlignment="1" applyProtection="1">
      <alignment horizontal="center" vertical="center" wrapText="1"/>
    </xf>
    <xf numFmtId="1" fontId="37" fillId="31" borderId="40" xfId="0" applyNumberFormat="1" applyFont="1" applyFill="1" applyBorder="1" applyAlignment="1">
      <alignment horizontal="center" vertical="center" wrapText="1"/>
    </xf>
    <xf numFmtId="1" fontId="41" fillId="31" borderId="40" xfId="0" applyNumberFormat="1" applyFont="1" applyFill="1" applyBorder="1" applyAlignment="1">
      <alignment horizontal="center" vertical="center" wrapText="1"/>
    </xf>
    <xf numFmtId="173" fontId="41" fillId="31" borderId="40" xfId="0" applyNumberFormat="1" applyFont="1" applyFill="1" applyBorder="1" applyAlignment="1">
      <alignment horizontal="center" vertical="center" wrapText="1"/>
    </xf>
    <xf numFmtId="0" fontId="37" fillId="31" borderId="47" xfId="0" applyFont="1" applyFill="1" applyBorder="1" applyAlignment="1">
      <alignment horizontal="center" vertical="center" wrapText="1"/>
    </xf>
    <xf numFmtId="9" fontId="37" fillId="29" borderId="0" xfId="3" applyFont="1" applyFill="1" applyBorder="1" applyAlignment="1" applyProtection="1">
      <alignment horizontal="center" vertical="center" wrapText="1"/>
    </xf>
    <xf numFmtId="10" fontId="37" fillId="29" borderId="91" xfId="3" applyNumberFormat="1" applyFont="1" applyFill="1" applyBorder="1" applyAlignment="1" applyProtection="1">
      <alignment horizontal="center" vertical="center" wrapText="1"/>
    </xf>
    <xf numFmtId="10" fontId="37" fillId="29" borderId="34" xfId="3" applyNumberFormat="1" applyFont="1" applyFill="1" applyBorder="1" applyAlignment="1" applyProtection="1">
      <alignment horizontal="center" vertical="center" wrapText="1"/>
    </xf>
    <xf numFmtId="1" fontId="40" fillId="29" borderId="23" xfId="0" applyNumberFormat="1" applyFont="1" applyFill="1" applyBorder="1" applyAlignment="1">
      <alignment horizontal="center" vertical="center" wrapText="1"/>
    </xf>
    <xf numFmtId="1" fontId="41" fillId="29" borderId="3" xfId="0" applyNumberFormat="1" applyFont="1" applyFill="1" applyBorder="1" applyAlignment="1">
      <alignment horizontal="center" vertical="center" wrapText="1"/>
    </xf>
    <xf numFmtId="173" fontId="40" fillId="29" borderId="23" xfId="0" applyNumberFormat="1" applyFont="1" applyFill="1" applyBorder="1" applyAlignment="1">
      <alignment horizontal="center" vertical="center" wrapText="1"/>
    </xf>
    <xf numFmtId="173" fontId="37" fillId="29" borderId="34" xfId="0" applyNumberFormat="1" applyFont="1" applyFill="1" applyBorder="1" applyAlignment="1">
      <alignment vertical="center" wrapText="1"/>
    </xf>
    <xf numFmtId="0" fontId="40" fillId="29" borderId="61" xfId="0" applyFont="1" applyFill="1" applyBorder="1" applyAlignment="1">
      <alignment horizontal="justify" vertical="center" wrapText="1"/>
    </xf>
    <xf numFmtId="10" fontId="37" fillId="29" borderId="97" xfId="3" applyNumberFormat="1" applyFont="1" applyFill="1" applyBorder="1" applyAlignment="1" applyProtection="1">
      <alignment horizontal="center" vertical="center" wrapText="1"/>
    </xf>
    <xf numFmtId="1" fontId="40" fillId="29" borderId="34" xfId="0" applyNumberFormat="1" applyFont="1" applyFill="1" applyBorder="1" applyAlignment="1">
      <alignment horizontal="center" vertical="center" wrapText="1"/>
    </xf>
    <xf numFmtId="173" fontId="40" fillId="29" borderId="34" xfId="0" applyNumberFormat="1" applyFont="1" applyFill="1" applyBorder="1" applyAlignment="1">
      <alignment horizontal="center" vertical="center" wrapText="1"/>
    </xf>
    <xf numFmtId="1" fontId="41" fillId="29" borderId="34" xfId="0" applyNumberFormat="1" applyFont="1" applyFill="1" applyBorder="1" applyAlignment="1">
      <alignment horizontal="center" vertical="center" wrapText="1"/>
    </xf>
    <xf numFmtId="0" fontId="40" fillId="29" borderId="22" xfId="0" applyFont="1" applyFill="1" applyBorder="1" applyAlignment="1">
      <alignment horizontal="justify" vertical="center" wrapText="1"/>
    </xf>
    <xf numFmtId="0" fontId="40" fillId="29" borderId="67" xfId="0" applyFont="1" applyFill="1" applyBorder="1" applyAlignment="1">
      <alignment horizontal="justify" vertical="center" wrapText="1"/>
    </xf>
    <xf numFmtId="0" fontId="37" fillId="29" borderId="0" xfId="0" applyFont="1" applyFill="1" applyAlignment="1">
      <alignment horizontal="center" vertical="center" wrapText="1"/>
    </xf>
    <xf numFmtId="0" fontId="36" fillId="31" borderId="41" xfId="0" applyFont="1" applyFill="1" applyBorder="1" applyAlignment="1">
      <alignment horizontal="center" vertical="center" wrapText="1"/>
    </xf>
    <xf numFmtId="0" fontId="36" fillId="31" borderId="40" xfId="0" applyFont="1" applyFill="1" applyBorder="1" applyAlignment="1">
      <alignment horizontal="center" vertical="center" wrapText="1"/>
    </xf>
    <xf numFmtId="0" fontId="35" fillId="31" borderId="40" xfId="0" applyFont="1" applyFill="1" applyBorder="1" applyAlignment="1">
      <alignment horizontal="center" vertical="center" wrapText="1"/>
    </xf>
    <xf numFmtId="0" fontId="36" fillId="31" borderId="47" xfId="0" applyFont="1" applyFill="1" applyBorder="1" applyAlignment="1">
      <alignment horizontal="center" vertical="center" wrapText="1"/>
    </xf>
    <xf numFmtId="0" fontId="18" fillId="29" borderId="0" xfId="0" applyFont="1" applyFill="1" applyAlignment="1">
      <alignment horizontal="center" vertical="center"/>
    </xf>
    <xf numFmtId="0" fontId="19" fillId="67" borderId="49" xfId="0" applyFont="1" applyFill="1" applyBorder="1" applyAlignment="1">
      <alignment horizontal="center" vertical="center"/>
    </xf>
    <xf numFmtId="0" fontId="19" fillId="67" borderId="20" xfId="0" applyFont="1" applyFill="1" applyBorder="1" applyAlignment="1">
      <alignment horizontal="center" vertical="center"/>
    </xf>
    <xf numFmtId="0" fontId="19" fillId="67" borderId="95" xfId="0" applyFont="1" applyFill="1" applyBorder="1" applyAlignment="1">
      <alignment horizontal="center" vertical="center"/>
    </xf>
    <xf numFmtId="0" fontId="0" fillId="63" borderId="71" xfId="0" applyFill="1" applyBorder="1"/>
    <xf numFmtId="0" fontId="18" fillId="0" borderId="106" xfId="0" applyFont="1" applyBorder="1" applyAlignment="1">
      <alignment horizontal="left" vertical="center"/>
    </xf>
    <xf numFmtId="0" fontId="18" fillId="0" borderId="26" xfId="0" applyFont="1" applyBorder="1" applyAlignment="1">
      <alignment vertical="center"/>
    </xf>
    <xf numFmtId="0" fontId="18" fillId="0" borderId="59" xfId="0" applyFont="1" applyBorder="1" applyAlignment="1">
      <alignment vertical="center"/>
    </xf>
    <xf numFmtId="0" fontId="18" fillId="0" borderId="103" xfId="0" applyFont="1" applyBorder="1" applyAlignment="1">
      <alignment horizontal="left" vertical="center"/>
    </xf>
    <xf numFmtId="0" fontId="19" fillId="67" borderId="36" xfId="0" applyFont="1" applyFill="1" applyBorder="1" applyAlignment="1">
      <alignment horizontal="left" vertical="center"/>
    </xf>
    <xf numFmtId="0" fontId="18" fillId="0" borderId="74" xfId="0" applyFont="1" applyBorder="1" applyAlignment="1">
      <alignment horizontal="center" vertical="center"/>
    </xf>
    <xf numFmtId="0" fontId="18" fillId="0" borderId="66" xfId="0" applyFont="1" applyBorder="1" applyAlignment="1">
      <alignment horizontal="center" vertical="center"/>
    </xf>
    <xf numFmtId="0" fontId="0" fillId="63" borderId="101" xfId="0" applyFill="1" applyBorder="1"/>
    <xf numFmtId="0" fontId="0" fillId="63" borderId="59" xfId="0" applyFill="1" applyBorder="1"/>
    <xf numFmtId="0" fontId="231" fillId="63" borderId="59" xfId="0" applyFont="1" applyFill="1" applyBorder="1"/>
    <xf numFmtId="0" fontId="0" fillId="63" borderId="60" xfId="0" applyFill="1" applyBorder="1"/>
    <xf numFmtId="0" fontId="0" fillId="63" borderId="146" xfId="0" applyFill="1" applyBorder="1"/>
    <xf numFmtId="0" fontId="231" fillId="63" borderId="146" xfId="0" applyFont="1" applyFill="1" applyBorder="1"/>
    <xf numFmtId="0" fontId="0" fillId="63" borderId="147" xfId="0" applyFill="1" applyBorder="1"/>
    <xf numFmtId="1" fontId="45" fillId="29" borderId="34" xfId="0" applyNumberFormat="1" applyFont="1" applyFill="1" applyBorder="1" applyAlignment="1">
      <alignment horizontal="center" vertical="center" wrapText="1"/>
    </xf>
    <xf numFmtId="1" fontId="45" fillId="29" borderId="3" xfId="0" applyNumberFormat="1" applyFont="1" applyFill="1" applyBorder="1" applyAlignment="1">
      <alignment horizontal="center" vertical="center" wrapText="1"/>
    </xf>
    <xf numFmtId="1" fontId="40" fillId="31" borderId="40" xfId="0" applyNumberFormat="1" applyFont="1" applyFill="1" applyBorder="1" applyAlignment="1">
      <alignment horizontal="center" vertical="center" wrapText="1"/>
    </xf>
    <xf numFmtId="0" fontId="19" fillId="67" borderId="38" xfId="0" applyFont="1" applyFill="1" applyBorder="1" applyAlignment="1">
      <alignment horizontal="center" vertical="center"/>
    </xf>
    <xf numFmtId="0" fontId="18" fillId="0" borderId="74" xfId="0" applyFont="1" applyBorder="1" applyAlignment="1">
      <alignment horizontal="left" vertical="center"/>
    </xf>
    <xf numFmtId="0" fontId="18" fillId="0" borderId="66" xfId="0" applyFont="1" applyBorder="1" applyAlignment="1">
      <alignment horizontal="left" vertical="center"/>
    </xf>
    <xf numFmtId="0" fontId="26" fillId="63" borderId="27" xfId="0" applyFont="1" applyFill="1" applyBorder="1"/>
    <xf numFmtId="0" fontId="26" fillId="63" borderId="146" xfId="0" applyFont="1" applyFill="1" applyBorder="1"/>
    <xf numFmtId="0" fontId="45" fillId="29" borderId="4" xfId="26" applyFont="1" applyFill="1" applyBorder="1" applyAlignment="1">
      <alignment horizontal="center" vertical="center" wrapText="1"/>
    </xf>
    <xf numFmtId="0" fontId="45" fillId="29" borderId="4" xfId="26" applyFont="1" applyFill="1" applyBorder="1" applyAlignment="1">
      <alignment horizontal="justify" vertical="center" wrapText="1"/>
    </xf>
    <xf numFmtId="173" fontId="41" fillId="29" borderId="4" xfId="2" applyNumberFormat="1" applyFont="1" applyFill="1" applyBorder="1" applyAlignment="1" applyProtection="1">
      <alignment horizontal="center" vertical="center" wrapText="1"/>
    </xf>
    <xf numFmtId="173" fontId="45" fillId="29" borderId="4" xfId="2" applyNumberFormat="1" applyFont="1" applyFill="1" applyBorder="1" applyAlignment="1" applyProtection="1">
      <alignment horizontal="center" vertical="center" wrapText="1"/>
    </xf>
    <xf numFmtId="3" fontId="41" fillId="29" borderId="4" xfId="2" applyNumberFormat="1" applyFont="1" applyFill="1" applyBorder="1" applyAlignment="1" applyProtection="1">
      <alignment horizontal="center" vertical="center" wrapText="1"/>
    </xf>
    <xf numFmtId="3" fontId="41" fillId="29" borderId="4" xfId="26" applyNumberFormat="1" applyFont="1" applyFill="1" applyBorder="1" applyAlignment="1">
      <alignment horizontal="center" vertical="center" wrapText="1"/>
    </xf>
    <xf numFmtId="10" fontId="41" fillId="29" borderId="4" xfId="3" applyNumberFormat="1" applyFont="1" applyFill="1" applyBorder="1" applyAlignment="1" applyProtection="1">
      <alignment horizontal="center" vertical="center" wrapText="1"/>
    </xf>
    <xf numFmtId="173" fontId="41" fillId="15" borderId="40" xfId="2" applyNumberFormat="1" applyFont="1" applyFill="1" applyBorder="1" applyAlignment="1" applyProtection="1">
      <alignment horizontal="center" vertical="center" wrapText="1"/>
    </xf>
    <xf numFmtId="3" fontId="41" fillId="15" borderId="40" xfId="2" applyNumberFormat="1" applyFont="1" applyFill="1" applyBorder="1" applyAlignment="1" applyProtection="1">
      <alignment horizontal="center" vertical="center" wrapText="1"/>
    </xf>
    <xf numFmtId="0" fontId="59" fillId="0" borderId="0" xfId="0" applyFont="1" applyAlignment="1">
      <alignment horizontal="center" vertical="center"/>
    </xf>
    <xf numFmtId="0" fontId="59" fillId="0" borderId="0" xfId="0" applyFont="1" applyAlignment="1">
      <alignment horizontal="justify" vertical="center" wrapText="1"/>
    </xf>
    <xf numFmtId="0" fontId="59" fillId="0" borderId="0" xfId="0" applyFont="1" applyAlignment="1">
      <alignment vertical="center"/>
    </xf>
    <xf numFmtId="0" fontId="59" fillId="0" borderId="0" xfId="0" applyFont="1" applyAlignment="1">
      <alignment horizontal="left" vertical="center"/>
    </xf>
    <xf numFmtId="0" fontId="52" fillId="0" borderId="0" xfId="0" applyFont="1" applyAlignment="1">
      <alignment horizontal="center" vertical="center"/>
    </xf>
    <xf numFmtId="10" fontId="39" fillId="31" borderId="41" xfId="3" applyNumberFormat="1" applyFont="1" applyFill="1" applyBorder="1" applyAlignment="1" applyProtection="1">
      <alignment horizontal="center" vertical="center" wrapText="1"/>
    </xf>
    <xf numFmtId="10" fontId="39" fillId="31" borderId="40" xfId="3" applyNumberFormat="1" applyFont="1" applyFill="1" applyBorder="1" applyAlignment="1" applyProtection="1">
      <alignment horizontal="center" vertical="center" wrapText="1"/>
    </xf>
    <xf numFmtId="1" fontId="39" fillId="31" borderId="40" xfId="0" applyNumberFormat="1" applyFont="1" applyFill="1" applyBorder="1" applyAlignment="1">
      <alignment horizontal="center" vertical="center" wrapText="1"/>
    </xf>
    <xf numFmtId="1" fontId="46" fillId="31" borderId="40" xfId="0" applyNumberFormat="1" applyFont="1" applyFill="1" applyBorder="1" applyAlignment="1">
      <alignment horizontal="center" vertical="center" wrapText="1"/>
    </xf>
    <xf numFmtId="173" fontId="46" fillId="31" borderId="40" xfId="0" applyNumberFormat="1" applyFont="1" applyFill="1" applyBorder="1" applyAlignment="1">
      <alignment horizontal="center" vertical="center" wrapText="1"/>
    </xf>
    <xf numFmtId="10" fontId="39" fillId="29" borderId="91" xfId="3" applyNumberFormat="1" applyFont="1" applyFill="1" applyBorder="1" applyAlignment="1" applyProtection="1">
      <alignment horizontal="center" vertical="center" wrapText="1"/>
    </xf>
    <xf numFmtId="1" fontId="38" fillId="29" borderId="23" xfId="0" applyNumberFormat="1" applyFont="1" applyFill="1" applyBorder="1" applyAlignment="1">
      <alignment horizontal="center" vertical="center" wrapText="1"/>
    </xf>
    <xf numFmtId="1" fontId="47" fillId="29" borderId="3" xfId="0" applyNumberFormat="1" applyFont="1" applyFill="1" applyBorder="1" applyAlignment="1">
      <alignment horizontal="center" vertical="center" wrapText="1"/>
    </xf>
    <xf numFmtId="173" fontId="38" fillId="29" borderId="34" xfId="0" applyNumberFormat="1" applyFont="1" applyFill="1" applyBorder="1" applyAlignment="1">
      <alignment horizontal="center" vertical="center" wrapText="1"/>
    </xf>
    <xf numFmtId="173" fontId="38" fillId="29" borderId="3" xfId="0" applyNumberFormat="1" applyFont="1" applyFill="1" applyBorder="1" applyAlignment="1">
      <alignment vertical="center" wrapText="1"/>
    </xf>
    <xf numFmtId="173" fontId="39" fillId="29" borderId="3" xfId="0" applyNumberFormat="1" applyFont="1" applyFill="1" applyBorder="1" applyAlignment="1">
      <alignment vertical="center" wrapText="1"/>
    </xf>
    <xf numFmtId="10" fontId="39" fillId="29" borderId="97" xfId="3" applyNumberFormat="1" applyFont="1" applyFill="1" applyBorder="1" applyAlignment="1" applyProtection="1">
      <alignment horizontal="center" vertical="center" wrapText="1"/>
    </xf>
    <xf numFmtId="10" fontId="39" fillId="29" borderId="34" xfId="3" applyNumberFormat="1" applyFont="1" applyFill="1" applyBorder="1" applyAlignment="1" applyProtection="1">
      <alignment horizontal="center" vertical="center" wrapText="1"/>
    </xf>
    <xf numFmtId="1" fontId="38" fillId="29" borderId="34" xfId="0" applyNumberFormat="1" applyFont="1" applyFill="1" applyBorder="1" applyAlignment="1">
      <alignment horizontal="center" vertical="center" wrapText="1"/>
    </xf>
    <xf numFmtId="1" fontId="47" fillId="29" borderId="4" xfId="0" applyNumberFormat="1" applyFont="1" applyFill="1" applyBorder="1" applyAlignment="1">
      <alignment horizontal="center" vertical="center" wrapText="1"/>
    </xf>
    <xf numFmtId="173" fontId="38" fillId="29" borderId="4" xfId="0" applyNumberFormat="1" applyFont="1" applyFill="1" applyBorder="1" applyAlignment="1">
      <alignment vertical="center" wrapText="1"/>
    </xf>
    <xf numFmtId="173" fontId="39" fillId="29" borderId="4" xfId="0" applyNumberFormat="1" applyFont="1" applyFill="1" applyBorder="1" applyAlignment="1">
      <alignment vertical="center" wrapText="1"/>
    </xf>
    <xf numFmtId="1" fontId="47" fillId="29" borderId="34" xfId="0" applyNumberFormat="1" applyFont="1" applyFill="1" applyBorder="1" applyAlignment="1">
      <alignment horizontal="center" vertical="center" wrapText="1"/>
    </xf>
    <xf numFmtId="173" fontId="39" fillId="29" borderId="34" xfId="0" applyNumberFormat="1" applyFont="1" applyFill="1" applyBorder="1" applyAlignment="1">
      <alignment vertical="center" wrapText="1"/>
    </xf>
    <xf numFmtId="17" fontId="18" fillId="0" borderId="0" xfId="0" applyNumberFormat="1" applyFont="1" applyAlignment="1">
      <alignment horizontal="left" vertical="center" wrapText="1"/>
    </xf>
    <xf numFmtId="0" fontId="54" fillId="31" borderId="41" xfId="0" applyFont="1" applyFill="1" applyBorder="1" applyAlignment="1">
      <alignment horizontal="center" vertical="center" wrapText="1"/>
    </xf>
    <xf numFmtId="0" fontId="54" fillId="31" borderId="40" xfId="0" applyFont="1" applyFill="1" applyBorder="1" applyAlignment="1">
      <alignment horizontal="center" vertical="center" wrapText="1"/>
    </xf>
    <xf numFmtId="0" fontId="50" fillId="31" borderId="40" xfId="0" applyFont="1" applyFill="1" applyBorder="1" applyAlignment="1">
      <alignment horizontal="center" vertical="center" wrapText="1"/>
    </xf>
    <xf numFmtId="0" fontId="37" fillId="31" borderId="40" xfId="0" applyFont="1" applyFill="1" applyBorder="1" applyAlignment="1">
      <alignment horizontal="center" vertical="center" wrapText="1"/>
    </xf>
    <xf numFmtId="0" fontId="38" fillId="29" borderId="0" xfId="0" applyFont="1" applyFill="1" applyAlignment="1">
      <alignment vertical="center"/>
    </xf>
    <xf numFmtId="0" fontId="18" fillId="63" borderId="0" xfId="0" applyFont="1" applyFill="1" applyAlignment="1">
      <alignment horizontal="center" vertical="center"/>
    </xf>
    <xf numFmtId="0" fontId="54" fillId="15" borderId="53" xfId="0" applyFont="1" applyFill="1" applyBorder="1" applyAlignment="1">
      <alignment horizontal="center" vertical="center" wrapText="1"/>
    </xf>
    <xf numFmtId="0" fontId="37" fillId="15" borderId="23" xfId="0" applyFont="1" applyFill="1" applyBorder="1" applyAlignment="1">
      <alignment horizontal="center" vertical="center" wrapText="1"/>
    </xf>
    <xf numFmtId="173" fontId="46" fillId="29" borderId="4" xfId="2" applyNumberFormat="1" applyFont="1" applyFill="1" applyBorder="1" applyAlignment="1" applyProtection="1">
      <alignment vertical="center" wrapText="1"/>
    </xf>
    <xf numFmtId="173" fontId="38" fillId="29" borderId="4" xfId="2" applyNumberFormat="1" applyFont="1" applyFill="1" applyBorder="1" applyAlignment="1" applyProtection="1">
      <alignment horizontal="center" vertical="center"/>
    </xf>
    <xf numFmtId="1" fontId="39" fillId="29" borderId="4" xfId="0" applyNumberFormat="1" applyFont="1" applyFill="1" applyBorder="1" applyAlignment="1">
      <alignment horizontal="center" vertical="center"/>
    </xf>
    <xf numFmtId="173" fontId="18" fillId="63" borderId="0" xfId="0" applyNumberFormat="1" applyFont="1" applyFill="1" applyAlignment="1">
      <alignment horizontal="center" vertical="center"/>
    </xf>
    <xf numFmtId="173" fontId="39" fillId="15" borderId="46" xfId="2" applyNumberFormat="1" applyFont="1" applyFill="1" applyBorder="1" applyAlignment="1" applyProtection="1">
      <alignment horizontal="center" vertical="center"/>
    </xf>
    <xf numFmtId="1" fontId="39" fillId="15" borderId="46" xfId="0" applyNumberFormat="1" applyFont="1" applyFill="1" applyBorder="1" applyAlignment="1">
      <alignment horizontal="center" vertical="center"/>
    </xf>
    <xf numFmtId="9" fontId="18" fillId="63" borderId="0" xfId="0" applyNumberFormat="1" applyFont="1" applyFill="1" applyAlignment="1">
      <alignment horizontal="center" vertical="center"/>
    </xf>
    <xf numFmtId="0" fontId="36" fillId="15" borderId="49" xfId="0" applyFont="1" applyFill="1" applyBorder="1" applyAlignment="1">
      <alignment horizontal="center" vertical="center" wrapText="1"/>
    </xf>
    <xf numFmtId="10" fontId="39" fillId="29" borderId="32" xfId="3" applyNumberFormat="1" applyFont="1" applyFill="1" applyBorder="1" applyAlignment="1" applyProtection="1">
      <alignment horizontal="center" vertical="center"/>
    </xf>
    <xf numFmtId="0" fontId="40" fillId="0" borderId="93" xfId="0" applyFont="1" applyBorder="1" applyAlignment="1">
      <alignment horizontal="center" vertical="center" wrapText="1"/>
    </xf>
    <xf numFmtId="173" fontId="46" fillId="29" borderId="14" xfId="2" applyNumberFormat="1" applyFont="1" applyFill="1" applyBorder="1" applyAlignment="1" applyProtection="1">
      <alignment vertical="center" wrapText="1"/>
    </xf>
    <xf numFmtId="173" fontId="39" fillId="29" borderId="14" xfId="2" applyNumberFormat="1" applyFont="1" applyFill="1" applyBorder="1" applyAlignment="1" applyProtection="1">
      <alignment horizontal="center" vertical="center"/>
    </xf>
    <xf numFmtId="1" fontId="39" fillId="29" borderId="14" xfId="0" applyNumberFormat="1" applyFont="1" applyFill="1" applyBorder="1" applyAlignment="1">
      <alignment horizontal="center" vertical="center"/>
    </xf>
    <xf numFmtId="1" fontId="38" fillId="29" borderId="14" xfId="0" applyNumberFormat="1" applyFont="1" applyFill="1" applyBorder="1" applyAlignment="1">
      <alignment horizontal="center" vertical="center"/>
    </xf>
    <xf numFmtId="173" fontId="53" fillId="15" borderId="65" xfId="2" applyNumberFormat="1" applyFont="1" applyFill="1" applyBorder="1" applyAlignment="1" applyProtection="1">
      <alignment horizontal="center" vertical="center"/>
    </xf>
    <xf numFmtId="173" fontId="53" fillId="15" borderId="66" xfId="0" applyNumberFormat="1" applyFont="1" applyFill="1" applyBorder="1" applyAlignment="1">
      <alignment horizontal="center" vertical="center"/>
    </xf>
    <xf numFmtId="173" fontId="53" fillId="15" borderId="52" xfId="0" applyNumberFormat="1" applyFont="1" applyFill="1" applyBorder="1" applyAlignment="1">
      <alignment horizontal="center" vertical="center"/>
    </xf>
    <xf numFmtId="1" fontId="53" fillId="15" borderId="66" xfId="0" applyNumberFormat="1" applyFont="1" applyFill="1" applyBorder="1" applyAlignment="1">
      <alignment horizontal="center" vertical="center"/>
    </xf>
    <xf numFmtId="1" fontId="53" fillId="15" borderId="52" xfId="0" applyNumberFormat="1" applyFont="1" applyFill="1" applyBorder="1" applyAlignment="1">
      <alignment horizontal="center" vertical="center"/>
    </xf>
    <xf numFmtId="10" fontId="53" fillId="15" borderId="66" xfId="0" applyNumberFormat="1" applyFont="1" applyFill="1" applyBorder="1" applyAlignment="1">
      <alignment horizontal="center" vertical="center" wrapText="1"/>
    </xf>
    <xf numFmtId="0" fontId="37" fillId="15" borderId="47" xfId="0" applyFont="1" applyFill="1" applyBorder="1" applyAlignment="1">
      <alignment horizontal="center" vertical="center" wrapText="1"/>
    </xf>
    <xf numFmtId="0" fontId="54" fillId="151" borderId="0" xfId="0" applyFont="1" applyFill="1" applyAlignment="1">
      <alignment horizontal="center" vertical="center" wrapText="1"/>
    </xf>
    <xf numFmtId="0" fontId="19" fillId="0" borderId="0" xfId="0" applyFont="1" applyAlignment="1">
      <alignment horizontal="center" vertical="center" wrapText="1"/>
    </xf>
    <xf numFmtId="168" fontId="18" fillId="0" borderId="0" xfId="36" applyFont="1" applyBorder="1" applyAlignment="1" applyProtection="1">
      <alignment vertical="center"/>
    </xf>
    <xf numFmtId="0" fontId="55" fillId="29" borderId="4" xfId="0" applyFont="1" applyFill="1" applyBorder="1" applyAlignment="1">
      <alignment horizontal="justify" vertical="center" wrapText="1"/>
    </xf>
    <xf numFmtId="166" fontId="18" fillId="63" borderId="0" xfId="1" applyFont="1" applyFill="1" applyBorder="1" applyAlignment="1" applyProtection="1">
      <alignment horizontal="center" vertical="center"/>
    </xf>
    <xf numFmtId="173" fontId="18" fillId="0" borderId="0" xfId="0" applyNumberFormat="1" applyFont="1" applyAlignment="1">
      <alignment horizontal="left" vertical="center" wrapText="1"/>
    </xf>
    <xf numFmtId="173" fontId="18" fillId="0" borderId="0" xfId="3" applyNumberFormat="1" applyFont="1" applyBorder="1" applyAlignment="1" applyProtection="1">
      <alignment horizontal="center" vertical="center"/>
    </xf>
    <xf numFmtId="0" fontId="18" fillId="57" borderId="0" xfId="0" applyFont="1" applyFill="1" applyAlignment="1">
      <alignment horizontal="center" vertical="center"/>
    </xf>
    <xf numFmtId="1" fontId="39" fillId="15" borderId="38" xfId="0" applyNumberFormat="1" applyFont="1" applyFill="1" applyBorder="1" applyAlignment="1">
      <alignment horizontal="center" vertical="center"/>
    </xf>
    <xf numFmtId="173" fontId="18" fillId="63" borderId="0" xfId="3" applyNumberFormat="1" applyFont="1" applyFill="1" applyBorder="1" applyAlignment="1" applyProtection="1">
      <alignment horizontal="center" vertical="center"/>
    </xf>
    <xf numFmtId="0" fontId="39" fillId="0" borderId="67" xfId="0" applyFont="1" applyBorder="1" applyAlignment="1">
      <alignment horizontal="center" vertical="center" wrapText="1"/>
    </xf>
    <xf numFmtId="173" fontId="46" fillId="29" borderId="34" xfId="2" applyNumberFormat="1" applyFont="1" applyFill="1" applyBorder="1" applyAlignment="1" applyProtection="1">
      <alignment vertical="center" wrapText="1"/>
    </xf>
    <xf numFmtId="173" fontId="38" fillId="29" borderId="34" xfId="2" applyNumberFormat="1" applyFont="1" applyFill="1" applyBorder="1" applyAlignment="1" applyProtection="1">
      <alignment horizontal="center" vertical="center"/>
    </xf>
    <xf numFmtId="1" fontId="39" fillId="29" borderId="34" xfId="0" applyNumberFormat="1" applyFont="1" applyFill="1" applyBorder="1" applyAlignment="1">
      <alignment horizontal="center" vertical="center"/>
    </xf>
    <xf numFmtId="1" fontId="38" fillId="29" borderId="34" xfId="0" applyNumberFormat="1" applyFont="1" applyFill="1" applyBorder="1" applyAlignment="1">
      <alignment horizontal="center" vertical="center"/>
    </xf>
    <xf numFmtId="1" fontId="53" fillId="15" borderId="40" xfId="0" applyNumberFormat="1" applyFont="1" applyFill="1" applyBorder="1" applyAlignment="1">
      <alignment horizontal="center" vertical="center"/>
    </xf>
    <xf numFmtId="10" fontId="53" fillId="15" borderId="41" xfId="0" applyNumberFormat="1" applyFont="1" applyFill="1" applyBorder="1" applyAlignment="1">
      <alignment horizontal="center" vertical="center" wrapText="1"/>
    </xf>
    <xf numFmtId="0" fontId="233" fillId="63" borderId="0" xfId="0" applyFont="1" applyFill="1" applyAlignment="1">
      <alignment vertical="center"/>
    </xf>
    <xf numFmtId="0" fontId="53" fillId="15" borderId="47" xfId="0" applyFont="1" applyFill="1" applyBorder="1" applyAlignment="1">
      <alignment horizontal="left" vertical="center"/>
    </xf>
    <xf numFmtId="185" fontId="53" fillId="15" borderId="40" xfId="0" applyNumberFormat="1" applyFont="1" applyFill="1" applyBorder="1" applyAlignment="1">
      <alignment horizontal="center" vertical="center"/>
    </xf>
    <xf numFmtId="10" fontId="53" fillId="15" borderId="40" xfId="0" applyNumberFormat="1" applyFont="1" applyFill="1" applyBorder="1" applyAlignment="1">
      <alignment horizontal="center" vertical="center" wrapText="1"/>
    </xf>
    <xf numFmtId="0" fontId="40" fillId="0" borderId="92" xfId="0" applyFont="1" applyBorder="1" applyAlignment="1">
      <alignment horizontal="center" vertical="center" wrapText="1"/>
    </xf>
    <xf numFmtId="0" fontId="40" fillId="0" borderId="69" xfId="0" applyFont="1" applyBorder="1" applyAlignment="1">
      <alignment horizontal="center" vertical="center" wrapText="1"/>
    </xf>
    <xf numFmtId="1" fontId="19" fillId="25" borderId="4" xfId="0" applyNumberFormat="1" applyFont="1" applyFill="1" applyBorder="1" applyAlignment="1">
      <alignment horizontal="center" vertical="center" wrapText="1"/>
    </xf>
    <xf numFmtId="1" fontId="19" fillId="24" borderId="31" xfId="0" applyNumberFormat="1" applyFont="1" applyFill="1" applyBorder="1" applyAlignment="1">
      <alignment horizontal="center" vertical="center" wrapText="1"/>
    </xf>
    <xf numFmtId="1" fontId="18" fillId="24" borderId="31" xfId="36" applyNumberFormat="1" applyFont="1" applyFill="1" applyBorder="1" applyAlignment="1" applyProtection="1">
      <alignment horizontal="center" vertical="center"/>
    </xf>
    <xf numFmtId="1" fontId="18" fillId="24" borderId="45" xfId="36" applyNumberFormat="1" applyFont="1" applyFill="1" applyBorder="1" applyAlignment="1" applyProtection="1">
      <alignment horizontal="center" vertical="center"/>
    </xf>
    <xf numFmtId="1" fontId="19" fillId="25" borderId="61" xfId="0" applyNumberFormat="1" applyFont="1" applyFill="1" applyBorder="1" applyAlignment="1">
      <alignment horizontal="center" vertical="center" wrapText="1"/>
    </xf>
    <xf numFmtId="1" fontId="18" fillId="24" borderId="67" xfId="0" applyNumberFormat="1" applyFont="1" applyFill="1" applyBorder="1" applyAlignment="1">
      <alignment horizontal="center" vertical="center"/>
    </xf>
    <xf numFmtId="1" fontId="18" fillId="25" borderId="31" xfId="0" applyNumberFormat="1" applyFont="1" applyFill="1" applyBorder="1" applyAlignment="1">
      <alignment horizontal="center" vertical="center"/>
    </xf>
    <xf numFmtId="0" fontId="19" fillId="25" borderId="31" xfId="0" applyFont="1" applyFill="1" applyBorder="1" applyAlignment="1">
      <alignment horizontal="center" vertical="center" wrapText="1"/>
    </xf>
    <xf numFmtId="0" fontId="37" fillId="15" borderId="20" xfId="0" applyFont="1" applyFill="1" applyBorder="1" applyAlignment="1">
      <alignment horizontal="center" vertical="center" wrapText="1"/>
    </xf>
    <xf numFmtId="0" fontId="54" fillId="15" borderId="20" xfId="0" applyFont="1" applyFill="1" applyBorder="1" applyAlignment="1">
      <alignment horizontal="center" vertical="center" wrapText="1"/>
    </xf>
    <xf numFmtId="0" fontId="54" fillId="15" borderId="95" xfId="0" applyFont="1" applyFill="1" applyBorder="1" applyAlignment="1">
      <alignment horizontal="center" vertical="center" wrapText="1"/>
    </xf>
    <xf numFmtId="173" fontId="39" fillId="15" borderId="65" xfId="2" applyNumberFormat="1" applyFont="1" applyFill="1" applyBorder="1" applyAlignment="1" applyProtection="1">
      <alignment horizontal="center" vertical="center"/>
    </xf>
    <xf numFmtId="173" fontId="39" fillId="15" borderId="66" xfId="0" applyNumberFormat="1" applyFont="1" applyFill="1" applyBorder="1" applyAlignment="1">
      <alignment horizontal="center" vertical="center"/>
    </xf>
    <xf numFmtId="173" fontId="39" fillId="15" borderId="52" xfId="0" applyNumberFormat="1" applyFont="1" applyFill="1" applyBorder="1" applyAlignment="1">
      <alignment horizontal="center" vertical="center"/>
    </xf>
    <xf numFmtId="1" fontId="39" fillId="15" borderId="66" xfId="0" applyNumberFormat="1" applyFont="1" applyFill="1" applyBorder="1" applyAlignment="1">
      <alignment horizontal="center" vertical="center"/>
    </xf>
    <xf numFmtId="1" fontId="39" fillId="15" borderId="52" xfId="0" applyNumberFormat="1" applyFont="1" applyFill="1" applyBorder="1" applyAlignment="1">
      <alignment horizontal="center" vertical="center"/>
    </xf>
    <xf numFmtId="0" fontId="54" fillId="0" borderId="4" xfId="0" applyFont="1" applyBorder="1" applyAlignment="1">
      <alignment horizontal="center" vertical="center" wrapText="1"/>
    </xf>
    <xf numFmtId="0" fontId="39" fillId="0" borderId="61" xfId="0" applyFont="1" applyBorder="1" applyAlignment="1">
      <alignment horizontal="center" vertical="center" wrapText="1"/>
    </xf>
    <xf numFmtId="173" fontId="46" fillId="29" borderId="3" xfId="2" applyNumberFormat="1" applyFont="1" applyFill="1" applyBorder="1" applyAlignment="1" applyProtection="1">
      <alignment vertical="center" wrapText="1"/>
    </xf>
    <xf numFmtId="173" fontId="38" fillId="29" borderId="3" xfId="2" applyNumberFormat="1" applyFont="1" applyFill="1" applyBorder="1" applyAlignment="1" applyProtection="1">
      <alignment horizontal="center" vertical="center"/>
    </xf>
    <xf numFmtId="1" fontId="39" fillId="29" borderId="3" xfId="0" applyNumberFormat="1" applyFont="1" applyFill="1" applyBorder="1" applyAlignment="1">
      <alignment horizontal="center" vertical="center"/>
    </xf>
    <xf numFmtId="1" fontId="38" fillId="29" borderId="3" xfId="0" applyNumberFormat="1" applyFont="1" applyFill="1" applyBorder="1" applyAlignment="1">
      <alignment horizontal="center" vertical="center"/>
    </xf>
    <xf numFmtId="173" fontId="40" fillId="29" borderId="34" xfId="0" applyNumberFormat="1" applyFont="1" applyFill="1" applyBorder="1" applyAlignment="1">
      <alignment vertical="center" wrapText="1"/>
    </xf>
    <xf numFmtId="10" fontId="40" fillId="29" borderId="34" xfId="3" applyNumberFormat="1" applyFont="1" applyFill="1" applyBorder="1" applyAlignment="1" applyProtection="1">
      <alignment horizontal="center" vertical="center" wrapText="1"/>
    </xf>
    <xf numFmtId="10" fontId="40" fillId="29" borderId="97" xfId="3" applyNumberFormat="1" applyFont="1" applyFill="1" applyBorder="1" applyAlignment="1" applyProtection="1">
      <alignment horizontal="center" vertical="center" wrapText="1"/>
    </xf>
    <xf numFmtId="10" fontId="40" fillId="29" borderId="4" xfId="3" applyNumberFormat="1" applyFont="1" applyFill="1" applyBorder="1" applyAlignment="1" applyProtection="1">
      <alignment horizontal="center" vertical="center" wrapText="1"/>
    </xf>
    <xf numFmtId="173" fontId="40" fillId="29" borderId="23" xfId="0" applyNumberFormat="1" applyFont="1" applyFill="1" applyBorder="1" applyAlignment="1">
      <alignment vertical="center" wrapText="1"/>
    </xf>
    <xf numFmtId="10" fontId="40" fillId="29" borderId="3" xfId="3" applyNumberFormat="1" applyFont="1" applyFill="1" applyBorder="1" applyAlignment="1" applyProtection="1">
      <alignment horizontal="center" vertical="center" wrapText="1"/>
    </xf>
    <xf numFmtId="10" fontId="40" fillId="29" borderId="62" xfId="3" applyNumberFormat="1" applyFont="1" applyFill="1" applyBorder="1" applyAlignment="1" applyProtection="1">
      <alignment horizontal="center" vertical="center" wrapText="1"/>
    </xf>
    <xf numFmtId="173" fontId="39" fillId="152" borderId="40" xfId="0" applyNumberFormat="1" applyFont="1" applyFill="1" applyBorder="1" applyAlignment="1">
      <alignment vertical="center" wrapText="1"/>
    </xf>
    <xf numFmtId="1" fontId="39" fillId="152" borderId="40" xfId="0" applyNumberFormat="1" applyFont="1" applyFill="1" applyBorder="1" applyAlignment="1">
      <alignment horizontal="center" vertical="center" wrapText="1"/>
    </xf>
    <xf numFmtId="10" fontId="39" fillId="152" borderId="40" xfId="3" applyNumberFormat="1" applyFont="1" applyFill="1" applyBorder="1" applyAlignment="1" applyProtection="1">
      <alignment horizontal="center" vertical="center" wrapText="1"/>
    </xf>
    <xf numFmtId="10" fontId="39" fillId="152" borderId="41" xfId="3" applyNumberFormat="1" applyFont="1" applyFill="1" applyBorder="1" applyAlignment="1" applyProtection="1">
      <alignment horizontal="center" vertical="center" wrapText="1"/>
    </xf>
    <xf numFmtId="0" fontId="37" fillId="31" borderId="38" xfId="0" applyFont="1" applyFill="1" applyBorder="1" applyAlignment="1">
      <alignment horizontal="center" vertical="center" wrapText="1"/>
    </xf>
    <xf numFmtId="0" fontId="51" fillId="29" borderId="4" xfId="0" applyFont="1" applyFill="1" applyBorder="1" applyAlignment="1">
      <alignment horizontal="justify" vertical="center" wrapText="1"/>
    </xf>
    <xf numFmtId="0" fontId="54" fillId="31" borderId="47" xfId="0" applyFont="1" applyFill="1" applyBorder="1" applyAlignment="1">
      <alignment horizontal="center" vertical="center" wrapText="1"/>
    </xf>
    <xf numFmtId="173" fontId="37" fillId="29" borderId="4" xfId="0" applyNumberFormat="1" applyFont="1" applyFill="1" applyBorder="1" applyAlignment="1">
      <alignment vertical="center" wrapText="1"/>
    </xf>
    <xf numFmtId="173" fontId="156" fillId="29" borderId="34" xfId="0" applyNumberFormat="1" applyFont="1" applyFill="1" applyBorder="1" applyAlignment="1">
      <alignment horizontal="center" vertical="center" wrapText="1"/>
    </xf>
    <xf numFmtId="1" fontId="41" fillId="29" borderId="4" xfId="0" applyNumberFormat="1" applyFont="1" applyFill="1" applyBorder="1" applyAlignment="1">
      <alignment horizontal="center" vertical="center" wrapText="1"/>
    </xf>
    <xf numFmtId="0" fontId="37" fillId="31" borderId="74" xfId="0" applyFont="1" applyFill="1" applyBorder="1" applyAlignment="1">
      <alignment horizontal="center" vertical="center" wrapText="1"/>
    </xf>
    <xf numFmtId="9" fontId="37" fillId="29" borderId="34" xfId="3" applyFont="1" applyFill="1" applyBorder="1" applyAlignment="1" applyProtection="1">
      <alignment horizontal="center" vertical="center" wrapText="1"/>
    </xf>
    <xf numFmtId="9" fontId="37" fillId="29" borderId="97" xfId="3" applyFont="1" applyFill="1" applyBorder="1" applyAlignment="1" applyProtection="1">
      <alignment horizontal="center" vertical="center" wrapText="1"/>
    </xf>
    <xf numFmtId="9" fontId="37" fillId="31" borderId="40" xfId="3" applyFont="1" applyFill="1" applyBorder="1" applyAlignment="1" applyProtection="1">
      <alignment horizontal="center" vertical="center" wrapText="1"/>
    </xf>
    <xf numFmtId="9" fontId="37" fillId="31" borderId="41" xfId="3" applyFont="1" applyFill="1" applyBorder="1" applyAlignment="1" applyProtection="1">
      <alignment horizontal="center" vertical="center" wrapText="1"/>
    </xf>
    <xf numFmtId="0" fontId="53" fillId="32" borderId="4" xfId="0" applyFont="1" applyFill="1" applyBorder="1" applyAlignment="1">
      <alignment horizontal="left" vertical="center"/>
    </xf>
    <xf numFmtId="173" fontId="39" fillId="32" borderId="4" xfId="0" applyNumberFormat="1" applyFont="1" applyFill="1" applyBorder="1" applyAlignment="1">
      <alignment horizontal="center" vertical="center"/>
    </xf>
    <xf numFmtId="1" fontId="39" fillId="32" borderId="4" xfId="0" applyNumberFormat="1" applyFont="1" applyFill="1" applyBorder="1" applyAlignment="1">
      <alignment horizontal="center" vertical="center"/>
    </xf>
    <xf numFmtId="9" fontId="39" fillId="32" borderId="33" xfId="0" applyNumberFormat="1" applyFont="1" applyFill="1" applyBorder="1" applyAlignment="1">
      <alignment horizontal="center" vertical="center" wrapText="1"/>
    </xf>
    <xf numFmtId="9" fontId="39" fillId="32" borderId="38" xfId="0" applyNumberFormat="1" applyFont="1" applyFill="1" applyBorder="1" applyAlignment="1">
      <alignment horizontal="center" vertical="center" wrapText="1"/>
    </xf>
    <xf numFmtId="173" fontId="18" fillId="0" borderId="0" xfId="0" applyNumberFormat="1" applyFont="1" applyAlignment="1">
      <alignment horizontal="center" vertical="center"/>
    </xf>
    <xf numFmtId="1" fontId="18" fillId="63" borderId="0" xfId="0" applyNumberFormat="1" applyFont="1" applyFill="1" applyAlignment="1">
      <alignment horizontal="center" vertical="center"/>
    </xf>
    <xf numFmtId="176" fontId="19" fillId="12" borderId="12" xfId="1" applyNumberFormat="1" applyFont="1" applyFill="1" applyBorder="1" applyAlignment="1" applyProtection="1">
      <alignment horizontal="center" vertical="center"/>
    </xf>
    <xf numFmtId="0" fontId="0" fillId="24" borderId="4" xfId="0" applyFill="1" applyBorder="1" applyAlignment="1">
      <alignment horizontal="center" vertical="center" wrapText="1"/>
    </xf>
    <xf numFmtId="0" fontId="18" fillId="24" borderId="4" xfId="0" applyFont="1" applyFill="1" applyBorder="1" applyAlignment="1">
      <alignment horizontal="left" vertical="center"/>
    </xf>
    <xf numFmtId="168" fontId="18" fillId="24" borderId="34" xfId="36" applyFont="1" applyFill="1" applyBorder="1" applyAlignment="1" applyProtection="1">
      <alignment vertical="center" wrapText="1"/>
    </xf>
    <xf numFmtId="168" fontId="18" fillId="24" borderId="4" xfId="36" applyFont="1" applyFill="1" applyBorder="1" applyAlignment="1" applyProtection="1">
      <alignment horizontal="right" vertical="center"/>
    </xf>
    <xf numFmtId="176" fontId="18" fillId="24" borderId="4" xfId="1" applyNumberFormat="1" applyFont="1" applyFill="1" applyBorder="1" applyAlignment="1" applyProtection="1">
      <alignment vertical="center"/>
    </xf>
    <xf numFmtId="170" fontId="18" fillId="24" borderId="4" xfId="0" applyNumberFormat="1" applyFont="1" applyFill="1" applyBorder="1" applyAlignment="1">
      <alignment horizontal="left" vertical="center" wrapText="1"/>
    </xf>
    <xf numFmtId="168" fontId="18" fillId="24" borderId="4" xfId="36" applyFont="1" applyFill="1" applyBorder="1" applyAlignment="1" applyProtection="1">
      <alignment vertical="center" wrapText="1"/>
    </xf>
    <xf numFmtId="1" fontId="18" fillId="24" borderId="23" xfId="0" applyNumberFormat="1" applyFont="1" applyFill="1" applyBorder="1" applyAlignment="1">
      <alignment horizontal="center" vertical="center"/>
    </xf>
    <xf numFmtId="1" fontId="18" fillId="24" borderId="34" xfId="0" applyNumberFormat="1" applyFont="1" applyFill="1" applyBorder="1" applyAlignment="1">
      <alignment horizontal="center" vertical="center"/>
    </xf>
    <xf numFmtId="0" fontId="0" fillId="24" borderId="3" xfId="0" applyFill="1" applyBorder="1" applyAlignment="1">
      <alignment horizontal="center" vertical="center" wrapText="1"/>
    </xf>
    <xf numFmtId="168" fontId="18" fillId="24" borderId="3" xfId="36" applyFont="1" applyFill="1" applyBorder="1" applyAlignment="1" applyProtection="1">
      <alignment horizontal="right" vertical="center"/>
    </xf>
    <xf numFmtId="168" fontId="19" fillId="25" borderId="20" xfId="36" applyFont="1" applyFill="1" applyBorder="1" applyAlignment="1" applyProtection="1">
      <alignment horizontal="right" vertical="center"/>
    </xf>
    <xf numFmtId="176" fontId="19" fillId="25" borderId="23" xfId="1" applyNumberFormat="1" applyFont="1" applyFill="1" applyBorder="1" applyAlignment="1" applyProtection="1">
      <alignment vertical="center"/>
    </xf>
    <xf numFmtId="170" fontId="18" fillId="25" borderId="4" xfId="0" applyNumberFormat="1" applyFont="1" applyFill="1" applyBorder="1" applyAlignment="1">
      <alignment horizontal="left" vertical="center" wrapText="1"/>
    </xf>
    <xf numFmtId="169" fontId="18" fillId="25" borderId="4" xfId="0" applyNumberFormat="1" applyFont="1" applyFill="1" applyBorder="1" applyAlignment="1">
      <alignment vertical="center" wrapText="1"/>
    </xf>
    <xf numFmtId="176" fontId="19" fillId="25" borderId="4" xfId="1" applyNumberFormat="1" applyFont="1" applyFill="1" applyBorder="1" applyAlignment="1" applyProtection="1">
      <alignment vertical="center"/>
    </xf>
    <xf numFmtId="0" fontId="18" fillId="24" borderId="4" xfId="0" applyFont="1" applyFill="1" applyBorder="1" applyAlignment="1">
      <alignment horizontal="left" vertical="top" wrapText="1"/>
    </xf>
    <xf numFmtId="176" fontId="18" fillId="24" borderId="34" xfId="1" applyNumberFormat="1" applyFont="1" applyFill="1" applyBorder="1" applyAlignment="1" applyProtection="1">
      <alignment vertical="center"/>
    </xf>
    <xf numFmtId="169" fontId="19" fillId="26" borderId="23" xfId="36" applyNumberFormat="1" applyFont="1" applyFill="1" applyBorder="1" applyAlignment="1" applyProtection="1">
      <alignment horizontal="right" vertical="center"/>
    </xf>
    <xf numFmtId="172" fontId="19" fillId="26" borderId="22" xfId="38" applyFont="1" applyFill="1" applyBorder="1" applyAlignment="1" applyProtection="1">
      <alignment horizontal="center" vertical="center"/>
    </xf>
    <xf numFmtId="1" fontId="18" fillId="24" borderId="22" xfId="36" applyNumberFormat="1" applyFont="1" applyFill="1" applyBorder="1" applyAlignment="1" applyProtection="1">
      <alignment horizontal="center" vertical="center"/>
    </xf>
    <xf numFmtId="1" fontId="19" fillId="25" borderId="22" xfId="0" applyNumberFormat="1" applyFont="1" applyFill="1" applyBorder="1" applyAlignment="1">
      <alignment horizontal="center" vertical="center" wrapText="1"/>
    </xf>
    <xf numFmtId="0" fontId="26" fillId="25" borderId="33" xfId="0" applyFont="1" applyFill="1" applyBorder="1" applyAlignment="1">
      <alignment horizontal="center" vertical="center" wrapText="1"/>
    </xf>
    <xf numFmtId="168" fontId="19" fillId="25" borderId="36" xfId="36" applyFont="1" applyFill="1" applyBorder="1" applyAlignment="1" applyProtection="1">
      <alignment horizontal="right" vertical="center" wrapText="1"/>
    </xf>
    <xf numFmtId="176" fontId="19" fillId="25" borderId="40" xfId="1" applyNumberFormat="1" applyFont="1" applyFill="1" applyBorder="1" applyAlignment="1" applyProtection="1">
      <alignment vertical="center" wrapText="1"/>
    </xf>
    <xf numFmtId="170" fontId="18" fillId="24" borderId="34" xfId="0" applyNumberFormat="1" applyFont="1" applyFill="1" applyBorder="1" applyAlignment="1">
      <alignment horizontal="left" vertical="center" wrapText="1"/>
    </xf>
    <xf numFmtId="176" fontId="18" fillId="24" borderId="3" xfId="1" applyNumberFormat="1" applyFont="1" applyFill="1" applyBorder="1" applyAlignment="1" applyProtection="1">
      <alignment vertical="center"/>
    </xf>
    <xf numFmtId="176" fontId="18" fillId="24" borderId="23" xfId="1" applyNumberFormat="1" applyFont="1" applyFill="1" applyBorder="1" applyAlignment="1" applyProtection="1">
      <alignment vertical="center"/>
    </xf>
    <xf numFmtId="168" fontId="19" fillId="25" borderId="4" xfId="36" applyFont="1" applyFill="1" applyBorder="1" applyAlignment="1" applyProtection="1">
      <alignment horizontal="right" vertical="center"/>
    </xf>
    <xf numFmtId="1" fontId="18" fillId="25" borderId="61" xfId="0" applyNumberFormat="1" applyFont="1" applyFill="1" applyBorder="1" applyAlignment="1">
      <alignment horizontal="center" vertical="center"/>
    </xf>
    <xf numFmtId="1" fontId="18" fillId="25" borderId="22" xfId="0" applyNumberFormat="1" applyFont="1" applyFill="1" applyBorder="1" applyAlignment="1">
      <alignment horizontal="center" vertical="center"/>
    </xf>
    <xf numFmtId="1" fontId="18" fillId="25" borderId="67" xfId="0" applyNumberFormat="1" applyFont="1" applyFill="1" applyBorder="1" applyAlignment="1">
      <alignment horizontal="center" vertical="center"/>
    </xf>
    <xf numFmtId="0" fontId="19" fillId="25" borderId="22" xfId="0" applyFont="1" applyFill="1" applyBorder="1" applyAlignment="1">
      <alignment horizontal="center" vertical="center" wrapText="1"/>
    </xf>
    <xf numFmtId="0" fontId="26" fillId="25" borderId="23" xfId="0" applyFont="1" applyFill="1" applyBorder="1" applyAlignment="1">
      <alignment vertical="center" wrapText="1"/>
    </xf>
    <xf numFmtId="176" fontId="19" fillId="25" borderId="34" xfId="1" applyNumberFormat="1" applyFont="1" applyFill="1" applyBorder="1" applyAlignment="1" applyProtection="1">
      <alignment vertical="center"/>
    </xf>
    <xf numFmtId="176" fontId="18" fillId="24" borderId="4" xfId="1" applyNumberFormat="1" applyFont="1" applyFill="1" applyBorder="1" applyAlignment="1" applyProtection="1">
      <alignment vertical="center" wrapText="1"/>
    </xf>
    <xf numFmtId="1" fontId="18" fillId="24" borderId="3" xfId="0" applyNumberFormat="1" applyFont="1" applyFill="1" applyBorder="1" applyAlignment="1">
      <alignment horizontal="center" vertical="center" wrapText="1"/>
    </xf>
    <xf numFmtId="1" fontId="18" fillId="24" borderId="34" xfId="0" applyNumberFormat="1" applyFont="1" applyFill="1" applyBorder="1" applyAlignment="1">
      <alignment horizontal="center" vertical="center" wrapText="1"/>
    </xf>
    <xf numFmtId="176" fontId="18" fillId="24" borderId="23" xfId="1" applyNumberFormat="1" applyFont="1" applyFill="1" applyBorder="1" applyAlignment="1" applyProtection="1">
      <alignment vertical="center" wrapText="1"/>
    </xf>
    <xf numFmtId="176" fontId="19" fillId="25" borderId="4" xfId="1" applyNumberFormat="1" applyFont="1" applyFill="1" applyBorder="1" applyAlignment="1" applyProtection="1">
      <alignment vertical="center" wrapText="1"/>
    </xf>
    <xf numFmtId="1" fontId="19" fillId="25" borderId="19" xfId="0" applyNumberFormat="1" applyFont="1" applyFill="1" applyBorder="1" applyAlignment="1">
      <alignment horizontal="center" vertical="center" wrapText="1"/>
    </xf>
    <xf numFmtId="1" fontId="19" fillId="25" borderId="45" xfId="0" applyNumberFormat="1" applyFont="1" applyFill="1" applyBorder="1" applyAlignment="1">
      <alignment horizontal="center" vertical="center" wrapText="1"/>
    </xf>
    <xf numFmtId="168" fontId="19" fillId="25" borderId="55" xfId="36" applyFont="1" applyFill="1" applyBorder="1" applyAlignment="1" applyProtection="1">
      <alignment horizontal="right" vertical="center" wrapText="1"/>
    </xf>
    <xf numFmtId="168" fontId="19" fillId="26" borderId="40" xfId="36" applyFont="1" applyFill="1" applyBorder="1" applyAlignment="1" applyProtection="1">
      <alignment horizontal="right" vertical="center"/>
    </xf>
    <xf numFmtId="176" fontId="19" fillId="26" borderId="23" xfId="1" applyNumberFormat="1" applyFont="1" applyFill="1" applyBorder="1" applyAlignment="1" applyProtection="1">
      <alignment vertical="center"/>
    </xf>
    <xf numFmtId="170" fontId="18" fillId="27" borderId="3" xfId="0" applyNumberFormat="1" applyFont="1" applyFill="1" applyBorder="1" applyAlignment="1">
      <alignment horizontal="left" vertical="center"/>
    </xf>
    <xf numFmtId="168" fontId="18" fillId="27" borderId="3" xfId="36" applyFont="1" applyFill="1" applyBorder="1" applyAlignment="1" applyProtection="1">
      <alignment vertical="center"/>
    </xf>
    <xf numFmtId="168" fontId="18" fillId="27" borderId="3" xfId="36" applyFont="1" applyFill="1" applyBorder="1" applyAlignment="1" applyProtection="1">
      <alignment horizontal="right" vertical="center"/>
    </xf>
    <xf numFmtId="176" fontId="18" fillId="27" borderId="4" xfId="1" applyNumberFormat="1" applyFont="1" applyFill="1" applyBorder="1" applyAlignment="1" applyProtection="1">
      <alignment vertical="center" wrapText="1"/>
    </xf>
    <xf numFmtId="170" fontId="18" fillId="27" borderId="4" xfId="0" applyNumberFormat="1" applyFont="1" applyFill="1" applyBorder="1" applyAlignment="1">
      <alignment horizontal="left" vertical="center"/>
    </xf>
    <xf numFmtId="168" fontId="18" fillId="27" borderId="4" xfId="36" applyFont="1" applyFill="1" applyBorder="1" applyAlignment="1" applyProtection="1">
      <alignment vertical="center"/>
    </xf>
    <xf numFmtId="0" fontId="0" fillId="27" borderId="4" xfId="0" applyFill="1" applyBorder="1" applyAlignment="1">
      <alignment vertical="center" wrapText="1"/>
    </xf>
    <xf numFmtId="168" fontId="18" fillId="27" borderId="4" xfId="36" applyFont="1" applyFill="1" applyBorder="1" applyAlignment="1" applyProtection="1">
      <alignment horizontal="right" vertical="center"/>
    </xf>
    <xf numFmtId="0" fontId="0" fillId="27" borderId="34" xfId="0" applyFill="1" applyBorder="1" applyAlignment="1">
      <alignment horizontal="center" vertical="center" wrapText="1"/>
    </xf>
    <xf numFmtId="0" fontId="18" fillId="27" borderId="34" xfId="0" applyFont="1" applyFill="1" applyBorder="1" applyAlignment="1">
      <alignment horizontal="left" vertical="center"/>
    </xf>
    <xf numFmtId="168" fontId="18" fillId="27" borderId="34" xfId="36" applyFont="1" applyFill="1" applyBorder="1" applyAlignment="1" applyProtection="1">
      <alignment horizontal="right" vertical="center"/>
    </xf>
    <xf numFmtId="176" fontId="18" fillId="27" borderId="34" xfId="1" applyNumberFormat="1" applyFont="1" applyFill="1" applyBorder="1" applyAlignment="1" applyProtection="1">
      <alignment vertical="center" wrapText="1"/>
    </xf>
    <xf numFmtId="168" fontId="19" fillId="17" borderId="39" xfId="36" applyFont="1" applyFill="1" applyBorder="1" applyAlignment="1" applyProtection="1">
      <alignment horizontal="right" vertical="center"/>
    </xf>
    <xf numFmtId="0" fontId="26" fillId="0" borderId="77" xfId="0" applyFont="1" applyBorder="1" applyAlignment="1">
      <alignment horizontal="center" vertical="center" wrapText="1"/>
    </xf>
    <xf numFmtId="0" fontId="19" fillId="0" borderId="67" xfId="0" applyFont="1" applyBorder="1" applyAlignment="1">
      <alignment horizontal="left" vertical="center"/>
    </xf>
    <xf numFmtId="0" fontId="19" fillId="0" borderId="67" xfId="0" applyFont="1" applyBorder="1" applyAlignment="1">
      <alignment vertical="center" wrapText="1"/>
    </xf>
    <xf numFmtId="168" fontId="19" fillId="0" borderId="51" xfId="36" applyFont="1" applyBorder="1" applyAlignment="1" applyProtection="1">
      <alignment horizontal="right" vertical="center"/>
    </xf>
    <xf numFmtId="10" fontId="37" fillId="29" borderId="23" xfId="3" applyNumberFormat="1" applyFont="1" applyFill="1" applyBorder="1" applyAlignment="1" applyProtection="1">
      <alignment horizontal="center" vertical="center" wrapText="1"/>
    </xf>
    <xf numFmtId="173" fontId="41" fillId="31" borderId="40" xfId="0" applyNumberFormat="1" applyFont="1" applyFill="1" applyBorder="1" applyAlignment="1">
      <alignment vertical="center" wrapText="1"/>
    </xf>
    <xf numFmtId="0" fontId="59" fillId="29" borderId="0" xfId="0" applyFont="1" applyFill="1" applyAlignment="1">
      <alignment horizontal="center" vertical="center"/>
    </xf>
    <xf numFmtId="173" fontId="37" fillId="31" borderId="40" xfId="0" applyNumberFormat="1" applyFont="1" applyFill="1" applyBorder="1" applyAlignment="1">
      <alignment vertical="center" wrapText="1"/>
    </xf>
    <xf numFmtId="173" fontId="37" fillId="31" borderId="40" xfId="0" applyNumberFormat="1" applyFont="1" applyFill="1" applyBorder="1" applyAlignment="1">
      <alignment horizontal="center" vertical="center" wrapText="1"/>
    </xf>
    <xf numFmtId="0" fontId="40" fillId="29" borderId="39" xfId="0" applyFont="1" applyFill="1" applyBorder="1" applyAlignment="1">
      <alignment horizontal="center" vertical="center" wrapText="1"/>
    </xf>
    <xf numFmtId="173" fontId="37" fillId="29" borderId="40" xfId="0" applyNumberFormat="1" applyFont="1" applyFill="1" applyBorder="1" applyAlignment="1">
      <alignment vertical="center" wrapText="1"/>
    </xf>
    <xf numFmtId="173" fontId="40" fillId="29" borderId="40" xfId="0" applyNumberFormat="1" applyFont="1" applyFill="1" applyBorder="1" applyAlignment="1">
      <alignment vertical="center" wrapText="1"/>
    </xf>
    <xf numFmtId="173" fontId="40" fillId="29" borderId="40" xfId="0" applyNumberFormat="1" applyFont="1" applyFill="1" applyBorder="1" applyAlignment="1">
      <alignment horizontal="center" vertical="center" wrapText="1"/>
    </xf>
    <xf numFmtId="1" fontId="41" fillId="29" borderId="40" xfId="0" applyNumberFormat="1" applyFont="1" applyFill="1" applyBorder="1" applyAlignment="1">
      <alignment horizontal="center" vertical="center" wrapText="1"/>
    </xf>
    <xf numFmtId="1" fontId="40" fillId="29" borderId="40" xfId="0" applyNumberFormat="1" applyFont="1" applyFill="1" applyBorder="1" applyAlignment="1">
      <alignment horizontal="center" vertical="center" wrapText="1"/>
    </xf>
    <xf numFmtId="10" fontId="37" fillId="29" borderId="40" xfId="3" applyNumberFormat="1" applyFont="1" applyFill="1" applyBorder="1" applyAlignment="1" applyProtection="1">
      <alignment horizontal="center" vertical="center" wrapText="1"/>
    </xf>
    <xf numFmtId="10" fontId="37" fillId="29" borderId="41" xfId="3" applyNumberFormat="1" applyFont="1" applyFill="1" applyBorder="1" applyAlignment="1" applyProtection="1">
      <alignment horizontal="center" vertical="center" wrapText="1"/>
    </xf>
    <xf numFmtId="0" fontId="54" fillId="31" borderId="49" xfId="0" applyFont="1" applyFill="1" applyBorder="1" applyAlignment="1">
      <alignment horizontal="center" vertical="center" wrapText="1"/>
    </xf>
    <xf numFmtId="0" fontId="54" fillId="31" borderId="20" xfId="0" applyFont="1" applyFill="1" applyBorder="1" applyAlignment="1">
      <alignment horizontal="center" vertical="center" wrapText="1"/>
    </xf>
    <xf numFmtId="0" fontId="50" fillId="31" borderId="20" xfId="0" applyFont="1" applyFill="1" applyBorder="1" applyAlignment="1">
      <alignment horizontal="center" vertical="center" wrapText="1"/>
    </xf>
    <xf numFmtId="0" fontId="54" fillId="31" borderId="95" xfId="0" applyFont="1" applyFill="1" applyBorder="1" applyAlignment="1">
      <alignment horizontal="center" vertical="center" wrapText="1"/>
    </xf>
    <xf numFmtId="1" fontId="41" fillId="29" borderId="51" xfId="0" applyNumberFormat="1" applyFont="1" applyFill="1" applyBorder="1" applyAlignment="1">
      <alignment horizontal="center" vertical="center" wrapText="1"/>
    </xf>
    <xf numFmtId="1" fontId="40" fillId="29" borderId="51" xfId="0" applyNumberFormat="1" applyFont="1" applyFill="1" applyBorder="1" applyAlignment="1">
      <alignment horizontal="center" vertical="center" wrapText="1"/>
    </xf>
    <xf numFmtId="10" fontId="37" fillId="29" borderId="51" xfId="3" applyNumberFormat="1" applyFont="1" applyFill="1" applyBorder="1" applyAlignment="1" applyProtection="1">
      <alignment horizontal="center" vertical="center" wrapText="1"/>
    </xf>
    <xf numFmtId="10" fontId="37" fillId="29" borderId="58" xfId="3" applyNumberFormat="1" applyFont="1" applyFill="1" applyBorder="1" applyAlignment="1" applyProtection="1">
      <alignment horizontal="center" vertical="center" wrapText="1"/>
    </xf>
    <xf numFmtId="0" fontId="232" fillId="0" borderId="0" xfId="0" applyFont="1" applyAlignment="1">
      <alignment horizontal="justify" vertical="center"/>
    </xf>
    <xf numFmtId="0" fontId="233" fillId="0" borderId="0" xfId="0" applyFont="1" applyAlignment="1">
      <alignment horizontal="justify" vertical="center"/>
    </xf>
    <xf numFmtId="0" fontId="236" fillId="0" borderId="0" xfId="0" applyFont="1" applyAlignment="1">
      <alignment horizontal="justify" vertical="center"/>
    </xf>
    <xf numFmtId="0" fontId="39" fillId="29" borderId="0" xfId="0" applyFont="1" applyFill="1" applyAlignment="1">
      <alignment vertical="center"/>
    </xf>
    <xf numFmtId="173" fontId="40" fillId="29" borderId="4" xfId="0" applyNumberFormat="1" applyFont="1" applyFill="1" applyBorder="1" applyAlignment="1">
      <alignment vertical="center" wrapText="1"/>
    </xf>
    <xf numFmtId="173" fontId="37" fillId="29" borderId="3" xfId="0" applyNumberFormat="1" applyFont="1" applyFill="1" applyBorder="1" applyAlignment="1">
      <alignment vertical="center" wrapText="1"/>
    </xf>
    <xf numFmtId="173" fontId="37" fillId="29" borderId="0" xfId="3" applyNumberFormat="1" applyFont="1" applyFill="1" applyBorder="1" applyAlignment="1" applyProtection="1">
      <alignment horizontal="center" vertical="center" wrapText="1"/>
    </xf>
    <xf numFmtId="0" fontId="233" fillId="0" borderId="0" xfId="0" applyFont="1" applyAlignment="1">
      <alignment horizontal="right" vertical="center"/>
    </xf>
    <xf numFmtId="173" fontId="233" fillId="0" borderId="0" xfId="0" applyNumberFormat="1" applyFont="1" applyAlignment="1">
      <alignment horizontal="right" vertical="center"/>
    </xf>
    <xf numFmtId="176" fontId="127" fillId="0" borderId="4" xfId="1" applyNumberFormat="1" applyFont="1" applyBorder="1" applyAlignment="1">
      <alignment horizontal="center" vertical="center"/>
    </xf>
    <xf numFmtId="176" fontId="127" fillId="0" borderId="4" xfId="1" applyNumberFormat="1" applyFont="1" applyBorder="1" applyAlignment="1">
      <alignment vertical="center"/>
    </xf>
    <xf numFmtId="176" fontId="53" fillId="67" borderId="4" xfId="0" applyNumberFormat="1" applyFont="1" applyFill="1" applyBorder="1" applyAlignment="1">
      <alignment horizontal="center" vertical="center"/>
    </xf>
    <xf numFmtId="0" fontId="237" fillId="31" borderId="47" xfId="0" applyFont="1" applyFill="1" applyBorder="1" applyAlignment="1">
      <alignment horizontal="center" vertical="center" wrapText="1"/>
    </xf>
    <xf numFmtId="0" fontId="237" fillId="31" borderId="40" xfId="0" applyFont="1" applyFill="1" applyBorder="1" applyAlignment="1">
      <alignment horizontal="center" vertical="center" wrapText="1"/>
    </xf>
    <xf numFmtId="0" fontId="238" fillId="0" borderId="0" xfId="0" applyFont="1"/>
    <xf numFmtId="0" fontId="36" fillId="29" borderId="0" xfId="0" applyFont="1" applyFill="1" applyAlignment="1">
      <alignment horizontal="center" vertical="center" wrapText="1"/>
    </xf>
    <xf numFmtId="0" fontId="238" fillId="0" borderId="0" xfId="0" applyFont="1" applyAlignment="1">
      <alignment horizontal="center" vertical="center"/>
    </xf>
    <xf numFmtId="0" fontId="238" fillId="0" borderId="0" xfId="0" applyFont="1" applyAlignment="1">
      <alignment horizontal="left" vertical="center" wrapText="1"/>
    </xf>
    <xf numFmtId="168" fontId="238" fillId="0" borderId="0" xfId="36" applyFont="1" applyBorder="1" applyAlignment="1" applyProtection="1">
      <alignment horizontal="right" vertical="center"/>
    </xf>
    <xf numFmtId="168" fontId="238" fillId="0" borderId="0" xfId="36" applyFont="1" applyBorder="1" applyAlignment="1" applyProtection="1">
      <alignment horizontal="center" vertical="center"/>
    </xf>
    <xf numFmtId="9" fontId="238" fillId="0" borderId="0" xfId="3" applyFont="1" applyBorder="1" applyAlignment="1" applyProtection="1">
      <alignment horizontal="center" vertical="center"/>
    </xf>
    <xf numFmtId="169" fontId="238" fillId="0" borderId="0" xfId="0" applyNumberFormat="1" applyFont="1" applyAlignment="1">
      <alignment horizontal="center" vertical="center"/>
    </xf>
    <xf numFmtId="1" fontId="238" fillId="0" borderId="0" xfId="0" applyNumberFormat="1" applyFont="1" applyAlignment="1">
      <alignment horizontal="center" vertical="center"/>
    </xf>
    <xf numFmtId="14" fontId="238" fillId="0" borderId="0" xfId="0" applyNumberFormat="1" applyFont="1"/>
    <xf numFmtId="14" fontId="238" fillId="0" borderId="0" xfId="0" applyNumberFormat="1" applyFont="1" applyAlignment="1">
      <alignment wrapText="1"/>
    </xf>
    <xf numFmtId="0" fontId="122" fillId="29" borderId="0" xfId="0" applyFont="1" applyFill="1" applyAlignment="1">
      <alignment horizontal="center" vertical="center"/>
    </xf>
    <xf numFmtId="0" fontId="30" fillId="0" borderId="0" xfId="0" applyFont="1" applyAlignment="1">
      <alignment horizontal="center" vertical="center"/>
    </xf>
    <xf numFmtId="0" fontId="30" fillId="0" borderId="0" xfId="0" applyFont="1" applyAlignment="1">
      <alignment horizontal="left" vertical="center" wrapText="1"/>
    </xf>
    <xf numFmtId="168" fontId="30" fillId="0" borderId="0" xfId="36" applyFont="1" applyBorder="1" applyAlignment="1" applyProtection="1">
      <alignment horizontal="right" vertical="center"/>
    </xf>
    <xf numFmtId="168" fontId="30" fillId="0" borderId="0" xfId="36" applyFont="1" applyBorder="1" applyAlignment="1" applyProtection="1">
      <alignment horizontal="center" vertical="center"/>
    </xf>
    <xf numFmtId="9" fontId="30" fillId="0" borderId="0" xfId="3" applyFont="1" applyBorder="1" applyAlignment="1" applyProtection="1">
      <alignment horizontal="center" vertical="center"/>
    </xf>
    <xf numFmtId="169" fontId="30" fillId="0" borderId="0" xfId="0" applyNumberFormat="1" applyFont="1" applyAlignment="1">
      <alignment horizontal="center" vertical="center"/>
    </xf>
    <xf numFmtId="1" fontId="30" fillId="0" borderId="0" xfId="0" applyNumberFormat="1" applyFont="1" applyAlignment="1">
      <alignment horizontal="center" vertical="center"/>
    </xf>
    <xf numFmtId="14" fontId="30" fillId="0" borderId="0" xfId="0" applyNumberFormat="1" applyFont="1" applyAlignment="1">
      <alignment wrapText="1"/>
    </xf>
    <xf numFmtId="0" fontId="207" fillId="31" borderId="40" xfId="0" applyFont="1" applyFill="1" applyBorder="1" applyAlignment="1">
      <alignment horizontal="center" vertical="center" wrapText="1"/>
    </xf>
    <xf numFmtId="0" fontId="37" fillId="67" borderId="4" xfId="0" applyFont="1" applyFill="1" applyBorder="1" applyAlignment="1">
      <alignment horizontal="center" vertical="center" wrapText="1"/>
    </xf>
    <xf numFmtId="1" fontId="0" fillId="0" borderId="0" xfId="0" applyNumberFormat="1" applyAlignment="1">
      <alignment horizontal="center" vertical="center"/>
    </xf>
    <xf numFmtId="173" fontId="40" fillId="29" borderId="4" xfId="0" applyNumberFormat="1" applyFont="1" applyFill="1" applyBorder="1" applyAlignment="1">
      <alignment horizontal="center" vertical="center" wrapText="1"/>
    </xf>
    <xf numFmtId="1" fontId="40" fillId="29" borderId="4" xfId="0" applyNumberFormat="1" applyFont="1" applyFill="1" applyBorder="1" applyAlignment="1">
      <alignment horizontal="center" vertical="center" wrapText="1"/>
    </xf>
    <xf numFmtId="10" fontId="37" fillId="29" borderId="4" xfId="3" applyNumberFormat="1" applyFont="1" applyFill="1" applyBorder="1" applyAlignment="1" applyProtection="1">
      <alignment horizontal="center" vertical="center" wrapText="1"/>
    </xf>
    <xf numFmtId="173" fontId="239" fillId="29" borderId="40" xfId="0" applyNumberFormat="1" applyFont="1" applyFill="1" applyBorder="1" applyAlignment="1">
      <alignment vertical="center" wrapText="1"/>
    </xf>
    <xf numFmtId="0" fontId="131" fillId="24" borderId="4" xfId="0" applyFont="1" applyFill="1" applyBorder="1" applyAlignment="1">
      <alignment horizontal="left" vertical="center" wrapText="1"/>
    </xf>
    <xf numFmtId="0" fontId="131" fillId="24" borderId="3" xfId="0" applyFont="1" applyFill="1" applyBorder="1" applyAlignment="1">
      <alignment horizontal="left" vertical="center" wrapText="1"/>
    </xf>
    <xf numFmtId="0" fontId="131" fillId="24" borderId="34" xfId="0" applyFont="1" applyFill="1" applyBorder="1" applyAlignment="1">
      <alignment horizontal="center" vertical="center" wrapText="1"/>
    </xf>
    <xf numFmtId="0" fontId="120" fillId="25" borderId="68" xfId="0" applyFont="1" applyFill="1" applyBorder="1" applyAlignment="1">
      <alignment horizontal="center" vertical="center" wrapText="1"/>
    </xf>
    <xf numFmtId="0" fontId="120" fillId="25" borderId="23" xfId="0" applyFont="1" applyFill="1" applyBorder="1" applyAlignment="1">
      <alignment vertical="center" wrapText="1"/>
    </xf>
    <xf numFmtId="0" fontId="131" fillId="27" borderId="3" xfId="0" applyFont="1" applyFill="1" applyBorder="1" applyAlignment="1">
      <alignment horizontal="center" vertical="center" wrapText="1"/>
    </xf>
    <xf numFmtId="0" fontId="131" fillId="27" borderId="4" xfId="0" applyFont="1" applyFill="1" applyBorder="1" applyAlignment="1">
      <alignment horizontal="center" vertical="center" wrapText="1"/>
    </xf>
    <xf numFmtId="0" fontId="131" fillId="27" borderId="34" xfId="0" applyFont="1" applyFill="1" applyBorder="1" applyAlignment="1">
      <alignment horizontal="center" vertical="center" wrapText="1"/>
    </xf>
    <xf numFmtId="0" fontId="120" fillId="0" borderId="77" xfId="0" applyFont="1" applyBorder="1" applyAlignment="1">
      <alignment horizontal="center" vertical="center" wrapText="1"/>
    </xf>
    <xf numFmtId="0" fontId="131" fillId="0" borderId="0" xfId="0" applyFont="1" applyAlignment="1">
      <alignment horizontal="left" vertical="center"/>
    </xf>
    <xf numFmtId="0" fontId="240" fillId="31" borderId="40" xfId="0" applyFont="1" applyFill="1" applyBorder="1" applyAlignment="1">
      <alignment horizontal="center" vertical="center" wrapText="1"/>
    </xf>
    <xf numFmtId="173" fontId="239" fillId="29" borderId="34" xfId="0" applyNumberFormat="1" applyFont="1" applyFill="1" applyBorder="1" applyAlignment="1">
      <alignment vertical="center" wrapText="1"/>
    </xf>
    <xf numFmtId="173" fontId="239" fillId="31" borderId="40" xfId="0" applyNumberFormat="1" applyFont="1" applyFill="1" applyBorder="1" applyAlignment="1">
      <alignment vertical="center" wrapText="1"/>
    </xf>
    <xf numFmtId="0" fontId="157" fillId="0" borderId="0" xfId="0" applyFont="1" applyAlignment="1">
      <alignment horizontal="left" vertical="center"/>
    </xf>
    <xf numFmtId="0" fontId="158" fillId="31" borderId="40" xfId="0" applyFont="1" applyFill="1" applyBorder="1" applyAlignment="1">
      <alignment horizontal="center" vertical="center" wrapText="1"/>
    </xf>
    <xf numFmtId="0" fontId="158" fillId="31" borderId="20" xfId="0" applyFont="1" applyFill="1" applyBorder="1" applyAlignment="1">
      <alignment horizontal="center" vertical="center" wrapText="1"/>
    </xf>
    <xf numFmtId="173" fontId="239" fillId="29" borderId="4" xfId="0" applyNumberFormat="1" applyFont="1" applyFill="1" applyBorder="1" applyAlignment="1">
      <alignment vertical="center" wrapText="1"/>
    </xf>
    <xf numFmtId="173" fontId="239" fillId="29" borderId="3" xfId="0" applyNumberFormat="1" applyFont="1" applyFill="1" applyBorder="1" applyAlignment="1">
      <alignment vertical="center" wrapText="1"/>
    </xf>
    <xf numFmtId="0" fontId="241" fillId="0" borderId="0" xfId="0" applyFont="1" applyAlignment="1">
      <alignment horizontal="right" vertical="center"/>
    </xf>
    <xf numFmtId="0" fontId="54" fillId="31" borderId="92" xfId="0" applyFont="1" applyFill="1" applyBorder="1" applyAlignment="1">
      <alignment horizontal="center" vertical="center" wrapText="1"/>
    </xf>
    <xf numFmtId="0" fontId="54" fillId="31" borderId="51" xfId="0" applyFont="1" applyFill="1" applyBorder="1" applyAlignment="1">
      <alignment horizontal="center" vertical="center" wrapText="1"/>
    </xf>
    <xf numFmtId="0" fontId="158" fillId="31" borderId="51" xfId="0" applyFont="1" applyFill="1" applyBorder="1" applyAlignment="1">
      <alignment horizontal="center" vertical="center" wrapText="1"/>
    </xf>
    <xf numFmtId="0" fontId="50" fillId="31" borderId="51" xfId="0" applyFont="1" applyFill="1" applyBorder="1" applyAlignment="1">
      <alignment horizontal="center" vertical="center" wrapText="1"/>
    </xf>
    <xf numFmtId="0" fontId="54" fillId="31" borderId="58" xfId="0" applyFont="1" applyFill="1" applyBorder="1" applyAlignment="1">
      <alignment horizontal="center" vertical="center" wrapText="1"/>
    </xf>
    <xf numFmtId="1" fontId="41" fillId="31" borderId="4" xfId="0" applyNumberFormat="1" applyFont="1" applyFill="1" applyBorder="1" applyAlignment="1">
      <alignment horizontal="center" vertical="center" wrapText="1"/>
    </xf>
    <xf numFmtId="10" fontId="37" fillId="31" borderId="4" xfId="3" applyNumberFormat="1" applyFont="1" applyFill="1" applyBorder="1" applyAlignment="1" applyProtection="1">
      <alignment horizontal="center" vertical="center" wrapText="1"/>
    </xf>
    <xf numFmtId="0" fontId="37" fillId="31" borderId="69" xfId="0" applyFont="1" applyFill="1" applyBorder="1" applyAlignment="1">
      <alignment horizontal="center" vertical="center" wrapText="1"/>
    </xf>
    <xf numFmtId="10" fontId="37" fillId="29" borderId="32" xfId="3" applyNumberFormat="1" applyFont="1" applyFill="1" applyBorder="1" applyAlignment="1" applyProtection="1">
      <alignment horizontal="center" vertical="center" wrapText="1"/>
    </xf>
    <xf numFmtId="0" fontId="37" fillId="31" borderId="14" xfId="0" applyFont="1" applyFill="1" applyBorder="1" applyAlignment="1">
      <alignment horizontal="center" vertical="center" wrapText="1"/>
    </xf>
    <xf numFmtId="173" fontId="239" fillId="31" borderId="14" xfId="0" applyNumberFormat="1" applyFont="1" applyFill="1" applyBorder="1" applyAlignment="1">
      <alignment vertical="center" wrapText="1"/>
    </xf>
    <xf numFmtId="173" fontId="41" fillId="31" borderId="14" xfId="0" applyNumberFormat="1" applyFont="1" applyFill="1" applyBorder="1" applyAlignment="1">
      <alignment vertical="center" wrapText="1"/>
    </xf>
    <xf numFmtId="173" fontId="37" fillId="31" borderId="14" xfId="0" applyNumberFormat="1" applyFont="1" applyFill="1" applyBorder="1" applyAlignment="1">
      <alignment horizontal="center" vertical="center" wrapText="1"/>
    </xf>
    <xf numFmtId="1" fontId="41" fillId="31" borderId="14" xfId="0" applyNumberFormat="1" applyFont="1" applyFill="1" applyBorder="1" applyAlignment="1">
      <alignment horizontal="center" vertical="center" wrapText="1"/>
    </xf>
    <xf numFmtId="1" fontId="37" fillId="31" borderId="14" xfId="0" applyNumberFormat="1" applyFont="1" applyFill="1" applyBorder="1" applyAlignment="1">
      <alignment horizontal="center" vertical="center" wrapText="1"/>
    </xf>
    <xf numFmtId="10" fontId="37" fillId="31" borderId="14" xfId="3" applyNumberFormat="1" applyFont="1" applyFill="1" applyBorder="1" applyAlignment="1" applyProtection="1">
      <alignment horizontal="center" vertical="center" wrapText="1"/>
    </xf>
    <xf numFmtId="10" fontId="37" fillId="31" borderId="63" xfId="3" applyNumberFormat="1" applyFont="1" applyFill="1" applyBorder="1" applyAlignment="1" applyProtection="1">
      <alignment horizontal="center" vertical="center" wrapText="1"/>
    </xf>
    <xf numFmtId="168" fontId="239" fillId="29" borderId="4" xfId="0" applyNumberFormat="1" applyFont="1" applyFill="1" applyBorder="1" applyAlignment="1">
      <alignment horizontal="center" vertical="center" wrapText="1"/>
    </xf>
    <xf numFmtId="168" fontId="37" fillId="29" borderId="4" xfId="0" applyNumberFormat="1" applyFont="1" applyFill="1" applyBorder="1" applyAlignment="1">
      <alignment horizontal="center" vertical="center" wrapText="1"/>
    </xf>
    <xf numFmtId="173" fontId="239" fillId="29" borderId="51" xfId="0" applyNumberFormat="1" applyFont="1" applyFill="1" applyBorder="1" applyAlignment="1">
      <alignment vertical="center" wrapText="1"/>
    </xf>
    <xf numFmtId="173" fontId="156" fillId="29" borderId="51" xfId="0" applyNumberFormat="1" applyFont="1" applyFill="1" applyBorder="1" applyAlignment="1">
      <alignment vertical="center" wrapText="1"/>
    </xf>
    <xf numFmtId="173" fontId="40" fillId="29" borderId="51" xfId="0" applyNumberFormat="1" applyFont="1" applyFill="1" applyBorder="1" applyAlignment="1">
      <alignment vertical="center" wrapText="1"/>
    </xf>
    <xf numFmtId="173" fontId="37" fillId="31" borderId="14" xfId="0" applyNumberFormat="1" applyFont="1" applyFill="1" applyBorder="1" applyAlignment="1">
      <alignment vertical="center" wrapText="1"/>
    </xf>
    <xf numFmtId="0" fontId="36" fillId="31" borderId="4" xfId="0" applyFont="1" applyFill="1" applyBorder="1" applyAlignment="1">
      <alignment horizontal="center" vertical="center" wrapText="1"/>
    </xf>
    <xf numFmtId="0" fontId="207" fillId="31" borderId="4" xfId="0" applyFont="1" applyFill="1" applyBorder="1" applyAlignment="1">
      <alignment horizontal="center" vertical="center" wrapText="1"/>
    </xf>
    <xf numFmtId="0" fontId="35" fillId="31" borderId="4" xfId="0" applyFont="1" applyFill="1" applyBorder="1" applyAlignment="1">
      <alignment horizontal="center" vertical="center" wrapText="1"/>
    </xf>
    <xf numFmtId="0" fontId="36" fillId="31" borderId="69" xfId="0" applyFont="1" applyFill="1" applyBorder="1" applyAlignment="1">
      <alignment horizontal="center" vertical="center" wrapText="1"/>
    </xf>
    <xf numFmtId="0" fontId="36" fillId="31" borderId="32" xfId="0" applyFont="1" applyFill="1" applyBorder="1" applyAlignment="1">
      <alignment horizontal="center" vertical="center" wrapText="1"/>
    </xf>
    <xf numFmtId="0" fontId="207" fillId="31" borderId="69" xfId="0" applyFont="1" applyFill="1" applyBorder="1" applyAlignment="1">
      <alignment horizontal="center" vertical="center" wrapText="1"/>
    </xf>
    <xf numFmtId="0" fontId="207" fillId="31" borderId="32" xfId="0" applyFont="1" applyFill="1" applyBorder="1" applyAlignment="1">
      <alignment horizontal="center" vertical="center" wrapText="1"/>
    </xf>
    <xf numFmtId="0" fontId="59" fillId="0" borderId="4" xfId="0" applyFont="1" applyBorder="1"/>
    <xf numFmtId="173" fontId="158" fillId="31" borderId="4" xfId="0" applyNumberFormat="1" applyFont="1" applyFill="1" applyBorder="1" applyAlignment="1">
      <alignment horizontal="left" vertical="center"/>
    </xf>
    <xf numFmtId="173" fontId="54" fillId="31" borderId="4" xfId="0" applyNumberFormat="1" applyFont="1" applyFill="1" applyBorder="1" applyAlignment="1">
      <alignment horizontal="left" vertical="center"/>
    </xf>
    <xf numFmtId="10" fontId="41" fillId="31" borderId="4" xfId="3" applyNumberFormat="1" applyFont="1" applyFill="1" applyBorder="1" applyAlignment="1" applyProtection="1">
      <alignment horizontal="center" vertical="center" wrapText="1"/>
    </xf>
    <xf numFmtId="0" fontId="59" fillId="0" borderId="4" xfId="0" applyFont="1" applyBorder="1" applyAlignment="1">
      <alignment horizontal="center" vertical="center"/>
    </xf>
    <xf numFmtId="168" fontId="157" fillId="0" borderId="4" xfId="0" applyNumberFormat="1" applyFont="1" applyBorder="1" applyAlignment="1">
      <alignment horizontal="left" vertical="center"/>
    </xf>
    <xf numFmtId="168" fontId="59" fillId="0" borderId="4" xfId="0" applyNumberFormat="1" applyFont="1" applyBorder="1" applyAlignment="1">
      <alignment horizontal="left" vertical="center"/>
    </xf>
    <xf numFmtId="1" fontId="52" fillId="0" borderId="4" xfId="0" applyNumberFormat="1" applyFont="1" applyBorder="1" applyAlignment="1">
      <alignment horizontal="center" vertical="center"/>
    </xf>
    <xf numFmtId="0" fontId="52" fillId="0" borderId="4" xfId="0" applyFont="1" applyBorder="1" applyAlignment="1">
      <alignment horizontal="center" vertical="center"/>
    </xf>
    <xf numFmtId="0" fontId="59" fillId="0" borderId="4" xfId="0" applyFont="1" applyBorder="1" applyAlignment="1">
      <alignment horizontal="left" vertical="center"/>
    </xf>
    <xf numFmtId="0" fontId="59" fillId="0" borderId="4" xfId="0" applyFont="1" applyBorder="1" applyAlignment="1">
      <alignment vertical="center"/>
    </xf>
    <xf numFmtId="0" fontId="59" fillId="0" borderId="4" xfId="0" applyFont="1" applyBorder="1" applyAlignment="1">
      <alignment horizontal="justify" vertical="center" wrapText="1"/>
    </xf>
    <xf numFmtId="0" fontId="18" fillId="0" borderId="4" xfId="0" applyFont="1" applyBorder="1"/>
    <xf numFmtId="0" fontId="18" fillId="0" borderId="4" xfId="0" applyFont="1" applyBorder="1" applyAlignment="1">
      <alignment horizontal="center" vertical="center"/>
    </xf>
    <xf numFmtId="0" fontId="131" fillId="0" borderId="4" xfId="0" applyFont="1" applyBorder="1" applyAlignment="1">
      <alignment horizontal="left" vertical="center"/>
    </xf>
    <xf numFmtId="0" fontId="18" fillId="0" borderId="4" xfId="0" applyFont="1" applyBorder="1" applyAlignment="1">
      <alignment horizontal="left" vertical="center"/>
    </xf>
    <xf numFmtId="0" fontId="18" fillId="0" borderId="4" xfId="0" applyFont="1" applyBorder="1" applyAlignment="1">
      <alignment vertical="center"/>
    </xf>
    <xf numFmtId="0" fontId="18" fillId="0" borderId="4" xfId="0" applyFont="1" applyBorder="1" applyAlignment="1">
      <alignment horizontal="justify" vertical="center" wrapText="1"/>
    </xf>
    <xf numFmtId="176" fontId="18" fillId="0" borderId="4" xfId="0" applyNumberFormat="1" applyFont="1" applyBorder="1" applyAlignment="1">
      <alignment horizontal="left" vertical="center"/>
    </xf>
    <xf numFmtId="176" fontId="18" fillId="0" borderId="4" xfId="0" applyNumberFormat="1" applyFont="1" applyBorder="1" applyAlignment="1">
      <alignment vertical="center"/>
    </xf>
    <xf numFmtId="176" fontId="127" fillId="0" borderId="4" xfId="1" applyNumberFormat="1" applyFont="1" applyBorder="1" applyAlignment="1">
      <alignment horizontal="center"/>
    </xf>
    <xf numFmtId="176" fontId="142" fillId="0" borderId="4" xfId="1" applyNumberFormat="1" applyFont="1" applyBorder="1" applyAlignment="1">
      <alignment horizontal="center"/>
    </xf>
    <xf numFmtId="1" fontId="22" fillId="29" borderId="34" xfId="0" applyNumberFormat="1" applyFont="1" applyFill="1" applyBorder="1" applyAlignment="1">
      <alignment horizontal="center" vertical="center" wrapText="1"/>
    </xf>
    <xf numFmtId="1" fontId="22" fillId="29" borderId="23" xfId="0" applyNumberFormat="1" applyFont="1" applyFill="1" applyBorder="1" applyAlignment="1">
      <alignment horizontal="center" vertical="center" wrapText="1"/>
    </xf>
    <xf numFmtId="0" fontId="37" fillId="31" borderId="96" xfId="0" applyFont="1" applyFill="1" applyBorder="1" applyAlignment="1">
      <alignment horizontal="center" vertical="center" wrapText="1"/>
    </xf>
    <xf numFmtId="14" fontId="157" fillId="27" borderId="4" xfId="0" applyNumberFormat="1" applyFont="1" applyFill="1" applyBorder="1" applyAlignment="1">
      <alignment horizontal="center" vertical="center"/>
    </xf>
    <xf numFmtId="14" fontId="157" fillId="17" borderId="4" xfId="0" applyNumberFormat="1" applyFont="1" applyFill="1" applyBorder="1" applyAlignment="1">
      <alignment horizontal="center" vertical="center"/>
    </xf>
    <xf numFmtId="14" fontId="131" fillId="0" borderId="0" xfId="0" applyNumberFormat="1" applyFont="1"/>
    <xf numFmtId="0" fontId="50" fillId="15" borderId="56" xfId="26" applyFont="1" applyFill="1" applyBorder="1" applyAlignment="1">
      <alignment horizontal="center" vertical="center" wrapText="1"/>
    </xf>
    <xf numFmtId="0" fontId="50" fillId="15" borderId="99" xfId="26" applyFont="1" applyFill="1" applyBorder="1" applyAlignment="1">
      <alignment horizontal="center" vertical="center" wrapText="1"/>
    </xf>
    <xf numFmtId="0" fontId="50" fillId="15" borderId="38" xfId="26" applyFont="1" applyFill="1" applyBorder="1" applyAlignment="1">
      <alignment horizontal="center" vertical="center" wrapText="1"/>
    </xf>
    <xf numFmtId="3" fontId="45" fillId="29" borderId="4" xfId="26" applyNumberFormat="1" applyFont="1" applyFill="1" applyBorder="1" applyAlignment="1">
      <alignment horizontal="center" vertical="center" wrapText="1"/>
    </xf>
    <xf numFmtId="177" fontId="52" fillId="29" borderId="40" xfId="22" applyNumberFormat="1" applyFont="1" applyFill="1" applyBorder="1" applyAlignment="1" applyProtection="1">
      <alignment horizontal="center" vertical="center" wrapText="1"/>
    </xf>
    <xf numFmtId="0" fontId="39" fillId="67" borderId="4" xfId="27" applyFont="1" applyFill="1" applyBorder="1" applyAlignment="1">
      <alignment horizontal="center" vertical="center" wrapText="1"/>
    </xf>
    <xf numFmtId="0" fontId="121" fillId="67" borderId="4" xfId="27" applyFont="1" applyFill="1" applyBorder="1" applyAlignment="1">
      <alignment horizontal="center" vertical="center" wrapText="1"/>
    </xf>
    <xf numFmtId="0" fontId="128" fillId="67" borderId="4" xfId="27" applyFont="1" applyFill="1" applyBorder="1" applyAlignment="1">
      <alignment horizontal="center" vertical="center" wrapText="1"/>
    </xf>
    <xf numFmtId="0" fontId="26" fillId="0" borderId="0" xfId="0" applyFont="1"/>
    <xf numFmtId="0" fontId="22" fillId="0" borderId="4" xfId="0" applyFont="1" applyBorder="1" applyAlignment="1">
      <alignment horizontal="center" vertical="center" wrapText="1"/>
    </xf>
    <xf numFmtId="1" fontId="53" fillId="15" borderId="38" xfId="0" applyNumberFormat="1" applyFont="1" applyFill="1" applyBorder="1" applyAlignment="1">
      <alignment horizontal="center" vertical="center"/>
    </xf>
    <xf numFmtId="1" fontId="22" fillId="29" borderId="4" xfId="0" applyNumberFormat="1" applyFont="1" applyFill="1" applyBorder="1" applyAlignment="1">
      <alignment horizontal="center" vertical="center" wrapText="1"/>
    </xf>
    <xf numFmtId="1" fontId="22" fillId="29" borderId="3" xfId="0" applyNumberFormat="1"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37" fillId="15" borderId="41" xfId="0" applyFont="1" applyFill="1" applyBorder="1" applyAlignment="1">
      <alignment horizontal="center" vertical="center" wrapText="1"/>
    </xf>
    <xf numFmtId="0" fontId="54" fillId="15" borderId="40" xfId="0" applyFont="1" applyFill="1" applyBorder="1" applyAlignment="1">
      <alignment horizontal="center" vertical="center" wrapText="1"/>
    </xf>
    <xf numFmtId="0" fontId="136" fillId="80" borderId="4" xfId="27" applyFont="1" applyFill="1" applyBorder="1" applyAlignment="1">
      <alignment horizontal="center" vertical="center" wrapText="1"/>
    </xf>
    <xf numFmtId="0" fontId="61" fillId="80" borderId="4" xfId="27" applyFont="1" applyFill="1" applyBorder="1" applyAlignment="1">
      <alignment horizontal="center" vertical="center" wrapText="1"/>
    </xf>
    <xf numFmtId="14" fontId="59" fillId="17" borderId="32" xfId="0" applyNumberFormat="1" applyFont="1" applyFill="1" applyBorder="1" applyAlignment="1">
      <alignment horizontal="center" vertical="center"/>
    </xf>
    <xf numFmtId="0" fontId="39" fillId="16" borderId="16" xfId="0" applyFont="1" applyFill="1" applyBorder="1" applyAlignment="1">
      <alignment horizontal="center" vertical="center" wrapText="1"/>
    </xf>
    <xf numFmtId="168" fontId="59" fillId="144" borderId="34" xfId="36" applyFont="1" applyFill="1" applyBorder="1" applyAlignment="1" applyProtection="1">
      <alignment vertical="center" wrapText="1"/>
    </xf>
    <xf numFmtId="168" fontId="59" fillId="144" borderId="3" xfId="36" applyFont="1" applyFill="1" applyBorder="1" applyAlignment="1" applyProtection="1">
      <alignment vertical="center" wrapText="1"/>
    </xf>
    <xf numFmtId="0" fontId="230" fillId="107" borderId="0" xfId="0" applyFont="1" applyFill="1" applyAlignment="1">
      <alignment horizontal="center" vertical="center"/>
    </xf>
    <xf numFmtId="0" fontId="2" fillId="0" borderId="0" xfId="44"/>
    <xf numFmtId="0" fontId="232" fillId="155" borderId="0" xfId="44" applyFont="1" applyFill="1" applyAlignment="1">
      <alignment vertical="center"/>
    </xf>
    <xf numFmtId="0" fontId="2" fillId="0" borderId="0" xfId="44" applyAlignment="1">
      <alignment wrapText="1"/>
    </xf>
    <xf numFmtId="3" fontId="2" fillId="0" borderId="0" xfId="44" applyNumberFormat="1" applyAlignment="1">
      <alignment horizontal="right"/>
    </xf>
    <xf numFmtId="0" fontId="2" fillId="0" borderId="0" xfId="44" applyAlignment="1">
      <alignment horizontal="center" vertical="center"/>
    </xf>
    <xf numFmtId="168" fontId="38" fillId="29" borderId="101" xfId="3" applyNumberFormat="1" applyFont="1" applyFill="1" applyBorder="1" applyAlignment="1" applyProtection="1">
      <alignment horizontal="center" vertical="center"/>
    </xf>
    <xf numFmtId="168" fontId="38" fillId="29" borderId="66" xfId="3" applyNumberFormat="1" applyFont="1" applyFill="1" applyBorder="1" applyAlignment="1" applyProtection="1">
      <alignment horizontal="center" vertical="center"/>
    </xf>
    <xf numFmtId="14" fontId="57" fillId="154" borderId="22" xfId="44" applyNumberFormat="1" applyFont="1" applyFill="1" applyBorder="1" applyAlignment="1">
      <alignment horizontal="center" vertical="center" wrapText="1"/>
    </xf>
    <xf numFmtId="0" fontId="2" fillId="0" borderId="0" xfId="44" applyAlignment="1">
      <alignment horizontal="center"/>
    </xf>
    <xf numFmtId="0" fontId="64" fillId="80" borderId="4" xfId="27" applyFont="1" applyFill="1" applyBorder="1" applyAlignment="1">
      <alignment horizontal="center" vertical="center" wrapText="1"/>
    </xf>
    <xf numFmtId="14" fontId="133" fillId="148" borderId="4" xfId="36" applyNumberFormat="1" applyFont="1" applyFill="1" applyBorder="1" applyAlignment="1" applyProtection="1">
      <alignment horizontal="right" vertical="center" wrapText="1"/>
    </xf>
    <xf numFmtId="14" fontId="133" fillId="142" borderId="4" xfId="0" applyNumberFormat="1" applyFont="1" applyFill="1" applyBorder="1" applyAlignment="1">
      <alignment vertical="center"/>
    </xf>
    <xf numFmtId="173" fontId="133" fillId="80" borderId="4" xfId="2" applyNumberFormat="1" applyFont="1" applyFill="1" applyBorder="1" applyAlignment="1">
      <alignment vertical="center"/>
    </xf>
    <xf numFmtId="0" fontId="133" fillId="80" borderId="4" xfId="27" applyFont="1" applyFill="1" applyBorder="1" applyAlignment="1">
      <alignment horizontal="center" vertical="center" wrapText="1"/>
    </xf>
    <xf numFmtId="0" fontId="132" fillId="80" borderId="4" xfId="27" applyFont="1" applyFill="1" applyBorder="1" applyAlignment="1">
      <alignment horizontal="center" vertical="center" wrapText="1"/>
    </xf>
    <xf numFmtId="0" fontId="78" fillId="80" borderId="4" xfId="27" applyFont="1" applyFill="1" applyBorder="1"/>
    <xf numFmtId="0" fontId="78" fillId="0" borderId="0" xfId="27" applyFont="1"/>
    <xf numFmtId="0" fontId="72" fillId="80" borderId="23" xfId="27" applyFont="1" applyFill="1" applyBorder="1" applyAlignment="1">
      <alignment horizontal="center" vertical="center"/>
    </xf>
    <xf numFmtId="0" fontId="53" fillId="80" borderId="23" xfId="27" applyFont="1" applyFill="1" applyBorder="1" applyAlignment="1">
      <alignment horizontal="center" vertical="center" wrapText="1"/>
    </xf>
    <xf numFmtId="0" fontId="156" fillId="80" borderId="23" xfId="27" applyFont="1" applyFill="1" applyBorder="1" applyAlignment="1">
      <alignment horizontal="center" vertical="center" wrapText="1"/>
    </xf>
    <xf numFmtId="14" fontId="142" fillId="148" borderId="23" xfId="36" applyNumberFormat="1" applyFont="1" applyFill="1" applyBorder="1" applyAlignment="1" applyProtection="1">
      <alignment horizontal="right" vertical="center" wrapText="1"/>
    </xf>
    <xf numFmtId="14" fontId="142" fillId="142" borderId="23" xfId="0" applyNumberFormat="1" applyFont="1" applyFill="1" applyBorder="1" applyAlignment="1">
      <alignment vertical="center"/>
    </xf>
    <xf numFmtId="173" fontId="142" fillId="80" borderId="23" xfId="2" applyNumberFormat="1" applyFont="1" applyFill="1" applyBorder="1" applyAlignment="1">
      <alignment vertical="center"/>
    </xf>
    <xf numFmtId="0" fontId="142" fillId="80" borderId="23" xfId="27" applyFont="1" applyFill="1" applyBorder="1" applyAlignment="1">
      <alignment horizontal="center" vertical="center" wrapText="1"/>
    </xf>
    <xf numFmtId="0" fontId="159" fillId="80" borderId="23" xfId="27" applyFont="1" applyFill="1" applyBorder="1" applyAlignment="1">
      <alignment horizontal="center" vertical="center" wrapText="1"/>
    </xf>
    <xf numFmtId="0" fontId="222" fillId="80" borderId="91" xfId="27" applyFont="1" applyFill="1" applyBorder="1"/>
    <xf numFmtId="0" fontId="217" fillId="107" borderId="4" xfId="27" applyFont="1" applyFill="1" applyBorder="1" applyAlignment="1">
      <alignment horizontal="center" vertical="center" wrapText="1"/>
    </xf>
    <xf numFmtId="14" fontId="142" fillId="147" borderId="4" xfId="0" applyNumberFormat="1" applyFont="1" applyFill="1" applyBorder="1" applyAlignment="1">
      <alignment vertical="center"/>
    </xf>
    <xf numFmtId="0" fontId="121" fillId="107" borderId="4" xfId="27" applyFont="1" applyFill="1" applyBorder="1" applyAlignment="1">
      <alignment horizontal="center" vertical="center" wrapText="1"/>
    </xf>
    <xf numFmtId="0" fontId="222" fillId="107" borderId="4" xfId="27" applyFont="1" applyFill="1" applyBorder="1"/>
    <xf numFmtId="0" fontId="223" fillId="107" borderId="4" xfId="27" applyFont="1" applyFill="1" applyBorder="1" applyAlignment="1">
      <alignment horizontal="center" vertical="center"/>
    </xf>
    <xf numFmtId="0" fontId="217" fillId="67" borderId="20" xfId="27" applyFont="1" applyFill="1" applyBorder="1" applyAlignment="1">
      <alignment horizontal="center" vertical="center" wrapText="1"/>
    </xf>
    <xf numFmtId="0" fontId="128" fillId="80" borderId="34" xfId="27" applyFont="1" applyFill="1" applyBorder="1" applyAlignment="1">
      <alignment horizontal="center" vertical="center" wrapText="1"/>
    </xf>
    <xf numFmtId="0" fontId="156" fillId="80" borderId="34" xfId="27" applyFont="1" applyFill="1" applyBorder="1" applyAlignment="1">
      <alignment horizontal="center" vertical="center" wrapText="1"/>
    </xf>
    <xf numFmtId="14" fontId="142" fillId="148" borderId="34" xfId="36" applyNumberFormat="1" applyFont="1" applyFill="1" applyBorder="1" applyAlignment="1" applyProtection="1">
      <alignment horizontal="right" vertical="center" wrapText="1"/>
    </xf>
    <xf numFmtId="173" fontId="142" fillId="80" borderId="34" xfId="2" applyNumberFormat="1" applyFont="1" applyFill="1" applyBorder="1" applyAlignment="1">
      <alignment vertical="center"/>
    </xf>
    <xf numFmtId="0" fontId="142" fillId="80" borderId="34" xfId="27" applyFont="1" applyFill="1" applyBorder="1" applyAlignment="1">
      <alignment horizontal="center" vertical="center" wrapText="1"/>
    </xf>
    <xf numFmtId="0" fontId="121" fillId="80" borderId="34" xfId="27" applyFont="1" applyFill="1" applyBorder="1" applyAlignment="1">
      <alignment horizontal="center" vertical="center" wrapText="1"/>
    </xf>
    <xf numFmtId="0" fontId="222" fillId="80" borderId="34" xfId="27" applyFont="1" applyFill="1" applyBorder="1"/>
    <xf numFmtId="0" fontId="142" fillId="111" borderId="34" xfId="27" applyFont="1" applyFill="1" applyBorder="1" applyAlignment="1">
      <alignment horizontal="center" vertical="center" wrapText="1"/>
    </xf>
    <xf numFmtId="0" fontId="142" fillId="111" borderId="67" xfId="27" applyFont="1" applyFill="1" applyBorder="1" applyAlignment="1">
      <alignment horizontal="center" vertical="center" wrapText="1"/>
    </xf>
    <xf numFmtId="0" fontId="40" fillId="80" borderId="4" xfId="27" applyFont="1" applyFill="1" applyBorder="1" applyAlignment="1">
      <alignment horizontal="center" vertical="center" wrapText="1"/>
    </xf>
    <xf numFmtId="14" fontId="56" fillId="148" borderId="4" xfId="36" applyNumberFormat="1" applyFont="1" applyFill="1" applyBorder="1" applyAlignment="1" applyProtection="1">
      <alignment horizontal="right" vertical="center" wrapText="1"/>
    </xf>
    <xf numFmtId="14" fontId="56" fillId="142" borderId="4" xfId="0" applyNumberFormat="1" applyFont="1" applyFill="1" applyBorder="1" applyAlignment="1">
      <alignment vertical="center"/>
    </xf>
    <xf numFmtId="173" fontId="56" fillId="80" borderId="4" xfId="2" applyNumberFormat="1" applyFont="1" applyFill="1" applyBorder="1" applyAlignment="1">
      <alignment vertical="center"/>
    </xf>
    <xf numFmtId="0" fontId="56" fillId="80" borderId="4" xfId="27" applyFont="1" applyFill="1" applyBorder="1" applyAlignment="1">
      <alignment horizontal="center" vertical="center" wrapText="1"/>
    </xf>
    <xf numFmtId="0" fontId="38" fillId="80" borderId="4" xfId="27" applyFont="1" applyFill="1" applyBorder="1" applyAlignment="1">
      <alignment horizontal="center" vertical="center" wrapText="1"/>
    </xf>
    <xf numFmtId="0" fontId="15" fillId="80" borderId="4" xfId="27" applyFill="1" applyBorder="1"/>
    <xf numFmtId="0" fontId="142" fillId="107" borderId="23" xfId="27" applyFont="1" applyFill="1" applyBorder="1" applyAlignment="1">
      <alignment horizontal="center" vertical="center" wrapText="1"/>
    </xf>
    <xf numFmtId="0" fontId="223" fillId="107" borderId="23" xfId="27" applyFont="1" applyFill="1" applyBorder="1" applyAlignment="1">
      <alignment horizontal="center" vertical="center"/>
    </xf>
    <xf numFmtId="0" fontId="222" fillId="107" borderId="23" xfId="27" applyFont="1" applyFill="1" applyBorder="1"/>
    <xf numFmtId="0" fontId="156" fillId="107" borderId="29" xfId="27" applyFont="1" applyFill="1" applyBorder="1" applyAlignment="1">
      <alignment horizontal="center" vertical="center" wrapText="1"/>
    </xf>
    <xf numFmtId="0" fontId="156" fillId="107" borderId="23" xfId="27" applyFont="1" applyFill="1" applyBorder="1" applyAlignment="1">
      <alignment horizontal="center" vertical="center" wrapText="1"/>
    </xf>
    <xf numFmtId="0" fontId="159" fillId="107" borderId="34" xfId="27" applyFont="1" applyFill="1" applyBorder="1" applyAlignment="1">
      <alignment horizontal="center" vertical="center" wrapText="1"/>
    </xf>
    <xf numFmtId="0" fontId="239" fillId="67" borderId="4" xfId="27" applyFont="1" applyFill="1" applyBorder="1" applyAlignment="1">
      <alignment horizontal="center" vertical="center" wrapText="1"/>
    </xf>
    <xf numFmtId="0" fontId="40" fillId="67" borderId="4" xfId="27" applyFont="1" applyFill="1" applyBorder="1" applyAlignment="1">
      <alignment horizontal="left" vertical="center" wrapText="1"/>
    </xf>
    <xf numFmtId="176" fontId="45" fillId="67" borderId="4" xfId="1" applyNumberFormat="1" applyFont="1" applyFill="1" applyBorder="1"/>
    <xf numFmtId="0" fontId="40" fillId="67" borderId="4" xfId="27" applyFont="1" applyFill="1" applyBorder="1" applyAlignment="1">
      <alignment horizontal="center" vertical="center" wrapText="1"/>
    </xf>
    <xf numFmtId="14" fontId="40" fillId="157" borderId="4" xfId="36" applyNumberFormat="1" applyFont="1" applyFill="1" applyBorder="1" applyAlignment="1" applyProtection="1">
      <alignment horizontal="right" vertical="center" wrapText="1"/>
    </xf>
    <xf numFmtId="14" fontId="40" fillId="158" borderId="4" xfId="0" applyNumberFormat="1" applyFont="1" applyFill="1" applyBorder="1" applyAlignment="1">
      <alignment vertical="center"/>
    </xf>
    <xf numFmtId="0" fontId="37" fillId="67" borderId="4" xfId="27" applyFont="1" applyFill="1" applyBorder="1" applyAlignment="1">
      <alignment horizontal="center" vertical="center" wrapText="1"/>
    </xf>
    <xf numFmtId="0" fontId="156" fillId="67" borderId="4" xfId="27" applyFont="1" applyFill="1" applyBorder="1" applyAlignment="1">
      <alignment horizontal="center" vertical="center" wrapText="1"/>
    </xf>
    <xf numFmtId="14" fontId="156" fillId="157" borderId="4" xfId="36" applyNumberFormat="1" applyFont="1" applyFill="1" applyBorder="1" applyAlignment="1" applyProtection="1">
      <alignment horizontal="right" vertical="center" wrapText="1"/>
    </xf>
    <xf numFmtId="14" fontId="156" fillId="158" borderId="4" xfId="0" applyNumberFormat="1" applyFont="1" applyFill="1" applyBorder="1" applyAlignment="1">
      <alignment vertical="center"/>
    </xf>
    <xf numFmtId="0" fontId="156" fillId="67" borderId="4" xfId="27" applyFont="1" applyFill="1" applyBorder="1" applyAlignment="1">
      <alignment horizontal="left" vertical="center" wrapText="1"/>
    </xf>
    <xf numFmtId="173" fontId="156" fillId="67" borderId="4" xfId="2" applyNumberFormat="1" applyFont="1" applyFill="1" applyBorder="1" applyAlignment="1">
      <alignment vertical="center"/>
    </xf>
    <xf numFmtId="0" fontId="156" fillId="67" borderId="34" xfId="27" applyFont="1" applyFill="1" applyBorder="1" applyAlignment="1">
      <alignment horizontal="center" vertical="center" wrapText="1"/>
    </xf>
    <xf numFmtId="0" fontId="156" fillId="55" borderId="4" xfId="27" applyFont="1" applyFill="1" applyBorder="1" applyAlignment="1">
      <alignment horizontal="left" vertical="center" wrapText="1"/>
    </xf>
    <xf numFmtId="173" fontId="156" fillId="55" borderId="4" xfId="2" applyNumberFormat="1" applyFont="1" applyFill="1" applyBorder="1" applyAlignment="1">
      <alignment vertical="center"/>
    </xf>
    <xf numFmtId="0" fontId="156" fillId="111" borderId="34" xfId="27" applyFont="1" applyFill="1" applyBorder="1" applyAlignment="1">
      <alignment horizontal="center" vertical="center" wrapText="1"/>
    </xf>
    <xf numFmtId="173" fontId="156" fillId="111" borderId="4" xfId="2" applyNumberFormat="1" applyFont="1" applyFill="1" applyBorder="1" applyAlignment="1">
      <alignment vertical="center"/>
    </xf>
    <xf numFmtId="14" fontId="40" fillId="146" borderId="0" xfId="0" applyNumberFormat="1" applyFont="1" applyFill="1" applyAlignment="1">
      <alignment vertical="center"/>
    </xf>
    <xf numFmtId="0" fontId="33" fillId="0" borderId="0" xfId="27" applyFont="1"/>
    <xf numFmtId="0" fontId="37" fillId="55" borderId="4" xfId="27" applyFont="1" applyFill="1" applyBorder="1" applyAlignment="1">
      <alignment horizontal="center" vertical="center" wrapText="1"/>
    </xf>
    <xf numFmtId="0" fontId="156" fillId="55" borderId="4" xfId="27" applyFont="1" applyFill="1" applyBorder="1" applyAlignment="1">
      <alignment horizontal="center" vertical="center" wrapText="1"/>
    </xf>
    <xf numFmtId="14" fontId="156" fillId="159" borderId="4" xfId="36" applyNumberFormat="1" applyFont="1" applyFill="1" applyBorder="1" applyAlignment="1" applyProtection="1">
      <alignment horizontal="right" vertical="center" wrapText="1"/>
    </xf>
    <xf numFmtId="14" fontId="156" fillId="160" borderId="4" xfId="0" applyNumberFormat="1" applyFont="1" applyFill="1" applyBorder="1" applyAlignment="1">
      <alignment vertical="center"/>
    </xf>
    <xf numFmtId="0" fontId="37" fillId="111" borderId="4" xfId="27" applyFont="1" applyFill="1" applyBorder="1" applyAlignment="1">
      <alignment horizontal="center" vertical="center" wrapText="1"/>
    </xf>
    <xf numFmtId="14" fontId="156" fillId="139" borderId="4" xfId="36" applyNumberFormat="1" applyFont="1" applyFill="1" applyBorder="1" applyAlignment="1" applyProtection="1">
      <alignment horizontal="right" vertical="center" wrapText="1"/>
    </xf>
    <xf numFmtId="14" fontId="156" fillId="149" borderId="4" xfId="0" applyNumberFormat="1" applyFont="1" applyFill="1" applyBorder="1" applyAlignment="1">
      <alignment vertical="center"/>
    </xf>
    <xf numFmtId="14" fontId="156" fillId="139" borderId="4" xfId="36" applyNumberFormat="1" applyFont="1" applyFill="1" applyBorder="1" applyAlignment="1" applyProtection="1">
      <alignment horizontal="center" vertical="center" wrapText="1"/>
    </xf>
    <xf numFmtId="14" fontId="156" fillId="149" borderId="4" xfId="0" applyNumberFormat="1" applyFont="1" applyFill="1" applyBorder="1" applyAlignment="1">
      <alignment horizontal="center" vertical="center"/>
    </xf>
    <xf numFmtId="0" fontId="39" fillId="111" borderId="4" xfId="27" applyFont="1" applyFill="1" applyBorder="1" applyAlignment="1">
      <alignment horizontal="center" vertical="center" wrapText="1"/>
    </xf>
    <xf numFmtId="0" fontId="239" fillId="111" borderId="4" xfId="27" applyFont="1" applyFill="1" applyBorder="1" applyAlignment="1">
      <alignment horizontal="center" vertical="center" wrapText="1"/>
    </xf>
    <xf numFmtId="0" fontId="156" fillId="111" borderId="4" xfId="27" applyFont="1" applyFill="1" applyBorder="1" applyAlignment="1">
      <alignment horizontal="left" vertical="center" wrapText="1"/>
    </xf>
    <xf numFmtId="14" fontId="40" fillId="146" borderId="0" xfId="0" applyNumberFormat="1" applyFont="1" applyFill="1" applyAlignment="1">
      <alignment horizontal="left" vertical="center"/>
    </xf>
    <xf numFmtId="0" fontId="33" fillId="0" borderId="0" xfId="27" applyFont="1" applyAlignment="1">
      <alignment horizontal="left"/>
    </xf>
    <xf numFmtId="14" fontId="156" fillId="157" borderId="34" xfId="36" applyNumberFormat="1" applyFont="1" applyFill="1" applyBorder="1" applyAlignment="1" applyProtection="1">
      <alignment horizontal="right" vertical="center" wrapText="1"/>
    </xf>
    <xf numFmtId="0" fontId="156" fillId="67" borderId="34" xfId="27" applyFont="1" applyFill="1" applyBorder="1" applyAlignment="1">
      <alignment horizontal="left" vertical="center" wrapText="1"/>
    </xf>
    <xf numFmtId="0" fontId="222" fillId="80" borderId="29" xfId="27" applyFont="1" applyFill="1" applyBorder="1"/>
    <xf numFmtId="14" fontId="156" fillId="139" borderId="34" xfId="36" applyNumberFormat="1" applyFont="1" applyFill="1" applyBorder="1" applyAlignment="1" applyProtection="1">
      <alignment horizontal="right" vertical="center" wrapText="1"/>
    </xf>
    <xf numFmtId="173" fontId="156" fillId="67" borderId="34" xfId="2" applyNumberFormat="1" applyFont="1" applyFill="1" applyBorder="1" applyAlignment="1">
      <alignment vertical="center"/>
    </xf>
    <xf numFmtId="0" fontId="62" fillId="67" borderId="4" xfId="27" applyFont="1" applyFill="1" applyBorder="1" applyAlignment="1">
      <alignment horizontal="center" vertical="center" wrapText="1"/>
    </xf>
    <xf numFmtId="0" fontId="39" fillId="55" borderId="4" xfId="27" applyFont="1" applyFill="1" applyBorder="1" applyAlignment="1">
      <alignment horizontal="center" vertical="center" wrapText="1"/>
    </xf>
    <xf numFmtId="0" fontId="39" fillId="111" borderId="4" xfId="27" applyFont="1" applyFill="1" applyBorder="1" applyAlignment="1">
      <alignment horizontal="center" vertical="center"/>
    </xf>
    <xf numFmtId="0" fontId="38" fillId="0" borderId="0" xfId="27" applyFont="1"/>
    <xf numFmtId="168" fontId="40" fillId="158" borderId="4" xfId="36" applyFont="1" applyFill="1" applyBorder="1" applyAlignment="1" applyProtection="1">
      <alignment vertical="center" wrapText="1"/>
    </xf>
    <xf numFmtId="168" fontId="40" fillId="158" borderId="34" xfId="36" applyFont="1" applyFill="1" applyBorder="1" applyAlignment="1" applyProtection="1">
      <alignment vertical="center" wrapText="1"/>
    </xf>
    <xf numFmtId="0" fontId="40" fillId="67" borderId="4" xfId="0" applyFont="1" applyFill="1" applyBorder="1" applyAlignment="1">
      <alignment horizontal="left" vertical="center"/>
    </xf>
    <xf numFmtId="0" fontId="45" fillId="67" borderId="4" xfId="0" applyFont="1" applyFill="1" applyBorder="1" applyAlignment="1">
      <alignment horizontal="left" vertical="center"/>
    </xf>
    <xf numFmtId="0" fontId="40" fillId="67" borderId="34" xfId="0" applyFont="1" applyFill="1" applyBorder="1" applyAlignment="1">
      <alignment horizontal="left" vertical="center"/>
    </xf>
    <xf numFmtId="0" fontId="156" fillId="67" borderId="3" xfId="27" applyFont="1" applyFill="1" applyBorder="1" applyAlignment="1">
      <alignment horizontal="center" vertical="center" wrapText="1"/>
    </xf>
    <xf numFmtId="14" fontId="156" fillId="157" borderId="3" xfId="36" applyNumberFormat="1" applyFont="1" applyFill="1" applyBorder="1" applyAlignment="1" applyProtection="1">
      <alignment horizontal="right" vertical="center" wrapText="1"/>
    </xf>
    <xf numFmtId="0" fontId="156" fillId="67" borderId="23" xfId="27" applyFont="1" applyFill="1" applyBorder="1" applyAlignment="1">
      <alignment horizontal="left" vertical="center" wrapText="1"/>
    </xf>
    <xf numFmtId="168" fontId="40" fillId="158" borderId="23" xfId="36" applyFont="1" applyFill="1" applyBorder="1" applyAlignment="1" applyProtection="1">
      <alignment vertical="center" wrapText="1"/>
    </xf>
    <xf numFmtId="0" fontId="142" fillId="80" borderId="3" xfId="27" applyFont="1" applyFill="1" applyBorder="1" applyAlignment="1">
      <alignment horizontal="center" vertical="center" wrapText="1"/>
    </xf>
    <xf numFmtId="0" fontId="121" fillId="80" borderId="3" xfId="27" applyFont="1" applyFill="1" applyBorder="1" applyAlignment="1">
      <alignment horizontal="center" vertical="center" wrapText="1"/>
    </xf>
    <xf numFmtId="0" fontId="158" fillId="80" borderId="3" xfId="27" applyFont="1" applyFill="1" applyBorder="1" applyAlignment="1">
      <alignment horizontal="center" vertical="center" wrapText="1"/>
    </xf>
    <xf numFmtId="0" fontId="222" fillId="80" borderId="3" xfId="27" applyFont="1" applyFill="1" applyBorder="1"/>
    <xf numFmtId="168" fontId="40" fillId="149" borderId="4" xfId="36" applyFont="1" applyFill="1" applyBorder="1" applyAlignment="1" applyProtection="1">
      <alignment vertical="center" wrapText="1"/>
    </xf>
    <xf numFmtId="173" fontId="157" fillId="27" borderId="4" xfId="2" applyNumberFormat="1" applyFont="1" applyFill="1" applyBorder="1" applyAlignment="1" applyProtection="1">
      <alignment horizontal="right" vertical="center" wrapText="1"/>
    </xf>
    <xf numFmtId="173" fontId="157" fillId="17" borderId="4" xfId="2" applyNumberFormat="1" applyFont="1" applyFill="1" applyBorder="1" applyAlignment="1" applyProtection="1">
      <alignment horizontal="right" vertical="center" wrapText="1"/>
    </xf>
    <xf numFmtId="0" fontId="157" fillId="0" borderId="0" xfId="44" applyFont="1"/>
    <xf numFmtId="0" fontId="35" fillId="153" borderId="4" xfId="44" applyFont="1" applyFill="1" applyBorder="1" applyAlignment="1">
      <alignment horizontal="center" vertical="center" wrapText="1"/>
    </xf>
    <xf numFmtId="0" fontId="246" fillId="0" borderId="4" xfId="44" applyFont="1" applyBorder="1" applyAlignment="1">
      <alignment horizontal="justify" vertical="center" wrapText="1"/>
    </xf>
    <xf numFmtId="0" fontId="35" fillId="155" borderId="4" xfId="44" applyFont="1" applyFill="1" applyBorder="1" applyAlignment="1">
      <alignment horizontal="justify" vertical="center"/>
    </xf>
    <xf numFmtId="6" fontId="247" fillId="0" borderId="4" xfId="44" applyNumberFormat="1" applyFont="1" applyBorder="1" applyAlignment="1">
      <alignment horizontal="justify" vertical="center" wrapText="1"/>
    </xf>
    <xf numFmtId="0" fontId="246" fillId="76" borderId="0" xfId="44" applyFont="1" applyFill="1"/>
    <xf numFmtId="0" fontId="246" fillId="0" borderId="0" xfId="44" applyFont="1"/>
    <xf numFmtId="0" fontId="246" fillId="0" borderId="4" xfId="44" applyFont="1" applyBorder="1" applyAlignment="1">
      <alignment horizontal="center" vertical="center"/>
    </xf>
    <xf numFmtId="3" fontId="35" fillId="153" borderId="4" xfId="44" applyNumberFormat="1" applyFont="1" applyFill="1" applyBorder="1" applyAlignment="1">
      <alignment horizontal="right" vertical="center" wrapText="1"/>
    </xf>
    <xf numFmtId="14" fontId="35" fillId="153" borderId="4" xfId="44" applyNumberFormat="1" applyFont="1" applyFill="1" applyBorder="1" applyAlignment="1">
      <alignment horizontal="center" vertical="center" wrapText="1"/>
    </xf>
    <xf numFmtId="3" fontId="246" fillId="0" borderId="4" xfId="44" applyNumberFormat="1" applyFont="1" applyBorder="1" applyAlignment="1">
      <alignment horizontal="right" vertical="center" wrapText="1"/>
    </xf>
    <xf numFmtId="14" fontId="246" fillId="0" borderId="4" xfId="44" applyNumberFormat="1" applyFont="1" applyBorder="1" applyAlignment="1">
      <alignment horizontal="justify" vertical="center"/>
    </xf>
    <xf numFmtId="0" fontId="246" fillId="0" borderId="4" xfId="44" applyFont="1" applyBorder="1" applyAlignment="1">
      <alignment horizontal="justify" vertical="center"/>
    </xf>
    <xf numFmtId="0" fontId="124" fillId="0" borderId="4" xfId="44" applyFont="1" applyBorder="1" applyAlignment="1">
      <alignment horizontal="justify" vertical="center"/>
    </xf>
    <xf numFmtId="0" fontId="246" fillId="156" borderId="4" xfId="44" applyFont="1" applyFill="1" applyBorder="1" applyAlignment="1">
      <alignment horizontal="center" vertical="center"/>
    </xf>
    <xf numFmtId="0" fontId="246" fillId="100" borderId="4" xfId="44" applyFont="1" applyFill="1" applyBorder="1" applyAlignment="1">
      <alignment horizontal="justify" vertical="center"/>
    </xf>
    <xf numFmtId="0" fontId="124" fillId="0" borderId="4" xfId="44" applyFont="1" applyBorder="1" applyAlignment="1">
      <alignment horizontal="justify" vertical="center" wrapText="1"/>
    </xf>
    <xf numFmtId="14" fontId="246" fillId="0" borderId="4" xfId="44" applyNumberFormat="1" applyFont="1" applyBorder="1" applyAlignment="1">
      <alignment horizontal="justify" vertical="center" wrapText="1"/>
    </xf>
    <xf numFmtId="0" fontId="242" fillId="0" borderId="4" xfId="44" applyFont="1" applyBorder="1" applyAlignment="1">
      <alignment horizontal="justify" vertical="center"/>
    </xf>
    <xf numFmtId="0" fontId="207" fillId="0" borderId="4" xfId="44" applyFont="1" applyBorder="1" applyAlignment="1">
      <alignment horizontal="justify" vertical="center"/>
    </xf>
    <xf numFmtId="0" fontId="35" fillId="155" borderId="4" xfId="44" applyFont="1" applyFill="1" applyBorder="1" applyAlignment="1">
      <alignment horizontal="center" vertical="center"/>
    </xf>
    <xf numFmtId="3" fontId="35" fillId="155" borderId="4" xfId="44" applyNumberFormat="1" applyFont="1" applyFill="1" applyBorder="1" applyAlignment="1">
      <alignment horizontal="right" vertical="center"/>
    </xf>
    <xf numFmtId="3" fontId="247" fillId="0" borderId="4" xfId="44" applyNumberFormat="1" applyFont="1" applyBorder="1" applyAlignment="1">
      <alignment horizontal="right" vertical="center" wrapText="1"/>
    </xf>
    <xf numFmtId="0" fontId="246" fillId="156" borderId="4" xfId="44" applyFont="1" applyFill="1" applyBorder="1" applyAlignment="1">
      <alignment horizontal="justify" vertical="center"/>
    </xf>
    <xf numFmtId="0" fontId="157" fillId="0" borderId="0" xfId="44" applyFont="1" applyAlignment="1">
      <alignment horizontal="center" vertical="center"/>
    </xf>
    <xf numFmtId="0" fontId="158" fillId="76" borderId="0" xfId="44" applyFont="1" applyFill="1" applyAlignment="1">
      <alignment horizontal="center"/>
    </xf>
    <xf numFmtId="0" fontId="157" fillId="76" borderId="0" xfId="44" applyFont="1" applyFill="1"/>
    <xf numFmtId="3" fontId="158" fillId="76" borderId="0" xfId="44" applyNumberFormat="1" applyFont="1" applyFill="1" applyAlignment="1">
      <alignment horizontal="right"/>
    </xf>
    <xf numFmtId="0" fontId="246" fillId="67" borderId="4" xfId="44" applyFont="1" applyFill="1" applyBorder="1" applyAlignment="1">
      <alignment horizontal="center" vertical="center"/>
    </xf>
    <xf numFmtId="0" fontId="246" fillId="67" borderId="4" xfId="44" applyFont="1" applyFill="1" applyBorder="1" applyAlignment="1">
      <alignment horizontal="justify" vertical="center" wrapText="1"/>
    </xf>
    <xf numFmtId="3" fontId="246" fillId="67" borderId="4" xfId="44" applyNumberFormat="1" applyFont="1" applyFill="1" applyBorder="1" applyAlignment="1">
      <alignment horizontal="right" vertical="center" wrapText="1"/>
    </xf>
    <xf numFmtId="0" fontId="2" fillId="76" borderId="0" xfId="44" applyFill="1" applyAlignment="1">
      <alignment horizontal="center" vertical="center"/>
    </xf>
    <xf numFmtId="0" fontId="2" fillId="76" borderId="0" xfId="44" applyFill="1" applyAlignment="1">
      <alignment horizontal="center"/>
    </xf>
    <xf numFmtId="0" fontId="2" fillId="76" borderId="0" xfId="44" applyFill="1"/>
    <xf numFmtId="3" fontId="243" fillId="76" borderId="0" xfId="44" applyNumberFormat="1" applyFont="1" applyFill="1" applyAlignment="1">
      <alignment horizontal="right"/>
    </xf>
    <xf numFmtId="0" fontId="137" fillId="67" borderId="4" xfId="44" applyFont="1" applyFill="1" applyBorder="1" applyAlignment="1">
      <alignment horizontal="center" vertical="center"/>
    </xf>
    <xf numFmtId="0" fontId="137" fillId="67" borderId="4" xfId="44" applyFont="1" applyFill="1" applyBorder="1" applyAlignment="1">
      <alignment horizontal="justify" vertical="center" wrapText="1"/>
    </xf>
    <xf numFmtId="3" fontId="137" fillId="67" borderId="4" xfId="44" applyNumberFormat="1" applyFont="1" applyFill="1" applyBorder="1" applyAlignment="1">
      <alignment horizontal="right" vertical="center" wrapText="1"/>
    </xf>
    <xf numFmtId="0" fontId="36" fillId="15" borderId="23" xfId="0" applyFont="1" applyFill="1" applyBorder="1" applyAlignment="1">
      <alignment horizontal="center" vertical="center" wrapText="1"/>
    </xf>
    <xf numFmtId="0" fontId="36" fillId="15" borderId="29" xfId="0" applyFont="1" applyFill="1" applyBorder="1" applyAlignment="1">
      <alignment horizontal="center" vertical="center" wrapText="1"/>
    </xf>
    <xf numFmtId="0" fontId="35" fillId="15" borderId="38" xfId="26" applyFont="1" applyFill="1" applyBorder="1" applyAlignment="1">
      <alignment horizontal="center" vertical="center" wrapText="1"/>
    </xf>
    <xf numFmtId="0" fontId="36" fillId="15" borderId="22" xfId="0" applyFont="1" applyFill="1" applyBorder="1" applyAlignment="1">
      <alignment horizontal="center" vertical="center" wrapText="1"/>
    </xf>
    <xf numFmtId="0" fontId="36" fillId="15" borderId="91" xfId="0" applyFont="1" applyFill="1" applyBorder="1" applyAlignment="1">
      <alignment horizontal="center" vertical="center" wrapText="1"/>
    </xf>
    <xf numFmtId="0" fontId="40" fillId="0" borderId="96" xfId="0" applyFont="1" applyBorder="1" applyAlignment="1">
      <alignment horizontal="center" vertical="center" wrapText="1"/>
    </xf>
    <xf numFmtId="0" fontId="36" fillId="15" borderId="40" xfId="0" applyFont="1" applyFill="1" applyBorder="1" applyAlignment="1">
      <alignment horizontal="center" vertical="center" wrapText="1"/>
    </xf>
    <xf numFmtId="0" fontId="36" fillId="15" borderId="41" xfId="0" applyFont="1" applyFill="1" applyBorder="1" applyAlignment="1">
      <alignment horizontal="center" vertical="center" wrapText="1"/>
    </xf>
    <xf numFmtId="0" fontId="91" fillId="0" borderId="0" xfId="4"/>
    <xf numFmtId="9" fontId="130" fillId="0" borderId="91" xfId="0" applyNumberFormat="1" applyFont="1" applyBorder="1" applyAlignment="1">
      <alignment horizontal="center" vertical="center"/>
    </xf>
    <xf numFmtId="0" fontId="61" fillId="0" borderId="4" xfId="0" applyFont="1" applyBorder="1" applyAlignment="1">
      <alignment horizontal="center" vertical="center"/>
    </xf>
    <xf numFmtId="14" fontId="45" fillId="0" borderId="4" xfId="0" applyNumberFormat="1" applyFont="1" applyBorder="1" applyAlignment="1">
      <alignment horizontal="center" vertical="center" wrapText="1"/>
    </xf>
    <xf numFmtId="0" fontId="62" fillId="0" borderId="4" xfId="0" applyFont="1" applyBorder="1" applyAlignment="1">
      <alignment horizontal="center" vertical="center"/>
    </xf>
    <xf numFmtId="0" fontId="22" fillId="0" borderId="4" xfId="0" applyFont="1" applyBorder="1" applyAlignment="1">
      <alignment horizontal="center" wrapText="1"/>
    </xf>
    <xf numFmtId="0" fontId="65" fillId="0" borderId="4" xfId="0" applyFont="1" applyBorder="1" applyAlignment="1">
      <alignment horizontal="center" vertical="center" wrapText="1"/>
    </xf>
    <xf numFmtId="0" fontId="40" fillId="29" borderId="105" xfId="0" applyFont="1" applyFill="1" applyBorder="1" applyAlignment="1">
      <alignment horizontal="center" vertical="center" wrapText="1"/>
    </xf>
    <xf numFmtId="9" fontId="56" fillId="0" borderId="4" xfId="3" applyFont="1" applyBorder="1" applyAlignment="1" applyProtection="1">
      <alignment horizontal="center" vertical="center"/>
    </xf>
    <xf numFmtId="0" fontId="53" fillId="59" borderId="4" xfId="0" applyFont="1" applyFill="1" applyBorder="1" applyAlignment="1">
      <alignment horizontal="center" vertical="center"/>
    </xf>
    <xf numFmtId="9" fontId="56" fillId="59" borderId="4" xfId="3" applyFont="1" applyFill="1" applyBorder="1" applyAlignment="1" applyProtection="1">
      <alignment horizontal="center" vertical="center"/>
    </xf>
    <xf numFmtId="1" fontId="53" fillId="59" borderId="4" xfId="0" applyNumberFormat="1" applyFont="1" applyFill="1" applyBorder="1" applyAlignment="1">
      <alignment horizontal="center" vertical="center"/>
    </xf>
    <xf numFmtId="1" fontId="60" fillId="36" borderId="56" xfId="0" applyNumberFormat="1" applyFont="1" applyFill="1" applyBorder="1" applyAlignment="1">
      <alignment horizontal="center" vertical="center"/>
    </xf>
    <xf numFmtId="1" fontId="60" fillId="36" borderId="17" xfId="0" applyNumberFormat="1" applyFont="1" applyFill="1" applyBorder="1" applyAlignment="1">
      <alignment horizontal="center" vertical="center"/>
    </xf>
    <xf numFmtId="0" fontId="59" fillId="139" borderId="3" xfId="0" applyFont="1" applyFill="1" applyBorder="1" applyAlignment="1">
      <alignment vertical="center" wrapText="1"/>
    </xf>
    <xf numFmtId="0" fontId="37" fillId="29" borderId="4" xfId="0" applyFont="1" applyFill="1" applyBorder="1" applyAlignment="1">
      <alignment horizontal="center" vertical="center" wrapText="1"/>
    </xf>
    <xf numFmtId="0" fontId="37" fillId="29" borderId="34" xfId="0" applyFont="1" applyFill="1" applyBorder="1" applyAlignment="1">
      <alignment horizontal="center" vertical="center" wrapText="1"/>
    </xf>
    <xf numFmtId="0" fontId="37" fillId="29" borderId="67" xfId="0" applyFont="1" applyFill="1" applyBorder="1" applyAlignment="1">
      <alignment horizontal="center" vertical="center" wrapText="1"/>
    </xf>
    <xf numFmtId="0" fontId="37" fillId="29" borderId="61" xfId="0" applyFont="1" applyFill="1" applyBorder="1" applyAlignment="1">
      <alignment horizontal="center" vertical="center" wrapText="1"/>
    </xf>
    <xf numFmtId="0" fontId="37" fillId="29" borderId="39" xfId="0" applyFont="1" applyFill="1" applyBorder="1" applyAlignment="1">
      <alignment horizontal="center" vertical="center" wrapText="1"/>
    </xf>
    <xf numFmtId="0" fontId="54" fillId="85" borderId="4" xfId="0" applyFont="1" applyFill="1" applyBorder="1" applyAlignment="1">
      <alignment horizontal="center" vertical="center" wrapText="1"/>
    </xf>
    <xf numFmtId="0" fontId="54" fillId="29" borderId="4" xfId="0" applyFont="1" applyFill="1" applyBorder="1" applyAlignment="1">
      <alignment horizontal="center" vertical="center" wrapText="1"/>
    </xf>
    <xf numFmtId="0" fontId="37" fillId="29" borderId="51" xfId="0" applyFont="1" applyFill="1" applyBorder="1" applyAlignment="1">
      <alignment horizontal="center" vertical="center" wrapText="1"/>
    </xf>
    <xf numFmtId="0" fontId="239" fillId="29" borderId="67" xfId="0" applyFont="1" applyFill="1" applyBorder="1" applyAlignment="1">
      <alignment horizontal="center" vertical="center" wrapText="1"/>
    </xf>
    <xf numFmtId="0" fontId="239" fillId="29" borderId="61" xfId="0" applyFont="1" applyFill="1" applyBorder="1" applyAlignment="1">
      <alignment horizontal="center" vertical="center" wrapText="1"/>
    </xf>
    <xf numFmtId="0" fontId="41" fillId="36" borderId="40" xfId="0" applyFont="1" applyFill="1" applyBorder="1" applyAlignment="1">
      <alignment horizontal="center" vertical="center" wrapText="1"/>
    </xf>
    <xf numFmtId="0" fontId="37" fillId="62" borderId="47" xfId="0" applyFont="1" applyFill="1" applyBorder="1" applyAlignment="1">
      <alignment horizontal="center" vertical="center" wrapText="1"/>
    </xf>
    <xf numFmtId="0" fontId="37" fillId="62" borderId="40" xfId="0" applyFont="1" applyFill="1" applyBorder="1" applyAlignment="1">
      <alignment horizontal="center" vertical="center" wrapText="1"/>
    </xf>
    <xf numFmtId="9" fontId="37" fillId="62" borderId="40" xfId="0" applyNumberFormat="1" applyFont="1" applyFill="1" applyBorder="1" applyAlignment="1">
      <alignment horizontal="center" vertical="center" wrapText="1"/>
    </xf>
    <xf numFmtId="0" fontId="37" fillId="62" borderId="41" xfId="0" applyFont="1" applyFill="1" applyBorder="1" applyAlignment="1">
      <alignment horizontal="center" vertical="center" wrapText="1"/>
    </xf>
    <xf numFmtId="0" fontId="40" fillId="67" borderId="96" xfId="0" applyFont="1" applyFill="1" applyBorder="1" applyAlignment="1">
      <alignment horizontal="left" vertical="center" wrapText="1"/>
    </xf>
    <xf numFmtId="0" fontId="40" fillId="67" borderId="34" xfId="0" applyFont="1" applyFill="1" applyBorder="1" applyAlignment="1">
      <alignment horizontal="center" vertical="center" wrapText="1"/>
    </xf>
    <xf numFmtId="0" fontId="40" fillId="67" borderId="34" xfId="0" applyFont="1" applyFill="1" applyBorder="1" applyAlignment="1">
      <alignment horizontal="left" vertical="center" wrapText="1"/>
    </xf>
    <xf numFmtId="9" fontId="40" fillId="67" borderId="34" xfId="0" applyNumberFormat="1" applyFont="1" applyFill="1" applyBorder="1" applyAlignment="1">
      <alignment horizontal="left" vertical="center" wrapText="1"/>
    </xf>
    <xf numFmtId="9" fontId="89" fillId="62" borderId="97" xfId="0" applyNumberFormat="1" applyFont="1" applyFill="1" applyBorder="1" applyAlignment="1">
      <alignment horizontal="center" vertical="center"/>
    </xf>
    <xf numFmtId="0" fontId="40" fillId="67" borderId="69" xfId="0" applyFont="1" applyFill="1" applyBorder="1" applyAlignment="1">
      <alignment horizontal="left" vertical="center" wrapText="1"/>
    </xf>
    <xf numFmtId="0" fontId="40" fillId="67" borderId="4" xfId="0" applyFont="1" applyFill="1" applyBorder="1" applyAlignment="1">
      <alignment horizontal="left" vertical="center" wrapText="1"/>
    </xf>
    <xf numFmtId="9" fontId="40" fillId="67" borderId="4" xfId="0" applyNumberFormat="1" applyFont="1" applyFill="1" applyBorder="1" applyAlignment="1">
      <alignment horizontal="left" vertical="center" wrapText="1"/>
    </xf>
    <xf numFmtId="9" fontId="89" fillId="62" borderId="32" xfId="0" applyNumberFormat="1" applyFont="1" applyFill="1" applyBorder="1" applyAlignment="1">
      <alignment horizontal="center" vertical="center"/>
    </xf>
    <xf numFmtId="0" fontId="40" fillId="67" borderId="93" xfId="0" applyFont="1" applyFill="1" applyBorder="1" applyAlignment="1">
      <alignment horizontal="center" vertical="center" wrapText="1"/>
    </xf>
    <xf numFmtId="0" fontId="40" fillId="67" borderId="14" xfId="0" applyFont="1" applyFill="1" applyBorder="1" applyAlignment="1">
      <alignment horizontal="center" vertical="center" wrapText="1"/>
    </xf>
    <xf numFmtId="0" fontId="40" fillId="67" borderId="14" xfId="0" applyFont="1" applyFill="1" applyBorder="1" applyAlignment="1">
      <alignment horizontal="left" vertical="center" wrapText="1"/>
    </xf>
    <xf numFmtId="9" fontId="40" fillId="67" borderId="14" xfId="0" applyNumberFormat="1" applyFont="1" applyFill="1" applyBorder="1" applyAlignment="1">
      <alignment horizontal="left" vertical="center" wrapText="1"/>
    </xf>
    <xf numFmtId="9" fontId="89" fillId="62" borderId="63" xfId="0" applyNumberFormat="1" applyFont="1" applyFill="1" applyBorder="1" applyAlignment="1">
      <alignment horizontal="center" vertical="center"/>
    </xf>
    <xf numFmtId="9" fontId="89" fillId="62" borderId="62" xfId="0" applyNumberFormat="1" applyFont="1" applyFill="1" applyBorder="1" applyAlignment="1">
      <alignment horizontal="center" vertical="center"/>
    </xf>
    <xf numFmtId="0" fontId="40" fillId="161" borderId="34" xfId="0" applyFont="1" applyFill="1" applyBorder="1" applyAlignment="1">
      <alignment horizontal="center" vertical="center" wrapText="1"/>
    </xf>
    <xf numFmtId="0" fontId="40" fillId="161" borderId="34" xfId="0" applyFont="1" applyFill="1" applyBorder="1" applyAlignment="1">
      <alignment horizontal="left" vertical="center" wrapText="1"/>
    </xf>
    <xf numFmtId="9" fontId="40" fillId="161" borderId="34" xfId="0" applyNumberFormat="1" applyFont="1" applyFill="1" applyBorder="1" applyAlignment="1">
      <alignment horizontal="left" vertical="center" wrapText="1"/>
    </xf>
    <xf numFmtId="9" fontId="89" fillId="162" borderId="4" xfId="0" applyNumberFormat="1" applyFont="1" applyFill="1" applyBorder="1" applyAlignment="1">
      <alignment horizontal="center" vertical="center"/>
    </xf>
    <xf numFmtId="0" fontId="40" fillId="161" borderId="4" xfId="0" applyFont="1" applyFill="1" applyBorder="1" applyAlignment="1">
      <alignment horizontal="center" vertical="center" wrapText="1"/>
    </xf>
    <xf numFmtId="0" fontId="40" fillId="161" borderId="4" xfId="0" applyFont="1" applyFill="1" applyBorder="1" applyAlignment="1">
      <alignment horizontal="left" vertical="center" wrapText="1"/>
    </xf>
    <xf numFmtId="9" fontId="40" fillId="161" borderId="4" xfId="0" applyNumberFormat="1" applyFont="1" applyFill="1" applyBorder="1" applyAlignment="1">
      <alignment horizontal="left" vertical="center" wrapText="1"/>
    </xf>
    <xf numFmtId="0" fontId="40" fillId="80" borderId="4" xfId="0" applyFont="1" applyFill="1" applyBorder="1" applyAlignment="1">
      <alignment horizontal="left" vertical="center" wrapText="1"/>
    </xf>
    <xf numFmtId="0" fontId="40" fillId="80" borderId="4" xfId="0" applyFont="1" applyFill="1" applyBorder="1" applyAlignment="1">
      <alignment vertical="center" wrapText="1"/>
    </xf>
    <xf numFmtId="0" fontId="40" fillId="80" borderId="4" xfId="0" applyFont="1" applyFill="1" applyBorder="1" applyAlignment="1">
      <alignment horizontal="center" vertical="center" wrapText="1"/>
    </xf>
    <xf numFmtId="9" fontId="40" fillId="80" borderId="4" xfId="0" applyNumberFormat="1" applyFont="1" applyFill="1" applyBorder="1" applyAlignment="1">
      <alignment horizontal="left" vertical="center" wrapText="1"/>
    </xf>
    <xf numFmtId="9" fontId="89" fillId="97" borderId="4" xfId="0" applyNumberFormat="1" applyFont="1" applyFill="1" applyBorder="1" applyAlignment="1">
      <alignment horizontal="center" vertical="center"/>
    </xf>
    <xf numFmtId="0" fontId="40" fillId="55" borderId="155" xfId="0" applyFont="1" applyFill="1" applyBorder="1" applyAlignment="1">
      <alignment horizontal="left" vertical="center" wrapText="1"/>
    </xf>
    <xf numFmtId="0" fontId="40" fillId="55" borderId="156" xfId="0" applyFont="1" applyFill="1" applyBorder="1" applyAlignment="1">
      <alignment vertical="center" wrapText="1"/>
    </xf>
    <xf numFmtId="0" fontId="40" fillId="55" borderId="156" xfId="0" applyFont="1" applyFill="1" applyBorder="1" applyAlignment="1">
      <alignment horizontal="center" vertical="center" wrapText="1"/>
    </xf>
    <xf numFmtId="0" fontId="40" fillId="55" borderId="156" xfId="0" applyFont="1" applyFill="1" applyBorder="1" applyAlignment="1">
      <alignment horizontal="left" vertical="center" wrapText="1"/>
    </xf>
    <xf numFmtId="9" fontId="40" fillId="55" borderId="156" xfId="0" applyNumberFormat="1" applyFont="1" applyFill="1" applyBorder="1" applyAlignment="1">
      <alignment horizontal="left" vertical="center" wrapText="1"/>
    </xf>
    <xf numFmtId="9" fontId="89" fillId="107" borderId="4" xfId="0" applyNumberFormat="1" applyFont="1" applyFill="1" applyBorder="1" applyAlignment="1">
      <alignment horizontal="center" vertical="center"/>
    </xf>
    <xf numFmtId="0" fontId="40" fillId="55" borderId="4" xfId="0" applyFont="1" applyFill="1" applyBorder="1" applyAlignment="1">
      <alignment horizontal="left" vertical="center" wrapText="1"/>
    </xf>
    <xf numFmtId="9" fontId="40" fillId="55" borderId="4" xfId="0" applyNumberFormat="1" applyFont="1" applyFill="1" applyBorder="1" applyAlignment="1">
      <alignment horizontal="left" vertical="center" wrapText="1"/>
    </xf>
    <xf numFmtId="9" fontId="89" fillId="107" borderId="3" xfId="0" applyNumberFormat="1" applyFont="1" applyFill="1" applyBorder="1" applyAlignment="1">
      <alignment horizontal="center" vertical="center"/>
    </xf>
    <xf numFmtId="9" fontId="99" fillId="48" borderId="31" xfId="0" applyNumberFormat="1" applyFont="1" applyFill="1" applyBorder="1" applyAlignment="1">
      <alignment horizontal="center"/>
    </xf>
    <xf numFmtId="9" fontId="245" fillId="62" borderId="38" xfId="0" applyNumberFormat="1" applyFont="1" applyFill="1" applyBorder="1" applyAlignment="1">
      <alignment horizontal="center"/>
    </xf>
    <xf numFmtId="9" fontId="39" fillId="163" borderId="41" xfId="3" applyFont="1" applyFill="1" applyBorder="1" applyAlignment="1" applyProtection="1">
      <alignment horizontal="center" vertical="center"/>
    </xf>
    <xf numFmtId="0" fontId="132" fillId="163" borderId="40" xfId="0" applyFont="1" applyFill="1" applyBorder="1" applyAlignment="1">
      <alignment horizontal="center" vertical="center"/>
    </xf>
    <xf numFmtId="9" fontId="0" fillId="0" borderId="31" xfId="0" applyNumberFormat="1" applyBorder="1" applyAlignment="1">
      <alignment horizontal="center" vertical="center"/>
    </xf>
    <xf numFmtId="9" fontId="121" fillId="0" borderId="63" xfId="3" applyFont="1" applyBorder="1" applyAlignment="1" applyProtection="1">
      <alignment horizontal="center" vertical="center"/>
    </xf>
    <xf numFmtId="9" fontId="121" fillId="0" borderId="14" xfId="0" applyNumberFormat="1" applyFont="1" applyBorder="1" applyAlignment="1">
      <alignment horizontal="center" vertical="center"/>
    </xf>
    <xf numFmtId="0" fontId="157" fillId="0" borderId="14" xfId="0" applyFont="1" applyBorder="1" applyAlignment="1">
      <alignment horizontal="justify" vertical="center" wrapText="1"/>
    </xf>
    <xf numFmtId="9" fontId="159" fillId="63" borderId="14" xfId="0" applyNumberFormat="1" applyFont="1" applyFill="1" applyBorder="1" applyAlignment="1">
      <alignment horizontal="center" vertical="center"/>
    </xf>
    <xf numFmtId="9" fontId="121" fillId="0" borderId="32" xfId="3" applyFont="1" applyBorder="1" applyAlignment="1" applyProtection="1">
      <alignment horizontal="center" vertical="center"/>
    </xf>
    <xf numFmtId="9" fontId="121" fillId="0" borderId="4" xfId="0" applyNumberFormat="1" applyFont="1" applyBorder="1" applyAlignment="1">
      <alignment horizontal="center" vertical="center"/>
    </xf>
    <xf numFmtId="0" fontId="157" fillId="0" borderId="4" xfId="0" applyFont="1" applyBorder="1" applyAlignment="1">
      <alignment horizontal="justify" vertical="center" wrapText="1"/>
    </xf>
    <xf numFmtId="9" fontId="159" fillId="63" borderId="4" xfId="0" applyNumberFormat="1" applyFont="1" applyFill="1" applyBorder="1" applyAlignment="1">
      <alignment horizontal="center" vertical="center"/>
    </xf>
    <xf numFmtId="9" fontId="121" fillId="0" borderId="58" xfId="3" applyFont="1" applyBorder="1" applyAlignment="1" applyProtection="1">
      <alignment horizontal="center" vertical="center"/>
    </xf>
    <xf numFmtId="9" fontId="121" fillId="0" borderId="51" xfId="0" applyNumberFormat="1" applyFont="1" applyBorder="1" applyAlignment="1">
      <alignment horizontal="center" vertical="center"/>
    </xf>
    <xf numFmtId="0" fontId="157" fillId="0" borderId="51" xfId="0" applyFont="1" applyBorder="1" applyAlignment="1">
      <alignment horizontal="justify" vertical="center" wrapText="1"/>
    </xf>
    <xf numFmtId="9" fontId="159" fillId="63" borderId="51" xfId="0" applyNumberFormat="1" applyFont="1" applyFill="1" applyBorder="1" applyAlignment="1">
      <alignment horizontal="center" vertical="center"/>
    </xf>
    <xf numFmtId="9" fontId="46" fillId="163" borderId="40" xfId="0" applyNumberFormat="1" applyFont="1" applyFill="1" applyBorder="1" applyAlignment="1">
      <alignment horizontal="center" vertical="center"/>
    </xf>
    <xf numFmtId="179" fontId="52" fillId="0" borderId="4" xfId="0" applyNumberFormat="1" applyFont="1" applyBorder="1" applyAlignment="1">
      <alignment horizontal="center"/>
    </xf>
    <xf numFmtId="9" fontId="52" fillId="0" borderId="31" xfId="0" applyNumberFormat="1" applyFont="1" applyBorder="1" applyAlignment="1">
      <alignment horizontal="center" vertical="center"/>
    </xf>
    <xf numFmtId="179" fontId="52" fillId="29" borderId="4" xfId="0" applyNumberFormat="1" applyFont="1" applyFill="1" applyBorder="1" applyAlignment="1">
      <alignment horizontal="center"/>
    </xf>
    <xf numFmtId="9" fontId="62" fillId="28" borderId="4" xfId="0" applyNumberFormat="1" applyFont="1" applyFill="1" applyBorder="1" applyAlignment="1">
      <alignment horizontal="center"/>
    </xf>
    <xf numFmtId="9" fontId="62" fillId="28" borderId="4" xfId="0" applyNumberFormat="1" applyFont="1" applyFill="1" applyBorder="1" applyAlignment="1">
      <alignment horizontal="center" vertical="center"/>
    </xf>
    <xf numFmtId="9" fontId="39" fillId="163" borderId="38" xfId="3" applyFont="1" applyFill="1" applyBorder="1" applyAlignment="1" applyProtection="1">
      <alignment horizontal="center" vertical="center"/>
    </xf>
    <xf numFmtId="9" fontId="52" fillId="63" borderId="4" xfId="0" applyNumberFormat="1" applyFont="1" applyFill="1" applyBorder="1" applyAlignment="1">
      <alignment horizontal="center"/>
    </xf>
    <xf numFmtId="9" fontId="52" fillId="63" borderId="31" xfId="0" applyNumberFormat="1" applyFont="1" applyFill="1" applyBorder="1" applyAlignment="1">
      <alignment horizontal="center" vertical="center"/>
    </xf>
    <xf numFmtId="9" fontId="121" fillId="164" borderId="94" xfId="3" applyFont="1" applyFill="1" applyBorder="1" applyAlignment="1" applyProtection="1">
      <alignment horizontal="center" vertical="center"/>
    </xf>
    <xf numFmtId="9" fontId="121" fillId="63" borderId="14" xfId="0" applyNumberFormat="1" applyFont="1" applyFill="1" applyBorder="1" applyAlignment="1">
      <alignment horizontal="center" vertical="center"/>
    </xf>
    <xf numFmtId="9" fontId="121" fillId="164" borderId="97" xfId="3" applyFont="1" applyFill="1" applyBorder="1" applyAlignment="1" applyProtection="1">
      <alignment horizontal="center" vertical="center"/>
    </xf>
    <xf numFmtId="9" fontId="121" fillId="63" borderId="4" xfId="0" applyNumberFormat="1" applyFont="1" applyFill="1" applyBorder="1" applyAlignment="1">
      <alignment horizontal="center" vertical="center"/>
    </xf>
    <xf numFmtId="9" fontId="121" fillId="164" borderId="4" xfId="0" applyNumberFormat="1" applyFont="1" applyFill="1" applyBorder="1" applyAlignment="1">
      <alignment horizontal="center" vertical="center"/>
    </xf>
    <xf numFmtId="9" fontId="62" fillId="164" borderId="4" xfId="0" applyNumberFormat="1" applyFont="1" applyFill="1" applyBorder="1" applyAlignment="1">
      <alignment horizontal="center"/>
    </xf>
    <xf numFmtId="9" fontId="62" fillId="164" borderId="31" xfId="3" applyFont="1" applyFill="1" applyBorder="1" applyAlignment="1" applyProtection="1">
      <alignment horizontal="center" vertical="center"/>
    </xf>
    <xf numFmtId="9" fontId="121" fillId="164" borderId="58" xfId="3" applyFont="1" applyFill="1" applyBorder="1" applyAlignment="1" applyProtection="1">
      <alignment horizontal="center" vertical="center"/>
    </xf>
    <xf numFmtId="9" fontId="121" fillId="164" borderId="51" xfId="0" applyNumberFormat="1" applyFont="1" applyFill="1" applyBorder="1" applyAlignment="1">
      <alignment horizontal="center" vertical="center"/>
    </xf>
    <xf numFmtId="9" fontId="62" fillId="28" borderId="31" xfId="3" applyFont="1" applyFill="1" applyBorder="1" applyAlignment="1" applyProtection="1">
      <alignment horizontal="center" vertical="center"/>
    </xf>
    <xf numFmtId="9" fontId="39" fillId="163" borderId="73" xfId="3" applyFont="1" applyFill="1" applyBorder="1" applyAlignment="1" applyProtection="1">
      <alignment horizontal="center" vertical="center"/>
    </xf>
    <xf numFmtId="9" fontId="39" fillId="163" borderId="38" xfId="0" applyNumberFormat="1" applyFont="1" applyFill="1" applyBorder="1" applyAlignment="1">
      <alignment horizontal="center" vertical="center"/>
    </xf>
    <xf numFmtId="9" fontId="52" fillId="0" borderId="4" xfId="0" applyNumberFormat="1" applyFont="1" applyBorder="1" applyAlignment="1">
      <alignment horizontal="center"/>
    </xf>
    <xf numFmtId="9" fontId="52" fillId="0" borderId="31" xfId="3" applyFont="1" applyBorder="1" applyAlignment="1" applyProtection="1">
      <alignment horizontal="center" vertical="center"/>
    </xf>
    <xf numFmtId="9" fontId="121" fillId="0" borderId="62" xfId="3" applyFont="1" applyBorder="1" applyAlignment="1" applyProtection="1">
      <alignment horizontal="center" vertical="center"/>
    </xf>
    <xf numFmtId="9" fontId="121" fillId="0" borderId="3" xfId="0" applyNumberFormat="1" applyFont="1" applyBorder="1" applyAlignment="1">
      <alignment horizontal="center" vertical="center" wrapText="1"/>
    </xf>
    <xf numFmtId="0" fontId="157" fillId="0" borderId="3" xfId="0" applyFont="1" applyBorder="1" applyAlignment="1">
      <alignment horizontal="justify" vertical="center" wrapText="1"/>
    </xf>
    <xf numFmtId="9" fontId="159" fillId="63" borderId="3" xfId="0" applyNumberFormat="1" applyFont="1" applyFill="1" applyBorder="1" applyAlignment="1">
      <alignment horizontal="center" vertical="center"/>
    </xf>
    <xf numFmtId="9" fontId="122" fillId="0" borderId="31" xfId="0" applyNumberFormat="1" applyFont="1" applyBorder="1" applyAlignment="1">
      <alignment horizontal="center" vertical="center"/>
    </xf>
    <xf numFmtId="9" fontId="121" fillId="0" borderId="4" xfId="0" applyNumberFormat="1" applyFont="1" applyBorder="1" applyAlignment="1">
      <alignment horizontal="center" vertical="center" wrapText="1"/>
    </xf>
    <xf numFmtId="9" fontId="122" fillId="0" borderId="4" xfId="0" applyNumberFormat="1" applyFont="1" applyBorder="1" applyAlignment="1">
      <alignment horizontal="center"/>
    </xf>
    <xf numFmtId="9" fontId="121" fillId="0" borderId="97" xfId="3" applyFont="1" applyBorder="1" applyAlignment="1" applyProtection="1">
      <alignment horizontal="center" vertical="center"/>
    </xf>
    <xf numFmtId="9" fontId="121" fillId="0" borderId="34" xfId="0" applyNumberFormat="1" applyFont="1" applyBorder="1" applyAlignment="1">
      <alignment horizontal="center" vertical="center" wrapText="1"/>
    </xf>
    <xf numFmtId="0" fontId="157" fillId="0" borderId="34" xfId="0" applyFont="1" applyBorder="1" applyAlignment="1">
      <alignment horizontal="justify" vertical="center" wrapText="1"/>
    </xf>
    <xf numFmtId="9" fontId="159" fillId="63" borderId="34" xfId="0" applyNumberFormat="1" applyFont="1" applyFill="1" applyBorder="1" applyAlignment="1">
      <alignment horizontal="center" vertical="center"/>
    </xf>
    <xf numFmtId="0" fontId="252" fillId="165" borderId="4" xfId="0" applyFont="1" applyFill="1" applyBorder="1" applyAlignment="1">
      <alignment horizontal="center" wrapText="1"/>
    </xf>
    <xf numFmtId="0" fontId="252" fillId="165" borderId="31" xfId="0" applyFont="1" applyFill="1" applyBorder="1" applyAlignment="1">
      <alignment horizontal="center" vertical="center"/>
    </xf>
    <xf numFmtId="0" fontId="240" fillId="62" borderId="14" xfId="0" applyFont="1" applyFill="1" applyBorder="1" applyAlignment="1">
      <alignment horizontal="center" vertical="center" wrapText="1"/>
    </xf>
    <xf numFmtId="0" fontId="60" fillId="68" borderId="4" xfId="0" applyFont="1" applyFill="1" applyBorder="1" applyAlignment="1">
      <alignment horizontal="center" vertical="center" wrapText="1"/>
    </xf>
    <xf numFmtId="0" fontId="60" fillId="68" borderId="31" xfId="0" applyFont="1" applyFill="1" applyBorder="1" applyAlignment="1">
      <alignment horizontal="center" vertical="center" wrapText="1"/>
    </xf>
    <xf numFmtId="0" fontId="97" fillId="29" borderId="4" xfId="0" applyFont="1" applyFill="1" applyBorder="1" applyAlignment="1">
      <alignment vertical="center" wrapText="1"/>
    </xf>
    <xf numFmtId="0" fontId="97" fillId="29" borderId="31" xfId="0" applyFont="1" applyFill="1" applyBorder="1" applyAlignment="1">
      <alignment vertical="center" wrapText="1"/>
    </xf>
    <xf numFmtId="0" fontId="37" fillId="36" borderId="73" xfId="0" applyFont="1" applyFill="1" applyBorder="1" applyAlignment="1">
      <alignment horizontal="center" vertical="center" wrapText="1"/>
    </xf>
    <xf numFmtId="0" fontId="41" fillId="37" borderId="17" xfId="0" applyFont="1" applyFill="1" applyBorder="1" applyAlignment="1">
      <alignment horizontal="center" vertical="center" wrapText="1"/>
    </xf>
    <xf numFmtId="0" fontId="62" fillId="63" borderId="100" xfId="0" applyFont="1" applyFill="1" applyBorder="1" applyAlignment="1">
      <alignment horizontal="center" vertical="center" wrapText="1"/>
    </xf>
    <xf numFmtId="0" fontId="62" fillId="36" borderId="4" xfId="0" applyFont="1" applyFill="1" applyBorder="1" applyAlignment="1">
      <alignment horizontal="center" vertical="center" wrapText="1"/>
    </xf>
    <xf numFmtId="0" fontId="45" fillId="0" borderId="105" xfId="0" applyFont="1" applyBorder="1" applyAlignment="1">
      <alignment horizontal="center" vertical="center" wrapText="1"/>
    </xf>
    <xf numFmtId="0" fontId="41" fillId="15" borderId="4" xfId="0" applyFont="1" applyFill="1" applyBorder="1" applyAlignment="1">
      <alignment horizontal="center" vertical="center" wrapText="1"/>
    </xf>
    <xf numFmtId="0" fontId="61" fillId="13" borderId="4" xfId="0" applyFont="1" applyFill="1" applyBorder="1" applyAlignment="1">
      <alignment horizontal="center" vertical="center" wrapText="1"/>
    </xf>
    <xf numFmtId="0" fontId="39" fillId="63"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41" fillId="13" borderId="4" xfId="0" applyFont="1" applyFill="1" applyBorder="1" applyAlignment="1">
      <alignment horizontal="center" vertical="center" wrapText="1"/>
    </xf>
    <xf numFmtId="0" fontId="35" fillId="13" borderId="4" xfId="0" applyFont="1" applyFill="1" applyBorder="1" applyAlignment="1">
      <alignment horizontal="center" vertical="center" wrapText="1"/>
    </xf>
    <xf numFmtId="0" fontId="64" fillId="13" borderId="73" xfId="0" applyFont="1" applyFill="1" applyBorder="1" applyAlignment="1">
      <alignment horizontal="center" vertical="center" wrapText="1"/>
    </xf>
    <xf numFmtId="0" fontId="46" fillId="13" borderId="4" xfId="0" applyFont="1" applyFill="1" applyBorder="1" applyAlignment="1">
      <alignment horizontal="center" vertical="center" wrapText="1"/>
    </xf>
    <xf numFmtId="0" fontId="37" fillId="13" borderId="4" xfId="0" applyFont="1" applyFill="1" applyBorder="1" applyAlignment="1">
      <alignment horizontal="center" vertical="center" wrapText="1"/>
    </xf>
    <xf numFmtId="0" fontId="36" fillId="13" borderId="4" xfId="0" applyFont="1" applyFill="1" applyBorder="1" applyAlignment="1">
      <alignment horizontal="center" vertical="center" wrapText="1"/>
    </xf>
    <xf numFmtId="1" fontId="53" fillId="13" borderId="4" xfId="0" applyNumberFormat="1" applyFont="1" applyFill="1" applyBorder="1" applyAlignment="1">
      <alignment horizontal="center" vertical="center"/>
    </xf>
    <xf numFmtId="9" fontId="60" fillId="13" borderId="4" xfId="3" applyFont="1" applyFill="1" applyBorder="1" applyAlignment="1" applyProtection="1">
      <alignment horizontal="center" vertical="center"/>
    </xf>
    <xf numFmtId="0" fontId="41" fillId="35" borderId="17" xfId="0" applyFont="1" applyFill="1" applyBorder="1" applyAlignment="1">
      <alignment horizontal="center" vertical="center" wrapText="1"/>
    </xf>
    <xf numFmtId="0" fontId="41" fillId="34" borderId="56" xfId="0" applyFont="1" applyFill="1" applyBorder="1" applyAlignment="1">
      <alignment horizontal="center" vertical="center" wrapText="1"/>
    </xf>
    <xf numFmtId="0" fontId="35" fillId="34" borderId="98" xfId="0" applyFont="1" applyFill="1" applyBorder="1" applyAlignment="1">
      <alignment horizontal="center" vertical="center" wrapText="1"/>
    </xf>
    <xf numFmtId="0" fontId="41" fillId="34" borderId="17" xfId="0" applyFont="1" applyFill="1" applyBorder="1" applyAlignment="1">
      <alignment horizontal="center" vertical="center" wrapText="1"/>
    </xf>
    <xf numFmtId="0" fontId="41" fillId="34" borderId="98" xfId="0" applyFont="1" applyFill="1" applyBorder="1" applyAlignment="1">
      <alignment horizontal="center" vertical="center" wrapText="1"/>
    </xf>
    <xf numFmtId="0" fontId="41" fillId="34" borderId="99" xfId="0" applyFont="1" applyFill="1" applyBorder="1" applyAlignment="1">
      <alignment horizontal="center" vertical="center" wrapText="1"/>
    </xf>
    <xf numFmtId="0" fontId="45" fillId="34" borderId="4" xfId="0" applyFont="1" applyFill="1" applyBorder="1"/>
    <xf numFmtId="0" fontId="55" fillId="34" borderId="4" xfId="0" applyFont="1" applyFill="1" applyBorder="1" applyAlignment="1">
      <alignment horizontal="center" vertical="center" wrapText="1"/>
    </xf>
    <xf numFmtId="0" fontId="45" fillId="34" borderId="4" xfId="0" applyFont="1" applyFill="1" applyBorder="1" applyAlignment="1">
      <alignment horizontal="center" vertical="center"/>
    </xf>
    <xf numFmtId="0" fontId="53" fillId="34" borderId="4" xfId="0" applyFont="1" applyFill="1" applyBorder="1" applyAlignment="1">
      <alignment horizontal="center" vertical="center"/>
    </xf>
    <xf numFmtId="9" fontId="53" fillId="34" borderId="4" xfId="3" applyFont="1" applyFill="1" applyBorder="1" applyAlignment="1" applyProtection="1">
      <alignment horizontal="center" vertical="center"/>
    </xf>
    <xf numFmtId="0" fontId="62" fillId="29" borderId="4" xfId="0" applyFont="1" applyFill="1" applyBorder="1" applyAlignment="1">
      <alignment horizontal="center" vertical="center"/>
    </xf>
    <xf numFmtId="0" fontId="40" fillId="29" borderId="4" xfId="0" applyFont="1" applyFill="1" applyBorder="1" applyAlignment="1">
      <alignment horizontal="center" vertical="center"/>
    </xf>
    <xf numFmtId="0" fontId="133" fillId="68" borderId="4" xfId="0" applyFont="1" applyFill="1" applyBorder="1" applyAlignment="1">
      <alignment horizontal="center" vertical="center"/>
    </xf>
    <xf numFmtId="9" fontId="56" fillId="29" borderId="4" xfId="3" applyFont="1" applyFill="1" applyBorder="1" applyAlignment="1" applyProtection="1">
      <alignment horizontal="center" vertical="center"/>
    </xf>
    <xf numFmtId="14" fontId="40" fillId="29" borderId="4" xfId="0" applyNumberFormat="1" applyFont="1" applyFill="1" applyBorder="1" applyAlignment="1">
      <alignment horizontal="center" vertical="center"/>
    </xf>
    <xf numFmtId="0" fontId="40" fillId="59" borderId="4" xfId="0" applyFont="1" applyFill="1" applyBorder="1" applyAlignment="1">
      <alignment horizontal="center" vertical="center"/>
    </xf>
    <xf numFmtId="0" fontId="55" fillId="63" borderId="4" xfId="0" applyFont="1" applyFill="1" applyBorder="1" applyAlignment="1">
      <alignment horizontal="center" vertical="center" wrapText="1"/>
    </xf>
    <xf numFmtId="16" fontId="40" fillId="77" borderId="4" xfId="0" applyNumberFormat="1" applyFont="1" applyFill="1" applyBorder="1" applyAlignment="1">
      <alignment horizontal="center" vertical="center"/>
    </xf>
    <xf numFmtId="0" fontId="56" fillId="77" borderId="4" xfId="0" applyFont="1" applyFill="1" applyBorder="1" applyAlignment="1">
      <alignment horizontal="center" vertical="center"/>
    </xf>
    <xf numFmtId="0" fontId="46" fillId="36" borderId="4" xfId="0" applyFont="1" applyFill="1" applyBorder="1" applyAlignment="1">
      <alignment horizontal="center" vertical="center" wrapText="1"/>
    </xf>
    <xf numFmtId="1" fontId="53" fillId="36" borderId="4" xfId="0" applyNumberFormat="1" applyFont="1" applyFill="1" applyBorder="1" applyAlignment="1">
      <alignment horizontal="center" vertical="center"/>
    </xf>
    <xf numFmtId="9" fontId="53" fillId="36" borderId="4" xfId="3" applyFont="1" applyFill="1" applyBorder="1" applyAlignment="1" applyProtection="1">
      <alignment horizontal="center" vertical="center"/>
    </xf>
    <xf numFmtId="0" fontId="41" fillId="36" borderId="56" xfId="0" applyFont="1" applyFill="1" applyBorder="1" applyAlignment="1">
      <alignment horizontal="center" vertical="center" wrapText="1"/>
    </xf>
    <xf numFmtId="0" fontId="41" fillId="36" borderId="99" xfId="0" applyFont="1" applyFill="1" applyBorder="1" applyAlignment="1">
      <alignment horizontal="center" vertical="center" wrapText="1"/>
    </xf>
    <xf numFmtId="0" fontId="55" fillId="36" borderId="4" xfId="0" applyFont="1" applyFill="1" applyBorder="1"/>
    <xf numFmtId="0" fontId="45" fillId="36" borderId="4" xfId="0" applyFont="1" applyFill="1" applyBorder="1"/>
    <xf numFmtId="1" fontId="60" fillId="36" borderId="4" xfId="0" applyNumberFormat="1" applyFont="1" applyFill="1" applyBorder="1" applyAlignment="1">
      <alignment horizontal="center" vertical="center"/>
    </xf>
    <xf numFmtId="0" fontId="128" fillId="82" borderId="4" xfId="0" applyFont="1" applyFill="1" applyBorder="1" applyAlignment="1">
      <alignment horizontal="center" vertical="center"/>
    </xf>
    <xf numFmtId="0" fontId="22" fillId="13" borderId="4" xfId="0" applyFont="1" applyFill="1" applyBorder="1" applyAlignment="1">
      <alignment horizontal="center" vertical="center" wrapText="1"/>
    </xf>
    <xf numFmtId="0" fontId="40" fillId="13" borderId="4" xfId="0" applyFont="1" applyFill="1" applyBorder="1" applyAlignment="1">
      <alignment horizontal="center" vertical="center" wrapText="1"/>
    </xf>
    <xf numFmtId="9" fontId="135" fillId="13" borderId="4" xfId="3" applyFont="1" applyFill="1" applyBorder="1" applyAlignment="1" applyProtection="1">
      <alignment horizontal="center" vertical="center"/>
    </xf>
    <xf numFmtId="0" fontId="45" fillId="0" borderId="73" xfId="0" applyFont="1" applyBorder="1" applyAlignment="1">
      <alignment horizontal="center" vertical="center" wrapText="1"/>
    </xf>
    <xf numFmtId="0" fontId="45" fillId="59" borderId="4" xfId="0" applyFont="1" applyFill="1" applyBorder="1" applyAlignment="1">
      <alignment horizontal="center" vertical="center" wrapText="1"/>
    </xf>
    <xf numFmtId="0" fontId="127" fillId="0" borderId="4" xfId="0" applyFont="1" applyBorder="1" applyAlignment="1">
      <alignment horizontal="center" vertical="center"/>
    </xf>
    <xf numFmtId="0" fontId="22" fillId="63" borderId="4" xfId="0" applyFont="1" applyFill="1" applyBorder="1" applyAlignment="1">
      <alignment horizontal="center" vertical="center" wrapText="1"/>
    </xf>
    <xf numFmtId="1" fontId="56" fillId="63" borderId="4" xfId="0" applyNumberFormat="1" applyFont="1" applyFill="1" applyBorder="1" applyAlignment="1">
      <alignment horizontal="center" vertical="center"/>
    </xf>
    <xf numFmtId="9" fontId="56" fillId="63" borderId="4" xfId="3" applyFont="1" applyFill="1" applyBorder="1" applyAlignment="1" applyProtection="1">
      <alignment horizontal="center" vertical="center"/>
    </xf>
    <xf numFmtId="0" fontId="64" fillId="13" borderId="31" xfId="0" applyFont="1" applyFill="1" applyBorder="1" applyAlignment="1">
      <alignment horizontal="center" vertical="center" wrapText="1"/>
    </xf>
    <xf numFmtId="9" fontId="127" fillId="0" borderId="4" xfId="0" applyNumberFormat="1" applyFont="1" applyBorder="1" applyAlignment="1">
      <alignment horizontal="center" vertical="center"/>
    </xf>
    <xf numFmtId="0" fontId="60" fillId="13" borderId="4" xfId="0" applyFont="1" applyFill="1" applyBorder="1" applyAlignment="1">
      <alignment horizontal="center" vertical="center" wrapText="1"/>
    </xf>
    <xf numFmtId="0" fontId="41" fillId="36" borderId="48" xfId="0" applyFont="1" applyFill="1" applyBorder="1" applyAlignment="1">
      <alignment horizontal="center" vertical="center" wrapText="1"/>
    </xf>
    <xf numFmtId="0" fontId="62" fillId="36" borderId="92" xfId="0" applyFont="1" applyFill="1" applyBorder="1" applyAlignment="1">
      <alignment horizontal="center" vertical="center" wrapText="1"/>
    </xf>
    <xf numFmtId="0" fontId="63" fillId="36" borderId="51" xfId="0" applyFont="1" applyFill="1" applyBorder="1" applyAlignment="1">
      <alignment horizontal="center" vertical="center" wrapText="1"/>
    </xf>
    <xf numFmtId="0" fontId="55" fillId="36" borderId="51" xfId="0" applyFont="1" applyFill="1" applyBorder="1"/>
    <xf numFmtId="0" fontId="45" fillId="36" borderId="51" xfId="0" applyFont="1" applyFill="1" applyBorder="1"/>
    <xf numFmtId="0" fontId="60" fillId="36" borderId="51" xfId="0" applyFont="1" applyFill="1" applyBorder="1" applyAlignment="1">
      <alignment horizontal="center" vertical="center"/>
    </xf>
    <xf numFmtId="1" fontId="60" fillId="36" borderId="51" xfId="0" applyNumberFormat="1" applyFont="1" applyFill="1" applyBorder="1" applyAlignment="1">
      <alignment horizontal="center" vertical="center"/>
    </xf>
    <xf numFmtId="9" fontId="60" fillId="36" borderId="58" xfId="3" applyFont="1" applyFill="1" applyBorder="1" applyAlignment="1" applyProtection="1">
      <alignment horizontal="center" vertical="center"/>
    </xf>
    <xf numFmtId="9" fontId="127" fillId="0" borderId="32" xfId="3" applyFont="1" applyBorder="1" applyAlignment="1" applyProtection="1">
      <alignment horizontal="center" vertical="center"/>
    </xf>
    <xf numFmtId="0" fontId="66" fillId="0" borderId="69" xfId="0" applyFont="1" applyBorder="1" applyAlignment="1">
      <alignment horizontal="center" vertical="center" wrapText="1"/>
    </xf>
    <xf numFmtId="0" fontId="65" fillId="83" borderId="69" xfId="0" applyFont="1" applyFill="1" applyBorder="1" applyAlignment="1">
      <alignment horizontal="center" vertical="center" wrapText="1"/>
    </xf>
    <xf numFmtId="9" fontId="127" fillId="80" borderId="32" xfId="3" applyFont="1" applyFill="1" applyBorder="1" applyAlignment="1" applyProtection="1">
      <alignment horizontal="center" vertical="center"/>
    </xf>
    <xf numFmtId="9" fontId="127" fillId="59" borderId="32" xfId="3" applyFont="1" applyFill="1" applyBorder="1" applyAlignment="1" applyProtection="1">
      <alignment horizontal="center" vertical="center"/>
    </xf>
    <xf numFmtId="0" fontId="45" fillId="63" borderId="14" xfId="0" applyFont="1" applyFill="1" applyBorder="1" applyAlignment="1">
      <alignment horizontal="center" vertical="center" wrapText="1"/>
    </xf>
    <xf numFmtId="14" fontId="22" fillId="59" borderId="14" xfId="0" applyNumberFormat="1" applyFont="1" applyFill="1" applyBorder="1" applyAlignment="1">
      <alignment horizontal="center" vertical="center" wrapText="1"/>
    </xf>
    <xf numFmtId="14" fontId="45" fillId="0" borderId="14" xfId="0" applyNumberFormat="1" applyFont="1" applyBorder="1" applyAlignment="1">
      <alignment horizontal="center" vertical="center" wrapText="1"/>
    </xf>
    <xf numFmtId="14" fontId="40" fillId="29" borderId="14" xfId="0" applyNumberFormat="1" applyFont="1" applyFill="1" applyBorder="1" applyAlignment="1">
      <alignment horizontal="center" vertical="center" wrapText="1"/>
    </xf>
    <xf numFmtId="0" fontId="56" fillId="59" borderId="14" xfId="0" applyFont="1" applyFill="1" applyBorder="1" applyAlignment="1">
      <alignment horizontal="center" vertical="center"/>
    </xf>
    <xf numFmtId="9" fontId="127" fillId="59" borderId="63" xfId="3" applyFont="1" applyFill="1" applyBorder="1" applyAlignment="1" applyProtection="1">
      <alignment horizontal="center" vertical="center"/>
    </xf>
    <xf numFmtId="0" fontId="121" fillId="63" borderId="69" xfId="0" applyFont="1" applyFill="1" applyBorder="1" applyAlignment="1">
      <alignment horizontal="center" vertical="center" wrapText="1"/>
    </xf>
    <xf numFmtId="0" fontId="121" fillId="63" borderId="93" xfId="0" applyFont="1" applyFill="1" applyBorder="1" applyAlignment="1">
      <alignment horizontal="center" vertical="center" wrapText="1"/>
    </xf>
    <xf numFmtId="0" fontId="41" fillId="36" borderId="66" xfId="0" applyFont="1" applyFill="1" applyBorder="1" applyAlignment="1">
      <alignment horizontal="center" vertical="center" wrapText="1"/>
    </xf>
    <xf numFmtId="1" fontId="60" fillId="36" borderId="52" xfId="0" applyNumberFormat="1" applyFont="1" applyFill="1" applyBorder="1" applyAlignment="1">
      <alignment horizontal="center" vertical="center"/>
    </xf>
    <xf numFmtId="1" fontId="60" fillId="36" borderId="66" xfId="0" applyNumberFormat="1" applyFont="1" applyFill="1" applyBorder="1" applyAlignment="1">
      <alignment horizontal="center" vertical="center"/>
    </xf>
    <xf numFmtId="9" fontId="60" fillId="36" borderId="66" xfId="3" applyFont="1" applyFill="1" applyBorder="1" applyAlignment="1" applyProtection="1">
      <alignment horizontal="center" vertical="center"/>
    </xf>
    <xf numFmtId="0" fontId="37" fillId="36" borderId="4" xfId="0" applyFont="1" applyFill="1" applyBorder="1" applyAlignment="1">
      <alignment horizontal="center" vertical="center" wrapText="1"/>
    </xf>
    <xf numFmtId="0" fontId="41" fillId="36" borderId="4" xfId="0" applyFont="1" applyFill="1" applyBorder="1"/>
    <xf numFmtId="1" fontId="127" fillId="80" borderId="4" xfId="0" applyNumberFormat="1" applyFont="1" applyFill="1" applyBorder="1" applyAlignment="1">
      <alignment horizontal="center" vertical="center"/>
    </xf>
    <xf numFmtId="0" fontId="64" fillId="34" borderId="73" xfId="0" applyFont="1" applyFill="1" applyBorder="1" applyAlignment="1">
      <alignment horizontal="center" vertical="center" wrapText="1"/>
    </xf>
    <xf numFmtId="0" fontId="62" fillId="36" borderId="69" xfId="0" applyFont="1" applyFill="1" applyBorder="1" applyAlignment="1">
      <alignment horizontal="center" vertical="center" wrapText="1"/>
    </xf>
    <xf numFmtId="9" fontId="60" fillId="36" borderId="32" xfId="3" applyFont="1" applyFill="1" applyBorder="1" applyAlignment="1" applyProtection="1">
      <alignment horizontal="center" vertical="center"/>
    </xf>
    <xf numFmtId="14" fontId="45" fillId="0" borderId="3" xfId="0" applyNumberFormat="1" applyFont="1" applyBorder="1" applyAlignment="1">
      <alignment horizontal="center" vertical="center" wrapText="1"/>
    </xf>
    <xf numFmtId="9" fontId="60" fillId="36" borderId="41" xfId="3" applyFont="1" applyFill="1" applyBorder="1" applyAlignment="1" applyProtection="1">
      <alignment horizontal="center" vertical="center"/>
    </xf>
    <xf numFmtId="0" fontId="40" fillId="59" borderId="34" xfId="0" applyFont="1" applyFill="1" applyBorder="1" applyAlignment="1">
      <alignment horizontal="center" vertical="center" wrapText="1"/>
    </xf>
    <xf numFmtId="14" fontId="45" fillId="0" borderId="34" xfId="0" applyNumberFormat="1" applyFont="1" applyBorder="1" applyAlignment="1">
      <alignment horizontal="center" vertical="center" wrapText="1"/>
    </xf>
    <xf numFmtId="1" fontId="127" fillId="77" borderId="34" xfId="0" applyNumberFormat="1" applyFont="1" applyFill="1" applyBorder="1" applyAlignment="1">
      <alignment horizontal="center" vertical="center"/>
    </xf>
    <xf numFmtId="1" fontId="60" fillId="36" borderId="73" xfId="0" applyNumberFormat="1" applyFont="1" applyFill="1" applyBorder="1" applyAlignment="1">
      <alignment horizontal="center" vertical="center" wrapText="1"/>
    </xf>
    <xf numFmtId="14" fontId="40" fillId="29" borderId="76" xfId="0" applyNumberFormat="1" applyFont="1" applyFill="1" applyBorder="1" applyAlignment="1">
      <alignment horizontal="center" vertical="center" wrapText="1"/>
    </xf>
    <xf numFmtId="14" fontId="40" fillId="29" borderId="33" xfId="0" applyNumberFormat="1" applyFont="1" applyFill="1" applyBorder="1" applyAlignment="1">
      <alignment horizontal="center" vertical="center" wrapText="1"/>
    </xf>
    <xf numFmtId="14" fontId="40" fillId="29" borderId="43" xfId="0" applyNumberFormat="1" applyFont="1" applyFill="1" applyBorder="1" applyAlignment="1">
      <alignment horizontal="center" vertical="center" wrapText="1"/>
    </xf>
    <xf numFmtId="1" fontId="127" fillId="59" borderId="67" xfId="0" applyNumberFormat="1" applyFont="1" applyFill="1" applyBorder="1" applyAlignment="1">
      <alignment horizontal="center" vertical="center"/>
    </xf>
    <xf numFmtId="0" fontId="41" fillId="37" borderId="98" xfId="0" applyFont="1" applyFill="1" applyBorder="1" applyAlignment="1">
      <alignment horizontal="center" vertical="center" wrapText="1"/>
    </xf>
    <xf numFmtId="0" fontId="41" fillId="36" borderId="98" xfId="0" applyFont="1" applyFill="1" applyBorder="1" applyAlignment="1">
      <alignment horizontal="center" vertical="center" wrapText="1"/>
    </xf>
    <xf numFmtId="1" fontId="60" fillId="36" borderId="40" xfId="0" applyNumberFormat="1" applyFont="1" applyFill="1" applyBorder="1" applyAlignment="1">
      <alignment horizontal="center" vertical="center" wrapText="1"/>
    </xf>
    <xf numFmtId="0" fontId="62" fillId="59" borderId="96" xfId="0" applyFont="1" applyFill="1" applyBorder="1" applyAlignment="1">
      <alignment horizontal="center" vertical="center" wrapText="1"/>
    </xf>
    <xf numFmtId="1" fontId="60" fillId="36" borderId="47" xfId="0" applyNumberFormat="1" applyFont="1" applyFill="1" applyBorder="1" applyAlignment="1">
      <alignment horizontal="center" vertical="center"/>
    </xf>
    <xf numFmtId="1" fontId="59" fillId="27" borderId="4" xfId="1" applyNumberFormat="1" applyFont="1" applyFill="1" applyBorder="1" applyAlignment="1" applyProtection="1">
      <alignment horizontal="center" vertical="center" wrapText="1"/>
    </xf>
    <xf numFmtId="168" fontId="38" fillId="0" borderId="59" xfId="0" applyNumberFormat="1" applyFont="1" applyBorder="1" applyAlignment="1">
      <alignment vertical="center"/>
    </xf>
    <xf numFmtId="3" fontId="2" fillId="0" borderId="0" xfId="44" applyNumberFormat="1"/>
    <xf numFmtId="3" fontId="235" fillId="0" borderId="0" xfId="0" applyNumberFormat="1" applyFont="1"/>
    <xf numFmtId="0" fontId="27" fillId="0" borderId="17" xfId="0" applyFont="1" applyBorder="1"/>
    <xf numFmtId="0" fontId="42" fillId="0" borderId="65" xfId="0" applyFont="1" applyBorder="1" applyAlignment="1">
      <alignment horizontal="right" vertical="center"/>
    </xf>
    <xf numFmtId="0" fontId="42" fillId="0" borderId="52" xfId="0" applyFont="1" applyBorder="1" applyAlignment="1">
      <alignment horizontal="right" vertical="center"/>
    </xf>
    <xf numFmtId="0" fontId="42" fillId="0" borderId="89" xfId="0" applyFont="1" applyBorder="1" applyAlignment="1">
      <alignment horizontal="right" vertical="center"/>
    </xf>
    <xf numFmtId="0" fontId="42" fillId="0" borderId="98" xfId="0" applyFont="1" applyBorder="1" applyAlignment="1">
      <alignment vertical="center"/>
    </xf>
    <xf numFmtId="0" fontId="42" fillId="0" borderId="56" xfId="0" applyFont="1" applyBorder="1" applyAlignment="1">
      <alignment vertical="center"/>
    </xf>
    <xf numFmtId="0" fontId="42" fillId="0" borderId="99" xfId="0" applyFont="1" applyBorder="1" applyAlignment="1">
      <alignment vertical="center"/>
    </xf>
    <xf numFmtId="0" fontId="248" fillId="0" borderId="66" xfId="0" applyFont="1" applyBorder="1"/>
    <xf numFmtId="168" fontId="35" fillId="28" borderId="73" xfId="36" applyFont="1" applyFill="1" applyBorder="1" applyAlignment="1" applyProtection="1">
      <alignment horizontal="center" vertical="center" wrapText="1"/>
    </xf>
    <xf numFmtId="10" fontId="38" fillId="29" borderId="104" xfId="3" applyNumberFormat="1" applyFont="1" applyFill="1" applyBorder="1" applyAlignment="1" applyProtection="1">
      <alignment horizontal="center" vertical="center"/>
    </xf>
    <xf numFmtId="10" fontId="39" fillId="28" borderId="73" xfId="3" applyNumberFormat="1" applyFont="1" applyFill="1" applyBorder="1" applyAlignment="1" applyProtection="1">
      <alignment horizontal="center" vertical="center"/>
    </xf>
    <xf numFmtId="0" fontId="27" fillId="0" borderId="99" xfId="0" applyFont="1" applyBorder="1"/>
    <xf numFmtId="0" fontId="248" fillId="0" borderId="18" xfId="0" applyFont="1" applyBorder="1"/>
    <xf numFmtId="10" fontId="38" fillId="29" borderId="102" xfId="3" applyNumberFormat="1" applyFont="1" applyFill="1" applyBorder="1" applyAlignment="1" applyProtection="1">
      <alignment horizontal="center" vertical="center"/>
    </xf>
    <xf numFmtId="10" fontId="38" fillId="29" borderId="105" xfId="3" applyNumberFormat="1" applyFont="1" applyFill="1" applyBorder="1" applyAlignment="1" applyProtection="1">
      <alignment horizontal="center" vertical="center"/>
    </xf>
    <xf numFmtId="10" fontId="38" fillId="59" borderId="32" xfId="3" applyNumberFormat="1" applyFont="1" applyFill="1" applyBorder="1" applyAlignment="1" applyProtection="1">
      <alignment horizontal="center" vertical="center"/>
    </xf>
    <xf numFmtId="10" fontId="38" fillId="59" borderId="62" xfId="3" applyNumberFormat="1" applyFont="1" applyFill="1" applyBorder="1" applyAlignment="1" applyProtection="1">
      <alignment horizontal="center" vertical="center"/>
    </xf>
    <xf numFmtId="179" fontId="59" fillId="17" borderId="4" xfId="3" applyNumberFormat="1" applyFont="1" applyFill="1" applyBorder="1" applyAlignment="1" applyProtection="1">
      <alignment horizontal="center" vertical="center"/>
    </xf>
    <xf numFmtId="10" fontId="38" fillId="59" borderId="97" xfId="3" applyNumberFormat="1" applyFont="1" applyFill="1" applyBorder="1" applyAlignment="1" applyProtection="1">
      <alignment horizontal="center" vertical="center"/>
    </xf>
    <xf numFmtId="10" fontId="38" fillId="59" borderId="34" xfId="3" applyNumberFormat="1" applyFont="1" applyFill="1" applyBorder="1" applyAlignment="1" applyProtection="1">
      <alignment horizontal="center" vertical="center"/>
    </xf>
    <xf numFmtId="0" fontId="39" fillId="16" borderId="0" xfId="0" applyFont="1" applyFill="1" applyAlignment="1">
      <alignment horizontal="center" vertical="center" wrapText="1"/>
    </xf>
    <xf numFmtId="0" fontId="39" fillId="16" borderId="22" xfId="0" applyFont="1" applyFill="1" applyBorder="1" applyAlignment="1">
      <alignment horizontal="center" vertical="center" wrapText="1"/>
    </xf>
    <xf numFmtId="1" fontId="39" fillId="16" borderId="23" xfId="0" applyNumberFormat="1" applyFont="1" applyFill="1" applyBorder="1" applyAlignment="1">
      <alignment horizontal="center" vertical="center" wrapText="1"/>
    </xf>
    <xf numFmtId="14" fontId="159" fillId="16" borderId="23" xfId="0" applyNumberFormat="1" applyFont="1" applyFill="1" applyBorder="1" applyAlignment="1">
      <alignment horizontal="center" vertical="center" wrapText="1"/>
    </xf>
    <xf numFmtId="14" fontId="39" fillId="16" borderId="91" xfId="0" applyNumberFormat="1" applyFont="1" applyFill="1" applyBorder="1" applyAlignment="1">
      <alignment horizontal="center" vertical="center" wrapText="1"/>
    </xf>
    <xf numFmtId="0" fontId="257" fillId="63" borderId="0" xfId="0" applyFont="1" applyFill="1"/>
    <xf numFmtId="0" fontId="257" fillId="0" borderId="0" xfId="0" applyFont="1"/>
    <xf numFmtId="0" fontId="260" fillId="0" borderId="0" xfId="0" applyFont="1"/>
    <xf numFmtId="0" fontId="257" fillId="0" borderId="0" xfId="0" applyFont="1" applyAlignment="1">
      <alignment horizontal="center" vertical="center"/>
    </xf>
    <xf numFmtId="1" fontId="261" fillId="0" borderId="0" xfId="0" applyNumberFormat="1" applyFont="1" applyAlignment="1">
      <alignment horizontal="center" vertical="center"/>
    </xf>
    <xf numFmtId="1" fontId="257" fillId="0" borderId="0" xfId="0" applyNumberFormat="1" applyFont="1" applyAlignment="1">
      <alignment horizontal="center" vertical="center"/>
    </xf>
    <xf numFmtId="1" fontId="258" fillId="0" borderId="0" xfId="0" applyNumberFormat="1" applyFont="1" applyAlignment="1">
      <alignment horizontal="center" vertical="center"/>
    </xf>
    <xf numFmtId="14" fontId="258" fillId="0" borderId="0" xfId="0" applyNumberFormat="1" applyFont="1"/>
    <xf numFmtId="14" fontId="257" fillId="0" borderId="0" xfId="0" applyNumberFormat="1" applyFont="1"/>
    <xf numFmtId="0" fontId="22" fillId="109" borderId="4" xfId="0" applyFont="1" applyFill="1" applyBorder="1" applyAlignment="1">
      <alignment horizontal="left" vertical="center" wrapText="1"/>
    </xf>
    <xf numFmtId="0" fontId="22" fillId="138" borderId="4" xfId="0" applyFont="1" applyFill="1" applyBorder="1" applyAlignment="1">
      <alignment horizontal="left" vertical="center" wrapText="1"/>
    </xf>
    <xf numFmtId="0" fontId="59" fillId="63" borderId="0" xfId="0" applyFont="1" applyFill="1"/>
    <xf numFmtId="0" fontId="37" fillId="63" borderId="0" xfId="0" applyFont="1" applyFill="1"/>
    <xf numFmtId="0" fontId="37" fillId="0" borderId="0" xfId="0" applyFont="1"/>
    <xf numFmtId="0" fontId="54" fillId="63" borderId="0" xfId="0" applyFont="1" applyFill="1"/>
    <xf numFmtId="0" fontId="54" fillId="0" borderId="0" xfId="0" applyFont="1"/>
    <xf numFmtId="0" fontId="39" fillId="63" borderId="0" xfId="0" applyFont="1" applyFill="1" applyAlignment="1">
      <alignment wrapText="1"/>
    </xf>
    <xf numFmtId="0" fontId="39" fillId="0" borderId="0" xfId="0" applyFont="1" applyAlignment="1">
      <alignment wrapText="1"/>
    </xf>
    <xf numFmtId="0" fontId="52" fillId="80" borderId="4" xfId="0" applyFont="1" applyFill="1" applyBorder="1" applyAlignment="1">
      <alignment horizontal="left" vertical="center"/>
    </xf>
    <xf numFmtId="0" fontId="39" fillId="63" borderId="0" xfId="0" applyFont="1" applyFill="1"/>
    <xf numFmtId="0" fontId="54" fillId="0" borderId="56" xfId="0" applyFont="1" applyBorder="1"/>
    <xf numFmtId="0" fontId="54" fillId="0" borderId="52" xfId="0" applyFont="1" applyBorder="1"/>
    <xf numFmtId="0" fontId="52" fillId="97" borderId="4" xfId="0" applyFont="1" applyFill="1" applyBorder="1" applyAlignment="1">
      <alignment horizontal="left" vertical="center"/>
    </xf>
    <xf numFmtId="0" fontId="59" fillId="80" borderId="0" xfId="0" applyFont="1" applyFill="1"/>
    <xf numFmtId="0" fontId="52" fillId="80" borderId="0" xfId="0" applyFont="1" applyFill="1"/>
    <xf numFmtId="0" fontId="38" fillId="63" borderId="0" xfId="0" applyFont="1" applyFill="1"/>
    <xf numFmtId="0" fontId="38" fillId="0" borderId="0" xfId="0" applyFont="1"/>
    <xf numFmtId="0" fontId="52" fillId="80" borderId="51" xfId="0" applyFont="1" applyFill="1" applyBorder="1" applyAlignment="1">
      <alignment horizontal="left" vertical="center"/>
    </xf>
    <xf numFmtId="0" fontId="52" fillId="97" borderId="3" xfId="0" applyFont="1" applyFill="1" applyBorder="1" applyAlignment="1">
      <alignment horizontal="left" vertical="center"/>
    </xf>
    <xf numFmtId="0" fontId="39" fillId="0" borderId="0" xfId="0" applyFont="1"/>
    <xf numFmtId="0" fontId="46" fillId="0" borderId="0" xfId="0" applyFont="1"/>
    <xf numFmtId="1" fontId="38" fillId="0" borderId="0" xfId="0" applyNumberFormat="1" applyFont="1" applyAlignment="1">
      <alignment horizontal="center" vertical="center"/>
    </xf>
    <xf numFmtId="0" fontId="22" fillId="63" borderId="0" xfId="0" applyFont="1" applyFill="1"/>
    <xf numFmtId="0" fontId="256" fillId="27" borderId="4" xfId="0" applyFont="1" applyFill="1" applyBorder="1" applyAlignment="1">
      <alignment horizontal="center" vertical="center" wrapText="1"/>
    </xf>
    <xf numFmtId="0" fontId="256" fillId="17" borderId="4" xfId="0" applyFont="1" applyFill="1" applyBorder="1" applyAlignment="1">
      <alignment horizontal="center" vertical="center" wrapText="1"/>
    </xf>
    <xf numFmtId="0" fontId="263" fillId="0" borderId="0" xfId="0" applyFont="1" applyAlignment="1">
      <alignment horizontal="center" vertical="center"/>
    </xf>
    <xf numFmtId="0" fontId="100" fillId="0" borderId="0" xfId="0" applyFont="1" applyAlignment="1">
      <alignment horizontal="center" vertical="center"/>
    </xf>
    <xf numFmtId="0" fontId="254" fillId="16" borderId="22" xfId="0" applyFont="1" applyFill="1" applyBorder="1" applyAlignment="1">
      <alignment horizontal="center" vertical="center" wrapText="1"/>
    </xf>
    <xf numFmtId="0" fontId="254" fillId="16" borderId="23" xfId="0" applyFont="1" applyFill="1" applyBorder="1" applyAlignment="1">
      <alignment horizontal="center" vertical="center" wrapText="1"/>
    </xf>
    <xf numFmtId="0" fontId="256" fillId="0" borderId="0" xfId="0" applyFont="1" applyAlignment="1">
      <alignment horizontal="center" vertical="center" wrapText="1"/>
    </xf>
    <xf numFmtId="0" fontId="263" fillId="0" borderId="0" xfId="0" applyFont="1" applyAlignment="1">
      <alignment horizontal="center" vertical="center" wrapText="1"/>
    </xf>
    <xf numFmtId="0" fontId="259" fillId="17" borderId="51" xfId="0" applyFont="1" applyFill="1" applyBorder="1" applyAlignment="1">
      <alignment horizontal="center" vertical="center" wrapText="1"/>
    </xf>
    <xf numFmtId="0" fontId="262" fillId="17" borderId="51" xfId="0" applyFont="1" applyFill="1" applyBorder="1" applyAlignment="1">
      <alignment horizontal="center" vertical="center" wrapText="1"/>
    </xf>
    <xf numFmtId="1" fontId="262" fillId="17" borderId="51" xfId="36" applyNumberFormat="1" applyFont="1" applyFill="1" applyBorder="1" applyAlignment="1" applyProtection="1">
      <alignment horizontal="center" vertical="center"/>
    </xf>
    <xf numFmtId="1" fontId="264" fillId="17" borderId="51" xfId="36" applyNumberFormat="1" applyFont="1" applyFill="1" applyBorder="1" applyAlignment="1" applyProtection="1">
      <alignment horizontal="center" vertical="center"/>
    </xf>
    <xf numFmtId="14" fontId="264" fillId="17" borderId="51" xfId="0" applyNumberFormat="1" applyFont="1" applyFill="1" applyBorder="1" applyAlignment="1">
      <alignment horizontal="center" vertical="center"/>
    </xf>
    <xf numFmtId="14" fontId="262" fillId="17" borderId="58" xfId="0" applyNumberFormat="1" applyFont="1" applyFill="1" applyBorder="1" applyAlignment="1">
      <alignment horizontal="center" vertical="center"/>
    </xf>
    <xf numFmtId="0" fontId="262" fillId="63" borderId="0" xfId="0" applyFont="1" applyFill="1"/>
    <xf numFmtId="0" fontId="262" fillId="0" borderId="0" xfId="0" applyFont="1"/>
    <xf numFmtId="0" fontId="265" fillId="0" borderId="0" xfId="0" applyFont="1"/>
    <xf numFmtId="14" fontId="263" fillId="17" borderId="51" xfId="0" applyNumberFormat="1" applyFont="1" applyFill="1" applyBorder="1" applyAlignment="1">
      <alignment horizontal="center" vertical="center" wrapText="1"/>
    </xf>
    <xf numFmtId="14" fontId="254" fillId="16" borderId="23" xfId="0" applyNumberFormat="1" applyFont="1" applyFill="1" applyBorder="1" applyAlignment="1">
      <alignment horizontal="center" vertical="center" wrapText="1"/>
    </xf>
    <xf numFmtId="14" fontId="256" fillId="27" borderId="4" xfId="0" applyNumberFormat="1" applyFont="1" applyFill="1" applyBorder="1" applyAlignment="1">
      <alignment horizontal="center" vertical="center" wrapText="1"/>
    </xf>
    <xf numFmtId="14" fontId="256" fillId="17" borderId="4" xfId="0" applyNumberFormat="1" applyFont="1" applyFill="1" applyBorder="1" applyAlignment="1">
      <alignment horizontal="center" vertical="center" wrapText="1"/>
    </xf>
    <xf numFmtId="14" fontId="263" fillId="0" borderId="0" xfId="0" applyNumberFormat="1" applyFont="1" applyAlignment="1">
      <alignment wrapText="1"/>
    </xf>
    <xf numFmtId="14" fontId="100" fillId="0" borderId="0" xfId="0" applyNumberFormat="1" applyFont="1" applyAlignment="1">
      <alignment wrapText="1"/>
    </xf>
    <xf numFmtId="0" fontId="22" fillId="15" borderId="20" xfId="0" applyFont="1" applyFill="1" applyBorder="1" applyAlignment="1">
      <alignment horizontal="center" vertical="center" wrapText="1"/>
    </xf>
    <xf numFmtId="0" fontId="22" fillId="111" borderId="0" xfId="0" applyFont="1" applyFill="1"/>
    <xf numFmtId="0" fontId="55" fillId="111" borderId="0" xfId="0" applyFont="1" applyFill="1"/>
    <xf numFmtId="0" fontId="22" fillId="15" borderId="23" xfId="0" applyFont="1" applyFill="1" applyBorder="1" applyAlignment="1">
      <alignment horizontal="center" vertical="center" wrapText="1"/>
    </xf>
    <xf numFmtId="0" fontId="22" fillId="108" borderId="4" xfId="0" applyFont="1" applyFill="1" applyBorder="1" applyAlignment="1">
      <alignment horizontal="left" vertical="center"/>
    </xf>
    <xf numFmtId="0" fontId="22" fillId="108" borderId="0" xfId="0" applyFont="1" applyFill="1"/>
    <xf numFmtId="0" fontId="55" fillId="108" borderId="0" xfId="0" applyFont="1" applyFill="1"/>
    <xf numFmtId="0" fontId="22" fillId="111" borderId="4" xfId="0" applyFont="1" applyFill="1" applyBorder="1" applyAlignment="1">
      <alignment horizontal="left" vertical="center"/>
    </xf>
    <xf numFmtId="0" fontId="36" fillId="111" borderId="0" xfId="0" applyFont="1" applyFill="1"/>
    <xf numFmtId="0" fontId="36" fillId="108" borderId="0" xfId="0" applyFont="1" applyFill="1"/>
    <xf numFmtId="0" fontId="36" fillId="107" borderId="0" xfId="0" applyFont="1" applyFill="1"/>
    <xf numFmtId="0" fontId="22" fillId="139" borderId="4" xfId="0" applyFont="1" applyFill="1" applyBorder="1" applyAlignment="1">
      <alignment vertical="center" wrapText="1"/>
    </xf>
    <xf numFmtId="0" fontId="246" fillId="111" borderId="4" xfId="0" applyFont="1" applyFill="1" applyBorder="1" applyAlignment="1">
      <alignment horizontal="left" vertical="center"/>
    </xf>
    <xf numFmtId="0" fontId="22" fillId="15" borderId="4" xfId="0" applyFont="1" applyFill="1" applyBorder="1" applyAlignment="1">
      <alignment vertical="center" wrapText="1"/>
    </xf>
    <xf numFmtId="0" fontId="246" fillId="108" borderId="4" xfId="0" applyFont="1" applyFill="1" applyBorder="1" applyAlignment="1">
      <alignment horizontal="left" vertical="center"/>
    </xf>
    <xf numFmtId="1" fontId="22" fillId="95" borderId="4" xfId="36" applyNumberFormat="1" applyFont="1" applyFill="1" applyBorder="1" applyAlignment="1" applyProtection="1">
      <alignment horizontal="center" vertical="center" wrapText="1"/>
    </xf>
    <xf numFmtId="0" fontId="124" fillId="63" borderId="0" xfId="0" applyFont="1" applyFill="1"/>
    <xf numFmtId="1" fontId="246" fillId="139" borderId="4" xfId="36" applyNumberFormat="1" applyFont="1" applyFill="1" applyBorder="1" applyAlignment="1" applyProtection="1">
      <alignment horizontal="center" vertical="center" wrapText="1"/>
    </xf>
    <xf numFmtId="0" fontId="124" fillId="0" borderId="0" xfId="0" applyFont="1"/>
    <xf numFmtId="14" fontId="246" fillId="139" borderId="4" xfId="0" applyNumberFormat="1" applyFont="1" applyFill="1" applyBorder="1" applyAlignment="1">
      <alignment horizontal="center" vertical="center" wrapText="1"/>
    </xf>
    <xf numFmtId="0" fontId="207" fillId="63" borderId="0" xfId="0" applyFont="1" applyFill="1"/>
    <xf numFmtId="0" fontId="207" fillId="0" borderId="0" xfId="0" applyFont="1"/>
    <xf numFmtId="0" fontId="36" fillId="63" borderId="0" xfId="0" applyFont="1" applyFill="1" applyAlignment="1">
      <alignment wrapText="1"/>
    </xf>
    <xf numFmtId="0" fontId="36" fillId="0" borderId="0" xfId="0" applyFont="1" applyAlignment="1">
      <alignment wrapText="1"/>
    </xf>
    <xf numFmtId="0" fontId="22" fillId="95" borderId="34" xfId="0" applyFont="1" applyFill="1" applyBorder="1" applyAlignment="1">
      <alignment horizontal="center" vertical="center" wrapText="1"/>
    </xf>
    <xf numFmtId="0" fontId="36" fillId="107" borderId="0" xfId="0" applyFont="1" applyFill="1" applyAlignment="1">
      <alignment wrapText="1"/>
    </xf>
    <xf numFmtId="1" fontId="246" fillId="138" borderId="4" xfId="38" applyNumberFormat="1" applyFont="1" applyFill="1" applyBorder="1" applyAlignment="1" applyProtection="1">
      <alignment horizontal="center" vertical="center" wrapText="1"/>
    </xf>
    <xf numFmtId="14" fontId="246" fillId="138" borderId="4" xfId="0" applyNumberFormat="1" applyFont="1" applyFill="1" applyBorder="1" applyAlignment="1">
      <alignment horizontal="center" vertical="center" wrapText="1"/>
    </xf>
    <xf numFmtId="14" fontId="22" fillId="138" borderId="32" xfId="0" applyNumberFormat="1" applyFont="1" applyFill="1" applyBorder="1" applyAlignment="1">
      <alignment horizontal="center" vertical="center" wrapText="1"/>
    </xf>
    <xf numFmtId="0" fontId="36" fillId="111" borderId="0" xfId="0" applyFont="1" applyFill="1" applyAlignment="1">
      <alignment wrapText="1"/>
    </xf>
    <xf numFmtId="0" fontId="22" fillId="109" borderId="4" xfId="0" applyFont="1" applyFill="1" applyBorder="1" applyAlignment="1">
      <alignment vertical="center" wrapText="1"/>
    </xf>
    <xf numFmtId="1" fontId="246" fillId="109" borderId="4" xfId="38" applyNumberFormat="1" applyFont="1" applyFill="1" applyBorder="1" applyAlignment="1" applyProtection="1">
      <alignment horizontal="center" vertical="center" wrapText="1"/>
    </xf>
    <xf numFmtId="14" fontId="246" fillId="109" borderId="4" xfId="0" applyNumberFormat="1" applyFont="1" applyFill="1" applyBorder="1" applyAlignment="1">
      <alignment horizontal="center" vertical="center" wrapText="1"/>
    </xf>
    <xf numFmtId="14" fontId="22" fillId="109" borderId="32" xfId="0" applyNumberFormat="1" applyFont="1" applyFill="1" applyBorder="1" applyAlignment="1">
      <alignment horizontal="center" vertical="center" wrapText="1"/>
    </xf>
    <xf numFmtId="0" fontId="22" fillId="138" borderId="4" xfId="0" applyFont="1" applyFill="1" applyBorder="1" applyAlignment="1">
      <alignment vertical="center" wrapText="1"/>
    </xf>
    <xf numFmtId="0" fontId="22" fillId="95" borderId="4" xfId="0" applyFont="1" applyFill="1" applyBorder="1" applyAlignment="1">
      <alignment vertical="center" wrapText="1"/>
    </xf>
    <xf numFmtId="1" fontId="246" fillId="95" borderId="4" xfId="38" applyNumberFormat="1" applyFont="1" applyFill="1" applyBorder="1" applyAlignment="1" applyProtection="1">
      <alignment horizontal="center" vertical="center" wrapText="1"/>
    </xf>
    <xf numFmtId="14" fontId="246" fillId="95" borderId="4" xfId="0" applyNumberFormat="1" applyFont="1" applyFill="1" applyBorder="1" applyAlignment="1">
      <alignment horizontal="center" vertical="center" wrapText="1"/>
    </xf>
    <xf numFmtId="14" fontId="22" fillId="95" borderId="32" xfId="0" applyNumberFormat="1" applyFont="1" applyFill="1" applyBorder="1" applyAlignment="1">
      <alignment horizontal="center" vertical="center" wrapText="1"/>
    </xf>
    <xf numFmtId="1" fontId="246" fillId="138" borderId="4" xfId="3" applyNumberFormat="1" applyFont="1" applyFill="1" applyBorder="1" applyAlignment="1" applyProtection="1">
      <alignment horizontal="center" vertical="center" wrapText="1"/>
    </xf>
    <xf numFmtId="0" fontId="22" fillId="15" borderId="3" xfId="0" applyFont="1" applyFill="1" applyBorder="1" applyAlignment="1">
      <alignment horizontal="center" vertical="center" wrapText="1"/>
    </xf>
    <xf numFmtId="1" fontId="246" fillId="95" borderId="4" xfId="3" applyNumberFormat="1" applyFont="1" applyFill="1" applyBorder="1" applyAlignment="1" applyProtection="1">
      <alignment horizontal="center" vertical="center" wrapText="1"/>
    </xf>
    <xf numFmtId="14" fontId="22" fillId="138" borderId="62" xfId="0" applyNumberFormat="1" applyFont="1" applyFill="1" applyBorder="1" applyAlignment="1">
      <alignment horizontal="center" vertical="center" wrapText="1"/>
    </xf>
    <xf numFmtId="0" fontId="36" fillId="150" borderId="0" xfId="0" applyFont="1" applyFill="1" applyAlignment="1">
      <alignment wrapText="1"/>
    </xf>
    <xf numFmtId="0" fontId="36" fillId="138" borderId="0" xfId="0" applyFont="1" applyFill="1" applyAlignment="1">
      <alignment wrapText="1"/>
    </xf>
    <xf numFmtId="0" fontId="22" fillId="95" borderId="23" xfId="0" applyFont="1" applyFill="1" applyBorder="1" applyAlignment="1">
      <alignment horizontal="center" vertical="center" wrapText="1"/>
    </xf>
    <xf numFmtId="0" fontId="22" fillId="16" borderId="16" xfId="0" applyFont="1" applyFill="1" applyBorder="1" applyAlignment="1">
      <alignment horizontal="center" vertical="center" wrapText="1"/>
    </xf>
    <xf numFmtId="0" fontId="22" fillId="95" borderId="51" xfId="0" applyFont="1" applyFill="1" applyBorder="1" applyAlignment="1">
      <alignment horizontal="center" vertical="center" wrapText="1"/>
    </xf>
    <xf numFmtId="1" fontId="22" fillId="95" borderId="51" xfId="36" applyNumberFormat="1" applyFont="1" applyFill="1" applyBorder="1" applyAlignment="1" applyProtection="1">
      <alignment horizontal="center" vertical="center" wrapText="1"/>
    </xf>
    <xf numFmtId="14" fontId="246" fillId="95" borderId="51" xfId="0" applyNumberFormat="1" applyFont="1" applyFill="1" applyBorder="1" applyAlignment="1">
      <alignment horizontal="center" vertical="center" wrapText="1"/>
    </xf>
    <xf numFmtId="14" fontId="22" fillId="95" borderId="51" xfId="0" applyNumberFormat="1" applyFont="1" applyFill="1" applyBorder="1" applyAlignment="1">
      <alignment horizontal="center" vertical="center" wrapText="1"/>
    </xf>
    <xf numFmtId="14" fontId="22" fillId="95" borderId="58" xfId="0" applyNumberFormat="1" applyFont="1" applyFill="1" applyBorder="1" applyAlignment="1">
      <alignment horizontal="center" vertical="center" wrapText="1"/>
    </xf>
    <xf numFmtId="0" fontId="246" fillId="107" borderId="4" xfId="0" applyFont="1" applyFill="1" applyBorder="1" applyAlignment="1">
      <alignment horizontal="left" vertical="center"/>
    </xf>
    <xf numFmtId="0" fontId="22" fillId="21" borderId="4" xfId="0" applyFont="1" applyFill="1" applyBorder="1" applyAlignment="1">
      <alignment horizontal="center" vertical="center" wrapText="1"/>
    </xf>
    <xf numFmtId="0" fontId="22" fillId="23" borderId="4" xfId="0" applyFont="1" applyFill="1" applyBorder="1" applyAlignment="1">
      <alignment horizontal="left" vertical="center"/>
    </xf>
    <xf numFmtId="0" fontId="22" fillId="23" borderId="4" xfId="0" applyFont="1" applyFill="1" applyBorder="1" applyAlignment="1">
      <alignment horizontal="center" vertical="center" wrapText="1"/>
    </xf>
    <xf numFmtId="1" fontId="22" fillId="23" borderId="4" xfId="3" applyNumberFormat="1" applyFont="1" applyFill="1" applyBorder="1" applyAlignment="1" applyProtection="1">
      <alignment horizontal="center" vertical="center"/>
    </xf>
    <xf numFmtId="1" fontId="246" fillId="23" borderId="4" xfId="3" applyNumberFormat="1" applyFont="1" applyFill="1" applyBorder="1" applyAlignment="1" applyProtection="1">
      <alignment horizontal="center" vertical="center"/>
    </xf>
    <xf numFmtId="14" fontId="246" fillId="112" borderId="4" xfId="0" applyNumberFormat="1" applyFont="1" applyFill="1" applyBorder="1" applyAlignment="1">
      <alignment horizontal="center" vertical="center" wrapText="1"/>
    </xf>
    <xf numFmtId="14" fontId="22" fillId="23" borderId="4" xfId="0" applyNumberFormat="1" applyFont="1" applyFill="1" applyBorder="1" applyAlignment="1">
      <alignment horizontal="center" vertical="center" wrapText="1"/>
    </xf>
    <xf numFmtId="14" fontId="22" fillId="23" borderId="32" xfId="0" applyNumberFormat="1" applyFont="1" applyFill="1" applyBorder="1" applyAlignment="1">
      <alignment horizontal="center" vertical="center" wrapText="1"/>
    </xf>
    <xf numFmtId="14" fontId="246" fillId="21" borderId="3" xfId="0" applyNumberFormat="1" applyFont="1" applyFill="1" applyBorder="1" applyAlignment="1">
      <alignment horizontal="center" vertical="center" wrapText="1"/>
    </xf>
    <xf numFmtId="14" fontId="22" fillId="21" borderId="3" xfId="0" applyNumberFormat="1" applyFont="1" applyFill="1" applyBorder="1" applyAlignment="1">
      <alignment horizontal="center" vertical="center" wrapText="1"/>
    </xf>
    <xf numFmtId="14" fontId="22" fillId="21" borderId="62" xfId="0" applyNumberFormat="1" applyFont="1" applyFill="1" applyBorder="1" applyAlignment="1">
      <alignment horizontal="center" vertical="center" wrapText="1"/>
    </xf>
    <xf numFmtId="0" fontId="37" fillId="23" borderId="40" xfId="0" applyFont="1" applyFill="1" applyBorder="1" applyAlignment="1">
      <alignment horizontal="center" vertical="center" wrapText="1"/>
    </xf>
    <xf numFmtId="14" fontId="239" fillId="23" borderId="40" xfId="0" applyNumberFormat="1" applyFont="1" applyFill="1" applyBorder="1" applyAlignment="1">
      <alignment horizontal="center" vertical="center" wrapText="1"/>
    </xf>
    <xf numFmtId="14" fontId="37" fillId="23" borderId="40" xfId="0" applyNumberFormat="1" applyFont="1" applyFill="1" applyBorder="1" applyAlignment="1">
      <alignment horizontal="center" vertical="center" wrapText="1"/>
    </xf>
    <xf numFmtId="14" fontId="37" fillId="23" borderId="41" xfId="0" applyNumberFormat="1" applyFont="1" applyFill="1" applyBorder="1" applyAlignment="1">
      <alignment horizontal="center" vertical="center" wrapText="1"/>
    </xf>
    <xf numFmtId="0" fontId="22" fillId="21" borderId="23" xfId="0" applyFont="1" applyFill="1" applyBorder="1" applyAlignment="1">
      <alignment horizontal="center" vertical="center" wrapText="1"/>
    </xf>
    <xf numFmtId="1" fontId="156" fillId="23" borderId="40" xfId="0" applyNumberFormat="1" applyFont="1" applyFill="1" applyBorder="1" applyAlignment="1">
      <alignment horizontal="center" vertical="center"/>
    </xf>
    <xf numFmtId="14" fontId="156" fillId="23" borderId="40" xfId="0" applyNumberFormat="1" applyFont="1" applyFill="1" applyBorder="1" applyAlignment="1">
      <alignment horizontal="center" vertical="center" wrapText="1"/>
    </xf>
    <xf numFmtId="0" fontId="22" fillId="21" borderId="23" xfId="0" applyFont="1" applyFill="1" applyBorder="1" applyAlignment="1">
      <alignment horizontal="left" vertical="center"/>
    </xf>
    <xf numFmtId="1" fontId="22" fillId="21" borderId="23" xfId="3" applyNumberFormat="1" applyFont="1" applyFill="1" applyBorder="1" applyAlignment="1" applyProtection="1">
      <alignment horizontal="center" vertical="center"/>
    </xf>
    <xf numFmtId="1" fontId="246" fillId="21" borderId="23" xfId="3" applyNumberFormat="1" applyFont="1" applyFill="1" applyBorder="1" applyAlignment="1" applyProtection="1">
      <alignment horizontal="center" vertical="center"/>
    </xf>
    <xf numFmtId="14" fontId="246" fillId="21" borderId="23" xfId="0" applyNumberFormat="1" applyFont="1" applyFill="1" applyBorder="1" applyAlignment="1">
      <alignment horizontal="center" vertical="center" wrapText="1"/>
    </xf>
    <xf numFmtId="14" fontId="22" fillId="21" borderId="23" xfId="0" applyNumberFormat="1" applyFont="1" applyFill="1" applyBorder="1" applyAlignment="1">
      <alignment horizontal="center" vertical="center" wrapText="1"/>
    </xf>
    <xf numFmtId="14" fontId="22" fillId="21" borderId="91" xfId="0" applyNumberFormat="1" applyFont="1" applyFill="1" applyBorder="1" applyAlignment="1">
      <alignment horizontal="center" vertical="center" wrapText="1"/>
    </xf>
    <xf numFmtId="0" fontId="246" fillId="24" borderId="51" xfId="0" applyFont="1" applyFill="1" applyBorder="1" applyAlignment="1">
      <alignment horizontal="center" vertical="center" wrapText="1"/>
    </xf>
    <xf numFmtId="1" fontId="22" fillId="24" borderId="51" xfId="3" applyNumberFormat="1" applyFont="1" applyFill="1" applyBorder="1" applyAlignment="1" applyProtection="1">
      <alignment horizontal="center" vertical="center"/>
    </xf>
    <xf numFmtId="14" fontId="22" fillId="24" borderId="58" xfId="0" applyNumberFormat="1" applyFont="1" applyFill="1" applyBorder="1" applyAlignment="1">
      <alignment horizontal="center" vertical="center"/>
    </xf>
    <xf numFmtId="0" fontId="55" fillId="63" borderId="0" xfId="0" applyFont="1" applyFill="1"/>
    <xf numFmtId="0" fontId="246" fillId="24" borderId="4" xfId="0" applyFont="1" applyFill="1" applyBorder="1" applyAlignment="1">
      <alignment horizontal="left" vertical="center"/>
    </xf>
    <xf numFmtId="14" fontId="22" fillId="24" borderId="63" xfId="0" applyNumberFormat="1" applyFont="1" applyFill="1" applyBorder="1" applyAlignment="1">
      <alignment horizontal="center" vertical="center"/>
    </xf>
    <xf numFmtId="0" fontId="246" fillId="141" borderId="51" xfId="0" applyFont="1" applyFill="1" applyBorder="1" applyAlignment="1">
      <alignment horizontal="left" vertical="center"/>
    </xf>
    <xf numFmtId="0" fontId="246" fillId="141" borderId="14" xfId="0" applyFont="1" applyFill="1" applyBorder="1" applyAlignment="1">
      <alignment horizontal="left" vertical="center"/>
    </xf>
    <xf numFmtId="0" fontId="262" fillId="135" borderId="0" xfId="0" applyFont="1" applyFill="1"/>
    <xf numFmtId="0" fontId="265" fillId="135" borderId="0" xfId="0" applyFont="1" applyFill="1"/>
    <xf numFmtId="0" fontId="262" fillId="67" borderId="0" xfId="0" applyFont="1" applyFill="1"/>
    <xf numFmtId="0" fontId="265" fillId="67" borderId="0" xfId="0" applyFont="1" applyFill="1"/>
    <xf numFmtId="0" fontId="262" fillId="67" borderId="4" xfId="0" applyFont="1" applyFill="1" applyBorder="1" applyAlignment="1">
      <alignment horizontal="center" vertical="center" wrapText="1"/>
    </xf>
    <xf numFmtId="0" fontId="262" fillId="135" borderId="72" xfId="0" applyFont="1" applyFill="1" applyBorder="1"/>
    <xf numFmtId="0" fontId="265" fillId="135" borderId="72" xfId="0" applyFont="1" applyFill="1" applyBorder="1"/>
    <xf numFmtId="0" fontId="262" fillId="135" borderId="77" xfId="0" applyFont="1" applyFill="1" applyBorder="1"/>
    <xf numFmtId="0" fontId="265" fillId="135" borderId="77" xfId="0" applyFont="1" applyFill="1" applyBorder="1"/>
    <xf numFmtId="0" fontId="55" fillId="80" borderId="4" xfId="0" applyFont="1" applyFill="1" applyBorder="1" applyAlignment="1">
      <alignment horizontal="left" vertical="center"/>
    </xf>
    <xf numFmtId="0" fontId="55" fillId="97" borderId="51" xfId="0" applyFont="1" applyFill="1" applyBorder="1" applyAlignment="1">
      <alignment horizontal="left" vertical="center"/>
    </xf>
    <xf numFmtId="0" fontId="22" fillId="97" borderId="0" xfId="0" applyFont="1" applyFill="1"/>
    <xf numFmtId="0" fontId="55" fillId="97" borderId="0" xfId="0" applyFont="1" applyFill="1"/>
    <xf numFmtId="0" fontId="246" fillId="141" borderId="4" xfId="0" applyFont="1" applyFill="1" applyBorder="1" applyAlignment="1">
      <alignment horizontal="left" vertical="center"/>
    </xf>
    <xf numFmtId="0" fontId="22" fillId="141" borderId="4" xfId="0" applyFont="1" applyFill="1" applyBorder="1" applyAlignment="1">
      <alignment horizontal="left" vertical="center"/>
    </xf>
    <xf numFmtId="0" fontId="22" fillId="80" borderId="4" xfId="0" applyFont="1" applyFill="1" applyBorder="1" applyAlignment="1">
      <alignment horizontal="left" vertical="center"/>
    </xf>
    <xf numFmtId="0" fontId="37" fillId="0" borderId="37" xfId="0" applyFont="1" applyBorder="1"/>
    <xf numFmtId="0" fontId="55" fillId="80" borderId="3" xfId="0" applyFont="1" applyFill="1" applyBorder="1" applyAlignment="1">
      <alignment horizontal="left" vertical="center"/>
    </xf>
    <xf numFmtId="0" fontId="55" fillId="97" borderId="4" xfId="0" applyFont="1" applyFill="1" applyBorder="1" applyAlignment="1">
      <alignment horizontal="left" vertical="center"/>
    </xf>
    <xf numFmtId="0" fontId="36" fillId="141" borderId="14" xfId="0" applyFont="1" applyFill="1" applyBorder="1" applyAlignment="1">
      <alignment horizontal="center" vertical="center" wrapText="1"/>
    </xf>
    <xf numFmtId="0" fontId="55" fillId="97" borderId="14" xfId="0" applyFont="1" applyFill="1" applyBorder="1" applyAlignment="1">
      <alignment horizontal="left" vertical="center"/>
    </xf>
    <xf numFmtId="0" fontId="36" fillId="80" borderId="0" xfId="0" applyFont="1" applyFill="1"/>
    <xf numFmtId="0" fontId="22" fillId="97" borderId="4" xfId="0" applyFont="1" applyFill="1" applyBorder="1" applyAlignment="1">
      <alignment horizontal="left" vertical="center"/>
    </xf>
    <xf numFmtId="0" fontId="22" fillId="80" borderId="0" xfId="0" applyFont="1" applyFill="1"/>
    <xf numFmtId="0" fontId="55" fillId="80" borderId="0" xfId="0" applyFont="1" applyFill="1"/>
    <xf numFmtId="0" fontId="59" fillId="13" borderId="4" xfId="0" applyFont="1" applyFill="1" applyBorder="1" applyAlignment="1">
      <alignment horizontal="center" vertical="center" wrapText="1"/>
    </xf>
    <xf numFmtId="0" fontId="59" fillId="13" borderId="20" xfId="0" applyFont="1" applyFill="1" applyBorder="1" applyAlignment="1">
      <alignment horizontal="center" vertical="center" wrapText="1"/>
    </xf>
    <xf numFmtId="0" fontId="37" fillId="108" borderId="0" xfId="0" applyFont="1" applyFill="1"/>
    <xf numFmtId="0" fontId="22" fillId="21" borderId="51" xfId="0" applyFont="1" applyFill="1" applyBorder="1" applyAlignment="1">
      <alignment horizontal="center" vertical="center" wrapText="1"/>
    </xf>
    <xf numFmtId="1" fontId="22" fillId="21" borderId="51" xfId="3" applyNumberFormat="1" applyFont="1" applyFill="1" applyBorder="1" applyAlignment="1" applyProtection="1">
      <alignment horizontal="center" vertical="center"/>
    </xf>
    <xf numFmtId="1" fontId="246" fillId="21" borderId="51" xfId="3" applyNumberFormat="1" applyFont="1" applyFill="1" applyBorder="1" applyAlignment="1" applyProtection="1">
      <alignment horizontal="center" vertical="center"/>
    </xf>
    <xf numFmtId="14" fontId="246" fillId="21" borderId="51" xfId="0" applyNumberFormat="1" applyFont="1" applyFill="1" applyBorder="1" applyAlignment="1">
      <alignment horizontal="center" vertical="center" wrapText="1"/>
    </xf>
    <xf numFmtId="0" fontId="256" fillId="16" borderId="22" xfId="0" applyFont="1" applyFill="1" applyBorder="1" applyAlignment="1">
      <alignment horizontal="center" vertical="center" wrapText="1"/>
    </xf>
    <xf numFmtId="168" fontId="54" fillId="27" borderId="4" xfId="36" applyFont="1" applyFill="1" applyBorder="1" applyAlignment="1" applyProtection="1">
      <alignment horizontal="right" vertical="center"/>
    </xf>
    <xf numFmtId="168" fontId="59" fillId="27" borderId="4" xfId="36" applyFont="1" applyFill="1" applyBorder="1" applyAlignment="1" applyProtection="1">
      <alignment horizontal="right" vertical="center"/>
    </xf>
    <xf numFmtId="168" fontId="158" fillId="27" borderId="4" xfId="36" applyFont="1" applyFill="1" applyBorder="1" applyAlignment="1" applyProtection="1">
      <alignment horizontal="right" vertical="center"/>
    </xf>
    <xf numFmtId="0" fontId="37" fillId="23" borderId="55" xfId="0" applyFont="1" applyFill="1" applyBorder="1" applyAlignment="1">
      <alignment horizontal="center" vertical="center" wrapText="1"/>
    </xf>
    <xf numFmtId="0" fontId="40" fillId="23" borderId="55" xfId="0" applyFont="1" applyFill="1" applyBorder="1" applyAlignment="1">
      <alignment horizontal="center" vertical="center" wrapText="1"/>
    </xf>
    <xf numFmtId="0" fontId="37" fillId="23" borderId="23" xfId="0" applyFont="1" applyFill="1" applyBorder="1" applyAlignment="1">
      <alignment horizontal="center" vertical="center"/>
    </xf>
    <xf numFmtId="1" fontId="156" fillId="23" borderId="23" xfId="0" applyNumberFormat="1" applyFont="1" applyFill="1" applyBorder="1" applyAlignment="1">
      <alignment horizontal="center" vertical="center"/>
    </xf>
    <xf numFmtId="14" fontId="156" fillId="23" borderId="23" xfId="0" applyNumberFormat="1" applyFont="1" applyFill="1" applyBorder="1" applyAlignment="1">
      <alignment horizontal="center" vertical="center"/>
    </xf>
    <xf numFmtId="14" fontId="37" fillId="23" borderId="23" xfId="0" applyNumberFormat="1" applyFont="1" applyFill="1" applyBorder="1" applyAlignment="1">
      <alignment horizontal="center" vertical="center" wrapText="1"/>
    </xf>
    <xf numFmtId="14" fontId="37" fillId="23" borderId="91" xfId="0" applyNumberFormat="1" applyFont="1" applyFill="1" applyBorder="1" applyAlignment="1">
      <alignment horizontal="center" vertical="center"/>
    </xf>
    <xf numFmtId="0" fontId="40" fillId="63" borderId="0" xfId="0" applyFont="1" applyFill="1"/>
    <xf numFmtId="0" fontId="40" fillId="0" borderId="0" xfId="0" applyFont="1"/>
    <xf numFmtId="0" fontId="37" fillId="26" borderId="20" xfId="0" applyFont="1" applyFill="1" applyBorder="1" applyAlignment="1">
      <alignment horizontal="center" vertical="center" wrapText="1"/>
    </xf>
    <xf numFmtId="0" fontId="40" fillId="26" borderId="20" xfId="0" applyFont="1" applyFill="1" applyBorder="1" applyAlignment="1">
      <alignment horizontal="center" vertical="center" wrapText="1"/>
    </xf>
    <xf numFmtId="1" fontId="37" fillId="26" borderId="20" xfId="0" applyNumberFormat="1" applyFont="1" applyFill="1" applyBorder="1" applyAlignment="1">
      <alignment horizontal="center" vertical="center"/>
    </xf>
    <xf numFmtId="14" fontId="156" fillId="26" borderId="20" xfId="0" applyNumberFormat="1" applyFont="1" applyFill="1" applyBorder="1" applyAlignment="1">
      <alignment horizontal="center" vertical="center" wrapText="1"/>
    </xf>
    <xf numFmtId="14" fontId="37" fillId="26" borderId="20" xfId="0" applyNumberFormat="1" applyFont="1" applyFill="1" applyBorder="1" applyAlignment="1">
      <alignment horizontal="center" vertical="center" wrapText="1"/>
    </xf>
    <xf numFmtId="14" fontId="37" fillId="26" borderId="95" xfId="0" applyNumberFormat="1" applyFont="1" applyFill="1" applyBorder="1" applyAlignment="1">
      <alignment horizontal="center" vertical="center" wrapText="1"/>
    </xf>
    <xf numFmtId="0" fontId="37" fillId="26" borderId="40" xfId="0" applyFont="1" applyFill="1" applyBorder="1" applyAlignment="1">
      <alignment horizontal="center" vertical="center" wrapText="1"/>
    </xf>
    <xf numFmtId="0" fontId="41" fillId="0" borderId="0" xfId="0" applyFont="1"/>
    <xf numFmtId="1" fontId="39" fillId="16" borderId="40" xfId="36" applyNumberFormat="1" applyFont="1" applyFill="1" applyBorder="1" applyAlignment="1" applyProtection="1">
      <alignment horizontal="center" vertical="center"/>
    </xf>
    <xf numFmtId="14" fontId="159" fillId="16" borderId="40" xfId="0" applyNumberFormat="1" applyFont="1" applyFill="1" applyBorder="1"/>
    <xf numFmtId="1" fontId="159" fillId="16" borderId="40" xfId="36" applyNumberFormat="1" applyFont="1" applyFill="1" applyBorder="1" applyAlignment="1" applyProtection="1">
      <alignment horizontal="center" vertical="center"/>
    </xf>
    <xf numFmtId="14" fontId="62" fillId="16" borderId="40" xfId="0" applyNumberFormat="1" applyFont="1" applyFill="1" applyBorder="1"/>
    <xf numFmtId="14" fontId="39" fillId="16" borderId="41" xfId="0" applyNumberFormat="1" applyFont="1" applyFill="1" applyBorder="1" applyAlignment="1">
      <alignment wrapText="1"/>
    </xf>
    <xf numFmtId="0" fontId="38" fillId="0" borderId="0" xfId="0" applyFont="1" applyAlignment="1">
      <alignment horizontal="center" vertical="center" wrapText="1"/>
    </xf>
    <xf numFmtId="0" fontId="38" fillId="0" borderId="0" xfId="0" applyFont="1" applyAlignment="1">
      <alignment horizontal="center" vertical="center"/>
    </xf>
    <xf numFmtId="1" fontId="159" fillId="0" borderId="0" xfId="0" applyNumberFormat="1" applyFont="1" applyAlignment="1">
      <alignment horizontal="center" vertical="center"/>
    </xf>
    <xf numFmtId="14" fontId="159" fillId="0" borderId="0" xfId="0" applyNumberFormat="1" applyFont="1"/>
    <xf numFmtId="14" fontId="38" fillId="0" borderId="0" xfId="0" applyNumberFormat="1" applyFont="1" applyAlignment="1">
      <alignment wrapText="1"/>
    </xf>
    <xf numFmtId="14" fontId="38" fillId="0" borderId="0" xfId="0" applyNumberFormat="1" applyFont="1"/>
    <xf numFmtId="0" fontId="261" fillId="0" borderId="0" xfId="0" applyFont="1"/>
    <xf numFmtId="0" fontId="269" fillId="0" borderId="0" xfId="0" applyFont="1" applyAlignment="1">
      <alignment horizontal="center" vertical="center"/>
    </xf>
    <xf numFmtId="0" fontId="261" fillId="0" borderId="0" xfId="0" applyFont="1" applyAlignment="1">
      <alignment horizontal="center" vertical="center"/>
    </xf>
    <xf numFmtId="0" fontId="261" fillId="0" borderId="0" xfId="0" applyFont="1" applyAlignment="1">
      <alignment horizontal="center" vertical="center" wrapText="1"/>
    </xf>
    <xf numFmtId="1" fontId="270" fillId="0" borderId="0" xfId="0" applyNumberFormat="1" applyFont="1" applyAlignment="1">
      <alignment horizontal="center" vertical="center"/>
    </xf>
    <xf numFmtId="14" fontId="270" fillId="0" borderId="0" xfId="0" applyNumberFormat="1" applyFont="1"/>
    <xf numFmtId="14" fontId="261" fillId="0" borderId="0" xfId="0" applyNumberFormat="1" applyFont="1" applyAlignment="1">
      <alignment wrapText="1"/>
    </xf>
    <xf numFmtId="14" fontId="261" fillId="0" borderId="0" xfId="0" applyNumberFormat="1" applyFont="1"/>
    <xf numFmtId="0" fontId="261" fillId="63" borderId="0" xfId="0" applyFont="1" applyFill="1"/>
    <xf numFmtId="0" fontId="271" fillId="0" borderId="0" xfId="0" applyFont="1"/>
    <xf numFmtId="0" fontId="59" fillId="13" borderId="23" xfId="0" applyFont="1" applyFill="1" applyBorder="1" applyAlignment="1">
      <alignment horizontal="center" vertical="center" wrapText="1"/>
    </xf>
    <xf numFmtId="0" fontId="59" fillId="110" borderId="51" xfId="0" applyFont="1" applyFill="1" applyBorder="1" applyAlignment="1">
      <alignment horizontal="center" vertical="center" wrapText="1"/>
    </xf>
    <xf numFmtId="0" fontId="37" fillId="16" borderId="0" xfId="0" applyFont="1" applyFill="1" applyAlignment="1">
      <alignment horizontal="center" vertical="center" wrapText="1"/>
    </xf>
    <xf numFmtId="168" fontId="22" fillId="95" borderId="4" xfId="0" applyNumberFormat="1" applyFont="1" applyFill="1" applyBorder="1" applyAlignment="1">
      <alignment horizontal="center" vertical="center" wrapText="1"/>
    </xf>
    <xf numFmtId="0" fontId="272" fillId="17" borderId="51" xfId="0" applyFont="1" applyFill="1" applyBorder="1" applyAlignment="1">
      <alignment horizontal="center" vertical="center" wrapText="1"/>
    </xf>
    <xf numFmtId="0" fontId="274" fillId="67" borderId="3" xfId="0" applyFont="1" applyFill="1" applyBorder="1" applyAlignment="1">
      <alignment horizontal="center" vertical="center"/>
    </xf>
    <xf numFmtId="0" fontId="41" fillId="109" borderId="4" xfId="0" applyFont="1" applyFill="1" applyBorder="1" applyAlignment="1">
      <alignment horizontal="center" vertical="center" wrapText="1"/>
    </xf>
    <xf numFmtId="0" fontId="37" fillId="95" borderId="51" xfId="0" applyFont="1" applyFill="1" applyBorder="1" applyAlignment="1">
      <alignment horizontal="center" vertical="center" wrapText="1"/>
    </xf>
    <xf numFmtId="0" fontId="37" fillId="23" borderId="4" xfId="0" applyFont="1" applyFill="1" applyBorder="1" applyAlignment="1">
      <alignment horizontal="center" vertical="center" wrapText="1"/>
    </xf>
    <xf numFmtId="0" fontId="37" fillId="21" borderId="23" xfId="0" applyFont="1" applyFill="1" applyBorder="1" applyAlignment="1">
      <alignment horizontal="center" vertical="center" wrapText="1"/>
    </xf>
    <xf numFmtId="0" fontId="37" fillId="17" borderId="4" xfId="0" applyFont="1" applyFill="1" applyBorder="1" applyAlignment="1">
      <alignment horizontal="center" vertical="center" wrapText="1"/>
    </xf>
    <xf numFmtId="0" fontId="37" fillId="27" borderId="4" xfId="0" applyFont="1" applyFill="1" applyBorder="1" applyAlignment="1">
      <alignment horizontal="center" vertical="center" wrapText="1"/>
    </xf>
    <xf numFmtId="0" fontId="272" fillId="0" borderId="0" xfId="0" applyFont="1" applyAlignment="1">
      <alignment horizontal="center" vertical="center"/>
    </xf>
    <xf numFmtId="0" fontId="37" fillId="0" borderId="0" xfId="0" applyFont="1" applyAlignment="1">
      <alignment horizontal="center" vertical="center"/>
    </xf>
    <xf numFmtId="169" fontId="37" fillId="0" borderId="0" xfId="0" applyNumberFormat="1" applyFont="1" applyAlignment="1">
      <alignment horizontal="center" vertical="center"/>
    </xf>
    <xf numFmtId="0" fontId="59" fillId="23" borderId="4" xfId="0" applyFont="1" applyFill="1" applyBorder="1" applyAlignment="1">
      <alignment horizontal="center" vertical="center" wrapText="1"/>
    </xf>
    <xf numFmtId="0" fontId="59" fillId="16" borderId="0" xfId="0" applyFont="1" applyFill="1" applyAlignment="1">
      <alignment horizontal="center" vertical="center" wrapText="1"/>
    </xf>
    <xf numFmtId="0" fontId="59" fillId="17" borderId="51" xfId="0" applyFont="1" applyFill="1" applyBorder="1" applyAlignment="1">
      <alignment horizontal="center" vertical="center" wrapText="1"/>
    </xf>
    <xf numFmtId="0" fontId="59" fillId="21" borderId="23" xfId="0" applyFont="1" applyFill="1" applyBorder="1" applyAlignment="1">
      <alignment horizontal="center" vertical="center" wrapText="1"/>
    </xf>
    <xf numFmtId="173" fontId="158" fillId="17" borderId="4" xfId="2" applyNumberFormat="1" applyFont="1" applyFill="1" applyBorder="1" applyAlignment="1" applyProtection="1">
      <alignment vertical="center" wrapText="1"/>
    </xf>
    <xf numFmtId="173" fontId="158" fillId="27" borderId="4" xfId="2" applyNumberFormat="1" applyFont="1" applyFill="1" applyBorder="1" applyAlignment="1" applyProtection="1">
      <alignment vertical="center" wrapText="1"/>
    </xf>
    <xf numFmtId="10" fontId="22" fillId="29" borderId="34" xfId="3" applyNumberFormat="1" applyFont="1" applyFill="1" applyBorder="1" applyAlignment="1" applyProtection="1">
      <alignment horizontal="center" vertical="center" wrapText="1"/>
    </xf>
    <xf numFmtId="14" fontId="277" fillId="12" borderId="87" xfId="0" applyNumberFormat="1" applyFont="1" applyFill="1" applyBorder="1" applyAlignment="1">
      <alignment horizontal="center" vertical="center"/>
    </xf>
    <xf numFmtId="14" fontId="277" fillId="12" borderId="38" xfId="0" applyNumberFormat="1" applyFont="1" applyFill="1" applyBorder="1" applyAlignment="1">
      <alignment horizontal="center" vertical="center"/>
    </xf>
    <xf numFmtId="0" fontId="254" fillId="63" borderId="0" xfId="0" applyFont="1" applyFill="1"/>
    <xf numFmtId="0" fontId="254" fillId="0" borderId="0" xfId="0" applyFont="1"/>
    <xf numFmtId="0" fontId="278" fillId="0" borderId="0" xfId="0" applyFont="1"/>
    <xf numFmtId="0" fontId="37" fillId="67" borderId="3" xfId="27" applyFont="1" applyFill="1" applyBorder="1" applyAlignment="1">
      <alignment horizontal="center" vertical="center" wrapText="1"/>
    </xf>
    <xf numFmtId="0" fontId="37" fillId="67" borderId="23" xfId="27" applyFont="1" applyFill="1" applyBorder="1" applyAlignment="1">
      <alignment horizontal="center" vertical="center" wrapText="1"/>
    </xf>
    <xf numFmtId="0" fontId="37" fillId="67" borderId="34" xfId="27" applyFont="1" applyFill="1" applyBorder="1" applyAlignment="1">
      <alignment horizontal="center" vertical="center" wrapText="1"/>
    </xf>
    <xf numFmtId="0" fontId="239" fillId="67" borderId="3" xfId="27" applyFont="1" applyFill="1" applyBorder="1" applyAlignment="1">
      <alignment horizontal="center" vertical="center" wrapText="1"/>
    </xf>
    <xf numFmtId="0" fontId="239" fillId="67" borderId="23" xfId="27" applyFont="1" applyFill="1" applyBorder="1" applyAlignment="1">
      <alignment horizontal="center" vertical="center" wrapText="1"/>
    </xf>
    <xf numFmtId="0" fontId="239" fillId="67" borderId="34" xfId="27" applyFont="1" applyFill="1" applyBorder="1" applyAlignment="1">
      <alignment horizontal="center" vertical="center" wrapText="1"/>
    </xf>
    <xf numFmtId="0" fontId="156" fillId="0" borderId="100" xfId="0" applyFont="1" applyBorder="1" applyAlignment="1">
      <alignment vertical="center"/>
    </xf>
    <xf numFmtId="168" fontId="159" fillId="29" borderId="26" xfId="36" applyFont="1" applyFill="1" applyBorder="1" applyAlignment="1" applyProtection="1">
      <alignment horizontal="center" vertical="center"/>
    </xf>
    <xf numFmtId="0" fontId="156" fillId="0" borderId="71" xfId="0" applyFont="1" applyBorder="1" applyAlignment="1">
      <alignment vertical="center"/>
    </xf>
    <xf numFmtId="168" fontId="159" fillId="0" borderId="59" xfId="0" applyNumberFormat="1" applyFont="1" applyBorder="1" applyAlignment="1">
      <alignment vertical="center"/>
    </xf>
    <xf numFmtId="168" fontId="159" fillId="29" borderId="59" xfId="36" applyFont="1" applyFill="1" applyBorder="1" applyAlignment="1" applyProtection="1">
      <alignment horizontal="center" vertical="center"/>
    </xf>
    <xf numFmtId="10" fontId="39" fillId="59" borderId="101" xfId="3" applyNumberFormat="1" applyFont="1" applyFill="1" applyBorder="1" applyAlignment="1" applyProtection="1">
      <alignment horizontal="center" vertical="center"/>
    </xf>
    <xf numFmtId="168" fontId="39" fillId="29" borderId="101" xfId="36" applyFont="1" applyFill="1" applyBorder="1" applyAlignment="1" applyProtection="1">
      <alignment horizontal="center" vertical="center"/>
    </xf>
    <xf numFmtId="10" fontId="159" fillId="59" borderId="101" xfId="3" applyNumberFormat="1" applyFont="1" applyFill="1" applyBorder="1" applyAlignment="1" applyProtection="1">
      <alignment horizontal="center" vertical="center"/>
    </xf>
    <xf numFmtId="1" fontId="54" fillId="16" borderId="23" xfId="0" applyNumberFormat="1" applyFont="1" applyFill="1" applyBorder="1" applyAlignment="1">
      <alignment horizontal="center" vertical="center" wrapText="1"/>
    </xf>
    <xf numFmtId="1" fontId="54" fillId="23" borderId="40" xfId="0" applyNumberFormat="1" applyFont="1" applyFill="1" applyBorder="1" applyAlignment="1">
      <alignment horizontal="center" vertical="center"/>
    </xf>
    <xf numFmtId="1" fontId="54" fillId="23" borderId="23" xfId="0" applyNumberFormat="1" applyFont="1" applyFill="1" applyBorder="1" applyAlignment="1">
      <alignment horizontal="center" vertical="center"/>
    </xf>
    <xf numFmtId="1" fontId="54" fillId="26" borderId="20" xfId="0" applyNumberFormat="1" applyFont="1" applyFill="1" applyBorder="1" applyAlignment="1">
      <alignment horizontal="center" vertical="center"/>
    </xf>
    <xf numFmtId="1" fontId="54" fillId="16" borderId="40" xfId="36" applyNumberFormat="1" applyFont="1" applyFill="1" applyBorder="1" applyAlignment="1" applyProtection="1">
      <alignment horizontal="center" vertical="center"/>
    </xf>
    <xf numFmtId="9" fontId="36" fillId="63" borderId="0" xfId="0" applyNumberFormat="1" applyFont="1" applyFill="1"/>
    <xf numFmtId="0" fontId="54" fillId="146" borderId="36" xfId="0" applyFont="1" applyFill="1" applyBorder="1" applyAlignment="1">
      <alignment horizontal="center" vertical="center" wrapText="1"/>
    </xf>
    <xf numFmtId="14" fontId="157" fillId="167" borderId="46" xfId="0" applyNumberFormat="1" applyFont="1" applyFill="1" applyBorder="1" applyAlignment="1">
      <alignment horizontal="center" vertical="center"/>
    </xf>
    <xf numFmtId="14" fontId="256" fillId="167" borderId="46" xfId="0" applyNumberFormat="1" applyFont="1" applyFill="1" applyBorder="1" applyAlignment="1">
      <alignment horizontal="center" vertical="center" wrapText="1"/>
    </xf>
    <xf numFmtId="14" fontId="59" fillId="167" borderId="94" xfId="0" applyNumberFormat="1" applyFont="1" applyFill="1" applyBorder="1" applyAlignment="1">
      <alignment horizontal="center" vertical="center"/>
    </xf>
    <xf numFmtId="0" fontId="52" fillId="63" borderId="0" xfId="0" applyFont="1" applyFill="1"/>
    <xf numFmtId="9" fontId="39" fillId="29" borderId="97" xfId="3" applyFont="1" applyFill="1" applyBorder="1" applyAlignment="1" applyProtection="1">
      <alignment horizontal="center" vertical="center"/>
    </xf>
    <xf numFmtId="9" fontId="39" fillId="29" borderId="32" xfId="3" applyFont="1" applyFill="1" applyBorder="1" applyAlignment="1" applyProtection="1">
      <alignment horizontal="center" vertical="center"/>
    </xf>
    <xf numFmtId="9" fontId="39" fillId="29" borderId="63" xfId="0" applyNumberFormat="1" applyFont="1" applyFill="1" applyBorder="1" applyAlignment="1">
      <alignment horizontal="center" vertical="center"/>
    </xf>
    <xf numFmtId="9" fontId="39" fillId="29" borderId="4" xfId="3" applyFont="1" applyFill="1" applyBorder="1" applyAlignment="1" applyProtection="1">
      <alignment horizontal="center" vertical="center" wrapText="1"/>
    </xf>
    <xf numFmtId="9" fontId="39" fillId="29" borderId="4" xfId="3" applyFont="1" applyFill="1" applyBorder="1" applyAlignment="1" applyProtection="1">
      <alignment horizontal="center" vertical="center"/>
    </xf>
    <xf numFmtId="9" fontId="39" fillId="15" borderId="94" xfId="0" applyNumberFormat="1" applyFont="1" applyFill="1" applyBorder="1" applyAlignment="1">
      <alignment horizontal="center" vertical="center"/>
    </xf>
    <xf numFmtId="9" fontId="41" fillId="0" borderId="4" xfId="3" applyFont="1" applyBorder="1" applyAlignment="1" applyProtection="1">
      <alignment horizontal="center" vertical="center"/>
    </xf>
    <xf numFmtId="9" fontId="39" fillId="15" borderId="46" xfId="0" applyNumberFormat="1" applyFont="1" applyFill="1" applyBorder="1" applyAlignment="1">
      <alignment horizontal="center" vertical="center" wrapText="1"/>
    </xf>
    <xf numFmtId="9" fontId="39" fillId="29" borderId="34" xfId="3" applyFont="1" applyFill="1" applyBorder="1" applyAlignment="1" applyProtection="1">
      <alignment horizontal="center" vertical="center" wrapText="1"/>
    </xf>
    <xf numFmtId="9" fontId="39" fillId="29" borderId="14" xfId="3" applyFont="1" applyFill="1" applyBorder="1" applyAlignment="1" applyProtection="1">
      <alignment horizontal="center" vertical="center" wrapText="1"/>
    </xf>
    <xf numFmtId="9" fontId="53" fillId="15" borderId="52" xfId="0" applyNumberFormat="1" applyFont="1" applyFill="1" applyBorder="1" applyAlignment="1">
      <alignment horizontal="center" vertical="center" wrapText="1"/>
    </xf>
    <xf numFmtId="9" fontId="39" fillId="15" borderId="52" xfId="0" applyNumberFormat="1" applyFont="1" applyFill="1" applyBorder="1" applyAlignment="1">
      <alignment horizontal="center" vertical="center" wrapText="1"/>
    </xf>
    <xf numFmtId="9" fontId="39" fillId="15" borderId="66" xfId="0" applyNumberFormat="1" applyFont="1" applyFill="1" applyBorder="1" applyAlignment="1">
      <alignment horizontal="center" vertical="center" wrapText="1"/>
    </xf>
    <xf numFmtId="9" fontId="39" fillId="29" borderId="3" xfId="3" applyFont="1" applyFill="1" applyBorder="1" applyAlignment="1" applyProtection="1">
      <alignment horizontal="center" vertical="center" wrapText="1"/>
    </xf>
    <xf numFmtId="9" fontId="39" fillId="29" borderId="62" xfId="3" applyFont="1" applyFill="1" applyBorder="1" applyAlignment="1" applyProtection="1">
      <alignment horizontal="center" vertical="center"/>
    </xf>
    <xf numFmtId="168" fontId="59" fillId="95" borderId="4" xfId="0" applyNumberFormat="1" applyFont="1" applyFill="1" applyBorder="1" applyAlignment="1">
      <alignment horizontal="left" vertical="center" wrapText="1"/>
    </xf>
    <xf numFmtId="168" fontId="59" fillId="138" borderId="4" xfId="36" applyFont="1" applyFill="1" applyBorder="1" applyAlignment="1" applyProtection="1">
      <alignment vertical="center"/>
    </xf>
    <xf numFmtId="168" fontId="59" fillId="109" borderId="4" xfId="36" applyFont="1" applyFill="1" applyBorder="1" applyAlignment="1" applyProtection="1">
      <alignment vertical="center"/>
    </xf>
    <xf numFmtId="184" fontId="157" fillId="108" borderId="4" xfId="1" applyNumberFormat="1" applyFont="1" applyFill="1" applyBorder="1" applyAlignment="1">
      <alignment horizontal="left" vertical="center"/>
    </xf>
    <xf numFmtId="184" fontId="59" fillId="108" borderId="4" xfId="1" applyNumberFormat="1" applyFont="1" applyFill="1" applyBorder="1" applyAlignment="1">
      <alignment horizontal="left" vertical="center"/>
    </xf>
    <xf numFmtId="168" fontId="157" fillId="95" borderId="4" xfId="36" applyFont="1" applyFill="1" applyBorder="1" applyAlignment="1" applyProtection="1">
      <alignment vertical="center"/>
    </xf>
    <xf numFmtId="173" fontId="59" fillId="138" borderId="4" xfId="0" applyNumberFormat="1" applyFont="1" applyFill="1" applyBorder="1" applyAlignment="1">
      <alignment vertical="center" wrapText="1"/>
    </xf>
    <xf numFmtId="173" fontId="59" fillId="109" borderId="4" xfId="0" applyNumberFormat="1" applyFont="1" applyFill="1" applyBorder="1" applyAlignment="1">
      <alignment vertical="center" wrapText="1"/>
    </xf>
    <xf numFmtId="173" fontId="59" fillId="95" borderId="4" xfId="0" applyNumberFormat="1" applyFont="1" applyFill="1" applyBorder="1" applyAlignment="1">
      <alignment vertical="center" wrapText="1"/>
    </xf>
    <xf numFmtId="168" fontId="54" fillId="16" borderId="23" xfId="36" applyFont="1" applyFill="1" applyBorder="1" applyAlignment="1" applyProtection="1">
      <alignment horizontal="right" vertical="center" wrapText="1"/>
    </xf>
    <xf numFmtId="169" fontId="59" fillId="21" borderId="23" xfId="0" applyNumberFormat="1" applyFont="1" applyFill="1" applyBorder="1" applyAlignment="1">
      <alignment vertical="center" wrapText="1"/>
    </xf>
    <xf numFmtId="169" fontId="54" fillId="23" borderId="55" xfId="0" applyNumberFormat="1" applyFont="1" applyFill="1" applyBorder="1" applyAlignment="1">
      <alignment vertical="center" wrapText="1"/>
    </xf>
    <xf numFmtId="168" fontId="59" fillId="24" borderId="4" xfId="36" applyFont="1" applyFill="1" applyBorder="1" applyAlignment="1" applyProtection="1">
      <alignment vertical="center" wrapText="1"/>
    </xf>
    <xf numFmtId="168" fontId="59" fillId="25" borderId="14" xfId="36" applyFont="1" applyFill="1" applyBorder="1" applyAlignment="1" applyProtection="1">
      <alignment vertical="center" wrapText="1"/>
    </xf>
    <xf numFmtId="168" fontId="59" fillId="25" borderId="4" xfId="36" applyFont="1" applyFill="1" applyBorder="1" applyAlignment="1" applyProtection="1">
      <alignment vertical="center" wrapText="1"/>
    </xf>
    <xf numFmtId="168" fontId="59" fillId="144" borderId="14" xfId="36" applyFont="1" applyFill="1" applyBorder="1" applyAlignment="1" applyProtection="1">
      <alignment vertical="center" wrapText="1"/>
    </xf>
    <xf numFmtId="168" fontId="59" fillId="144" borderId="51" xfId="36" applyFont="1" applyFill="1" applyBorder="1" applyAlignment="1" applyProtection="1">
      <alignment vertical="center" wrapText="1"/>
    </xf>
    <xf numFmtId="168" fontId="54" fillId="26" borderId="20" xfId="0" applyNumberFormat="1" applyFont="1" applyFill="1" applyBorder="1" applyAlignment="1">
      <alignment vertical="center" wrapText="1"/>
    </xf>
    <xf numFmtId="168" fontId="54" fillId="16" borderId="66" xfId="0" applyNumberFormat="1" applyFont="1" applyFill="1" applyBorder="1" applyAlignment="1">
      <alignment vertical="center" wrapText="1"/>
    </xf>
    <xf numFmtId="168" fontId="54" fillId="0" borderId="0" xfId="36" applyFont="1" applyBorder="1" applyAlignment="1" applyProtection="1">
      <alignment horizontal="right" vertical="center"/>
    </xf>
    <xf numFmtId="168" fontId="54" fillId="0" borderId="0" xfId="36" applyFont="1" applyBorder="1" applyAlignment="1" applyProtection="1">
      <alignment horizontal="center" vertical="center"/>
    </xf>
    <xf numFmtId="10" fontId="59" fillId="0" borderId="0" xfId="3" applyNumberFormat="1" applyFont="1" applyBorder="1" applyAlignment="1" applyProtection="1">
      <alignment horizontal="center" vertical="center"/>
    </xf>
    <xf numFmtId="173" fontId="59" fillId="0" borderId="0" xfId="0" applyNumberFormat="1" applyFont="1" applyAlignment="1">
      <alignment horizontal="right" vertical="center"/>
    </xf>
    <xf numFmtId="169" fontId="157" fillId="0" borderId="0" xfId="0" applyNumberFormat="1" applyFont="1" applyAlignment="1">
      <alignment horizontal="center" vertical="center"/>
    </xf>
    <xf numFmtId="173" fontId="157" fillId="0" borderId="0" xfId="2" applyNumberFormat="1" applyFont="1" applyBorder="1" applyAlignment="1" applyProtection="1">
      <alignment horizontal="right" vertical="center"/>
    </xf>
    <xf numFmtId="173" fontId="157" fillId="0" borderId="0" xfId="2" applyNumberFormat="1" applyFont="1" applyBorder="1" applyAlignment="1" applyProtection="1">
      <alignment horizontal="center" vertical="center"/>
    </xf>
    <xf numFmtId="169" fontId="158" fillId="0" borderId="0" xfId="0" applyNumberFormat="1" applyFont="1" applyAlignment="1">
      <alignment horizontal="right" vertical="center"/>
    </xf>
    <xf numFmtId="169" fontId="59" fillId="0" borderId="0" xfId="0" applyNumberFormat="1" applyFont="1" applyAlignment="1">
      <alignment horizontal="center" vertical="center"/>
    </xf>
    <xf numFmtId="169" fontId="158" fillId="0" borderId="0" xfId="0" applyNumberFormat="1" applyFont="1" applyAlignment="1">
      <alignment horizontal="center" vertical="center"/>
    </xf>
    <xf numFmtId="169" fontId="54" fillId="0" borderId="0" xfId="0" applyNumberFormat="1" applyFont="1" applyAlignment="1">
      <alignment horizontal="center" vertical="center"/>
    </xf>
    <xf numFmtId="169" fontId="59" fillId="0" borderId="0" xfId="0" applyNumberFormat="1" applyFont="1" applyAlignment="1">
      <alignment horizontal="right" vertical="center"/>
    </xf>
    <xf numFmtId="9" fontId="59" fillId="0" borderId="0" xfId="3" applyFont="1" applyBorder="1" applyAlignment="1" applyProtection="1">
      <alignment horizontal="center" vertical="center"/>
    </xf>
    <xf numFmtId="1" fontId="59" fillId="0" borderId="0" xfId="0" applyNumberFormat="1" applyFont="1" applyAlignment="1">
      <alignment horizontal="center" vertical="center"/>
    </xf>
    <xf numFmtId="1" fontId="59" fillId="0" borderId="0" xfId="1" applyNumberFormat="1" applyFont="1" applyBorder="1" applyAlignment="1" applyProtection="1">
      <alignment horizontal="center" vertical="center"/>
    </xf>
    <xf numFmtId="168" fontId="54" fillId="17" borderId="51" xfId="36" applyFont="1" applyFill="1" applyBorder="1" applyAlignment="1" applyProtection="1">
      <alignment horizontal="right" vertical="center"/>
    </xf>
    <xf numFmtId="168" fontId="54" fillId="17" borderId="51" xfId="36" applyFont="1" applyFill="1" applyBorder="1" applyAlignment="1" applyProtection="1">
      <alignment horizontal="center" vertical="center"/>
    </xf>
    <xf numFmtId="10" fontId="59" fillId="17" borderId="51" xfId="3" applyNumberFormat="1" applyFont="1" applyFill="1" applyBorder="1" applyAlignment="1" applyProtection="1">
      <alignment horizontal="center" vertical="center"/>
    </xf>
    <xf numFmtId="173" fontId="54" fillId="17" borderId="51" xfId="36" applyNumberFormat="1" applyFont="1" applyFill="1" applyBorder="1" applyAlignment="1" applyProtection="1">
      <alignment horizontal="right" vertical="center"/>
    </xf>
    <xf numFmtId="173" fontId="157" fillId="17" borderId="51" xfId="2" applyNumberFormat="1" applyFont="1" applyFill="1" applyBorder="1" applyAlignment="1" applyProtection="1">
      <alignment vertical="center"/>
    </xf>
    <xf numFmtId="173" fontId="157" fillId="17" borderId="51" xfId="2" applyNumberFormat="1" applyFont="1" applyFill="1" applyBorder="1" applyAlignment="1" applyProtection="1">
      <alignment horizontal="right" vertical="center"/>
    </xf>
    <xf numFmtId="173" fontId="157" fillId="17" borderId="51" xfId="2" applyNumberFormat="1" applyFont="1" applyFill="1" applyBorder="1" applyAlignment="1" applyProtection="1">
      <alignment horizontal="center" vertical="center"/>
    </xf>
    <xf numFmtId="168" fontId="59" fillId="17" borderId="51" xfId="36" applyFont="1" applyFill="1" applyBorder="1" applyAlignment="1" applyProtection="1">
      <alignment horizontal="center" vertical="center"/>
    </xf>
    <xf numFmtId="168" fontId="158" fillId="17" borderId="51" xfId="36" applyFont="1" applyFill="1" applyBorder="1" applyAlignment="1" applyProtection="1">
      <alignment horizontal="center" vertical="center"/>
    </xf>
    <xf numFmtId="1" fontId="59" fillId="17" borderId="51" xfId="36" applyNumberFormat="1" applyFont="1" applyFill="1" applyBorder="1" applyAlignment="1" applyProtection="1">
      <alignment horizontal="center" vertical="center"/>
    </xf>
    <xf numFmtId="1" fontId="59" fillId="17" borderId="51" xfId="1" applyNumberFormat="1" applyFont="1" applyFill="1" applyBorder="1" applyAlignment="1" applyProtection="1">
      <alignment horizontal="center" vertical="center"/>
    </xf>
    <xf numFmtId="168" fontId="54" fillId="95" borderId="4" xfId="0" applyNumberFormat="1" applyFont="1" applyFill="1" applyBorder="1" applyAlignment="1">
      <alignment horizontal="left" vertical="center" wrapText="1"/>
    </xf>
    <xf numFmtId="168" fontId="157" fillId="109" borderId="4" xfId="36" applyFont="1" applyFill="1" applyBorder="1" applyAlignment="1" applyProtection="1">
      <alignment horizontal="center" vertical="center" wrapText="1"/>
    </xf>
    <xf numFmtId="173" fontId="59" fillId="139" borderId="4" xfId="2" applyNumberFormat="1" applyFont="1" applyFill="1" applyBorder="1" applyAlignment="1" applyProtection="1">
      <alignment vertical="center" wrapText="1"/>
    </xf>
    <xf numFmtId="168" fontId="54" fillId="95" borderId="4" xfId="36" applyFont="1" applyFill="1" applyBorder="1" applyAlignment="1" applyProtection="1">
      <alignment vertical="center" wrapText="1"/>
    </xf>
    <xf numFmtId="173" fontId="59" fillId="95" borderId="4" xfId="2" applyNumberFormat="1" applyFont="1" applyFill="1" applyBorder="1" applyAlignment="1" applyProtection="1">
      <alignment vertical="center" wrapText="1"/>
    </xf>
    <xf numFmtId="173" fontId="158" fillId="95" borderId="4" xfId="2" applyNumberFormat="1" applyFont="1" applyFill="1" applyBorder="1" applyAlignment="1" applyProtection="1">
      <alignment vertical="center" wrapText="1"/>
    </xf>
    <xf numFmtId="168" fontId="54" fillId="139" borderId="4" xfId="36" applyFont="1" applyFill="1" applyBorder="1" applyAlignment="1" applyProtection="1">
      <alignment vertical="center" wrapText="1"/>
    </xf>
    <xf numFmtId="173" fontId="54" fillId="139" borderId="4" xfId="36" applyNumberFormat="1" applyFont="1" applyFill="1" applyBorder="1" applyAlignment="1" applyProtection="1">
      <alignment vertical="center" wrapText="1"/>
    </xf>
    <xf numFmtId="168" fontId="54" fillId="109" borderId="4" xfId="36" applyFont="1" applyFill="1" applyBorder="1" applyAlignment="1" applyProtection="1">
      <alignment horizontal="center" vertical="center" wrapText="1"/>
    </xf>
    <xf numFmtId="168" fontId="59" fillId="139" borderId="4" xfId="36" applyFont="1" applyFill="1" applyBorder="1" applyAlignment="1" applyProtection="1">
      <alignment horizontal="center" vertical="center" wrapText="1"/>
    </xf>
    <xf numFmtId="168" fontId="158" fillId="139" borderId="4" xfId="36" applyFont="1" applyFill="1" applyBorder="1" applyAlignment="1" applyProtection="1">
      <alignment horizontal="center" vertical="center" wrapText="1"/>
    </xf>
    <xf numFmtId="168" fontId="157" fillId="139" borderId="4" xfId="36" applyFont="1" applyFill="1" applyBorder="1" applyAlignment="1" applyProtection="1">
      <alignment horizontal="center" vertical="center" wrapText="1"/>
    </xf>
    <xf numFmtId="1" fontId="157" fillId="139" borderId="4" xfId="36" applyNumberFormat="1" applyFont="1" applyFill="1" applyBorder="1" applyAlignment="1" applyProtection="1">
      <alignment horizontal="center" vertical="center" wrapText="1"/>
    </xf>
    <xf numFmtId="10" fontId="157" fillId="139" borderId="4" xfId="3" applyNumberFormat="1" applyFont="1" applyFill="1" applyBorder="1" applyAlignment="1" applyProtection="1">
      <alignment horizontal="center" vertical="center" wrapText="1"/>
    </xf>
    <xf numFmtId="173" fontId="157" fillId="139" borderId="4" xfId="2" applyNumberFormat="1" applyFont="1" applyFill="1" applyBorder="1" applyAlignment="1" applyProtection="1">
      <alignment horizontal="center" vertical="center" wrapText="1"/>
    </xf>
    <xf numFmtId="173" fontId="59" fillId="139" borderId="4" xfId="2" applyNumberFormat="1" applyFont="1" applyFill="1" applyBorder="1" applyAlignment="1" applyProtection="1">
      <alignment horizontal="center" vertical="center" wrapText="1"/>
    </xf>
    <xf numFmtId="1" fontId="157" fillId="138" borderId="4" xfId="36" applyNumberFormat="1" applyFont="1" applyFill="1" applyBorder="1" applyAlignment="1" applyProtection="1">
      <alignment horizontal="center" vertical="center" wrapText="1"/>
    </xf>
    <xf numFmtId="10" fontId="157" fillId="138" borderId="4" xfId="3" applyNumberFormat="1" applyFont="1" applyFill="1" applyBorder="1" applyAlignment="1" applyProtection="1">
      <alignment horizontal="center" vertical="center" wrapText="1"/>
    </xf>
    <xf numFmtId="10" fontId="157" fillId="109" borderId="34" xfId="3" applyNumberFormat="1" applyFont="1" applyFill="1" applyBorder="1" applyAlignment="1" applyProtection="1">
      <alignment horizontal="center" vertical="center" wrapText="1"/>
    </xf>
    <xf numFmtId="173" fontId="54" fillId="138" borderId="4" xfId="36" applyNumberFormat="1" applyFont="1" applyFill="1" applyBorder="1" applyAlignment="1" applyProtection="1">
      <alignment horizontal="right" vertical="center" wrapText="1"/>
    </xf>
    <xf numFmtId="175" fontId="54" fillId="138" borderId="4" xfId="2" applyFont="1" applyFill="1" applyBorder="1" applyAlignment="1" applyProtection="1">
      <alignment horizontal="right" vertical="center" wrapText="1"/>
    </xf>
    <xf numFmtId="175" fontId="59" fillId="138" borderId="4" xfId="2" applyFont="1" applyFill="1" applyBorder="1" applyAlignment="1" applyProtection="1">
      <alignment horizontal="right" vertical="center" wrapText="1"/>
    </xf>
    <xf numFmtId="175" fontId="157" fillId="138" borderId="4" xfId="2" applyFont="1" applyFill="1" applyBorder="1" applyAlignment="1" applyProtection="1">
      <alignment horizontal="right" vertical="center" wrapText="1"/>
    </xf>
    <xf numFmtId="1" fontId="157" fillId="138" borderId="4" xfId="0" applyNumberFormat="1" applyFont="1" applyFill="1" applyBorder="1" applyAlignment="1">
      <alignment horizontal="center" vertical="center" wrapText="1"/>
    </xf>
    <xf numFmtId="1" fontId="59" fillId="138" borderId="4" xfId="38" applyNumberFormat="1" applyFont="1" applyFill="1" applyBorder="1" applyAlignment="1" applyProtection="1">
      <alignment horizontal="center" vertical="center" wrapText="1"/>
    </xf>
    <xf numFmtId="1" fontId="157" fillId="138" borderId="4" xfId="38" applyNumberFormat="1" applyFont="1" applyFill="1" applyBorder="1" applyAlignment="1" applyProtection="1">
      <alignment horizontal="center" vertical="center" wrapText="1"/>
    </xf>
    <xf numFmtId="173" fontId="59" fillId="109" borderId="4" xfId="2" applyNumberFormat="1" applyFont="1" applyFill="1" applyBorder="1" applyAlignment="1" applyProtection="1">
      <alignment horizontal="center" vertical="center" wrapText="1"/>
    </xf>
    <xf numFmtId="173" fontId="158" fillId="109" borderId="4" xfId="2" applyNumberFormat="1" applyFont="1" applyFill="1" applyBorder="1" applyAlignment="1" applyProtection="1">
      <alignment horizontal="center" vertical="center" wrapText="1"/>
    </xf>
    <xf numFmtId="175" fontId="59" fillId="109" borderId="4" xfId="2" applyFont="1" applyFill="1" applyBorder="1" applyAlignment="1" applyProtection="1">
      <alignment horizontal="right" vertical="center" wrapText="1"/>
    </xf>
    <xf numFmtId="175" fontId="157" fillId="109" borderId="4" xfId="2" applyFont="1" applyFill="1" applyBorder="1" applyAlignment="1" applyProtection="1">
      <alignment horizontal="right" vertical="center" wrapText="1"/>
    </xf>
    <xf numFmtId="1" fontId="157" fillId="109" borderId="4" xfId="0" applyNumberFormat="1" applyFont="1" applyFill="1" applyBorder="1" applyAlignment="1">
      <alignment horizontal="center" vertical="center" wrapText="1"/>
    </xf>
    <xf numFmtId="1" fontId="59" fillId="109" borderId="4" xfId="38" applyNumberFormat="1" applyFont="1" applyFill="1" applyBorder="1" applyAlignment="1" applyProtection="1">
      <alignment horizontal="center" vertical="center" wrapText="1"/>
    </xf>
    <xf numFmtId="1" fontId="157" fillId="109" borderId="4" xfId="38" applyNumberFormat="1" applyFont="1" applyFill="1" applyBorder="1" applyAlignment="1" applyProtection="1">
      <alignment horizontal="center" vertical="center" wrapText="1"/>
    </xf>
    <xf numFmtId="173" fontId="54" fillId="95" borderId="4" xfId="36" applyNumberFormat="1" applyFont="1" applyFill="1" applyBorder="1" applyAlignment="1" applyProtection="1">
      <alignment horizontal="right" vertical="center" wrapText="1"/>
    </xf>
    <xf numFmtId="173" fontId="54" fillId="95" borderId="4" xfId="2" applyNumberFormat="1" applyFont="1" applyFill="1" applyBorder="1" applyAlignment="1" applyProtection="1">
      <alignment horizontal="right" vertical="center" wrapText="1"/>
    </xf>
    <xf numFmtId="173" fontId="59" fillId="95" borderId="4" xfId="2" applyNumberFormat="1" applyFont="1" applyFill="1" applyBorder="1" applyAlignment="1" applyProtection="1">
      <alignment horizontal="center" vertical="center" wrapText="1"/>
    </xf>
    <xf numFmtId="173" fontId="158" fillId="95" borderId="4" xfId="2" applyNumberFormat="1" applyFont="1" applyFill="1" applyBorder="1" applyAlignment="1" applyProtection="1">
      <alignment horizontal="center" vertical="center" wrapText="1"/>
    </xf>
    <xf numFmtId="1" fontId="157" fillId="95" borderId="4" xfId="0" applyNumberFormat="1" applyFont="1" applyFill="1" applyBorder="1" applyAlignment="1">
      <alignment horizontal="center" vertical="center" wrapText="1"/>
    </xf>
    <xf numFmtId="1" fontId="59" fillId="95" borderId="4" xfId="38" applyNumberFormat="1" applyFont="1" applyFill="1" applyBorder="1" applyAlignment="1" applyProtection="1">
      <alignment horizontal="center" vertical="center" wrapText="1"/>
    </xf>
    <xf numFmtId="1" fontId="157" fillId="95" borderId="4" xfId="38" applyNumberFormat="1" applyFont="1" applyFill="1" applyBorder="1" applyAlignment="1" applyProtection="1">
      <alignment horizontal="center" vertical="center" wrapText="1"/>
    </xf>
    <xf numFmtId="1" fontId="59" fillId="138" borderId="4" xfId="3" applyNumberFormat="1" applyFont="1" applyFill="1" applyBorder="1" applyAlignment="1" applyProtection="1">
      <alignment horizontal="center" vertical="center" wrapText="1"/>
    </xf>
    <xf numFmtId="1" fontId="157" fillId="138" borderId="4" xfId="3" applyNumberFormat="1" applyFont="1" applyFill="1" applyBorder="1" applyAlignment="1" applyProtection="1">
      <alignment horizontal="center" vertical="center" wrapText="1"/>
    </xf>
    <xf numFmtId="1" fontId="59" fillId="95" borderId="4" xfId="3" applyNumberFormat="1" applyFont="1" applyFill="1" applyBorder="1" applyAlignment="1" applyProtection="1">
      <alignment horizontal="center" vertical="center" wrapText="1"/>
    </xf>
    <xf numFmtId="1" fontId="157" fillId="95" borderId="4" xfId="3" applyNumberFormat="1" applyFont="1" applyFill="1" applyBorder="1" applyAlignment="1" applyProtection="1">
      <alignment horizontal="center" vertical="center" wrapText="1"/>
    </xf>
    <xf numFmtId="168" fontId="54" fillId="95" borderId="51" xfId="36" applyFont="1" applyFill="1" applyBorder="1" applyAlignment="1" applyProtection="1">
      <alignment horizontal="right" vertical="center" wrapText="1"/>
    </xf>
    <xf numFmtId="168" fontId="54" fillId="95" borderId="51" xfId="36" applyFont="1" applyFill="1" applyBorder="1" applyAlignment="1" applyProtection="1">
      <alignment horizontal="center" vertical="center" wrapText="1"/>
    </xf>
    <xf numFmtId="10" fontId="59" fillId="95" borderId="51" xfId="3" applyNumberFormat="1" applyFont="1" applyFill="1" applyBorder="1" applyAlignment="1" applyProtection="1">
      <alignment horizontal="center" vertical="center" wrapText="1"/>
    </xf>
    <xf numFmtId="173" fontId="54" fillId="95" borderId="51" xfId="36" applyNumberFormat="1" applyFont="1" applyFill="1" applyBorder="1" applyAlignment="1" applyProtection="1">
      <alignment horizontal="right" vertical="center" wrapText="1"/>
    </xf>
    <xf numFmtId="173" fontId="157" fillId="95" borderId="51" xfId="2" applyNumberFormat="1" applyFont="1" applyFill="1" applyBorder="1" applyAlignment="1" applyProtection="1">
      <alignment vertical="center" wrapText="1"/>
    </xf>
    <xf numFmtId="173" fontId="157" fillId="95" borderId="51" xfId="2" applyNumberFormat="1" applyFont="1" applyFill="1" applyBorder="1" applyAlignment="1" applyProtection="1">
      <alignment horizontal="right" vertical="center" wrapText="1"/>
    </xf>
    <xf numFmtId="168" fontId="59" fillId="95" borderId="51" xfId="36" applyFont="1" applyFill="1" applyBorder="1" applyAlignment="1" applyProtection="1">
      <alignment horizontal="center" vertical="center" wrapText="1"/>
    </xf>
    <xf numFmtId="168" fontId="158" fillId="95" borderId="51" xfId="36" applyFont="1" applyFill="1" applyBorder="1" applyAlignment="1" applyProtection="1">
      <alignment horizontal="center" vertical="center" wrapText="1"/>
    </xf>
    <xf numFmtId="1" fontId="59" fillId="95" borderId="51" xfId="36" applyNumberFormat="1" applyFont="1" applyFill="1" applyBorder="1" applyAlignment="1" applyProtection="1">
      <alignment horizontal="center" vertical="center" wrapText="1"/>
    </xf>
    <xf numFmtId="1" fontId="59" fillId="95" borderId="51" xfId="1" applyNumberFormat="1" applyFont="1" applyFill="1" applyBorder="1" applyAlignment="1" applyProtection="1">
      <alignment horizontal="center" vertical="center" wrapText="1"/>
    </xf>
    <xf numFmtId="10" fontId="54" fillId="16" borderId="23" xfId="3" applyNumberFormat="1" applyFont="1" applyFill="1" applyBorder="1" applyAlignment="1" applyProtection="1">
      <alignment horizontal="center" vertical="center" wrapText="1"/>
    </xf>
    <xf numFmtId="173" fontId="54" fillId="16" borderId="23" xfId="36" applyNumberFormat="1" applyFont="1" applyFill="1" applyBorder="1" applyAlignment="1" applyProtection="1">
      <alignment horizontal="right" vertical="center" wrapText="1"/>
    </xf>
    <xf numFmtId="168" fontId="158" fillId="16" borderId="23" xfId="36" applyFont="1" applyFill="1" applyBorder="1" applyAlignment="1" applyProtection="1">
      <alignment horizontal="right" vertical="center" wrapText="1"/>
    </xf>
    <xf numFmtId="173" fontId="158" fillId="16" borderId="23" xfId="36" applyNumberFormat="1" applyFont="1" applyFill="1" applyBorder="1" applyAlignment="1" applyProtection="1">
      <alignment horizontal="right" vertical="center" wrapText="1"/>
    </xf>
    <xf numFmtId="173" fontId="158" fillId="16" borderId="23" xfId="2" applyNumberFormat="1" applyFont="1" applyFill="1" applyBorder="1" applyAlignment="1" applyProtection="1">
      <alignment horizontal="right" vertical="center" wrapText="1"/>
    </xf>
    <xf numFmtId="169" fontId="158" fillId="16" borderId="23" xfId="2" applyNumberFormat="1" applyFont="1" applyFill="1" applyBorder="1" applyAlignment="1" applyProtection="1">
      <alignment horizontal="right" vertical="center" wrapText="1"/>
    </xf>
    <xf numFmtId="173" fontId="59" fillId="16" borderId="23" xfId="2" applyNumberFormat="1" applyFont="1" applyFill="1" applyBorder="1" applyAlignment="1" applyProtection="1">
      <alignment horizontal="right" vertical="center" wrapText="1"/>
    </xf>
    <xf numFmtId="169" fontId="54" fillId="16" borderId="23" xfId="36" applyNumberFormat="1" applyFont="1" applyFill="1" applyBorder="1" applyAlignment="1" applyProtection="1">
      <alignment horizontal="right" vertical="center" wrapText="1"/>
    </xf>
    <xf numFmtId="168" fontId="59" fillId="16" borderId="23" xfId="36" applyFont="1" applyFill="1" applyBorder="1" applyAlignment="1" applyProtection="1">
      <alignment horizontal="right" vertical="center" wrapText="1"/>
    </xf>
    <xf numFmtId="168" fontId="54" fillId="21" borderId="51" xfId="36" applyFont="1" applyFill="1" applyBorder="1" applyAlignment="1" applyProtection="1">
      <alignment horizontal="right" vertical="center"/>
    </xf>
    <xf numFmtId="168" fontId="54" fillId="22" borderId="51" xfId="36" applyFont="1" applyFill="1" applyBorder="1" applyAlignment="1" applyProtection="1">
      <alignment horizontal="center" vertical="center"/>
    </xf>
    <xf numFmtId="10" fontId="59" fillId="22" borderId="51" xfId="3" applyNumberFormat="1" applyFont="1" applyFill="1" applyBorder="1" applyAlignment="1" applyProtection="1">
      <alignment horizontal="center" vertical="center"/>
    </xf>
    <xf numFmtId="173" fontId="54" fillId="22" borderId="51" xfId="36" applyNumberFormat="1" applyFont="1" applyFill="1" applyBorder="1" applyAlignment="1" applyProtection="1">
      <alignment horizontal="center" vertical="center"/>
    </xf>
    <xf numFmtId="10" fontId="59" fillId="21" borderId="51" xfId="3" applyNumberFormat="1" applyFont="1" applyFill="1" applyBorder="1" applyAlignment="1" applyProtection="1">
      <alignment horizontal="center" vertical="center"/>
    </xf>
    <xf numFmtId="173" fontId="157" fillId="21" borderId="51" xfId="2" applyNumberFormat="1" applyFont="1" applyFill="1" applyBorder="1" applyAlignment="1" applyProtection="1">
      <alignment vertical="center"/>
    </xf>
    <xf numFmtId="173" fontId="157" fillId="21" borderId="51" xfId="2" applyNumberFormat="1" applyFont="1" applyFill="1" applyBorder="1" applyAlignment="1" applyProtection="1">
      <alignment horizontal="right" vertical="center"/>
    </xf>
    <xf numFmtId="173" fontId="157" fillId="21" borderId="51" xfId="2" applyNumberFormat="1" applyFont="1" applyFill="1" applyBorder="1" applyAlignment="1" applyProtection="1">
      <alignment horizontal="center" vertical="center"/>
    </xf>
    <xf numFmtId="173" fontId="157" fillId="104" borderId="51" xfId="2" applyNumberFormat="1" applyFont="1" applyFill="1" applyBorder="1" applyAlignment="1" applyProtection="1">
      <alignment horizontal="center" vertical="center"/>
    </xf>
    <xf numFmtId="173" fontId="59" fillId="104" borderId="51" xfId="2" applyNumberFormat="1" applyFont="1" applyFill="1" applyBorder="1" applyAlignment="1" applyProtection="1">
      <alignment horizontal="center" vertical="center"/>
    </xf>
    <xf numFmtId="1" fontId="59" fillId="21" borderId="51" xfId="0" applyNumberFormat="1" applyFont="1" applyFill="1" applyBorder="1" applyAlignment="1">
      <alignment horizontal="center" vertical="center"/>
    </xf>
    <xf numFmtId="1" fontId="59" fillId="21" borderId="51" xfId="3" applyNumberFormat="1" applyFont="1" applyFill="1" applyBorder="1" applyAlignment="1" applyProtection="1">
      <alignment horizontal="center" vertical="center"/>
    </xf>
    <xf numFmtId="1" fontId="59" fillId="21" borderId="51" xfId="1" applyNumberFormat="1" applyFont="1" applyFill="1" applyBorder="1" applyAlignment="1" applyProtection="1">
      <alignment horizontal="center" vertical="center"/>
    </xf>
    <xf numFmtId="168" fontId="54" fillId="23" borderId="4" xfId="36" applyFont="1" applyFill="1" applyBorder="1" applyAlignment="1" applyProtection="1">
      <alignment horizontal="right" vertical="center"/>
    </xf>
    <xf numFmtId="168" fontId="54" fillId="23" borderId="4" xfId="36" applyFont="1" applyFill="1" applyBorder="1" applyAlignment="1" applyProtection="1">
      <alignment horizontal="center" vertical="center"/>
    </xf>
    <xf numFmtId="10" fontId="59" fillId="23" borderId="4" xfId="3" applyNumberFormat="1" applyFont="1" applyFill="1" applyBorder="1" applyAlignment="1" applyProtection="1">
      <alignment horizontal="center" vertical="center"/>
    </xf>
    <xf numFmtId="173" fontId="54" fillId="23" borderId="4" xfId="36" applyNumberFormat="1" applyFont="1" applyFill="1" applyBorder="1" applyAlignment="1" applyProtection="1">
      <alignment horizontal="center" vertical="center"/>
    </xf>
    <xf numFmtId="173" fontId="157" fillId="23" borderId="4" xfId="2" applyNumberFormat="1" applyFont="1" applyFill="1" applyBorder="1" applyAlignment="1" applyProtection="1">
      <alignment vertical="center"/>
    </xf>
    <xf numFmtId="173" fontId="157" fillId="23" borderId="4" xfId="2" applyNumberFormat="1" applyFont="1" applyFill="1" applyBorder="1" applyAlignment="1" applyProtection="1">
      <alignment horizontal="center" vertical="center"/>
    </xf>
    <xf numFmtId="173" fontId="59" fillId="23" borderId="4" xfId="2" applyNumberFormat="1" applyFont="1" applyFill="1" applyBorder="1" applyAlignment="1" applyProtection="1">
      <alignment horizontal="center" vertical="center"/>
    </xf>
    <xf numFmtId="173" fontId="158" fillId="23" borderId="4" xfId="2" applyNumberFormat="1" applyFont="1" applyFill="1" applyBorder="1" applyAlignment="1" applyProtection="1">
      <alignment horizontal="center" vertical="center"/>
    </xf>
    <xf numFmtId="1" fontId="59" fillId="23" borderId="4" xfId="0" applyNumberFormat="1" applyFont="1" applyFill="1" applyBorder="1" applyAlignment="1">
      <alignment horizontal="center" vertical="center"/>
    </xf>
    <xf numFmtId="1" fontId="59" fillId="23" borderId="4" xfId="3" applyNumberFormat="1" applyFont="1" applyFill="1" applyBorder="1" applyAlignment="1" applyProtection="1">
      <alignment horizontal="center" vertical="center"/>
    </xf>
    <xf numFmtId="168" fontId="54" fillId="23" borderId="40" xfId="36" applyFont="1" applyFill="1" applyBorder="1" applyAlignment="1" applyProtection="1">
      <alignment horizontal="right" vertical="center"/>
    </xf>
    <xf numFmtId="168" fontId="54" fillId="23" borderId="40" xfId="36" applyFont="1" applyFill="1" applyBorder="1" applyAlignment="1" applyProtection="1">
      <alignment horizontal="center" vertical="center"/>
    </xf>
    <xf numFmtId="10" fontId="54" fillId="23" borderId="40" xfId="3" applyNumberFormat="1" applyFont="1" applyFill="1" applyBorder="1" applyAlignment="1" applyProtection="1">
      <alignment horizontal="center" vertical="center"/>
    </xf>
    <xf numFmtId="173" fontId="54" fillId="23" borderId="40" xfId="36" applyNumberFormat="1" applyFont="1" applyFill="1" applyBorder="1" applyAlignment="1" applyProtection="1">
      <alignment horizontal="center" vertical="center"/>
    </xf>
    <xf numFmtId="173" fontId="158" fillId="23" borderId="40" xfId="2" applyNumberFormat="1" applyFont="1" applyFill="1" applyBorder="1" applyAlignment="1" applyProtection="1">
      <alignment horizontal="center" vertical="center"/>
    </xf>
    <xf numFmtId="168" fontId="54" fillId="22" borderId="23" xfId="36" applyFont="1" applyFill="1" applyBorder="1" applyAlignment="1" applyProtection="1">
      <alignment horizontal="center" vertical="center"/>
    </xf>
    <xf numFmtId="10" fontId="59" fillId="22" borderId="23" xfId="3" applyNumberFormat="1" applyFont="1" applyFill="1" applyBorder="1" applyAlignment="1" applyProtection="1">
      <alignment horizontal="center" vertical="center"/>
    </xf>
    <xf numFmtId="173" fontId="54" fillId="22" borderId="23" xfId="36" applyNumberFormat="1" applyFont="1" applyFill="1" applyBorder="1" applyAlignment="1" applyProtection="1">
      <alignment horizontal="center" vertical="center"/>
    </xf>
    <xf numFmtId="10" fontId="59" fillId="21" borderId="23" xfId="3" applyNumberFormat="1" applyFont="1" applyFill="1" applyBorder="1" applyAlignment="1" applyProtection="1">
      <alignment horizontal="center" vertical="center"/>
    </xf>
    <xf numFmtId="173" fontId="157" fillId="21" borderId="23" xfId="2" applyNumberFormat="1" applyFont="1" applyFill="1" applyBorder="1" applyAlignment="1" applyProtection="1">
      <alignment vertical="center"/>
    </xf>
    <xf numFmtId="173" fontId="157" fillId="21" borderId="23" xfId="2" applyNumberFormat="1" applyFont="1" applyFill="1" applyBorder="1" applyAlignment="1" applyProtection="1">
      <alignment horizontal="center" vertical="center"/>
    </xf>
    <xf numFmtId="173" fontId="59" fillId="21" borderId="23" xfId="2" applyNumberFormat="1" applyFont="1" applyFill="1" applyBorder="1" applyAlignment="1" applyProtection="1">
      <alignment horizontal="center" vertical="center"/>
    </xf>
    <xf numFmtId="173" fontId="158" fillId="21" borderId="23" xfId="2" applyNumberFormat="1" applyFont="1" applyFill="1" applyBorder="1" applyAlignment="1" applyProtection="1">
      <alignment horizontal="center" vertical="center"/>
    </xf>
    <xf numFmtId="1" fontId="59" fillId="21" borderId="23" xfId="0" applyNumberFormat="1" applyFont="1" applyFill="1" applyBorder="1" applyAlignment="1">
      <alignment horizontal="center" vertical="center"/>
    </xf>
    <xf numFmtId="1" fontId="59" fillId="21" borderId="23" xfId="3" applyNumberFormat="1" applyFont="1" applyFill="1" applyBorder="1" applyAlignment="1" applyProtection="1">
      <alignment horizontal="center" vertical="center"/>
    </xf>
    <xf numFmtId="1" fontId="59" fillId="21" borderId="23" xfId="1" applyNumberFormat="1" applyFont="1" applyFill="1" applyBorder="1" applyAlignment="1" applyProtection="1">
      <alignment horizontal="center" vertical="center"/>
    </xf>
    <xf numFmtId="173" fontId="157" fillId="23" borderId="40" xfId="2" applyNumberFormat="1" applyFont="1" applyFill="1" applyBorder="1" applyAlignment="1" applyProtection="1">
      <alignment vertical="center"/>
    </xf>
    <xf numFmtId="173" fontId="157" fillId="23" borderId="40" xfId="2" applyNumberFormat="1" applyFont="1" applyFill="1" applyBorder="1" applyAlignment="1" applyProtection="1">
      <alignment horizontal="right" vertical="center"/>
    </xf>
    <xf numFmtId="173" fontId="157" fillId="23" borderId="40" xfId="2" applyNumberFormat="1" applyFont="1" applyFill="1" applyBorder="1" applyAlignment="1" applyProtection="1">
      <alignment horizontal="center" vertical="center"/>
    </xf>
    <xf numFmtId="173" fontId="59" fillId="23" borderId="40" xfId="2" applyNumberFormat="1" applyFont="1" applyFill="1" applyBorder="1" applyAlignment="1" applyProtection="1">
      <alignment horizontal="center" vertical="center"/>
    </xf>
    <xf numFmtId="173" fontId="59" fillId="112" borderId="40" xfId="2" applyNumberFormat="1" applyFont="1" applyFill="1" applyBorder="1" applyAlignment="1" applyProtection="1">
      <alignment horizontal="center" vertical="center"/>
    </xf>
    <xf numFmtId="173" fontId="158" fillId="112" borderId="40" xfId="2" applyNumberFormat="1" applyFont="1" applyFill="1" applyBorder="1" applyAlignment="1" applyProtection="1">
      <alignment horizontal="center" vertical="center"/>
    </xf>
    <xf numFmtId="1" fontId="59" fillId="23" borderId="40" xfId="0" applyNumberFormat="1" applyFont="1" applyFill="1" applyBorder="1" applyAlignment="1">
      <alignment horizontal="center" vertical="center"/>
    </xf>
    <xf numFmtId="168" fontId="54" fillId="23" borderId="23" xfId="36" applyFont="1" applyFill="1" applyBorder="1" applyAlignment="1" applyProtection="1">
      <alignment horizontal="right" vertical="center"/>
    </xf>
    <xf numFmtId="168" fontId="54" fillId="23" borderId="23" xfId="36" applyFont="1" applyFill="1" applyBorder="1" applyAlignment="1" applyProtection="1">
      <alignment horizontal="center" vertical="center"/>
    </xf>
    <xf numFmtId="10" fontId="54" fillId="23" borderId="23" xfId="3" applyNumberFormat="1" applyFont="1" applyFill="1" applyBorder="1" applyAlignment="1" applyProtection="1">
      <alignment horizontal="center" vertical="center"/>
    </xf>
    <xf numFmtId="173" fontId="54" fillId="23" borderId="23" xfId="36" applyNumberFormat="1" applyFont="1" applyFill="1" applyBorder="1" applyAlignment="1" applyProtection="1">
      <alignment horizontal="center" vertical="center"/>
    </xf>
    <xf numFmtId="173" fontId="157" fillId="23" borderId="23" xfId="2" applyNumberFormat="1" applyFont="1" applyFill="1" applyBorder="1" applyAlignment="1" applyProtection="1">
      <alignment vertical="center"/>
    </xf>
    <xf numFmtId="173" fontId="157" fillId="23" borderId="23" xfId="36" applyNumberFormat="1" applyFont="1" applyFill="1" applyBorder="1" applyAlignment="1" applyProtection="1">
      <alignment horizontal="right" vertical="center"/>
    </xf>
    <xf numFmtId="173" fontId="54" fillId="23" borderId="23" xfId="36" applyNumberFormat="1" applyFont="1" applyFill="1" applyBorder="1" applyAlignment="1" applyProtection="1">
      <alignment horizontal="right" vertical="center"/>
    </xf>
    <xf numFmtId="173" fontId="158" fillId="23" borderId="23" xfId="36" applyNumberFormat="1" applyFont="1" applyFill="1" applyBorder="1" applyAlignment="1" applyProtection="1">
      <alignment horizontal="right" vertical="center"/>
    </xf>
    <xf numFmtId="1" fontId="59" fillId="23" borderId="23" xfId="0" applyNumberFormat="1" applyFont="1" applyFill="1" applyBorder="1" applyAlignment="1">
      <alignment horizontal="center" vertical="center"/>
    </xf>
    <xf numFmtId="168" fontId="54" fillId="24" borderId="51" xfId="36" applyFont="1" applyFill="1" applyBorder="1" applyAlignment="1" applyProtection="1">
      <alignment horizontal="right" vertical="center"/>
    </xf>
    <xf numFmtId="168" fontId="54" fillId="24" borderId="51" xfId="36" applyFont="1" applyFill="1" applyBorder="1" applyAlignment="1" applyProtection="1">
      <alignment horizontal="center" vertical="center"/>
    </xf>
    <xf numFmtId="173" fontId="54" fillId="24" borderId="51" xfId="36" applyNumberFormat="1" applyFont="1" applyFill="1" applyBorder="1" applyAlignment="1" applyProtection="1">
      <alignment horizontal="center" vertical="center"/>
    </xf>
    <xf numFmtId="173" fontId="157" fillId="24" borderId="51" xfId="2" applyNumberFormat="1" applyFont="1" applyFill="1" applyBorder="1" applyAlignment="1" applyProtection="1">
      <alignment vertical="center"/>
    </xf>
    <xf numFmtId="173" fontId="157" fillId="24" borderId="51" xfId="2" applyNumberFormat="1" applyFont="1" applyFill="1" applyBorder="1" applyAlignment="1" applyProtection="1">
      <alignment horizontal="right" vertical="center"/>
    </xf>
    <xf numFmtId="173" fontId="157" fillId="24" borderId="51" xfId="2" applyNumberFormat="1" applyFont="1" applyFill="1" applyBorder="1" applyAlignment="1" applyProtection="1">
      <alignment horizontal="center" vertical="center"/>
    </xf>
    <xf numFmtId="173" fontId="59" fillId="24" borderId="51" xfId="2" applyNumberFormat="1" applyFont="1" applyFill="1" applyBorder="1" applyAlignment="1" applyProtection="1">
      <alignment horizontal="center" vertical="center"/>
    </xf>
    <xf numFmtId="173" fontId="158" fillId="24" borderId="51" xfId="2" applyNumberFormat="1" applyFont="1" applyFill="1" applyBorder="1" applyAlignment="1" applyProtection="1">
      <alignment horizontal="center" vertical="center"/>
    </xf>
    <xf numFmtId="1" fontId="59" fillId="24" borderId="51" xfId="0" applyNumberFormat="1" applyFont="1" applyFill="1" applyBorder="1" applyAlignment="1">
      <alignment horizontal="center" vertical="center"/>
    </xf>
    <xf numFmtId="1" fontId="59" fillId="24" borderId="51" xfId="3" applyNumberFormat="1" applyFont="1" applyFill="1" applyBorder="1" applyAlignment="1" applyProtection="1">
      <alignment horizontal="center" vertical="center"/>
    </xf>
    <xf numFmtId="168" fontId="54" fillId="26" borderId="20" xfId="36" applyFont="1" applyFill="1" applyBorder="1" applyAlignment="1" applyProtection="1">
      <alignment horizontal="right" vertical="center" wrapText="1"/>
    </xf>
    <xf numFmtId="10" fontId="54" fillId="26" borderId="20" xfId="3" applyNumberFormat="1" applyFont="1" applyFill="1" applyBorder="1" applyAlignment="1" applyProtection="1">
      <alignment horizontal="center" vertical="center" wrapText="1"/>
    </xf>
    <xf numFmtId="168" fontId="158" fillId="26" borderId="20" xfId="36" applyFont="1" applyFill="1" applyBorder="1" applyAlignment="1" applyProtection="1">
      <alignment horizontal="right" vertical="center" wrapText="1"/>
    </xf>
    <xf numFmtId="169" fontId="158" fillId="26" borderId="20" xfId="36" applyNumberFormat="1" applyFont="1" applyFill="1" applyBorder="1" applyAlignment="1" applyProtection="1">
      <alignment horizontal="right" vertical="center" wrapText="1"/>
    </xf>
    <xf numFmtId="168" fontId="59" fillId="26" borderId="20" xfId="36" applyFont="1" applyFill="1" applyBorder="1" applyAlignment="1" applyProtection="1">
      <alignment horizontal="right" vertical="center" wrapText="1"/>
    </xf>
    <xf numFmtId="1" fontId="59" fillId="17" borderId="4" xfId="0" applyNumberFormat="1" applyFont="1" applyFill="1" applyBorder="1" applyAlignment="1">
      <alignment horizontal="center" vertical="center"/>
    </xf>
    <xf numFmtId="168" fontId="54" fillId="17" borderId="40" xfId="36" applyFont="1" applyFill="1" applyBorder="1" applyAlignment="1" applyProtection="1">
      <alignment horizontal="center" vertical="center"/>
    </xf>
    <xf numFmtId="10" fontId="54" fillId="17" borderId="40" xfId="3" applyNumberFormat="1" applyFont="1" applyFill="1" applyBorder="1" applyAlignment="1" applyProtection="1">
      <alignment horizontal="center" vertical="center"/>
    </xf>
    <xf numFmtId="173" fontId="54" fillId="17" borderId="40" xfId="36" applyNumberFormat="1" applyFont="1" applyFill="1" applyBorder="1" applyAlignment="1" applyProtection="1">
      <alignment horizontal="center" vertical="center"/>
    </xf>
    <xf numFmtId="173" fontId="158" fillId="17" borderId="40" xfId="0" applyNumberFormat="1" applyFont="1" applyFill="1" applyBorder="1" applyAlignment="1">
      <alignment horizontal="center" vertical="center" wrapText="1"/>
    </xf>
    <xf numFmtId="173" fontId="158" fillId="17" borderId="40" xfId="2" applyNumberFormat="1" applyFont="1" applyFill="1" applyBorder="1" applyAlignment="1" applyProtection="1">
      <alignment horizontal="right" vertical="center" wrapText="1"/>
    </xf>
    <xf numFmtId="173" fontId="158" fillId="17" borderId="40" xfId="2" applyNumberFormat="1" applyFont="1" applyFill="1" applyBorder="1" applyAlignment="1" applyProtection="1">
      <alignment horizontal="center" vertical="center" wrapText="1"/>
    </xf>
    <xf numFmtId="173" fontId="59" fillId="17" borderId="40" xfId="2" applyNumberFormat="1" applyFont="1" applyFill="1" applyBorder="1" applyAlignment="1" applyProtection="1">
      <alignment horizontal="right" vertical="center" wrapText="1"/>
    </xf>
    <xf numFmtId="1" fontId="54" fillId="17" borderId="40" xfId="0" applyNumberFormat="1" applyFont="1" applyFill="1" applyBorder="1" applyAlignment="1">
      <alignment horizontal="center" vertical="center"/>
    </xf>
    <xf numFmtId="10" fontId="54" fillId="16" borderId="40" xfId="3" applyNumberFormat="1" applyFont="1" applyFill="1" applyBorder="1" applyAlignment="1" applyProtection="1">
      <alignment horizontal="center" vertical="center"/>
    </xf>
    <xf numFmtId="0" fontId="50" fillId="0" borderId="0" xfId="0" applyFont="1"/>
    <xf numFmtId="0" fontId="59" fillId="97" borderId="4" xfId="0" applyFont="1" applyFill="1" applyBorder="1" applyAlignment="1">
      <alignment horizontal="left" vertical="center"/>
    </xf>
    <xf numFmtId="168" fontId="237" fillId="12" borderId="83" xfId="36" applyFont="1" applyFill="1" applyBorder="1" applyAlignment="1" applyProtection="1">
      <alignment horizontal="center" vertical="center" wrapText="1"/>
    </xf>
    <xf numFmtId="168" fontId="237" fillId="12" borderId="84" xfId="36" applyFont="1" applyFill="1" applyBorder="1" applyAlignment="1" applyProtection="1">
      <alignment horizontal="center" vertical="center" wrapText="1"/>
    </xf>
    <xf numFmtId="10" fontId="237" fillId="12" borderId="85" xfId="3" applyNumberFormat="1" applyFont="1" applyFill="1" applyBorder="1" applyAlignment="1" applyProtection="1">
      <alignment horizontal="center" vertical="center" wrapText="1"/>
    </xf>
    <xf numFmtId="173" fontId="237" fillId="12" borderId="84" xfId="36" applyNumberFormat="1" applyFont="1" applyFill="1" applyBorder="1" applyAlignment="1" applyProtection="1">
      <alignment horizontal="center" vertical="center" wrapText="1"/>
    </xf>
    <xf numFmtId="176" fontId="240" fillId="12" borderId="86" xfId="1" applyNumberFormat="1" applyFont="1" applyFill="1" applyBorder="1" applyAlignment="1" applyProtection="1">
      <alignment horizontal="center" vertical="center"/>
    </xf>
    <xf numFmtId="173" fontId="240" fillId="12" borderId="86" xfId="2" applyNumberFormat="1" applyFont="1" applyFill="1" applyBorder="1" applyAlignment="1" applyProtection="1">
      <alignment horizontal="center" vertical="center"/>
    </xf>
    <xf numFmtId="169" fontId="240" fillId="12" borderId="86" xfId="0" applyNumberFormat="1" applyFont="1" applyFill="1" applyBorder="1" applyAlignment="1">
      <alignment horizontal="center" vertical="center"/>
    </xf>
    <xf numFmtId="169" fontId="175" fillId="12" borderId="87" xfId="0" applyNumberFormat="1" applyFont="1" applyFill="1" applyBorder="1" applyAlignment="1">
      <alignment horizontal="center" vertical="center"/>
    </xf>
    <xf numFmtId="169" fontId="240" fillId="12" borderId="14" xfId="0" applyNumberFormat="1" applyFont="1" applyFill="1" applyBorder="1" applyAlignment="1">
      <alignment horizontal="center" vertical="center"/>
    </xf>
    <xf numFmtId="169" fontId="237" fillId="12" borderId="14" xfId="0" applyNumberFormat="1" applyFont="1" applyFill="1" applyBorder="1" applyAlignment="1">
      <alignment horizontal="center" vertical="center"/>
    </xf>
    <xf numFmtId="169" fontId="240" fillId="12" borderId="15" xfId="0" applyNumberFormat="1" applyFont="1" applyFill="1" applyBorder="1" applyAlignment="1">
      <alignment horizontal="center" vertical="center"/>
    </xf>
    <xf numFmtId="9" fontId="237" fillId="12" borderId="38" xfId="3" applyFont="1" applyFill="1" applyBorder="1" applyAlignment="1" applyProtection="1">
      <alignment horizontal="center" vertical="center" wrapText="1"/>
    </xf>
    <xf numFmtId="10" fontId="237" fillId="12" borderId="88" xfId="3" applyNumberFormat="1" applyFont="1" applyFill="1" applyBorder="1" applyAlignment="1" applyProtection="1">
      <alignment horizontal="center" vertical="center" wrapText="1"/>
    </xf>
    <xf numFmtId="1" fontId="237" fillId="12" borderId="86" xfId="0" applyNumberFormat="1" applyFont="1" applyFill="1" applyBorder="1" applyAlignment="1">
      <alignment horizontal="center" vertical="center"/>
    </xf>
    <xf numFmtId="1" fontId="237" fillId="12" borderId="87" xfId="0" applyNumberFormat="1" applyFont="1" applyFill="1" applyBorder="1" applyAlignment="1">
      <alignment horizontal="center" vertical="center"/>
    </xf>
    <xf numFmtId="1" fontId="237" fillId="12" borderId="38" xfId="0" applyNumberFormat="1" applyFont="1" applyFill="1" applyBorder="1" applyAlignment="1">
      <alignment horizontal="center" vertical="center"/>
    </xf>
    <xf numFmtId="1" fontId="237" fillId="12" borderId="88" xfId="1" applyNumberFormat="1" applyFont="1" applyFill="1" applyBorder="1" applyAlignment="1" applyProtection="1">
      <alignment horizontal="center" vertical="center"/>
    </xf>
    <xf numFmtId="1" fontId="240" fillId="12" borderId="87" xfId="0" applyNumberFormat="1" applyFont="1" applyFill="1" applyBorder="1" applyAlignment="1">
      <alignment horizontal="center" vertical="center"/>
    </xf>
    <xf numFmtId="0" fontId="237" fillId="15" borderId="46" xfId="0" applyFont="1" applyFill="1" applyBorder="1" applyAlignment="1">
      <alignment horizontal="center" vertical="center" wrapText="1"/>
    </xf>
    <xf numFmtId="0" fontId="43" fillId="15" borderId="38" xfId="26" applyFont="1" applyFill="1" applyBorder="1" applyAlignment="1">
      <alignment horizontal="center" vertical="center" wrapText="1"/>
    </xf>
    <xf numFmtId="0" fontId="237" fillId="15" borderId="94" xfId="0" applyFont="1" applyFill="1" applyBorder="1" applyAlignment="1">
      <alignment horizontal="center" vertical="center" wrapText="1"/>
    </xf>
    <xf numFmtId="168" fontId="38" fillId="59" borderId="77" xfId="3" applyNumberFormat="1" applyFont="1" applyFill="1" applyBorder="1" applyAlignment="1" applyProtection="1">
      <alignment horizontal="center" vertical="center"/>
    </xf>
    <xf numFmtId="10" fontId="38" fillId="59" borderId="59" xfId="3" applyNumberFormat="1" applyFont="1" applyFill="1" applyBorder="1" applyAlignment="1" applyProtection="1">
      <alignment horizontal="center" vertical="center"/>
    </xf>
    <xf numFmtId="173" fontId="158" fillId="109" borderId="4" xfId="36" applyNumberFormat="1" applyFont="1" applyFill="1" applyBorder="1" applyAlignment="1" applyProtection="1">
      <alignment horizontal="center" vertical="center" wrapText="1"/>
    </xf>
    <xf numFmtId="173" fontId="54" fillId="139" borderId="4" xfId="2" applyNumberFormat="1" applyFont="1" applyFill="1" applyBorder="1" applyAlignment="1" applyProtection="1">
      <alignment horizontal="right" vertical="center" wrapText="1"/>
    </xf>
    <xf numFmtId="1" fontId="22" fillId="24" borderId="51" xfId="1" applyNumberFormat="1" applyFont="1" applyFill="1" applyBorder="1" applyAlignment="1" applyProtection="1">
      <alignment horizontal="center" vertical="center"/>
    </xf>
    <xf numFmtId="1" fontId="157" fillId="24" borderId="51" xfId="3" applyNumberFormat="1" applyFont="1" applyFill="1" applyBorder="1" applyAlignment="1" applyProtection="1">
      <alignment horizontal="center" vertical="center"/>
    </xf>
    <xf numFmtId="10" fontId="39" fillId="59" borderId="4" xfId="3" applyNumberFormat="1" applyFont="1" applyFill="1" applyBorder="1" applyAlignment="1" applyProtection="1">
      <alignment horizontal="center" vertical="center"/>
    </xf>
    <xf numFmtId="168" fontId="38" fillId="63" borderId="59" xfId="0" applyNumberFormat="1" applyFont="1" applyFill="1" applyBorder="1" applyAlignment="1">
      <alignment vertical="center"/>
    </xf>
    <xf numFmtId="168" fontId="38" fillId="59" borderId="101" xfId="36" applyFont="1" applyFill="1" applyBorder="1" applyAlignment="1" applyProtection="1">
      <alignment horizontal="center" vertical="center"/>
    </xf>
    <xf numFmtId="1" fontId="246" fillId="168" borderId="4" xfId="0" applyNumberFormat="1" applyFont="1" applyFill="1" applyBorder="1" applyAlignment="1">
      <alignment horizontal="left" vertical="center"/>
    </xf>
    <xf numFmtId="173" fontId="52" fillId="107" borderId="4" xfId="2" applyNumberFormat="1" applyFont="1" applyFill="1" applyBorder="1" applyAlignment="1">
      <alignment vertical="center"/>
    </xf>
    <xf numFmtId="1" fontId="246" fillId="17" borderId="4" xfId="0" applyNumberFormat="1" applyFont="1" applyFill="1" applyBorder="1" applyAlignment="1">
      <alignment horizontal="left" vertical="center"/>
    </xf>
    <xf numFmtId="168" fontId="157" fillId="17" borderId="4" xfId="36" applyFont="1" applyFill="1" applyBorder="1" applyAlignment="1" applyProtection="1">
      <alignment vertical="center"/>
    </xf>
    <xf numFmtId="0" fontId="54" fillId="12" borderId="78" xfId="0" applyFont="1" applyFill="1" applyBorder="1" applyAlignment="1">
      <alignment vertical="center"/>
    </xf>
    <xf numFmtId="173" fontId="54" fillId="138" borderId="4" xfId="0" applyNumberFormat="1" applyFont="1" applyFill="1" applyBorder="1" applyAlignment="1">
      <alignment vertical="center" wrapText="1"/>
    </xf>
    <xf numFmtId="173" fontId="54" fillId="109" borderId="4" xfId="0" applyNumberFormat="1" applyFont="1" applyFill="1" applyBorder="1" applyAlignment="1">
      <alignment vertical="center" wrapText="1"/>
    </xf>
    <xf numFmtId="0" fontId="39" fillId="138" borderId="38" xfId="0" applyFont="1" applyFill="1" applyBorder="1" applyAlignment="1">
      <alignment horizontal="center" vertical="center" wrapText="1"/>
    </xf>
    <xf numFmtId="0" fontId="38" fillId="138" borderId="40" xfId="0" applyFont="1" applyFill="1" applyBorder="1" applyAlignment="1">
      <alignment horizontal="center" vertical="center" wrapText="1"/>
    </xf>
    <xf numFmtId="0" fontId="39" fillId="138" borderId="40" xfId="0" applyFont="1" applyFill="1" applyBorder="1" applyAlignment="1">
      <alignment horizontal="center" vertical="center" wrapText="1"/>
    </xf>
    <xf numFmtId="0" fontId="39" fillId="138" borderId="39" xfId="0" applyFont="1" applyFill="1" applyBorder="1" applyAlignment="1">
      <alignment horizontal="center" vertical="center" wrapText="1"/>
    </xf>
    <xf numFmtId="168" fontId="39" fillId="138" borderId="39" xfId="36" applyFont="1" applyFill="1" applyBorder="1" applyAlignment="1" applyProtection="1">
      <alignment horizontal="right" vertical="center" wrapText="1"/>
    </xf>
    <xf numFmtId="168" fontId="39" fillId="138" borderId="40" xfId="36" applyFont="1" applyFill="1" applyBorder="1" applyAlignment="1" applyProtection="1">
      <alignment horizontal="center" vertical="center" wrapText="1"/>
    </xf>
    <xf numFmtId="10" fontId="39" fillId="138" borderId="40" xfId="3" applyNumberFormat="1" applyFont="1" applyFill="1" applyBorder="1" applyAlignment="1" applyProtection="1">
      <alignment horizontal="center" vertical="center" wrapText="1"/>
    </xf>
    <xf numFmtId="173" fontId="39" fillId="138" borderId="39" xfId="36" applyNumberFormat="1" applyFont="1" applyFill="1" applyBorder="1" applyAlignment="1" applyProtection="1">
      <alignment horizontal="right" vertical="center" wrapText="1"/>
    </xf>
    <xf numFmtId="173" fontId="39" fillId="138" borderId="39" xfId="2" applyNumberFormat="1" applyFont="1" applyFill="1" applyBorder="1" applyAlignment="1" applyProtection="1">
      <alignment vertical="center" wrapText="1"/>
    </xf>
    <xf numFmtId="173" fontId="39" fillId="138" borderId="40" xfId="2" applyNumberFormat="1" applyFont="1" applyFill="1" applyBorder="1" applyAlignment="1" applyProtection="1">
      <alignment horizontal="center" vertical="center" wrapText="1"/>
    </xf>
    <xf numFmtId="168" fontId="121" fillId="138" borderId="40" xfId="36" applyFont="1" applyFill="1" applyBorder="1" applyAlignment="1" applyProtection="1">
      <alignment horizontal="center" vertical="center" wrapText="1"/>
    </xf>
    <xf numFmtId="1" fontId="39" fillId="138" borderId="39" xfId="0" applyNumberFormat="1" applyFont="1" applyFill="1" applyBorder="1" applyAlignment="1">
      <alignment horizontal="center" vertical="center" wrapText="1"/>
    </xf>
    <xf numFmtId="1" fontId="121" fillId="138" borderId="39" xfId="0" applyNumberFormat="1" applyFont="1" applyFill="1" applyBorder="1" applyAlignment="1">
      <alignment horizontal="center" vertical="center" wrapText="1"/>
    </xf>
    <xf numFmtId="10" fontId="121" fillId="138" borderId="40" xfId="3" applyNumberFormat="1" applyFont="1" applyFill="1" applyBorder="1" applyAlignment="1" applyProtection="1">
      <alignment horizontal="center" vertical="center" wrapText="1"/>
    </xf>
    <xf numFmtId="1" fontId="39" fillId="138" borderId="40" xfId="3" applyNumberFormat="1" applyFont="1" applyFill="1" applyBorder="1" applyAlignment="1" applyProtection="1">
      <alignment horizontal="center" vertical="center" wrapText="1"/>
    </xf>
    <xf numFmtId="1" fontId="39" fillId="138" borderId="40" xfId="1" applyNumberFormat="1" applyFont="1" applyFill="1" applyBorder="1" applyAlignment="1" applyProtection="1">
      <alignment horizontal="center" vertical="center" wrapText="1"/>
    </xf>
    <xf numFmtId="14" fontId="159" fillId="138" borderId="64" xfId="0" applyNumberFormat="1" applyFont="1" applyFill="1" applyBorder="1" applyAlignment="1">
      <alignment horizontal="center" vertical="center" wrapText="1"/>
    </xf>
    <xf numFmtId="14" fontId="159" fillId="138" borderId="40" xfId="0" applyNumberFormat="1" applyFont="1" applyFill="1" applyBorder="1" applyAlignment="1">
      <alignment horizontal="center" vertical="center" wrapText="1"/>
    </xf>
    <xf numFmtId="14" fontId="39" fillId="138" borderId="40" xfId="0" applyNumberFormat="1" applyFont="1" applyFill="1" applyBorder="1" applyAlignment="1">
      <alignment horizontal="center" vertical="center" wrapText="1"/>
    </xf>
    <xf numFmtId="14" fontId="39" fillId="138" borderId="41" xfId="0" applyNumberFormat="1" applyFont="1" applyFill="1" applyBorder="1" applyAlignment="1">
      <alignment horizontal="center" vertical="center" wrapText="1"/>
    </xf>
    <xf numFmtId="0" fontId="39" fillId="111" borderId="0" xfId="0" applyFont="1" applyFill="1" applyAlignment="1">
      <alignment wrapText="1"/>
    </xf>
    <xf numFmtId="0" fontId="39" fillId="16" borderId="47" xfId="0" applyFont="1" applyFill="1" applyBorder="1" applyAlignment="1">
      <alignment horizontal="center" vertical="center" wrapText="1"/>
    </xf>
    <xf numFmtId="0" fontId="22" fillId="109" borderId="4" xfId="0" applyFont="1" applyFill="1" applyBorder="1" applyAlignment="1">
      <alignment horizontal="justify" vertical="center" wrapText="1"/>
    </xf>
    <xf numFmtId="0" fontId="22" fillId="138" borderId="4" xfId="0" applyFont="1" applyFill="1" applyBorder="1" applyAlignment="1">
      <alignment horizontal="justify" vertical="center" wrapText="1"/>
    </xf>
    <xf numFmtId="0" fontId="22" fillId="95" borderId="51" xfId="0" applyFont="1" applyFill="1" applyBorder="1" applyAlignment="1">
      <alignment horizontal="justify" vertical="center" wrapText="1"/>
    </xf>
    <xf numFmtId="168" fontId="39" fillId="16" borderId="40" xfId="36" applyFont="1" applyFill="1" applyBorder="1" applyAlignment="1" applyProtection="1">
      <alignment horizontal="right" vertical="center" wrapText="1"/>
    </xf>
    <xf numFmtId="0" fontId="38" fillId="16" borderId="47" xfId="0" applyFont="1" applyFill="1" applyBorder="1" applyAlignment="1">
      <alignment horizontal="center" vertical="center" wrapText="1"/>
    </xf>
    <xf numFmtId="0" fontId="39" fillId="16" borderId="40" xfId="0" applyFont="1" applyFill="1" applyBorder="1" applyAlignment="1">
      <alignment horizontal="center" vertical="center" wrapText="1"/>
    </xf>
    <xf numFmtId="10" fontId="39" fillId="16" borderId="40" xfId="3" applyNumberFormat="1" applyFont="1" applyFill="1" applyBorder="1" applyAlignment="1" applyProtection="1">
      <alignment horizontal="center" vertical="center" wrapText="1"/>
    </xf>
    <xf numFmtId="173" fontId="39" fillId="16" borderId="40" xfId="36" applyNumberFormat="1" applyFont="1" applyFill="1" applyBorder="1" applyAlignment="1" applyProtection="1">
      <alignment horizontal="right" vertical="center" wrapText="1"/>
    </xf>
    <xf numFmtId="168" fontId="121" fillId="16" borderId="40" xfId="36" applyFont="1" applyFill="1" applyBorder="1" applyAlignment="1" applyProtection="1">
      <alignment horizontal="right" vertical="center" wrapText="1"/>
    </xf>
    <xf numFmtId="173" fontId="121" fillId="16" borderId="40" xfId="36" applyNumberFormat="1" applyFont="1" applyFill="1" applyBorder="1" applyAlignment="1" applyProtection="1">
      <alignment horizontal="right" vertical="center" wrapText="1"/>
    </xf>
    <xf numFmtId="173" fontId="121" fillId="16" borderId="40" xfId="2" applyNumberFormat="1" applyFont="1" applyFill="1" applyBorder="1" applyAlignment="1" applyProtection="1">
      <alignment horizontal="right" vertical="center" wrapText="1"/>
    </xf>
    <xf numFmtId="169" fontId="121" fillId="16" borderId="40" xfId="2" applyNumberFormat="1" applyFont="1" applyFill="1" applyBorder="1" applyAlignment="1" applyProtection="1">
      <alignment horizontal="right" vertical="center" wrapText="1"/>
    </xf>
    <xf numFmtId="173" fontId="39" fillId="16" borderId="40" xfId="2" applyNumberFormat="1" applyFont="1" applyFill="1" applyBorder="1" applyAlignment="1" applyProtection="1">
      <alignment horizontal="right" vertical="center" wrapText="1"/>
    </xf>
    <xf numFmtId="1" fontId="39" fillId="16" borderId="40" xfId="0" applyNumberFormat="1" applyFont="1" applyFill="1" applyBorder="1" applyAlignment="1">
      <alignment horizontal="center" vertical="center" wrapText="1"/>
    </xf>
    <xf numFmtId="14" fontId="159" fillId="16" borderId="40" xfId="0" applyNumberFormat="1" applyFont="1" applyFill="1" applyBorder="1" applyAlignment="1">
      <alignment horizontal="center" vertical="center" wrapText="1"/>
    </xf>
    <xf numFmtId="14" fontId="39" fillId="16" borderId="40" xfId="0" applyNumberFormat="1" applyFont="1" applyFill="1" applyBorder="1" applyAlignment="1">
      <alignment horizontal="center" vertical="center" wrapText="1"/>
    </xf>
    <xf numFmtId="14" fontId="39" fillId="16" borderId="41" xfId="0" applyNumberFormat="1" applyFont="1" applyFill="1" applyBorder="1" applyAlignment="1">
      <alignment horizontal="center" vertical="center" wrapText="1"/>
    </xf>
    <xf numFmtId="0" fontId="39" fillId="63" borderId="0" xfId="0" applyFont="1" applyFill="1" applyAlignment="1">
      <alignment vertical="center" wrapText="1"/>
    </xf>
    <xf numFmtId="0" fontId="39" fillId="0" borderId="0" xfId="0" applyFont="1" applyAlignment="1">
      <alignment vertical="center" wrapText="1"/>
    </xf>
    <xf numFmtId="168" fontId="59" fillId="58" borderId="51" xfId="36" applyFont="1" applyFill="1" applyBorder="1" applyAlignment="1" applyProtection="1">
      <alignment vertical="center" wrapText="1"/>
    </xf>
    <xf numFmtId="14" fontId="39" fillId="26" borderId="23" xfId="36" applyNumberFormat="1" applyFont="1" applyFill="1" applyBorder="1" applyAlignment="1" applyProtection="1">
      <alignment horizontal="center" vertical="center" wrapText="1"/>
    </xf>
    <xf numFmtId="14" fontId="39" fillId="26" borderId="91" xfId="36" applyNumberFormat="1" applyFont="1" applyFill="1" applyBorder="1" applyAlignment="1" applyProtection="1">
      <alignment horizontal="center" vertical="center"/>
    </xf>
    <xf numFmtId="168" fontId="39" fillId="63" borderId="0" xfId="0" applyNumberFormat="1" applyFont="1" applyFill="1"/>
    <xf numFmtId="168" fontId="59" fillId="141" borderId="4" xfId="36" applyFont="1" applyFill="1" applyBorder="1" applyAlignment="1" applyProtection="1">
      <alignment vertical="center" wrapText="1"/>
    </xf>
    <xf numFmtId="0" fontId="55" fillId="63" borderId="0" xfId="0" applyFont="1" applyFill="1" applyAlignment="1">
      <alignment vertical="center"/>
    </xf>
    <xf numFmtId="0" fontId="246" fillId="141" borderId="3" xfId="0" applyFont="1" applyFill="1" applyBorder="1" applyAlignment="1">
      <alignment horizontal="left" vertical="center"/>
    </xf>
    <xf numFmtId="0" fontId="246" fillId="58" borderId="4" xfId="0" applyFont="1" applyFill="1" applyBorder="1" applyAlignment="1">
      <alignment horizontal="left" vertical="center"/>
    </xf>
    <xf numFmtId="168" fontId="54" fillId="141" borderId="4" xfId="36" applyFont="1" applyFill="1" applyBorder="1" applyAlignment="1" applyProtection="1">
      <alignment horizontal="right" vertical="center" wrapText="1"/>
    </xf>
    <xf numFmtId="168" fontId="54" fillId="141" borderId="4" xfId="36" applyFont="1" applyFill="1" applyBorder="1" applyAlignment="1" applyProtection="1">
      <alignment horizontal="center" vertical="center"/>
    </xf>
    <xf numFmtId="173" fontId="54" fillId="141" borderId="4" xfId="36" applyNumberFormat="1" applyFont="1" applyFill="1" applyBorder="1" applyAlignment="1" applyProtection="1">
      <alignment horizontal="center" vertical="center"/>
    </xf>
    <xf numFmtId="173" fontId="158" fillId="141" borderId="4" xfId="2" applyNumberFormat="1" applyFont="1" applyFill="1" applyBorder="1" applyAlignment="1" applyProtection="1">
      <alignment vertical="center" wrapText="1"/>
    </xf>
    <xf numFmtId="173" fontId="157" fillId="141" borderId="4" xfId="2" applyNumberFormat="1" applyFont="1" applyFill="1" applyBorder="1" applyAlignment="1" applyProtection="1">
      <alignment vertical="center" wrapText="1"/>
    </xf>
    <xf numFmtId="173" fontId="157" fillId="141" borderId="4" xfId="2" applyNumberFormat="1" applyFont="1" applyFill="1" applyBorder="1" applyAlignment="1" applyProtection="1">
      <alignment horizontal="right" vertical="center" wrapText="1"/>
    </xf>
    <xf numFmtId="173" fontId="59" fillId="141" borderId="4" xfId="2" applyNumberFormat="1" applyFont="1" applyFill="1" applyBorder="1" applyAlignment="1" applyProtection="1">
      <alignment horizontal="right" vertical="center" wrapText="1"/>
    </xf>
    <xf numFmtId="173" fontId="158" fillId="141" borderId="4" xfId="2" applyNumberFormat="1" applyFont="1" applyFill="1" applyBorder="1" applyAlignment="1" applyProtection="1">
      <alignment horizontal="right" vertical="center" wrapText="1"/>
    </xf>
    <xf numFmtId="1" fontId="59" fillId="141" borderId="4" xfId="0" applyNumberFormat="1" applyFont="1" applyFill="1" applyBorder="1" applyAlignment="1">
      <alignment horizontal="center" vertical="center" wrapText="1"/>
    </xf>
    <xf numFmtId="1" fontId="59" fillId="141" borderId="4" xfId="1" applyNumberFormat="1" applyFont="1" applyFill="1" applyBorder="1" applyAlignment="1" applyProtection="1">
      <alignment horizontal="center" vertical="center" wrapText="1"/>
    </xf>
    <xf numFmtId="1" fontId="207" fillId="141" borderId="4" xfId="0" applyNumberFormat="1" applyFont="1" applyFill="1" applyBorder="1" applyAlignment="1">
      <alignment horizontal="center" vertical="center" wrapText="1"/>
    </xf>
    <xf numFmtId="1" fontId="36" fillId="141" borderId="4" xfId="0" applyNumberFormat="1" applyFont="1" applyFill="1" applyBorder="1" applyAlignment="1">
      <alignment horizontal="center" vertical="center" wrapText="1"/>
    </xf>
    <xf numFmtId="0" fontId="37" fillId="26" borderId="47" xfId="0" applyFont="1" applyFill="1" applyBorder="1" applyAlignment="1">
      <alignment vertical="center" wrapText="1"/>
    </xf>
    <xf numFmtId="0" fontId="37" fillId="26" borderId="47" xfId="0" applyFont="1" applyFill="1" applyBorder="1" applyAlignment="1">
      <alignment horizontal="center" vertical="center" wrapText="1"/>
    </xf>
    <xf numFmtId="173" fontId="54" fillId="26" borderId="40" xfId="2" applyNumberFormat="1" applyFont="1" applyFill="1" applyBorder="1" applyAlignment="1" applyProtection="1">
      <alignment horizontal="right" vertical="center"/>
    </xf>
    <xf numFmtId="0" fontId="40" fillId="26" borderId="47" xfId="0" applyFont="1" applyFill="1" applyBorder="1" applyAlignment="1">
      <alignment horizontal="center" vertical="center" wrapText="1"/>
    </xf>
    <xf numFmtId="173" fontId="158" fillId="26" borderId="40" xfId="2" applyNumberFormat="1" applyFont="1" applyFill="1" applyBorder="1" applyAlignment="1" applyProtection="1">
      <alignment horizontal="right" vertical="center"/>
    </xf>
    <xf numFmtId="173" fontId="59" fillId="26" borderId="40" xfId="2" applyNumberFormat="1" applyFont="1" applyFill="1" applyBorder="1" applyAlignment="1" applyProtection="1">
      <alignment horizontal="right" vertical="center"/>
    </xf>
    <xf numFmtId="169" fontId="54" fillId="26" borderId="40" xfId="2" applyNumberFormat="1" applyFont="1" applyFill="1" applyBorder="1" applyAlignment="1" applyProtection="1">
      <alignment horizontal="right" vertical="center"/>
    </xf>
    <xf numFmtId="37" fontId="54" fillId="26" borderId="40" xfId="2" applyNumberFormat="1" applyFont="1" applyFill="1" applyBorder="1" applyAlignment="1" applyProtection="1">
      <alignment horizontal="center" vertical="center"/>
    </xf>
    <xf numFmtId="9" fontId="50" fillId="100" borderId="40" xfId="3" applyFont="1" applyFill="1" applyBorder="1" applyAlignment="1" applyProtection="1">
      <alignment horizontal="center" vertical="center"/>
    </xf>
    <xf numFmtId="37" fontId="37" fillId="26" borderId="40" xfId="2" applyNumberFormat="1" applyFont="1" applyFill="1" applyBorder="1" applyAlignment="1" applyProtection="1">
      <alignment horizontal="center" vertical="center"/>
    </xf>
    <xf numFmtId="37" fontId="37" fillId="26" borderId="41" xfId="2" applyNumberFormat="1" applyFont="1" applyFill="1" applyBorder="1" applyAlignment="1" applyProtection="1">
      <alignment horizontal="center" vertical="center"/>
    </xf>
    <xf numFmtId="0" fontId="55" fillId="97" borderId="4" xfId="0" applyFont="1" applyFill="1" applyBorder="1" applyAlignment="1">
      <alignment vertical="center"/>
    </xf>
    <xf numFmtId="187" fontId="52" fillId="97" borderId="4" xfId="2" applyNumberFormat="1" applyFont="1" applyFill="1" applyBorder="1" applyAlignment="1">
      <alignment vertical="center"/>
    </xf>
    <xf numFmtId="0" fontId="55" fillId="80" borderId="51" xfId="0" applyFont="1" applyFill="1" applyBorder="1" applyAlignment="1">
      <alignment horizontal="left" vertical="center"/>
    </xf>
    <xf numFmtId="0" fontId="55" fillId="80" borderId="14" xfId="0" applyFont="1" applyFill="1" applyBorder="1" applyAlignment="1">
      <alignment horizontal="left" vertical="center"/>
    </xf>
    <xf numFmtId="0" fontId="55" fillId="97" borderId="3" xfId="0" applyFont="1" applyFill="1" applyBorder="1" applyAlignment="1">
      <alignment horizontal="left" vertical="center"/>
    </xf>
    <xf numFmtId="0" fontId="55" fillId="97" borderId="34" xfId="0" applyFont="1" applyFill="1" applyBorder="1" applyAlignment="1">
      <alignment horizontal="left" vertical="center"/>
    </xf>
    <xf numFmtId="0" fontId="22" fillId="141" borderId="20" xfId="0" applyFont="1" applyFill="1" applyBorder="1" applyAlignment="1">
      <alignment horizontal="center" vertical="center" wrapText="1"/>
    </xf>
    <xf numFmtId="0" fontId="59" fillId="143" borderId="20" xfId="0" applyFont="1" applyFill="1" applyBorder="1" applyAlignment="1">
      <alignment horizontal="center" vertical="center" wrapText="1"/>
    </xf>
    <xf numFmtId="0" fontId="55" fillId="80" borderId="4" xfId="0" applyFont="1" applyFill="1" applyBorder="1" applyAlignment="1">
      <alignment vertical="center"/>
    </xf>
    <xf numFmtId="14" fontId="0" fillId="0" borderId="4" xfId="0" applyNumberFormat="1" applyBorder="1" applyAlignment="1">
      <alignment vertical="center"/>
    </xf>
    <xf numFmtId="0" fontId="235" fillId="0" borderId="4" xfId="0" applyFont="1" applyBorder="1" applyAlignment="1">
      <alignment horizontal="justify" vertical="center" wrapText="1"/>
    </xf>
    <xf numFmtId="175" fontId="119" fillId="0" borderId="4" xfId="2" applyBorder="1" applyAlignment="1">
      <alignment vertical="center"/>
    </xf>
    <xf numFmtId="0" fontId="0" fillId="0" borderId="4" xfId="0" applyBorder="1" applyAlignment="1">
      <alignment vertical="center"/>
    </xf>
    <xf numFmtId="0" fontId="76" fillId="0" borderId="4" xfId="0" applyFont="1" applyBorder="1" applyAlignment="1">
      <alignment horizontal="center" vertical="center"/>
    </xf>
    <xf numFmtId="0" fontId="26" fillId="0" borderId="4" xfId="0" applyFont="1" applyBorder="1" applyAlignment="1">
      <alignment horizontal="center"/>
    </xf>
    <xf numFmtId="0" fontId="52" fillId="80" borderId="4" xfId="0" applyFont="1" applyFill="1" applyBorder="1"/>
    <xf numFmtId="187" fontId="52" fillId="80" borderId="4" xfId="2" applyNumberFormat="1" applyFont="1" applyFill="1" applyBorder="1"/>
    <xf numFmtId="173" fontId="52" fillId="80" borderId="4" xfId="2" applyNumberFormat="1" applyFont="1" applyFill="1" applyBorder="1"/>
    <xf numFmtId="173" fontId="52" fillId="170" borderId="4" xfId="2" applyNumberFormat="1" applyFont="1" applyFill="1" applyBorder="1" applyAlignment="1">
      <alignment vertical="center"/>
    </xf>
    <xf numFmtId="0" fontId="22" fillId="21" borderId="51" xfId="0" applyFont="1" applyFill="1" applyBorder="1" applyAlignment="1">
      <alignment horizontal="justify" vertical="center" wrapText="1"/>
    </xf>
    <xf numFmtId="0" fontId="22" fillId="21" borderId="4" xfId="0" applyFont="1" applyFill="1" applyBorder="1" applyAlignment="1">
      <alignment horizontal="justify" vertical="center" wrapText="1"/>
    </xf>
    <xf numFmtId="0" fontId="22" fillId="21" borderId="4" xfId="0" applyFont="1" applyFill="1" applyBorder="1" applyAlignment="1">
      <alignment horizontal="left" vertical="center"/>
    </xf>
    <xf numFmtId="173" fontId="52" fillId="72" borderId="4" xfId="2" applyNumberFormat="1" applyFont="1" applyFill="1" applyBorder="1" applyAlignment="1">
      <alignment vertical="center"/>
    </xf>
    <xf numFmtId="168" fontId="54" fillId="21" borderId="4" xfId="36" applyFont="1" applyFill="1" applyBorder="1" applyAlignment="1" applyProtection="1">
      <alignment horizontal="right" vertical="center"/>
    </xf>
    <xf numFmtId="168" fontId="54" fillId="22" borderId="4" xfId="36" applyFont="1" applyFill="1" applyBorder="1" applyAlignment="1" applyProtection="1">
      <alignment horizontal="center" vertical="center"/>
    </xf>
    <xf numFmtId="10" fontId="59" fillId="22" borderId="4" xfId="3" applyNumberFormat="1" applyFont="1" applyFill="1" applyBorder="1" applyAlignment="1" applyProtection="1">
      <alignment horizontal="center" vertical="center"/>
    </xf>
    <xf numFmtId="173" fontId="54" fillId="22" borderId="4" xfId="36" applyNumberFormat="1" applyFont="1" applyFill="1" applyBorder="1" applyAlignment="1" applyProtection="1">
      <alignment horizontal="center" vertical="center"/>
    </xf>
    <xf numFmtId="10" fontId="59" fillId="21" borderId="4" xfId="3" applyNumberFormat="1" applyFont="1" applyFill="1" applyBorder="1" applyAlignment="1" applyProtection="1">
      <alignment horizontal="center" vertical="center"/>
    </xf>
    <xf numFmtId="173" fontId="157" fillId="21" borderId="4" xfId="2" applyNumberFormat="1" applyFont="1" applyFill="1" applyBorder="1" applyAlignment="1" applyProtection="1">
      <alignment vertical="center"/>
    </xf>
    <xf numFmtId="173" fontId="157" fillId="21" borderId="4" xfId="2" applyNumberFormat="1" applyFont="1" applyFill="1" applyBorder="1" applyAlignment="1" applyProtection="1">
      <alignment horizontal="right" vertical="center"/>
    </xf>
    <xf numFmtId="173" fontId="157" fillId="21" borderId="4" xfId="2" applyNumberFormat="1" applyFont="1" applyFill="1" applyBorder="1" applyAlignment="1" applyProtection="1">
      <alignment horizontal="center" vertical="center"/>
    </xf>
    <xf numFmtId="173" fontId="157" fillId="104" borderId="4" xfId="2" applyNumberFormat="1" applyFont="1" applyFill="1" applyBorder="1" applyAlignment="1" applyProtection="1">
      <alignment horizontal="center" vertical="center"/>
    </xf>
    <xf numFmtId="173" fontId="59" fillId="104" borderId="4" xfId="2" applyNumberFormat="1" applyFont="1" applyFill="1" applyBorder="1" applyAlignment="1" applyProtection="1">
      <alignment horizontal="center" vertical="center"/>
    </xf>
    <xf numFmtId="1" fontId="59" fillId="21" borderId="4" xfId="0" applyNumberFormat="1" applyFont="1" applyFill="1" applyBorder="1" applyAlignment="1">
      <alignment horizontal="center" vertical="center"/>
    </xf>
    <xf numFmtId="1" fontId="59" fillId="21" borderId="4" xfId="3" applyNumberFormat="1" applyFont="1" applyFill="1" applyBorder="1" applyAlignment="1" applyProtection="1">
      <alignment horizontal="center" vertical="center"/>
    </xf>
    <xf numFmtId="1" fontId="59" fillId="21" borderId="4" xfId="1" applyNumberFormat="1" applyFont="1" applyFill="1" applyBorder="1" applyAlignment="1" applyProtection="1">
      <alignment horizontal="center" vertical="center"/>
    </xf>
    <xf numFmtId="1" fontId="246" fillId="21" borderId="4" xfId="3" applyNumberFormat="1" applyFont="1" applyFill="1" applyBorder="1" applyAlignment="1" applyProtection="1">
      <alignment horizontal="center" vertical="center"/>
    </xf>
    <xf numFmtId="1" fontId="22" fillId="21" borderId="4" xfId="3" applyNumberFormat="1" applyFont="1" applyFill="1" applyBorder="1" applyAlignment="1" applyProtection="1">
      <alignment horizontal="center" vertical="center"/>
    </xf>
    <xf numFmtId="173" fontId="158" fillId="104" borderId="4" xfId="2" applyNumberFormat="1" applyFont="1" applyFill="1" applyBorder="1" applyAlignment="1" applyProtection="1">
      <alignment horizontal="center" vertical="center"/>
    </xf>
    <xf numFmtId="14" fontId="246" fillId="21" borderId="50" xfId="0" applyNumberFormat="1" applyFont="1" applyFill="1" applyBorder="1" applyAlignment="1">
      <alignment horizontal="center" vertical="center" wrapText="1"/>
    </xf>
    <xf numFmtId="14" fontId="246" fillId="112" borderId="31" xfId="0" applyNumberFormat="1" applyFont="1" applyFill="1" applyBorder="1" applyAlignment="1">
      <alignment horizontal="center" vertical="center" wrapText="1"/>
    </xf>
    <xf numFmtId="14" fontId="246" fillId="21" borderId="61" xfId="0" applyNumberFormat="1" applyFont="1" applyFill="1" applyBorder="1" applyAlignment="1">
      <alignment horizontal="center" vertical="center" wrapText="1"/>
    </xf>
    <xf numFmtId="1" fontId="22" fillId="21" borderId="58" xfId="3" applyNumberFormat="1" applyFont="1" applyFill="1" applyBorder="1" applyAlignment="1" applyProtection="1">
      <alignment horizontal="center" vertical="center"/>
    </xf>
    <xf numFmtId="1" fontId="22" fillId="21" borderId="32" xfId="3" applyNumberFormat="1" applyFont="1" applyFill="1" applyBorder="1" applyAlignment="1" applyProtection="1">
      <alignment horizontal="center" vertical="center"/>
    </xf>
    <xf numFmtId="1" fontId="22" fillId="23" borderId="32" xfId="3" applyNumberFormat="1" applyFont="1" applyFill="1" applyBorder="1" applyAlignment="1" applyProtection="1">
      <alignment horizontal="center" vertical="center"/>
    </xf>
    <xf numFmtId="0" fontId="22" fillId="112" borderId="4" xfId="0" applyFont="1" applyFill="1" applyBorder="1" applyAlignment="1">
      <alignment horizontal="justify" vertical="center" wrapText="1"/>
    </xf>
    <xf numFmtId="0" fontId="22" fillId="21" borderId="23" xfId="0" applyFont="1" applyFill="1" applyBorder="1" applyAlignment="1">
      <alignment horizontal="left" vertical="center" wrapText="1"/>
    </xf>
    <xf numFmtId="0" fontId="76" fillId="0" borderId="3" xfId="0" applyFont="1" applyBorder="1" applyAlignment="1">
      <alignment horizontal="center" vertical="center"/>
    </xf>
    <xf numFmtId="14" fontId="0" fillId="0" borderId="98" xfId="0" applyNumberFormat="1" applyBorder="1" applyAlignment="1">
      <alignment horizontal="center" vertical="center"/>
    </xf>
    <xf numFmtId="14" fontId="0" fillId="0" borderId="36" xfId="0" applyNumberFormat="1" applyBorder="1" applyAlignment="1">
      <alignment vertical="center"/>
    </xf>
    <xf numFmtId="0" fontId="235" fillId="0" borderId="3" xfId="0" applyFont="1" applyBorder="1" applyAlignment="1">
      <alignment horizontal="justify" vertical="center" wrapText="1"/>
    </xf>
    <xf numFmtId="0" fontId="26" fillId="0" borderId="33" xfId="0" applyFont="1" applyBorder="1" applyAlignment="1">
      <alignment horizontal="center"/>
    </xf>
    <xf numFmtId="14" fontId="0" fillId="0" borderId="33" xfId="0" applyNumberFormat="1" applyBorder="1" applyAlignment="1">
      <alignment vertical="center"/>
    </xf>
    <xf numFmtId="14" fontId="0" fillId="0" borderId="43" xfId="0" applyNumberFormat="1" applyBorder="1" applyAlignment="1">
      <alignment vertical="center"/>
    </xf>
    <xf numFmtId="0" fontId="26" fillId="0" borderId="4" xfId="0" applyFont="1" applyBorder="1" applyAlignment="1">
      <alignment horizontal="left"/>
    </xf>
    <xf numFmtId="175" fontId="119" fillId="0" borderId="3" xfId="2" applyBorder="1"/>
    <xf numFmtId="0" fontId="0" fillId="0" borderId="3" xfId="0" applyBorder="1"/>
    <xf numFmtId="0" fontId="26" fillId="0" borderId="23" xfId="0" applyFont="1" applyBorder="1" applyAlignment="1">
      <alignment horizontal="center"/>
    </xf>
    <xf numFmtId="0" fontId="50" fillId="15" borderId="17" xfId="26" applyFont="1" applyFill="1" applyBorder="1" applyAlignment="1">
      <alignment horizontal="center" vertical="center" wrapText="1"/>
    </xf>
    <xf numFmtId="0" fontId="41" fillId="29" borderId="92" xfId="26" applyFont="1" applyFill="1" applyBorder="1" applyAlignment="1">
      <alignment horizontal="center" vertical="center" wrapText="1"/>
    </xf>
    <xf numFmtId="0" fontId="45" fillId="29" borderId="51" xfId="26" applyFont="1" applyFill="1" applyBorder="1" applyAlignment="1">
      <alignment horizontal="center" vertical="center" wrapText="1"/>
    </xf>
    <xf numFmtId="0" fontId="45" fillId="29" borderId="51" xfId="26" applyFont="1" applyFill="1" applyBorder="1" applyAlignment="1">
      <alignment horizontal="justify" vertical="center" wrapText="1"/>
    </xf>
    <xf numFmtId="173" fontId="41" fillId="29" borderId="51" xfId="2" applyNumberFormat="1" applyFont="1" applyFill="1" applyBorder="1" applyAlignment="1" applyProtection="1">
      <alignment horizontal="center" vertical="center" wrapText="1"/>
    </xf>
    <xf numFmtId="173" fontId="45" fillId="29" borderId="51" xfId="2" applyNumberFormat="1" applyFont="1" applyFill="1" applyBorder="1" applyAlignment="1" applyProtection="1">
      <alignment horizontal="center" vertical="center" wrapText="1"/>
    </xf>
    <xf numFmtId="3" fontId="41" fillId="29" borderId="51" xfId="2" applyNumberFormat="1" applyFont="1" applyFill="1" applyBorder="1" applyAlignment="1" applyProtection="1">
      <alignment horizontal="center" vertical="center" wrapText="1"/>
    </xf>
    <xf numFmtId="3" fontId="41" fillId="29" borderId="51" xfId="26" applyNumberFormat="1" applyFont="1" applyFill="1" applyBorder="1" applyAlignment="1">
      <alignment horizontal="center" vertical="center" wrapText="1"/>
    </xf>
    <xf numFmtId="3" fontId="45" fillId="29" borderId="51" xfId="26" applyNumberFormat="1" applyFont="1" applyFill="1" applyBorder="1" applyAlignment="1">
      <alignment horizontal="center" vertical="center" wrapText="1"/>
    </xf>
    <xf numFmtId="10" fontId="41" fillId="29" borderId="51" xfId="3" applyNumberFormat="1" applyFont="1" applyFill="1" applyBorder="1" applyAlignment="1" applyProtection="1">
      <alignment horizontal="center" vertical="center" wrapText="1"/>
    </xf>
    <xf numFmtId="10" fontId="41" fillId="29" borderId="58" xfId="3" applyNumberFormat="1" applyFont="1" applyFill="1" applyBorder="1" applyAlignment="1" applyProtection="1">
      <alignment horizontal="center" vertical="center" wrapText="1"/>
    </xf>
    <xf numFmtId="0" fontId="45" fillId="29" borderId="69" xfId="26" applyFont="1" applyFill="1" applyBorder="1" applyAlignment="1">
      <alignment horizontal="center" vertical="center" wrapText="1"/>
    </xf>
    <xf numFmtId="10" fontId="41" fillId="29" borderId="32" xfId="3" applyNumberFormat="1" applyFont="1" applyFill="1" applyBorder="1" applyAlignment="1" applyProtection="1">
      <alignment horizontal="center" vertical="center" wrapText="1"/>
    </xf>
    <xf numFmtId="0" fontId="45" fillId="29" borderId="70" xfId="26" applyFont="1" applyFill="1" applyBorder="1" applyAlignment="1">
      <alignment horizontal="center" vertical="center" wrapText="1"/>
    </xf>
    <xf numFmtId="0" fontId="45" fillId="29" borderId="93" xfId="26" applyFont="1" applyFill="1" applyBorder="1" applyAlignment="1">
      <alignment horizontal="center" vertical="center" wrapText="1"/>
    </xf>
    <xf numFmtId="0" fontId="45" fillId="29" borderId="14" xfId="0" applyFont="1" applyFill="1" applyBorder="1" applyAlignment="1">
      <alignment horizontal="center" vertical="center" wrapText="1"/>
    </xf>
    <xf numFmtId="0" fontId="45" fillId="29" borderId="14" xfId="26" applyFont="1" applyFill="1" applyBorder="1" applyAlignment="1">
      <alignment horizontal="justify" vertical="center" wrapText="1"/>
    </xf>
    <xf numFmtId="173" fontId="41" fillId="29" borderId="14" xfId="2" applyNumberFormat="1" applyFont="1" applyFill="1" applyBorder="1" applyAlignment="1" applyProtection="1">
      <alignment horizontal="center" vertical="center" wrapText="1"/>
    </xf>
    <xf numFmtId="173" fontId="45" fillId="29" borderId="14" xfId="2" applyNumberFormat="1" applyFont="1" applyFill="1" applyBorder="1" applyAlignment="1" applyProtection="1">
      <alignment horizontal="center" vertical="center" wrapText="1"/>
    </xf>
    <xf numFmtId="3" fontId="41" fillId="29" borderId="14" xfId="2" applyNumberFormat="1" applyFont="1" applyFill="1" applyBorder="1" applyAlignment="1" applyProtection="1">
      <alignment horizontal="center" vertical="center" wrapText="1"/>
    </xf>
    <xf numFmtId="177" fontId="45" fillId="29" borderId="14" xfId="22" applyNumberFormat="1" applyFont="1" applyFill="1" applyBorder="1" applyAlignment="1" applyProtection="1">
      <alignment horizontal="center" vertical="center" wrapText="1"/>
    </xf>
    <xf numFmtId="10" fontId="41" fillId="29" borderId="14" xfId="3" applyNumberFormat="1" applyFont="1" applyFill="1" applyBorder="1" applyAlignment="1" applyProtection="1">
      <alignment horizontal="center" vertical="center" wrapText="1"/>
    </xf>
    <xf numFmtId="10" fontId="41" fillId="29" borderId="63" xfId="3" applyNumberFormat="1" applyFont="1" applyFill="1" applyBorder="1" applyAlignment="1" applyProtection="1">
      <alignment horizontal="center" vertical="center" wrapText="1"/>
    </xf>
    <xf numFmtId="0" fontId="22" fillId="109" borderId="4" xfId="0" applyFont="1" applyFill="1" applyBorder="1" applyAlignment="1">
      <alignment horizontal="center" vertical="center" wrapText="1"/>
    </xf>
    <xf numFmtId="0" fontId="22" fillId="138" borderId="4" xfId="0" applyFont="1" applyFill="1" applyBorder="1" applyAlignment="1">
      <alignment horizontal="center" vertical="center" wrapText="1"/>
    </xf>
    <xf numFmtId="168" fontId="59" fillId="95" borderId="4" xfId="0" applyNumberFormat="1" applyFont="1" applyFill="1" applyBorder="1" applyAlignment="1">
      <alignment horizontal="center" vertical="center" wrapText="1"/>
    </xf>
    <xf numFmtId="0" fontId="59" fillId="145" borderId="51" xfId="0" applyFont="1" applyFill="1" applyBorder="1" applyAlignment="1">
      <alignment horizontal="center" vertical="center" wrapText="1"/>
    </xf>
    <xf numFmtId="0" fontId="59" fillId="145" borderId="14" xfId="0" applyFont="1" applyFill="1" applyBorder="1" applyAlignment="1">
      <alignment horizontal="center" vertical="center" wrapText="1"/>
    </xf>
    <xf numFmtId="173" fontId="157" fillId="95" borderId="4" xfId="2" applyNumberFormat="1" applyFont="1" applyFill="1" applyBorder="1" applyAlignment="1" applyProtection="1">
      <alignment horizontal="right" vertical="center" wrapText="1"/>
    </xf>
    <xf numFmtId="173" fontId="157" fillId="95" borderId="4" xfId="2" applyNumberFormat="1" applyFont="1" applyFill="1" applyBorder="1" applyAlignment="1" applyProtection="1">
      <alignment horizontal="center" vertical="center" wrapText="1"/>
    </xf>
    <xf numFmtId="0" fontId="22" fillId="95" borderId="4" xfId="0" applyFont="1" applyFill="1" applyBorder="1" applyAlignment="1">
      <alignment horizontal="center" vertical="center" wrapText="1"/>
    </xf>
    <xf numFmtId="168" fontId="54" fillId="95" borderId="4" xfId="36" applyFont="1" applyFill="1" applyBorder="1" applyAlignment="1" applyProtection="1">
      <alignment horizontal="center" vertical="center" wrapText="1"/>
    </xf>
    <xf numFmtId="10" fontId="59" fillId="95" borderId="4" xfId="3" applyNumberFormat="1" applyFont="1" applyFill="1" applyBorder="1" applyAlignment="1" applyProtection="1">
      <alignment horizontal="center" vertical="center" wrapText="1"/>
    </xf>
    <xf numFmtId="0" fontId="22" fillId="141" borderId="4" xfId="0" applyFont="1" applyFill="1" applyBorder="1" applyAlignment="1">
      <alignment horizontal="center" vertical="center" wrapText="1"/>
    </xf>
    <xf numFmtId="10" fontId="59" fillId="141" borderId="4" xfId="3" applyNumberFormat="1" applyFont="1" applyFill="1" applyBorder="1" applyAlignment="1" applyProtection="1">
      <alignment horizontal="center" vertical="center"/>
    </xf>
    <xf numFmtId="10" fontId="59" fillId="24" borderId="51" xfId="3" applyNumberFormat="1" applyFont="1" applyFill="1" applyBorder="1" applyAlignment="1" applyProtection="1">
      <alignment horizontal="center" vertical="center"/>
    </xf>
    <xf numFmtId="10" fontId="59" fillId="24" borderId="14" xfId="3" applyNumberFormat="1" applyFont="1" applyFill="1" applyBorder="1" applyAlignment="1" applyProtection="1">
      <alignment horizontal="center" vertical="center"/>
    </xf>
    <xf numFmtId="0" fontId="59" fillId="27" borderId="4" xfId="0" applyFont="1" applyFill="1" applyBorder="1" applyAlignment="1">
      <alignment horizontal="center" vertical="center" wrapText="1"/>
    </xf>
    <xf numFmtId="0" fontId="59" fillId="143" borderId="34" xfId="0" applyFont="1" applyFill="1" applyBorder="1" applyAlignment="1">
      <alignment horizontal="center" vertical="center" wrapText="1"/>
    </xf>
    <xf numFmtId="0" fontId="59" fillId="143" borderId="4" xfId="0" applyFont="1" applyFill="1" applyBorder="1" applyAlignment="1">
      <alignment horizontal="center" vertical="center" wrapText="1"/>
    </xf>
    <xf numFmtId="0" fontId="37" fillId="141" borderId="34" xfId="0" applyFont="1" applyFill="1" applyBorder="1" applyAlignment="1">
      <alignment horizontal="center" vertical="center" wrapText="1"/>
    </xf>
    <xf numFmtId="0" fontId="22" fillId="141" borderId="34" xfId="0" applyFont="1" applyFill="1" applyBorder="1" applyAlignment="1">
      <alignment horizontal="center" vertical="center" wrapText="1"/>
    </xf>
    <xf numFmtId="1" fontId="59" fillId="141" borderId="34" xfId="0" applyNumberFormat="1" applyFont="1" applyFill="1" applyBorder="1" applyAlignment="1">
      <alignment horizontal="center" vertical="center"/>
    </xf>
    <xf numFmtId="1" fontId="59" fillId="141" borderId="4" xfId="0" applyNumberFormat="1" applyFont="1" applyFill="1" applyBorder="1" applyAlignment="1">
      <alignment horizontal="center" vertical="center"/>
    </xf>
    <xf numFmtId="10" fontId="59" fillId="141" borderId="34" xfId="3" applyNumberFormat="1" applyFont="1" applyFill="1" applyBorder="1" applyAlignment="1" applyProtection="1">
      <alignment horizontal="center" vertical="center"/>
    </xf>
    <xf numFmtId="0" fontId="22" fillId="141" borderId="34" xfId="0" applyFont="1" applyFill="1" applyBorder="1" applyAlignment="1">
      <alignment horizontal="justify" vertical="center" wrapText="1"/>
    </xf>
    <xf numFmtId="0" fontId="59" fillId="143" borderId="51" xfId="0" applyFont="1" applyFill="1" applyBorder="1" applyAlignment="1">
      <alignment horizontal="center" vertical="center" wrapText="1"/>
    </xf>
    <xf numFmtId="0" fontId="22" fillId="141" borderId="4" xfId="0" applyFont="1" applyFill="1" applyBorder="1" applyAlignment="1">
      <alignment horizontal="justify" vertical="center" wrapText="1"/>
    </xf>
    <xf numFmtId="0" fontId="37" fillId="24" borderId="51" xfId="0" applyFont="1" applyFill="1" applyBorder="1" applyAlignment="1">
      <alignment horizontal="center" vertical="center" wrapText="1"/>
    </xf>
    <xf numFmtId="0" fontId="37" fillId="24" borderId="14" xfId="0" applyFont="1" applyFill="1" applyBorder="1" applyAlignment="1">
      <alignment horizontal="center" vertical="center" wrapText="1"/>
    </xf>
    <xf numFmtId="0" fontId="22" fillId="24" borderId="51" xfId="0" applyFont="1" applyFill="1" applyBorder="1" applyAlignment="1">
      <alignment horizontal="center" vertical="center" wrapText="1"/>
    </xf>
    <xf numFmtId="0" fontId="22" fillId="24" borderId="14" xfId="0" applyFont="1" applyFill="1" applyBorder="1" applyAlignment="1">
      <alignment horizontal="center" vertical="center" wrapText="1"/>
    </xf>
    <xf numFmtId="0" fontId="22" fillId="24" borderId="51" xfId="0" applyFont="1" applyFill="1" applyBorder="1" applyAlignment="1">
      <alignment horizontal="justify" vertical="center" wrapText="1"/>
    </xf>
    <xf numFmtId="0" fontId="22" fillId="24" borderId="14" xfId="0" applyFont="1" applyFill="1" applyBorder="1" applyAlignment="1">
      <alignment horizontal="justify" vertical="center" wrapText="1"/>
    </xf>
    <xf numFmtId="14" fontId="22" fillId="95" borderId="4" xfId="0" applyNumberFormat="1" applyFont="1" applyFill="1" applyBorder="1" applyAlignment="1">
      <alignment horizontal="center" vertical="center" wrapText="1"/>
    </xf>
    <xf numFmtId="1" fontId="59" fillId="95" borderId="4" xfId="36" applyNumberFormat="1" applyFont="1" applyFill="1" applyBorder="1" applyAlignment="1" applyProtection="1">
      <alignment horizontal="center" vertical="center" wrapText="1"/>
    </xf>
    <xf numFmtId="1" fontId="246" fillId="95" borderId="4" xfId="36" applyNumberFormat="1" applyFont="1" applyFill="1" applyBorder="1" applyAlignment="1" applyProtection="1">
      <alignment horizontal="center" vertical="center" wrapText="1"/>
    </xf>
    <xf numFmtId="10" fontId="157" fillId="95" borderId="4" xfId="3" applyNumberFormat="1" applyFont="1" applyFill="1" applyBorder="1" applyAlignment="1" applyProtection="1">
      <alignment horizontal="center" vertical="center" wrapText="1"/>
    </xf>
    <xf numFmtId="1" fontId="59" fillId="95" borderId="4" xfId="1" applyNumberFormat="1" applyFont="1" applyFill="1" applyBorder="1" applyAlignment="1" applyProtection="1">
      <alignment horizontal="center" vertical="center" wrapText="1"/>
    </xf>
    <xf numFmtId="173" fontId="157" fillId="95" borderId="4" xfId="2" applyNumberFormat="1" applyFont="1" applyFill="1" applyBorder="1" applyAlignment="1" applyProtection="1">
      <alignment vertical="center" wrapText="1"/>
    </xf>
    <xf numFmtId="14" fontId="246" fillId="95" borderId="4" xfId="0" applyNumberFormat="1" applyFont="1" applyFill="1" applyBorder="1" applyAlignment="1">
      <alignment horizontal="center" vertical="center"/>
    </xf>
    <xf numFmtId="168" fontId="54" fillId="95" borderId="4" xfId="36" applyFont="1" applyFill="1" applyBorder="1" applyAlignment="1" applyProtection="1">
      <alignment horizontal="right" vertical="center" wrapText="1"/>
    </xf>
    <xf numFmtId="173" fontId="157" fillId="109" borderId="4" xfId="2" applyNumberFormat="1" applyFont="1" applyFill="1" applyBorder="1" applyAlignment="1" applyProtection="1">
      <alignment horizontal="right" vertical="center" wrapText="1"/>
    </xf>
    <xf numFmtId="0" fontId="22" fillId="15" borderId="4" xfId="0" applyFont="1" applyFill="1" applyBorder="1" applyAlignment="1">
      <alignment horizontal="center" vertical="center" wrapText="1"/>
    </xf>
    <xf numFmtId="168" fontId="54" fillId="109" borderId="4" xfId="36" applyFont="1" applyFill="1" applyBorder="1" applyAlignment="1" applyProtection="1">
      <alignment horizontal="right" vertical="center" wrapText="1"/>
    </xf>
    <xf numFmtId="10" fontId="59" fillId="109" borderId="4" xfId="3" applyNumberFormat="1" applyFont="1" applyFill="1" applyBorder="1" applyAlignment="1" applyProtection="1">
      <alignment horizontal="center" vertical="center" wrapText="1"/>
    </xf>
    <xf numFmtId="173" fontId="54" fillId="109" borderId="4" xfId="36" applyNumberFormat="1" applyFont="1" applyFill="1" applyBorder="1" applyAlignment="1" applyProtection="1">
      <alignment horizontal="right" vertical="center" wrapText="1"/>
    </xf>
    <xf numFmtId="175" fontId="157" fillId="109" borderId="4" xfId="2" applyFont="1" applyFill="1" applyBorder="1" applyAlignment="1" applyProtection="1">
      <alignment vertical="center" wrapText="1"/>
    </xf>
    <xf numFmtId="173" fontId="157" fillId="109" borderId="4" xfId="2" applyNumberFormat="1" applyFont="1" applyFill="1" applyBorder="1" applyAlignment="1" applyProtection="1">
      <alignment vertical="center" wrapText="1"/>
    </xf>
    <xf numFmtId="0" fontId="37" fillId="109" borderId="4" xfId="0" applyFont="1" applyFill="1" applyBorder="1" applyAlignment="1">
      <alignment horizontal="center" vertical="center" wrapText="1"/>
    </xf>
    <xf numFmtId="0" fontId="22" fillId="95" borderId="4" xfId="0" applyFont="1" applyFill="1" applyBorder="1" applyAlignment="1">
      <alignment horizontal="justify" vertical="center" wrapText="1"/>
    </xf>
    <xf numFmtId="0" fontId="37" fillId="95" borderId="4" xfId="0" applyFont="1" applyFill="1" applyBorder="1" applyAlignment="1">
      <alignment horizontal="center" vertical="center" wrapText="1"/>
    </xf>
    <xf numFmtId="1" fontId="246" fillId="109" borderId="4" xfId="36" applyNumberFormat="1" applyFont="1" applyFill="1" applyBorder="1" applyAlignment="1" applyProtection="1">
      <alignment horizontal="center" vertical="center" wrapText="1"/>
    </xf>
    <xf numFmtId="14" fontId="246" fillId="109" borderId="4" xfId="0" applyNumberFormat="1" applyFont="1" applyFill="1" applyBorder="1" applyAlignment="1">
      <alignment horizontal="center" vertical="center"/>
    </xf>
    <xf numFmtId="14" fontId="22" fillId="109" borderId="4" xfId="0" applyNumberFormat="1" applyFont="1" applyFill="1" applyBorder="1" applyAlignment="1">
      <alignment horizontal="center" vertical="center" wrapText="1"/>
    </xf>
    <xf numFmtId="1" fontId="59" fillId="109" borderId="4" xfId="1" applyNumberFormat="1" applyFont="1" applyFill="1" applyBorder="1" applyAlignment="1" applyProtection="1">
      <alignment horizontal="center" vertical="center" wrapText="1"/>
    </xf>
    <xf numFmtId="1" fontId="59" fillId="109" borderId="4" xfId="36" applyNumberFormat="1" applyFont="1" applyFill="1" applyBorder="1" applyAlignment="1" applyProtection="1">
      <alignment horizontal="center" vertical="center" wrapText="1"/>
    </xf>
    <xf numFmtId="1" fontId="157" fillId="109" borderId="4" xfId="36" applyNumberFormat="1" applyFont="1" applyFill="1" applyBorder="1" applyAlignment="1" applyProtection="1">
      <alignment horizontal="center" vertical="center" wrapText="1"/>
    </xf>
    <xf numFmtId="10" fontId="157" fillId="109" borderId="4" xfId="3" applyNumberFormat="1" applyFont="1" applyFill="1" applyBorder="1" applyAlignment="1" applyProtection="1">
      <alignment horizontal="center" vertical="center" wrapText="1"/>
    </xf>
    <xf numFmtId="0" fontId="59" fillId="109" borderId="4" xfId="0" applyFont="1" applyFill="1" applyBorder="1" applyAlignment="1">
      <alignment horizontal="center" vertical="center" wrapText="1"/>
    </xf>
    <xf numFmtId="1" fontId="59" fillId="139" borderId="4" xfId="36" applyNumberFormat="1" applyFont="1" applyFill="1" applyBorder="1" applyAlignment="1" applyProtection="1">
      <alignment horizontal="center" vertical="center" wrapText="1"/>
    </xf>
    <xf numFmtId="10" fontId="59" fillId="139" borderId="4" xfId="3" applyNumberFormat="1" applyFont="1" applyFill="1" applyBorder="1" applyAlignment="1" applyProtection="1">
      <alignment horizontal="center" vertical="center" wrapText="1"/>
    </xf>
    <xf numFmtId="1" fontId="59" fillId="139" borderId="4" xfId="1" applyNumberFormat="1" applyFont="1" applyFill="1" applyBorder="1" applyAlignment="1" applyProtection="1">
      <alignment horizontal="center" vertical="center" wrapText="1"/>
    </xf>
    <xf numFmtId="173" fontId="157" fillId="139" borderId="4" xfId="2" applyNumberFormat="1" applyFont="1" applyFill="1" applyBorder="1" applyAlignment="1" applyProtection="1">
      <alignment horizontal="right" vertical="center" wrapText="1"/>
    </xf>
    <xf numFmtId="173" fontId="54" fillId="139" borderId="4" xfId="36" applyNumberFormat="1" applyFont="1" applyFill="1" applyBorder="1" applyAlignment="1" applyProtection="1">
      <alignment horizontal="center" vertical="center" wrapText="1"/>
    </xf>
    <xf numFmtId="173" fontId="59" fillId="138" borderId="4" xfId="2" applyNumberFormat="1" applyFont="1" applyFill="1" applyBorder="1" applyAlignment="1" applyProtection="1">
      <alignment horizontal="center" vertical="center" wrapText="1"/>
    </xf>
    <xf numFmtId="173" fontId="158" fillId="138" borderId="4" xfId="2" applyNumberFormat="1" applyFont="1" applyFill="1" applyBorder="1" applyAlignment="1" applyProtection="1">
      <alignment horizontal="center" vertical="center" wrapText="1"/>
    </xf>
    <xf numFmtId="173" fontId="157" fillId="139" borderId="4" xfId="2" applyNumberFormat="1" applyFont="1" applyFill="1" applyBorder="1" applyAlignment="1" applyProtection="1">
      <alignment vertical="center" wrapText="1"/>
    </xf>
    <xf numFmtId="0" fontId="22" fillId="139" borderId="4" xfId="0" applyFont="1" applyFill="1" applyBorder="1" applyAlignment="1">
      <alignment horizontal="center" vertical="center" wrapText="1"/>
    </xf>
    <xf numFmtId="168" fontId="54" fillId="139" borderId="4" xfId="36" applyFont="1" applyFill="1" applyBorder="1" applyAlignment="1" applyProtection="1">
      <alignment horizontal="right" vertical="center" wrapText="1"/>
    </xf>
    <xf numFmtId="168" fontId="54" fillId="139" borderId="4" xfId="36" applyFont="1" applyFill="1" applyBorder="1" applyAlignment="1" applyProtection="1">
      <alignment horizontal="center" vertical="center" wrapText="1"/>
    </xf>
    <xf numFmtId="14" fontId="246" fillId="139" borderId="4" xfId="0" applyNumberFormat="1" applyFont="1" applyFill="1" applyBorder="1" applyAlignment="1">
      <alignment horizontal="center" vertical="center"/>
    </xf>
    <xf numFmtId="14" fontId="22" fillId="139" borderId="4" xfId="0" applyNumberFormat="1" applyFont="1" applyFill="1" applyBorder="1" applyAlignment="1">
      <alignment horizontal="center" vertical="center" wrapText="1"/>
    </xf>
    <xf numFmtId="1" fontId="246" fillId="138" borderId="4" xfId="36" applyNumberFormat="1" applyFont="1" applyFill="1" applyBorder="1" applyAlignment="1" applyProtection="1">
      <alignment horizontal="center" vertical="center" wrapText="1"/>
    </xf>
    <xf numFmtId="14" fontId="246" fillId="138" borderId="4" xfId="0" applyNumberFormat="1" applyFont="1" applyFill="1" applyBorder="1" applyAlignment="1">
      <alignment horizontal="center" vertical="center"/>
    </xf>
    <xf numFmtId="14" fontId="22" fillId="138" borderId="4" xfId="0" applyNumberFormat="1" applyFont="1" applyFill="1" applyBorder="1" applyAlignment="1">
      <alignment horizontal="center" vertical="center" wrapText="1"/>
    </xf>
    <xf numFmtId="1" fontId="59" fillId="138" borderId="4" xfId="1" applyNumberFormat="1" applyFont="1" applyFill="1" applyBorder="1" applyAlignment="1" applyProtection="1">
      <alignment horizontal="center" vertical="center" wrapText="1"/>
    </xf>
    <xf numFmtId="1" fontId="59" fillId="138" borderId="4" xfId="36" applyNumberFormat="1" applyFont="1" applyFill="1" applyBorder="1" applyAlignment="1" applyProtection="1">
      <alignment horizontal="center" vertical="center" wrapText="1"/>
    </xf>
    <xf numFmtId="173" fontId="157" fillId="138" borderId="4" xfId="2" applyNumberFormat="1" applyFont="1" applyFill="1" applyBorder="1" applyAlignment="1" applyProtection="1">
      <alignment horizontal="right" vertical="center" wrapText="1"/>
    </xf>
    <xf numFmtId="173" fontId="157" fillId="138" borderId="4" xfId="2" applyNumberFormat="1" applyFont="1" applyFill="1" applyBorder="1" applyAlignment="1" applyProtection="1">
      <alignment horizontal="center" vertical="center" wrapText="1"/>
    </xf>
    <xf numFmtId="168" fontId="54" fillId="138" borderId="4" xfId="36" applyFont="1" applyFill="1" applyBorder="1" applyAlignment="1" applyProtection="1">
      <alignment horizontal="center" vertical="center" wrapText="1"/>
    </xf>
    <xf numFmtId="10" fontId="59" fillId="138" borderId="4" xfId="3" applyNumberFormat="1" applyFont="1" applyFill="1" applyBorder="1" applyAlignment="1" applyProtection="1">
      <alignment horizontal="center" vertical="center" wrapText="1"/>
    </xf>
    <xf numFmtId="173" fontId="54" fillId="138" borderId="4" xfId="36" applyNumberFormat="1" applyFont="1" applyFill="1" applyBorder="1" applyAlignment="1" applyProtection="1">
      <alignment horizontal="center" vertical="center" wrapText="1"/>
    </xf>
    <xf numFmtId="173" fontId="157" fillId="138" borderId="4" xfId="2" applyNumberFormat="1" applyFont="1" applyFill="1" applyBorder="1" applyAlignment="1" applyProtection="1">
      <alignment vertical="center" wrapText="1"/>
    </xf>
    <xf numFmtId="168" fontId="158" fillId="138" borderId="4" xfId="36" applyFont="1" applyFill="1" applyBorder="1" applyAlignment="1" applyProtection="1">
      <alignment horizontal="center" vertical="center" wrapText="1"/>
    </xf>
    <xf numFmtId="0" fontId="37" fillId="138" borderId="4" xfId="0" applyFont="1" applyFill="1" applyBorder="1" applyAlignment="1">
      <alignment horizontal="center" vertical="center" wrapText="1"/>
    </xf>
    <xf numFmtId="168" fontId="54" fillId="138" borderId="4" xfId="36" applyFont="1" applyFill="1" applyBorder="1" applyAlignment="1" applyProtection="1">
      <alignment horizontal="right" vertical="center" wrapText="1"/>
    </xf>
    <xf numFmtId="0" fontId="22" fillId="139" borderId="4" xfId="0" applyFont="1" applyFill="1" applyBorder="1" applyAlignment="1">
      <alignment horizontal="justify" vertical="center" wrapText="1"/>
    </xf>
    <xf numFmtId="168" fontId="59" fillId="109" borderId="4" xfId="36" applyFont="1" applyFill="1" applyBorder="1" applyAlignment="1" applyProtection="1">
      <alignment horizontal="center" vertical="center" wrapText="1"/>
    </xf>
    <xf numFmtId="168" fontId="158" fillId="109" borderId="4" xfId="36" applyFont="1" applyFill="1" applyBorder="1" applyAlignment="1" applyProtection="1">
      <alignment horizontal="center" vertical="center" wrapText="1"/>
    </xf>
    <xf numFmtId="1" fontId="22" fillId="109" borderId="4" xfId="36" applyNumberFormat="1" applyFont="1" applyFill="1" applyBorder="1" applyAlignment="1" applyProtection="1">
      <alignment horizontal="center" vertical="center" wrapText="1"/>
    </xf>
    <xf numFmtId="168" fontId="54" fillId="109" borderId="4" xfId="0" applyNumberFormat="1" applyFont="1" applyFill="1" applyBorder="1" applyAlignment="1">
      <alignment horizontal="center" vertical="center" wrapText="1"/>
    </xf>
    <xf numFmtId="173" fontId="157" fillId="109" borderId="4" xfId="2" applyNumberFormat="1" applyFont="1" applyFill="1" applyBorder="1" applyAlignment="1" applyProtection="1">
      <alignment horizontal="center" vertical="center" wrapText="1"/>
    </xf>
    <xf numFmtId="0" fontId="22" fillId="95" borderId="34" xfId="0" applyFont="1" applyFill="1" applyBorder="1" applyAlignment="1">
      <alignment horizontal="justify" vertical="center" wrapText="1"/>
    </xf>
    <xf numFmtId="173" fontId="54" fillId="109" borderId="4" xfId="0" applyNumberFormat="1" applyFont="1" applyFill="1" applyBorder="1" applyAlignment="1">
      <alignment horizontal="center" vertical="center" wrapText="1"/>
    </xf>
    <xf numFmtId="10" fontId="59" fillId="17" borderId="4" xfId="3" applyNumberFormat="1" applyFont="1" applyFill="1" applyBorder="1" applyAlignment="1" applyProtection="1">
      <alignment horizontal="center" vertical="center"/>
    </xf>
    <xf numFmtId="168" fontId="54" fillId="17" borderId="4" xfId="36" applyFont="1" applyFill="1" applyBorder="1" applyAlignment="1" applyProtection="1">
      <alignment horizontal="right" vertical="center"/>
    </xf>
    <xf numFmtId="168" fontId="54" fillId="17" borderId="4" xfId="36" applyFont="1" applyFill="1" applyBorder="1" applyAlignment="1" applyProtection="1">
      <alignment horizontal="center" vertical="center"/>
    </xf>
    <xf numFmtId="1" fontId="59" fillId="17" borderId="4" xfId="1" applyNumberFormat="1" applyFont="1" applyFill="1" applyBorder="1" applyAlignment="1" applyProtection="1">
      <alignment horizontal="center" vertical="center"/>
    </xf>
    <xf numFmtId="0" fontId="59" fillId="17" borderId="4" xfId="0" applyFont="1" applyFill="1" applyBorder="1" applyAlignment="1">
      <alignment horizontal="center" vertical="center" wrapText="1"/>
    </xf>
    <xf numFmtId="10" fontId="157" fillId="138" borderId="34" xfId="3" applyNumberFormat="1" applyFont="1" applyFill="1" applyBorder="1" applyAlignment="1" applyProtection="1">
      <alignment horizontal="center" vertical="center" wrapText="1"/>
    </xf>
    <xf numFmtId="0" fontId="59" fillId="140" borderId="4" xfId="0" applyFont="1" applyFill="1" applyBorder="1" applyAlignment="1">
      <alignment horizontal="center" vertical="center" wrapText="1"/>
    </xf>
    <xf numFmtId="0" fontId="37" fillId="139" borderId="4" xfId="0" applyFont="1" applyFill="1" applyBorder="1" applyAlignment="1">
      <alignment horizontal="center" vertical="center" wrapText="1"/>
    </xf>
    <xf numFmtId="0" fontId="22" fillId="139" borderId="3" xfId="0" applyFont="1" applyFill="1" applyBorder="1" applyAlignment="1">
      <alignment horizontal="center" vertical="center" wrapText="1"/>
    </xf>
    <xf numFmtId="0" fontId="37" fillId="109" borderId="3" xfId="0" applyFont="1" applyFill="1" applyBorder="1" applyAlignment="1">
      <alignment horizontal="center" vertical="center" wrapText="1"/>
    </xf>
    <xf numFmtId="0" fontId="246" fillId="24" borderId="14" xfId="0" applyFont="1" applyFill="1" applyBorder="1" applyAlignment="1">
      <alignment horizontal="center" vertical="center" wrapText="1"/>
    </xf>
    <xf numFmtId="168" fontId="54" fillId="24" borderId="14" xfId="36" applyFont="1" applyFill="1" applyBorder="1" applyAlignment="1" applyProtection="1">
      <alignment horizontal="right" vertical="center"/>
    </xf>
    <xf numFmtId="168" fontId="54" fillId="24" borderId="14" xfId="36" applyFont="1" applyFill="1" applyBorder="1" applyAlignment="1" applyProtection="1">
      <alignment horizontal="center" vertical="center"/>
    </xf>
    <xf numFmtId="173" fontId="54" fillId="24" borderId="14" xfId="36" applyNumberFormat="1" applyFont="1" applyFill="1" applyBorder="1" applyAlignment="1" applyProtection="1">
      <alignment horizontal="center" vertical="center"/>
    </xf>
    <xf numFmtId="173" fontId="157" fillId="24" borderId="14" xfId="2" applyNumberFormat="1" applyFont="1" applyFill="1" applyBorder="1" applyAlignment="1" applyProtection="1">
      <alignment vertical="center"/>
    </xf>
    <xf numFmtId="173" fontId="157" fillId="24" borderId="14" xfId="2" applyNumberFormat="1" applyFont="1" applyFill="1" applyBorder="1" applyAlignment="1" applyProtection="1">
      <alignment horizontal="center" vertical="center"/>
    </xf>
    <xf numFmtId="173" fontId="59" fillId="24" borderId="14" xfId="2" applyNumberFormat="1" applyFont="1" applyFill="1" applyBorder="1" applyAlignment="1" applyProtection="1">
      <alignment horizontal="center" vertical="center"/>
    </xf>
    <xf numFmtId="173" fontId="158" fillId="24" borderId="14" xfId="2" applyNumberFormat="1" applyFont="1" applyFill="1" applyBorder="1" applyAlignment="1" applyProtection="1">
      <alignment horizontal="center" vertical="center"/>
    </xf>
    <xf numFmtId="1" fontId="59" fillId="24" borderId="14" xfId="0" applyNumberFormat="1" applyFont="1" applyFill="1" applyBorder="1" applyAlignment="1">
      <alignment horizontal="center" vertical="center"/>
    </xf>
    <xf numFmtId="1" fontId="22" fillId="24" borderId="14" xfId="3" applyNumberFormat="1" applyFont="1" applyFill="1" applyBorder="1" applyAlignment="1" applyProtection="1">
      <alignment horizontal="center" vertical="center"/>
    </xf>
    <xf numFmtId="1" fontId="22" fillId="24" borderId="14" xfId="1" applyNumberFormat="1" applyFont="1" applyFill="1" applyBorder="1" applyAlignment="1" applyProtection="1">
      <alignment horizontal="center" vertical="center"/>
    </xf>
    <xf numFmtId="1" fontId="59" fillId="24" borderId="14" xfId="3" applyNumberFormat="1" applyFont="1" applyFill="1" applyBorder="1" applyAlignment="1" applyProtection="1">
      <alignment horizontal="center" vertical="center"/>
    </xf>
    <xf numFmtId="1" fontId="157" fillId="24" borderId="14" xfId="3" applyNumberFormat="1" applyFont="1" applyFill="1" applyBorder="1" applyAlignment="1" applyProtection="1">
      <alignment horizontal="center" vertical="center"/>
    </xf>
    <xf numFmtId="168" fontId="59" fillId="141" borderId="51" xfId="36" applyFont="1" applyFill="1" applyBorder="1" applyAlignment="1" applyProtection="1">
      <alignment vertical="center" wrapText="1"/>
    </xf>
    <xf numFmtId="0" fontId="40" fillId="26" borderId="40" xfId="0" applyFont="1" applyFill="1" applyBorder="1" applyAlignment="1">
      <alignment horizontal="center" vertical="center" wrapText="1"/>
    </xf>
    <xf numFmtId="14" fontId="37" fillId="26" borderId="40" xfId="0" applyNumberFormat="1" applyFont="1" applyFill="1" applyBorder="1" applyAlignment="1">
      <alignment horizontal="center" vertical="center" wrapText="1"/>
    </xf>
    <xf numFmtId="0" fontId="239" fillId="63" borderId="0" xfId="0" applyFont="1" applyFill="1"/>
    <xf numFmtId="0" fontId="63" fillId="63" borderId="0" xfId="0" applyFont="1" applyFill="1"/>
    <xf numFmtId="0" fontId="63" fillId="0" borderId="0" xfId="0" applyFont="1"/>
    <xf numFmtId="168" fontId="54" fillId="16" borderId="19" xfId="0" applyNumberFormat="1" applyFont="1" applyFill="1" applyBorder="1" applyAlignment="1">
      <alignment vertical="center" wrapText="1"/>
    </xf>
    <xf numFmtId="0" fontId="39" fillId="16" borderId="19" xfId="0" applyFont="1" applyFill="1" applyBorder="1" applyAlignment="1">
      <alignment horizontal="center" vertical="center" wrapText="1"/>
    </xf>
    <xf numFmtId="0" fontId="38" fillId="16" borderId="19" xfId="0" applyFont="1" applyFill="1" applyBorder="1" applyAlignment="1">
      <alignment horizontal="center" vertical="center" wrapText="1"/>
    </xf>
    <xf numFmtId="168" fontId="54" fillId="16" borderId="20" xfId="36" applyFont="1" applyFill="1" applyBorder="1" applyAlignment="1" applyProtection="1">
      <alignment horizontal="right" vertical="center"/>
    </xf>
    <xf numFmtId="10" fontId="54" fillId="16" borderId="20" xfId="3" applyNumberFormat="1" applyFont="1" applyFill="1" applyBorder="1" applyAlignment="1" applyProtection="1">
      <alignment horizontal="center" vertical="center"/>
    </xf>
    <xf numFmtId="168" fontId="158" fillId="16" borderId="19" xfId="0" applyNumberFormat="1" applyFont="1" applyFill="1" applyBorder="1" applyAlignment="1">
      <alignment vertical="center" wrapText="1"/>
    </xf>
    <xf numFmtId="169" fontId="158" fillId="16" borderId="19" xfId="0" applyNumberFormat="1" applyFont="1" applyFill="1" applyBorder="1" applyAlignment="1">
      <alignment horizontal="right" vertical="center" wrapText="1"/>
    </xf>
    <xf numFmtId="169" fontId="54" fillId="16" borderId="19" xfId="0" applyNumberFormat="1" applyFont="1" applyFill="1" applyBorder="1" applyAlignment="1">
      <alignment vertical="center" wrapText="1"/>
    </xf>
    <xf numFmtId="1" fontId="54" fillId="16" borderId="20" xfId="36" applyNumberFormat="1" applyFont="1" applyFill="1" applyBorder="1" applyAlignment="1" applyProtection="1">
      <alignment horizontal="center" vertical="center"/>
    </xf>
    <xf numFmtId="1" fontId="39" fillId="16" borderId="20" xfId="36" applyNumberFormat="1" applyFont="1" applyFill="1" applyBorder="1" applyAlignment="1" applyProtection="1">
      <alignment horizontal="center" vertical="center"/>
    </xf>
    <xf numFmtId="14" fontId="159" fillId="16" borderId="20" xfId="0" applyNumberFormat="1" applyFont="1" applyFill="1" applyBorder="1"/>
    <xf numFmtId="14" fontId="39" fillId="16" borderId="20" xfId="0" applyNumberFormat="1" applyFont="1" applyFill="1" applyBorder="1" applyAlignment="1">
      <alignment wrapText="1"/>
    </xf>
    <xf numFmtId="14" fontId="39" fillId="16" borderId="95" xfId="0" applyNumberFormat="1" applyFont="1" applyFill="1" applyBorder="1"/>
    <xf numFmtId="168" fontId="54" fillId="16" borderId="45" xfId="0" applyNumberFormat="1" applyFont="1" applyFill="1" applyBorder="1" applyAlignment="1">
      <alignment vertical="center" wrapText="1"/>
    </xf>
    <xf numFmtId="10" fontId="54" fillId="16" borderId="46" xfId="3" applyNumberFormat="1" applyFont="1" applyFill="1" applyBorder="1" applyAlignment="1" applyProtection="1">
      <alignment horizontal="center" vertical="center"/>
    </xf>
    <xf numFmtId="14" fontId="39" fillId="150" borderId="0" xfId="0" applyNumberFormat="1" applyFont="1" applyFill="1"/>
    <xf numFmtId="168" fontId="54" fillId="16" borderId="40" xfId="0" applyNumberFormat="1" applyFont="1" applyFill="1" applyBorder="1" applyAlignment="1">
      <alignment vertical="center" wrapText="1"/>
    </xf>
    <xf numFmtId="168" fontId="39" fillId="16" borderId="40" xfId="0" applyNumberFormat="1" applyFont="1" applyFill="1" applyBorder="1" applyAlignment="1">
      <alignment horizontal="center" vertical="center" wrapText="1"/>
    </xf>
    <xf numFmtId="0" fontId="38" fillId="16" borderId="40" xfId="0" applyFont="1" applyFill="1" applyBorder="1" applyAlignment="1">
      <alignment horizontal="center" vertical="center" wrapText="1"/>
    </xf>
    <xf numFmtId="168" fontId="158" fillId="16" borderId="40" xfId="0" applyNumberFormat="1" applyFont="1" applyFill="1" applyBorder="1" applyAlignment="1">
      <alignment vertical="center" wrapText="1"/>
    </xf>
    <xf numFmtId="0" fontId="39" fillId="26" borderId="55" xfId="0" applyFont="1" applyFill="1" applyBorder="1" applyAlignment="1">
      <alignment horizontal="center" vertical="center" wrapText="1"/>
    </xf>
    <xf numFmtId="168" fontId="39" fillId="26" borderId="55" xfId="0" applyNumberFormat="1" applyFont="1" applyFill="1" applyBorder="1" applyAlignment="1">
      <alignment vertical="center" wrapText="1"/>
    </xf>
    <xf numFmtId="0" fontId="38" fillId="26" borderId="55" xfId="0" applyFont="1" applyFill="1" applyBorder="1" applyAlignment="1">
      <alignment horizontal="center" vertical="center" wrapText="1"/>
    </xf>
    <xf numFmtId="0" fontId="39" fillId="26" borderId="74" xfId="0" applyFont="1" applyFill="1" applyBorder="1" applyAlignment="1">
      <alignment horizontal="center" vertical="center" wrapText="1"/>
    </xf>
    <xf numFmtId="0" fontId="39" fillId="26" borderId="0" xfId="0" applyFont="1" applyFill="1" applyAlignment="1">
      <alignment horizontal="center" vertical="center" wrapText="1"/>
    </xf>
    <xf numFmtId="168" fontId="39" fillId="26" borderId="55" xfId="36" applyFont="1" applyFill="1" applyBorder="1" applyAlignment="1" applyProtection="1">
      <alignment horizontal="right" vertical="center"/>
    </xf>
    <xf numFmtId="10" fontId="39" fillId="26" borderId="23" xfId="3" applyNumberFormat="1" applyFont="1" applyFill="1" applyBorder="1" applyAlignment="1" applyProtection="1">
      <alignment horizontal="center" vertical="center"/>
    </xf>
    <xf numFmtId="173" fontId="39" fillId="26" borderId="55" xfId="36" applyNumberFormat="1" applyFont="1" applyFill="1" applyBorder="1" applyAlignment="1" applyProtection="1">
      <alignment horizontal="right" vertical="center"/>
    </xf>
    <xf numFmtId="173" fontId="121" fillId="26" borderId="23" xfId="2" applyNumberFormat="1" applyFont="1" applyFill="1" applyBorder="1" applyAlignment="1" applyProtection="1">
      <alignment vertical="center"/>
    </xf>
    <xf numFmtId="173" fontId="121" fillId="26" borderId="23" xfId="2" applyNumberFormat="1" applyFont="1" applyFill="1" applyBorder="1" applyAlignment="1" applyProtection="1">
      <alignment horizontal="right" vertical="center"/>
    </xf>
    <xf numFmtId="173" fontId="121" fillId="26" borderId="23" xfId="2" applyNumberFormat="1" applyFont="1" applyFill="1" applyBorder="1" applyAlignment="1" applyProtection="1">
      <alignment horizontal="center" vertical="center"/>
    </xf>
    <xf numFmtId="173" fontId="39" fillId="26" borderId="23" xfId="2" applyNumberFormat="1" applyFont="1" applyFill="1" applyBorder="1" applyAlignment="1" applyProtection="1">
      <alignment horizontal="center" vertical="center"/>
    </xf>
    <xf numFmtId="1" fontId="39" fillId="26" borderId="23" xfId="0" applyNumberFormat="1" applyFont="1" applyFill="1" applyBorder="1" applyAlignment="1">
      <alignment horizontal="center" vertical="center"/>
    </xf>
    <xf numFmtId="1" fontId="39" fillId="26" borderId="23" xfId="3" applyNumberFormat="1" applyFont="1" applyFill="1" applyBorder="1" applyAlignment="1" applyProtection="1">
      <alignment horizontal="center" vertical="center"/>
    </xf>
    <xf numFmtId="1" fontId="39" fillId="26" borderId="91" xfId="3" applyNumberFormat="1" applyFont="1" applyFill="1" applyBorder="1" applyAlignment="1" applyProtection="1">
      <alignment horizontal="center" vertical="center"/>
    </xf>
    <xf numFmtId="0" fontId="22" fillId="21" borderId="3" xfId="0" applyFont="1" applyFill="1" applyBorder="1" applyAlignment="1">
      <alignment horizontal="justify" vertical="center" wrapText="1"/>
    </xf>
    <xf numFmtId="0" fontId="22" fillId="21" borderId="3" xfId="0" applyFont="1" applyFill="1" applyBorder="1" applyAlignment="1">
      <alignment horizontal="center" vertical="center" wrapText="1"/>
    </xf>
    <xf numFmtId="0" fontId="59" fillId="21" borderId="3" xfId="0" applyFont="1" applyFill="1" applyBorder="1" applyAlignment="1">
      <alignment horizontal="center" vertical="center" wrapText="1"/>
    </xf>
    <xf numFmtId="0" fontId="37" fillId="21" borderId="3" xfId="0" applyFont="1" applyFill="1" applyBorder="1" applyAlignment="1">
      <alignment horizontal="center" vertical="center" wrapText="1"/>
    </xf>
    <xf numFmtId="0" fontId="22" fillId="21" borderId="3" xfId="0" applyFont="1" applyFill="1" applyBorder="1" applyAlignment="1">
      <alignment horizontal="left" vertical="center"/>
    </xf>
    <xf numFmtId="173" fontId="59" fillId="21" borderId="3" xfId="0" applyNumberFormat="1" applyFont="1" applyFill="1" applyBorder="1" applyAlignment="1">
      <alignment vertical="center" wrapText="1"/>
    </xf>
    <xf numFmtId="168" fontId="54" fillId="21" borderId="3" xfId="36" applyFont="1" applyFill="1" applyBorder="1" applyAlignment="1" applyProtection="1">
      <alignment horizontal="right" vertical="center"/>
    </xf>
    <xf numFmtId="168" fontId="54" fillId="22" borderId="3" xfId="36" applyFont="1" applyFill="1" applyBorder="1" applyAlignment="1" applyProtection="1">
      <alignment horizontal="center" vertical="center"/>
    </xf>
    <xf numFmtId="10" fontId="59" fillId="21" borderId="3" xfId="3" applyNumberFormat="1" applyFont="1" applyFill="1" applyBorder="1" applyAlignment="1" applyProtection="1">
      <alignment horizontal="center" vertical="center"/>
    </xf>
    <xf numFmtId="173" fontId="54" fillId="22" borderId="3" xfId="36" applyNumberFormat="1" applyFont="1" applyFill="1" applyBorder="1" applyAlignment="1" applyProtection="1">
      <alignment horizontal="center" vertical="center"/>
    </xf>
    <xf numFmtId="173" fontId="157" fillId="21" borderId="3" xfId="2" applyNumberFormat="1" applyFont="1" applyFill="1" applyBorder="1" applyAlignment="1" applyProtection="1">
      <alignment vertical="center"/>
    </xf>
    <xf numFmtId="173" fontId="157" fillId="21" borderId="3" xfId="2" applyNumberFormat="1" applyFont="1" applyFill="1" applyBorder="1" applyAlignment="1" applyProtection="1">
      <alignment horizontal="center" vertical="center"/>
    </xf>
    <xf numFmtId="173" fontId="59" fillId="21" borderId="3" xfId="2" applyNumberFormat="1" applyFont="1" applyFill="1" applyBorder="1" applyAlignment="1" applyProtection="1">
      <alignment horizontal="center" vertical="center"/>
    </xf>
    <xf numFmtId="173" fontId="158" fillId="21" borderId="3" xfId="2" applyNumberFormat="1" applyFont="1" applyFill="1" applyBorder="1" applyAlignment="1" applyProtection="1">
      <alignment horizontal="center" vertical="center"/>
    </xf>
    <xf numFmtId="168" fontId="59" fillId="22" borderId="3" xfId="36" applyFont="1" applyFill="1" applyBorder="1" applyAlignment="1" applyProtection="1">
      <alignment horizontal="center" vertical="center"/>
    </xf>
    <xf numFmtId="168" fontId="157" fillId="22" borderId="3" xfId="36" applyFont="1" applyFill="1" applyBorder="1" applyAlignment="1" applyProtection="1">
      <alignment horizontal="center" vertical="center"/>
    </xf>
    <xf numFmtId="1" fontId="59" fillId="21" borderId="3" xfId="0" applyNumberFormat="1" applyFont="1" applyFill="1" applyBorder="1" applyAlignment="1">
      <alignment horizontal="center" vertical="center"/>
    </xf>
    <xf numFmtId="1" fontId="59" fillId="21" borderId="3" xfId="3" applyNumberFormat="1" applyFont="1" applyFill="1" applyBorder="1" applyAlignment="1" applyProtection="1">
      <alignment horizontal="center" vertical="center"/>
    </xf>
    <xf numFmtId="1" fontId="246" fillId="21" borderId="3" xfId="3" applyNumberFormat="1" applyFont="1" applyFill="1" applyBorder="1" applyAlignment="1" applyProtection="1">
      <alignment horizontal="center" vertical="center"/>
    </xf>
    <xf numFmtId="1" fontId="22" fillId="21" borderId="3" xfId="3" applyNumberFormat="1" applyFont="1" applyFill="1" applyBorder="1" applyAlignment="1" applyProtection="1">
      <alignment horizontal="center" vertical="center"/>
    </xf>
    <xf numFmtId="1" fontId="22" fillId="21" borderId="62" xfId="3" applyNumberFormat="1" applyFont="1" applyFill="1" applyBorder="1" applyAlignment="1" applyProtection="1">
      <alignment horizontal="center" vertical="center"/>
    </xf>
    <xf numFmtId="0" fontId="37" fillId="63" borderId="0" xfId="0" applyFont="1" applyFill="1" applyAlignment="1">
      <alignment wrapText="1"/>
    </xf>
    <xf numFmtId="0" fontId="37" fillId="0" borderId="0" xfId="0" applyFont="1" applyAlignment="1">
      <alignment wrapText="1"/>
    </xf>
    <xf numFmtId="169" fontId="54" fillId="23" borderId="40" xfId="0" applyNumberFormat="1" applyFont="1" applyFill="1" applyBorder="1" applyAlignment="1">
      <alignment vertical="center" wrapText="1"/>
    </xf>
    <xf numFmtId="0" fontId="40" fillId="23" borderId="40" xfId="0" applyFont="1" applyFill="1" applyBorder="1" applyAlignment="1">
      <alignment horizontal="center" vertical="center" wrapText="1"/>
    </xf>
    <xf numFmtId="173" fontId="54" fillId="23" borderId="40" xfId="2" applyNumberFormat="1" applyFont="1" applyFill="1" applyBorder="1" applyAlignment="1" applyProtection="1">
      <alignment vertical="center"/>
    </xf>
    <xf numFmtId="173" fontId="54" fillId="23" borderId="40" xfId="2" applyNumberFormat="1" applyFont="1" applyFill="1" applyBorder="1" applyAlignment="1" applyProtection="1">
      <alignment horizontal="right" vertical="center"/>
    </xf>
    <xf numFmtId="173" fontId="158" fillId="23" borderId="40" xfId="2" applyNumberFormat="1" applyFont="1" applyFill="1" applyBorder="1" applyAlignment="1" applyProtection="1">
      <alignment horizontal="right" vertical="center"/>
    </xf>
    <xf numFmtId="173" fontId="54" fillId="23" borderId="40" xfId="2" applyNumberFormat="1" applyFont="1" applyFill="1" applyBorder="1" applyAlignment="1" applyProtection="1">
      <alignment horizontal="center" vertical="center"/>
    </xf>
    <xf numFmtId="168" fontId="158" fillId="23" borderId="40" xfId="36" applyFont="1" applyFill="1" applyBorder="1" applyAlignment="1" applyProtection="1">
      <alignment horizontal="right" vertical="center"/>
    </xf>
    <xf numFmtId="1" fontId="239" fillId="23" borderId="40" xfId="0" applyNumberFormat="1" applyFont="1" applyFill="1" applyBorder="1" applyAlignment="1">
      <alignment horizontal="center" vertical="center"/>
    </xf>
    <xf numFmtId="0" fontId="121" fillId="0" borderId="0" xfId="0" applyFont="1"/>
    <xf numFmtId="1" fontId="246" fillId="168" borderId="51" xfId="0" applyNumberFormat="1" applyFont="1" applyFill="1" applyBorder="1" applyAlignment="1">
      <alignment horizontal="left" vertical="center"/>
    </xf>
    <xf numFmtId="173" fontId="52" fillId="107" borderId="51" xfId="2" applyNumberFormat="1" applyFont="1" applyFill="1" applyBorder="1" applyAlignment="1">
      <alignment vertical="center"/>
    </xf>
    <xf numFmtId="168" fontId="39" fillId="16" borderId="38" xfId="0" applyNumberFormat="1" applyFont="1" applyFill="1" applyBorder="1" applyAlignment="1">
      <alignment vertical="center" wrapText="1"/>
    </xf>
    <xf numFmtId="0" fontId="39" fillId="16" borderId="52" xfId="0" applyFont="1" applyFill="1" applyBorder="1" applyAlignment="1">
      <alignment horizontal="center" vertical="center" wrapText="1"/>
    </xf>
    <xf numFmtId="0" fontId="38" fillId="16" borderId="38" xfId="0" applyFont="1" applyFill="1" applyBorder="1" applyAlignment="1">
      <alignment horizontal="center" vertical="center" wrapText="1"/>
    </xf>
    <xf numFmtId="0" fontId="39" fillId="16" borderId="89" xfId="0" applyFont="1" applyFill="1" applyBorder="1" applyAlignment="1">
      <alignment horizontal="center" vertical="center" wrapText="1"/>
    </xf>
    <xf numFmtId="168" fontId="39" fillId="16" borderId="47" xfId="36" applyFont="1" applyFill="1" applyBorder="1" applyAlignment="1" applyProtection="1">
      <alignment horizontal="right" vertical="center"/>
    </xf>
    <xf numFmtId="168" fontId="39" fillId="16" borderId="39" xfId="36" applyFont="1" applyFill="1" applyBorder="1" applyAlignment="1" applyProtection="1">
      <alignment horizontal="center" vertical="center"/>
    </xf>
    <xf numFmtId="10" fontId="39" fillId="16" borderId="40" xfId="3" applyNumberFormat="1" applyFont="1" applyFill="1" applyBorder="1" applyAlignment="1" applyProtection="1">
      <alignment horizontal="center" vertical="center"/>
    </xf>
    <xf numFmtId="173" fontId="39" fillId="16" borderId="47" xfId="36" applyNumberFormat="1" applyFont="1" applyFill="1" applyBorder="1" applyAlignment="1" applyProtection="1">
      <alignment horizontal="right" vertical="center"/>
    </xf>
    <xf numFmtId="173" fontId="121" fillId="16" borderId="39" xfId="2" applyNumberFormat="1" applyFont="1" applyFill="1" applyBorder="1" applyAlignment="1" applyProtection="1">
      <alignment vertical="center"/>
    </xf>
    <xf numFmtId="173" fontId="121" fillId="16" borderId="40" xfId="2" applyNumberFormat="1" applyFont="1" applyFill="1" applyBorder="1" applyAlignment="1" applyProtection="1">
      <alignment horizontal="right" vertical="center"/>
    </xf>
    <xf numFmtId="173" fontId="38" fillId="16" borderId="40" xfId="2" applyNumberFormat="1" applyFont="1" applyFill="1" applyBorder="1" applyAlignment="1" applyProtection="1">
      <alignment horizontal="right" vertical="center"/>
    </xf>
    <xf numFmtId="173" fontId="39" fillId="16" borderId="40" xfId="2" applyNumberFormat="1" applyFont="1" applyFill="1" applyBorder="1" applyAlignment="1" applyProtection="1">
      <alignment horizontal="right" vertical="center"/>
    </xf>
    <xf numFmtId="1" fontId="39" fillId="16" borderId="39" xfId="0" applyNumberFormat="1" applyFont="1" applyFill="1" applyBorder="1" applyAlignment="1">
      <alignment horizontal="center" vertical="center"/>
    </xf>
    <xf numFmtId="1" fontId="39" fillId="16" borderId="39" xfId="0" applyNumberFormat="1" applyFont="1" applyFill="1" applyBorder="1" applyAlignment="1">
      <alignment horizontal="center" vertical="center" wrapText="1"/>
    </xf>
    <xf numFmtId="14" fontId="156" fillId="16" borderId="38" xfId="0" applyNumberFormat="1" applyFont="1" applyFill="1" applyBorder="1" applyAlignment="1">
      <alignment horizontal="center" vertical="center"/>
    </xf>
    <xf numFmtId="14" fontId="156" fillId="16" borderId="39" xfId="0" applyNumberFormat="1" applyFont="1" applyFill="1" applyBorder="1" applyAlignment="1">
      <alignment horizontal="center" vertical="center"/>
    </xf>
    <xf numFmtId="14" fontId="254" fillId="16" borderId="40" xfId="0" applyNumberFormat="1" applyFont="1" applyFill="1" applyBorder="1" applyAlignment="1">
      <alignment horizontal="center" vertical="center" wrapText="1"/>
    </xf>
    <xf numFmtId="14" fontId="37" fillId="16" borderId="41" xfId="0" applyNumberFormat="1" applyFont="1" applyFill="1" applyBorder="1" applyAlignment="1">
      <alignment horizontal="center" vertical="center"/>
    </xf>
    <xf numFmtId="0" fontId="262" fillId="60" borderId="3" xfId="0" applyFont="1" applyFill="1" applyBorder="1" applyAlignment="1">
      <alignment horizontal="center" vertical="center" wrapText="1"/>
    </xf>
    <xf numFmtId="0" fontId="59" fillId="61" borderId="3" xfId="0" applyFont="1" applyFill="1" applyBorder="1" applyAlignment="1">
      <alignment horizontal="center" vertical="center" wrapText="1"/>
    </xf>
    <xf numFmtId="0" fontId="255" fillId="60" borderId="3" xfId="0" applyFont="1" applyFill="1" applyBorder="1" applyAlignment="1">
      <alignment horizontal="center" vertical="center" wrapText="1"/>
    </xf>
    <xf numFmtId="0" fontId="255" fillId="17" borderId="3" xfId="0" applyFont="1" applyFill="1" applyBorder="1" applyAlignment="1">
      <alignment horizontal="center" vertical="center" wrapText="1"/>
    </xf>
    <xf numFmtId="168" fontId="54" fillId="27" borderId="3" xfId="36" applyFont="1" applyFill="1" applyBorder="1" applyAlignment="1" applyProtection="1">
      <alignment horizontal="right" vertical="center"/>
    </xf>
    <xf numFmtId="168" fontId="54" fillId="27" borderId="3" xfId="36" applyFont="1" applyFill="1" applyBorder="1" applyAlignment="1" applyProtection="1">
      <alignment horizontal="center" vertical="center"/>
    </xf>
    <xf numFmtId="10" fontId="59" fillId="27" borderId="3" xfId="3" applyNumberFormat="1" applyFont="1" applyFill="1" applyBorder="1" applyAlignment="1" applyProtection="1">
      <alignment horizontal="center" vertical="center"/>
    </xf>
    <xf numFmtId="173" fontId="54" fillId="27" borderId="3" xfId="36" applyNumberFormat="1" applyFont="1" applyFill="1" applyBorder="1" applyAlignment="1" applyProtection="1">
      <alignment horizontal="right" vertical="center"/>
    </xf>
    <xf numFmtId="173" fontId="157" fillId="27" borderId="3" xfId="2" applyNumberFormat="1" applyFont="1" applyFill="1" applyBorder="1" applyAlignment="1" applyProtection="1">
      <alignment vertical="center"/>
    </xf>
    <xf numFmtId="173" fontId="157" fillId="27" borderId="3" xfId="2" applyNumberFormat="1" applyFont="1" applyFill="1" applyBorder="1" applyAlignment="1" applyProtection="1">
      <alignment horizontal="right" vertical="center"/>
    </xf>
    <xf numFmtId="173" fontId="157" fillId="27" borderId="3" xfId="2" applyNumberFormat="1" applyFont="1" applyFill="1" applyBorder="1" applyAlignment="1" applyProtection="1">
      <alignment horizontal="center" vertical="center"/>
    </xf>
    <xf numFmtId="168" fontId="59" fillId="27" borderId="3" xfId="36" applyFont="1" applyFill="1" applyBorder="1" applyAlignment="1" applyProtection="1">
      <alignment horizontal="center" vertical="center"/>
    </xf>
    <xf numFmtId="168" fontId="158" fillId="27" borderId="3" xfId="36" applyFont="1" applyFill="1" applyBorder="1" applyAlignment="1" applyProtection="1">
      <alignment horizontal="center" vertical="center"/>
    </xf>
    <xf numFmtId="1" fontId="59" fillId="27" borderId="3" xfId="36" applyNumberFormat="1" applyFont="1" applyFill="1" applyBorder="1" applyAlignment="1" applyProtection="1">
      <alignment horizontal="center" vertical="center"/>
    </xf>
    <xf numFmtId="1" fontId="59" fillId="27" borderId="3" xfId="1" applyNumberFormat="1" applyFont="1" applyFill="1" applyBorder="1" applyAlignment="1" applyProtection="1">
      <alignment horizontal="center" vertical="center"/>
    </xf>
    <xf numFmtId="1" fontId="246" fillId="27" borderId="3" xfId="36" applyNumberFormat="1" applyFont="1" applyFill="1" applyBorder="1" applyAlignment="1" applyProtection="1">
      <alignment horizontal="center" vertical="center"/>
    </xf>
    <xf numFmtId="1" fontId="22" fillId="27" borderId="3" xfId="36" applyNumberFormat="1" applyFont="1" applyFill="1" applyBorder="1" applyAlignment="1" applyProtection="1">
      <alignment horizontal="center" vertical="center"/>
    </xf>
    <xf numFmtId="14" fontId="264" fillId="27" borderId="3" xfId="0" applyNumberFormat="1" applyFont="1" applyFill="1" applyBorder="1" applyAlignment="1">
      <alignment horizontal="center" vertical="center"/>
    </xf>
    <xf numFmtId="14" fontId="263" fillId="27" borderId="3" xfId="0" applyNumberFormat="1" applyFont="1" applyFill="1" applyBorder="1" applyAlignment="1">
      <alignment horizontal="center" vertical="center" wrapText="1"/>
    </xf>
    <xf numFmtId="14" fontId="262" fillId="27" borderId="62" xfId="0" applyNumberFormat="1" applyFont="1" applyFill="1" applyBorder="1" applyAlignment="1">
      <alignment horizontal="center" vertical="center"/>
    </xf>
    <xf numFmtId="168" fontId="39" fillId="18" borderId="40" xfId="0" applyNumberFormat="1" applyFont="1" applyFill="1" applyBorder="1" applyAlignment="1">
      <alignment vertical="center" wrapText="1"/>
    </xf>
    <xf numFmtId="0" fontId="39" fillId="18" borderId="40" xfId="0" applyFont="1" applyFill="1" applyBorder="1" applyAlignment="1">
      <alignment horizontal="center" vertical="center" wrapText="1"/>
    </xf>
    <xf numFmtId="0" fontId="38" fillId="18" borderId="40" xfId="0" applyFont="1" applyFill="1" applyBorder="1" applyAlignment="1">
      <alignment horizontal="center" vertical="center" wrapText="1"/>
    </xf>
    <xf numFmtId="168" fontId="39" fillId="18" borderId="40" xfId="36" applyFont="1" applyFill="1" applyBorder="1" applyAlignment="1" applyProtection="1">
      <alignment horizontal="right" vertical="center"/>
    </xf>
    <xf numFmtId="168" fontId="39" fillId="18" borderId="40" xfId="36" applyFont="1" applyFill="1" applyBorder="1" applyAlignment="1" applyProtection="1">
      <alignment horizontal="center" vertical="center"/>
    </xf>
    <xf numFmtId="10" fontId="39" fillId="18" borderId="40" xfId="3" applyNumberFormat="1" applyFont="1" applyFill="1" applyBorder="1" applyAlignment="1" applyProtection="1">
      <alignment horizontal="center" vertical="center"/>
    </xf>
    <xf numFmtId="173" fontId="39" fillId="18" borderId="40" xfId="36" applyNumberFormat="1" applyFont="1" applyFill="1" applyBorder="1" applyAlignment="1" applyProtection="1">
      <alignment horizontal="right" vertical="center"/>
    </xf>
    <xf numFmtId="173" fontId="121" fillId="18" borderId="40" xfId="2" applyNumberFormat="1" applyFont="1" applyFill="1" applyBorder="1" applyAlignment="1" applyProtection="1">
      <alignment vertical="center"/>
    </xf>
    <xf numFmtId="173" fontId="121" fillId="18" borderId="40" xfId="2" applyNumberFormat="1" applyFont="1" applyFill="1" applyBorder="1" applyAlignment="1" applyProtection="1">
      <alignment horizontal="right" vertical="center"/>
    </xf>
    <xf numFmtId="173" fontId="121" fillId="18" borderId="40" xfId="2" applyNumberFormat="1" applyFont="1" applyFill="1" applyBorder="1" applyAlignment="1" applyProtection="1">
      <alignment horizontal="center" vertical="center"/>
    </xf>
    <xf numFmtId="173" fontId="39" fillId="18" borderId="40" xfId="2" applyNumberFormat="1" applyFont="1" applyFill="1" applyBorder="1" applyAlignment="1" applyProtection="1">
      <alignment horizontal="center" vertical="center"/>
    </xf>
    <xf numFmtId="1" fontId="39" fillId="18" borderId="40" xfId="0" applyNumberFormat="1" applyFont="1" applyFill="1" applyBorder="1" applyAlignment="1">
      <alignment horizontal="center" vertical="center"/>
    </xf>
    <xf numFmtId="1" fontId="39" fillId="18" borderId="40" xfId="1" applyNumberFormat="1" applyFont="1" applyFill="1" applyBorder="1" applyAlignment="1" applyProtection="1">
      <alignment horizontal="center" vertical="center"/>
    </xf>
    <xf numFmtId="14" fontId="156" fillId="18" borderId="40" xfId="0" applyNumberFormat="1" applyFont="1" applyFill="1" applyBorder="1"/>
    <xf numFmtId="14" fontId="254" fillId="18" borderId="40" xfId="0" applyNumberFormat="1" applyFont="1" applyFill="1" applyBorder="1" applyAlignment="1">
      <alignment wrapText="1"/>
    </xf>
    <xf numFmtId="14" fontId="37" fillId="18" borderId="41" xfId="0" applyNumberFormat="1" applyFont="1" applyFill="1" applyBorder="1"/>
    <xf numFmtId="0" fontId="22" fillId="111" borderId="34" xfId="0" applyFont="1" applyFill="1" applyBorder="1" applyAlignment="1">
      <alignment horizontal="left" vertical="center"/>
    </xf>
    <xf numFmtId="168" fontId="121" fillId="135" borderId="39" xfId="0" applyNumberFormat="1" applyFont="1" applyFill="1" applyBorder="1" applyAlignment="1">
      <alignment vertical="center" wrapText="1"/>
    </xf>
    <xf numFmtId="0" fontId="121" fillId="135" borderId="40" xfId="0" applyFont="1" applyFill="1" applyBorder="1" applyAlignment="1">
      <alignment horizontal="center" vertical="center" wrapText="1"/>
    </xf>
    <xf numFmtId="0" fontId="159" fillId="135" borderId="40" xfId="0" applyFont="1" applyFill="1" applyBorder="1" applyAlignment="1">
      <alignment horizontal="center" vertical="center" wrapText="1"/>
    </xf>
    <xf numFmtId="168" fontId="39" fillId="135" borderId="40" xfId="36" applyFont="1" applyFill="1" applyBorder="1" applyAlignment="1" applyProtection="1">
      <alignment horizontal="right" vertical="center"/>
    </xf>
    <xf numFmtId="168" fontId="121" fillId="135" borderId="40" xfId="36" applyFont="1" applyFill="1" applyBorder="1" applyAlignment="1" applyProtection="1">
      <alignment horizontal="center" vertical="center"/>
    </xf>
    <xf numFmtId="10" fontId="121" fillId="135" borderId="40" xfId="3" applyNumberFormat="1" applyFont="1" applyFill="1" applyBorder="1" applyAlignment="1" applyProtection="1">
      <alignment horizontal="center" vertical="center"/>
    </xf>
    <xf numFmtId="173" fontId="121" fillId="135" borderId="40" xfId="36" applyNumberFormat="1" applyFont="1" applyFill="1" applyBorder="1" applyAlignment="1" applyProtection="1">
      <alignment horizontal="right" vertical="center"/>
    </xf>
    <xf numFmtId="173" fontId="121" fillId="135" borderId="40" xfId="2" applyNumberFormat="1" applyFont="1" applyFill="1" applyBorder="1" applyAlignment="1" applyProtection="1">
      <alignment vertical="center"/>
    </xf>
    <xf numFmtId="173" fontId="121" fillId="135" borderId="40" xfId="2" applyNumberFormat="1" applyFont="1" applyFill="1" applyBorder="1" applyAlignment="1" applyProtection="1">
      <alignment horizontal="right" vertical="center"/>
    </xf>
    <xf numFmtId="173" fontId="121" fillId="135" borderId="40" xfId="2" applyNumberFormat="1" applyFont="1" applyFill="1" applyBorder="1" applyAlignment="1" applyProtection="1">
      <alignment horizontal="center" vertical="center"/>
    </xf>
    <xf numFmtId="173" fontId="39" fillId="135" borderId="40" xfId="2" applyNumberFormat="1" applyFont="1" applyFill="1" applyBorder="1" applyAlignment="1" applyProtection="1">
      <alignment horizontal="center" vertical="center"/>
    </xf>
    <xf numFmtId="1" fontId="39" fillId="135" borderId="40" xfId="0" applyNumberFormat="1" applyFont="1" applyFill="1" applyBorder="1" applyAlignment="1">
      <alignment horizontal="center" vertical="center"/>
    </xf>
    <xf numFmtId="1" fontId="121" fillId="135" borderId="40" xfId="0" applyNumberFormat="1" applyFont="1" applyFill="1" applyBorder="1" applyAlignment="1">
      <alignment horizontal="center" vertical="center"/>
    </xf>
    <xf numFmtId="1" fontId="39" fillId="135" borderId="40" xfId="1" applyNumberFormat="1" applyFont="1" applyFill="1" applyBorder="1" applyAlignment="1" applyProtection="1">
      <alignment horizontal="center" vertical="center"/>
    </xf>
    <xf numFmtId="14" fontId="159" fillId="135" borderId="40" xfId="0" applyNumberFormat="1" applyFont="1" applyFill="1" applyBorder="1" applyAlignment="1">
      <alignment horizontal="center" vertical="center"/>
    </xf>
    <xf numFmtId="14" fontId="121" fillId="135" borderId="40" xfId="0" applyNumberFormat="1" applyFont="1" applyFill="1" applyBorder="1" applyAlignment="1">
      <alignment horizontal="center" vertical="center" wrapText="1"/>
    </xf>
    <xf numFmtId="14" fontId="121" fillId="135" borderId="41" xfId="0" applyNumberFormat="1" applyFont="1" applyFill="1" applyBorder="1" applyAlignment="1">
      <alignment horizontal="center" vertical="center"/>
    </xf>
    <xf numFmtId="0" fontId="22" fillId="139" borderId="51" xfId="0" applyFont="1" applyFill="1" applyBorder="1" applyAlignment="1">
      <alignment horizontal="justify" vertical="center" wrapText="1"/>
    </xf>
    <xf numFmtId="0" fontId="22" fillId="138" borderId="51" xfId="0" applyFont="1" applyFill="1" applyBorder="1" applyAlignment="1">
      <alignment horizontal="center" vertical="center" wrapText="1"/>
    </xf>
    <xf numFmtId="0" fontId="59" fillId="13" borderId="51" xfId="0" applyFont="1" applyFill="1" applyBorder="1" applyAlignment="1">
      <alignment horizontal="center" vertical="center" wrapText="1"/>
    </xf>
    <xf numFmtId="0" fontId="37" fillId="139" borderId="51" xfId="0" applyFont="1" applyFill="1" applyBorder="1" applyAlignment="1">
      <alignment horizontal="center" vertical="center" wrapText="1"/>
    </xf>
    <xf numFmtId="0" fontId="22" fillId="111" borderId="51" xfId="0" applyFont="1" applyFill="1" applyBorder="1" applyAlignment="1">
      <alignment horizontal="left" vertical="center"/>
    </xf>
    <xf numFmtId="0" fontId="22" fillId="139" borderId="51" xfId="0" applyFont="1" applyFill="1" applyBorder="1" applyAlignment="1">
      <alignment horizontal="center" vertical="center" wrapText="1"/>
    </xf>
    <xf numFmtId="168" fontId="54" fillId="139" borderId="51" xfId="0" applyNumberFormat="1" applyFont="1" applyFill="1" applyBorder="1" applyAlignment="1">
      <alignment horizontal="left" vertical="center" wrapText="1"/>
    </xf>
    <xf numFmtId="10" fontId="59" fillId="139" borderId="51" xfId="3" applyNumberFormat="1" applyFont="1" applyFill="1" applyBorder="1" applyAlignment="1" applyProtection="1">
      <alignment horizontal="center" vertical="center" wrapText="1"/>
    </xf>
    <xf numFmtId="173" fontId="54" fillId="139" borderId="51" xfId="0" applyNumberFormat="1" applyFont="1" applyFill="1" applyBorder="1" applyAlignment="1">
      <alignment horizontal="left" vertical="center" wrapText="1"/>
    </xf>
    <xf numFmtId="168" fontId="157" fillId="139" borderId="51" xfId="0" applyNumberFormat="1" applyFont="1" applyFill="1" applyBorder="1" applyAlignment="1">
      <alignment horizontal="left" vertical="center" wrapText="1"/>
    </xf>
    <xf numFmtId="173" fontId="157" fillId="139" borderId="51" xfId="0" applyNumberFormat="1" applyFont="1" applyFill="1" applyBorder="1" applyAlignment="1">
      <alignment horizontal="left" vertical="center" wrapText="1"/>
    </xf>
    <xf numFmtId="173" fontId="157" fillId="139" borderId="51" xfId="2" applyNumberFormat="1" applyFont="1" applyFill="1" applyBorder="1" applyAlignment="1" applyProtection="1">
      <alignment vertical="center" wrapText="1"/>
    </xf>
    <xf numFmtId="168" fontId="59" fillId="139" borderId="51" xfId="36" applyFont="1" applyFill="1" applyBorder="1" applyAlignment="1" applyProtection="1">
      <alignment vertical="center" wrapText="1"/>
    </xf>
    <xf numFmtId="168" fontId="158" fillId="139" borderId="51" xfId="36" applyFont="1" applyFill="1" applyBorder="1" applyAlignment="1" applyProtection="1">
      <alignment vertical="center" wrapText="1"/>
    </xf>
    <xf numFmtId="169" fontId="59" fillId="139" borderId="51" xfId="36" applyNumberFormat="1" applyFont="1" applyFill="1" applyBorder="1" applyAlignment="1" applyProtection="1">
      <alignment vertical="center" wrapText="1"/>
    </xf>
    <xf numFmtId="1" fontId="59" fillId="139" borderId="51" xfId="36" applyNumberFormat="1" applyFont="1" applyFill="1" applyBorder="1" applyAlignment="1" applyProtection="1">
      <alignment horizontal="center" vertical="center" wrapText="1"/>
    </xf>
    <xf numFmtId="1" fontId="59" fillId="139" borderId="51" xfId="1" applyNumberFormat="1" applyFont="1" applyFill="1" applyBorder="1" applyAlignment="1" applyProtection="1">
      <alignment horizontal="center" vertical="center" wrapText="1"/>
    </xf>
    <xf numFmtId="1" fontId="246" fillId="139" borderId="51" xfId="36" applyNumberFormat="1" applyFont="1" applyFill="1" applyBorder="1" applyAlignment="1" applyProtection="1">
      <alignment horizontal="center" vertical="center" wrapText="1"/>
    </xf>
    <xf numFmtId="1" fontId="22" fillId="139" borderId="51" xfId="36" applyNumberFormat="1" applyFont="1" applyFill="1" applyBorder="1" applyAlignment="1" applyProtection="1">
      <alignment horizontal="center" vertical="center" wrapText="1"/>
    </xf>
    <xf numFmtId="14" fontId="246" fillId="139" borderId="51" xfId="0" applyNumberFormat="1" applyFont="1" applyFill="1" applyBorder="1" applyAlignment="1">
      <alignment horizontal="center" vertical="center"/>
    </xf>
    <xf numFmtId="14" fontId="22" fillId="139" borderId="51" xfId="0" applyNumberFormat="1" applyFont="1" applyFill="1" applyBorder="1" applyAlignment="1">
      <alignment horizontal="center" vertical="center" wrapText="1"/>
    </xf>
    <xf numFmtId="14" fontId="22" fillId="139" borderId="58" xfId="0" applyNumberFormat="1" applyFont="1" applyFill="1" applyBorder="1" applyAlignment="1">
      <alignment horizontal="center" vertical="center"/>
    </xf>
    <xf numFmtId="14" fontId="22" fillId="109" borderId="32" xfId="0" applyNumberFormat="1" applyFont="1" applyFill="1" applyBorder="1" applyAlignment="1">
      <alignment horizontal="center" vertical="center"/>
    </xf>
    <xf numFmtId="14" fontId="22" fillId="139" borderId="32" xfId="0" applyNumberFormat="1" applyFont="1" applyFill="1" applyBorder="1" applyAlignment="1">
      <alignment horizontal="center" vertical="center"/>
    </xf>
    <xf numFmtId="14" fontId="22" fillId="95" borderId="32" xfId="0" applyNumberFormat="1" applyFont="1" applyFill="1" applyBorder="1" applyAlignment="1">
      <alignment horizontal="center" vertical="center"/>
    </xf>
    <xf numFmtId="0" fontId="55" fillId="111" borderId="0" xfId="0" applyFont="1" applyFill="1" applyAlignment="1">
      <alignment horizontal="justify" vertical="center"/>
    </xf>
    <xf numFmtId="14" fontId="246" fillId="139" borderId="32" xfId="0" applyNumberFormat="1" applyFont="1" applyFill="1" applyBorder="1" applyAlignment="1">
      <alignment horizontal="center" vertical="center"/>
    </xf>
    <xf numFmtId="14" fontId="22" fillId="138" borderId="32" xfId="0" applyNumberFormat="1" applyFont="1" applyFill="1" applyBorder="1" applyAlignment="1">
      <alignment horizontal="center" vertical="center"/>
    </xf>
    <xf numFmtId="168" fontId="39" fillId="138" borderId="40" xfId="36" applyFont="1" applyFill="1" applyBorder="1" applyAlignment="1" applyProtection="1">
      <alignment horizontal="right" vertical="center" wrapText="1"/>
    </xf>
    <xf numFmtId="173" fontId="121" fillId="138" borderId="40" xfId="36" applyNumberFormat="1" applyFont="1" applyFill="1" applyBorder="1" applyAlignment="1" applyProtection="1">
      <alignment horizontal="center" vertical="center" wrapText="1"/>
    </xf>
    <xf numFmtId="173" fontId="121" fillId="138" borderId="40" xfId="2" applyNumberFormat="1" applyFont="1" applyFill="1" applyBorder="1" applyAlignment="1" applyProtection="1">
      <alignment vertical="center" wrapText="1"/>
    </xf>
    <xf numFmtId="173" fontId="121" fillId="138" borderId="40" xfId="2" applyNumberFormat="1" applyFont="1" applyFill="1" applyBorder="1" applyAlignment="1" applyProtection="1">
      <alignment horizontal="right" vertical="center" wrapText="1"/>
    </xf>
    <xf numFmtId="1" fontId="39" fillId="138" borderId="40" xfId="38" applyNumberFormat="1" applyFont="1" applyFill="1" applyBorder="1" applyAlignment="1" applyProtection="1">
      <alignment horizontal="center" vertical="center" wrapText="1"/>
    </xf>
    <xf numFmtId="1" fontId="121" fillId="138" borderId="40" xfId="38" applyNumberFormat="1" applyFont="1" applyFill="1" applyBorder="1" applyAlignment="1" applyProtection="1">
      <alignment horizontal="center" vertical="center" wrapText="1"/>
    </xf>
    <xf numFmtId="1" fontId="121" fillId="138" borderId="40" xfId="3" applyNumberFormat="1" applyFont="1" applyFill="1" applyBorder="1" applyAlignment="1" applyProtection="1">
      <alignment horizontal="center" vertical="center" wrapText="1"/>
    </xf>
    <xf numFmtId="0" fontId="37" fillId="109" borderId="51" xfId="0" applyFont="1" applyFill="1" applyBorder="1" applyAlignment="1">
      <alignment horizontal="center" vertical="center" wrapText="1"/>
    </xf>
    <xf numFmtId="0" fontId="22" fillId="109" borderId="51" xfId="0" applyFont="1" applyFill="1" applyBorder="1" applyAlignment="1">
      <alignment horizontal="left" vertical="center" wrapText="1"/>
    </xf>
    <xf numFmtId="0" fontId="22" fillId="109" borderId="51" xfId="0" applyFont="1" applyFill="1" applyBorder="1" applyAlignment="1">
      <alignment horizontal="center" vertical="center" wrapText="1"/>
    </xf>
    <xf numFmtId="173" fontId="54" fillId="109" borderId="51" xfId="0" applyNumberFormat="1" applyFont="1" applyFill="1" applyBorder="1" applyAlignment="1">
      <alignment vertical="center" wrapText="1"/>
    </xf>
    <xf numFmtId="168" fontId="54" fillId="109" borderId="51" xfId="36" applyFont="1" applyFill="1" applyBorder="1" applyAlignment="1" applyProtection="1">
      <alignment horizontal="center" vertical="center" wrapText="1"/>
    </xf>
    <xf numFmtId="10" fontId="59" fillId="109" borderId="51" xfId="3" applyNumberFormat="1" applyFont="1" applyFill="1" applyBorder="1" applyAlignment="1" applyProtection="1">
      <alignment horizontal="center" vertical="center" wrapText="1"/>
    </xf>
    <xf numFmtId="173" fontId="54" fillId="109" borderId="51" xfId="36" applyNumberFormat="1" applyFont="1" applyFill="1" applyBorder="1" applyAlignment="1" applyProtection="1">
      <alignment horizontal="right" vertical="center" wrapText="1"/>
    </xf>
    <xf numFmtId="173" fontId="157" fillId="109" borderId="51" xfId="2" applyNumberFormat="1" applyFont="1" applyFill="1" applyBorder="1" applyAlignment="1" applyProtection="1">
      <alignment vertical="center" wrapText="1"/>
    </xf>
    <xf numFmtId="173" fontId="157" fillId="109" borderId="51" xfId="2" applyNumberFormat="1" applyFont="1" applyFill="1" applyBorder="1" applyAlignment="1" applyProtection="1">
      <alignment horizontal="right" vertical="center" wrapText="1"/>
    </xf>
    <xf numFmtId="173" fontId="157" fillId="109" borderId="51" xfId="2" applyNumberFormat="1" applyFont="1" applyFill="1" applyBorder="1" applyAlignment="1" applyProtection="1">
      <alignment horizontal="center" vertical="center" wrapText="1"/>
    </xf>
    <xf numFmtId="173" fontId="59" fillId="109" borderId="51" xfId="2" applyNumberFormat="1" applyFont="1" applyFill="1" applyBorder="1" applyAlignment="1" applyProtection="1">
      <alignment horizontal="center" vertical="center" wrapText="1"/>
    </xf>
    <xf numFmtId="173" fontId="158" fillId="109" borderId="51" xfId="2" applyNumberFormat="1" applyFont="1" applyFill="1" applyBorder="1" applyAlignment="1" applyProtection="1">
      <alignment horizontal="center" vertical="center" wrapText="1"/>
    </xf>
    <xf numFmtId="1" fontId="157" fillId="109" borderId="51" xfId="0" applyNumberFormat="1" applyFont="1" applyFill="1" applyBorder="1" applyAlignment="1">
      <alignment horizontal="center" vertical="center" wrapText="1"/>
    </xf>
    <xf numFmtId="10" fontId="157" fillId="109" borderId="51" xfId="3" applyNumberFormat="1" applyFont="1" applyFill="1" applyBorder="1" applyAlignment="1" applyProtection="1">
      <alignment horizontal="center" vertical="center" wrapText="1"/>
    </xf>
    <xf numFmtId="1" fontId="59" fillId="109" borderId="51" xfId="38" applyNumberFormat="1" applyFont="1" applyFill="1" applyBorder="1" applyAlignment="1" applyProtection="1">
      <alignment horizontal="center" vertical="center" wrapText="1"/>
    </xf>
    <xf numFmtId="1" fontId="59" fillId="109" borderId="51" xfId="1" applyNumberFormat="1" applyFont="1" applyFill="1" applyBorder="1" applyAlignment="1" applyProtection="1">
      <alignment horizontal="center" vertical="center" wrapText="1"/>
    </xf>
    <xf numFmtId="1" fontId="157" fillId="109" borderId="51" xfId="38" applyNumberFormat="1" applyFont="1" applyFill="1" applyBorder="1" applyAlignment="1" applyProtection="1">
      <alignment horizontal="center" vertical="center" wrapText="1"/>
    </xf>
    <xf numFmtId="1" fontId="246" fillId="109" borderId="51" xfId="38" applyNumberFormat="1" applyFont="1" applyFill="1" applyBorder="1" applyAlignment="1" applyProtection="1">
      <alignment horizontal="center" vertical="center" wrapText="1"/>
    </xf>
    <xf numFmtId="14" fontId="246" fillId="109" borderId="51" xfId="0" applyNumberFormat="1" applyFont="1" applyFill="1" applyBorder="1" applyAlignment="1">
      <alignment horizontal="center" vertical="center" wrapText="1"/>
    </xf>
    <xf numFmtId="14" fontId="22" fillId="109" borderId="51" xfId="0" applyNumberFormat="1" applyFont="1" applyFill="1" applyBorder="1" applyAlignment="1">
      <alignment horizontal="center" vertical="center" wrapText="1"/>
    </xf>
    <xf numFmtId="14" fontId="22" fillId="109" borderId="58" xfId="0" applyNumberFormat="1" applyFont="1" applyFill="1" applyBorder="1" applyAlignment="1">
      <alignment horizontal="center" vertical="center" wrapText="1"/>
    </xf>
    <xf numFmtId="168" fontId="39" fillId="16" borderId="40" xfId="0" applyNumberFormat="1" applyFont="1" applyFill="1" applyBorder="1" applyAlignment="1">
      <alignment vertical="center" wrapText="1"/>
    </xf>
    <xf numFmtId="173" fontId="121" fillId="16" borderId="40" xfId="2" applyNumberFormat="1" applyFont="1" applyFill="1" applyBorder="1" applyAlignment="1" applyProtection="1">
      <alignment vertical="center" wrapText="1"/>
    </xf>
    <xf numFmtId="168" fontId="38" fillId="16" borderId="40" xfId="0" applyNumberFormat="1" applyFont="1" applyFill="1" applyBorder="1" applyAlignment="1">
      <alignment horizontal="right" vertical="center" wrapText="1"/>
    </xf>
    <xf numFmtId="1" fontId="121" fillId="16" borderId="40" xfId="0" applyNumberFormat="1" applyFont="1" applyFill="1" applyBorder="1" applyAlignment="1">
      <alignment horizontal="center" vertical="center" wrapText="1"/>
    </xf>
    <xf numFmtId="10" fontId="121" fillId="16" borderId="40" xfId="3" applyNumberFormat="1" applyFont="1" applyFill="1" applyBorder="1" applyAlignment="1" applyProtection="1">
      <alignment horizontal="center" vertical="center" wrapText="1"/>
    </xf>
    <xf numFmtId="1" fontId="39" fillId="16" borderId="40" xfId="3" applyNumberFormat="1" applyFont="1" applyFill="1" applyBorder="1" applyAlignment="1" applyProtection="1">
      <alignment horizontal="center" vertical="center" wrapText="1"/>
    </xf>
    <xf numFmtId="1" fontId="121" fillId="16" borderId="40" xfId="3" applyNumberFormat="1" applyFont="1" applyFill="1" applyBorder="1" applyAlignment="1" applyProtection="1">
      <alignment horizontal="center" vertical="center" wrapText="1"/>
    </xf>
    <xf numFmtId="168" fontId="54" fillId="141" borderId="34" xfId="36" applyFont="1" applyFill="1" applyBorder="1" applyAlignment="1" applyProtection="1">
      <alignment horizontal="right" vertical="center" wrapText="1"/>
    </xf>
    <xf numFmtId="168" fontId="54" fillId="141" borderId="34" xfId="36" applyFont="1" applyFill="1" applyBorder="1" applyAlignment="1" applyProtection="1">
      <alignment horizontal="center" vertical="center"/>
    </xf>
    <xf numFmtId="173" fontId="54" fillId="141" borderId="34" xfId="36" applyNumberFormat="1" applyFont="1" applyFill="1" applyBorder="1" applyAlignment="1" applyProtection="1">
      <alignment horizontal="center" vertical="center"/>
    </xf>
    <xf numFmtId="173" fontId="158" fillId="141" borderId="34" xfId="2" applyNumberFormat="1" applyFont="1" applyFill="1" applyBorder="1" applyAlignment="1" applyProtection="1">
      <alignment vertical="center" wrapText="1"/>
    </xf>
    <xf numFmtId="173" fontId="157" fillId="141" borderId="34" xfId="2" applyNumberFormat="1" applyFont="1" applyFill="1" applyBorder="1" applyAlignment="1" applyProtection="1">
      <alignment vertical="center" wrapText="1"/>
    </xf>
    <xf numFmtId="173" fontId="157" fillId="141" borderId="34" xfId="2" applyNumberFormat="1" applyFont="1" applyFill="1" applyBorder="1" applyAlignment="1" applyProtection="1">
      <alignment horizontal="right" vertical="center" wrapText="1"/>
    </xf>
    <xf numFmtId="173" fontId="59" fillId="141" borderId="34" xfId="2" applyNumberFormat="1" applyFont="1" applyFill="1" applyBorder="1" applyAlignment="1" applyProtection="1">
      <alignment horizontal="right" vertical="center" wrapText="1"/>
    </xf>
    <xf numFmtId="173" fontId="158" fillId="141" borderId="34" xfId="2" applyNumberFormat="1" applyFont="1" applyFill="1" applyBorder="1" applyAlignment="1" applyProtection="1">
      <alignment horizontal="right" vertical="center" wrapText="1"/>
    </xf>
    <xf numFmtId="1" fontId="59" fillId="141" borderId="34" xfId="0" applyNumberFormat="1" applyFont="1" applyFill="1" applyBorder="1" applyAlignment="1">
      <alignment horizontal="center" vertical="center" wrapText="1"/>
    </xf>
    <xf numFmtId="1" fontId="59" fillId="141" borderId="34" xfId="1" applyNumberFormat="1" applyFont="1" applyFill="1" applyBorder="1" applyAlignment="1" applyProtection="1">
      <alignment horizontal="center" vertical="center" wrapText="1"/>
    </xf>
    <xf numFmtId="1" fontId="207" fillId="141" borderId="34" xfId="0" applyNumberFormat="1" applyFont="1" applyFill="1" applyBorder="1" applyAlignment="1">
      <alignment horizontal="center" vertical="center" wrapText="1"/>
    </xf>
    <xf numFmtId="1" fontId="36" fillId="141" borderId="34" xfId="0" applyNumberFormat="1" applyFont="1" applyFill="1" applyBorder="1" applyAlignment="1">
      <alignment horizontal="center" vertical="center" wrapText="1"/>
    </xf>
    <xf numFmtId="0" fontId="22" fillId="142" borderId="51" xfId="0" applyFont="1" applyFill="1" applyBorder="1" applyAlignment="1">
      <alignment horizontal="justify" vertical="center" wrapText="1"/>
    </xf>
    <xf numFmtId="0" fontId="36" fillId="25" borderId="51" xfId="0" applyFont="1" applyFill="1" applyBorder="1" applyAlignment="1">
      <alignment horizontal="center" vertical="center" wrapText="1"/>
    </xf>
    <xf numFmtId="0" fontId="41" fillId="80" borderId="51" xfId="0" applyFont="1" applyFill="1" applyBorder="1" applyAlignment="1">
      <alignment horizontal="center" vertical="center"/>
    </xf>
    <xf numFmtId="0" fontId="22" fillId="142" borderId="51" xfId="0" applyFont="1" applyFill="1" applyBorder="1" applyAlignment="1">
      <alignment horizontal="center" vertical="center" wrapText="1"/>
    </xf>
    <xf numFmtId="168" fontId="54" fillId="142" borderId="51" xfId="36" applyFont="1" applyFill="1" applyBorder="1" applyAlignment="1" applyProtection="1">
      <alignment horizontal="right" vertical="center" wrapText="1"/>
    </xf>
    <xf numFmtId="173" fontId="157" fillId="142" borderId="51" xfId="2" applyNumberFormat="1" applyFont="1" applyFill="1" applyBorder="1" applyAlignment="1" applyProtection="1">
      <alignment vertical="center"/>
    </xf>
    <xf numFmtId="173" fontId="157" fillId="142" borderId="51" xfId="2" applyNumberFormat="1" applyFont="1" applyFill="1" applyBorder="1" applyAlignment="1" applyProtection="1">
      <alignment horizontal="right" vertical="center" wrapText="1"/>
    </xf>
    <xf numFmtId="173" fontId="59" fillId="142" borderId="51" xfId="2" applyNumberFormat="1" applyFont="1" applyFill="1" applyBorder="1" applyAlignment="1" applyProtection="1">
      <alignment horizontal="right" vertical="center" wrapText="1"/>
    </xf>
    <xf numFmtId="173" fontId="158" fillId="142" borderId="51" xfId="2" applyNumberFormat="1" applyFont="1" applyFill="1" applyBorder="1" applyAlignment="1" applyProtection="1">
      <alignment horizontal="right" vertical="center" wrapText="1"/>
    </xf>
    <xf numFmtId="1" fontId="54" fillId="142" borderId="51" xfId="0" applyNumberFormat="1" applyFont="1" applyFill="1" applyBorder="1" applyAlignment="1">
      <alignment horizontal="center" vertical="center" wrapText="1"/>
    </xf>
    <xf numFmtId="1" fontId="59" fillId="142" borderId="51" xfId="3" applyNumberFormat="1" applyFont="1" applyFill="1" applyBorder="1" applyAlignment="1" applyProtection="1">
      <alignment horizontal="center" vertical="center"/>
    </xf>
    <xf numFmtId="1" fontId="59" fillId="142" borderId="51" xfId="1" applyNumberFormat="1" applyFont="1" applyFill="1" applyBorder="1" applyAlignment="1" applyProtection="1">
      <alignment horizontal="center" vertical="center"/>
    </xf>
    <xf numFmtId="1" fontId="207" fillId="142" borderId="51" xfId="3" applyNumberFormat="1" applyFont="1" applyFill="1" applyBorder="1" applyAlignment="1" applyProtection="1">
      <alignment horizontal="center" vertical="center"/>
    </xf>
    <xf numFmtId="1" fontId="36" fillId="142" borderId="51" xfId="3" applyNumberFormat="1" applyFont="1" applyFill="1" applyBorder="1" applyAlignment="1" applyProtection="1">
      <alignment horizontal="center" vertical="center"/>
    </xf>
    <xf numFmtId="14" fontId="156" fillId="26" borderId="47" xfId="0" applyNumberFormat="1" applyFont="1" applyFill="1" applyBorder="1" applyAlignment="1">
      <alignment horizontal="center" vertical="center"/>
    </xf>
    <xf numFmtId="14" fontId="156" fillId="26" borderId="40" xfId="0" applyNumberFormat="1" applyFont="1" applyFill="1" applyBorder="1" applyAlignment="1">
      <alignment horizontal="center" vertical="center"/>
    </xf>
    <xf numFmtId="14" fontId="37" fillId="26" borderId="41" xfId="0" applyNumberFormat="1" applyFont="1" applyFill="1" applyBorder="1" applyAlignment="1">
      <alignment horizontal="center" vertical="center"/>
    </xf>
    <xf numFmtId="0" fontId="36" fillId="142" borderId="23" xfId="0" applyFont="1" applyFill="1" applyBorder="1" applyAlignment="1">
      <alignment horizontal="center" vertical="center" wrapText="1"/>
    </xf>
    <xf numFmtId="0" fontId="59" fillId="145" borderId="23" xfId="0" applyFont="1" applyFill="1" applyBorder="1" applyAlignment="1">
      <alignment horizontal="center" vertical="center" wrapText="1"/>
    </xf>
    <xf numFmtId="0" fontId="22" fillId="142" borderId="3" xfId="0" applyFont="1" applyFill="1" applyBorder="1" applyAlignment="1">
      <alignment horizontal="left" vertical="center"/>
    </xf>
    <xf numFmtId="168" fontId="59" fillId="142" borderId="23" xfId="36" applyFont="1" applyFill="1" applyBorder="1" applyAlignment="1" applyProtection="1">
      <alignment vertical="center" wrapText="1"/>
    </xf>
    <xf numFmtId="0" fontId="22" fillId="142" borderId="23" xfId="0" applyFont="1" applyFill="1" applyBorder="1" applyAlignment="1">
      <alignment horizontal="center" vertical="center" wrapText="1"/>
    </xf>
    <xf numFmtId="0" fontId="36" fillId="141" borderId="4" xfId="0" applyFont="1" applyFill="1" applyBorder="1" applyAlignment="1">
      <alignment horizontal="center" vertical="center" wrapText="1"/>
    </xf>
    <xf numFmtId="0" fontId="52" fillId="80" borderId="14" xfId="0" applyFont="1" applyFill="1" applyBorder="1" applyAlignment="1">
      <alignment horizontal="left" vertical="center"/>
    </xf>
    <xf numFmtId="0" fontId="64" fillId="26" borderId="20" xfId="0" applyFont="1" applyFill="1" applyBorder="1" applyAlignment="1">
      <alignment horizontal="center" vertical="center" wrapText="1"/>
    </xf>
    <xf numFmtId="0" fontId="63" fillId="26" borderId="20" xfId="0" applyFont="1" applyFill="1" applyBorder="1" applyAlignment="1">
      <alignment horizontal="center" vertical="center" wrapText="1"/>
    </xf>
    <xf numFmtId="168" fontId="54" fillId="169" borderId="20" xfId="0" applyNumberFormat="1" applyFont="1" applyFill="1" applyBorder="1" applyAlignment="1">
      <alignment vertical="center" wrapText="1"/>
    </xf>
    <xf numFmtId="10" fontId="158" fillId="26" borderId="20" xfId="3" applyNumberFormat="1" applyFont="1" applyFill="1" applyBorder="1" applyAlignment="1" applyProtection="1">
      <alignment horizontal="center" vertical="center" wrapText="1"/>
    </xf>
    <xf numFmtId="1" fontId="59" fillId="26" borderId="20" xfId="0" applyNumberFormat="1" applyFont="1" applyFill="1" applyBorder="1" applyAlignment="1">
      <alignment horizontal="center" vertical="center"/>
    </xf>
    <xf numFmtId="1" fontId="156" fillId="26" borderId="20" xfId="0" applyNumberFormat="1" applyFont="1" applyFill="1" applyBorder="1" applyAlignment="1">
      <alignment horizontal="center" vertical="center"/>
    </xf>
    <xf numFmtId="1" fontId="40" fillId="26" borderId="20" xfId="0" applyNumberFormat="1" applyFont="1" applyFill="1" applyBorder="1" applyAlignment="1">
      <alignment horizontal="center" vertical="center"/>
    </xf>
    <xf numFmtId="14" fontId="239" fillId="26" borderId="20" xfId="0" applyNumberFormat="1" applyFont="1" applyFill="1" applyBorder="1" applyAlignment="1">
      <alignment horizontal="center" vertical="center" wrapText="1"/>
    </xf>
    <xf numFmtId="14" fontId="239" fillId="26" borderId="95" xfId="0" applyNumberFormat="1" applyFont="1" applyFill="1" applyBorder="1" applyAlignment="1">
      <alignment horizontal="center" vertical="center" wrapText="1"/>
    </xf>
    <xf numFmtId="0" fontId="37" fillId="24" borderId="36" xfId="0" applyFont="1" applyFill="1" applyBorder="1" applyAlignment="1">
      <alignment horizontal="center" vertical="center" wrapText="1"/>
    </xf>
    <xf numFmtId="168" fontId="54" fillId="26" borderId="40" xfId="36" applyFont="1" applyFill="1" applyBorder="1" applyAlignment="1" applyProtection="1">
      <alignment horizontal="right" vertical="center"/>
    </xf>
    <xf numFmtId="10" fontId="54" fillId="26" borderId="40" xfId="3" applyNumberFormat="1" applyFont="1" applyFill="1" applyBorder="1" applyAlignment="1" applyProtection="1">
      <alignment horizontal="center" vertical="center"/>
    </xf>
    <xf numFmtId="168" fontId="158" fillId="26" borderId="40" xfId="36" applyFont="1" applyFill="1" applyBorder="1" applyAlignment="1" applyProtection="1">
      <alignment horizontal="right" vertical="center"/>
    </xf>
    <xf numFmtId="168" fontId="59" fillId="26" borderId="40" xfId="36" applyFont="1" applyFill="1" applyBorder="1" applyAlignment="1" applyProtection="1">
      <alignment horizontal="right" vertical="center"/>
    </xf>
    <xf numFmtId="3" fontId="54" fillId="26" borderId="40" xfId="38" applyNumberFormat="1" applyFont="1" applyFill="1" applyBorder="1" applyAlignment="1" applyProtection="1">
      <alignment horizontal="center" vertical="center"/>
    </xf>
    <xf numFmtId="49" fontId="54" fillId="26" borderId="40" xfId="38" applyNumberFormat="1" applyFont="1" applyFill="1" applyBorder="1" applyAlignment="1" applyProtection="1">
      <alignment horizontal="center" vertical="center" wrapText="1"/>
    </xf>
    <xf numFmtId="49" fontId="239" fillId="26" borderId="40" xfId="38" applyNumberFormat="1" applyFont="1" applyFill="1" applyBorder="1" applyAlignment="1" applyProtection="1">
      <alignment horizontal="center" vertical="center" wrapText="1"/>
    </xf>
    <xf numFmtId="49" fontId="37" fillId="26" borderId="40" xfId="38" applyNumberFormat="1" applyFont="1" applyFill="1" applyBorder="1" applyAlignment="1" applyProtection="1">
      <alignment horizontal="center" vertical="center" wrapText="1"/>
    </xf>
    <xf numFmtId="168" fontId="54" fillId="26" borderId="20" xfId="36" applyFont="1" applyFill="1" applyBorder="1" applyAlignment="1" applyProtection="1">
      <alignment horizontal="right" vertical="center"/>
    </xf>
    <xf numFmtId="10" fontId="54" fillId="26" borderId="20" xfId="3" applyNumberFormat="1" applyFont="1" applyFill="1" applyBorder="1" applyAlignment="1" applyProtection="1">
      <alignment horizontal="center" vertical="center"/>
    </xf>
    <xf numFmtId="168" fontId="158" fillId="26" borderId="20" xfId="36" applyFont="1" applyFill="1" applyBorder="1" applyAlignment="1" applyProtection="1">
      <alignment horizontal="right" vertical="center"/>
    </xf>
    <xf numFmtId="168" fontId="59" fillId="26" borderId="20" xfId="36" applyFont="1" applyFill="1" applyBorder="1" applyAlignment="1" applyProtection="1">
      <alignment horizontal="right" vertical="center"/>
    </xf>
    <xf numFmtId="3" fontId="54" fillId="26" borderId="20" xfId="38" applyNumberFormat="1" applyFont="1" applyFill="1" applyBorder="1" applyAlignment="1" applyProtection="1">
      <alignment horizontal="center" vertical="center"/>
    </xf>
    <xf numFmtId="3" fontId="37" fillId="26" borderId="20" xfId="38" applyNumberFormat="1" applyFont="1" applyFill="1" applyBorder="1" applyAlignment="1" applyProtection="1">
      <alignment horizontal="center" vertical="center"/>
    </xf>
    <xf numFmtId="14" fontId="156" fillId="26" borderId="20" xfId="0" applyNumberFormat="1" applyFont="1" applyFill="1" applyBorder="1" applyAlignment="1">
      <alignment horizontal="center" vertical="center"/>
    </xf>
    <xf numFmtId="14" fontId="37" fillId="26" borderId="95" xfId="0" applyNumberFormat="1" applyFont="1" applyFill="1" applyBorder="1" applyAlignment="1">
      <alignment horizontal="center" vertical="center"/>
    </xf>
    <xf numFmtId="0" fontId="54" fillId="146" borderId="65" xfId="0" applyFont="1" applyFill="1" applyBorder="1" applyAlignment="1">
      <alignment horizontal="center" vertical="center" wrapText="1"/>
    </xf>
    <xf numFmtId="0" fontId="54" fillId="167" borderId="52" xfId="0" applyFont="1" applyFill="1" applyBorder="1" applyAlignment="1">
      <alignment horizontal="center" vertical="center" wrapText="1"/>
    </xf>
    <xf numFmtId="0" fontId="59" fillId="167" borderId="52" xfId="0" applyFont="1" applyFill="1" applyBorder="1" applyAlignment="1">
      <alignment horizontal="center" vertical="center" wrapText="1"/>
    </xf>
    <xf numFmtId="0" fontId="37" fillId="167" borderId="52" xfId="0" applyFont="1" applyFill="1" applyBorder="1" applyAlignment="1">
      <alignment horizontal="center" vertical="center" wrapText="1"/>
    </xf>
    <xf numFmtId="0" fontId="254" fillId="167" borderId="52" xfId="0" applyFont="1" applyFill="1" applyBorder="1" applyAlignment="1">
      <alignment horizontal="center" vertical="center" wrapText="1"/>
    </xf>
    <xf numFmtId="0" fontId="256" fillId="167" borderId="52" xfId="0" applyFont="1" applyFill="1" applyBorder="1" applyAlignment="1">
      <alignment horizontal="center" vertical="center" wrapText="1"/>
    </xf>
    <xf numFmtId="168" fontId="54" fillId="167" borderId="45" xfId="36" applyFont="1" applyFill="1" applyBorder="1" applyAlignment="1" applyProtection="1">
      <alignment horizontal="right" vertical="center"/>
    </xf>
    <xf numFmtId="168" fontId="54" fillId="167" borderId="46" xfId="36" applyFont="1" applyFill="1" applyBorder="1" applyAlignment="1" applyProtection="1">
      <alignment horizontal="center" vertical="center"/>
    </xf>
    <xf numFmtId="10" fontId="54" fillId="167" borderId="46" xfId="3" applyNumberFormat="1" applyFont="1" applyFill="1" applyBorder="1" applyAlignment="1" applyProtection="1">
      <alignment horizontal="center" vertical="center"/>
    </xf>
    <xf numFmtId="173" fontId="54" fillId="167" borderId="46" xfId="36" applyNumberFormat="1" applyFont="1" applyFill="1" applyBorder="1" applyAlignment="1" applyProtection="1">
      <alignment horizontal="center" vertical="center"/>
    </xf>
    <xf numFmtId="10" fontId="54" fillId="167" borderId="44" xfId="3" applyNumberFormat="1" applyFont="1" applyFill="1" applyBorder="1" applyAlignment="1" applyProtection="1">
      <alignment horizontal="center" vertical="center"/>
    </xf>
    <xf numFmtId="173" fontId="157" fillId="167" borderId="46" xfId="0" applyNumberFormat="1" applyFont="1" applyFill="1" applyBorder="1" applyAlignment="1">
      <alignment horizontal="center" vertical="center" wrapText="1"/>
    </xf>
    <xf numFmtId="173" fontId="157" fillId="167" borderId="46" xfId="2" applyNumberFormat="1" applyFont="1" applyFill="1" applyBorder="1" applyAlignment="1" applyProtection="1">
      <alignment horizontal="right" vertical="center" wrapText="1"/>
    </xf>
    <xf numFmtId="173" fontId="157" fillId="167" borderId="46" xfId="2" applyNumberFormat="1" applyFont="1" applyFill="1" applyBorder="1" applyAlignment="1" applyProtection="1">
      <alignment horizontal="center" vertical="center" wrapText="1"/>
    </xf>
    <xf numFmtId="169" fontId="158" fillId="167" borderId="46" xfId="2" applyNumberFormat="1" applyFont="1" applyFill="1" applyBorder="1" applyAlignment="1" applyProtection="1">
      <alignment horizontal="right" vertical="center" wrapText="1"/>
    </xf>
    <xf numFmtId="173" fontId="59" fillId="167" borderId="46" xfId="2" applyNumberFormat="1" applyFont="1" applyFill="1" applyBorder="1" applyAlignment="1" applyProtection="1">
      <alignment horizontal="right" vertical="center" wrapText="1"/>
    </xf>
    <xf numFmtId="173" fontId="158" fillId="167" borderId="46" xfId="2" applyNumberFormat="1" applyFont="1" applyFill="1" applyBorder="1" applyAlignment="1" applyProtection="1">
      <alignment horizontal="right" vertical="center" wrapText="1"/>
    </xf>
    <xf numFmtId="168" fontId="59" fillId="167" borderId="45" xfId="36" applyFont="1" applyFill="1" applyBorder="1" applyAlignment="1" applyProtection="1">
      <alignment horizontal="right" vertical="center"/>
    </xf>
    <xf numFmtId="169" fontId="59" fillId="167" borderId="45" xfId="36" applyNumberFormat="1" applyFont="1" applyFill="1" applyBorder="1" applyAlignment="1" applyProtection="1">
      <alignment horizontal="right" vertical="center"/>
    </xf>
    <xf numFmtId="168" fontId="158" fillId="167" borderId="45" xfId="36" applyFont="1" applyFill="1" applyBorder="1" applyAlignment="1" applyProtection="1">
      <alignment horizontal="right" vertical="center"/>
    </xf>
    <xf numFmtId="1" fontId="54" fillId="167" borderId="46" xfId="0" applyNumberFormat="1" applyFont="1" applyFill="1" applyBorder="1" applyAlignment="1">
      <alignment horizontal="center" vertical="center"/>
    </xf>
    <xf numFmtId="1" fontId="59" fillId="167" borderId="44" xfId="3" applyNumberFormat="1" applyFont="1" applyFill="1" applyBorder="1" applyAlignment="1" applyProtection="1">
      <alignment horizontal="center" vertical="center"/>
    </xf>
    <xf numFmtId="1" fontId="59" fillId="167" borderId="44" xfId="1" applyNumberFormat="1" applyFont="1" applyFill="1" applyBorder="1" applyAlignment="1" applyProtection="1">
      <alignment horizontal="center" vertical="center"/>
    </xf>
    <xf numFmtId="1" fontId="157" fillId="167" borderId="44" xfId="3" applyNumberFormat="1" applyFont="1" applyFill="1" applyBorder="1" applyAlignment="1" applyProtection="1">
      <alignment horizontal="center" vertical="center"/>
    </xf>
    <xf numFmtId="14" fontId="157" fillId="167" borderId="45" xfId="0" applyNumberFormat="1" applyFont="1" applyFill="1" applyBorder="1" applyAlignment="1">
      <alignment horizontal="center" vertical="center"/>
    </xf>
    <xf numFmtId="0" fontId="37" fillId="17" borderId="51" xfId="0" applyFont="1" applyFill="1" applyBorder="1" applyAlignment="1">
      <alignment horizontal="center" vertical="center" wrapText="1"/>
    </xf>
    <xf numFmtId="168" fontId="59" fillId="17" borderId="51" xfId="36" applyFont="1" applyFill="1" applyBorder="1" applyAlignment="1" applyProtection="1">
      <alignment vertical="center"/>
    </xf>
    <xf numFmtId="0" fontId="256" fillId="166" borderId="51" xfId="0" applyFont="1" applyFill="1" applyBorder="1" applyAlignment="1">
      <alignment horizontal="center" vertical="center" wrapText="1"/>
    </xf>
    <xf numFmtId="0" fontId="256" fillId="17" borderId="51" xfId="0" applyFont="1" applyFill="1" applyBorder="1" applyAlignment="1">
      <alignment horizontal="center" vertical="center" wrapText="1"/>
    </xf>
    <xf numFmtId="173" fontId="54" fillId="17" borderId="51" xfId="36" applyNumberFormat="1" applyFont="1" applyFill="1" applyBorder="1" applyAlignment="1" applyProtection="1">
      <alignment horizontal="center" vertical="center"/>
    </xf>
    <xf numFmtId="173" fontId="157" fillId="17" borderId="51" xfId="2" applyNumberFormat="1" applyFont="1" applyFill="1" applyBorder="1" applyAlignment="1" applyProtection="1">
      <alignment vertical="center" wrapText="1"/>
    </xf>
    <xf numFmtId="173" fontId="157" fillId="17" borderId="51" xfId="2" applyNumberFormat="1" applyFont="1" applyFill="1" applyBorder="1" applyAlignment="1" applyProtection="1">
      <alignment horizontal="right" vertical="center" wrapText="1"/>
    </xf>
    <xf numFmtId="173" fontId="59" fillId="17" borderId="51" xfId="2" applyNumberFormat="1" applyFont="1" applyFill="1" applyBorder="1" applyAlignment="1" applyProtection="1">
      <alignment vertical="center" wrapText="1"/>
    </xf>
    <xf numFmtId="173" fontId="158" fillId="17" borderId="51" xfId="2" applyNumberFormat="1" applyFont="1" applyFill="1" applyBorder="1" applyAlignment="1" applyProtection="1">
      <alignment vertical="center" wrapText="1"/>
    </xf>
    <xf numFmtId="1" fontId="59" fillId="17" borderId="51" xfId="0" applyNumberFormat="1" applyFont="1" applyFill="1" applyBorder="1" applyAlignment="1">
      <alignment horizontal="center" vertical="center"/>
    </xf>
    <xf numFmtId="1" fontId="59" fillId="17" borderId="51" xfId="3" applyNumberFormat="1" applyFont="1" applyFill="1" applyBorder="1" applyAlignment="1" applyProtection="1">
      <alignment horizontal="center" vertical="center"/>
    </xf>
    <xf numFmtId="1" fontId="157" fillId="17" borderId="51" xfId="3" applyNumberFormat="1" applyFont="1" applyFill="1" applyBorder="1" applyAlignment="1" applyProtection="1">
      <alignment horizontal="center" vertical="center"/>
    </xf>
    <xf numFmtId="14" fontId="157" fillId="17" borderId="51" xfId="0" applyNumberFormat="1" applyFont="1" applyFill="1" applyBorder="1" applyAlignment="1">
      <alignment horizontal="center" vertical="center"/>
    </xf>
    <xf numFmtId="14" fontId="256" fillId="17" borderId="51" xfId="0" applyNumberFormat="1" applyFont="1" applyFill="1" applyBorder="1" applyAlignment="1">
      <alignment horizontal="center" vertical="center" wrapText="1"/>
    </xf>
    <xf numFmtId="14" fontId="59" fillId="17" borderId="58" xfId="0" applyNumberFormat="1" applyFont="1" applyFill="1" applyBorder="1" applyAlignment="1">
      <alignment horizontal="center" vertical="center"/>
    </xf>
    <xf numFmtId="14" fontId="59" fillId="27" borderId="32" xfId="0" applyNumberFormat="1" applyFont="1" applyFill="1" applyBorder="1" applyAlignment="1">
      <alignment horizontal="center" vertical="center"/>
    </xf>
    <xf numFmtId="0" fontId="59" fillId="27" borderId="3" xfId="0" applyFont="1" applyFill="1" applyBorder="1" applyAlignment="1">
      <alignment horizontal="center" vertical="center" wrapText="1"/>
    </xf>
    <xf numFmtId="0" fontId="37" fillId="27" borderId="3" xfId="0" applyFont="1" applyFill="1" applyBorder="1" applyAlignment="1">
      <alignment horizontal="center" vertical="center" wrapText="1"/>
    </xf>
    <xf numFmtId="0" fontId="59" fillId="27" borderId="3" xfId="0" applyFont="1" applyFill="1" applyBorder="1" applyAlignment="1">
      <alignment horizontal="left" vertical="center"/>
    </xf>
    <xf numFmtId="168" fontId="59" fillId="27" borderId="3" xfId="36" applyFont="1" applyFill="1" applyBorder="1" applyAlignment="1" applyProtection="1">
      <alignment horizontal="right" vertical="center"/>
    </xf>
    <xf numFmtId="0" fontId="256" fillId="27" borderId="3" xfId="0" applyFont="1" applyFill="1" applyBorder="1" applyAlignment="1">
      <alignment horizontal="center" vertical="center" wrapText="1"/>
    </xf>
    <xf numFmtId="173" fontId="59" fillId="27" borderId="3" xfId="36" applyNumberFormat="1" applyFont="1" applyFill="1" applyBorder="1" applyAlignment="1" applyProtection="1">
      <alignment horizontal="center" vertical="center"/>
    </xf>
    <xf numFmtId="173" fontId="157" fillId="27" borderId="3" xfId="2" applyNumberFormat="1" applyFont="1" applyFill="1" applyBorder="1" applyAlignment="1" applyProtection="1">
      <alignment vertical="center" wrapText="1"/>
    </xf>
    <xf numFmtId="173" fontId="157" fillId="27" borderId="3" xfId="2" applyNumberFormat="1" applyFont="1" applyFill="1" applyBorder="1" applyAlignment="1" applyProtection="1">
      <alignment horizontal="right" vertical="center" wrapText="1"/>
    </xf>
    <xf numFmtId="173" fontId="157" fillId="27" borderId="3" xfId="2" applyNumberFormat="1" applyFont="1" applyFill="1" applyBorder="1" applyAlignment="1" applyProtection="1">
      <alignment horizontal="center" vertical="center" wrapText="1"/>
    </xf>
    <xf numFmtId="173" fontId="59" fillId="27" borderId="3" xfId="2" applyNumberFormat="1" applyFont="1" applyFill="1" applyBorder="1" applyAlignment="1" applyProtection="1">
      <alignment horizontal="center" vertical="center" wrapText="1"/>
    </xf>
    <xf numFmtId="173" fontId="158" fillId="27" borderId="3" xfId="2" applyNumberFormat="1" applyFont="1" applyFill="1" applyBorder="1" applyAlignment="1" applyProtection="1">
      <alignment horizontal="center" vertical="center" wrapText="1"/>
    </xf>
    <xf numFmtId="168" fontId="157" fillId="27" borderId="3" xfId="36" applyFont="1" applyFill="1" applyBorder="1" applyAlignment="1" applyProtection="1">
      <alignment horizontal="right" vertical="center"/>
    </xf>
    <xf numFmtId="1" fontId="59" fillId="27" borderId="3" xfId="0" applyNumberFormat="1" applyFont="1" applyFill="1" applyBorder="1" applyAlignment="1">
      <alignment horizontal="center" vertical="center"/>
    </xf>
    <xf numFmtId="1" fontId="59" fillId="27" borderId="3" xfId="3" applyNumberFormat="1" applyFont="1" applyFill="1" applyBorder="1" applyAlignment="1" applyProtection="1">
      <alignment horizontal="center" vertical="center"/>
    </xf>
    <xf numFmtId="1" fontId="157" fillId="27" borderId="3" xfId="3" applyNumberFormat="1" applyFont="1" applyFill="1" applyBorder="1" applyAlignment="1" applyProtection="1">
      <alignment horizontal="center" vertical="center"/>
    </xf>
    <xf numFmtId="14" fontId="157" fillId="27" borderId="3" xfId="0" applyNumberFormat="1" applyFont="1" applyFill="1" applyBorder="1" applyAlignment="1">
      <alignment horizontal="center" vertical="center"/>
    </xf>
    <xf numFmtId="14" fontId="256" fillId="27" borderId="3" xfId="0" applyNumberFormat="1" applyFont="1" applyFill="1" applyBorder="1" applyAlignment="1">
      <alignment horizontal="center" vertical="center" wrapText="1"/>
    </xf>
    <xf numFmtId="14" fontId="59" fillId="27" borderId="62" xfId="0" applyNumberFormat="1" applyFont="1" applyFill="1" applyBorder="1" applyAlignment="1">
      <alignment horizontal="center" vertical="center"/>
    </xf>
    <xf numFmtId="168" fontId="54" fillId="17" borderId="40" xfId="0" applyNumberFormat="1" applyFont="1" applyFill="1" applyBorder="1" applyAlignment="1">
      <alignment vertical="center" wrapText="1"/>
    </xf>
    <xf numFmtId="0" fontId="254" fillId="17" borderId="40" xfId="0" applyFont="1" applyFill="1" applyBorder="1" applyAlignment="1">
      <alignment horizontal="center" vertical="center" wrapText="1"/>
    </xf>
    <xf numFmtId="0" fontId="256" fillId="17" borderId="40" xfId="0" applyFont="1" applyFill="1" applyBorder="1" applyAlignment="1">
      <alignment horizontal="center" vertical="center" wrapText="1"/>
    </xf>
    <xf numFmtId="168" fontId="54" fillId="17" borderId="40" xfId="36" applyFont="1" applyFill="1" applyBorder="1" applyAlignment="1" applyProtection="1">
      <alignment horizontal="right" vertical="center"/>
    </xf>
    <xf numFmtId="168" fontId="158" fillId="17" borderId="40" xfId="36" applyFont="1" applyFill="1" applyBorder="1" applyAlignment="1" applyProtection="1">
      <alignment horizontal="right" vertical="center"/>
    </xf>
    <xf numFmtId="1" fontId="54" fillId="17" borderId="40" xfId="3" applyNumberFormat="1" applyFont="1" applyFill="1" applyBorder="1" applyAlignment="1" applyProtection="1">
      <alignment horizontal="center" vertical="center"/>
    </xf>
    <xf numFmtId="1" fontId="54" fillId="17" borderId="40" xfId="1" applyNumberFormat="1" applyFont="1" applyFill="1" applyBorder="1" applyAlignment="1" applyProtection="1">
      <alignment horizontal="center" vertical="center"/>
    </xf>
    <xf numFmtId="1" fontId="121" fillId="17" borderId="40" xfId="3" applyNumberFormat="1" applyFont="1" applyFill="1" applyBorder="1" applyAlignment="1" applyProtection="1">
      <alignment horizontal="center" vertical="center"/>
    </xf>
    <xf numFmtId="1" fontId="39" fillId="17" borderId="40" xfId="3" applyNumberFormat="1" applyFont="1" applyFill="1" applyBorder="1" applyAlignment="1" applyProtection="1">
      <alignment horizontal="center" vertical="center"/>
    </xf>
    <xf numFmtId="14" fontId="159" fillId="17" borderId="40" xfId="0" applyNumberFormat="1" applyFont="1" applyFill="1" applyBorder="1" applyAlignment="1">
      <alignment horizontal="center" vertical="center"/>
    </xf>
    <xf numFmtId="14" fontId="254" fillId="17" borderId="40" xfId="0" applyNumberFormat="1" applyFont="1" applyFill="1" applyBorder="1" applyAlignment="1">
      <alignment horizontal="center" vertical="center" wrapText="1"/>
    </xf>
    <xf numFmtId="14" fontId="39" fillId="17" borderId="41" xfId="0" applyNumberFormat="1" applyFont="1" applyFill="1" applyBorder="1" applyAlignment="1">
      <alignment horizontal="center" vertical="center"/>
    </xf>
    <xf numFmtId="0" fontId="22" fillId="95" borderId="23" xfId="0" applyFont="1" applyFill="1" applyBorder="1" applyAlignment="1">
      <alignment horizontal="justify" vertical="center" wrapText="1"/>
    </xf>
    <xf numFmtId="0" fontId="22" fillId="109" borderId="3" xfId="0" applyFont="1" applyFill="1" applyBorder="1" applyAlignment="1">
      <alignment vertical="center" wrapText="1"/>
    </xf>
    <xf numFmtId="173" fontId="59" fillId="109" borderId="3" xfId="0" applyNumberFormat="1" applyFont="1" applyFill="1" applyBorder="1" applyAlignment="1">
      <alignment vertical="center" wrapText="1"/>
    </xf>
    <xf numFmtId="0" fontId="22" fillId="95" borderId="3" xfId="0" applyFont="1" applyFill="1" applyBorder="1" applyAlignment="1">
      <alignment horizontal="center" vertical="center" wrapText="1"/>
    </xf>
    <xf numFmtId="0" fontId="22" fillId="109" borderId="3" xfId="0" applyFont="1" applyFill="1" applyBorder="1" applyAlignment="1">
      <alignment horizontal="center" vertical="center" wrapText="1"/>
    </xf>
    <xf numFmtId="168" fontId="54" fillId="109" borderId="3" xfId="36" applyFont="1" applyFill="1" applyBorder="1" applyAlignment="1" applyProtection="1">
      <alignment horizontal="right" vertical="center" wrapText="1"/>
    </xf>
    <xf numFmtId="168" fontId="54" fillId="109" borderId="3" xfId="36" applyFont="1" applyFill="1" applyBorder="1" applyAlignment="1" applyProtection="1">
      <alignment horizontal="center" vertical="center" wrapText="1"/>
    </xf>
    <xf numFmtId="10" fontId="59" fillId="109" borderId="3" xfId="3" applyNumberFormat="1" applyFont="1" applyFill="1" applyBorder="1" applyAlignment="1" applyProtection="1">
      <alignment horizontal="center" vertical="center" wrapText="1"/>
    </xf>
    <xf numFmtId="173" fontId="54" fillId="109" borderId="3" xfId="36" applyNumberFormat="1" applyFont="1" applyFill="1" applyBorder="1" applyAlignment="1" applyProtection="1">
      <alignment horizontal="right" vertical="center" wrapText="1"/>
    </xf>
    <xf numFmtId="173" fontId="157" fillId="109" borderId="3" xfId="2" applyNumberFormat="1" applyFont="1" applyFill="1" applyBorder="1" applyAlignment="1" applyProtection="1">
      <alignment vertical="center" wrapText="1"/>
    </xf>
    <xf numFmtId="173" fontId="157" fillId="109" borderId="3" xfId="2" applyNumberFormat="1" applyFont="1" applyFill="1" applyBorder="1" applyAlignment="1" applyProtection="1">
      <alignment horizontal="right" vertical="center" wrapText="1"/>
    </xf>
    <xf numFmtId="173" fontId="157" fillId="109" borderId="3" xfId="2" applyNumberFormat="1" applyFont="1" applyFill="1" applyBorder="1" applyAlignment="1" applyProtection="1">
      <alignment horizontal="center" vertical="center" wrapText="1"/>
    </xf>
    <xf numFmtId="173" fontId="59" fillId="109" borderId="3" xfId="2" applyNumberFormat="1" applyFont="1" applyFill="1" applyBorder="1" applyAlignment="1" applyProtection="1">
      <alignment horizontal="center" vertical="center" wrapText="1"/>
    </xf>
    <xf numFmtId="173" fontId="158" fillId="109" borderId="3" xfId="2" applyNumberFormat="1" applyFont="1" applyFill="1" applyBorder="1" applyAlignment="1" applyProtection="1">
      <alignment horizontal="center" vertical="center" wrapText="1"/>
    </xf>
    <xf numFmtId="1" fontId="157" fillId="109" borderId="3" xfId="0" applyNumberFormat="1" applyFont="1" applyFill="1" applyBorder="1" applyAlignment="1">
      <alignment horizontal="center" vertical="center" wrapText="1"/>
    </xf>
    <xf numFmtId="10" fontId="157" fillId="109" borderId="3" xfId="3" applyNumberFormat="1" applyFont="1" applyFill="1" applyBorder="1" applyAlignment="1" applyProtection="1">
      <alignment horizontal="center" vertical="center" wrapText="1"/>
    </xf>
    <xf numFmtId="10" fontId="157" fillId="109" borderId="23" xfId="3" applyNumberFormat="1" applyFont="1" applyFill="1" applyBorder="1" applyAlignment="1" applyProtection="1">
      <alignment horizontal="center" vertical="center" wrapText="1"/>
    </xf>
    <xf numFmtId="1" fontId="59" fillId="109" borderId="3" xfId="38" applyNumberFormat="1" applyFont="1" applyFill="1" applyBorder="1" applyAlignment="1" applyProtection="1">
      <alignment horizontal="center" vertical="center" wrapText="1"/>
    </xf>
    <xf numFmtId="1" fontId="59" fillId="109" borderId="3" xfId="1" applyNumberFormat="1" applyFont="1" applyFill="1" applyBorder="1" applyAlignment="1" applyProtection="1">
      <alignment horizontal="center" vertical="center" wrapText="1"/>
    </xf>
    <xf numFmtId="1" fontId="157" fillId="109" borderId="3" xfId="38" applyNumberFormat="1" applyFont="1" applyFill="1" applyBorder="1" applyAlignment="1" applyProtection="1">
      <alignment horizontal="center" vertical="center" wrapText="1"/>
    </xf>
    <xf numFmtId="1" fontId="246" fillId="109" borderId="3" xfId="38" applyNumberFormat="1" applyFont="1" applyFill="1" applyBorder="1" applyAlignment="1" applyProtection="1">
      <alignment horizontal="center" vertical="center" wrapText="1"/>
    </xf>
    <xf numFmtId="14" fontId="246" fillId="109" borderId="3" xfId="0" applyNumberFormat="1" applyFont="1" applyFill="1" applyBorder="1" applyAlignment="1">
      <alignment horizontal="center" vertical="center" wrapText="1"/>
    </xf>
    <xf numFmtId="14" fontId="22" fillId="109" borderId="3" xfId="0" applyNumberFormat="1" applyFont="1" applyFill="1" applyBorder="1" applyAlignment="1">
      <alignment horizontal="center" vertical="center" wrapText="1"/>
    </xf>
    <xf numFmtId="0" fontId="59" fillId="110" borderId="34" xfId="0" applyFont="1" applyFill="1" applyBorder="1" applyAlignment="1">
      <alignment horizontal="center" vertical="center" wrapText="1"/>
    </xf>
    <xf numFmtId="0" fontId="37" fillId="95" borderId="34" xfId="0" applyFont="1" applyFill="1" applyBorder="1" applyAlignment="1">
      <alignment horizontal="center" vertical="center" wrapText="1"/>
    </xf>
    <xf numFmtId="0" fontId="22" fillId="95" borderId="34" xfId="35" applyFont="1" applyFill="1" applyBorder="1" applyAlignment="1" applyProtection="1">
      <alignment vertical="center" wrapText="1"/>
    </xf>
    <xf numFmtId="173" fontId="59" fillId="95" borderId="34" xfId="35" applyNumberFormat="1" applyFont="1" applyFill="1" applyBorder="1" applyAlignment="1" applyProtection="1">
      <alignment vertical="center" wrapText="1"/>
    </xf>
    <xf numFmtId="168" fontId="54" fillId="95" borderId="34" xfId="36" applyFont="1" applyFill="1" applyBorder="1" applyAlignment="1" applyProtection="1">
      <alignment horizontal="right" vertical="center" wrapText="1"/>
    </xf>
    <xf numFmtId="168" fontId="54" fillId="95" borderId="34" xfId="36" applyFont="1" applyFill="1" applyBorder="1" applyAlignment="1" applyProtection="1">
      <alignment horizontal="center" vertical="center" wrapText="1"/>
    </xf>
    <xf numFmtId="10" fontId="59" fillId="95" borderId="34" xfId="3" applyNumberFormat="1" applyFont="1" applyFill="1" applyBorder="1" applyAlignment="1" applyProtection="1">
      <alignment horizontal="center" vertical="center" wrapText="1"/>
    </xf>
    <xf numFmtId="173" fontId="54" fillId="95" borderId="34" xfId="36" applyNumberFormat="1" applyFont="1" applyFill="1" applyBorder="1" applyAlignment="1" applyProtection="1">
      <alignment horizontal="right" vertical="center" wrapText="1"/>
    </xf>
    <xf numFmtId="173" fontId="157" fillId="95" borderId="34" xfId="2" applyNumberFormat="1" applyFont="1" applyFill="1" applyBorder="1" applyAlignment="1" applyProtection="1">
      <alignment vertical="center" wrapText="1"/>
    </xf>
    <xf numFmtId="173" fontId="157" fillId="95" borderId="34" xfId="2" applyNumberFormat="1" applyFont="1" applyFill="1" applyBorder="1" applyAlignment="1" applyProtection="1">
      <alignment horizontal="right" vertical="center" wrapText="1"/>
    </xf>
    <xf numFmtId="173" fontId="157" fillId="95" borderId="34" xfId="2" applyNumberFormat="1" applyFont="1" applyFill="1" applyBorder="1" applyAlignment="1" applyProtection="1">
      <alignment horizontal="center" vertical="center" wrapText="1"/>
    </xf>
    <xf numFmtId="173" fontId="59" fillId="95" borderId="34" xfId="2" applyNumberFormat="1" applyFont="1" applyFill="1" applyBorder="1" applyAlignment="1" applyProtection="1">
      <alignment horizontal="center" vertical="center" wrapText="1"/>
    </xf>
    <xf numFmtId="168" fontId="59" fillId="95" borderId="34" xfId="36" applyFont="1" applyFill="1" applyBorder="1" applyAlignment="1" applyProtection="1">
      <alignment horizontal="center" vertical="center" wrapText="1"/>
    </xf>
    <xf numFmtId="168" fontId="157" fillId="95" borderId="34" xfId="36" applyFont="1" applyFill="1" applyBorder="1" applyAlignment="1" applyProtection="1">
      <alignment horizontal="center" vertical="center" wrapText="1"/>
    </xf>
    <xf numFmtId="168" fontId="158" fillId="95" borderId="34" xfId="36" applyFont="1" applyFill="1" applyBorder="1" applyAlignment="1" applyProtection="1">
      <alignment horizontal="center" vertical="center" wrapText="1"/>
    </xf>
    <xf numFmtId="1" fontId="157" fillId="95" borderId="34" xfId="0" applyNumberFormat="1" applyFont="1" applyFill="1" applyBorder="1" applyAlignment="1">
      <alignment horizontal="center" vertical="center" wrapText="1"/>
    </xf>
    <xf numFmtId="10" fontId="157" fillId="95" borderId="34" xfId="3" applyNumberFormat="1" applyFont="1" applyFill="1" applyBorder="1" applyAlignment="1" applyProtection="1">
      <alignment horizontal="center" vertical="center" wrapText="1"/>
    </xf>
    <xf numFmtId="1" fontId="59" fillId="95" borderId="34" xfId="38" applyNumberFormat="1" applyFont="1" applyFill="1" applyBorder="1" applyAlignment="1" applyProtection="1">
      <alignment horizontal="center" vertical="center" wrapText="1"/>
    </xf>
    <xf numFmtId="1" fontId="59" fillId="95" borderId="34" xfId="1" applyNumberFormat="1" applyFont="1" applyFill="1" applyBorder="1" applyAlignment="1" applyProtection="1">
      <alignment horizontal="center" vertical="center" wrapText="1"/>
    </xf>
    <xf numFmtId="1" fontId="157" fillId="95" borderId="34" xfId="38" applyNumberFormat="1" applyFont="1" applyFill="1" applyBorder="1" applyAlignment="1" applyProtection="1">
      <alignment horizontal="center" vertical="center" wrapText="1"/>
    </xf>
    <xf numFmtId="1" fontId="246" fillId="95" borderId="34" xfId="38" applyNumberFormat="1" applyFont="1" applyFill="1" applyBorder="1" applyAlignment="1" applyProtection="1">
      <alignment horizontal="center" vertical="center" wrapText="1"/>
    </xf>
    <xf numFmtId="14" fontId="246" fillId="95" borderId="34" xfId="0" applyNumberFormat="1" applyFont="1" applyFill="1" applyBorder="1" applyAlignment="1">
      <alignment horizontal="center" vertical="center" wrapText="1"/>
    </xf>
    <xf numFmtId="14" fontId="22" fillId="95" borderId="34" xfId="0" applyNumberFormat="1" applyFont="1" applyFill="1" applyBorder="1" applyAlignment="1">
      <alignment horizontal="center" vertical="center" wrapText="1"/>
    </xf>
    <xf numFmtId="168" fontId="59" fillId="138" borderId="4" xfId="36" applyFont="1" applyFill="1" applyBorder="1" applyAlignment="1" applyProtection="1">
      <alignment horizontal="right" vertical="center" wrapText="1"/>
    </xf>
    <xf numFmtId="1" fontId="158" fillId="138" borderId="4" xfId="38" applyNumberFormat="1" applyFont="1" applyFill="1" applyBorder="1" applyAlignment="1" applyProtection="1">
      <alignment horizontal="center" vertical="center" wrapText="1"/>
    </xf>
    <xf numFmtId="0" fontId="59" fillId="140" borderId="3" xfId="0" applyFont="1" applyFill="1" applyBorder="1" applyAlignment="1">
      <alignment vertical="center" wrapText="1"/>
    </xf>
    <xf numFmtId="0" fontId="22" fillId="139" borderId="3" xfId="0" applyFont="1" applyFill="1" applyBorder="1" applyAlignment="1">
      <alignment vertical="center" wrapText="1"/>
    </xf>
    <xf numFmtId="0" fontId="37" fillId="139" borderId="3" xfId="0" applyFont="1" applyFill="1" applyBorder="1" applyAlignment="1">
      <alignment horizontal="center" vertical="center" wrapText="1"/>
    </xf>
    <xf numFmtId="170" fontId="246" fillId="139" borderId="3" xfId="0" applyNumberFormat="1" applyFont="1" applyFill="1" applyBorder="1" applyAlignment="1">
      <alignment horizontal="left" vertical="center"/>
    </xf>
    <xf numFmtId="168" fontId="59" fillId="139" borderId="3" xfId="36" applyFont="1" applyFill="1" applyBorder="1" applyAlignment="1" applyProtection="1">
      <alignment vertical="center"/>
    </xf>
    <xf numFmtId="168" fontId="54" fillId="139" borderId="3" xfId="36" applyFont="1" applyFill="1" applyBorder="1" applyAlignment="1" applyProtection="1">
      <alignment horizontal="right" vertical="center" wrapText="1"/>
    </xf>
    <xf numFmtId="168" fontId="54" fillId="139" borderId="3" xfId="36" applyFont="1" applyFill="1" applyBorder="1" applyAlignment="1" applyProtection="1">
      <alignment vertical="center" wrapText="1"/>
    </xf>
    <xf numFmtId="10" fontId="59" fillId="139" borderId="3" xfId="3" applyNumberFormat="1" applyFont="1" applyFill="1" applyBorder="1" applyAlignment="1" applyProtection="1">
      <alignment horizontal="center" vertical="center" wrapText="1"/>
    </xf>
    <xf numFmtId="173" fontId="54" fillId="139" borderId="3" xfId="36" applyNumberFormat="1" applyFont="1" applyFill="1" applyBorder="1" applyAlignment="1" applyProtection="1">
      <alignment vertical="center" wrapText="1"/>
    </xf>
    <xf numFmtId="173" fontId="157" fillId="139" borderId="3" xfId="2" applyNumberFormat="1" applyFont="1" applyFill="1" applyBorder="1" applyAlignment="1" applyProtection="1">
      <alignment vertical="center" wrapText="1"/>
    </xf>
    <xf numFmtId="173" fontId="157" fillId="139" borderId="3" xfId="2" applyNumberFormat="1" applyFont="1" applyFill="1" applyBorder="1" applyAlignment="1" applyProtection="1">
      <alignment horizontal="right" vertical="center" wrapText="1"/>
    </xf>
    <xf numFmtId="173" fontId="59" fillId="139" borderId="3" xfId="2" applyNumberFormat="1" applyFont="1" applyFill="1" applyBorder="1" applyAlignment="1" applyProtection="1">
      <alignment vertical="center" wrapText="1"/>
    </xf>
    <xf numFmtId="173" fontId="158" fillId="139" borderId="3" xfId="2" applyNumberFormat="1" applyFont="1" applyFill="1" applyBorder="1" applyAlignment="1" applyProtection="1">
      <alignment vertical="center" wrapText="1"/>
    </xf>
    <xf numFmtId="1" fontId="59" fillId="139" borderId="3" xfId="36" applyNumberFormat="1" applyFont="1" applyFill="1" applyBorder="1" applyAlignment="1" applyProtection="1">
      <alignment horizontal="center" vertical="center" wrapText="1"/>
    </xf>
    <xf numFmtId="1" fontId="59" fillId="139" borderId="3" xfId="1" applyNumberFormat="1" applyFont="1" applyFill="1" applyBorder="1" applyAlignment="1" applyProtection="1">
      <alignment horizontal="center" vertical="center" wrapText="1"/>
    </xf>
    <xf numFmtId="1" fontId="246" fillId="139" borderId="3" xfId="36" applyNumberFormat="1" applyFont="1" applyFill="1" applyBorder="1" applyAlignment="1" applyProtection="1">
      <alignment horizontal="center" vertical="center" wrapText="1"/>
    </xf>
    <xf numFmtId="1" fontId="22" fillId="139" borderId="3" xfId="36" applyNumberFormat="1" applyFont="1" applyFill="1" applyBorder="1" applyAlignment="1" applyProtection="1">
      <alignment horizontal="center" vertical="center" wrapText="1"/>
    </xf>
    <xf numFmtId="14" fontId="246" fillId="139" borderId="3" xfId="0" applyNumberFormat="1" applyFont="1" applyFill="1" applyBorder="1" applyAlignment="1">
      <alignment horizontal="center" vertical="center"/>
    </xf>
    <xf numFmtId="14" fontId="22" fillId="139" borderId="3" xfId="0" applyNumberFormat="1" applyFont="1" applyFill="1" applyBorder="1" applyAlignment="1">
      <alignment vertical="center" wrapText="1"/>
    </xf>
    <xf numFmtId="14" fontId="22" fillId="139" borderId="62" xfId="0" applyNumberFormat="1" applyFont="1" applyFill="1" applyBorder="1" applyAlignment="1">
      <alignment horizontal="center" vertical="center"/>
    </xf>
    <xf numFmtId="168" fontId="59" fillId="139" borderId="34" xfId="36" applyFont="1" applyFill="1" applyBorder="1" applyAlignment="1" applyProtection="1">
      <alignment vertical="center"/>
    </xf>
    <xf numFmtId="0" fontId="37" fillId="16" borderId="40" xfId="0" applyFont="1" applyFill="1" applyBorder="1" applyAlignment="1">
      <alignment horizontal="center" vertical="center" wrapText="1"/>
    </xf>
    <xf numFmtId="0" fontId="40" fillId="16" borderId="40" xfId="0" applyFont="1" applyFill="1" applyBorder="1" applyAlignment="1">
      <alignment horizontal="center" vertical="center" wrapText="1"/>
    </xf>
    <xf numFmtId="168" fontId="54" fillId="16" borderId="40" xfId="36" applyFont="1" applyFill="1" applyBorder="1" applyAlignment="1" applyProtection="1">
      <alignment horizontal="right" vertical="center" wrapText="1"/>
    </xf>
    <xf numFmtId="168" fontId="54" fillId="16" borderId="40" xfId="36" applyFont="1" applyFill="1" applyBorder="1" applyAlignment="1" applyProtection="1">
      <alignment horizontal="center" vertical="center" wrapText="1"/>
    </xf>
    <xf numFmtId="10" fontId="54" fillId="16" borderId="40" xfId="3" applyNumberFormat="1" applyFont="1" applyFill="1" applyBorder="1" applyAlignment="1" applyProtection="1">
      <alignment horizontal="center" vertical="center" wrapText="1"/>
    </xf>
    <xf numFmtId="173" fontId="54" fillId="16" borderId="40" xfId="36" applyNumberFormat="1" applyFont="1" applyFill="1" applyBorder="1" applyAlignment="1" applyProtection="1">
      <alignment horizontal="center" vertical="center" wrapText="1"/>
    </xf>
    <xf numFmtId="173" fontId="158" fillId="16" borderId="40" xfId="2" applyNumberFormat="1" applyFont="1" applyFill="1" applyBorder="1" applyAlignment="1" applyProtection="1">
      <alignment vertical="center" wrapText="1"/>
    </xf>
    <xf numFmtId="173" fontId="158" fillId="16" borderId="40" xfId="2" applyNumberFormat="1" applyFont="1" applyFill="1" applyBorder="1" applyAlignment="1" applyProtection="1">
      <alignment horizontal="right" vertical="center" wrapText="1"/>
    </xf>
    <xf numFmtId="173" fontId="158" fillId="16" borderId="40" xfId="2" applyNumberFormat="1" applyFont="1" applyFill="1" applyBorder="1" applyAlignment="1" applyProtection="1">
      <alignment horizontal="center" vertical="center" wrapText="1"/>
    </xf>
    <xf numFmtId="173" fontId="59" fillId="16" borderId="40" xfId="2" applyNumberFormat="1" applyFont="1" applyFill="1" applyBorder="1" applyAlignment="1" applyProtection="1">
      <alignment horizontal="center" vertical="center" wrapText="1"/>
    </xf>
    <xf numFmtId="173" fontId="54" fillId="16" borderId="40" xfId="2" applyNumberFormat="1" applyFont="1" applyFill="1" applyBorder="1" applyAlignment="1" applyProtection="1">
      <alignment horizontal="center" vertical="center" wrapText="1"/>
    </xf>
    <xf numFmtId="1" fontId="54" fillId="16" borderId="40" xfId="0" applyNumberFormat="1" applyFont="1" applyFill="1" applyBorder="1" applyAlignment="1">
      <alignment horizontal="center" vertical="center" wrapText="1"/>
    </xf>
    <xf numFmtId="1" fontId="239" fillId="16" borderId="40" xfId="0" applyNumberFormat="1" applyFont="1" applyFill="1" applyBorder="1" applyAlignment="1">
      <alignment horizontal="center" vertical="center" wrapText="1"/>
    </xf>
    <xf numFmtId="14" fontId="156" fillId="16" borderId="40" xfId="0" applyNumberFormat="1" applyFont="1" applyFill="1" applyBorder="1" applyAlignment="1">
      <alignment horizontal="center" vertical="center"/>
    </xf>
    <xf numFmtId="14" fontId="37" fillId="16" borderId="40" xfId="0" applyNumberFormat="1" applyFont="1" applyFill="1" applyBorder="1" applyAlignment="1">
      <alignment horizontal="center" vertical="center" wrapText="1"/>
    </xf>
    <xf numFmtId="0" fontId="22" fillId="139" borderId="51" xfId="0" applyFont="1" applyFill="1" applyBorder="1" applyAlignment="1">
      <alignment vertical="center" wrapText="1"/>
    </xf>
    <xf numFmtId="0" fontId="246" fillId="111" borderId="51" xfId="0" applyFont="1" applyFill="1" applyBorder="1" applyAlignment="1">
      <alignment horizontal="left" vertical="center"/>
    </xf>
    <xf numFmtId="168" fontId="59" fillId="138" borderId="51" xfId="36" applyFont="1" applyFill="1" applyBorder="1" applyAlignment="1" applyProtection="1">
      <alignment vertical="center"/>
    </xf>
    <xf numFmtId="168" fontId="54" fillId="109" borderId="40" xfId="0" applyNumberFormat="1" applyFont="1" applyFill="1" applyBorder="1" applyAlignment="1">
      <alignment vertical="center" wrapText="1"/>
    </xf>
    <xf numFmtId="0" fontId="37" fillId="109" borderId="40" xfId="0" applyFont="1" applyFill="1" applyBorder="1" applyAlignment="1">
      <alignment horizontal="center" vertical="center" wrapText="1"/>
    </xf>
    <xf numFmtId="0" fontId="40" fillId="109" borderId="40" xfId="0" applyFont="1" applyFill="1" applyBorder="1" applyAlignment="1">
      <alignment horizontal="center" vertical="center" wrapText="1"/>
    </xf>
    <xf numFmtId="168" fontId="54" fillId="109" borderId="40" xfId="36" applyFont="1" applyFill="1" applyBorder="1" applyAlignment="1" applyProtection="1">
      <alignment horizontal="right" vertical="center" wrapText="1"/>
    </xf>
    <xf numFmtId="10" fontId="54" fillId="109" borderId="40" xfId="3" applyNumberFormat="1" applyFont="1" applyFill="1" applyBorder="1" applyAlignment="1" applyProtection="1">
      <alignment horizontal="center" vertical="center" wrapText="1"/>
    </xf>
    <xf numFmtId="173" fontId="54" fillId="109" borderId="40" xfId="36" applyNumberFormat="1" applyFont="1" applyFill="1" applyBorder="1" applyAlignment="1" applyProtection="1">
      <alignment horizontal="center" vertical="center" wrapText="1"/>
    </xf>
    <xf numFmtId="173" fontId="158" fillId="109" borderId="40" xfId="2" applyNumberFormat="1" applyFont="1" applyFill="1" applyBorder="1" applyAlignment="1" applyProtection="1">
      <alignment vertical="center" wrapText="1"/>
    </xf>
    <xf numFmtId="173" fontId="158" fillId="109" borderId="40" xfId="2" applyNumberFormat="1" applyFont="1" applyFill="1" applyBorder="1" applyAlignment="1" applyProtection="1">
      <alignment horizontal="right" vertical="center" wrapText="1"/>
    </xf>
    <xf numFmtId="173" fontId="59" fillId="109" borderId="40" xfId="2" applyNumberFormat="1" applyFont="1" applyFill="1" applyBorder="1" applyAlignment="1" applyProtection="1">
      <alignment horizontal="right" vertical="center" wrapText="1"/>
    </xf>
    <xf numFmtId="173" fontId="54" fillId="109" borderId="40" xfId="2" applyNumberFormat="1" applyFont="1" applyFill="1" applyBorder="1" applyAlignment="1" applyProtection="1">
      <alignment horizontal="right" vertical="center" wrapText="1"/>
    </xf>
    <xf numFmtId="1" fontId="54" fillId="109" borderId="40" xfId="1" applyNumberFormat="1" applyFont="1" applyFill="1" applyBorder="1" applyAlignment="1" applyProtection="1">
      <alignment horizontal="center" vertical="center" wrapText="1"/>
    </xf>
    <xf numFmtId="1" fontId="54" fillId="109" borderId="40" xfId="0" applyNumberFormat="1" applyFont="1" applyFill="1" applyBorder="1" applyAlignment="1">
      <alignment horizontal="center" vertical="center" wrapText="1"/>
    </xf>
    <xf numFmtId="1" fontId="37" fillId="109" borderId="40" xfId="1" applyNumberFormat="1" applyFont="1" applyFill="1" applyBorder="1" applyAlignment="1" applyProtection="1">
      <alignment horizontal="center" vertical="center" wrapText="1"/>
    </xf>
    <xf numFmtId="14" fontId="156" fillId="109" borderId="40" xfId="0" applyNumberFormat="1" applyFont="1" applyFill="1" applyBorder="1" applyAlignment="1">
      <alignment horizontal="center" vertical="center"/>
    </xf>
    <xf numFmtId="14" fontId="37" fillId="109" borderId="40" xfId="0" applyNumberFormat="1" applyFont="1" applyFill="1" applyBorder="1" applyAlignment="1">
      <alignment horizontal="center" vertical="center" wrapText="1"/>
    </xf>
    <xf numFmtId="14" fontId="37" fillId="109" borderId="41" xfId="0" applyNumberFormat="1" applyFont="1" applyFill="1" applyBorder="1" applyAlignment="1">
      <alignment horizontal="center" vertical="center"/>
    </xf>
    <xf numFmtId="0" fontId="22" fillId="139" borderId="14" xfId="0" applyFont="1" applyFill="1" applyBorder="1" applyAlignment="1">
      <alignment vertical="center" wrapText="1"/>
    </xf>
    <xf numFmtId="168" fontId="22" fillId="139" borderId="14" xfId="0" applyNumberFormat="1" applyFont="1" applyFill="1" applyBorder="1" applyAlignment="1">
      <alignment horizontal="center" vertical="center" wrapText="1"/>
    </xf>
    <xf numFmtId="168" fontId="59" fillId="139" borderId="14" xfId="0" applyNumberFormat="1" applyFont="1" applyFill="1" applyBorder="1" applyAlignment="1">
      <alignment horizontal="center" vertical="center" wrapText="1"/>
    </xf>
    <xf numFmtId="0" fontId="37" fillId="139" borderId="14" xfId="0" applyFont="1" applyFill="1" applyBorder="1" applyAlignment="1">
      <alignment horizontal="center" vertical="center" wrapText="1"/>
    </xf>
    <xf numFmtId="0" fontId="22" fillId="139" borderId="14" xfId="0" applyFont="1" applyFill="1" applyBorder="1" applyAlignment="1">
      <alignment horizontal="left" vertical="center"/>
    </xf>
    <xf numFmtId="168" fontId="59" fillId="139" borderId="14" xfId="36" applyFont="1" applyFill="1" applyBorder="1" applyAlignment="1" applyProtection="1">
      <alignment vertical="center"/>
    </xf>
    <xf numFmtId="0" fontId="22" fillId="139" borderId="14" xfId="0" applyFont="1" applyFill="1" applyBorder="1" applyAlignment="1">
      <alignment horizontal="center" vertical="center" wrapText="1"/>
    </xf>
    <xf numFmtId="168" fontId="54" fillId="139" borderId="14" xfId="0" applyNumberFormat="1" applyFont="1" applyFill="1" applyBorder="1" applyAlignment="1">
      <alignment horizontal="left" vertical="center" wrapText="1"/>
    </xf>
    <xf numFmtId="10" fontId="59" fillId="139" borderId="14" xfId="3" applyNumberFormat="1" applyFont="1" applyFill="1" applyBorder="1" applyAlignment="1" applyProtection="1">
      <alignment horizontal="center" vertical="center" wrapText="1"/>
    </xf>
    <xf numFmtId="173" fontId="54" fillId="139" borderId="14" xfId="0" applyNumberFormat="1" applyFont="1" applyFill="1" applyBorder="1" applyAlignment="1">
      <alignment horizontal="left" vertical="center" wrapText="1"/>
    </xf>
    <xf numFmtId="168" fontId="157" fillId="139" borderId="14" xfId="0" applyNumberFormat="1" applyFont="1" applyFill="1" applyBorder="1" applyAlignment="1">
      <alignment horizontal="left" vertical="center" wrapText="1"/>
    </xf>
    <xf numFmtId="173" fontId="157" fillId="139" borderId="14" xfId="0" applyNumberFormat="1" applyFont="1" applyFill="1" applyBorder="1" applyAlignment="1">
      <alignment horizontal="left" vertical="center" wrapText="1"/>
    </xf>
    <xf numFmtId="173" fontId="157" fillId="139" borderId="14" xfId="2" applyNumberFormat="1" applyFont="1" applyFill="1" applyBorder="1" applyAlignment="1" applyProtection="1">
      <alignment vertical="center" wrapText="1"/>
    </xf>
    <xf numFmtId="173" fontId="59" fillId="139" borderId="14" xfId="2" applyNumberFormat="1" applyFont="1" applyFill="1" applyBorder="1" applyAlignment="1" applyProtection="1">
      <alignment vertical="center" wrapText="1"/>
    </xf>
    <xf numFmtId="173" fontId="158" fillId="139" borderId="14" xfId="2" applyNumberFormat="1" applyFont="1" applyFill="1" applyBorder="1" applyAlignment="1" applyProtection="1">
      <alignment vertical="center" wrapText="1"/>
    </xf>
    <xf numFmtId="1" fontId="59" fillId="139" borderId="14" xfId="36" applyNumberFormat="1" applyFont="1" applyFill="1" applyBorder="1" applyAlignment="1" applyProtection="1">
      <alignment horizontal="center" vertical="center" wrapText="1"/>
    </xf>
    <xf numFmtId="1" fontId="59" fillId="139" borderId="14" xfId="1" applyNumberFormat="1" applyFont="1" applyFill="1" applyBorder="1" applyAlignment="1" applyProtection="1">
      <alignment horizontal="center" vertical="center" wrapText="1"/>
    </xf>
    <xf numFmtId="1" fontId="246" fillId="139" borderId="14" xfId="36" applyNumberFormat="1" applyFont="1" applyFill="1" applyBorder="1" applyAlignment="1" applyProtection="1">
      <alignment horizontal="center" vertical="center" wrapText="1"/>
    </xf>
    <xf numFmtId="1" fontId="22" fillId="139" borderId="14" xfId="36" applyNumberFormat="1" applyFont="1" applyFill="1" applyBorder="1" applyAlignment="1" applyProtection="1">
      <alignment horizontal="center" vertical="center" wrapText="1"/>
    </xf>
    <xf numFmtId="14" fontId="246" fillId="139" borderId="14" xfId="0" applyNumberFormat="1" applyFont="1" applyFill="1" applyBorder="1" applyAlignment="1">
      <alignment horizontal="center" vertical="center"/>
    </xf>
    <xf numFmtId="14" fontId="22" fillId="139" borderId="14" xfId="0" applyNumberFormat="1" applyFont="1" applyFill="1" applyBorder="1" applyAlignment="1">
      <alignment horizontal="center" vertical="center" wrapText="1"/>
    </xf>
    <xf numFmtId="14" fontId="22" fillId="139" borderId="63" xfId="0" applyNumberFormat="1" applyFont="1" applyFill="1" applyBorder="1" applyAlignment="1">
      <alignment horizontal="center" vertical="center"/>
    </xf>
    <xf numFmtId="0" fontId="272" fillId="67" borderId="51" xfId="0" applyFont="1" applyFill="1" applyBorder="1" applyAlignment="1">
      <alignment horizontal="center" vertical="center"/>
    </xf>
    <xf numFmtId="0" fontId="262" fillId="67" borderId="51" xfId="0" applyFont="1" applyFill="1" applyBorder="1" applyAlignment="1">
      <alignment horizontal="center" vertical="center" wrapText="1"/>
    </xf>
    <xf numFmtId="0" fontId="262" fillId="134" borderId="40" xfId="0" applyFont="1" applyFill="1" applyBorder="1" applyAlignment="1">
      <alignment horizontal="center" vertical="center" wrapText="1"/>
    </xf>
    <xf numFmtId="0" fontId="59" fillId="137" borderId="40" xfId="0" applyFont="1" applyFill="1" applyBorder="1" applyAlignment="1">
      <alignment horizontal="center" vertical="center" wrapText="1"/>
    </xf>
    <xf numFmtId="0" fontId="272" fillId="134" borderId="40" xfId="0" applyFont="1" applyFill="1" applyBorder="1" applyAlignment="1">
      <alignment horizontal="center" vertical="center" wrapText="1"/>
    </xf>
    <xf numFmtId="168" fontId="54" fillId="134" borderId="40" xfId="36" applyFont="1" applyFill="1" applyBorder="1" applyAlignment="1" applyProtection="1">
      <alignment horizontal="right" vertical="center"/>
    </xf>
    <xf numFmtId="168" fontId="54" fillId="134" borderId="40" xfId="36" applyFont="1" applyFill="1" applyBorder="1" applyAlignment="1" applyProtection="1">
      <alignment horizontal="center" vertical="center"/>
    </xf>
    <xf numFmtId="10" fontId="59" fillId="134" borderId="40" xfId="3" applyNumberFormat="1" applyFont="1" applyFill="1" applyBorder="1" applyAlignment="1" applyProtection="1">
      <alignment horizontal="center" vertical="center"/>
    </xf>
    <xf numFmtId="173" fontId="54" fillId="134" borderId="40" xfId="36" applyNumberFormat="1" applyFont="1" applyFill="1" applyBorder="1" applyAlignment="1" applyProtection="1">
      <alignment horizontal="right" vertical="center"/>
    </xf>
    <xf numFmtId="173" fontId="157" fillId="134" borderId="40" xfId="2" applyNumberFormat="1" applyFont="1" applyFill="1" applyBorder="1" applyAlignment="1" applyProtection="1">
      <alignment vertical="center"/>
    </xf>
    <xf numFmtId="173" fontId="157" fillId="134" borderId="40" xfId="2" applyNumberFormat="1" applyFont="1" applyFill="1" applyBorder="1" applyAlignment="1" applyProtection="1">
      <alignment horizontal="right" vertical="center"/>
    </xf>
    <xf numFmtId="173" fontId="59" fillId="134" borderId="40" xfId="2" applyNumberFormat="1" applyFont="1" applyFill="1" applyBorder="1" applyAlignment="1" applyProtection="1">
      <alignment horizontal="right" vertical="center"/>
    </xf>
    <xf numFmtId="173" fontId="158" fillId="134" borderId="40" xfId="2" applyNumberFormat="1" applyFont="1" applyFill="1" applyBorder="1" applyAlignment="1" applyProtection="1">
      <alignment horizontal="right" vertical="center"/>
    </xf>
    <xf numFmtId="1" fontId="59" fillId="134" borderId="40" xfId="36" applyNumberFormat="1" applyFont="1" applyFill="1" applyBorder="1" applyAlignment="1" applyProtection="1">
      <alignment horizontal="center" vertical="center"/>
    </xf>
    <xf numFmtId="1" fontId="59" fillId="134" borderId="40" xfId="1" applyNumberFormat="1" applyFont="1" applyFill="1" applyBorder="1" applyAlignment="1" applyProtection="1">
      <alignment horizontal="center" vertical="center"/>
    </xf>
    <xf numFmtId="1" fontId="264" fillId="134" borderId="40" xfId="36" applyNumberFormat="1" applyFont="1" applyFill="1" applyBorder="1" applyAlignment="1" applyProtection="1">
      <alignment horizontal="center" vertical="center"/>
    </xf>
    <xf numFmtId="1" fontId="262" fillId="134" borderId="40" xfId="36" applyNumberFormat="1" applyFont="1" applyFill="1" applyBorder="1" applyAlignment="1" applyProtection="1">
      <alignment horizontal="center" vertical="center"/>
    </xf>
    <xf numFmtId="14" fontId="264" fillId="134" borderId="40" xfId="0" applyNumberFormat="1" applyFont="1" applyFill="1" applyBorder="1" applyAlignment="1">
      <alignment horizontal="center" vertical="center"/>
    </xf>
    <xf numFmtId="14" fontId="262" fillId="134" borderId="40" xfId="0" applyNumberFormat="1" applyFont="1" applyFill="1" applyBorder="1" applyAlignment="1">
      <alignment horizontal="center" vertical="center" wrapText="1"/>
    </xf>
    <xf numFmtId="14" fontId="262" fillId="134" borderId="41" xfId="0" applyNumberFormat="1" applyFont="1" applyFill="1" applyBorder="1" applyAlignment="1">
      <alignment horizontal="center" vertical="center"/>
    </xf>
    <xf numFmtId="0" fontId="266" fillId="134" borderId="38" xfId="0" applyFont="1" applyFill="1" applyBorder="1" applyAlignment="1">
      <alignment horizontal="center" vertical="center" wrapText="1"/>
    </xf>
    <xf numFmtId="0" fontId="22" fillId="17" borderId="51" xfId="0" applyFont="1" applyFill="1" applyBorder="1" applyAlignment="1">
      <alignment horizontal="justify" vertical="center" wrapText="1"/>
    </xf>
    <xf numFmtId="0" fontId="22" fillId="60" borderId="3" xfId="0" applyFont="1" applyFill="1" applyBorder="1" applyAlignment="1">
      <alignment horizontal="justify" vertical="center" wrapText="1"/>
    </xf>
    <xf numFmtId="1" fontId="246" fillId="17" borderId="51" xfId="0" applyNumberFormat="1" applyFont="1" applyFill="1" applyBorder="1" applyAlignment="1">
      <alignment horizontal="left" vertical="center"/>
    </xf>
    <xf numFmtId="168" fontId="157" fillId="17" borderId="51" xfId="36" applyFont="1" applyFill="1" applyBorder="1" applyAlignment="1" applyProtection="1">
      <alignment vertical="center"/>
    </xf>
    <xf numFmtId="0" fontId="22" fillId="134" borderId="40" xfId="0" applyFont="1" applyFill="1" applyBorder="1" applyAlignment="1">
      <alignment horizontal="justify" vertical="center" wrapText="1"/>
    </xf>
    <xf numFmtId="0" fontId="38" fillId="0" borderId="0" xfId="0" applyFont="1" applyAlignment="1">
      <alignment horizontal="left" vertical="center"/>
    </xf>
    <xf numFmtId="0" fontId="22" fillId="135" borderId="51" xfId="0" applyFont="1" applyFill="1" applyBorder="1" applyAlignment="1">
      <alignment horizontal="left" vertical="center"/>
    </xf>
    <xf numFmtId="0" fontId="22" fillId="135" borderId="3" xfId="0" applyFont="1" applyFill="1" applyBorder="1" applyAlignment="1">
      <alignment horizontal="left" vertical="center"/>
    </xf>
    <xf numFmtId="0" fontId="22" fillId="67" borderId="51" xfId="0" applyFont="1" applyFill="1" applyBorder="1" applyAlignment="1">
      <alignment horizontal="left" vertical="center"/>
    </xf>
    <xf numFmtId="0" fontId="22" fillId="67" borderId="14" xfId="0" applyFont="1" applyFill="1" applyBorder="1" applyAlignment="1">
      <alignment horizontal="left" vertical="center"/>
    </xf>
    <xf numFmtId="0" fontId="22" fillId="135" borderId="34" xfId="0" applyFont="1" applyFill="1" applyBorder="1" applyAlignment="1">
      <alignment horizontal="left" vertical="center"/>
    </xf>
    <xf numFmtId="0" fontId="22" fillId="67" borderId="34" xfId="0" applyFont="1" applyFill="1" applyBorder="1" applyAlignment="1">
      <alignment horizontal="left" vertical="center" wrapText="1"/>
    </xf>
    <xf numFmtId="0" fontId="22" fillId="135" borderId="4" xfId="0" applyFont="1" applyFill="1" applyBorder="1" applyAlignment="1">
      <alignment horizontal="left" vertical="center"/>
    </xf>
    <xf numFmtId="0" fontId="22" fillId="135" borderId="14" xfId="0" applyFont="1" applyFill="1" applyBorder="1" applyAlignment="1">
      <alignment horizontal="left" vertical="center"/>
    </xf>
    <xf numFmtId="0" fontId="246" fillId="135" borderId="40" xfId="0" applyFont="1" applyFill="1" applyBorder="1" applyAlignment="1">
      <alignment horizontal="left" vertical="center"/>
    </xf>
    <xf numFmtId="169" fontId="59" fillId="0" borderId="0" xfId="0" applyNumberFormat="1" applyFont="1" applyAlignment="1">
      <alignment horizontal="left" vertical="center"/>
    </xf>
    <xf numFmtId="168" fontId="59" fillId="136" borderId="51" xfId="36" applyFont="1" applyFill="1" applyBorder="1" applyAlignment="1" applyProtection="1">
      <alignment vertical="center"/>
    </xf>
    <xf numFmtId="168" fontId="59" fillId="136" borderId="3" xfId="36" applyFont="1" applyFill="1" applyBorder="1" applyAlignment="1" applyProtection="1">
      <alignment vertical="center"/>
    </xf>
    <xf numFmtId="168" fontId="59" fillId="132" borderId="51" xfId="36" applyFont="1" applyFill="1" applyBorder="1" applyAlignment="1" applyProtection="1">
      <alignment vertical="center"/>
    </xf>
    <xf numFmtId="168" fontId="59" fillId="132" borderId="14" xfId="36" applyFont="1" applyFill="1" applyBorder="1" applyAlignment="1" applyProtection="1">
      <alignment vertical="center"/>
    </xf>
    <xf numFmtId="168" fontId="59" fillId="136" borderId="34" xfId="36" applyFont="1" applyFill="1" applyBorder="1" applyAlignment="1" applyProtection="1">
      <alignment vertical="center"/>
    </xf>
    <xf numFmtId="168" fontId="59" fillId="132" borderId="3" xfId="36" applyFont="1" applyFill="1" applyBorder="1" applyAlignment="1" applyProtection="1">
      <alignment vertical="center"/>
    </xf>
    <xf numFmtId="184" fontId="59" fillId="135" borderId="4" xfId="1" applyNumberFormat="1" applyFont="1" applyFill="1" applyBorder="1" applyAlignment="1">
      <alignment horizontal="left" vertical="center"/>
    </xf>
    <xf numFmtId="184" fontId="59" fillId="135" borderId="14" xfId="1" applyNumberFormat="1" applyFont="1" applyFill="1" applyBorder="1" applyAlignment="1">
      <alignment horizontal="left" vertical="center"/>
    </xf>
    <xf numFmtId="168" fontId="59" fillId="132" borderId="46" xfId="36" applyFont="1" applyFill="1" applyBorder="1" applyAlignment="1" applyProtection="1">
      <alignment vertical="center"/>
    </xf>
    <xf numFmtId="168" fontId="59" fillId="134" borderId="40" xfId="36" applyFont="1" applyFill="1" applyBorder="1" applyAlignment="1" applyProtection="1">
      <alignment vertical="center"/>
    </xf>
    <xf numFmtId="168" fontId="59" fillId="0" borderId="0" xfId="0" applyNumberFormat="1" applyFont="1" applyAlignment="1">
      <alignment vertical="center"/>
    </xf>
    <xf numFmtId="169" fontId="59" fillId="0" borderId="0" xfId="0" applyNumberFormat="1" applyFont="1" applyAlignment="1">
      <alignment vertical="center"/>
    </xf>
    <xf numFmtId="0" fontId="59" fillId="27" borderId="51" xfId="0" applyFont="1" applyFill="1" applyBorder="1" applyAlignment="1">
      <alignment horizontal="justify" vertical="center" wrapText="1"/>
    </xf>
    <xf numFmtId="0" fontId="59" fillId="27" borderId="4" xfId="0" applyFont="1" applyFill="1" applyBorder="1" applyAlignment="1">
      <alignment horizontal="justify" vertical="center" wrapText="1"/>
    </xf>
    <xf numFmtId="0" fontId="59" fillId="17" borderId="4" xfId="0" applyFont="1" applyFill="1" applyBorder="1" applyAlignment="1">
      <alignment horizontal="justify" vertical="center" wrapText="1"/>
    </xf>
    <xf numFmtId="0" fontId="59" fillId="27" borderId="3" xfId="0" applyFont="1" applyFill="1" applyBorder="1" applyAlignment="1">
      <alignment horizontal="justify" vertical="center" wrapText="1"/>
    </xf>
    <xf numFmtId="14" fontId="22" fillId="141" borderId="97" xfId="0" applyNumberFormat="1" applyFont="1" applyFill="1" applyBorder="1" applyAlignment="1">
      <alignment horizontal="center" vertical="center" wrapText="1"/>
    </xf>
    <xf numFmtId="14" fontId="22" fillId="141" borderId="32" xfId="0" applyNumberFormat="1" applyFont="1" applyFill="1" applyBorder="1" applyAlignment="1">
      <alignment horizontal="center" vertical="center" wrapText="1"/>
    </xf>
    <xf numFmtId="0" fontId="26" fillId="0" borderId="4" xfId="0" applyFont="1" applyBorder="1" applyAlignment="1">
      <alignment horizontal="center" wrapText="1"/>
    </xf>
    <xf numFmtId="0" fontId="0" fillId="0" borderId="4" xfId="0" applyBorder="1" applyAlignment="1">
      <alignment vertical="center" wrapText="1"/>
    </xf>
    <xf numFmtId="0" fontId="0" fillId="0" borderId="3" xfId="0" applyBorder="1" applyAlignment="1">
      <alignment vertical="center" wrapText="1"/>
    </xf>
    <xf numFmtId="173" fontId="119" fillId="0" borderId="4" xfId="2" applyNumberFormat="1" applyBorder="1" applyAlignment="1">
      <alignment vertical="center"/>
    </xf>
    <xf numFmtId="173" fontId="119" fillId="0" borderId="3" xfId="2" applyNumberFormat="1" applyBorder="1" applyAlignment="1">
      <alignment vertical="center"/>
    </xf>
    <xf numFmtId="173" fontId="119" fillId="0" borderId="23" xfId="2" applyNumberFormat="1" applyBorder="1" applyAlignment="1">
      <alignment vertical="center"/>
    </xf>
    <xf numFmtId="0" fontId="59" fillId="141" borderId="4" xfId="0" applyFont="1" applyFill="1" applyBorder="1" applyAlignment="1">
      <alignment horizontal="center" vertical="center" wrapText="1"/>
    </xf>
    <xf numFmtId="0" fontId="22" fillId="144" borderId="4" xfId="0" applyFont="1" applyFill="1" applyBorder="1" applyAlignment="1">
      <alignment horizontal="center" vertical="center" wrapText="1"/>
    </xf>
    <xf numFmtId="0" fontId="22" fillId="141" borderId="51" xfId="0" applyFont="1" applyFill="1" applyBorder="1" applyAlignment="1">
      <alignment horizontal="center" vertical="center" wrapText="1"/>
    </xf>
    <xf numFmtId="14" fontId="22" fillId="141" borderId="4" xfId="0" applyNumberFormat="1" applyFont="1" applyFill="1" applyBorder="1" applyAlignment="1">
      <alignment horizontal="center" vertical="center" wrapText="1"/>
    </xf>
    <xf numFmtId="1" fontId="158" fillId="109" borderId="4" xfId="36" applyNumberFormat="1" applyFont="1" applyFill="1" applyBorder="1" applyAlignment="1" applyProtection="1">
      <alignment horizontal="center" vertical="center" wrapText="1"/>
    </xf>
    <xf numFmtId="0" fontId="55" fillId="80" borderId="34" xfId="0" applyFont="1" applyFill="1" applyBorder="1" applyAlignment="1">
      <alignment horizontal="left" vertical="center"/>
    </xf>
    <xf numFmtId="0" fontId="55" fillId="97" borderId="51" xfId="0" applyFont="1" applyFill="1" applyBorder="1" applyAlignment="1">
      <alignment vertical="center"/>
    </xf>
    <xf numFmtId="187" fontId="52" fillId="97" borderId="51" xfId="2" applyNumberFormat="1" applyFont="1" applyFill="1" applyBorder="1" applyAlignment="1">
      <alignment vertical="center"/>
    </xf>
    <xf numFmtId="0" fontId="55" fillId="97" borderId="14" xfId="0" applyFont="1" applyFill="1" applyBorder="1" applyAlignment="1">
      <alignment vertical="center"/>
    </xf>
    <xf numFmtId="187" fontId="52" fillId="97" borderId="14" xfId="2" applyNumberFormat="1" applyFont="1" applyFill="1" applyBorder="1" applyAlignment="1">
      <alignment vertical="center"/>
    </xf>
    <xf numFmtId="0" fontId="59" fillId="141" borderId="51" xfId="0" applyFont="1" applyFill="1" applyBorder="1" applyAlignment="1">
      <alignment horizontal="center" vertical="center" wrapText="1"/>
    </xf>
    <xf numFmtId="0" fontId="36" fillId="141" borderId="51" xfId="0" applyFont="1" applyFill="1" applyBorder="1" applyAlignment="1">
      <alignment horizontal="center" vertical="center" wrapText="1"/>
    </xf>
    <xf numFmtId="0" fontId="52" fillId="80" borderId="51" xfId="0" applyFont="1" applyFill="1" applyBorder="1"/>
    <xf numFmtId="187" fontId="52" fillId="80" borderId="51" xfId="2" applyNumberFormat="1" applyFont="1" applyFill="1" applyBorder="1"/>
    <xf numFmtId="0" fontId="22" fillId="144" borderId="51" xfId="0" applyFont="1" applyFill="1" applyBorder="1" applyAlignment="1">
      <alignment horizontal="center" vertical="center" wrapText="1"/>
    </xf>
    <xf numFmtId="0" fontId="37" fillId="26" borderId="56" xfId="0" applyFont="1" applyFill="1" applyBorder="1" applyAlignment="1">
      <alignment horizontal="center" vertical="center" wrapText="1"/>
    </xf>
    <xf numFmtId="168" fontId="54" fillId="26" borderId="17" xfId="0" applyNumberFormat="1" applyFont="1" applyFill="1" applyBorder="1" applyAlignment="1">
      <alignment vertical="center" wrapText="1"/>
    </xf>
    <xf numFmtId="0" fontId="40" fillId="26" borderId="17" xfId="0" applyFont="1" applyFill="1" applyBorder="1" applyAlignment="1">
      <alignment horizontal="center" vertical="center" wrapText="1"/>
    </xf>
    <xf numFmtId="0" fontId="37" fillId="26" borderId="17" xfId="0" applyFont="1" applyFill="1" applyBorder="1" applyAlignment="1">
      <alignment horizontal="center" vertical="center" wrapText="1"/>
    </xf>
    <xf numFmtId="168" fontId="54" fillId="26" borderId="19" xfId="36" applyFont="1" applyFill="1" applyBorder="1" applyAlignment="1" applyProtection="1">
      <alignment horizontal="right" vertical="center"/>
    </xf>
    <xf numFmtId="173" fontId="54" fillId="26" borderId="20" xfId="36" applyNumberFormat="1" applyFont="1" applyFill="1" applyBorder="1" applyAlignment="1" applyProtection="1">
      <alignment horizontal="right" vertical="center"/>
    </xf>
    <xf numFmtId="173" fontId="52" fillId="80" borderId="51" xfId="2" applyNumberFormat="1" applyFont="1" applyFill="1" applyBorder="1"/>
    <xf numFmtId="14" fontId="22" fillId="141" borderId="34" xfId="0" applyNumberFormat="1" applyFont="1" applyFill="1" applyBorder="1" applyAlignment="1">
      <alignment horizontal="center" vertical="center" wrapText="1"/>
    </xf>
    <xf numFmtId="14" fontId="22" fillId="24" borderId="14" xfId="0" applyNumberFormat="1" applyFont="1" applyFill="1" applyBorder="1" applyAlignment="1">
      <alignment horizontal="center" vertical="center"/>
    </xf>
    <xf numFmtId="14" fontId="22" fillId="24" borderId="14" xfId="0" applyNumberFormat="1" applyFont="1" applyFill="1" applyBorder="1" applyAlignment="1">
      <alignment horizontal="center" vertical="center" wrapText="1"/>
    </xf>
    <xf numFmtId="14" fontId="39" fillId="26" borderId="22" xfId="36" applyNumberFormat="1" applyFont="1" applyFill="1" applyBorder="1" applyAlignment="1" applyProtection="1">
      <alignment horizontal="center" vertical="center"/>
    </xf>
    <xf numFmtId="14" fontId="39" fillId="26" borderId="23" xfId="36" applyNumberFormat="1" applyFont="1" applyFill="1" applyBorder="1" applyAlignment="1" applyProtection="1">
      <alignment horizontal="center" vertical="center"/>
    </xf>
    <xf numFmtId="14" fontId="22" fillId="24" borderId="51" xfId="0" applyNumberFormat="1" applyFont="1" applyFill="1" applyBorder="1" applyAlignment="1">
      <alignment horizontal="center" vertical="center"/>
    </xf>
    <xf numFmtId="14" fontId="22" fillId="24" borderId="51" xfId="0" applyNumberFormat="1" applyFont="1" applyFill="1" applyBorder="1" applyAlignment="1">
      <alignment horizontal="center" vertical="center" wrapText="1"/>
    </xf>
    <xf numFmtId="0" fontId="207" fillId="17" borderId="50" xfId="0" applyFont="1" applyFill="1" applyBorder="1" applyAlignment="1">
      <alignment horizontal="center" vertical="center" wrapText="1"/>
    </xf>
    <xf numFmtId="0" fontId="207" fillId="17" borderId="31" xfId="0" applyFont="1" applyFill="1" applyBorder="1" applyAlignment="1">
      <alignment horizontal="center" vertical="center" wrapText="1"/>
    </xf>
    <xf numFmtId="0" fontId="207" fillId="134" borderId="39" xfId="0" applyFont="1" applyFill="1" applyBorder="1" applyAlignment="1">
      <alignment horizontal="center" vertical="center" wrapText="1"/>
    </xf>
    <xf numFmtId="168" fontId="207" fillId="95" borderId="69" xfId="0" applyNumberFormat="1" applyFont="1" applyFill="1" applyBorder="1" applyAlignment="1">
      <alignment horizontal="center" vertical="center" wrapText="1"/>
    </xf>
    <xf numFmtId="168" fontId="207" fillId="139" borderId="93" xfId="0" applyNumberFormat="1" applyFont="1" applyFill="1" applyBorder="1" applyAlignment="1">
      <alignment horizontal="center" vertical="center" wrapText="1"/>
    </xf>
    <xf numFmtId="0" fontId="207" fillId="139" borderId="31" xfId="0" applyFont="1" applyFill="1" applyBorder="1" applyAlignment="1">
      <alignment horizontal="center" vertical="center" wrapText="1"/>
    </xf>
    <xf numFmtId="0" fontId="207" fillId="95" borderId="31" xfId="0" applyFont="1" applyFill="1" applyBorder="1" applyAlignment="1">
      <alignment horizontal="center" vertical="center" wrapText="1"/>
    </xf>
    <xf numFmtId="0" fontId="207" fillId="139" borderId="61" xfId="0" applyFont="1" applyFill="1" applyBorder="1" applyAlignment="1">
      <alignment horizontal="center" vertical="center" wrapText="1"/>
    </xf>
    <xf numFmtId="0" fontId="207" fillId="138" borderId="31" xfId="0" applyFont="1" applyFill="1" applyBorder="1" applyAlignment="1">
      <alignment horizontal="center" vertical="center" wrapText="1"/>
    </xf>
    <xf numFmtId="0" fontId="207" fillId="95" borderId="61" xfId="0" applyFont="1" applyFill="1" applyBorder="1" applyAlignment="1">
      <alignment horizontal="center" vertical="center" wrapText="1"/>
    </xf>
    <xf numFmtId="0" fontId="207" fillId="95" borderId="67" xfId="0" applyFont="1" applyFill="1" applyBorder="1" applyAlignment="1">
      <alignment horizontal="center" vertical="center" wrapText="1"/>
    </xf>
    <xf numFmtId="0" fontId="121" fillId="16" borderId="0" xfId="0" applyFont="1" applyFill="1" applyAlignment="1">
      <alignment horizontal="center" vertical="center" wrapText="1"/>
    </xf>
    <xf numFmtId="0" fontId="207" fillId="21" borderId="92" xfId="0" applyFont="1" applyFill="1" applyBorder="1" applyAlignment="1">
      <alignment horizontal="center" vertical="center" wrapText="1"/>
    </xf>
    <xf numFmtId="0" fontId="207" fillId="21" borderId="69" xfId="0" applyFont="1" applyFill="1" applyBorder="1" applyAlignment="1">
      <alignment horizontal="center" vertical="center" wrapText="1"/>
    </xf>
    <xf numFmtId="0" fontId="207" fillId="171" borderId="69" xfId="0" applyFont="1" applyFill="1" applyBorder="1" applyAlignment="1">
      <alignment horizontal="center" vertical="center" wrapText="1"/>
    </xf>
    <xf numFmtId="0" fontId="207" fillId="21" borderId="70" xfId="0" applyFont="1" applyFill="1" applyBorder="1" applyAlignment="1">
      <alignment horizontal="center" vertical="center" wrapText="1"/>
    </xf>
    <xf numFmtId="0" fontId="207" fillId="21" borderId="22" xfId="0" applyFont="1" applyFill="1" applyBorder="1" applyAlignment="1">
      <alignment horizontal="center" vertical="center" wrapText="1"/>
    </xf>
    <xf numFmtId="0" fontId="207" fillId="142" borderId="92" xfId="0" applyFont="1" applyFill="1" applyBorder="1" applyAlignment="1">
      <alignment horizontal="center" vertical="center" wrapText="1"/>
    </xf>
    <xf numFmtId="0" fontId="207" fillId="141" borderId="67" xfId="0" applyFont="1" applyFill="1" applyBorder="1" applyAlignment="1">
      <alignment horizontal="center" vertical="center" wrapText="1"/>
    </xf>
    <xf numFmtId="0" fontId="207" fillId="141" borderId="31" xfId="0" applyFont="1" applyFill="1" applyBorder="1" applyAlignment="1">
      <alignment horizontal="center" vertical="center" wrapText="1"/>
    </xf>
    <xf numFmtId="0" fontId="207" fillId="27" borderId="31" xfId="0" applyFont="1" applyFill="1" applyBorder="1" applyAlignment="1">
      <alignment horizontal="center" vertical="center" wrapText="1"/>
    </xf>
    <xf numFmtId="0" fontId="207" fillId="27" borderId="61" xfId="0" applyFont="1" applyFill="1" applyBorder="1" applyAlignment="1">
      <alignment horizontal="center" vertical="center" wrapText="1"/>
    </xf>
    <xf numFmtId="0" fontId="158" fillId="167" borderId="52" xfId="0" applyFont="1" applyFill="1" applyBorder="1" applyAlignment="1">
      <alignment horizontal="center" vertical="center" wrapText="1"/>
    </xf>
    <xf numFmtId="0" fontId="121" fillId="0" borderId="0" xfId="0" applyFont="1" applyAlignment="1">
      <alignment horizontal="center" vertical="center"/>
    </xf>
    <xf numFmtId="0" fontId="158" fillId="0" borderId="0" xfId="0" applyFont="1" applyAlignment="1">
      <alignment horizontal="center" vertical="center"/>
    </xf>
    <xf numFmtId="175" fontId="281" fillId="0" borderId="0" xfId="2" applyFont="1"/>
    <xf numFmtId="6" fontId="239" fillId="0" borderId="0" xfId="0" applyNumberFormat="1" applyFont="1"/>
    <xf numFmtId="9" fontId="240" fillId="12" borderId="38" xfId="3" applyFont="1" applyFill="1" applyBorder="1" applyAlignment="1" applyProtection="1">
      <alignment horizontal="center" vertical="center" wrapText="1"/>
    </xf>
    <xf numFmtId="1" fontId="121" fillId="16" borderId="39" xfId="0" applyNumberFormat="1" applyFont="1" applyFill="1" applyBorder="1" applyAlignment="1">
      <alignment horizontal="center" vertical="center"/>
    </xf>
    <xf numFmtId="1" fontId="158" fillId="17" borderId="51" xfId="36" applyNumberFormat="1" applyFont="1" applyFill="1" applyBorder="1" applyAlignment="1" applyProtection="1">
      <alignment horizontal="center" vertical="center"/>
    </xf>
    <xf numFmtId="1" fontId="158" fillId="27" borderId="3" xfId="36" applyNumberFormat="1" applyFont="1" applyFill="1" applyBorder="1" applyAlignment="1" applyProtection="1">
      <alignment horizontal="center" vertical="center"/>
    </xf>
    <xf numFmtId="1" fontId="121" fillId="18" borderId="40" xfId="0" applyNumberFormat="1" applyFont="1" applyFill="1" applyBorder="1" applyAlignment="1">
      <alignment horizontal="center" vertical="center"/>
    </xf>
    <xf numFmtId="1" fontId="158" fillId="134" borderId="40" xfId="36" applyNumberFormat="1" applyFont="1" applyFill="1" applyBorder="1" applyAlignment="1" applyProtection="1">
      <alignment horizontal="center" vertical="center"/>
    </xf>
    <xf numFmtId="1" fontId="158" fillId="139" borderId="51" xfId="36" applyNumberFormat="1" applyFont="1" applyFill="1" applyBorder="1" applyAlignment="1" applyProtection="1">
      <alignment horizontal="center" vertical="center" wrapText="1"/>
    </xf>
    <xf numFmtId="1" fontId="158" fillId="138" borderId="4" xfId="36" applyNumberFormat="1" applyFont="1" applyFill="1" applyBorder="1" applyAlignment="1" applyProtection="1">
      <alignment horizontal="center" vertical="center" wrapText="1"/>
    </xf>
    <xf numFmtId="1" fontId="158" fillId="139" borderId="14" xfId="36" applyNumberFormat="1" applyFont="1" applyFill="1" applyBorder="1" applyAlignment="1" applyProtection="1">
      <alignment horizontal="center" vertical="center" wrapText="1"/>
    </xf>
    <xf numFmtId="1" fontId="158" fillId="109" borderId="40" xfId="1" applyNumberFormat="1" applyFont="1" applyFill="1" applyBorder="1" applyAlignment="1" applyProtection="1">
      <alignment horizontal="center" vertical="center" wrapText="1"/>
    </xf>
    <xf numFmtId="1" fontId="158" fillId="95" borderId="4" xfId="36" applyNumberFormat="1" applyFont="1" applyFill="1" applyBorder="1" applyAlignment="1" applyProtection="1">
      <alignment horizontal="center" vertical="center" wrapText="1"/>
    </xf>
    <xf numFmtId="1" fontId="158" fillId="139" borderId="3" xfId="36" applyNumberFormat="1" applyFont="1" applyFill="1" applyBorder="1" applyAlignment="1" applyProtection="1">
      <alignment horizontal="center" vertical="center" wrapText="1"/>
    </xf>
    <xf numFmtId="1" fontId="158" fillId="16" borderId="40" xfId="0" applyNumberFormat="1" applyFont="1" applyFill="1" applyBorder="1" applyAlignment="1">
      <alignment horizontal="center" vertical="center" wrapText="1"/>
    </xf>
    <xf numFmtId="1" fontId="158" fillId="139" borderId="4" xfId="36" applyNumberFormat="1" applyFont="1" applyFill="1" applyBorder="1" applyAlignment="1" applyProtection="1">
      <alignment horizontal="center" vertical="center" wrapText="1"/>
    </xf>
    <xf numFmtId="1" fontId="158" fillId="109" borderId="51" xfId="0" applyNumberFormat="1" applyFont="1" applyFill="1" applyBorder="1" applyAlignment="1">
      <alignment horizontal="center" vertical="center" wrapText="1"/>
    </xf>
    <xf numFmtId="1" fontId="158" fillId="138" borderId="4" xfId="0" applyNumberFormat="1" applyFont="1" applyFill="1" applyBorder="1" applyAlignment="1">
      <alignment horizontal="center" vertical="center" wrapText="1"/>
    </xf>
    <xf numFmtId="1" fontId="158" fillId="109" borderId="4" xfId="0" applyNumberFormat="1" applyFont="1" applyFill="1" applyBorder="1" applyAlignment="1">
      <alignment horizontal="center" vertical="center" wrapText="1"/>
    </xf>
    <xf numFmtId="1" fontId="158" fillId="109" borderId="3" xfId="0" applyNumberFormat="1" applyFont="1" applyFill="1" applyBorder="1" applyAlignment="1">
      <alignment horizontal="center" vertical="center" wrapText="1"/>
    </xf>
    <xf numFmtId="1" fontId="158" fillId="95" borderId="4" xfId="0" applyNumberFormat="1" applyFont="1" applyFill="1" applyBorder="1" applyAlignment="1">
      <alignment horizontal="center" vertical="center" wrapText="1"/>
    </xf>
    <xf numFmtId="1" fontId="158" fillId="95" borderId="34" xfId="0" applyNumberFormat="1" applyFont="1" applyFill="1" applyBorder="1" applyAlignment="1">
      <alignment horizontal="center" vertical="center" wrapText="1"/>
    </xf>
    <xf numFmtId="1" fontId="158" fillId="95" borderId="51" xfId="36" applyNumberFormat="1" applyFont="1" applyFill="1" applyBorder="1" applyAlignment="1" applyProtection="1">
      <alignment horizontal="center" vertical="center" wrapText="1"/>
    </xf>
    <xf numFmtId="1" fontId="158" fillId="16" borderId="23" xfId="0" applyNumberFormat="1" applyFont="1" applyFill="1" applyBorder="1" applyAlignment="1">
      <alignment horizontal="center" vertical="center" wrapText="1"/>
    </xf>
    <xf numFmtId="1" fontId="158" fillId="21" borderId="51" xfId="0" applyNumberFormat="1" applyFont="1" applyFill="1" applyBorder="1" applyAlignment="1">
      <alignment horizontal="center" vertical="center"/>
    </xf>
    <xf numFmtId="1" fontId="158" fillId="21" borderId="4" xfId="0" applyNumberFormat="1" applyFont="1" applyFill="1" applyBorder="1" applyAlignment="1">
      <alignment horizontal="center" vertical="center"/>
    </xf>
    <xf numFmtId="1" fontId="158" fillId="23" borderId="4" xfId="0" applyNumberFormat="1" applyFont="1" applyFill="1" applyBorder="1" applyAlignment="1">
      <alignment horizontal="center" vertical="center"/>
    </xf>
    <xf numFmtId="1" fontId="158" fillId="21" borderId="3" xfId="0" applyNumberFormat="1" applyFont="1" applyFill="1" applyBorder="1" applyAlignment="1">
      <alignment horizontal="center" vertical="center"/>
    </xf>
    <xf numFmtId="1" fontId="158" fillId="23" borderId="40" xfId="0" applyNumberFormat="1" applyFont="1" applyFill="1" applyBorder="1" applyAlignment="1">
      <alignment horizontal="center" vertical="center"/>
    </xf>
    <xf numFmtId="1" fontId="158" fillId="21" borderId="23" xfId="0" applyNumberFormat="1" applyFont="1" applyFill="1" applyBorder="1" applyAlignment="1">
      <alignment horizontal="center" vertical="center"/>
    </xf>
    <xf numFmtId="1" fontId="158" fillId="23" borderId="23" xfId="0" applyNumberFormat="1" applyFont="1" applyFill="1" applyBorder="1" applyAlignment="1">
      <alignment horizontal="center" vertical="center"/>
    </xf>
    <xf numFmtId="1" fontId="158" fillId="58" borderId="51" xfId="0" applyNumberFormat="1" applyFont="1" applyFill="1" applyBorder="1" applyAlignment="1">
      <alignment horizontal="center" vertical="center"/>
    </xf>
    <xf numFmtId="1" fontId="158" fillId="24" borderId="14" xfId="0" applyNumberFormat="1" applyFont="1" applyFill="1" applyBorder="1" applyAlignment="1">
      <alignment horizontal="center" vertical="center"/>
    </xf>
    <xf numFmtId="1" fontId="121" fillId="26" borderId="23" xfId="0" applyNumberFormat="1" applyFont="1" applyFill="1" applyBorder="1" applyAlignment="1">
      <alignment horizontal="center" vertical="center"/>
    </xf>
    <xf numFmtId="1" fontId="158" fillId="142" borderId="51" xfId="0" applyNumberFormat="1" applyFont="1" applyFill="1" applyBorder="1" applyAlignment="1">
      <alignment horizontal="center" vertical="center" wrapText="1"/>
    </xf>
    <xf numFmtId="1" fontId="158" fillId="141" borderId="34" xfId="0" applyNumberFormat="1" applyFont="1" applyFill="1" applyBorder="1" applyAlignment="1">
      <alignment horizontal="center" vertical="center" wrapText="1"/>
    </xf>
    <xf numFmtId="1" fontId="158" fillId="141" borderId="4" xfId="0" applyNumberFormat="1" applyFont="1" applyFill="1" applyBorder="1" applyAlignment="1">
      <alignment horizontal="center" vertical="center" wrapText="1"/>
    </xf>
    <xf numFmtId="37" fontId="158" fillId="26" borderId="40" xfId="2" applyNumberFormat="1" applyFont="1" applyFill="1" applyBorder="1" applyAlignment="1" applyProtection="1">
      <alignment horizontal="center" vertical="center"/>
    </xf>
    <xf numFmtId="1" fontId="158" fillId="26" borderId="20" xfId="0" applyNumberFormat="1" applyFont="1" applyFill="1" applyBorder="1" applyAlignment="1">
      <alignment horizontal="center" vertical="center"/>
    </xf>
    <xf numFmtId="3" fontId="158" fillId="26" borderId="40" xfId="38" applyNumberFormat="1" applyFont="1" applyFill="1" applyBorder="1" applyAlignment="1" applyProtection="1">
      <alignment horizontal="center" vertical="center"/>
    </xf>
    <xf numFmtId="3" fontId="158" fillId="26" borderId="20" xfId="38" applyNumberFormat="1" applyFont="1" applyFill="1" applyBorder="1" applyAlignment="1" applyProtection="1">
      <alignment horizontal="center" vertical="center"/>
    </xf>
    <xf numFmtId="1" fontId="158" fillId="17" borderId="51" xfId="0" applyNumberFormat="1" applyFont="1" applyFill="1" applyBorder="1" applyAlignment="1">
      <alignment horizontal="center" vertical="center"/>
    </xf>
    <xf numFmtId="1" fontId="158" fillId="27" borderId="4" xfId="0" applyNumberFormat="1" applyFont="1" applyFill="1" applyBorder="1" applyAlignment="1">
      <alignment horizontal="center" vertical="center" wrapText="1"/>
    </xf>
    <xf numFmtId="1" fontId="158" fillId="17" borderId="4" xfId="0" applyNumberFormat="1" applyFont="1" applyFill="1" applyBorder="1" applyAlignment="1">
      <alignment horizontal="center" vertical="center"/>
    </xf>
    <xf numFmtId="1" fontId="157" fillId="27" borderId="3" xfId="0" applyNumberFormat="1" applyFont="1" applyFill="1" applyBorder="1" applyAlignment="1">
      <alignment horizontal="center" vertical="center"/>
    </xf>
    <xf numFmtId="1" fontId="158" fillId="17" borderId="40" xfId="0" applyNumberFormat="1" applyFont="1" applyFill="1" applyBorder="1" applyAlignment="1">
      <alignment horizontal="center" vertical="center"/>
    </xf>
    <xf numFmtId="1" fontId="158" fillId="167" borderId="45" xfId="0" applyNumberFormat="1" applyFont="1" applyFill="1" applyBorder="1" applyAlignment="1">
      <alignment horizontal="center" vertical="center"/>
    </xf>
    <xf numFmtId="1" fontId="158" fillId="16" borderId="20" xfId="36" applyNumberFormat="1" applyFont="1" applyFill="1" applyBorder="1" applyAlignment="1" applyProtection="1">
      <alignment horizontal="center" vertical="center"/>
    </xf>
    <xf numFmtId="1" fontId="158" fillId="16" borderId="40" xfId="36" applyNumberFormat="1" applyFont="1" applyFill="1" applyBorder="1" applyAlignment="1" applyProtection="1">
      <alignment horizontal="center" vertical="center"/>
    </xf>
    <xf numFmtId="1" fontId="158" fillId="0" borderId="0" xfId="0" applyNumberFormat="1" applyFont="1" applyAlignment="1">
      <alignment horizontal="center" vertical="center"/>
    </xf>
    <xf numFmtId="168" fontId="121" fillId="138" borderId="40" xfId="0" applyNumberFormat="1" applyFont="1" applyFill="1" applyBorder="1" applyAlignment="1">
      <alignment vertical="center" wrapText="1"/>
    </xf>
    <xf numFmtId="173" fontId="121" fillId="138" borderId="37" xfId="0" applyNumberFormat="1" applyFont="1" applyFill="1" applyBorder="1" applyAlignment="1">
      <alignment vertical="center" wrapText="1"/>
    </xf>
    <xf numFmtId="0" fontId="36" fillId="24" borderId="26" xfId="0" applyFont="1" applyFill="1" applyBorder="1" applyAlignment="1">
      <alignment horizontal="center" vertical="center" wrapText="1"/>
    </xf>
    <xf numFmtId="0" fontId="36" fillId="25" borderId="26" xfId="0" applyFont="1" applyFill="1" applyBorder="1" applyAlignment="1">
      <alignment horizontal="center" vertical="center" wrapText="1"/>
    </xf>
    <xf numFmtId="0" fontId="246" fillId="97" borderId="4" xfId="0" applyFont="1" applyFill="1" applyBorder="1" applyAlignment="1">
      <alignment horizontal="left" vertical="center"/>
    </xf>
    <xf numFmtId="0" fontId="246" fillId="97" borderId="4" xfId="0" applyFont="1" applyFill="1" applyBorder="1" applyAlignment="1">
      <alignment vertical="center"/>
    </xf>
    <xf numFmtId="0" fontId="157" fillId="80" borderId="4" xfId="0" applyFont="1" applyFill="1" applyBorder="1"/>
    <xf numFmtId="187" fontId="157" fillId="80" borderId="4" xfId="2" applyNumberFormat="1" applyFont="1" applyFill="1" applyBorder="1"/>
    <xf numFmtId="0" fontId="157" fillId="80" borderId="14" xfId="0" applyFont="1" applyFill="1" applyBorder="1"/>
    <xf numFmtId="187" fontId="157" fillId="80" borderId="14" xfId="2" applyNumberFormat="1" applyFont="1" applyFill="1" applyBorder="1"/>
    <xf numFmtId="0" fontId="157" fillId="80" borderId="4" xfId="0" applyFont="1" applyFill="1" applyBorder="1" applyAlignment="1">
      <alignment horizontal="left" vertical="center"/>
    </xf>
    <xf numFmtId="14" fontId="0" fillId="0" borderId="72" xfId="0" applyNumberFormat="1" applyBorder="1" applyAlignment="1">
      <alignment horizontal="center" vertical="center"/>
    </xf>
    <xf numFmtId="14" fontId="0" fillId="0" borderId="0" xfId="0" applyNumberFormat="1" applyAlignment="1">
      <alignment horizontal="center" vertical="center"/>
    </xf>
    <xf numFmtId="173" fontId="0" fillId="0" borderId="4" xfId="0" applyNumberFormat="1" applyBorder="1" applyAlignment="1">
      <alignment vertical="center"/>
    </xf>
    <xf numFmtId="0" fontId="282" fillId="0" borderId="0" xfId="0" applyFont="1" applyAlignment="1">
      <alignment vertical="center"/>
    </xf>
    <xf numFmtId="15" fontId="0" fillId="0" borderId="0" xfId="0" applyNumberFormat="1" applyAlignment="1">
      <alignment vertical="center"/>
    </xf>
    <xf numFmtId="14" fontId="0" fillId="0" borderId="0" xfId="0" applyNumberFormat="1" applyAlignment="1">
      <alignment vertical="center"/>
    </xf>
    <xf numFmtId="14" fontId="0" fillId="0" borderId="77" xfId="0" applyNumberFormat="1" applyBorder="1" applyAlignment="1">
      <alignment horizontal="center" vertical="center"/>
    </xf>
    <xf numFmtId="14" fontId="0" fillId="0" borderId="29" xfId="0" applyNumberFormat="1" applyBorder="1" applyAlignment="1">
      <alignment horizontal="center" vertical="center"/>
    </xf>
    <xf numFmtId="0" fontId="220" fillId="0" borderId="0" xfId="0" applyFont="1"/>
    <xf numFmtId="173" fontId="220" fillId="0" borderId="0" xfId="2" applyNumberFormat="1" applyFont="1"/>
    <xf numFmtId="173" fontId="119" fillId="0" borderId="0" xfId="2" applyNumberFormat="1" applyAlignment="1">
      <alignment horizontal="left"/>
    </xf>
    <xf numFmtId="175" fontId="122" fillId="17" borderId="51" xfId="2" applyFont="1" applyFill="1" applyBorder="1" applyAlignment="1" applyProtection="1">
      <alignment vertical="center"/>
    </xf>
    <xf numFmtId="175" fontId="122" fillId="27" borderId="3" xfId="2" applyFont="1" applyFill="1" applyBorder="1" applyAlignment="1" applyProtection="1">
      <alignment vertical="center"/>
    </xf>
    <xf numFmtId="175" fontId="122" fillId="134" borderId="40" xfId="2" applyFont="1" applyFill="1" applyBorder="1" applyAlignment="1" applyProtection="1">
      <alignment vertical="center"/>
    </xf>
    <xf numFmtId="168" fontId="122" fillId="139" borderId="51" xfId="0" applyNumberFormat="1" applyFont="1" applyFill="1" applyBorder="1" applyAlignment="1">
      <alignment horizontal="left" vertical="center" wrapText="1"/>
    </xf>
    <xf numFmtId="168" fontId="122" fillId="109" borderId="4" xfId="36" applyFont="1" applyFill="1" applyBorder="1" applyAlignment="1" applyProtection="1">
      <alignment horizontal="center" vertical="center" wrapText="1"/>
    </xf>
    <xf numFmtId="168" fontId="122" fillId="139" borderId="14" xfId="0" applyNumberFormat="1" applyFont="1" applyFill="1" applyBorder="1" applyAlignment="1">
      <alignment horizontal="left" vertical="center" wrapText="1"/>
    </xf>
    <xf numFmtId="175" fontId="123" fillId="109" borderId="40" xfId="2" applyFont="1" applyFill="1" applyBorder="1" applyAlignment="1" applyProtection="1">
      <alignment vertical="center" wrapText="1"/>
    </xf>
    <xf numFmtId="175" fontId="122" fillId="138" borderId="4" xfId="2" applyFont="1" applyFill="1" applyBorder="1" applyAlignment="1" applyProtection="1">
      <alignment vertical="center" wrapText="1"/>
    </xf>
    <xf numFmtId="175" fontId="122" fillId="95" borderId="4" xfId="2" applyFont="1" applyFill="1" applyBorder="1" applyAlignment="1" applyProtection="1">
      <alignment vertical="center" wrapText="1"/>
    </xf>
    <xf numFmtId="175" fontId="122" fillId="139" borderId="3" xfId="2" applyFont="1" applyFill="1" applyBorder="1" applyAlignment="1" applyProtection="1">
      <alignment vertical="center" wrapText="1"/>
    </xf>
    <xf numFmtId="175" fontId="123" fillId="16" borderId="40" xfId="2" applyFont="1" applyFill="1" applyBorder="1" applyAlignment="1" applyProtection="1">
      <alignment vertical="center" wrapText="1"/>
    </xf>
    <xf numFmtId="175" fontId="122" fillId="139" borderId="4" xfId="2" applyFont="1" applyFill="1" applyBorder="1" applyAlignment="1" applyProtection="1">
      <alignment vertical="center" wrapText="1"/>
    </xf>
    <xf numFmtId="175" fontId="122" fillId="109" borderId="4" xfId="2" applyFont="1" applyFill="1" applyBorder="1" applyAlignment="1" applyProtection="1">
      <alignment vertical="center" wrapText="1"/>
    </xf>
    <xf numFmtId="175" fontId="122" fillId="109" borderId="51" xfId="2" applyFont="1" applyFill="1" applyBorder="1" applyAlignment="1" applyProtection="1">
      <alignment vertical="center" wrapText="1"/>
    </xf>
    <xf numFmtId="175" fontId="122" fillId="109" borderId="3" xfId="2" applyFont="1" applyFill="1" applyBorder="1" applyAlignment="1" applyProtection="1">
      <alignment vertical="center" wrapText="1"/>
    </xf>
    <xf numFmtId="173" fontId="122" fillId="138" borderId="4" xfId="2" applyNumberFormat="1" applyFont="1" applyFill="1" applyBorder="1" applyAlignment="1" applyProtection="1">
      <alignment horizontal="left" vertical="center" wrapText="1"/>
    </xf>
    <xf numFmtId="175" fontId="122" fillId="95" borderId="34" xfId="2" applyFont="1" applyFill="1" applyBorder="1" applyAlignment="1" applyProtection="1">
      <alignment vertical="center" wrapText="1"/>
    </xf>
    <xf numFmtId="175" fontId="122" fillId="95" borderId="51" xfId="2" applyFont="1" applyFill="1" applyBorder="1" applyAlignment="1" applyProtection="1">
      <alignment vertical="center" wrapText="1"/>
    </xf>
    <xf numFmtId="175" fontId="123" fillId="16" borderId="23" xfId="2" applyFont="1" applyFill="1" applyBorder="1" applyAlignment="1" applyProtection="1">
      <alignment horizontal="right" vertical="center" wrapText="1"/>
    </xf>
    <xf numFmtId="173" fontId="122" fillId="21" borderId="51" xfId="2" applyNumberFormat="1" applyFont="1" applyFill="1" applyBorder="1" applyAlignment="1" applyProtection="1">
      <alignment vertical="center"/>
    </xf>
    <xf numFmtId="173" fontId="122" fillId="21" borderId="4" xfId="2" applyNumberFormat="1" applyFont="1" applyFill="1" applyBorder="1" applyAlignment="1" applyProtection="1">
      <alignment vertical="center"/>
    </xf>
    <xf numFmtId="175" fontId="122" fillId="23" borderId="4" xfId="2" applyFont="1" applyFill="1" applyBorder="1" applyAlignment="1" applyProtection="1">
      <alignment vertical="center"/>
    </xf>
    <xf numFmtId="175" fontId="122" fillId="21" borderId="3" xfId="2" applyFont="1" applyFill="1" applyBorder="1" applyAlignment="1" applyProtection="1">
      <alignment vertical="center"/>
    </xf>
    <xf numFmtId="173" fontId="123" fillId="23" borderId="40" xfId="2" applyNumberFormat="1" applyFont="1" applyFill="1" applyBorder="1" applyAlignment="1" applyProtection="1">
      <alignment vertical="center"/>
    </xf>
    <xf numFmtId="175" fontId="122" fillId="21" borderId="23" xfId="2" applyFont="1" applyFill="1" applyBorder="1" applyAlignment="1" applyProtection="1">
      <alignment vertical="center"/>
    </xf>
    <xf numFmtId="175" fontId="123" fillId="23" borderId="40" xfId="2" applyFont="1" applyFill="1" applyBorder="1" applyAlignment="1" applyProtection="1">
      <alignment vertical="center"/>
    </xf>
    <xf numFmtId="173" fontId="123" fillId="23" borderId="23" xfId="2" applyNumberFormat="1" applyFont="1" applyFill="1" applyBorder="1" applyAlignment="1" applyProtection="1">
      <alignment vertical="center"/>
    </xf>
    <xf numFmtId="175" fontId="122" fillId="24" borderId="51" xfId="2" applyFont="1" applyFill="1" applyBorder="1" applyAlignment="1" applyProtection="1">
      <alignment vertical="center"/>
    </xf>
    <xf numFmtId="175" fontId="122" fillId="24" borderId="14" xfId="2" applyFont="1" applyFill="1" applyBorder="1" applyAlignment="1" applyProtection="1">
      <alignment vertical="center"/>
    </xf>
    <xf numFmtId="175" fontId="123" fillId="142" borderId="51" xfId="2" applyFont="1" applyFill="1" applyBorder="1" applyAlignment="1" applyProtection="1">
      <alignment vertical="center"/>
    </xf>
    <xf numFmtId="175" fontId="123" fillId="141" borderId="34" xfId="2" applyFont="1" applyFill="1" applyBorder="1" applyAlignment="1" applyProtection="1">
      <alignment vertical="center" wrapText="1"/>
    </xf>
    <xf numFmtId="175" fontId="123" fillId="141" borderId="4" xfId="2" applyFont="1" applyFill="1" applyBorder="1" applyAlignment="1" applyProtection="1">
      <alignment vertical="center" wrapText="1"/>
    </xf>
    <xf numFmtId="173" fontId="123" fillId="26" borderId="40" xfId="2" applyNumberFormat="1" applyFont="1" applyFill="1" applyBorder="1" applyAlignment="1" applyProtection="1">
      <alignment horizontal="right" vertical="center"/>
    </xf>
    <xf numFmtId="168" fontId="123" fillId="26" borderId="20" xfId="36" applyFont="1" applyFill="1" applyBorder="1" applyAlignment="1" applyProtection="1">
      <alignment horizontal="right" vertical="center"/>
    </xf>
    <xf numFmtId="168" fontId="123" fillId="26" borderId="20" xfId="36" applyFont="1" applyFill="1" applyBorder="1" applyAlignment="1" applyProtection="1">
      <alignment horizontal="right" vertical="center" wrapText="1"/>
    </xf>
    <xf numFmtId="168" fontId="123" fillId="26" borderId="20" xfId="0" applyNumberFormat="1" applyFont="1" applyFill="1" applyBorder="1" applyAlignment="1">
      <alignment vertical="center" wrapText="1"/>
    </xf>
    <xf numFmtId="168" fontId="123" fillId="26" borderId="40" xfId="36" applyFont="1" applyFill="1" applyBorder="1" applyAlignment="1" applyProtection="1">
      <alignment horizontal="right" vertical="center"/>
    </xf>
    <xf numFmtId="175" fontId="122" fillId="17" borderId="51" xfId="2" applyFont="1" applyFill="1" applyBorder="1" applyAlignment="1" applyProtection="1">
      <alignment vertical="center" wrapText="1"/>
    </xf>
    <xf numFmtId="175" fontId="122" fillId="27" borderId="4" xfId="2" applyFont="1" applyFill="1" applyBorder="1" applyAlignment="1" applyProtection="1">
      <alignment vertical="center" wrapText="1"/>
    </xf>
    <xf numFmtId="175" fontId="122" fillId="17" borderId="4" xfId="2" applyFont="1" applyFill="1" applyBorder="1" applyAlignment="1" applyProtection="1">
      <alignment vertical="center" wrapText="1"/>
    </xf>
    <xf numFmtId="175" fontId="122" fillId="27" borderId="3" xfId="2" applyFont="1" applyFill="1" applyBorder="1" applyAlignment="1" applyProtection="1">
      <alignment vertical="center" wrapText="1"/>
    </xf>
    <xf numFmtId="173" fontId="123" fillId="17" borderId="40" xfId="0" applyNumberFormat="1" applyFont="1" applyFill="1" applyBorder="1" applyAlignment="1">
      <alignment horizontal="center" vertical="center" wrapText="1"/>
    </xf>
    <xf numFmtId="173" fontId="123" fillId="167" borderId="46" xfId="0" applyNumberFormat="1" applyFont="1" applyFill="1" applyBorder="1" applyAlignment="1">
      <alignment horizontal="center" vertical="center" wrapText="1"/>
    </xf>
    <xf numFmtId="168" fontId="123" fillId="16" borderId="19" xfId="0" applyNumberFormat="1" applyFont="1" applyFill="1" applyBorder="1" applyAlignment="1">
      <alignment vertical="center" wrapText="1"/>
    </xf>
    <xf numFmtId="168" fontId="123" fillId="16" borderId="40" xfId="0" applyNumberFormat="1" applyFont="1" applyFill="1" applyBorder="1" applyAlignment="1">
      <alignment vertical="center" wrapText="1"/>
    </xf>
    <xf numFmtId="168" fontId="123" fillId="16" borderId="45" xfId="0" applyNumberFormat="1" applyFont="1" applyFill="1" applyBorder="1" applyAlignment="1">
      <alignment vertical="center" wrapText="1"/>
    </xf>
    <xf numFmtId="169" fontId="122" fillId="0" borderId="0" xfId="0" applyNumberFormat="1" applyFont="1" applyAlignment="1">
      <alignment horizontal="center" vertical="center"/>
    </xf>
    <xf numFmtId="1" fontId="283" fillId="12" borderId="86" xfId="0" applyNumberFormat="1" applyFont="1" applyFill="1" applyBorder="1" applyAlignment="1">
      <alignment horizontal="center" vertical="center"/>
    </xf>
    <xf numFmtId="1" fontId="62" fillId="16" borderId="39" xfId="0" applyNumberFormat="1" applyFont="1" applyFill="1" applyBorder="1" applyAlignment="1">
      <alignment horizontal="center" vertical="center" wrapText="1"/>
    </xf>
    <xf numFmtId="1" fontId="122" fillId="17" borderId="51" xfId="36" applyNumberFormat="1" applyFont="1" applyFill="1" applyBorder="1" applyAlignment="1" applyProtection="1">
      <alignment horizontal="center" vertical="center"/>
    </xf>
    <xf numFmtId="1" fontId="122" fillId="27" borderId="3" xfId="36" applyNumberFormat="1" applyFont="1" applyFill="1" applyBorder="1" applyAlignment="1" applyProtection="1">
      <alignment horizontal="center" vertical="center"/>
    </xf>
    <xf numFmtId="1" fontId="62" fillId="18" borderId="40" xfId="0" applyNumberFormat="1" applyFont="1" applyFill="1" applyBorder="1" applyAlignment="1">
      <alignment horizontal="center" vertical="center"/>
    </xf>
    <xf numFmtId="1" fontId="122" fillId="134" borderId="40" xfId="36" applyNumberFormat="1" applyFont="1" applyFill="1" applyBorder="1" applyAlignment="1" applyProtection="1">
      <alignment horizontal="center" vertical="center"/>
    </xf>
    <xf numFmtId="1" fontId="62" fillId="135" borderId="40" xfId="0" applyNumberFormat="1" applyFont="1" applyFill="1" applyBorder="1" applyAlignment="1">
      <alignment horizontal="center" vertical="center"/>
    </xf>
    <xf numFmtId="1" fontId="122" fillId="139" borderId="51" xfId="36" applyNumberFormat="1" applyFont="1" applyFill="1" applyBorder="1" applyAlignment="1" applyProtection="1">
      <alignment horizontal="center" vertical="center" wrapText="1"/>
    </xf>
    <xf numFmtId="1" fontId="122" fillId="109" borderId="4" xfId="36" applyNumberFormat="1" applyFont="1" applyFill="1" applyBorder="1" applyAlignment="1" applyProtection="1">
      <alignment horizontal="center" vertical="center" wrapText="1"/>
    </xf>
    <xf numFmtId="1" fontId="122" fillId="138" borderId="4" xfId="36" applyNumberFormat="1" applyFont="1" applyFill="1" applyBorder="1" applyAlignment="1" applyProtection="1">
      <alignment horizontal="center" vertical="center" wrapText="1"/>
    </xf>
    <xf numFmtId="1" fontId="122" fillId="139" borderId="14" xfId="36" applyNumberFormat="1" applyFont="1" applyFill="1" applyBorder="1" applyAlignment="1" applyProtection="1">
      <alignment horizontal="center" vertical="center" wrapText="1"/>
    </xf>
    <xf numFmtId="1" fontId="123" fillId="109" borderId="40" xfId="1" applyNumberFormat="1" applyFont="1" applyFill="1" applyBorder="1" applyAlignment="1" applyProtection="1">
      <alignment horizontal="center" vertical="center" wrapText="1"/>
    </xf>
    <xf numFmtId="1" fontId="122" fillId="95" borderId="4" xfId="36" applyNumberFormat="1" applyFont="1" applyFill="1" applyBorder="1" applyAlignment="1" applyProtection="1">
      <alignment horizontal="center" vertical="center" wrapText="1"/>
    </xf>
    <xf numFmtId="1" fontId="122" fillId="139" borderId="3" xfId="36" applyNumberFormat="1" applyFont="1" applyFill="1" applyBorder="1" applyAlignment="1" applyProtection="1">
      <alignment horizontal="center" vertical="center" wrapText="1"/>
    </xf>
    <xf numFmtId="1" fontId="123" fillId="16" borderId="40" xfId="0" applyNumberFormat="1" applyFont="1" applyFill="1" applyBorder="1" applyAlignment="1">
      <alignment horizontal="center" vertical="center" wrapText="1"/>
    </xf>
    <xf numFmtId="1" fontId="122" fillId="139" borderId="4" xfId="36" applyNumberFormat="1" applyFont="1" applyFill="1" applyBorder="1" applyAlignment="1" applyProtection="1">
      <alignment horizontal="center" vertical="center" wrapText="1"/>
    </xf>
    <xf numFmtId="1" fontId="62" fillId="138" borderId="40" xfId="38" applyNumberFormat="1" applyFont="1" applyFill="1" applyBorder="1" applyAlignment="1" applyProtection="1">
      <alignment horizontal="center" vertical="center" wrapText="1"/>
    </xf>
    <xf numFmtId="1" fontId="122" fillId="109" borderId="51" xfId="38" applyNumberFormat="1" applyFont="1" applyFill="1" applyBorder="1" applyAlignment="1" applyProtection="1">
      <alignment horizontal="center" vertical="center" wrapText="1"/>
    </xf>
    <xf numFmtId="1" fontId="122" fillId="138" borderId="4" xfId="38" applyNumberFormat="1" applyFont="1" applyFill="1" applyBorder="1" applyAlignment="1" applyProtection="1">
      <alignment horizontal="center" vertical="center" wrapText="1"/>
    </xf>
    <xf numFmtId="1" fontId="122" fillId="109" borderId="4" xfId="38" applyNumberFormat="1" applyFont="1" applyFill="1" applyBorder="1" applyAlignment="1" applyProtection="1">
      <alignment horizontal="center" vertical="center" wrapText="1"/>
    </xf>
    <xf numFmtId="1" fontId="122" fillId="109" borderId="3" xfId="38" applyNumberFormat="1" applyFont="1" applyFill="1" applyBorder="1" applyAlignment="1" applyProtection="1">
      <alignment horizontal="center" vertical="center" wrapText="1"/>
    </xf>
    <xf numFmtId="1" fontId="122" fillId="95" borderId="4" xfId="38" applyNumberFormat="1" applyFont="1" applyFill="1" applyBorder="1" applyAlignment="1" applyProtection="1">
      <alignment horizontal="center" vertical="center" wrapText="1"/>
    </xf>
    <xf numFmtId="1" fontId="122" fillId="138" borderId="4" xfId="3" applyNumberFormat="1" applyFont="1" applyFill="1" applyBorder="1" applyAlignment="1" applyProtection="1">
      <alignment horizontal="center" vertical="center" wrapText="1"/>
    </xf>
    <xf numFmtId="1" fontId="122" fillId="95" borderId="4" xfId="3" applyNumberFormat="1" applyFont="1" applyFill="1" applyBorder="1" applyAlignment="1" applyProtection="1">
      <alignment horizontal="center" vertical="center" wrapText="1"/>
    </xf>
    <xf numFmtId="1" fontId="122" fillId="95" borderId="34" xfId="38" applyNumberFormat="1" applyFont="1" applyFill="1" applyBorder="1" applyAlignment="1" applyProtection="1">
      <alignment horizontal="center" vertical="center" wrapText="1"/>
    </xf>
    <xf numFmtId="1" fontId="62" fillId="138" borderId="40" xfId="3" applyNumberFormat="1" applyFont="1" applyFill="1" applyBorder="1" applyAlignment="1" applyProtection="1">
      <alignment horizontal="center" vertical="center" wrapText="1"/>
    </xf>
    <xf numFmtId="1" fontId="122" fillId="95" borderId="51" xfId="36" applyNumberFormat="1" applyFont="1" applyFill="1" applyBorder="1" applyAlignment="1" applyProtection="1">
      <alignment horizontal="center" vertical="center" wrapText="1"/>
    </xf>
    <xf numFmtId="1" fontId="62" fillId="16" borderId="40" xfId="3" applyNumberFormat="1" applyFont="1" applyFill="1" applyBorder="1" applyAlignment="1" applyProtection="1">
      <alignment horizontal="center" vertical="center" wrapText="1"/>
    </xf>
    <xf numFmtId="1" fontId="62" fillId="16" borderId="40" xfId="0" applyNumberFormat="1" applyFont="1" applyFill="1" applyBorder="1" applyAlignment="1">
      <alignment horizontal="center" vertical="center" wrapText="1"/>
    </xf>
    <xf numFmtId="1" fontId="123" fillId="16" borderId="23" xfId="0" applyNumberFormat="1" applyFont="1" applyFill="1" applyBorder="1" applyAlignment="1">
      <alignment horizontal="center" vertical="center" wrapText="1"/>
    </xf>
    <xf numFmtId="1" fontId="122" fillId="21" borderId="51" xfId="3" applyNumberFormat="1" applyFont="1" applyFill="1" applyBorder="1" applyAlignment="1" applyProtection="1">
      <alignment horizontal="center" vertical="center"/>
    </xf>
    <xf numFmtId="1" fontId="122" fillId="21" borderId="4" xfId="3" applyNumberFormat="1" applyFont="1" applyFill="1" applyBorder="1" applyAlignment="1" applyProtection="1">
      <alignment horizontal="center" vertical="center"/>
    </xf>
    <xf numFmtId="1" fontId="122" fillId="23" borderId="4" xfId="3" applyNumberFormat="1" applyFont="1" applyFill="1" applyBorder="1" applyAlignment="1" applyProtection="1">
      <alignment horizontal="center" vertical="center"/>
    </xf>
    <xf numFmtId="1" fontId="122" fillId="21" borderId="3" xfId="3" applyNumberFormat="1" applyFont="1" applyFill="1" applyBorder="1" applyAlignment="1" applyProtection="1">
      <alignment horizontal="center" vertical="center"/>
    </xf>
    <xf numFmtId="1" fontId="123" fillId="23" borderId="40" xfId="0" applyNumberFormat="1" applyFont="1" applyFill="1" applyBorder="1" applyAlignment="1">
      <alignment horizontal="center" vertical="center"/>
    </xf>
    <xf numFmtId="1" fontId="122" fillId="21" borderId="23" xfId="3" applyNumberFormat="1" applyFont="1" applyFill="1" applyBorder="1" applyAlignment="1" applyProtection="1">
      <alignment horizontal="center" vertical="center"/>
    </xf>
    <xf numFmtId="1" fontId="122" fillId="23" borderId="40" xfId="0" applyNumberFormat="1" applyFont="1" applyFill="1" applyBorder="1" applyAlignment="1">
      <alignment horizontal="center" vertical="center"/>
    </xf>
    <xf numFmtId="1" fontId="122" fillId="23" borderId="23" xfId="0" applyNumberFormat="1" applyFont="1" applyFill="1" applyBorder="1" applyAlignment="1">
      <alignment horizontal="center" vertical="center"/>
    </xf>
    <xf numFmtId="1" fontId="137" fillId="24" borderId="51" xfId="3" applyNumberFormat="1" applyFont="1" applyFill="1" applyBorder="1" applyAlignment="1" applyProtection="1">
      <alignment horizontal="center" vertical="center"/>
    </xf>
    <xf numFmtId="1" fontId="137" fillId="24" borderId="14" xfId="3" applyNumberFormat="1" applyFont="1" applyFill="1" applyBorder="1" applyAlignment="1" applyProtection="1">
      <alignment horizontal="center" vertical="center"/>
    </xf>
    <xf numFmtId="1" fontId="62" fillId="26" borderId="23" xfId="3" applyNumberFormat="1" applyFont="1" applyFill="1" applyBorder="1" applyAlignment="1" applyProtection="1">
      <alignment horizontal="center" vertical="center"/>
    </xf>
    <xf numFmtId="1" fontId="122" fillId="142" borderId="51" xfId="3" applyNumberFormat="1" applyFont="1" applyFill="1" applyBorder="1" applyAlignment="1" applyProtection="1">
      <alignment horizontal="center" vertical="center"/>
    </xf>
    <xf numFmtId="1" fontId="122" fillId="141" borderId="34" xfId="0" applyNumberFormat="1" applyFont="1" applyFill="1" applyBorder="1" applyAlignment="1">
      <alignment horizontal="center" vertical="center" wrapText="1"/>
    </xf>
    <xf numFmtId="1" fontId="122" fillId="141" borderId="4" xfId="0" applyNumberFormat="1" applyFont="1" applyFill="1" applyBorder="1" applyAlignment="1">
      <alignment horizontal="center" vertical="center" wrapText="1"/>
    </xf>
    <xf numFmtId="37" fontId="123" fillId="26" borderId="40" xfId="2" applyNumberFormat="1" applyFont="1" applyFill="1" applyBorder="1" applyAlignment="1" applyProtection="1">
      <alignment horizontal="center" vertical="center"/>
    </xf>
    <xf numFmtId="1" fontId="123" fillId="26" borderId="20" xfId="0" applyNumberFormat="1" applyFont="1" applyFill="1" applyBorder="1" applyAlignment="1">
      <alignment horizontal="center" vertical="center"/>
    </xf>
    <xf numFmtId="3" fontId="123" fillId="26" borderId="40" xfId="38" applyNumberFormat="1" applyFont="1" applyFill="1" applyBorder="1" applyAlignment="1" applyProtection="1">
      <alignment horizontal="center" vertical="center"/>
    </xf>
    <xf numFmtId="3" fontId="123" fillId="26" borderId="20" xfId="38" applyNumberFormat="1" applyFont="1" applyFill="1" applyBorder="1" applyAlignment="1" applyProtection="1">
      <alignment horizontal="center" vertical="center"/>
    </xf>
    <xf numFmtId="1" fontId="122" fillId="17" borderId="51" xfId="3" applyNumberFormat="1" applyFont="1" applyFill="1" applyBorder="1" applyAlignment="1" applyProtection="1">
      <alignment horizontal="center" vertical="center"/>
    </xf>
    <xf numFmtId="1" fontId="122" fillId="27" borderId="4" xfId="0" applyNumberFormat="1" applyFont="1" applyFill="1" applyBorder="1" applyAlignment="1">
      <alignment horizontal="center" vertical="center" wrapText="1"/>
    </xf>
    <xf numFmtId="1" fontId="122" fillId="17" borderId="4" xfId="3" applyNumberFormat="1" applyFont="1" applyFill="1" applyBorder="1" applyAlignment="1" applyProtection="1">
      <alignment horizontal="center" vertical="center"/>
    </xf>
    <xf numFmtId="1" fontId="122" fillId="27" borderId="3" xfId="3" applyNumberFormat="1" applyFont="1" applyFill="1" applyBorder="1" applyAlignment="1" applyProtection="1">
      <alignment horizontal="center" vertical="center"/>
    </xf>
    <xf numFmtId="1" fontId="123" fillId="17" borderId="40" xfId="3" applyNumberFormat="1" applyFont="1" applyFill="1" applyBorder="1" applyAlignment="1" applyProtection="1">
      <alignment horizontal="center" vertical="center"/>
    </xf>
    <xf numFmtId="1" fontId="122" fillId="167" borderId="44" xfId="3" applyNumberFormat="1" applyFont="1" applyFill="1" applyBorder="1" applyAlignment="1" applyProtection="1">
      <alignment horizontal="center" vertical="center"/>
    </xf>
    <xf numFmtId="1" fontId="123" fillId="16" borderId="20" xfId="36" applyNumberFormat="1" applyFont="1" applyFill="1" applyBorder="1" applyAlignment="1" applyProtection="1">
      <alignment horizontal="center" vertical="center"/>
    </xf>
    <xf numFmtId="10" fontId="123" fillId="16" borderId="40" xfId="3" applyNumberFormat="1" applyFont="1" applyFill="1" applyBorder="1" applyAlignment="1" applyProtection="1">
      <alignment horizontal="center" vertical="center"/>
    </xf>
    <xf numFmtId="1" fontId="122" fillId="0" borderId="0" xfId="0" applyNumberFormat="1" applyFont="1" applyAlignment="1">
      <alignment horizontal="center" vertical="center"/>
    </xf>
    <xf numFmtId="9" fontId="39" fillId="16" borderId="42" xfId="3" applyFont="1" applyFill="1" applyBorder="1" applyAlignment="1" applyProtection="1">
      <alignment horizontal="center" vertical="center"/>
    </xf>
    <xf numFmtId="9" fontId="59" fillId="17" borderId="51" xfId="3" applyFont="1" applyFill="1" applyBorder="1" applyAlignment="1" applyProtection="1">
      <alignment horizontal="center" vertical="center"/>
    </xf>
    <xf numFmtId="9" fontId="59" fillId="17" borderId="4" xfId="3" applyFont="1" applyFill="1" applyBorder="1" applyAlignment="1" applyProtection="1">
      <alignment horizontal="center" vertical="center"/>
    </xf>
    <xf numFmtId="9" fontId="59" fillId="27" borderId="3" xfId="3" applyFont="1" applyFill="1" applyBorder="1" applyAlignment="1" applyProtection="1">
      <alignment horizontal="center" vertical="center"/>
    </xf>
    <xf numFmtId="9" fontId="39" fillId="18" borderId="40" xfId="3" applyFont="1" applyFill="1" applyBorder="1" applyAlignment="1" applyProtection="1">
      <alignment horizontal="center" vertical="center"/>
    </xf>
    <xf numFmtId="9" fontId="59" fillId="134" borderId="40" xfId="3" applyFont="1" applyFill="1" applyBorder="1" applyAlignment="1" applyProtection="1">
      <alignment horizontal="center" vertical="center"/>
    </xf>
    <xf numFmtId="9" fontId="121" fillId="135" borderId="40" xfId="3" applyFont="1" applyFill="1" applyBorder="1" applyAlignment="1" applyProtection="1">
      <alignment horizontal="center" vertical="center"/>
    </xf>
    <xf numFmtId="9" fontId="59" fillId="139" borderId="51" xfId="3" applyFont="1" applyFill="1" applyBorder="1" applyAlignment="1" applyProtection="1">
      <alignment horizontal="center" vertical="center" wrapText="1"/>
    </xf>
    <xf numFmtId="9" fontId="59" fillId="109" borderId="4" xfId="3" applyFont="1" applyFill="1" applyBorder="1" applyAlignment="1" applyProtection="1">
      <alignment horizontal="center" vertical="center" wrapText="1"/>
    </xf>
    <xf numFmtId="9" fontId="59" fillId="138" borderId="4" xfId="3" applyFont="1" applyFill="1" applyBorder="1" applyAlignment="1" applyProtection="1">
      <alignment horizontal="center" vertical="center" wrapText="1"/>
    </xf>
    <xf numFmtId="9" fontId="59" fillId="139" borderId="14" xfId="3" applyFont="1" applyFill="1" applyBorder="1" applyAlignment="1" applyProtection="1">
      <alignment horizontal="center" vertical="center" wrapText="1"/>
    </xf>
    <xf numFmtId="9" fontId="54" fillId="109" borderId="40" xfId="3" applyFont="1" applyFill="1" applyBorder="1" applyAlignment="1" applyProtection="1">
      <alignment horizontal="center" vertical="center" wrapText="1"/>
    </xf>
    <xf numFmtId="9" fontId="59" fillId="95" borderId="4" xfId="3" applyFont="1" applyFill="1" applyBorder="1" applyAlignment="1" applyProtection="1">
      <alignment horizontal="center" vertical="center" wrapText="1"/>
    </xf>
    <xf numFmtId="9" fontId="59" fillId="139" borderId="3" xfId="3" applyFont="1" applyFill="1" applyBorder="1" applyAlignment="1" applyProtection="1">
      <alignment horizontal="center" vertical="center" wrapText="1"/>
    </xf>
    <xf numFmtId="9" fontId="54" fillId="16" borderId="40" xfId="3" applyFont="1" applyFill="1" applyBorder="1" applyAlignment="1" applyProtection="1">
      <alignment horizontal="center" vertical="center" wrapText="1"/>
    </xf>
    <xf numFmtId="9" fontId="59" fillId="139" borderId="4" xfId="3" applyFont="1" applyFill="1" applyBorder="1" applyAlignment="1" applyProtection="1">
      <alignment horizontal="center" vertical="center" wrapText="1"/>
    </xf>
    <xf numFmtId="9" fontId="121" fillId="138" borderId="40" xfId="3" applyFont="1" applyFill="1" applyBorder="1" applyAlignment="1" applyProtection="1">
      <alignment horizontal="center" vertical="center" wrapText="1"/>
    </xf>
    <xf numFmtId="9" fontId="59" fillId="109" borderId="51" xfId="3" applyFont="1" applyFill="1" applyBorder="1" applyAlignment="1" applyProtection="1">
      <alignment horizontal="center" vertical="center" wrapText="1"/>
    </xf>
    <xf numFmtId="9" fontId="59" fillId="109" borderId="3" xfId="3" applyFont="1" applyFill="1" applyBorder="1" applyAlignment="1" applyProtection="1">
      <alignment horizontal="center" vertical="center" wrapText="1"/>
    </xf>
    <xf numFmtId="9" fontId="59" fillId="95" borderId="34" xfId="3" applyFont="1" applyFill="1" applyBorder="1" applyAlignment="1" applyProtection="1">
      <alignment horizontal="center" vertical="center" wrapText="1"/>
    </xf>
    <xf numFmtId="9" fontId="39" fillId="138" borderId="42" xfId="3" applyFont="1" applyFill="1" applyBorder="1" applyAlignment="1" applyProtection="1">
      <alignment horizontal="center" vertical="center" wrapText="1"/>
    </xf>
    <xf numFmtId="9" fontId="59" fillId="95" borderId="51" xfId="3" applyFont="1" applyFill="1" applyBorder="1" applyAlignment="1" applyProtection="1">
      <alignment horizontal="center" vertical="center" wrapText="1"/>
    </xf>
    <xf numFmtId="9" fontId="39" fillId="16" borderId="40" xfId="3" applyFont="1" applyFill="1" applyBorder="1" applyAlignment="1" applyProtection="1">
      <alignment horizontal="center" vertical="center" wrapText="1"/>
    </xf>
    <xf numFmtId="9" fontId="54" fillId="16" borderId="23" xfId="3" applyFont="1" applyFill="1" applyBorder="1" applyAlignment="1" applyProtection="1">
      <alignment horizontal="center" vertical="center" wrapText="1"/>
    </xf>
    <xf numFmtId="9" fontId="59" fillId="21" borderId="51" xfId="3" applyFont="1" applyFill="1" applyBorder="1" applyAlignment="1" applyProtection="1">
      <alignment horizontal="center" vertical="center"/>
    </xf>
    <xf numFmtId="9" fontId="59" fillId="21" borderId="4" xfId="3" applyFont="1" applyFill="1" applyBorder="1" applyAlignment="1" applyProtection="1">
      <alignment horizontal="center" vertical="center"/>
    </xf>
    <xf numFmtId="9" fontId="59" fillId="23" borderId="4" xfId="3" applyFont="1" applyFill="1" applyBorder="1" applyAlignment="1" applyProtection="1">
      <alignment horizontal="center" vertical="center"/>
    </xf>
    <xf numFmtId="9" fontId="59" fillId="21" borderId="3" xfId="3" applyFont="1" applyFill="1" applyBorder="1" applyAlignment="1" applyProtection="1">
      <alignment horizontal="center" vertical="center"/>
    </xf>
    <xf numFmtId="9" fontId="54" fillId="23" borderId="40" xfId="3" applyFont="1" applyFill="1" applyBorder="1" applyAlignment="1" applyProtection="1">
      <alignment horizontal="center" vertical="center"/>
    </xf>
    <xf numFmtId="9" fontId="59" fillId="21" borderId="23" xfId="3" applyFont="1" applyFill="1" applyBorder="1" applyAlignment="1" applyProtection="1">
      <alignment horizontal="center" vertical="center"/>
    </xf>
    <xf numFmtId="9" fontId="54" fillId="23" borderId="23" xfId="3" applyFont="1" applyFill="1" applyBorder="1" applyAlignment="1" applyProtection="1">
      <alignment horizontal="center" vertical="center"/>
    </xf>
    <xf numFmtId="9" fontId="59" fillId="24" borderId="51" xfId="3" applyFont="1" applyFill="1" applyBorder="1" applyAlignment="1" applyProtection="1">
      <alignment horizontal="center" vertical="center"/>
    </xf>
    <xf numFmtId="9" fontId="59" fillId="24" borderId="14" xfId="3" applyFont="1" applyFill="1" applyBorder="1" applyAlignment="1" applyProtection="1">
      <alignment horizontal="center" vertical="center"/>
    </xf>
    <xf numFmtId="9" fontId="39" fillId="26" borderId="23" xfId="3" applyFont="1" applyFill="1" applyBorder="1" applyAlignment="1" applyProtection="1">
      <alignment horizontal="center" vertical="center"/>
    </xf>
    <xf numFmtId="9" fontId="59" fillId="141" borderId="34" xfId="3" applyFont="1" applyFill="1" applyBorder="1" applyAlignment="1" applyProtection="1">
      <alignment horizontal="center" vertical="center"/>
    </xf>
    <xf numFmtId="9" fontId="59" fillId="141" borderId="4" xfId="3" applyFont="1" applyFill="1" applyBorder="1" applyAlignment="1" applyProtection="1">
      <alignment horizontal="center" vertical="center"/>
    </xf>
    <xf numFmtId="9" fontId="54" fillId="26" borderId="40" xfId="2" applyNumberFormat="1" applyFont="1" applyFill="1" applyBorder="1" applyAlignment="1" applyProtection="1">
      <alignment horizontal="right" vertical="center"/>
    </xf>
    <xf numFmtId="9" fontId="54" fillId="26" borderId="20" xfId="3" applyFont="1" applyFill="1" applyBorder="1" applyAlignment="1" applyProtection="1">
      <alignment horizontal="center" vertical="center"/>
    </xf>
    <xf numFmtId="9" fontId="54" fillId="26" borderId="20" xfId="3" applyFont="1" applyFill="1" applyBorder="1" applyAlignment="1" applyProtection="1">
      <alignment horizontal="center" vertical="center" wrapText="1"/>
    </xf>
    <xf numFmtId="9" fontId="54" fillId="26" borderId="40" xfId="36" applyNumberFormat="1" applyFont="1" applyFill="1" applyBorder="1" applyAlignment="1" applyProtection="1">
      <alignment horizontal="center" vertical="center"/>
    </xf>
    <xf numFmtId="9" fontId="54" fillId="26" borderId="20" xfId="36" applyNumberFormat="1" applyFont="1" applyFill="1" applyBorder="1" applyAlignment="1" applyProtection="1">
      <alignment horizontal="center" vertical="center"/>
    </xf>
    <xf numFmtId="9" fontId="59" fillId="27" borderId="4" xfId="3" applyFont="1" applyFill="1" applyBorder="1" applyAlignment="1" applyProtection="1">
      <alignment horizontal="center" vertical="center" wrapText="1"/>
    </xf>
    <xf numFmtId="9" fontId="54" fillId="17" borderId="40" xfId="3" applyFont="1" applyFill="1" applyBorder="1" applyAlignment="1" applyProtection="1">
      <alignment horizontal="center" vertical="center"/>
    </xf>
    <xf numFmtId="9" fontId="54" fillId="167" borderId="44" xfId="3" applyFont="1" applyFill="1" applyBorder="1" applyAlignment="1" applyProtection="1">
      <alignment horizontal="center" vertical="center"/>
    </xf>
    <xf numFmtId="9" fontId="54" fillId="16" borderId="20" xfId="3" applyFont="1" applyFill="1" applyBorder="1" applyAlignment="1" applyProtection="1">
      <alignment horizontal="center" vertical="center"/>
    </xf>
    <xf numFmtId="176" fontId="123" fillId="12" borderId="86" xfId="1" applyNumberFormat="1" applyFont="1" applyFill="1" applyBorder="1" applyAlignment="1" applyProtection="1">
      <alignment horizontal="center" vertical="center"/>
    </xf>
    <xf numFmtId="175" fontId="123" fillId="16" borderId="39" xfId="2" applyFont="1" applyFill="1" applyBorder="1" applyAlignment="1" applyProtection="1">
      <alignment vertical="center"/>
    </xf>
    <xf numFmtId="175" fontId="123" fillId="18" borderId="40" xfId="2" applyFont="1" applyFill="1" applyBorder="1" applyAlignment="1" applyProtection="1">
      <alignment vertical="center"/>
    </xf>
    <xf numFmtId="175" fontId="123" fillId="135" borderId="40" xfId="2" applyFont="1" applyFill="1" applyBorder="1" applyAlignment="1" applyProtection="1">
      <alignment vertical="center"/>
    </xf>
    <xf numFmtId="173" fontId="123" fillId="138" borderId="40" xfId="2" applyNumberFormat="1" applyFont="1" applyFill="1" applyBorder="1" applyAlignment="1" applyProtection="1">
      <alignment vertical="center" wrapText="1"/>
    </xf>
    <xf numFmtId="175" fontId="123" fillId="138" borderId="39" xfId="2" applyFont="1" applyFill="1" applyBorder="1" applyAlignment="1" applyProtection="1">
      <alignment vertical="center" wrapText="1"/>
    </xf>
    <xf numFmtId="175" fontId="123" fillId="16" borderId="40" xfId="2" applyFont="1" applyFill="1" applyBorder="1" applyAlignment="1" applyProtection="1">
      <alignment horizontal="right" vertical="center" wrapText="1"/>
    </xf>
    <xf numFmtId="175" fontId="123" fillId="26" borderId="23" xfId="2" applyFont="1" applyFill="1" applyBorder="1" applyAlignment="1" applyProtection="1">
      <alignment vertical="center"/>
    </xf>
    <xf numFmtId="168" fontId="59" fillId="173" borderId="4" xfId="36" applyFont="1" applyFill="1" applyBorder="1" applyAlignment="1" applyProtection="1">
      <alignment vertical="center" wrapText="1"/>
    </xf>
    <xf numFmtId="168" fontId="59" fillId="173" borderId="3" xfId="36" applyFont="1" applyFill="1" applyBorder="1" applyAlignment="1" applyProtection="1">
      <alignment vertical="center" wrapText="1"/>
    </xf>
    <xf numFmtId="168" fontId="59" fillId="174" borderId="4" xfId="36" applyFont="1" applyFill="1" applyBorder="1" applyAlignment="1" applyProtection="1">
      <alignment vertical="center" wrapText="1"/>
    </xf>
    <xf numFmtId="0" fontId="55" fillId="175" borderId="4" xfId="0" applyFont="1" applyFill="1" applyBorder="1" applyAlignment="1">
      <alignment horizontal="left" vertical="center"/>
    </xf>
    <xf numFmtId="187" fontId="157" fillId="175" borderId="4" xfId="2" applyNumberFormat="1" applyFont="1" applyFill="1" applyBorder="1"/>
    <xf numFmtId="0" fontId="157" fillId="175" borderId="4" xfId="0" applyFont="1" applyFill="1" applyBorder="1"/>
    <xf numFmtId="0" fontId="52" fillId="175" borderId="51" xfId="0" applyFont="1" applyFill="1" applyBorder="1" applyAlignment="1">
      <alignment horizontal="left" vertical="center"/>
    </xf>
    <xf numFmtId="168" fontId="59" fillId="174" borderId="51" xfId="36" applyFont="1" applyFill="1" applyBorder="1" applyAlignment="1" applyProtection="1">
      <alignment vertical="center" wrapText="1"/>
    </xf>
    <xf numFmtId="0" fontId="246" fillId="173" borderId="51" xfId="0" applyFont="1" applyFill="1" applyBorder="1" applyAlignment="1">
      <alignment horizontal="left" vertical="center"/>
    </xf>
    <xf numFmtId="168" fontId="59" fillId="173" borderId="51" xfId="36" applyFont="1" applyFill="1" applyBorder="1" applyAlignment="1" applyProtection="1">
      <alignment vertical="center" wrapText="1"/>
    </xf>
    <xf numFmtId="0" fontId="246" fillId="173" borderId="14" xfId="0" applyFont="1" applyFill="1" applyBorder="1" applyAlignment="1">
      <alignment horizontal="left" vertical="center"/>
    </xf>
    <xf numFmtId="168" fontId="59" fillId="173" borderId="14" xfId="36" applyFont="1" applyFill="1" applyBorder="1" applyAlignment="1" applyProtection="1">
      <alignment vertical="center" wrapText="1"/>
    </xf>
    <xf numFmtId="0" fontId="207" fillId="173" borderId="90" xfId="0" applyFont="1" applyFill="1" applyBorder="1" applyAlignment="1">
      <alignment horizontal="center" vertical="center" wrapText="1"/>
    </xf>
    <xf numFmtId="0" fontId="207" fillId="173" borderId="50" xfId="0" applyFont="1" applyFill="1" applyBorder="1" applyAlignment="1">
      <alignment horizontal="center" vertical="center" wrapText="1"/>
    </xf>
    <xf numFmtId="0" fontId="52" fillId="175" borderId="34" xfId="0" applyFont="1" applyFill="1" applyBorder="1" applyAlignment="1">
      <alignment horizontal="left" vertical="center"/>
    </xf>
    <xf numFmtId="168" fontId="59" fillId="174" borderId="34" xfId="36" applyFont="1" applyFill="1" applyBorder="1" applyAlignment="1" applyProtection="1">
      <alignment vertical="center" wrapText="1"/>
    </xf>
    <xf numFmtId="0" fontId="207" fillId="176" borderId="92" xfId="0" applyFont="1" applyFill="1" applyBorder="1" applyAlignment="1">
      <alignment horizontal="center" vertical="center" wrapText="1"/>
    </xf>
    <xf numFmtId="0" fontId="207" fillId="177" borderId="31" xfId="0" applyFont="1" applyFill="1" applyBorder="1" applyAlignment="1">
      <alignment horizontal="center" vertical="center" wrapText="1"/>
    </xf>
    <xf numFmtId="0" fontId="207" fillId="176" borderId="31" xfId="0" applyFont="1" applyFill="1" applyBorder="1" applyAlignment="1">
      <alignment horizontal="center" vertical="center" wrapText="1"/>
    </xf>
    <xf numFmtId="0" fontId="22" fillId="123" borderId="3" xfId="0" applyFont="1" applyFill="1" applyBorder="1" applyAlignment="1">
      <alignment horizontal="left" vertical="center"/>
    </xf>
    <xf numFmtId="0" fontId="22" fillId="123" borderId="4" xfId="0" applyFont="1" applyFill="1" applyBorder="1" applyAlignment="1">
      <alignment horizontal="left" vertical="center"/>
    </xf>
    <xf numFmtId="0" fontId="246" fillId="123" borderId="4" xfId="0" applyFont="1" applyFill="1" applyBorder="1" applyAlignment="1">
      <alignment horizontal="left" vertical="center"/>
    </xf>
    <xf numFmtId="0" fontId="207" fillId="177" borderId="92" xfId="0" applyFont="1" applyFill="1" applyBorder="1" applyAlignment="1">
      <alignment horizontal="center" vertical="center" wrapText="1"/>
    </xf>
    <xf numFmtId="0" fontId="246" fillId="123" borderId="3" xfId="0" applyFont="1" applyFill="1" applyBorder="1" applyAlignment="1">
      <alignment horizontal="left" vertical="center"/>
    </xf>
    <xf numFmtId="0" fontId="22" fillId="177" borderId="51" xfId="0" applyFont="1" applyFill="1" applyBorder="1" applyAlignment="1">
      <alignment horizontal="left" vertical="center" wrapText="1"/>
    </xf>
    <xf numFmtId="0" fontId="207" fillId="177" borderId="50" xfId="0" applyFont="1" applyFill="1" applyBorder="1" applyAlignment="1">
      <alignment horizontal="center" vertical="center" wrapText="1"/>
    </xf>
    <xf numFmtId="0" fontId="272" fillId="178" borderId="3" xfId="0" applyFont="1" applyFill="1" applyBorder="1" applyAlignment="1">
      <alignment horizontal="center" vertical="center" wrapText="1"/>
    </xf>
    <xf numFmtId="0" fontId="246" fillId="178" borderId="3" xfId="0" applyFont="1" applyFill="1" applyBorder="1" applyAlignment="1">
      <alignment horizontal="left" vertical="center"/>
    </xf>
    <xf numFmtId="0" fontId="207" fillId="178" borderId="61" xfId="0" applyFont="1" applyFill="1" applyBorder="1" applyAlignment="1">
      <alignment horizontal="center" vertical="center" wrapText="1"/>
    </xf>
    <xf numFmtId="0" fontId="22" fillId="179" borderId="51" xfId="0" applyFont="1" applyFill="1" applyBorder="1" applyAlignment="1">
      <alignment horizontal="left" vertical="center"/>
    </xf>
    <xf numFmtId="173" fontId="52" fillId="180" borderId="51" xfId="2" applyNumberFormat="1" applyFont="1" applyFill="1" applyBorder="1" applyAlignment="1">
      <alignment vertical="center"/>
    </xf>
    <xf numFmtId="168" fontId="123" fillId="178" borderId="3" xfId="36" applyFont="1" applyFill="1" applyBorder="1" applyAlignment="1" applyProtection="1">
      <alignment vertical="center"/>
    </xf>
    <xf numFmtId="168" fontId="123" fillId="177" borderId="51" xfId="0" applyNumberFormat="1" applyFont="1" applyFill="1" applyBorder="1" applyAlignment="1">
      <alignment horizontal="left" vertical="center" wrapText="1"/>
    </xf>
    <xf numFmtId="168" fontId="123" fillId="176" borderId="4" xfId="36" applyFont="1" applyFill="1" applyBorder="1" applyAlignment="1" applyProtection="1">
      <alignment vertical="center"/>
    </xf>
    <xf numFmtId="168" fontId="123" fillId="177" borderId="4" xfId="36" applyFont="1" applyFill="1" applyBorder="1" applyAlignment="1" applyProtection="1">
      <alignment vertical="center"/>
    </xf>
    <xf numFmtId="184" fontId="123" fillId="123" borderId="4" xfId="1" applyNumberFormat="1" applyFont="1" applyFill="1" applyBorder="1" applyAlignment="1">
      <alignment horizontal="left" vertical="center"/>
    </xf>
    <xf numFmtId="184" fontId="123" fillId="123" borderId="3" xfId="1" applyNumberFormat="1" applyFont="1" applyFill="1" applyBorder="1" applyAlignment="1">
      <alignment horizontal="left" vertical="center"/>
    </xf>
    <xf numFmtId="173" fontId="123" fillId="176" borderId="51" xfId="0" applyNumberFormat="1" applyFont="1" applyFill="1" applyBorder="1" applyAlignment="1">
      <alignment vertical="center" wrapText="1"/>
    </xf>
    <xf numFmtId="173" fontId="123" fillId="176" borderId="4" xfId="0" applyNumberFormat="1" applyFont="1" applyFill="1" applyBorder="1" applyAlignment="1">
      <alignment vertical="center" wrapText="1"/>
    </xf>
    <xf numFmtId="168" fontId="123" fillId="176" borderId="51" xfId="36" applyFont="1" applyFill="1" applyBorder="1" applyAlignment="1" applyProtection="1">
      <alignment horizontal="right" vertical="center" wrapText="1"/>
    </xf>
    <xf numFmtId="173" fontId="123" fillId="176" borderId="3" xfId="0" applyNumberFormat="1" applyFont="1" applyFill="1" applyBorder="1" applyAlignment="1">
      <alignment vertical="center" wrapText="1"/>
    </xf>
    <xf numFmtId="173" fontId="157" fillId="86" borderId="4" xfId="0" applyNumberFormat="1" applyFont="1" applyFill="1" applyBorder="1" applyAlignment="1">
      <alignment vertical="center" wrapText="1"/>
    </xf>
    <xf numFmtId="173" fontId="39" fillId="106" borderId="4" xfId="2" applyNumberFormat="1" applyFont="1" applyFill="1" applyBorder="1" applyAlignment="1" applyProtection="1">
      <alignment horizontal="center" vertical="center"/>
    </xf>
    <xf numFmtId="175" fontId="39" fillId="106" borderId="4" xfId="0" applyNumberFormat="1" applyFont="1" applyFill="1" applyBorder="1" applyAlignment="1">
      <alignment horizontal="center" vertical="center"/>
    </xf>
    <xf numFmtId="173" fontId="39" fillId="106" borderId="4" xfId="0" applyNumberFormat="1" applyFont="1" applyFill="1" applyBorder="1" applyAlignment="1">
      <alignment horizontal="center" vertical="center"/>
    </xf>
    <xf numFmtId="3" fontId="39" fillId="106" borderId="4" xfId="0" applyNumberFormat="1" applyFont="1" applyFill="1" applyBorder="1" applyAlignment="1">
      <alignment horizontal="center" vertical="center"/>
    </xf>
    <xf numFmtId="9" fontId="39" fillId="152" borderId="4" xfId="3" applyFont="1" applyFill="1" applyBorder="1" applyAlignment="1" applyProtection="1">
      <alignment horizontal="center" vertical="center" wrapText="1"/>
    </xf>
    <xf numFmtId="9" fontId="39" fillId="15" borderId="4" xfId="0" applyNumberFormat="1" applyFont="1" applyFill="1" applyBorder="1" applyAlignment="1">
      <alignment horizontal="center" vertical="center" wrapText="1"/>
    </xf>
    <xf numFmtId="0" fontId="38" fillId="0" borderId="0" xfId="0" applyFont="1" applyAlignment="1">
      <alignment vertical="center"/>
    </xf>
    <xf numFmtId="0" fontId="37" fillId="0" borderId="0" xfId="0" applyFont="1" applyAlignment="1">
      <alignment horizontal="center" vertical="center" wrapText="1"/>
    </xf>
    <xf numFmtId="9" fontId="37" fillId="0" borderId="0" xfId="3" applyFont="1" applyBorder="1" applyAlignment="1" applyProtection="1">
      <alignment horizontal="center" vertical="center" wrapText="1"/>
    </xf>
    <xf numFmtId="0" fontId="37" fillId="31" borderId="55" xfId="0" applyFont="1" applyFill="1" applyBorder="1" applyAlignment="1">
      <alignment horizontal="center" vertical="center" wrapText="1"/>
    </xf>
    <xf numFmtId="168" fontId="121" fillId="29" borderId="26" xfId="36" applyFont="1" applyFill="1" applyBorder="1" applyAlignment="1" applyProtection="1">
      <alignment horizontal="center" vertical="center"/>
    </xf>
    <xf numFmtId="0" fontId="37" fillId="0" borderId="100" xfId="0" applyFont="1" applyBorder="1" applyAlignment="1">
      <alignment vertical="center"/>
    </xf>
    <xf numFmtId="168" fontId="39" fillId="29" borderId="26" xfId="36" applyFont="1" applyFill="1" applyBorder="1" applyAlignment="1" applyProtection="1">
      <alignment horizontal="center" vertical="center"/>
    </xf>
    <xf numFmtId="0" fontId="37" fillId="0" borderId="71" xfId="0" applyFont="1" applyBorder="1" applyAlignment="1">
      <alignment vertical="center"/>
    </xf>
    <xf numFmtId="168" fontId="39" fillId="29" borderId="59" xfId="36" applyFont="1" applyFill="1" applyBorder="1" applyAlignment="1" applyProtection="1">
      <alignment horizontal="center" vertical="center"/>
    </xf>
    <xf numFmtId="168" fontId="39" fillId="59" borderId="59" xfId="36" applyFont="1" applyFill="1" applyBorder="1" applyAlignment="1" applyProtection="1">
      <alignment horizontal="center" vertical="center"/>
    </xf>
    <xf numFmtId="0" fontId="15" fillId="0" borderId="0" xfId="0" applyFont="1"/>
    <xf numFmtId="0" fontId="76" fillId="0" borderId="0" xfId="0" applyFont="1"/>
    <xf numFmtId="1" fontId="143" fillId="0" borderId="0" xfId="0" applyNumberFormat="1" applyFont="1" applyAlignment="1">
      <alignment horizontal="center" vertical="center"/>
    </xf>
    <xf numFmtId="0" fontId="73" fillId="0" borderId="0" xfId="0" applyFont="1"/>
    <xf numFmtId="0" fontId="42" fillId="0" borderId="0" xfId="0" applyFont="1"/>
    <xf numFmtId="14" fontId="222" fillId="0" borderId="0" xfId="0" applyNumberFormat="1" applyFont="1" applyAlignment="1">
      <alignment horizontal="center"/>
    </xf>
    <xf numFmtId="0" fontId="77" fillId="0" borderId="0" xfId="0" applyFont="1"/>
    <xf numFmtId="14" fontId="15" fillId="0" borderId="0" xfId="0" applyNumberFormat="1" applyFont="1"/>
    <xf numFmtId="0" fontId="143" fillId="0" borderId="0" xfId="0" applyFont="1" applyAlignment="1">
      <alignment horizontal="center" vertical="center"/>
    </xf>
    <xf numFmtId="0" fontId="15" fillId="0" borderId="0" xfId="0" applyFont="1" applyAlignment="1">
      <alignment horizontal="left" vertical="center"/>
    </xf>
    <xf numFmtId="0" fontId="73" fillId="67" borderId="4" xfId="0" applyFont="1" applyFill="1" applyBorder="1" applyAlignment="1">
      <alignment horizontal="center" vertical="center"/>
    </xf>
    <xf numFmtId="0" fontId="73" fillId="135" borderId="4" xfId="0" applyFont="1" applyFill="1" applyBorder="1" applyAlignment="1">
      <alignment horizontal="center" vertical="center" wrapText="1"/>
    </xf>
    <xf numFmtId="0" fontId="73" fillId="135" borderId="4" xfId="0" applyFont="1" applyFill="1" applyBorder="1" applyAlignment="1">
      <alignment horizontal="center" vertical="center"/>
    </xf>
    <xf numFmtId="9" fontId="143" fillId="135" borderId="4" xfId="3" applyFont="1" applyFill="1" applyBorder="1" applyAlignment="1" applyProtection="1">
      <alignment horizontal="center" vertical="center" wrapText="1"/>
    </xf>
    <xf numFmtId="14" fontId="143" fillId="135" borderId="4" xfId="0" applyNumberFormat="1" applyFont="1" applyFill="1" applyBorder="1" applyAlignment="1">
      <alignment horizontal="center" vertical="center"/>
    </xf>
    <xf numFmtId="0" fontId="73" fillId="67" borderId="4" xfId="0" applyFont="1" applyFill="1" applyBorder="1" applyAlignment="1">
      <alignment horizontal="center" vertical="center" wrapText="1"/>
    </xf>
    <xf numFmtId="0" fontId="73" fillId="135" borderId="34" xfId="0" applyFont="1" applyFill="1" applyBorder="1" applyAlignment="1">
      <alignment horizontal="center" vertical="center" wrapText="1"/>
    </xf>
    <xf numFmtId="0" fontId="73" fillId="135" borderId="4" xfId="0" applyFont="1" applyFill="1" applyBorder="1" applyAlignment="1">
      <alignment horizontal="center" vertical="top" wrapText="1"/>
    </xf>
    <xf numFmtId="0" fontId="143" fillId="135" borderId="4" xfId="0" applyFont="1" applyFill="1" applyBorder="1" applyAlignment="1">
      <alignment horizontal="center" vertical="top" wrapText="1"/>
    </xf>
    <xf numFmtId="0" fontId="15" fillId="135" borderId="4" xfId="0" applyFont="1" applyFill="1" applyBorder="1" applyAlignment="1">
      <alignment horizontal="justify" vertical="top" wrapText="1"/>
    </xf>
    <xf numFmtId="0" fontId="73" fillId="67" borderId="4" xfId="36" applyNumberFormat="1" applyFont="1" applyFill="1" applyBorder="1" applyAlignment="1" applyProtection="1">
      <alignment horizontal="center" vertical="center"/>
    </xf>
    <xf numFmtId="0" fontId="73" fillId="135" borderId="4" xfId="36" applyNumberFormat="1" applyFont="1" applyFill="1" applyBorder="1" applyAlignment="1" applyProtection="1">
      <alignment horizontal="center" vertical="center"/>
    </xf>
    <xf numFmtId="0" fontId="76" fillId="67" borderId="4" xfId="0" applyFont="1" applyFill="1" applyBorder="1" applyAlignment="1">
      <alignment horizontal="justify" vertical="top"/>
    </xf>
    <xf numFmtId="0" fontId="15" fillId="67" borderId="4" xfId="0" applyFont="1" applyFill="1" applyBorder="1" applyAlignment="1">
      <alignment horizontal="justify" vertical="top"/>
    </xf>
    <xf numFmtId="0" fontId="42" fillId="135" borderId="34" xfId="0" applyFont="1" applyFill="1" applyBorder="1" applyAlignment="1">
      <alignment horizontal="justify" vertical="top"/>
    </xf>
    <xf numFmtId="0" fontId="15" fillId="135" borderId="4" xfId="0" applyFont="1" applyFill="1" applyBorder="1" applyAlignment="1">
      <alignment horizontal="justify" vertical="top"/>
    </xf>
    <xf numFmtId="0" fontId="143" fillId="135" borderId="3" xfId="0" applyFont="1" applyFill="1" applyBorder="1" applyAlignment="1">
      <alignment horizontal="center" vertical="top" wrapText="1"/>
    </xf>
    <xf numFmtId="0" fontId="15" fillId="135" borderId="3" xfId="0" applyFont="1" applyFill="1" applyBorder="1" applyAlignment="1">
      <alignment horizontal="justify" vertical="top" wrapText="1"/>
    </xf>
    <xf numFmtId="1" fontId="143" fillId="135" borderId="3" xfId="0" applyNumberFormat="1" applyFont="1" applyFill="1" applyBorder="1" applyAlignment="1">
      <alignment horizontal="center" vertical="top" wrapText="1"/>
    </xf>
    <xf numFmtId="14" fontId="15" fillId="135" borderId="3" xfId="0" applyNumberFormat="1" applyFont="1" applyFill="1" applyBorder="1" applyAlignment="1">
      <alignment horizontal="center" vertical="top" wrapText="1"/>
    </xf>
    <xf numFmtId="14" fontId="284" fillId="135" borderId="4" xfId="0" applyNumberFormat="1" applyFont="1" applyFill="1" applyBorder="1" applyAlignment="1">
      <alignment horizontal="center" vertical="center" wrapText="1" indent="1"/>
    </xf>
    <xf numFmtId="9" fontId="143" fillId="181" borderId="34" xfId="3" applyFont="1" applyFill="1" applyBorder="1" applyAlignment="1" applyProtection="1">
      <alignment horizontal="center" vertical="center" wrapText="1"/>
    </xf>
    <xf numFmtId="0" fontId="73" fillId="181" borderId="34" xfId="0" applyFont="1" applyFill="1" applyBorder="1" applyAlignment="1">
      <alignment horizontal="center" vertical="center"/>
    </xf>
    <xf numFmtId="14" fontId="73" fillId="135" borderId="3" xfId="0" applyNumberFormat="1" applyFont="1" applyFill="1" applyBorder="1" applyAlignment="1">
      <alignment horizontal="center" vertical="top" wrapText="1"/>
    </xf>
    <xf numFmtId="16" fontId="15" fillId="135" borderId="4" xfId="0" applyNumberFormat="1" applyFont="1" applyFill="1" applyBorder="1" applyAlignment="1">
      <alignment horizontal="justify" vertical="top"/>
    </xf>
    <xf numFmtId="1" fontId="143" fillId="135" borderId="23" xfId="0" applyNumberFormat="1" applyFont="1" applyFill="1" applyBorder="1" applyAlignment="1">
      <alignment vertical="top" wrapText="1"/>
    </xf>
    <xf numFmtId="1" fontId="143" fillId="135" borderId="3" xfId="0" applyNumberFormat="1" applyFont="1" applyFill="1" applyBorder="1" applyAlignment="1">
      <alignment vertical="top" wrapText="1"/>
    </xf>
    <xf numFmtId="1" fontId="143" fillId="135" borderId="34" xfId="0" applyNumberFormat="1" applyFont="1" applyFill="1" applyBorder="1" applyAlignment="1">
      <alignment vertical="top" wrapText="1"/>
    </xf>
    <xf numFmtId="16" fontId="15" fillId="67" borderId="4" xfId="0" applyNumberFormat="1" applyFont="1" applyFill="1" applyBorder="1" applyAlignment="1">
      <alignment horizontal="justify" vertical="top"/>
    </xf>
    <xf numFmtId="0" fontId="76" fillId="135" borderId="34" xfId="0" applyFont="1" applyFill="1" applyBorder="1" applyAlignment="1">
      <alignment horizontal="justify" vertical="top"/>
    </xf>
    <xf numFmtId="0" fontId="15" fillId="135" borderId="34" xfId="0" applyFont="1" applyFill="1" applyBorder="1" applyAlignment="1">
      <alignment horizontal="justify" vertical="top"/>
    </xf>
    <xf numFmtId="0" fontId="76" fillId="135" borderId="4" xfId="0" applyFont="1" applyFill="1" applyBorder="1" applyAlignment="1">
      <alignment horizontal="justify" vertical="top"/>
    </xf>
    <xf numFmtId="14" fontId="73" fillId="135" borderId="23" xfId="0" applyNumberFormat="1" applyFont="1" applyFill="1" applyBorder="1" applyAlignment="1">
      <alignment horizontal="center" vertical="top" wrapText="1"/>
    </xf>
    <xf numFmtId="0" fontId="286" fillId="0" borderId="0" xfId="0" applyFont="1"/>
    <xf numFmtId="0" fontId="287" fillId="0" borderId="0" xfId="0" applyFont="1"/>
    <xf numFmtId="0" fontId="78" fillId="0" borderId="0" xfId="0" applyFont="1"/>
    <xf numFmtId="0" fontId="15" fillId="135" borderId="4" xfId="0" applyFont="1" applyFill="1" applyBorder="1" applyAlignment="1">
      <alignment horizontal="justify" vertical="center"/>
    </xf>
    <xf numFmtId="0" fontId="288" fillId="67" borderId="4" xfId="0" applyFont="1" applyFill="1" applyBorder="1" applyAlignment="1">
      <alignment horizontal="justify" vertical="top"/>
    </xf>
    <xf numFmtId="14" fontId="15" fillId="135" borderId="4" xfId="0" applyNumberFormat="1" applyFont="1" applyFill="1" applyBorder="1" applyAlignment="1">
      <alignment horizontal="justify" vertical="top"/>
    </xf>
    <xf numFmtId="0" fontId="15" fillId="67" borderId="4" xfId="0" applyFont="1" applyFill="1" applyBorder="1" applyAlignment="1">
      <alignment horizontal="justify" vertical="center"/>
    </xf>
    <xf numFmtId="16" fontId="288" fillId="67" borderId="4" xfId="0" applyNumberFormat="1" applyFont="1" applyFill="1" applyBorder="1" applyAlignment="1">
      <alignment horizontal="justify" vertical="top"/>
    </xf>
    <xf numFmtId="1" fontId="143" fillId="135" borderId="34" xfId="0" applyNumberFormat="1" applyFont="1" applyFill="1" applyBorder="1" applyAlignment="1">
      <alignment horizontal="center" vertical="top" wrapText="1"/>
    </xf>
    <xf numFmtId="0" fontId="15" fillId="67" borderId="4" xfId="0" applyFont="1" applyFill="1" applyBorder="1" applyAlignment="1">
      <alignment horizontal="justify" vertical="top" wrapText="1"/>
    </xf>
    <xf numFmtId="16" fontId="15" fillId="135" borderId="4" xfId="0" applyNumberFormat="1" applyFont="1" applyFill="1" applyBorder="1" applyAlignment="1">
      <alignment horizontal="justify" vertical="center"/>
    </xf>
    <xf numFmtId="0" fontId="73" fillId="67" borderId="67" xfId="0" applyFont="1" applyFill="1" applyBorder="1" applyAlignment="1">
      <alignment horizontal="center" vertical="center" wrapText="1"/>
    </xf>
    <xf numFmtId="14" fontId="143" fillId="135" borderId="34" xfId="0" applyNumberFormat="1" applyFont="1" applyFill="1" applyBorder="1" applyAlignment="1">
      <alignment horizontal="center" vertical="top" wrapText="1"/>
    </xf>
    <xf numFmtId="16" fontId="15" fillId="67" borderId="31" xfId="0" applyNumberFormat="1" applyFont="1" applyFill="1" applyBorder="1" applyAlignment="1">
      <alignment horizontal="justify" vertical="center"/>
    </xf>
    <xf numFmtId="16" fontId="15" fillId="67" borderId="31" xfId="0" applyNumberFormat="1" applyFont="1" applyFill="1" applyBorder="1" applyAlignment="1">
      <alignment horizontal="justify" vertical="top"/>
    </xf>
    <xf numFmtId="0" fontId="73" fillId="135" borderId="3" xfId="0" applyFont="1" applyFill="1" applyBorder="1" applyAlignment="1">
      <alignment horizontal="center" vertical="center" wrapText="1"/>
    </xf>
    <xf numFmtId="0" fontId="15" fillId="135" borderId="3" xfId="0" applyFont="1" applyFill="1" applyBorder="1" applyAlignment="1">
      <alignment horizontal="justify" vertical="top"/>
    </xf>
    <xf numFmtId="14" fontId="222" fillId="135" borderId="34" xfId="0" applyNumberFormat="1" applyFont="1" applyFill="1" applyBorder="1" applyAlignment="1">
      <alignment horizontal="center" vertical="top" wrapText="1"/>
    </xf>
    <xf numFmtId="0" fontId="15" fillId="67" borderId="34" xfId="0" applyFont="1" applyFill="1" applyBorder="1" applyAlignment="1">
      <alignment horizontal="left" vertical="center"/>
    </xf>
    <xf numFmtId="14" fontId="73" fillId="67" borderId="3" xfId="0" applyNumberFormat="1" applyFont="1" applyFill="1" applyBorder="1" applyAlignment="1">
      <alignment horizontal="center" vertical="top" wrapText="1"/>
    </xf>
    <xf numFmtId="14" fontId="15" fillId="67" borderId="3" xfId="0" applyNumberFormat="1" applyFont="1" applyFill="1" applyBorder="1" applyAlignment="1">
      <alignment horizontal="center" vertical="top" wrapText="1"/>
    </xf>
    <xf numFmtId="1" fontId="143" fillId="67" borderId="3" xfId="0" applyNumberFormat="1" applyFont="1" applyFill="1" applyBorder="1" applyAlignment="1">
      <alignment horizontal="center" vertical="top" wrapText="1"/>
    </xf>
    <xf numFmtId="0" fontId="15" fillId="67" borderId="3" xfId="0" applyFont="1" applyFill="1" applyBorder="1" applyAlignment="1">
      <alignment horizontal="justify" vertical="top" wrapText="1"/>
    </xf>
    <xf numFmtId="0" fontId="143" fillId="67" borderId="3" xfId="0" applyFont="1" applyFill="1" applyBorder="1" applyAlignment="1">
      <alignment horizontal="center" vertical="top" wrapText="1"/>
    </xf>
    <xf numFmtId="0" fontId="73" fillId="67" borderId="3" xfId="0" applyFont="1" applyFill="1" applyBorder="1" applyAlignment="1">
      <alignment horizontal="center" vertical="top" wrapText="1"/>
    </xf>
    <xf numFmtId="0" fontId="289" fillId="67" borderId="4" xfId="0" applyFont="1" applyFill="1" applyBorder="1" applyAlignment="1">
      <alignment horizontal="justify" vertical="top"/>
    </xf>
    <xf numFmtId="0" fontId="290" fillId="0" borderId="0" xfId="0" applyFont="1"/>
    <xf numFmtId="0" fontId="292" fillId="0" borderId="0" xfId="0" applyFont="1"/>
    <xf numFmtId="0" fontId="293" fillId="0" borderId="0" xfId="0" applyFont="1"/>
    <xf numFmtId="0" fontId="290" fillId="67" borderId="4" xfId="0" applyFont="1" applyFill="1" applyBorder="1" applyAlignment="1">
      <alignment horizontal="center" vertical="center"/>
    </xf>
    <xf numFmtId="0" fontId="294" fillId="135" borderId="4" xfId="0" applyFont="1" applyFill="1" applyBorder="1" applyAlignment="1">
      <alignment horizontal="justify" vertical="top"/>
    </xf>
    <xf numFmtId="0" fontId="294" fillId="135" borderId="0" xfId="0" applyFont="1" applyFill="1" applyAlignment="1">
      <alignment wrapText="1"/>
    </xf>
    <xf numFmtId="0" fontId="15" fillId="135" borderId="4" xfId="0" applyFont="1" applyFill="1" applyBorder="1" applyAlignment="1">
      <alignment horizontal="center" vertical="center" wrapText="1"/>
    </xf>
    <xf numFmtId="0" fontId="15" fillId="135" borderId="4" xfId="0" applyFont="1" applyFill="1" applyBorder="1" applyAlignment="1">
      <alignment horizontal="center" vertical="center"/>
    </xf>
    <xf numFmtId="0" fontId="295" fillId="135" borderId="0" xfId="0" applyFont="1" applyFill="1" applyAlignment="1">
      <alignment wrapText="1"/>
    </xf>
    <xf numFmtId="0" fontId="288" fillId="135" borderId="4" xfId="0" applyFont="1" applyFill="1" applyBorder="1" applyAlignment="1">
      <alignment horizontal="justify" vertical="top"/>
    </xf>
    <xf numFmtId="14" fontId="73" fillId="135" borderId="3" xfId="0" applyNumberFormat="1" applyFont="1" applyFill="1" applyBorder="1" applyAlignment="1">
      <alignment vertical="top" wrapText="1"/>
    </xf>
    <xf numFmtId="14" fontId="15" fillId="67" borderId="3" xfId="0" applyNumberFormat="1" applyFont="1" applyFill="1" applyBorder="1" applyAlignment="1">
      <alignment horizontal="center" vertical="top"/>
    </xf>
    <xf numFmtId="175" fontId="0" fillId="28" borderId="168" xfId="2" applyFont="1" applyFill="1" applyBorder="1" applyAlignment="1" applyProtection="1">
      <alignment horizontal="right" vertical="center" wrapText="1"/>
    </xf>
    <xf numFmtId="0" fontId="35" fillId="67" borderId="169" xfId="0" applyFont="1" applyFill="1" applyBorder="1" applyAlignment="1">
      <alignment horizontal="center" vertical="center" wrapText="1"/>
    </xf>
    <xf numFmtId="182" fontId="107" fillId="0" borderId="170" xfId="27" applyNumberFormat="1" applyFont="1" applyBorder="1" applyAlignment="1">
      <alignment horizontal="center" vertical="center"/>
    </xf>
    <xf numFmtId="37" fontId="107" fillId="0" borderId="172" xfId="42" applyNumberFormat="1" applyFont="1" applyBorder="1" applyAlignment="1" applyProtection="1">
      <alignment horizontal="center" vertical="center" wrapText="1"/>
    </xf>
    <xf numFmtId="37" fontId="107" fillId="0" borderId="170" xfId="27" applyNumberFormat="1" applyFont="1" applyBorder="1" applyAlignment="1">
      <alignment horizontal="center" vertical="center"/>
    </xf>
    <xf numFmtId="37" fontId="107" fillId="0" borderId="173" xfId="27" applyNumberFormat="1" applyFont="1" applyBorder="1" applyAlignment="1">
      <alignment horizontal="center" vertical="center"/>
    </xf>
    <xf numFmtId="182" fontId="107" fillId="0" borderId="171" xfId="27" applyNumberFormat="1" applyFont="1" applyBorder="1" applyAlignment="1">
      <alignment horizontal="center" vertical="center"/>
    </xf>
    <xf numFmtId="0" fontId="19" fillId="0" borderId="3" xfId="0" applyFont="1" applyBorder="1" applyAlignment="1">
      <alignment horizontal="center" vertical="center"/>
    </xf>
    <xf numFmtId="0" fontId="19" fillId="12" borderId="3" xfId="0" applyFont="1" applyFill="1" applyBorder="1" applyAlignment="1">
      <alignment horizontal="center" vertical="center"/>
    </xf>
    <xf numFmtId="0" fontId="19" fillId="12" borderId="3" xfId="0" applyFont="1" applyFill="1" applyBorder="1" applyAlignment="1">
      <alignment horizontal="center" vertical="center" wrapText="1"/>
    </xf>
    <xf numFmtId="0" fontId="19" fillId="13" borderId="4" xfId="0" applyFont="1" applyFill="1" applyBorder="1" applyAlignment="1">
      <alignment horizontal="center" vertical="center" wrapText="1"/>
    </xf>
    <xf numFmtId="0" fontId="19" fillId="14" borderId="3" xfId="0" applyFont="1" applyFill="1" applyBorder="1" applyAlignment="1">
      <alignment horizontal="center" vertical="center" wrapText="1"/>
    </xf>
    <xf numFmtId="0" fontId="19" fillId="12" borderId="3" xfId="0" applyFont="1" applyFill="1" applyBorder="1" applyAlignment="1">
      <alignment horizontal="left" vertical="center" wrapText="1"/>
    </xf>
    <xf numFmtId="0" fontId="19" fillId="12" borderId="5" xfId="0" applyFont="1" applyFill="1" applyBorder="1" applyAlignment="1">
      <alignment horizontal="center" vertical="center"/>
    </xf>
    <xf numFmtId="169" fontId="19" fillId="12" borderId="6" xfId="0" applyNumberFormat="1" applyFont="1" applyFill="1" applyBorder="1" applyAlignment="1">
      <alignment horizontal="center" vertical="center"/>
    </xf>
    <xf numFmtId="0" fontId="19" fillId="12" borderId="7" xfId="0" applyFont="1" applyFill="1" applyBorder="1" applyAlignment="1">
      <alignment horizontal="center" vertical="center"/>
    </xf>
    <xf numFmtId="1" fontId="19" fillId="12" borderId="7" xfId="0" applyNumberFormat="1" applyFont="1" applyFill="1" applyBorder="1" applyAlignment="1">
      <alignment horizontal="center" vertical="center" wrapText="1"/>
    </xf>
    <xf numFmtId="14" fontId="19" fillId="12" borderId="7" xfId="0" applyNumberFormat="1" applyFont="1" applyFill="1" applyBorder="1" applyAlignment="1">
      <alignment horizontal="center" vertical="center" wrapText="1"/>
    </xf>
    <xf numFmtId="0" fontId="19" fillId="12" borderId="8" xfId="0" applyFont="1" applyFill="1" applyBorder="1" applyAlignment="1">
      <alignment horizontal="center" vertical="center" wrapText="1"/>
    </xf>
    <xf numFmtId="0" fontId="19" fillId="15" borderId="14" xfId="0" applyFont="1" applyFill="1" applyBorder="1" applyAlignment="1">
      <alignment horizontal="center" vertical="center" wrapText="1"/>
    </xf>
    <xf numFmtId="0" fontId="18" fillId="15" borderId="15" xfId="0" applyFont="1" applyFill="1" applyBorder="1" applyAlignment="1">
      <alignment horizontal="center" vertical="center" wrapText="1"/>
    </xf>
    <xf numFmtId="0" fontId="18" fillId="15" borderId="14" xfId="0" applyFont="1" applyFill="1" applyBorder="1" applyAlignment="1">
      <alignment horizontal="center" vertical="center" wrapText="1"/>
    </xf>
    <xf numFmtId="0" fontId="18" fillId="13" borderId="14"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5" borderId="14" xfId="0" applyFont="1" applyFill="1" applyBorder="1" applyAlignment="1">
      <alignment horizontal="left" vertical="center" wrapText="1"/>
    </xf>
    <xf numFmtId="168" fontId="18" fillId="15" borderId="14" xfId="36" applyFont="1" applyFill="1" applyBorder="1" applyAlignment="1" applyProtection="1">
      <alignment horizontal="center" vertical="center"/>
    </xf>
    <xf numFmtId="9" fontId="18" fillId="15" borderId="14" xfId="3" applyFont="1" applyFill="1" applyBorder="1" applyAlignment="1" applyProtection="1">
      <alignment horizontal="center" vertical="center"/>
    </xf>
    <xf numFmtId="1" fontId="18" fillId="15" borderId="14" xfId="36" applyNumberFormat="1" applyFont="1" applyFill="1" applyBorder="1" applyAlignment="1" applyProtection="1">
      <alignment horizontal="center" vertical="center"/>
    </xf>
    <xf numFmtId="14" fontId="18" fillId="15" borderId="14" xfId="36" applyNumberFormat="1" applyFont="1" applyFill="1" applyBorder="1" applyAlignment="1" applyProtection="1">
      <alignment horizontal="center" vertical="center"/>
    </xf>
    <xf numFmtId="14" fontId="18" fillId="15" borderId="14" xfId="36" applyNumberFormat="1" applyFont="1" applyFill="1" applyBorder="1" applyAlignment="1" applyProtection="1">
      <alignment horizontal="center" vertical="center" wrapText="1"/>
    </xf>
    <xf numFmtId="0" fontId="18" fillId="17" borderId="26" xfId="0" applyFont="1" applyFill="1" applyBorder="1" applyAlignment="1">
      <alignment horizontal="center" vertical="center" wrapText="1"/>
    </xf>
    <xf numFmtId="0" fontId="18" fillId="17" borderId="27" xfId="0" applyFont="1" applyFill="1" applyBorder="1" applyAlignment="1">
      <alignment horizontal="center" vertical="center" wrapText="1"/>
    </xf>
    <xf numFmtId="0" fontId="18" fillId="17" borderId="4" xfId="0" applyFont="1" applyFill="1" applyBorder="1" applyAlignment="1">
      <alignment horizontal="center" vertical="center" wrapText="1"/>
    </xf>
    <xf numFmtId="0" fontId="18" fillId="13" borderId="4" xfId="0" applyFont="1" applyFill="1" applyBorder="1" applyAlignment="1">
      <alignment horizontal="center" vertical="center" wrapText="1"/>
    </xf>
    <xf numFmtId="0" fontId="18" fillId="14" borderId="4" xfId="0" applyFont="1" applyFill="1" applyBorder="1" applyAlignment="1">
      <alignment horizontal="center" vertical="center" wrapText="1"/>
    </xf>
    <xf numFmtId="0" fontId="18" fillId="17" borderId="4" xfId="0" applyFont="1" applyFill="1" applyBorder="1" applyAlignment="1">
      <alignment horizontal="left" vertical="center" wrapText="1"/>
    </xf>
    <xf numFmtId="168" fontId="18" fillId="17" borderId="4" xfId="36" applyFont="1" applyFill="1" applyBorder="1" applyAlignment="1" applyProtection="1">
      <alignment horizontal="center" vertical="center"/>
    </xf>
    <xf numFmtId="9" fontId="18" fillId="17" borderId="4" xfId="3" applyFont="1" applyFill="1" applyBorder="1" applyAlignment="1" applyProtection="1">
      <alignment horizontal="center" vertical="center"/>
    </xf>
    <xf numFmtId="1" fontId="18" fillId="17" borderId="4" xfId="36" applyNumberFormat="1" applyFont="1" applyFill="1" applyBorder="1" applyAlignment="1" applyProtection="1">
      <alignment horizontal="center" vertical="center"/>
    </xf>
    <xf numFmtId="14" fontId="18" fillId="17" borderId="4" xfId="0" applyNumberFormat="1" applyFont="1" applyFill="1" applyBorder="1" applyAlignment="1">
      <alignment horizontal="center" vertical="center"/>
    </xf>
    <xf numFmtId="14" fontId="18" fillId="17" borderId="4" xfId="0" applyNumberFormat="1" applyFont="1" applyFill="1" applyBorder="1" applyAlignment="1">
      <alignment horizontal="center" vertical="center" wrapText="1"/>
    </xf>
    <xf numFmtId="0" fontId="19" fillId="19" borderId="4" xfId="0" applyFont="1" applyFill="1" applyBorder="1" applyAlignment="1">
      <alignment horizontal="center" vertical="center" wrapText="1"/>
    </xf>
    <xf numFmtId="0" fontId="18" fillId="19" borderId="31" xfId="0" applyFont="1" applyFill="1" applyBorder="1" applyAlignment="1">
      <alignment horizontal="center" vertical="center" wrapText="1"/>
    </xf>
    <xf numFmtId="0" fontId="18" fillId="19" borderId="4" xfId="0" applyFont="1" applyFill="1" applyBorder="1" applyAlignment="1">
      <alignment horizontal="left" vertical="center" wrapText="1"/>
    </xf>
    <xf numFmtId="0" fontId="18" fillId="19" borderId="4" xfId="0" applyFont="1" applyFill="1" applyBorder="1" applyAlignment="1">
      <alignment horizontal="center" vertical="center" wrapText="1"/>
    </xf>
    <xf numFmtId="0" fontId="18" fillId="19" borderId="4" xfId="0" applyFont="1" applyFill="1" applyBorder="1" applyAlignment="1">
      <alignment horizontal="justify" vertical="center" wrapText="1"/>
    </xf>
    <xf numFmtId="168" fontId="18" fillId="19" borderId="4" xfId="36" applyFont="1" applyFill="1" applyBorder="1" applyAlignment="1" applyProtection="1">
      <alignment horizontal="center" vertical="center"/>
    </xf>
    <xf numFmtId="9" fontId="18" fillId="19" borderId="4" xfId="3" applyFont="1" applyFill="1" applyBorder="1" applyAlignment="1" applyProtection="1">
      <alignment horizontal="center" vertical="center"/>
    </xf>
    <xf numFmtId="1" fontId="18" fillId="19" borderId="4" xfId="36" applyNumberFormat="1" applyFont="1" applyFill="1" applyBorder="1" applyAlignment="1" applyProtection="1">
      <alignment horizontal="center" vertical="center"/>
    </xf>
    <xf numFmtId="14" fontId="18" fillId="19" borderId="4" xfId="36" applyNumberFormat="1" applyFont="1" applyFill="1" applyBorder="1" applyAlignment="1" applyProtection="1">
      <alignment horizontal="center" vertical="center"/>
    </xf>
    <xf numFmtId="14" fontId="18" fillId="19" borderId="4" xfId="36" applyNumberFormat="1" applyFont="1" applyFill="1" applyBorder="1" applyAlignment="1" applyProtection="1">
      <alignment horizontal="center" vertical="center" wrapText="1"/>
    </xf>
    <xf numFmtId="14" fontId="18" fillId="19" borderId="4" xfId="0" applyNumberFormat="1" applyFont="1" applyFill="1" applyBorder="1" applyAlignment="1">
      <alignment horizontal="center" vertical="center"/>
    </xf>
    <xf numFmtId="14" fontId="18" fillId="19" borderId="4" xfId="0" applyNumberFormat="1" applyFont="1" applyFill="1" applyBorder="1" applyAlignment="1">
      <alignment horizontal="center" vertical="center" wrapText="1"/>
    </xf>
    <xf numFmtId="0" fontId="18" fillId="19" borderId="32" xfId="0" applyFont="1" applyFill="1" applyBorder="1" applyAlignment="1">
      <alignment horizontal="left" vertical="center" wrapText="1"/>
    </xf>
    <xf numFmtId="0" fontId="18" fillId="19" borderId="33" xfId="0" applyFont="1" applyFill="1" applyBorder="1" applyAlignment="1">
      <alignment horizontal="left" vertical="center" wrapText="1"/>
    </xf>
    <xf numFmtId="0" fontId="18" fillId="19" borderId="23" xfId="0" applyFont="1" applyFill="1" applyBorder="1" applyAlignment="1">
      <alignment horizontal="center" vertical="center" wrapText="1"/>
    </xf>
    <xf numFmtId="0" fontId="18" fillId="14" borderId="23" xfId="0" applyFont="1" applyFill="1" applyBorder="1" applyAlignment="1">
      <alignment horizontal="center" vertical="center" wrapText="1"/>
    </xf>
    <xf numFmtId="0" fontId="18" fillId="19" borderId="23" xfId="0" applyFont="1" applyFill="1" applyBorder="1" applyAlignment="1">
      <alignment horizontal="left" vertical="center" wrapText="1"/>
    </xf>
    <xf numFmtId="168" fontId="18" fillId="19" borderId="23" xfId="36" applyFont="1" applyFill="1" applyBorder="1" applyAlignment="1" applyProtection="1">
      <alignment horizontal="center" vertical="center"/>
    </xf>
    <xf numFmtId="9" fontId="18" fillId="19" borderId="23" xfId="3" applyFont="1" applyFill="1" applyBorder="1" applyAlignment="1" applyProtection="1">
      <alignment horizontal="center" vertical="center"/>
    </xf>
    <xf numFmtId="1" fontId="18" fillId="19" borderId="23" xfId="36" applyNumberFormat="1" applyFont="1" applyFill="1" applyBorder="1" applyAlignment="1" applyProtection="1">
      <alignment horizontal="center" vertical="center"/>
    </xf>
    <xf numFmtId="171" fontId="18" fillId="19" borderId="4" xfId="36" applyNumberFormat="1" applyFont="1" applyFill="1" applyBorder="1" applyAlignment="1" applyProtection="1">
      <alignment horizontal="center" vertical="center"/>
    </xf>
    <xf numFmtId="9" fontId="18" fillId="0" borderId="4" xfId="3" applyFont="1" applyBorder="1" applyAlignment="1" applyProtection="1">
      <alignment horizontal="center" vertical="center"/>
    </xf>
    <xf numFmtId="168" fontId="18" fillId="0" borderId="4" xfId="36" applyFont="1" applyBorder="1" applyAlignment="1" applyProtection="1">
      <alignment horizontal="center" vertical="center"/>
    </xf>
    <xf numFmtId="0" fontId="18" fillId="19" borderId="14" xfId="0" applyFont="1" applyFill="1" applyBorder="1" applyAlignment="1">
      <alignment horizontal="center" vertical="center" wrapText="1"/>
    </xf>
    <xf numFmtId="0" fontId="18" fillId="19" borderId="14" xfId="0" applyFont="1" applyFill="1" applyBorder="1" applyAlignment="1">
      <alignment horizontal="justify" vertical="center" wrapText="1"/>
    </xf>
    <xf numFmtId="0" fontId="18" fillId="19" borderId="14" xfId="0" applyFont="1" applyFill="1" applyBorder="1" applyAlignment="1">
      <alignment horizontal="left" vertical="center" wrapText="1"/>
    </xf>
    <xf numFmtId="168" fontId="18" fillId="19" borderId="14" xfId="36" applyFont="1" applyFill="1" applyBorder="1" applyAlignment="1" applyProtection="1">
      <alignment horizontal="center" vertical="center"/>
    </xf>
    <xf numFmtId="9" fontId="18" fillId="19" borderId="14" xfId="3" applyFont="1" applyFill="1" applyBorder="1" applyAlignment="1" applyProtection="1">
      <alignment horizontal="center" vertical="center"/>
    </xf>
    <xf numFmtId="1" fontId="18" fillId="19" borderId="14" xfId="36" applyNumberFormat="1" applyFont="1" applyFill="1" applyBorder="1" applyAlignment="1" applyProtection="1">
      <alignment horizontal="center" vertical="center"/>
    </xf>
    <xf numFmtId="14" fontId="18" fillId="19" borderId="14" xfId="0" applyNumberFormat="1" applyFont="1" applyFill="1" applyBorder="1" applyAlignment="1">
      <alignment horizontal="center" vertical="center"/>
    </xf>
    <xf numFmtId="14" fontId="18" fillId="19" borderId="14" xfId="0" applyNumberFormat="1" applyFont="1" applyFill="1" applyBorder="1" applyAlignment="1">
      <alignment horizontal="center" vertical="center" wrapText="1"/>
    </xf>
    <xf numFmtId="0" fontId="18" fillId="15" borderId="43" xfId="0" applyFont="1" applyFill="1" applyBorder="1" applyAlignment="1">
      <alignment horizontal="center" vertical="center" wrapText="1"/>
    </xf>
    <xf numFmtId="0" fontId="18" fillId="15" borderId="4" xfId="0" applyFont="1" applyFill="1" applyBorder="1" applyAlignment="1">
      <alignment horizontal="center" vertical="center" wrapText="1"/>
    </xf>
    <xf numFmtId="0" fontId="18" fillId="15" borderId="40" xfId="0" applyFont="1" applyFill="1" applyBorder="1" applyAlignment="1">
      <alignment horizontal="center" vertical="center" wrapText="1"/>
    </xf>
    <xf numFmtId="0" fontId="18" fillId="13" borderId="40" xfId="0" applyFont="1" applyFill="1" applyBorder="1" applyAlignment="1">
      <alignment horizontal="center" vertical="center" wrapText="1"/>
    </xf>
    <xf numFmtId="0" fontId="18" fillId="15" borderId="4" xfId="0" applyFont="1" applyFill="1" applyBorder="1" applyAlignment="1">
      <alignment horizontal="left" vertical="center" wrapText="1"/>
    </xf>
    <xf numFmtId="168" fontId="18" fillId="15" borderId="4" xfId="36" applyFont="1" applyFill="1" applyBorder="1" applyAlignment="1" applyProtection="1">
      <alignment horizontal="center" vertical="center" wrapText="1"/>
    </xf>
    <xf numFmtId="9" fontId="18" fillId="15" borderId="4" xfId="3" applyFont="1" applyFill="1" applyBorder="1" applyAlignment="1" applyProtection="1">
      <alignment horizontal="center" vertical="center" wrapText="1"/>
    </xf>
    <xf numFmtId="1" fontId="18" fillId="15" borderId="4" xfId="36" applyNumberFormat="1" applyFont="1" applyFill="1" applyBorder="1" applyAlignment="1" applyProtection="1">
      <alignment horizontal="center" vertical="center" wrapText="1"/>
    </xf>
    <xf numFmtId="14" fontId="18" fillId="15" borderId="4" xfId="0" applyNumberFormat="1" applyFont="1" applyFill="1" applyBorder="1" applyAlignment="1">
      <alignment horizontal="center" vertical="center"/>
    </xf>
    <xf numFmtId="14" fontId="18" fillId="15" borderId="4" xfId="0" applyNumberFormat="1" applyFont="1" applyFill="1" applyBorder="1" applyAlignment="1">
      <alignment horizontal="center" vertical="center" wrapText="1"/>
    </xf>
    <xf numFmtId="0" fontId="18" fillId="15" borderId="50" xfId="0" applyFont="1" applyFill="1" applyBorder="1" applyAlignment="1">
      <alignment horizontal="center" vertical="center"/>
    </xf>
    <xf numFmtId="0" fontId="18" fillId="15" borderId="50" xfId="0" applyFont="1" applyFill="1" applyBorder="1" applyAlignment="1">
      <alignment horizontal="justify" vertical="center" wrapText="1"/>
    </xf>
    <xf numFmtId="0" fontId="18" fillId="15" borderId="51" xfId="0" applyFont="1" applyFill="1" applyBorder="1" applyAlignment="1">
      <alignment horizontal="center" vertical="center" wrapText="1"/>
    </xf>
    <xf numFmtId="0" fontId="18" fillId="15" borderId="51" xfId="0" applyFont="1" applyFill="1" applyBorder="1" applyAlignment="1">
      <alignment horizontal="justify" vertical="center" wrapText="1"/>
    </xf>
    <xf numFmtId="0" fontId="18" fillId="14" borderId="51" xfId="0" applyFont="1" applyFill="1" applyBorder="1" applyAlignment="1">
      <alignment horizontal="center" vertical="center" wrapText="1"/>
    </xf>
    <xf numFmtId="0" fontId="18" fillId="15" borderId="51" xfId="0" applyFont="1" applyFill="1" applyBorder="1" applyAlignment="1">
      <alignment horizontal="left" vertical="center" wrapText="1"/>
    </xf>
    <xf numFmtId="168" fontId="18" fillId="15" borderId="51" xfId="36" applyFont="1" applyFill="1" applyBorder="1" applyAlignment="1" applyProtection="1">
      <alignment horizontal="center" vertical="center" wrapText="1"/>
    </xf>
    <xf numFmtId="9" fontId="18" fillId="15" borderId="51" xfId="3" applyFont="1" applyFill="1" applyBorder="1" applyAlignment="1" applyProtection="1">
      <alignment horizontal="center" vertical="center" wrapText="1"/>
    </xf>
    <xf numFmtId="1" fontId="18" fillId="15" borderId="51" xfId="36" applyNumberFormat="1" applyFont="1" applyFill="1" applyBorder="1" applyAlignment="1" applyProtection="1">
      <alignment horizontal="center" vertical="center" wrapText="1"/>
    </xf>
    <xf numFmtId="0" fontId="18" fillId="15" borderId="19" xfId="0" applyFont="1" applyFill="1" applyBorder="1" applyAlignment="1">
      <alignment horizontal="left" vertical="center" wrapText="1"/>
    </xf>
    <xf numFmtId="0" fontId="18" fillId="13" borderId="51" xfId="0" applyFont="1" applyFill="1" applyBorder="1" applyAlignment="1">
      <alignment horizontal="center" vertical="center" wrapText="1"/>
    </xf>
    <xf numFmtId="0" fontId="18" fillId="15" borderId="20" xfId="0" applyFont="1" applyFill="1" applyBorder="1" applyAlignment="1">
      <alignment horizontal="center" vertical="center" wrapText="1"/>
    </xf>
    <xf numFmtId="0" fontId="18" fillId="15" borderId="23" xfId="0" applyFont="1" applyFill="1" applyBorder="1" applyAlignment="1">
      <alignment horizontal="center" vertical="center" wrapText="1"/>
    </xf>
    <xf numFmtId="0" fontId="18" fillId="15" borderId="20" xfId="0" applyFont="1" applyFill="1" applyBorder="1" applyAlignment="1">
      <alignment horizontal="justify" vertical="center" wrapText="1"/>
    </xf>
    <xf numFmtId="0" fontId="18" fillId="14" borderId="20" xfId="0" applyFont="1" applyFill="1" applyBorder="1" applyAlignment="1">
      <alignment horizontal="center" vertical="center" wrapText="1"/>
    </xf>
    <xf numFmtId="0" fontId="18" fillId="15" borderId="20" xfId="0" applyFont="1" applyFill="1" applyBorder="1" applyAlignment="1">
      <alignment horizontal="left" vertical="center" wrapText="1"/>
    </xf>
    <xf numFmtId="168" fontId="18" fillId="15" borderId="20" xfId="36" applyFont="1" applyFill="1" applyBorder="1" applyAlignment="1" applyProtection="1">
      <alignment horizontal="center" vertical="center" wrapText="1"/>
    </xf>
    <xf numFmtId="9" fontId="18" fillId="15" borderId="20" xfId="3" applyFont="1" applyFill="1" applyBorder="1" applyAlignment="1" applyProtection="1">
      <alignment horizontal="center" vertical="center" wrapText="1"/>
    </xf>
    <xf numFmtId="1" fontId="18" fillId="15" borderId="20" xfId="36" applyNumberFormat="1" applyFont="1" applyFill="1" applyBorder="1" applyAlignment="1" applyProtection="1">
      <alignment horizontal="center" vertical="center" wrapText="1"/>
    </xf>
    <xf numFmtId="14" fontId="18" fillId="15" borderId="3" xfId="0" applyNumberFormat="1" applyFont="1" applyFill="1" applyBorder="1" applyAlignment="1">
      <alignment horizontal="center" vertical="center"/>
    </xf>
    <xf numFmtId="14" fontId="18" fillId="15" borderId="3" xfId="0" applyNumberFormat="1" applyFont="1" applyFill="1" applyBorder="1" applyAlignment="1">
      <alignment horizontal="center" vertical="center" wrapText="1"/>
    </xf>
    <xf numFmtId="0" fontId="18" fillId="15" borderId="31" xfId="0" applyFont="1" applyFill="1" applyBorder="1" applyAlignment="1">
      <alignment horizontal="left" vertical="center" wrapText="1"/>
    </xf>
    <xf numFmtId="0" fontId="18" fillId="13" borderId="4" xfId="0" applyFont="1" applyFill="1" applyBorder="1" applyAlignment="1">
      <alignment horizontal="center" vertical="center"/>
    </xf>
    <xf numFmtId="0" fontId="20" fillId="15" borderId="4" xfId="0" applyFont="1" applyFill="1" applyBorder="1" applyAlignment="1">
      <alignment horizontal="center" vertical="center" wrapText="1"/>
    </xf>
    <xf numFmtId="171" fontId="18" fillId="15" borderId="4" xfId="36" applyNumberFormat="1" applyFont="1" applyFill="1" applyBorder="1" applyAlignment="1" applyProtection="1">
      <alignment horizontal="center" vertical="center" wrapText="1"/>
    </xf>
    <xf numFmtId="0" fontId="19" fillId="16" borderId="56" xfId="0" applyFont="1" applyFill="1" applyBorder="1" applyAlignment="1">
      <alignment horizontal="left" vertical="center" wrapText="1"/>
    </xf>
    <xf numFmtId="0" fontId="18" fillId="15" borderId="4" xfId="0" applyFont="1" applyFill="1" applyBorder="1" applyAlignment="1">
      <alignment horizontal="justify" vertical="center" wrapText="1"/>
    </xf>
    <xf numFmtId="168" fontId="18" fillId="15" borderId="14" xfId="36" applyFont="1" applyFill="1" applyBorder="1" applyAlignment="1" applyProtection="1">
      <alignment horizontal="center" vertical="center" wrapText="1"/>
    </xf>
    <xf numFmtId="9" fontId="18" fillId="15" borderId="14" xfId="3" applyFont="1" applyFill="1" applyBorder="1" applyAlignment="1" applyProtection="1">
      <alignment horizontal="center" vertical="center" wrapText="1"/>
    </xf>
    <xf numFmtId="0" fontId="18" fillId="15" borderId="24" xfId="0" applyFont="1" applyFill="1" applyBorder="1" applyAlignment="1">
      <alignment horizontal="center" vertical="center" wrapText="1"/>
    </xf>
    <xf numFmtId="0" fontId="18" fillId="15" borderId="49" xfId="0" applyFont="1" applyFill="1" applyBorder="1" applyAlignment="1">
      <alignment horizontal="center" vertical="center" wrapText="1"/>
    </xf>
    <xf numFmtId="0" fontId="18" fillId="15" borderId="47" xfId="0" applyFont="1" applyFill="1" applyBorder="1" applyAlignment="1">
      <alignment horizontal="center" vertical="center" wrapText="1"/>
    </xf>
    <xf numFmtId="14" fontId="18" fillId="15" borderId="4" xfId="36" applyNumberFormat="1" applyFont="1" applyFill="1" applyBorder="1" applyAlignment="1" applyProtection="1">
      <alignment horizontal="center" vertical="center" wrapText="1"/>
    </xf>
    <xf numFmtId="0" fontId="19" fillId="16" borderId="53" xfId="0" applyFont="1" applyFill="1" applyBorder="1" applyAlignment="1">
      <alignment horizontal="center" vertical="center" wrapText="1"/>
    </xf>
    <xf numFmtId="0" fontId="18" fillId="21" borderId="3" xfId="0" applyFont="1" applyFill="1" applyBorder="1" applyAlignment="1">
      <alignment horizontal="center" vertical="center" wrapText="1"/>
    </xf>
    <xf numFmtId="0" fontId="18" fillId="21" borderId="34" xfId="0" applyFont="1" applyFill="1" applyBorder="1" applyAlignment="1">
      <alignment horizontal="center" vertical="center" wrapText="1"/>
    </xf>
    <xf numFmtId="0" fontId="18" fillId="21" borderId="51" xfId="0" applyFont="1" applyFill="1" applyBorder="1" applyAlignment="1">
      <alignment horizontal="center" vertical="center" wrapText="1"/>
    </xf>
    <xf numFmtId="0" fontId="18" fillId="21" borderId="43" xfId="0" applyFont="1" applyFill="1" applyBorder="1" applyAlignment="1">
      <alignment horizontal="center" vertical="center" wrapText="1"/>
    </xf>
    <xf numFmtId="0" fontId="19" fillId="23" borderId="47" xfId="0" applyFont="1" applyFill="1" applyBorder="1" applyAlignment="1">
      <alignment horizontal="center" vertical="center" wrapText="1"/>
    </xf>
    <xf numFmtId="0" fontId="19" fillId="23" borderId="47" xfId="0" applyFont="1" applyFill="1" applyBorder="1" applyAlignment="1">
      <alignment horizontal="center" vertical="center"/>
    </xf>
    <xf numFmtId="0" fontId="19" fillId="24" borderId="66" xfId="0" applyFont="1" applyFill="1" applyBorder="1" applyAlignment="1">
      <alignment horizontal="center" vertical="center" wrapText="1"/>
    </xf>
    <xf numFmtId="0" fontId="19" fillId="24" borderId="67"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left" vertical="center" wrapText="1"/>
    </xf>
    <xf numFmtId="168" fontId="18" fillId="24" borderId="4" xfId="36" applyFont="1" applyFill="1" applyBorder="1" applyAlignment="1" applyProtection="1">
      <alignment horizontal="center" vertical="center"/>
    </xf>
    <xf numFmtId="9" fontId="18" fillId="24" borderId="4" xfId="3" applyFont="1" applyFill="1" applyBorder="1" applyAlignment="1" applyProtection="1">
      <alignment horizontal="center" vertical="center"/>
    </xf>
    <xf numFmtId="169" fontId="18" fillId="24" borderId="4" xfId="36" applyNumberFormat="1" applyFont="1" applyFill="1" applyBorder="1" applyAlignment="1" applyProtection="1">
      <alignment horizontal="center" vertical="center"/>
    </xf>
    <xf numFmtId="9" fontId="18" fillId="24" borderId="33" xfId="3" applyFont="1" applyFill="1" applyBorder="1" applyAlignment="1" applyProtection="1">
      <alignment horizontal="center" vertical="center"/>
    </xf>
    <xf numFmtId="0" fontId="19" fillId="24" borderId="59" xfId="0" applyFont="1" applyFill="1" applyBorder="1" applyAlignment="1">
      <alignment horizontal="center" vertical="center" wrapText="1"/>
    </xf>
    <xf numFmtId="0" fontId="19" fillId="25" borderId="69" xfId="0" applyFont="1" applyFill="1" applyBorder="1" applyAlignment="1">
      <alignment horizontal="center" vertical="center" wrapText="1"/>
    </xf>
    <xf numFmtId="0" fontId="19" fillId="13" borderId="59" xfId="0" applyFont="1" applyFill="1" applyBorder="1" applyAlignment="1">
      <alignment horizontal="center" vertical="center" wrapText="1"/>
    </xf>
    <xf numFmtId="0" fontId="19" fillId="14" borderId="69" xfId="0" applyFont="1" applyFill="1" applyBorder="1" applyAlignment="1">
      <alignment horizontal="center" vertical="center" wrapText="1"/>
    </xf>
    <xf numFmtId="0" fontId="18" fillId="25" borderId="4" xfId="0" applyFont="1" applyFill="1" applyBorder="1" applyAlignment="1">
      <alignment horizontal="center" vertical="center" wrapText="1"/>
    </xf>
    <xf numFmtId="168" fontId="19" fillId="25" borderId="70" xfId="36" applyFont="1" applyFill="1" applyBorder="1" applyAlignment="1" applyProtection="1">
      <alignment horizontal="center" vertical="center" wrapText="1"/>
    </xf>
    <xf numFmtId="9" fontId="19" fillId="25" borderId="70" xfId="3" applyFont="1" applyFill="1" applyBorder="1" applyAlignment="1" applyProtection="1">
      <alignment horizontal="center" vertical="center" wrapText="1"/>
    </xf>
    <xf numFmtId="169" fontId="19" fillId="25" borderId="70" xfId="0" applyNumberFormat="1" applyFont="1" applyFill="1" applyBorder="1" applyAlignment="1">
      <alignment horizontal="center" vertical="center" wrapText="1"/>
    </xf>
    <xf numFmtId="1" fontId="18" fillId="24" borderId="4" xfId="0" applyNumberFormat="1" applyFont="1" applyFill="1" applyBorder="1" applyAlignment="1">
      <alignment horizontal="center" vertical="center"/>
    </xf>
    <xf numFmtId="1" fontId="18" fillId="24" borderId="4" xfId="3" applyNumberFormat="1" applyFont="1" applyFill="1" applyBorder="1" applyAlignment="1" applyProtection="1">
      <alignment horizontal="center" vertical="center"/>
    </xf>
    <xf numFmtId="14" fontId="18" fillId="24" borderId="4" xfId="0" applyNumberFormat="1" applyFont="1" applyFill="1" applyBorder="1" applyAlignment="1">
      <alignment horizontal="center" vertical="center"/>
    </xf>
    <xf numFmtId="14" fontId="18" fillId="24" borderId="4" xfId="0" applyNumberFormat="1" applyFont="1" applyFill="1" applyBorder="1" applyAlignment="1">
      <alignment horizontal="center" vertical="center" wrapText="1"/>
    </xf>
    <xf numFmtId="0" fontId="19" fillId="25" borderId="49" xfId="0" applyFont="1" applyFill="1" applyBorder="1" applyAlignment="1">
      <alignment horizontal="center" vertical="center" wrapText="1"/>
    </xf>
    <xf numFmtId="0" fontId="19" fillId="24" borderId="68" xfId="0" applyFont="1" applyFill="1" applyBorder="1" applyAlignment="1">
      <alignment horizontal="center" vertical="center" wrapText="1"/>
    </xf>
    <xf numFmtId="0" fontId="19" fillId="25" borderId="4" xfId="0" applyFont="1" applyFill="1" applyBorder="1" applyAlignment="1">
      <alignment horizontal="center" vertical="center" wrapText="1"/>
    </xf>
    <xf numFmtId="0" fontId="19" fillId="14" borderId="4" xfId="0" applyFont="1" applyFill="1" applyBorder="1" applyAlignment="1">
      <alignment horizontal="center" vertical="center" wrapText="1"/>
    </xf>
    <xf numFmtId="168" fontId="19" fillId="25" borderId="4" xfId="36" applyFont="1" applyFill="1" applyBorder="1" applyAlignment="1" applyProtection="1">
      <alignment horizontal="center" vertical="center" wrapText="1"/>
    </xf>
    <xf numFmtId="9" fontId="19" fillId="25" borderId="4" xfId="3" applyFont="1" applyFill="1" applyBorder="1" applyAlignment="1" applyProtection="1">
      <alignment horizontal="center" vertical="center" wrapText="1"/>
    </xf>
    <xf numFmtId="169" fontId="19" fillId="25" borderId="4" xfId="36" applyNumberFormat="1" applyFont="1" applyFill="1" applyBorder="1" applyAlignment="1" applyProtection="1">
      <alignment horizontal="center" vertical="center" wrapText="1"/>
    </xf>
    <xf numFmtId="9" fontId="19" fillId="25" borderId="33" xfId="3" applyFont="1" applyFill="1" applyBorder="1" applyAlignment="1" applyProtection="1">
      <alignment horizontal="center" vertical="center" wrapText="1"/>
    </xf>
    <xf numFmtId="1" fontId="19" fillId="25" borderId="4" xfId="0" applyNumberFormat="1" applyFont="1" applyFill="1" applyBorder="1" applyAlignment="1">
      <alignment horizontal="center" vertical="center" wrapText="1"/>
    </xf>
    <xf numFmtId="1" fontId="19" fillId="25" borderId="4" xfId="3" applyNumberFormat="1" applyFont="1" applyFill="1" applyBorder="1" applyAlignment="1" applyProtection="1">
      <alignment horizontal="center" vertical="center"/>
    </xf>
    <xf numFmtId="14" fontId="19" fillId="25" borderId="4" xfId="0" applyNumberFormat="1" applyFont="1" applyFill="1" applyBorder="1" applyAlignment="1">
      <alignment horizontal="center" vertical="center" wrapText="1"/>
    </xf>
    <xf numFmtId="0" fontId="19" fillId="24" borderId="4" xfId="0" applyFont="1" applyFill="1" applyBorder="1" applyAlignment="1">
      <alignment horizontal="center" vertical="center" wrapText="1"/>
    </xf>
    <xf numFmtId="168" fontId="19" fillId="24" borderId="4" xfId="36" applyFont="1" applyFill="1" applyBorder="1" applyAlignment="1" applyProtection="1">
      <alignment horizontal="center" vertical="center" wrapText="1"/>
    </xf>
    <xf numFmtId="9" fontId="19" fillId="24" borderId="4" xfId="3" applyFont="1" applyFill="1" applyBorder="1" applyAlignment="1" applyProtection="1">
      <alignment horizontal="center" vertical="center" wrapText="1"/>
    </xf>
    <xf numFmtId="169" fontId="19" fillId="24" borderId="4" xfId="0" applyNumberFormat="1" applyFont="1" applyFill="1" applyBorder="1" applyAlignment="1">
      <alignment horizontal="center" vertical="center" wrapText="1"/>
    </xf>
    <xf numFmtId="9" fontId="19" fillId="24" borderId="33" xfId="3" applyFont="1" applyFill="1" applyBorder="1" applyAlignment="1" applyProtection="1">
      <alignment horizontal="center" vertical="center" wrapText="1"/>
    </xf>
    <xf numFmtId="1" fontId="19" fillId="24" borderId="31" xfId="0" applyNumberFormat="1" applyFont="1" applyFill="1" applyBorder="1" applyAlignment="1">
      <alignment horizontal="center" vertical="center" wrapText="1"/>
    </xf>
    <xf numFmtId="1" fontId="19" fillId="24" borderId="4" xfId="0" applyNumberFormat="1" applyFont="1" applyFill="1" applyBorder="1" applyAlignment="1">
      <alignment horizontal="center" vertical="center" wrapText="1"/>
    </xf>
    <xf numFmtId="14" fontId="19" fillId="24" borderId="4" xfId="0" applyNumberFormat="1" applyFont="1" applyFill="1" applyBorder="1" applyAlignment="1">
      <alignment horizontal="center" vertical="center" wrapText="1"/>
    </xf>
    <xf numFmtId="0" fontId="19" fillId="24" borderId="31" xfId="0" applyFont="1" applyFill="1" applyBorder="1" applyAlignment="1">
      <alignment horizontal="center" vertical="center" wrapText="1"/>
    </xf>
    <xf numFmtId="1" fontId="18" fillId="24" borderId="31" xfId="36" applyNumberFormat="1" applyFont="1" applyFill="1" applyBorder="1" applyAlignment="1" applyProtection="1">
      <alignment horizontal="center" vertical="center"/>
    </xf>
    <xf numFmtId="9" fontId="18" fillId="24" borderId="31" xfId="3" applyFont="1" applyFill="1" applyBorder="1" applyAlignment="1" applyProtection="1">
      <alignment horizontal="center" vertical="center"/>
    </xf>
    <xf numFmtId="14" fontId="19" fillId="24" borderId="4" xfId="0" applyNumberFormat="1" applyFont="1" applyFill="1" applyBorder="1" applyAlignment="1">
      <alignment horizontal="center" vertical="center"/>
    </xf>
    <xf numFmtId="0" fontId="18" fillId="0" borderId="14" xfId="0" applyFont="1" applyBorder="1" applyAlignment="1">
      <alignment horizontal="center" vertical="center" wrapText="1"/>
    </xf>
    <xf numFmtId="168" fontId="18" fillId="24" borderId="4" xfId="0" applyNumberFormat="1" applyFont="1" applyFill="1" applyBorder="1" applyAlignment="1">
      <alignment horizontal="center" vertical="center" wrapText="1"/>
    </xf>
    <xf numFmtId="14" fontId="18" fillId="24" borderId="3" xfId="0" applyNumberFormat="1" applyFont="1" applyFill="1" applyBorder="1" applyAlignment="1">
      <alignment horizontal="center" vertical="center" wrapText="1"/>
    </xf>
    <xf numFmtId="0" fontId="18" fillId="24" borderId="3" xfId="0" applyFont="1" applyFill="1" applyBorder="1" applyAlignment="1">
      <alignment horizontal="center" vertical="center" wrapText="1"/>
    </xf>
    <xf numFmtId="168" fontId="18" fillId="24" borderId="4" xfId="36" applyFont="1" applyFill="1" applyBorder="1" applyAlignment="1" applyProtection="1">
      <alignment horizontal="center" vertical="center" wrapText="1"/>
    </xf>
    <xf numFmtId="0" fontId="18" fillId="24" borderId="40" xfId="0" applyFont="1" applyFill="1" applyBorder="1" applyAlignment="1">
      <alignment horizontal="center" vertical="center" wrapText="1"/>
    </xf>
    <xf numFmtId="0" fontId="22" fillId="24" borderId="40" xfId="0" applyFont="1" applyFill="1" applyBorder="1" applyAlignment="1">
      <alignment horizontal="center" vertical="center"/>
    </xf>
    <xf numFmtId="168" fontId="18" fillId="14" borderId="4" xfId="36" applyFont="1" applyFill="1" applyBorder="1" applyAlignment="1" applyProtection="1">
      <alignment horizontal="center" vertical="center" wrapText="1"/>
    </xf>
    <xf numFmtId="168" fontId="18" fillId="24" borderId="4" xfId="36" applyFont="1" applyFill="1" applyBorder="1" applyAlignment="1" applyProtection="1">
      <alignment horizontal="left" vertical="center" wrapText="1"/>
    </xf>
    <xf numFmtId="168" fontId="18" fillId="24" borderId="51" xfId="36" applyFont="1" applyFill="1" applyBorder="1" applyAlignment="1" applyProtection="1">
      <alignment horizontal="center" vertical="center" wrapText="1"/>
    </xf>
    <xf numFmtId="1" fontId="18" fillId="24" borderId="4" xfId="36" applyNumberFormat="1" applyFont="1" applyFill="1" applyBorder="1" applyAlignment="1" applyProtection="1">
      <alignment horizontal="center" vertical="center"/>
    </xf>
    <xf numFmtId="14" fontId="18" fillId="24" borderId="4" xfId="36" applyNumberFormat="1" applyFont="1" applyFill="1" applyBorder="1" applyAlignment="1" applyProtection="1">
      <alignment horizontal="center" vertical="center"/>
    </xf>
    <xf numFmtId="14" fontId="18" fillId="24" borderId="4" xfId="36" applyNumberFormat="1" applyFont="1" applyFill="1" applyBorder="1" applyAlignment="1" applyProtection="1">
      <alignment horizontal="center" vertical="center" wrapText="1"/>
    </xf>
    <xf numFmtId="0" fontId="19" fillId="26" borderId="55" xfId="0" applyFont="1" applyFill="1" applyBorder="1" applyAlignment="1">
      <alignment horizontal="center" vertical="center" wrapText="1"/>
    </xf>
    <xf numFmtId="0" fontId="18" fillId="24" borderId="34"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24" borderId="46" xfId="0" applyFont="1" applyFill="1" applyBorder="1" applyAlignment="1">
      <alignment horizontal="center" vertical="center" wrapText="1"/>
    </xf>
    <xf numFmtId="0" fontId="18" fillId="14" borderId="46" xfId="0" applyFont="1" applyFill="1" applyBorder="1" applyAlignment="1">
      <alignment horizontal="center" vertical="center" wrapText="1"/>
    </xf>
    <xf numFmtId="168" fontId="18" fillId="24" borderId="46" xfId="36" applyFont="1" applyFill="1" applyBorder="1" applyAlignment="1" applyProtection="1">
      <alignment horizontal="center" vertical="center"/>
    </xf>
    <xf numFmtId="169" fontId="18" fillId="24" borderId="46" xfId="36" applyNumberFormat="1" applyFont="1" applyFill="1" applyBorder="1" applyAlignment="1" applyProtection="1">
      <alignment horizontal="center" vertical="center"/>
    </xf>
    <xf numFmtId="9" fontId="18" fillId="24" borderId="46" xfId="3" applyFont="1" applyFill="1" applyBorder="1" applyAlignment="1" applyProtection="1">
      <alignment horizontal="center" vertical="center"/>
    </xf>
    <xf numFmtId="1" fontId="18" fillId="24" borderId="45" xfId="36" applyNumberFormat="1" applyFont="1" applyFill="1" applyBorder="1" applyAlignment="1" applyProtection="1">
      <alignment horizontal="center" vertical="center"/>
    </xf>
    <xf numFmtId="1" fontId="18" fillId="24" borderId="46" xfId="36" applyNumberFormat="1" applyFont="1" applyFill="1" applyBorder="1" applyAlignment="1" applyProtection="1">
      <alignment horizontal="center" vertical="center"/>
    </xf>
    <xf numFmtId="9" fontId="18" fillId="24" borderId="45" xfId="3" applyFont="1" applyFill="1" applyBorder="1" applyAlignment="1" applyProtection="1">
      <alignment horizontal="center" vertical="center"/>
    </xf>
    <xf numFmtId="14" fontId="18" fillId="24" borderId="46" xfId="36" applyNumberFormat="1" applyFont="1" applyFill="1" applyBorder="1" applyAlignment="1" applyProtection="1">
      <alignment horizontal="center" vertical="center"/>
    </xf>
    <xf numFmtId="14" fontId="18" fillId="24" borderId="46" xfId="36" applyNumberFormat="1" applyFont="1" applyFill="1" applyBorder="1" applyAlignment="1" applyProtection="1">
      <alignment horizontal="center" vertical="center" wrapText="1"/>
    </xf>
    <xf numFmtId="9" fontId="19" fillId="25" borderId="68" xfId="3" applyFont="1" applyFill="1" applyBorder="1" applyAlignment="1" applyProtection="1">
      <alignment horizontal="center" vertical="center" wrapText="1"/>
    </xf>
    <xf numFmtId="1" fontId="19" fillId="25" borderId="61" xfId="0" applyNumberFormat="1" applyFont="1" applyFill="1" applyBorder="1" applyAlignment="1">
      <alignment horizontal="center" vertical="center" wrapText="1"/>
    </xf>
    <xf numFmtId="1" fontId="19" fillId="25" borderId="70" xfId="0" applyNumberFormat="1" applyFont="1" applyFill="1" applyBorder="1" applyAlignment="1">
      <alignment horizontal="center" vertical="center" wrapText="1"/>
    </xf>
    <xf numFmtId="14" fontId="19" fillId="25" borderId="70" xfId="0" applyNumberFormat="1" applyFont="1" applyFill="1" applyBorder="1" applyAlignment="1">
      <alignment horizontal="center" vertical="center" wrapText="1"/>
    </xf>
    <xf numFmtId="14" fontId="19" fillId="25" borderId="69" xfId="0" applyNumberFormat="1" applyFont="1" applyFill="1" applyBorder="1" applyAlignment="1">
      <alignment horizontal="center" vertical="center" wrapText="1"/>
    </xf>
    <xf numFmtId="0" fontId="18" fillId="14" borderId="34" xfId="0" applyFont="1" applyFill="1" applyBorder="1" applyAlignment="1">
      <alignment horizontal="center" vertical="center" wrapText="1"/>
    </xf>
    <xf numFmtId="169" fontId="18" fillId="24" borderId="34" xfId="36" applyNumberFormat="1" applyFont="1" applyFill="1" applyBorder="1" applyAlignment="1" applyProtection="1">
      <alignment horizontal="center" vertical="center"/>
    </xf>
    <xf numFmtId="9" fontId="18" fillId="24" borderId="34" xfId="3" applyFont="1" applyFill="1" applyBorder="1" applyAlignment="1" applyProtection="1">
      <alignment horizontal="center" vertical="center"/>
    </xf>
    <xf numFmtId="1" fontId="18" fillId="24" borderId="67" xfId="0" applyNumberFormat="1" applyFont="1" applyFill="1" applyBorder="1" applyAlignment="1">
      <alignment horizontal="center" vertical="center"/>
    </xf>
    <xf numFmtId="9" fontId="18" fillId="24" borderId="67" xfId="3" applyFont="1" applyFill="1" applyBorder="1" applyAlignment="1" applyProtection="1">
      <alignment horizontal="center" vertical="center"/>
    </xf>
    <xf numFmtId="14" fontId="19" fillId="24" borderId="34" xfId="0" applyNumberFormat="1" applyFont="1" applyFill="1" applyBorder="1" applyAlignment="1">
      <alignment horizontal="center" vertical="center" wrapText="1"/>
    </xf>
    <xf numFmtId="14" fontId="18" fillId="24" borderId="34" xfId="0" applyNumberFormat="1" applyFont="1" applyFill="1" applyBorder="1" applyAlignment="1">
      <alignment horizontal="center" vertical="center"/>
    </xf>
    <xf numFmtId="14" fontId="18" fillId="24" borderId="34" xfId="0" applyNumberFormat="1" applyFont="1" applyFill="1" applyBorder="1" applyAlignment="1">
      <alignment horizontal="center" vertical="center" wrapText="1"/>
    </xf>
    <xf numFmtId="0" fontId="19" fillId="24" borderId="71" xfId="0" applyFont="1" applyFill="1" applyBorder="1" applyAlignment="1">
      <alignment horizontal="center" vertical="center" wrapText="1"/>
    </xf>
    <xf numFmtId="168" fontId="19" fillId="25" borderId="4" xfId="36" applyFont="1" applyFill="1" applyBorder="1" applyAlignment="1" applyProtection="1">
      <alignment horizontal="center" vertical="center"/>
    </xf>
    <xf numFmtId="169" fontId="19" fillId="25" borderId="4" xfId="36" applyNumberFormat="1" applyFont="1" applyFill="1" applyBorder="1" applyAlignment="1" applyProtection="1">
      <alignment horizontal="center" vertical="center"/>
    </xf>
    <xf numFmtId="9" fontId="19" fillId="25" borderId="4" xfId="3" applyFont="1" applyFill="1" applyBorder="1" applyAlignment="1" applyProtection="1">
      <alignment horizontal="center" vertical="center"/>
    </xf>
    <xf numFmtId="1" fontId="18" fillId="25" borderId="31" xfId="0" applyNumberFormat="1" applyFont="1" applyFill="1" applyBorder="1" applyAlignment="1">
      <alignment horizontal="center" vertical="center"/>
    </xf>
    <xf numFmtId="9" fontId="18" fillId="25" borderId="31" xfId="3" applyFont="1" applyFill="1" applyBorder="1" applyAlignment="1" applyProtection="1">
      <alignment horizontal="center" vertical="center"/>
    </xf>
    <xf numFmtId="14" fontId="18" fillId="25" borderId="4" xfId="0" applyNumberFormat="1" applyFont="1" applyFill="1" applyBorder="1" applyAlignment="1">
      <alignment horizontal="center" vertical="center"/>
    </xf>
    <xf numFmtId="14" fontId="18" fillId="25" borderId="4" xfId="0" applyNumberFormat="1" applyFont="1" applyFill="1" applyBorder="1" applyAlignment="1">
      <alignment horizontal="center" vertical="center" wrapText="1"/>
    </xf>
    <xf numFmtId="0" fontId="19" fillId="25" borderId="34" xfId="0" applyFont="1" applyFill="1" applyBorder="1" applyAlignment="1">
      <alignment horizontal="center" vertical="center" wrapText="1"/>
    </xf>
    <xf numFmtId="170" fontId="19" fillId="25" borderId="4" xfId="0" applyNumberFormat="1" applyFont="1" applyFill="1" applyBorder="1" applyAlignment="1">
      <alignment horizontal="center" vertical="center" wrapText="1"/>
    </xf>
    <xf numFmtId="0" fontId="19" fillId="25" borderId="31" xfId="0" applyFont="1" applyFill="1" applyBorder="1" applyAlignment="1">
      <alignment horizontal="center" vertical="center" wrapText="1"/>
    </xf>
    <xf numFmtId="9" fontId="19" fillId="25" borderId="31" xfId="3" applyFont="1" applyFill="1" applyBorder="1" applyAlignment="1" applyProtection="1">
      <alignment horizontal="center" vertical="center" wrapText="1"/>
    </xf>
    <xf numFmtId="0" fontId="19" fillId="25" borderId="3" xfId="0" applyFont="1" applyFill="1" applyBorder="1" applyAlignment="1">
      <alignment horizontal="center" vertical="center" wrapText="1"/>
    </xf>
    <xf numFmtId="0" fontId="19" fillId="24" borderId="22" xfId="0" applyFont="1" applyFill="1" applyBorder="1" applyAlignment="1">
      <alignment horizontal="center" vertical="center" wrapText="1"/>
    </xf>
    <xf numFmtId="9" fontId="18" fillId="24" borderId="4" xfId="3" applyFont="1" applyFill="1" applyBorder="1" applyAlignment="1" applyProtection="1">
      <alignment horizontal="center" vertical="center" wrapText="1"/>
    </xf>
    <xf numFmtId="169" fontId="18" fillId="24" borderId="4" xfId="0" applyNumberFormat="1" applyFont="1" applyFill="1" applyBorder="1" applyAlignment="1">
      <alignment horizontal="center" vertical="center" wrapText="1"/>
    </xf>
    <xf numFmtId="1" fontId="18" fillId="24" borderId="4" xfId="0" applyNumberFormat="1" applyFont="1" applyFill="1" applyBorder="1" applyAlignment="1">
      <alignment horizontal="center" vertical="center" wrapText="1"/>
    </xf>
    <xf numFmtId="0" fontId="18" fillId="24" borderId="14" xfId="0" applyFont="1" applyFill="1" applyBorder="1" applyAlignment="1">
      <alignment horizontal="center" vertical="center" wrapText="1"/>
    </xf>
    <xf numFmtId="169" fontId="18" fillId="24" borderId="14" xfId="36" applyNumberFormat="1" applyFont="1" applyFill="1" applyBorder="1" applyAlignment="1" applyProtection="1">
      <alignment horizontal="center" vertical="center" wrapText="1"/>
    </xf>
    <xf numFmtId="9" fontId="18" fillId="24" borderId="14" xfId="3" applyFont="1" applyFill="1" applyBorder="1" applyAlignment="1" applyProtection="1">
      <alignment horizontal="center" vertical="center" wrapText="1"/>
    </xf>
    <xf numFmtId="168" fontId="18" fillId="24" borderId="14" xfId="0" applyNumberFormat="1" applyFont="1" applyFill="1" applyBorder="1" applyAlignment="1">
      <alignment horizontal="center" vertical="center" wrapText="1"/>
    </xf>
    <xf numFmtId="168" fontId="18" fillId="24" borderId="14" xfId="36" applyFont="1" applyFill="1" applyBorder="1" applyAlignment="1" applyProtection="1">
      <alignment horizontal="center" vertical="center" wrapText="1"/>
    </xf>
    <xf numFmtId="9" fontId="18" fillId="24" borderId="40" xfId="3" applyFont="1" applyFill="1" applyBorder="1" applyAlignment="1" applyProtection="1">
      <alignment horizontal="center" vertical="center" wrapText="1"/>
    </xf>
    <xf numFmtId="169" fontId="18" fillId="24" borderId="40" xfId="0" applyNumberFormat="1" applyFont="1" applyFill="1" applyBorder="1" applyAlignment="1">
      <alignment horizontal="center" vertical="center" wrapText="1"/>
    </xf>
    <xf numFmtId="1" fontId="18" fillId="24" borderId="14" xfId="0" applyNumberFormat="1" applyFont="1" applyFill="1" applyBorder="1" applyAlignment="1">
      <alignment horizontal="center" vertical="center" wrapText="1"/>
    </xf>
    <xf numFmtId="14" fontId="18" fillId="24" borderId="14" xfId="0" applyNumberFormat="1" applyFont="1" applyFill="1" applyBorder="1" applyAlignment="1">
      <alignment horizontal="center" vertical="center" wrapText="1"/>
    </xf>
    <xf numFmtId="1" fontId="19" fillId="25" borderId="47" xfId="0" applyNumberFormat="1" applyFont="1" applyFill="1" applyBorder="1" applyAlignment="1">
      <alignment horizontal="center" vertical="center" wrapText="1"/>
    </xf>
    <xf numFmtId="14" fontId="19" fillId="25" borderId="47" xfId="0" applyNumberFormat="1" applyFont="1" applyFill="1" applyBorder="1" applyAlignment="1">
      <alignment horizontal="center" vertical="center" wrapText="1"/>
    </xf>
    <xf numFmtId="0" fontId="19" fillId="25" borderId="47" xfId="0" applyFont="1" applyFill="1" applyBorder="1" applyAlignment="1">
      <alignment horizontal="center" vertical="center" wrapText="1"/>
    </xf>
    <xf numFmtId="0" fontId="19" fillId="13" borderId="38" xfId="0" applyFont="1" applyFill="1" applyBorder="1" applyAlignment="1">
      <alignment horizontal="center" vertical="center" wrapText="1"/>
    </xf>
    <xf numFmtId="0" fontId="19" fillId="14" borderId="47" xfId="0" applyFont="1" applyFill="1" applyBorder="1" applyAlignment="1">
      <alignment horizontal="center" vertical="center" wrapText="1"/>
    </xf>
    <xf numFmtId="0" fontId="19" fillId="25" borderId="47" xfId="0" applyFont="1" applyFill="1" applyBorder="1" applyAlignment="1">
      <alignment horizontal="left" vertical="center" wrapText="1"/>
    </xf>
    <xf numFmtId="0" fontId="18" fillId="25" borderId="38" xfId="0" applyFont="1" applyFill="1" applyBorder="1" applyAlignment="1">
      <alignment horizontal="center" vertical="center" wrapText="1"/>
    </xf>
    <xf numFmtId="168" fontId="19" fillId="25" borderId="47" xfId="36" applyFont="1" applyFill="1" applyBorder="1" applyAlignment="1" applyProtection="1">
      <alignment horizontal="center" vertical="center" wrapText="1"/>
    </xf>
    <xf numFmtId="9" fontId="19" fillId="25" borderId="47" xfId="3" applyFont="1" applyFill="1" applyBorder="1" applyAlignment="1" applyProtection="1">
      <alignment horizontal="center" vertical="center" wrapText="1"/>
    </xf>
    <xf numFmtId="169" fontId="19" fillId="25" borderId="47" xfId="0" applyNumberFormat="1" applyFont="1" applyFill="1" applyBorder="1" applyAlignment="1">
      <alignment horizontal="center" vertical="center" wrapText="1"/>
    </xf>
    <xf numFmtId="9" fontId="19" fillId="25" borderId="36" xfId="3" applyFont="1" applyFill="1" applyBorder="1" applyAlignment="1" applyProtection="1">
      <alignment horizontal="center" vertical="center" wrapText="1"/>
    </xf>
    <xf numFmtId="1" fontId="19" fillId="25" borderId="39" xfId="0" applyNumberFormat="1" applyFont="1" applyFill="1" applyBorder="1" applyAlignment="1">
      <alignment horizontal="center" vertical="center" wrapText="1"/>
    </xf>
    <xf numFmtId="0" fontId="19" fillId="26" borderId="39" xfId="0" applyFont="1" applyFill="1" applyBorder="1" applyAlignment="1">
      <alignment horizontal="center" vertical="center" wrapText="1"/>
    </xf>
    <xf numFmtId="0" fontId="19" fillId="27" borderId="51" xfId="0" applyFont="1" applyFill="1" applyBorder="1" applyAlignment="1">
      <alignment horizontal="center" vertical="center" wrapText="1"/>
    </xf>
    <xf numFmtId="0" fontId="18" fillId="27" borderId="57" xfId="0" applyFont="1" applyFill="1" applyBorder="1" applyAlignment="1">
      <alignment horizontal="center" vertical="center" wrapText="1"/>
    </xf>
    <xf numFmtId="0" fontId="18" fillId="27" borderId="51" xfId="0" applyFont="1" applyFill="1" applyBorder="1" applyAlignment="1">
      <alignment horizontal="center" vertical="center" wrapText="1"/>
    </xf>
    <xf numFmtId="0" fontId="19" fillId="17" borderId="38" xfId="0" applyFont="1" applyFill="1" applyBorder="1" applyAlignment="1">
      <alignment horizontal="center" vertical="center" wrapText="1"/>
    </xf>
    <xf numFmtId="0" fontId="19" fillId="25" borderId="74" xfId="0" applyFont="1" applyFill="1" applyBorder="1" applyAlignment="1">
      <alignment horizontal="center" vertical="center" wrapText="1"/>
    </xf>
    <xf numFmtId="0" fontId="19" fillId="13" borderId="38" xfId="0" applyFont="1" applyFill="1" applyBorder="1" applyAlignment="1">
      <alignment horizontal="center" vertical="center"/>
    </xf>
    <xf numFmtId="0" fontId="19" fillId="25" borderId="38" xfId="0" applyFont="1" applyFill="1" applyBorder="1" applyAlignment="1">
      <alignment horizontal="center" vertical="center" wrapText="1"/>
    </xf>
    <xf numFmtId="14" fontId="73" fillId="67" borderId="3" xfId="0" applyNumberFormat="1" applyFont="1" applyFill="1" applyBorder="1" applyAlignment="1">
      <alignment horizontal="center" vertical="top" wrapText="1"/>
    </xf>
    <xf numFmtId="14" fontId="15" fillId="67" borderId="3" xfId="0" applyNumberFormat="1" applyFont="1" applyFill="1" applyBorder="1" applyAlignment="1">
      <alignment horizontal="center" vertical="top" wrapText="1"/>
    </xf>
    <xf numFmtId="1" fontId="143" fillId="67" borderId="3" xfId="0" applyNumberFormat="1" applyFont="1" applyFill="1" applyBorder="1" applyAlignment="1">
      <alignment horizontal="center" vertical="top" wrapText="1"/>
    </xf>
    <xf numFmtId="1" fontId="143" fillId="67" borderId="4" xfId="36" applyNumberFormat="1" applyFont="1" applyFill="1" applyBorder="1" applyAlignment="1" applyProtection="1">
      <alignment horizontal="center" vertical="top"/>
    </xf>
    <xf numFmtId="1" fontId="143" fillId="135" borderId="4" xfId="36" applyNumberFormat="1" applyFont="1" applyFill="1" applyBorder="1" applyAlignment="1" applyProtection="1">
      <alignment horizontal="center" vertical="top"/>
    </xf>
    <xf numFmtId="14" fontId="15" fillId="67" borderId="4" xfId="36" applyNumberFormat="1" applyFont="1" applyFill="1" applyBorder="1" applyAlignment="1" applyProtection="1">
      <alignment horizontal="center" vertical="top"/>
    </xf>
    <xf numFmtId="14" fontId="15" fillId="135" borderId="4" xfId="36" applyNumberFormat="1" applyFont="1" applyFill="1" applyBorder="1" applyAlignment="1" applyProtection="1">
      <alignment horizontal="center" vertical="center"/>
    </xf>
    <xf numFmtId="1" fontId="143" fillId="67" borderId="4" xfId="0" applyNumberFormat="1" applyFont="1" applyFill="1" applyBorder="1" applyAlignment="1">
      <alignment horizontal="center" vertical="top" wrapText="1"/>
    </xf>
    <xf numFmtId="14" fontId="15" fillId="135" borderId="4" xfId="0" applyNumberFormat="1" applyFont="1" applyFill="1" applyBorder="1" applyAlignment="1">
      <alignment horizontal="center" vertical="top"/>
    </xf>
    <xf numFmtId="1" fontId="143" fillId="67" borderId="3" xfId="36" applyNumberFormat="1" applyFont="1" applyFill="1" applyBorder="1" applyAlignment="1" applyProtection="1">
      <alignment horizontal="center" vertical="top"/>
    </xf>
    <xf numFmtId="14" fontId="15" fillId="67" borderId="3" xfId="36" applyNumberFormat="1" applyFont="1" applyFill="1" applyBorder="1" applyAlignment="1" applyProtection="1">
      <alignment horizontal="center" vertical="top"/>
    </xf>
    <xf numFmtId="14" fontId="15" fillId="67" borderId="4" xfId="0" applyNumberFormat="1" applyFont="1" applyFill="1" applyBorder="1" applyAlignment="1">
      <alignment horizontal="center" vertical="top" wrapText="1"/>
    </xf>
    <xf numFmtId="1" fontId="143" fillId="135" borderId="4" xfId="0" applyNumberFormat="1" applyFont="1" applyFill="1" applyBorder="1" applyAlignment="1">
      <alignment horizontal="center" vertical="top"/>
    </xf>
    <xf numFmtId="14" fontId="73" fillId="135" borderId="3" xfId="0" applyNumberFormat="1" applyFont="1" applyFill="1" applyBorder="1" applyAlignment="1">
      <alignment horizontal="center" vertical="top" wrapText="1"/>
    </xf>
    <xf numFmtId="14" fontId="73" fillId="67" borderId="3" xfId="36" applyNumberFormat="1" applyFont="1" applyFill="1" applyBorder="1" applyAlignment="1" applyProtection="1">
      <alignment horizontal="center" vertical="top" wrapText="1"/>
    </xf>
    <xf numFmtId="14" fontId="73" fillId="135" borderId="3" xfId="36" applyNumberFormat="1" applyFont="1" applyFill="1" applyBorder="1" applyAlignment="1" applyProtection="1">
      <alignment horizontal="center" vertical="center" wrapText="1"/>
    </xf>
    <xf numFmtId="14" fontId="73" fillId="135" borderId="3" xfId="36" applyNumberFormat="1" applyFont="1" applyFill="1" applyBorder="1" applyAlignment="1" applyProtection="1">
      <alignment horizontal="center" vertical="top" wrapText="1"/>
    </xf>
    <xf numFmtId="14" fontId="143" fillId="135" borderId="33" xfId="0" applyNumberFormat="1" applyFont="1" applyFill="1" applyBorder="1" applyAlignment="1">
      <alignment horizontal="center" vertical="center" wrapText="1"/>
    </xf>
    <xf numFmtId="14" fontId="290" fillId="67" borderId="3" xfId="0" applyNumberFormat="1" applyFont="1" applyFill="1" applyBorder="1" applyAlignment="1">
      <alignment horizontal="center" vertical="top" wrapText="1"/>
    </xf>
    <xf numFmtId="14" fontId="73" fillId="67" borderId="160" xfId="0" applyNumberFormat="1" applyFont="1" applyFill="1" applyBorder="1" applyAlignment="1">
      <alignment horizontal="center" vertical="top" wrapText="1"/>
    </xf>
    <xf numFmtId="14" fontId="73" fillId="67" borderId="3" xfId="0" applyNumberFormat="1" applyFont="1" applyFill="1" applyBorder="1" applyAlignment="1">
      <alignment horizontal="center" vertical="center" wrapText="1"/>
    </xf>
    <xf numFmtId="1" fontId="291" fillId="67" borderId="4" xfId="0" applyNumberFormat="1" applyFont="1" applyFill="1" applyBorder="1" applyAlignment="1">
      <alignment horizontal="center" vertical="top"/>
    </xf>
    <xf numFmtId="14" fontId="288" fillId="67" borderId="4" xfId="0" applyNumberFormat="1" applyFont="1" applyFill="1" applyBorder="1" applyAlignment="1">
      <alignment horizontal="center" vertical="top" wrapText="1"/>
    </xf>
    <xf numFmtId="0" fontId="288" fillId="67" borderId="4" xfId="0" applyFont="1" applyFill="1" applyBorder="1" applyAlignment="1">
      <alignment horizontal="justify" vertical="top" wrapText="1"/>
    </xf>
    <xf numFmtId="0" fontId="74" fillId="135" borderId="4" xfId="0" applyFont="1" applyFill="1" applyBorder="1" applyAlignment="1">
      <alignment horizontal="center" vertical="center"/>
    </xf>
    <xf numFmtId="0" fontId="290" fillId="67" borderId="4" xfId="0" applyFont="1" applyFill="1" applyBorder="1" applyAlignment="1">
      <alignment horizontal="center" vertical="top" wrapText="1"/>
    </xf>
    <xf numFmtId="0" fontId="291" fillId="67" borderId="4" xfId="0" applyFont="1" applyFill="1" applyBorder="1" applyAlignment="1">
      <alignment horizontal="center" vertical="top" wrapText="1"/>
    </xf>
    <xf numFmtId="0" fontId="285" fillId="181" borderId="130" xfId="0" applyFont="1" applyFill="1" applyBorder="1" applyAlignment="1">
      <alignment horizontal="center" vertical="center"/>
    </xf>
    <xf numFmtId="14" fontId="15" fillId="67" borderId="4" xfId="0" applyNumberFormat="1" applyFont="1" applyFill="1" applyBorder="1" applyAlignment="1">
      <alignment horizontal="center" vertical="top"/>
    </xf>
    <xf numFmtId="1" fontId="143" fillId="67" borderId="4" xfId="0" applyNumberFormat="1" applyFont="1" applyFill="1" applyBorder="1" applyAlignment="1">
      <alignment horizontal="center" vertical="top"/>
    </xf>
    <xf numFmtId="0" fontId="222" fillId="67" borderId="4" xfId="0" applyFont="1" applyFill="1" applyBorder="1" applyAlignment="1">
      <alignment horizontal="justify" vertical="top" wrapText="1"/>
    </xf>
    <xf numFmtId="0" fontId="143" fillId="67" borderId="4" xfId="0" applyFont="1" applyFill="1" applyBorder="1" applyAlignment="1">
      <alignment horizontal="center" vertical="top" wrapText="1"/>
    </xf>
    <xf numFmtId="0" fontId="73" fillId="67" borderId="4" xfId="0" applyFont="1" applyFill="1" applyBorder="1" applyAlignment="1">
      <alignment horizontal="center" vertical="top" wrapText="1"/>
    </xf>
    <xf numFmtId="14" fontId="15" fillId="67" borderId="4" xfId="0" applyNumberFormat="1" applyFont="1" applyFill="1" applyBorder="1" applyAlignment="1">
      <alignment horizontal="center" vertical="center"/>
    </xf>
    <xf numFmtId="0" fontId="73" fillId="135" borderId="4" xfId="0" applyFont="1" applyFill="1" applyBorder="1" applyAlignment="1">
      <alignment horizontal="center" vertical="center" wrapText="1"/>
    </xf>
    <xf numFmtId="0" fontId="143" fillId="135" borderId="4" xfId="0" applyFont="1" applyFill="1" applyBorder="1" applyAlignment="1">
      <alignment horizontal="center" vertical="center" wrapText="1"/>
    </xf>
    <xf numFmtId="0" fontId="15" fillId="135" borderId="34" xfId="0" applyFont="1" applyFill="1" applyBorder="1" applyAlignment="1">
      <alignment horizontal="justify" vertical="top" wrapText="1"/>
    </xf>
    <xf numFmtId="1" fontId="143" fillId="67" borderId="4" xfId="0" applyNumberFormat="1" applyFont="1" applyFill="1" applyBorder="1" applyAlignment="1">
      <alignment horizontal="center" vertical="center"/>
    </xf>
    <xf numFmtId="0" fontId="15" fillId="67" borderId="4" xfId="0" applyFont="1" applyFill="1" applyBorder="1" applyAlignment="1">
      <alignment horizontal="justify" vertical="center" wrapText="1"/>
    </xf>
    <xf numFmtId="0" fontId="143" fillId="67" borderId="4" xfId="0" applyFont="1" applyFill="1" applyBorder="1" applyAlignment="1">
      <alignment horizontal="center" vertical="center" wrapText="1"/>
    </xf>
    <xf numFmtId="14" fontId="15" fillId="135" borderId="34" xfId="0" applyNumberFormat="1" applyFont="1" applyFill="1" applyBorder="1" applyAlignment="1">
      <alignment horizontal="center" vertical="top" wrapText="1"/>
    </xf>
    <xf numFmtId="1" fontId="143" fillId="135" borderId="34" xfId="0" applyNumberFormat="1" applyFont="1" applyFill="1" applyBorder="1" applyAlignment="1">
      <alignment horizontal="center" vertical="top" wrapText="1"/>
    </xf>
    <xf numFmtId="14" fontId="15" fillId="135" borderId="3" xfId="0" applyNumberFormat="1" applyFont="1" applyFill="1" applyBorder="1" applyAlignment="1">
      <alignment horizontal="center" vertical="top" wrapText="1"/>
    </xf>
    <xf numFmtId="0" fontId="73" fillId="135" borderId="4" xfId="0" applyFont="1" applyFill="1" applyBorder="1" applyAlignment="1">
      <alignment horizontal="center" vertical="top" wrapText="1"/>
    </xf>
    <xf numFmtId="0" fontId="15" fillId="67" borderId="4" xfId="0" applyFont="1" applyFill="1" applyBorder="1" applyAlignment="1">
      <alignment horizontal="justify" vertical="top" wrapText="1"/>
    </xf>
    <xf numFmtId="0" fontId="143" fillId="135" borderId="3" xfId="0" applyFont="1" applyFill="1" applyBorder="1" applyAlignment="1">
      <alignment horizontal="center" vertical="top" wrapText="1"/>
    </xf>
    <xf numFmtId="0" fontId="15" fillId="135" borderId="3" xfId="0" applyFont="1" applyFill="1" applyBorder="1" applyAlignment="1">
      <alignment horizontal="left" vertical="top" wrapText="1"/>
    </xf>
    <xf numFmtId="1" fontId="143" fillId="135" borderId="3" xfId="0" applyNumberFormat="1" applyFont="1" applyFill="1" applyBorder="1" applyAlignment="1">
      <alignment horizontal="center" vertical="top" wrapText="1"/>
    </xf>
    <xf numFmtId="14" fontId="15" fillId="135" borderId="3" xfId="0" applyNumberFormat="1" applyFont="1" applyFill="1" applyBorder="1" applyAlignment="1">
      <alignment horizontal="left" vertical="top" wrapText="1" indent="1"/>
    </xf>
    <xf numFmtId="0" fontId="77" fillId="67" borderId="4" xfId="0" applyFont="1" applyFill="1" applyBorder="1" applyAlignment="1">
      <alignment horizontal="center" vertical="top" wrapText="1"/>
    </xf>
    <xf numFmtId="0" fontId="15" fillId="135" borderId="3" xfId="0" applyFont="1" applyFill="1" applyBorder="1" applyAlignment="1">
      <alignment horizontal="center" vertical="top" wrapText="1"/>
    </xf>
    <xf numFmtId="0" fontId="73" fillId="67" borderId="3" xfId="0" applyFont="1" applyFill="1" applyBorder="1" applyAlignment="1">
      <alignment horizontal="center" vertical="top" wrapText="1"/>
    </xf>
    <xf numFmtId="0" fontId="15" fillId="67" borderId="3" xfId="0" applyFont="1" applyFill="1" applyBorder="1" applyAlignment="1">
      <alignment horizontal="center" vertical="top" wrapText="1"/>
    </xf>
    <xf numFmtId="0" fontId="73" fillId="67" borderId="4" xfId="0" applyFont="1" applyFill="1" applyBorder="1" applyAlignment="1">
      <alignment horizontal="center" vertical="center" wrapText="1"/>
    </xf>
    <xf numFmtId="0" fontId="15" fillId="67" borderId="3" xfId="0" applyFont="1" applyFill="1" applyBorder="1" applyAlignment="1">
      <alignment vertical="top" wrapText="1"/>
    </xf>
    <xf numFmtId="0" fontId="143" fillId="67" borderId="3" xfId="0" applyFont="1" applyFill="1" applyBorder="1" applyAlignment="1">
      <alignment horizontal="center" vertical="top" wrapText="1"/>
    </xf>
    <xf numFmtId="0" fontId="73" fillId="135" borderId="34" xfId="0" applyFont="1" applyFill="1" applyBorder="1" applyAlignment="1">
      <alignment horizontal="center" vertical="top" wrapText="1"/>
    </xf>
    <xf numFmtId="0" fontId="143" fillId="135" borderId="34" xfId="0" applyFont="1" applyFill="1" applyBorder="1" applyAlignment="1">
      <alignment horizontal="center" vertical="top" wrapText="1"/>
    </xf>
    <xf numFmtId="0" fontId="73" fillId="135" borderId="3" xfId="0" applyFont="1" applyFill="1" applyBorder="1" applyAlignment="1">
      <alignment horizontal="center" vertical="top" wrapText="1"/>
    </xf>
    <xf numFmtId="0" fontId="143" fillId="135" borderId="4" xfId="0" applyFont="1" applyFill="1" applyBorder="1" applyAlignment="1">
      <alignment horizontal="center" vertical="top" wrapText="1"/>
    </xf>
    <xf numFmtId="0" fontId="15" fillId="135" borderId="4" xfId="0" applyFont="1" applyFill="1" applyBorder="1" applyAlignment="1">
      <alignment horizontal="justify" vertical="top" wrapText="1"/>
    </xf>
    <xf numFmtId="0" fontId="222" fillId="135" borderId="4" xfId="0" applyFont="1" applyFill="1" applyBorder="1" applyAlignment="1">
      <alignment horizontal="justify" vertical="top" wrapText="1"/>
    </xf>
    <xf numFmtId="0" fontId="73" fillId="135" borderId="3" xfId="36" applyNumberFormat="1" applyFont="1" applyFill="1" applyBorder="1" applyAlignment="1" applyProtection="1">
      <alignment horizontal="center" vertical="center"/>
    </xf>
    <xf numFmtId="0" fontId="77" fillId="135" borderId="4" xfId="0" applyFont="1" applyFill="1" applyBorder="1" applyAlignment="1">
      <alignment horizontal="center" vertical="top" wrapText="1"/>
    </xf>
    <xf numFmtId="0" fontId="42" fillId="135" borderId="4" xfId="0" applyFont="1" applyFill="1" applyBorder="1" applyAlignment="1">
      <alignment horizontal="center" vertical="top" wrapText="1"/>
    </xf>
    <xf numFmtId="0" fontId="15" fillId="135" borderId="3" xfId="0" applyFont="1" applyFill="1" applyBorder="1" applyAlignment="1">
      <alignment horizontal="left" vertical="center" wrapText="1"/>
    </xf>
    <xf numFmtId="14" fontId="15" fillId="135" borderId="4" xfId="0" applyNumberFormat="1" applyFont="1" applyFill="1" applyBorder="1" applyAlignment="1">
      <alignment horizontal="center" vertical="top" wrapText="1"/>
    </xf>
    <xf numFmtId="14" fontId="15" fillId="67" borderId="3" xfId="0" applyNumberFormat="1" applyFont="1" applyFill="1" applyBorder="1" applyAlignment="1">
      <alignment horizontal="center" vertical="top"/>
    </xf>
    <xf numFmtId="14" fontId="15" fillId="135" borderId="4" xfId="36" applyNumberFormat="1" applyFont="1" applyFill="1" applyBorder="1" applyAlignment="1" applyProtection="1">
      <alignment horizontal="center" vertical="top"/>
    </xf>
    <xf numFmtId="0" fontId="73" fillId="135" borderId="34" xfId="36" applyNumberFormat="1" applyFont="1" applyFill="1" applyBorder="1" applyAlignment="1" applyProtection="1">
      <alignment horizontal="center" vertical="center"/>
    </xf>
    <xf numFmtId="0" fontId="288" fillId="135" borderId="3" xfId="0" applyFont="1" applyFill="1" applyBorder="1" applyAlignment="1">
      <alignment horizontal="left" vertical="center" wrapText="1"/>
    </xf>
    <xf numFmtId="0" fontId="288" fillId="135" borderId="34" xfId="0" applyFont="1" applyFill="1" applyBorder="1" applyAlignment="1">
      <alignment horizontal="left" vertical="center" wrapText="1"/>
    </xf>
    <xf numFmtId="0" fontId="73" fillId="67" borderId="22" xfId="0" applyFont="1" applyFill="1" applyBorder="1" applyAlignment="1">
      <alignment horizontal="center" vertical="center" wrapText="1"/>
    </xf>
    <xf numFmtId="0" fontId="73" fillId="67" borderId="67" xfId="0" applyFont="1" applyFill="1" applyBorder="1" applyAlignment="1">
      <alignment horizontal="center" vertical="center" wrapText="1"/>
    </xf>
    <xf numFmtId="0" fontId="15" fillId="67" borderId="160" xfId="0" applyFont="1" applyFill="1" applyBorder="1" applyAlignment="1">
      <alignment horizontal="left" vertical="center"/>
    </xf>
    <xf numFmtId="0" fontId="15" fillId="67" borderId="23" xfId="0" applyFont="1" applyFill="1" applyBorder="1" applyAlignment="1">
      <alignment horizontal="left" vertical="center"/>
    </xf>
    <xf numFmtId="0" fontId="15" fillId="67" borderId="34" xfId="0" applyFont="1" applyFill="1" applyBorder="1" applyAlignment="1">
      <alignment horizontal="left" vertical="center"/>
    </xf>
    <xf numFmtId="0" fontId="73" fillId="67" borderId="3" xfId="0" applyFont="1" applyFill="1" applyBorder="1" applyAlignment="1">
      <alignment horizontal="center" vertical="center" wrapText="1"/>
    </xf>
    <xf numFmtId="0" fontId="73" fillId="67" borderId="23" xfId="0" applyFont="1" applyFill="1" applyBorder="1" applyAlignment="1">
      <alignment horizontal="center" vertical="center" wrapText="1"/>
    </xf>
    <xf numFmtId="0" fontId="73" fillId="67" borderId="34" xfId="0" applyFont="1" applyFill="1" applyBorder="1" applyAlignment="1">
      <alignment horizontal="center" vertical="center" wrapText="1"/>
    </xf>
    <xf numFmtId="0" fontId="143" fillId="67" borderId="3" xfId="0" applyFont="1" applyFill="1" applyBorder="1" applyAlignment="1">
      <alignment horizontal="center" vertical="center" wrapText="1"/>
    </xf>
    <xf numFmtId="0" fontId="143" fillId="67" borderId="23" xfId="0" applyFont="1" applyFill="1" applyBorder="1" applyAlignment="1">
      <alignment horizontal="center" vertical="center" wrapText="1"/>
    </xf>
    <xf numFmtId="0" fontId="143" fillId="67" borderId="34" xfId="0" applyFont="1" applyFill="1" applyBorder="1" applyAlignment="1">
      <alignment horizontal="center" vertical="center" wrapText="1"/>
    </xf>
    <xf numFmtId="0" fontId="15" fillId="67" borderId="43" xfId="0" applyFont="1" applyFill="1" applyBorder="1" applyAlignment="1">
      <alignment horizontal="center" vertical="center" wrapText="1"/>
    </xf>
    <xf numFmtId="0" fontId="15" fillId="67" borderId="29" xfId="0" applyFont="1" applyFill="1" applyBorder="1" applyAlignment="1">
      <alignment horizontal="center" vertical="center" wrapText="1"/>
    </xf>
    <xf numFmtId="0" fontId="15" fillId="67" borderId="76" xfId="0" applyFont="1" applyFill="1" applyBorder="1" applyAlignment="1">
      <alignment horizontal="center" vertical="center" wrapText="1"/>
    </xf>
    <xf numFmtId="1" fontId="143" fillId="67" borderId="161" xfId="0" applyNumberFormat="1" applyFont="1" applyFill="1" applyBorder="1" applyAlignment="1">
      <alignment horizontal="center" vertical="center" wrapText="1"/>
    </xf>
    <xf numFmtId="1" fontId="143" fillId="67" borderId="162" xfId="0" applyNumberFormat="1" applyFont="1" applyFill="1" applyBorder="1" applyAlignment="1">
      <alignment horizontal="center" vertical="center" wrapText="1"/>
    </xf>
    <xf numFmtId="1" fontId="143" fillId="67" borderId="163" xfId="0" applyNumberFormat="1" applyFont="1" applyFill="1" applyBorder="1" applyAlignment="1">
      <alignment horizontal="center" vertical="center" wrapText="1"/>
    </xf>
    <xf numFmtId="14" fontId="15" fillId="67" borderId="160" xfId="0" applyNumberFormat="1" applyFont="1" applyFill="1" applyBorder="1" applyAlignment="1">
      <alignment horizontal="center" vertical="center" wrapText="1"/>
    </xf>
    <xf numFmtId="14" fontId="15" fillId="67" borderId="23" xfId="0" applyNumberFormat="1" applyFont="1" applyFill="1" applyBorder="1" applyAlignment="1">
      <alignment horizontal="center" vertical="center" wrapText="1"/>
    </xf>
    <xf numFmtId="14" fontId="15" fillId="67" borderId="166" xfId="0" applyNumberFormat="1" applyFont="1" applyFill="1" applyBorder="1" applyAlignment="1">
      <alignment horizontal="center" vertical="center" wrapText="1"/>
    </xf>
    <xf numFmtId="14" fontId="15" fillId="67" borderId="165" xfId="0" applyNumberFormat="1" applyFont="1" applyFill="1" applyBorder="1" applyAlignment="1">
      <alignment horizontal="center" vertical="center" wrapText="1"/>
    </xf>
    <xf numFmtId="14" fontId="15" fillId="67" borderId="29" xfId="0" applyNumberFormat="1" applyFont="1" applyFill="1" applyBorder="1" applyAlignment="1">
      <alignment horizontal="center" vertical="center" wrapText="1"/>
    </xf>
    <xf numFmtId="14" fontId="15" fillId="67" borderId="167" xfId="0" applyNumberFormat="1" applyFont="1" applyFill="1" applyBorder="1" applyAlignment="1">
      <alignment horizontal="center" vertical="center" wrapText="1"/>
    </xf>
    <xf numFmtId="14" fontId="73" fillId="67" borderId="164" xfId="0" applyNumberFormat="1" applyFont="1" applyFill="1" applyBorder="1" applyAlignment="1">
      <alignment horizontal="center" vertical="center" wrapText="1"/>
    </xf>
    <xf numFmtId="14" fontId="73" fillId="67" borderId="0" xfId="0" applyNumberFormat="1" applyFont="1" applyFill="1" applyAlignment="1">
      <alignment horizontal="center" vertical="center" wrapText="1"/>
    </xf>
    <xf numFmtId="14" fontId="73" fillId="67" borderId="134" xfId="0" applyNumberFormat="1" applyFont="1" applyFill="1" applyBorder="1" applyAlignment="1">
      <alignment horizontal="center" vertical="center" wrapText="1"/>
    </xf>
    <xf numFmtId="14" fontId="73" fillId="67" borderId="128" xfId="0" applyNumberFormat="1" applyFont="1" applyFill="1" applyBorder="1" applyAlignment="1">
      <alignment horizontal="center" vertical="center" wrapText="1"/>
    </xf>
    <xf numFmtId="0" fontId="15" fillId="67" borderId="125" xfId="0" applyFont="1" applyFill="1" applyBorder="1" applyAlignment="1">
      <alignment horizontal="left" vertical="center"/>
    </xf>
    <xf numFmtId="0" fontId="15" fillId="67" borderId="134" xfId="0" applyFont="1" applyFill="1" applyBorder="1" applyAlignment="1">
      <alignment horizontal="left" vertical="center"/>
    </xf>
    <xf numFmtId="0" fontId="15" fillId="67" borderId="128" xfId="0" applyFont="1" applyFill="1" applyBorder="1" applyAlignment="1">
      <alignment horizontal="left" vertical="center"/>
    </xf>
    <xf numFmtId="0" fontId="73" fillId="67" borderId="126" xfId="0" applyFont="1" applyFill="1" applyBorder="1" applyAlignment="1">
      <alignment horizontal="center" vertical="center" wrapText="1"/>
    </xf>
    <xf numFmtId="0" fontId="73" fillId="67" borderId="135" xfId="0" applyFont="1" applyFill="1" applyBorder="1" applyAlignment="1">
      <alignment horizontal="center" vertical="center" wrapText="1"/>
    </xf>
    <xf numFmtId="0" fontId="73" fillId="67" borderId="129" xfId="0" applyFont="1" applyFill="1" applyBorder="1" applyAlignment="1">
      <alignment horizontal="center" vertical="center" wrapText="1"/>
    </xf>
    <xf numFmtId="0" fontId="54" fillId="12" borderId="141" xfId="0" applyFont="1" applyFill="1" applyBorder="1" applyAlignment="1">
      <alignment horizontal="center" vertical="center"/>
    </xf>
    <xf numFmtId="0" fontId="54" fillId="12" borderId="56" xfId="0" applyFont="1" applyFill="1" applyBorder="1" applyAlignment="1">
      <alignment horizontal="center" vertical="center"/>
    </xf>
    <xf numFmtId="0" fontId="54" fillId="12" borderId="99" xfId="0" applyFont="1" applyFill="1" applyBorder="1" applyAlignment="1">
      <alignment horizontal="center" vertical="center"/>
    </xf>
    <xf numFmtId="0" fontId="54" fillId="12" borderId="80" xfId="0" applyFont="1" applyFill="1" applyBorder="1" applyAlignment="1">
      <alignment horizontal="center" vertical="center"/>
    </xf>
    <xf numFmtId="49" fontId="36" fillId="12" borderId="79" xfId="0" applyNumberFormat="1" applyFont="1" applyFill="1" applyBorder="1" applyAlignment="1">
      <alignment horizontal="center" vertical="center" wrapText="1"/>
    </xf>
    <xf numFmtId="14" fontId="207" fillId="12" borderId="81" xfId="0" applyNumberFormat="1" applyFont="1" applyFill="1" applyBorder="1" applyAlignment="1">
      <alignment horizontal="center" vertical="center" wrapText="1"/>
    </xf>
    <xf numFmtId="0" fontId="254" fillId="12" borderId="82" xfId="0" applyFont="1" applyFill="1" applyBorder="1" applyAlignment="1">
      <alignment horizontal="center" vertical="center" wrapText="1"/>
    </xf>
    <xf numFmtId="0" fontId="36" fillId="12" borderId="148" xfId="0" applyFont="1" applyFill="1" applyBorder="1" applyAlignment="1">
      <alignment horizontal="center" vertical="center" wrapText="1"/>
    </xf>
    <xf numFmtId="0" fontId="54" fillId="12" borderId="40" xfId="0" applyFont="1" applyFill="1" applyBorder="1" applyAlignment="1">
      <alignment horizontal="center" vertical="center" wrapText="1"/>
    </xf>
    <xf numFmtId="0" fontId="36" fillId="12" borderId="40" xfId="0" applyFont="1" applyFill="1" applyBorder="1" applyAlignment="1">
      <alignment horizontal="center" vertical="center" wrapText="1"/>
    </xf>
    <xf numFmtId="0" fontId="54" fillId="12" borderId="158" xfId="0" applyFont="1" applyFill="1" applyBorder="1" applyAlignment="1">
      <alignment horizontal="center" vertical="center"/>
    </xf>
    <xf numFmtId="0" fontId="54" fillId="12" borderId="150" xfId="0" applyFont="1" applyFill="1" applyBorder="1" applyAlignment="1">
      <alignment horizontal="center" vertical="center"/>
    </xf>
    <xf numFmtId="0" fontId="54" fillId="12" borderId="159" xfId="0" applyFont="1" applyFill="1" applyBorder="1" applyAlignment="1">
      <alignment horizontal="center" vertical="center"/>
    </xf>
    <xf numFmtId="0" fontId="276" fillId="0" borderId="15" xfId="0" applyFont="1" applyBorder="1" applyAlignment="1">
      <alignment horizontal="left" vertical="center"/>
    </xf>
    <xf numFmtId="0" fontId="215" fillId="0" borderId="107" xfId="0" applyFont="1" applyBorder="1" applyAlignment="1">
      <alignment horizontal="left" vertical="center"/>
    </xf>
    <xf numFmtId="0" fontId="54" fillId="12" borderId="47" xfId="0" applyFont="1" applyFill="1" applyBorder="1" applyAlignment="1">
      <alignment horizontal="center" vertical="center"/>
    </xf>
    <xf numFmtId="0" fontId="207" fillId="12" borderId="40" xfId="0" applyFont="1" applyFill="1" applyBorder="1" applyAlignment="1">
      <alignment horizontal="center" vertical="center" wrapText="1"/>
    </xf>
    <xf numFmtId="168" fontId="54" fillId="15" borderId="20" xfId="36" applyFont="1" applyFill="1" applyBorder="1" applyAlignment="1" applyProtection="1">
      <alignment horizontal="center" vertical="center"/>
    </xf>
    <xf numFmtId="168" fontId="54" fillId="15" borderId="23" xfId="36" applyFont="1" applyFill="1" applyBorder="1" applyAlignment="1" applyProtection="1">
      <alignment horizontal="center" vertical="center"/>
    </xf>
    <xf numFmtId="168" fontId="54" fillId="15" borderId="46" xfId="36" applyFont="1" applyFill="1" applyBorder="1" applyAlignment="1" applyProtection="1">
      <alignment horizontal="center" vertical="center"/>
    </xf>
    <xf numFmtId="168" fontId="50" fillId="15" borderId="20" xfId="36" applyFont="1" applyFill="1" applyBorder="1" applyAlignment="1" applyProtection="1">
      <alignment horizontal="center" vertical="center"/>
    </xf>
    <xf numFmtId="168" fontId="50" fillId="15" borderId="23" xfId="36" applyFont="1" applyFill="1" applyBorder="1" applyAlignment="1" applyProtection="1">
      <alignment horizontal="center" vertical="center"/>
    </xf>
    <xf numFmtId="10" fontId="50" fillId="15" borderId="20" xfId="3" applyNumberFormat="1" applyFont="1" applyFill="1" applyBorder="1" applyAlignment="1" applyProtection="1">
      <alignment horizontal="center" vertical="center"/>
    </xf>
    <xf numFmtId="10" fontId="50" fillId="15" borderId="23" xfId="3" applyNumberFormat="1" applyFont="1" applyFill="1" applyBorder="1" applyAlignment="1" applyProtection="1">
      <alignment horizontal="center" vertical="center"/>
    </xf>
    <xf numFmtId="173" fontId="50" fillId="15" borderId="20" xfId="36" applyNumberFormat="1" applyFont="1" applyFill="1" applyBorder="1" applyAlignment="1" applyProtection="1">
      <alignment horizontal="right" vertical="center"/>
    </xf>
    <xf numFmtId="173" fontId="50" fillId="15" borderId="23" xfId="36" applyNumberFormat="1" applyFont="1" applyFill="1" applyBorder="1" applyAlignment="1" applyProtection="1">
      <alignment horizontal="right" vertical="center"/>
    </xf>
    <xf numFmtId="9" fontId="50" fillId="15" borderId="20" xfId="3" applyFont="1" applyFill="1" applyBorder="1" applyAlignment="1" applyProtection="1">
      <alignment horizontal="center" vertical="center"/>
    </xf>
    <xf numFmtId="9" fontId="50" fillId="15" borderId="23" xfId="3" applyFont="1" applyFill="1" applyBorder="1" applyAlignment="1" applyProtection="1">
      <alignment horizontal="center" vertical="center"/>
    </xf>
    <xf numFmtId="175" fontId="123" fillId="15" borderId="20" xfId="2" applyFont="1" applyFill="1" applyBorder="1" applyAlignment="1" applyProtection="1">
      <alignment vertical="center"/>
    </xf>
    <xf numFmtId="175" fontId="123" fillId="15" borderId="23" xfId="2" applyFont="1" applyFill="1" applyBorder="1" applyAlignment="1" applyProtection="1">
      <alignment vertical="center"/>
    </xf>
    <xf numFmtId="0" fontId="22" fillId="15" borderId="40" xfId="0" applyFont="1" applyFill="1" applyBorder="1" applyAlignment="1">
      <alignment horizontal="center" vertical="center" wrapText="1"/>
    </xf>
    <xf numFmtId="0" fontId="22" fillId="15" borderId="46" xfId="0" applyFont="1" applyFill="1" applyBorder="1" applyAlignment="1">
      <alignment horizontal="center" vertical="center" wrapText="1"/>
    </xf>
    <xf numFmtId="0" fontId="37" fillId="15" borderId="40" xfId="0" applyFont="1" applyFill="1" applyBorder="1" applyAlignment="1">
      <alignment horizontal="center" vertical="center" wrapText="1"/>
    </xf>
    <xf numFmtId="0" fontId="63" fillId="15" borderId="46" xfId="0" applyFont="1" applyFill="1" applyBorder="1" applyAlignment="1">
      <alignment horizontal="center" vertical="center" wrapText="1"/>
    </xf>
    <xf numFmtId="0" fontId="255" fillId="15" borderId="40" xfId="0" applyFont="1" applyFill="1" applyBorder="1" applyAlignment="1">
      <alignment horizontal="center" vertical="center" wrapText="1"/>
    </xf>
    <xf numFmtId="0" fontId="255" fillId="15" borderId="46" xfId="0" applyFont="1" applyFill="1" applyBorder="1" applyAlignment="1">
      <alignment horizontal="center" vertical="center" wrapText="1"/>
    </xf>
    <xf numFmtId="0" fontId="54" fillId="15" borderId="36" xfId="0" applyFont="1" applyFill="1" applyBorder="1" applyAlignment="1">
      <alignment horizontal="center" vertical="center" wrapText="1"/>
    </xf>
    <xf numFmtId="0" fontId="54" fillId="15" borderId="65" xfId="0" applyFont="1" applyFill="1" applyBorder="1" applyAlignment="1">
      <alignment horizontal="center" vertical="center" wrapText="1"/>
    </xf>
    <xf numFmtId="0" fontId="54" fillId="15" borderId="38" xfId="0" applyFont="1" applyFill="1" applyBorder="1" applyAlignment="1">
      <alignment horizontal="center" vertical="center" wrapText="1"/>
    </xf>
    <xf numFmtId="0" fontId="54" fillId="15" borderId="66" xfId="0" applyFont="1" applyFill="1" applyBorder="1" applyAlignment="1">
      <alignment horizontal="center" vertical="center" wrapText="1"/>
    </xf>
    <xf numFmtId="0" fontId="207" fillId="15" borderId="39" xfId="0" applyFont="1" applyFill="1" applyBorder="1" applyAlignment="1">
      <alignment horizontal="center" vertical="center" wrapText="1"/>
    </xf>
    <xf numFmtId="0" fontId="207" fillId="15" borderId="45" xfId="0" applyFont="1" applyFill="1" applyBorder="1" applyAlignment="1">
      <alignment horizontal="center" vertical="center" wrapText="1"/>
    </xf>
    <xf numFmtId="0" fontId="22" fillId="15" borderId="40" xfId="0" applyFont="1" applyFill="1" applyBorder="1" applyAlignment="1">
      <alignment horizontal="justify" vertical="center" wrapText="1"/>
    </xf>
    <xf numFmtId="0" fontId="22" fillId="15" borderId="46" xfId="0" applyFont="1" applyFill="1" applyBorder="1" applyAlignment="1">
      <alignment horizontal="justify" vertical="center" wrapText="1"/>
    </xf>
    <xf numFmtId="0" fontId="59" fillId="15" borderId="40" xfId="0" applyFont="1" applyFill="1" applyBorder="1" applyAlignment="1">
      <alignment horizontal="center" vertical="center" wrapText="1"/>
    </xf>
    <xf numFmtId="0" fontId="59" fillId="15" borderId="46" xfId="0" applyFont="1" applyFill="1" applyBorder="1" applyAlignment="1">
      <alignment horizontal="center" vertical="center" wrapText="1"/>
    </xf>
    <xf numFmtId="1" fontId="59" fillId="15" borderId="20" xfId="36" applyNumberFormat="1" applyFont="1" applyFill="1" applyBorder="1" applyAlignment="1" applyProtection="1">
      <alignment horizontal="center" vertical="center"/>
    </xf>
    <xf numFmtId="1" fontId="59" fillId="15" borderId="23" xfId="36" applyNumberFormat="1" applyFont="1" applyFill="1" applyBorder="1" applyAlignment="1" applyProtection="1">
      <alignment horizontal="center" vertical="center"/>
    </xf>
    <xf numFmtId="1" fontId="50" fillId="15" borderId="20" xfId="36" applyNumberFormat="1" applyFont="1" applyFill="1" applyBorder="1" applyAlignment="1" applyProtection="1">
      <alignment horizontal="center" vertical="center"/>
    </xf>
    <xf numFmtId="1" fontId="50" fillId="15" borderId="23" xfId="36" applyNumberFormat="1" applyFont="1" applyFill="1" applyBorder="1" applyAlignment="1" applyProtection="1">
      <alignment horizontal="center" vertical="center"/>
    </xf>
    <xf numFmtId="1" fontId="123" fillId="15" borderId="20" xfId="36" applyNumberFormat="1" applyFont="1" applyFill="1" applyBorder="1" applyAlignment="1" applyProtection="1">
      <alignment horizontal="center" vertical="center"/>
    </xf>
    <xf numFmtId="1" fontId="123" fillId="15" borderId="23" xfId="36" applyNumberFormat="1" applyFont="1" applyFill="1" applyBorder="1" applyAlignment="1" applyProtection="1">
      <alignment horizontal="center" vertical="center"/>
    </xf>
    <xf numFmtId="173" fontId="59" fillId="15" borderId="20" xfId="2" applyNumberFormat="1" applyFont="1" applyFill="1" applyBorder="1" applyAlignment="1" applyProtection="1">
      <alignment horizontal="right" vertical="center"/>
    </xf>
    <xf numFmtId="173" fontId="59" fillId="15" borderId="23" xfId="2" applyNumberFormat="1" applyFont="1" applyFill="1" applyBorder="1" applyAlignment="1" applyProtection="1">
      <alignment horizontal="right" vertical="center"/>
    </xf>
    <xf numFmtId="173" fontId="158" fillId="15" borderId="20" xfId="2" applyNumberFormat="1" applyFont="1" applyFill="1" applyBorder="1" applyAlignment="1" applyProtection="1">
      <alignment horizontal="right" vertical="center"/>
    </xf>
    <xf numFmtId="173" fontId="158" fillId="15" borderId="23" xfId="2" applyNumberFormat="1" applyFont="1" applyFill="1" applyBorder="1" applyAlignment="1" applyProtection="1">
      <alignment horizontal="right" vertical="center"/>
    </xf>
    <xf numFmtId="1" fontId="158" fillId="15" borderId="20" xfId="36" applyNumberFormat="1" applyFont="1" applyFill="1" applyBorder="1" applyAlignment="1" applyProtection="1">
      <alignment horizontal="center" vertical="center"/>
    </xf>
    <xf numFmtId="1" fontId="158" fillId="15" borderId="23" xfId="36" applyNumberFormat="1" applyFont="1" applyFill="1" applyBorder="1" applyAlignment="1" applyProtection="1">
      <alignment horizontal="center" vertical="center"/>
    </xf>
    <xf numFmtId="173" fontId="157" fillId="15" borderId="20" xfId="2" applyNumberFormat="1" applyFont="1" applyFill="1" applyBorder="1" applyAlignment="1" applyProtection="1">
      <alignment vertical="center"/>
    </xf>
    <xf numFmtId="173" fontId="157" fillId="15" borderId="23" xfId="2" applyNumberFormat="1" applyFont="1" applyFill="1" applyBorder="1" applyAlignment="1" applyProtection="1">
      <alignment vertical="center"/>
    </xf>
    <xf numFmtId="173" fontId="157" fillId="15" borderId="20" xfId="2" applyNumberFormat="1" applyFont="1" applyFill="1" applyBorder="1" applyAlignment="1" applyProtection="1">
      <alignment horizontal="right" vertical="center"/>
    </xf>
    <xf numFmtId="173" fontId="157" fillId="15" borderId="23" xfId="2" applyNumberFormat="1" applyFont="1" applyFill="1" applyBorder="1" applyAlignment="1" applyProtection="1">
      <alignment horizontal="right" vertical="center"/>
    </xf>
    <xf numFmtId="0" fontId="255" fillId="60" borderId="4" xfId="0" applyFont="1" applyFill="1" applyBorder="1" applyAlignment="1">
      <alignment horizontal="center" vertical="center" wrapText="1"/>
    </xf>
    <xf numFmtId="168" fontId="54" fillId="60" borderId="4" xfId="0" applyNumberFormat="1" applyFont="1" applyFill="1" applyBorder="1" applyAlignment="1">
      <alignment horizontal="justify" vertical="center" wrapText="1"/>
    </xf>
    <xf numFmtId="0" fontId="54" fillId="60" borderId="4" xfId="0" applyFont="1" applyFill="1" applyBorder="1" applyAlignment="1">
      <alignment horizontal="justify" vertical="center" wrapText="1"/>
    </xf>
    <xf numFmtId="168" fontId="54" fillId="27" borderId="4" xfId="36" applyFont="1" applyFill="1" applyBorder="1" applyAlignment="1" applyProtection="1">
      <alignment horizontal="center" vertical="center"/>
    </xf>
    <xf numFmtId="10" fontId="59" fillId="27" borderId="4" xfId="3" applyNumberFormat="1" applyFont="1" applyFill="1" applyBorder="1" applyAlignment="1" applyProtection="1">
      <alignment horizontal="center" vertical="center"/>
    </xf>
    <xf numFmtId="173" fontId="54" fillId="27" borderId="4" xfId="36" applyNumberFormat="1" applyFont="1" applyFill="1" applyBorder="1" applyAlignment="1" applyProtection="1">
      <alignment horizontal="right" vertical="center"/>
    </xf>
    <xf numFmtId="0" fontId="262" fillId="60" borderId="4" xfId="0" applyFont="1" applyFill="1" applyBorder="1" applyAlignment="1">
      <alignment horizontal="center" vertical="center" wrapText="1"/>
    </xf>
    <xf numFmtId="0" fontId="272" fillId="60" borderId="4" xfId="0" applyFont="1" applyFill="1" applyBorder="1" applyAlignment="1">
      <alignment horizontal="center" vertical="center" wrapText="1"/>
    </xf>
    <xf numFmtId="1" fontId="246" fillId="60" borderId="4" xfId="0" applyNumberFormat="1" applyFont="1" applyFill="1" applyBorder="1" applyAlignment="1">
      <alignment horizontal="left" vertical="center"/>
    </xf>
    <xf numFmtId="168" fontId="157" fillId="60" borderId="4" xfId="36" applyFont="1" applyFill="1" applyBorder="1" applyAlignment="1" applyProtection="1">
      <alignment horizontal="center" vertical="center"/>
    </xf>
    <xf numFmtId="14" fontId="175" fillId="15" borderId="20" xfId="36" applyNumberFormat="1" applyFont="1" applyFill="1" applyBorder="1" applyAlignment="1" applyProtection="1">
      <alignment horizontal="center" vertical="center" wrapText="1"/>
    </xf>
    <xf numFmtId="14" fontId="175" fillId="15" borderId="23" xfId="36" applyNumberFormat="1" applyFont="1" applyFill="1" applyBorder="1" applyAlignment="1" applyProtection="1">
      <alignment horizontal="center" vertical="center" wrapText="1"/>
    </xf>
    <xf numFmtId="14" fontId="55" fillId="15" borderId="95" xfId="36" applyNumberFormat="1" applyFont="1" applyFill="1" applyBorder="1" applyAlignment="1" applyProtection="1">
      <alignment horizontal="center" vertical="center" wrapText="1"/>
    </xf>
    <xf numFmtId="14" fontId="55" fillId="15" borderId="91" xfId="36" applyNumberFormat="1" applyFont="1" applyFill="1" applyBorder="1" applyAlignment="1" applyProtection="1">
      <alignment horizontal="center" vertical="center" wrapText="1"/>
    </xf>
    <xf numFmtId="0" fontId="22" fillId="63" borderId="0" xfId="0" applyFont="1" applyFill="1" applyAlignment="1">
      <alignment horizontal="center"/>
    </xf>
    <xf numFmtId="0" fontId="39" fillId="16" borderId="37" xfId="0" applyFont="1" applyFill="1" applyBorder="1" applyAlignment="1">
      <alignment horizontal="center" vertical="center" wrapText="1"/>
    </xf>
    <xf numFmtId="0" fontId="39" fillId="16" borderId="73" xfId="0" applyFont="1" applyFill="1" applyBorder="1" applyAlignment="1">
      <alignment horizontal="center" vertical="center" wrapText="1"/>
    </xf>
    <xf numFmtId="0" fontId="59" fillId="17" borderId="27" xfId="0" applyFont="1" applyFill="1" applyBorder="1" applyAlignment="1">
      <alignment horizontal="center" vertical="center" wrapText="1"/>
    </xf>
    <xf numFmtId="0" fontId="54" fillId="17" borderId="26" xfId="0" applyFont="1" applyFill="1" applyBorder="1" applyAlignment="1">
      <alignment horizontal="center" vertical="center" wrapText="1"/>
    </xf>
    <xf numFmtId="0" fontId="54" fillId="17" borderId="59" xfId="0" applyFont="1" applyFill="1" applyBorder="1" applyAlignment="1">
      <alignment horizontal="center" vertical="center" wrapText="1"/>
    </xf>
    <xf numFmtId="0" fontId="54" fillId="17" borderId="103" xfId="0" applyFont="1" applyFill="1" applyBorder="1" applyAlignment="1">
      <alignment horizontal="center" vertical="center" wrapText="1"/>
    </xf>
    <xf numFmtId="0" fontId="207" fillId="60" borderId="31" xfId="0" applyFont="1" applyFill="1" applyBorder="1" applyAlignment="1">
      <alignment horizontal="center" vertical="center" wrapText="1"/>
    </xf>
    <xf numFmtId="0" fontId="22" fillId="60" borderId="4" xfId="0" applyFont="1" applyFill="1" applyBorder="1" applyAlignment="1">
      <alignment horizontal="justify" vertical="center" wrapText="1"/>
    </xf>
    <xf numFmtId="0" fontId="59" fillId="61" borderId="4" xfId="0" applyFont="1" applyFill="1" applyBorder="1" applyAlignment="1">
      <alignment horizontal="center" vertical="center" wrapText="1"/>
    </xf>
    <xf numFmtId="1" fontId="246" fillId="15" borderId="20" xfId="36" applyNumberFormat="1" applyFont="1" applyFill="1" applyBorder="1" applyAlignment="1" applyProtection="1">
      <alignment horizontal="center" vertical="center"/>
    </xf>
    <xf numFmtId="1" fontId="246" fillId="15" borderId="23" xfId="36" applyNumberFormat="1" applyFont="1" applyFill="1" applyBorder="1" applyAlignment="1" applyProtection="1">
      <alignment horizontal="center" vertical="center"/>
    </xf>
    <xf numFmtId="1" fontId="55" fillId="15" borderId="20" xfId="36" applyNumberFormat="1" applyFont="1" applyFill="1" applyBorder="1" applyAlignment="1" applyProtection="1">
      <alignment horizontal="center" vertical="center"/>
    </xf>
    <xf numFmtId="1" fontId="55" fillId="15" borderId="23" xfId="36" applyNumberFormat="1" applyFont="1" applyFill="1" applyBorder="1" applyAlignment="1" applyProtection="1">
      <alignment horizontal="center" vertical="center"/>
    </xf>
    <xf numFmtId="14" fontId="22" fillId="15" borderId="20" xfId="36" applyNumberFormat="1" applyFont="1" applyFill="1" applyBorder="1" applyAlignment="1" applyProtection="1">
      <alignment horizontal="center" vertical="center"/>
    </xf>
    <xf numFmtId="14" fontId="22" fillId="15" borderId="23" xfId="36" applyNumberFormat="1" applyFont="1" applyFill="1" applyBorder="1" applyAlignment="1" applyProtection="1">
      <alignment horizontal="center" vertical="center"/>
    </xf>
    <xf numFmtId="1" fontId="59" fillId="15" borderId="20" xfId="1" applyNumberFormat="1" applyFont="1" applyFill="1" applyBorder="1" applyAlignment="1" applyProtection="1">
      <alignment horizontal="center" vertical="center"/>
    </xf>
    <xf numFmtId="1" fontId="59" fillId="15" borderId="23" xfId="1" applyNumberFormat="1" applyFont="1" applyFill="1" applyBorder="1" applyAlignment="1" applyProtection="1">
      <alignment horizontal="center" vertical="center"/>
    </xf>
    <xf numFmtId="1" fontId="158" fillId="27" borderId="4" xfId="36" applyNumberFormat="1" applyFont="1" applyFill="1" applyBorder="1" applyAlignment="1" applyProtection="1">
      <alignment horizontal="center" vertical="center"/>
    </xf>
    <xf numFmtId="1" fontId="59" fillId="27" borderId="4" xfId="36" applyNumberFormat="1" applyFont="1" applyFill="1" applyBorder="1" applyAlignment="1" applyProtection="1">
      <alignment horizontal="center" vertical="center"/>
    </xf>
    <xf numFmtId="173" fontId="59" fillId="27" borderId="4" xfId="2" applyNumberFormat="1" applyFont="1" applyFill="1" applyBorder="1" applyAlignment="1" applyProtection="1">
      <alignment horizontal="right" vertical="center"/>
    </xf>
    <xf numFmtId="173" fontId="158" fillId="27" borderId="4" xfId="2" applyNumberFormat="1" applyFont="1" applyFill="1" applyBorder="1" applyAlignment="1" applyProtection="1">
      <alignment horizontal="right" vertical="center"/>
    </xf>
    <xf numFmtId="9" fontId="59" fillId="27" borderId="4" xfId="3" applyFont="1" applyFill="1" applyBorder="1" applyAlignment="1" applyProtection="1">
      <alignment horizontal="center" vertical="center"/>
    </xf>
    <xf numFmtId="175" fontId="122" fillId="27" borderId="4" xfId="2" applyFont="1" applyFill="1" applyBorder="1" applyAlignment="1" applyProtection="1">
      <alignment vertical="center"/>
    </xf>
    <xf numFmtId="173" fontId="157" fillId="27" borderId="4" xfId="2" applyNumberFormat="1" applyFont="1" applyFill="1" applyBorder="1" applyAlignment="1" applyProtection="1">
      <alignment vertical="center"/>
    </xf>
    <xf numFmtId="173" fontId="157" fillId="27" borderId="4" xfId="2" applyNumberFormat="1" applyFont="1" applyFill="1" applyBorder="1" applyAlignment="1" applyProtection="1">
      <alignment horizontal="right" vertical="center"/>
    </xf>
    <xf numFmtId="175" fontId="122" fillId="17" borderId="4" xfId="2" applyFont="1" applyFill="1" applyBorder="1" applyAlignment="1" applyProtection="1">
      <alignment vertical="center"/>
    </xf>
    <xf numFmtId="173" fontId="157" fillId="17" borderId="4" xfId="2" applyNumberFormat="1" applyFont="1" applyFill="1" applyBorder="1" applyAlignment="1" applyProtection="1">
      <alignment vertical="center"/>
    </xf>
    <xf numFmtId="173" fontId="157" fillId="17" borderId="4" xfId="2" applyNumberFormat="1" applyFont="1" applyFill="1" applyBorder="1" applyAlignment="1" applyProtection="1">
      <alignment horizontal="right" vertical="center"/>
    </xf>
    <xf numFmtId="0" fontId="255" fillId="17" borderId="4" xfId="0" applyFont="1" applyFill="1" applyBorder="1" applyAlignment="1">
      <alignment horizontal="center" vertical="center" wrapText="1"/>
    </xf>
    <xf numFmtId="168" fontId="54" fillId="17" borderId="4" xfId="36" applyFont="1" applyFill="1" applyBorder="1" applyAlignment="1" applyProtection="1">
      <alignment horizontal="right" vertical="center"/>
    </xf>
    <xf numFmtId="168" fontId="54" fillId="17" borderId="4" xfId="36" applyFont="1" applyFill="1" applyBorder="1" applyAlignment="1" applyProtection="1">
      <alignment horizontal="center" vertical="center"/>
    </xf>
    <xf numFmtId="14" fontId="264" fillId="27" borderId="4" xfId="0" applyNumberFormat="1" applyFont="1" applyFill="1" applyBorder="1" applyAlignment="1">
      <alignment horizontal="center" vertical="center"/>
    </xf>
    <xf numFmtId="14" fontId="263" fillId="27" borderId="4" xfId="0" applyNumberFormat="1" applyFont="1" applyFill="1" applyBorder="1" applyAlignment="1">
      <alignment horizontal="center" vertical="center" wrapText="1"/>
    </xf>
    <xf numFmtId="14" fontId="262" fillId="27" borderId="32" xfId="0" applyNumberFormat="1" applyFont="1" applyFill="1" applyBorder="1" applyAlignment="1">
      <alignment horizontal="center" vertical="center"/>
    </xf>
    <xf numFmtId="0" fontId="207" fillId="17" borderId="31" xfId="0" applyFont="1" applyFill="1" applyBorder="1" applyAlignment="1">
      <alignment horizontal="center" vertical="center" wrapText="1"/>
    </xf>
    <xf numFmtId="0" fontId="22" fillId="17" borderId="4" xfId="0" applyFont="1" applyFill="1" applyBorder="1" applyAlignment="1">
      <alignment horizontal="justify" vertical="center" wrapText="1"/>
    </xf>
    <xf numFmtId="0" fontId="262" fillId="17" borderId="4" xfId="0" applyFont="1" applyFill="1" applyBorder="1" applyAlignment="1">
      <alignment horizontal="center" vertical="center" wrapText="1"/>
    </xf>
    <xf numFmtId="0" fontId="59" fillId="17" borderId="4" xfId="0" applyFont="1" applyFill="1" applyBorder="1" applyAlignment="1">
      <alignment horizontal="center" vertical="center" wrapText="1"/>
    </xf>
    <xf numFmtId="0" fontId="272" fillId="17" borderId="4" xfId="0" applyFont="1" applyFill="1" applyBorder="1" applyAlignment="1">
      <alignment horizontal="center" vertical="center" wrapText="1"/>
    </xf>
    <xf numFmtId="1" fontId="246" fillId="27" borderId="4" xfId="36" applyNumberFormat="1" applyFont="1" applyFill="1" applyBorder="1" applyAlignment="1" applyProtection="1">
      <alignment horizontal="center" vertical="center"/>
    </xf>
    <xf numFmtId="1" fontId="22" fillId="27" borderId="4" xfId="36" applyNumberFormat="1" applyFont="1" applyFill="1" applyBorder="1" applyAlignment="1" applyProtection="1">
      <alignment horizontal="center" vertical="center"/>
    </xf>
    <xf numFmtId="1" fontId="122" fillId="27" borderId="4" xfId="36" applyNumberFormat="1" applyFont="1" applyFill="1" applyBorder="1" applyAlignment="1" applyProtection="1">
      <alignment horizontal="center" vertical="center"/>
    </xf>
    <xf numFmtId="1" fontId="59" fillId="27" borderId="4" xfId="1" applyNumberFormat="1" applyFont="1" applyFill="1" applyBorder="1" applyAlignment="1" applyProtection="1">
      <alignment horizontal="center" vertical="center"/>
    </xf>
    <xf numFmtId="1" fontId="22" fillId="17" borderId="4" xfId="36" applyNumberFormat="1" applyFont="1" applyFill="1" applyBorder="1" applyAlignment="1" applyProtection="1">
      <alignment horizontal="center" vertical="center"/>
    </xf>
    <xf numFmtId="14" fontId="264" fillId="17" borderId="4" xfId="0" applyNumberFormat="1" applyFont="1" applyFill="1" applyBorder="1" applyAlignment="1">
      <alignment horizontal="center" vertical="center"/>
    </xf>
    <xf numFmtId="14" fontId="263" fillId="17" borderId="4" xfId="0" applyNumberFormat="1" applyFont="1" applyFill="1" applyBorder="1" applyAlignment="1">
      <alignment horizontal="center" vertical="center" wrapText="1"/>
    </xf>
    <xf numFmtId="14" fontId="262" fillId="17" borderId="32" xfId="0" applyNumberFormat="1" applyFont="1" applyFill="1" applyBorder="1" applyAlignment="1">
      <alignment horizontal="center" vertical="center"/>
    </xf>
    <xf numFmtId="1" fontId="59" fillId="17" borderId="4" xfId="36" applyNumberFormat="1" applyFont="1" applyFill="1" applyBorder="1" applyAlignment="1" applyProtection="1">
      <alignment horizontal="center" vertical="center"/>
    </xf>
    <xf numFmtId="1" fontId="246" fillId="17" borderId="4" xfId="36" applyNumberFormat="1" applyFont="1" applyFill="1" applyBorder="1" applyAlignment="1" applyProtection="1">
      <alignment horizontal="center" vertical="center"/>
    </xf>
    <xf numFmtId="10" fontId="59" fillId="17" borderId="4" xfId="3" applyNumberFormat="1" applyFont="1" applyFill="1" applyBorder="1" applyAlignment="1" applyProtection="1">
      <alignment horizontal="center" vertical="center"/>
    </xf>
    <xf numFmtId="1" fontId="122" fillId="17" borderId="4" xfId="36" applyNumberFormat="1" applyFont="1" applyFill="1" applyBorder="1" applyAlignment="1" applyProtection="1">
      <alignment horizontal="center" vertical="center"/>
    </xf>
    <xf numFmtId="1" fontId="59" fillId="17" borderId="4" xfId="1" applyNumberFormat="1" applyFont="1" applyFill="1" applyBorder="1" applyAlignment="1" applyProtection="1">
      <alignment horizontal="center" vertical="center"/>
    </xf>
    <xf numFmtId="0" fontId="262" fillId="136" borderId="51" xfId="0" applyFont="1" applyFill="1" applyBorder="1" applyAlignment="1">
      <alignment horizontal="center" vertical="center" wrapText="1"/>
    </xf>
    <xf numFmtId="0" fontId="262" fillId="136" borderId="23" xfId="0" applyFont="1" applyFill="1" applyBorder="1" applyAlignment="1">
      <alignment horizontal="center" vertical="center" wrapText="1"/>
    </xf>
    <xf numFmtId="168" fontId="54" fillId="136" borderId="51" xfId="36" applyFont="1" applyFill="1" applyBorder="1" applyAlignment="1" applyProtection="1">
      <alignment horizontal="right" vertical="center"/>
    </xf>
    <xf numFmtId="168" fontId="54" fillId="136" borderId="23" xfId="36" applyFont="1" applyFill="1" applyBorder="1" applyAlignment="1" applyProtection="1">
      <alignment horizontal="right" vertical="center"/>
    </xf>
    <xf numFmtId="168" fontId="158" fillId="136" borderId="51" xfId="36" applyFont="1" applyFill="1" applyBorder="1" applyAlignment="1" applyProtection="1">
      <alignment horizontal="center" vertical="center"/>
    </xf>
    <xf numFmtId="168" fontId="158" fillId="136" borderId="23" xfId="36" applyFont="1" applyFill="1" applyBorder="1" applyAlignment="1" applyProtection="1">
      <alignment horizontal="center" vertical="center"/>
    </xf>
    <xf numFmtId="0" fontId="39" fillId="18" borderId="39" xfId="0" applyFont="1" applyFill="1" applyBorder="1" applyAlignment="1">
      <alignment horizontal="center" vertical="center" wrapText="1"/>
    </xf>
    <xf numFmtId="0" fontId="39" fillId="18" borderId="40" xfId="0" applyFont="1" applyFill="1" applyBorder="1" applyAlignment="1">
      <alignment horizontal="center" vertical="center" wrapText="1"/>
    </xf>
    <xf numFmtId="0" fontId="54" fillId="19" borderId="68" xfId="0" applyFont="1" applyFill="1" applyBorder="1" applyAlignment="1">
      <alignment horizontal="center" vertical="center" wrapText="1"/>
    </xf>
    <xf numFmtId="0" fontId="266" fillId="136" borderId="26" xfId="0" applyFont="1" applyFill="1" applyBorder="1" applyAlignment="1">
      <alignment horizontal="center" vertical="center" wrapText="1"/>
    </xf>
    <xf numFmtId="0" fontId="266" fillId="136" borderId="66" xfId="0" applyFont="1" applyFill="1" applyBorder="1" applyAlignment="1">
      <alignment horizontal="center" vertical="center" wrapText="1"/>
    </xf>
    <xf numFmtId="0" fontId="207" fillId="136" borderId="50" xfId="0" applyFont="1" applyFill="1" applyBorder="1" applyAlignment="1">
      <alignment horizontal="center" vertical="center" wrapText="1"/>
    </xf>
    <xf numFmtId="0" fontId="207" fillId="136" borderId="22" xfId="0" applyFont="1" applyFill="1" applyBorder="1" applyAlignment="1">
      <alignment horizontal="center" vertical="center" wrapText="1"/>
    </xf>
    <xf numFmtId="0" fontId="22" fillId="136" borderId="51" xfId="0" applyFont="1" applyFill="1" applyBorder="1" applyAlignment="1">
      <alignment horizontal="justify" vertical="center" wrapText="1"/>
    </xf>
    <xf numFmtId="0" fontId="22" fillId="136" borderId="3" xfId="0" applyFont="1" applyFill="1" applyBorder="1" applyAlignment="1">
      <alignment horizontal="justify" vertical="center" wrapText="1"/>
    </xf>
    <xf numFmtId="0" fontId="59" fillId="136" borderId="51" xfId="0" applyFont="1" applyFill="1" applyBorder="1" applyAlignment="1">
      <alignment horizontal="center" vertical="center" wrapText="1"/>
    </xf>
    <xf numFmtId="0" fontId="59" fillId="136" borderId="23" xfId="0" applyFont="1" applyFill="1" applyBorder="1" applyAlignment="1">
      <alignment horizontal="center" vertical="center" wrapText="1"/>
    </xf>
    <xf numFmtId="0" fontId="272" fillId="136" borderId="51" xfId="0" applyFont="1" applyFill="1" applyBorder="1" applyAlignment="1">
      <alignment horizontal="center" vertical="center" wrapText="1"/>
    </xf>
    <xf numFmtId="0" fontId="272" fillId="136" borderId="23" xfId="0" applyFont="1" applyFill="1" applyBorder="1" applyAlignment="1">
      <alignment horizontal="center" vertical="center" wrapText="1"/>
    </xf>
    <xf numFmtId="0" fontId="267" fillId="132" borderId="26" xfId="0" applyFont="1" applyFill="1" applyBorder="1" applyAlignment="1">
      <alignment horizontal="center" vertical="center" wrapText="1"/>
    </xf>
    <xf numFmtId="0" fontId="266" fillId="132" borderId="103" xfId="0" applyFont="1" applyFill="1" applyBorder="1" applyAlignment="1">
      <alignment horizontal="center" vertical="center" wrapText="1"/>
    </xf>
    <xf numFmtId="173" fontId="59" fillId="17" borderId="4" xfId="2" applyNumberFormat="1" applyFont="1" applyFill="1" applyBorder="1" applyAlignment="1" applyProtection="1">
      <alignment horizontal="right" vertical="center"/>
    </xf>
    <xf numFmtId="173" fontId="158" fillId="17" borderId="4" xfId="2" applyNumberFormat="1" applyFont="1" applyFill="1" applyBorder="1" applyAlignment="1" applyProtection="1">
      <alignment horizontal="right" vertical="center"/>
    </xf>
    <xf numFmtId="1" fontId="158" fillId="17" borderId="4" xfId="36" applyNumberFormat="1" applyFont="1" applyFill="1" applyBorder="1" applyAlignment="1" applyProtection="1">
      <alignment horizontal="center" vertical="center"/>
    </xf>
    <xf numFmtId="173" fontId="54" fillId="17" borderId="4" xfId="36" applyNumberFormat="1" applyFont="1" applyFill="1" applyBorder="1" applyAlignment="1" applyProtection="1">
      <alignment horizontal="right" vertical="center"/>
    </xf>
    <xf numFmtId="9" fontId="59" fillId="17" borderId="4" xfId="3" applyFont="1" applyFill="1" applyBorder="1" applyAlignment="1" applyProtection="1">
      <alignment horizontal="center" vertical="center"/>
    </xf>
    <xf numFmtId="173" fontId="59" fillId="136" borderId="51" xfId="2" applyNumberFormat="1" applyFont="1" applyFill="1" applyBorder="1" applyAlignment="1" applyProtection="1">
      <alignment horizontal="right" vertical="center"/>
    </xf>
    <xf numFmtId="173" fontId="59" fillId="136" borderId="23" xfId="2" applyNumberFormat="1" applyFont="1" applyFill="1" applyBorder="1" applyAlignment="1" applyProtection="1">
      <alignment horizontal="right" vertical="center"/>
    </xf>
    <xf numFmtId="173" fontId="158" fillId="136" borderId="51" xfId="2" applyNumberFormat="1" applyFont="1" applyFill="1" applyBorder="1" applyAlignment="1" applyProtection="1">
      <alignment horizontal="right" vertical="center"/>
    </xf>
    <xf numFmtId="173" fontId="158" fillId="136" borderId="23" xfId="2" applyNumberFormat="1" applyFont="1" applyFill="1" applyBorder="1" applyAlignment="1" applyProtection="1">
      <alignment horizontal="right" vertical="center"/>
    </xf>
    <xf numFmtId="1" fontId="158" fillId="136" borderId="20" xfId="36" applyNumberFormat="1" applyFont="1" applyFill="1" applyBorder="1" applyAlignment="1" applyProtection="1">
      <alignment horizontal="center" vertical="center"/>
    </xf>
    <xf numFmtId="1" fontId="158" fillId="136" borderId="23" xfId="36" applyNumberFormat="1" applyFont="1" applyFill="1" applyBorder="1" applyAlignment="1" applyProtection="1">
      <alignment horizontal="center" vertical="center"/>
    </xf>
    <xf numFmtId="1" fontId="59" fillId="136" borderId="51" xfId="36" applyNumberFormat="1" applyFont="1" applyFill="1" applyBorder="1" applyAlignment="1" applyProtection="1">
      <alignment horizontal="center" vertical="center"/>
    </xf>
    <xf numFmtId="1" fontId="59" fillId="136" borderId="23" xfId="36" applyNumberFormat="1" applyFont="1" applyFill="1" applyBorder="1" applyAlignment="1" applyProtection="1">
      <alignment horizontal="center" vertical="center"/>
    </xf>
    <xf numFmtId="173" fontId="157" fillId="136" borderId="51" xfId="2" applyNumberFormat="1" applyFont="1" applyFill="1" applyBorder="1" applyAlignment="1" applyProtection="1">
      <alignment horizontal="right" vertical="center"/>
    </xf>
    <xf numFmtId="173" fontId="157" fillId="136" borderId="23" xfId="2" applyNumberFormat="1" applyFont="1" applyFill="1" applyBorder="1" applyAlignment="1" applyProtection="1">
      <alignment horizontal="right" vertical="center"/>
    </xf>
    <xf numFmtId="173" fontId="54" fillId="136" borderId="51" xfId="2" applyNumberFormat="1" applyFont="1" applyFill="1" applyBorder="1" applyAlignment="1" applyProtection="1">
      <alignment horizontal="right" vertical="center"/>
    </xf>
    <xf numFmtId="173" fontId="54" fillId="136" borderId="23" xfId="2" applyNumberFormat="1" applyFont="1" applyFill="1" applyBorder="1" applyAlignment="1" applyProtection="1">
      <alignment horizontal="right" vertical="center"/>
    </xf>
    <xf numFmtId="10" fontId="59" fillId="136" borderId="51" xfId="3" applyNumberFormat="1" applyFont="1" applyFill="1" applyBorder="1" applyAlignment="1" applyProtection="1">
      <alignment horizontal="center" vertical="center"/>
    </xf>
    <xf numFmtId="10" fontId="59" fillId="136" borderId="23" xfId="3" applyNumberFormat="1" applyFont="1" applyFill="1" applyBorder="1" applyAlignment="1" applyProtection="1">
      <alignment horizontal="center" vertical="center"/>
    </xf>
    <xf numFmtId="173" fontId="54" fillId="136" borderId="51" xfId="36" applyNumberFormat="1" applyFont="1" applyFill="1" applyBorder="1" applyAlignment="1" applyProtection="1">
      <alignment horizontal="right" vertical="center"/>
    </xf>
    <xf numFmtId="173" fontId="54" fillId="136" borderId="23" xfId="36" applyNumberFormat="1" applyFont="1" applyFill="1" applyBorder="1" applyAlignment="1" applyProtection="1">
      <alignment horizontal="right" vertical="center"/>
    </xf>
    <xf numFmtId="9" fontId="59" fillId="136" borderId="51" xfId="3" applyFont="1" applyFill="1" applyBorder="1" applyAlignment="1" applyProtection="1">
      <alignment horizontal="center" vertical="center"/>
    </xf>
    <xf numFmtId="9" fontId="59" fillId="136" borderId="23" xfId="3" applyFont="1" applyFill="1" applyBorder="1" applyAlignment="1" applyProtection="1">
      <alignment horizontal="center" vertical="center"/>
    </xf>
    <xf numFmtId="175" fontId="122" fillId="136" borderId="51" xfId="2" applyFont="1" applyFill="1" applyBorder="1" applyAlignment="1" applyProtection="1">
      <alignment vertical="center"/>
    </xf>
    <xf numFmtId="175" fontId="122" fillId="136" borderId="23" xfId="2" applyFont="1" applyFill="1" applyBorder="1" applyAlignment="1" applyProtection="1">
      <alignment vertical="center"/>
    </xf>
    <xf numFmtId="173" fontId="157" fillId="136" borderId="51" xfId="2" applyNumberFormat="1" applyFont="1" applyFill="1" applyBorder="1" applyAlignment="1" applyProtection="1">
      <alignment vertical="center"/>
    </xf>
    <xf numFmtId="173" fontId="157" fillId="136" borderId="23" xfId="2" applyNumberFormat="1" applyFont="1" applyFill="1" applyBorder="1" applyAlignment="1" applyProtection="1">
      <alignment vertical="center"/>
    </xf>
    <xf numFmtId="1" fontId="262" fillId="136" borderId="51" xfId="36" applyNumberFormat="1" applyFont="1" applyFill="1" applyBorder="1" applyAlignment="1" applyProtection="1">
      <alignment horizontal="center" vertical="center"/>
    </xf>
    <xf numFmtId="1" fontId="262" fillId="136" borderId="23" xfId="36" applyNumberFormat="1" applyFont="1" applyFill="1" applyBorder="1" applyAlignment="1" applyProtection="1">
      <alignment horizontal="center" vertical="center"/>
    </xf>
    <xf numFmtId="14" fontId="264" fillId="136" borderId="51" xfId="36" applyNumberFormat="1" applyFont="1" applyFill="1" applyBorder="1" applyAlignment="1" applyProtection="1">
      <alignment horizontal="center" vertical="center"/>
    </xf>
    <xf numFmtId="14" fontId="264" fillId="136" borderId="23" xfId="36" applyNumberFormat="1" applyFont="1" applyFill="1" applyBorder="1" applyAlignment="1" applyProtection="1">
      <alignment horizontal="center" vertical="center"/>
    </xf>
    <xf numFmtId="14" fontId="262" fillId="136" borderId="51" xfId="36" applyNumberFormat="1" applyFont="1" applyFill="1" applyBorder="1" applyAlignment="1" applyProtection="1">
      <alignment horizontal="center" vertical="center" wrapText="1"/>
    </xf>
    <xf numFmtId="14" fontId="262" fillId="136" borderId="23" xfId="36" applyNumberFormat="1" applyFont="1" applyFill="1" applyBorder="1" applyAlignment="1" applyProtection="1">
      <alignment horizontal="center" vertical="center" wrapText="1"/>
    </xf>
    <xf numFmtId="14" fontId="262" fillId="136" borderId="58" xfId="36" applyNumberFormat="1" applyFont="1" applyFill="1" applyBorder="1" applyAlignment="1" applyProtection="1">
      <alignment horizontal="center" vertical="center"/>
    </xf>
    <xf numFmtId="14" fontId="262" fillId="136" borderId="91" xfId="36" applyNumberFormat="1" applyFont="1" applyFill="1" applyBorder="1" applyAlignment="1" applyProtection="1">
      <alignment horizontal="center" vertical="center"/>
    </xf>
    <xf numFmtId="1" fontId="122" fillId="136" borderId="51" xfId="36" applyNumberFormat="1" applyFont="1" applyFill="1" applyBorder="1" applyAlignment="1" applyProtection="1">
      <alignment horizontal="center" vertical="center"/>
    </xf>
    <xf numFmtId="1" fontId="122" fillId="136" borderId="23" xfId="36" applyNumberFormat="1" applyFont="1" applyFill="1" applyBorder="1" applyAlignment="1" applyProtection="1">
      <alignment horizontal="center" vertical="center"/>
    </xf>
    <xf numFmtId="1" fontId="59" fillId="136" borderId="51" xfId="1" applyNumberFormat="1" applyFont="1" applyFill="1" applyBorder="1" applyAlignment="1" applyProtection="1">
      <alignment horizontal="center" vertical="center"/>
    </xf>
    <xf numFmtId="1" fontId="59" fillId="136" borderId="23" xfId="1" applyNumberFormat="1" applyFont="1" applyFill="1" applyBorder="1" applyAlignment="1" applyProtection="1">
      <alignment horizontal="center" vertical="center"/>
    </xf>
    <xf numFmtId="173" fontId="59" fillId="132" borderId="51" xfId="2" applyNumberFormat="1" applyFont="1" applyFill="1" applyBorder="1" applyAlignment="1" applyProtection="1">
      <alignment horizontal="right" vertical="center"/>
    </xf>
    <xf numFmtId="173" fontId="59" fillId="132" borderId="14" xfId="2" applyNumberFormat="1" applyFont="1" applyFill="1" applyBorder="1" applyAlignment="1" applyProtection="1">
      <alignment horizontal="right" vertical="center"/>
    </xf>
    <xf numFmtId="173" fontId="158" fillId="132" borderId="51" xfId="2" applyNumberFormat="1" applyFont="1" applyFill="1" applyBorder="1" applyAlignment="1" applyProtection="1">
      <alignment horizontal="right" vertical="center"/>
    </xf>
    <xf numFmtId="173" fontId="158" fillId="132" borderId="14" xfId="2" applyNumberFormat="1" applyFont="1" applyFill="1" applyBorder="1" applyAlignment="1" applyProtection="1">
      <alignment horizontal="right" vertical="center"/>
    </xf>
    <xf numFmtId="10" fontId="59" fillId="132" borderId="51" xfId="3" applyNumberFormat="1" applyFont="1" applyFill="1" applyBorder="1" applyAlignment="1" applyProtection="1">
      <alignment horizontal="center" vertical="center"/>
    </xf>
    <xf numFmtId="10" fontId="59" fillId="132" borderId="14" xfId="3" applyNumberFormat="1" applyFont="1" applyFill="1" applyBorder="1" applyAlignment="1" applyProtection="1">
      <alignment horizontal="center" vertical="center"/>
    </xf>
    <xf numFmtId="173" fontId="54" fillId="132" borderId="51" xfId="36" applyNumberFormat="1" applyFont="1" applyFill="1" applyBorder="1" applyAlignment="1" applyProtection="1">
      <alignment horizontal="center" vertical="center"/>
    </xf>
    <xf numFmtId="173" fontId="54" fillId="132" borderId="14" xfId="36" applyNumberFormat="1" applyFont="1" applyFill="1" applyBorder="1" applyAlignment="1" applyProtection="1">
      <alignment horizontal="center" vertical="center"/>
    </xf>
    <xf numFmtId="9" fontId="59" fillId="132" borderId="51" xfId="3" applyFont="1" applyFill="1" applyBorder="1" applyAlignment="1" applyProtection="1">
      <alignment horizontal="center" vertical="center"/>
    </xf>
    <xf numFmtId="9" fontId="59" fillId="132" borderId="14" xfId="3" applyFont="1" applyFill="1" applyBorder="1" applyAlignment="1" applyProtection="1">
      <alignment horizontal="center" vertical="center"/>
    </xf>
    <xf numFmtId="175" fontId="122" fillId="132" borderId="51" xfId="2" applyFont="1" applyFill="1" applyBorder="1" applyAlignment="1" applyProtection="1">
      <alignment vertical="center"/>
    </xf>
    <xf numFmtId="175" fontId="122" fillId="132" borderId="14" xfId="2" applyFont="1" applyFill="1" applyBorder="1" applyAlignment="1" applyProtection="1">
      <alignment vertical="center"/>
    </xf>
    <xf numFmtId="173" fontId="157" fillId="132" borderId="51" xfId="2" applyNumberFormat="1" applyFont="1" applyFill="1" applyBorder="1" applyAlignment="1" applyProtection="1">
      <alignment vertical="center"/>
    </xf>
    <xf numFmtId="173" fontId="157" fillId="132" borderId="14" xfId="2" applyNumberFormat="1" applyFont="1" applyFill="1" applyBorder="1" applyAlignment="1" applyProtection="1">
      <alignment vertical="center"/>
    </xf>
    <xf numFmtId="173" fontId="157" fillId="132" borderId="51" xfId="2" applyNumberFormat="1" applyFont="1" applyFill="1" applyBorder="1" applyAlignment="1" applyProtection="1">
      <alignment horizontal="right" vertical="center"/>
    </xf>
    <xf numFmtId="173" fontId="157" fillId="132" borderId="14" xfId="2" applyNumberFormat="1" applyFont="1" applyFill="1" applyBorder="1" applyAlignment="1" applyProtection="1">
      <alignment horizontal="right" vertical="center"/>
    </xf>
    <xf numFmtId="0" fontId="262" fillId="132" borderId="51" xfId="0" applyFont="1" applyFill="1" applyBorder="1" applyAlignment="1">
      <alignment horizontal="center" vertical="center" wrapText="1"/>
    </xf>
    <xf numFmtId="0" fontId="262" fillId="132" borderId="14" xfId="0" applyFont="1" applyFill="1" applyBorder="1" applyAlignment="1">
      <alignment horizontal="center" vertical="center" wrapText="1"/>
    </xf>
    <xf numFmtId="168" fontId="54" fillId="132" borderId="51" xfId="36" applyFont="1" applyFill="1" applyBorder="1" applyAlignment="1" applyProtection="1">
      <alignment horizontal="center" vertical="center"/>
    </xf>
    <xf numFmtId="168" fontId="54" fillId="132" borderId="14" xfId="36" applyFont="1" applyFill="1" applyBorder="1" applyAlignment="1" applyProtection="1">
      <alignment horizontal="center" vertical="center"/>
    </xf>
    <xf numFmtId="0" fontId="207" fillId="132" borderId="92" xfId="0" applyFont="1" applyFill="1" applyBorder="1" applyAlignment="1">
      <alignment horizontal="center" vertical="center" wrapText="1"/>
    </xf>
    <xf numFmtId="0" fontId="207" fillId="132" borderId="93" xfId="0" applyFont="1" applyFill="1" applyBorder="1" applyAlignment="1">
      <alignment horizontal="center" vertical="center" wrapText="1"/>
    </xf>
    <xf numFmtId="0" fontId="22" fillId="132" borderId="51" xfId="0" applyFont="1" applyFill="1" applyBorder="1" applyAlignment="1">
      <alignment horizontal="justify" vertical="center" wrapText="1"/>
    </xf>
    <xf numFmtId="0" fontId="22" fillId="132" borderId="14" xfId="0" applyFont="1" applyFill="1" applyBorder="1" applyAlignment="1">
      <alignment horizontal="justify" vertical="center" wrapText="1"/>
    </xf>
    <xf numFmtId="0" fontId="59" fillId="133" borderId="51" xfId="0" applyFont="1" applyFill="1" applyBorder="1" applyAlignment="1">
      <alignment horizontal="center" vertical="center" wrapText="1"/>
    </xf>
    <xf numFmtId="0" fontId="59" fillId="133" borderId="14" xfId="0" applyFont="1" applyFill="1" applyBorder="1" applyAlignment="1">
      <alignment horizontal="center" vertical="center" wrapText="1"/>
    </xf>
    <xf numFmtId="0" fontId="272" fillId="132" borderId="51" xfId="0" applyFont="1" applyFill="1" applyBorder="1" applyAlignment="1">
      <alignment horizontal="center" vertical="center" wrapText="1"/>
    </xf>
    <xf numFmtId="0" fontId="272" fillId="132" borderId="14" xfId="0" applyFont="1" applyFill="1" applyBorder="1" applyAlignment="1">
      <alignment horizontal="center" vertical="center" wrapText="1"/>
    </xf>
    <xf numFmtId="0" fontId="266" fillId="136" borderId="101" xfId="0" applyFont="1" applyFill="1" applyBorder="1" applyAlignment="1">
      <alignment horizontal="center" vertical="center" wrapText="1"/>
    </xf>
    <xf numFmtId="0" fontId="266" fillId="136" borderId="60" xfId="0" applyFont="1" applyFill="1" applyBorder="1" applyAlignment="1">
      <alignment horizontal="center" vertical="center" wrapText="1"/>
    </xf>
    <xf numFmtId="0" fontId="207" fillId="136" borderId="67" xfId="0" applyFont="1" applyFill="1" applyBorder="1" applyAlignment="1">
      <alignment horizontal="center" vertical="center" wrapText="1"/>
    </xf>
    <xf numFmtId="0" fontId="207" fillId="136" borderId="61" xfId="0" applyFont="1" applyFill="1" applyBorder="1" applyAlignment="1">
      <alignment horizontal="center" vertical="center" wrapText="1"/>
    </xf>
    <xf numFmtId="0" fontId="22" fillId="136" borderId="34" xfId="0" applyFont="1" applyFill="1" applyBorder="1" applyAlignment="1">
      <alignment horizontal="justify" vertical="center" wrapText="1"/>
    </xf>
    <xf numFmtId="0" fontId="262" fillId="136" borderId="34" xfId="0" applyFont="1" applyFill="1" applyBorder="1" applyAlignment="1">
      <alignment horizontal="center" vertical="center" wrapText="1"/>
    </xf>
    <xf numFmtId="0" fontId="262" fillId="136" borderId="3" xfId="0" applyFont="1" applyFill="1" applyBorder="1" applyAlignment="1">
      <alignment horizontal="center" vertical="center" wrapText="1"/>
    </xf>
    <xf numFmtId="0" fontId="59" fillId="136" borderId="34" xfId="0" applyFont="1" applyFill="1" applyBorder="1" applyAlignment="1">
      <alignment horizontal="center" vertical="center" wrapText="1"/>
    </xf>
    <xf numFmtId="0" fontId="59" fillId="136" borderId="3" xfId="0" applyFont="1" applyFill="1" applyBorder="1" applyAlignment="1">
      <alignment horizontal="center" vertical="center" wrapText="1"/>
    </xf>
    <xf numFmtId="1" fontId="262" fillId="132" borderId="51" xfId="36" applyNumberFormat="1" applyFont="1" applyFill="1" applyBorder="1" applyAlignment="1" applyProtection="1">
      <alignment horizontal="center" vertical="center"/>
    </xf>
    <xf numFmtId="1" fontId="262" fillId="132" borderId="14" xfId="36" applyNumberFormat="1" applyFont="1" applyFill="1" applyBorder="1" applyAlignment="1" applyProtection="1">
      <alignment horizontal="center" vertical="center"/>
    </xf>
    <xf numFmtId="14" fontId="262" fillId="132" borderId="20" xfId="36" applyNumberFormat="1" applyFont="1" applyFill="1" applyBorder="1" applyAlignment="1" applyProtection="1">
      <alignment horizontal="center" vertical="center"/>
    </xf>
    <xf numFmtId="14" fontId="262" fillId="132" borderId="46" xfId="36" applyNumberFormat="1" applyFont="1" applyFill="1" applyBorder="1" applyAlignment="1" applyProtection="1">
      <alignment horizontal="center" vertical="center"/>
    </xf>
    <xf numFmtId="14" fontId="262" fillId="132" borderId="20" xfId="0" applyNumberFormat="1" applyFont="1" applyFill="1" applyBorder="1" applyAlignment="1">
      <alignment horizontal="center" vertical="center"/>
    </xf>
    <xf numFmtId="14" fontId="262" fillId="132" borderId="46" xfId="0" applyNumberFormat="1" applyFont="1" applyFill="1" applyBorder="1" applyAlignment="1">
      <alignment horizontal="center" vertical="center"/>
    </xf>
    <xf numFmtId="14" fontId="262" fillId="132" borderId="51" xfId="0" applyNumberFormat="1" applyFont="1" applyFill="1" applyBorder="1" applyAlignment="1">
      <alignment horizontal="center" vertical="center" wrapText="1"/>
    </xf>
    <xf numFmtId="14" fontId="262" fillId="132" borderId="14" xfId="0" applyNumberFormat="1" applyFont="1" applyFill="1" applyBorder="1" applyAlignment="1">
      <alignment horizontal="center" vertical="center" wrapText="1"/>
    </xf>
    <xf numFmtId="14" fontId="262" fillId="132" borderId="58" xfId="0" applyNumberFormat="1" applyFont="1" applyFill="1" applyBorder="1" applyAlignment="1">
      <alignment horizontal="center" vertical="center"/>
    </xf>
    <xf numFmtId="14" fontId="262" fillId="132" borderId="63" xfId="0" applyNumberFormat="1" applyFont="1" applyFill="1" applyBorder="1" applyAlignment="1">
      <alignment horizontal="center" vertical="center"/>
    </xf>
    <xf numFmtId="1" fontId="59" fillId="132" borderId="51" xfId="36" applyNumberFormat="1" applyFont="1" applyFill="1" applyBorder="1" applyAlignment="1" applyProtection="1">
      <alignment horizontal="center" vertical="center"/>
    </xf>
    <xf numFmtId="1" fontId="59" fillId="132" borderId="14" xfId="36" applyNumberFormat="1" applyFont="1" applyFill="1" applyBorder="1" applyAlignment="1" applyProtection="1">
      <alignment horizontal="center" vertical="center"/>
    </xf>
    <xf numFmtId="1" fontId="122" fillId="132" borderId="51" xfId="36" applyNumberFormat="1" applyFont="1" applyFill="1" applyBorder="1" applyAlignment="1" applyProtection="1">
      <alignment horizontal="center" vertical="center"/>
    </xf>
    <xf numFmtId="1" fontId="122" fillId="132" borderId="14" xfId="36" applyNumberFormat="1" applyFont="1" applyFill="1" applyBorder="1" applyAlignment="1" applyProtection="1">
      <alignment horizontal="center" vertical="center"/>
    </xf>
    <xf numFmtId="1" fontId="59" fillId="132" borderId="51" xfId="1" applyNumberFormat="1" applyFont="1" applyFill="1" applyBorder="1" applyAlignment="1" applyProtection="1">
      <alignment horizontal="center" vertical="center"/>
    </xf>
    <xf numFmtId="1" fontId="59" fillId="132" borderId="14" xfId="1" applyNumberFormat="1" applyFont="1" applyFill="1" applyBorder="1" applyAlignment="1" applyProtection="1">
      <alignment horizontal="center" vertical="center"/>
    </xf>
    <xf numFmtId="1" fontId="158" fillId="132" borderId="51" xfId="36" applyNumberFormat="1" applyFont="1" applyFill="1" applyBorder="1" applyAlignment="1" applyProtection="1">
      <alignment horizontal="center" vertical="center"/>
    </xf>
    <xf numFmtId="1" fontId="158" fillId="132" borderId="14" xfId="36" applyNumberFormat="1" applyFont="1" applyFill="1" applyBorder="1" applyAlignment="1" applyProtection="1">
      <alignment horizontal="center" vertical="center"/>
    </xf>
    <xf numFmtId="1" fontId="158" fillId="136" borderId="34" xfId="36" applyNumberFormat="1" applyFont="1" applyFill="1" applyBorder="1" applyAlignment="1" applyProtection="1">
      <alignment horizontal="center" vertical="center"/>
    </xf>
    <xf numFmtId="1" fontId="158" fillId="136" borderId="3" xfId="36" applyNumberFormat="1" applyFont="1" applyFill="1" applyBorder="1" applyAlignment="1" applyProtection="1">
      <alignment horizontal="center" vertical="center"/>
    </xf>
    <xf numFmtId="1" fontId="59" fillId="136" borderId="34" xfId="36" applyNumberFormat="1" applyFont="1" applyFill="1" applyBorder="1" applyAlignment="1" applyProtection="1">
      <alignment horizontal="center" vertical="center"/>
    </xf>
    <xf numFmtId="1" fontId="59" fillId="136" borderId="3" xfId="36" applyNumberFormat="1" applyFont="1" applyFill="1" applyBorder="1" applyAlignment="1" applyProtection="1">
      <alignment horizontal="center" vertical="center"/>
    </xf>
    <xf numFmtId="173" fontId="157" fillId="136" borderId="34" xfId="2" applyNumberFormat="1" applyFont="1" applyFill="1" applyBorder="1" applyAlignment="1" applyProtection="1">
      <alignment horizontal="right" vertical="center"/>
    </xf>
    <xf numFmtId="173" fontId="157" fillId="136" borderId="3" xfId="2" applyNumberFormat="1" applyFont="1" applyFill="1" applyBorder="1" applyAlignment="1" applyProtection="1">
      <alignment horizontal="right" vertical="center"/>
    </xf>
    <xf numFmtId="173" fontId="59" fillId="136" borderId="34" xfId="2" applyNumberFormat="1" applyFont="1" applyFill="1" applyBorder="1" applyAlignment="1" applyProtection="1">
      <alignment horizontal="right" vertical="center"/>
    </xf>
    <xf numFmtId="173" fontId="59" fillId="136" borderId="3" xfId="2" applyNumberFormat="1" applyFont="1" applyFill="1" applyBorder="1" applyAlignment="1" applyProtection="1">
      <alignment horizontal="right" vertical="center"/>
    </xf>
    <xf numFmtId="173" fontId="158" fillId="136" borderId="34" xfId="2" applyNumberFormat="1" applyFont="1" applyFill="1" applyBorder="1" applyAlignment="1" applyProtection="1">
      <alignment horizontal="right" vertical="center"/>
    </xf>
    <xf numFmtId="173" fontId="158" fillId="136" borderId="3" xfId="2" applyNumberFormat="1" applyFont="1" applyFill="1" applyBorder="1" applyAlignment="1" applyProtection="1">
      <alignment horizontal="right" vertical="center"/>
    </xf>
    <xf numFmtId="168" fontId="54" fillId="136" borderId="34" xfId="36" applyFont="1" applyFill="1" applyBorder="1" applyAlignment="1" applyProtection="1">
      <alignment horizontal="center" vertical="center"/>
    </xf>
    <xf numFmtId="168" fontId="54" fillId="136" borderId="3" xfId="36" applyFont="1" applyFill="1" applyBorder="1" applyAlignment="1" applyProtection="1">
      <alignment horizontal="center" vertical="center"/>
    </xf>
    <xf numFmtId="10" fontId="59" fillId="136" borderId="34" xfId="3" applyNumberFormat="1" applyFont="1" applyFill="1" applyBorder="1" applyAlignment="1" applyProtection="1">
      <alignment horizontal="center" vertical="center"/>
    </xf>
    <xf numFmtId="10" fontId="59" fillId="136" borderId="3" xfId="3" applyNumberFormat="1" applyFont="1" applyFill="1" applyBorder="1" applyAlignment="1" applyProtection="1">
      <alignment horizontal="center" vertical="center"/>
    </xf>
    <xf numFmtId="173" fontId="54" fillId="136" borderId="34" xfId="36" applyNumberFormat="1" applyFont="1" applyFill="1" applyBorder="1" applyAlignment="1" applyProtection="1">
      <alignment horizontal="right" vertical="center"/>
    </xf>
    <xf numFmtId="173" fontId="54" fillId="136" borderId="3" xfId="36" applyNumberFormat="1" applyFont="1" applyFill="1" applyBorder="1" applyAlignment="1" applyProtection="1">
      <alignment horizontal="right" vertical="center"/>
    </xf>
    <xf numFmtId="9" fontId="59" fillId="136" borderId="34" xfId="3" applyFont="1" applyFill="1" applyBorder="1" applyAlignment="1" applyProtection="1">
      <alignment horizontal="center" vertical="center"/>
    </xf>
    <xf numFmtId="9" fontId="59" fillId="136" borderId="3" xfId="3" applyFont="1" applyFill="1" applyBorder="1" applyAlignment="1" applyProtection="1">
      <alignment horizontal="center" vertical="center"/>
    </xf>
    <xf numFmtId="175" fontId="122" fillId="136" borderId="3" xfId="2" applyFont="1" applyFill="1" applyBorder="1" applyAlignment="1" applyProtection="1">
      <alignment vertical="center"/>
    </xf>
    <xf numFmtId="173" fontId="157" fillId="136" borderId="34" xfId="2" applyNumberFormat="1" applyFont="1" applyFill="1" applyBorder="1" applyAlignment="1" applyProtection="1">
      <alignment vertical="center"/>
    </xf>
    <xf numFmtId="173" fontId="157" fillId="136" borderId="3" xfId="2" applyNumberFormat="1" applyFont="1" applyFill="1" applyBorder="1" applyAlignment="1" applyProtection="1">
      <alignment vertical="center"/>
    </xf>
    <xf numFmtId="0" fontId="272" fillId="136" borderId="34" xfId="0" applyFont="1" applyFill="1" applyBorder="1" applyAlignment="1">
      <alignment horizontal="center" vertical="center" wrapText="1"/>
    </xf>
    <xf numFmtId="0" fontId="272" fillId="136" borderId="3" xfId="0" applyFont="1" applyFill="1" applyBorder="1" applyAlignment="1">
      <alignment horizontal="center" vertical="center" wrapText="1"/>
    </xf>
    <xf numFmtId="168" fontId="54" fillId="136" borderId="34" xfId="36" applyFont="1" applyFill="1" applyBorder="1" applyAlignment="1" applyProtection="1">
      <alignment horizontal="right" vertical="center"/>
    </xf>
    <xf numFmtId="168" fontId="54" fillId="136" borderId="3" xfId="36" applyFont="1" applyFill="1" applyBorder="1" applyAlignment="1" applyProtection="1">
      <alignment horizontal="right" vertical="center"/>
    </xf>
    <xf numFmtId="14" fontId="262" fillId="136" borderId="97" xfId="0" applyNumberFormat="1" applyFont="1" applyFill="1" applyBorder="1" applyAlignment="1">
      <alignment horizontal="center" vertical="center"/>
    </xf>
    <xf numFmtId="14" fontId="262" fillId="136" borderId="62" xfId="0" applyNumberFormat="1" applyFont="1" applyFill="1" applyBorder="1" applyAlignment="1">
      <alignment horizontal="center" vertical="center"/>
    </xf>
    <xf numFmtId="0" fontId="266" fillId="132" borderId="17" xfId="0" applyFont="1" applyFill="1" applyBorder="1" applyAlignment="1">
      <alignment horizontal="center" vertical="center" wrapText="1"/>
    </xf>
    <xf numFmtId="0" fontId="266" fillId="132" borderId="74" xfId="0" applyFont="1" applyFill="1" applyBorder="1" applyAlignment="1">
      <alignment horizontal="center" vertical="center" wrapText="1"/>
    </xf>
    <xf numFmtId="0" fontId="266" fillId="132" borderId="66" xfId="0" applyFont="1" applyFill="1" applyBorder="1" applyAlignment="1">
      <alignment horizontal="center" vertical="center" wrapText="1"/>
    </xf>
    <xf numFmtId="0" fontId="207" fillId="132" borderId="50" xfId="0" applyFont="1" applyFill="1" applyBorder="1" applyAlignment="1">
      <alignment horizontal="center" vertical="center" wrapText="1"/>
    </xf>
    <xf numFmtId="0" fontId="207" fillId="132" borderId="31" xfId="0" applyFont="1" applyFill="1" applyBorder="1" applyAlignment="1">
      <alignment horizontal="center" vertical="center" wrapText="1"/>
    </xf>
    <xf numFmtId="0" fontId="22" fillId="132" borderId="4" xfId="0" applyFont="1" applyFill="1" applyBorder="1" applyAlignment="1">
      <alignment horizontal="justify" vertical="center" wrapText="1"/>
    </xf>
    <xf numFmtId="0" fontId="262" fillId="132" borderId="57" xfId="0" applyFont="1" applyFill="1" applyBorder="1" applyAlignment="1">
      <alignment horizontal="center" vertical="center" wrapText="1"/>
    </xf>
    <xf numFmtId="0" fontId="262" fillId="132" borderId="33" xfId="0" applyFont="1" applyFill="1" applyBorder="1" applyAlignment="1">
      <alignment horizontal="center" vertical="center" wrapText="1"/>
    </xf>
    <xf numFmtId="0" fontId="59" fillId="133" borderId="20" xfId="0" applyFont="1" applyFill="1" applyBorder="1" applyAlignment="1">
      <alignment horizontal="center" vertical="center" wrapText="1"/>
    </xf>
    <xf numFmtId="0" fontId="59" fillId="133" borderId="34" xfId="0" applyFont="1" applyFill="1" applyBorder="1" applyAlignment="1">
      <alignment horizontal="center" vertical="center" wrapText="1"/>
    </xf>
    <xf numFmtId="0" fontId="262" fillId="132" borderId="20" xfId="0" applyFont="1" applyFill="1" applyBorder="1" applyAlignment="1">
      <alignment horizontal="center" vertical="center" wrapText="1"/>
    </xf>
    <xf numFmtId="0" fontId="262" fillId="132" borderId="34" xfId="0" applyFont="1" applyFill="1" applyBorder="1" applyAlignment="1">
      <alignment horizontal="center" vertical="center" wrapText="1"/>
    </xf>
    <xf numFmtId="0" fontId="262" fillId="132" borderId="23" xfId="0" applyFont="1" applyFill="1" applyBorder="1" applyAlignment="1">
      <alignment horizontal="center" vertical="center" wrapText="1"/>
    </xf>
    <xf numFmtId="1" fontId="262" fillId="136" borderId="34" xfId="36" applyNumberFormat="1" applyFont="1" applyFill="1" applyBorder="1" applyAlignment="1" applyProtection="1">
      <alignment horizontal="center" vertical="center"/>
    </xf>
    <xf numFmtId="1" fontId="262" fillId="136" borderId="3" xfId="36" applyNumberFormat="1" applyFont="1" applyFill="1" applyBorder="1" applyAlignment="1" applyProtection="1">
      <alignment horizontal="center" vertical="center"/>
    </xf>
    <xf numFmtId="14" fontId="264" fillId="136" borderId="23" xfId="0" applyNumberFormat="1" applyFont="1" applyFill="1" applyBorder="1" applyAlignment="1">
      <alignment horizontal="center" vertical="center"/>
    </xf>
    <xf numFmtId="14" fontId="262" fillId="136" borderId="34" xfId="0" applyNumberFormat="1" applyFont="1" applyFill="1" applyBorder="1" applyAlignment="1">
      <alignment horizontal="center" vertical="center" wrapText="1"/>
    </xf>
    <xf numFmtId="14" fontId="262" fillId="136" borderId="3" xfId="0" applyNumberFormat="1" applyFont="1" applyFill="1" applyBorder="1" applyAlignment="1">
      <alignment horizontal="center" vertical="center" wrapText="1"/>
    </xf>
    <xf numFmtId="1" fontId="59" fillId="136" borderId="34" xfId="1" applyNumberFormat="1" applyFont="1" applyFill="1" applyBorder="1" applyAlignment="1" applyProtection="1">
      <alignment horizontal="center" vertical="center"/>
    </xf>
    <xf numFmtId="1" fontId="59" fillId="136" borderId="3" xfId="1" applyNumberFormat="1" applyFont="1" applyFill="1" applyBorder="1" applyAlignment="1" applyProtection="1">
      <alignment horizontal="center" vertical="center"/>
    </xf>
    <xf numFmtId="1" fontId="122" fillId="136" borderId="34" xfId="36" applyNumberFormat="1" applyFont="1" applyFill="1" applyBorder="1" applyAlignment="1" applyProtection="1">
      <alignment horizontal="center" vertical="center"/>
    </xf>
    <xf numFmtId="1" fontId="122" fillId="136" borderId="3" xfId="36" applyNumberFormat="1" applyFont="1" applyFill="1" applyBorder="1" applyAlignment="1" applyProtection="1">
      <alignment horizontal="center" vertical="center"/>
    </xf>
    <xf numFmtId="1" fontId="122" fillId="132" borderId="20" xfId="36" applyNumberFormat="1" applyFont="1" applyFill="1" applyBorder="1" applyAlignment="1" applyProtection="1">
      <alignment horizontal="center" vertical="center"/>
    </xf>
    <xf numFmtId="1" fontId="122" fillId="132" borderId="34" xfId="36" applyNumberFormat="1" applyFont="1" applyFill="1" applyBorder="1" applyAlignment="1" applyProtection="1">
      <alignment horizontal="center" vertical="center"/>
    </xf>
    <xf numFmtId="1" fontId="59" fillId="132" borderId="20" xfId="36" applyNumberFormat="1" applyFont="1" applyFill="1" applyBorder="1" applyAlignment="1" applyProtection="1">
      <alignment horizontal="center" vertical="center"/>
    </xf>
    <xf numFmtId="1" fontId="59" fillId="132" borderId="34" xfId="36" applyNumberFormat="1" applyFont="1" applyFill="1" applyBorder="1" applyAlignment="1" applyProtection="1">
      <alignment horizontal="center" vertical="center"/>
    </xf>
    <xf numFmtId="173" fontId="59" fillId="132" borderId="20" xfId="2" applyNumberFormat="1" applyFont="1" applyFill="1" applyBorder="1" applyAlignment="1" applyProtection="1">
      <alignment horizontal="right" vertical="center"/>
    </xf>
    <xf numFmtId="173" fontId="59" fillId="132" borderId="23" xfId="2" applyNumberFormat="1" applyFont="1" applyFill="1" applyBorder="1" applyAlignment="1" applyProtection="1">
      <alignment horizontal="right" vertical="center"/>
    </xf>
    <xf numFmtId="173" fontId="158" fillId="132" borderId="20" xfId="2" applyNumberFormat="1" applyFont="1" applyFill="1" applyBorder="1" applyAlignment="1" applyProtection="1">
      <alignment horizontal="right" vertical="center"/>
    </xf>
    <xf numFmtId="173" fontId="158" fillId="132" borderId="23" xfId="2" applyNumberFormat="1" applyFont="1" applyFill="1" applyBorder="1" applyAlignment="1" applyProtection="1">
      <alignment horizontal="right" vertical="center"/>
    </xf>
    <xf numFmtId="1" fontId="158" fillId="132" borderId="20" xfId="36" applyNumberFormat="1" applyFont="1" applyFill="1" applyBorder="1" applyAlignment="1" applyProtection="1">
      <alignment horizontal="center" vertical="center"/>
    </xf>
    <xf numFmtId="1" fontId="158" fillId="132" borderId="23" xfId="36" applyNumberFormat="1" applyFont="1" applyFill="1" applyBorder="1" applyAlignment="1" applyProtection="1">
      <alignment horizontal="center" vertical="center"/>
    </xf>
    <xf numFmtId="173" fontId="157" fillId="132" borderId="20" xfId="2" applyNumberFormat="1" applyFont="1" applyFill="1" applyBorder="1" applyAlignment="1" applyProtection="1">
      <alignment vertical="center"/>
    </xf>
    <xf numFmtId="173" fontId="157" fillId="132" borderId="23" xfId="2" applyNumberFormat="1" applyFont="1" applyFill="1" applyBorder="1" applyAlignment="1" applyProtection="1">
      <alignment vertical="center"/>
    </xf>
    <xf numFmtId="173" fontId="157" fillId="132" borderId="20" xfId="2" applyNumberFormat="1" applyFont="1" applyFill="1" applyBorder="1" applyAlignment="1" applyProtection="1">
      <alignment horizontal="right" vertical="center"/>
    </xf>
    <xf numFmtId="173" fontId="157" fillId="132" borderId="23" xfId="2" applyNumberFormat="1" applyFont="1" applyFill="1" applyBorder="1" applyAlignment="1" applyProtection="1">
      <alignment horizontal="right" vertical="center"/>
    </xf>
    <xf numFmtId="168" fontId="54" fillId="132" borderId="20" xfId="36" applyFont="1" applyFill="1" applyBorder="1" applyAlignment="1" applyProtection="1">
      <alignment horizontal="right" vertical="center"/>
    </xf>
    <xf numFmtId="168" fontId="54" fillId="132" borderId="23" xfId="36" applyFont="1" applyFill="1" applyBorder="1" applyAlignment="1" applyProtection="1">
      <alignment horizontal="right" vertical="center"/>
    </xf>
    <xf numFmtId="168" fontId="54" fillId="132" borderId="20" xfId="36" applyFont="1" applyFill="1" applyBorder="1" applyAlignment="1" applyProtection="1">
      <alignment horizontal="center" vertical="center"/>
    </xf>
    <xf numFmtId="168" fontId="54" fillId="132" borderId="23" xfId="36" applyFont="1" applyFill="1" applyBorder="1" applyAlignment="1" applyProtection="1">
      <alignment horizontal="center" vertical="center"/>
    </xf>
    <xf numFmtId="10" fontId="59" fillId="132" borderId="20" xfId="3" applyNumberFormat="1" applyFont="1" applyFill="1" applyBorder="1" applyAlignment="1" applyProtection="1">
      <alignment horizontal="center" vertical="center"/>
    </xf>
    <xf numFmtId="10" fontId="59" fillId="132" borderId="23" xfId="3" applyNumberFormat="1" applyFont="1" applyFill="1" applyBorder="1" applyAlignment="1" applyProtection="1">
      <alignment horizontal="center" vertical="center"/>
    </xf>
    <xf numFmtId="173" fontId="54" fillId="132" borderId="20" xfId="36" applyNumberFormat="1" applyFont="1" applyFill="1" applyBorder="1" applyAlignment="1" applyProtection="1">
      <alignment horizontal="right" vertical="center"/>
    </xf>
    <xf numFmtId="173" fontId="54" fillId="132" borderId="23" xfId="36" applyNumberFormat="1" applyFont="1" applyFill="1" applyBorder="1" applyAlignment="1" applyProtection="1">
      <alignment horizontal="right" vertical="center"/>
    </xf>
    <xf numFmtId="9" fontId="59" fillId="132" borderId="4" xfId="3" applyFont="1" applyFill="1" applyBorder="1" applyAlignment="1" applyProtection="1">
      <alignment horizontal="center" vertical="center"/>
    </xf>
    <xf numFmtId="175" fontId="122" fillId="132" borderId="20" xfId="2" applyFont="1" applyFill="1" applyBorder="1" applyAlignment="1" applyProtection="1">
      <alignment vertical="center"/>
    </xf>
    <xf numFmtId="175" fontId="122" fillId="132" borderId="3" xfId="2" applyFont="1" applyFill="1" applyBorder="1" applyAlignment="1" applyProtection="1">
      <alignment vertical="center"/>
    </xf>
    <xf numFmtId="0" fontId="262" fillId="134" borderId="4" xfId="0" applyFont="1" applyFill="1" applyBorder="1" applyAlignment="1">
      <alignment horizontal="center" vertical="center" wrapText="1"/>
    </xf>
    <xf numFmtId="0" fontId="262" fillId="134" borderId="14" xfId="0" applyFont="1" applyFill="1" applyBorder="1" applyAlignment="1">
      <alignment horizontal="center" vertical="center" wrapText="1"/>
    </xf>
    <xf numFmtId="168" fontId="54" fillId="134" borderId="4" xfId="36" applyFont="1" applyFill="1" applyBorder="1" applyAlignment="1" applyProtection="1">
      <alignment horizontal="right" vertical="center"/>
    </xf>
    <xf numFmtId="168" fontId="54" fillId="134" borderId="14" xfId="36" applyFont="1" applyFill="1" applyBorder="1" applyAlignment="1" applyProtection="1">
      <alignment horizontal="right" vertical="center"/>
    </xf>
    <xf numFmtId="168" fontId="54" fillId="134" borderId="4" xfId="36" applyFont="1" applyFill="1" applyBorder="1" applyAlignment="1" applyProtection="1">
      <alignment horizontal="center" vertical="center"/>
    </xf>
    <xf numFmtId="168" fontId="54" fillId="134" borderId="14" xfId="36" applyFont="1" applyFill="1" applyBorder="1" applyAlignment="1" applyProtection="1">
      <alignment horizontal="center" vertical="center"/>
    </xf>
    <xf numFmtId="10" fontId="59" fillId="134" borderId="4" xfId="3" applyNumberFormat="1" applyFont="1" applyFill="1" applyBorder="1" applyAlignment="1" applyProtection="1">
      <alignment horizontal="center" vertical="center"/>
    </xf>
    <xf numFmtId="10" fontId="59" fillId="134" borderId="14" xfId="3" applyNumberFormat="1" applyFont="1" applyFill="1" applyBorder="1" applyAlignment="1" applyProtection="1">
      <alignment horizontal="center" vertical="center"/>
    </xf>
    <xf numFmtId="173" fontId="54" fillId="134" borderId="4" xfId="36" applyNumberFormat="1" applyFont="1" applyFill="1" applyBorder="1" applyAlignment="1" applyProtection="1">
      <alignment horizontal="right" vertical="center"/>
    </xf>
    <xf numFmtId="173" fontId="54" fillId="134" borderId="14" xfId="36" applyNumberFormat="1" applyFont="1" applyFill="1" applyBorder="1" applyAlignment="1" applyProtection="1">
      <alignment horizontal="right" vertical="center"/>
    </xf>
    <xf numFmtId="14" fontId="262" fillId="132" borderId="4" xfId="0" applyNumberFormat="1" applyFont="1" applyFill="1" applyBorder="1" applyAlignment="1">
      <alignment horizontal="center" vertical="center" wrapText="1"/>
    </xf>
    <xf numFmtId="14" fontId="262" fillId="132" borderId="32" xfId="0" applyNumberFormat="1" applyFont="1" applyFill="1" applyBorder="1" applyAlignment="1">
      <alignment horizontal="center" vertical="center"/>
    </xf>
    <xf numFmtId="0" fontId="207" fillId="134" borderId="31" xfId="0" applyFont="1" applyFill="1" applyBorder="1" applyAlignment="1">
      <alignment horizontal="center" vertical="center" wrapText="1"/>
    </xf>
    <xf numFmtId="0" fontId="207" fillId="134" borderId="90" xfId="0" applyFont="1" applyFill="1" applyBorder="1" applyAlignment="1">
      <alignment horizontal="center" vertical="center" wrapText="1"/>
    </xf>
    <xf numFmtId="0" fontId="22" fillId="136" borderId="23" xfId="0" applyFont="1" applyFill="1" applyBorder="1" applyAlignment="1">
      <alignment horizontal="justify" vertical="center" wrapText="1"/>
    </xf>
    <xf numFmtId="0" fontId="22" fillId="136" borderId="46" xfId="0" applyFont="1" applyFill="1" applyBorder="1" applyAlignment="1">
      <alignment horizontal="justify" vertical="center" wrapText="1"/>
    </xf>
    <xf numFmtId="0" fontId="59" fillId="137" borderId="4" xfId="0" applyFont="1" applyFill="1" applyBorder="1" applyAlignment="1">
      <alignment horizontal="center" vertical="center" wrapText="1"/>
    </xf>
    <xf numFmtId="0" fontId="59" fillId="137" borderId="14" xfId="0" applyFont="1" applyFill="1" applyBorder="1" applyAlignment="1">
      <alignment horizontal="center" vertical="center" wrapText="1"/>
    </xf>
    <xf numFmtId="0" fontId="272" fillId="134" borderId="4" xfId="0" applyFont="1" applyFill="1" applyBorder="1" applyAlignment="1">
      <alignment horizontal="center" vertical="center" wrapText="1"/>
    </xf>
    <xf numFmtId="0" fontId="272" fillId="134" borderId="14" xfId="0" applyFont="1" applyFill="1" applyBorder="1" applyAlignment="1">
      <alignment horizontal="center" vertical="center" wrapText="1"/>
    </xf>
    <xf numFmtId="1" fontId="262" fillId="132" borderId="20" xfId="36" applyNumberFormat="1" applyFont="1" applyFill="1" applyBorder="1" applyAlignment="1" applyProtection="1">
      <alignment horizontal="center" vertical="center"/>
    </xf>
    <xf numFmtId="1" fontId="262" fillId="132" borderId="34" xfId="36" applyNumberFormat="1" applyFont="1" applyFill="1" applyBorder="1" applyAlignment="1" applyProtection="1">
      <alignment horizontal="center" vertical="center"/>
    </xf>
    <xf numFmtId="14" fontId="264" fillId="132" borderId="51" xfId="0" applyNumberFormat="1" applyFont="1" applyFill="1" applyBorder="1" applyAlignment="1">
      <alignment horizontal="center" vertical="center"/>
    </xf>
    <xf numFmtId="14" fontId="264" fillId="132" borderId="4" xfId="0" applyNumberFormat="1" applyFont="1" applyFill="1" applyBorder="1" applyAlignment="1">
      <alignment horizontal="center" vertical="center"/>
    </xf>
    <xf numFmtId="1" fontId="59" fillId="134" borderId="3" xfId="36" applyNumberFormat="1" applyFont="1" applyFill="1" applyBorder="1" applyAlignment="1" applyProtection="1">
      <alignment horizontal="center" vertical="center"/>
    </xf>
    <xf numFmtId="1" fontId="59" fillId="134" borderId="23" xfId="36" applyNumberFormat="1" applyFont="1" applyFill="1" applyBorder="1" applyAlignment="1" applyProtection="1">
      <alignment horizontal="center" vertical="center"/>
    </xf>
    <xf numFmtId="1" fontId="59" fillId="134" borderId="46" xfId="36" applyNumberFormat="1" applyFont="1" applyFill="1" applyBorder="1" applyAlignment="1" applyProtection="1">
      <alignment horizontal="center" vertical="center"/>
    </xf>
    <xf numFmtId="173" fontId="158" fillId="134" borderId="4" xfId="2" applyNumberFormat="1" applyFont="1" applyFill="1" applyBorder="1" applyAlignment="1" applyProtection="1">
      <alignment horizontal="right" vertical="center"/>
    </xf>
    <xf numFmtId="173" fontId="158" fillId="134" borderId="14" xfId="2" applyNumberFormat="1" applyFont="1" applyFill="1" applyBorder="1" applyAlignment="1" applyProtection="1">
      <alignment horizontal="right" vertical="center"/>
    </xf>
    <xf numFmtId="1" fontId="158" fillId="134" borderId="3" xfId="36" applyNumberFormat="1" applyFont="1" applyFill="1" applyBorder="1" applyAlignment="1" applyProtection="1">
      <alignment horizontal="center" vertical="center"/>
    </xf>
    <xf numFmtId="1" fontId="158" fillId="134" borderId="23" xfId="36" applyNumberFormat="1" applyFont="1" applyFill="1" applyBorder="1" applyAlignment="1" applyProtection="1">
      <alignment horizontal="center" vertical="center"/>
    </xf>
    <xf numFmtId="1" fontId="158" fillId="134" borderId="46" xfId="36" applyNumberFormat="1" applyFont="1" applyFill="1" applyBorder="1" applyAlignment="1" applyProtection="1">
      <alignment horizontal="center" vertical="center"/>
    </xf>
    <xf numFmtId="173" fontId="59" fillId="134" borderId="4" xfId="2" applyNumberFormat="1" applyFont="1" applyFill="1" applyBorder="1" applyAlignment="1" applyProtection="1">
      <alignment horizontal="right" vertical="center"/>
    </xf>
    <xf numFmtId="173" fontId="59" fillId="134" borderId="14" xfId="2" applyNumberFormat="1" applyFont="1" applyFill="1" applyBorder="1" applyAlignment="1" applyProtection="1">
      <alignment horizontal="right" vertical="center"/>
    </xf>
    <xf numFmtId="173" fontId="59" fillId="134" borderId="3" xfId="2" applyNumberFormat="1" applyFont="1" applyFill="1" applyBorder="1" applyAlignment="1" applyProtection="1">
      <alignment horizontal="right" vertical="center"/>
    </xf>
    <xf numFmtId="173" fontId="59" fillId="134" borderId="23" xfId="2" applyNumberFormat="1" applyFont="1" applyFill="1" applyBorder="1" applyAlignment="1" applyProtection="1">
      <alignment horizontal="right" vertical="center"/>
    </xf>
    <xf numFmtId="173" fontId="59" fillId="134" borderId="46" xfId="2" applyNumberFormat="1" applyFont="1" applyFill="1" applyBorder="1" applyAlignment="1" applyProtection="1">
      <alignment horizontal="right" vertical="center"/>
    </xf>
    <xf numFmtId="9" fontId="59" fillId="134" borderId="4" xfId="3" applyFont="1" applyFill="1" applyBorder="1" applyAlignment="1" applyProtection="1">
      <alignment horizontal="center" vertical="center"/>
    </xf>
    <xf numFmtId="9" fontId="59" fillId="134" borderId="14" xfId="3" applyFont="1" applyFill="1" applyBorder="1" applyAlignment="1" applyProtection="1">
      <alignment horizontal="center" vertical="center"/>
    </xf>
    <xf numFmtId="175" fontId="122" fillId="134" borderId="4" xfId="2" applyFont="1" applyFill="1" applyBorder="1" applyAlignment="1" applyProtection="1">
      <alignment vertical="center"/>
    </xf>
    <xf numFmtId="175" fontId="122" fillId="134" borderId="14" xfId="2" applyFont="1" applyFill="1" applyBorder="1" applyAlignment="1" applyProtection="1">
      <alignment vertical="center"/>
    </xf>
    <xf numFmtId="173" fontId="157" fillId="134" borderId="4" xfId="2" applyNumberFormat="1" applyFont="1" applyFill="1" applyBorder="1" applyAlignment="1" applyProtection="1">
      <alignment vertical="center"/>
    </xf>
    <xf numFmtId="173" fontId="157" fillId="134" borderId="14" xfId="2" applyNumberFormat="1" applyFont="1" applyFill="1" applyBorder="1" applyAlignment="1" applyProtection="1">
      <alignment vertical="center"/>
    </xf>
    <xf numFmtId="173" fontId="157" fillId="134" borderId="4" xfId="2" applyNumberFormat="1" applyFont="1" applyFill="1" applyBorder="1" applyAlignment="1" applyProtection="1">
      <alignment horizontal="right" vertical="center"/>
    </xf>
    <xf numFmtId="173" fontId="157" fillId="134" borderId="14" xfId="2" applyNumberFormat="1" applyFont="1" applyFill="1" applyBorder="1" applyAlignment="1" applyProtection="1">
      <alignment horizontal="right" vertical="center"/>
    </xf>
    <xf numFmtId="168" fontId="54" fillId="131" borderId="51" xfId="36" applyFont="1" applyFill="1" applyBorder="1" applyAlignment="1" applyProtection="1">
      <alignment horizontal="center" vertical="center"/>
    </xf>
    <xf numFmtId="168" fontId="54" fillId="131" borderId="14" xfId="36" applyFont="1" applyFill="1" applyBorder="1" applyAlignment="1" applyProtection="1">
      <alignment horizontal="center" vertical="center"/>
    </xf>
    <xf numFmtId="10" fontId="59" fillId="131" borderId="51" xfId="3" applyNumberFormat="1" applyFont="1" applyFill="1" applyBorder="1" applyAlignment="1" applyProtection="1">
      <alignment horizontal="center" vertical="center"/>
    </xf>
    <xf numFmtId="10" fontId="59" fillId="131" borderId="14" xfId="3" applyNumberFormat="1" applyFont="1" applyFill="1" applyBorder="1" applyAlignment="1" applyProtection="1">
      <alignment horizontal="center" vertical="center"/>
    </xf>
    <xf numFmtId="173" fontId="54" fillId="131" borderId="51" xfId="36" applyNumberFormat="1" applyFont="1" applyFill="1" applyBorder="1" applyAlignment="1" applyProtection="1">
      <alignment horizontal="right" vertical="center"/>
    </xf>
    <xf numFmtId="173" fontId="54" fillId="131" borderId="14" xfId="36" applyNumberFormat="1" applyFont="1" applyFill="1" applyBorder="1" applyAlignment="1" applyProtection="1">
      <alignment horizontal="right" vertical="center"/>
    </xf>
    <xf numFmtId="9" fontId="59" fillId="131" borderId="51" xfId="3" applyFont="1" applyFill="1" applyBorder="1" applyAlignment="1" applyProtection="1">
      <alignment horizontal="center" vertical="center"/>
    </xf>
    <xf numFmtId="9" fontId="59" fillId="131" borderId="14" xfId="3" applyFont="1" applyFill="1" applyBorder="1" applyAlignment="1" applyProtection="1">
      <alignment horizontal="center" vertical="center"/>
    </xf>
    <xf numFmtId="175" fontId="122" fillId="131" borderId="51" xfId="2" applyFont="1" applyFill="1" applyBorder="1" applyAlignment="1" applyProtection="1">
      <alignment vertical="center"/>
    </xf>
    <xf numFmtId="175" fontId="122" fillId="131" borderId="14" xfId="2" applyFont="1" applyFill="1" applyBorder="1" applyAlignment="1" applyProtection="1">
      <alignment vertical="center"/>
    </xf>
    <xf numFmtId="173" fontId="157" fillId="131" borderId="51" xfId="2" applyNumberFormat="1" applyFont="1" applyFill="1" applyBorder="1" applyAlignment="1" applyProtection="1">
      <alignment vertical="center"/>
    </xf>
    <xf numFmtId="173" fontId="157" fillId="131" borderId="14" xfId="2" applyNumberFormat="1" applyFont="1" applyFill="1" applyBorder="1" applyAlignment="1" applyProtection="1">
      <alignment vertical="center"/>
    </xf>
    <xf numFmtId="0" fontId="272" fillId="131" borderId="51" xfId="0" applyFont="1" applyFill="1" applyBorder="1" applyAlignment="1">
      <alignment horizontal="center" vertical="center" wrapText="1"/>
    </xf>
    <xf numFmtId="0" fontId="272" fillId="131" borderId="14" xfId="0" applyFont="1" applyFill="1" applyBorder="1" applyAlignment="1">
      <alignment horizontal="center" vertical="center" wrapText="1"/>
    </xf>
    <xf numFmtId="0" fontId="262" fillId="131" borderId="51" xfId="0" applyFont="1" applyFill="1" applyBorder="1" applyAlignment="1">
      <alignment horizontal="center" vertical="center" wrapText="1"/>
    </xf>
    <xf numFmtId="0" fontId="262" fillId="131" borderId="14" xfId="0" applyFont="1" applyFill="1" applyBorder="1" applyAlignment="1">
      <alignment horizontal="center" vertical="center" wrapText="1"/>
    </xf>
    <xf numFmtId="168" fontId="54" fillId="131" borderId="51" xfId="36" applyFont="1" applyFill="1" applyBorder="1" applyAlignment="1" applyProtection="1">
      <alignment horizontal="right" vertical="center"/>
    </xf>
    <xf numFmtId="168" fontId="54" fillId="131" borderId="14" xfId="36" applyFont="1" applyFill="1" applyBorder="1" applyAlignment="1" applyProtection="1">
      <alignment horizontal="right" vertical="center"/>
    </xf>
    <xf numFmtId="14" fontId="264" fillId="134" borderId="3" xfId="0" applyNumberFormat="1" applyFont="1" applyFill="1" applyBorder="1" applyAlignment="1">
      <alignment horizontal="center" vertical="center"/>
    </xf>
    <xf numFmtId="14" fontId="264" fillId="134" borderId="23" xfId="0" applyNumberFormat="1" applyFont="1" applyFill="1" applyBorder="1" applyAlignment="1">
      <alignment horizontal="center" vertical="center"/>
    </xf>
    <xf numFmtId="14" fontId="264" fillId="134" borderId="46" xfId="0" applyNumberFormat="1" applyFont="1" applyFill="1" applyBorder="1" applyAlignment="1">
      <alignment horizontal="center" vertical="center"/>
    </xf>
    <xf numFmtId="14" fontId="262" fillId="134" borderId="4" xfId="0" applyNumberFormat="1" applyFont="1" applyFill="1" applyBorder="1" applyAlignment="1">
      <alignment horizontal="center" vertical="center" wrapText="1"/>
    </xf>
    <xf numFmtId="14" fontId="262" fillId="134" borderId="14" xfId="0" applyNumberFormat="1" applyFont="1" applyFill="1" applyBorder="1" applyAlignment="1">
      <alignment horizontal="center" vertical="center" wrapText="1"/>
    </xf>
    <xf numFmtId="14" fontId="262" fillId="134" borderId="32" xfId="0" applyNumberFormat="1" applyFont="1" applyFill="1" applyBorder="1" applyAlignment="1">
      <alignment horizontal="center" vertical="center"/>
    </xf>
    <xf numFmtId="14" fontId="262" fillId="134" borderId="63" xfId="0" applyNumberFormat="1" applyFont="1" applyFill="1" applyBorder="1" applyAlignment="1">
      <alignment horizontal="center" vertical="center"/>
    </xf>
    <xf numFmtId="0" fontId="266" fillId="131" borderId="26" xfId="0" applyFont="1" applyFill="1" applyBorder="1" applyAlignment="1">
      <alignment horizontal="center" vertical="center" wrapText="1"/>
    </xf>
    <xf numFmtId="0" fontId="266" fillId="131" borderId="103" xfId="0" applyFont="1" applyFill="1" applyBorder="1" applyAlignment="1">
      <alignment horizontal="center" vertical="center" wrapText="1"/>
    </xf>
    <xf numFmtId="0" fontId="207" fillId="131" borderId="19" xfId="0" applyFont="1" applyFill="1" applyBorder="1" applyAlignment="1">
      <alignment horizontal="center" vertical="center" wrapText="1"/>
    </xf>
    <xf numFmtId="0" fontId="207" fillId="131" borderId="45" xfId="0" applyFont="1" applyFill="1" applyBorder="1" applyAlignment="1">
      <alignment horizontal="center" vertical="center" wrapText="1"/>
    </xf>
    <xf numFmtId="0" fontId="22" fillId="132" borderId="20" xfId="0" applyFont="1" applyFill="1" applyBorder="1" applyAlignment="1">
      <alignment horizontal="justify" vertical="center" wrapText="1"/>
    </xf>
    <xf numFmtId="0" fontId="22" fillId="132" borderId="46" xfId="0" applyFont="1" applyFill="1" applyBorder="1" applyAlignment="1">
      <alignment horizontal="justify" vertical="center" wrapText="1"/>
    </xf>
    <xf numFmtId="0" fontId="262" fillId="131" borderId="20" xfId="0" applyFont="1" applyFill="1" applyBorder="1" applyAlignment="1">
      <alignment horizontal="center" vertical="center" wrapText="1"/>
    </xf>
    <xf numFmtId="0" fontId="59" fillId="131" borderId="51" xfId="0" applyFont="1" applyFill="1" applyBorder="1" applyAlignment="1">
      <alignment horizontal="center" vertical="center" wrapText="1"/>
    </xf>
    <xf numFmtId="0" fontId="59" fillId="131" borderId="14" xfId="0" applyFont="1" applyFill="1" applyBorder="1" applyAlignment="1">
      <alignment horizontal="center" vertical="center" wrapText="1"/>
    </xf>
    <xf numFmtId="1" fontId="262" fillId="134" borderId="3" xfId="36" applyNumberFormat="1" applyFont="1" applyFill="1" applyBorder="1" applyAlignment="1" applyProtection="1">
      <alignment horizontal="center" vertical="center"/>
    </xf>
    <xf numFmtId="1" fontId="262" fillId="134" borderId="23" xfId="36" applyNumberFormat="1" applyFont="1" applyFill="1" applyBorder="1" applyAlignment="1" applyProtection="1">
      <alignment horizontal="center" vertical="center"/>
    </xf>
    <xf numFmtId="1" fontId="262" fillId="134" borderId="46" xfId="36" applyNumberFormat="1" applyFont="1" applyFill="1" applyBorder="1" applyAlignment="1" applyProtection="1">
      <alignment horizontal="center" vertical="center"/>
    </xf>
    <xf numFmtId="1" fontId="122" fillId="134" borderId="3" xfId="36" applyNumberFormat="1" applyFont="1" applyFill="1" applyBorder="1" applyAlignment="1" applyProtection="1">
      <alignment horizontal="center" vertical="center"/>
    </xf>
    <xf numFmtId="1" fontId="122" fillId="134" borderId="23" xfId="36" applyNumberFormat="1" applyFont="1" applyFill="1" applyBorder="1" applyAlignment="1" applyProtection="1">
      <alignment horizontal="center" vertical="center"/>
    </xf>
    <xf numFmtId="1" fontId="122" fillId="134" borderId="46" xfId="36" applyNumberFormat="1" applyFont="1" applyFill="1" applyBorder="1" applyAlignment="1" applyProtection="1">
      <alignment horizontal="center" vertical="center"/>
    </xf>
    <xf numFmtId="1" fontId="122" fillId="131" borderId="51" xfId="36" applyNumberFormat="1" applyFont="1" applyFill="1" applyBorder="1" applyAlignment="1" applyProtection="1">
      <alignment horizontal="center" vertical="center"/>
    </xf>
    <xf numFmtId="1" fontId="122" fillId="131" borderId="14" xfId="36" applyNumberFormat="1" applyFont="1" applyFill="1" applyBorder="1" applyAlignment="1" applyProtection="1">
      <alignment horizontal="center" vertical="center"/>
    </xf>
    <xf numFmtId="1" fontId="59" fillId="131" borderId="51" xfId="36" applyNumberFormat="1" applyFont="1" applyFill="1" applyBorder="1" applyAlignment="1" applyProtection="1">
      <alignment horizontal="center" vertical="center"/>
    </xf>
    <xf numFmtId="1" fontId="59" fillId="131" borderId="14" xfId="36" applyNumberFormat="1" applyFont="1" applyFill="1" applyBorder="1" applyAlignment="1" applyProtection="1">
      <alignment horizontal="center" vertical="center"/>
    </xf>
    <xf numFmtId="173" fontId="59" fillId="131" borderId="51" xfId="2" applyNumberFormat="1" applyFont="1" applyFill="1" applyBorder="1" applyAlignment="1" applyProtection="1">
      <alignment horizontal="right" vertical="center"/>
    </xf>
    <xf numFmtId="173" fontId="59" fillId="131" borderId="14" xfId="2" applyNumberFormat="1" applyFont="1" applyFill="1" applyBorder="1" applyAlignment="1" applyProtection="1">
      <alignment horizontal="right" vertical="center"/>
    </xf>
    <xf numFmtId="173" fontId="158" fillId="131" borderId="51" xfId="2" applyNumberFormat="1" applyFont="1" applyFill="1" applyBorder="1" applyAlignment="1" applyProtection="1">
      <alignment horizontal="right" vertical="center"/>
    </xf>
    <xf numFmtId="173" fontId="158" fillId="131" borderId="14" xfId="2" applyNumberFormat="1" applyFont="1" applyFill="1" applyBorder="1" applyAlignment="1" applyProtection="1">
      <alignment horizontal="right" vertical="center"/>
    </xf>
    <xf numFmtId="1" fontId="158" fillId="131" borderId="51" xfId="36" applyNumberFormat="1" applyFont="1" applyFill="1" applyBorder="1" applyAlignment="1" applyProtection="1">
      <alignment horizontal="center" vertical="center"/>
    </xf>
    <xf numFmtId="1" fontId="158" fillId="131" borderId="14" xfId="36" applyNumberFormat="1" applyFont="1" applyFill="1" applyBorder="1" applyAlignment="1" applyProtection="1">
      <alignment horizontal="center" vertical="center"/>
    </xf>
    <xf numFmtId="173" fontId="157" fillId="131" borderId="51" xfId="2" applyNumberFormat="1" applyFont="1" applyFill="1" applyBorder="1" applyAlignment="1" applyProtection="1">
      <alignment horizontal="right" vertical="center"/>
    </xf>
    <xf numFmtId="173" fontId="157" fillId="131" borderId="14" xfId="2" applyNumberFormat="1" applyFont="1" applyFill="1" applyBorder="1" applyAlignment="1" applyProtection="1">
      <alignment horizontal="right" vertical="center"/>
    </xf>
    <xf numFmtId="168" fontId="122" fillId="109" borderId="4" xfId="0" applyNumberFormat="1" applyFont="1" applyFill="1" applyBorder="1" applyAlignment="1">
      <alignment horizontal="center" vertical="center" wrapText="1"/>
    </xf>
    <xf numFmtId="168" fontId="157" fillId="109" borderId="4" xfId="0" applyNumberFormat="1" applyFont="1" applyFill="1" applyBorder="1" applyAlignment="1">
      <alignment horizontal="center" vertical="center" wrapText="1"/>
    </xf>
    <xf numFmtId="173" fontId="157" fillId="109" borderId="4" xfId="0" applyNumberFormat="1" applyFont="1" applyFill="1" applyBorder="1" applyAlignment="1">
      <alignment horizontal="center" vertical="center" wrapText="1"/>
    </xf>
    <xf numFmtId="0" fontId="22" fillId="109" borderId="4" xfId="0" applyFont="1" applyFill="1" applyBorder="1" applyAlignment="1">
      <alignment horizontal="center" vertical="center" wrapText="1"/>
    </xf>
    <xf numFmtId="168" fontId="54" fillId="109" borderId="4" xfId="0" applyNumberFormat="1" applyFont="1" applyFill="1" applyBorder="1" applyAlignment="1">
      <alignment horizontal="center" vertical="center" wrapText="1"/>
    </xf>
    <xf numFmtId="14" fontId="262" fillId="131" borderId="58" xfId="0" applyNumberFormat="1" applyFont="1" applyFill="1" applyBorder="1" applyAlignment="1">
      <alignment horizontal="center" vertical="center"/>
    </xf>
    <xf numFmtId="14" fontId="262" fillId="131" borderId="63" xfId="0" applyNumberFormat="1" applyFont="1" applyFill="1" applyBorder="1" applyAlignment="1">
      <alignment horizontal="center" vertical="center"/>
    </xf>
    <xf numFmtId="0" fontId="121" fillId="135" borderId="47" xfId="0" applyFont="1" applyFill="1" applyBorder="1" applyAlignment="1">
      <alignment horizontal="center" vertical="center" wrapText="1"/>
    </xf>
    <xf numFmtId="0" fontId="121" fillId="135" borderId="40" xfId="0" applyFont="1" applyFill="1" applyBorder="1" applyAlignment="1">
      <alignment horizontal="center" vertical="center" wrapText="1"/>
    </xf>
    <xf numFmtId="0" fontId="121" fillId="135" borderId="41" xfId="0" applyFont="1" applyFill="1" applyBorder="1" applyAlignment="1">
      <alignment horizontal="center" vertical="center" wrapText="1"/>
    </xf>
    <xf numFmtId="0" fontId="59" fillId="16" borderId="98" xfId="0" applyFont="1" applyFill="1" applyBorder="1" applyAlignment="1">
      <alignment horizontal="center" vertical="center" wrapText="1"/>
    </xf>
    <xf numFmtId="0" fontId="59" fillId="16" borderId="16" xfId="0" applyFont="1" applyFill="1" applyBorder="1" applyAlignment="1">
      <alignment horizontal="center" vertical="center" wrapText="1"/>
    </xf>
    <xf numFmtId="0" fontId="59" fillId="16" borderId="65" xfId="0" applyFont="1" applyFill="1" applyBorder="1" applyAlignment="1">
      <alignment horizontal="center" vertical="center" wrapText="1"/>
    </xf>
    <xf numFmtId="0" fontId="36" fillId="109" borderId="17" xfId="0" applyFont="1" applyFill="1" applyBorder="1" applyAlignment="1">
      <alignment horizontal="center" vertical="center" wrapText="1"/>
    </xf>
    <xf numFmtId="0" fontId="36" fillId="109" borderId="74" xfId="0" applyFont="1" applyFill="1" applyBorder="1" applyAlignment="1">
      <alignment horizontal="center" vertical="center" wrapText="1"/>
    </xf>
    <xf numFmtId="0" fontId="36" fillId="109" borderId="66" xfId="0" applyFont="1" applyFill="1" applyBorder="1" applyAlignment="1">
      <alignment horizontal="center" vertical="center" wrapText="1"/>
    </xf>
    <xf numFmtId="0" fontId="22" fillId="15" borderId="51" xfId="0" applyFont="1" applyFill="1" applyBorder="1" applyAlignment="1">
      <alignment horizontal="center" vertical="center" wrapText="1"/>
    </xf>
    <xf numFmtId="0" fontId="22" fillId="15" borderId="4" xfId="0" applyFont="1" applyFill="1" applyBorder="1" applyAlignment="1">
      <alignment horizontal="center" vertical="center" wrapText="1"/>
    </xf>
    <xf numFmtId="0" fontId="22" fillId="15" borderId="14" xfId="0" applyFont="1" applyFill="1" applyBorder="1" applyAlignment="1">
      <alignment horizontal="center" vertical="center" wrapText="1"/>
    </xf>
    <xf numFmtId="0" fontId="207" fillId="109" borderId="69" xfId="0" applyFont="1" applyFill="1" applyBorder="1" applyAlignment="1">
      <alignment horizontal="center" vertical="center" wrapText="1"/>
    </xf>
    <xf numFmtId="0" fontId="22" fillId="95" borderId="3" xfId="0" applyFont="1" applyFill="1" applyBorder="1" applyAlignment="1">
      <alignment horizontal="justify" vertical="center" wrapText="1"/>
    </xf>
    <xf numFmtId="0" fontId="22" fillId="95" borderId="34" xfId="0" applyFont="1" applyFill="1" applyBorder="1" applyAlignment="1">
      <alignment horizontal="justify" vertical="center" wrapText="1"/>
    </xf>
    <xf numFmtId="168" fontId="59" fillId="95" borderId="4" xfId="0" applyNumberFormat="1" applyFont="1" applyFill="1" applyBorder="1" applyAlignment="1">
      <alignment horizontal="center" vertical="center" wrapText="1"/>
    </xf>
    <xf numFmtId="0" fontId="37" fillId="109" borderId="4" xfId="0" applyFont="1" applyFill="1" applyBorder="1" applyAlignment="1">
      <alignment horizontal="center" vertical="center" wrapText="1"/>
    </xf>
    <xf numFmtId="1" fontId="264" fillId="132" borderId="20" xfId="36" applyNumberFormat="1" applyFont="1" applyFill="1" applyBorder="1" applyAlignment="1" applyProtection="1">
      <alignment horizontal="center" vertical="center"/>
    </xf>
    <xf numFmtId="1" fontId="264" fillId="132" borderId="46" xfId="36" applyNumberFormat="1" applyFont="1" applyFill="1" applyBorder="1" applyAlignment="1" applyProtection="1">
      <alignment horizontal="center" vertical="center"/>
    </xf>
    <xf numFmtId="1" fontId="262" fillId="132" borderId="46" xfId="36" applyNumberFormat="1" applyFont="1" applyFill="1" applyBorder="1" applyAlignment="1" applyProtection="1">
      <alignment horizontal="center" vertical="center"/>
    </xf>
    <xf numFmtId="14" fontId="264" fillId="131" borderId="20" xfId="0" applyNumberFormat="1" applyFont="1" applyFill="1" applyBorder="1" applyAlignment="1">
      <alignment horizontal="center" vertical="center"/>
    </xf>
    <xf numFmtId="14" fontId="264" fillId="131" borderId="46" xfId="0" applyNumberFormat="1" applyFont="1" applyFill="1" applyBorder="1" applyAlignment="1">
      <alignment horizontal="center" vertical="center"/>
    </xf>
    <xf numFmtId="14" fontId="262" fillId="131" borderId="51" xfId="0" applyNumberFormat="1" applyFont="1" applyFill="1" applyBorder="1" applyAlignment="1">
      <alignment horizontal="center" vertical="center" wrapText="1"/>
    </xf>
    <xf numFmtId="14" fontId="262" fillId="131" borderId="14" xfId="0" applyNumberFormat="1" applyFont="1" applyFill="1" applyBorder="1" applyAlignment="1">
      <alignment horizontal="center" vertical="center" wrapText="1"/>
    </xf>
    <xf numFmtId="1" fontId="59" fillId="131" borderId="51" xfId="1" applyNumberFormat="1" applyFont="1" applyFill="1" applyBorder="1" applyAlignment="1" applyProtection="1">
      <alignment horizontal="center" vertical="center"/>
    </xf>
    <xf numFmtId="1" fontId="59" fillId="131" borderId="14" xfId="1" applyNumberFormat="1" applyFont="1" applyFill="1" applyBorder="1" applyAlignment="1" applyProtection="1">
      <alignment horizontal="center" vertical="center"/>
    </xf>
    <xf numFmtId="1" fontId="59" fillId="132" borderId="46" xfId="36" applyNumberFormat="1" applyFont="1" applyFill="1" applyBorder="1" applyAlignment="1" applyProtection="1">
      <alignment horizontal="center" vertical="center"/>
    </xf>
    <xf numFmtId="1" fontId="157" fillId="132" borderId="20" xfId="36" applyNumberFormat="1" applyFont="1" applyFill="1" applyBorder="1" applyAlignment="1" applyProtection="1">
      <alignment horizontal="center" vertical="center"/>
    </xf>
    <xf numFmtId="1" fontId="157" fillId="132" borderId="46" xfId="36" applyNumberFormat="1" applyFont="1" applyFill="1" applyBorder="1" applyAlignment="1" applyProtection="1">
      <alignment horizontal="center" vertical="center"/>
    </xf>
    <xf numFmtId="1" fontId="22" fillId="109" borderId="4" xfId="36" applyNumberFormat="1" applyFont="1" applyFill="1" applyBorder="1" applyAlignment="1" applyProtection="1">
      <alignment horizontal="center" vertical="center" wrapText="1"/>
    </xf>
    <xf numFmtId="14" fontId="246" fillId="109" borderId="4" xfId="0" applyNumberFormat="1" applyFont="1" applyFill="1" applyBorder="1" applyAlignment="1">
      <alignment horizontal="center" vertical="center"/>
    </xf>
    <xf numFmtId="14" fontId="22" fillId="109" borderId="4" xfId="0" applyNumberFormat="1" applyFont="1" applyFill="1" applyBorder="1" applyAlignment="1">
      <alignment horizontal="center" vertical="center" wrapText="1"/>
    </xf>
    <xf numFmtId="14" fontId="22" fillId="109" borderId="32" xfId="0" applyNumberFormat="1" applyFont="1" applyFill="1" applyBorder="1" applyAlignment="1">
      <alignment horizontal="center" vertical="center"/>
    </xf>
    <xf numFmtId="1" fontId="59" fillId="109" borderId="4" xfId="36" applyNumberFormat="1" applyFont="1" applyFill="1" applyBorder="1" applyAlignment="1" applyProtection="1">
      <alignment horizontal="center" vertical="center" wrapText="1"/>
    </xf>
    <xf numFmtId="1" fontId="246" fillId="109" borderId="4" xfId="36" applyNumberFormat="1" applyFont="1" applyFill="1" applyBorder="1" applyAlignment="1" applyProtection="1">
      <alignment horizontal="center" vertical="center" wrapText="1"/>
    </xf>
    <xf numFmtId="10" fontId="59" fillId="109" borderId="4" xfId="3" applyNumberFormat="1" applyFont="1" applyFill="1" applyBorder="1" applyAlignment="1" applyProtection="1">
      <alignment horizontal="center" vertical="center" wrapText="1"/>
    </xf>
    <xf numFmtId="1" fontId="122" fillId="109" borderId="4" xfId="36" applyNumberFormat="1" applyFont="1" applyFill="1" applyBorder="1" applyAlignment="1" applyProtection="1">
      <alignment horizontal="center" vertical="center" wrapText="1"/>
    </xf>
    <xf numFmtId="1" fontId="59" fillId="109" borderId="4" xfId="1" applyNumberFormat="1" applyFont="1" applyFill="1" applyBorder="1" applyAlignment="1" applyProtection="1">
      <alignment horizontal="center" vertical="center" wrapText="1"/>
    </xf>
    <xf numFmtId="168" fontId="122" fillId="138" borderId="4" xfId="36" applyFont="1" applyFill="1" applyBorder="1" applyAlignment="1" applyProtection="1">
      <alignment horizontal="center" vertical="center" wrapText="1"/>
    </xf>
    <xf numFmtId="168" fontId="157" fillId="138" borderId="4" xfId="36" applyFont="1" applyFill="1" applyBorder="1" applyAlignment="1" applyProtection="1">
      <alignment horizontal="center" vertical="center" wrapText="1"/>
    </xf>
    <xf numFmtId="0" fontId="22" fillId="138" borderId="4" xfId="0" applyFont="1" applyFill="1" applyBorder="1" applyAlignment="1">
      <alignment horizontal="center" vertical="center" wrapText="1"/>
    </xf>
    <xf numFmtId="168" fontId="54" fillId="138" borderId="4" xfId="0" applyNumberFormat="1" applyFont="1" applyFill="1" applyBorder="1" applyAlignment="1">
      <alignment horizontal="center" vertical="center" wrapText="1"/>
    </xf>
    <xf numFmtId="10" fontId="59" fillId="138" borderId="4" xfId="3" applyNumberFormat="1" applyFont="1" applyFill="1" applyBorder="1" applyAlignment="1" applyProtection="1">
      <alignment horizontal="center" vertical="center" wrapText="1"/>
    </xf>
    <xf numFmtId="0" fontId="207" fillId="176" borderId="69" xfId="0" applyFont="1" applyFill="1" applyBorder="1" applyAlignment="1">
      <alignment horizontal="center" vertical="center" wrapText="1"/>
    </xf>
    <xf numFmtId="0" fontId="22" fillId="139" borderId="3" xfId="0" applyFont="1" applyFill="1" applyBorder="1" applyAlignment="1">
      <alignment horizontal="justify" vertical="center" wrapText="1"/>
    </xf>
    <xf numFmtId="0" fontId="22" fillId="139" borderId="34" xfId="0" applyFont="1" applyFill="1" applyBorder="1" applyAlignment="1">
      <alignment horizontal="justify" vertical="center" wrapText="1"/>
    </xf>
    <xf numFmtId="0" fontId="59" fillId="138" borderId="4" xfId="0" applyFont="1" applyFill="1" applyBorder="1" applyAlignment="1">
      <alignment horizontal="center" vertical="center" wrapText="1"/>
    </xf>
    <xf numFmtId="0" fontId="37" fillId="138" borderId="4" xfId="0" applyFont="1" applyFill="1" applyBorder="1" applyAlignment="1">
      <alignment horizontal="center" vertical="center" wrapText="1"/>
    </xf>
    <xf numFmtId="168" fontId="59" fillId="109" borderId="4" xfId="36" applyFont="1" applyFill="1" applyBorder="1" applyAlignment="1" applyProtection="1">
      <alignment horizontal="center" vertical="center" wrapText="1"/>
    </xf>
    <xf numFmtId="168" fontId="158" fillId="109" borderId="4" xfId="36" applyFont="1" applyFill="1" applyBorder="1" applyAlignment="1" applyProtection="1">
      <alignment horizontal="center" vertical="center" wrapText="1"/>
    </xf>
    <xf numFmtId="1" fontId="158" fillId="109" borderId="4" xfId="36" applyNumberFormat="1" applyFont="1" applyFill="1" applyBorder="1" applyAlignment="1" applyProtection="1">
      <alignment horizontal="center" vertical="center" wrapText="1"/>
    </xf>
    <xf numFmtId="173" fontId="157" fillId="109" borderId="4" xfId="2" applyNumberFormat="1" applyFont="1" applyFill="1" applyBorder="1" applyAlignment="1" applyProtection="1">
      <alignment horizontal="center" vertical="center" wrapText="1"/>
    </xf>
    <xf numFmtId="173" fontId="54" fillId="109" borderId="4" xfId="0" applyNumberFormat="1" applyFont="1" applyFill="1" applyBorder="1" applyAlignment="1">
      <alignment horizontal="center" vertical="center" wrapText="1"/>
    </xf>
    <xf numFmtId="9" fontId="59" fillId="109" borderId="4" xfId="3" applyFont="1" applyFill="1" applyBorder="1" applyAlignment="1" applyProtection="1">
      <alignment horizontal="center" vertical="center" wrapText="1"/>
    </xf>
    <xf numFmtId="1" fontId="22" fillId="138" borderId="4" xfId="36" applyNumberFormat="1" applyFont="1" applyFill="1" applyBorder="1" applyAlignment="1" applyProtection="1">
      <alignment horizontal="center" vertical="center" wrapText="1"/>
    </xf>
    <xf numFmtId="14" fontId="246" fillId="138" borderId="4" xfId="0" applyNumberFormat="1" applyFont="1" applyFill="1" applyBorder="1" applyAlignment="1">
      <alignment horizontal="center" vertical="center"/>
    </xf>
    <xf numFmtId="14" fontId="22" fillId="138" borderId="4" xfId="0" applyNumberFormat="1" applyFont="1" applyFill="1" applyBorder="1" applyAlignment="1">
      <alignment horizontal="center" vertical="center" wrapText="1"/>
    </xf>
    <xf numFmtId="14" fontId="22" fillId="138" borderId="32" xfId="0" applyNumberFormat="1" applyFont="1" applyFill="1" applyBorder="1" applyAlignment="1">
      <alignment horizontal="center" vertical="center"/>
    </xf>
    <xf numFmtId="0" fontId="37" fillId="109" borderId="47" xfId="0" applyFont="1" applyFill="1" applyBorder="1" applyAlignment="1">
      <alignment horizontal="center" vertical="center" wrapText="1"/>
    </xf>
    <xf numFmtId="0" fontId="37" fillId="109" borderId="40" xfId="0" applyFont="1" applyFill="1" applyBorder="1" applyAlignment="1">
      <alignment horizontal="center" vertical="center" wrapText="1"/>
    </xf>
    <xf numFmtId="1" fontId="59" fillId="138" borderId="4" xfId="36" applyNumberFormat="1" applyFont="1" applyFill="1" applyBorder="1" applyAlignment="1" applyProtection="1">
      <alignment horizontal="center" vertical="center" wrapText="1"/>
    </xf>
    <xf numFmtId="1" fontId="246" fillId="138" borderId="4" xfId="36" applyNumberFormat="1" applyFont="1" applyFill="1" applyBorder="1" applyAlignment="1" applyProtection="1">
      <alignment horizontal="center" vertical="center" wrapText="1"/>
    </xf>
    <xf numFmtId="1" fontId="122" fillId="138" borderId="4" xfId="36" applyNumberFormat="1" applyFont="1" applyFill="1" applyBorder="1" applyAlignment="1" applyProtection="1">
      <alignment horizontal="center" vertical="center" wrapText="1"/>
    </xf>
    <xf numFmtId="1" fontId="59" fillId="138" borderId="4" xfId="1" applyNumberFormat="1" applyFont="1" applyFill="1" applyBorder="1" applyAlignment="1" applyProtection="1">
      <alignment horizontal="center" vertical="center" wrapText="1"/>
    </xf>
    <xf numFmtId="168" fontId="59" fillId="138" borderId="4" xfId="36" applyFont="1" applyFill="1" applyBorder="1" applyAlignment="1" applyProtection="1">
      <alignment horizontal="center" vertical="center" wrapText="1"/>
    </xf>
    <xf numFmtId="168" fontId="158" fillId="138" borderId="4" xfId="36" applyFont="1" applyFill="1" applyBorder="1" applyAlignment="1" applyProtection="1">
      <alignment horizontal="center" vertical="center" wrapText="1"/>
    </xf>
    <xf numFmtId="1" fontId="158" fillId="138" borderId="4" xfId="36" applyNumberFormat="1" applyFont="1" applyFill="1" applyBorder="1" applyAlignment="1" applyProtection="1">
      <alignment horizontal="center" vertical="center" wrapText="1"/>
    </xf>
    <xf numFmtId="173" fontId="54" fillId="138" borderId="4" xfId="0" applyNumberFormat="1" applyFont="1" applyFill="1" applyBorder="1" applyAlignment="1">
      <alignment horizontal="center" vertical="center" wrapText="1"/>
    </xf>
    <xf numFmtId="9" fontId="59" fillId="138" borderId="4" xfId="3" applyFont="1" applyFill="1" applyBorder="1" applyAlignment="1" applyProtection="1">
      <alignment horizontal="center" vertical="center" wrapText="1"/>
    </xf>
    <xf numFmtId="173" fontId="59" fillId="138" borderId="51" xfId="2" applyNumberFormat="1" applyFont="1" applyFill="1" applyBorder="1" applyAlignment="1" applyProtection="1">
      <alignment horizontal="center" vertical="center" wrapText="1"/>
    </xf>
    <xf numFmtId="173" fontId="59" fillId="138" borderId="4" xfId="2" applyNumberFormat="1" applyFont="1" applyFill="1" applyBorder="1" applyAlignment="1" applyProtection="1">
      <alignment horizontal="center" vertical="center" wrapText="1"/>
    </xf>
    <xf numFmtId="173" fontId="158" fillId="138" borderId="51" xfId="2" applyNumberFormat="1" applyFont="1" applyFill="1" applyBorder="1" applyAlignment="1" applyProtection="1">
      <alignment horizontal="center" vertical="center" wrapText="1"/>
    </xf>
    <xf numFmtId="173" fontId="158" fillId="138" borderId="4" xfId="2" applyNumberFormat="1" applyFont="1" applyFill="1" applyBorder="1" applyAlignment="1" applyProtection="1">
      <alignment horizontal="center" vertical="center" wrapText="1"/>
    </xf>
    <xf numFmtId="10" fontId="59" fillId="138" borderId="51" xfId="3" applyNumberFormat="1" applyFont="1" applyFill="1" applyBorder="1" applyAlignment="1" applyProtection="1">
      <alignment horizontal="center" vertical="center" wrapText="1"/>
    </xf>
    <xf numFmtId="173" fontId="54" fillId="138" borderId="51" xfId="36" applyNumberFormat="1" applyFont="1" applyFill="1" applyBorder="1" applyAlignment="1" applyProtection="1">
      <alignment horizontal="center" vertical="center" wrapText="1"/>
    </xf>
    <xf numFmtId="173" fontId="54" fillId="138" borderId="4" xfId="36" applyNumberFormat="1" applyFont="1" applyFill="1" applyBorder="1" applyAlignment="1" applyProtection="1">
      <alignment horizontal="center" vertical="center" wrapText="1"/>
    </xf>
    <xf numFmtId="9" fontId="59" fillId="138" borderId="51" xfId="3" applyFont="1" applyFill="1" applyBorder="1" applyAlignment="1" applyProtection="1">
      <alignment horizontal="center" vertical="center" wrapText="1"/>
    </xf>
    <xf numFmtId="175" fontId="122" fillId="138" borderId="51" xfId="2" applyFont="1" applyFill="1" applyBorder="1" applyAlignment="1" applyProtection="1">
      <alignment vertical="center" wrapText="1"/>
    </xf>
    <xf numFmtId="175" fontId="122" fillId="138" borderId="4" xfId="2" applyFont="1" applyFill="1" applyBorder="1" applyAlignment="1" applyProtection="1">
      <alignment vertical="center" wrapText="1"/>
    </xf>
    <xf numFmtId="173" fontId="157" fillId="138" borderId="51" xfId="2" applyNumberFormat="1" applyFont="1" applyFill="1" applyBorder="1" applyAlignment="1" applyProtection="1">
      <alignment vertical="center" wrapText="1"/>
    </xf>
    <xf numFmtId="173" fontId="157" fillId="138" borderId="4" xfId="2" applyNumberFormat="1" applyFont="1" applyFill="1" applyBorder="1" applyAlignment="1" applyProtection="1">
      <alignment vertical="center" wrapText="1"/>
    </xf>
    <xf numFmtId="173" fontId="157" fillId="138" borderId="51" xfId="2" applyNumberFormat="1" applyFont="1" applyFill="1" applyBorder="1" applyAlignment="1" applyProtection="1">
      <alignment horizontal="right" vertical="center" wrapText="1"/>
    </xf>
    <xf numFmtId="173" fontId="157" fillId="138" borderId="4" xfId="2" applyNumberFormat="1" applyFont="1" applyFill="1" applyBorder="1" applyAlignment="1" applyProtection="1">
      <alignment horizontal="right" vertical="center" wrapText="1"/>
    </xf>
    <xf numFmtId="0" fontId="22" fillId="138" borderId="51" xfId="0" applyFont="1" applyFill="1" applyBorder="1" applyAlignment="1">
      <alignment horizontal="center" vertical="center" wrapText="1"/>
    </xf>
    <xf numFmtId="168" fontId="54" fillId="138" borderId="51" xfId="36" applyFont="1" applyFill="1" applyBorder="1" applyAlignment="1" applyProtection="1">
      <alignment horizontal="right" vertical="center" wrapText="1"/>
    </xf>
    <xf numFmtId="168" fontId="54" fillId="138" borderId="4" xfId="36" applyFont="1" applyFill="1" applyBorder="1" applyAlignment="1" applyProtection="1">
      <alignment horizontal="right" vertical="center" wrapText="1"/>
    </xf>
    <xf numFmtId="168" fontId="54" fillId="138" borderId="51" xfId="36" applyFont="1" applyFill="1" applyBorder="1" applyAlignment="1" applyProtection="1">
      <alignment horizontal="center" vertical="center" wrapText="1"/>
    </xf>
    <xf numFmtId="168" fontId="54" fillId="138" borderId="4" xfId="36" applyFont="1" applyFill="1" applyBorder="1" applyAlignment="1" applyProtection="1">
      <alignment horizontal="center" vertical="center" wrapText="1"/>
    </xf>
    <xf numFmtId="0" fontId="54" fillId="86" borderId="17" xfId="0" applyFont="1" applyFill="1" applyBorder="1" applyAlignment="1">
      <alignment horizontal="center" vertical="center" wrapText="1"/>
    </xf>
    <xf numFmtId="0" fontId="54" fillId="86" borderId="74" xfId="0" applyFont="1" applyFill="1" applyBorder="1" applyAlignment="1">
      <alignment horizontal="center" vertical="center" wrapText="1"/>
    </xf>
    <xf numFmtId="0" fontId="54" fillId="86" borderId="66" xfId="0" applyFont="1" applyFill="1" applyBorder="1" applyAlignment="1">
      <alignment horizontal="center" vertical="center" wrapText="1"/>
    </xf>
    <xf numFmtId="0" fontId="207" fillId="139" borderId="50" xfId="0" applyFont="1" applyFill="1" applyBorder="1" applyAlignment="1">
      <alignment horizontal="center" vertical="center" wrapText="1"/>
    </xf>
    <xf numFmtId="0" fontId="207" fillId="139" borderId="31" xfId="0" applyFont="1" applyFill="1" applyBorder="1" applyAlignment="1">
      <alignment horizontal="center" vertical="center" wrapText="1"/>
    </xf>
    <xf numFmtId="0" fontId="22" fillId="139" borderId="51" xfId="0" applyFont="1" applyFill="1" applyBorder="1" applyAlignment="1">
      <alignment horizontal="justify" vertical="center" wrapText="1"/>
    </xf>
    <xf numFmtId="0" fontId="22" fillId="139" borderId="4" xfId="0" applyFont="1" applyFill="1" applyBorder="1" applyAlignment="1">
      <alignment horizontal="justify" vertical="center" wrapText="1"/>
    </xf>
    <xf numFmtId="0" fontId="22" fillId="139" borderId="51" xfId="0" applyFont="1" applyFill="1" applyBorder="1" applyAlignment="1">
      <alignment horizontal="center" vertical="center" wrapText="1"/>
    </xf>
    <xf numFmtId="0" fontId="22" fillId="139" borderId="4" xfId="0" applyFont="1" applyFill="1" applyBorder="1" applyAlignment="1">
      <alignment horizontal="center" vertical="center" wrapText="1"/>
    </xf>
    <xf numFmtId="0" fontId="59" fillId="140" borderId="20" xfId="0" applyFont="1" applyFill="1" applyBorder="1" applyAlignment="1">
      <alignment horizontal="center" vertical="center" wrapText="1"/>
    </xf>
    <xf numFmtId="0" fontId="59" fillId="140" borderId="23" xfId="0" applyFont="1" applyFill="1" applyBorder="1" applyAlignment="1">
      <alignment horizontal="center" vertical="center" wrapText="1"/>
    </xf>
    <xf numFmtId="0" fontId="59" fillId="140" borderId="34" xfId="0" applyFont="1" applyFill="1" applyBorder="1" applyAlignment="1">
      <alignment horizontal="center" vertical="center" wrapText="1"/>
    </xf>
    <xf numFmtId="0" fontId="37" fillId="138" borderId="51" xfId="0" applyFont="1" applyFill="1" applyBorder="1" applyAlignment="1">
      <alignment horizontal="center" vertical="center" wrapText="1"/>
    </xf>
    <xf numFmtId="0" fontId="37" fillId="95" borderId="39" xfId="0" applyFont="1" applyFill="1" applyBorder="1" applyAlignment="1">
      <alignment horizontal="center" vertical="center" wrapText="1"/>
    </xf>
    <xf numFmtId="0" fontId="37" fillId="95" borderId="40" xfId="0" applyFont="1" applyFill="1" applyBorder="1" applyAlignment="1">
      <alignment horizontal="center" vertical="center" wrapText="1"/>
    </xf>
    <xf numFmtId="0" fontId="54" fillId="109" borderId="17" xfId="0" applyFont="1" applyFill="1" applyBorder="1" applyAlignment="1">
      <alignment horizontal="center" vertical="center" wrapText="1"/>
    </xf>
    <xf numFmtId="0" fontId="54" fillId="109" borderId="74" xfId="0" applyFont="1" applyFill="1" applyBorder="1" applyAlignment="1">
      <alignment horizontal="center" vertical="center" wrapText="1"/>
    </xf>
    <xf numFmtId="0" fontId="54" fillId="109" borderId="66" xfId="0" applyFont="1" applyFill="1" applyBorder="1" applyAlignment="1">
      <alignment horizontal="center" vertical="center" wrapText="1"/>
    </xf>
    <xf numFmtId="0" fontId="207" fillId="177" borderId="67" xfId="0" applyFont="1" applyFill="1" applyBorder="1" applyAlignment="1">
      <alignment horizontal="center" vertical="center" wrapText="1"/>
    </xf>
    <xf numFmtId="0" fontId="207" fillId="177" borderId="31" xfId="0" applyFont="1" applyFill="1" applyBorder="1" applyAlignment="1">
      <alignment horizontal="center" vertical="center" wrapText="1"/>
    </xf>
    <xf numFmtId="0" fontId="22" fillId="139" borderId="34" xfId="0" applyFont="1" applyFill="1" applyBorder="1" applyAlignment="1">
      <alignment horizontal="center" vertical="center" wrapText="1"/>
    </xf>
    <xf numFmtId="0" fontId="59" fillId="140" borderId="4" xfId="0" applyFont="1" applyFill="1" applyBorder="1" applyAlignment="1">
      <alignment horizontal="center" vertical="center" wrapText="1"/>
    </xf>
    <xf numFmtId="1" fontId="22" fillId="138" borderId="51" xfId="36" applyNumberFormat="1" applyFont="1" applyFill="1" applyBorder="1" applyAlignment="1" applyProtection="1">
      <alignment horizontal="center" vertical="center" wrapText="1"/>
    </xf>
    <xf numFmtId="14" fontId="246" fillId="138" borderId="51" xfId="0" applyNumberFormat="1" applyFont="1" applyFill="1" applyBorder="1" applyAlignment="1">
      <alignment horizontal="center" vertical="center"/>
    </xf>
    <xf numFmtId="14" fontId="22" fillId="138" borderId="51" xfId="0" applyNumberFormat="1" applyFont="1" applyFill="1" applyBorder="1" applyAlignment="1">
      <alignment horizontal="center" vertical="center" wrapText="1"/>
    </xf>
    <xf numFmtId="14" fontId="22" fillId="138" borderId="58" xfId="0" applyNumberFormat="1" applyFont="1" applyFill="1" applyBorder="1" applyAlignment="1">
      <alignment horizontal="center" vertical="center"/>
    </xf>
    <xf numFmtId="1" fontId="59" fillId="138" borderId="51" xfId="36" applyNumberFormat="1" applyFont="1" applyFill="1" applyBorder="1" applyAlignment="1" applyProtection="1">
      <alignment horizontal="center" vertical="center" wrapText="1"/>
    </xf>
    <xf numFmtId="1" fontId="246" fillId="138" borderId="51" xfId="36" applyNumberFormat="1" applyFont="1" applyFill="1" applyBorder="1" applyAlignment="1" applyProtection="1">
      <alignment horizontal="center" vertical="center" wrapText="1"/>
    </xf>
    <xf numFmtId="1" fontId="122" fillId="138" borderId="51" xfId="36" applyNumberFormat="1" applyFont="1" applyFill="1" applyBorder="1" applyAlignment="1" applyProtection="1">
      <alignment horizontal="center" vertical="center" wrapText="1"/>
    </xf>
    <xf numFmtId="1" fontId="59" fillId="138" borderId="51" xfId="1" applyNumberFormat="1" applyFont="1" applyFill="1" applyBorder="1" applyAlignment="1" applyProtection="1">
      <alignment horizontal="center" vertical="center" wrapText="1"/>
    </xf>
    <xf numFmtId="168" fontId="59" fillId="138" borderId="51" xfId="36" applyFont="1" applyFill="1" applyBorder="1" applyAlignment="1" applyProtection="1">
      <alignment horizontal="center" vertical="center" wrapText="1"/>
    </xf>
    <xf numFmtId="1" fontId="158" fillId="138" borderId="51" xfId="36" applyNumberFormat="1" applyFont="1" applyFill="1" applyBorder="1" applyAlignment="1" applyProtection="1">
      <alignment horizontal="center" vertical="center" wrapText="1"/>
    </xf>
    <xf numFmtId="173" fontId="157" fillId="138" borderId="51" xfId="2" applyNumberFormat="1" applyFont="1" applyFill="1" applyBorder="1" applyAlignment="1" applyProtection="1">
      <alignment horizontal="center" vertical="center" wrapText="1"/>
    </xf>
    <xf numFmtId="173" fontId="157" fillId="138" borderId="4" xfId="2" applyNumberFormat="1" applyFont="1" applyFill="1" applyBorder="1" applyAlignment="1" applyProtection="1">
      <alignment horizontal="center" vertical="center" wrapText="1"/>
    </xf>
    <xf numFmtId="1" fontId="158" fillId="139" borderId="34" xfId="36" applyNumberFormat="1" applyFont="1" applyFill="1" applyBorder="1" applyAlignment="1" applyProtection="1">
      <alignment horizontal="center" vertical="center" wrapText="1"/>
    </xf>
    <xf numFmtId="1" fontId="158" fillId="139" borderId="4" xfId="36" applyNumberFormat="1" applyFont="1" applyFill="1" applyBorder="1" applyAlignment="1" applyProtection="1">
      <alignment horizontal="center" vertical="center" wrapText="1"/>
    </xf>
    <xf numFmtId="1" fontId="59" fillId="139" borderId="34" xfId="36" applyNumberFormat="1" applyFont="1" applyFill="1" applyBorder="1" applyAlignment="1" applyProtection="1">
      <alignment horizontal="center" vertical="center" wrapText="1"/>
    </xf>
    <xf numFmtId="1" fontId="59" fillId="139" borderId="4" xfId="36" applyNumberFormat="1" applyFont="1" applyFill="1" applyBorder="1" applyAlignment="1" applyProtection="1">
      <alignment horizontal="center" vertical="center" wrapText="1"/>
    </xf>
    <xf numFmtId="173" fontId="157" fillId="139" borderId="34" xfId="2" applyNumberFormat="1" applyFont="1" applyFill="1" applyBorder="1" applyAlignment="1" applyProtection="1">
      <alignment horizontal="right" vertical="center" wrapText="1"/>
    </xf>
    <xf numFmtId="173" fontId="157" fillId="139" borderId="4" xfId="2" applyNumberFormat="1" applyFont="1" applyFill="1" applyBorder="1" applyAlignment="1" applyProtection="1">
      <alignment horizontal="right" vertical="center" wrapText="1"/>
    </xf>
    <xf numFmtId="173" fontId="59" fillId="139" borderId="34" xfId="2" applyNumberFormat="1" applyFont="1" applyFill="1" applyBorder="1" applyAlignment="1" applyProtection="1">
      <alignment horizontal="right" vertical="center" wrapText="1"/>
    </xf>
    <xf numFmtId="173" fontId="59" fillId="139" borderId="4" xfId="2" applyNumberFormat="1" applyFont="1" applyFill="1" applyBorder="1" applyAlignment="1" applyProtection="1">
      <alignment horizontal="right" vertical="center" wrapText="1"/>
    </xf>
    <xf numFmtId="173" fontId="158" fillId="139" borderId="34" xfId="2" applyNumberFormat="1" applyFont="1" applyFill="1" applyBorder="1" applyAlignment="1" applyProtection="1">
      <alignment horizontal="right" vertical="center" wrapText="1"/>
    </xf>
    <xf numFmtId="173" fontId="158" fillId="139" borderId="4" xfId="2" applyNumberFormat="1" applyFont="1" applyFill="1" applyBorder="1" applyAlignment="1" applyProtection="1">
      <alignment horizontal="right" vertical="center" wrapText="1"/>
    </xf>
    <xf numFmtId="168" fontId="54" fillId="139" borderId="34" xfId="36" applyFont="1" applyFill="1" applyBorder="1" applyAlignment="1" applyProtection="1">
      <alignment horizontal="center" vertical="center" wrapText="1"/>
    </xf>
    <xf numFmtId="168" fontId="54" fillId="139" borderId="4" xfId="36" applyFont="1" applyFill="1" applyBorder="1" applyAlignment="1" applyProtection="1">
      <alignment horizontal="center" vertical="center" wrapText="1"/>
    </xf>
    <xf numFmtId="10" fontId="59" fillId="139" borderId="34" xfId="3" applyNumberFormat="1" applyFont="1" applyFill="1" applyBorder="1" applyAlignment="1" applyProtection="1">
      <alignment horizontal="center" vertical="center" wrapText="1"/>
    </xf>
    <xf numFmtId="10" fontId="59" fillId="139" borderId="4" xfId="3" applyNumberFormat="1" applyFont="1" applyFill="1" applyBorder="1" applyAlignment="1" applyProtection="1">
      <alignment horizontal="center" vertical="center" wrapText="1"/>
    </xf>
    <xf numFmtId="173" fontId="54" fillId="139" borderId="34" xfId="36" applyNumberFormat="1" applyFont="1" applyFill="1" applyBorder="1" applyAlignment="1" applyProtection="1">
      <alignment horizontal="center" vertical="center" wrapText="1"/>
    </xf>
    <xf numFmtId="173" fontId="54" fillId="139" borderId="4" xfId="36" applyNumberFormat="1" applyFont="1" applyFill="1" applyBorder="1" applyAlignment="1" applyProtection="1">
      <alignment horizontal="center" vertical="center" wrapText="1"/>
    </xf>
    <xf numFmtId="9" fontId="59" fillId="139" borderId="34" xfId="3" applyFont="1" applyFill="1" applyBorder="1" applyAlignment="1" applyProtection="1">
      <alignment horizontal="center" vertical="center" wrapText="1"/>
    </xf>
    <xf numFmtId="9" fontId="59" fillId="139" borderId="4" xfId="3" applyFont="1" applyFill="1" applyBorder="1" applyAlignment="1" applyProtection="1">
      <alignment horizontal="center" vertical="center" wrapText="1"/>
    </xf>
    <xf numFmtId="175" fontId="122" fillId="139" borderId="34" xfId="2" applyFont="1" applyFill="1" applyBorder="1" applyAlignment="1" applyProtection="1">
      <alignment vertical="center" wrapText="1"/>
    </xf>
    <xf numFmtId="175" fontId="122" fillId="139" borderId="4" xfId="2" applyFont="1" applyFill="1" applyBorder="1" applyAlignment="1" applyProtection="1">
      <alignment vertical="center" wrapText="1"/>
    </xf>
    <xf numFmtId="173" fontId="157" fillId="139" borderId="34" xfId="2" applyNumberFormat="1" applyFont="1" applyFill="1" applyBorder="1" applyAlignment="1" applyProtection="1">
      <alignment vertical="center" wrapText="1"/>
    </xf>
    <xf numFmtId="173" fontId="157" fillId="139" borderId="4" xfId="2" applyNumberFormat="1" applyFont="1" applyFill="1" applyBorder="1" applyAlignment="1" applyProtection="1">
      <alignment vertical="center" wrapText="1"/>
    </xf>
    <xf numFmtId="0" fontId="37" fillId="139" borderId="34" xfId="0" applyFont="1" applyFill="1" applyBorder="1" applyAlignment="1">
      <alignment horizontal="center" vertical="center" wrapText="1"/>
    </xf>
    <xf numFmtId="0" fontId="37" fillId="139" borderId="4" xfId="0" applyFont="1" applyFill="1" applyBorder="1" applyAlignment="1">
      <alignment horizontal="center" vertical="center" wrapText="1"/>
    </xf>
    <xf numFmtId="168" fontId="54" fillId="139" borderId="34" xfId="36" applyFont="1" applyFill="1" applyBorder="1" applyAlignment="1" applyProtection="1">
      <alignment horizontal="right" vertical="center" wrapText="1"/>
    </xf>
    <xf numFmtId="168" fontId="54" fillId="139" borderId="4" xfId="36" applyFont="1" applyFill="1" applyBorder="1" applyAlignment="1" applyProtection="1">
      <alignment horizontal="right" vertical="center" wrapText="1"/>
    </xf>
    <xf numFmtId="14" fontId="22" fillId="139" borderId="97" xfId="0" applyNumberFormat="1" applyFont="1" applyFill="1" applyBorder="1" applyAlignment="1">
      <alignment horizontal="center" vertical="center"/>
    </xf>
    <xf numFmtId="14" fontId="22" fillId="139" borderId="32" xfId="0" applyNumberFormat="1" applyFont="1" applyFill="1" applyBorder="1" applyAlignment="1">
      <alignment horizontal="center" vertical="center"/>
    </xf>
    <xf numFmtId="0" fontId="207" fillId="95" borderId="31" xfId="0" applyFont="1" applyFill="1" applyBorder="1" applyAlignment="1">
      <alignment horizontal="center" vertical="center" wrapText="1"/>
    </xf>
    <xf numFmtId="0" fontId="22" fillId="109" borderId="3" xfId="0" applyFont="1" applyFill="1" applyBorder="1" applyAlignment="1">
      <alignment horizontal="justify" vertical="center" wrapText="1"/>
    </xf>
    <xf numFmtId="0" fontId="22" fillId="109" borderId="23" xfId="0" applyFont="1" applyFill="1" applyBorder="1" applyAlignment="1">
      <alignment horizontal="justify" vertical="center" wrapText="1"/>
    </xf>
    <xf numFmtId="0" fontId="22" fillId="109" borderId="34" xfId="0" applyFont="1" applyFill="1" applyBorder="1" applyAlignment="1">
      <alignment horizontal="justify" vertical="center" wrapText="1"/>
    </xf>
    <xf numFmtId="0" fontId="22" fillId="95" borderId="4" xfId="0" applyFont="1" applyFill="1" applyBorder="1" applyAlignment="1">
      <alignment horizontal="center" vertical="center" wrapText="1"/>
    </xf>
    <xf numFmtId="0" fontId="59" fillId="109" borderId="4" xfId="0" applyFont="1" applyFill="1" applyBorder="1" applyAlignment="1">
      <alignment horizontal="center" vertical="center" wrapText="1"/>
    </xf>
    <xf numFmtId="1" fontId="22" fillId="139" borderId="34" xfId="36" applyNumberFormat="1" applyFont="1" applyFill="1" applyBorder="1" applyAlignment="1" applyProtection="1">
      <alignment horizontal="center" vertical="center" wrapText="1"/>
    </xf>
    <xf numFmtId="1" fontId="22" fillId="139" borderId="4" xfId="36" applyNumberFormat="1" applyFont="1" applyFill="1" applyBorder="1" applyAlignment="1" applyProtection="1">
      <alignment horizontal="center" vertical="center" wrapText="1"/>
    </xf>
    <xf numFmtId="14" fontId="246" fillId="139" borderId="34" xfId="0" applyNumberFormat="1" applyFont="1" applyFill="1" applyBorder="1" applyAlignment="1">
      <alignment horizontal="center" vertical="center"/>
    </xf>
    <xf numFmtId="14" fontId="246" fillId="139" borderId="4" xfId="0" applyNumberFormat="1" applyFont="1" applyFill="1" applyBorder="1" applyAlignment="1">
      <alignment horizontal="center" vertical="center"/>
    </xf>
    <xf numFmtId="14" fontId="22" fillId="139" borderId="34" xfId="0" applyNumberFormat="1" applyFont="1" applyFill="1" applyBorder="1" applyAlignment="1">
      <alignment horizontal="center" vertical="center" wrapText="1"/>
    </xf>
    <xf numFmtId="14" fontId="22" fillId="139" borderId="4" xfId="0" applyNumberFormat="1" applyFont="1" applyFill="1" applyBorder="1" applyAlignment="1">
      <alignment horizontal="center" vertical="center" wrapText="1"/>
    </xf>
    <xf numFmtId="1" fontId="59" fillId="139" borderId="34" xfId="1" applyNumberFormat="1" applyFont="1" applyFill="1" applyBorder="1" applyAlignment="1" applyProtection="1">
      <alignment horizontal="center" vertical="center" wrapText="1"/>
    </xf>
    <xf numFmtId="1" fontId="59" fillId="139" borderId="4" xfId="1" applyNumberFormat="1" applyFont="1" applyFill="1" applyBorder="1" applyAlignment="1" applyProtection="1">
      <alignment horizontal="center" vertical="center" wrapText="1"/>
    </xf>
    <xf numFmtId="1" fontId="122" fillId="139" borderId="34" xfId="36" applyNumberFormat="1" applyFont="1" applyFill="1" applyBorder="1" applyAlignment="1" applyProtection="1">
      <alignment horizontal="center" vertical="center" wrapText="1"/>
    </xf>
    <xf numFmtId="1" fontId="122" fillId="139" borderId="4" xfId="36" applyNumberFormat="1" applyFont="1" applyFill="1" applyBorder="1" applyAlignment="1" applyProtection="1">
      <alignment horizontal="center" vertical="center" wrapText="1"/>
    </xf>
    <xf numFmtId="0" fontId="59" fillId="13" borderId="4" xfId="0" applyFont="1" applyFill="1" applyBorder="1" applyAlignment="1">
      <alignment horizontal="center" vertical="center"/>
    </xf>
    <xf numFmtId="0" fontId="22" fillId="95" borderId="4" xfId="0" applyFont="1" applyFill="1" applyBorder="1" applyAlignment="1">
      <alignment horizontal="justify" vertical="center" wrapText="1"/>
    </xf>
    <xf numFmtId="0" fontId="37" fillId="95" borderId="4" xfId="0" applyFont="1" applyFill="1" applyBorder="1" applyAlignment="1">
      <alignment horizontal="center" vertical="center" wrapText="1"/>
    </xf>
    <xf numFmtId="1" fontId="157" fillId="109" borderId="4" xfId="36" applyNumberFormat="1" applyFont="1" applyFill="1" applyBorder="1" applyAlignment="1" applyProtection="1">
      <alignment horizontal="center" vertical="center" wrapText="1"/>
    </xf>
    <xf numFmtId="10" fontId="157" fillId="109" borderId="4" xfId="3" applyNumberFormat="1" applyFont="1" applyFill="1" applyBorder="1" applyAlignment="1" applyProtection="1">
      <alignment horizontal="center" vertical="center" wrapText="1"/>
    </xf>
    <xf numFmtId="173" fontId="158" fillId="109" borderId="4" xfId="2" applyNumberFormat="1" applyFont="1" applyFill="1" applyBorder="1" applyAlignment="1" applyProtection="1">
      <alignment horizontal="right" vertical="center" wrapText="1"/>
    </xf>
    <xf numFmtId="173" fontId="59" fillId="109" borderId="4" xfId="2" applyNumberFormat="1" applyFont="1" applyFill="1" applyBorder="1" applyAlignment="1" applyProtection="1">
      <alignment horizontal="right" vertical="center" wrapText="1"/>
    </xf>
    <xf numFmtId="173" fontId="157" fillId="109" borderId="4" xfId="2" applyNumberFormat="1" applyFont="1" applyFill="1" applyBorder="1" applyAlignment="1" applyProtection="1">
      <alignment horizontal="right" vertical="center" wrapText="1"/>
    </xf>
    <xf numFmtId="175" fontId="122" fillId="109" borderId="4" xfId="2" applyFont="1" applyFill="1" applyBorder="1" applyAlignment="1" applyProtection="1">
      <alignment vertical="center" wrapText="1"/>
    </xf>
    <xf numFmtId="173" fontId="59" fillId="95" borderId="4" xfId="2" applyNumberFormat="1" applyFont="1" applyFill="1" applyBorder="1" applyAlignment="1" applyProtection="1">
      <alignment horizontal="right" vertical="center" wrapText="1"/>
    </xf>
    <xf numFmtId="173" fontId="54" fillId="95" borderId="4" xfId="36" applyNumberFormat="1" applyFont="1" applyFill="1" applyBorder="1" applyAlignment="1" applyProtection="1">
      <alignment horizontal="center" vertical="center" wrapText="1"/>
    </xf>
    <xf numFmtId="9" fontId="59" fillId="95" borderId="4" xfId="3" applyFont="1" applyFill="1" applyBorder="1" applyAlignment="1" applyProtection="1">
      <alignment horizontal="center" vertical="center" wrapText="1"/>
    </xf>
    <xf numFmtId="173" fontId="122" fillId="95" borderId="4" xfId="2" applyNumberFormat="1" applyFont="1" applyFill="1" applyBorder="1" applyAlignment="1" applyProtection="1">
      <alignment horizontal="center" vertical="center" wrapText="1"/>
    </xf>
    <xf numFmtId="173" fontId="157" fillId="95" borderId="4" xfId="2" applyNumberFormat="1" applyFont="1" applyFill="1" applyBorder="1" applyAlignment="1" applyProtection="1">
      <alignment horizontal="center" vertical="center" wrapText="1"/>
    </xf>
    <xf numFmtId="173" fontId="157" fillId="95" borderId="4" xfId="2" applyNumberFormat="1" applyFont="1" applyFill="1" applyBorder="1" applyAlignment="1" applyProtection="1">
      <alignment horizontal="right" vertical="center" wrapText="1"/>
    </xf>
    <xf numFmtId="168" fontId="54" fillId="95" borderId="4" xfId="36" applyFont="1" applyFill="1" applyBorder="1" applyAlignment="1" applyProtection="1">
      <alignment horizontal="center" vertical="center" wrapText="1"/>
    </xf>
    <xf numFmtId="168" fontId="158" fillId="95" borderId="4" xfId="36" applyFont="1" applyFill="1" applyBorder="1" applyAlignment="1" applyProtection="1">
      <alignment horizontal="center" vertical="center" wrapText="1"/>
    </xf>
    <xf numFmtId="10" fontId="59" fillId="95" borderId="4" xfId="3" applyNumberFormat="1" applyFont="1" applyFill="1" applyBorder="1" applyAlignment="1" applyProtection="1">
      <alignment horizontal="center" vertical="center" wrapText="1"/>
    </xf>
    <xf numFmtId="173" fontId="157" fillId="109" borderId="4" xfId="2" applyNumberFormat="1" applyFont="1" applyFill="1" applyBorder="1" applyAlignment="1" applyProtection="1">
      <alignment vertical="center" wrapText="1"/>
    </xf>
    <xf numFmtId="168" fontId="54" fillId="109" borderId="4" xfId="36" applyFont="1" applyFill="1" applyBorder="1" applyAlignment="1" applyProtection="1">
      <alignment horizontal="right" vertical="center" wrapText="1"/>
    </xf>
    <xf numFmtId="173" fontId="54" fillId="109" borderId="4" xfId="36" applyNumberFormat="1" applyFont="1" applyFill="1" applyBorder="1" applyAlignment="1" applyProtection="1">
      <alignment horizontal="right" vertical="center" wrapText="1"/>
    </xf>
    <xf numFmtId="1" fontId="246" fillId="95" borderId="4" xfId="36" applyNumberFormat="1" applyFont="1" applyFill="1" applyBorder="1" applyAlignment="1" applyProtection="1">
      <alignment horizontal="center" vertical="center" wrapText="1"/>
    </xf>
    <xf numFmtId="14" fontId="246" fillId="95" borderId="4" xfId="0" applyNumberFormat="1" applyFont="1" applyFill="1" applyBorder="1" applyAlignment="1">
      <alignment horizontal="center" vertical="center"/>
    </xf>
    <xf numFmtId="14" fontId="22" fillId="95" borderId="4" xfId="0" applyNumberFormat="1" applyFont="1" applyFill="1" applyBorder="1" applyAlignment="1">
      <alignment horizontal="center" vertical="center" wrapText="1"/>
    </xf>
    <xf numFmtId="14" fontId="22" fillId="95" borderId="32" xfId="0" applyNumberFormat="1" applyFont="1" applyFill="1" applyBorder="1" applyAlignment="1">
      <alignment horizontal="center" vertical="center"/>
    </xf>
    <xf numFmtId="0" fontId="207" fillId="177" borderId="61" xfId="0" applyFont="1" applyFill="1" applyBorder="1" applyAlignment="1">
      <alignment horizontal="center" vertical="center" wrapText="1"/>
    </xf>
    <xf numFmtId="0" fontId="22" fillId="95" borderId="3" xfId="0" applyFont="1" applyFill="1" applyBorder="1" applyAlignment="1">
      <alignment horizontal="center" vertical="center" wrapText="1"/>
    </xf>
    <xf numFmtId="0" fontId="59" fillId="110" borderId="4" xfId="0" applyFont="1" applyFill="1" applyBorder="1" applyAlignment="1">
      <alignment horizontal="center" vertical="center" wrapText="1"/>
    </xf>
    <xf numFmtId="0" fontId="59" fillId="110" borderId="3" xfId="0" applyFont="1" applyFill="1" applyBorder="1" applyAlignment="1">
      <alignment horizontal="center" vertical="center" wrapText="1"/>
    </xf>
    <xf numFmtId="1" fontId="157" fillId="95" borderId="4" xfId="36" applyNumberFormat="1" applyFont="1" applyFill="1" applyBorder="1" applyAlignment="1" applyProtection="1">
      <alignment horizontal="center" vertical="center" wrapText="1"/>
    </xf>
    <xf numFmtId="1" fontId="59" fillId="95" borderId="4" xfId="36" applyNumberFormat="1" applyFont="1" applyFill="1" applyBorder="1" applyAlignment="1" applyProtection="1">
      <alignment horizontal="center" vertical="center" wrapText="1"/>
    </xf>
    <xf numFmtId="10" fontId="157" fillId="95" borderId="4" xfId="3" applyNumberFormat="1" applyFont="1" applyFill="1" applyBorder="1" applyAlignment="1" applyProtection="1">
      <alignment horizontal="center" vertical="center" wrapText="1"/>
    </xf>
    <xf numFmtId="1" fontId="122" fillId="95" borderId="4" xfId="36" applyNumberFormat="1" applyFont="1" applyFill="1" applyBorder="1" applyAlignment="1" applyProtection="1">
      <alignment horizontal="center" vertical="center" wrapText="1"/>
    </xf>
    <xf numFmtId="1" fontId="158" fillId="95" borderId="4" xfId="36" applyNumberFormat="1" applyFont="1" applyFill="1" applyBorder="1" applyAlignment="1" applyProtection="1">
      <alignment horizontal="center" vertical="center" wrapText="1"/>
    </xf>
    <xf numFmtId="1" fontId="158" fillId="95" borderId="3" xfId="36" applyNumberFormat="1" applyFont="1" applyFill="1" applyBorder="1" applyAlignment="1" applyProtection="1">
      <alignment horizontal="center" vertical="center" wrapText="1"/>
    </xf>
    <xf numFmtId="1" fontId="157" fillId="95" borderId="3" xfId="36" applyNumberFormat="1" applyFont="1" applyFill="1" applyBorder="1" applyAlignment="1" applyProtection="1">
      <alignment horizontal="center" vertical="center" wrapText="1"/>
    </xf>
    <xf numFmtId="173" fontId="157" fillId="95" borderId="3" xfId="2" applyNumberFormat="1" applyFont="1" applyFill="1" applyBorder="1" applyAlignment="1" applyProtection="1">
      <alignment horizontal="right" vertical="center" wrapText="1"/>
    </xf>
    <xf numFmtId="173" fontId="59" fillId="95" borderId="3" xfId="2" applyNumberFormat="1" applyFont="1" applyFill="1" applyBorder="1" applyAlignment="1" applyProtection="1">
      <alignment horizontal="right" vertical="center" wrapText="1"/>
    </xf>
    <xf numFmtId="168" fontId="54" fillId="95" borderId="3" xfId="36" applyFont="1" applyFill="1" applyBorder="1" applyAlignment="1" applyProtection="1">
      <alignment horizontal="center" vertical="center" wrapText="1"/>
    </xf>
    <xf numFmtId="10" fontId="59" fillId="95" borderId="3" xfId="3" applyNumberFormat="1" applyFont="1" applyFill="1" applyBorder="1" applyAlignment="1" applyProtection="1">
      <alignment horizontal="center" vertical="center" wrapText="1"/>
    </xf>
    <xf numFmtId="173" fontId="54" fillId="95" borderId="3" xfId="36" applyNumberFormat="1" applyFont="1" applyFill="1" applyBorder="1" applyAlignment="1" applyProtection="1">
      <alignment horizontal="center" vertical="center" wrapText="1"/>
    </xf>
    <xf numFmtId="9" fontId="59" fillId="95" borderId="3" xfId="3" applyFont="1" applyFill="1" applyBorder="1" applyAlignment="1" applyProtection="1">
      <alignment horizontal="center" vertical="center" wrapText="1"/>
    </xf>
    <xf numFmtId="175" fontId="122" fillId="95" borderId="4" xfId="2" applyFont="1" applyFill="1" applyBorder="1" applyAlignment="1" applyProtection="1">
      <alignment vertical="center" wrapText="1"/>
    </xf>
    <xf numFmtId="175" fontId="122" fillId="95" borderId="3" xfId="2" applyFont="1" applyFill="1" applyBorder="1" applyAlignment="1" applyProtection="1">
      <alignment vertical="center" wrapText="1"/>
    </xf>
    <xf numFmtId="173" fontId="157" fillId="95" borderId="4" xfId="2" applyNumberFormat="1" applyFont="1" applyFill="1" applyBorder="1" applyAlignment="1" applyProtection="1">
      <alignment vertical="center" wrapText="1"/>
    </xf>
    <xf numFmtId="173" fontId="157" fillId="95" borderId="3" xfId="2" applyNumberFormat="1" applyFont="1" applyFill="1" applyBorder="1" applyAlignment="1" applyProtection="1">
      <alignment vertical="center" wrapText="1"/>
    </xf>
    <xf numFmtId="0" fontId="37" fillId="95" borderId="3" xfId="0" applyFont="1" applyFill="1" applyBorder="1" applyAlignment="1">
      <alignment horizontal="center" vertical="center" wrapText="1"/>
    </xf>
    <xf numFmtId="168" fontId="54" fillId="95" borderId="4" xfId="36" applyFont="1" applyFill="1" applyBorder="1" applyAlignment="1" applyProtection="1">
      <alignment horizontal="right" vertical="center" wrapText="1"/>
    </xf>
    <xf numFmtId="168" fontId="54" fillId="95" borderId="3" xfId="36" applyFont="1" applyFill="1" applyBorder="1" applyAlignment="1" applyProtection="1">
      <alignment horizontal="right" vertical="center" wrapText="1"/>
    </xf>
    <xf numFmtId="14" fontId="22" fillId="15" borderId="32" xfId="0" applyNumberFormat="1" applyFont="1" applyFill="1" applyBorder="1" applyAlignment="1">
      <alignment horizontal="center" vertical="center"/>
    </xf>
    <xf numFmtId="14" fontId="22" fillId="15" borderId="62" xfId="0" applyNumberFormat="1" applyFont="1" applyFill="1" applyBorder="1" applyAlignment="1">
      <alignment horizontal="center" vertical="center"/>
    </xf>
    <xf numFmtId="0" fontId="39" fillId="138" borderId="37" xfId="0" applyFont="1" applyFill="1" applyBorder="1" applyAlignment="1">
      <alignment horizontal="center" vertical="center" wrapText="1"/>
    </xf>
    <xf numFmtId="0" fontId="39" fillId="138" borderId="39" xfId="0" applyFont="1" applyFill="1" applyBorder="1" applyAlignment="1">
      <alignment horizontal="center" vertical="center" wrapText="1"/>
    </xf>
    <xf numFmtId="0" fontId="36" fillId="138" borderId="17" xfId="0" applyFont="1" applyFill="1" applyBorder="1" applyAlignment="1">
      <alignment horizontal="center" vertical="center" wrapText="1"/>
    </xf>
    <xf numFmtId="0" fontId="36" fillId="138" borderId="74" xfId="0" applyFont="1" applyFill="1" applyBorder="1" applyAlignment="1">
      <alignment horizontal="center" vertical="center" wrapText="1"/>
    </xf>
    <xf numFmtId="0" fontId="36" fillId="138" borderId="66" xfId="0" applyFont="1" applyFill="1" applyBorder="1" applyAlignment="1">
      <alignment horizontal="center" vertical="center" wrapText="1"/>
    </xf>
    <xf numFmtId="0" fontId="207" fillId="95" borderId="61" xfId="0" applyFont="1" applyFill="1" applyBorder="1" applyAlignment="1">
      <alignment horizontal="center" vertical="center" wrapText="1"/>
    </xf>
    <xf numFmtId="0" fontId="207" fillId="95" borderId="67" xfId="0" applyFont="1" applyFill="1" applyBorder="1" applyAlignment="1">
      <alignment horizontal="center" vertical="center" wrapText="1"/>
    </xf>
    <xf numFmtId="0" fontId="37" fillId="109" borderId="3" xfId="0" applyFont="1" applyFill="1" applyBorder="1" applyAlignment="1">
      <alignment horizontal="center" vertical="center" wrapText="1"/>
    </xf>
    <xf numFmtId="0" fontId="37" fillId="109" borderId="34" xfId="0" applyFont="1" applyFill="1" applyBorder="1" applyAlignment="1">
      <alignment horizontal="center" vertical="center" wrapText="1"/>
    </xf>
    <xf numFmtId="1" fontId="246" fillId="95" borderId="3" xfId="36" applyNumberFormat="1" applyFont="1" applyFill="1" applyBorder="1" applyAlignment="1" applyProtection="1">
      <alignment horizontal="center" vertical="center" wrapText="1"/>
    </xf>
    <xf numFmtId="14" fontId="246" fillId="95" borderId="3" xfId="0" applyNumberFormat="1" applyFont="1" applyFill="1" applyBorder="1" applyAlignment="1">
      <alignment horizontal="center" vertical="center"/>
    </xf>
    <xf numFmtId="14" fontId="22" fillId="95" borderId="3" xfId="0" applyNumberFormat="1" applyFont="1" applyFill="1" applyBorder="1" applyAlignment="1">
      <alignment horizontal="center" vertical="center" wrapText="1"/>
    </xf>
    <xf numFmtId="1" fontId="59" fillId="95" borderId="4" xfId="1" applyNumberFormat="1" applyFont="1" applyFill="1" applyBorder="1" applyAlignment="1" applyProtection="1">
      <alignment horizontal="center" vertical="center" wrapText="1"/>
    </xf>
    <xf numFmtId="1" fontId="59" fillId="95" borderId="3" xfId="1" applyNumberFormat="1" applyFont="1" applyFill="1" applyBorder="1" applyAlignment="1" applyProtection="1">
      <alignment horizontal="center" vertical="center" wrapText="1"/>
    </xf>
    <xf numFmtId="1" fontId="59" fillId="95" borderId="3" xfId="36" applyNumberFormat="1" applyFont="1" applyFill="1" applyBorder="1" applyAlignment="1" applyProtection="1">
      <alignment horizontal="center" vertical="center" wrapText="1"/>
    </xf>
    <xf numFmtId="10" fontId="157" fillId="95" borderId="3" xfId="3" applyNumberFormat="1" applyFont="1" applyFill="1" applyBorder="1" applyAlignment="1" applyProtection="1">
      <alignment horizontal="center" vertical="center" wrapText="1"/>
    </xf>
    <xf numFmtId="1" fontId="122" fillId="95" borderId="3" xfId="36" applyNumberFormat="1" applyFont="1" applyFill="1" applyBorder="1" applyAlignment="1" applyProtection="1">
      <alignment horizontal="center" vertical="center" wrapText="1"/>
    </xf>
    <xf numFmtId="1" fontId="158" fillId="138" borderId="4" xfId="0" applyNumberFormat="1" applyFont="1" applyFill="1" applyBorder="1" applyAlignment="1">
      <alignment horizontal="center" vertical="center" wrapText="1"/>
    </xf>
    <xf numFmtId="1" fontId="157" fillId="138" borderId="4" xfId="0" applyNumberFormat="1" applyFont="1" applyFill="1" applyBorder="1" applyAlignment="1">
      <alignment horizontal="center" vertical="center" wrapText="1"/>
    </xf>
    <xf numFmtId="175" fontId="157" fillId="138" borderId="4" xfId="2" applyFont="1" applyFill="1" applyBorder="1" applyAlignment="1" applyProtection="1">
      <alignment horizontal="center" vertical="center" wrapText="1"/>
    </xf>
    <xf numFmtId="175" fontId="59" fillId="138" borderId="4" xfId="2" applyFont="1" applyFill="1" applyBorder="1" applyAlignment="1" applyProtection="1">
      <alignment horizontal="center" vertical="center" wrapText="1"/>
    </xf>
    <xf numFmtId="10" fontId="52" fillId="138" borderId="4" xfId="3" applyNumberFormat="1" applyFont="1" applyFill="1" applyBorder="1" applyAlignment="1" applyProtection="1">
      <alignment horizontal="center" vertical="center" wrapText="1"/>
    </xf>
    <xf numFmtId="173" fontId="50" fillId="138" borderId="4" xfId="36" applyNumberFormat="1" applyFont="1" applyFill="1" applyBorder="1" applyAlignment="1" applyProtection="1">
      <alignment horizontal="center" vertical="center" wrapText="1"/>
    </xf>
    <xf numFmtId="175" fontId="122" fillId="138" borderId="4" xfId="2" applyFont="1" applyFill="1" applyBorder="1" applyAlignment="1" applyProtection="1">
      <alignment horizontal="center" vertical="center" wrapText="1"/>
    </xf>
    <xf numFmtId="0" fontId="41" fillId="138" borderId="4" xfId="0" applyFont="1" applyFill="1" applyBorder="1" applyAlignment="1">
      <alignment horizontal="center" vertical="center" wrapText="1"/>
    </xf>
    <xf numFmtId="0" fontId="55" fillId="138" borderId="4" xfId="0" applyFont="1" applyFill="1" applyBorder="1" applyAlignment="1">
      <alignment horizontal="center" vertical="center" wrapText="1"/>
    </xf>
    <xf numFmtId="14" fontId="55" fillId="138" borderId="62" xfId="0" applyNumberFormat="1" applyFont="1" applyFill="1" applyBorder="1" applyAlignment="1">
      <alignment horizontal="center" vertical="center" wrapText="1"/>
    </xf>
    <xf numFmtId="14" fontId="55" fillId="138" borderId="97" xfId="0" applyNumberFormat="1" applyFont="1" applyFill="1" applyBorder="1" applyAlignment="1">
      <alignment horizontal="center" vertical="center" wrapText="1"/>
    </xf>
    <xf numFmtId="0" fontId="39" fillId="138" borderId="73" xfId="0" applyFont="1" applyFill="1" applyBorder="1" applyAlignment="1">
      <alignment horizontal="center" vertical="center" wrapText="1"/>
    </xf>
    <xf numFmtId="0" fontId="22" fillId="16" borderId="95" xfId="0" applyFont="1" applyFill="1" applyBorder="1" applyAlignment="1">
      <alignment horizontal="center" vertical="center" wrapText="1"/>
    </xf>
    <xf numFmtId="0" fontId="22" fillId="16" borderId="91" xfId="0" applyFont="1" applyFill="1" applyBorder="1" applyAlignment="1">
      <alignment horizontal="center" vertical="center" wrapText="1"/>
    </xf>
    <xf numFmtId="0" fontId="22" fillId="16" borderId="94" xfId="0" applyFont="1" applyFill="1" applyBorder="1" applyAlignment="1">
      <alignment horizontal="center" vertical="center" wrapText="1"/>
    </xf>
    <xf numFmtId="0" fontId="207" fillId="176" borderId="70" xfId="0" applyFont="1" applyFill="1" applyBorder="1" applyAlignment="1">
      <alignment horizontal="center" vertical="center" wrapText="1"/>
    </xf>
    <xf numFmtId="0" fontId="22" fillId="86" borderId="4" xfId="0" applyFont="1" applyFill="1" applyBorder="1" applyAlignment="1">
      <alignment horizontal="justify" vertical="center" wrapText="1"/>
    </xf>
    <xf numFmtId="0" fontId="22" fillId="86" borderId="3" xfId="0" applyFont="1" applyFill="1" applyBorder="1" applyAlignment="1">
      <alignment horizontal="justify" vertical="center" wrapText="1"/>
    </xf>
    <xf numFmtId="0" fontId="22" fillId="86" borderId="4" xfId="0" applyFont="1" applyFill="1" applyBorder="1" applyAlignment="1">
      <alignment horizontal="center" vertical="center" wrapText="1"/>
    </xf>
    <xf numFmtId="0" fontId="22" fillId="86" borderId="3" xfId="0" applyFont="1" applyFill="1" applyBorder="1" applyAlignment="1">
      <alignment horizontal="center" vertical="center" wrapText="1"/>
    </xf>
    <xf numFmtId="0" fontId="59" fillId="86" borderId="4" xfId="0" applyFont="1" applyFill="1" applyBorder="1" applyAlignment="1">
      <alignment horizontal="center" vertical="center" wrapText="1"/>
    </xf>
    <xf numFmtId="0" fontId="59" fillId="86" borderId="3" xfId="0" applyFont="1" applyFill="1" applyBorder="1" applyAlignment="1">
      <alignment horizontal="center" vertical="center" wrapText="1"/>
    </xf>
    <xf numFmtId="0" fontId="37" fillId="86" borderId="4" xfId="0" applyFont="1" applyFill="1" applyBorder="1" applyAlignment="1">
      <alignment horizontal="center" vertical="center" wrapText="1"/>
    </xf>
    <xf numFmtId="0" fontId="37" fillId="86" borderId="3" xfId="0" applyFont="1" applyFill="1" applyBorder="1" applyAlignment="1">
      <alignment horizontal="center" vertical="center" wrapText="1"/>
    </xf>
    <xf numFmtId="1" fontId="22" fillId="138" borderId="4" xfId="38" applyNumberFormat="1" applyFont="1" applyFill="1" applyBorder="1" applyAlignment="1" applyProtection="1">
      <alignment horizontal="center" vertical="center" wrapText="1"/>
    </xf>
    <xf numFmtId="14" fontId="246" fillId="138" borderId="4" xfId="0" applyNumberFormat="1" applyFont="1" applyFill="1" applyBorder="1" applyAlignment="1">
      <alignment horizontal="center" vertical="center" wrapText="1"/>
    </xf>
    <xf numFmtId="14" fontId="55" fillId="138" borderId="4" xfId="0" applyNumberFormat="1" applyFont="1" applyFill="1" applyBorder="1" applyAlignment="1">
      <alignment horizontal="center" vertical="center" wrapText="1"/>
    </xf>
    <xf numFmtId="1" fontId="59" fillId="138" borderId="4" xfId="38" applyNumberFormat="1" applyFont="1" applyFill="1" applyBorder="1" applyAlignment="1" applyProtection="1">
      <alignment horizontal="center" vertical="center" wrapText="1"/>
    </xf>
    <xf numFmtId="10" fontId="157" fillId="138" borderId="4" xfId="3" applyNumberFormat="1" applyFont="1" applyFill="1" applyBorder="1" applyAlignment="1" applyProtection="1">
      <alignment horizontal="center" vertical="center" wrapText="1"/>
    </xf>
    <xf numFmtId="1" fontId="122" fillId="138" borderId="4" xfId="38" applyNumberFormat="1" applyFont="1" applyFill="1" applyBorder="1" applyAlignment="1" applyProtection="1">
      <alignment horizontal="center" vertical="center" wrapText="1"/>
    </xf>
    <xf numFmtId="1" fontId="158" fillId="86" borderId="4" xfId="36" applyNumberFormat="1" applyFont="1" applyFill="1" applyBorder="1" applyAlignment="1" applyProtection="1">
      <alignment horizontal="center" vertical="center" wrapText="1"/>
    </xf>
    <xf numFmtId="1" fontId="158" fillId="86" borderId="3" xfId="36" applyNumberFormat="1" applyFont="1" applyFill="1" applyBorder="1" applyAlignment="1" applyProtection="1">
      <alignment horizontal="center" vertical="center" wrapText="1"/>
    </xf>
    <xf numFmtId="1" fontId="157" fillId="86" borderId="4" xfId="36" applyNumberFormat="1" applyFont="1" applyFill="1" applyBorder="1" applyAlignment="1" applyProtection="1">
      <alignment horizontal="center" vertical="center" wrapText="1"/>
    </xf>
    <xf numFmtId="1" fontId="157" fillId="86" borderId="3" xfId="36" applyNumberFormat="1" applyFont="1" applyFill="1" applyBorder="1" applyAlignment="1" applyProtection="1">
      <alignment horizontal="center" vertical="center" wrapText="1"/>
    </xf>
    <xf numFmtId="10" fontId="157" fillId="86" borderId="4" xfId="3" applyNumberFormat="1" applyFont="1" applyFill="1" applyBorder="1" applyAlignment="1" applyProtection="1">
      <alignment horizontal="center" vertical="center" wrapText="1"/>
    </xf>
    <xf numFmtId="10" fontId="157" fillId="86" borderId="3" xfId="3" applyNumberFormat="1" applyFont="1" applyFill="1" applyBorder="1" applyAlignment="1" applyProtection="1">
      <alignment horizontal="center" vertical="center" wrapText="1"/>
    </xf>
    <xf numFmtId="173" fontId="157" fillId="86" borderId="4" xfId="2" applyNumberFormat="1" applyFont="1" applyFill="1" applyBorder="1" applyAlignment="1" applyProtection="1">
      <alignment horizontal="right" vertical="center" wrapText="1"/>
    </xf>
    <xf numFmtId="173" fontId="157" fillId="86" borderId="3" xfId="2" applyNumberFormat="1" applyFont="1" applyFill="1" applyBorder="1" applyAlignment="1" applyProtection="1">
      <alignment horizontal="right" vertical="center" wrapText="1"/>
    </xf>
    <xf numFmtId="173" fontId="59" fillId="86" borderId="4" xfId="2" applyNumberFormat="1" applyFont="1" applyFill="1" applyBorder="1" applyAlignment="1" applyProtection="1">
      <alignment horizontal="right" vertical="center" wrapText="1"/>
    </xf>
    <xf numFmtId="173" fontId="59" fillId="86" borderId="3" xfId="2" applyNumberFormat="1" applyFont="1" applyFill="1" applyBorder="1" applyAlignment="1" applyProtection="1">
      <alignment horizontal="right" vertical="center" wrapText="1"/>
    </xf>
    <xf numFmtId="173" fontId="158" fillId="86" borderId="4" xfId="2" applyNumberFormat="1" applyFont="1" applyFill="1" applyBorder="1" applyAlignment="1" applyProtection="1">
      <alignment horizontal="right" vertical="center" wrapText="1"/>
    </xf>
    <xf numFmtId="173" fontId="158" fillId="86" borderId="3" xfId="2" applyNumberFormat="1" applyFont="1" applyFill="1" applyBorder="1" applyAlignment="1" applyProtection="1">
      <alignment horizontal="right" vertical="center" wrapText="1"/>
    </xf>
    <xf numFmtId="173" fontId="54" fillId="86" borderId="4" xfId="36" applyNumberFormat="1" applyFont="1" applyFill="1" applyBorder="1" applyAlignment="1" applyProtection="1">
      <alignment horizontal="right" vertical="center" wrapText="1"/>
    </xf>
    <xf numFmtId="173" fontId="54" fillId="86" borderId="3" xfId="36" applyNumberFormat="1" applyFont="1" applyFill="1" applyBorder="1" applyAlignment="1" applyProtection="1">
      <alignment horizontal="right" vertical="center" wrapText="1"/>
    </xf>
    <xf numFmtId="9" fontId="59" fillId="86" borderId="4" xfId="3" applyFont="1" applyFill="1" applyBorder="1" applyAlignment="1" applyProtection="1">
      <alignment horizontal="center" vertical="center" wrapText="1"/>
    </xf>
    <xf numFmtId="9" fontId="59" fillId="86" borderId="3" xfId="3" applyFont="1" applyFill="1" applyBorder="1" applyAlignment="1" applyProtection="1">
      <alignment horizontal="center" vertical="center" wrapText="1"/>
    </xf>
    <xf numFmtId="175" fontId="122" fillId="86" borderId="4" xfId="2" applyFont="1" applyFill="1" applyBorder="1" applyAlignment="1" applyProtection="1">
      <alignment horizontal="center" vertical="center" wrapText="1"/>
    </xf>
    <xf numFmtId="175" fontId="122" fillId="86" borderId="3" xfId="2" applyFont="1" applyFill="1" applyBorder="1" applyAlignment="1" applyProtection="1">
      <alignment horizontal="center" vertical="center" wrapText="1"/>
    </xf>
    <xf numFmtId="173" fontId="157" fillId="86" borderId="4" xfId="2" applyNumberFormat="1" applyFont="1" applyFill="1" applyBorder="1" applyAlignment="1" applyProtection="1">
      <alignment horizontal="center" vertical="center" wrapText="1"/>
    </xf>
    <xf numFmtId="173" fontId="157" fillId="86" borderId="3" xfId="2" applyNumberFormat="1" applyFont="1" applyFill="1" applyBorder="1" applyAlignment="1" applyProtection="1">
      <alignment horizontal="center" vertical="center" wrapText="1"/>
    </xf>
    <xf numFmtId="168" fontId="54" fillId="86" borderId="4" xfId="36" applyFont="1" applyFill="1" applyBorder="1" applyAlignment="1" applyProtection="1">
      <alignment horizontal="right" vertical="center" wrapText="1"/>
    </xf>
    <xf numFmtId="168" fontId="54" fillId="86" borderId="3" xfId="36" applyFont="1" applyFill="1" applyBorder="1" applyAlignment="1" applyProtection="1">
      <alignment horizontal="right" vertical="center" wrapText="1"/>
    </xf>
    <xf numFmtId="168" fontId="54" fillId="86" borderId="4" xfId="36" applyFont="1" applyFill="1" applyBorder="1" applyAlignment="1" applyProtection="1">
      <alignment horizontal="center" vertical="center" wrapText="1"/>
    </xf>
    <xf numFmtId="168" fontId="54" fillId="86" borderId="3" xfId="36" applyFont="1" applyFill="1" applyBorder="1" applyAlignment="1" applyProtection="1">
      <alignment horizontal="center" vertical="center" wrapText="1"/>
    </xf>
    <xf numFmtId="10" fontId="59" fillId="86" borderId="4" xfId="3" applyNumberFormat="1" applyFont="1" applyFill="1" applyBorder="1" applyAlignment="1" applyProtection="1">
      <alignment horizontal="center" vertical="center" wrapText="1"/>
    </xf>
    <xf numFmtId="10" fontId="59" fillId="86" borderId="3" xfId="3" applyNumberFormat="1" applyFont="1" applyFill="1" applyBorder="1" applyAlignment="1" applyProtection="1">
      <alignment horizontal="center" vertical="center" wrapText="1"/>
    </xf>
    <xf numFmtId="14" fontId="22" fillId="21" borderId="95" xfId="0" applyNumberFormat="1" applyFont="1" applyFill="1" applyBorder="1" applyAlignment="1">
      <alignment horizontal="center" vertical="center" wrapText="1"/>
    </xf>
    <xf numFmtId="14" fontId="22" fillId="21" borderId="97" xfId="0" applyNumberFormat="1" applyFont="1" applyFill="1" applyBorder="1" applyAlignment="1">
      <alignment horizontal="center" vertical="center" wrapText="1"/>
    </xf>
    <xf numFmtId="0" fontId="37" fillId="23" borderId="47" xfId="0" applyFont="1" applyFill="1" applyBorder="1" applyAlignment="1">
      <alignment horizontal="center" vertical="center" wrapText="1"/>
    </xf>
    <xf numFmtId="0" fontId="37" fillId="23" borderId="40" xfId="0" applyFont="1" applyFill="1" applyBorder="1" applyAlignment="1">
      <alignment horizontal="center" vertical="center" wrapText="1"/>
    </xf>
    <xf numFmtId="0" fontId="59" fillId="21" borderId="17" xfId="0" applyFont="1" applyFill="1" applyBorder="1" applyAlignment="1">
      <alignment horizontal="center" vertical="center" wrapText="1"/>
    </xf>
    <xf numFmtId="0" fontId="59" fillId="21" borderId="66" xfId="0" applyFont="1" applyFill="1" applyBorder="1" applyAlignment="1">
      <alignment horizontal="center" vertical="center" wrapText="1"/>
    </xf>
    <xf numFmtId="0" fontId="37" fillId="23" borderId="37" xfId="0" applyFont="1" applyFill="1" applyBorder="1" applyAlignment="1">
      <alignment horizontal="center" vertical="center" wrapText="1"/>
    </xf>
    <xf numFmtId="0" fontId="37" fillId="23" borderId="39" xfId="0" applyFont="1" applyFill="1" applyBorder="1" applyAlignment="1">
      <alignment horizontal="center" vertical="center" wrapText="1"/>
    </xf>
    <xf numFmtId="0" fontId="37" fillId="23" borderId="36" xfId="0" applyFont="1" applyFill="1" applyBorder="1" applyAlignment="1">
      <alignment horizontal="center" vertical="center" wrapText="1"/>
    </xf>
    <xf numFmtId="0" fontId="37" fillId="23" borderId="73" xfId="0" applyFont="1" applyFill="1" applyBorder="1" applyAlignment="1">
      <alignment horizontal="center" vertical="center" wrapText="1"/>
    </xf>
    <xf numFmtId="0" fontId="39" fillId="16" borderId="36" xfId="0" applyFont="1" applyFill="1" applyBorder="1" applyAlignment="1">
      <alignment horizontal="center" vertical="center" wrapText="1"/>
    </xf>
    <xf numFmtId="0" fontId="39" fillId="16" borderId="39" xfId="0" applyFont="1" applyFill="1" applyBorder="1" applyAlignment="1">
      <alignment horizontal="center" vertical="center" wrapText="1"/>
    </xf>
    <xf numFmtId="0" fontId="59" fillId="21" borderId="68" xfId="0" applyFont="1" applyFill="1" applyBorder="1" applyAlignment="1">
      <alignment horizontal="center" vertical="center" wrapText="1"/>
    </xf>
    <xf numFmtId="0" fontId="59" fillId="21" borderId="70" xfId="0" applyFont="1" applyFill="1" applyBorder="1" applyAlignment="1">
      <alignment horizontal="center" vertical="center" wrapText="1"/>
    </xf>
    <xf numFmtId="0" fontId="59" fillId="21" borderId="27" xfId="0" applyFont="1" applyFill="1" applyBorder="1" applyAlignment="1">
      <alignment horizontal="center" vertical="center" wrapText="1"/>
    </xf>
    <xf numFmtId="0" fontId="59" fillId="21" borderId="100" xfId="0" applyFont="1" applyFill="1" applyBorder="1" applyAlignment="1">
      <alignment horizontal="center" vertical="center" wrapText="1"/>
    </xf>
    <xf numFmtId="0" fontId="59" fillId="21" borderId="65" xfId="0" applyFont="1" applyFill="1" applyBorder="1" applyAlignment="1">
      <alignment horizontal="center" vertical="center" wrapText="1"/>
    </xf>
    <xf numFmtId="0" fontId="22" fillId="21" borderId="51" xfId="0" applyFont="1" applyFill="1" applyBorder="1" applyAlignment="1">
      <alignment horizontal="center" vertical="center" wrapText="1"/>
    </xf>
    <xf numFmtId="0" fontId="22" fillId="21" borderId="4" xfId="0" applyFont="1" applyFill="1" applyBorder="1" applyAlignment="1">
      <alignment horizontal="center" vertical="center" wrapText="1"/>
    </xf>
    <xf numFmtId="0" fontId="59" fillId="21" borderId="51" xfId="0" applyFont="1" applyFill="1" applyBorder="1" applyAlignment="1">
      <alignment horizontal="center" vertical="center" wrapText="1"/>
    </xf>
    <xf numFmtId="0" fontId="59" fillId="21" borderId="4" xfId="0" applyFont="1" applyFill="1" applyBorder="1" applyAlignment="1">
      <alignment horizontal="center" vertical="center" wrapText="1"/>
    </xf>
    <xf numFmtId="0" fontId="37" fillId="21" borderId="51" xfId="0" applyFont="1" applyFill="1" applyBorder="1" applyAlignment="1">
      <alignment horizontal="center" vertical="center" wrapText="1"/>
    </xf>
    <xf numFmtId="0" fontId="37" fillId="21" borderId="4" xfId="0" applyFont="1" applyFill="1" applyBorder="1" applyAlignment="1">
      <alignment horizontal="center" vertical="center" wrapText="1"/>
    </xf>
    <xf numFmtId="1" fontId="207" fillId="86" borderId="4" xfId="36" applyNumberFormat="1" applyFont="1" applyFill="1" applyBorder="1" applyAlignment="1" applyProtection="1">
      <alignment horizontal="center" vertical="center" wrapText="1"/>
    </xf>
    <xf numFmtId="1" fontId="207" fillId="86" borderId="3" xfId="36" applyNumberFormat="1" applyFont="1" applyFill="1" applyBorder="1" applyAlignment="1" applyProtection="1">
      <alignment horizontal="center" vertical="center" wrapText="1"/>
    </xf>
    <xf numFmtId="14" fontId="246" fillId="86" borderId="4" xfId="36" applyNumberFormat="1" applyFont="1" applyFill="1" applyBorder="1" applyAlignment="1" applyProtection="1">
      <alignment horizontal="center" vertical="center" wrapText="1"/>
    </xf>
    <xf numFmtId="14" fontId="246" fillId="86" borderId="3" xfId="36" applyNumberFormat="1" applyFont="1" applyFill="1" applyBorder="1" applyAlignment="1" applyProtection="1">
      <alignment horizontal="center" vertical="center" wrapText="1"/>
    </xf>
    <xf numFmtId="14" fontId="22" fillId="86" borderId="4" xfId="36" applyNumberFormat="1" applyFont="1" applyFill="1" applyBorder="1" applyAlignment="1" applyProtection="1">
      <alignment horizontal="center" vertical="center" wrapText="1"/>
    </xf>
    <xf numFmtId="14" fontId="22" fillId="86" borderId="3" xfId="36" applyNumberFormat="1" applyFont="1" applyFill="1" applyBorder="1" applyAlignment="1" applyProtection="1">
      <alignment horizontal="center" vertical="center" wrapText="1"/>
    </xf>
    <xf numFmtId="14" fontId="22" fillId="86" borderId="32" xfId="36" applyNumberFormat="1" applyFont="1" applyFill="1" applyBorder="1" applyAlignment="1" applyProtection="1">
      <alignment horizontal="center" vertical="center" wrapText="1"/>
    </xf>
    <xf numFmtId="14" fontId="22" fillId="86" borderId="62" xfId="36" applyNumberFormat="1" applyFont="1" applyFill="1" applyBorder="1" applyAlignment="1" applyProtection="1">
      <alignment horizontal="center" vertical="center" wrapText="1"/>
    </xf>
    <xf numFmtId="0" fontId="39" fillId="16" borderId="47" xfId="0" applyFont="1" applyFill="1" applyBorder="1" applyAlignment="1">
      <alignment horizontal="center" vertical="center" wrapText="1"/>
    </xf>
    <xf numFmtId="0" fontId="39" fillId="16" borderId="40" xfId="0" applyFont="1" applyFill="1" applyBorder="1" applyAlignment="1">
      <alignment horizontal="center" vertical="center" wrapText="1"/>
    </xf>
    <xf numFmtId="1" fontId="157" fillId="86" borderId="23" xfId="36" applyNumberFormat="1" applyFont="1" applyFill="1" applyBorder="1" applyAlignment="1" applyProtection="1">
      <alignment horizontal="center" vertical="center" wrapText="1"/>
    </xf>
    <xf numFmtId="1" fontId="59" fillId="86" borderId="3" xfId="36" applyNumberFormat="1" applyFont="1" applyFill="1" applyBorder="1" applyAlignment="1" applyProtection="1">
      <alignment horizontal="center" vertical="center" wrapText="1"/>
    </xf>
    <xf numFmtId="1" fontId="59" fillId="86" borderId="23" xfId="36" applyNumberFormat="1" applyFont="1" applyFill="1" applyBorder="1" applyAlignment="1" applyProtection="1">
      <alignment horizontal="center" vertical="center" wrapText="1"/>
    </xf>
    <xf numFmtId="1" fontId="59" fillId="86" borderId="4" xfId="36" applyNumberFormat="1" applyFont="1" applyFill="1" applyBorder="1" applyAlignment="1" applyProtection="1">
      <alignment horizontal="center" vertical="center" wrapText="1"/>
    </xf>
    <xf numFmtId="1" fontId="122" fillId="86" borderId="3" xfId="36" applyNumberFormat="1" applyFont="1" applyFill="1" applyBorder="1" applyAlignment="1" applyProtection="1">
      <alignment horizontal="center" vertical="center" wrapText="1"/>
    </xf>
    <xf numFmtId="1" fontId="122" fillId="86" borderId="23" xfId="36" applyNumberFormat="1" applyFont="1" applyFill="1" applyBorder="1" applyAlignment="1" applyProtection="1">
      <alignment horizontal="center" vertical="center" wrapText="1"/>
    </xf>
    <xf numFmtId="1" fontId="59" fillId="86" borderId="3" xfId="1" applyNumberFormat="1" applyFont="1" applyFill="1" applyBorder="1" applyAlignment="1" applyProtection="1">
      <alignment horizontal="center" vertical="center" wrapText="1"/>
    </xf>
    <xf numFmtId="1" fontId="59" fillId="86" borderId="23" xfId="1" applyNumberFormat="1" applyFont="1" applyFill="1" applyBorder="1" applyAlignment="1" applyProtection="1">
      <alignment horizontal="center" vertical="center" wrapText="1"/>
    </xf>
    <xf numFmtId="0" fontId="22" fillId="24" borderId="4" xfId="0" applyFont="1" applyFill="1" applyBorder="1" applyAlignment="1">
      <alignment horizontal="center" vertical="center" wrapText="1"/>
    </xf>
    <xf numFmtId="0" fontId="37" fillId="24" borderId="4" xfId="0" applyFont="1" applyFill="1" applyBorder="1" applyAlignment="1">
      <alignment horizontal="center" vertical="center" wrapText="1"/>
    </xf>
    <xf numFmtId="0" fontId="246" fillId="24" borderId="4" xfId="0" applyFont="1" applyFill="1" applyBorder="1" applyAlignment="1">
      <alignment horizontal="center" vertical="center" wrapText="1"/>
    </xf>
    <xf numFmtId="0" fontId="54" fillId="24" borderId="16" xfId="0" applyFont="1" applyFill="1" applyBorder="1" applyAlignment="1">
      <alignment horizontal="center" vertical="center" wrapText="1"/>
    </xf>
    <xf numFmtId="0" fontId="54" fillId="24" borderId="74" xfId="0" applyFont="1" applyFill="1" applyBorder="1" applyAlignment="1">
      <alignment horizontal="center" vertical="center" wrapText="1"/>
    </xf>
    <xf numFmtId="0" fontId="36" fillId="24" borderId="17" xfId="0" applyFont="1" applyFill="1" applyBorder="1" applyAlignment="1">
      <alignment horizontal="center" vertical="center" wrapText="1"/>
    </xf>
    <xf numFmtId="0" fontId="36" fillId="24" borderId="74" xfId="0" applyFont="1" applyFill="1" applyBorder="1" applyAlignment="1">
      <alignment horizontal="center" vertical="center" wrapText="1"/>
    </xf>
    <xf numFmtId="0" fontId="36" fillId="24" borderId="101" xfId="0" applyFont="1" applyFill="1" applyBorder="1" applyAlignment="1">
      <alignment horizontal="center" vertical="center" wrapText="1"/>
    </xf>
    <xf numFmtId="0" fontId="207" fillId="24" borderId="31" xfId="0" applyFont="1" applyFill="1" applyBorder="1" applyAlignment="1">
      <alignment horizontal="center" vertical="center" wrapText="1"/>
    </xf>
    <xf numFmtId="0" fontId="246" fillId="24" borderId="4" xfId="0" applyFont="1" applyFill="1" applyBorder="1" applyAlignment="1">
      <alignment horizontal="justify" vertical="center" wrapText="1"/>
    </xf>
    <xf numFmtId="0" fontId="59" fillId="145" borderId="4" xfId="0" applyFont="1" applyFill="1" applyBorder="1" applyAlignment="1">
      <alignment horizontal="center" vertical="center" wrapText="1"/>
    </xf>
    <xf numFmtId="0" fontId="36" fillId="24" borderId="98" xfId="0" applyFont="1" applyFill="1" applyBorder="1" applyAlignment="1">
      <alignment horizontal="center" vertical="center" wrapText="1"/>
    </xf>
    <xf numFmtId="0" fontId="36" fillId="24" borderId="16" xfId="0" applyFont="1" applyFill="1" applyBorder="1" applyAlignment="1">
      <alignment horizontal="center" vertical="center" wrapText="1"/>
    </xf>
    <xf numFmtId="0" fontId="36" fillId="24" borderId="65" xfId="0" applyFont="1" applyFill="1" applyBorder="1" applyAlignment="1">
      <alignment horizontal="center" vertical="center" wrapText="1"/>
    </xf>
    <xf numFmtId="0" fontId="207" fillId="58" borderId="69" xfId="0" applyFont="1" applyFill="1" applyBorder="1" applyAlignment="1">
      <alignment horizontal="center" vertical="center" wrapText="1"/>
    </xf>
    <xf numFmtId="0" fontId="207" fillId="58" borderId="93" xfId="0" applyFont="1" applyFill="1" applyBorder="1" applyAlignment="1">
      <alignment horizontal="center" vertical="center" wrapText="1"/>
    </xf>
    <xf numFmtId="0" fontId="22" fillId="24" borderId="4" xfId="0" applyFont="1" applyFill="1" applyBorder="1" applyAlignment="1">
      <alignment horizontal="justify" vertical="center" wrapText="1"/>
    </xf>
    <xf numFmtId="0" fontId="22" fillId="24" borderId="14" xfId="0" applyFont="1" applyFill="1" applyBorder="1" applyAlignment="1">
      <alignment horizontal="justify" vertical="center" wrapText="1"/>
    </xf>
    <xf numFmtId="0" fontId="22" fillId="24" borderId="14" xfId="0" applyFont="1" applyFill="1" applyBorder="1" applyAlignment="1">
      <alignment horizontal="center" vertical="center" wrapText="1"/>
    </xf>
    <xf numFmtId="14" fontId="22" fillId="21" borderId="20" xfId="0" applyNumberFormat="1" applyFont="1" applyFill="1" applyBorder="1" applyAlignment="1">
      <alignment horizontal="center" vertical="center" wrapText="1"/>
    </xf>
    <xf numFmtId="14" fontId="22" fillId="21" borderId="34" xfId="0" applyNumberFormat="1" applyFont="1" applyFill="1" applyBorder="1" applyAlignment="1">
      <alignment horizontal="center" vertical="center" wrapText="1"/>
    </xf>
    <xf numFmtId="173" fontId="59" fillId="25" borderId="51" xfId="2" applyNumberFormat="1" applyFont="1" applyFill="1" applyBorder="1" applyAlignment="1" applyProtection="1">
      <alignment horizontal="right" vertical="center" wrapText="1"/>
    </xf>
    <xf numFmtId="173" fontId="59" fillId="25" borderId="4" xfId="2" applyNumberFormat="1" applyFont="1" applyFill="1" applyBorder="1" applyAlignment="1" applyProtection="1">
      <alignment horizontal="right" vertical="center" wrapText="1"/>
    </xf>
    <xf numFmtId="173" fontId="59" fillId="25" borderId="3" xfId="2" applyNumberFormat="1" applyFont="1" applyFill="1" applyBorder="1" applyAlignment="1" applyProtection="1">
      <alignment horizontal="right" vertical="center" wrapText="1"/>
    </xf>
    <xf numFmtId="173" fontId="158" fillId="25" borderId="51" xfId="2" applyNumberFormat="1" applyFont="1" applyFill="1" applyBorder="1" applyAlignment="1" applyProtection="1">
      <alignment horizontal="right" vertical="center" wrapText="1"/>
    </xf>
    <xf numFmtId="173" fontId="158" fillId="25" borderId="4" xfId="2" applyNumberFormat="1" applyFont="1" applyFill="1" applyBorder="1" applyAlignment="1" applyProtection="1">
      <alignment horizontal="right" vertical="center" wrapText="1"/>
    </xf>
    <xf numFmtId="173" fontId="158" fillId="25" borderId="3" xfId="2" applyNumberFormat="1" applyFont="1" applyFill="1" applyBorder="1" applyAlignment="1" applyProtection="1">
      <alignment horizontal="right" vertical="center" wrapText="1"/>
    </xf>
    <xf numFmtId="10" fontId="54" fillId="25" borderId="51" xfId="3" applyNumberFormat="1" applyFont="1" applyFill="1" applyBorder="1" applyAlignment="1" applyProtection="1">
      <alignment horizontal="center" vertical="center" wrapText="1"/>
    </xf>
    <xf numFmtId="10" fontId="54" fillId="25" borderId="4" xfId="3" applyNumberFormat="1" applyFont="1" applyFill="1" applyBorder="1" applyAlignment="1" applyProtection="1">
      <alignment horizontal="center" vertical="center" wrapText="1"/>
    </xf>
    <xf numFmtId="10" fontId="54" fillId="25" borderId="3" xfId="3" applyNumberFormat="1" applyFont="1" applyFill="1" applyBorder="1" applyAlignment="1" applyProtection="1">
      <alignment horizontal="center" vertical="center" wrapText="1"/>
    </xf>
    <xf numFmtId="168" fontId="50" fillId="144" borderId="51" xfId="36" applyFont="1" applyFill="1" applyBorder="1" applyAlignment="1" applyProtection="1">
      <alignment horizontal="center" vertical="center" wrapText="1"/>
    </xf>
    <xf numFmtId="168" fontId="50" fillId="144" borderId="4" xfId="36" applyFont="1" applyFill="1" applyBorder="1" applyAlignment="1" applyProtection="1">
      <alignment horizontal="center" vertical="center" wrapText="1"/>
    </xf>
    <xf numFmtId="168" fontId="50" fillId="144" borderId="3" xfId="36" applyFont="1" applyFill="1" applyBorder="1" applyAlignment="1" applyProtection="1">
      <alignment horizontal="center" vertical="center" wrapText="1"/>
    </xf>
    <xf numFmtId="9" fontId="54" fillId="25" borderId="51" xfId="3" applyFont="1" applyFill="1" applyBorder="1" applyAlignment="1" applyProtection="1">
      <alignment horizontal="center" vertical="center" wrapText="1"/>
    </xf>
    <xf numFmtId="9" fontId="54" fillId="25" borderId="4" xfId="3" applyFont="1" applyFill="1" applyBorder="1" applyAlignment="1" applyProtection="1">
      <alignment horizontal="center" vertical="center" wrapText="1"/>
    </xf>
    <xf numFmtId="9" fontId="54" fillId="25" borderId="3" xfId="3" applyFont="1" applyFill="1" applyBorder="1" applyAlignment="1" applyProtection="1">
      <alignment horizontal="center" vertical="center" wrapText="1"/>
    </xf>
    <xf numFmtId="175" fontId="123" fillId="25" borderId="51" xfId="2" applyFont="1" applyFill="1" applyBorder="1" applyAlignment="1" applyProtection="1">
      <alignment vertical="center"/>
    </xf>
    <xf numFmtId="175" fontId="123" fillId="25" borderId="4" xfId="2" applyFont="1" applyFill="1" applyBorder="1" applyAlignment="1" applyProtection="1">
      <alignment vertical="center"/>
    </xf>
    <xf numFmtId="175" fontId="123" fillId="25" borderId="3" xfId="2" applyFont="1" applyFill="1" applyBorder="1" applyAlignment="1" applyProtection="1">
      <alignment vertical="center"/>
    </xf>
    <xf numFmtId="173" fontId="157" fillId="25" borderId="51" xfId="2" applyNumberFormat="1" applyFont="1" applyFill="1" applyBorder="1" applyAlignment="1" applyProtection="1">
      <alignment vertical="center"/>
    </xf>
    <xf numFmtId="173" fontId="157" fillId="25" borderId="4" xfId="2" applyNumberFormat="1" applyFont="1" applyFill="1" applyBorder="1" applyAlignment="1" applyProtection="1">
      <alignment vertical="center"/>
    </xf>
    <xf numFmtId="173" fontId="157" fillId="25" borderId="3" xfId="2" applyNumberFormat="1" applyFont="1" applyFill="1" applyBorder="1" applyAlignment="1" applyProtection="1">
      <alignment vertical="center"/>
    </xf>
    <xf numFmtId="0" fontId="22" fillId="25" borderId="51" xfId="0" applyFont="1" applyFill="1" applyBorder="1" applyAlignment="1">
      <alignment horizontal="center" vertical="center" wrapText="1"/>
    </xf>
    <xf numFmtId="0" fontId="22" fillId="25" borderId="4" xfId="0" applyFont="1" applyFill="1" applyBorder="1" applyAlignment="1">
      <alignment horizontal="center" vertical="center" wrapText="1"/>
    </xf>
    <xf numFmtId="0" fontId="22" fillId="25" borderId="3" xfId="0" applyFont="1" applyFill="1" applyBorder="1" applyAlignment="1">
      <alignment horizontal="center" vertical="center" wrapText="1"/>
    </xf>
    <xf numFmtId="168" fontId="54" fillId="25" borderId="51" xfId="36" applyFont="1" applyFill="1" applyBorder="1" applyAlignment="1" applyProtection="1">
      <alignment horizontal="right" vertical="center" wrapText="1"/>
    </xf>
    <xf numFmtId="168" fontId="54" fillId="25" borderId="4" xfId="36" applyFont="1" applyFill="1" applyBorder="1" applyAlignment="1" applyProtection="1">
      <alignment horizontal="right" vertical="center" wrapText="1"/>
    </xf>
    <xf numFmtId="168" fontId="54" fillId="25" borderId="3" xfId="36" applyFont="1" applyFill="1" applyBorder="1" applyAlignment="1" applyProtection="1">
      <alignment horizontal="right" vertical="center" wrapText="1"/>
    </xf>
    <xf numFmtId="14" fontId="22" fillId="24" borderId="32" xfId="0" applyNumberFormat="1" applyFont="1" applyFill="1" applyBorder="1" applyAlignment="1">
      <alignment horizontal="center" vertical="center"/>
    </xf>
    <xf numFmtId="168" fontId="39" fillId="26" borderId="36" xfId="0" applyNumberFormat="1" applyFont="1" applyFill="1" applyBorder="1" applyAlignment="1">
      <alignment horizontal="center" vertical="center" wrapText="1"/>
    </xf>
    <xf numFmtId="168" fontId="39" fillId="26" borderId="37" xfId="0" applyNumberFormat="1" applyFont="1" applyFill="1" applyBorder="1" applyAlignment="1">
      <alignment horizontal="center" vertical="center" wrapText="1"/>
    </xf>
    <xf numFmtId="168" fontId="39" fillId="26" borderId="73" xfId="0" applyNumberFormat="1" applyFont="1" applyFill="1" applyBorder="1" applyAlignment="1">
      <alignment horizontal="center" vertical="center" wrapText="1"/>
    </xf>
    <xf numFmtId="0" fontId="36" fillId="25" borderId="26" xfId="0" applyFont="1" applyFill="1" applyBorder="1" applyAlignment="1">
      <alignment horizontal="center" vertical="center" wrapText="1"/>
    </xf>
    <xf numFmtId="0" fontId="36" fillId="25" borderId="59" xfId="0" applyFont="1" applyFill="1" applyBorder="1" applyAlignment="1">
      <alignment horizontal="center" vertical="center" wrapText="1"/>
    </xf>
    <xf numFmtId="0" fontId="36" fillId="25" borderId="103" xfId="0" applyFont="1" applyFill="1" applyBorder="1" applyAlignment="1">
      <alignment horizontal="center" vertical="center" wrapText="1"/>
    </xf>
    <xf numFmtId="0" fontId="207" fillId="174" borderId="50" xfId="0" applyFont="1" applyFill="1" applyBorder="1" applyAlignment="1">
      <alignment horizontal="center" vertical="center" wrapText="1"/>
    </xf>
    <xf numFmtId="0" fontId="207" fillId="174" borderId="31" xfId="0" applyFont="1" applyFill="1" applyBorder="1" applyAlignment="1">
      <alignment horizontal="center" vertical="center" wrapText="1"/>
    </xf>
    <xf numFmtId="0" fontId="207" fillId="174" borderId="61" xfId="0" applyFont="1" applyFill="1" applyBorder="1" applyAlignment="1">
      <alignment horizontal="center" vertical="center" wrapText="1"/>
    </xf>
    <xf numFmtId="0" fontId="22" fillId="25" borderId="51" xfId="0" applyFont="1" applyFill="1" applyBorder="1" applyAlignment="1">
      <alignment horizontal="justify" vertical="center" wrapText="1"/>
    </xf>
    <xf numFmtId="0" fontId="22" fillId="25" borderId="4" xfId="0" applyFont="1" applyFill="1" applyBorder="1" applyAlignment="1">
      <alignment horizontal="justify" vertical="center" wrapText="1"/>
    </xf>
    <xf numFmtId="0" fontId="22" fillId="25" borderId="3" xfId="0" applyFont="1" applyFill="1" applyBorder="1" applyAlignment="1">
      <alignment horizontal="justify" vertical="center" wrapText="1"/>
    </xf>
    <xf numFmtId="0" fontId="36" fillId="25" borderId="51" xfId="0" applyFont="1" applyFill="1" applyBorder="1" applyAlignment="1">
      <alignment horizontal="center" vertical="center" wrapText="1"/>
    </xf>
    <xf numFmtId="0" fontId="36" fillId="25" borderId="4" xfId="0" applyFont="1" applyFill="1" applyBorder="1" applyAlignment="1">
      <alignment horizontal="center" vertical="center" wrapText="1"/>
    </xf>
    <xf numFmtId="0" fontId="36" fillId="25" borderId="3" xfId="0" applyFont="1" applyFill="1" applyBorder="1" applyAlignment="1">
      <alignment horizontal="center" vertical="center" wrapText="1"/>
    </xf>
    <xf numFmtId="0" fontId="59" fillId="143" borderId="51" xfId="0" applyFont="1" applyFill="1" applyBorder="1" applyAlignment="1">
      <alignment horizontal="center" vertical="center" wrapText="1"/>
    </xf>
    <xf numFmtId="0" fontId="59" fillId="143" borderId="4" xfId="0" applyFont="1" applyFill="1" applyBorder="1" applyAlignment="1">
      <alignment horizontal="center" vertical="center" wrapText="1"/>
    </xf>
    <xf numFmtId="0" fontId="59" fillId="143" borderId="3" xfId="0" applyFont="1" applyFill="1" applyBorder="1" applyAlignment="1">
      <alignment horizontal="center" vertical="center" wrapText="1"/>
    </xf>
    <xf numFmtId="0" fontId="37" fillId="25" borderId="51" xfId="0" applyFont="1" applyFill="1" applyBorder="1" applyAlignment="1">
      <alignment horizontal="center" vertical="center" wrapText="1"/>
    </xf>
    <xf numFmtId="0" fontId="37" fillId="25" borderId="4" xfId="0" applyFont="1" applyFill="1" applyBorder="1" applyAlignment="1">
      <alignment horizontal="center" vertical="center" wrapText="1"/>
    </xf>
    <xf numFmtId="0" fontId="37" fillId="25" borderId="3" xfId="0" applyFont="1" applyFill="1" applyBorder="1" applyAlignment="1">
      <alignment horizontal="center" vertical="center" wrapText="1"/>
    </xf>
    <xf numFmtId="1" fontId="59" fillId="24" borderId="4" xfId="3" applyNumberFormat="1" applyFont="1" applyFill="1" applyBorder="1" applyAlignment="1" applyProtection="1">
      <alignment horizontal="center" vertical="center"/>
    </xf>
    <xf numFmtId="1" fontId="157" fillId="24" borderId="4" xfId="3" applyNumberFormat="1" applyFont="1" applyFill="1" applyBorder="1" applyAlignment="1" applyProtection="1">
      <alignment horizontal="center" vertical="center"/>
    </xf>
    <xf numFmtId="14" fontId="22" fillId="24" borderId="4" xfId="0" applyNumberFormat="1" applyFont="1" applyFill="1" applyBorder="1" applyAlignment="1">
      <alignment horizontal="center" vertical="center"/>
    </xf>
    <xf numFmtId="1" fontId="22" fillId="24" borderId="4" xfId="3" applyNumberFormat="1" applyFont="1" applyFill="1" applyBorder="1" applyAlignment="1" applyProtection="1">
      <alignment horizontal="center" vertical="center"/>
    </xf>
    <xf numFmtId="1" fontId="22" fillId="24" borderId="4" xfId="1" applyNumberFormat="1" applyFont="1" applyFill="1" applyBorder="1" applyAlignment="1" applyProtection="1">
      <alignment horizontal="center" vertical="center"/>
    </xf>
    <xf numFmtId="1" fontId="59" fillId="24" borderId="4" xfId="0" applyNumberFormat="1" applyFont="1" applyFill="1" applyBorder="1" applyAlignment="1">
      <alignment horizontal="center" vertical="center"/>
    </xf>
    <xf numFmtId="10" fontId="59" fillId="24" borderId="4" xfId="3" applyNumberFormat="1" applyFont="1" applyFill="1" applyBorder="1" applyAlignment="1" applyProtection="1">
      <alignment horizontal="center" vertical="center"/>
    </xf>
    <xf numFmtId="1" fontId="137" fillId="24" borderId="4" xfId="3" applyNumberFormat="1" applyFont="1" applyFill="1" applyBorder="1" applyAlignment="1" applyProtection="1">
      <alignment horizontal="center" vertical="center"/>
    </xf>
    <xf numFmtId="173" fontId="59" fillId="24" borderId="4" xfId="2" applyNumberFormat="1" applyFont="1" applyFill="1" applyBorder="1" applyAlignment="1" applyProtection="1">
      <alignment horizontal="right" vertical="center"/>
    </xf>
    <xf numFmtId="173" fontId="157" fillId="24" borderId="4" xfId="2" applyNumberFormat="1" applyFont="1" applyFill="1" applyBorder="1" applyAlignment="1" applyProtection="1">
      <alignment horizontal="right" vertical="center"/>
    </xf>
    <xf numFmtId="168" fontId="50" fillId="25" borderId="51" xfId="36" applyFont="1" applyFill="1" applyBorder="1" applyAlignment="1" applyProtection="1">
      <alignment horizontal="center" vertical="center" wrapText="1"/>
    </xf>
    <xf numFmtId="168" fontId="50" fillId="25" borderId="4" xfId="36" applyFont="1" applyFill="1" applyBorder="1" applyAlignment="1" applyProtection="1">
      <alignment horizontal="center" vertical="center" wrapText="1"/>
    </xf>
    <xf numFmtId="168" fontId="50" fillId="25" borderId="3" xfId="36" applyFont="1" applyFill="1" applyBorder="1" applyAlignment="1" applyProtection="1">
      <alignment horizontal="center" vertical="center" wrapText="1"/>
    </xf>
    <xf numFmtId="14" fontId="22" fillId="24" borderId="4" xfId="0" applyNumberFormat="1" applyFont="1" applyFill="1" applyBorder="1" applyAlignment="1">
      <alignment horizontal="center" vertical="center" wrapText="1"/>
    </xf>
    <xf numFmtId="1" fontId="158" fillId="24" borderId="4" xfId="0" applyNumberFormat="1" applyFont="1" applyFill="1" applyBorder="1" applyAlignment="1">
      <alignment horizontal="center" vertical="center"/>
    </xf>
    <xf numFmtId="173" fontId="157" fillId="24" borderId="4" xfId="2" applyNumberFormat="1" applyFont="1" applyFill="1" applyBorder="1" applyAlignment="1" applyProtection="1">
      <alignment vertical="center"/>
    </xf>
    <xf numFmtId="168" fontId="158" fillId="24" borderId="4" xfId="36" applyFont="1" applyFill="1" applyBorder="1" applyAlignment="1" applyProtection="1">
      <alignment horizontal="right" vertical="center"/>
    </xf>
    <xf numFmtId="168" fontId="54" fillId="24" borderId="4" xfId="36" applyFont="1" applyFill="1" applyBorder="1" applyAlignment="1" applyProtection="1">
      <alignment horizontal="center" vertical="center"/>
    </xf>
    <xf numFmtId="173" fontId="54" fillId="58" borderId="4" xfId="36" applyNumberFormat="1" applyFont="1" applyFill="1" applyBorder="1" applyAlignment="1" applyProtection="1">
      <alignment horizontal="center" vertical="center"/>
    </xf>
    <xf numFmtId="9" fontId="59" fillId="24" borderId="4" xfId="3" applyFont="1" applyFill="1" applyBorder="1" applyAlignment="1" applyProtection="1">
      <alignment horizontal="center" vertical="center"/>
    </xf>
    <xf numFmtId="175" fontId="122" fillId="24" borderId="4" xfId="2" applyFont="1" applyFill="1" applyBorder="1" applyAlignment="1" applyProtection="1">
      <alignment vertical="center"/>
    </xf>
    <xf numFmtId="0" fontId="59" fillId="145" borderId="14" xfId="0" applyFont="1" applyFill="1" applyBorder="1" applyAlignment="1">
      <alignment horizontal="center" vertical="center" wrapText="1"/>
    </xf>
    <xf numFmtId="0" fontId="37" fillId="24" borderId="14" xfId="0" applyFont="1" applyFill="1" applyBorder="1" applyAlignment="1">
      <alignment horizontal="center" vertical="center" wrapText="1"/>
    </xf>
    <xf numFmtId="1" fontId="36" fillId="25" borderId="51" xfId="3" applyNumberFormat="1" applyFont="1" applyFill="1" applyBorder="1" applyAlignment="1" applyProtection="1">
      <alignment horizontal="center" vertical="center"/>
    </xf>
    <xf numFmtId="1" fontId="36" fillId="25" borderId="4" xfId="3" applyNumberFormat="1" applyFont="1" applyFill="1" applyBorder="1" applyAlignment="1" applyProtection="1">
      <alignment horizontal="center" vertical="center"/>
    </xf>
    <xf numFmtId="1" fontId="36" fillId="25" borderId="3" xfId="3" applyNumberFormat="1" applyFont="1" applyFill="1" applyBorder="1" applyAlignment="1" applyProtection="1">
      <alignment horizontal="center" vertical="center"/>
    </xf>
    <xf numFmtId="14" fontId="22" fillId="25" borderId="51" xfId="0" applyNumberFormat="1" applyFont="1" applyFill="1" applyBorder="1" applyAlignment="1">
      <alignment horizontal="center" vertical="center" wrapText="1"/>
    </xf>
    <xf numFmtId="14" fontId="22" fillId="25" borderId="4" xfId="0" applyNumberFormat="1" applyFont="1" applyFill="1" applyBorder="1" applyAlignment="1">
      <alignment horizontal="center" vertical="center" wrapText="1"/>
    </xf>
    <xf numFmtId="14" fontId="22" fillId="25" borderId="3" xfId="0" applyNumberFormat="1" applyFont="1" applyFill="1" applyBorder="1" applyAlignment="1">
      <alignment horizontal="center" vertical="center" wrapText="1"/>
    </xf>
    <xf numFmtId="173" fontId="157" fillId="25" borderId="51" xfId="2" applyNumberFormat="1" applyFont="1" applyFill="1" applyBorder="1" applyAlignment="1" applyProtection="1">
      <alignment horizontal="right" vertical="center" wrapText="1"/>
    </xf>
    <xf numFmtId="173" fontId="157" fillId="25" borderId="4" xfId="2" applyNumberFormat="1" applyFont="1" applyFill="1" applyBorder="1" applyAlignment="1" applyProtection="1">
      <alignment horizontal="right" vertical="center" wrapText="1"/>
    </xf>
    <xf numFmtId="173" fontId="157" fillId="25" borderId="3" xfId="2" applyNumberFormat="1" applyFont="1" applyFill="1" applyBorder="1" applyAlignment="1" applyProtection="1">
      <alignment horizontal="right" vertical="center" wrapText="1"/>
    </xf>
    <xf numFmtId="10" fontId="54" fillId="24" borderId="4" xfId="3" applyNumberFormat="1" applyFont="1" applyFill="1" applyBorder="1" applyAlignment="1" applyProtection="1">
      <alignment horizontal="center" vertical="center" wrapText="1"/>
    </xf>
    <xf numFmtId="10" fontId="54" fillId="24" borderId="14" xfId="3" applyNumberFormat="1" applyFont="1" applyFill="1" applyBorder="1" applyAlignment="1" applyProtection="1">
      <alignment horizontal="center" vertical="center" wrapText="1"/>
    </xf>
    <xf numFmtId="1" fontId="122" fillId="24" borderId="4" xfId="0" applyNumberFormat="1" applyFont="1" applyFill="1" applyBorder="1" applyAlignment="1">
      <alignment horizontal="center" vertical="center" wrapText="1"/>
    </xf>
    <xf numFmtId="1" fontId="122" fillId="24" borderId="14" xfId="0" applyNumberFormat="1" applyFont="1" applyFill="1" applyBorder="1" applyAlignment="1">
      <alignment horizontal="center" vertical="center" wrapText="1"/>
    </xf>
    <xf numFmtId="173" fontId="158" fillId="24" borderId="4" xfId="2" applyNumberFormat="1" applyFont="1" applyFill="1" applyBorder="1" applyAlignment="1" applyProtection="1">
      <alignment horizontal="right" vertical="center" wrapText="1"/>
    </xf>
    <xf numFmtId="173" fontId="158" fillId="24" borderId="14" xfId="2" applyNumberFormat="1" applyFont="1" applyFill="1" applyBorder="1" applyAlignment="1" applyProtection="1">
      <alignment horizontal="right" vertical="center" wrapText="1"/>
    </xf>
    <xf numFmtId="173" fontId="59" fillId="24" borderId="4" xfId="2" applyNumberFormat="1" applyFont="1" applyFill="1" applyBorder="1" applyAlignment="1" applyProtection="1">
      <alignment horizontal="right" vertical="center" wrapText="1"/>
    </xf>
    <xf numFmtId="173" fontId="59" fillId="24" borderId="14" xfId="2" applyNumberFormat="1" applyFont="1" applyFill="1" applyBorder="1" applyAlignment="1" applyProtection="1">
      <alignment horizontal="right" vertical="center" wrapText="1"/>
    </xf>
    <xf numFmtId="14" fontId="22" fillId="25" borderId="58" xfId="0" applyNumberFormat="1" applyFont="1" applyFill="1" applyBorder="1" applyAlignment="1">
      <alignment horizontal="center" vertical="center" wrapText="1"/>
    </xf>
    <xf numFmtId="14" fontId="22" fillId="25" borderId="32" xfId="0" applyNumberFormat="1" applyFont="1" applyFill="1" applyBorder="1" applyAlignment="1">
      <alignment horizontal="center" vertical="center" wrapText="1"/>
    </xf>
    <xf numFmtId="14" fontId="22" fillId="25" borderId="62" xfId="0" applyNumberFormat="1" applyFont="1" applyFill="1" applyBorder="1" applyAlignment="1">
      <alignment horizontal="center" vertical="center" wrapText="1"/>
    </xf>
    <xf numFmtId="1" fontId="59" fillId="25" borderId="51" xfId="3" applyNumberFormat="1" applyFont="1" applyFill="1" applyBorder="1" applyAlignment="1" applyProtection="1">
      <alignment horizontal="center" vertical="center"/>
    </xf>
    <xf numFmtId="1" fontId="59" fillId="25" borderId="4" xfId="3" applyNumberFormat="1" applyFont="1" applyFill="1" applyBorder="1" applyAlignment="1" applyProtection="1">
      <alignment horizontal="center" vertical="center"/>
    </xf>
    <xf numFmtId="1" fontId="59" fillId="25" borderId="3" xfId="3" applyNumberFormat="1" applyFont="1" applyFill="1" applyBorder="1" applyAlignment="1" applyProtection="1">
      <alignment horizontal="center" vertical="center"/>
    </xf>
    <xf numFmtId="1" fontId="207" fillId="25" borderId="51" xfId="3" applyNumberFormat="1" applyFont="1" applyFill="1" applyBorder="1" applyAlignment="1" applyProtection="1">
      <alignment horizontal="center" vertical="center"/>
    </xf>
    <xf numFmtId="1" fontId="207" fillId="25" borderId="4" xfId="3" applyNumberFormat="1" applyFont="1" applyFill="1" applyBorder="1" applyAlignment="1" applyProtection="1">
      <alignment horizontal="center" vertical="center"/>
    </xf>
    <xf numFmtId="1" fontId="207" fillId="25" borderId="3" xfId="3" applyNumberFormat="1" applyFont="1" applyFill="1" applyBorder="1" applyAlignment="1" applyProtection="1">
      <alignment horizontal="center" vertical="center"/>
    </xf>
    <xf numFmtId="1" fontId="122" fillId="25" borderId="51" xfId="3" applyNumberFormat="1" applyFont="1" applyFill="1" applyBorder="1" applyAlignment="1" applyProtection="1">
      <alignment horizontal="center" vertical="center"/>
    </xf>
    <xf numFmtId="1" fontId="122" fillId="25" borderId="4" xfId="3" applyNumberFormat="1" applyFont="1" applyFill="1" applyBorder="1" applyAlignment="1" applyProtection="1">
      <alignment horizontal="center" vertical="center"/>
    </xf>
    <xf numFmtId="1" fontId="122" fillId="25" borderId="3" xfId="3" applyNumberFormat="1" applyFont="1" applyFill="1" applyBorder="1" applyAlignment="1" applyProtection="1">
      <alignment horizontal="center" vertical="center"/>
    </xf>
    <xf numFmtId="1" fontId="59" fillId="25" borderId="51" xfId="1" applyNumberFormat="1" applyFont="1" applyFill="1" applyBorder="1" applyAlignment="1" applyProtection="1">
      <alignment horizontal="center" vertical="center"/>
    </xf>
    <xf numFmtId="1" fontId="59" fillId="25" borderId="4" xfId="1" applyNumberFormat="1" applyFont="1" applyFill="1" applyBorder="1" applyAlignment="1" applyProtection="1">
      <alignment horizontal="center" vertical="center"/>
    </xf>
    <xf numFmtId="1" fontId="59" fillId="25" borderId="3" xfId="1" applyNumberFormat="1" applyFont="1" applyFill="1" applyBorder="1" applyAlignment="1" applyProtection="1">
      <alignment horizontal="center" vertical="center"/>
    </xf>
    <xf numFmtId="1" fontId="158" fillId="25" borderId="51" xfId="0" applyNumberFormat="1" applyFont="1" applyFill="1" applyBorder="1" applyAlignment="1">
      <alignment horizontal="center" vertical="center" wrapText="1"/>
    </xf>
    <xf numFmtId="1" fontId="158" fillId="25" borderId="4" xfId="0" applyNumberFormat="1" applyFont="1" applyFill="1" applyBorder="1" applyAlignment="1">
      <alignment horizontal="center" vertical="center" wrapText="1"/>
    </xf>
    <xf numFmtId="1" fontId="158" fillId="25" borderId="3" xfId="0" applyNumberFormat="1" applyFont="1" applyFill="1" applyBorder="1" applyAlignment="1">
      <alignment horizontal="center" vertical="center" wrapText="1"/>
    </xf>
    <xf numFmtId="1" fontId="54" fillId="25" borderId="51" xfId="0" applyNumberFormat="1" applyFont="1" applyFill="1" applyBorder="1" applyAlignment="1">
      <alignment horizontal="center" vertical="center" wrapText="1"/>
    </xf>
    <xf numFmtId="1" fontId="54" fillId="25" borderId="4" xfId="0" applyNumberFormat="1" applyFont="1" applyFill="1" applyBorder="1" applyAlignment="1">
      <alignment horizontal="center" vertical="center" wrapText="1"/>
    </xf>
    <xf numFmtId="1" fontId="54" fillId="25" borderId="3" xfId="0" applyNumberFormat="1" applyFont="1" applyFill="1" applyBorder="1" applyAlignment="1">
      <alignment horizontal="center" vertical="center" wrapText="1"/>
    </xf>
    <xf numFmtId="173" fontId="123" fillId="24" borderId="4" xfId="2" applyNumberFormat="1" applyFont="1" applyFill="1" applyBorder="1" applyAlignment="1" applyProtection="1">
      <alignment vertical="center" wrapText="1"/>
    </xf>
    <xf numFmtId="173" fontId="123" fillId="24" borderId="14" xfId="2" applyNumberFormat="1" applyFont="1" applyFill="1" applyBorder="1" applyAlignment="1" applyProtection="1">
      <alignment vertical="center" wrapText="1"/>
    </xf>
    <xf numFmtId="173" fontId="158" fillId="24" borderId="4" xfId="2" applyNumberFormat="1" applyFont="1" applyFill="1" applyBorder="1" applyAlignment="1" applyProtection="1">
      <alignment vertical="center" wrapText="1"/>
    </xf>
    <xf numFmtId="173" fontId="158" fillId="24" borderId="14" xfId="2" applyNumberFormat="1" applyFont="1" applyFill="1" applyBorder="1" applyAlignment="1" applyProtection="1">
      <alignment vertical="center" wrapText="1"/>
    </xf>
    <xf numFmtId="173" fontId="157" fillId="24" borderId="4" xfId="2" applyNumberFormat="1" applyFont="1" applyFill="1" applyBorder="1" applyAlignment="1" applyProtection="1">
      <alignment vertical="center" wrapText="1"/>
    </xf>
    <xf numFmtId="173" fontId="157" fillId="24" borderId="14" xfId="2" applyNumberFormat="1" applyFont="1" applyFill="1" applyBorder="1" applyAlignment="1" applyProtection="1">
      <alignment vertical="center" wrapText="1"/>
    </xf>
    <xf numFmtId="173" fontId="157" fillId="24" borderId="4" xfId="2" applyNumberFormat="1" applyFont="1" applyFill="1" applyBorder="1" applyAlignment="1" applyProtection="1">
      <alignment horizontal="right" vertical="center" wrapText="1"/>
    </xf>
    <xf numFmtId="173" fontId="157" fillId="24" borderId="14" xfId="2" applyNumberFormat="1" applyFont="1" applyFill="1" applyBorder="1" applyAlignment="1" applyProtection="1">
      <alignment horizontal="right" vertical="center" wrapText="1"/>
    </xf>
    <xf numFmtId="168" fontId="54" fillId="58" borderId="4" xfId="36" applyFont="1" applyFill="1" applyBorder="1" applyAlignment="1" applyProtection="1">
      <alignment horizontal="right" vertical="center" wrapText="1"/>
    </xf>
    <xf numFmtId="168" fontId="54" fillId="58" borderId="14" xfId="36" applyFont="1" applyFill="1" applyBorder="1" applyAlignment="1" applyProtection="1">
      <alignment horizontal="right" vertical="center" wrapText="1"/>
    </xf>
    <xf numFmtId="168" fontId="54" fillId="24" borderId="4" xfId="36" applyFont="1" applyFill="1" applyBorder="1" applyAlignment="1" applyProtection="1">
      <alignment horizontal="right" vertical="center" wrapText="1"/>
    </xf>
    <xf numFmtId="168" fontId="54" fillId="24" borderId="14" xfId="36" applyFont="1" applyFill="1" applyBorder="1" applyAlignment="1" applyProtection="1">
      <alignment horizontal="right" vertical="center" wrapText="1"/>
    </xf>
    <xf numFmtId="10" fontId="59" fillId="24" borderId="4" xfId="3" applyNumberFormat="1" applyFont="1" applyFill="1" applyBorder="1" applyAlignment="1" applyProtection="1">
      <alignment horizontal="center" vertical="center" wrapText="1"/>
    </xf>
    <xf numFmtId="10" fontId="59" fillId="24" borderId="14" xfId="3" applyNumberFormat="1" applyFont="1" applyFill="1" applyBorder="1" applyAlignment="1" applyProtection="1">
      <alignment horizontal="center" vertical="center" wrapText="1"/>
    </xf>
    <xf numFmtId="173" fontId="54" fillId="58" borderId="4" xfId="36" applyNumberFormat="1" applyFont="1" applyFill="1" applyBorder="1" applyAlignment="1" applyProtection="1">
      <alignment horizontal="right" vertical="center" wrapText="1"/>
    </xf>
    <xf numFmtId="173" fontId="54" fillId="58" borderId="14" xfId="36" applyNumberFormat="1" applyFont="1" applyFill="1" applyBorder="1" applyAlignment="1" applyProtection="1">
      <alignment horizontal="right" vertical="center" wrapText="1"/>
    </xf>
    <xf numFmtId="9" fontId="59" fillId="24" borderId="4" xfId="3" applyFont="1" applyFill="1" applyBorder="1" applyAlignment="1" applyProtection="1">
      <alignment horizontal="center" vertical="center" wrapText="1"/>
    </xf>
    <xf numFmtId="9" fontId="59" fillId="24" borderId="14" xfId="3" applyFont="1" applyFill="1" applyBorder="1" applyAlignment="1" applyProtection="1">
      <alignment horizontal="center" vertical="center" wrapText="1"/>
    </xf>
    <xf numFmtId="0" fontId="22" fillId="25" borderId="14" xfId="0" applyFont="1" applyFill="1" applyBorder="1" applyAlignment="1">
      <alignment horizontal="center" vertical="center" wrapText="1"/>
    </xf>
    <xf numFmtId="168" fontId="54" fillId="144" borderId="4" xfId="36" applyFont="1" applyFill="1" applyBorder="1" applyAlignment="1" applyProtection="1">
      <alignment horizontal="right" vertical="center"/>
    </xf>
    <xf numFmtId="168" fontId="54" fillId="144" borderId="14" xfId="36" applyFont="1" applyFill="1" applyBorder="1" applyAlignment="1" applyProtection="1">
      <alignment horizontal="right" vertical="center"/>
    </xf>
    <xf numFmtId="168" fontId="54" fillId="25" borderId="4" xfId="36" applyFont="1" applyFill="1" applyBorder="1" applyAlignment="1" applyProtection="1">
      <alignment horizontal="right" vertical="center"/>
    </xf>
    <xf numFmtId="168" fontId="54" fillId="25" borderId="14" xfId="36" applyFont="1" applyFill="1" applyBorder="1" applyAlignment="1" applyProtection="1">
      <alignment horizontal="right" vertical="center"/>
    </xf>
    <xf numFmtId="173" fontId="157" fillId="25" borderId="4" xfId="36" applyNumberFormat="1" applyFont="1" applyFill="1" applyBorder="1" applyAlignment="1" applyProtection="1">
      <alignment horizontal="right" vertical="center"/>
    </xf>
    <xf numFmtId="173" fontId="157" fillId="25" borderId="14" xfId="36" applyNumberFormat="1" applyFont="1" applyFill="1" applyBorder="1" applyAlignment="1" applyProtection="1">
      <alignment horizontal="right" vertical="center"/>
    </xf>
    <xf numFmtId="173" fontId="59" fillId="25" borderId="4" xfId="36" applyNumberFormat="1" applyFont="1" applyFill="1" applyBorder="1" applyAlignment="1" applyProtection="1">
      <alignment horizontal="right" vertical="center"/>
    </xf>
    <xf numFmtId="173" fontId="59" fillId="25" borderId="14" xfId="36" applyNumberFormat="1" applyFont="1" applyFill="1" applyBorder="1" applyAlignment="1" applyProtection="1">
      <alignment horizontal="right" vertical="center"/>
    </xf>
    <xf numFmtId="173" fontId="158" fillId="25" borderId="4" xfId="36" applyNumberFormat="1" applyFont="1" applyFill="1" applyBorder="1" applyAlignment="1" applyProtection="1">
      <alignment horizontal="right" vertical="center"/>
    </xf>
    <xf numFmtId="173" fontId="158" fillId="25" borderId="14" xfId="36" applyNumberFormat="1" applyFont="1" applyFill="1" applyBorder="1" applyAlignment="1" applyProtection="1">
      <alignment horizontal="right" vertical="center"/>
    </xf>
    <xf numFmtId="10" fontId="59" fillId="25" borderId="4" xfId="3" applyNumberFormat="1" applyFont="1" applyFill="1" applyBorder="1" applyAlignment="1" applyProtection="1">
      <alignment horizontal="center" vertical="center"/>
    </xf>
    <xf numFmtId="10" fontId="59" fillId="25" borderId="14" xfId="3" applyNumberFormat="1" applyFont="1" applyFill="1" applyBorder="1" applyAlignment="1" applyProtection="1">
      <alignment horizontal="center" vertical="center"/>
    </xf>
    <xf numFmtId="173" fontId="54" fillId="144" borderId="4" xfId="36" applyNumberFormat="1" applyFont="1" applyFill="1" applyBorder="1" applyAlignment="1" applyProtection="1">
      <alignment horizontal="right" vertical="center"/>
    </xf>
    <xf numFmtId="173" fontId="54" fillId="144" borderId="14" xfId="36" applyNumberFormat="1" applyFont="1" applyFill="1" applyBorder="1" applyAlignment="1" applyProtection="1">
      <alignment horizontal="right" vertical="center"/>
    </xf>
    <xf numFmtId="9" fontId="59" fillId="25" borderId="4" xfId="3" applyFont="1" applyFill="1" applyBorder="1" applyAlignment="1" applyProtection="1">
      <alignment horizontal="center" vertical="center"/>
    </xf>
    <xf numFmtId="9" fontId="59" fillId="25" borderId="14" xfId="3" applyFont="1" applyFill="1" applyBorder="1" applyAlignment="1" applyProtection="1">
      <alignment horizontal="center" vertical="center"/>
    </xf>
    <xf numFmtId="175" fontId="122" fillId="25" borderId="4" xfId="2" applyFont="1" applyFill="1" applyBorder="1" applyAlignment="1" applyProtection="1">
      <alignment horizontal="right" vertical="center"/>
    </xf>
    <xf numFmtId="175" fontId="122" fillId="25" borderId="14" xfId="2" applyFont="1" applyFill="1" applyBorder="1" applyAlignment="1" applyProtection="1">
      <alignment horizontal="right" vertical="center"/>
    </xf>
    <xf numFmtId="14" fontId="22" fillId="24" borderId="14" xfId="0" applyNumberFormat="1" applyFont="1" applyFill="1" applyBorder="1" applyAlignment="1">
      <alignment horizontal="center" vertical="center" wrapText="1"/>
    </xf>
    <xf numFmtId="14" fontId="22" fillId="24" borderId="32" xfId="0" applyNumberFormat="1" applyFont="1" applyFill="1" applyBorder="1" applyAlignment="1">
      <alignment horizontal="center" vertical="center" wrapText="1"/>
    </xf>
    <xf numFmtId="14" fontId="22" fillId="24" borderId="63" xfId="0" applyNumberFormat="1" applyFont="1" applyFill="1" applyBorder="1" applyAlignment="1">
      <alignment horizontal="center" vertical="center" wrapText="1"/>
    </xf>
    <xf numFmtId="0" fontId="36" fillId="25" borderId="17" xfId="0" applyFont="1" applyFill="1" applyBorder="1" applyAlignment="1">
      <alignment horizontal="center" vertical="center" wrapText="1"/>
    </xf>
    <xf numFmtId="0" fontId="36" fillId="25" borderId="74" xfId="0" applyFont="1" applyFill="1" applyBorder="1" applyAlignment="1">
      <alignment horizontal="center" vertical="center" wrapText="1"/>
    </xf>
    <xf numFmtId="0" fontId="36" fillId="25" borderId="66" xfId="0" applyFont="1" applyFill="1" applyBorder="1" applyAlignment="1">
      <alignment horizontal="center" vertical="center" wrapText="1"/>
    </xf>
    <xf numFmtId="0" fontId="207" fillId="25" borderId="31" xfId="0" applyFont="1" applyFill="1" applyBorder="1" applyAlignment="1">
      <alignment horizontal="center" vertical="center" wrapText="1"/>
    </xf>
    <xf numFmtId="0" fontId="207" fillId="25" borderId="90" xfId="0" applyFont="1" applyFill="1" applyBorder="1" applyAlignment="1">
      <alignment horizontal="center" vertical="center" wrapText="1"/>
    </xf>
    <xf numFmtId="0" fontId="22" fillId="25" borderId="14" xfId="0" applyFont="1" applyFill="1" applyBorder="1" applyAlignment="1">
      <alignment horizontal="justify" vertical="center" wrapText="1"/>
    </xf>
    <xf numFmtId="0" fontId="59" fillId="25" borderId="4" xfId="0" applyFont="1" applyFill="1" applyBorder="1" applyAlignment="1">
      <alignment horizontal="center" vertical="center" wrapText="1"/>
    </xf>
    <xf numFmtId="0" fontId="59" fillId="25" borderId="14" xfId="0" applyFont="1" applyFill="1" applyBorder="1" applyAlignment="1">
      <alignment horizontal="center" vertical="center" wrapText="1"/>
    </xf>
    <xf numFmtId="0" fontId="37" fillId="25" borderId="14" xfId="0" applyFont="1" applyFill="1" applyBorder="1" applyAlignment="1">
      <alignment horizontal="center" vertical="center" wrapText="1"/>
    </xf>
    <xf numFmtId="1" fontId="59" fillId="24" borderId="4" xfId="0" applyNumberFormat="1" applyFont="1" applyFill="1" applyBorder="1" applyAlignment="1">
      <alignment horizontal="center" vertical="center" wrapText="1"/>
    </xf>
    <xf numFmtId="1" fontId="59" fillId="24" borderId="14" xfId="0" applyNumberFormat="1" applyFont="1" applyFill="1" applyBorder="1" applyAlignment="1">
      <alignment horizontal="center" vertical="center" wrapText="1"/>
    </xf>
    <xf numFmtId="1" fontId="207" fillId="24" borderId="4" xfId="0" applyNumberFormat="1" applyFont="1" applyFill="1" applyBorder="1" applyAlignment="1">
      <alignment horizontal="center" vertical="center" wrapText="1"/>
    </xf>
    <xf numFmtId="1" fontId="207" fillId="24" borderId="14" xfId="0" applyNumberFormat="1" applyFont="1" applyFill="1" applyBorder="1" applyAlignment="1">
      <alignment horizontal="center" vertical="center" wrapText="1"/>
    </xf>
    <xf numFmtId="1" fontId="36" fillId="24" borderId="4" xfId="0" applyNumberFormat="1" applyFont="1" applyFill="1" applyBorder="1" applyAlignment="1">
      <alignment horizontal="center" vertical="center" wrapText="1"/>
    </xf>
    <xf numFmtId="1" fontId="36" fillId="24" borderId="14" xfId="0" applyNumberFormat="1" applyFont="1" applyFill="1" applyBorder="1" applyAlignment="1">
      <alignment horizontal="center" vertical="center" wrapText="1"/>
    </xf>
    <xf numFmtId="1" fontId="59" fillId="24" borderId="4" xfId="1" applyNumberFormat="1" applyFont="1" applyFill="1" applyBorder="1" applyAlignment="1" applyProtection="1">
      <alignment horizontal="center" vertical="center" wrapText="1"/>
    </xf>
    <xf numFmtId="1" fontId="59" fillId="24" borderId="14" xfId="1" applyNumberFormat="1" applyFont="1" applyFill="1" applyBorder="1" applyAlignment="1" applyProtection="1">
      <alignment horizontal="center" vertical="center" wrapText="1"/>
    </xf>
    <xf numFmtId="1" fontId="158" fillId="58" borderId="4" xfId="0" applyNumberFormat="1" applyFont="1" applyFill="1" applyBorder="1" applyAlignment="1">
      <alignment horizontal="center" vertical="center" wrapText="1"/>
    </xf>
    <xf numFmtId="1" fontId="158" fillId="58" borderId="14" xfId="0" applyNumberFormat="1" applyFont="1" applyFill="1" applyBorder="1" applyAlignment="1">
      <alignment horizontal="center" vertical="center" wrapText="1"/>
    </xf>
    <xf numFmtId="1" fontId="54" fillId="24" borderId="4" xfId="0" applyNumberFormat="1" applyFont="1" applyFill="1" applyBorder="1" applyAlignment="1">
      <alignment horizontal="center" vertical="center" wrapText="1"/>
    </xf>
    <xf numFmtId="1" fontId="54" fillId="24" borderId="14" xfId="0" applyNumberFormat="1" applyFont="1" applyFill="1" applyBorder="1" applyAlignment="1">
      <alignment horizontal="center" vertical="center" wrapText="1"/>
    </xf>
    <xf numFmtId="1" fontId="158" fillId="25" borderId="4" xfId="36" applyNumberFormat="1" applyFont="1" applyFill="1" applyBorder="1" applyAlignment="1" applyProtection="1">
      <alignment horizontal="center" vertical="center"/>
    </xf>
    <xf numFmtId="1" fontId="158" fillId="25" borderId="14" xfId="36" applyNumberFormat="1" applyFont="1" applyFill="1" applyBorder="1" applyAlignment="1" applyProtection="1">
      <alignment horizontal="center" vertical="center"/>
    </xf>
    <xf numFmtId="1" fontId="59" fillId="25" borderId="4" xfId="36" applyNumberFormat="1" applyFont="1" applyFill="1" applyBorder="1" applyAlignment="1" applyProtection="1">
      <alignment horizontal="center" vertical="center"/>
    </xf>
    <xf numFmtId="1" fontId="59" fillId="25" borderId="14" xfId="36" applyNumberFormat="1" applyFont="1" applyFill="1" applyBorder="1" applyAlignment="1" applyProtection="1">
      <alignment horizontal="center" vertical="center"/>
    </xf>
    <xf numFmtId="173" fontId="157" fillId="25" borderId="4" xfId="2" applyNumberFormat="1" applyFont="1" applyFill="1" applyBorder="1" applyAlignment="1" applyProtection="1">
      <alignment horizontal="right" vertical="center"/>
    </xf>
    <xf numFmtId="173" fontId="157" fillId="25" borderId="14" xfId="2" applyNumberFormat="1" applyFont="1" applyFill="1" applyBorder="1" applyAlignment="1" applyProtection="1">
      <alignment horizontal="right" vertical="center"/>
    </xf>
    <xf numFmtId="1" fontId="22" fillId="25" borderId="4" xfId="36" applyNumberFormat="1" applyFont="1" applyFill="1" applyBorder="1" applyAlignment="1" applyProtection="1">
      <alignment horizontal="center" vertical="center"/>
    </xf>
    <xf numFmtId="1" fontId="22" fillId="25" borderId="14" xfId="36" applyNumberFormat="1" applyFont="1" applyFill="1" applyBorder="1" applyAlignment="1" applyProtection="1">
      <alignment horizontal="center" vertical="center"/>
    </xf>
    <xf numFmtId="14" fontId="22" fillId="25" borderId="4" xfId="0" applyNumberFormat="1" applyFont="1" applyFill="1" applyBorder="1" applyAlignment="1">
      <alignment horizontal="center" vertical="center"/>
    </xf>
    <xf numFmtId="14" fontId="22" fillId="25" borderId="14" xfId="0" applyNumberFormat="1" applyFont="1" applyFill="1" applyBorder="1" applyAlignment="1">
      <alignment horizontal="center" vertical="center"/>
    </xf>
    <xf numFmtId="14" fontId="22" fillId="25" borderId="14" xfId="0" applyNumberFormat="1" applyFont="1" applyFill="1" applyBorder="1" applyAlignment="1">
      <alignment horizontal="center" vertical="center" wrapText="1"/>
    </xf>
    <xf numFmtId="14" fontId="36" fillId="25" borderId="32" xfId="0" applyNumberFormat="1" applyFont="1" applyFill="1" applyBorder="1" applyAlignment="1">
      <alignment horizontal="center" vertical="center"/>
    </xf>
    <xf numFmtId="14" fontId="36" fillId="25" borderId="63" xfId="0" applyNumberFormat="1" applyFont="1" applyFill="1" applyBorder="1" applyAlignment="1">
      <alignment horizontal="center" vertical="center"/>
    </xf>
    <xf numFmtId="1" fontId="246" fillId="25" borderId="4" xfId="36" applyNumberFormat="1" applyFont="1" applyFill="1" applyBorder="1" applyAlignment="1" applyProtection="1">
      <alignment horizontal="center" vertical="center"/>
    </xf>
    <xf numFmtId="1" fontId="246" fillId="25" borderId="14" xfId="36" applyNumberFormat="1" applyFont="1" applyFill="1" applyBorder="1" applyAlignment="1" applyProtection="1">
      <alignment horizontal="center" vertical="center"/>
    </xf>
    <xf numFmtId="1" fontId="122" fillId="25" borderId="4" xfId="36" applyNumberFormat="1" applyFont="1" applyFill="1" applyBorder="1" applyAlignment="1" applyProtection="1">
      <alignment horizontal="center" vertical="center"/>
    </xf>
    <xf numFmtId="1" fontId="122" fillId="25" borderId="14" xfId="36" applyNumberFormat="1" applyFont="1" applyFill="1" applyBorder="1" applyAlignment="1" applyProtection="1">
      <alignment horizontal="center" vertical="center"/>
    </xf>
    <xf numFmtId="1" fontId="59" fillId="25" borderId="14" xfId="1" applyNumberFormat="1" applyFont="1" applyFill="1" applyBorder="1" applyAlignment="1" applyProtection="1">
      <alignment horizontal="center" vertical="center"/>
    </xf>
    <xf numFmtId="168" fontId="54" fillId="24" borderId="34" xfId="36" applyFont="1" applyFill="1" applyBorder="1" applyAlignment="1" applyProtection="1">
      <alignment horizontal="right" vertical="center"/>
    </xf>
    <xf numFmtId="168" fontId="54" fillId="24" borderId="4" xfId="36" applyFont="1" applyFill="1" applyBorder="1" applyAlignment="1" applyProtection="1">
      <alignment horizontal="right" vertical="center"/>
    </xf>
    <xf numFmtId="168" fontId="54" fillId="24" borderId="3" xfId="36" applyFont="1" applyFill="1" applyBorder="1" applyAlignment="1" applyProtection="1">
      <alignment horizontal="right" vertical="center"/>
    </xf>
    <xf numFmtId="10" fontId="59" fillId="24" borderId="34" xfId="3" applyNumberFormat="1" applyFont="1" applyFill="1" applyBorder="1" applyAlignment="1" applyProtection="1">
      <alignment horizontal="center" vertical="center"/>
    </xf>
    <xf numFmtId="10" fontId="59" fillId="24" borderId="3" xfId="3" applyNumberFormat="1" applyFont="1" applyFill="1" applyBorder="1" applyAlignment="1" applyProtection="1">
      <alignment horizontal="center" vertical="center"/>
    </xf>
    <xf numFmtId="173" fontId="54" fillId="142" borderId="34" xfId="36" applyNumberFormat="1" applyFont="1" applyFill="1" applyBorder="1" applyAlignment="1" applyProtection="1">
      <alignment horizontal="right" vertical="center"/>
    </xf>
    <xf numFmtId="173" fontId="54" fillId="142" borderId="4" xfId="36" applyNumberFormat="1" applyFont="1" applyFill="1" applyBorder="1" applyAlignment="1" applyProtection="1">
      <alignment horizontal="right" vertical="center"/>
    </xf>
    <xf numFmtId="173" fontId="54" fillId="142" borderId="3" xfId="36" applyNumberFormat="1" applyFont="1" applyFill="1" applyBorder="1" applyAlignment="1" applyProtection="1">
      <alignment horizontal="right" vertical="center"/>
    </xf>
    <xf numFmtId="9" fontId="59" fillId="24" borderId="34" xfId="3" applyFont="1" applyFill="1" applyBorder="1" applyAlignment="1" applyProtection="1">
      <alignment horizontal="center" vertical="center"/>
    </xf>
    <xf numFmtId="9" fontId="59" fillId="24" borderId="3" xfId="3" applyFont="1" applyFill="1" applyBorder="1" applyAlignment="1" applyProtection="1">
      <alignment horizontal="center" vertical="center"/>
    </xf>
    <xf numFmtId="175" fontId="122" fillId="24" borderId="34" xfId="2" applyFont="1" applyFill="1" applyBorder="1" applyAlignment="1" applyProtection="1">
      <alignment horizontal="center" vertical="center"/>
    </xf>
    <xf numFmtId="175" fontId="122" fillId="24" borderId="4" xfId="2" applyFont="1" applyFill="1" applyBorder="1" applyAlignment="1" applyProtection="1">
      <alignment horizontal="center" vertical="center"/>
    </xf>
    <xf numFmtId="175" fontId="122" fillId="24" borderId="3" xfId="2" applyFont="1" applyFill="1" applyBorder="1" applyAlignment="1" applyProtection="1">
      <alignment horizontal="center" vertical="center"/>
    </xf>
    <xf numFmtId="173" fontId="157" fillId="24" borderId="34" xfId="2" applyNumberFormat="1" applyFont="1" applyFill="1" applyBorder="1" applyAlignment="1" applyProtection="1">
      <alignment horizontal="center" vertical="center"/>
    </xf>
    <xf numFmtId="173" fontId="157" fillId="24" borderId="4" xfId="2" applyNumberFormat="1" applyFont="1" applyFill="1" applyBorder="1" applyAlignment="1" applyProtection="1">
      <alignment horizontal="center" vertical="center"/>
    </xf>
    <xf numFmtId="173" fontId="157" fillId="24" borderId="3" xfId="2" applyNumberFormat="1" applyFont="1" applyFill="1" applyBorder="1" applyAlignment="1" applyProtection="1">
      <alignment horizontal="center" vertical="center"/>
    </xf>
    <xf numFmtId="0" fontId="37" fillId="24" borderId="46" xfId="0" applyFont="1" applyFill="1" applyBorder="1" applyAlignment="1">
      <alignment horizontal="center" vertical="center" wrapText="1"/>
    </xf>
    <xf numFmtId="0" fontId="37" fillId="24" borderId="40" xfId="0" applyFont="1" applyFill="1" applyBorder="1" applyAlignment="1">
      <alignment horizontal="center" vertical="center" wrapText="1"/>
    </xf>
    <xf numFmtId="0" fontId="37" fillId="24" borderId="20" xfId="0" applyFont="1" applyFill="1" applyBorder="1" applyAlignment="1">
      <alignment horizontal="center" vertical="center" wrapText="1"/>
    </xf>
    <xf numFmtId="0" fontId="22" fillId="24" borderId="34" xfId="0" applyFont="1" applyFill="1" applyBorder="1" applyAlignment="1">
      <alignment horizontal="center" vertical="center" wrapText="1"/>
    </xf>
    <xf numFmtId="0" fontId="22" fillId="24" borderId="3" xfId="0" applyFont="1" applyFill="1" applyBorder="1" applyAlignment="1">
      <alignment horizontal="center" vertical="center" wrapText="1"/>
    </xf>
    <xf numFmtId="168" fontId="22" fillId="24" borderId="34" xfId="36" applyFont="1" applyFill="1" applyBorder="1" applyAlignment="1" applyProtection="1">
      <alignment horizontal="center" vertical="center" wrapText="1"/>
    </xf>
    <xf numFmtId="168" fontId="22" fillId="24" borderId="4" xfId="36" applyFont="1" applyFill="1" applyBorder="1" applyAlignment="1" applyProtection="1">
      <alignment horizontal="center" vertical="center" wrapText="1"/>
    </xf>
    <xf numFmtId="168" fontId="22" fillId="24" borderId="3" xfId="36" applyFont="1" applyFill="1" applyBorder="1" applyAlignment="1" applyProtection="1">
      <alignment horizontal="center" vertical="center" wrapText="1"/>
    </xf>
    <xf numFmtId="0" fontId="36" fillId="24" borderId="38" xfId="0" applyFont="1" applyFill="1" applyBorder="1" applyAlignment="1">
      <alignment horizontal="center" vertical="center" wrapText="1"/>
    </xf>
    <xf numFmtId="0" fontId="207" fillId="173" borderId="45" xfId="0" applyFont="1" applyFill="1" applyBorder="1" applyAlignment="1">
      <alignment horizontal="center" vertical="center" wrapText="1"/>
    </xf>
    <xf numFmtId="0" fontId="207" fillId="173" borderId="39" xfId="0" applyFont="1" applyFill="1" applyBorder="1" applyAlignment="1">
      <alignment horizontal="center" vertical="center" wrapText="1"/>
    </xf>
    <xf numFmtId="0" fontId="207" fillId="173" borderId="19" xfId="0" applyFont="1" applyFill="1" applyBorder="1" applyAlignment="1">
      <alignment horizontal="center" vertical="center" wrapText="1"/>
    </xf>
    <xf numFmtId="0" fontId="22" fillId="24" borderId="46" xfId="0" applyFont="1" applyFill="1" applyBorder="1" applyAlignment="1">
      <alignment horizontal="justify" vertical="center" wrapText="1"/>
    </xf>
    <xf numFmtId="0" fontId="22" fillId="24" borderId="40" xfId="0" applyFont="1" applyFill="1" applyBorder="1" applyAlignment="1">
      <alignment horizontal="justify" vertical="center" wrapText="1"/>
    </xf>
    <xf numFmtId="0" fontId="22" fillId="24" borderId="20" xfId="0" applyFont="1" applyFill="1" applyBorder="1" applyAlignment="1">
      <alignment horizontal="justify" vertical="center" wrapText="1"/>
    </xf>
    <xf numFmtId="0" fontId="22" fillId="24" borderId="46" xfId="0" applyFont="1" applyFill="1" applyBorder="1" applyAlignment="1">
      <alignment horizontal="center" vertical="center" wrapText="1"/>
    </xf>
    <xf numFmtId="0" fontId="22" fillId="24" borderId="40" xfId="0" applyFont="1" applyFill="1" applyBorder="1" applyAlignment="1">
      <alignment horizontal="center" vertical="center" wrapText="1"/>
    </xf>
    <xf numFmtId="0" fontId="22" fillId="24" borderId="20" xfId="0" applyFont="1" applyFill="1" applyBorder="1" applyAlignment="1">
      <alignment horizontal="center" vertical="center" wrapText="1"/>
    </xf>
    <xf numFmtId="0" fontId="59" fillId="145" borderId="46" xfId="0" applyFont="1" applyFill="1" applyBorder="1" applyAlignment="1">
      <alignment horizontal="center" vertical="center" wrapText="1"/>
    </xf>
    <xf numFmtId="0" fontId="59" fillId="145" borderId="40" xfId="0" applyFont="1" applyFill="1" applyBorder="1" applyAlignment="1">
      <alignment horizontal="center" vertical="center" wrapText="1"/>
    </xf>
    <xf numFmtId="0" fontId="59" fillId="145" borderId="20" xfId="0" applyFont="1" applyFill="1" applyBorder="1" applyAlignment="1">
      <alignment horizontal="center" vertical="center" wrapText="1"/>
    </xf>
    <xf numFmtId="0" fontId="22" fillId="24" borderId="46" xfId="0" applyFont="1" applyFill="1" applyBorder="1" applyAlignment="1">
      <alignment horizontal="center" vertical="center"/>
    </xf>
    <xf numFmtId="0" fontId="22" fillId="24" borderId="20" xfId="0" applyFont="1" applyFill="1" applyBorder="1" applyAlignment="1">
      <alignment horizontal="center" vertical="center"/>
    </xf>
    <xf numFmtId="1" fontId="59" fillId="24" borderId="34" xfId="36" applyNumberFormat="1" applyFont="1" applyFill="1" applyBorder="1" applyAlignment="1" applyProtection="1">
      <alignment horizontal="center" vertical="center"/>
    </xf>
    <xf numFmtId="1" fontId="59" fillId="24" borderId="4" xfId="36" applyNumberFormat="1" applyFont="1" applyFill="1" applyBorder="1" applyAlignment="1" applyProtection="1">
      <alignment horizontal="center" vertical="center"/>
    </xf>
    <xf numFmtId="1" fontId="59" fillId="24" borderId="3" xfId="36" applyNumberFormat="1" applyFont="1" applyFill="1" applyBorder="1" applyAlignment="1" applyProtection="1">
      <alignment horizontal="center" vertical="center"/>
    </xf>
    <xf numFmtId="1" fontId="122" fillId="24" borderId="34" xfId="36" applyNumberFormat="1" applyFont="1" applyFill="1" applyBorder="1" applyAlignment="1" applyProtection="1">
      <alignment horizontal="center" vertical="center"/>
    </xf>
    <xf numFmtId="1" fontId="122" fillId="24" borderId="4" xfId="36" applyNumberFormat="1" applyFont="1" applyFill="1" applyBorder="1" applyAlignment="1" applyProtection="1">
      <alignment horizontal="center" vertical="center"/>
    </xf>
    <xf numFmtId="1" fontId="122" fillId="24" borderId="3" xfId="36" applyNumberFormat="1" applyFont="1" applyFill="1" applyBorder="1" applyAlignment="1" applyProtection="1">
      <alignment horizontal="center" vertical="center"/>
    </xf>
    <xf numFmtId="173" fontId="59" fillId="24" borderId="34" xfId="36" applyNumberFormat="1" applyFont="1" applyFill="1" applyBorder="1" applyAlignment="1" applyProtection="1">
      <alignment horizontal="right" vertical="center"/>
    </xf>
    <xf numFmtId="173" fontId="59" fillId="24" borderId="4" xfId="36" applyNumberFormat="1" applyFont="1" applyFill="1" applyBorder="1" applyAlignment="1" applyProtection="1">
      <alignment horizontal="right" vertical="center"/>
    </xf>
    <xf numFmtId="173" fontId="59" fillId="24" borderId="3" xfId="36" applyNumberFormat="1" applyFont="1" applyFill="1" applyBorder="1" applyAlignment="1" applyProtection="1">
      <alignment horizontal="right" vertical="center"/>
    </xf>
    <xf numFmtId="169" fontId="59" fillId="24" borderId="34" xfId="36" applyNumberFormat="1" applyFont="1" applyFill="1" applyBorder="1" applyAlignment="1" applyProtection="1">
      <alignment horizontal="right" vertical="center"/>
    </xf>
    <xf numFmtId="169" fontId="59" fillId="24" borderId="4" xfId="36" applyNumberFormat="1" applyFont="1" applyFill="1" applyBorder="1" applyAlignment="1" applyProtection="1">
      <alignment horizontal="right" vertical="center"/>
    </xf>
    <xf numFmtId="169" fontId="59" fillId="24" borderId="3" xfId="36" applyNumberFormat="1" applyFont="1" applyFill="1" applyBorder="1" applyAlignment="1" applyProtection="1">
      <alignment horizontal="right" vertical="center"/>
    </xf>
    <xf numFmtId="173" fontId="158" fillId="24" borderId="34" xfId="36" applyNumberFormat="1" applyFont="1" applyFill="1" applyBorder="1" applyAlignment="1" applyProtection="1">
      <alignment horizontal="right" vertical="center"/>
    </xf>
    <xf numFmtId="173" fontId="158" fillId="24" borderId="4" xfId="36" applyNumberFormat="1" applyFont="1" applyFill="1" applyBorder="1" applyAlignment="1" applyProtection="1">
      <alignment horizontal="right" vertical="center"/>
    </xf>
    <xf numFmtId="173" fontId="158" fillId="24" borderId="3" xfId="36" applyNumberFormat="1" applyFont="1" applyFill="1" applyBorder="1" applyAlignment="1" applyProtection="1">
      <alignment horizontal="right" vertical="center"/>
    </xf>
    <xf numFmtId="1" fontId="158" fillId="24" borderId="34" xfId="36" applyNumberFormat="1" applyFont="1" applyFill="1" applyBorder="1" applyAlignment="1" applyProtection="1">
      <alignment horizontal="center" vertical="center"/>
    </xf>
    <xf numFmtId="1" fontId="158" fillId="24" borderId="4" xfId="36" applyNumberFormat="1" applyFont="1" applyFill="1" applyBorder="1" applyAlignment="1" applyProtection="1">
      <alignment horizontal="center" vertical="center"/>
    </xf>
    <xf numFmtId="1" fontId="158" fillId="24" borderId="3" xfId="36" applyNumberFormat="1" applyFont="1" applyFill="1" applyBorder="1" applyAlignment="1" applyProtection="1">
      <alignment horizontal="center" vertical="center"/>
    </xf>
    <xf numFmtId="173" fontId="157" fillId="24" borderId="34" xfId="36" applyNumberFormat="1" applyFont="1" applyFill="1" applyBorder="1" applyAlignment="1" applyProtection="1">
      <alignment horizontal="right" vertical="center"/>
    </xf>
    <xf numFmtId="173" fontId="157" fillId="24" borderId="4" xfId="36" applyNumberFormat="1" applyFont="1" applyFill="1" applyBorder="1" applyAlignment="1" applyProtection="1">
      <alignment horizontal="right" vertical="center"/>
    </xf>
    <xf numFmtId="173" fontId="157" fillId="24" borderId="3" xfId="36" applyNumberFormat="1" applyFont="1" applyFill="1" applyBorder="1" applyAlignment="1" applyProtection="1">
      <alignment horizontal="right" vertical="center"/>
    </xf>
    <xf numFmtId="173" fontId="59" fillId="25" borderId="51" xfId="36" applyNumberFormat="1" applyFont="1" applyFill="1" applyBorder="1" applyAlignment="1" applyProtection="1">
      <alignment horizontal="right" vertical="center"/>
    </xf>
    <xf numFmtId="173" fontId="54" fillId="144" borderId="51" xfId="36" applyNumberFormat="1" applyFont="1" applyFill="1" applyBorder="1" applyAlignment="1" applyProtection="1">
      <alignment horizontal="right" vertical="center"/>
    </xf>
    <xf numFmtId="9" fontId="59" fillId="25" borderId="51" xfId="3" applyFont="1" applyFill="1" applyBorder="1" applyAlignment="1" applyProtection="1">
      <alignment horizontal="center" vertical="center"/>
    </xf>
    <xf numFmtId="175" fontId="122" fillId="25" borderId="51" xfId="2" applyFont="1" applyFill="1" applyBorder="1" applyAlignment="1" applyProtection="1">
      <alignment horizontal="center" vertical="center" wrapText="1"/>
    </xf>
    <xf numFmtId="175" fontId="122" fillId="25" borderId="4" xfId="2" applyFont="1" applyFill="1" applyBorder="1" applyAlignment="1" applyProtection="1">
      <alignment horizontal="center" vertical="center" wrapText="1"/>
    </xf>
    <xf numFmtId="175" fontId="122" fillId="25" borderId="14" xfId="2" applyFont="1" applyFill="1" applyBorder="1" applyAlignment="1" applyProtection="1">
      <alignment horizontal="center" vertical="center" wrapText="1"/>
    </xf>
    <xf numFmtId="173" fontId="157" fillId="25" borderId="51" xfId="2" applyNumberFormat="1" applyFont="1" applyFill="1" applyBorder="1" applyAlignment="1" applyProtection="1">
      <alignment horizontal="center" vertical="center" wrapText="1"/>
    </xf>
    <xf numFmtId="173" fontId="157" fillId="25" borderId="4" xfId="2" applyNumberFormat="1" applyFont="1" applyFill="1" applyBorder="1" applyAlignment="1" applyProtection="1">
      <alignment horizontal="center" vertical="center" wrapText="1"/>
    </xf>
    <xf numFmtId="173" fontId="157" fillId="25" borderId="14" xfId="2" applyNumberFormat="1" applyFont="1" applyFill="1" applyBorder="1" applyAlignment="1" applyProtection="1">
      <alignment horizontal="center" vertical="center" wrapText="1"/>
    </xf>
    <xf numFmtId="173" fontId="157" fillId="25" borderId="51" xfId="36" applyNumberFormat="1" applyFont="1" applyFill="1" applyBorder="1" applyAlignment="1" applyProtection="1">
      <alignment horizontal="right" vertical="center"/>
    </xf>
    <xf numFmtId="168" fontId="54" fillId="144" borderId="51" xfId="36" applyFont="1" applyFill="1" applyBorder="1" applyAlignment="1" applyProtection="1">
      <alignment horizontal="right" vertical="center"/>
    </xf>
    <xf numFmtId="168" fontId="54" fillId="25" borderId="51" xfId="36" applyFont="1" applyFill="1" applyBorder="1" applyAlignment="1" applyProtection="1">
      <alignment horizontal="right" vertical="center"/>
    </xf>
    <xf numFmtId="10" fontId="59" fillId="25" borderId="51" xfId="3" applyNumberFormat="1" applyFont="1" applyFill="1" applyBorder="1" applyAlignment="1" applyProtection="1">
      <alignment horizontal="center" vertical="center"/>
    </xf>
    <xf numFmtId="14" fontId="22" fillId="24" borderId="97" xfId="36" applyNumberFormat="1" applyFont="1" applyFill="1" applyBorder="1" applyAlignment="1" applyProtection="1">
      <alignment horizontal="center" vertical="center"/>
    </xf>
    <xf numFmtId="14" fontId="22" fillId="24" borderId="32" xfId="36" applyNumberFormat="1" applyFont="1" applyFill="1" applyBorder="1" applyAlignment="1" applyProtection="1">
      <alignment horizontal="center" vertical="center"/>
    </xf>
    <xf numFmtId="14" fontId="22" fillId="24" borderId="62" xfId="36" applyNumberFormat="1" applyFont="1" applyFill="1" applyBorder="1" applyAlignment="1" applyProtection="1">
      <alignment horizontal="center" vertical="center"/>
    </xf>
    <xf numFmtId="0" fontId="37" fillId="26" borderId="36" xfId="0" applyFont="1" applyFill="1" applyBorder="1" applyAlignment="1">
      <alignment horizontal="center" vertical="center" wrapText="1"/>
    </xf>
    <xf numFmtId="0" fontId="37" fillId="26" borderId="37" xfId="0" applyFont="1" applyFill="1" applyBorder="1" applyAlignment="1">
      <alignment horizontal="center" vertical="center" wrapText="1"/>
    </xf>
    <xf numFmtId="0" fontId="37" fillId="26" borderId="73" xfId="0" applyFont="1" applyFill="1" applyBorder="1" applyAlignment="1">
      <alignment horizontal="center" vertical="center" wrapText="1"/>
    </xf>
    <xf numFmtId="0" fontId="35" fillId="25" borderId="26" xfId="0" applyFont="1" applyFill="1" applyBorder="1" applyAlignment="1">
      <alignment horizontal="center" vertical="center" wrapText="1"/>
    </xf>
    <xf numFmtId="0" fontId="35" fillId="25" borderId="59" xfId="0" applyFont="1" applyFill="1" applyBorder="1" applyAlignment="1">
      <alignment horizontal="center" vertical="center" wrapText="1"/>
    </xf>
    <xf numFmtId="0" fontId="35" fillId="25" borderId="60" xfId="0" applyFont="1" applyFill="1" applyBorder="1" applyAlignment="1">
      <alignment horizontal="center" vertical="center" wrapText="1"/>
    </xf>
    <xf numFmtId="0" fontId="207" fillId="25" borderId="92" xfId="0" applyFont="1" applyFill="1" applyBorder="1" applyAlignment="1">
      <alignment horizontal="center" vertical="center" wrapText="1"/>
    </xf>
    <xf numFmtId="0" fontId="207" fillId="25" borderId="69" xfId="0" applyFont="1" applyFill="1" applyBorder="1" applyAlignment="1">
      <alignment horizontal="center" vertical="center" wrapText="1"/>
    </xf>
    <xf numFmtId="0" fontId="207" fillId="25" borderId="93" xfId="0" applyFont="1" applyFill="1" applyBorder="1" applyAlignment="1">
      <alignment horizontal="center" vertical="center" wrapText="1"/>
    </xf>
    <xf numFmtId="0" fontId="59" fillId="25" borderId="51" xfId="0" applyFont="1" applyFill="1" applyBorder="1" applyAlignment="1">
      <alignment horizontal="center" vertical="center" wrapText="1"/>
    </xf>
    <xf numFmtId="1" fontId="246" fillId="24" borderId="34" xfId="36" applyNumberFormat="1" applyFont="1" applyFill="1" applyBorder="1" applyAlignment="1" applyProtection="1">
      <alignment horizontal="center" vertical="center"/>
    </xf>
    <xf numFmtId="1" fontId="246" fillId="24" borderId="4" xfId="36" applyNumberFormat="1" applyFont="1" applyFill="1" applyBorder="1" applyAlignment="1" applyProtection="1">
      <alignment horizontal="center" vertical="center"/>
    </xf>
    <xf numFmtId="1" fontId="246" fillId="24" borderId="3" xfId="36" applyNumberFormat="1" applyFont="1" applyFill="1" applyBorder="1" applyAlignment="1" applyProtection="1">
      <alignment horizontal="center" vertical="center"/>
    </xf>
    <xf numFmtId="1" fontId="22" fillId="24" borderId="34" xfId="36" applyNumberFormat="1" applyFont="1" applyFill="1" applyBorder="1" applyAlignment="1" applyProtection="1">
      <alignment horizontal="center" vertical="center"/>
    </xf>
    <xf numFmtId="1" fontId="22" fillId="24" borderId="4" xfId="36" applyNumberFormat="1" applyFont="1" applyFill="1" applyBorder="1" applyAlignment="1" applyProtection="1">
      <alignment horizontal="center" vertical="center"/>
    </xf>
    <xf numFmtId="1" fontId="22" fillId="24" borderId="3" xfId="36" applyNumberFormat="1" applyFont="1" applyFill="1" applyBorder="1" applyAlignment="1" applyProtection="1">
      <alignment horizontal="center" vertical="center"/>
    </xf>
    <xf numFmtId="14" fontId="22" fillId="24" borderId="34" xfId="36" applyNumberFormat="1" applyFont="1" applyFill="1" applyBorder="1" applyAlignment="1" applyProtection="1">
      <alignment horizontal="center" vertical="center"/>
    </xf>
    <xf numFmtId="14" fontId="22" fillId="24" borderId="4" xfId="36" applyNumberFormat="1" applyFont="1" applyFill="1" applyBorder="1" applyAlignment="1" applyProtection="1">
      <alignment horizontal="center" vertical="center"/>
    </xf>
    <xf numFmtId="14" fontId="22" fillId="24" borderId="3" xfId="36" applyNumberFormat="1" applyFont="1" applyFill="1" applyBorder="1" applyAlignment="1" applyProtection="1">
      <alignment horizontal="center" vertical="center"/>
    </xf>
    <xf numFmtId="14" fontId="22" fillId="24" borderId="34" xfId="36" applyNumberFormat="1" applyFont="1" applyFill="1" applyBorder="1" applyAlignment="1" applyProtection="1">
      <alignment horizontal="center" vertical="center" wrapText="1"/>
    </xf>
    <xf numFmtId="14" fontId="22" fillId="24" borderId="4" xfId="36" applyNumberFormat="1" applyFont="1" applyFill="1" applyBorder="1" applyAlignment="1" applyProtection="1">
      <alignment horizontal="center" vertical="center" wrapText="1"/>
    </xf>
    <xf numFmtId="14" fontId="22" fillId="24" borderId="3" xfId="36" applyNumberFormat="1" applyFont="1" applyFill="1" applyBorder="1" applyAlignment="1" applyProtection="1">
      <alignment horizontal="center" vertical="center" wrapText="1"/>
    </xf>
    <xf numFmtId="1" fontId="59" fillId="24" borderId="34" xfId="1" applyNumberFormat="1" applyFont="1" applyFill="1" applyBorder="1" applyAlignment="1" applyProtection="1">
      <alignment horizontal="center" vertical="center"/>
    </xf>
    <xf numFmtId="1" fontId="59" fillId="24" borderId="4" xfId="1" applyNumberFormat="1" applyFont="1" applyFill="1" applyBorder="1" applyAlignment="1" applyProtection="1">
      <alignment horizontal="center" vertical="center"/>
    </xf>
    <xf numFmtId="1" fontId="59" fillId="24" borderId="3" xfId="1" applyNumberFormat="1" applyFont="1" applyFill="1" applyBorder="1" applyAlignment="1" applyProtection="1">
      <alignment horizontal="center" vertical="center"/>
    </xf>
    <xf numFmtId="1" fontId="22" fillId="25" borderId="51" xfId="36" applyNumberFormat="1" applyFont="1" applyFill="1" applyBorder="1" applyAlignment="1" applyProtection="1">
      <alignment horizontal="center" vertical="center"/>
    </xf>
    <xf numFmtId="14" fontId="22" fillId="25" borderId="51" xfId="36" applyNumberFormat="1" applyFont="1" applyFill="1" applyBorder="1" applyAlignment="1" applyProtection="1">
      <alignment horizontal="center" vertical="center"/>
    </xf>
    <xf numFmtId="14" fontId="22" fillId="25" borderId="4" xfId="36" applyNumberFormat="1" applyFont="1" applyFill="1" applyBorder="1" applyAlignment="1" applyProtection="1">
      <alignment horizontal="center" vertical="center"/>
    </xf>
    <xf numFmtId="14" fontId="22" fillId="25" borderId="14" xfId="36" applyNumberFormat="1" applyFont="1" applyFill="1" applyBorder="1" applyAlignment="1" applyProtection="1">
      <alignment horizontal="center" vertical="center"/>
    </xf>
    <xf numFmtId="14" fontId="22" fillId="25" borderId="51" xfId="36" applyNumberFormat="1" applyFont="1" applyFill="1" applyBorder="1" applyAlignment="1" applyProtection="1">
      <alignment horizontal="center" vertical="center" wrapText="1"/>
    </xf>
    <xf numFmtId="14" fontId="22" fillId="25" borderId="4" xfId="36" applyNumberFormat="1" applyFont="1" applyFill="1" applyBorder="1" applyAlignment="1" applyProtection="1">
      <alignment horizontal="center" vertical="center" wrapText="1"/>
    </xf>
    <xf numFmtId="14" fontId="22" fillId="25" borderId="14" xfId="36" applyNumberFormat="1" applyFont="1" applyFill="1" applyBorder="1" applyAlignment="1" applyProtection="1">
      <alignment horizontal="center" vertical="center" wrapText="1"/>
    </xf>
    <xf numFmtId="14" fontId="22" fillId="25" borderId="58" xfId="36" applyNumberFormat="1" applyFont="1" applyFill="1" applyBorder="1" applyAlignment="1" applyProtection="1">
      <alignment horizontal="center" vertical="center"/>
    </xf>
    <xf numFmtId="14" fontId="22" fillId="25" borderId="32" xfId="36" applyNumberFormat="1" applyFont="1" applyFill="1" applyBorder="1" applyAlignment="1" applyProtection="1">
      <alignment horizontal="center" vertical="center"/>
    </xf>
    <xf numFmtId="14" fontId="22" fillId="25" borderId="63" xfId="36" applyNumberFormat="1" applyFont="1" applyFill="1" applyBorder="1" applyAlignment="1" applyProtection="1">
      <alignment horizontal="center" vertical="center"/>
    </xf>
    <xf numFmtId="0" fontId="36" fillId="24" borderId="26" xfId="0" applyFont="1" applyFill="1" applyBorder="1" applyAlignment="1">
      <alignment horizontal="center" vertical="center" wrapText="1"/>
    </xf>
    <xf numFmtId="0" fontId="36" fillId="24" borderId="59" xfId="0" applyFont="1" applyFill="1" applyBorder="1" applyAlignment="1">
      <alignment horizontal="center" vertical="center" wrapText="1"/>
    </xf>
    <xf numFmtId="0" fontId="36" fillId="24" borderId="103" xfId="0" applyFont="1" applyFill="1" applyBorder="1" applyAlignment="1">
      <alignment horizontal="center" vertical="center" wrapText="1"/>
    </xf>
    <xf numFmtId="0" fontId="207" fillId="24" borderId="67" xfId="0" applyFont="1" applyFill="1" applyBorder="1" applyAlignment="1">
      <alignment horizontal="center" vertical="center" wrapText="1"/>
    </xf>
    <xf numFmtId="0" fontId="207" fillId="24" borderId="90" xfId="0" applyFont="1" applyFill="1" applyBorder="1" applyAlignment="1">
      <alignment horizontal="center" vertical="center" wrapText="1"/>
    </xf>
    <xf numFmtId="0" fontId="22" fillId="24" borderId="34" xfId="0" applyFont="1" applyFill="1" applyBorder="1" applyAlignment="1">
      <alignment horizontal="justify" vertical="center" wrapText="1"/>
    </xf>
    <xf numFmtId="0" fontId="36" fillId="24" borderId="34" xfId="0" applyFont="1" applyFill="1" applyBorder="1" applyAlignment="1">
      <alignment horizontal="center" vertical="center" wrapText="1"/>
    </xf>
    <xf numFmtId="0" fontId="36" fillId="24" borderId="4" xfId="0" applyFont="1" applyFill="1" applyBorder="1" applyAlignment="1">
      <alignment horizontal="center" vertical="center" wrapText="1"/>
    </xf>
    <xf numFmtId="0" fontId="36" fillId="24" borderId="14" xfId="0" applyFont="1" applyFill="1" applyBorder="1" applyAlignment="1">
      <alignment horizontal="center" vertical="center" wrapText="1"/>
    </xf>
    <xf numFmtId="0" fontId="59" fillId="24" borderId="34" xfId="0" applyFont="1" applyFill="1" applyBorder="1" applyAlignment="1">
      <alignment horizontal="center" vertical="center" wrapText="1"/>
    </xf>
    <xf numFmtId="0" fontId="59" fillId="24" borderId="4" xfId="0" applyFont="1" applyFill="1" applyBorder="1" applyAlignment="1">
      <alignment horizontal="center" vertical="center" wrapText="1"/>
    </xf>
    <xf numFmtId="0" fontId="59" fillId="24" borderId="14" xfId="0" applyFont="1" applyFill="1" applyBorder="1" applyAlignment="1">
      <alignment horizontal="center" vertical="center" wrapText="1"/>
    </xf>
    <xf numFmtId="1" fontId="59" fillId="25" borderId="51" xfId="36" applyNumberFormat="1" applyFont="1" applyFill="1" applyBorder="1" applyAlignment="1" applyProtection="1">
      <alignment horizontal="center" vertical="center"/>
    </xf>
    <xf numFmtId="1" fontId="246" fillId="25" borderId="51" xfId="36" applyNumberFormat="1" applyFont="1" applyFill="1" applyBorder="1" applyAlignment="1" applyProtection="1">
      <alignment horizontal="center" vertical="center"/>
    </xf>
    <xf numFmtId="1" fontId="122" fillId="25" borderId="51" xfId="36" applyNumberFormat="1" applyFont="1" applyFill="1" applyBorder="1" applyAlignment="1" applyProtection="1">
      <alignment horizontal="center" vertical="center"/>
    </xf>
    <xf numFmtId="173" fontId="158" fillId="25" borderId="51" xfId="36" applyNumberFormat="1" applyFont="1" applyFill="1" applyBorder="1" applyAlignment="1" applyProtection="1">
      <alignment horizontal="right" vertical="center"/>
    </xf>
    <xf numFmtId="1" fontId="158" fillId="25" borderId="51" xfId="36" applyNumberFormat="1" applyFont="1" applyFill="1" applyBorder="1" applyAlignment="1" applyProtection="1">
      <alignment horizontal="center" vertical="center"/>
    </xf>
    <xf numFmtId="173" fontId="158" fillId="24" borderId="34" xfId="2" applyNumberFormat="1" applyFont="1" applyFill="1" applyBorder="1" applyAlignment="1" applyProtection="1">
      <alignment horizontal="right" vertical="center" wrapText="1"/>
    </xf>
    <xf numFmtId="1" fontId="158" fillId="58" borderId="34" xfId="0" applyNumberFormat="1" applyFont="1" applyFill="1" applyBorder="1" applyAlignment="1">
      <alignment horizontal="center" vertical="center" wrapText="1"/>
    </xf>
    <xf numFmtId="173" fontId="157" fillId="24" borderId="34" xfId="2" applyNumberFormat="1" applyFont="1" applyFill="1" applyBorder="1" applyAlignment="1" applyProtection="1">
      <alignment horizontal="center" vertical="center" wrapText="1"/>
    </xf>
    <xf numFmtId="173" fontId="157" fillId="24" borderId="4" xfId="2" applyNumberFormat="1" applyFont="1" applyFill="1" applyBorder="1" applyAlignment="1" applyProtection="1">
      <alignment horizontal="center" vertical="center" wrapText="1"/>
    </xf>
    <xf numFmtId="173" fontId="157" fillId="24" borderId="14" xfId="2" applyNumberFormat="1" applyFont="1" applyFill="1" applyBorder="1" applyAlignment="1" applyProtection="1">
      <alignment horizontal="center" vertical="center" wrapText="1"/>
    </xf>
    <xf numFmtId="173" fontId="157" fillId="24" borderId="34" xfId="2" applyNumberFormat="1" applyFont="1" applyFill="1" applyBorder="1" applyAlignment="1" applyProtection="1">
      <alignment horizontal="right" vertical="center" wrapText="1"/>
    </xf>
    <xf numFmtId="173" fontId="59" fillId="24" borderId="34" xfId="2" applyNumberFormat="1" applyFont="1" applyFill="1" applyBorder="1" applyAlignment="1" applyProtection="1">
      <alignment horizontal="right" vertical="center" wrapText="1"/>
    </xf>
    <xf numFmtId="168" fontId="54" fillId="58" borderId="34" xfId="36" applyFont="1" applyFill="1" applyBorder="1" applyAlignment="1" applyProtection="1">
      <alignment horizontal="right" vertical="center" wrapText="1"/>
    </xf>
    <xf numFmtId="168" fontId="54" fillId="24" borderId="34" xfId="36" applyFont="1" applyFill="1" applyBorder="1" applyAlignment="1" applyProtection="1">
      <alignment horizontal="right" vertical="center" wrapText="1"/>
    </xf>
    <xf numFmtId="10" fontId="59" fillId="24" borderId="14" xfId="3" applyNumberFormat="1" applyFont="1" applyFill="1" applyBorder="1" applyAlignment="1" applyProtection="1">
      <alignment horizontal="center" vertical="center"/>
    </xf>
    <xf numFmtId="173" fontId="54" fillId="58" borderId="34" xfId="36" applyNumberFormat="1" applyFont="1" applyFill="1" applyBorder="1" applyAlignment="1" applyProtection="1">
      <alignment horizontal="right" vertical="center" wrapText="1"/>
    </xf>
    <xf numFmtId="9" fontId="54" fillId="24" borderId="34" xfId="3" applyFont="1" applyFill="1" applyBorder="1" applyAlignment="1" applyProtection="1">
      <alignment horizontal="center" vertical="center" wrapText="1"/>
    </xf>
    <xf numFmtId="9" fontId="54" fillId="24" borderId="4" xfId="3" applyFont="1" applyFill="1" applyBorder="1" applyAlignment="1" applyProtection="1">
      <alignment horizontal="center" vertical="center" wrapText="1"/>
    </xf>
    <xf numFmtId="9" fontId="54" fillId="24" borderId="14" xfId="3" applyFont="1" applyFill="1" applyBorder="1" applyAlignment="1" applyProtection="1">
      <alignment horizontal="center" vertical="center" wrapText="1"/>
    </xf>
    <xf numFmtId="173" fontId="122" fillId="24" borderId="34" xfId="2" applyNumberFormat="1" applyFont="1" applyFill="1" applyBorder="1" applyAlignment="1" applyProtection="1">
      <alignment horizontal="center" vertical="center" wrapText="1"/>
    </xf>
    <xf numFmtId="173" fontId="122" fillId="24" borderId="4" xfId="2" applyNumberFormat="1" applyFont="1" applyFill="1" applyBorder="1" applyAlignment="1" applyProtection="1">
      <alignment horizontal="center" vertical="center" wrapText="1"/>
    </xf>
    <xf numFmtId="173" fontId="122" fillId="24" borderId="14" xfId="2" applyNumberFormat="1" applyFont="1" applyFill="1" applyBorder="1" applyAlignment="1" applyProtection="1">
      <alignment horizontal="center" vertical="center" wrapText="1"/>
    </xf>
    <xf numFmtId="0" fontId="37" fillId="24" borderId="34" xfId="0" applyFont="1" applyFill="1" applyBorder="1" applyAlignment="1">
      <alignment horizontal="center" vertical="center" wrapText="1"/>
    </xf>
    <xf numFmtId="14" fontId="22" fillId="24" borderId="34" xfId="0" applyNumberFormat="1" applyFont="1" applyFill="1" applyBorder="1" applyAlignment="1">
      <alignment horizontal="center" vertical="center" wrapText="1"/>
    </xf>
    <xf numFmtId="14" fontId="22" fillId="24" borderId="3" xfId="0" applyNumberFormat="1" applyFont="1" applyFill="1" applyBorder="1" applyAlignment="1">
      <alignment horizontal="center" vertical="center" wrapText="1"/>
    </xf>
    <xf numFmtId="14" fontId="36" fillId="24" borderId="97" xfId="0" applyNumberFormat="1" applyFont="1" applyFill="1" applyBorder="1" applyAlignment="1">
      <alignment horizontal="center" vertical="center" wrapText="1"/>
    </xf>
    <xf numFmtId="14" fontId="36" fillId="24" borderId="32" xfId="0" applyNumberFormat="1" applyFont="1" applyFill="1" applyBorder="1" applyAlignment="1">
      <alignment horizontal="center" vertical="center" wrapText="1"/>
    </xf>
    <xf numFmtId="14" fontId="36" fillId="24" borderId="62" xfId="0" applyNumberFormat="1" applyFont="1" applyFill="1" applyBorder="1" applyAlignment="1">
      <alignment horizontal="center" vertical="center" wrapText="1"/>
    </xf>
    <xf numFmtId="0" fontId="36" fillId="141" borderId="26" xfId="0" applyFont="1" applyFill="1" applyBorder="1" applyAlignment="1">
      <alignment horizontal="center" vertical="center" wrapText="1"/>
    </xf>
    <xf numFmtId="0" fontId="36" fillId="141" borderId="59" xfId="0" applyFont="1" applyFill="1" applyBorder="1" applyAlignment="1">
      <alignment horizontal="center" vertical="center" wrapText="1"/>
    </xf>
    <xf numFmtId="0" fontId="36" fillId="141" borderId="60" xfId="0" applyFont="1" applyFill="1" applyBorder="1" applyAlignment="1">
      <alignment horizontal="center" vertical="center" wrapText="1"/>
    </xf>
    <xf numFmtId="0" fontId="207" fillId="141" borderId="50" xfId="0" applyFont="1" applyFill="1" applyBorder="1" applyAlignment="1">
      <alignment horizontal="center" vertical="center" wrapText="1"/>
    </xf>
    <xf numFmtId="0" fontId="207" fillId="141" borderId="31" xfId="0" applyFont="1" applyFill="1" applyBorder="1" applyAlignment="1">
      <alignment horizontal="center" vertical="center" wrapText="1"/>
    </xf>
    <xf numFmtId="0" fontId="207" fillId="141" borderId="61" xfId="0" applyFont="1" applyFill="1" applyBorder="1" applyAlignment="1">
      <alignment horizontal="center" vertical="center" wrapText="1"/>
    </xf>
    <xf numFmtId="0" fontId="22" fillId="141" borderId="51" xfId="0" applyFont="1" applyFill="1" applyBorder="1" applyAlignment="1">
      <alignment horizontal="justify" vertical="center" wrapText="1"/>
    </xf>
    <xf numFmtId="0" fontId="22" fillId="141" borderId="4" xfId="0" applyFont="1" applyFill="1" applyBorder="1" applyAlignment="1">
      <alignment horizontal="justify" vertical="center" wrapText="1"/>
    </xf>
    <xf numFmtId="0" fontId="22" fillId="141" borderId="3" xfId="0" applyFont="1" applyFill="1" applyBorder="1" applyAlignment="1">
      <alignment horizontal="justify" vertical="center" wrapText="1"/>
    </xf>
    <xf numFmtId="0" fontId="22" fillId="141" borderId="51" xfId="0" applyFont="1" applyFill="1" applyBorder="1" applyAlignment="1">
      <alignment horizontal="center" vertical="center" wrapText="1"/>
    </xf>
    <xf numFmtId="0" fontId="22" fillId="141" borderId="4" xfId="0" applyFont="1" applyFill="1" applyBorder="1" applyAlignment="1">
      <alignment horizontal="center" vertical="center" wrapText="1"/>
    </xf>
    <xf numFmtId="0" fontId="22" fillId="141" borderId="3" xfId="0" applyFont="1" applyFill="1" applyBorder="1" applyAlignment="1">
      <alignment horizontal="center" vertical="center" wrapText="1"/>
    </xf>
    <xf numFmtId="0" fontId="37" fillId="141" borderId="51" xfId="0" applyFont="1" applyFill="1" applyBorder="1" applyAlignment="1">
      <alignment horizontal="center" vertical="center" wrapText="1"/>
    </xf>
    <xf numFmtId="0" fontId="37" fillId="141" borderId="4" xfId="0" applyFont="1" applyFill="1" applyBorder="1" applyAlignment="1">
      <alignment horizontal="center" vertical="center" wrapText="1"/>
    </xf>
    <xf numFmtId="0" fontId="37" fillId="141" borderId="3" xfId="0" applyFont="1" applyFill="1" applyBorder="1" applyAlignment="1">
      <alignment horizontal="center" vertical="center" wrapText="1"/>
    </xf>
    <xf numFmtId="1" fontId="59" fillId="24" borderId="34" xfId="0" applyNumberFormat="1" applyFont="1" applyFill="1" applyBorder="1" applyAlignment="1">
      <alignment horizontal="center" vertical="center" wrapText="1"/>
    </xf>
    <xf numFmtId="1" fontId="207" fillId="24" borderId="34" xfId="0" applyNumberFormat="1" applyFont="1" applyFill="1" applyBorder="1" applyAlignment="1">
      <alignment horizontal="center" vertical="center" wrapText="1"/>
    </xf>
    <xf numFmtId="1" fontId="36" fillId="24" borderId="34" xfId="0" applyNumberFormat="1" applyFont="1" applyFill="1" applyBorder="1" applyAlignment="1">
      <alignment horizontal="center" vertical="center" wrapText="1"/>
    </xf>
    <xf numFmtId="1" fontId="36" fillId="24" borderId="97" xfId="0" applyNumberFormat="1" applyFont="1" applyFill="1" applyBorder="1" applyAlignment="1">
      <alignment horizontal="center" vertical="center" wrapText="1"/>
    </xf>
    <xf numFmtId="1" fontId="36" fillId="24" borderId="32" xfId="0" applyNumberFormat="1" applyFont="1" applyFill="1" applyBorder="1" applyAlignment="1">
      <alignment horizontal="center" vertical="center" wrapText="1"/>
    </xf>
    <xf numFmtId="1" fontId="36" fillId="24" borderId="63" xfId="0" applyNumberFormat="1" applyFont="1" applyFill="1" applyBorder="1" applyAlignment="1">
      <alignment horizontal="center" vertical="center" wrapText="1"/>
    </xf>
    <xf numFmtId="14" fontId="22" fillId="24" borderId="67" xfId="0" applyNumberFormat="1" applyFont="1" applyFill="1" applyBorder="1" applyAlignment="1">
      <alignment horizontal="center" vertical="center" wrapText="1"/>
    </xf>
    <xf numFmtId="14" fontId="22" fillId="24" borderId="31" xfId="0" applyNumberFormat="1" applyFont="1" applyFill="1" applyBorder="1" applyAlignment="1">
      <alignment horizontal="center" vertical="center" wrapText="1"/>
    </xf>
    <xf numFmtId="14" fontId="22" fillId="24" borderId="61" xfId="0" applyNumberFormat="1" applyFont="1" applyFill="1" applyBorder="1" applyAlignment="1">
      <alignment horizontal="center" vertical="center" wrapText="1"/>
    </xf>
    <xf numFmtId="1" fontId="59" fillId="58" borderId="34" xfId="0" applyNumberFormat="1" applyFont="1" applyFill="1" applyBorder="1" applyAlignment="1">
      <alignment horizontal="center" vertical="center" wrapText="1"/>
    </xf>
    <xf numFmtId="1" fontId="59" fillId="58" borderId="4" xfId="0" applyNumberFormat="1" applyFont="1" applyFill="1" applyBorder="1" applyAlignment="1">
      <alignment horizontal="center" vertical="center" wrapText="1"/>
    </xf>
    <xf numFmtId="1" fontId="59" fillId="58" borderId="14" xfId="0" applyNumberFormat="1" applyFont="1" applyFill="1" applyBorder="1" applyAlignment="1">
      <alignment horizontal="center" vertical="center" wrapText="1"/>
    </xf>
    <xf numFmtId="1" fontId="59" fillId="24" borderId="34" xfId="1" applyNumberFormat="1" applyFont="1" applyFill="1" applyBorder="1" applyAlignment="1" applyProtection="1">
      <alignment horizontal="center" vertical="center" wrapText="1"/>
    </xf>
    <xf numFmtId="1" fontId="54" fillId="24" borderId="34" xfId="0" applyNumberFormat="1" applyFont="1" applyFill="1" applyBorder="1" applyAlignment="1">
      <alignment horizontal="center" vertical="center" wrapText="1"/>
    </xf>
    <xf numFmtId="10" fontId="54" fillId="24" borderId="34" xfId="3" applyNumberFormat="1" applyFont="1" applyFill="1" applyBorder="1" applyAlignment="1" applyProtection="1">
      <alignment horizontal="center" vertical="center" wrapText="1"/>
    </xf>
    <xf numFmtId="1" fontId="122" fillId="24" borderId="34" xfId="0" applyNumberFormat="1" applyFont="1" applyFill="1" applyBorder="1" applyAlignment="1">
      <alignment horizontal="center" vertical="center" wrapText="1"/>
    </xf>
    <xf numFmtId="1" fontId="59" fillId="141" borderId="51" xfId="0" applyNumberFormat="1" applyFont="1" applyFill="1" applyBorder="1" applyAlignment="1">
      <alignment horizontal="center" vertical="center"/>
    </xf>
    <xf numFmtId="1" fontId="59" fillId="141" borderId="4" xfId="0" applyNumberFormat="1" applyFont="1" applyFill="1" applyBorder="1" applyAlignment="1">
      <alignment horizontal="center" vertical="center"/>
    </xf>
    <xf numFmtId="1" fontId="59" fillId="141" borderId="3" xfId="0" applyNumberFormat="1" applyFont="1" applyFill="1" applyBorder="1" applyAlignment="1">
      <alignment horizontal="center" vertical="center"/>
    </xf>
    <xf numFmtId="10" fontId="59" fillId="141" borderId="51" xfId="3" applyNumberFormat="1" applyFont="1" applyFill="1" applyBorder="1" applyAlignment="1" applyProtection="1">
      <alignment horizontal="center" vertical="center"/>
    </xf>
    <xf numFmtId="10" fontId="59" fillId="141" borderId="4" xfId="3" applyNumberFormat="1" applyFont="1" applyFill="1" applyBorder="1" applyAlignment="1" applyProtection="1">
      <alignment horizontal="center" vertical="center"/>
    </xf>
    <xf numFmtId="10" fontId="59" fillId="141" borderId="3" xfId="3" applyNumberFormat="1" applyFont="1" applyFill="1" applyBorder="1" applyAlignment="1" applyProtection="1">
      <alignment horizontal="center" vertical="center"/>
    </xf>
    <xf numFmtId="173" fontId="157" fillId="141" borderId="51" xfId="36" applyNumberFormat="1" applyFont="1" applyFill="1" applyBorder="1" applyAlignment="1" applyProtection="1">
      <alignment horizontal="center" vertical="center"/>
    </xf>
    <xf numFmtId="173" fontId="157" fillId="141" borderId="4" xfId="36" applyNumberFormat="1" applyFont="1" applyFill="1" applyBorder="1" applyAlignment="1" applyProtection="1">
      <alignment horizontal="center" vertical="center"/>
    </xf>
    <xf numFmtId="173" fontId="157" fillId="141" borderId="3" xfId="36" applyNumberFormat="1" applyFont="1" applyFill="1" applyBorder="1" applyAlignment="1" applyProtection="1">
      <alignment horizontal="center" vertical="center"/>
    </xf>
    <xf numFmtId="173" fontId="59" fillId="141" borderId="51" xfId="36" applyNumberFormat="1" applyFont="1" applyFill="1" applyBorder="1" applyAlignment="1" applyProtection="1">
      <alignment horizontal="center" vertical="center"/>
    </xf>
    <xf numFmtId="173" fontId="59" fillId="141" borderId="4" xfId="36" applyNumberFormat="1" applyFont="1" applyFill="1" applyBorder="1" applyAlignment="1" applyProtection="1">
      <alignment horizontal="center" vertical="center"/>
    </xf>
    <xf numFmtId="173" fontId="59" fillId="141" borderId="3" xfId="36" applyNumberFormat="1" applyFont="1" applyFill="1" applyBorder="1" applyAlignment="1" applyProtection="1">
      <alignment horizontal="center" vertical="center"/>
    </xf>
    <xf numFmtId="173" fontId="158" fillId="141" borderId="51" xfId="36" applyNumberFormat="1" applyFont="1" applyFill="1" applyBorder="1" applyAlignment="1" applyProtection="1">
      <alignment horizontal="center" vertical="center"/>
    </xf>
    <xf numFmtId="173" fontId="158" fillId="141" borderId="4" xfId="36" applyNumberFormat="1" applyFont="1" applyFill="1" applyBorder="1" applyAlignment="1" applyProtection="1">
      <alignment horizontal="center" vertical="center"/>
    </xf>
    <xf numFmtId="173" fontId="158" fillId="141" borderId="3" xfId="36" applyNumberFormat="1" applyFont="1" applyFill="1" applyBorder="1" applyAlignment="1" applyProtection="1">
      <alignment horizontal="center" vertical="center"/>
    </xf>
    <xf numFmtId="173" fontId="54" fillId="141" borderId="51" xfId="2" applyNumberFormat="1" applyFont="1" applyFill="1" applyBorder="1" applyAlignment="1" applyProtection="1">
      <alignment horizontal="center" vertical="center"/>
    </xf>
    <xf numFmtId="173" fontId="54" fillId="141" borderId="4" xfId="2" applyNumberFormat="1" applyFont="1" applyFill="1" applyBorder="1" applyAlignment="1" applyProtection="1">
      <alignment horizontal="center" vertical="center"/>
    </xf>
    <xf numFmtId="173" fontId="54" fillId="141" borderId="3" xfId="2" applyNumberFormat="1" applyFont="1" applyFill="1" applyBorder="1" applyAlignment="1" applyProtection="1">
      <alignment horizontal="center" vertical="center"/>
    </xf>
    <xf numFmtId="9" fontId="59" fillId="141" borderId="51" xfId="3" applyFont="1" applyFill="1" applyBorder="1" applyAlignment="1" applyProtection="1">
      <alignment horizontal="center" vertical="center"/>
    </xf>
    <xf numFmtId="9" fontId="59" fillId="141" borderId="4" xfId="3" applyFont="1" applyFill="1" applyBorder="1" applyAlignment="1" applyProtection="1">
      <alignment horizontal="center" vertical="center"/>
    </xf>
    <xf numFmtId="9" fontId="59" fillId="141" borderId="3" xfId="3" applyFont="1" applyFill="1" applyBorder="1" applyAlignment="1" applyProtection="1">
      <alignment horizontal="center" vertical="center"/>
    </xf>
    <xf numFmtId="175" fontId="122" fillId="141" borderId="51" xfId="2" applyFont="1" applyFill="1" applyBorder="1" applyAlignment="1" applyProtection="1">
      <alignment horizontal="center" vertical="center"/>
    </xf>
    <xf numFmtId="175" fontId="122" fillId="141" borderId="4" xfId="2" applyFont="1" applyFill="1" applyBorder="1" applyAlignment="1" applyProtection="1">
      <alignment horizontal="center" vertical="center"/>
    </xf>
    <xf numFmtId="175" fontId="122" fillId="141" borderId="3" xfId="2" applyFont="1" applyFill="1" applyBorder="1" applyAlignment="1" applyProtection="1">
      <alignment horizontal="center" vertical="center"/>
    </xf>
    <xf numFmtId="173" fontId="157" fillId="141" borderId="51" xfId="2" applyNumberFormat="1" applyFont="1" applyFill="1" applyBorder="1" applyAlignment="1" applyProtection="1">
      <alignment horizontal="center" vertical="center"/>
    </xf>
    <xf numFmtId="173" fontId="157" fillId="141" borderId="4" xfId="2" applyNumberFormat="1" applyFont="1" applyFill="1" applyBorder="1" applyAlignment="1" applyProtection="1">
      <alignment horizontal="center" vertical="center"/>
    </xf>
    <xf numFmtId="173" fontId="157" fillId="141" borderId="3" xfId="2" applyNumberFormat="1" applyFont="1" applyFill="1" applyBorder="1" applyAlignment="1" applyProtection="1">
      <alignment horizontal="center" vertical="center"/>
    </xf>
    <xf numFmtId="168" fontId="54" fillId="141" borderId="51" xfId="36" applyFont="1" applyFill="1" applyBorder="1" applyAlignment="1" applyProtection="1">
      <alignment horizontal="right" vertical="center"/>
    </xf>
    <xf numFmtId="168" fontId="54" fillId="141" borderId="4" xfId="36" applyFont="1" applyFill="1" applyBorder="1" applyAlignment="1" applyProtection="1">
      <alignment horizontal="right" vertical="center"/>
    </xf>
    <xf numFmtId="168" fontId="54" fillId="141" borderId="3" xfId="36" applyFont="1" applyFill="1" applyBorder="1" applyAlignment="1" applyProtection="1">
      <alignment horizontal="right" vertical="center"/>
    </xf>
    <xf numFmtId="168" fontId="54" fillId="142" borderId="20" xfId="36" applyFont="1" applyFill="1" applyBorder="1" applyAlignment="1" applyProtection="1">
      <alignment horizontal="center" vertical="center" wrapText="1"/>
    </xf>
    <xf numFmtId="168" fontId="54" fillId="142" borderId="23" xfId="36" applyFont="1" applyFill="1" applyBorder="1" applyAlignment="1" applyProtection="1">
      <alignment horizontal="center" vertical="center" wrapText="1"/>
    </xf>
    <xf numFmtId="10" fontId="54" fillId="142" borderId="20" xfId="3" applyNumberFormat="1" applyFont="1" applyFill="1" applyBorder="1" applyAlignment="1" applyProtection="1">
      <alignment horizontal="center" vertical="center" wrapText="1"/>
    </xf>
    <xf numFmtId="10" fontId="54" fillId="142" borderId="23" xfId="3" applyNumberFormat="1" applyFont="1" applyFill="1" applyBorder="1" applyAlignment="1" applyProtection="1">
      <alignment horizontal="center" vertical="center" wrapText="1"/>
    </xf>
    <xf numFmtId="173" fontId="54" fillId="142" borderId="20" xfId="36" applyNumberFormat="1" applyFont="1" applyFill="1" applyBorder="1" applyAlignment="1" applyProtection="1">
      <alignment horizontal="center" vertical="center" wrapText="1"/>
    </xf>
    <xf numFmtId="173" fontId="54" fillId="142" borderId="23" xfId="36" applyNumberFormat="1" applyFont="1" applyFill="1" applyBorder="1" applyAlignment="1" applyProtection="1">
      <alignment horizontal="center" vertical="center" wrapText="1"/>
    </xf>
    <xf numFmtId="9" fontId="54" fillId="142" borderId="20" xfId="3" applyFont="1" applyFill="1" applyBorder="1" applyAlignment="1" applyProtection="1">
      <alignment horizontal="center" vertical="center" wrapText="1"/>
    </xf>
    <xf numFmtId="9" fontId="54" fillId="142" borderId="23" xfId="3" applyFont="1" applyFill="1" applyBorder="1" applyAlignment="1" applyProtection="1">
      <alignment horizontal="center" vertical="center" wrapText="1"/>
    </xf>
    <xf numFmtId="175" fontId="123" fillId="142" borderId="20" xfId="2" applyFont="1" applyFill="1" applyBorder="1" applyAlignment="1" applyProtection="1">
      <alignment horizontal="center" vertical="center" wrapText="1"/>
    </xf>
    <xf numFmtId="175" fontId="123" fillId="142" borderId="23" xfId="2" applyFont="1" applyFill="1" applyBorder="1" applyAlignment="1" applyProtection="1">
      <alignment horizontal="center" vertical="center" wrapText="1"/>
    </xf>
    <xf numFmtId="175" fontId="158" fillId="142" borderId="20" xfId="2" applyFont="1" applyFill="1" applyBorder="1" applyAlignment="1" applyProtection="1">
      <alignment horizontal="center" vertical="center" wrapText="1"/>
    </xf>
    <xf numFmtId="175" fontId="158" fillId="142" borderId="23" xfId="2" applyFont="1" applyFill="1" applyBorder="1" applyAlignment="1" applyProtection="1">
      <alignment horizontal="center" vertical="center" wrapText="1"/>
    </xf>
    <xf numFmtId="1" fontId="22" fillId="141" borderId="51" xfId="0" applyNumberFormat="1" applyFont="1" applyFill="1" applyBorder="1" applyAlignment="1">
      <alignment horizontal="center" vertical="center"/>
    </xf>
    <xf numFmtId="1" fontId="22" fillId="141" borderId="4" xfId="0" applyNumberFormat="1" applyFont="1" applyFill="1" applyBorder="1" applyAlignment="1">
      <alignment horizontal="center" vertical="center"/>
    </xf>
    <xf numFmtId="1" fontId="22" fillId="141" borderId="3" xfId="0" applyNumberFormat="1" applyFont="1" applyFill="1" applyBorder="1" applyAlignment="1">
      <alignment horizontal="center" vertical="center"/>
    </xf>
    <xf numFmtId="14" fontId="22" fillId="141" borderId="20" xfId="36" applyNumberFormat="1" applyFont="1" applyFill="1" applyBorder="1" applyAlignment="1" applyProtection="1">
      <alignment horizontal="center" vertical="center"/>
    </xf>
    <xf numFmtId="14" fontId="22" fillId="141" borderId="23" xfId="36" applyNumberFormat="1" applyFont="1" applyFill="1" applyBorder="1" applyAlignment="1" applyProtection="1">
      <alignment horizontal="center" vertical="center"/>
    </xf>
    <xf numFmtId="14" fontId="22" fillId="141" borderId="46" xfId="36" applyNumberFormat="1" applyFont="1" applyFill="1" applyBorder="1" applyAlignment="1" applyProtection="1">
      <alignment horizontal="center" vertical="center"/>
    </xf>
    <xf numFmtId="14" fontId="22" fillId="141" borderId="51" xfId="36" applyNumberFormat="1" applyFont="1" applyFill="1" applyBorder="1" applyAlignment="1" applyProtection="1">
      <alignment horizontal="center" vertical="center" wrapText="1"/>
    </xf>
    <xf numFmtId="14" fontId="22" fillId="141" borderId="4" xfId="36" applyNumberFormat="1" applyFont="1" applyFill="1" applyBorder="1" applyAlignment="1" applyProtection="1">
      <alignment horizontal="center" vertical="center" wrapText="1"/>
    </xf>
    <xf numFmtId="14" fontId="22" fillId="141" borderId="14" xfId="36" applyNumberFormat="1" applyFont="1" applyFill="1" applyBorder="1" applyAlignment="1" applyProtection="1">
      <alignment horizontal="center" vertical="center" wrapText="1"/>
    </xf>
    <xf numFmtId="14" fontId="22" fillId="141" borderId="58" xfId="36" applyNumberFormat="1" applyFont="1" applyFill="1" applyBorder="1" applyAlignment="1" applyProtection="1">
      <alignment horizontal="center" vertical="center"/>
    </xf>
    <xf numFmtId="14" fontId="22" fillId="141" borderId="32" xfId="36" applyNumberFormat="1" applyFont="1" applyFill="1" applyBorder="1" applyAlignment="1" applyProtection="1">
      <alignment horizontal="center" vertical="center"/>
    </xf>
    <xf numFmtId="14" fontId="22" fillId="141" borderId="63" xfId="36" applyNumberFormat="1" applyFont="1" applyFill="1" applyBorder="1" applyAlignment="1" applyProtection="1">
      <alignment horizontal="center" vertical="center"/>
    </xf>
    <xf numFmtId="0" fontId="36" fillId="58" borderId="17" xfId="0" applyFont="1" applyFill="1" applyBorder="1" applyAlignment="1">
      <alignment horizontal="center" vertical="center" wrapText="1"/>
    </xf>
    <xf numFmtId="0" fontId="36" fillId="58" borderId="74" xfId="0" applyFont="1" applyFill="1" applyBorder="1" applyAlignment="1">
      <alignment horizontal="center" vertical="center" wrapText="1"/>
    </xf>
    <xf numFmtId="0" fontId="207" fillId="142" borderId="19" xfId="0" applyFont="1" applyFill="1" applyBorder="1" applyAlignment="1">
      <alignment horizontal="center" vertical="center" wrapText="1"/>
    </xf>
    <xf numFmtId="0" fontId="207" fillId="142" borderId="22" xfId="0" applyFont="1" applyFill="1" applyBorder="1" applyAlignment="1">
      <alignment horizontal="center" vertical="center" wrapText="1"/>
    </xf>
    <xf numFmtId="0" fontId="22" fillId="142" borderId="20" xfId="0" applyFont="1" applyFill="1" applyBorder="1" applyAlignment="1">
      <alignment horizontal="justify" vertical="center" wrapText="1"/>
    </xf>
    <xf numFmtId="0" fontId="22" fillId="142" borderId="23" xfId="0" applyFont="1" applyFill="1" applyBorder="1" applyAlignment="1">
      <alignment horizontal="justify" vertical="center" wrapText="1"/>
    </xf>
    <xf numFmtId="0" fontId="37" fillId="142" borderId="20" xfId="0" applyFont="1" applyFill="1" applyBorder="1" applyAlignment="1">
      <alignment horizontal="center" vertical="center" wrapText="1"/>
    </xf>
    <xf numFmtId="0" fontId="37" fillId="142" borderId="23" xfId="0" applyFont="1" applyFill="1" applyBorder="1" applyAlignment="1">
      <alignment horizontal="center" vertical="center" wrapText="1"/>
    </xf>
    <xf numFmtId="1" fontId="246" fillId="141" borderId="51" xfId="0" applyNumberFormat="1" applyFont="1" applyFill="1" applyBorder="1" applyAlignment="1">
      <alignment horizontal="center" vertical="center"/>
    </xf>
    <xf numFmtId="1" fontId="246" fillId="141" borderId="4" xfId="0" applyNumberFormat="1" applyFont="1" applyFill="1" applyBorder="1" applyAlignment="1">
      <alignment horizontal="center" vertical="center"/>
    </xf>
    <xf numFmtId="1" fontId="246" fillId="141" borderId="3" xfId="0" applyNumberFormat="1" applyFont="1" applyFill="1" applyBorder="1" applyAlignment="1">
      <alignment horizontal="center" vertical="center"/>
    </xf>
    <xf numFmtId="1" fontId="122" fillId="141" borderId="51" xfId="0" applyNumberFormat="1" applyFont="1" applyFill="1" applyBorder="1" applyAlignment="1">
      <alignment horizontal="center" vertical="center"/>
    </xf>
    <xf numFmtId="1" fontId="122" fillId="141" borderId="4" xfId="0" applyNumberFormat="1" applyFont="1" applyFill="1" applyBorder="1" applyAlignment="1">
      <alignment horizontal="center" vertical="center"/>
    </xf>
    <xf numFmtId="1" fontId="122" fillId="141" borderId="3" xfId="0" applyNumberFormat="1" applyFont="1" applyFill="1" applyBorder="1" applyAlignment="1">
      <alignment horizontal="center" vertical="center"/>
    </xf>
    <xf numFmtId="1" fontId="59" fillId="141" borderId="51" xfId="1" applyNumberFormat="1" applyFont="1" applyFill="1" applyBorder="1" applyAlignment="1" applyProtection="1">
      <alignment horizontal="center" vertical="center"/>
    </xf>
    <xf numFmtId="1" fontId="59" fillId="141" borderId="4" xfId="1" applyNumberFormat="1" applyFont="1" applyFill="1" applyBorder="1" applyAlignment="1" applyProtection="1">
      <alignment horizontal="center" vertical="center"/>
    </xf>
    <xf numFmtId="1" fontId="59" fillId="141" borderId="3" xfId="1" applyNumberFormat="1" applyFont="1" applyFill="1" applyBorder="1" applyAlignment="1" applyProtection="1">
      <alignment horizontal="center" vertical="center"/>
    </xf>
    <xf numFmtId="1" fontId="158" fillId="141" borderId="51" xfId="0" applyNumberFormat="1" applyFont="1" applyFill="1" applyBorder="1" applyAlignment="1">
      <alignment horizontal="center" vertical="center"/>
    </xf>
    <xf numFmtId="1" fontId="158" fillId="141" borderId="4" xfId="0" applyNumberFormat="1" applyFont="1" applyFill="1" applyBorder="1" applyAlignment="1">
      <alignment horizontal="center" vertical="center"/>
    </xf>
    <xf numFmtId="1" fontId="158" fillId="141" borderId="3" xfId="0" applyNumberFormat="1" applyFont="1" applyFill="1" applyBorder="1" applyAlignment="1">
      <alignment horizontal="center" vertical="center"/>
    </xf>
    <xf numFmtId="1" fontId="59" fillId="142" borderId="20" xfId="0" applyNumberFormat="1" applyFont="1" applyFill="1" applyBorder="1" applyAlignment="1">
      <alignment horizontal="center" vertical="center" wrapText="1"/>
    </xf>
    <xf numFmtId="1" fontId="59" fillId="142" borderId="23" xfId="0" applyNumberFormat="1" applyFont="1" applyFill="1" applyBorder="1" applyAlignment="1">
      <alignment horizontal="center" vertical="center" wrapText="1"/>
    </xf>
    <xf numFmtId="1" fontId="54" fillId="142" borderId="20" xfId="0" applyNumberFormat="1" applyFont="1" applyFill="1" applyBorder="1" applyAlignment="1">
      <alignment horizontal="center" vertical="center" wrapText="1"/>
    </xf>
    <xf numFmtId="1" fontId="54" fillId="142" borderId="23" xfId="0" applyNumberFormat="1" applyFont="1" applyFill="1" applyBorder="1" applyAlignment="1">
      <alignment horizontal="center" vertical="center" wrapText="1"/>
    </xf>
    <xf numFmtId="1" fontId="122" fillId="142" borderId="20" xfId="0" applyNumberFormat="1" applyFont="1" applyFill="1" applyBorder="1" applyAlignment="1">
      <alignment horizontal="center" vertical="center" wrapText="1"/>
    </xf>
    <xf numFmtId="1" fontId="122" fillId="142" borderId="23" xfId="0" applyNumberFormat="1" applyFont="1" applyFill="1" applyBorder="1" applyAlignment="1">
      <alignment horizontal="center" vertical="center" wrapText="1"/>
    </xf>
    <xf numFmtId="1" fontId="158" fillId="142" borderId="20" xfId="0" applyNumberFormat="1" applyFont="1" applyFill="1" applyBorder="1" applyAlignment="1">
      <alignment horizontal="center" vertical="center" wrapText="1"/>
    </xf>
    <xf numFmtId="1" fontId="158" fillId="142" borderId="23" xfId="0" applyNumberFormat="1" applyFont="1" applyFill="1" applyBorder="1" applyAlignment="1">
      <alignment horizontal="center" vertical="center" wrapText="1"/>
    </xf>
    <xf numFmtId="173" fontId="59" fillId="141" borderId="51" xfId="2" applyNumberFormat="1" applyFont="1" applyFill="1" applyBorder="1" applyAlignment="1" applyProtection="1">
      <alignment horizontal="center" vertical="center"/>
    </xf>
    <xf numFmtId="173" fontId="59" fillId="141" borderId="4" xfId="2" applyNumberFormat="1" applyFont="1" applyFill="1" applyBorder="1" applyAlignment="1" applyProtection="1">
      <alignment horizontal="center" vertical="center"/>
    </xf>
    <xf numFmtId="175" fontId="157" fillId="141" borderId="51" xfId="2" applyFont="1" applyFill="1" applyBorder="1" applyAlignment="1" applyProtection="1">
      <alignment horizontal="center" vertical="center"/>
    </xf>
    <xf numFmtId="175" fontId="157" fillId="141" borderId="4" xfId="2" applyFont="1" applyFill="1" applyBorder="1" applyAlignment="1" applyProtection="1">
      <alignment horizontal="center" vertical="center"/>
    </xf>
    <xf numFmtId="173" fontId="158" fillId="141" borderId="51" xfId="2" applyNumberFormat="1" applyFont="1" applyFill="1" applyBorder="1" applyAlignment="1" applyProtection="1">
      <alignment horizontal="center" vertical="center"/>
    </xf>
    <xf numFmtId="173" fontId="158" fillId="141" borderId="4" xfId="2" applyNumberFormat="1" applyFont="1" applyFill="1" applyBorder="1" applyAlignment="1" applyProtection="1">
      <alignment horizontal="center" vertical="center"/>
    </xf>
    <xf numFmtId="14" fontId="22" fillId="142" borderId="95" xfId="0" applyNumberFormat="1" applyFont="1" applyFill="1" applyBorder="1" applyAlignment="1">
      <alignment horizontal="center" vertical="center" wrapText="1"/>
    </xf>
    <xf numFmtId="14" fontId="22" fillId="142" borderId="94" xfId="0" applyNumberFormat="1" applyFont="1" applyFill="1" applyBorder="1" applyAlignment="1">
      <alignment horizontal="center" vertical="center" wrapText="1"/>
    </xf>
    <xf numFmtId="0" fontId="36" fillId="141" borderId="17" xfId="0" applyFont="1" applyFill="1" applyBorder="1" applyAlignment="1">
      <alignment horizontal="center" vertical="center" wrapText="1"/>
    </xf>
    <xf numFmtId="0" fontId="36" fillId="141" borderId="74" xfId="0" applyFont="1" applyFill="1" applyBorder="1" applyAlignment="1">
      <alignment horizontal="center" vertical="center" wrapText="1"/>
    </xf>
    <xf numFmtId="0" fontId="36" fillId="141" borderId="66" xfId="0" applyFont="1" applyFill="1" applyBorder="1" applyAlignment="1">
      <alignment horizontal="center" vertical="center" wrapText="1"/>
    </xf>
    <xf numFmtId="0" fontId="55" fillId="141" borderId="51" xfId="0" applyFont="1" applyFill="1" applyBorder="1" applyAlignment="1">
      <alignment horizontal="center" vertical="center" wrapText="1"/>
    </xf>
    <xf numFmtId="0" fontId="55" fillId="141" borderId="4" xfId="0" applyFont="1" applyFill="1" applyBorder="1" applyAlignment="1">
      <alignment horizontal="center" vertical="center" wrapText="1"/>
    </xf>
    <xf numFmtId="1" fontId="59" fillId="142" borderId="95" xfId="0" applyNumberFormat="1" applyFont="1" applyFill="1" applyBorder="1" applyAlignment="1">
      <alignment horizontal="center" vertical="center" wrapText="1"/>
    </xf>
    <xf numFmtId="1" fontId="59" fillId="142" borderId="91" xfId="0" applyNumberFormat="1" applyFont="1" applyFill="1" applyBorder="1" applyAlignment="1">
      <alignment horizontal="center" vertical="center" wrapText="1"/>
    </xf>
    <xf numFmtId="14" fontId="22" fillId="142" borderId="49" xfId="0" applyNumberFormat="1" applyFont="1" applyFill="1" applyBorder="1" applyAlignment="1">
      <alignment horizontal="center" vertical="center" wrapText="1"/>
    </xf>
    <xf numFmtId="14" fontId="22" fillId="142" borderId="53" xfId="0" applyNumberFormat="1" applyFont="1" applyFill="1" applyBorder="1" applyAlignment="1">
      <alignment horizontal="center" vertical="center" wrapText="1"/>
    </xf>
    <xf numFmtId="14" fontId="22" fillId="142" borderId="20" xfId="0" applyNumberFormat="1" applyFont="1" applyFill="1" applyBorder="1" applyAlignment="1">
      <alignment horizontal="center" vertical="center" wrapText="1"/>
    </xf>
    <xf numFmtId="14" fontId="22" fillId="142" borderId="46" xfId="0" applyNumberFormat="1" applyFont="1" applyFill="1" applyBorder="1" applyAlignment="1">
      <alignment horizontal="center" vertical="center" wrapText="1"/>
    </xf>
    <xf numFmtId="14" fontId="22" fillId="141" borderId="51" xfId="0" applyNumberFormat="1" applyFont="1" applyFill="1" applyBorder="1" applyAlignment="1">
      <alignment horizontal="center" vertical="center" wrapText="1"/>
    </xf>
    <xf numFmtId="14" fontId="22" fillId="141" borderId="4" xfId="0" applyNumberFormat="1" applyFont="1" applyFill="1" applyBorder="1" applyAlignment="1">
      <alignment horizontal="center" vertical="center" wrapText="1"/>
    </xf>
    <xf numFmtId="14" fontId="22" fillId="141" borderId="51" xfId="0" applyNumberFormat="1" applyFont="1" applyFill="1" applyBorder="1" applyAlignment="1">
      <alignment horizontal="center" vertical="center"/>
    </xf>
    <xf numFmtId="14" fontId="22" fillId="141" borderId="4" xfId="0" applyNumberFormat="1" applyFont="1" applyFill="1" applyBorder="1" applyAlignment="1">
      <alignment horizontal="center" vertical="center"/>
    </xf>
    <xf numFmtId="14" fontId="22" fillId="141" borderId="58" xfId="0" applyNumberFormat="1" applyFont="1" applyFill="1" applyBorder="1" applyAlignment="1">
      <alignment horizontal="center" vertical="center"/>
    </xf>
    <xf numFmtId="14" fontId="22" fillId="141" borderId="32" xfId="0" applyNumberFormat="1" applyFont="1" applyFill="1" applyBorder="1" applyAlignment="1">
      <alignment horizontal="center" vertical="center"/>
    </xf>
    <xf numFmtId="0" fontId="36" fillId="141" borderId="70" xfId="0" applyFont="1" applyFill="1" applyBorder="1" applyAlignment="1">
      <alignment horizontal="center" vertical="center" wrapText="1"/>
    </xf>
    <xf numFmtId="0" fontId="36" fillId="141" borderId="55" xfId="0" applyFont="1" applyFill="1" applyBorder="1" applyAlignment="1">
      <alignment horizontal="center" vertical="center" wrapText="1"/>
    </xf>
    <xf numFmtId="0" fontId="36" fillId="141" borderId="96" xfId="0" applyFont="1" applyFill="1" applyBorder="1" applyAlignment="1">
      <alignment horizontal="center" vertical="center" wrapText="1"/>
    </xf>
    <xf numFmtId="1" fontId="158" fillId="141" borderId="4" xfId="36" applyNumberFormat="1" applyFont="1" applyFill="1" applyBorder="1" applyAlignment="1" applyProtection="1">
      <alignment horizontal="center" vertical="center"/>
    </xf>
    <xf numFmtId="1" fontId="59" fillId="141" borderId="4" xfId="36" applyNumberFormat="1" applyFont="1" applyFill="1" applyBorder="1" applyAlignment="1" applyProtection="1">
      <alignment horizontal="center" vertical="center"/>
    </xf>
    <xf numFmtId="0" fontId="59" fillId="141" borderId="4" xfId="0" applyFont="1" applyFill="1" applyBorder="1" applyAlignment="1">
      <alignment horizontal="center" vertical="center" wrapText="1"/>
    </xf>
    <xf numFmtId="0" fontId="37" fillId="141" borderId="23" xfId="0" applyFont="1" applyFill="1" applyBorder="1" applyAlignment="1">
      <alignment horizontal="center" vertical="center" wrapText="1"/>
    </xf>
    <xf numFmtId="0" fontId="37" fillId="141" borderId="46" xfId="0" applyFont="1" applyFill="1" applyBorder="1" applyAlignment="1">
      <alignment horizontal="center" vertical="center" wrapText="1"/>
    </xf>
    <xf numFmtId="0" fontId="22" fillId="144" borderId="4" xfId="0" applyFont="1" applyFill="1" applyBorder="1" applyAlignment="1">
      <alignment horizontal="center" vertical="center" wrapText="1"/>
    </xf>
    <xf numFmtId="1" fontId="246" fillId="141" borderId="4" xfId="36" applyNumberFormat="1" applyFont="1" applyFill="1" applyBorder="1" applyAlignment="1" applyProtection="1">
      <alignment horizontal="center" vertical="center"/>
    </xf>
    <xf numFmtId="1" fontId="22" fillId="141" borderId="4" xfId="36" applyNumberFormat="1" applyFont="1" applyFill="1" applyBorder="1" applyAlignment="1" applyProtection="1">
      <alignment horizontal="center" vertical="center"/>
    </xf>
    <xf numFmtId="14" fontId="22" fillId="141" borderId="4" xfId="36" applyNumberFormat="1" applyFont="1" applyFill="1" applyBorder="1" applyAlignment="1" applyProtection="1">
      <alignment horizontal="center" vertical="center"/>
    </xf>
    <xf numFmtId="1" fontId="122" fillId="141" borderId="4" xfId="36" applyNumberFormat="1" applyFont="1" applyFill="1" applyBorder="1" applyAlignment="1" applyProtection="1">
      <alignment horizontal="center" vertical="center"/>
    </xf>
    <xf numFmtId="10" fontId="54" fillId="144" borderId="4" xfId="3" applyNumberFormat="1" applyFont="1" applyFill="1" applyBorder="1" applyAlignment="1" applyProtection="1">
      <alignment horizontal="center" vertical="center"/>
    </xf>
    <xf numFmtId="1" fontId="122" fillId="144" borderId="4" xfId="0" applyNumberFormat="1" applyFont="1" applyFill="1" applyBorder="1" applyAlignment="1">
      <alignment horizontal="center" vertical="center"/>
    </xf>
    <xf numFmtId="168" fontId="158" fillId="144" borderId="4" xfId="36" applyFont="1" applyFill="1" applyBorder="1" applyAlignment="1" applyProtection="1">
      <alignment horizontal="center" vertical="center"/>
    </xf>
    <xf numFmtId="168" fontId="59" fillId="144" borderId="4" xfId="36" applyFont="1" applyFill="1" applyBorder="1" applyAlignment="1" applyProtection="1">
      <alignment horizontal="center" vertical="center"/>
    </xf>
    <xf numFmtId="168" fontId="157" fillId="144" borderId="4" xfId="36" applyFont="1" applyFill="1" applyBorder="1" applyAlignment="1" applyProtection="1">
      <alignment horizontal="center" vertical="center"/>
    </xf>
    <xf numFmtId="168" fontId="122" fillId="144" borderId="4" xfId="36" applyFont="1" applyFill="1" applyBorder="1" applyAlignment="1" applyProtection="1">
      <alignment horizontal="center" vertical="center"/>
    </xf>
    <xf numFmtId="168" fontId="54" fillId="144" borderId="4" xfId="36" applyFont="1" applyFill="1" applyBorder="1" applyAlignment="1" applyProtection="1">
      <alignment horizontal="center" vertical="center"/>
    </xf>
    <xf numFmtId="10" fontId="59" fillId="144" borderId="4" xfId="3" applyNumberFormat="1" applyFont="1" applyFill="1" applyBorder="1" applyAlignment="1" applyProtection="1">
      <alignment horizontal="center" vertical="center"/>
    </xf>
    <xf numFmtId="9" fontId="59" fillId="144" borderId="4" xfId="3" applyFont="1" applyFill="1" applyBorder="1" applyAlignment="1" applyProtection="1">
      <alignment horizontal="center" vertical="center"/>
    </xf>
    <xf numFmtId="0" fontId="22" fillId="144" borderId="14" xfId="0" applyFont="1" applyFill="1" applyBorder="1" applyAlignment="1">
      <alignment horizontal="center" vertical="center" wrapText="1"/>
    </xf>
    <xf numFmtId="168" fontId="54" fillId="141" borderId="4" xfId="0" applyNumberFormat="1" applyFont="1" applyFill="1" applyBorder="1" applyAlignment="1">
      <alignment horizontal="center" vertical="center" wrapText="1"/>
    </xf>
    <xf numFmtId="0" fontId="54" fillId="141" borderId="14" xfId="0" applyFont="1" applyFill="1" applyBorder="1" applyAlignment="1">
      <alignment horizontal="center" vertical="center" wrapText="1"/>
    </xf>
    <xf numFmtId="168" fontId="54" fillId="144" borderId="14" xfId="36" applyFont="1" applyFill="1" applyBorder="1" applyAlignment="1" applyProtection="1">
      <alignment horizontal="center" vertical="center"/>
    </xf>
    <xf numFmtId="10" fontId="59" fillId="144" borderId="14" xfId="3" applyNumberFormat="1" applyFont="1" applyFill="1" applyBorder="1" applyAlignment="1" applyProtection="1">
      <alignment horizontal="center" vertical="center"/>
    </xf>
    <xf numFmtId="168" fontId="158" fillId="144" borderId="14" xfId="36" applyFont="1" applyFill="1" applyBorder="1" applyAlignment="1" applyProtection="1">
      <alignment horizontal="center" vertical="center"/>
    </xf>
    <xf numFmtId="14" fontId="22" fillId="144" borderId="4" xfId="0" applyNumberFormat="1" applyFont="1" applyFill="1" applyBorder="1" applyAlignment="1">
      <alignment horizontal="center" vertical="center"/>
    </xf>
    <xf numFmtId="14" fontId="22" fillId="144" borderId="4" xfId="0" applyNumberFormat="1" applyFont="1" applyFill="1" applyBorder="1" applyAlignment="1">
      <alignment horizontal="center" vertical="center" wrapText="1"/>
    </xf>
    <xf numFmtId="14" fontId="22" fillId="144" borderId="32" xfId="0" applyNumberFormat="1" applyFont="1" applyFill="1" applyBorder="1" applyAlignment="1">
      <alignment horizontal="center" vertical="center"/>
    </xf>
    <xf numFmtId="0" fontId="36" fillId="141" borderId="53" xfId="0" applyFont="1" applyFill="1" applyBorder="1" applyAlignment="1">
      <alignment horizontal="center" vertical="center" wrapText="1"/>
    </xf>
    <xf numFmtId="0" fontId="22" fillId="141" borderId="14" xfId="0" applyFont="1" applyFill="1" applyBorder="1" applyAlignment="1">
      <alignment horizontal="justify" vertical="center" wrapText="1"/>
    </xf>
    <xf numFmtId="0" fontId="22" fillId="141" borderId="14" xfId="0" applyFont="1" applyFill="1" applyBorder="1" applyAlignment="1">
      <alignment horizontal="center" vertical="center" wrapText="1"/>
    </xf>
    <xf numFmtId="0" fontId="59" fillId="141" borderId="14" xfId="0" applyFont="1" applyFill="1" applyBorder="1" applyAlignment="1">
      <alignment horizontal="center" vertical="center" wrapText="1"/>
    </xf>
    <xf numFmtId="1" fontId="59" fillId="144" borderId="4" xfId="0" applyNumberFormat="1" applyFont="1" applyFill="1" applyBorder="1" applyAlignment="1">
      <alignment horizontal="center" vertical="center"/>
    </xf>
    <xf numFmtId="1" fontId="22" fillId="144" borderId="4" xfId="0" applyNumberFormat="1" applyFont="1" applyFill="1" applyBorder="1" applyAlignment="1">
      <alignment horizontal="center" vertical="center"/>
    </xf>
    <xf numFmtId="1" fontId="158" fillId="144" borderId="4" xfId="0" applyNumberFormat="1" applyFont="1" applyFill="1" applyBorder="1" applyAlignment="1">
      <alignment horizontal="center" vertical="center"/>
    </xf>
    <xf numFmtId="1" fontId="54" fillId="144" borderId="4" xfId="0" applyNumberFormat="1" applyFont="1" applyFill="1" applyBorder="1" applyAlignment="1">
      <alignment horizontal="center" vertical="center"/>
    </xf>
    <xf numFmtId="168" fontId="157" fillId="144" borderId="14" xfId="36" applyFont="1" applyFill="1" applyBorder="1" applyAlignment="1" applyProtection="1">
      <alignment horizontal="center" vertical="center"/>
    </xf>
    <xf numFmtId="0" fontId="158" fillId="141" borderId="4" xfId="0" applyFont="1" applyFill="1" applyBorder="1" applyAlignment="1">
      <alignment horizontal="center" vertical="center" wrapText="1"/>
    </xf>
    <xf numFmtId="0" fontId="158" fillId="141" borderId="14" xfId="0" applyFont="1" applyFill="1" applyBorder="1" applyAlignment="1">
      <alignment horizontal="center" vertical="center" wrapText="1"/>
    </xf>
    <xf numFmtId="1" fontId="54" fillId="144" borderId="14" xfId="0" applyNumberFormat="1" applyFont="1" applyFill="1" applyBorder="1" applyAlignment="1">
      <alignment horizontal="center" vertical="center"/>
    </xf>
    <xf numFmtId="10" fontId="54" fillId="144" borderId="14" xfId="3" applyNumberFormat="1" applyFont="1" applyFill="1" applyBorder="1" applyAlignment="1" applyProtection="1">
      <alignment horizontal="center" vertical="center"/>
    </xf>
    <xf numFmtId="168" fontId="59" fillId="144" borderId="14" xfId="36" applyFont="1" applyFill="1" applyBorder="1" applyAlignment="1" applyProtection="1">
      <alignment horizontal="center" vertical="center"/>
    </xf>
    <xf numFmtId="9" fontId="59" fillId="141" borderId="14" xfId="3" applyFont="1" applyFill="1" applyBorder="1" applyAlignment="1" applyProtection="1">
      <alignment horizontal="center" vertical="center"/>
    </xf>
    <xf numFmtId="168" fontId="122" fillId="144" borderId="14" xfId="36" applyFont="1" applyFill="1" applyBorder="1" applyAlignment="1" applyProtection="1">
      <alignment horizontal="center" vertical="center"/>
    </xf>
    <xf numFmtId="168" fontId="157" fillId="142" borderId="51" xfId="36" applyFont="1" applyFill="1" applyBorder="1" applyAlignment="1" applyProtection="1">
      <alignment horizontal="center" vertical="center"/>
    </xf>
    <xf numFmtId="168" fontId="157" fillId="142" borderId="4" xfId="36" applyFont="1" applyFill="1" applyBorder="1" applyAlignment="1" applyProtection="1">
      <alignment horizontal="center" vertical="center"/>
    </xf>
    <xf numFmtId="10" fontId="59" fillId="142" borderId="51" xfId="3" applyNumberFormat="1" applyFont="1" applyFill="1" applyBorder="1" applyAlignment="1" applyProtection="1">
      <alignment horizontal="center" vertical="center"/>
    </xf>
    <xf numFmtId="10" fontId="59" fillId="142" borderId="4" xfId="3" applyNumberFormat="1" applyFont="1" applyFill="1" applyBorder="1" applyAlignment="1" applyProtection="1">
      <alignment horizontal="center" vertical="center"/>
    </xf>
    <xf numFmtId="168" fontId="158" fillId="142" borderId="51" xfId="36" applyFont="1" applyFill="1" applyBorder="1" applyAlignment="1" applyProtection="1">
      <alignment horizontal="center" vertical="center"/>
    </xf>
    <xf numFmtId="168" fontId="158" fillId="142" borderId="4" xfId="36" applyFont="1" applyFill="1" applyBorder="1" applyAlignment="1" applyProtection="1">
      <alignment horizontal="center" vertical="center"/>
    </xf>
    <xf numFmtId="9" fontId="59" fillId="58" borderId="51" xfId="3" applyFont="1" applyFill="1" applyBorder="1" applyAlignment="1" applyProtection="1">
      <alignment horizontal="center" vertical="center"/>
    </xf>
    <xf numFmtId="9" fontId="59" fillId="58" borderId="4" xfId="3" applyFont="1" applyFill="1" applyBorder="1" applyAlignment="1" applyProtection="1">
      <alignment horizontal="center" vertical="center"/>
    </xf>
    <xf numFmtId="168" fontId="122" fillId="142" borderId="51" xfId="36" applyFont="1" applyFill="1" applyBorder="1" applyAlignment="1" applyProtection="1">
      <alignment horizontal="center" vertical="center"/>
    </xf>
    <xf numFmtId="168" fontId="122" fillId="142" borderId="4" xfId="36" applyFont="1" applyFill="1" applyBorder="1" applyAlignment="1" applyProtection="1">
      <alignment horizontal="center" vertical="center"/>
    </xf>
    <xf numFmtId="14" fontId="22" fillId="144" borderId="14" xfId="0" applyNumberFormat="1" applyFont="1" applyFill="1" applyBorder="1" applyAlignment="1">
      <alignment horizontal="center" vertical="center"/>
    </xf>
    <xf numFmtId="14" fontId="22" fillId="144" borderId="14" xfId="0" applyNumberFormat="1" applyFont="1" applyFill="1" applyBorder="1" applyAlignment="1">
      <alignment horizontal="center" vertical="center" wrapText="1"/>
    </xf>
    <xf numFmtId="14" fontId="22" fillId="144" borderId="63" xfId="0" applyNumberFormat="1" applyFont="1" applyFill="1" applyBorder="1" applyAlignment="1">
      <alignment horizontal="center" vertical="center"/>
    </xf>
    <xf numFmtId="0" fontId="123" fillId="58" borderId="17" xfId="0" applyFont="1" applyFill="1" applyBorder="1" applyAlignment="1">
      <alignment horizontal="center" vertical="center" wrapText="1"/>
    </xf>
    <xf numFmtId="0" fontId="123" fillId="58" borderId="74" xfId="0" applyFont="1" applyFill="1" applyBorder="1" applyAlignment="1">
      <alignment horizontal="center" vertical="center" wrapText="1"/>
    </xf>
    <xf numFmtId="0" fontId="123" fillId="58" borderId="66" xfId="0" applyFont="1" applyFill="1" applyBorder="1" applyAlignment="1">
      <alignment horizontal="center" vertical="center" wrapText="1"/>
    </xf>
    <xf numFmtId="0" fontId="207" fillId="58" borderId="92" xfId="0" applyFont="1" applyFill="1" applyBorder="1" applyAlignment="1">
      <alignment horizontal="center" vertical="center" wrapText="1"/>
    </xf>
    <xf numFmtId="0" fontId="246" fillId="58" borderId="51" xfId="0" applyFont="1" applyFill="1" applyBorder="1" applyAlignment="1">
      <alignment horizontal="justify" vertical="center" wrapText="1"/>
    </xf>
    <xf numFmtId="0" fontId="246" fillId="58" borderId="4" xfId="0" applyFont="1" applyFill="1" applyBorder="1" applyAlignment="1">
      <alignment horizontal="justify" vertical="center" wrapText="1"/>
    </xf>
    <xf numFmtId="0" fontId="37" fillId="172" borderId="51" xfId="0" applyFont="1" applyFill="1" applyBorder="1" applyAlignment="1">
      <alignment horizontal="center" vertical="center" wrapText="1"/>
    </xf>
    <xf numFmtId="0" fontId="37" fillId="172" borderId="4" xfId="0" applyFont="1" applyFill="1" applyBorder="1" applyAlignment="1">
      <alignment horizontal="center" vertical="center" wrapText="1"/>
    </xf>
    <xf numFmtId="187" fontId="54" fillId="58" borderId="51" xfId="0" applyNumberFormat="1" applyFont="1" applyFill="1" applyBorder="1" applyAlignment="1">
      <alignment horizontal="center" vertical="center" wrapText="1"/>
    </xf>
    <xf numFmtId="187" fontId="54" fillId="58" borderId="4" xfId="0" applyNumberFormat="1" applyFont="1" applyFill="1" applyBorder="1" applyAlignment="1">
      <alignment horizontal="center" vertical="center" wrapText="1"/>
    </xf>
    <xf numFmtId="168" fontId="54" fillId="142" borderId="51" xfId="36" applyFont="1" applyFill="1" applyBorder="1" applyAlignment="1" applyProtection="1">
      <alignment horizontal="center" vertical="center"/>
    </xf>
    <xf numFmtId="168" fontId="54" fillId="142" borderId="4" xfId="36" applyFont="1" applyFill="1" applyBorder="1" applyAlignment="1" applyProtection="1">
      <alignment horizontal="center" vertical="center"/>
    </xf>
    <xf numFmtId="1" fontId="59" fillId="144" borderId="14" xfId="0" applyNumberFormat="1" applyFont="1" applyFill="1" applyBorder="1" applyAlignment="1">
      <alignment horizontal="center" vertical="center"/>
    </xf>
    <xf numFmtId="1" fontId="22" fillId="144" borderId="14" xfId="0" applyNumberFormat="1" applyFont="1" applyFill="1" applyBorder="1" applyAlignment="1">
      <alignment horizontal="center" vertical="center"/>
    </xf>
    <xf numFmtId="1" fontId="122" fillId="144" borderId="14" xfId="0" applyNumberFormat="1" applyFont="1" applyFill="1" applyBorder="1" applyAlignment="1">
      <alignment horizontal="center" vertical="center"/>
    </xf>
    <xf numFmtId="0" fontId="207" fillId="173" borderId="69" xfId="0" applyFont="1" applyFill="1" applyBorder="1" applyAlignment="1">
      <alignment horizontal="center" vertical="center" wrapText="1"/>
    </xf>
    <xf numFmtId="0" fontId="207" fillId="173" borderId="93" xfId="0" applyFont="1" applyFill="1" applyBorder="1" applyAlignment="1">
      <alignment horizontal="center" vertical="center" wrapText="1"/>
    </xf>
    <xf numFmtId="0" fontId="59" fillId="142" borderId="4" xfId="0" applyFont="1" applyFill="1" applyBorder="1" applyAlignment="1">
      <alignment horizontal="justify" vertical="center" wrapText="1"/>
    </xf>
    <xf numFmtId="0" fontId="59" fillId="142" borderId="14" xfId="0" applyFont="1" applyFill="1" applyBorder="1" applyAlignment="1">
      <alignment horizontal="justify" vertical="center" wrapText="1"/>
    </xf>
    <xf numFmtId="0" fontId="59" fillId="142" borderId="4" xfId="0" applyFont="1" applyFill="1" applyBorder="1" applyAlignment="1">
      <alignment horizontal="center" vertical="center" wrapText="1"/>
    </xf>
    <xf numFmtId="0" fontId="59" fillId="142" borderId="14" xfId="0" applyFont="1" applyFill="1" applyBorder="1" applyAlignment="1">
      <alignment horizontal="center" vertical="center" wrapText="1"/>
    </xf>
    <xf numFmtId="0" fontId="59" fillId="142" borderId="51" xfId="0" applyFont="1" applyFill="1" applyBorder="1" applyAlignment="1">
      <alignment horizontal="center" vertical="center" wrapText="1"/>
    </xf>
    <xf numFmtId="14" fontId="59" fillId="142" borderId="51" xfId="0" applyNumberFormat="1" applyFont="1" applyFill="1" applyBorder="1" applyAlignment="1">
      <alignment horizontal="center" vertical="center" wrapText="1"/>
    </xf>
    <xf numFmtId="0" fontId="22" fillId="142" borderId="51" xfId="0" applyFont="1" applyFill="1" applyBorder="1" applyAlignment="1">
      <alignment horizontal="center" vertical="center" wrapText="1"/>
    </xf>
    <xf numFmtId="0" fontId="22" fillId="142" borderId="4" xfId="0" applyFont="1" applyFill="1" applyBorder="1" applyAlignment="1">
      <alignment horizontal="center" vertical="center" wrapText="1"/>
    </xf>
    <xf numFmtId="0" fontId="59" fillId="142" borderId="58" xfId="0" applyFont="1" applyFill="1" applyBorder="1" applyAlignment="1">
      <alignment horizontal="center" vertical="center" wrapText="1"/>
    </xf>
    <xf numFmtId="0" fontId="59" fillId="142" borderId="32" xfId="0" applyFont="1" applyFill="1" applyBorder="1" applyAlignment="1">
      <alignment horizontal="center" vertical="center" wrapText="1"/>
    </xf>
    <xf numFmtId="10" fontId="54" fillId="142" borderId="51" xfId="3" applyNumberFormat="1" applyFont="1" applyFill="1" applyBorder="1" applyAlignment="1" applyProtection="1">
      <alignment horizontal="center" vertical="center"/>
    </xf>
    <xf numFmtId="10" fontId="54" fillId="142" borderId="4" xfId="3" applyNumberFormat="1" applyFont="1" applyFill="1" applyBorder="1" applyAlignment="1" applyProtection="1">
      <alignment horizontal="center" vertical="center"/>
    </xf>
    <xf numFmtId="0" fontId="122" fillId="142" borderId="51" xfId="0" applyFont="1" applyFill="1" applyBorder="1" applyAlignment="1">
      <alignment horizontal="center" vertical="center" wrapText="1"/>
    </xf>
    <xf numFmtId="0" fontId="122" fillId="142" borderId="4" xfId="0" applyFont="1" applyFill="1" applyBorder="1" applyAlignment="1">
      <alignment horizontal="center" vertical="center" wrapText="1"/>
    </xf>
    <xf numFmtId="0" fontId="158" fillId="58" borderId="51" xfId="0" applyFont="1" applyFill="1" applyBorder="1" applyAlignment="1">
      <alignment horizontal="center" vertical="center" wrapText="1"/>
    </xf>
    <xf numFmtId="0" fontId="158" fillId="58" borderId="4" xfId="0" applyFont="1" applyFill="1" applyBorder="1" applyAlignment="1">
      <alignment horizontal="center" vertical="center" wrapText="1"/>
    </xf>
    <xf numFmtId="1" fontId="54" fillId="142" borderId="51" xfId="0" applyNumberFormat="1" applyFont="1" applyFill="1" applyBorder="1" applyAlignment="1">
      <alignment horizontal="center" vertical="center"/>
    </xf>
    <xf numFmtId="1" fontId="54" fillId="142" borderId="4" xfId="0" applyNumberFormat="1" applyFont="1" applyFill="1" applyBorder="1" applyAlignment="1">
      <alignment horizontal="center" vertical="center"/>
    </xf>
    <xf numFmtId="0" fontId="158" fillId="142" borderId="4" xfId="0" applyFont="1" applyFill="1" applyBorder="1" applyAlignment="1">
      <alignment horizontal="center" vertical="center" wrapText="1"/>
    </xf>
    <xf numFmtId="0" fontId="158" fillId="142" borderId="14" xfId="0" applyFont="1" applyFill="1" applyBorder="1" applyAlignment="1">
      <alignment horizontal="center" vertical="center" wrapText="1"/>
    </xf>
    <xf numFmtId="175" fontId="157" fillId="142" borderId="4" xfId="2" applyFont="1" applyFill="1" applyBorder="1" applyAlignment="1" applyProtection="1">
      <alignment horizontal="center" vertical="center"/>
    </xf>
    <xf numFmtId="175" fontId="157" fillId="142" borderId="14" xfId="2" applyFont="1" applyFill="1" applyBorder="1" applyAlignment="1" applyProtection="1">
      <alignment horizontal="center" vertical="center"/>
    </xf>
    <xf numFmtId="175" fontId="59" fillId="142" borderId="4" xfId="2" applyFont="1" applyFill="1" applyBorder="1" applyAlignment="1" applyProtection="1">
      <alignment horizontal="center" vertical="center"/>
    </xf>
    <xf numFmtId="175" fontId="59" fillId="142" borderId="14" xfId="2" applyFont="1" applyFill="1" applyBorder="1" applyAlignment="1" applyProtection="1">
      <alignment horizontal="center" vertical="center"/>
    </xf>
    <xf numFmtId="175" fontId="158" fillId="142" borderId="4" xfId="2" applyFont="1" applyFill="1" applyBorder="1" applyAlignment="1" applyProtection="1">
      <alignment horizontal="center" vertical="center"/>
    </xf>
    <xf numFmtId="175" fontId="158" fillId="142" borderId="14" xfId="2" applyFont="1" applyFill="1" applyBorder="1" applyAlignment="1" applyProtection="1">
      <alignment horizontal="center" vertical="center"/>
    </xf>
    <xf numFmtId="173" fontId="59" fillId="142" borderId="4" xfId="2" applyNumberFormat="1" applyFont="1" applyFill="1" applyBorder="1" applyAlignment="1" applyProtection="1">
      <alignment horizontal="center" vertical="center" wrapText="1"/>
    </xf>
    <xf numFmtId="173" fontId="59" fillId="142" borderId="14" xfId="2" applyNumberFormat="1" applyFont="1" applyFill="1" applyBorder="1" applyAlignment="1" applyProtection="1">
      <alignment horizontal="center" vertical="center" wrapText="1"/>
    </xf>
    <xf numFmtId="10" fontId="59" fillId="142" borderId="4" xfId="3" applyNumberFormat="1" applyFont="1" applyFill="1" applyBorder="1" applyAlignment="1" applyProtection="1">
      <alignment horizontal="center" vertical="center" wrapText="1"/>
    </xf>
    <xf numFmtId="10" fontId="59" fillId="142" borderId="14" xfId="3" applyNumberFormat="1" applyFont="1" applyFill="1" applyBorder="1" applyAlignment="1" applyProtection="1">
      <alignment horizontal="center" vertical="center" wrapText="1"/>
    </xf>
    <xf numFmtId="9" fontId="59" fillId="142" borderId="4" xfId="3" applyFont="1" applyFill="1" applyBorder="1" applyAlignment="1" applyProtection="1">
      <alignment horizontal="center" vertical="center" wrapText="1"/>
    </xf>
    <xf numFmtId="9" fontId="59" fillId="142" borderId="14" xfId="3" applyFont="1" applyFill="1" applyBorder="1" applyAlignment="1" applyProtection="1">
      <alignment horizontal="center" vertical="center" wrapText="1"/>
    </xf>
    <xf numFmtId="175" fontId="122" fillId="142" borderId="4" xfId="2" applyFont="1" applyFill="1" applyBorder="1" applyAlignment="1" applyProtection="1">
      <alignment horizontal="center" vertical="center"/>
    </xf>
    <xf numFmtId="175" fontId="122" fillId="142" borderId="14" xfId="2" applyFont="1" applyFill="1" applyBorder="1" applyAlignment="1" applyProtection="1">
      <alignment horizontal="center" vertical="center"/>
    </xf>
    <xf numFmtId="0" fontId="37" fillId="142" borderId="4" xfId="0" applyFont="1" applyFill="1" applyBorder="1" applyAlignment="1">
      <alignment horizontal="center" vertical="center" wrapText="1"/>
    </xf>
    <xf numFmtId="0" fontId="37" fillId="142" borderId="14" xfId="0" applyFont="1" applyFill="1" applyBorder="1" applyAlignment="1">
      <alignment horizontal="center" vertical="center" wrapText="1"/>
    </xf>
    <xf numFmtId="0" fontId="256" fillId="24" borderId="4" xfId="0" applyFont="1" applyFill="1" applyBorder="1" applyAlignment="1">
      <alignment horizontal="center" vertical="center" wrapText="1"/>
    </xf>
    <xf numFmtId="0" fontId="256" fillId="24" borderId="14" xfId="0" applyFont="1" applyFill="1" applyBorder="1" applyAlignment="1">
      <alignment horizontal="center" vertical="center" wrapText="1"/>
    </xf>
    <xf numFmtId="0" fontId="256" fillId="142" borderId="4" xfId="0" applyFont="1" applyFill="1" applyBorder="1" applyAlignment="1">
      <alignment horizontal="center" vertical="center" wrapText="1"/>
    </xf>
    <xf numFmtId="0" fontId="256" fillId="142" borderId="14" xfId="0" applyFont="1" applyFill="1" applyBorder="1" applyAlignment="1">
      <alignment horizontal="center" vertical="center" wrapText="1"/>
    </xf>
    <xf numFmtId="168" fontId="59" fillId="58" borderId="4" xfId="0" applyNumberFormat="1" applyFont="1" applyFill="1" applyBorder="1" applyAlignment="1">
      <alignment horizontal="center" vertical="center" wrapText="1"/>
    </xf>
    <xf numFmtId="168" fontId="59" fillId="58" borderId="14" xfId="0" applyNumberFormat="1" applyFont="1" applyFill="1" applyBorder="1" applyAlignment="1">
      <alignment horizontal="center" vertical="center" wrapText="1"/>
    </xf>
    <xf numFmtId="14" fontId="59" fillId="142" borderId="32" xfId="0" applyNumberFormat="1" applyFont="1" applyFill="1" applyBorder="1" applyAlignment="1">
      <alignment horizontal="center" vertical="center" wrapText="1"/>
    </xf>
    <xf numFmtId="14" fontId="59" fillId="142" borderId="63" xfId="0" applyNumberFormat="1" applyFont="1" applyFill="1" applyBorder="1" applyAlignment="1">
      <alignment horizontal="center" vertical="center" wrapText="1"/>
    </xf>
    <xf numFmtId="0" fontId="37" fillId="26" borderId="56" xfId="0" applyFont="1" applyFill="1" applyBorder="1" applyAlignment="1">
      <alignment horizontal="center" vertical="center" wrapText="1"/>
    </xf>
    <xf numFmtId="0" fontId="37" fillId="26" borderId="99" xfId="0" applyFont="1" applyFill="1" applyBorder="1" applyAlignment="1">
      <alignment horizontal="center" vertical="center" wrapText="1"/>
    </xf>
    <xf numFmtId="0" fontId="54" fillId="24" borderId="100" xfId="0" applyFont="1" applyFill="1" applyBorder="1" applyAlignment="1">
      <alignment horizontal="center" vertical="center" wrapText="1"/>
    </xf>
    <xf numFmtId="0" fontId="54" fillId="24" borderId="71" xfId="0" applyFont="1" applyFill="1" applyBorder="1" applyAlignment="1">
      <alignment horizontal="center" vertical="center" wrapText="1"/>
    </xf>
    <xf numFmtId="0" fontId="54" fillId="24" borderId="106" xfId="0" applyFont="1" applyFill="1" applyBorder="1" applyAlignment="1">
      <alignment horizontal="center" vertical="center" wrapText="1"/>
    </xf>
    <xf numFmtId="0" fontId="207" fillId="24" borderId="92" xfId="0" applyFont="1" applyFill="1" applyBorder="1" applyAlignment="1">
      <alignment horizontal="center" vertical="center" wrapText="1"/>
    </xf>
    <xf numFmtId="0" fontId="207" fillId="24" borderId="69" xfId="0" applyFont="1" applyFill="1" applyBorder="1" applyAlignment="1">
      <alignment horizontal="center" vertical="center" wrapText="1"/>
    </xf>
    <xf numFmtId="0" fontId="59" fillId="24" borderId="51" xfId="0" applyFont="1" applyFill="1" applyBorder="1" applyAlignment="1">
      <alignment horizontal="justify" vertical="center" wrapText="1"/>
    </xf>
    <xf numFmtId="0" fontId="59" fillId="24" borderId="4" xfId="0" applyFont="1" applyFill="1" applyBorder="1" applyAlignment="1">
      <alignment horizontal="justify" vertical="center" wrapText="1"/>
    </xf>
    <xf numFmtId="0" fontId="59" fillId="24" borderId="51" xfId="0" applyFont="1" applyFill="1" applyBorder="1" applyAlignment="1">
      <alignment horizontal="center" vertical="center" wrapText="1"/>
    </xf>
    <xf numFmtId="0" fontId="59" fillId="145" borderId="51" xfId="0" applyFont="1" applyFill="1" applyBorder="1" applyAlignment="1">
      <alignment horizontal="center" vertical="center" wrapText="1"/>
    </xf>
    <xf numFmtId="0" fontId="37" fillId="58" borderId="51" xfId="0" applyFont="1" applyFill="1" applyBorder="1" applyAlignment="1">
      <alignment horizontal="center" vertical="center" wrapText="1"/>
    </xf>
    <xf numFmtId="0" fontId="37" fillId="58" borderId="4" xfId="0" applyFont="1" applyFill="1" applyBorder="1" applyAlignment="1">
      <alignment horizontal="center" vertical="center" wrapText="1"/>
    </xf>
    <xf numFmtId="0" fontId="256" fillId="24" borderId="51" xfId="0" applyFont="1" applyFill="1" applyBorder="1" applyAlignment="1">
      <alignment horizontal="center" vertical="center" wrapText="1"/>
    </xf>
    <xf numFmtId="0" fontId="40" fillId="142" borderId="4" xfId="0" applyFont="1" applyFill="1" applyBorder="1" applyAlignment="1">
      <alignment horizontal="center" vertical="center" wrapText="1"/>
    </xf>
    <xf numFmtId="0" fontId="40" fillId="142" borderId="14" xfId="0" applyFont="1" applyFill="1" applyBorder="1" applyAlignment="1">
      <alignment horizontal="center" vertical="center" wrapText="1"/>
    </xf>
    <xf numFmtId="14" fontId="59" fillId="142" borderId="4" xfId="0" applyNumberFormat="1" applyFont="1" applyFill="1" applyBorder="1" applyAlignment="1">
      <alignment horizontal="center" vertical="center" wrapText="1"/>
    </xf>
    <xf numFmtId="14" fontId="59" fillId="142" borderId="14" xfId="0" applyNumberFormat="1" applyFont="1" applyFill="1" applyBorder="1" applyAlignment="1">
      <alignment horizontal="center" vertical="center" wrapText="1"/>
    </xf>
    <xf numFmtId="0" fontId="22" fillId="142" borderId="20" xfId="0" applyFont="1" applyFill="1" applyBorder="1" applyAlignment="1">
      <alignment horizontal="center" vertical="center" wrapText="1"/>
    </xf>
    <xf numFmtId="0" fontId="22" fillId="142" borderId="23" xfId="0" applyFont="1" applyFill="1" applyBorder="1" applyAlignment="1">
      <alignment horizontal="center" vertical="center" wrapText="1"/>
    </xf>
    <xf numFmtId="0" fontId="22" fillId="142" borderId="46" xfId="0" applyFont="1" applyFill="1" applyBorder="1" applyAlignment="1">
      <alignment horizontal="center" vertical="center" wrapText="1"/>
    </xf>
    <xf numFmtId="10" fontId="54" fillId="142" borderId="14" xfId="3" applyNumberFormat="1" applyFont="1" applyFill="1" applyBorder="1" applyAlignment="1" applyProtection="1">
      <alignment horizontal="center" vertical="center"/>
    </xf>
    <xf numFmtId="0" fontId="64" fillId="142" borderId="4" xfId="0" applyFont="1" applyFill="1" applyBorder="1" applyAlignment="1">
      <alignment horizontal="center" vertical="center" wrapText="1"/>
    </xf>
    <xf numFmtId="0" fontId="64" fillId="142" borderId="14" xfId="0" applyFont="1" applyFill="1" applyBorder="1" applyAlignment="1">
      <alignment horizontal="center" vertical="center" wrapText="1"/>
    </xf>
    <xf numFmtId="1" fontId="59" fillId="24" borderId="51" xfId="0" applyNumberFormat="1" applyFont="1" applyFill="1" applyBorder="1" applyAlignment="1">
      <alignment horizontal="center" vertical="center" wrapText="1"/>
    </xf>
    <xf numFmtId="10" fontId="59" fillId="24" borderId="51" xfId="3" applyNumberFormat="1" applyFont="1" applyFill="1" applyBorder="1" applyAlignment="1" applyProtection="1">
      <alignment horizontal="center" vertical="center" wrapText="1"/>
    </xf>
    <xf numFmtId="173" fontId="157" fillId="24" borderId="51" xfId="2" applyNumberFormat="1" applyFont="1" applyFill="1" applyBorder="1" applyAlignment="1" applyProtection="1">
      <alignment horizontal="center" vertical="center" wrapText="1"/>
    </xf>
    <xf numFmtId="173" fontId="59" fillId="24" borderId="51" xfId="2" applyNumberFormat="1" applyFont="1" applyFill="1" applyBorder="1" applyAlignment="1" applyProtection="1">
      <alignment horizontal="center" vertical="center" wrapText="1"/>
    </xf>
    <xf numFmtId="173" fontId="59" fillId="24" borderId="4" xfId="2" applyNumberFormat="1" applyFont="1" applyFill="1" applyBorder="1" applyAlignment="1" applyProtection="1">
      <alignment horizontal="center" vertical="center" wrapText="1"/>
    </xf>
    <xf numFmtId="173" fontId="158" fillId="24" borderId="51" xfId="2" applyNumberFormat="1" applyFont="1" applyFill="1" applyBorder="1" applyAlignment="1" applyProtection="1">
      <alignment horizontal="center" vertical="center" wrapText="1"/>
    </xf>
    <xf numFmtId="173" fontId="158" fillId="24" borderId="4" xfId="2" applyNumberFormat="1" applyFont="1" applyFill="1" applyBorder="1" applyAlignment="1" applyProtection="1">
      <alignment horizontal="center" vertical="center" wrapText="1"/>
    </xf>
    <xf numFmtId="173" fontId="54" fillId="58" borderId="51" xfId="36" applyNumberFormat="1" applyFont="1" applyFill="1" applyBorder="1" applyAlignment="1" applyProtection="1">
      <alignment horizontal="center" vertical="center" wrapText="1"/>
    </xf>
    <xf numFmtId="173" fontId="54" fillId="58" borderId="4" xfId="36" applyNumberFormat="1" applyFont="1" applyFill="1" applyBorder="1" applyAlignment="1" applyProtection="1">
      <alignment horizontal="center" vertical="center" wrapText="1"/>
    </xf>
    <xf numFmtId="9" fontId="59" fillId="24" borderId="51" xfId="3" applyFont="1" applyFill="1" applyBorder="1" applyAlignment="1" applyProtection="1">
      <alignment horizontal="center" vertical="center" wrapText="1"/>
    </xf>
    <xf numFmtId="175" fontId="122" fillId="24" borderId="51" xfId="2" applyFont="1" applyFill="1" applyBorder="1" applyAlignment="1" applyProtection="1">
      <alignment horizontal="center" vertical="center" wrapText="1"/>
    </xf>
    <xf numFmtId="175" fontId="122" fillId="24" borderId="4" xfId="2" applyFont="1" applyFill="1" applyBorder="1" applyAlignment="1" applyProtection="1">
      <alignment horizontal="center" vertical="center" wrapText="1"/>
    </xf>
    <xf numFmtId="168" fontId="54" fillId="24" borderId="51" xfId="36" applyFont="1" applyFill="1" applyBorder="1" applyAlignment="1" applyProtection="1">
      <alignment horizontal="right" vertical="center" wrapText="1"/>
    </xf>
    <xf numFmtId="168" fontId="54" fillId="24" borderId="51" xfId="36" applyFont="1" applyFill="1" applyBorder="1" applyAlignment="1" applyProtection="1">
      <alignment horizontal="center" vertical="center" wrapText="1"/>
    </xf>
    <xf numFmtId="168" fontId="54" fillId="24" borderId="4" xfId="36" applyFont="1" applyFill="1" applyBorder="1" applyAlignment="1" applyProtection="1">
      <alignment horizontal="center" vertical="center" wrapText="1"/>
    </xf>
    <xf numFmtId="0" fontId="239" fillId="24" borderId="4" xfId="0" applyFont="1" applyFill="1" applyBorder="1" applyAlignment="1">
      <alignment horizontal="center" vertical="center" wrapText="1"/>
    </xf>
    <xf numFmtId="0" fontId="239" fillId="24" borderId="14" xfId="0" applyFont="1" applyFill="1" applyBorder="1" applyAlignment="1">
      <alignment horizontal="center" vertical="center" wrapText="1"/>
    </xf>
    <xf numFmtId="14" fontId="59" fillId="24" borderId="51" xfId="0" applyNumberFormat="1" applyFont="1" applyFill="1" applyBorder="1" applyAlignment="1">
      <alignment horizontal="center" vertical="center" wrapText="1"/>
    </xf>
    <xf numFmtId="14" fontId="59" fillId="24" borderId="4" xfId="0" applyNumberFormat="1" applyFont="1" applyFill="1" applyBorder="1" applyAlignment="1">
      <alignment horizontal="center" vertical="center" wrapText="1"/>
    </xf>
    <xf numFmtId="14" fontId="22" fillId="24" borderId="51" xfId="0" applyNumberFormat="1" applyFont="1" applyFill="1" applyBorder="1" applyAlignment="1">
      <alignment horizontal="center" vertical="center" wrapText="1"/>
    </xf>
    <xf numFmtId="14" fontId="59" fillId="24" borderId="58" xfId="0" applyNumberFormat="1" applyFont="1" applyFill="1" applyBorder="1" applyAlignment="1">
      <alignment horizontal="center" vertical="center" wrapText="1"/>
    </xf>
    <xf numFmtId="14" fontId="59" fillId="24" borderId="32" xfId="0" applyNumberFormat="1" applyFont="1" applyFill="1" applyBorder="1" applyAlignment="1">
      <alignment horizontal="center" vertical="center" wrapText="1"/>
    </xf>
    <xf numFmtId="0" fontId="207" fillId="24" borderId="93" xfId="0" applyFont="1" applyFill="1" applyBorder="1" applyAlignment="1">
      <alignment horizontal="center" vertical="center" wrapText="1"/>
    </xf>
    <xf numFmtId="0" fontId="59" fillId="24" borderId="14" xfId="0" applyFont="1" applyFill="1" applyBorder="1" applyAlignment="1">
      <alignment horizontal="justify" vertical="center" wrapText="1"/>
    </xf>
    <xf numFmtId="1" fontId="157" fillId="24" borderId="51" xfId="0" applyNumberFormat="1" applyFont="1" applyFill="1" applyBorder="1" applyAlignment="1">
      <alignment horizontal="center" vertical="center" wrapText="1"/>
    </xf>
    <xf numFmtId="1" fontId="157" fillId="24" borderId="4" xfId="0" applyNumberFormat="1" applyFont="1" applyFill="1" applyBorder="1" applyAlignment="1">
      <alignment horizontal="center" vertical="center" wrapText="1"/>
    </xf>
    <xf numFmtId="1" fontId="122" fillId="24" borderId="51" xfId="0" applyNumberFormat="1" applyFont="1" applyFill="1" applyBorder="1" applyAlignment="1">
      <alignment horizontal="center" vertical="center" wrapText="1"/>
    </xf>
    <xf numFmtId="1" fontId="59" fillId="24" borderId="51" xfId="1" applyNumberFormat="1" applyFont="1" applyFill="1" applyBorder="1" applyAlignment="1" applyProtection="1">
      <alignment horizontal="center" vertical="center" wrapText="1"/>
    </xf>
    <xf numFmtId="1" fontId="158" fillId="24" borderId="51" xfId="0" applyNumberFormat="1" applyFont="1" applyFill="1" applyBorder="1" applyAlignment="1">
      <alignment horizontal="center" vertical="center" wrapText="1"/>
    </xf>
    <xf numFmtId="1" fontId="158" fillId="24" borderId="4" xfId="0" applyNumberFormat="1" applyFont="1" applyFill="1" applyBorder="1" applyAlignment="1">
      <alignment horizontal="center" vertical="center" wrapText="1"/>
    </xf>
    <xf numFmtId="0" fontId="54" fillId="25" borderId="26" xfId="0" applyFont="1" applyFill="1" applyBorder="1" applyAlignment="1">
      <alignment horizontal="center" vertical="center" wrapText="1"/>
    </xf>
    <xf numFmtId="0" fontId="54" fillId="25" borderId="59" xfId="0" applyFont="1" applyFill="1" applyBorder="1" applyAlignment="1">
      <alignment horizontal="center" vertical="center" wrapText="1"/>
    </xf>
    <xf numFmtId="0" fontId="54" fillId="25" borderId="103" xfId="0" applyFont="1" applyFill="1" applyBorder="1" applyAlignment="1">
      <alignment horizontal="center" vertical="center" wrapText="1"/>
    </xf>
    <xf numFmtId="0" fontId="207" fillId="173" borderId="67" xfId="0" applyFont="1" applyFill="1" applyBorder="1" applyAlignment="1">
      <alignment horizontal="center" vertical="center" wrapText="1"/>
    </xf>
    <xf numFmtId="0" fontId="207" fillId="173" borderId="31" xfId="0" applyFont="1" applyFill="1" applyBorder="1" applyAlignment="1">
      <alignment horizontal="center" vertical="center" wrapText="1"/>
    </xf>
    <xf numFmtId="0" fontId="207" fillId="173" borderId="61" xfId="0" applyFont="1" applyFill="1" applyBorder="1" applyAlignment="1">
      <alignment horizontal="center" vertical="center" wrapText="1"/>
    </xf>
    <xf numFmtId="0" fontId="59" fillId="25" borderId="34" xfId="0" applyFont="1" applyFill="1" applyBorder="1" applyAlignment="1">
      <alignment horizontal="justify" vertical="center" wrapText="1"/>
    </xf>
    <xf numFmtId="0" fontId="59" fillId="25" borderId="4" xfId="0" applyFont="1" applyFill="1" applyBorder="1" applyAlignment="1">
      <alignment horizontal="justify" vertical="center" wrapText="1"/>
    </xf>
    <xf numFmtId="0" fontId="59" fillId="25" borderId="3" xfId="0" applyFont="1" applyFill="1" applyBorder="1" applyAlignment="1">
      <alignment horizontal="justify" vertical="center" wrapText="1"/>
    </xf>
    <xf numFmtId="0" fontId="54" fillId="25" borderId="34" xfId="0" applyFont="1" applyFill="1" applyBorder="1" applyAlignment="1">
      <alignment horizontal="center" vertical="center" wrapText="1"/>
    </xf>
    <xf numFmtId="0" fontId="54" fillId="25" borderId="4" xfId="0" applyFont="1" applyFill="1" applyBorder="1" applyAlignment="1">
      <alignment horizontal="center" vertical="center" wrapText="1"/>
    </xf>
    <xf numFmtId="0" fontId="54" fillId="25" borderId="3" xfId="0" applyFont="1" applyFill="1" applyBorder="1" applyAlignment="1">
      <alignment horizontal="center" vertical="center" wrapText="1"/>
    </xf>
    <xf numFmtId="0" fontId="59" fillId="143" borderId="34" xfId="0" applyFont="1" applyFill="1" applyBorder="1" applyAlignment="1">
      <alignment horizontal="center" vertical="center" wrapText="1"/>
    </xf>
    <xf numFmtId="0" fontId="37" fillId="25" borderId="34" xfId="0" applyFont="1" applyFill="1" applyBorder="1" applyAlignment="1">
      <alignment horizontal="center" vertical="center" wrapText="1"/>
    </xf>
    <xf numFmtId="0" fontId="256" fillId="25" borderId="34" xfId="0" applyFont="1" applyFill="1" applyBorder="1" applyAlignment="1">
      <alignment horizontal="center" vertical="center" wrapText="1"/>
    </xf>
    <xf numFmtId="0" fontId="256" fillId="25" borderId="4" xfId="0" applyFont="1" applyFill="1" applyBorder="1" applyAlignment="1">
      <alignment horizontal="center" vertical="center" wrapText="1"/>
    </xf>
    <xf numFmtId="0" fontId="256" fillId="25" borderId="3" xfId="0" applyFont="1" applyFill="1" applyBorder="1" applyAlignment="1">
      <alignment horizontal="center" vertical="center" wrapText="1"/>
    </xf>
    <xf numFmtId="1" fontId="157" fillId="24" borderId="14" xfId="0" applyNumberFormat="1" applyFont="1" applyFill="1" applyBorder="1" applyAlignment="1">
      <alignment horizontal="center" vertical="center" wrapText="1"/>
    </xf>
    <xf numFmtId="14" fontId="59" fillId="24" borderId="14" xfId="0" applyNumberFormat="1" applyFont="1" applyFill="1" applyBorder="1" applyAlignment="1">
      <alignment horizontal="center" vertical="center" wrapText="1"/>
    </xf>
    <xf numFmtId="173" fontId="59" fillId="24" borderId="14" xfId="2" applyNumberFormat="1" applyFont="1" applyFill="1" applyBorder="1" applyAlignment="1" applyProtection="1">
      <alignment horizontal="center" vertical="center" wrapText="1"/>
    </xf>
    <xf numFmtId="173" fontId="158" fillId="24" borderId="14" xfId="2" applyNumberFormat="1" applyFont="1" applyFill="1" applyBorder="1" applyAlignment="1" applyProtection="1">
      <alignment horizontal="center" vertical="center" wrapText="1"/>
    </xf>
    <xf numFmtId="1" fontId="158" fillId="24" borderId="14" xfId="0" applyNumberFormat="1" applyFont="1" applyFill="1" applyBorder="1" applyAlignment="1">
      <alignment horizontal="center" vertical="center" wrapText="1"/>
    </xf>
    <xf numFmtId="173" fontId="59" fillId="25" borderId="34" xfId="2" applyNumberFormat="1" applyFont="1" applyFill="1" applyBorder="1" applyAlignment="1" applyProtection="1">
      <alignment horizontal="center" vertical="center" wrapText="1"/>
    </xf>
    <xf numFmtId="173" fontId="59" fillId="25" borderId="4" xfId="2" applyNumberFormat="1" applyFont="1" applyFill="1" applyBorder="1" applyAlignment="1" applyProtection="1">
      <alignment horizontal="center" vertical="center" wrapText="1"/>
    </xf>
    <xf numFmtId="173" fontId="59" fillId="25" borderId="3" xfId="2" applyNumberFormat="1" applyFont="1" applyFill="1" applyBorder="1" applyAlignment="1" applyProtection="1">
      <alignment horizontal="center" vertical="center" wrapText="1"/>
    </xf>
    <xf numFmtId="9" fontId="59" fillId="25" borderId="34" xfId="3" applyFont="1" applyFill="1" applyBorder="1" applyAlignment="1" applyProtection="1">
      <alignment horizontal="center" vertical="center" wrapText="1"/>
    </xf>
    <xf numFmtId="9" fontId="59" fillId="25" borderId="4" xfId="3" applyFont="1" applyFill="1" applyBorder="1" applyAlignment="1" applyProtection="1">
      <alignment horizontal="center" vertical="center" wrapText="1"/>
    </xf>
    <xf numFmtId="9" fontId="59" fillId="25" borderId="3" xfId="3" applyFont="1" applyFill="1" applyBorder="1" applyAlignment="1" applyProtection="1">
      <alignment horizontal="center" vertical="center" wrapText="1"/>
    </xf>
    <xf numFmtId="173" fontId="122" fillId="25" borderId="34" xfId="2" applyNumberFormat="1" applyFont="1" applyFill="1" applyBorder="1" applyAlignment="1" applyProtection="1">
      <alignment horizontal="center" vertical="center" wrapText="1"/>
    </xf>
    <xf numFmtId="173" fontId="122" fillId="25" borderId="4" xfId="2" applyNumberFormat="1" applyFont="1" applyFill="1" applyBorder="1" applyAlignment="1" applyProtection="1">
      <alignment horizontal="center" vertical="center" wrapText="1"/>
    </xf>
    <xf numFmtId="173" fontId="122" fillId="25" borderId="3" xfId="2" applyNumberFormat="1" applyFont="1" applyFill="1" applyBorder="1" applyAlignment="1" applyProtection="1">
      <alignment horizontal="center" vertical="center" wrapText="1"/>
    </xf>
    <xf numFmtId="173" fontId="157" fillId="25" borderId="34" xfId="2" applyNumberFormat="1" applyFont="1" applyFill="1" applyBorder="1" applyAlignment="1" applyProtection="1">
      <alignment horizontal="center" vertical="center" wrapText="1"/>
    </xf>
    <xf numFmtId="173" fontId="157" fillId="25" borderId="3" xfId="2" applyNumberFormat="1" applyFont="1" applyFill="1" applyBorder="1" applyAlignment="1" applyProtection="1">
      <alignment horizontal="center" vertical="center" wrapText="1"/>
    </xf>
    <xf numFmtId="168" fontId="59" fillId="25" borderId="34" xfId="36" applyFont="1" applyFill="1" applyBorder="1" applyAlignment="1" applyProtection="1">
      <alignment horizontal="right" vertical="center" wrapText="1"/>
    </xf>
    <xf numFmtId="168" fontId="59" fillId="25" borderId="4" xfId="36" applyFont="1" applyFill="1" applyBorder="1" applyAlignment="1" applyProtection="1">
      <alignment horizontal="right" vertical="center" wrapText="1"/>
    </xf>
    <xf numFmtId="168" fontId="59" fillId="25" borderId="3" xfId="36" applyFont="1" applyFill="1" applyBorder="1" applyAlignment="1" applyProtection="1">
      <alignment horizontal="right" vertical="center" wrapText="1"/>
    </xf>
    <xf numFmtId="168" fontId="54" fillId="25" borderId="34" xfId="36" applyFont="1" applyFill="1" applyBorder="1" applyAlignment="1" applyProtection="1">
      <alignment horizontal="right" vertical="center" wrapText="1"/>
    </xf>
    <xf numFmtId="10" fontId="59" fillId="25" borderId="34" xfId="3" applyNumberFormat="1" applyFont="1" applyFill="1" applyBorder="1" applyAlignment="1" applyProtection="1">
      <alignment horizontal="center" vertical="center" wrapText="1"/>
    </xf>
    <xf numFmtId="10" fontId="59" fillId="25" borderId="4" xfId="3" applyNumberFormat="1" applyFont="1" applyFill="1" applyBorder="1" applyAlignment="1" applyProtection="1">
      <alignment horizontal="center" vertical="center" wrapText="1"/>
    </xf>
    <xf numFmtId="10" fontId="59" fillId="25" borderId="3" xfId="3" applyNumberFormat="1" applyFont="1" applyFill="1" applyBorder="1" applyAlignment="1" applyProtection="1">
      <alignment horizontal="center" vertical="center" wrapText="1"/>
    </xf>
    <xf numFmtId="173" fontId="59" fillId="144" borderId="34" xfId="36" applyNumberFormat="1" applyFont="1" applyFill="1" applyBorder="1" applyAlignment="1" applyProtection="1">
      <alignment horizontal="right" vertical="center" wrapText="1"/>
    </xf>
    <xf numFmtId="173" fontId="59" fillId="144" borderId="4" xfId="36" applyNumberFormat="1" applyFont="1" applyFill="1" applyBorder="1" applyAlignment="1" applyProtection="1">
      <alignment horizontal="right" vertical="center" wrapText="1"/>
    </xf>
    <xf numFmtId="173" fontId="59" fillId="144" borderId="3" xfId="36" applyNumberFormat="1" applyFont="1" applyFill="1" applyBorder="1" applyAlignment="1" applyProtection="1">
      <alignment horizontal="right" vertical="center" wrapText="1"/>
    </xf>
    <xf numFmtId="14" fontId="59" fillId="24" borderId="63" xfId="0" applyNumberFormat="1" applyFont="1" applyFill="1" applyBorder="1" applyAlignment="1">
      <alignment horizontal="center" vertical="center" wrapText="1"/>
    </xf>
    <xf numFmtId="168" fontId="54" fillId="24" borderId="14" xfId="36" applyFont="1" applyFill="1" applyBorder="1" applyAlignment="1" applyProtection="1">
      <alignment horizontal="center" vertical="center" wrapText="1"/>
    </xf>
    <xf numFmtId="173" fontId="54" fillId="24" borderId="4" xfId="36" applyNumberFormat="1" applyFont="1" applyFill="1" applyBorder="1" applyAlignment="1" applyProtection="1">
      <alignment horizontal="center" vertical="center" wrapText="1"/>
    </xf>
    <xf numFmtId="173" fontId="54" fillId="24" borderId="14" xfId="36" applyNumberFormat="1" applyFont="1" applyFill="1" applyBorder="1" applyAlignment="1" applyProtection="1">
      <alignment horizontal="center" vertical="center" wrapText="1"/>
    </xf>
    <xf numFmtId="175" fontId="122" fillId="24" borderId="14" xfId="2" applyFont="1" applyFill="1" applyBorder="1" applyAlignment="1" applyProtection="1">
      <alignment horizontal="center" vertical="center" wrapText="1"/>
    </xf>
    <xf numFmtId="0" fontId="54" fillId="58" borderId="26" xfId="0" applyFont="1" applyFill="1" applyBorder="1" applyAlignment="1">
      <alignment horizontal="center" vertical="center" wrapText="1"/>
    </xf>
    <xf numFmtId="0" fontId="54" fillId="58" borderId="59" xfId="0" applyFont="1" applyFill="1" applyBorder="1" applyAlignment="1">
      <alignment horizontal="center" vertical="center" wrapText="1"/>
    </xf>
    <xf numFmtId="0" fontId="54" fillId="58" borderId="103" xfId="0" applyFont="1" applyFill="1" applyBorder="1" applyAlignment="1">
      <alignment horizontal="center" vertical="center" wrapText="1"/>
    </xf>
    <xf numFmtId="0" fontId="207" fillId="58" borderId="50" xfId="0" applyFont="1" applyFill="1" applyBorder="1" applyAlignment="1">
      <alignment horizontal="center" vertical="center" wrapText="1"/>
    </xf>
    <xf numFmtId="0" fontId="207" fillId="58" borderId="31" xfId="0" applyFont="1" applyFill="1" applyBorder="1" applyAlignment="1">
      <alignment horizontal="center" vertical="center" wrapText="1"/>
    </xf>
    <xf numFmtId="0" fontId="207" fillId="58" borderId="90" xfId="0" applyFont="1" applyFill="1" applyBorder="1" applyAlignment="1">
      <alignment horizontal="center" vertical="center" wrapText="1"/>
    </xf>
    <xf numFmtId="0" fontId="59" fillId="173" borderId="51" xfId="0" applyFont="1" applyFill="1" applyBorder="1" applyAlignment="1">
      <alignment horizontal="justify" vertical="center" wrapText="1"/>
    </xf>
    <xf numFmtId="0" fontId="59" fillId="173" borderId="4" xfId="0" applyFont="1" applyFill="1" applyBorder="1" applyAlignment="1">
      <alignment horizontal="justify" vertical="center" wrapText="1"/>
    </xf>
    <xf numFmtId="0" fontId="59" fillId="173" borderId="14" xfId="0" applyFont="1" applyFill="1" applyBorder="1" applyAlignment="1">
      <alignment horizontal="justify" vertical="center" wrapText="1"/>
    </xf>
    <xf numFmtId="0" fontId="54" fillId="58" borderId="51" xfId="0" applyFont="1" applyFill="1" applyBorder="1" applyAlignment="1">
      <alignment horizontal="center" vertical="center" wrapText="1"/>
    </xf>
    <xf numFmtId="0" fontId="54" fillId="58" borderId="4" xfId="0" applyFont="1" applyFill="1" applyBorder="1" applyAlignment="1">
      <alignment horizontal="center" vertical="center" wrapText="1"/>
    </xf>
    <xf numFmtId="0" fontId="54" fillId="58" borderId="14" xfId="0" applyFont="1" applyFill="1" applyBorder="1" applyAlignment="1">
      <alignment horizontal="center" vertical="center" wrapText="1"/>
    </xf>
    <xf numFmtId="0" fontId="59" fillId="58" borderId="51" xfId="0" applyFont="1" applyFill="1" applyBorder="1" applyAlignment="1">
      <alignment horizontal="center" vertical="center"/>
    </xf>
    <xf numFmtId="0" fontId="59" fillId="58" borderId="4" xfId="0" applyFont="1" applyFill="1" applyBorder="1" applyAlignment="1">
      <alignment horizontal="center" vertical="center"/>
    </xf>
    <xf numFmtId="0" fontId="59" fillId="58" borderId="14" xfId="0" applyFont="1" applyFill="1" applyBorder="1" applyAlignment="1">
      <alignment horizontal="center" vertical="center"/>
    </xf>
    <xf numFmtId="14" fontId="59" fillId="25" borderId="34" xfId="0" applyNumberFormat="1" applyFont="1" applyFill="1" applyBorder="1" applyAlignment="1">
      <alignment horizontal="center" vertical="center" wrapText="1"/>
    </xf>
    <xf numFmtId="14" fontId="59" fillId="25" borderId="4" xfId="0" applyNumberFormat="1" applyFont="1" applyFill="1" applyBorder="1" applyAlignment="1">
      <alignment horizontal="center" vertical="center" wrapText="1"/>
    </xf>
    <xf numFmtId="14" fontId="59" fillId="25" borderId="3" xfId="0" applyNumberFormat="1" applyFont="1" applyFill="1" applyBorder="1" applyAlignment="1">
      <alignment horizontal="center" vertical="center" wrapText="1"/>
    </xf>
    <xf numFmtId="14" fontId="22" fillId="25" borderId="34" xfId="0" applyNumberFormat="1" applyFont="1" applyFill="1" applyBorder="1" applyAlignment="1">
      <alignment horizontal="center" vertical="center" wrapText="1"/>
    </xf>
    <xf numFmtId="14" fontId="59" fillId="25" borderId="97" xfId="0" applyNumberFormat="1" applyFont="1" applyFill="1" applyBorder="1" applyAlignment="1">
      <alignment horizontal="center" vertical="center" wrapText="1"/>
    </xf>
    <xf numFmtId="14" fontId="59" fillId="25" borderId="32" xfId="0" applyNumberFormat="1" applyFont="1" applyFill="1" applyBorder="1" applyAlignment="1">
      <alignment horizontal="center" vertical="center" wrapText="1"/>
    </xf>
    <xf numFmtId="14" fontId="59" fillId="25" borderId="62" xfId="0" applyNumberFormat="1"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37" fillId="26" borderId="20" xfId="0" applyFont="1" applyFill="1" applyBorder="1" applyAlignment="1">
      <alignment horizontal="center" vertical="center" wrapText="1"/>
    </xf>
    <xf numFmtId="1" fontId="59" fillId="25" borderId="34" xfId="0" applyNumberFormat="1" applyFont="1" applyFill="1" applyBorder="1" applyAlignment="1">
      <alignment horizontal="center" vertical="center" wrapText="1"/>
    </xf>
    <xf numFmtId="1" fontId="59" fillId="25" borderId="4" xfId="0" applyNumberFormat="1" applyFont="1" applyFill="1" applyBorder="1" applyAlignment="1">
      <alignment horizontal="center" vertical="center" wrapText="1"/>
    </xf>
    <xf numFmtId="1" fontId="59" fillId="25" borderId="3" xfId="0" applyNumberFormat="1" applyFont="1" applyFill="1" applyBorder="1" applyAlignment="1">
      <alignment horizontal="center" vertical="center" wrapText="1"/>
    </xf>
    <xf numFmtId="1" fontId="158" fillId="25" borderId="34" xfId="0" applyNumberFormat="1" applyFont="1" applyFill="1" applyBorder="1" applyAlignment="1">
      <alignment horizontal="center" vertical="center" wrapText="1"/>
    </xf>
    <xf numFmtId="1" fontId="54" fillId="25" borderId="34" xfId="0" applyNumberFormat="1" applyFont="1" applyFill="1" applyBorder="1" applyAlignment="1">
      <alignment horizontal="center" vertical="center" wrapText="1"/>
    </xf>
    <xf numFmtId="1" fontId="122" fillId="25" borderId="34" xfId="0" applyNumberFormat="1" applyFont="1" applyFill="1" applyBorder="1" applyAlignment="1">
      <alignment horizontal="center" vertical="center" wrapText="1"/>
    </xf>
    <xf numFmtId="1" fontId="122" fillId="25" borderId="4" xfId="0" applyNumberFormat="1" applyFont="1" applyFill="1" applyBorder="1" applyAlignment="1">
      <alignment horizontal="center" vertical="center" wrapText="1"/>
    </xf>
    <xf numFmtId="1" fontId="122" fillId="25" borderId="3" xfId="0" applyNumberFormat="1" applyFont="1" applyFill="1" applyBorder="1" applyAlignment="1">
      <alignment horizontal="center" vertical="center" wrapText="1"/>
    </xf>
    <xf numFmtId="1" fontId="59" fillId="25" borderId="34" xfId="1" applyNumberFormat="1" applyFont="1" applyFill="1" applyBorder="1" applyAlignment="1" applyProtection="1">
      <alignment horizontal="center" vertical="center" wrapText="1"/>
    </xf>
    <xf numFmtId="1" fontId="59" fillId="25" borderId="4" xfId="1" applyNumberFormat="1" applyFont="1" applyFill="1" applyBorder="1" applyAlignment="1" applyProtection="1">
      <alignment horizontal="center" vertical="center" wrapText="1"/>
    </xf>
    <xf numFmtId="1" fontId="59" fillId="25" borderId="3" xfId="1" applyNumberFormat="1" applyFont="1" applyFill="1" applyBorder="1" applyAlignment="1" applyProtection="1">
      <alignment horizontal="center" vertical="center" wrapText="1"/>
    </xf>
    <xf numFmtId="173" fontId="158" fillId="25" borderId="34" xfId="2" applyNumberFormat="1" applyFont="1" applyFill="1" applyBorder="1" applyAlignment="1" applyProtection="1">
      <alignment horizontal="center" vertical="center" wrapText="1"/>
    </xf>
    <xf numFmtId="173" fontId="158" fillId="25" borderId="4" xfId="2" applyNumberFormat="1" applyFont="1" applyFill="1" applyBorder="1" applyAlignment="1" applyProtection="1">
      <alignment horizontal="center" vertical="center" wrapText="1"/>
    </xf>
    <xf numFmtId="173" fontId="158" fillId="25" borderId="3" xfId="2" applyNumberFormat="1" applyFont="1" applyFill="1" applyBorder="1" applyAlignment="1" applyProtection="1">
      <alignment horizontal="center" vertical="center" wrapText="1"/>
    </xf>
    <xf numFmtId="1" fontId="158" fillId="144" borderId="34" xfId="0" applyNumberFormat="1" applyFont="1" applyFill="1" applyBorder="1" applyAlignment="1">
      <alignment horizontal="center" vertical="center" wrapText="1"/>
    </xf>
    <xf numFmtId="1" fontId="158" fillId="144" borderId="4" xfId="0" applyNumberFormat="1" applyFont="1" applyFill="1" applyBorder="1" applyAlignment="1">
      <alignment horizontal="center" vertical="center" wrapText="1"/>
    </xf>
    <xf numFmtId="1" fontId="158" fillId="144" borderId="3" xfId="0" applyNumberFormat="1" applyFont="1" applyFill="1" applyBorder="1" applyAlignment="1">
      <alignment horizontal="center" vertical="center" wrapText="1"/>
    </xf>
    <xf numFmtId="10" fontId="54" fillId="25" borderId="34" xfId="3" applyNumberFormat="1" applyFont="1" applyFill="1" applyBorder="1" applyAlignment="1" applyProtection="1">
      <alignment horizontal="center" vertical="center" wrapText="1"/>
    </xf>
    <xf numFmtId="1" fontId="157" fillId="58" borderId="51" xfId="0" applyNumberFormat="1" applyFont="1" applyFill="1" applyBorder="1" applyAlignment="1">
      <alignment horizontal="center" vertical="center" wrapText="1"/>
    </xf>
    <xf numFmtId="1" fontId="157" fillId="58" borderId="4" xfId="0" applyNumberFormat="1" applyFont="1" applyFill="1" applyBorder="1" applyAlignment="1">
      <alignment horizontal="center" vertical="center" wrapText="1"/>
    </xf>
    <xf numFmtId="1" fontId="157" fillId="58" borderId="14" xfId="0" applyNumberFormat="1" applyFont="1" applyFill="1" applyBorder="1" applyAlignment="1">
      <alignment horizontal="center" vertical="center" wrapText="1"/>
    </xf>
    <xf numFmtId="1" fontId="59" fillId="58" borderId="51" xfId="0" applyNumberFormat="1" applyFont="1" applyFill="1" applyBorder="1" applyAlignment="1">
      <alignment horizontal="center" vertical="center" wrapText="1"/>
    </xf>
    <xf numFmtId="173" fontId="157" fillId="58" borderId="51" xfId="2" applyNumberFormat="1" applyFont="1" applyFill="1" applyBorder="1" applyAlignment="1" applyProtection="1">
      <alignment horizontal="center" vertical="center" wrapText="1"/>
    </xf>
    <xf numFmtId="173" fontId="157" fillId="58" borderId="4" xfId="2" applyNumberFormat="1" applyFont="1" applyFill="1" applyBorder="1" applyAlignment="1" applyProtection="1">
      <alignment horizontal="center" vertical="center" wrapText="1"/>
    </xf>
    <xf numFmtId="173" fontId="157" fillId="58" borderId="14" xfId="2" applyNumberFormat="1" applyFont="1" applyFill="1" applyBorder="1" applyAlignment="1" applyProtection="1">
      <alignment horizontal="center" vertical="center" wrapText="1"/>
    </xf>
    <xf numFmtId="173" fontId="59" fillId="58" borderId="51" xfId="2" applyNumberFormat="1" applyFont="1" applyFill="1" applyBorder="1" applyAlignment="1" applyProtection="1">
      <alignment horizontal="center" vertical="center" wrapText="1"/>
    </xf>
    <xf numFmtId="173" fontId="59" fillId="58" borderId="4" xfId="2" applyNumberFormat="1" applyFont="1" applyFill="1" applyBorder="1" applyAlignment="1" applyProtection="1">
      <alignment horizontal="center" vertical="center" wrapText="1"/>
    </xf>
    <xf numFmtId="173" fontId="59" fillId="58" borderId="14" xfId="2" applyNumberFormat="1" applyFont="1" applyFill="1" applyBorder="1" applyAlignment="1" applyProtection="1">
      <alignment horizontal="center" vertical="center" wrapText="1"/>
    </xf>
    <xf numFmtId="173" fontId="158" fillId="58" borderId="51" xfId="2" applyNumberFormat="1" applyFont="1" applyFill="1" applyBorder="1" applyAlignment="1" applyProtection="1">
      <alignment horizontal="center" vertical="center" wrapText="1"/>
    </xf>
    <xf numFmtId="173" fontId="158" fillId="58" borderId="4" xfId="2" applyNumberFormat="1" applyFont="1" applyFill="1" applyBorder="1" applyAlignment="1" applyProtection="1">
      <alignment horizontal="center" vertical="center" wrapText="1"/>
    </xf>
    <xf numFmtId="173" fontId="158" fillId="58" borderId="14" xfId="2" applyNumberFormat="1" applyFont="1" applyFill="1" applyBorder="1" applyAlignment="1" applyProtection="1">
      <alignment horizontal="center" vertical="center" wrapText="1"/>
    </xf>
    <xf numFmtId="168" fontId="59" fillId="58" borderId="51" xfId="36" applyFont="1" applyFill="1" applyBorder="1" applyAlignment="1" applyProtection="1">
      <alignment horizontal="center" vertical="center" wrapText="1"/>
    </xf>
    <xf numFmtId="168" fontId="59" fillId="58" borderId="4" xfId="36" applyFont="1" applyFill="1" applyBorder="1" applyAlignment="1" applyProtection="1">
      <alignment horizontal="center" vertical="center" wrapText="1"/>
    </xf>
    <xf numFmtId="168" fontId="59" fillId="58" borderId="14" xfId="36" applyFont="1" applyFill="1" applyBorder="1" applyAlignment="1" applyProtection="1">
      <alignment horizontal="center" vertical="center" wrapText="1"/>
    </xf>
    <xf numFmtId="10" fontId="59" fillId="58" borderId="51" xfId="3" applyNumberFormat="1" applyFont="1" applyFill="1" applyBorder="1" applyAlignment="1" applyProtection="1">
      <alignment horizontal="center" vertical="center" wrapText="1"/>
    </xf>
    <xf numFmtId="10" fontId="59" fillId="58" borderId="4" xfId="3" applyNumberFormat="1" applyFont="1" applyFill="1" applyBorder="1" applyAlignment="1" applyProtection="1">
      <alignment horizontal="center" vertical="center" wrapText="1"/>
    </xf>
    <xf numFmtId="10" fontId="59" fillId="58" borderId="14" xfId="3" applyNumberFormat="1" applyFont="1" applyFill="1" applyBorder="1" applyAlignment="1" applyProtection="1">
      <alignment horizontal="center" vertical="center" wrapText="1"/>
    </xf>
    <xf numFmtId="173" fontId="59" fillId="58" borderId="51" xfId="36" applyNumberFormat="1" applyFont="1" applyFill="1" applyBorder="1" applyAlignment="1" applyProtection="1">
      <alignment horizontal="center" vertical="center" wrapText="1"/>
    </xf>
    <xf numFmtId="173" fontId="59" fillId="58" borderId="4" xfId="36" applyNumberFormat="1" applyFont="1" applyFill="1" applyBorder="1" applyAlignment="1" applyProtection="1">
      <alignment horizontal="center" vertical="center" wrapText="1"/>
    </xf>
    <xf numFmtId="173" fontId="59" fillId="58" borderId="14" xfId="36" applyNumberFormat="1" applyFont="1" applyFill="1" applyBorder="1" applyAlignment="1" applyProtection="1">
      <alignment horizontal="center" vertical="center" wrapText="1"/>
    </xf>
    <xf numFmtId="9" fontId="59" fillId="58" borderId="51" xfId="3" applyFont="1" applyFill="1" applyBorder="1" applyAlignment="1" applyProtection="1">
      <alignment horizontal="center" vertical="center" wrapText="1"/>
    </xf>
    <xf numFmtId="9" fontId="59" fillId="58" borderId="4" xfId="3" applyFont="1" applyFill="1" applyBorder="1" applyAlignment="1" applyProtection="1">
      <alignment horizontal="center" vertical="center" wrapText="1"/>
    </xf>
    <xf numFmtId="9" fontId="59" fillId="58" borderId="14" xfId="3" applyFont="1" applyFill="1" applyBorder="1" applyAlignment="1" applyProtection="1">
      <alignment horizontal="center" vertical="center" wrapText="1"/>
    </xf>
    <xf numFmtId="175" fontId="122" fillId="58" borderId="51" xfId="2" applyFont="1" applyFill="1" applyBorder="1" applyAlignment="1" applyProtection="1">
      <alignment horizontal="center" vertical="center" wrapText="1"/>
    </xf>
    <xf numFmtId="175" fontId="122" fillId="58" borderId="4" xfId="2" applyFont="1" applyFill="1" applyBorder="1" applyAlignment="1" applyProtection="1">
      <alignment horizontal="center" vertical="center" wrapText="1"/>
    </xf>
    <xf numFmtId="175" fontId="122" fillId="58" borderId="14" xfId="2" applyFont="1" applyFill="1" applyBorder="1" applyAlignment="1" applyProtection="1">
      <alignment horizontal="center" vertical="center" wrapText="1"/>
    </xf>
    <xf numFmtId="0" fontId="37" fillId="58" borderId="14" xfId="0" applyFont="1" applyFill="1" applyBorder="1" applyAlignment="1">
      <alignment horizontal="center" vertical="center" wrapText="1"/>
    </xf>
    <xf numFmtId="0" fontId="256" fillId="58" borderId="51" xfId="0" applyFont="1" applyFill="1" applyBorder="1" applyAlignment="1">
      <alignment horizontal="center" vertical="center" wrapText="1"/>
    </xf>
    <xf numFmtId="0" fontId="256" fillId="58" borderId="4" xfId="0" applyFont="1" applyFill="1" applyBorder="1" applyAlignment="1">
      <alignment horizontal="center" vertical="center" wrapText="1"/>
    </xf>
    <xf numFmtId="0" fontId="256" fillId="58" borderId="14" xfId="0" applyFont="1" applyFill="1" applyBorder="1" applyAlignment="1">
      <alignment horizontal="center" vertical="center" wrapText="1"/>
    </xf>
    <xf numFmtId="168" fontId="59" fillId="58" borderId="51" xfId="36" applyFont="1" applyFill="1" applyBorder="1" applyAlignment="1" applyProtection="1">
      <alignment horizontal="right" vertical="center" wrapText="1"/>
    </xf>
    <xf numFmtId="168" fontId="59" fillId="58" borderId="4" xfId="36" applyFont="1" applyFill="1" applyBorder="1" applyAlignment="1" applyProtection="1">
      <alignment horizontal="right" vertical="center" wrapText="1"/>
    </xf>
    <xf numFmtId="168" fontId="59" fillId="58" borderId="14" xfId="36" applyFont="1" applyFill="1" applyBorder="1" applyAlignment="1" applyProtection="1">
      <alignment horizontal="right" vertical="center" wrapText="1"/>
    </xf>
    <xf numFmtId="0" fontId="39" fillId="16" borderId="98" xfId="0" applyFont="1" applyFill="1" applyBorder="1" applyAlignment="1">
      <alignment horizontal="center" vertical="center" wrapText="1"/>
    </xf>
    <xf numFmtId="0" fontId="39" fillId="16" borderId="56" xfId="0" applyFont="1" applyFill="1" applyBorder="1" applyAlignment="1">
      <alignment horizontal="center" vertical="center" wrapText="1"/>
    </xf>
    <xf numFmtId="0" fontId="39" fillId="16" borderId="19" xfId="0" applyFont="1" applyFill="1" applyBorder="1" applyAlignment="1">
      <alignment horizontal="center" vertical="center" wrapText="1"/>
    </xf>
    <xf numFmtId="0" fontId="50" fillId="108" borderId="65" xfId="0" applyFont="1" applyFill="1" applyBorder="1" applyAlignment="1">
      <alignment horizontal="center" vertical="center"/>
    </xf>
    <xf numFmtId="0" fontId="50" fillId="108" borderId="52" xfId="0" applyFont="1" applyFill="1" applyBorder="1" applyAlignment="1">
      <alignment horizontal="center" vertical="center"/>
    </xf>
    <xf numFmtId="0" fontId="50" fillId="108" borderId="89" xfId="0" applyFont="1" applyFill="1" applyBorder="1" applyAlignment="1">
      <alignment horizontal="center" vertical="center"/>
    </xf>
    <xf numFmtId="14" fontId="59" fillId="58" borderId="58" xfId="0" applyNumberFormat="1" applyFont="1" applyFill="1" applyBorder="1" applyAlignment="1">
      <alignment horizontal="center" vertical="center" wrapText="1"/>
    </xf>
    <xf numFmtId="14" fontId="59" fillId="58" borderId="32" xfId="0" applyNumberFormat="1" applyFont="1" applyFill="1" applyBorder="1" applyAlignment="1">
      <alignment horizontal="center" vertical="center" wrapText="1"/>
    </xf>
    <xf numFmtId="14" fontId="59" fillId="58" borderId="63" xfId="0" applyNumberFormat="1" applyFont="1" applyFill="1" applyBorder="1" applyAlignment="1">
      <alignment horizontal="center" vertical="center" wrapText="1"/>
    </xf>
    <xf numFmtId="0" fontId="54" fillId="26" borderId="36" xfId="0" applyFont="1" applyFill="1" applyBorder="1" applyAlignment="1">
      <alignment horizontal="center" vertical="center" wrapText="1"/>
    </xf>
    <xf numFmtId="0" fontId="54" fillId="26" borderId="37" xfId="0" applyFont="1" applyFill="1" applyBorder="1" applyAlignment="1">
      <alignment horizontal="center" vertical="center" wrapText="1"/>
    </xf>
    <xf numFmtId="0" fontId="54" fillId="26" borderId="39" xfId="0" applyFont="1" applyFill="1" applyBorder="1" applyAlignment="1">
      <alignment horizontal="center" vertical="center" wrapText="1"/>
    </xf>
    <xf numFmtId="0" fontId="54" fillId="26" borderId="24" xfId="0" applyFont="1" applyFill="1" applyBorder="1" applyAlignment="1">
      <alignment horizontal="center" vertical="center" wrapText="1"/>
    </xf>
    <xf numFmtId="0" fontId="54" fillId="26" borderId="56" xfId="0" applyFont="1" applyFill="1" applyBorder="1" applyAlignment="1">
      <alignment horizontal="center" vertical="center" wrapText="1"/>
    </xf>
    <xf numFmtId="0" fontId="54" fillId="26" borderId="19" xfId="0" applyFont="1" applyFill="1" applyBorder="1" applyAlignment="1">
      <alignment horizontal="center" vertical="center" wrapText="1"/>
    </xf>
    <xf numFmtId="0" fontId="54" fillId="27" borderId="65" xfId="0" applyFont="1" applyFill="1" applyBorder="1" applyAlignment="1">
      <alignment horizontal="center" vertical="center" wrapText="1"/>
    </xf>
    <xf numFmtId="0" fontId="54" fillId="27" borderId="36" xfId="0" applyFont="1" applyFill="1" applyBorder="1" applyAlignment="1">
      <alignment horizontal="center" vertical="center" wrapText="1"/>
    </xf>
    <xf numFmtId="0" fontId="54" fillId="27" borderId="26" xfId="0" applyFont="1" applyFill="1" applyBorder="1" applyAlignment="1">
      <alignment horizontal="center" vertical="center" wrapText="1"/>
    </xf>
    <xf numFmtId="0" fontId="54" fillId="27" borderId="59" xfId="0" applyFont="1" applyFill="1" applyBorder="1" applyAlignment="1">
      <alignment horizontal="center" vertical="center" wrapText="1"/>
    </xf>
    <xf numFmtId="0" fontId="54" fillId="27" borderId="103" xfId="0" applyFont="1" applyFill="1" applyBorder="1" applyAlignment="1">
      <alignment horizontal="center" vertical="center" wrapText="1"/>
    </xf>
    <xf numFmtId="0" fontId="59" fillId="27" borderId="51" xfId="0" applyFont="1" applyFill="1" applyBorder="1" applyAlignment="1">
      <alignment horizontal="center" vertical="center" wrapText="1"/>
    </xf>
    <xf numFmtId="0" fontId="59" fillId="27" borderId="4" xfId="0" applyFont="1" applyFill="1" applyBorder="1" applyAlignment="1">
      <alignment horizontal="center" vertical="center" wrapText="1"/>
    </xf>
    <xf numFmtId="0" fontId="39" fillId="17" borderId="39" xfId="0" applyFont="1" applyFill="1" applyBorder="1" applyAlignment="1">
      <alignment horizontal="center" vertical="center" wrapText="1"/>
    </xf>
    <xf numFmtId="0" fontId="39" fillId="17" borderId="40" xfId="0" applyFont="1" applyFill="1" applyBorder="1" applyAlignment="1">
      <alignment horizontal="center" vertical="center" wrapText="1"/>
    </xf>
    <xf numFmtId="14" fontId="157" fillId="58" borderId="51" xfId="0" applyNumberFormat="1" applyFont="1" applyFill="1" applyBorder="1" applyAlignment="1">
      <alignment horizontal="center" vertical="center" wrapText="1"/>
    </xf>
    <xf numFmtId="14" fontId="157" fillId="58" borderId="4" xfId="0" applyNumberFormat="1" applyFont="1" applyFill="1" applyBorder="1" applyAlignment="1">
      <alignment horizontal="center" vertical="center" wrapText="1"/>
    </xf>
    <xf numFmtId="14" fontId="157" fillId="58" borderId="14" xfId="0" applyNumberFormat="1" applyFont="1" applyFill="1" applyBorder="1" applyAlignment="1">
      <alignment horizontal="center" vertical="center" wrapText="1"/>
    </xf>
    <xf numFmtId="14" fontId="256" fillId="58" borderId="51" xfId="0" applyNumberFormat="1" applyFont="1" applyFill="1" applyBorder="1" applyAlignment="1">
      <alignment horizontal="center" vertical="center" wrapText="1"/>
    </xf>
    <xf numFmtId="14" fontId="256" fillId="58" borderId="4" xfId="0" applyNumberFormat="1" applyFont="1" applyFill="1" applyBorder="1" applyAlignment="1">
      <alignment horizontal="center" vertical="center" wrapText="1"/>
    </xf>
    <xf numFmtId="14" fontId="256" fillId="58" borderId="14" xfId="0" applyNumberFormat="1" applyFont="1" applyFill="1" applyBorder="1" applyAlignment="1">
      <alignment horizontal="center" vertical="center" wrapText="1"/>
    </xf>
    <xf numFmtId="1" fontId="59" fillId="58" borderId="51" xfId="1" applyNumberFormat="1" applyFont="1" applyFill="1" applyBorder="1" applyAlignment="1" applyProtection="1">
      <alignment horizontal="center" vertical="center" wrapText="1"/>
    </xf>
    <xf numFmtId="1" fontId="59" fillId="58" borderId="4" xfId="1" applyNumberFormat="1" applyFont="1" applyFill="1" applyBorder="1" applyAlignment="1" applyProtection="1">
      <alignment horizontal="center" vertical="center" wrapText="1"/>
    </xf>
    <xf numFmtId="1" fontId="59" fillId="58" borderId="14" xfId="1" applyNumberFormat="1" applyFont="1" applyFill="1" applyBorder="1" applyAlignment="1" applyProtection="1">
      <alignment horizontal="center" vertical="center" wrapText="1"/>
    </xf>
    <xf numFmtId="1" fontId="122" fillId="58" borderId="51" xfId="0" applyNumberFormat="1" applyFont="1" applyFill="1" applyBorder="1" applyAlignment="1">
      <alignment horizontal="center" vertical="center" wrapText="1"/>
    </xf>
    <xf numFmtId="1" fontId="122" fillId="58" borderId="4" xfId="0" applyNumberFormat="1" applyFont="1" applyFill="1" applyBorder="1" applyAlignment="1">
      <alignment horizontal="center" vertical="center" wrapText="1"/>
    </xf>
    <xf numFmtId="1" fontId="122" fillId="58" borderId="14" xfId="0" applyNumberFormat="1" applyFont="1" applyFill="1" applyBorder="1" applyAlignment="1">
      <alignment horizontal="center" vertical="center" wrapText="1"/>
    </xf>
    <xf numFmtId="0" fontId="57" fillId="102" borderId="0" xfId="0" applyFont="1" applyFill="1" applyAlignment="1">
      <alignment horizontal="center" wrapText="1"/>
    </xf>
    <xf numFmtId="173" fontId="42" fillId="0" borderId="98" xfId="0" applyNumberFormat="1" applyFont="1" applyBorder="1" applyAlignment="1">
      <alignment horizontal="right" vertical="center"/>
    </xf>
    <xf numFmtId="0" fontId="42" fillId="0" borderId="56" xfId="0" applyFont="1" applyBorder="1" applyAlignment="1">
      <alignment horizontal="right" vertical="center"/>
    </xf>
    <xf numFmtId="0" fontId="42" fillId="0" borderId="99" xfId="0" applyFont="1" applyBorder="1" applyAlignment="1">
      <alignment horizontal="right" vertical="center"/>
    </xf>
    <xf numFmtId="0" fontId="27" fillId="28" borderId="17" xfId="0" applyFont="1" applyFill="1" applyBorder="1" applyAlignment="1">
      <alignment horizontal="center"/>
    </xf>
    <xf numFmtId="0" fontId="27" fillId="28" borderId="66" xfId="0" applyFont="1" applyFill="1" applyBorder="1" applyAlignment="1">
      <alignment horizontal="center"/>
    </xf>
    <xf numFmtId="0" fontId="27" fillId="0" borderId="17" xfId="0" applyFont="1" applyBorder="1" applyAlignment="1">
      <alignment horizontal="center"/>
    </xf>
    <xf numFmtId="0" fontId="34" fillId="0" borderId="74" xfId="0" applyFont="1" applyBorder="1" applyAlignment="1">
      <alignment horizontal="center"/>
    </xf>
    <xf numFmtId="0" fontId="42" fillId="0" borderId="0" xfId="0" applyFont="1" applyAlignment="1">
      <alignment horizontal="right" vertical="center"/>
    </xf>
    <xf numFmtId="0" fontId="27" fillId="28" borderId="98" xfId="0" applyFont="1" applyFill="1" applyBorder="1" applyAlignment="1">
      <alignment horizontal="center"/>
    </xf>
    <xf numFmtId="0" fontId="27" fillId="28" borderId="65" xfId="0" applyFont="1" applyFill="1" applyBorder="1" applyAlignment="1">
      <alignment horizontal="center"/>
    </xf>
    <xf numFmtId="0" fontId="56" fillId="67" borderId="57" xfId="27" applyFont="1" applyFill="1" applyBorder="1" applyAlignment="1">
      <alignment horizontal="justify" vertical="center" wrapText="1"/>
    </xf>
    <xf numFmtId="0" fontId="56" fillId="67" borderId="33" xfId="27" applyFont="1" applyFill="1" applyBorder="1" applyAlignment="1">
      <alignment horizontal="justify" vertical="center" wrapText="1"/>
    </xf>
    <xf numFmtId="0" fontId="56" fillId="67" borderId="15" xfId="27" applyFont="1" applyFill="1" applyBorder="1" applyAlignment="1">
      <alignment horizontal="justify" vertical="center" wrapText="1"/>
    </xf>
    <xf numFmtId="0" fontId="217" fillId="67" borderId="51" xfId="27" applyFont="1" applyFill="1" applyBorder="1" applyAlignment="1">
      <alignment horizontal="center" vertical="center"/>
    </xf>
    <xf numFmtId="0" fontId="217" fillId="67" borderId="4" xfId="27" applyFont="1" applyFill="1" applyBorder="1" applyAlignment="1">
      <alignment horizontal="center" vertical="center"/>
    </xf>
    <xf numFmtId="0" fontId="217" fillId="67" borderId="14" xfId="27" applyFont="1" applyFill="1" applyBorder="1" applyAlignment="1">
      <alignment horizontal="center" vertical="center"/>
    </xf>
    <xf numFmtId="0" fontId="217" fillId="67" borderId="92" xfId="27" applyFont="1" applyFill="1" applyBorder="1" applyAlignment="1">
      <alignment horizontal="center" vertical="center"/>
    </xf>
    <xf numFmtId="0" fontId="217" fillId="67" borderId="69" xfId="27" applyFont="1" applyFill="1" applyBorder="1" applyAlignment="1">
      <alignment horizontal="center" vertical="center"/>
    </xf>
    <xf numFmtId="0" fontId="217" fillId="67" borderId="93" xfId="27" applyFont="1" applyFill="1" applyBorder="1" applyAlignment="1">
      <alignment horizontal="center" vertical="center"/>
    </xf>
    <xf numFmtId="0" fontId="56" fillId="67" borderId="4" xfId="27" applyFont="1" applyFill="1" applyBorder="1" applyAlignment="1">
      <alignment horizontal="justify" vertical="center" wrapText="1"/>
    </xf>
    <xf numFmtId="0" fontId="217" fillId="67" borderId="4" xfId="27" applyFont="1" applyFill="1" applyBorder="1" applyAlignment="1">
      <alignment horizontal="center" vertical="center" wrapText="1"/>
    </xf>
    <xf numFmtId="0" fontId="38" fillId="67" borderId="34" xfId="27" applyFont="1" applyFill="1" applyBorder="1" applyAlignment="1">
      <alignment horizontal="justify" vertical="center" wrapText="1"/>
    </xf>
    <xf numFmtId="0" fontId="38" fillId="67" borderId="14" xfId="27" applyFont="1" applyFill="1" applyBorder="1" applyAlignment="1">
      <alignment horizontal="justify" vertical="center" wrapText="1"/>
    </xf>
    <xf numFmtId="0" fontId="217" fillId="67" borderId="16" xfId="27" applyFont="1" applyFill="1" applyBorder="1" applyAlignment="1">
      <alignment horizontal="center" vertical="center"/>
    </xf>
    <xf numFmtId="0" fontId="217" fillId="67" borderId="65" xfId="27" applyFont="1" applyFill="1" applyBorder="1" applyAlignment="1">
      <alignment horizontal="center" vertical="center"/>
    </xf>
    <xf numFmtId="0" fontId="217" fillId="67" borderId="96" xfId="27" applyFont="1" applyFill="1" applyBorder="1" applyAlignment="1">
      <alignment horizontal="center" vertical="center"/>
    </xf>
    <xf numFmtId="0" fontId="56" fillId="67" borderId="51" xfId="27" applyFont="1" applyFill="1" applyBorder="1" applyAlignment="1">
      <alignment horizontal="justify" vertical="center" wrapText="1"/>
    </xf>
    <xf numFmtId="0" fontId="220" fillId="0" borderId="4" xfId="0" applyFont="1" applyBorder="1" applyAlignment="1">
      <alignment horizontal="justify" vertical="center" wrapText="1"/>
    </xf>
    <xf numFmtId="0" fontId="220" fillId="0" borderId="14" xfId="0" applyFont="1" applyBorder="1" applyAlignment="1">
      <alignment horizontal="justify" vertical="center" wrapText="1"/>
    </xf>
    <xf numFmtId="0" fontId="217" fillId="67" borderId="51" xfId="27" applyFont="1" applyFill="1" applyBorder="1" applyAlignment="1">
      <alignment horizontal="center" vertical="center" wrapText="1"/>
    </xf>
    <xf numFmtId="0" fontId="217" fillId="67" borderId="14" xfId="27" applyFont="1" applyFill="1" applyBorder="1" applyAlignment="1">
      <alignment horizontal="center" vertical="center" wrapText="1"/>
    </xf>
    <xf numFmtId="0" fontId="218" fillId="67" borderId="34" xfId="27" applyFont="1" applyFill="1" applyBorder="1" applyAlignment="1">
      <alignment horizontal="justify" vertical="center" wrapText="1"/>
    </xf>
    <xf numFmtId="0" fontId="218" fillId="67" borderId="4" xfId="27" applyFont="1" applyFill="1" applyBorder="1" applyAlignment="1">
      <alignment horizontal="justify" vertical="center" wrapText="1"/>
    </xf>
    <xf numFmtId="0" fontId="218" fillId="67" borderId="14" xfId="27" applyFont="1" applyFill="1" applyBorder="1" applyAlignment="1">
      <alignment horizontal="justify" vertical="center" wrapText="1"/>
    </xf>
    <xf numFmtId="0" fontId="53" fillId="67" borderId="34" xfId="27" applyFont="1" applyFill="1" applyBorder="1" applyAlignment="1">
      <alignment horizontal="center" vertical="center" wrapText="1"/>
    </xf>
    <xf numFmtId="0" fontId="53" fillId="67" borderId="4" xfId="27" applyFont="1" applyFill="1" applyBorder="1" applyAlignment="1">
      <alignment horizontal="center" vertical="center" wrapText="1"/>
    </xf>
    <xf numFmtId="0" fontId="53" fillId="67" borderId="14" xfId="27" applyFont="1" applyFill="1" applyBorder="1" applyAlignment="1">
      <alignment horizontal="center" vertical="center" wrapText="1"/>
    </xf>
    <xf numFmtId="0" fontId="217" fillId="67" borderId="96" xfId="27" applyFont="1" applyFill="1" applyBorder="1" applyAlignment="1">
      <alignment horizontal="center" vertical="center" wrapText="1"/>
    </xf>
    <xf numFmtId="0" fontId="217" fillId="67" borderId="93" xfId="27" applyFont="1" applyFill="1" applyBorder="1" applyAlignment="1">
      <alignment horizontal="center" vertical="center" wrapText="1"/>
    </xf>
    <xf numFmtId="0" fontId="39" fillId="111" borderId="4" xfId="27" applyFont="1" applyFill="1" applyBorder="1" applyAlignment="1">
      <alignment horizontal="center" vertical="center" wrapText="1"/>
    </xf>
    <xf numFmtId="0" fontId="218" fillId="111" borderId="4" xfId="27" applyFont="1" applyFill="1" applyBorder="1" applyAlignment="1">
      <alignment horizontal="center" vertical="center" wrapText="1"/>
    </xf>
    <xf numFmtId="0" fontId="217" fillId="111" borderId="4" xfId="27" applyFont="1" applyFill="1" applyBorder="1" applyAlignment="1">
      <alignment horizontal="center" vertical="center"/>
    </xf>
    <xf numFmtId="0" fontId="53" fillId="111" borderId="4" xfId="27" applyFont="1" applyFill="1" applyBorder="1" applyAlignment="1">
      <alignment horizontal="center" vertical="center" wrapText="1"/>
    </xf>
    <xf numFmtId="0" fontId="142" fillId="111" borderId="4" xfId="27" applyFont="1" applyFill="1" applyBorder="1" applyAlignment="1">
      <alignment horizontal="center" vertical="center" wrapText="1"/>
    </xf>
    <xf numFmtId="0" fontId="156" fillId="111" borderId="4" xfId="27" applyFont="1" applyFill="1" applyBorder="1" applyAlignment="1">
      <alignment horizontal="center" vertical="center" wrapText="1"/>
    </xf>
    <xf numFmtId="0" fontId="37" fillId="111" borderId="4" xfId="27" applyFont="1" applyFill="1" applyBorder="1" applyAlignment="1">
      <alignment horizontal="center" vertical="center" wrapText="1"/>
    </xf>
    <xf numFmtId="173" fontId="156" fillId="111" borderId="4" xfId="2" applyNumberFormat="1" applyFont="1" applyFill="1" applyBorder="1" applyAlignment="1">
      <alignment horizontal="center" vertical="center"/>
    </xf>
    <xf numFmtId="0" fontId="156" fillId="67" borderId="4" xfId="27" applyFont="1" applyFill="1" applyBorder="1" applyAlignment="1">
      <alignment horizontal="center" vertical="center" wrapText="1"/>
    </xf>
    <xf numFmtId="173" fontId="156" fillId="67" borderId="4" xfId="2" applyNumberFormat="1" applyFont="1" applyFill="1" applyBorder="1" applyAlignment="1">
      <alignment horizontal="center" vertical="center"/>
    </xf>
    <xf numFmtId="173" fontId="40" fillId="67" borderId="4" xfId="2" applyNumberFormat="1" applyFont="1" applyFill="1" applyBorder="1" applyAlignment="1">
      <alignment horizontal="center" vertical="center"/>
    </xf>
    <xf numFmtId="0" fontId="40" fillId="67" borderId="4" xfId="27" applyFont="1" applyFill="1" applyBorder="1" applyAlignment="1">
      <alignment horizontal="center" vertical="center" wrapText="1"/>
    </xf>
    <xf numFmtId="0" fontId="37" fillId="67" borderId="4" xfId="27" applyFont="1" applyFill="1" applyBorder="1" applyAlignment="1">
      <alignment horizontal="center" vertical="center" wrapText="1"/>
    </xf>
    <xf numFmtId="0" fontId="53" fillId="55" borderId="4" xfId="27" applyFont="1" applyFill="1" applyBorder="1" applyAlignment="1">
      <alignment horizontal="center" vertical="center"/>
    </xf>
    <xf numFmtId="0" fontId="53" fillId="55" borderId="4" xfId="27" applyFont="1" applyFill="1" applyBorder="1" applyAlignment="1">
      <alignment horizontal="center" vertical="center" wrapText="1"/>
    </xf>
    <xf numFmtId="0" fontId="38" fillId="55" borderId="4" xfId="27" applyFont="1" applyFill="1" applyBorder="1" applyAlignment="1">
      <alignment horizontal="justify" vertical="center" wrapText="1"/>
    </xf>
    <xf numFmtId="0" fontId="53" fillId="67" borderId="4" xfId="27" applyFont="1" applyFill="1" applyBorder="1" applyAlignment="1">
      <alignment horizontal="center" vertical="center"/>
    </xf>
    <xf numFmtId="0" fontId="56" fillId="67" borderId="4" xfId="27" applyFont="1" applyFill="1" applyBorder="1" applyAlignment="1">
      <alignment horizontal="center" vertical="center" wrapText="1"/>
    </xf>
    <xf numFmtId="0" fontId="39" fillId="67" borderId="4" xfId="27" applyFont="1" applyFill="1" applyBorder="1" applyAlignment="1">
      <alignment horizontal="center" vertical="center" wrapText="1"/>
    </xf>
    <xf numFmtId="0" fontId="56" fillId="67" borderId="3" xfId="27" applyFont="1" applyFill="1" applyBorder="1" applyAlignment="1">
      <alignment horizontal="center" vertical="center" wrapText="1"/>
    </xf>
    <xf numFmtId="0" fontId="56" fillId="67" borderId="23" xfId="27" applyFont="1" applyFill="1" applyBorder="1" applyAlignment="1">
      <alignment horizontal="center" vertical="center" wrapText="1"/>
    </xf>
    <xf numFmtId="0" fontId="56" fillId="67" borderId="34" xfId="27" applyFont="1" applyFill="1" applyBorder="1" applyAlignment="1">
      <alignment horizontal="center" vertical="center" wrapText="1"/>
    </xf>
    <xf numFmtId="0" fontId="39" fillId="67" borderId="3" xfId="27" applyFont="1" applyFill="1" applyBorder="1" applyAlignment="1">
      <alignment horizontal="center" vertical="center"/>
    </xf>
    <xf numFmtId="0" fontId="39" fillId="67" borderId="23" xfId="27" applyFont="1" applyFill="1" applyBorder="1" applyAlignment="1">
      <alignment horizontal="center" vertical="center"/>
    </xf>
    <xf numFmtId="0" fontId="39" fillId="67" borderId="34" xfId="27" applyFont="1" applyFill="1" applyBorder="1" applyAlignment="1">
      <alignment horizontal="center" vertical="center"/>
    </xf>
    <xf numFmtId="0" fontId="218" fillId="67" borderId="3" xfId="27" applyFont="1" applyFill="1" applyBorder="1" applyAlignment="1">
      <alignment horizontal="center" vertical="center" wrapText="1"/>
    </xf>
    <xf numFmtId="0" fontId="218" fillId="67" borderId="23" xfId="27" applyFont="1" applyFill="1" applyBorder="1" applyAlignment="1">
      <alignment horizontal="center" vertical="center" wrapText="1"/>
    </xf>
    <xf numFmtId="0" fontId="217" fillId="67" borderId="61" xfId="27" applyFont="1" applyFill="1" applyBorder="1" applyAlignment="1">
      <alignment horizontal="center" vertical="center"/>
    </xf>
    <xf numFmtId="0" fontId="217" fillId="67" borderId="22" xfId="27" applyFont="1" applyFill="1" applyBorder="1" applyAlignment="1">
      <alignment horizontal="center" vertical="center"/>
    </xf>
    <xf numFmtId="0" fontId="37" fillId="67" borderId="3" xfId="27" applyFont="1" applyFill="1" applyBorder="1" applyAlignment="1">
      <alignment horizontal="center" vertical="center" wrapText="1"/>
    </xf>
    <xf numFmtId="0" fontId="37" fillId="67" borderId="23" xfId="27" applyFont="1" applyFill="1" applyBorder="1" applyAlignment="1">
      <alignment horizontal="center" vertical="center" wrapText="1"/>
    </xf>
    <xf numFmtId="0" fontId="37" fillId="67" borderId="34" xfId="27" applyFont="1" applyFill="1" applyBorder="1" applyAlignment="1">
      <alignment horizontal="center" vertical="center" wrapText="1"/>
    </xf>
    <xf numFmtId="173" fontId="156" fillId="67" borderId="3" xfId="2" applyNumberFormat="1" applyFont="1" applyFill="1" applyBorder="1" applyAlignment="1">
      <alignment horizontal="center" vertical="center"/>
    </xf>
    <xf numFmtId="173" fontId="156" fillId="67" borderId="23" xfId="2" applyNumberFormat="1" applyFont="1" applyFill="1" applyBorder="1" applyAlignment="1">
      <alignment horizontal="center" vertical="center"/>
    </xf>
    <xf numFmtId="0" fontId="39" fillId="67" borderId="3" xfId="27" applyFont="1" applyFill="1" applyBorder="1" applyAlignment="1">
      <alignment horizontal="center" vertical="center" wrapText="1"/>
    </xf>
    <xf numFmtId="0" fontId="39" fillId="67" borderId="34" xfId="27" applyFont="1" applyFill="1" applyBorder="1" applyAlignment="1">
      <alignment horizontal="center" vertical="center" wrapText="1"/>
    </xf>
    <xf numFmtId="0" fontId="39" fillId="67" borderId="23" xfId="27" applyFont="1" applyFill="1" applyBorder="1" applyAlignment="1">
      <alignment horizontal="center" vertical="center" wrapText="1"/>
    </xf>
    <xf numFmtId="0" fontId="218" fillId="111" borderId="3" xfId="27" applyFont="1" applyFill="1" applyBorder="1" applyAlignment="1">
      <alignment horizontal="center" vertical="center" wrapText="1"/>
    </xf>
    <xf numFmtId="0" fontId="218" fillId="111" borderId="23" xfId="27" applyFont="1" applyFill="1" applyBorder="1" applyAlignment="1">
      <alignment horizontal="center" vertical="center" wrapText="1"/>
    </xf>
    <xf numFmtId="0" fontId="218" fillId="111" borderId="34" xfId="27" applyFont="1" applyFill="1" applyBorder="1" applyAlignment="1">
      <alignment horizontal="center" vertical="center" wrapText="1"/>
    </xf>
    <xf numFmtId="0" fontId="39" fillId="111" borderId="3" xfId="27" applyFont="1" applyFill="1" applyBorder="1" applyAlignment="1">
      <alignment horizontal="center" vertical="center"/>
    </xf>
    <xf numFmtId="0" fontId="39" fillId="111" borderId="23" xfId="27" applyFont="1" applyFill="1" applyBorder="1" applyAlignment="1">
      <alignment horizontal="center" vertical="center"/>
    </xf>
    <xf numFmtId="0" fontId="39" fillId="111" borderId="34" xfId="27" applyFont="1" applyFill="1" applyBorder="1" applyAlignment="1">
      <alignment horizontal="center" vertical="center"/>
    </xf>
    <xf numFmtId="0" fontId="156" fillId="67" borderId="3" xfId="27" applyFont="1" applyFill="1" applyBorder="1" applyAlignment="1">
      <alignment horizontal="center" vertical="center" wrapText="1"/>
    </xf>
    <xf numFmtId="0" fontId="156" fillId="67" borderId="23" xfId="27" applyFont="1" applyFill="1" applyBorder="1" applyAlignment="1">
      <alignment horizontal="center" vertical="center" wrapText="1"/>
    </xf>
    <xf numFmtId="0" fontId="156" fillId="67" borderId="34" xfId="27" applyFont="1" applyFill="1" applyBorder="1" applyAlignment="1">
      <alignment horizontal="center" vertical="center" wrapText="1"/>
    </xf>
    <xf numFmtId="0" fontId="239" fillId="67" borderId="3" xfId="27" applyFont="1" applyFill="1" applyBorder="1" applyAlignment="1">
      <alignment horizontal="center" vertical="center" wrapText="1"/>
    </xf>
    <xf numFmtId="0" fontId="239" fillId="67" borderId="23" xfId="27" applyFont="1" applyFill="1" applyBorder="1" applyAlignment="1">
      <alignment horizontal="center" vertical="center" wrapText="1"/>
    </xf>
    <xf numFmtId="0" fontId="239" fillId="67" borderId="34" xfId="27" applyFont="1" applyFill="1" applyBorder="1" applyAlignment="1">
      <alignment horizontal="center" vertical="center" wrapText="1"/>
    </xf>
    <xf numFmtId="173" fontId="156" fillId="67" borderId="34" xfId="2" applyNumberFormat="1" applyFont="1" applyFill="1" applyBorder="1" applyAlignment="1">
      <alignment horizontal="center" vertical="center"/>
    </xf>
    <xf numFmtId="0" fontId="217" fillId="67" borderId="3" xfId="27" applyFont="1" applyFill="1" applyBorder="1" applyAlignment="1">
      <alignment horizontal="center" vertical="center" wrapText="1"/>
    </xf>
    <xf numFmtId="0" fontId="217" fillId="67" borderId="23" xfId="27" applyFont="1" applyFill="1" applyBorder="1" applyAlignment="1">
      <alignment horizontal="center" vertical="center" wrapText="1"/>
    </xf>
    <xf numFmtId="0" fontId="121" fillId="67" borderId="3" xfId="27" applyFont="1" applyFill="1" applyBorder="1" applyAlignment="1">
      <alignment horizontal="center" vertical="center" wrapText="1"/>
    </xf>
    <xf numFmtId="0" fontId="121" fillId="67" borderId="23" xfId="27" applyFont="1" applyFill="1" applyBorder="1" applyAlignment="1">
      <alignment horizontal="center" vertical="center" wrapText="1"/>
    </xf>
    <xf numFmtId="0" fontId="121" fillId="67" borderId="34" xfId="27" applyFont="1" applyFill="1" applyBorder="1" applyAlignment="1">
      <alignment horizontal="center" vertical="center" wrapText="1"/>
    </xf>
    <xf numFmtId="173" fontId="42" fillId="0" borderId="16" xfId="0" applyNumberFormat="1" applyFont="1" applyBorder="1" applyAlignment="1">
      <alignment horizontal="right" vertical="center"/>
    </xf>
    <xf numFmtId="0" fontId="42" fillId="0" borderId="18" xfId="0" applyFont="1" applyBorder="1" applyAlignment="1">
      <alignment horizontal="right" vertical="center"/>
    </xf>
    <xf numFmtId="0" fontId="27" fillId="0" borderId="98" xfId="0" applyFont="1" applyBorder="1" applyAlignment="1">
      <alignment horizontal="center"/>
    </xf>
    <xf numFmtId="0" fontId="27" fillId="0" borderId="56" xfId="0" applyFont="1" applyBorder="1" applyAlignment="1">
      <alignment horizontal="center"/>
    </xf>
    <xf numFmtId="0" fontId="27" fillId="0" borderId="99" xfId="0" applyFont="1" applyBorder="1" applyAlignment="1">
      <alignment horizontal="center"/>
    </xf>
    <xf numFmtId="0" fontId="34" fillId="0" borderId="65" xfId="0" applyFont="1" applyBorder="1" applyAlignment="1">
      <alignment horizontal="center"/>
    </xf>
    <xf numFmtId="0" fontId="34" fillId="0" borderId="52" xfId="0" applyFont="1" applyBorder="1" applyAlignment="1">
      <alignment horizontal="center"/>
    </xf>
    <xf numFmtId="0" fontId="34" fillId="0" borderId="89" xfId="0" applyFont="1" applyBorder="1" applyAlignment="1">
      <alignment horizontal="center"/>
    </xf>
    <xf numFmtId="0" fontId="119" fillId="0" borderId="0" xfId="26" applyAlignment="1">
      <alignment horizontal="center"/>
    </xf>
    <xf numFmtId="0" fontId="37" fillId="67" borderId="106" xfId="0" applyFont="1" applyFill="1" applyBorder="1" applyAlignment="1">
      <alignment horizontal="center" vertical="center"/>
    </xf>
    <xf numFmtId="0" fontId="37" fillId="67" borderId="107" xfId="0" applyFont="1" applyFill="1" applyBorder="1" applyAlignment="1">
      <alignment horizontal="center" vertical="center"/>
    </xf>
    <xf numFmtId="0" fontId="37" fillId="67" borderId="90" xfId="0" applyFont="1" applyFill="1" applyBorder="1" applyAlignment="1">
      <alignment horizontal="center" vertical="center"/>
    </xf>
    <xf numFmtId="0" fontId="48" fillId="0" borderId="0" xfId="26" applyFont="1" applyAlignment="1">
      <alignment horizontal="center"/>
    </xf>
    <xf numFmtId="0" fontId="35" fillId="15" borderId="53" xfId="26" applyFont="1" applyFill="1" applyBorder="1" applyAlignment="1">
      <alignment horizontal="center" vertical="center" wrapText="1"/>
    </xf>
    <xf numFmtId="0" fontId="39" fillId="67" borderId="36" xfId="26" applyFont="1" applyFill="1" applyBorder="1" applyAlignment="1">
      <alignment horizontal="center" vertical="center"/>
    </xf>
    <xf numFmtId="0" fontId="39" fillId="67" borderId="37" xfId="26" applyFont="1" applyFill="1" applyBorder="1" applyAlignment="1">
      <alignment horizontal="center" vertical="center"/>
    </xf>
    <xf numFmtId="0" fontId="39" fillId="67" borderId="73" xfId="26" applyFont="1" applyFill="1" applyBorder="1" applyAlignment="1">
      <alignment horizontal="center" vertical="center"/>
    </xf>
    <xf numFmtId="0" fontId="37" fillId="67" borderId="17" xfId="0" applyFont="1" applyFill="1" applyBorder="1" applyAlignment="1">
      <alignment horizontal="center" vertical="center"/>
    </xf>
    <xf numFmtId="0" fontId="37" fillId="67" borderId="66" xfId="0" applyFont="1" applyFill="1" applyBorder="1" applyAlignment="1">
      <alignment horizontal="center" vertical="center"/>
    </xf>
    <xf numFmtId="185" fontId="37" fillId="67" borderId="37" xfId="0" applyNumberFormat="1" applyFont="1" applyFill="1" applyBorder="1" applyAlignment="1">
      <alignment horizontal="center" vertical="center"/>
    </xf>
    <xf numFmtId="185" fontId="37" fillId="67" borderId="73" xfId="0" applyNumberFormat="1" applyFont="1" applyFill="1" applyBorder="1" applyAlignment="1">
      <alignment horizontal="center" vertical="center"/>
    </xf>
    <xf numFmtId="0" fontId="227" fillId="0" borderId="0" xfId="0" applyFont="1" applyAlignment="1">
      <alignment horizontal="right" vertical="center"/>
    </xf>
    <xf numFmtId="0" fontId="230" fillId="67" borderId="36" xfId="0" applyFont="1" applyFill="1" applyBorder="1" applyAlignment="1">
      <alignment horizontal="center" vertical="center"/>
    </xf>
    <xf numFmtId="0" fontId="230" fillId="67" borderId="73" xfId="0" applyFont="1" applyFill="1" applyBorder="1" applyAlignment="1">
      <alignment horizontal="center" vertical="center"/>
    </xf>
    <xf numFmtId="0" fontId="29" fillId="67" borderId="17" xfId="0" applyFont="1" applyFill="1" applyBorder="1" applyAlignment="1">
      <alignment horizontal="center" vertical="center" wrapText="1"/>
    </xf>
    <xf numFmtId="0" fontId="29" fillId="67" borderId="74" xfId="0" applyFont="1" applyFill="1" applyBorder="1" applyAlignment="1">
      <alignment horizontal="center" vertical="center" wrapText="1"/>
    </xf>
    <xf numFmtId="0" fontId="29" fillId="67" borderId="66" xfId="0" applyFont="1" applyFill="1" applyBorder="1" applyAlignment="1">
      <alignment horizontal="center" vertical="center" wrapText="1"/>
    </xf>
    <xf numFmtId="0" fontId="39" fillId="31" borderId="38" xfId="0" applyFont="1" applyFill="1" applyBorder="1" applyAlignment="1">
      <alignment horizontal="center" vertical="center"/>
    </xf>
    <xf numFmtId="0" fontId="37" fillId="31" borderId="38" xfId="0" applyFont="1" applyFill="1" applyBorder="1" applyAlignment="1">
      <alignment horizontal="center" vertical="center" wrapText="1"/>
    </xf>
    <xf numFmtId="0" fontId="37" fillId="31" borderId="47" xfId="0" applyFont="1" applyFill="1" applyBorder="1" applyAlignment="1">
      <alignment horizontal="center" vertical="center" wrapText="1"/>
    </xf>
    <xf numFmtId="0" fontId="227" fillId="0" borderId="56" xfId="0" applyFont="1" applyBorder="1" applyAlignment="1">
      <alignment horizontal="right" vertical="center"/>
    </xf>
    <xf numFmtId="0" fontId="39" fillId="67" borderId="36" xfId="0" applyFont="1" applyFill="1" applyBorder="1" applyAlignment="1">
      <alignment horizontal="center" vertical="center"/>
    </xf>
    <xf numFmtId="0" fontId="39" fillId="67" borderId="37" xfId="0" applyFont="1" applyFill="1" applyBorder="1" applyAlignment="1">
      <alignment horizontal="center" vertical="center"/>
    </xf>
    <xf numFmtId="0" fontId="39" fillId="67" borderId="73" xfId="0" applyFont="1" applyFill="1" applyBorder="1" applyAlignment="1">
      <alignment horizontal="center" vertical="center"/>
    </xf>
    <xf numFmtId="0" fontId="46" fillId="0" borderId="0" xfId="26" applyFont="1" applyAlignment="1">
      <alignment horizontal="center"/>
    </xf>
    <xf numFmtId="0" fontId="41" fillId="15" borderId="47" xfId="26" applyFont="1" applyFill="1" applyBorder="1" applyAlignment="1">
      <alignment horizontal="center" vertical="center" wrapText="1"/>
    </xf>
    <xf numFmtId="0" fontId="41" fillId="15" borderId="40" xfId="26" applyFont="1" applyFill="1" applyBorder="1" applyAlignment="1">
      <alignment horizontal="center" vertical="center" wrapText="1"/>
    </xf>
    <xf numFmtId="0" fontId="37" fillId="15" borderId="17" xfId="0" applyFont="1" applyFill="1" applyBorder="1" applyAlignment="1">
      <alignment horizontal="center" vertical="center" wrapText="1"/>
    </xf>
    <xf numFmtId="0" fontId="37" fillId="15" borderId="74" xfId="0" applyFont="1" applyFill="1" applyBorder="1" applyAlignment="1">
      <alignment horizontal="center" vertical="center" wrapText="1"/>
    </xf>
    <xf numFmtId="0" fontId="37" fillId="15" borderId="66" xfId="0" applyFont="1" applyFill="1" applyBorder="1" applyAlignment="1">
      <alignment horizontal="center" vertical="center" wrapText="1"/>
    </xf>
    <xf numFmtId="0" fontId="232" fillId="0" borderId="56" xfId="0" applyFont="1" applyBorder="1" applyAlignment="1">
      <alignment horizontal="right" vertical="center"/>
    </xf>
    <xf numFmtId="0" fontId="53" fillId="15" borderId="38" xfId="0" applyFont="1" applyFill="1" applyBorder="1" applyAlignment="1">
      <alignment horizontal="center" vertical="center"/>
    </xf>
    <xf numFmtId="0" fontId="54" fillId="15" borderId="74" xfId="0" applyFont="1" applyFill="1" applyBorder="1" applyAlignment="1">
      <alignment horizontal="center" vertical="center" wrapText="1"/>
    </xf>
    <xf numFmtId="0" fontId="46" fillId="15" borderId="4" xfId="26" applyFont="1" applyFill="1" applyBorder="1" applyAlignment="1">
      <alignment horizontal="center" vertical="center" wrapText="1"/>
    </xf>
    <xf numFmtId="0" fontId="234" fillId="0" borderId="0" xfId="0" applyFont="1" applyAlignment="1">
      <alignment horizontal="right" vertical="center"/>
    </xf>
    <xf numFmtId="0" fontId="232" fillId="0" borderId="65" xfId="0" applyFont="1" applyBorder="1" applyAlignment="1">
      <alignment horizontal="right" vertical="center"/>
    </xf>
    <xf numFmtId="0" fontId="232" fillId="0" borderId="52" xfId="0" applyFont="1" applyBorder="1" applyAlignment="1">
      <alignment horizontal="right" vertical="center"/>
    </xf>
    <xf numFmtId="0" fontId="232" fillId="0" borderId="89" xfId="0" applyFont="1" applyBorder="1" applyAlignment="1">
      <alignment horizontal="right" vertical="center"/>
    </xf>
    <xf numFmtId="0" fontId="54" fillId="15" borderId="36" xfId="0" applyFont="1" applyFill="1" applyBorder="1" applyAlignment="1">
      <alignment horizontal="justify" vertical="center"/>
    </xf>
    <xf numFmtId="0" fontId="41" fillId="15" borderId="53" xfId="26" applyFont="1" applyFill="1" applyBorder="1" applyAlignment="1">
      <alignment horizontal="center" vertical="center" wrapText="1"/>
    </xf>
    <xf numFmtId="0" fontId="232" fillId="0" borderId="0" xfId="0" applyFont="1" applyAlignment="1">
      <alignment horizontal="right" vertical="center"/>
    </xf>
    <xf numFmtId="0" fontId="39" fillId="15" borderId="38" xfId="0" applyFont="1" applyFill="1" applyBorder="1" applyAlignment="1">
      <alignment horizontal="center" vertical="center"/>
    </xf>
    <xf numFmtId="0" fontId="54" fillId="15" borderId="16" xfId="0" applyFont="1" applyFill="1" applyBorder="1" applyAlignment="1">
      <alignment horizontal="center" vertical="center" wrapText="1"/>
    </xf>
    <xf numFmtId="0" fontId="46" fillId="15" borderId="38" xfId="26" applyFont="1" applyFill="1" applyBorder="1" applyAlignment="1">
      <alignment horizontal="center" vertical="center" wrapText="1"/>
    </xf>
    <xf numFmtId="0" fontId="46" fillId="15" borderId="66" xfId="26" applyFont="1" applyFill="1" applyBorder="1" applyAlignment="1">
      <alignment horizontal="center" vertical="center" wrapText="1"/>
    </xf>
    <xf numFmtId="0" fontId="37" fillId="31" borderId="17" xfId="0" applyFont="1" applyFill="1" applyBorder="1" applyAlignment="1">
      <alignment horizontal="center" vertical="center" wrapText="1"/>
    </xf>
    <xf numFmtId="0" fontId="19" fillId="111" borderId="33" xfId="0" applyFont="1" applyFill="1" applyBorder="1" applyAlignment="1">
      <alignment horizontal="center" vertical="center"/>
    </xf>
    <xf numFmtId="0" fontId="19" fillId="111" borderId="31" xfId="0" applyFont="1" applyFill="1" applyBorder="1" applyAlignment="1">
      <alignment horizontal="center" vertical="center"/>
    </xf>
    <xf numFmtId="0" fontId="53" fillId="67" borderId="33" xfId="0" applyFont="1" applyFill="1" applyBorder="1" applyAlignment="1">
      <alignment horizontal="center" vertical="center"/>
    </xf>
    <xf numFmtId="0" fontId="53" fillId="67" borderId="35" xfId="0" applyFont="1" applyFill="1" applyBorder="1" applyAlignment="1">
      <alignment horizontal="center" vertical="center"/>
    </xf>
    <xf numFmtId="0" fontId="53" fillId="67" borderId="31" xfId="0" applyFont="1" applyFill="1" applyBorder="1" applyAlignment="1">
      <alignment horizontal="center" vertical="center"/>
    </xf>
    <xf numFmtId="0" fontId="37" fillId="31" borderId="70" xfId="0" applyFont="1" applyFill="1" applyBorder="1" applyAlignment="1">
      <alignment horizontal="center" vertical="center" wrapText="1"/>
    </xf>
    <xf numFmtId="0" fontId="37" fillId="31" borderId="55" xfId="0" applyFont="1" applyFill="1" applyBorder="1" applyAlignment="1">
      <alignment horizontal="center" vertical="center" wrapText="1"/>
    </xf>
    <xf numFmtId="0" fontId="37" fillId="31" borderId="96" xfId="0" applyFont="1" applyFill="1" applyBorder="1" applyAlignment="1">
      <alignment horizontal="center" vertical="center" wrapText="1"/>
    </xf>
    <xf numFmtId="176" fontId="127" fillId="0" borderId="4" xfId="1" applyNumberFormat="1" applyFont="1" applyBorder="1" applyAlignment="1">
      <alignment horizontal="center"/>
    </xf>
    <xf numFmtId="176" fontId="127" fillId="0" borderId="4" xfId="1" applyNumberFormat="1" applyFont="1" applyBorder="1" applyAlignment="1">
      <alignment horizontal="center" wrapText="1"/>
    </xf>
    <xf numFmtId="176" fontId="127" fillId="0" borderId="4" xfId="1" applyNumberFormat="1" applyFont="1" applyBorder="1" applyAlignment="1">
      <alignment horizontal="center" vertical="center" wrapText="1"/>
    </xf>
    <xf numFmtId="0" fontId="37" fillId="31" borderId="36" xfId="0" applyFont="1" applyFill="1" applyBorder="1" applyAlignment="1">
      <alignment horizontal="center" vertical="center" wrapText="1"/>
    </xf>
    <xf numFmtId="0" fontId="37" fillId="31" borderId="39" xfId="0" applyFont="1" applyFill="1" applyBorder="1" applyAlignment="1">
      <alignment horizontal="center" vertical="center" wrapText="1"/>
    </xf>
    <xf numFmtId="0" fontId="39" fillId="31" borderId="36" xfId="0" applyFont="1" applyFill="1" applyBorder="1" applyAlignment="1">
      <alignment horizontal="center" vertical="center"/>
    </xf>
    <xf numFmtId="0" fontId="39" fillId="31" borderId="37" xfId="0" applyFont="1" applyFill="1" applyBorder="1" applyAlignment="1">
      <alignment horizontal="center" vertical="center"/>
    </xf>
    <xf numFmtId="0" fontId="39" fillId="31" borderId="73" xfId="0" applyFont="1" applyFill="1" applyBorder="1" applyAlignment="1">
      <alignment horizontal="center" vertical="center"/>
    </xf>
    <xf numFmtId="0" fontId="39" fillId="67" borderId="4" xfId="0" applyFont="1" applyFill="1" applyBorder="1" applyAlignment="1">
      <alignment horizontal="center" vertical="center"/>
    </xf>
    <xf numFmtId="185" fontId="39" fillId="67" borderId="4" xfId="0" applyNumberFormat="1" applyFont="1" applyFill="1" applyBorder="1" applyAlignment="1">
      <alignment horizontal="center" vertical="center"/>
    </xf>
    <xf numFmtId="0" fontId="54" fillId="31" borderId="33" xfId="0" applyFont="1" applyFill="1" applyBorder="1" applyAlignment="1">
      <alignment horizontal="center" vertical="center"/>
    </xf>
    <xf numFmtId="0" fontId="54" fillId="31" borderId="31" xfId="0" applyFont="1" applyFill="1" applyBorder="1" applyAlignment="1">
      <alignment horizontal="center" vertical="center"/>
    </xf>
    <xf numFmtId="0" fontId="18" fillId="0" borderId="0" xfId="0" applyFont="1" applyAlignment="1">
      <alignment horizontal="center" vertical="center" wrapText="1"/>
    </xf>
    <xf numFmtId="0" fontId="39" fillId="31" borderId="27" xfId="0" applyFont="1" applyFill="1" applyBorder="1" applyAlignment="1">
      <alignment horizontal="center" vertical="center"/>
    </xf>
    <xf numFmtId="0" fontId="39" fillId="31" borderId="109" xfId="0" applyFont="1" applyFill="1" applyBorder="1" applyAlignment="1">
      <alignment horizontal="center" vertical="center"/>
    </xf>
    <xf numFmtId="0" fontId="39" fillId="31" borderId="110" xfId="0" applyFont="1" applyFill="1" applyBorder="1" applyAlignment="1">
      <alignment horizontal="center" vertical="center"/>
    </xf>
    <xf numFmtId="0" fontId="37" fillId="31" borderId="106" xfId="0" applyFont="1" applyFill="1" applyBorder="1" applyAlignment="1">
      <alignment horizontal="center" vertical="center" wrapText="1"/>
    </xf>
    <xf numFmtId="0" fontId="37" fillId="31" borderId="90" xfId="0" applyFont="1" applyFill="1" applyBorder="1" applyAlignment="1">
      <alignment horizontal="center" vertical="center" wrapText="1"/>
    </xf>
    <xf numFmtId="0" fontId="233" fillId="0" borderId="0" xfId="0" applyFont="1" applyAlignment="1">
      <alignment horizontal="center" vertical="center" wrapText="1"/>
    </xf>
    <xf numFmtId="0" fontId="39" fillId="31" borderId="17" xfId="0" applyFont="1" applyFill="1" applyBorder="1" applyAlignment="1">
      <alignment horizontal="center" vertical="center"/>
    </xf>
    <xf numFmtId="0" fontId="37" fillId="31" borderId="93" xfId="0" applyFont="1" applyFill="1" applyBorder="1" applyAlignment="1">
      <alignment horizontal="center" vertical="center" wrapText="1"/>
    </xf>
    <xf numFmtId="0" fontId="37" fillId="31" borderId="14" xfId="0" applyFont="1" applyFill="1" applyBorder="1" applyAlignment="1">
      <alignment horizontal="center" vertical="center" wrapText="1"/>
    </xf>
    <xf numFmtId="0" fontId="37" fillId="31" borderId="17" xfId="0" applyFont="1" applyFill="1" applyBorder="1" applyAlignment="1">
      <alignment horizontal="center" vertical="center"/>
    </xf>
    <xf numFmtId="0" fontId="39" fillId="31" borderId="49" xfId="0" applyFont="1" applyFill="1" applyBorder="1" applyAlignment="1">
      <alignment horizontal="center" vertical="center"/>
    </xf>
    <xf numFmtId="0" fontId="39" fillId="31" borderId="20" xfId="0" applyFont="1" applyFill="1" applyBorder="1" applyAlignment="1">
      <alignment horizontal="center" vertical="center"/>
    </xf>
    <xf numFmtId="0" fontId="39" fillId="31" borderId="95" xfId="0" applyFont="1" applyFill="1" applyBorder="1" applyAlignment="1">
      <alignment horizontal="center" vertical="center"/>
    </xf>
    <xf numFmtId="0" fontId="0" fillId="27" borderId="51" xfId="0" applyFill="1" applyBorder="1" applyAlignment="1">
      <alignment horizontal="center" vertical="center" wrapText="1"/>
    </xf>
    <xf numFmtId="168" fontId="19" fillId="25" borderId="47" xfId="36" applyFont="1" applyFill="1" applyBorder="1" applyAlignment="1" applyProtection="1">
      <alignment horizontal="right" vertical="center" wrapText="1"/>
    </xf>
    <xf numFmtId="0" fontId="120" fillId="25" borderId="47" xfId="0" applyFont="1" applyFill="1" applyBorder="1" applyAlignment="1">
      <alignment horizontal="center" vertical="center" wrapText="1"/>
    </xf>
    <xf numFmtId="0" fontId="26" fillId="25" borderId="47" xfId="0" applyFont="1" applyFill="1" applyBorder="1" applyAlignment="1">
      <alignment horizontal="center" vertical="center" wrapText="1"/>
    </xf>
    <xf numFmtId="168" fontId="18" fillId="24" borderId="14" xfId="36" applyFont="1" applyFill="1" applyBorder="1" applyAlignment="1" applyProtection="1">
      <alignment horizontal="right" vertical="center" wrapText="1"/>
    </xf>
    <xf numFmtId="0" fontId="131" fillId="24" borderId="40" xfId="0" applyFont="1" applyFill="1" applyBorder="1" applyAlignment="1">
      <alignment horizontal="center" vertical="center" wrapText="1"/>
    </xf>
    <xf numFmtId="168" fontId="18" fillId="24" borderId="4" xfId="36" applyFont="1" applyFill="1" applyBorder="1" applyAlignment="1" applyProtection="1">
      <alignment horizontal="right" vertical="center" wrapText="1"/>
    </xf>
    <xf numFmtId="0" fontId="131" fillId="24" borderId="14" xfId="0" applyFont="1" applyFill="1" applyBorder="1" applyAlignment="1">
      <alignment horizontal="center" vertical="center" wrapText="1"/>
    </xf>
    <xf numFmtId="0" fontId="0" fillId="24" borderId="14" xfId="0" applyFill="1" applyBorder="1" applyAlignment="1">
      <alignment horizontal="center" vertical="center" wrapText="1"/>
    </xf>
    <xf numFmtId="0" fontId="131" fillId="24" borderId="4" xfId="0" applyFont="1" applyFill="1" applyBorder="1" applyAlignment="1">
      <alignment horizontal="center" vertical="center" wrapText="1"/>
    </xf>
    <xf numFmtId="0" fontId="18" fillId="25" borderId="3" xfId="0" applyFont="1" applyFill="1" applyBorder="1" applyAlignment="1">
      <alignment horizontal="center" vertical="center" wrapText="1"/>
    </xf>
    <xf numFmtId="0" fontId="0" fillId="24" borderId="4" xfId="0" applyFill="1" applyBorder="1" applyAlignment="1">
      <alignment horizontal="center" vertical="center" wrapText="1"/>
    </xf>
    <xf numFmtId="168" fontId="19" fillId="25" borderId="4" xfId="36" applyFont="1" applyFill="1" applyBorder="1" applyAlignment="1" applyProtection="1">
      <alignment horizontal="right" vertical="center"/>
    </xf>
    <xf numFmtId="0" fontId="18" fillId="25" borderId="34" xfId="0" applyFont="1" applyFill="1" applyBorder="1" applyAlignment="1">
      <alignment horizontal="center" vertical="center" wrapText="1"/>
    </xf>
    <xf numFmtId="0" fontId="131" fillId="25" borderId="34" xfId="0" applyFont="1" applyFill="1" applyBorder="1" applyAlignment="1">
      <alignment horizontal="center" vertical="center" wrapText="1"/>
    </xf>
    <xf numFmtId="0" fontId="0" fillId="25" borderId="4" xfId="0" applyFill="1" applyBorder="1" applyAlignment="1">
      <alignment horizontal="center" vertical="center" wrapText="1"/>
    </xf>
    <xf numFmtId="170" fontId="19" fillId="25" borderId="4" xfId="0" applyNumberFormat="1" applyFont="1" applyFill="1" applyBorder="1" applyAlignment="1">
      <alignment horizontal="right" vertical="center" wrapText="1"/>
    </xf>
    <xf numFmtId="0" fontId="131" fillId="25" borderId="4" xfId="0" applyFont="1" applyFill="1" applyBorder="1" applyAlignment="1">
      <alignment horizontal="center" vertical="center" wrapText="1"/>
    </xf>
    <xf numFmtId="0" fontId="0" fillId="25" borderId="34" xfId="0" applyFill="1" applyBorder="1" applyAlignment="1">
      <alignment horizontal="center" vertical="center" wrapText="1"/>
    </xf>
    <xf numFmtId="176" fontId="18" fillId="24" borderId="4" xfId="1" applyNumberFormat="1" applyFont="1" applyFill="1" applyBorder="1" applyAlignment="1" applyProtection="1">
      <alignment horizontal="center" vertical="center"/>
    </xf>
    <xf numFmtId="169" fontId="18" fillId="24" borderId="4" xfId="36" applyNumberFormat="1" applyFont="1" applyFill="1" applyBorder="1" applyAlignment="1" applyProtection="1">
      <alignment horizontal="right" vertical="center"/>
    </xf>
    <xf numFmtId="0" fontId="0" fillId="24" borderId="3" xfId="0" applyFill="1" applyBorder="1" applyAlignment="1">
      <alignment horizontal="center" vertical="center" wrapText="1"/>
    </xf>
    <xf numFmtId="168" fontId="18" fillId="24" borderId="4" xfId="36" applyFont="1" applyFill="1" applyBorder="1" applyAlignment="1" applyProtection="1">
      <alignment horizontal="right" vertical="center"/>
    </xf>
    <xf numFmtId="176" fontId="18" fillId="24" borderId="51" xfId="1" applyNumberFormat="1" applyFont="1" applyFill="1" applyBorder="1" applyAlignment="1" applyProtection="1">
      <alignment horizontal="center" vertical="center"/>
    </xf>
    <xf numFmtId="169" fontId="18" fillId="24" borderId="34" xfId="36" applyNumberFormat="1" applyFont="1" applyFill="1" applyBorder="1" applyAlignment="1" applyProtection="1">
      <alignment horizontal="right" vertical="center"/>
    </xf>
    <xf numFmtId="176" fontId="19" fillId="25" borderId="14" xfId="1" applyNumberFormat="1" applyFont="1" applyFill="1" applyBorder="1" applyAlignment="1" applyProtection="1">
      <alignment horizontal="center" vertical="center" wrapText="1"/>
    </xf>
    <xf numFmtId="168" fontId="19" fillId="25" borderId="70" xfId="36" applyFont="1" applyFill="1" applyBorder="1" applyAlignment="1" applyProtection="1">
      <alignment horizontal="right" vertical="center" wrapText="1"/>
    </xf>
    <xf numFmtId="0" fontId="131" fillId="24" borderId="34" xfId="0" applyFont="1" applyFill="1" applyBorder="1" applyAlignment="1">
      <alignment horizontal="center" vertical="center" wrapText="1"/>
    </xf>
    <xf numFmtId="0" fontId="0" fillId="24" borderId="34" xfId="0" applyFill="1" applyBorder="1" applyAlignment="1">
      <alignment horizontal="center" vertical="center" wrapText="1"/>
    </xf>
    <xf numFmtId="0" fontId="120" fillId="25" borderId="69" xfId="0" applyFont="1" applyFill="1" applyBorder="1" applyAlignment="1">
      <alignment horizontal="center" vertical="center" wrapText="1"/>
    </xf>
    <xf numFmtId="0" fontId="19" fillId="25" borderId="59" xfId="0" applyFont="1" applyFill="1" applyBorder="1" applyAlignment="1">
      <alignment horizontal="center" vertical="center" wrapText="1"/>
    </xf>
    <xf numFmtId="0" fontId="26" fillId="25" borderId="69" xfId="0" applyFont="1" applyFill="1" applyBorder="1" applyAlignment="1">
      <alignment horizontal="center" vertical="center" wrapText="1"/>
    </xf>
    <xf numFmtId="176" fontId="18" fillId="24" borderId="4" xfId="1" applyNumberFormat="1" applyFont="1" applyFill="1" applyBorder="1" applyAlignment="1" applyProtection="1">
      <alignment horizontal="center" vertical="center" wrapText="1"/>
    </xf>
    <xf numFmtId="168" fontId="18" fillId="24" borderId="46" xfId="36" applyFont="1" applyFill="1" applyBorder="1" applyAlignment="1" applyProtection="1">
      <alignment horizontal="right" vertical="center"/>
    </xf>
    <xf numFmtId="0" fontId="55" fillId="24" borderId="40" xfId="0" applyFont="1" applyFill="1" applyBorder="1" applyAlignment="1">
      <alignment horizontal="center" vertical="center"/>
    </xf>
    <xf numFmtId="168" fontId="19" fillId="24" borderId="4" xfId="36" applyFont="1" applyFill="1" applyBorder="1" applyAlignment="1" applyProtection="1">
      <alignment horizontal="right" vertical="center" wrapText="1"/>
    </xf>
    <xf numFmtId="176" fontId="19" fillId="24" borderId="4" xfId="1" applyNumberFormat="1" applyFont="1" applyFill="1" applyBorder="1" applyAlignment="1" applyProtection="1">
      <alignment vertical="center" wrapText="1"/>
    </xf>
    <xf numFmtId="176" fontId="19" fillId="25" borderId="4" xfId="1" applyNumberFormat="1" applyFont="1" applyFill="1" applyBorder="1" applyAlignment="1" applyProtection="1">
      <alignment vertical="center"/>
    </xf>
    <xf numFmtId="176" fontId="18" fillId="24" borderId="4" xfId="1" applyNumberFormat="1" applyFont="1" applyFill="1" applyBorder="1" applyAlignment="1" applyProtection="1">
      <alignment vertical="center"/>
    </xf>
    <xf numFmtId="168" fontId="19" fillId="25" borderId="4" xfId="36" applyFont="1" applyFill="1" applyBorder="1" applyAlignment="1" applyProtection="1">
      <alignment horizontal="right" vertical="center" wrapText="1"/>
    </xf>
    <xf numFmtId="0" fontId="19" fillId="12" borderId="3" xfId="0" applyFont="1" applyFill="1" applyBorder="1" applyAlignment="1">
      <alignment vertical="center" wrapText="1"/>
    </xf>
    <xf numFmtId="0" fontId="120" fillId="12" borderId="3" xfId="0" applyFont="1" applyFill="1" applyBorder="1" applyAlignment="1">
      <alignment horizontal="center" vertical="center" wrapText="1"/>
    </xf>
    <xf numFmtId="0" fontId="19" fillId="12" borderId="4" xfId="0" applyFont="1" applyFill="1" applyBorder="1" applyAlignment="1">
      <alignment horizontal="center" vertical="center" wrapText="1"/>
    </xf>
    <xf numFmtId="0" fontId="26" fillId="12" borderId="3" xfId="0" applyFont="1" applyFill="1" applyBorder="1" applyAlignment="1">
      <alignment horizontal="center" vertical="center" wrapText="1"/>
    </xf>
    <xf numFmtId="0" fontId="19" fillId="12" borderId="3" xfId="0" applyFont="1" applyFill="1" applyBorder="1" applyAlignment="1">
      <alignment horizontal="left" vertical="center"/>
    </xf>
    <xf numFmtId="0" fontId="120" fillId="25" borderId="4" xfId="0" applyFont="1" applyFill="1" applyBorder="1" applyAlignment="1">
      <alignment horizontal="center" vertical="center" wrapText="1"/>
    </xf>
    <xf numFmtId="0" fontId="26" fillId="25" borderId="4" xfId="0" applyFont="1" applyFill="1" applyBorder="1" applyAlignment="1">
      <alignment horizontal="center" vertical="center" wrapText="1"/>
    </xf>
    <xf numFmtId="0" fontId="53" fillId="31" borderId="38" xfId="0" applyFont="1" applyFill="1" applyBorder="1" applyAlignment="1">
      <alignment horizontal="center" vertical="center"/>
    </xf>
    <xf numFmtId="0" fontId="39" fillId="31" borderId="38" xfId="0" applyFont="1" applyFill="1" applyBorder="1" applyAlignment="1">
      <alignment horizontal="center" vertical="center" wrapText="1"/>
    </xf>
    <xf numFmtId="0" fontId="39" fillId="31" borderId="47" xfId="0" applyFont="1" applyFill="1" applyBorder="1" applyAlignment="1">
      <alignment horizontal="center" vertical="center" wrapText="1"/>
    </xf>
    <xf numFmtId="0" fontId="235" fillId="0" borderId="4" xfId="0" applyFont="1" applyBorder="1" applyAlignment="1">
      <alignment horizontal="justify" vertical="center" wrapText="1"/>
    </xf>
    <xf numFmtId="14" fontId="0" fillId="0" borderId="98" xfId="0" applyNumberFormat="1" applyBorder="1" applyAlignment="1">
      <alignment horizontal="center" vertical="center"/>
    </xf>
    <xf numFmtId="14" fontId="0" fillId="0" borderId="65" xfId="0" applyNumberFormat="1" applyBorder="1" applyAlignment="1">
      <alignment horizontal="center" vertical="center"/>
    </xf>
    <xf numFmtId="14" fontId="0" fillId="0" borderId="16" xfId="0" applyNumberFormat="1" applyBorder="1" applyAlignment="1">
      <alignment horizontal="center" vertical="center"/>
    </xf>
    <xf numFmtId="14" fontId="0" fillId="0" borderId="27" xfId="0" applyNumberFormat="1" applyBorder="1" applyAlignment="1">
      <alignment horizontal="center" vertical="center"/>
    </xf>
    <xf numFmtId="14" fontId="0" fillId="0" borderId="106" xfId="0" applyNumberFormat="1" applyBorder="1" applyAlignment="1">
      <alignment horizontal="center" vertical="center"/>
    </xf>
    <xf numFmtId="0" fontId="0" fillId="0" borderId="43" xfId="0" applyBorder="1" applyAlignment="1">
      <alignment horizontal="left" vertical="center"/>
    </xf>
    <xf numFmtId="0" fontId="0" fillId="0" borderId="29" xfId="0" applyBorder="1" applyAlignment="1">
      <alignment horizontal="left" vertical="center"/>
    </xf>
    <xf numFmtId="0" fontId="235" fillId="0" borderId="72" xfId="0" quotePrefix="1" applyFont="1" applyBorder="1" applyAlignment="1">
      <alignment horizontal="left" vertical="center" wrapText="1"/>
    </xf>
    <xf numFmtId="0" fontId="235" fillId="0" borderId="0" xfId="0" quotePrefix="1" applyFont="1" applyAlignment="1">
      <alignment horizontal="left" vertical="center" wrapText="1"/>
    </xf>
    <xf numFmtId="14" fontId="0" fillId="0" borderId="72" xfId="0" applyNumberFormat="1" applyBorder="1" applyAlignment="1">
      <alignment horizontal="center" vertical="center"/>
    </xf>
    <xf numFmtId="14" fontId="0" fillId="0" borderId="0" xfId="0" applyNumberFormat="1" applyAlignment="1">
      <alignment horizontal="center" vertical="center"/>
    </xf>
    <xf numFmtId="14" fontId="0" fillId="0" borderId="3" xfId="0" applyNumberFormat="1" applyBorder="1" applyAlignment="1">
      <alignment horizontal="center" vertical="center"/>
    </xf>
    <xf numFmtId="14" fontId="0" fillId="0" borderId="34" xfId="0" applyNumberFormat="1" applyBorder="1" applyAlignment="1">
      <alignment horizontal="center" vertical="center"/>
    </xf>
    <xf numFmtId="0" fontId="235" fillId="0" borderId="29" xfId="0" quotePrefix="1" applyFont="1" applyBorder="1" applyAlignment="1">
      <alignment horizontal="left" vertical="center" wrapText="1"/>
    </xf>
    <xf numFmtId="0" fontId="0" fillId="0" borderId="3" xfId="0" applyBorder="1" applyAlignment="1">
      <alignment horizontal="left" vertical="center"/>
    </xf>
    <xf numFmtId="0" fontId="0" fillId="0" borderId="34" xfId="0" applyBorder="1" applyAlignment="1">
      <alignment horizontal="left" vertical="center"/>
    </xf>
    <xf numFmtId="0" fontId="207" fillId="156" borderId="4" xfId="44" applyFont="1" applyFill="1" applyBorder="1" applyAlignment="1">
      <alignment horizontal="justify" vertical="center"/>
    </xf>
    <xf numFmtId="0" fontId="58" fillId="31" borderId="36" xfId="28" applyFont="1" applyFill="1" applyBorder="1" applyAlignment="1">
      <alignment horizontal="center" vertical="center" wrapText="1"/>
    </xf>
    <xf numFmtId="0" fontId="58" fillId="31" borderId="32" xfId="28" applyFont="1" applyFill="1" applyBorder="1" applyAlignment="1">
      <alignment horizontal="center" vertical="center" wrapText="1"/>
    </xf>
    <xf numFmtId="0" fontId="58" fillId="31" borderId="63" xfId="28" applyFont="1" applyFill="1" applyBorder="1" applyAlignment="1">
      <alignment horizontal="center" vertical="center" wrapText="1"/>
    </xf>
    <xf numFmtId="0" fontId="41" fillId="80" borderId="27" xfId="0" applyFont="1" applyFill="1" applyBorder="1" applyAlignment="1">
      <alignment horizontal="left" vertical="center"/>
    </xf>
    <xf numFmtId="0" fontId="41" fillId="80" borderId="109" xfId="0" applyFont="1" applyFill="1" applyBorder="1" applyAlignment="1">
      <alignment horizontal="left" vertical="center"/>
    </xf>
    <xf numFmtId="0" fontId="41" fillId="80" borderId="110" xfId="0" applyFont="1" applyFill="1" applyBorder="1" applyAlignment="1">
      <alignment horizontal="left" vertical="center"/>
    </xf>
    <xf numFmtId="0" fontId="58" fillId="39" borderId="98" xfId="28" applyFont="1" applyFill="1" applyBorder="1" applyAlignment="1">
      <alignment horizontal="center" vertical="center" wrapText="1"/>
    </xf>
    <xf numFmtId="0" fontId="58" fillId="39" borderId="16" xfId="28" applyFont="1" applyFill="1" applyBorder="1" applyAlignment="1">
      <alignment horizontal="center" vertical="center" wrapText="1"/>
    </xf>
    <xf numFmtId="0" fontId="58" fillId="39" borderId="58" xfId="28" applyFont="1" applyFill="1" applyBorder="1" applyAlignment="1">
      <alignment horizontal="center" vertical="center" wrapText="1"/>
    </xf>
    <xf numFmtId="0" fontId="58" fillId="39" borderId="32" xfId="28" applyFont="1" applyFill="1" applyBorder="1" applyAlignment="1">
      <alignment horizontal="center" vertical="center" wrapText="1"/>
    </xf>
    <xf numFmtId="0" fontId="58" fillId="31" borderId="37" xfId="28" applyFont="1" applyFill="1" applyBorder="1" applyAlignment="1">
      <alignment horizontal="center" vertical="center" wrapText="1"/>
    </xf>
    <xf numFmtId="0" fontId="41" fillId="55" borderId="26" xfId="0" applyFont="1" applyFill="1" applyBorder="1" applyAlignment="1">
      <alignment horizontal="center"/>
    </xf>
    <xf numFmtId="0" fontId="41" fillId="55" borderId="59" xfId="0" applyFont="1" applyFill="1" applyBorder="1" applyAlignment="1">
      <alignment horizontal="center"/>
    </xf>
    <xf numFmtId="0" fontId="41" fillId="55" borderId="103" xfId="0" applyFont="1" applyFill="1" applyBorder="1" applyAlignment="1">
      <alignment horizontal="center"/>
    </xf>
    <xf numFmtId="0" fontId="46" fillId="96" borderId="37" xfId="0" applyFont="1" applyFill="1" applyBorder="1" applyAlignment="1">
      <alignment horizontal="center"/>
    </xf>
    <xf numFmtId="0" fontId="46" fillId="96" borderId="73" xfId="0" applyFont="1" applyFill="1" applyBorder="1" applyAlignment="1">
      <alignment horizontal="center"/>
    </xf>
    <xf numFmtId="0" fontId="41" fillId="55" borderId="56" xfId="0" applyFont="1" applyFill="1" applyBorder="1" applyAlignment="1">
      <alignment horizontal="center" vertical="center" wrapText="1"/>
    </xf>
    <xf numFmtId="0" fontId="41" fillId="55" borderId="99" xfId="0" applyFont="1" applyFill="1" applyBorder="1" applyAlignment="1">
      <alignment horizontal="center" vertical="center" wrapText="1"/>
    </xf>
    <xf numFmtId="0" fontId="41" fillId="55" borderId="90" xfId="0" applyFont="1" applyFill="1" applyBorder="1" applyAlignment="1">
      <alignment horizontal="center" vertical="center" wrapText="1"/>
    </xf>
    <xf numFmtId="0" fontId="41" fillId="55" borderId="14" xfId="0" applyFont="1" applyFill="1" applyBorder="1" applyAlignment="1">
      <alignment horizontal="center" vertical="center" wrapText="1"/>
    </xf>
    <xf numFmtId="0" fontId="41" fillId="55" borderId="63" xfId="0" applyFont="1" applyFill="1" applyBorder="1" applyAlignment="1">
      <alignment horizontal="center" vertical="center" wrapText="1"/>
    </xf>
    <xf numFmtId="0" fontId="69" fillId="31" borderId="36" xfId="0" applyFont="1" applyFill="1" applyBorder="1" applyAlignment="1">
      <alignment horizontal="center" vertical="center" wrapText="1"/>
    </xf>
    <xf numFmtId="0" fontId="69" fillId="31" borderId="37" xfId="0" applyFont="1" applyFill="1" applyBorder="1" applyAlignment="1">
      <alignment horizontal="center" vertical="center" wrapText="1"/>
    </xf>
    <xf numFmtId="0" fontId="69" fillId="31" borderId="73" xfId="0" applyFont="1" applyFill="1" applyBorder="1" applyAlignment="1">
      <alignment horizontal="center" vertical="center" wrapText="1"/>
    </xf>
    <xf numFmtId="0" fontId="58" fillId="39" borderId="36" xfId="28" applyFont="1" applyFill="1" applyBorder="1" applyAlignment="1">
      <alignment horizontal="center" vertical="center" wrapText="1"/>
    </xf>
    <xf numFmtId="0" fontId="58" fillId="39" borderId="65" xfId="28" applyFont="1" applyFill="1" applyBorder="1" applyAlignment="1">
      <alignment horizontal="center" vertical="center" wrapText="1"/>
    </xf>
    <xf numFmtId="0" fontId="41" fillId="80" borderId="98" xfId="0" applyFont="1" applyFill="1" applyBorder="1" applyAlignment="1">
      <alignment horizontal="center"/>
    </xf>
    <xf numFmtId="0" fontId="41" fillId="80" borderId="16" xfId="0" applyFont="1" applyFill="1" applyBorder="1" applyAlignment="1">
      <alignment horizontal="center"/>
    </xf>
    <xf numFmtId="0" fontId="46" fillId="97" borderId="36" xfId="0" applyFont="1" applyFill="1" applyBorder="1" applyAlignment="1">
      <alignment horizontal="center" vertical="center"/>
    </xf>
    <xf numFmtId="0" fontId="46" fillId="97" borderId="37" xfId="0" applyFont="1" applyFill="1" applyBorder="1" applyAlignment="1">
      <alignment horizontal="center" vertical="center"/>
    </xf>
    <xf numFmtId="0" fontId="46" fillId="97" borderId="73" xfId="0" applyFont="1" applyFill="1" applyBorder="1" applyAlignment="1">
      <alignment horizontal="center" vertical="center"/>
    </xf>
    <xf numFmtId="0" fontId="193" fillId="0" borderId="98" xfId="0" applyFont="1" applyBorder="1" applyAlignment="1">
      <alignment horizontal="justify" vertical="center" wrapText="1" readingOrder="1"/>
    </xf>
    <xf numFmtId="0" fontId="193" fillId="0" borderId="56" xfId="0" applyFont="1" applyBorder="1" applyAlignment="1">
      <alignment horizontal="justify" vertical="center" wrapText="1" readingOrder="1"/>
    </xf>
    <xf numFmtId="0" fontId="193" fillId="0" borderId="99" xfId="0" applyFont="1" applyBorder="1" applyAlignment="1">
      <alignment horizontal="justify" vertical="center" wrapText="1" readingOrder="1"/>
    </xf>
    <xf numFmtId="0" fontId="193" fillId="0" borderId="16" xfId="0" applyFont="1" applyBorder="1" applyAlignment="1">
      <alignment horizontal="justify" vertical="center" wrapText="1" readingOrder="1"/>
    </xf>
    <xf numFmtId="0" fontId="193" fillId="0" borderId="0" xfId="0" applyFont="1" applyAlignment="1">
      <alignment horizontal="justify" vertical="center" wrapText="1" readingOrder="1"/>
    </xf>
    <xf numFmtId="0" fontId="193" fillId="0" borderId="18" xfId="0" applyFont="1" applyBorder="1" applyAlignment="1">
      <alignment horizontal="justify" vertical="center" wrapText="1" readingOrder="1"/>
    </xf>
    <xf numFmtId="0" fontId="193" fillId="0" borderId="65" xfId="0" applyFont="1" applyBorder="1" applyAlignment="1">
      <alignment horizontal="justify" vertical="center" wrapText="1" readingOrder="1"/>
    </xf>
    <xf numFmtId="0" fontId="193" fillId="0" borderId="52" xfId="0" applyFont="1" applyBorder="1" applyAlignment="1">
      <alignment horizontal="justify" vertical="center" wrapText="1" readingOrder="1"/>
    </xf>
    <xf numFmtId="0" fontId="193" fillId="0" borderId="89" xfId="0" applyFont="1" applyBorder="1" applyAlignment="1">
      <alignment horizontal="justify" vertical="center" wrapText="1" readingOrder="1"/>
    </xf>
    <xf numFmtId="0" fontId="0" fillId="0" borderId="0" xfId="0" applyAlignment="1">
      <alignment horizontal="center"/>
    </xf>
    <xf numFmtId="0" fontId="67" fillId="0" borderId="0" xfId="0" applyFont="1" applyAlignment="1">
      <alignment horizontal="center"/>
    </xf>
    <xf numFmtId="0" fontId="46" fillId="36" borderId="4" xfId="0" applyFont="1" applyFill="1" applyBorder="1" applyAlignment="1">
      <alignment horizontal="center" vertical="center" wrapText="1"/>
    </xf>
    <xf numFmtId="0" fontId="41" fillId="36" borderId="36" xfId="0" applyFont="1" applyFill="1" applyBorder="1" applyAlignment="1">
      <alignment horizontal="center" vertical="center" wrapText="1"/>
    </xf>
    <xf numFmtId="0" fontId="37" fillId="38" borderId="38" xfId="0" applyFont="1" applyFill="1" applyBorder="1" applyAlignment="1">
      <alignment horizontal="center" vertical="center" wrapText="1"/>
    </xf>
    <xf numFmtId="0" fontId="37" fillId="38" borderId="73" xfId="0" applyFont="1" applyFill="1" applyBorder="1" applyAlignment="1">
      <alignment horizontal="center" vertical="center" wrapText="1"/>
    </xf>
    <xf numFmtId="0" fontId="46" fillId="73" borderId="65" xfId="0" applyFont="1" applyFill="1" applyBorder="1" applyAlignment="1">
      <alignment horizontal="center" wrapText="1"/>
    </xf>
    <xf numFmtId="0" fontId="46" fillId="73" borderId="89" xfId="0" applyFont="1" applyFill="1" applyBorder="1" applyAlignment="1">
      <alignment horizontal="center" wrapText="1"/>
    </xf>
    <xf numFmtId="0" fontId="46" fillId="73" borderId="65" xfId="0" applyFont="1" applyFill="1" applyBorder="1" applyAlignment="1">
      <alignment horizontal="center" vertical="center" wrapText="1"/>
    </xf>
    <xf numFmtId="0" fontId="46" fillId="73" borderId="52" xfId="0" applyFont="1" applyFill="1" applyBorder="1" applyAlignment="1">
      <alignment horizontal="center" vertical="center" wrapText="1"/>
    </xf>
    <xf numFmtId="0" fontId="46" fillId="73" borderId="89" xfId="0" applyFont="1" applyFill="1" applyBorder="1" applyAlignment="1">
      <alignment horizontal="center" vertical="center" wrapText="1"/>
    </xf>
    <xf numFmtId="0" fontId="41" fillId="38" borderId="65" xfId="0" applyFont="1" applyFill="1" applyBorder="1" applyAlignment="1">
      <alignment horizontal="center" vertical="center" wrapText="1"/>
    </xf>
    <xf numFmtId="0" fontId="41" fillId="38" borderId="36" xfId="0" applyFont="1" applyFill="1" applyBorder="1" applyAlignment="1">
      <alignment horizontal="center" vertical="center" wrapText="1"/>
    </xf>
    <xf numFmtId="0" fontId="39" fillId="38" borderId="73" xfId="0" applyFont="1" applyFill="1" applyBorder="1" applyAlignment="1">
      <alignment horizontal="center" vertical="center" wrapText="1"/>
    </xf>
    <xf numFmtId="0" fontId="41" fillId="36" borderId="65" xfId="0" applyFont="1" applyFill="1" applyBorder="1" applyAlignment="1">
      <alignment horizontal="center" vertical="center" wrapText="1"/>
    </xf>
    <xf numFmtId="0" fontId="41" fillId="36" borderId="47" xfId="0" applyFont="1" applyFill="1" applyBorder="1" applyAlignment="1">
      <alignment horizontal="center" vertical="center" wrapText="1"/>
    </xf>
    <xf numFmtId="0" fontId="41" fillId="36" borderId="40" xfId="0" applyFont="1" applyFill="1" applyBorder="1" applyAlignment="1">
      <alignment horizontal="center" vertical="center" wrapText="1"/>
    </xf>
    <xf numFmtId="0" fontId="41" fillId="36" borderId="48" xfId="0" applyFont="1" applyFill="1" applyBorder="1" applyAlignment="1">
      <alignment horizontal="center" vertical="center" wrapText="1"/>
    </xf>
    <xf numFmtId="0" fontId="41" fillId="39" borderId="17" xfId="0" applyFont="1" applyFill="1" applyBorder="1" applyAlignment="1">
      <alignment horizontal="center"/>
    </xf>
    <xf numFmtId="0" fontId="46" fillId="40" borderId="26" xfId="0" applyFont="1" applyFill="1" applyBorder="1" applyAlignment="1">
      <alignment horizontal="center" vertical="center" wrapText="1"/>
    </xf>
    <xf numFmtId="0" fontId="60" fillId="25" borderId="74" xfId="0" applyFont="1" applyFill="1" applyBorder="1" applyAlignment="1">
      <alignment horizontal="center" vertical="center"/>
    </xf>
    <xf numFmtId="0" fontId="41" fillId="39" borderId="47" xfId="0" applyFont="1" applyFill="1" applyBorder="1" applyAlignment="1">
      <alignment horizontal="center" vertical="center" wrapText="1"/>
    </xf>
    <xf numFmtId="0" fontId="46" fillId="39" borderId="38" xfId="0" applyFont="1" applyFill="1" applyBorder="1" applyAlignment="1">
      <alignment horizontal="center" vertical="center" wrapText="1"/>
    </xf>
    <xf numFmtId="0" fontId="41" fillId="39" borderId="53" xfId="0" applyFont="1" applyFill="1" applyBorder="1" applyAlignment="1">
      <alignment horizontal="center" vertical="center" wrapText="1"/>
    </xf>
    <xf numFmtId="0" fontId="60" fillId="13" borderId="4" xfId="0" applyFont="1" applyFill="1" applyBorder="1" applyAlignment="1">
      <alignment horizontal="center" vertical="center" wrapText="1"/>
    </xf>
    <xf numFmtId="0" fontId="41" fillId="13" borderId="110" xfId="0" applyFont="1" applyFill="1" applyBorder="1" applyAlignment="1">
      <alignment horizontal="center" vertical="center" wrapText="1"/>
    </xf>
    <xf numFmtId="0" fontId="46" fillId="13" borderId="4" xfId="0" applyFont="1" applyFill="1" applyBorder="1" applyAlignment="1">
      <alignment horizontal="center" vertical="center" wrapText="1"/>
    </xf>
    <xf numFmtId="0" fontId="41" fillId="33" borderId="26" xfId="0" applyFont="1" applyFill="1" applyBorder="1" applyAlignment="1">
      <alignment horizontal="center"/>
    </xf>
    <xf numFmtId="0" fontId="41" fillId="34" borderId="38" xfId="0" applyFont="1" applyFill="1" applyBorder="1" applyAlignment="1">
      <alignment horizontal="center" vertical="center" wrapText="1"/>
    </xf>
    <xf numFmtId="0" fontId="41" fillId="34" borderId="73" xfId="0" applyFont="1" applyFill="1" applyBorder="1" applyAlignment="1">
      <alignment horizontal="center" vertical="center" wrapText="1"/>
    </xf>
    <xf numFmtId="0" fontId="60" fillId="34" borderId="74" xfId="0" applyFont="1" applyFill="1" applyBorder="1" applyAlignment="1">
      <alignment horizontal="center"/>
    </xf>
    <xf numFmtId="0" fontId="53" fillId="15" borderId="98" xfId="0" applyFont="1" applyFill="1" applyBorder="1" applyAlignment="1">
      <alignment horizontal="center" vertical="center" wrapText="1"/>
    </xf>
    <xf numFmtId="0" fontId="53" fillId="15" borderId="56" xfId="0" applyFont="1" applyFill="1" applyBorder="1" applyAlignment="1">
      <alignment horizontal="center" vertical="center" wrapText="1"/>
    </xf>
    <xf numFmtId="0" fontId="53" fillId="15" borderId="99" xfId="0" applyFont="1" applyFill="1" applyBorder="1" applyAlignment="1">
      <alignment horizontal="center" vertical="center" wrapText="1"/>
    </xf>
    <xf numFmtId="0" fontId="53" fillId="15" borderId="65" xfId="0" applyFont="1" applyFill="1" applyBorder="1" applyAlignment="1">
      <alignment horizontal="center" vertical="center" wrapText="1"/>
    </xf>
    <xf numFmtId="0" fontId="53" fillId="15" borderId="52" xfId="0" applyFont="1" applyFill="1" applyBorder="1" applyAlignment="1">
      <alignment horizontal="center" vertical="center" wrapText="1"/>
    </xf>
    <xf numFmtId="0" fontId="53" fillId="15" borderId="89" xfId="0" applyFont="1" applyFill="1" applyBorder="1" applyAlignment="1">
      <alignment horizontal="center" vertical="center" wrapText="1"/>
    </xf>
    <xf numFmtId="0" fontId="48" fillId="73" borderId="36" xfId="0" applyFont="1" applyFill="1" applyBorder="1" applyAlignment="1">
      <alignment horizontal="center" vertical="center"/>
    </xf>
    <xf numFmtId="0" fontId="48" fillId="73" borderId="73" xfId="0" applyFont="1" applyFill="1" applyBorder="1" applyAlignment="1">
      <alignment horizontal="center" vertical="center"/>
    </xf>
    <xf numFmtId="0" fontId="48" fillId="73" borderId="98" xfId="0" applyFont="1" applyFill="1" applyBorder="1" applyAlignment="1">
      <alignment horizontal="center" vertical="center"/>
    </xf>
    <xf numFmtId="0" fontId="48" fillId="73" borderId="56" xfId="0" applyFont="1" applyFill="1" applyBorder="1" applyAlignment="1">
      <alignment horizontal="center" vertical="center"/>
    </xf>
    <xf numFmtId="0" fontId="48" fillId="73" borderId="99" xfId="0" applyFont="1" applyFill="1" applyBorder="1" applyAlignment="1">
      <alignment horizontal="center" vertical="center"/>
    </xf>
    <xf numFmtId="0" fontId="213" fillId="67" borderId="0" xfId="0" applyFont="1" applyFill="1" applyAlignment="1">
      <alignment horizontal="justify" vertical="center" wrapText="1"/>
    </xf>
    <xf numFmtId="0" fontId="60" fillId="67" borderId="0" xfId="0" applyFont="1" applyFill="1" applyAlignment="1">
      <alignment horizontal="justify" vertical="center" wrapText="1"/>
    </xf>
    <xf numFmtId="0" fontId="41" fillId="13" borderId="4" xfId="0" applyFont="1" applyFill="1" applyBorder="1" applyAlignment="1">
      <alignment horizontal="center"/>
    </xf>
    <xf numFmtId="0" fontId="60" fillId="13" borderId="73" xfId="0" applyFont="1" applyFill="1" applyBorder="1" applyAlignment="1">
      <alignment horizontal="center" vertical="center" wrapText="1"/>
    </xf>
    <xf numFmtId="0" fontId="60" fillId="32" borderId="4" xfId="0" applyFont="1" applyFill="1" applyBorder="1" applyAlignment="1">
      <alignment horizontal="center" vertical="center"/>
    </xf>
    <xf numFmtId="0" fontId="60" fillId="13" borderId="110" xfId="0" applyFont="1" applyFill="1" applyBorder="1" applyAlignment="1">
      <alignment horizontal="center" vertical="center" wrapText="1"/>
    </xf>
    <xf numFmtId="0" fontId="41" fillId="39" borderId="36" xfId="0" applyFont="1" applyFill="1" applyBorder="1" applyAlignment="1">
      <alignment horizontal="center" vertical="center" wrapText="1"/>
    </xf>
    <xf numFmtId="0" fontId="41" fillId="28" borderId="26" xfId="0" applyFont="1" applyFill="1" applyBorder="1" applyAlignment="1">
      <alignment horizontal="center" vertical="center" wrapText="1"/>
    </xf>
    <xf numFmtId="0" fontId="41" fillId="28" borderId="17" xfId="0" applyFont="1" applyFill="1" applyBorder="1" applyAlignment="1">
      <alignment horizontal="center" vertical="center" wrapText="1"/>
    </xf>
    <xf numFmtId="0" fontId="41" fillId="28" borderId="65" xfId="0" applyFont="1" applyFill="1" applyBorder="1" applyAlignment="1">
      <alignment horizontal="center" vertical="center" wrapText="1"/>
    </xf>
    <xf numFmtId="0" fontId="41" fillId="28" borderId="36" xfId="0" applyFont="1" applyFill="1" applyBorder="1" applyAlignment="1">
      <alignment horizontal="center" vertical="center" wrapText="1"/>
    </xf>
    <xf numFmtId="0" fontId="41" fillId="40" borderId="38" xfId="0" applyFont="1" applyFill="1" applyBorder="1" applyAlignment="1">
      <alignment horizontal="center" vertical="center" wrapText="1"/>
    </xf>
    <xf numFmtId="0" fontId="41" fillId="39" borderId="65" xfId="0" applyFont="1" applyFill="1" applyBorder="1" applyAlignment="1">
      <alignment horizontal="center" vertical="center" wrapText="1"/>
    </xf>
    <xf numFmtId="0" fontId="41" fillId="28" borderId="17" xfId="0" applyFont="1" applyFill="1" applyBorder="1" applyAlignment="1">
      <alignment horizontal="center"/>
    </xf>
    <xf numFmtId="0" fontId="41" fillId="28" borderId="38" xfId="0" applyFont="1" applyFill="1" applyBorder="1" applyAlignment="1">
      <alignment horizontal="center" vertical="center" wrapText="1"/>
    </xf>
    <xf numFmtId="0" fontId="41" fillId="28" borderId="74" xfId="0" applyFont="1" applyFill="1" applyBorder="1" applyAlignment="1">
      <alignment horizontal="center"/>
    </xf>
    <xf numFmtId="0" fontId="58" fillId="31" borderId="73" xfId="28" applyFont="1" applyFill="1" applyBorder="1" applyAlignment="1">
      <alignment horizontal="center" vertical="center" wrapText="1"/>
    </xf>
    <xf numFmtId="0" fontId="58" fillId="39" borderId="18" xfId="28" applyFont="1" applyFill="1" applyBorder="1" applyAlignment="1">
      <alignment horizontal="center" vertical="center" wrapText="1"/>
    </xf>
    <xf numFmtId="0" fontId="97" fillId="67" borderId="98" xfId="0" applyFont="1" applyFill="1" applyBorder="1" applyAlignment="1">
      <alignment horizontal="center"/>
    </xf>
    <xf numFmtId="0" fontId="97" fillId="67" borderId="99" xfId="0" applyFont="1" applyFill="1" applyBorder="1" applyAlignment="1">
      <alignment horizontal="center"/>
    </xf>
    <xf numFmtId="0" fontId="27" fillId="67" borderId="16" xfId="0" applyFont="1" applyFill="1" applyBorder="1" applyAlignment="1">
      <alignment horizontal="center" vertical="center" wrapText="1"/>
    </xf>
    <xf numFmtId="0" fontId="27" fillId="67" borderId="18" xfId="0" applyFont="1" applyFill="1" applyBorder="1" applyAlignment="1">
      <alignment horizontal="center" vertical="center" wrapText="1"/>
    </xf>
    <xf numFmtId="0" fontId="46" fillId="97" borderId="36" xfId="0" applyFont="1" applyFill="1" applyBorder="1" applyAlignment="1">
      <alignment horizontal="center"/>
    </xf>
    <xf numFmtId="0" fontId="46" fillId="97" borderId="37" xfId="0" applyFont="1" applyFill="1" applyBorder="1" applyAlignment="1">
      <alignment horizontal="center"/>
    </xf>
    <xf numFmtId="0" fontId="46" fillId="97" borderId="73" xfId="0" applyFont="1" applyFill="1" applyBorder="1" applyAlignment="1">
      <alignment horizontal="center"/>
    </xf>
    <xf numFmtId="0" fontId="41" fillId="55" borderId="98" xfId="0" applyFont="1" applyFill="1" applyBorder="1" applyAlignment="1">
      <alignment horizontal="center"/>
    </xf>
    <xf numFmtId="0" fontId="41" fillId="55" borderId="16" xfId="0" applyFont="1" applyFill="1" applyBorder="1" applyAlignment="1">
      <alignment horizontal="center"/>
    </xf>
    <xf numFmtId="0" fontId="41" fillId="55" borderId="65" xfId="0" applyFont="1" applyFill="1" applyBorder="1" applyAlignment="1">
      <alignment horizontal="center"/>
    </xf>
    <xf numFmtId="0" fontId="46" fillId="96" borderId="36" xfId="0" applyFont="1" applyFill="1" applyBorder="1" applyAlignment="1">
      <alignment horizontal="center"/>
    </xf>
    <xf numFmtId="0" fontId="41" fillId="55" borderId="98" xfId="0" applyFont="1" applyFill="1" applyBorder="1" applyAlignment="1">
      <alignment horizontal="center" vertical="center" wrapText="1"/>
    </xf>
    <xf numFmtId="0" fontId="41" fillId="55" borderId="36" xfId="0" applyFont="1" applyFill="1" applyBorder="1" applyAlignment="1">
      <alignment horizontal="center" vertical="center" wrapText="1"/>
    </xf>
    <xf numFmtId="0" fontId="41" fillId="55" borderId="37" xfId="0" applyFont="1" applyFill="1" applyBorder="1" applyAlignment="1">
      <alignment horizontal="center" vertical="center" wrapText="1"/>
    </xf>
    <xf numFmtId="0" fontId="41" fillId="55" borderId="73" xfId="0" applyFont="1" applyFill="1" applyBorder="1" applyAlignment="1">
      <alignment horizontal="center" vertical="center" wrapText="1"/>
    </xf>
    <xf numFmtId="0" fontId="46" fillId="40" borderId="36" xfId="0" applyFont="1" applyFill="1" applyBorder="1" applyAlignment="1">
      <alignment horizontal="center" vertical="center" wrapText="1"/>
    </xf>
    <xf numFmtId="0" fontId="46" fillId="40" borderId="73" xfId="0" applyFont="1" applyFill="1" applyBorder="1" applyAlignment="1">
      <alignment horizontal="center" vertical="center" wrapText="1"/>
    </xf>
    <xf numFmtId="0" fontId="48" fillId="40" borderId="98" xfId="0" applyFont="1" applyFill="1" applyBorder="1" applyAlignment="1">
      <alignment horizontal="center" vertical="center" wrapText="1"/>
    </xf>
    <xf numFmtId="0" fontId="48" fillId="40" borderId="56" xfId="0" applyFont="1" applyFill="1" applyBorder="1" applyAlignment="1">
      <alignment horizontal="center" vertical="center" wrapText="1"/>
    </xf>
    <xf numFmtId="0" fontId="48" fillId="40" borderId="99" xfId="0" applyFont="1" applyFill="1" applyBorder="1" applyAlignment="1">
      <alignment horizontal="center" vertical="center" wrapText="1"/>
    </xf>
    <xf numFmtId="0" fontId="46" fillId="40" borderId="65" xfId="0" applyFont="1" applyFill="1" applyBorder="1" applyAlignment="1">
      <alignment horizontal="center" vertical="center" wrapText="1"/>
    </xf>
    <xf numFmtId="0" fontId="46" fillId="40" borderId="52" xfId="0" applyFont="1" applyFill="1" applyBorder="1" applyAlignment="1">
      <alignment horizontal="center" vertical="center" wrapText="1"/>
    </xf>
    <xf numFmtId="0" fontId="46" fillId="40" borderId="89" xfId="0" applyFont="1" applyFill="1" applyBorder="1" applyAlignment="1">
      <alignment horizontal="center" vertical="center" wrapText="1"/>
    </xf>
    <xf numFmtId="0" fontId="48" fillId="40" borderId="27" xfId="0" applyFont="1" applyFill="1" applyBorder="1" applyAlignment="1">
      <alignment horizontal="center" vertical="center" wrapText="1"/>
    </xf>
    <xf numFmtId="0" fontId="48" fillId="40" borderId="110" xfId="0" applyFont="1" applyFill="1" applyBorder="1" applyAlignment="1">
      <alignment horizontal="center" vertical="center" wrapText="1"/>
    </xf>
    <xf numFmtId="0" fontId="176" fillId="67" borderId="98" xfId="0" applyFont="1" applyFill="1" applyBorder="1" applyAlignment="1">
      <alignment horizontal="justify" vertical="center" readingOrder="1"/>
    </xf>
    <xf numFmtId="0" fontId="176" fillId="67" borderId="56" xfId="0" applyFont="1" applyFill="1" applyBorder="1" applyAlignment="1">
      <alignment horizontal="justify" vertical="center" readingOrder="1"/>
    </xf>
    <xf numFmtId="0" fontId="176" fillId="67" borderId="99" xfId="0" applyFont="1" applyFill="1" applyBorder="1" applyAlignment="1">
      <alignment horizontal="justify" vertical="center" readingOrder="1"/>
    </xf>
    <xf numFmtId="0" fontId="176" fillId="67" borderId="16" xfId="0" applyFont="1" applyFill="1" applyBorder="1" applyAlignment="1">
      <alignment horizontal="justify" vertical="center" readingOrder="1"/>
    </xf>
    <xf numFmtId="0" fontId="176" fillId="67" borderId="0" xfId="0" applyFont="1" applyFill="1" applyAlignment="1">
      <alignment horizontal="justify" vertical="center" readingOrder="1"/>
    </xf>
    <xf numFmtId="0" fontId="176" fillId="67" borderId="18" xfId="0" applyFont="1" applyFill="1" applyBorder="1" applyAlignment="1">
      <alignment horizontal="justify" vertical="center" readingOrder="1"/>
    </xf>
    <xf numFmtId="0" fontId="176" fillId="67" borderId="65" xfId="0" applyFont="1" applyFill="1" applyBorder="1" applyAlignment="1">
      <alignment horizontal="justify" vertical="center" readingOrder="1"/>
    </xf>
    <xf numFmtId="0" fontId="176" fillId="67" borderId="52" xfId="0" applyFont="1" applyFill="1" applyBorder="1" applyAlignment="1">
      <alignment horizontal="justify" vertical="center" readingOrder="1"/>
    </xf>
    <xf numFmtId="0" fontId="176" fillId="67" borderId="89" xfId="0" applyFont="1" applyFill="1" applyBorder="1" applyAlignment="1">
      <alignment horizontal="justify" vertical="center" readingOrder="1"/>
    </xf>
    <xf numFmtId="0" fontId="46" fillId="67" borderId="98" xfId="0" applyFont="1" applyFill="1" applyBorder="1" applyAlignment="1">
      <alignment horizontal="justify" vertical="center" wrapText="1"/>
    </xf>
    <xf numFmtId="0" fontId="46" fillId="67" borderId="56" xfId="0" applyFont="1" applyFill="1" applyBorder="1" applyAlignment="1">
      <alignment horizontal="justify" vertical="center" wrapText="1"/>
    </xf>
    <xf numFmtId="0" fontId="46" fillId="67" borderId="99" xfId="0" applyFont="1" applyFill="1" applyBorder="1" applyAlignment="1">
      <alignment horizontal="justify" vertical="center" wrapText="1"/>
    </xf>
    <xf numFmtId="0" fontId="46" fillId="67" borderId="16" xfId="0" applyFont="1" applyFill="1" applyBorder="1" applyAlignment="1">
      <alignment horizontal="justify" vertical="center" wrapText="1"/>
    </xf>
    <xf numFmtId="0" fontId="46" fillId="67" borderId="0" xfId="0" applyFont="1" applyFill="1" applyAlignment="1">
      <alignment horizontal="justify" vertical="center" wrapText="1"/>
    </xf>
    <xf numFmtId="0" fontId="46" fillId="67" borderId="18" xfId="0" applyFont="1" applyFill="1" applyBorder="1" applyAlignment="1">
      <alignment horizontal="justify" vertical="center" wrapText="1"/>
    </xf>
    <xf numFmtId="0" fontId="46" fillId="67" borderId="65" xfId="0" applyFont="1" applyFill="1" applyBorder="1" applyAlignment="1">
      <alignment horizontal="justify" vertical="center" wrapText="1"/>
    </xf>
    <xf numFmtId="0" fontId="46" fillId="67" borderId="52" xfId="0" applyFont="1" applyFill="1" applyBorder="1" applyAlignment="1">
      <alignment horizontal="justify" vertical="center" wrapText="1"/>
    </xf>
    <xf numFmtId="0" fontId="46" fillId="67" borderId="89" xfId="0" applyFont="1" applyFill="1" applyBorder="1" applyAlignment="1">
      <alignment horizontal="justify" vertical="center" wrapText="1"/>
    </xf>
    <xf numFmtId="0" fontId="60" fillId="67" borderId="98" xfId="0" applyFont="1" applyFill="1" applyBorder="1" applyAlignment="1">
      <alignment horizontal="justify" vertical="center" wrapText="1"/>
    </xf>
    <xf numFmtId="0" fontId="60" fillId="67" borderId="56" xfId="0" applyFont="1" applyFill="1" applyBorder="1" applyAlignment="1">
      <alignment horizontal="justify" vertical="center" wrapText="1"/>
    </xf>
    <xf numFmtId="0" fontId="60" fillId="67" borderId="99" xfId="0" applyFont="1" applyFill="1" applyBorder="1" applyAlignment="1">
      <alignment horizontal="justify" vertical="center" wrapText="1"/>
    </xf>
    <xf numFmtId="0" fontId="60" fillId="67" borderId="16" xfId="0" applyFont="1" applyFill="1" applyBorder="1" applyAlignment="1">
      <alignment horizontal="justify" vertical="center" wrapText="1"/>
    </xf>
    <xf numFmtId="0" fontId="60" fillId="67" borderId="18" xfId="0" applyFont="1" applyFill="1" applyBorder="1" applyAlignment="1">
      <alignment horizontal="justify" vertical="center" wrapText="1"/>
    </xf>
    <xf numFmtId="0" fontId="60" fillId="67" borderId="65" xfId="0" applyFont="1" applyFill="1" applyBorder="1" applyAlignment="1">
      <alignment horizontal="justify" vertical="center" wrapText="1"/>
    </xf>
    <xf numFmtId="0" fontId="60" fillId="67" borderId="52" xfId="0" applyFont="1" applyFill="1" applyBorder="1" applyAlignment="1">
      <alignment horizontal="justify" vertical="center" wrapText="1"/>
    </xf>
    <xf numFmtId="0" fontId="60" fillId="67" borderId="89" xfId="0" applyFont="1" applyFill="1" applyBorder="1" applyAlignment="1">
      <alignment horizontal="justify" vertical="center" wrapText="1"/>
    </xf>
    <xf numFmtId="0" fontId="60" fillId="67" borderId="98" xfId="0" applyFont="1" applyFill="1" applyBorder="1" applyAlignment="1">
      <alignment horizontal="center" vertical="center" wrapText="1"/>
    </xf>
    <xf numFmtId="0" fontId="60" fillId="67" borderId="56" xfId="0" applyFont="1" applyFill="1" applyBorder="1" applyAlignment="1">
      <alignment horizontal="center" vertical="center" wrapText="1"/>
    </xf>
    <xf numFmtId="0" fontId="60" fillId="67" borderId="99" xfId="0" applyFont="1" applyFill="1" applyBorder="1" applyAlignment="1">
      <alignment horizontal="center" vertical="center" wrapText="1"/>
    </xf>
    <xf numFmtId="0" fontId="60" fillId="67" borderId="16" xfId="0" applyFont="1" applyFill="1" applyBorder="1" applyAlignment="1">
      <alignment horizontal="center" vertical="center" wrapText="1"/>
    </xf>
    <xf numFmtId="0" fontId="60" fillId="67" borderId="0" xfId="0" applyFont="1" applyFill="1" applyAlignment="1">
      <alignment horizontal="center" vertical="center" wrapText="1"/>
    </xf>
    <xf numFmtId="0" fontId="60" fillId="67" borderId="18" xfId="0" applyFont="1" applyFill="1" applyBorder="1" applyAlignment="1">
      <alignment horizontal="center" vertical="center" wrapText="1"/>
    </xf>
    <xf numFmtId="0" fontId="60" fillId="67" borderId="65" xfId="0" applyFont="1" applyFill="1" applyBorder="1" applyAlignment="1">
      <alignment horizontal="center" vertical="center" wrapText="1"/>
    </xf>
    <xf numFmtId="0" fontId="60" fillId="67" borderId="52" xfId="0" applyFont="1" applyFill="1" applyBorder="1" applyAlignment="1">
      <alignment horizontal="center" vertical="center" wrapText="1"/>
    </xf>
    <xf numFmtId="0" fontId="60" fillId="67" borderId="89" xfId="0" applyFont="1" applyFill="1" applyBorder="1" applyAlignment="1">
      <alignment horizontal="center" vertical="center" wrapText="1"/>
    </xf>
    <xf numFmtId="0" fontId="180" fillId="67" borderId="98" xfId="0" applyFont="1" applyFill="1" applyBorder="1" applyAlignment="1">
      <alignment horizontal="justify" vertical="center" wrapText="1" readingOrder="1"/>
    </xf>
    <xf numFmtId="0" fontId="180" fillId="67" borderId="56" xfId="0" applyFont="1" applyFill="1" applyBorder="1" applyAlignment="1">
      <alignment horizontal="justify" vertical="center" wrapText="1" readingOrder="1"/>
    </xf>
    <xf numFmtId="0" fontId="180" fillId="67" borderId="99" xfId="0" applyFont="1" applyFill="1" applyBorder="1" applyAlignment="1">
      <alignment horizontal="justify" vertical="center" wrapText="1" readingOrder="1"/>
    </xf>
    <xf numFmtId="0" fontId="180" fillId="67" borderId="16" xfId="0" applyFont="1" applyFill="1" applyBorder="1" applyAlignment="1">
      <alignment horizontal="justify" vertical="center" wrapText="1" readingOrder="1"/>
    </xf>
    <xf numFmtId="0" fontId="180" fillId="67" borderId="0" xfId="0" applyFont="1" applyFill="1" applyAlignment="1">
      <alignment horizontal="justify" vertical="center" wrapText="1" readingOrder="1"/>
    </xf>
    <xf numFmtId="0" fontId="180" fillId="67" borderId="18" xfId="0" applyFont="1" applyFill="1" applyBorder="1" applyAlignment="1">
      <alignment horizontal="justify" vertical="center" wrapText="1" readingOrder="1"/>
    </xf>
    <xf numFmtId="0" fontId="180" fillId="67" borderId="65" xfId="0" applyFont="1" applyFill="1" applyBorder="1" applyAlignment="1">
      <alignment horizontal="justify" vertical="center" wrapText="1" readingOrder="1"/>
    </xf>
    <xf numFmtId="0" fontId="180" fillId="67" borderId="52" xfId="0" applyFont="1" applyFill="1" applyBorder="1" applyAlignment="1">
      <alignment horizontal="justify" vertical="center" wrapText="1" readingOrder="1"/>
    </xf>
    <xf numFmtId="0" fontId="180" fillId="67" borderId="89" xfId="0" applyFont="1" applyFill="1" applyBorder="1" applyAlignment="1">
      <alignment horizontal="justify" vertical="center" wrapText="1" readingOrder="1"/>
    </xf>
    <xf numFmtId="0" fontId="176" fillId="67" borderId="98" xfId="0" applyFont="1" applyFill="1" applyBorder="1" applyAlignment="1">
      <alignment horizontal="justify" vertical="center" wrapText="1" readingOrder="1"/>
    </xf>
    <xf numFmtId="0" fontId="176" fillId="67" borderId="56" xfId="0" applyFont="1" applyFill="1" applyBorder="1" applyAlignment="1">
      <alignment horizontal="justify" vertical="center" wrapText="1" readingOrder="1"/>
    </xf>
    <xf numFmtId="0" fontId="176" fillId="67" borderId="99" xfId="0" applyFont="1" applyFill="1" applyBorder="1" applyAlignment="1">
      <alignment horizontal="justify" vertical="center" wrapText="1" readingOrder="1"/>
    </xf>
    <xf numFmtId="0" fontId="176" fillId="67" borderId="16" xfId="0" applyFont="1" applyFill="1" applyBorder="1" applyAlignment="1">
      <alignment horizontal="justify" vertical="center" wrapText="1" readingOrder="1"/>
    </xf>
    <xf numFmtId="0" fontId="176" fillId="67" borderId="0" xfId="0" applyFont="1" applyFill="1" applyAlignment="1">
      <alignment horizontal="justify" vertical="center" wrapText="1" readingOrder="1"/>
    </xf>
    <xf numFmtId="0" fontId="176" fillId="67" borderId="18" xfId="0" applyFont="1" applyFill="1" applyBorder="1" applyAlignment="1">
      <alignment horizontal="justify" vertical="center" wrapText="1" readingOrder="1"/>
    </xf>
    <xf numFmtId="0" fontId="176" fillId="67" borderId="65" xfId="0" applyFont="1" applyFill="1" applyBorder="1" applyAlignment="1">
      <alignment horizontal="justify" vertical="center" wrapText="1" readingOrder="1"/>
    </xf>
    <xf numFmtId="0" fontId="176" fillId="67" borderId="52" xfId="0" applyFont="1" applyFill="1" applyBorder="1" applyAlignment="1">
      <alignment horizontal="justify" vertical="center" wrapText="1" readingOrder="1"/>
    </xf>
    <xf numFmtId="0" fontId="176" fillId="67" borderId="89" xfId="0" applyFont="1" applyFill="1" applyBorder="1" applyAlignment="1">
      <alignment horizontal="justify" vertical="center" wrapText="1" readingOrder="1"/>
    </xf>
    <xf numFmtId="0" fontId="171" fillId="67" borderId="98" xfId="0" applyFont="1" applyFill="1" applyBorder="1" applyAlignment="1">
      <alignment horizontal="justify" vertical="center" wrapText="1" readingOrder="1"/>
    </xf>
    <xf numFmtId="0" fontId="171" fillId="67" borderId="56" xfId="0" applyFont="1" applyFill="1" applyBorder="1" applyAlignment="1">
      <alignment horizontal="justify" vertical="center" wrapText="1" readingOrder="1"/>
    </xf>
    <xf numFmtId="0" fontId="171" fillId="67" borderId="99" xfId="0" applyFont="1" applyFill="1" applyBorder="1" applyAlignment="1">
      <alignment horizontal="justify" vertical="center" wrapText="1" readingOrder="1"/>
    </xf>
    <xf numFmtId="0" fontId="171" fillId="67" borderId="16" xfId="0" applyFont="1" applyFill="1" applyBorder="1" applyAlignment="1">
      <alignment horizontal="justify" vertical="center" wrapText="1" readingOrder="1"/>
    </xf>
    <xf numFmtId="0" fontId="171" fillId="67" borderId="0" xfId="0" applyFont="1" applyFill="1" applyAlignment="1">
      <alignment horizontal="justify" vertical="center" wrapText="1" readingOrder="1"/>
    </xf>
    <xf numFmtId="0" fontId="171" fillId="67" borderId="18" xfId="0" applyFont="1" applyFill="1" applyBorder="1" applyAlignment="1">
      <alignment horizontal="justify" vertical="center" wrapText="1" readingOrder="1"/>
    </xf>
    <xf numFmtId="0" fontId="171" fillId="67" borderId="65" xfId="0" applyFont="1" applyFill="1" applyBorder="1" applyAlignment="1">
      <alignment horizontal="justify" vertical="center" wrapText="1" readingOrder="1"/>
    </xf>
    <xf numFmtId="0" fontId="171" fillId="67" borderId="52" xfId="0" applyFont="1" applyFill="1" applyBorder="1" applyAlignment="1">
      <alignment horizontal="justify" vertical="center" wrapText="1" readingOrder="1"/>
    </xf>
    <xf numFmtId="0" fontId="171" fillId="67" borderId="89" xfId="0" applyFont="1" applyFill="1" applyBorder="1" applyAlignment="1">
      <alignment horizontal="justify" vertical="center" wrapText="1" readingOrder="1"/>
    </xf>
    <xf numFmtId="0" fontId="47" fillId="0" borderId="0" xfId="0" applyFont="1" applyAlignment="1">
      <alignment horizontal="center" wrapText="1"/>
    </xf>
    <xf numFmtId="0" fontId="0" fillId="0" borderId="0" xfId="0" applyAlignment="1">
      <alignment horizontal="center" vertical="center"/>
    </xf>
    <xf numFmtId="0" fontId="89" fillId="107" borderId="4" xfId="0" applyFont="1" applyFill="1" applyBorder="1" applyAlignment="1">
      <alignment horizontal="center" vertical="center"/>
    </xf>
    <xf numFmtId="0" fontId="249" fillId="135" borderId="36" xfId="0" applyFont="1" applyFill="1" applyBorder="1" applyAlignment="1">
      <alignment horizontal="center"/>
    </xf>
    <xf numFmtId="0" fontId="249" fillId="135" borderId="37" xfId="0" applyFont="1" applyFill="1" applyBorder="1" applyAlignment="1">
      <alignment horizontal="center"/>
    </xf>
    <xf numFmtId="0" fontId="249" fillId="135" borderId="73" xfId="0" applyFont="1" applyFill="1" applyBorder="1" applyAlignment="1">
      <alignment horizontal="center"/>
    </xf>
    <xf numFmtId="0" fontId="37" fillId="62" borderId="149" xfId="0" applyFont="1" applyFill="1" applyBorder="1" applyAlignment="1">
      <alignment horizontal="center" vertical="center" wrapText="1"/>
    </xf>
    <xf numFmtId="0" fontId="37" fillId="62" borderId="150" xfId="0" applyFont="1" applyFill="1" applyBorder="1" applyAlignment="1">
      <alignment horizontal="center" vertical="center" wrapText="1"/>
    </xf>
    <xf numFmtId="0" fontId="37" fillId="62" borderId="151" xfId="0" applyFont="1" applyFill="1" applyBorder="1" applyAlignment="1">
      <alignment horizontal="center" vertical="center" wrapText="1"/>
    </xf>
    <xf numFmtId="0" fontId="37" fillId="162" borderId="71" xfId="0" applyFont="1" applyFill="1" applyBorder="1" applyAlignment="1">
      <alignment horizontal="center" vertical="center" wrapText="1"/>
    </xf>
    <xf numFmtId="0" fontId="37" fillId="162" borderId="35" xfId="0" applyFont="1" applyFill="1" applyBorder="1" applyAlignment="1">
      <alignment horizontal="center" vertical="center" wrapText="1"/>
    </xf>
    <xf numFmtId="0" fontId="37" fillId="162" borderId="31" xfId="0" applyFont="1" applyFill="1" applyBorder="1" applyAlignment="1">
      <alignment horizontal="center" vertical="center" wrapText="1"/>
    </xf>
    <xf numFmtId="0" fontId="39" fillId="100" borderId="152" xfId="0" applyFont="1" applyFill="1" applyBorder="1" applyAlignment="1">
      <alignment horizontal="center" vertical="center" wrapText="1"/>
    </xf>
    <xf numFmtId="0" fontId="39" fillId="100" borderId="153" xfId="0" applyFont="1" applyFill="1" applyBorder="1" applyAlignment="1">
      <alignment horizontal="center" vertical="center" wrapText="1"/>
    </xf>
    <xf numFmtId="0" fontId="39" fillId="100" borderId="154" xfId="0" applyFont="1" applyFill="1" applyBorder="1" applyAlignment="1">
      <alignment horizontal="center" vertical="center" wrapText="1"/>
    </xf>
    <xf numFmtId="0" fontId="39" fillId="107" borderId="157" xfId="0" applyFont="1" applyFill="1" applyBorder="1" applyAlignment="1">
      <alignment horizontal="center" vertical="center" wrapText="1"/>
    </xf>
    <xf numFmtId="0" fontId="39" fillId="107" borderId="35" xfId="0" applyFont="1" applyFill="1" applyBorder="1" applyAlignment="1">
      <alignment horizontal="center" vertical="center" wrapText="1"/>
    </xf>
    <xf numFmtId="0" fontId="39" fillId="107" borderId="31" xfId="0" applyFont="1" applyFill="1" applyBorder="1" applyAlignment="1">
      <alignment horizontal="center" vertical="center" wrapText="1"/>
    </xf>
    <xf numFmtId="0" fontId="97" fillId="54" borderId="65" xfId="0" applyFont="1" applyFill="1" applyBorder="1" applyAlignment="1">
      <alignment horizontal="center" vertical="center" wrapText="1"/>
    </xf>
    <xf numFmtId="0" fontId="97" fillId="54" borderId="52" xfId="0" applyFont="1" applyFill="1" applyBorder="1" applyAlignment="1">
      <alignment horizontal="center" vertical="center" wrapText="1"/>
    </xf>
    <xf numFmtId="0" fontId="97" fillId="54" borderId="89" xfId="0" applyFont="1" applyFill="1" applyBorder="1" applyAlignment="1">
      <alignment horizontal="center" vertical="center" wrapText="1"/>
    </xf>
    <xf numFmtId="0" fontId="121" fillId="62" borderId="57" xfId="0" applyFont="1" applyFill="1" applyBorder="1" applyAlignment="1">
      <alignment horizontal="center" vertical="center" wrapText="1"/>
    </xf>
    <xf numFmtId="0" fontId="121" fillId="62" borderId="109" xfId="0" applyFont="1" applyFill="1" applyBorder="1" applyAlignment="1">
      <alignment horizontal="center" vertical="center" wrapText="1"/>
    </xf>
    <xf numFmtId="0" fontId="121" fillId="62" borderId="50" xfId="0" applyFont="1" applyFill="1" applyBorder="1" applyAlignment="1">
      <alignment horizontal="center" vertical="center" wrapText="1"/>
    </xf>
    <xf numFmtId="0" fontId="239" fillId="62" borderId="20" xfId="0" applyFont="1" applyFill="1" applyBorder="1" applyAlignment="1">
      <alignment horizontal="center" vertical="center" wrapText="1"/>
    </xf>
    <xf numFmtId="0" fontId="239" fillId="62" borderId="46" xfId="0" applyFont="1" applyFill="1" applyBorder="1" applyAlignment="1">
      <alignment horizontal="center" vertical="center" wrapText="1"/>
    </xf>
    <xf numFmtId="0" fontId="54" fillId="0" borderId="96" xfId="0" applyFont="1" applyBorder="1" applyAlignment="1">
      <alignment horizontal="center" vertical="center" wrapText="1"/>
    </xf>
    <xf numFmtId="0" fontId="54" fillId="0" borderId="69" xfId="0" applyFont="1" applyBorder="1" applyAlignment="1">
      <alignment horizontal="center" vertical="center" wrapText="1"/>
    </xf>
    <xf numFmtId="0" fontId="54" fillId="0" borderId="70" xfId="0" applyFont="1" applyBorder="1" applyAlignment="1">
      <alignment horizontal="center" vertical="center" wrapText="1"/>
    </xf>
    <xf numFmtId="0" fontId="158" fillId="0" borderId="34" xfId="0" applyFont="1" applyBorder="1" applyAlignment="1">
      <alignment horizontal="center" vertical="center" wrapText="1"/>
    </xf>
    <xf numFmtId="0" fontId="158" fillId="0" borderId="4" xfId="0" applyFont="1" applyBorder="1" applyAlignment="1">
      <alignment horizontal="center" vertical="center" wrapText="1"/>
    </xf>
    <xf numFmtId="0" fontId="158" fillId="0" borderId="3" xfId="0" applyFont="1" applyBorder="1" applyAlignment="1">
      <alignment horizontal="center" vertical="center" wrapText="1"/>
    </xf>
    <xf numFmtId="0" fontId="250" fillId="62" borderId="36" xfId="0" applyFont="1" applyFill="1" applyBorder="1" applyAlignment="1">
      <alignment horizontal="center"/>
    </xf>
    <xf numFmtId="0" fontId="250" fillId="62" borderId="37" xfId="0" applyFont="1" applyFill="1" applyBorder="1" applyAlignment="1">
      <alignment horizontal="center"/>
    </xf>
    <xf numFmtId="0" fontId="250" fillId="62" borderId="73" xfId="0" applyFont="1" applyFill="1" applyBorder="1" applyAlignment="1">
      <alignment horizontal="center"/>
    </xf>
    <xf numFmtId="0" fontId="37" fillId="163" borderId="36" xfId="0" applyFont="1" applyFill="1" applyBorder="1" applyAlignment="1">
      <alignment horizontal="center" vertical="center" wrapText="1"/>
    </xf>
    <xf numFmtId="0" fontId="37" fillId="163" borderId="37" xfId="0" applyFont="1" applyFill="1" applyBorder="1" applyAlignment="1">
      <alignment horizontal="center" vertical="center" wrapText="1"/>
    </xf>
    <xf numFmtId="0" fontId="37" fillId="163" borderId="73" xfId="0" applyFont="1" applyFill="1" applyBorder="1" applyAlignment="1">
      <alignment horizontal="center" vertical="center" wrapText="1"/>
    </xf>
    <xf numFmtId="0" fontId="158" fillId="62" borderId="95" xfId="0" applyFont="1" applyFill="1" applyBorder="1" applyAlignment="1">
      <alignment horizontal="center" vertical="center" wrapText="1"/>
    </xf>
    <xf numFmtId="0" fontId="158" fillId="62" borderId="94" xfId="0" applyFont="1" applyFill="1" applyBorder="1" applyAlignment="1">
      <alignment horizontal="center" vertical="center" wrapText="1"/>
    </xf>
    <xf numFmtId="0" fontId="158" fillId="62" borderId="20" xfId="0" applyFont="1" applyFill="1" applyBorder="1" applyAlignment="1">
      <alignment horizontal="center" vertical="center" wrapText="1"/>
    </xf>
    <xf numFmtId="0" fontId="158" fillId="62" borderId="46" xfId="0" applyFont="1" applyFill="1" applyBorder="1" applyAlignment="1">
      <alignment horizontal="center" vertical="center" wrapText="1"/>
    </xf>
    <xf numFmtId="0" fontId="50" fillId="63" borderId="49" xfId="0" applyFont="1" applyFill="1" applyBorder="1" applyAlignment="1">
      <alignment horizontal="center" vertical="center" wrapText="1"/>
    </xf>
    <xf numFmtId="0" fontId="50" fillId="63" borderId="55" xfId="0" applyFont="1" applyFill="1" applyBorder="1" applyAlignment="1">
      <alignment horizontal="center" vertical="center" wrapText="1"/>
    </xf>
    <xf numFmtId="0" fontId="50" fillId="63" borderId="53" xfId="0" applyFont="1" applyFill="1" applyBorder="1" applyAlignment="1">
      <alignment horizontal="center" vertical="center" wrapText="1"/>
    </xf>
    <xf numFmtId="0" fontId="239" fillId="0" borderId="20" xfId="0" applyFont="1" applyBorder="1" applyAlignment="1">
      <alignment horizontal="center" vertical="center" wrapText="1"/>
    </xf>
    <xf numFmtId="0" fontId="239" fillId="0" borderId="23" xfId="0" applyFont="1" applyBorder="1" applyAlignment="1">
      <alignment horizontal="center" vertical="center" wrapText="1"/>
    </xf>
    <xf numFmtId="0" fontId="239" fillId="0" borderId="46" xfId="0" applyFont="1" applyBorder="1" applyAlignment="1">
      <alignment horizontal="center" vertical="center" wrapText="1"/>
    </xf>
    <xf numFmtId="0" fontId="158" fillId="0" borderId="20" xfId="0" applyFont="1" applyBorder="1" applyAlignment="1">
      <alignment horizontal="center" vertical="center" wrapText="1"/>
    </xf>
    <xf numFmtId="0" fontId="158" fillId="0" borderId="23" xfId="0" applyFont="1" applyBorder="1" applyAlignment="1">
      <alignment horizontal="center" vertical="center" wrapText="1"/>
    </xf>
    <xf numFmtId="0" fontId="158" fillId="0" borderId="46" xfId="0" applyFont="1" applyBorder="1" applyAlignment="1">
      <alignment horizontal="center" vertical="center" wrapText="1"/>
    </xf>
    <xf numFmtId="0" fontId="54" fillId="163" borderId="36" xfId="0" applyFont="1" applyFill="1" applyBorder="1" applyAlignment="1">
      <alignment horizontal="center" vertical="center" wrapText="1"/>
    </xf>
    <xf numFmtId="0" fontId="54" fillId="163" borderId="37" xfId="0" applyFont="1" applyFill="1" applyBorder="1" applyAlignment="1">
      <alignment horizontal="center" vertical="center" wrapText="1"/>
    </xf>
    <xf numFmtId="0" fontId="54" fillId="163" borderId="73" xfId="0" applyFont="1" applyFill="1" applyBorder="1" applyAlignment="1">
      <alignment horizontal="center" vertical="center" wrapText="1"/>
    </xf>
    <xf numFmtId="0" fontId="158" fillId="62" borderId="49" xfId="0" applyFont="1" applyFill="1" applyBorder="1" applyAlignment="1">
      <alignment horizontal="center" vertical="center" wrapText="1"/>
    </xf>
    <xf numFmtId="0" fontId="158" fillId="62" borderId="53" xfId="0" applyFont="1" applyFill="1" applyBorder="1" applyAlignment="1">
      <alignment horizontal="center" vertical="center" wrapText="1"/>
    </xf>
    <xf numFmtId="0" fontId="74" fillId="41" borderId="3" xfId="28" applyFont="1" applyFill="1" applyBorder="1" applyAlignment="1" applyProtection="1">
      <alignment horizontal="center" vertical="center"/>
      <protection locked="0"/>
    </xf>
    <xf numFmtId="0" fontId="74" fillId="41" borderId="34" xfId="28" applyFont="1" applyFill="1" applyBorder="1" applyAlignment="1" applyProtection="1">
      <alignment horizontal="center" vertical="center"/>
      <protection locked="0"/>
    </xf>
    <xf numFmtId="0" fontId="77" fillId="30" borderId="4" xfId="28" applyFont="1" applyFill="1" applyBorder="1" applyAlignment="1" applyProtection="1">
      <alignment horizontal="left" vertical="center" wrapText="1"/>
      <protection locked="0"/>
    </xf>
    <xf numFmtId="0" fontId="15" fillId="0" borderId="4" xfId="28" applyBorder="1" applyAlignment="1" applyProtection="1">
      <alignment horizontal="center" vertical="center" wrapText="1"/>
      <protection locked="0"/>
    </xf>
    <xf numFmtId="0" fontId="15" fillId="0" borderId="34" xfId="28" applyBorder="1" applyAlignment="1" applyProtection="1">
      <alignment horizontal="center" vertical="center" wrapText="1"/>
      <protection locked="0"/>
    </xf>
    <xf numFmtId="0" fontId="15" fillId="0" borderId="4" xfId="28" applyBorder="1" applyAlignment="1" applyProtection="1">
      <alignment horizontal="left" vertical="center"/>
      <protection locked="0"/>
    </xf>
    <xf numFmtId="0" fontId="15" fillId="0" borderId="4" xfId="28" applyBorder="1" applyAlignment="1" applyProtection="1">
      <alignment horizontal="left" vertical="center" wrapText="1"/>
      <protection locked="0"/>
    </xf>
    <xf numFmtId="0" fontId="77" fillId="0" borderId="4" xfId="28" applyFont="1" applyBorder="1" applyAlignment="1" applyProtection="1">
      <alignment horizontal="left" vertical="center" wrapText="1"/>
      <protection locked="0"/>
    </xf>
    <xf numFmtId="0" fontId="78" fillId="0" borderId="4" xfId="28" applyFont="1" applyBorder="1" applyAlignment="1" applyProtection="1">
      <alignment horizontal="left" vertical="center" wrapText="1"/>
      <protection locked="0"/>
    </xf>
    <xf numFmtId="0" fontId="79" fillId="30" borderId="3" xfId="28" applyFont="1" applyFill="1" applyBorder="1" applyAlignment="1" applyProtection="1">
      <alignment horizontal="center" vertical="center"/>
      <protection locked="0"/>
    </xf>
    <xf numFmtId="0" fontId="74" fillId="30" borderId="34" xfId="28" applyFont="1" applyFill="1" applyBorder="1" applyAlignment="1" applyProtection="1">
      <alignment horizontal="center" vertical="center"/>
      <protection locked="0"/>
    </xf>
    <xf numFmtId="0" fontId="77" fillId="0" borderId="3" xfId="28" applyFont="1" applyBorder="1" applyAlignment="1" applyProtection="1">
      <alignment horizontal="left" vertical="center" wrapText="1"/>
      <protection locked="0"/>
    </xf>
    <xf numFmtId="0" fontId="15" fillId="0" borderId="3" xfId="28" applyBorder="1" applyAlignment="1" applyProtection="1">
      <alignment horizontal="center" vertical="center" wrapText="1"/>
      <protection locked="0"/>
    </xf>
    <xf numFmtId="0" fontId="76" fillId="0" borderId="4" xfId="28" applyFont="1" applyBorder="1" applyAlignment="1" applyProtection="1">
      <alignment horizontal="left" vertical="center" wrapText="1"/>
      <protection locked="0"/>
    </xf>
    <xf numFmtId="0" fontId="76" fillId="0" borderId="4" xfId="28" applyFont="1" applyBorder="1" applyAlignment="1" applyProtection="1">
      <alignment horizontal="center" vertical="center" wrapText="1"/>
      <protection locked="0"/>
    </xf>
    <xf numFmtId="0" fontId="76" fillId="0" borderId="3" xfId="28" applyFont="1" applyBorder="1" applyAlignment="1" applyProtection="1">
      <alignment horizontal="left" vertical="center" wrapText="1"/>
      <protection locked="0"/>
    </xf>
    <xf numFmtId="0" fontId="15" fillId="0" borderId="4" xfId="28" applyBorder="1" applyAlignment="1" applyProtection="1">
      <alignment horizontal="center" vertical="center"/>
      <protection locked="0"/>
    </xf>
    <xf numFmtId="0" fontId="82" fillId="43" borderId="43" xfId="28" applyFont="1" applyFill="1" applyBorder="1" applyAlignment="1" applyProtection="1">
      <alignment horizontal="center" vertical="center" wrapText="1"/>
      <protection locked="0"/>
    </xf>
    <xf numFmtId="0" fontId="82" fillId="43" borderId="76" xfId="28" applyFont="1" applyFill="1" applyBorder="1" applyAlignment="1" applyProtection="1">
      <alignment horizontal="center" vertical="center" wrapText="1"/>
      <protection locked="0"/>
    </xf>
    <xf numFmtId="0" fontId="77" fillId="25" borderId="4" xfId="28" applyFont="1" applyFill="1" applyBorder="1" applyAlignment="1" applyProtection="1">
      <alignment horizontal="center" vertical="center" wrapText="1"/>
      <protection locked="0"/>
    </xf>
    <xf numFmtId="0" fontId="15" fillId="0" borderId="33" xfId="28" applyBorder="1" applyAlignment="1" applyProtection="1">
      <alignment horizontal="center" vertical="center" wrapText="1"/>
      <protection locked="0"/>
    </xf>
    <xf numFmtId="0" fontId="78" fillId="25" borderId="4" xfId="28" applyFont="1" applyFill="1" applyBorder="1" applyAlignment="1" applyProtection="1">
      <alignment horizontal="left" vertical="center" wrapText="1"/>
      <protection locked="0"/>
    </xf>
    <xf numFmtId="0" fontId="77" fillId="25" borderId="4" xfId="28" applyFont="1" applyFill="1" applyBorder="1" applyAlignment="1" applyProtection="1">
      <alignment horizontal="left" vertical="center" wrapText="1"/>
      <protection locked="0"/>
    </xf>
    <xf numFmtId="0" fontId="76" fillId="0" borderId="33" xfId="28" applyFont="1" applyBorder="1" applyAlignment="1" applyProtection="1">
      <alignment horizontal="center" vertical="center" wrapText="1"/>
      <protection locked="0"/>
    </xf>
    <xf numFmtId="0" fontId="76" fillId="0" borderId="4" xfId="28" applyFont="1" applyBorder="1" applyAlignment="1" applyProtection="1">
      <alignment horizontal="center" vertical="center"/>
      <protection locked="0"/>
    </xf>
    <xf numFmtId="0" fontId="82" fillId="46" borderId="3" xfId="28" applyFont="1" applyFill="1" applyBorder="1" applyAlignment="1" applyProtection="1">
      <alignment horizontal="center" vertical="center" wrapText="1"/>
      <protection locked="0"/>
    </xf>
    <xf numFmtId="0" fontId="82" fillId="46" borderId="34" xfId="28" applyFont="1" applyFill="1" applyBorder="1" applyAlignment="1" applyProtection="1">
      <alignment horizontal="center" vertical="center" wrapText="1"/>
      <protection locked="0"/>
    </xf>
    <xf numFmtId="0" fontId="73" fillId="24" borderId="4" xfId="28" applyFont="1" applyFill="1" applyBorder="1" applyAlignment="1" applyProtection="1">
      <alignment horizontal="left" vertical="center" wrapText="1"/>
      <protection locked="0"/>
    </xf>
    <xf numFmtId="0" fontId="15" fillId="29" borderId="4" xfId="28" applyFill="1" applyBorder="1" applyAlignment="1" applyProtection="1">
      <alignment horizontal="left" vertical="center" wrapText="1"/>
      <protection locked="0"/>
    </xf>
    <xf numFmtId="0" fontId="89" fillId="29" borderId="77" xfId="0" applyFont="1" applyFill="1" applyBorder="1" applyAlignment="1">
      <alignment horizontal="center" vertical="center" wrapText="1"/>
    </xf>
    <xf numFmtId="0" fontId="97" fillId="29" borderId="4" xfId="0" applyFont="1" applyFill="1" applyBorder="1" applyAlignment="1">
      <alignment horizontal="center" vertical="center" wrapText="1"/>
    </xf>
    <xf numFmtId="0" fontId="0" fillId="0" borderId="4" xfId="0" applyBorder="1" applyAlignment="1">
      <alignment horizontal="center" vertical="center" wrapText="1"/>
    </xf>
    <xf numFmtId="9" fontId="30" fillId="0" borderId="4" xfId="0" applyNumberFormat="1" applyFont="1" applyBorder="1" applyAlignment="1">
      <alignment horizontal="center" vertical="center"/>
    </xf>
    <xf numFmtId="0" fontId="210" fillId="129" borderId="33" xfId="0" applyFont="1" applyFill="1" applyBorder="1" applyAlignment="1">
      <alignment horizontal="center" vertical="center" wrapText="1"/>
    </xf>
    <xf numFmtId="0" fontId="210" fillId="129" borderId="35" xfId="0" applyFont="1" applyFill="1" applyBorder="1" applyAlignment="1">
      <alignment horizontal="center" vertical="center" wrapText="1"/>
    </xf>
    <xf numFmtId="0" fontId="210" fillId="129" borderId="31" xfId="0" applyFont="1" applyFill="1" applyBorder="1" applyAlignment="1">
      <alignment horizontal="center" vertical="center" wrapText="1"/>
    </xf>
    <xf numFmtId="0" fontId="90" fillId="48" borderId="3" xfId="0" applyFont="1" applyFill="1" applyBorder="1" applyAlignment="1">
      <alignment horizontal="center" vertical="center" wrapText="1"/>
    </xf>
    <xf numFmtId="0" fontId="90" fillId="48" borderId="34" xfId="0" applyFont="1" applyFill="1" applyBorder="1" applyAlignment="1">
      <alignment horizontal="center" vertical="center" wrapText="1"/>
    </xf>
    <xf numFmtId="0" fontId="25" fillId="28" borderId="4" xfId="0" applyFont="1" applyFill="1" applyBorder="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center" vertical="center"/>
    </xf>
    <xf numFmtId="0" fontId="0" fillId="0" borderId="23" xfId="0" applyBorder="1" applyAlignment="1">
      <alignment horizontal="center" vertical="center"/>
    </xf>
    <xf numFmtId="0" fontId="0" fillId="0" borderId="34" xfId="0" applyBorder="1" applyAlignment="1">
      <alignment horizontal="center" vertical="center"/>
    </xf>
    <xf numFmtId="9" fontId="30" fillId="0" borderId="3" xfId="0" applyNumberFormat="1" applyFont="1" applyBorder="1" applyAlignment="1">
      <alignment horizontal="center" vertical="center"/>
    </xf>
    <xf numFmtId="9" fontId="30" fillId="0" borderId="23" xfId="0" applyNumberFormat="1" applyFont="1" applyBorder="1" applyAlignment="1">
      <alignment horizontal="center" vertical="center"/>
    </xf>
    <xf numFmtId="9" fontId="30" fillId="0" borderId="34" xfId="0" applyNumberFormat="1" applyFont="1" applyBorder="1" applyAlignment="1">
      <alignment horizontal="center" vertical="center"/>
    </xf>
    <xf numFmtId="0" fontId="0" fillId="28" borderId="4" xfId="0" applyFill="1" applyBorder="1" applyAlignment="1">
      <alignment horizontal="center" vertical="center"/>
    </xf>
    <xf numFmtId="9" fontId="30" fillId="30" borderId="4" xfId="0" applyNumberFormat="1" applyFont="1" applyFill="1" applyBorder="1" applyAlignment="1">
      <alignment horizontal="center" vertical="center"/>
    </xf>
    <xf numFmtId="0" fontId="30" fillId="28" borderId="33" xfId="0" applyFont="1" applyFill="1" applyBorder="1" applyAlignment="1">
      <alignment horizontal="center" vertical="center"/>
    </xf>
    <xf numFmtId="0" fontId="104" fillId="50" borderId="36" xfId="28" applyFont="1" applyFill="1" applyBorder="1" applyAlignment="1">
      <alignment horizontal="center" vertical="center" wrapText="1"/>
    </xf>
    <xf numFmtId="0" fontId="104" fillId="50" borderId="37" xfId="28" applyFont="1" applyFill="1" applyBorder="1" applyAlignment="1">
      <alignment horizontal="center" vertical="center" wrapText="1"/>
    </xf>
    <xf numFmtId="0" fontId="104" fillId="50" borderId="73" xfId="28" applyFont="1" applyFill="1" applyBorder="1" applyAlignment="1">
      <alignment horizontal="center" vertical="center" wrapText="1"/>
    </xf>
    <xf numFmtId="0" fontId="73" fillId="16" borderId="26" xfId="28" applyFont="1" applyFill="1" applyBorder="1" applyAlignment="1">
      <alignment horizontal="center" vertical="center" wrapText="1"/>
    </xf>
    <xf numFmtId="0" fontId="73" fillId="16" borderId="59" xfId="28" applyFont="1" applyFill="1" applyBorder="1" applyAlignment="1">
      <alignment horizontal="center" vertical="center" wrapText="1"/>
    </xf>
    <xf numFmtId="0" fontId="73" fillId="16" borderId="103" xfId="28" applyFont="1" applyFill="1" applyBorder="1" applyAlignment="1">
      <alignment horizontal="center" vertical="center" wrapText="1"/>
    </xf>
    <xf numFmtId="0" fontId="143" fillId="86" borderId="26" xfId="28" applyFont="1" applyFill="1" applyBorder="1" applyAlignment="1">
      <alignment horizontal="center" vertical="center" wrapText="1"/>
    </xf>
    <xf numFmtId="0" fontId="143" fillId="86" borderId="59" xfId="28" applyFont="1" applyFill="1" applyBorder="1" applyAlignment="1">
      <alignment horizontal="center" vertical="center" wrapText="1"/>
    </xf>
    <xf numFmtId="0" fontId="143" fillId="86" borderId="103" xfId="28" applyFont="1" applyFill="1" applyBorder="1" applyAlignment="1">
      <alignment horizontal="center" vertical="center" wrapText="1"/>
    </xf>
    <xf numFmtId="0" fontId="42" fillId="31" borderId="26" xfId="28" applyFont="1" applyFill="1" applyBorder="1" applyAlignment="1">
      <alignment horizontal="center" vertical="center" wrapText="1"/>
    </xf>
    <xf numFmtId="0" fontId="42" fillId="31" borderId="59" xfId="28" applyFont="1" applyFill="1" applyBorder="1" applyAlignment="1">
      <alignment horizontal="center" vertical="center" wrapText="1"/>
    </xf>
    <xf numFmtId="0" fontId="42" fillId="31" borderId="103" xfId="28" applyFont="1" applyFill="1" applyBorder="1" applyAlignment="1">
      <alignment horizontal="center" vertical="center" wrapText="1"/>
    </xf>
    <xf numFmtId="0" fontId="104" fillId="52" borderId="98" xfId="28" applyFont="1" applyFill="1" applyBorder="1" applyAlignment="1">
      <alignment horizontal="center" vertical="center" wrapText="1"/>
    </xf>
    <xf numFmtId="0" fontId="104" fillId="52" borderId="56" xfId="28" applyFont="1" applyFill="1" applyBorder="1" applyAlignment="1">
      <alignment horizontal="center" vertical="center" wrapText="1"/>
    </xf>
    <xf numFmtId="0" fontId="104" fillId="52" borderId="19" xfId="28" applyFont="1" applyFill="1" applyBorder="1" applyAlignment="1">
      <alignment horizontal="center" vertical="center" wrapText="1"/>
    </xf>
    <xf numFmtId="0" fontId="73" fillId="88" borderId="4" xfId="28" applyFont="1" applyFill="1" applyBorder="1" applyAlignment="1">
      <alignment horizontal="center" vertical="center" wrapText="1"/>
    </xf>
    <xf numFmtId="0" fontId="73" fillId="89" borderId="66" xfId="28" applyFont="1" applyFill="1" applyBorder="1" applyAlignment="1">
      <alignment horizontal="center" vertical="center" wrapText="1"/>
    </xf>
    <xf numFmtId="0" fontId="73" fillId="21" borderId="106" xfId="28" applyFont="1" applyFill="1" applyBorder="1" applyAlignment="1">
      <alignment horizontal="center" vertical="center" wrapText="1"/>
    </xf>
    <xf numFmtId="0" fontId="107" fillId="12" borderId="93" xfId="28" applyFont="1" applyFill="1" applyBorder="1" applyAlignment="1">
      <alignment horizontal="center" vertical="center" wrapText="1"/>
    </xf>
    <xf numFmtId="0" fontId="73" fillId="12" borderId="38" xfId="28" applyFont="1" applyFill="1" applyBorder="1" applyAlignment="1">
      <alignment horizontal="center" vertical="center" wrapText="1"/>
    </xf>
    <xf numFmtId="0" fontId="73" fillId="12" borderId="103" xfId="28" applyFont="1" applyFill="1" applyBorder="1" applyAlignment="1">
      <alignment horizontal="center" vertical="center" wrapText="1"/>
    </xf>
    <xf numFmtId="0" fontId="73" fillId="21" borderId="93" xfId="28" applyFont="1" applyFill="1" applyBorder="1" applyAlignment="1">
      <alignment horizontal="center" vertical="center" wrapText="1"/>
    </xf>
    <xf numFmtId="0" fontId="79" fillId="0" borderId="58" xfId="28" applyFont="1" applyBorder="1" applyAlignment="1">
      <alignment horizontal="center" vertical="center"/>
    </xf>
    <xf numFmtId="0" fontId="15" fillId="0" borderId="0" xfId="28" applyAlignment="1">
      <alignment horizontal="center" vertical="center"/>
    </xf>
    <xf numFmtId="0" fontId="73" fillId="25" borderId="38" xfId="28" applyFont="1" applyFill="1" applyBorder="1" applyAlignment="1">
      <alignment horizontal="center" vertical="center" wrapText="1"/>
    </xf>
    <xf numFmtId="0" fontId="73" fillId="24" borderId="66" xfId="28" applyFont="1" applyFill="1" applyBorder="1" applyAlignment="1">
      <alignment horizontal="center" vertical="center" wrapText="1"/>
    </xf>
    <xf numFmtId="0" fontId="73" fillId="24" borderId="38" xfId="28" applyFont="1" applyFill="1" applyBorder="1" applyAlignment="1">
      <alignment horizontal="center" vertical="center" wrapText="1"/>
    </xf>
    <xf numFmtId="0" fontId="73" fillId="24" borderId="4" xfId="28" applyFont="1" applyFill="1" applyBorder="1" applyAlignment="1">
      <alignment horizontal="center" vertical="center" wrapText="1"/>
    </xf>
    <xf numFmtId="0" fontId="108" fillId="24" borderId="4" xfId="28" applyFont="1" applyFill="1" applyBorder="1" applyAlignment="1">
      <alignment horizontal="center" vertical="center" wrapText="1"/>
    </xf>
    <xf numFmtId="0" fontId="79" fillId="0" borderId="73" xfId="28" applyFont="1" applyBorder="1" applyAlignment="1">
      <alignment horizontal="center" vertical="center"/>
    </xf>
    <xf numFmtId="0" fontId="79" fillId="0" borderId="38" xfId="28" applyFont="1" applyBorder="1" applyAlignment="1">
      <alignment horizontal="center" vertical="center"/>
    </xf>
    <xf numFmtId="0" fontId="79" fillId="0" borderId="26" xfId="28" applyFont="1" applyBorder="1" applyAlignment="1">
      <alignment horizontal="center" vertical="center"/>
    </xf>
    <xf numFmtId="0" fontId="79" fillId="0" borderId="4" xfId="28" applyFont="1" applyBorder="1" applyAlignment="1">
      <alignment horizontal="center" vertical="center"/>
    </xf>
    <xf numFmtId="0" fontId="73" fillId="19" borderId="38" xfId="28" applyFont="1" applyFill="1" applyBorder="1" applyAlignment="1">
      <alignment horizontal="center" vertical="center" wrapText="1"/>
    </xf>
    <xf numFmtId="0" fontId="73" fillId="28" borderId="38" xfId="28" applyFont="1" applyFill="1" applyBorder="1" applyAlignment="1">
      <alignment horizontal="center" vertical="center" wrapText="1"/>
    </xf>
    <xf numFmtId="0" fontId="42" fillId="28" borderId="4" xfId="28" applyFont="1" applyFill="1" applyBorder="1" applyAlignment="1">
      <alignment horizontal="center" vertical="center" wrapText="1"/>
    </xf>
    <xf numFmtId="9" fontId="15" fillId="0" borderId="0" xfId="28" applyNumberFormat="1" applyAlignment="1">
      <alignment horizontal="center" wrapText="1"/>
    </xf>
    <xf numFmtId="0" fontId="15" fillId="0" borderId="0" xfId="28" applyAlignment="1">
      <alignment horizontal="center" wrapText="1"/>
    </xf>
    <xf numFmtId="0" fontId="73" fillId="128" borderId="65" xfId="28" applyFont="1" applyFill="1" applyBorder="1" applyAlignment="1">
      <alignment horizontal="center" vertical="center" wrapText="1"/>
    </xf>
    <xf numFmtId="0" fontId="73" fillId="128" borderId="52" xfId="28" applyFont="1" applyFill="1" applyBorder="1" applyAlignment="1">
      <alignment horizontal="center" vertical="center" wrapText="1"/>
    </xf>
    <xf numFmtId="0" fontId="42" fillId="101" borderId="118" xfId="0" applyFont="1" applyFill="1" applyBorder="1" applyAlignment="1">
      <alignment horizontal="center" vertical="center"/>
    </xf>
    <xf numFmtId="0" fontId="42" fillId="101" borderId="74" xfId="0" applyFont="1" applyFill="1" applyBorder="1" applyAlignment="1">
      <alignment horizontal="center" vertical="center"/>
    </xf>
    <xf numFmtId="0" fontId="42" fillId="101" borderId="117" xfId="0" applyFont="1" applyFill="1" applyBorder="1" applyAlignment="1">
      <alignment horizontal="center" vertical="center"/>
    </xf>
    <xf numFmtId="0" fontId="88" fillId="0" borderId="98" xfId="0" applyFont="1" applyBorder="1" applyAlignment="1">
      <alignment horizontal="center" vertical="center"/>
    </xf>
    <xf numFmtId="0" fontId="88" fillId="0" borderId="56" xfId="0" applyFont="1" applyBorder="1" applyAlignment="1">
      <alignment horizontal="center" vertical="center"/>
    </xf>
    <xf numFmtId="0" fontId="88" fillId="0" borderId="99" xfId="0" applyFont="1" applyBorder="1" applyAlignment="1">
      <alignment horizontal="center" vertical="center"/>
    </xf>
    <xf numFmtId="0" fontId="33" fillId="0" borderId="65" xfId="0" applyFont="1" applyBorder="1" applyAlignment="1">
      <alignment horizontal="center" vertical="center" wrapText="1"/>
    </xf>
    <xf numFmtId="0" fontId="33" fillId="0" borderId="52" xfId="0" applyFont="1" applyBorder="1" applyAlignment="1">
      <alignment horizontal="center" vertical="center" wrapText="1"/>
    </xf>
    <xf numFmtId="0" fontId="33" fillId="0" borderId="89" xfId="0" applyFont="1" applyBorder="1" applyAlignment="1">
      <alignment horizontal="center" vertical="center" wrapText="1"/>
    </xf>
    <xf numFmtId="0" fontId="15" fillId="0" borderId="116" xfId="0" applyFont="1" applyBorder="1" applyAlignment="1">
      <alignment horizontal="justify" vertical="center" wrapText="1"/>
    </xf>
    <xf numFmtId="0" fontId="15" fillId="0" borderId="16" xfId="0" applyFont="1" applyBorder="1" applyAlignment="1">
      <alignment horizontal="justify" vertical="center" wrapText="1"/>
    </xf>
    <xf numFmtId="0" fontId="15" fillId="0" borderId="115" xfId="0" applyFont="1" applyBorder="1" applyAlignment="1">
      <alignment horizontal="justify" vertical="center" wrapText="1"/>
    </xf>
    <xf numFmtId="0" fontId="15" fillId="0" borderId="118" xfId="0" applyFont="1" applyBorder="1" applyAlignment="1">
      <alignment horizontal="justify" vertical="center" wrapText="1"/>
    </xf>
    <xf numFmtId="0" fontId="15" fillId="0" borderId="74" xfId="0" applyFont="1" applyBorder="1" applyAlignment="1">
      <alignment horizontal="justify" vertical="center" wrapText="1"/>
    </xf>
    <xf numFmtId="0" fontId="15" fillId="0" borderId="117" xfId="0" applyFont="1" applyBorder="1" applyAlignment="1">
      <alignment horizontal="justify" vertical="center" wrapText="1"/>
    </xf>
    <xf numFmtId="0" fontId="73" fillId="0" borderId="118" xfId="0" applyFont="1" applyBorder="1" applyAlignment="1">
      <alignment horizontal="center" vertical="center" wrapText="1"/>
    </xf>
    <xf numFmtId="0" fontId="73" fillId="0" borderId="74" xfId="0" applyFont="1" applyBorder="1" applyAlignment="1">
      <alignment horizontal="center" vertical="center" wrapText="1"/>
    </xf>
    <xf numFmtId="0" fontId="73" fillId="0" borderId="117" xfId="0" applyFont="1" applyBorder="1" applyAlignment="1">
      <alignment horizontal="center" vertical="center" wrapText="1"/>
    </xf>
    <xf numFmtId="0" fontId="42" fillId="101" borderId="122" xfId="0" applyFont="1" applyFill="1" applyBorder="1" applyAlignment="1">
      <alignment horizontal="center" vertical="center"/>
    </xf>
    <xf numFmtId="0" fontId="42" fillId="101" borderId="0" xfId="0" applyFont="1" applyFill="1" applyAlignment="1">
      <alignment horizontal="center" vertical="center"/>
    </xf>
    <xf numFmtId="0" fontId="42" fillId="101" borderId="121" xfId="0" applyFont="1" applyFill="1" applyBorder="1" applyAlignment="1">
      <alignment horizontal="center" vertical="center"/>
    </xf>
    <xf numFmtId="0" fontId="136" fillId="0" borderId="36" xfId="0" applyFont="1" applyBorder="1" applyAlignment="1">
      <alignment horizontal="center" vertical="center"/>
    </xf>
    <xf numFmtId="0" fontId="136" fillId="0" borderId="37" xfId="0" applyFont="1" applyBorder="1" applyAlignment="1">
      <alignment horizontal="center" vertical="center"/>
    </xf>
    <xf numFmtId="0" fontId="136" fillId="0" borderId="73" xfId="0" applyFont="1" applyBorder="1" applyAlignment="1">
      <alignment horizontal="center" vertical="center"/>
    </xf>
    <xf numFmtId="0" fontId="37" fillId="55" borderId="4" xfId="0" applyFont="1" applyFill="1" applyBorder="1" applyAlignment="1">
      <alignment horizontal="center" vertical="center" wrapText="1"/>
    </xf>
    <xf numFmtId="0" fontId="37" fillId="55" borderId="4" xfId="0" applyFont="1" applyFill="1" applyBorder="1" applyAlignment="1">
      <alignment horizontal="justify" vertical="center" wrapText="1"/>
    </xf>
    <xf numFmtId="0" fontId="37" fillId="67" borderId="4" xfId="0" applyFont="1" applyFill="1" applyBorder="1" applyAlignment="1">
      <alignment horizontal="center" vertical="center" wrapText="1"/>
    </xf>
    <xf numFmtId="0" fontId="37" fillId="55" borderId="34" xfId="0" applyFont="1" applyFill="1" applyBorder="1" applyAlignment="1">
      <alignment horizontal="center" vertical="center" wrapText="1"/>
    </xf>
    <xf numFmtId="0" fontId="37" fillId="67" borderId="139" xfId="0" applyFont="1" applyFill="1" applyBorder="1" applyAlignment="1">
      <alignment horizontal="center" vertical="center" wrapText="1"/>
    </xf>
    <xf numFmtId="0" fontId="37" fillId="67" borderId="0" xfId="0" applyFont="1" applyFill="1" applyAlignment="1">
      <alignment horizontal="center" vertical="center" wrapText="1"/>
    </xf>
    <xf numFmtId="0" fontId="208" fillId="67" borderId="139" xfId="0" applyFont="1" applyFill="1" applyBorder="1" applyAlignment="1">
      <alignment horizontal="center" vertical="center" wrapText="1"/>
    </xf>
    <xf numFmtId="0" fontId="208" fillId="67" borderId="0" xfId="0" applyFont="1" applyFill="1" applyAlignment="1">
      <alignment horizontal="center" vertical="center" wrapText="1"/>
    </xf>
    <xf numFmtId="0" fontId="52" fillId="0" borderId="26" xfId="0" applyFont="1" applyBorder="1" applyAlignment="1">
      <alignment horizontal="center" vertical="center" wrapText="1"/>
    </xf>
    <xf numFmtId="0" fontId="52" fillId="0" borderId="59" xfId="0" applyFont="1" applyBorder="1" applyAlignment="1">
      <alignment horizontal="center" vertical="center" wrapText="1"/>
    </xf>
    <xf numFmtId="0" fontId="52" fillId="0" borderId="103" xfId="0" applyFont="1" applyBorder="1" applyAlignment="1">
      <alignment horizontal="center" vertical="center" wrapText="1"/>
    </xf>
    <xf numFmtId="0" fontId="52" fillId="0" borderId="110" xfId="0" applyFont="1" applyBorder="1" applyAlignment="1">
      <alignment horizontal="center" vertical="center" wrapText="1"/>
    </xf>
    <xf numFmtId="0" fontId="52" fillId="0" borderId="104" xfId="0" applyFont="1" applyBorder="1" applyAlignment="1">
      <alignment horizontal="center" vertical="center" wrapText="1"/>
    </xf>
    <xf numFmtId="0" fontId="52" fillId="0" borderId="108" xfId="0" applyFont="1" applyBorder="1" applyAlignment="1">
      <alignment horizontal="center" vertical="center" wrapText="1"/>
    </xf>
    <xf numFmtId="0" fontId="52" fillId="0" borderId="17" xfId="0" applyFont="1" applyBorder="1" applyAlignment="1">
      <alignment horizontal="center" vertical="center" wrapText="1"/>
    </xf>
    <xf numFmtId="0" fontId="52" fillId="0" borderId="74" xfId="0" applyFont="1" applyBorder="1" applyAlignment="1">
      <alignment horizontal="center" vertical="center" wrapText="1"/>
    </xf>
    <xf numFmtId="0" fontId="52" fillId="0" borderId="66" xfId="0" applyFont="1" applyBorder="1" applyAlignment="1">
      <alignment horizontal="center" vertical="center" wrapText="1"/>
    </xf>
    <xf numFmtId="0" fontId="26" fillId="67" borderId="36" xfId="0" applyFont="1" applyFill="1" applyBorder="1" applyAlignment="1">
      <alignment horizontal="center" vertical="center" wrapText="1"/>
    </xf>
    <xf numFmtId="0" fontId="26" fillId="67" borderId="37" xfId="0" applyFont="1" applyFill="1" applyBorder="1" applyAlignment="1">
      <alignment horizontal="center" vertical="center" wrapText="1"/>
    </xf>
    <xf numFmtId="0" fontId="26" fillId="67" borderId="73" xfId="0" applyFont="1" applyFill="1" applyBorder="1" applyAlignment="1">
      <alignment horizontal="center" vertical="center" wrapText="1"/>
    </xf>
    <xf numFmtId="0" fontId="35" fillId="111" borderId="0" xfId="0" applyFont="1" applyFill="1" applyAlignment="1">
      <alignment horizontal="center" vertical="center"/>
    </xf>
    <xf numFmtId="0" fontId="26" fillId="55" borderId="36" xfId="0" applyFont="1" applyFill="1" applyBorder="1" applyAlignment="1">
      <alignment horizontal="center" vertical="center" wrapText="1"/>
    </xf>
    <xf numFmtId="0" fontId="26" fillId="55" borderId="37" xfId="0" applyFont="1" applyFill="1" applyBorder="1" applyAlignment="1">
      <alignment horizontal="center" vertical="center" wrapText="1"/>
    </xf>
    <xf numFmtId="0" fontId="26" fillId="55" borderId="73" xfId="0" applyFont="1" applyFill="1" applyBorder="1" applyAlignment="1">
      <alignment horizontal="center" vertical="center" wrapText="1"/>
    </xf>
    <xf numFmtId="0" fontId="35" fillId="67" borderId="36" xfId="0" applyFont="1" applyFill="1" applyBorder="1" applyAlignment="1">
      <alignment horizontal="center" vertical="center" wrapText="1"/>
    </xf>
    <xf numFmtId="0" fontId="35" fillId="67" borderId="37" xfId="0" applyFont="1" applyFill="1" applyBorder="1" applyAlignment="1">
      <alignment horizontal="center" vertical="center" wrapText="1"/>
    </xf>
    <xf numFmtId="0" fontId="35" fillId="67" borderId="73" xfId="0" applyFont="1" applyFill="1" applyBorder="1" applyAlignment="1">
      <alignment horizontal="center" vertical="center" wrapText="1"/>
    </xf>
    <xf numFmtId="0" fontId="43" fillId="67" borderId="36" xfId="0" applyFont="1" applyFill="1" applyBorder="1" applyAlignment="1">
      <alignment horizontal="center" vertical="center"/>
    </xf>
    <xf numFmtId="0" fontId="43" fillId="67" borderId="37" xfId="0" applyFont="1" applyFill="1" applyBorder="1" applyAlignment="1">
      <alignment horizontal="center" vertical="center"/>
    </xf>
    <xf numFmtId="0" fontId="43" fillId="67" borderId="73" xfId="0" applyFont="1" applyFill="1" applyBorder="1" applyAlignment="1">
      <alignment horizontal="center" vertical="center"/>
    </xf>
    <xf numFmtId="0" fontId="188" fillId="0" borderId="0" xfId="39" applyFont="1" applyAlignment="1">
      <alignment horizontal="center" vertical="top" wrapText="1"/>
    </xf>
    <xf numFmtId="0" fontId="188" fillId="0" borderId="123" xfId="39" applyFont="1" applyBorder="1" applyAlignment="1">
      <alignment horizontal="left" vertical="top" wrapText="1" indent="29"/>
    </xf>
    <xf numFmtId="0" fontId="189" fillId="0" borderId="124" xfId="39" applyFont="1" applyBorder="1" applyAlignment="1">
      <alignment horizontal="center" vertical="top" wrapText="1"/>
    </xf>
    <xf numFmtId="0" fontId="189" fillId="0" borderId="125" xfId="39" applyFont="1" applyBorder="1" applyAlignment="1">
      <alignment horizontal="center" vertical="top" wrapText="1"/>
    </xf>
    <xf numFmtId="0" fontId="189" fillId="0" borderId="126" xfId="39" applyFont="1" applyBorder="1" applyAlignment="1">
      <alignment horizontal="left" vertical="top" wrapText="1" indent="2"/>
    </xf>
    <xf numFmtId="0" fontId="189" fillId="0" borderId="129" xfId="39" applyFont="1" applyBorder="1" applyAlignment="1">
      <alignment horizontal="left" vertical="top" wrapText="1" indent="2"/>
    </xf>
    <xf numFmtId="0" fontId="189" fillId="0" borderId="124" xfId="39" applyFont="1" applyBorder="1" applyAlignment="1">
      <alignment horizontal="left" vertical="top" wrapText="1" indent="2"/>
    </xf>
    <xf numFmtId="0" fontId="189" fillId="0" borderId="125" xfId="39" applyFont="1" applyBorder="1" applyAlignment="1">
      <alignment horizontal="left" vertical="top" wrapText="1" indent="2"/>
    </xf>
    <xf numFmtId="0" fontId="189" fillId="0" borderId="126" xfId="39" applyFont="1" applyBorder="1" applyAlignment="1">
      <alignment horizontal="center" vertical="top" wrapText="1"/>
    </xf>
    <xf numFmtId="0" fontId="189" fillId="0" borderId="129" xfId="39" applyFont="1" applyBorder="1" applyAlignment="1">
      <alignment horizontal="center" vertical="top" wrapText="1"/>
    </xf>
    <xf numFmtId="0" fontId="189" fillId="0" borderId="127" xfId="39" applyFont="1" applyBorder="1" applyAlignment="1">
      <alignment horizontal="center" vertical="top" wrapText="1"/>
    </xf>
    <xf numFmtId="0" fontId="189" fillId="0" borderId="128" xfId="39" applyFont="1" applyBorder="1" applyAlignment="1">
      <alignment horizontal="center" vertical="top" wrapText="1"/>
    </xf>
    <xf numFmtId="0" fontId="189" fillId="0" borderId="127" xfId="39" applyFont="1" applyBorder="1" applyAlignment="1">
      <alignment horizontal="left" vertical="top" wrapText="1" indent="1"/>
    </xf>
    <xf numFmtId="0" fontId="189" fillId="0" borderId="128" xfId="39" applyFont="1" applyBorder="1" applyAlignment="1">
      <alignment horizontal="left" vertical="top" wrapText="1" indent="1"/>
    </xf>
    <xf numFmtId="0" fontId="191" fillId="97" borderId="133" xfId="39" applyFont="1" applyFill="1" applyBorder="1" applyAlignment="1">
      <alignment horizontal="left" vertical="top" wrapText="1"/>
    </xf>
    <xf numFmtId="0" fontId="191" fillId="97" borderId="134" xfId="39" applyFont="1" applyFill="1" applyBorder="1" applyAlignment="1">
      <alignment horizontal="left" vertical="top" wrapText="1"/>
    </xf>
    <xf numFmtId="3" fontId="190" fillId="0" borderId="133" xfId="39" applyNumberFormat="1" applyFont="1" applyBorder="1" applyAlignment="1">
      <alignment horizontal="right" vertical="top" wrapText="1"/>
    </xf>
    <xf numFmtId="3" fontId="190" fillId="0" borderId="134" xfId="39" applyNumberFormat="1" applyFont="1" applyBorder="1" applyAlignment="1">
      <alignment horizontal="right" vertical="top" wrapText="1"/>
    </xf>
    <xf numFmtId="0" fontId="189" fillId="0" borderId="130" xfId="39" applyFont="1" applyBorder="1" applyAlignment="1">
      <alignment horizontal="left" vertical="top" wrapText="1" indent="4"/>
    </xf>
    <xf numFmtId="0" fontId="189" fillId="0" borderId="131" xfId="39" applyFont="1" applyBorder="1" applyAlignment="1">
      <alignment horizontal="left" vertical="top" wrapText="1" indent="4"/>
    </xf>
    <xf numFmtId="0" fontId="187" fillId="0" borderId="130" xfId="39" applyBorder="1" applyAlignment="1">
      <alignment horizontal="left" vertical="top" wrapText="1"/>
    </xf>
    <xf numFmtId="0" fontId="187" fillId="0" borderId="131" xfId="39" applyBorder="1" applyAlignment="1">
      <alignment horizontal="left" vertical="top" wrapText="1"/>
    </xf>
    <xf numFmtId="0" fontId="189" fillId="113" borderId="130" xfId="39" applyFont="1" applyFill="1" applyBorder="1" applyAlignment="1">
      <alignment horizontal="left" vertical="top" wrapText="1"/>
    </xf>
    <xf numFmtId="0" fontId="189" fillId="113" borderId="131" xfId="39" applyFont="1" applyFill="1" applyBorder="1" applyAlignment="1">
      <alignment horizontal="left" vertical="top" wrapText="1"/>
    </xf>
    <xf numFmtId="3" fontId="190" fillId="113" borderId="130" xfId="39" applyNumberFormat="1" applyFont="1" applyFill="1" applyBorder="1" applyAlignment="1">
      <alignment horizontal="right" vertical="top" wrapText="1"/>
    </xf>
    <xf numFmtId="3" fontId="190" fillId="113" borderId="131" xfId="39" applyNumberFormat="1" applyFont="1" applyFill="1" applyBorder="1" applyAlignment="1">
      <alignment horizontal="right" vertical="top" wrapText="1"/>
    </xf>
    <xf numFmtId="0" fontId="191" fillId="67" borderId="124" xfId="39" applyFont="1" applyFill="1" applyBorder="1" applyAlignment="1">
      <alignment horizontal="left" vertical="top" wrapText="1"/>
    </xf>
    <xf numFmtId="0" fontId="191" fillId="67" borderId="125" xfId="39" applyFont="1" applyFill="1" applyBorder="1" applyAlignment="1">
      <alignment horizontal="left" vertical="top" wrapText="1"/>
    </xf>
    <xf numFmtId="3" fontId="190" fillId="0" borderId="124" xfId="39" applyNumberFormat="1" applyFont="1" applyBorder="1" applyAlignment="1">
      <alignment horizontal="right" vertical="top" wrapText="1"/>
    </xf>
    <xf numFmtId="3" fontId="190" fillId="0" borderId="125" xfId="39" applyNumberFormat="1" applyFont="1" applyBorder="1" applyAlignment="1">
      <alignment horizontal="right" vertical="top" wrapText="1"/>
    </xf>
    <xf numFmtId="0" fontId="191" fillId="63" borderId="124" xfId="39" applyFont="1" applyFill="1" applyBorder="1" applyAlignment="1">
      <alignment horizontal="left" vertical="top" wrapText="1"/>
    </xf>
    <xf numFmtId="0" fontId="191" fillId="63" borderId="125" xfId="39" applyFont="1" applyFill="1" applyBorder="1" applyAlignment="1">
      <alignment horizontal="left" vertical="top" wrapText="1"/>
    </xf>
    <xf numFmtId="3" fontId="190" fillId="97" borderId="133" xfId="39" applyNumberFormat="1" applyFont="1" applyFill="1" applyBorder="1" applyAlignment="1">
      <alignment horizontal="right" vertical="top" wrapText="1"/>
    </xf>
    <xf numFmtId="3" fontId="190" fillId="97" borderId="134" xfId="39" applyNumberFormat="1" applyFont="1" applyFill="1" applyBorder="1" applyAlignment="1">
      <alignment horizontal="right" vertical="top" wrapText="1"/>
    </xf>
    <xf numFmtId="0" fontId="191" fillId="63" borderId="133" xfId="39" applyFont="1" applyFill="1" applyBorder="1" applyAlignment="1">
      <alignment horizontal="left" vertical="top" wrapText="1"/>
    </xf>
    <xf numFmtId="0" fontId="191" fillId="63" borderId="134" xfId="39" applyFont="1" applyFill="1" applyBorder="1" applyAlignment="1">
      <alignment horizontal="left" vertical="top" wrapText="1"/>
    </xf>
    <xf numFmtId="0" fontId="191" fillId="0" borderId="127" xfId="39" applyFont="1" applyBorder="1" applyAlignment="1">
      <alignment horizontal="left" vertical="top" wrapText="1"/>
    </xf>
    <xf numFmtId="0" fontId="191" fillId="0" borderId="128" xfId="39" applyFont="1" applyBorder="1" applyAlignment="1">
      <alignment horizontal="left" vertical="top" wrapText="1"/>
    </xf>
    <xf numFmtId="3" fontId="190" fillId="0" borderId="127" xfId="39" applyNumberFormat="1" applyFont="1" applyBorder="1" applyAlignment="1">
      <alignment horizontal="right" vertical="top" wrapText="1"/>
    </xf>
    <xf numFmtId="3" fontId="190" fillId="0" borderId="128" xfId="39" applyNumberFormat="1" applyFont="1" applyBorder="1" applyAlignment="1">
      <alignment horizontal="right" vertical="top" wrapText="1"/>
    </xf>
    <xf numFmtId="0" fontId="191" fillId="97" borderId="124" xfId="39" applyFont="1" applyFill="1" applyBorder="1" applyAlignment="1">
      <alignment horizontal="left" vertical="top" wrapText="1"/>
    </xf>
    <xf numFmtId="0" fontId="191" fillId="97" borderId="125" xfId="39" applyFont="1" applyFill="1" applyBorder="1" applyAlignment="1">
      <alignment horizontal="left" vertical="top" wrapText="1"/>
    </xf>
    <xf numFmtId="3" fontId="190" fillId="97" borderId="124" xfId="39" applyNumberFormat="1" applyFont="1" applyFill="1" applyBorder="1" applyAlignment="1">
      <alignment horizontal="right" vertical="top" wrapText="1"/>
    </xf>
    <xf numFmtId="3" fontId="190" fillId="97" borderId="125" xfId="39" applyNumberFormat="1" applyFont="1" applyFill="1" applyBorder="1" applyAlignment="1">
      <alignment horizontal="right" vertical="top" wrapText="1"/>
    </xf>
    <xf numFmtId="0" fontId="191" fillId="0" borderId="133" xfId="39" applyFont="1" applyBorder="1" applyAlignment="1">
      <alignment horizontal="left" vertical="top" wrapText="1"/>
    </xf>
    <xf numFmtId="0" fontId="191" fillId="0" borderId="134" xfId="39" applyFont="1" applyBorder="1" applyAlignment="1">
      <alignment horizontal="left" vertical="top" wrapText="1"/>
    </xf>
    <xf numFmtId="0" fontId="191" fillId="63" borderId="127" xfId="39" applyFont="1" applyFill="1" applyBorder="1" applyAlignment="1">
      <alignment horizontal="left" vertical="top" wrapText="1"/>
    </xf>
    <xf numFmtId="0" fontId="191" fillId="63" borderId="128" xfId="39" applyFont="1" applyFill="1" applyBorder="1" applyAlignment="1">
      <alignment horizontal="left" vertical="top" wrapText="1"/>
    </xf>
    <xf numFmtId="0" fontId="191" fillId="0" borderId="130" xfId="39" applyFont="1" applyBorder="1" applyAlignment="1">
      <alignment horizontal="left" vertical="top" wrapText="1"/>
    </xf>
    <xf numFmtId="0" fontId="191" fillId="0" borderId="131" xfId="39" applyFont="1" applyBorder="1" applyAlignment="1">
      <alignment horizontal="left" vertical="top" wrapText="1"/>
    </xf>
    <xf numFmtId="3" fontId="190" fillId="0" borderId="130" xfId="39" applyNumberFormat="1" applyFont="1" applyBorder="1" applyAlignment="1">
      <alignment horizontal="right" vertical="top" wrapText="1"/>
    </xf>
    <xf numFmtId="3" fontId="190" fillId="0" borderId="131" xfId="39" applyNumberFormat="1" applyFont="1" applyBorder="1" applyAlignment="1">
      <alignment horizontal="right" vertical="top" wrapText="1"/>
    </xf>
    <xf numFmtId="0" fontId="191" fillId="0" borderId="124" xfId="39" applyFont="1" applyBorder="1" applyAlignment="1">
      <alignment horizontal="left" vertical="top" wrapText="1"/>
    </xf>
    <xf numFmtId="0" fontId="191" fillId="0" borderId="125" xfId="39" applyFont="1" applyBorder="1" applyAlignment="1">
      <alignment horizontal="left" vertical="top" wrapText="1"/>
    </xf>
    <xf numFmtId="0" fontId="189" fillId="115" borderId="130" xfId="39" applyFont="1" applyFill="1" applyBorder="1" applyAlignment="1">
      <alignment horizontal="left" vertical="top" wrapText="1"/>
    </xf>
    <xf numFmtId="0" fontId="189" fillId="115" borderId="131" xfId="39" applyFont="1" applyFill="1" applyBorder="1" applyAlignment="1">
      <alignment horizontal="left" vertical="top" wrapText="1"/>
    </xf>
    <xf numFmtId="3" fontId="190" fillId="115" borderId="130" xfId="39" applyNumberFormat="1" applyFont="1" applyFill="1" applyBorder="1" applyAlignment="1">
      <alignment horizontal="right" vertical="top" wrapText="1"/>
    </xf>
    <xf numFmtId="3" fontId="190" fillId="115" borderId="131" xfId="39" applyNumberFormat="1" applyFont="1" applyFill="1" applyBorder="1" applyAlignment="1">
      <alignment horizontal="right" vertical="top" wrapText="1"/>
    </xf>
    <xf numFmtId="0" fontId="189" fillId="0" borderId="127" xfId="39" applyFont="1" applyBorder="1" applyAlignment="1">
      <alignment horizontal="left" vertical="top" wrapText="1" indent="7"/>
    </xf>
    <xf numFmtId="0" fontId="189" fillId="0" borderId="128" xfId="39" applyFont="1" applyBorder="1" applyAlignment="1">
      <alignment horizontal="left" vertical="top" wrapText="1" indent="7"/>
    </xf>
    <xf numFmtId="0" fontId="212" fillId="0" borderId="133" xfId="39" applyFont="1" applyBorder="1" applyAlignment="1">
      <alignment horizontal="left" vertical="top" wrapText="1"/>
    </xf>
    <xf numFmtId="0" fontId="212" fillId="0" borderId="134" xfId="39" applyFont="1" applyBorder="1" applyAlignment="1">
      <alignment horizontal="left" vertical="top" wrapText="1"/>
    </xf>
    <xf numFmtId="0" fontId="191" fillId="97" borderId="127" xfId="39" applyFont="1" applyFill="1" applyBorder="1" applyAlignment="1">
      <alignment horizontal="left" vertical="top" wrapText="1"/>
    </xf>
    <xf numFmtId="0" fontId="191" fillId="97" borderId="128" xfId="39" applyFont="1" applyFill="1" applyBorder="1" applyAlignment="1">
      <alignment horizontal="left" vertical="top" wrapText="1"/>
    </xf>
    <xf numFmtId="0" fontId="189" fillId="0" borderId="127" xfId="39" applyFont="1" applyBorder="1" applyAlignment="1">
      <alignment horizontal="left" vertical="top" wrapText="1" indent="6"/>
    </xf>
    <xf numFmtId="0" fontId="189" fillId="0" borderId="128" xfId="39" applyFont="1" applyBorder="1" applyAlignment="1">
      <alignment horizontal="left" vertical="top" wrapText="1" indent="6"/>
    </xf>
    <xf numFmtId="1" fontId="190" fillId="0" borderId="127" xfId="39" applyNumberFormat="1" applyFont="1" applyBorder="1" applyAlignment="1">
      <alignment horizontal="right" vertical="top" wrapText="1"/>
    </xf>
    <xf numFmtId="1" fontId="190" fillId="0" borderId="128" xfId="39" applyNumberFormat="1" applyFont="1" applyBorder="1" applyAlignment="1">
      <alignment horizontal="right" vertical="top" wrapText="1"/>
    </xf>
    <xf numFmtId="0" fontId="189" fillId="116" borderId="130" xfId="39" applyFont="1" applyFill="1" applyBorder="1" applyAlignment="1">
      <alignment horizontal="left" vertical="top" wrapText="1"/>
    </xf>
    <xf numFmtId="0" fontId="189" fillId="116" borderId="131" xfId="39" applyFont="1" applyFill="1" applyBorder="1" applyAlignment="1">
      <alignment horizontal="left" vertical="top" wrapText="1"/>
    </xf>
    <xf numFmtId="3" fontId="190" fillId="116" borderId="130" xfId="39" applyNumberFormat="1" applyFont="1" applyFill="1" applyBorder="1" applyAlignment="1">
      <alignment horizontal="right" vertical="top" wrapText="1"/>
    </xf>
    <xf numFmtId="3" fontId="190" fillId="116" borderId="131" xfId="39" applyNumberFormat="1" applyFont="1" applyFill="1" applyBorder="1" applyAlignment="1">
      <alignment horizontal="right" vertical="top" wrapText="1"/>
    </xf>
    <xf numFmtId="0" fontId="189" fillId="0" borderId="124" xfId="39" applyFont="1" applyBorder="1" applyAlignment="1">
      <alignment horizontal="left" vertical="top" wrapText="1" indent="7"/>
    </xf>
    <xf numFmtId="0" fontId="189" fillId="0" borderId="125" xfId="39" applyFont="1" applyBorder="1" applyAlignment="1">
      <alignment horizontal="left" vertical="top" wrapText="1" indent="7"/>
    </xf>
    <xf numFmtId="0" fontId="189" fillId="0" borderId="0" xfId="39" applyFont="1" applyAlignment="1">
      <alignment horizontal="center" vertical="top" wrapText="1"/>
    </xf>
    <xf numFmtId="0" fontId="107" fillId="0" borderId="0" xfId="40" applyFont="1" applyAlignment="1">
      <alignment horizontal="center"/>
    </xf>
    <xf numFmtId="37" fontId="107" fillId="118" borderId="17" xfId="42" applyNumberFormat="1" applyFont="1" applyFill="1" applyBorder="1" applyAlignment="1" applyProtection="1">
      <alignment horizontal="center" vertical="center"/>
    </xf>
    <xf numFmtId="37" fontId="107" fillId="118" borderId="171" xfId="42" applyNumberFormat="1" applyFont="1" applyFill="1" applyBorder="1" applyAlignment="1" applyProtection="1">
      <alignment horizontal="center" vertical="center"/>
    </xf>
    <xf numFmtId="10" fontId="107" fillId="0" borderId="17" xfId="43" applyNumberFormat="1" applyFont="1" applyBorder="1" applyAlignment="1" applyProtection="1">
      <alignment horizontal="center" vertical="center"/>
    </xf>
    <xf numFmtId="10" fontId="107" fillId="0" borderId="174" xfId="43" applyNumberFormat="1" applyFont="1" applyBorder="1" applyAlignment="1" applyProtection="1">
      <alignment horizontal="center" vertical="center"/>
    </xf>
    <xf numFmtId="37" fontId="107" fillId="0" borderId="0" xfId="40" applyNumberFormat="1" applyFont="1" applyAlignment="1">
      <alignment horizontal="center"/>
    </xf>
    <xf numFmtId="37" fontId="107" fillId="118" borderId="66" xfId="42" applyNumberFormat="1" applyFont="1" applyFill="1" applyBorder="1" applyAlignment="1" applyProtection="1">
      <alignment horizontal="center" vertical="center"/>
    </xf>
    <xf numFmtId="10" fontId="107" fillId="0" borderId="66" xfId="43" applyNumberFormat="1" applyFont="1" applyBorder="1" applyAlignment="1" applyProtection="1">
      <alignment horizontal="center" vertical="center"/>
    </xf>
    <xf numFmtId="0" fontId="108" fillId="0" borderId="0" xfId="27" applyFont="1" applyAlignment="1">
      <alignment horizontal="center" vertical="top"/>
    </xf>
    <xf numFmtId="0" fontId="108" fillId="0" borderId="52" xfId="27" applyFont="1" applyBorder="1" applyAlignment="1">
      <alignment horizontal="center" vertical="top"/>
    </xf>
    <xf numFmtId="0" fontId="29" fillId="49" borderId="0" xfId="29" applyFont="1" applyFill="1" applyBorder="1" applyAlignment="1" applyProtection="1">
      <alignment horizontal="center"/>
    </xf>
    <xf numFmtId="0" fontId="100" fillId="49" borderId="0" xfId="29" applyFont="1" applyFill="1" applyBorder="1" applyAlignment="1" applyProtection="1">
      <alignment horizontal="center" vertical="center"/>
    </xf>
    <xf numFmtId="0" fontId="15" fillId="63" borderId="0" xfId="29" applyFont="1" applyFill="1" applyBorder="1" applyProtection="1"/>
    <xf numFmtId="0" fontId="42" fillId="16" borderId="4" xfId="28" applyFont="1" applyFill="1" applyBorder="1" applyAlignment="1">
      <alignment horizontal="center" vertical="center" wrapText="1"/>
    </xf>
    <xf numFmtId="0" fontId="42" fillId="31" borderId="4" xfId="28" applyFont="1" applyFill="1" applyBorder="1" applyAlignment="1">
      <alignment horizontal="center" vertical="center" wrapText="1"/>
    </xf>
    <xf numFmtId="0" fontId="42" fillId="35" borderId="4" xfId="28" applyFont="1" applyFill="1" applyBorder="1" applyAlignment="1">
      <alignment horizontal="center" vertical="center" wrapText="1"/>
    </xf>
    <xf numFmtId="0" fontId="73" fillId="35" borderId="66" xfId="28" applyFont="1" applyFill="1" applyBorder="1" applyAlignment="1">
      <alignment horizontal="center" vertical="center" wrapText="1"/>
    </xf>
    <xf numFmtId="0" fontId="73" fillId="12" borderId="93" xfId="28" applyFont="1" applyFill="1" applyBorder="1" applyAlignment="1">
      <alignment horizontal="center" vertical="center" wrapText="1"/>
    </xf>
    <xf numFmtId="0" fontId="109" fillId="0" borderId="0" xfId="28" applyFont="1" applyAlignment="1">
      <alignment horizontal="center" vertical="center" wrapText="1"/>
    </xf>
    <xf numFmtId="0" fontId="75" fillId="0" borderId="0" xfId="28" applyFont="1" applyAlignment="1">
      <alignment horizontal="center" vertical="center" wrapText="1"/>
    </xf>
    <xf numFmtId="0" fontId="111" fillId="15" borderId="4" xfId="0" applyFont="1" applyFill="1" applyBorder="1" applyAlignment="1">
      <alignment horizontal="center" wrapText="1"/>
    </xf>
    <xf numFmtId="0" fontId="111" fillId="15" borderId="34" xfId="0" applyFont="1" applyFill="1" applyBorder="1" applyAlignment="1">
      <alignment horizontal="center" vertical="center"/>
    </xf>
    <xf numFmtId="0" fontId="112" fillId="0" borderId="34" xfId="0" applyFont="1" applyBorder="1" applyAlignment="1">
      <alignment horizontal="center" vertical="center"/>
    </xf>
    <xf numFmtId="0" fontId="111" fillId="15" borderId="34" xfId="0" applyFont="1" applyFill="1" applyBorder="1" applyAlignment="1">
      <alignment horizontal="center"/>
    </xf>
    <xf numFmtId="0" fontId="112" fillId="0" borderId="4" xfId="0" applyFont="1" applyBorder="1" applyAlignment="1">
      <alignment horizontal="center"/>
    </xf>
    <xf numFmtId="0" fontId="111" fillId="0" borderId="4" xfId="0" applyFont="1" applyBorder="1" applyAlignment="1">
      <alignment horizontal="center"/>
    </xf>
    <xf numFmtId="0" fontId="111" fillId="15" borderId="4" xfId="0" applyFont="1" applyFill="1" applyBorder="1" applyAlignment="1">
      <alignment horizontal="center"/>
    </xf>
    <xf numFmtId="0" fontId="114" fillId="15" borderId="33" xfId="0" applyFont="1" applyFill="1" applyBorder="1" applyAlignment="1">
      <alignment horizontal="center"/>
    </xf>
    <xf numFmtId="0" fontId="111" fillId="36" borderId="3" xfId="0" applyFont="1" applyFill="1" applyBorder="1" applyAlignment="1">
      <alignment horizontal="center" vertical="center" wrapText="1"/>
    </xf>
    <xf numFmtId="0" fontId="112" fillId="36" borderId="33" xfId="0" applyFont="1" applyFill="1" applyBorder="1"/>
    <xf numFmtId="0" fontId="111" fillId="15" borderId="38" xfId="0" applyFont="1" applyFill="1" applyBorder="1" applyAlignment="1">
      <alignment horizontal="center"/>
    </xf>
    <xf numFmtId="0" fontId="111" fillId="15" borderId="31" xfId="0" applyFont="1" applyFill="1" applyBorder="1" applyAlignment="1">
      <alignment horizontal="center"/>
    </xf>
    <xf numFmtId="0" fontId="110" fillId="38" borderId="40" xfId="0" applyFont="1" applyFill="1" applyBorder="1" applyAlignment="1">
      <alignment horizontal="center"/>
    </xf>
    <xf numFmtId="0" fontId="89" fillId="19" borderId="40" xfId="0" applyFont="1" applyFill="1" applyBorder="1" applyAlignment="1">
      <alignment horizontal="center" vertical="center"/>
    </xf>
    <xf numFmtId="0" fontId="112" fillId="0" borderId="0" xfId="0" applyFont="1"/>
    <xf numFmtId="0" fontId="111" fillId="28" borderId="47" xfId="0" applyFont="1" applyFill="1" applyBorder="1" applyAlignment="1">
      <alignment horizontal="center" vertical="center" wrapText="1"/>
    </xf>
    <xf numFmtId="0" fontId="112" fillId="28" borderId="41" xfId="0" applyFont="1" applyFill="1" applyBorder="1" applyAlignment="1">
      <alignment horizontal="center" vertical="center"/>
    </xf>
    <xf numFmtId="0" fontId="110" fillId="38" borderId="47" xfId="0" applyFont="1" applyFill="1" applyBorder="1" applyAlignment="1">
      <alignment horizontal="center"/>
    </xf>
    <xf numFmtId="0" fontId="112" fillId="36" borderId="43" xfId="0" applyFont="1" applyFill="1" applyBorder="1"/>
    <xf numFmtId="0" fontId="15" fillId="76" borderId="0" xfId="29" applyFont="1" applyFill="1" applyBorder="1" applyProtection="1"/>
    <xf numFmtId="0" fontId="33" fillId="63" borderId="0" xfId="29" applyFont="1" applyFill="1" applyBorder="1" applyProtection="1"/>
    <xf numFmtId="0" fontId="0" fillId="0" borderId="38" xfId="0" applyBorder="1" applyAlignment="1">
      <alignment horizontal="center" vertical="center" wrapText="1"/>
    </xf>
    <xf numFmtId="0" fontId="0" fillId="0" borderId="0" xfId="0"/>
    <xf numFmtId="0" fontId="18" fillId="15" borderId="19" xfId="0" applyFont="1" applyFill="1" applyBorder="1" applyAlignment="1">
      <alignment horizontal="justify" vertical="center" wrapText="1"/>
    </xf>
    <xf numFmtId="0" fontId="0" fillId="0" borderId="0" xfId="0" applyAlignment="1">
      <alignment wrapText="1"/>
    </xf>
    <xf numFmtId="0" fontId="0" fillId="0" borderId="77" xfId="0" applyBorder="1"/>
  </cellXfs>
  <cellStyles count="47">
    <cellStyle name="Accent" xfId="18" xr:uid="{00000000-0005-0000-0000-000000000000}"/>
    <cellStyle name="Accent 1" xfId="19" xr:uid="{00000000-0005-0000-0000-000001000000}"/>
    <cellStyle name="Accent 2" xfId="20" xr:uid="{00000000-0005-0000-0000-000002000000}"/>
    <cellStyle name="Accent 3" xfId="21" xr:uid="{00000000-0005-0000-0000-000003000000}"/>
    <cellStyle name="Bad" xfId="15" xr:uid="{00000000-0005-0000-0000-000004000000}"/>
    <cellStyle name="Énfasis6 2" xfId="35" xr:uid="{00000000-0005-0000-0000-000005000000}"/>
    <cellStyle name="Error" xfId="17" xr:uid="{00000000-0005-0000-0000-000006000000}"/>
    <cellStyle name="Excel Built-in Bad" xfId="37" xr:uid="{00000000-0005-0000-0000-000007000000}"/>
    <cellStyle name="Excel Built-in Comma [0] 2" xfId="38" xr:uid="{00000000-0005-0000-0000-000008000000}"/>
    <cellStyle name="Excel Built-in Currency [0] 1" xfId="36" xr:uid="{00000000-0005-0000-0000-000009000000}"/>
    <cellStyle name="Footnote" xfId="10" xr:uid="{00000000-0005-0000-0000-00000A000000}"/>
    <cellStyle name="Good" xfId="13" xr:uid="{00000000-0005-0000-0000-00000B000000}"/>
    <cellStyle name="Heading" xfId="5" xr:uid="{00000000-0005-0000-0000-00000C000000}"/>
    <cellStyle name="Heading 1" xfId="6" xr:uid="{00000000-0005-0000-0000-00000D000000}"/>
    <cellStyle name="Heading 2" xfId="7" xr:uid="{00000000-0005-0000-0000-00000E000000}"/>
    <cellStyle name="Hipervínculo" xfId="4" builtinId="8"/>
    <cellStyle name="Hyperlink" xfId="11" xr:uid="{00000000-0005-0000-0000-000010000000}"/>
    <cellStyle name="Millares" xfId="1" builtinId="3"/>
    <cellStyle name="Millares 2" xfId="22" xr:uid="{00000000-0005-0000-0000-000012000000}"/>
    <cellStyle name="Millares 2 2" xfId="23" xr:uid="{00000000-0005-0000-0000-000013000000}"/>
    <cellStyle name="Millares 2 3" xfId="42" xr:uid="{00000000-0005-0000-0000-000014000000}"/>
    <cellStyle name="Moneda" xfId="2" builtinId="4"/>
    <cellStyle name="Moneda [0] 2" xfId="24" xr:uid="{00000000-0005-0000-0000-000016000000}"/>
    <cellStyle name="Moneda [0] 3" xfId="25" xr:uid="{00000000-0005-0000-0000-000017000000}"/>
    <cellStyle name="Moneda [0] 4" xfId="41" xr:uid="{00000000-0005-0000-0000-000018000000}"/>
    <cellStyle name="Moneda 2" xfId="46" xr:uid="{00000000-0005-0000-0000-000019000000}"/>
    <cellStyle name="Neutral" xfId="14" xr:uid="{00000000-0005-0000-0000-00001A000000}"/>
    <cellStyle name="Normal" xfId="0" builtinId="0"/>
    <cellStyle name="Normal 2" xfId="26" xr:uid="{00000000-0005-0000-0000-00001C000000}"/>
    <cellStyle name="Normal 2 2" xfId="27" xr:uid="{00000000-0005-0000-0000-00001D000000}"/>
    <cellStyle name="Normal 3" xfId="28" xr:uid="{00000000-0005-0000-0000-00001E000000}"/>
    <cellStyle name="Normal 4" xfId="29" xr:uid="{00000000-0005-0000-0000-00001F000000}"/>
    <cellStyle name="Normal 5" xfId="30" xr:uid="{00000000-0005-0000-0000-000020000000}"/>
    <cellStyle name="Normal 6" xfId="39" xr:uid="{00000000-0005-0000-0000-000021000000}"/>
    <cellStyle name="Normal 7" xfId="40" xr:uid="{00000000-0005-0000-0000-000022000000}"/>
    <cellStyle name="Normal 8" xfId="44" xr:uid="{00000000-0005-0000-0000-000023000000}"/>
    <cellStyle name="Normal 9" xfId="45" xr:uid="{00000000-0005-0000-0000-000024000000}"/>
    <cellStyle name="Notas 2 2" xfId="31" xr:uid="{00000000-0005-0000-0000-000025000000}"/>
    <cellStyle name="Note" xfId="9" xr:uid="{00000000-0005-0000-0000-000026000000}"/>
    <cellStyle name="Porcentaje" xfId="3" builtinId="5"/>
    <cellStyle name="Porcentaje 2" xfId="32" xr:uid="{00000000-0005-0000-0000-000028000000}"/>
    <cellStyle name="Porcentaje 2 2" xfId="33" xr:uid="{00000000-0005-0000-0000-000029000000}"/>
    <cellStyle name="Porcentaje 2 3" xfId="43" xr:uid="{00000000-0005-0000-0000-00002A000000}"/>
    <cellStyle name="Porcentaje 3" xfId="34" xr:uid="{00000000-0005-0000-0000-00002B000000}"/>
    <cellStyle name="Status" xfId="12" xr:uid="{00000000-0005-0000-0000-00002C000000}"/>
    <cellStyle name="Text" xfId="8" xr:uid="{00000000-0005-0000-0000-00002D000000}"/>
    <cellStyle name="Warning" xfId="16" xr:uid="{00000000-0005-0000-0000-00002E000000}"/>
  </cellStyles>
  <dxfs count="62">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
      <font>
        <sz val="11"/>
        <color rgb="FF9C0006"/>
        <name val="Calibri"/>
      </font>
      <fill>
        <patternFill>
          <bgColor rgb="FFFFC7CE"/>
        </patternFill>
      </fill>
    </dxf>
  </dxfs>
  <tableStyles count="0" defaultTableStyle="TableStyleMedium2" defaultPivotStyle="PivotStyleLight16"/>
  <colors>
    <indexedColors>
      <rgbColor rgb="FF000000"/>
      <rgbColor rgb="FFFFFFFF"/>
      <rgbColor rgb="FFFF0000"/>
      <rgbColor rgb="FF00FF00"/>
      <rgbColor rgb="FF0324FF"/>
      <rgbColor rgb="FFFFFF00"/>
      <rgbColor rgb="FFDBDBDB"/>
      <rgbColor rgb="FF66FF99"/>
      <rgbColor rgb="FF9C0006"/>
      <rgbColor rgb="FFD0CECE"/>
      <rgbColor rgb="FFFFF8E5"/>
      <rgbColor rgb="FFB28200"/>
      <rgbColor rgb="FFE7E6E6"/>
      <rgbColor rgb="FF0066FF"/>
      <rgbColor rgb="FFC0C0C0"/>
      <rgbColor rgb="FF808080"/>
      <rgbColor rgb="FF8FAADC"/>
      <rgbColor rgb="FFBFBFBF"/>
      <rgbColor rgb="FFFFFFCC"/>
      <rgbColor rgb="FFDEEBF7"/>
      <rgbColor rgb="FFF2F2F2"/>
      <rgbColor rgb="FFF6AF83"/>
      <rgbColor rgb="FF006EC0"/>
      <rgbColor rgb="FFBCD7F1"/>
      <rgbColor rgb="FFFDFFDE"/>
      <rgbColor rgb="FFD6DCE5"/>
      <rgbColor rgb="FFFFD966"/>
      <rgbColor rgb="FFC5E0B4"/>
      <rgbColor rgb="FFFBE5D6"/>
      <rgbColor rgb="FFC00000"/>
      <rgbColor rgb="FF87C94D"/>
      <rgbColor rgb="FFFFF6DD"/>
      <rgbColor rgb="FFA9D18E"/>
      <rgbColor rgb="FFDAE3F3"/>
      <rgbColor rgb="FFE2F0D9"/>
      <rgbColor rgb="FFF4FF9A"/>
      <rgbColor rgb="FFB4C7E7"/>
      <rgbColor rgb="FFF1B0BC"/>
      <rgbColor rgb="FFAFABAB"/>
      <rgbColor rgb="FFF8CBAD"/>
      <rgbColor rgb="FF4472C4"/>
      <rgbColor rgb="FF34FF77"/>
      <rgbColor rgb="FF98D039"/>
      <rgbColor rgb="FFFFC000"/>
      <rgbColor rgb="FFFFC7CE"/>
      <rgbColor rgb="FFFD6600"/>
      <rgbColor rgb="FF7B7B7B"/>
      <rgbColor rgb="FFA6A6A6"/>
      <rgbColor rgb="FFEDEDED"/>
      <rgbColor rgb="FF00B050"/>
      <rgbColor rgb="FFFFF2CC"/>
      <rgbColor rgb="FFFFE699"/>
      <rgbColor rgb="FFCC0000"/>
      <rgbColor rgb="FFC9C9C9"/>
      <rgbColor rgb="FF3C32F8"/>
      <rgbColor rgb="FFD9D9D9"/>
      <rgbColor rgb="00003366"/>
      <rgbColor rgb="00339966"/>
      <rgbColor rgb="00003300"/>
      <rgbColor rgb="00333300"/>
      <rgbColor rgb="00993300"/>
      <rgbColor rgb="00993366"/>
      <rgbColor rgb="00333399"/>
      <rgbColor rgb="00333333"/>
    </indexedColors>
    <mruColors>
      <color rgb="FFF952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1.xml"/><Relationship Id="rId1" Type="http://schemas.microsoft.com/office/2011/relationships/chartStyle" Target="style11.xml"/><Relationship Id="rId4" Type="http://schemas.openxmlformats.org/officeDocument/2006/relationships/chartUserShapes" Target="../drawings/drawing1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2.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4.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7.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28.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29.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9.xml"/><Relationship Id="rId1" Type="http://schemas.microsoft.com/office/2011/relationships/chartStyle" Target="style19.xml"/><Relationship Id="rId4"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8.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 Id="rId4"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 Id="rId4" Type="http://schemas.openxmlformats.org/officeDocument/2006/relationships/chartUserShapes" Target="../drawings/drawing32.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2.xml"/><Relationship Id="rId1" Type="http://schemas.microsoft.com/office/2011/relationships/chartStyle" Target="style22.xml"/><Relationship Id="rId4" Type="http://schemas.openxmlformats.org/officeDocument/2006/relationships/chartUserShapes" Target="../drawings/drawing33.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3.xml"/><Relationship Id="rId1" Type="http://schemas.microsoft.com/office/2011/relationships/chartStyle" Target="style23.xml"/><Relationship Id="rId4" Type="http://schemas.openxmlformats.org/officeDocument/2006/relationships/chartUserShapes" Target="../drawings/drawing34.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4.xml"/><Relationship Id="rId1" Type="http://schemas.microsoft.com/office/2011/relationships/chartStyle" Target="style24.xml"/><Relationship Id="rId4" Type="http://schemas.openxmlformats.org/officeDocument/2006/relationships/chartUserShapes" Target="../drawings/drawing35.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5.xml"/><Relationship Id="rId1" Type="http://schemas.microsoft.com/office/2011/relationships/chartStyle" Target="style25.xml"/><Relationship Id="rId4" Type="http://schemas.openxmlformats.org/officeDocument/2006/relationships/chartUserShapes" Target="../drawings/drawing36.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6.xml"/><Relationship Id="rId1" Type="http://schemas.microsoft.com/office/2011/relationships/chartStyle" Target="style26.xml"/><Relationship Id="rId4" Type="http://schemas.openxmlformats.org/officeDocument/2006/relationships/chartUserShapes" Target="../drawings/drawing37.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7.xml"/><Relationship Id="rId1" Type="http://schemas.microsoft.com/office/2011/relationships/chartStyle" Target="style27.xml"/><Relationship Id="rId4" Type="http://schemas.openxmlformats.org/officeDocument/2006/relationships/chartUserShapes" Target="../drawings/drawing38.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8.xml"/><Relationship Id="rId1" Type="http://schemas.microsoft.com/office/2011/relationships/chartStyle" Target="style28.xml"/><Relationship Id="rId4" Type="http://schemas.openxmlformats.org/officeDocument/2006/relationships/chartUserShapes" Target="../drawings/drawing39.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9.xml"/><Relationship Id="rId1" Type="http://schemas.microsoft.com/office/2011/relationships/chartStyle" Target="style29.xml"/><Relationship Id="rId4" Type="http://schemas.openxmlformats.org/officeDocument/2006/relationships/chartUserShapes" Target="../drawings/drawing4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0.xml"/><Relationship Id="rId1" Type="http://schemas.microsoft.com/office/2011/relationships/chartStyle" Target="style30.xml"/><Relationship Id="rId4"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 Id="rId4"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 Id="rId4" Type="http://schemas.openxmlformats.org/officeDocument/2006/relationships/chartUserShapes" Target="../drawings/drawing14.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Arial Narrow" panose="020B0606020202030204" pitchFamily="34" charset="0"/>
                <a:ea typeface="+mn-ea"/>
                <a:cs typeface="+mn-cs"/>
              </a:defRPr>
            </a:pPr>
            <a:r>
              <a:rPr lang="en-US" sz="1800" b="1">
                <a:solidFill>
                  <a:sysClr val="windowText" lastClr="000000"/>
                </a:solidFill>
                <a:latin typeface="Arial Narrow" panose="020B0606020202030204" pitchFamily="34" charset="0"/>
              </a:rPr>
              <a:t>SEGUIMIENTO PAT ACUMULADO AL MES DE </a:t>
            </a:r>
            <a:r>
              <a:rPr lang="en-US" sz="1800" b="1">
                <a:solidFill>
                  <a:srgbClr val="FF0000"/>
                </a:solidFill>
                <a:latin typeface="Arial Narrow" panose="020B0606020202030204" pitchFamily="34" charset="0"/>
              </a:rPr>
              <a:t>MAYO</a:t>
            </a:r>
            <a:r>
              <a:rPr lang="en-US" sz="1800" b="1" baseline="0">
                <a:solidFill>
                  <a:sysClr val="windowText" lastClr="000000"/>
                </a:solidFill>
                <a:latin typeface="Arial Narrow" panose="020B0606020202030204" pitchFamily="34" charset="0"/>
              </a:rPr>
              <a:t> DE </a:t>
            </a:r>
            <a:r>
              <a:rPr lang="en-US" sz="1800" b="1">
                <a:solidFill>
                  <a:sysClr val="windowText" lastClr="000000"/>
                </a:solidFill>
                <a:latin typeface="Arial Narrow" panose="020B0606020202030204" pitchFamily="34" charset="0"/>
              </a:rPr>
              <a:t>2024 DIRECCION DE REGISTROS PUBLICOS</a:t>
            </a:r>
          </a:p>
        </c:rich>
      </c:tx>
      <c:layout>
        <c:manualLayout>
          <c:xMode val="edge"/>
          <c:yMode val="edge"/>
          <c:x val="0.1407969546830089"/>
          <c:y val="1.8394156355156881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Narrow" panose="020B0606020202030204" pitchFamily="34" charset="0"/>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0233976348779351"/>
          <c:y val="0.20505004827559814"/>
          <c:w val="0.84376046012099792"/>
          <c:h val="0.53007517685566463"/>
        </c:manualLayout>
      </c:layout>
      <c:bar3DChart>
        <c:barDir val="col"/>
        <c:grouping val="clustered"/>
        <c:varyColors val="0"/>
        <c:ser>
          <c:idx val="0"/>
          <c:order val="0"/>
          <c:tx>
            <c:strRef>
              <c:f>'R. PUBLICOS '!$L$5</c:f>
              <c:strCache>
                <c:ptCount val="1"/>
                <c:pt idx="0">
                  <c:v>% DE EJECUCIÓN  PRESUPUESTAL</c:v>
                </c:pt>
              </c:strCache>
            </c:strRef>
          </c:tx>
          <c:spPr>
            <a:solidFill>
              <a:schemeClr val="accent1"/>
            </a:solidFill>
            <a:ln>
              <a:noFill/>
            </a:ln>
            <a:effectLst/>
            <a:sp3d/>
          </c:spPr>
          <c:invertIfNegative val="0"/>
          <c:dLbls>
            <c:dLbl>
              <c:idx val="0"/>
              <c:layout>
                <c:manualLayout>
                  <c:x val="-6.3149538565611847E-17"/>
                  <c:y val="-4.64822018655624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0D-41A5-81AF-258BDD51FB5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 PUBLICOS '!$A$6</c:f>
              <c:strCache>
                <c:ptCount val="1"/>
                <c:pt idx="0">
                  <c:v>4100-4111 BRIGADA DE REGISTRO</c:v>
                </c:pt>
              </c:strCache>
            </c:strRef>
          </c:cat>
          <c:val>
            <c:numRef>
              <c:f>'R. PUBLICOS '!$L$7</c:f>
              <c:numCache>
                <c:formatCode>0.00%</c:formatCode>
                <c:ptCount val="1"/>
                <c:pt idx="0">
                  <c:v>0</c:v>
                </c:pt>
              </c:numCache>
            </c:numRef>
          </c:val>
          <c:shape val="cylinder"/>
          <c:extLst>
            <c:ext xmlns:c16="http://schemas.microsoft.com/office/drawing/2014/chart" uri="{C3380CC4-5D6E-409C-BE32-E72D297353CC}">
              <c16:uniqueId val="{00000001-F10D-41A5-81AF-258BDD51FB5D}"/>
            </c:ext>
          </c:extLst>
        </c:ser>
        <c:ser>
          <c:idx val="1"/>
          <c:order val="1"/>
          <c:tx>
            <c:strRef>
              <c:f>'R. PUBLICOS '!$M$5</c:f>
              <c:strCache>
                <c:ptCount val="1"/>
                <c:pt idx="0">
                  <c:v>PORCENTAJE EJECUTADO POR ACTIVIDAD </c:v>
                </c:pt>
              </c:strCache>
            </c:strRef>
          </c:tx>
          <c:spPr>
            <a:solidFill>
              <a:schemeClr val="accent2"/>
            </a:solidFill>
            <a:ln>
              <a:noFill/>
            </a:ln>
            <a:effectLst/>
            <a:scene3d>
              <a:camera prst="orthographicFront"/>
              <a:lightRig rig="threePt" dir="t"/>
            </a:scene3d>
            <a:sp3d/>
          </c:spPr>
          <c:invertIfNegative val="0"/>
          <c:dLbls>
            <c:dLbl>
              <c:idx val="0"/>
              <c:layout>
                <c:manualLayout>
                  <c:x val="0"/>
                  <c:y val="-8.9644246455013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0D-41A5-81AF-258BDD51FB5D}"/>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 PUBLICOS '!$A$6</c:f>
              <c:strCache>
                <c:ptCount val="1"/>
                <c:pt idx="0">
                  <c:v>4100-4111 BRIGADA DE REGISTRO</c:v>
                </c:pt>
              </c:strCache>
            </c:strRef>
          </c:cat>
          <c:val>
            <c:numRef>
              <c:f>'R. PUBLICOS '!$M$7</c:f>
              <c:numCache>
                <c:formatCode>0.00%</c:formatCode>
                <c:ptCount val="1"/>
                <c:pt idx="0">
                  <c:v>0</c:v>
                </c:pt>
              </c:numCache>
            </c:numRef>
          </c:val>
          <c:shape val="cylinder"/>
          <c:extLst>
            <c:ext xmlns:c16="http://schemas.microsoft.com/office/drawing/2014/chart" uri="{C3380CC4-5D6E-409C-BE32-E72D297353CC}">
              <c16:uniqueId val="{00000003-F10D-41A5-81AF-258BDD51FB5D}"/>
            </c:ext>
          </c:extLst>
        </c:ser>
        <c:dLbls>
          <c:showLegendKey val="0"/>
          <c:showVal val="1"/>
          <c:showCatName val="0"/>
          <c:showSerName val="0"/>
          <c:showPercent val="0"/>
          <c:showBubbleSize val="0"/>
        </c:dLbls>
        <c:gapWidth val="150"/>
        <c:shape val="box"/>
        <c:axId val="519348968"/>
        <c:axId val="519347008"/>
        <c:axId val="0"/>
      </c:bar3DChart>
      <c:catAx>
        <c:axId val="5193489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51934896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100" b="1" i="0" u="none" strike="noStrike" kern="1200" baseline="0">
                <a:solidFill>
                  <a:schemeClr val="tx1">
                    <a:lumMod val="65000"/>
                    <a:lumOff val="35000"/>
                  </a:schemeClr>
                </a:solidFill>
                <a:latin typeface="Arial Narrow" panose="020B0606020202030204" pitchFamily="34" charset="0"/>
                <a:ea typeface="+mn-ea"/>
                <a:cs typeface="+mn-cs"/>
              </a:defRPr>
            </a:pPr>
            <a:endParaRPr lang="es-CO"/>
          </a:p>
        </c:txPr>
      </c:dTable>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7179325106901259"/>
          <c:w val="0.89754855064285655"/>
          <c:h val="0.4151995765208365"/>
        </c:manualLayout>
      </c:layout>
      <c:bar3DChart>
        <c:barDir val="col"/>
        <c:grouping val="clustered"/>
        <c:varyColors val="0"/>
        <c:ser>
          <c:idx val="0"/>
          <c:order val="0"/>
          <c:tx>
            <c:strRef>
              <c:f>'D. PROMOCION'!$J$109</c:f>
              <c:strCache>
                <c:ptCount val="1"/>
                <c:pt idx="0">
                  <c:v>% DE EJECUCIÓN PPTAL PAGOS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2"/>
              <c:layout>
                <c:manualLayout>
                  <c:x val="-2.564427926750323E-2"/>
                  <c:y val="-2.8534536946701553E-2"/>
                </c:manualLayout>
              </c:layout>
              <c:spPr>
                <a:noFill/>
                <a:ln>
                  <a:noFill/>
                </a:ln>
                <a:effectLst/>
              </c:spPr>
              <c:txPr>
                <a:bodyPr rot="0" spcFirstLastPara="1" vertOverflow="ellipsis" vert="horz" wrap="square" lIns="38100" tIns="19050" rIns="38100" bIns="19050" anchor="ctr" anchorCtr="1">
                  <a:no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7.2642948847347663E-2"/>
                      <c:h val="6.3422016088844166E-2"/>
                    </c:manualLayout>
                  </c15:layout>
                </c:ext>
                <c:ext xmlns:c16="http://schemas.microsoft.com/office/drawing/2014/chart" uri="{C3380CC4-5D6E-409C-BE32-E72D297353CC}">
                  <c16:uniqueId val="{00000000-B2A8-4E5D-B0E7-1D4E6A1330E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 PROMOCION'!$C$110:$C$112</c:f>
              <c:strCache>
                <c:ptCount val="3"/>
                <c:pt idx="0">
                  <c:v>APOYO AL SECTOR AGROPECUARIO</c:v>
                </c:pt>
                <c:pt idx="1">
                  <c:v>MUJER EMPRENDEDORA PRODUCTIVA '2024' - ATENCIÓN Y ACOMPAÑAMIENTO A EMPRENDEDORES</c:v>
                </c:pt>
                <c:pt idx="2">
                  <c:v>APORTE EMPRESARIAL A LA GESTIÓN CÍVICO Y SOCIAL  Y CULTURAL</c:v>
                </c:pt>
              </c:strCache>
            </c:strRef>
          </c:cat>
          <c:val>
            <c:numRef>
              <c:f>'D. PROMOCION'!$J$110:$J$112</c:f>
              <c:numCache>
                <c:formatCode>0.00%</c:formatCode>
                <c:ptCount val="3"/>
                <c:pt idx="0">
                  <c:v>0</c:v>
                </c:pt>
                <c:pt idx="1">
                  <c:v>0</c:v>
                </c:pt>
                <c:pt idx="2">
                  <c:v>0</c:v>
                </c:pt>
              </c:numCache>
            </c:numRef>
          </c:val>
          <c:shape val="cylinder"/>
          <c:extLst>
            <c:ext xmlns:c16="http://schemas.microsoft.com/office/drawing/2014/chart" uri="{C3380CC4-5D6E-409C-BE32-E72D297353CC}">
              <c16:uniqueId val="{00000001-B2A8-4E5D-B0E7-1D4E6A1330E4}"/>
            </c:ext>
          </c:extLst>
        </c:ser>
        <c:ser>
          <c:idx val="1"/>
          <c:order val="1"/>
          <c:tx>
            <c:strRef>
              <c:f>'D. PROMOCION'!$K$109</c:f>
              <c:strCache>
                <c:ptCount val="1"/>
                <c:pt idx="0">
                  <c:v>% DE EJECUCIÓN DE ACTIVIDADES</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3-B2A8-4E5D-B0E7-1D4E6A1330E4}"/>
              </c:ext>
            </c:extLst>
          </c:dPt>
          <c:dLbls>
            <c:dLbl>
              <c:idx val="2"/>
              <c:layout>
                <c:manualLayout>
                  <c:x val="2.539767193698768E-3"/>
                  <c:y val="-1.0725368422945412E-2"/>
                </c:manualLayout>
              </c:layout>
              <c:showLegendKey val="0"/>
              <c:showVal val="1"/>
              <c:showCatName val="0"/>
              <c:showSerName val="0"/>
              <c:showPercent val="0"/>
              <c:showBubbleSize val="0"/>
              <c:extLst>
                <c:ext xmlns:c15="http://schemas.microsoft.com/office/drawing/2012/chart" uri="{CE6537A1-D6FC-4f65-9D91-7224C49458BB}">
                  <c15:layout>
                    <c:manualLayout>
                      <c:w val="6.8295319725900805E-2"/>
                      <c:h val="5.9340069615140198E-2"/>
                    </c:manualLayout>
                  </c15:layout>
                </c:ext>
                <c:ext xmlns:c16="http://schemas.microsoft.com/office/drawing/2014/chart" uri="{C3380CC4-5D6E-409C-BE32-E72D297353CC}">
                  <c16:uniqueId val="{00000004-B2A8-4E5D-B0E7-1D4E6A1330E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 PROMOCION'!$C$110:$C$112</c:f>
              <c:strCache>
                <c:ptCount val="3"/>
                <c:pt idx="0">
                  <c:v>APOYO AL SECTOR AGROPECUARIO</c:v>
                </c:pt>
                <c:pt idx="1">
                  <c:v>MUJER EMPRENDEDORA PRODUCTIVA '2024' - ATENCIÓN Y ACOMPAÑAMIENTO A EMPRENDEDORES</c:v>
                </c:pt>
                <c:pt idx="2">
                  <c:v>APORTE EMPRESARIAL A LA GESTIÓN CÍVICO Y SOCIAL  Y CULTURAL</c:v>
                </c:pt>
              </c:strCache>
            </c:strRef>
          </c:cat>
          <c:val>
            <c:numRef>
              <c:f>'D. PROMOCION'!$K$110:$K$112</c:f>
              <c:numCache>
                <c:formatCode>0.00%</c:formatCode>
                <c:ptCount val="3"/>
                <c:pt idx="0">
                  <c:v>0</c:v>
                </c:pt>
                <c:pt idx="1">
                  <c:v>0</c:v>
                </c:pt>
                <c:pt idx="2">
                  <c:v>0</c:v>
                </c:pt>
              </c:numCache>
            </c:numRef>
          </c:val>
          <c:shape val="cylinder"/>
          <c:extLst>
            <c:ext xmlns:c16="http://schemas.microsoft.com/office/drawing/2014/chart" uri="{C3380CC4-5D6E-409C-BE32-E72D297353CC}">
              <c16:uniqueId val="{00000005-B2A8-4E5D-B0E7-1D4E6A1330E4}"/>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legend>
      <c:legendPos val="r"/>
      <c:layout>
        <c:manualLayout>
          <c:xMode val="edge"/>
          <c:yMode val="edge"/>
          <c:x val="0.77893435616348328"/>
          <c:y val="0.28798124943677622"/>
          <c:w val="0.16381912174011973"/>
          <c:h val="9.542886220429738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700" b="1" i="0" u="none" strike="noStrike" kern="1200" baseline="0">
              <a:solidFill>
                <a:sysClr val="windowText" lastClr="000000"/>
              </a:solidFill>
              <a:latin typeface="Arial Narrow" panose="020B0606020202030204" pitchFamily="34" charset="0"/>
              <a:ea typeface="+mn-ea"/>
              <a:cs typeface="+mn-cs"/>
            </a:defRPr>
          </a:pPr>
          <a:endParaRPr lang="es-CO"/>
        </a:p>
      </c:txPr>
    </c:legend>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1716228839150501"/>
          <c:w val="0.89754855064285655"/>
          <c:h val="0.51537006697555343"/>
        </c:manualLayout>
      </c:layout>
      <c:bar3DChart>
        <c:barDir val="col"/>
        <c:grouping val="clustered"/>
        <c:varyColors val="0"/>
        <c:ser>
          <c:idx val="0"/>
          <c:order val="0"/>
          <c:tx>
            <c:strRef>
              <c:f>'D. PROMOCION'!$J$134</c:f>
              <c:strCache>
                <c:ptCount val="1"/>
                <c:pt idx="0">
                  <c:v>% DE EJECUCIÓN PPTAL</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2"/>
              <c:tx>
                <c:rich>
                  <a:bodyPr/>
                  <a:lstStyle/>
                  <a:p>
                    <a:fld id="{8F04F927-707B-4AF7-8C82-299F5F4CF238}"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{8F04F927-707B-4AF7-8C82-299F5F4CF238}</c15:txfldGUID>
                      <c15:f>'D. PROMOCION'!$J$137</c15:f>
                      <c15:dlblFieldTableCache>
                        <c:ptCount val="1"/>
                        <c:pt idx="0">
                          <c:v>#¡REF!</c:v>
                        </c:pt>
                      </c15:dlblFieldTableCache>
                    </c15:dlblFTEntry>
                  </c15:dlblFieldTable>
                  <c15:showDataLabelsRange val="0"/>
                </c:ext>
                <c:ext xmlns:c16="http://schemas.microsoft.com/office/drawing/2014/chart" uri="{C3380CC4-5D6E-409C-BE32-E72D297353CC}">
                  <c16:uniqueId val="{00000003-0841-404B-A0D2-6576D67F234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'D. PROMOCION'!$C$135:$C$137</c15:sqref>
                  </c15:fullRef>
                </c:ext>
              </c:extLst>
              <c:f>'D. PROMOCION'!$C$135:$C$136</c:f>
              <c:strCache>
                <c:ptCount val="2"/>
                <c:pt idx="0">
                  <c:v>FÁBRICAS DE PRODUCTIVIDAD</c:v>
                </c:pt>
                <c:pt idx="1">
                  <c:v>CENTROS DE REINDUSTRIALIZACIÓN "ZASCAS"</c:v>
                </c:pt>
              </c:strCache>
            </c:strRef>
          </c:cat>
          <c:val>
            <c:numRef>
              <c:extLst>
                <c:ext xmlns:c15="http://schemas.microsoft.com/office/drawing/2012/chart" uri="{02D57815-91ED-43cb-92C2-25804820EDAC}">
                  <c15:fullRef>
                    <c15:sqref>'D. PROMOCION'!$J$135:$J$138</c15:sqref>
                  </c15:fullRef>
                </c:ext>
              </c:extLst>
              <c:f>('D. PROMOCION'!$J$135:$J$136,'D. PROMOCION'!$J$138)</c:f>
              <c:numCache>
                <c:formatCode>0.00%</c:formatCode>
                <c:ptCount val="3"/>
                <c:pt idx="0">
                  <c:v>0</c:v>
                </c:pt>
                <c:pt idx="1">
                  <c:v>0</c:v>
                </c:pt>
                <c:pt idx="2">
                  <c:v>0</c:v>
                </c:pt>
              </c:numCache>
            </c:numRef>
          </c:val>
          <c:shape val="cylinder"/>
          <c:extLst>
            <c:ext xmlns:c16="http://schemas.microsoft.com/office/drawing/2014/chart" uri="{C3380CC4-5D6E-409C-BE32-E72D297353CC}">
              <c16:uniqueId val="{00000001-7075-4056-9FE6-72FDB61C4774}"/>
            </c:ext>
          </c:extLst>
        </c:ser>
        <c:ser>
          <c:idx val="1"/>
          <c:order val="1"/>
          <c:tx>
            <c:strRef>
              <c:f>'D. PROMOCION'!$K$134</c:f>
              <c:strCache>
                <c:ptCount val="1"/>
                <c:pt idx="0">
                  <c:v>% DE EJECUCIÓN DE ACTIVIDADES</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3-7075-4056-9FE6-72FDB61C4774}"/>
              </c:ext>
            </c:extLst>
          </c:dPt>
          <c:dLbls>
            <c:dLbl>
              <c:idx val="2"/>
              <c:tx>
                <c:rich>
                  <a:bodyPr/>
                  <a:lstStyle/>
                  <a:p>
                    <a:fld id="{02785F57-F802-4B4F-967A-93552D4E52C7}"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{02785F57-F802-4B4F-967A-93552D4E52C7}</c15:txfldGUID>
                      <c15:f>'D. PROMOCION'!$K$137</c15:f>
                      <c15:dlblFieldTableCache>
                        <c:ptCount val="1"/>
                        <c:pt idx="0">
                          <c:v>#¡REF!</c:v>
                        </c:pt>
                      </c15:dlblFieldTableCache>
                    </c15:dlblFTEntry>
                  </c15:dlblFieldTable>
                  <c15:showDataLabelsRange val="0"/>
                </c:ext>
                <c:ext xmlns:c16="http://schemas.microsoft.com/office/drawing/2014/chart" uri="{C3380CC4-5D6E-409C-BE32-E72D297353CC}">
                  <c16:uniqueId val="{00000002-0841-404B-A0D2-6576D67F2343}"/>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'D. PROMOCION'!$C$135:$C$137</c15:sqref>
                  </c15:fullRef>
                </c:ext>
              </c:extLst>
              <c:f>'D. PROMOCION'!$C$135:$C$136</c:f>
              <c:strCache>
                <c:ptCount val="2"/>
                <c:pt idx="0">
                  <c:v>FÁBRICAS DE PRODUCTIVIDAD</c:v>
                </c:pt>
                <c:pt idx="1">
                  <c:v>CENTROS DE REINDUSTRIALIZACIÓN "ZASCAS"</c:v>
                </c:pt>
              </c:strCache>
            </c:strRef>
          </c:cat>
          <c:val>
            <c:numRef>
              <c:extLst>
                <c:ext xmlns:c15="http://schemas.microsoft.com/office/drawing/2012/chart" uri="{02D57815-91ED-43cb-92C2-25804820EDAC}">
                  <c15:fullRef>
                    <c15:sqref>'D. PROMOCION'!$K$135:$K$138</c15:sqref>
                  </c15:fullRef>
                </c:ext>
              </c:extLst>
              <c:f>('D. PROMOCION'!$K$135:$K$136,'D. PROMOCION'!$K$138)</c:f>
              <c:numCache>
                <c:formatCode>0.00%</c:formatCode>
                <c:ptCount val="3"/>
                <c:pt idx="0">
                  <c:v>0</c:v>
                </c:pt>
                <c:pt idx="1">
                  <c:v>0</c:v>
                </c:pt>
                <c:pt idx="2">
                  <c:v>0</c:v>
                </c:pt>
              </c:numCache>
            </c:numRef>
          </c:val>
          <c:shape val="cylinder"/>
          <c:extLst>
            <c:ext xmlns:c16="http://schemas.microsoft.com/office/drawing/2014/chart" uri="{C3380CC4-5D6E-409C-BE32-E72D297353CC}">
              <c16:uniqueId val="{00000005-7075-4056-9FE6-72FDB61C4774}"/>
            </c:ext>
          </c:extLst>
        </c:ser>
        <c:dLbls>
          <c:showLegendKey val="0"/>
          <c:showVal val="1"/>
          <c:showCatName val="0"/>
          <c:showSerName val="0"/>
          <c:showPercent val="0"/>
          <c:showBubbleSize val="0"/>
        </c:dLbls>
        <c:gapWidth val="204"/>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1129943918726107"/>
          <c:w val="0.89754855064285655"/>
          <c:h val="0.47569335135301322"/>
        </c:manualLayout>
      </c:layout>
      <c:bar3DChart>
        <c:barDir val="col"/>
        <c:grouping val="clustered"/>
        <c:varyColors val="0"/>
        <c:ser>
          <c:idx val="0"/>
          <c:order val="0"/>
          <c:tx>
            <c:strRef>
              <c:f>'D. PROMOCION'!$J$178</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2"/>
              <c:layout>
                <c:manualLayout>
                  <c:x val="-2.2021278219025366E-2"/>
                  <c:y val="-1.0615388858968291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4.8006386517475304E-2"/>
                      <c:h val="5.5801560768643309E-2"/>
                    </c:manualLayout>
                  </c15:layout>
                </c:ext>
                <c:ext xmlns:c16="http://schemas.microsoft.com/office/drawing/2014/chart" uri="{C3380CC4-5D6E-409C-BE32-E72D297353CC}">
                  <c16:uniqueId val="{00000000-86BA-4BF3-A39E-BC7B7D46E71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rgbClr val="4472C4">
                          <a:lumMod val="40000"/>
                          <a:lumOff val="60000"/>
                        </a:srgbClr>
                      </a:solidFill>
                    </a:ln>
                    <a:effectLst/>
                  </c:spPr>
                </c15:leaderLines>
              </c:ext>
            </c:extLst>
          </c:dLbls>
          <c:cat>
            <c:strRef>
              <c:f>'D. PROMOCION'!$C$179:$C$182</c:f>
              <c:strCache>
                <c:ptCount val="4"/>
                <c:pt idx="0">
                  <c:v> ACTIVIDADES PARA LA SIMPLIFICACIÓN Y AUTOMATIZACIÓN DE TRÁMITES - "BRIGADAS DE FORMALIZACIÓN"</c:v>
                </c:pt>
                <c:pt idx="1">
                  <c:v>PROGRAMA DE ASISTENCIA TÉCNICA Y FORMACIÓN A MICRONEGOCIOS Y MICROEMPRESAS DE LA ECONOMONÍA POPULAR Y COMUNITARIA "TRANSFORMA-T Y ALISTA-T"</c:v>
                </c:pt>
                <c:pt idx="2">
                  <c:v> CONSULTORIO EMPRESARIAL Y/O CONTABLE</c:v>
                </c:pt>
                <c:pt idx="3">
                  <c:v>CONSULTORIO EMPRESARIAL EN COMERCIO EXTERIOR </c:v>
                </c:pt>
              </c:strCache>
            </c:strRef>
          </c:cat>
          <c:val>
            <c:numRef>
              <c:f>'D. PROMOCION'!$J$179:$J$182</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1-86BA-4BF3-A39E-BC7B7D46E714}"/>
            </c:ext>
          </c:extLst>
        </c:ser>
        <c:ser>
          <c:idx val="1"/>
          <c:order val="1"/>
          <c:tx>
            <c:strRef>
              <c:f>'D. PROMOCION'!$K$178</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3-86BA-4BF3-A39E-BC7B7D46E714}"/>
              </c:ext>
            </c:extLst>
          </c:dPt>
          <c:dLbls>
            <c:dLbl>
              <c:idx val="2"/>
              <c:layout>
                <c:manualLayout>
                  <c:x val="-9.8425230488713399E-3"/>
                  <c:y val="-2.2400777569471647E-3"/>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6.6779472031323214E-2"/>
                      <c:h val="8.1912244624881059E-2"/>
                    </c:manualLayout>
                  </c15:layout>
                </c:ext>
                <c:ext xmlns:c16="http://schemas.microsoft.com/office/drawing/2014/chart" uri="{C3380CC4-5D6E-409C-BE32-E72D297353CC}">
                  <c16:uniqueId val="{00000004-86BA-4BF3-A39E-BC7B7D46E71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 PROMOCION'!$C$179:$C$182</c:f>
              <c:strCache>
                <c:ptCount val="4"/>
                <c:pt idx="0">
                  <c:v> ACTIVIDADES PARA LA SIMPLIFICACIÓN Y AUTOMATIZACIÓN DE TRÁMITES - "BRIGADAS DE FORMALIZACIÓN"</c:v>
                </c:pt>
                <c:pt idx="1">
                  <c:v>PROGRAMA DE ASISTENCIA TÉCNICA Y FORMACIÓN A MICRONEGOCIOS Y MICROEMPRESAS DE LA ECONOMONÍA POPULAR Y COMUNITARIA "TRANSFORMA-T Y ALISTA-T"</c:v>
                </c:pt>
                <c:pt idx="2">
                  <c:v> CONSULTORIO EMPRESARIAL Y/O CONTABLE</c:v>
                </c:pt>
                <c:pt idx="3">
                  <c:v>CONSULTORIO EMPRESARIAL EN COMERCIO EXTERIOR </c:v>
                </c:pt>
              </c:strCache>
            </c:strRef>
          </c:cat>
          <c:val>
            <c:numRef>
              <c:f>'D. PROMOCION'!$K$179:$K$182</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5-86BA-4BF3-A39E-BC7B7D46E714}"/>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8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legend>
      <c:legendPos val="r"/>
      <c:layout>
        <c:manualLayout>
          <c:xMode val="edge"/>
          <c:yMode val="edge"/>
          <c:x val="2.3449923670954685E-2"/>
          <c:y val="0.7505678061184059"/>
          <c:w val="0.22504462887177221"/>
          <c:h val="9.2803660980017133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9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6261703171017233E-2"/>
          <c:y val="0.19622846133091573"/>
          <c:w val="0.89754855064285655"/>
          <c:h val="0.51554418701016547"/>
        </c:manualLayout>
      </c:layout>
      <c:bar3DChart>
        <c:barDir val="col"/>
        <c:grouping val="clustered"/>
        <c:varyColors val="0"/>
        <c:ser>
          <c:idx val="0"/>
          <c:order val="0"/>
          <c:tx>
            <c:strRef>
              <c:f>'D. PROMOCION'!$J$194</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 PROMOCION'!$C$195:$C$196</c:f>
              <c:strCache>
                <c:ptCount val="2"/>
                <c:pt idx="0">
                  <c:v>MICRO RUEDAS DE NEGOCIOS SECTOR TURISTICO</c:v>
                </c:pt>
                <c:pt idx="1">
                  <c:v>MACRORUEDA DE NEGOCIOS - ENCUENTROS INTERNACIONALES</c:v>
                </c:pt>
              </c:strCache>
            </c:strRef>
          </c:cat>
          <c:val>
            <c:numRef>
              <c:f>'D. PROMOCION'!$J$195:$J$196</c:f>
              <c:numCache>
                <c:formatCode>0.00%</c:formatCode>
                <c:ptCount val="2"/>
                <c:pt idx="0">
                  <c:v>0</c:v>
                </c:pt>
                <c:pt idx="1">
                  <c:v>0</c:v>
                </c:pt>
              </c:numCache>
            </c:numRef>
          </c:val>
          <c:shape val="cylinder"/>
          <c:extLst>
            <c:ext xmlns:c16="http://schemas.microsoft.com/office/drawing/2014/chart" uri="{C3380CC4-5D6E-409C-BE32-E72D297353CC}">
              <c16:uniqueId val="{00000000-35E8-4766-BC26-3F0897B67221}"/>
            </c:ext>
          </c:extLst>
        </c:ser>
        <c:ser>
          <c:idx val="1"/>
          <c:order val="1"/>
          <c:tx>
            <c:strRef>
              <c:f>'D. PROMOCION'!$K$194</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'D. PROMOCION'!$C$195:$C$196</c:f>
              <c:strCache>
                <c:ptCount val="2"/>
                <c:pt idx="0">
                  <c:v>MICRO RUEDAS DE NEGOCIOS SECTOR TURISTICO</c:v>
                </c:pt>
                <c:pt idx="1">
                  <c:v>MACRORUEDA DE NEGOCIOS - ENCUENTROS INTERNACIONALES</c:v>
                </c:pt>
              </c:strCache>
            </c:strRef>
          </c:cat>
          <c:val>
            <c:numRef>
              <c:f>'D. PROMOCION'!$K$195:$K$196</c:f>
              <c:numCache>
                <c:formatCode>0.00%</c:formatCode>
                <c:ptCount val="2"/>
                <c:pt idx="0">
                  <c:v>0</c:v>
                </c:pt>
                <c:pt idx="1">
                  <c:v>0</c:v>
                </c:pt>
              </c:numCache>
            </c:numRef>
          </c:val>
          <c:shape val="cylinder"/>
          <c:extLst>
            <c:ext xmlns:c16="http://schemas.microsoft.com/office/drawing/2014/chart" uri="{C3380CC4-5D6E-409C-BE32-E72D297353CC}">
              <c16:uniqueId val="{00000001-35E8-4766-BC26-3F0897B67221}"/>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legend>
      <c:legendPos val="r"/>
      <c:layout>
        <c:manualLayout>
          <c:xMode val="edge"/>
          <c:yMode val="edge"/>
          <c:x val="5.9460473323642488E-2"/>
          <c:y val="0.68162919280141265"/>
          <c:w val="0.25645473205351949"/>
          <c:h val="0.12580368510864609"/>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CO"/>
        </a:p>
      </c:txPr>
    </c:legend>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1716228839150501"/>
          <c:w val="0.89754855064285655"/>
          <c:h val="0.51537006697555343"/>
        </c:manualLayout>
      </c:layout>
      <c:bar3DChart>
        <c:barDir val="col"/>
        <c:grouping val="clustered"/>
        <c:varyColors val="0"/>
        <c:ser>
          <c:idx val="0"/>
          <c:order val="0"/>
          <c:tx>
            <c:strRef>
              <c:f>'D. PROMOCION'!$J$126</c:f>
              <c:strCache>
                <c:ptCount val="1"/>
                <c:pt idx="0">
                  <c:v>% DE EJECUCIÓN PPTAL</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'D. PROMOCION'!$C$127:$C$128</c15:sqref>
                  </c15:fullRef>
                </c:ext>
              </c:extLst>
              <c:f>'D. PROMOCION'!$C$127:$C$128</c:f>
              <c:strCache>
                <c:ptCount val="2"/>
                <c:pt idx="0">
                  <c:v>FORMACIÓN EMPRESARIAL "CAMPUS VIRTUAL"</c:v>
                </c:pt>
                <c:pt idx="1">
                  <c:v>FORMACIÓN  EMPRESARIAL</c:v>
                </c:pt>
              </c:strCache>
            </c:strRef>
          </c:cat>
          <c:val>
            <c:numRef>
              <c:extLst>
                <c:ext xmlns:c15="http://schemas.microsoft.com/office/drawing/2012/chart" uri="{02D57815-91ED-43cb-92C2-25804820EDAC}">
                  <c15:fullRef>
                    <c15:sqref>'D. PROMOCION'!$J$127:$J$129</c15:sqref>
                  </c15:fullRef>
                </c:ext>
              </c:extLst>
              <c:f>'D. PROMOCION'!$J$127:$J$128</c:f>
              <c:numCache>
                <c:formatCode>0.00%</c:formatCode>
                <c:ptCount val="2"/>
                <c:pt idx="0">
                  <c:v>0</c:v>
                </c:pt>
                <c:pt idx="1">
                  <c:v>0</c:v>
                </c:pt>
              </c:numCache>
            </c:numRef>
          </c:val>
          <c:shape val="cylinder"/>
          <c:extLst>
            <c:ext xmlns:c16="http://schemas.microsoft.com/office/drawing/2014/chart" uri="{C3380CC4-5D6E-409C-BE32-E72D297353CC}">
              <c16:uniqueId val="{00000000-41C9-49E6-AB0C-F4D10A57CF5B}"/>
            </c:ext>
          </c:extLst>
        </c:ser>
        <c:ser>
          <c:idx val="1"/>
          <c:order val="1"/>
          <c:tx>
            <c:strRef>
              <c:f>'D. PROMOCION'!$K$126</c:f>
              <c:strCache>
                <c:ptCount val="1"/>
                <c:pt idx="0">
                  <c:v>% DE EJECUCIÓN DE ACTIVIDADES</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2-41C9-49E6-AB0C-F4D10A57CF5B}"/>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extLst>
                <c:ext xmlns:c15="http://schemas.microsoft.com/office/drawing/2012/chart" uri="{02D57815-91ED-43cb-92C2-25804820EDAC}">
                  <c15:fullRef>
                    <c15:sqref>'D. PROMOCION'!$C$127:$C$128</c15:sqref>
                  </c15:fullRef>
                </c:ext>
              </c:extLst>
              <c:f>'D. PROMOCION'!$C$127:$C$128</c:f>
              <c:strCache>
                <c:ptCount val="2"/>
                <c:pt idx="0">
                  <c:v>FORMACIÓN EMPRESARIAL "CAMPUS VIRTUAL"</c:v>
                </c:pt>
                <c:pt idx="1">
                  <c:v>FORMACIÓN  EMPRESARIAL</c:v>
                </c:pt>
              </c:strCache>
            </c:strRef>
          </c:cat>
          <c:val>
            <c:numRef>
              <c:extLst>
                <c:ext xmlns:c15="http://schemas.microsoft.com/office/drawing/2012/chart" uri="{02D57815-91ED-43cb-92C2-25804820EDAC}">
                  <c15:fullRef>
                    <c15:sqref>'D. PROMOCION'!$K$127:$K$129</c15:sqref>
                  </c15:fullRef>
                </c:ext>
              </c:extLst>
              <c:f>'D. PROMOCION'!$K$127:$K$128</c:f>
              <c:numCache>
                <c:formatCode>0.00%</c:formatCode>
                <c:ptCount val="2"/>
                <c:pt idx="0">
                  <c:v>0</c:v>
                </c:pt>
                <c:pt idx="1">
                  <c:v>0</c:v>
                </c:pt>
              </c:numCache>
            </c:numRef>
          </c:val>
          <c:shape val="cylinder"/>
          <c:extLst>
            <c:ext xmlns:c16="http://schemas.microsoft.com/office/drawing/2014/chart" uri="{C3380CC4-5D6E-409C-BE32-E72D297353CC}">
              <c16:uniqueId val="{00000003-41C9-49E6-AB0C-F4D10A57CF5B}"/>
            </c:ext>
          </c:extLst>
        </c:ser>
        <c:dLbls>
          <c:showLegendKey val="0"/>
          <c:showVal val="1"/>
          <c:showCatName val="0"/>
          <c:showSerName val="0"/>
          <c:showPercent val="0"/>
          <c:showBubbleSize val="0"/>
        </c:dLbls>
        <c:gapWidth val="204"/>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4924280273603813"/>
          <c:w val="0.89754855064285655"/>
          <c:h val="0.45446179159690686"/>
        </c:manualLayout>
      </c:layout>
      <c:bar3DChart>
        <c:barDir val="col"/>
        <c:grouping val="clustered"/>
        <c:varyColors val="0"/>
        <c:ser>
          <c:idx val="0"/>
          <c:order val="0"/>
          <c:tx>
            <c:strRef>
              <c:f>'C. INTERNO'!$J$3</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3"/>
              <c:layout>
                <c:manualLayout>
                  <c:x val="-3.2802253331544309E-2"/>
                  <c:y val="4.5140126326006034E-3"/>
                </c:manualLayout>
              </c:layout>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5.8887854790438864E-2"/>
                      <c:h val="6.5513370007810073E-2"/>
                    </c:manualLayout>
                  </c15:layout>
                </c:ext>
                <c:ext xmlns:c16="http://schemas.microsoft.com/office/drawing/2014/chart" uri="{C3380CC4-5D6E-409C-BE32-E72D297353CC}">
                  <c16:uniqueId val="{00000000-0D5F-4DA9-BBDC-D50D9FBD877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 INTERNO'!$C$4:$C$7</c:f>
              <c:strCache>
                <c:ptCount val="4"/>
                <c:pt idx="0">
                  <c:v>CAPACITACION EN ANALISIS Y CONTROL DE RIESGOS POR PROCESO</c:v>
                </c:pt>
                <c:pt idx="1">
                  <c:v>CAPACITACION EN IDENTIFICACION,PROTECCIÓN Y CONTROL DE LA SEGURIDAD DE LA INFORMACIÓN</c:v>
                </c:pt>
                <c:pt idx="2">
                  <c:v>#¡REF!</c:v>
                </c:pt>
                <c:pt idx="3">
                  <c:v>#¡REF!</c:v>
                </c:pt>
              </c:strCache>
            </c:strRef>
          </c:cat>
          <c:val>
            <c:numRef>
              <c:f>'C. INTERNO'!$J$4:$J$7</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1-0D5F-4DA9-BBDC-D50D9FBD8773}"/>
            </c:ext>
          </c:extLst>
        </c:ser>
        <c:ser>
          <c:idx val="1"/>
          <c:order val="1"/>
          <c:tx>
            <c:strRef>
              <c:f>'C. INTERNO'!$K$3</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3-0D5F-4DA9-BBDC-D50D9FBD8773}"/>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'C. INTERNO'!$C$4:$C$7</c:f>
              <c:strCache>
                <c:ptCount val="4"/>
                <c:pt idx="0">
                  <c:v>CAPACITACION EN ANALISIS Y CONTROL DE RIESGOS POR PROCESO</c:v>
                </c:pt>
                <c:pt idx="1">
                  <c:v>CAPACITACION EN IDENTIFICACION,PROTECCIÓN Y CONTROL DE LA SEGURIDAD DE LA INFORMACIÓN</c:v>
                </c:pt>
                <c:pt idx="2">
                  <c:v>#¡REF!</c:v>
                </c:pt>
                <c:pt idx="3">
                  <c:v>#¡REF!</c:v>
                </c:pt>
              </c:strCache>
            </c:strRef>
          </c:cat>
          <c:val>
            <c:numRef>
              <c:f>'C. INTERNO'!$K$4:$K$7</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4-0D5F-4DA9-BBDC-D50D9FBD8773}"/>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1748-4A50-9347-D3F32F575A15}"/>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F-1748-4A50-9347-D3F32F575A15}"/>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1-1748-4A50-9347-D3F32F575A15}"/>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1748-4A50-9347-D3F32F575A15}"/>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3-1748-4A50-9347-D3F32F575A15}"/>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7-1748-4A50-9347-D3F32F575A15}"/>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1748-4A50-9347-D3F32F575A15}"/>
              </c:ext>
            </c:extLst>
          </c:dPt>
          <c:dLbls>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48-4A50-9347-D3F32F575A15}"/>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48-4A50-9347-D3F32F575A15}"/>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2022-2026'!$L$5:$L$10</c:f>
              <c:strCache>
                <c:ptCount val="6"/>
                <c:pt idx="0">
                  <c:v>P1: Capacitaciones primarias - Talento Humano</c:v>
                </c:pt>
                <c:pt idx="1">
                  <c:v>P2: Inducciones - reinducción</c:v>
                </c:pt>
                <c:pt idx="2">
                  <c:v>P3: Educación continuada  a operadores Conciliadores</c:v>
                </c:pt>
                <c:pt idx="3">
                  <c:v>P4: Capacitación en gestión documental</c:v>
                </c:pt>
                <c:pt idx="4">
                  <c:v>P5: Capacitación en SGC- (terminada la auditoria)</c:v>
                </c:pt>
                <c:pt idx="5">
                  <c:v>P6: Capacitaciónes Primarias (control interno)</c:v>
                </c:pt>
              </c:strCache>
            </c:strRef>
          </c:cat>
          <c:val>
            <c:numRef>
              <c:f>'PLAN ESTRATEGICO 2022-2026'!$M$5:$M$10</c:f>
              <c:numCache>
                <c:formatCode>0%</c:formatCode>
                <c:ptCount val="6"/>
                <c:pt idx="0">
                  <c:v>0</c:v>
                </c:pt>
                <c:pt idx="1">
                  <c:v>0.5</c:v>
                </c:pt>
                <c:pt idx="2">
                  <c:v>0</c:v>
                </c:pt>
                <c:pt idx="3">
                  <c:v>0</c:v>
                </c:pt>
                <c:pt idx="4">
                  <c:v>0</c:v>
                </c:pt>
                <c:pt idx="5">
                  <c:v>0</c:v>
                </c:pt>
              </c:numCache>
            </c:numRef>
          </c:val>
          <c:shape val="cylinder"/>
          <c:extLst>
            <c:ext xmlns:c16="http://schemas.microsoft.com/office/drawing/2014/chart" uri="{C3380CC4-5D6E-409C-BE32-E72D297353CC}">
              <c16:uniqueId val="{00000006-1748-4A50-9347-D3F32F575A15}"/>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ysClr val="windowText" lastClr="000000"/>
            </a:solidFill>
          </a:ln>
          <a:effectLst/>
        </c:spPr>
        <c:txPr>
          <a:bodyPr rot="0" spcFirstLastPara="1" vertOverflow="ellipsis" vert="horz" wrap="square" anchor="ctr" anchorCtr="1"/>
          <a:lstStyle/>
          <a:p>
            <a:pPr rtl="0">
              <a:defRPr sz="1050" b="1" i="0" u="none" strike="noStrike" kern="1200" baseline="0">
                <a:ln>
                  <a:noFill/>
                </a:ln>
                <a:solidFill>
                  <a:schemeClr val="tx1"/>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5DA5-4B40-8D6A-837CFC6F8AE3}"/>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5DA5-4B40-8D6A-837CFC6F8AE3}"/>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5DA5-4B40-8D6A-837CFC6F8AE3}"/>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5DA5-4B40-8D6A-837CFC6F8AE3}"/>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5DA5-4B40-8D6A-837CFC6F8AE3}"/>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5DA5-4B40-8D6A-837CFC6F8AE3}"/>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5DA5-4B40-8D6A-837CFC6F8AE3}"/>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A5-4B40-8D6A-837CFC6F8AE3}"/>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A5-4B40-8D6A-837CFC6F8AE3}"/>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A5-4B40-8D6A-837CFC6F8AE3}"/>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2022-2026'!$L$21:$L$23</c:f>
              <c:strCache>
                <c:ptCount val="3"/>
                <c:pt idx="0">
                  <c:v>P8: Plan de Bienestar Laboral</c:v>
                </c:pt>
                <c:pt idx="1">
                  <c:v>P9: Mejora continua del SG -SST</c:v>
                </c:pt>
                <c:pt idx="2">
                  <c:v>Py1:  Viabilidad para la creación del Fondo de Empleados de la CCF</c:v>
                </c:pt>
              </c:strCache>
            </c:strRef>
          </c:cat>
          <c:val>
            <c:numRef>
              <c:f>'PLAN ESTRATEGICO 2022-2026'!$M$21:$M$23</c:f>
              <c:numCache>
                <c:formatCode>0%</c:formatCode>
                <c:ptCount val="3"/>
                <c:pt idx="0">
                  <c:v>0</c:v>
                </c:pt>
                <c:pt idx="1">
                  <c:v>0</c:v>
                </c:pt>
                <c:pt idx="2">
                  <c:v>0</c:v>
                </c:pt>
              </c:numCache>
            </c:numRef>
          </c:val>
          <c:shape val="cylinder"/>
          <c:extLst>
            <c:ext xmlns:c16="http://schemas.microsoft.com/office/drawing/2014/chart" uri="{C3380CC4-5D6E-409C-BE32-E72D297353CC}">
              <c16:uniqueId val="{0000000E-5DA5-4B40-8D6A-837CFC6F8AE3}"/>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200" b="1" i="0" u="none" strike="noStrike" kern="1200" baseline="0">
                    <a:solidFill>
                      <a:schemeClr val="dk1">
                        <a:lumMod val="75000"/>
                        <a:lumOff val="25000"/>
                      </a:schemeClr>
                    </a:solidFill>
                    <a:latin typeface="Arial Narrow" panose="020B0606020202030204" pitchFamily="34" charset="0"/>
                    <a:ea typeface="+mn-ea"/>
                    <a:cs typeface="+mn-cs"/>
                  </a:defRPr>
                </a:pPr>
                <a:r>
                  <a:rPr lang="en-US" sz="1200">
                    <a:latin typeface="Arial Narrow" panose="020B0606020202030204" pitchFamily="34" charset="0"/>
                  </a:rPr>
                  <a:t>EJE CLIMA PARA LA ACCION</a:t>
                </a:r>
              </a:p>
            </c:rich>
          </c:tx>
          <c:layout>
            <c:manualLayout>
              <c:xMode val="edge"/>
              <c:yMode val="edge"/>
              <c:x val="2.3957906260384538E-2"/>
              <c:y val="0.2676315915056072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3ABE-4E4C-9745-3CD582D45111}"/>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3ABE-4E4C-9745-3CD582D45111}"/>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3ABE-4E4C-9745-3CD582D45111}"/>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3ABE-4E4C-9745-3CD582D45111}"/>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3ABE-4E4C-9745-3CD582D45111}"/>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3ABE-4E4C-9745-3CD582D45111}"/>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3ABE-4E4C-9745-3CD582D45111}"/>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BE-4E4C-9745-3CD582D45111}"/>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E-4E4C-9745-3CD582D45111}"/>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BE-4E4C-9745-3CD582D4511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2022-2026'!$L$32:$L$34</c:f>
              <c:strCache>
                <c:ptCount val="3"/>
                <c:pt idx="0">
                  <c:v>P10: Gestión de las PQR</c:v>
                </c:pt>
                <c:pt idx="1">
                  <c:v>P11: Auditorias Internas del SGC</c:v>
                </c:pt>
                <c:pt idx="2">
                  <c:v>A1: Canales de pagos - fase 2 - 2023</c:v>
                </c:pt>
              </c:strCache>
            </c:strRef>
          </c:cat>
          <c:val>
            <c:numRef>
              <c:f>'PLAN ESTRATEGICO 2022-2026'!$M$32:$M$34</c:f>
              <c:numCache>
                <c:formatCode>0%</c:formatCode>
                <c:ptCount val="3"/>
                <c:pt idx="0">
                  <c:v>0</c:v>
                </c:pt>
                <c:pt idx="1">
                  <c:v>0</c:v>
                </c:pt>
                <c:pt idx="2">
                  <c:v>0</c:v>
                </c:pt>
              </c:numCache>
            </c:numRef>
          </c:val>
          <c:shape val="cylinder"/>
          <c:extLst>
            <c:ext xmlns:c16="http://schemas.microsoft.com/office/drawing/2014/chart" uri="{C3380CC4-5D6E-409C-BE32-E72D297353CC}">
              <c16:uniqueId val="{0000000E-3ABE-4E4C-9745-3CD582D45111}"/>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 CALIDAD OPERATIVA</a:t>
                </a:r>
              </a:p>
            </c:rich>
          </c:tx>
          <c:layout>
            <c:manualLayout>
              <c:xMode val="edge"/>
              <c:yMode val="edge"/>
              <c:x val="2.2966329212352296E-2"/>
              <c:y val="0.27740861837730668"/>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chemeClr val="dk1">
                    <a:lumMod val="75000"/>
                    <a:lumOff val="25000"/>
                  </a:schemeClr>
                </a:solidFill>
                <a:latin typeface="+mn-lt"/>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DC14-4FB9-8FE3-F25F30E514C1}"/>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DC14-4FB9-8FE3-F25F30E514C1}"/>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DC14-4FB9-8FE3-F25F30E514C1}"/>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DC14-4FB9-8FE3-F25F30E514C1}"/>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DC14-4FB9-8FE3-F25F30E514C1}"/>
              </c:ext>
            </c:extLst>
          </c:dPt>
          <c:dPt>
            <c:idx val="6"/>
            <c:invertIfNegative val="0"/>
            <c:bubble3D val="0"/>
            <c:spPr>
              <a:solidFill>
                <a:srgbClr val="ED7D31">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DC14-4FB9-8FE3-F25F30E514C1}"/>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DC14-4FB9-8FE3-F25F30E514C1}"/>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14-4FB9-8FE3-F25F30E514C1}"/>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C14-4FB9-8FE3-F25F30E514C1}"/>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C14-4FB9-8FE3-F25F30E514C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2022-2026'!$L$45:$L$51</c:f>
              <c:strCache>
                <c:ptCount val="7"/>
                <c:pt idx="0">
                  <c:v>P13: Mejoramiento Continuo de procesos internos</c:v>
                </c:pt>
                <c:pt idx="1">
                  <c:v>Py2: Fortalecimiento de herramientas digitales (Inteligencia artificial)</c:v>
                </c:pt>
                <c:pt idx="2">
                  <c:v>Py3: Tecnificación y actualización de servicios móviles de atención -(Hoy Cámara Móvil) </c:v>
                </c:pt>
                <c:pt idx="3">
                  <c:v>P14: Mantenimiento de la certificación de los procesos ISO</c:v>
                </c:pt>
                <c:pt idx="4">
                  <c:v>P15: Gestión documental</c:v>
                </c:pt>
                <c:pt idx="5">
                  <c:v>Py4: Seguridad operacional (Instalaciones, transporte de valores, acceso de personal) </c:v>
                </c:pt>
                <c:pt idx="6">
                  <c:v>Py5: Diseño plataforma estratégica para la CCF</c:v>
                </c:pt>
              </c:strCache>
            </c:strRef>
          </c:cat>
          <c:val>
            <c:numRef>
              <c:f>'PLAN ESTRATEGICO 2022-2026'!$M$45:$M$51</c:f>
              <c:numCache>
                <c:formatCode>0%</c:formatCode>
                <c:ptCount val="7"/>
                <c:pt idx="0">
                  <c:v>0</c:v>
                </c:pt>
                <c:pt idx="1">
                  <c:v>0</c:v>
                </c:pt>
                <c:pt idx="2">
                  <c:v>0</c:v>
                </c:pt>
                <c:pt idx="3">
                  <c:v>0</c:v>
                </c:pt>
                <c:pt idx="4">
                  <c:v>0</c:v>
                </c:pt>
                <c:pt idx="5">
                  <c:v>0</c:v>
                </c:pt>
                <c:pt idx="6">
                  <c:v>1</c:v>
                </c:pt>
              </c:numCache>
            </c:numRef>
          </c:val>
          <c:shape val="cylinder"/>
          <c:extLst>
            <c:ext xmlns:c16="http://schemas.microsoft.com/office/drawing/2014/chart" uri="{C3380CC4-5D6E-409C-BE32-E72D297353CC}">
              <c16:uniqueId val="{0000000E-DC14-4FB9-8FE3-F25F30E514C1}"/>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INNOVADORES</a:t>
                </a:r>
                <a:endParaRPr lang="en-US" sz="1400">
                  <a:latin typeface="Arial Narrow" panose="020B0606020202030204" pitchFamily="34" charset="0"/>
                </a:endParaRPr>
              </a:p>
            </c:rich>
          </c:tx>
          <c:layout>
            <c:manualLayout>
              <c:xMode val="edge"/>
              <c:yMode val="edge"/>
              <c:x val="1.7261357554157364E-2"/>
              <c:y val="0.3125981111923649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0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7179325106901259"/>
          <c:w val="0.89754855064285655"/>
          <c:h val="0.4151995765208365"/>
        </c:manualLayout>
      </c:layout>
      <c:bar3DChart>
        <c:barDir val="col"/>
        <c:grouping val="clustered"/>
        <c:varyColors val="0"/>
        <c:ser>
          <c:idx val="0"/>
          <c:order val="0"/>
          <c:tx>
            <c:strRef>
              <c:f>'T. HUMANO'!$I$2</c:f>
              <c:strCache>
                <c:ptCount val="1"/>
                <c:pt idx="0">
                  <c:v>% DE EJECUCIÓN PPTAL</c:v>
                </c:pt>
              </c:strCache>
            </c:strRef>
          </c:tx>
          <c:spPr>
            <a:solidFill>
              <a:srgbClr val="70AD47">
                <a:lumMod val="60000"/>
                <a:lumOff val="40000"/>
              </a:srgbClr>
            </a:solidFill>
            <a:ln w="9525" cap="flat" cmpd="sng" algn="ctr">
              <a:solidFill>
                <a:srgbClr val="00B050"/>
              </a:solidFill>
              <a:round/>
            </a:ln>
            <a:effectLst/>
            <a:sp3d contourW="9525">
              <a:contourClr>
                <a:srgbClr val="00B050"/>
              </a:contourClr>
            </a:sp3d>
          </c:spPr>
          <c:invertIfNegative val="0"/>
          <c:dLbls>
            <c:dLbl>
              <c:idx val="3"/>
              <c:layout>
                <c:manualLayout>
                  <c:x val="-2.8558925132923393E-2"/>
                  <c:y val="5.3842794691472443E-4"/>
                </c:manualLayout>
              </c:layout>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0132176547692513"/>
                      <c:h val="6.5513220440853531E-2"/>
                    </c:manualLayout>
                  </c15:layout>
                </c:ext>
                <c:ext xmlns:c16="http://schemas.microsoft.com/office/drawing/2014/chart" uri="{C3380CC4-5D6E-409C-BE32-E72D297353CC}">
                  <c16:uniqueId val="{00000000-F8E5-496B-A0C2-E0196861536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 HUMANO'!$B$3:$B$6</c:f>
              <c:numCache>
                <c:formatCode>General</c:formatCode>
                <c:ptCount val="4"/>
                <c:pt idx="0">
                  <c:v>0</c:v>
                </c:pt>
                <c:pt idx="1">
                  <c:v>0</c:v>
                </c:pt>
                <c:pt idx="2">
                  <c:v>0</c:v>
                </c:pt>
                <c:pt idx="3">
                  <c:v>0</c:v>
                </c:pt>
              </c:numCache>
            </c:numRef>
          </c:cat>
          <c:val>
            <c:numRef>
              <c:f>'T. HUMANO'!$I$3:$I$6</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1-F8E5-496B-A0C2-E01968615361}"/>
            </c:ext>
          </c:extLst>
        </c:ser>
        <c:ser>
          <c:idx val="1"/>
          <c:order val="1"/>
          <c:tx>
            <c:strRef>
              <c:f>'T. HUMANO'!$J$2</c:f>
              <c:strCache>
                <c:ptCount val="1"/>
                <c:pt idx="0">
                  <c:v>% DE EJECUCIÓN DE ACTIVIDADES</c:v>
                </c:pt>
              </c:strCache>
            </c:strRef>
          </c:tx>
          <c:spPr>
            <a:solidFill>
              <a:srgbClr val="4472C4">
                <a:lumMod val="60000"/>
                <a:lumOff val="40000"/>
              </a:srgbClr>
            </a:solidFill>
            <a:ln w="9525" cap="flat" cmpd="sng" algn="ctr">
              <a:solidFill>
                <a:srgbClr val="70AD47">
                  <a:lumMod val="60000"/>
                  <a:lumOff val="40000"/>
                </a:srgbClr>
              </a:solidFill>
              <a:round/>
            </a:ln>
            <a:effectLst/>
            <a:sp3d contourW="9525">
              <a:contourClr>
                <a:srgbClr val="70AD47">
                  <a:lumMod val="60000"/>
                  <a:lumOff val="40000"/>
                </a:srgbClr>
              </a:contourClr>
            </a:sp3d>
          </c:spPr>
          <c:invertIfNegative val="0"/>
          <c:dPt>
            <c:idx val="0"/>
            <c:invertIfNegative val="0"/>
            <c:bubble3D val="0"/>
            <c:spPr>
              <a:solidFill>
                <a:srgbClr val="4472C4">
                  <a:lumMod val="60000"/>
                  <a:lumOff val="40000"/>
                </a:srgbClr>
              </a:solidFill>
              <a:ln w="9525" cap="flat" cmpd="sng" algn="ctr">
                <a:solidFill>
                  <a:srgbClr val="70AD47"/>
                </a:solidFill>
                <a:round/>
              </a:ln>
              <a:effectLst/>
              <a:sp3d contourW="9525">
                <a:contourClr>
                  <a:srgbClr val="70AD47"/>
                </a:contourClr>
              </a:sp3d>
            </c:spPr>
            <c:extLst>
              <c:ext xmlns:c16="http://schemas.microsoft.com/office/drawing/2014/chart" uri="{C3380CC4-5D6E-409C-BE32-E72D297353CC}">
                <c16:uniqueId val="{00000003-F8E5-496B-A0C2-E01968615361}"/>
              </c:ext>
            </c:extLst>
          </c:dPt>
          <c:dLbls>
            <c:dLbl>
              <c:idx val="0"/>
              <c:layout>
                <c:manualLayout>
                  <c:x val="1.6973555000833602E-2"/>
                  <c:y val="-1.9878008505283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E5-496B-A0C2-E01968615361}"/>
                </c:ext>
              </c:extLst>
            </c:dLbl>
            <c:dLbl>
              <c:idx val="1"/>
              <c:layout>
                <c:manualLayout>
                  <c:x val="1.6973555000833643E-2"/>
                  <c:y val="-3.9756017010566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E5-496B-A0C2-E01968615361}"/>
                </c:ext>
              </c:extLst>
            </c:dLbl>
            <c:dLbl>
              <c:idx val="2"/>
              <c:layout>
                <c:manualLayout>
                  <c:x val="2.1216943751042053E-2"/>
                  <c:y val="-3.578041530950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E5-496B-A0C2-E01968615361}"/>
                </c:ext>
              </c:extLst>
            </c:dLbl>
            <c:dLbl>
              <c:idx val="3"/>
              <c:layout>
                <c:manualLayout>
                  <c:x val="1.9095249375937692E-2"/>
                  <c:y val="-1.98780085052833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E5-496B-A0C2-E01968615361}"/>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'T. HUMANO'!$B$3:$B$6</c:f>
              <c:numCache>
                <c:formatCode>General</c:formatCode>
                <c:ptCount val="4"/>
                <c:pt idx="0">
                  <c:v>0</c:v>
                </c:pt>
                <c:pt idx="1">
                  <c:v>0</c:v>
                </c:pt>
                <c:pt idx="2">
                  <c:v>0</c:v>
                </c:pt>
                <c:pt idx="3">
                  <c:v>0</c:v>
                </c:pt>
              </c:numCache>
            </c:numRef>
          </c:cat>
          <c:val>
            <c:numRef>
              <c:f>'T. HUMANO'!$J$3:$J$6</c:f>
              <c:numCache>
                <c:formatCode>0.00%</c:formatCode>
                <c:ptCount val="4"/>
                <c:pt idx="0">
                  <c:v>0</c:v>
                </c:pt>
                <c:pt idx="1">
                  <c:v>0</c:v>
                </c:pt>
                <c:pt idx="2">
                  <c:v>0</c:v>
                </c:pt>
                <c:pt idx="3">
                  <c:v>0</c:v>
                </c:pt>
              </c:numCache>
            </c:numRef>
          </c:val>
          <c:shape val="cylinder"/>
          <c:extLst>
            <c:ext xmlns:c16="http://schemas.microsoft.com/office/drawing/2014/chart" uri="{C3380CC4-5D6E-409C-BE32-E72D297353CC}">
              <c16:uniqueId val="{00000007-F8E5-496B-A0C2-E01968615361}"/>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7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726A-48BA-BC2F-100BE457F06F}"/>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726A-48BA-BC2F-100BE457F06F}"/>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726A-48BA-BC2F-100BE457F06F}"/>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726A-48BA-BC2F-100BE457F06F}"/>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726A-48BA-BC2F-100BE457F06F}"/>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726A-48BA-BC2F-100BE457F06F}"/>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726A-48BA-BC2F-100BE457F06F}"/>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6A-48BA-BC2F-100BE457F06F}"/>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6A-48BA-BC2F-100BE457F06F}"/>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6A-48BA-BC2F-100BE457F06F}"/>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2022-2026'!$L$57:$L$59</c:f>
              <c:strCache>
                <c:ptCount val="3"/>
                <c:pt idx="0">
                  <c:v>P16: Brigadas de Formalización</c:v>
                </c:pt>
                <c:pt idx="1">
                  <c:v>P17: Brigada de registro (Renovaciones)</c:v>
                </c:pt>
                <c:pt idx="2">
                  <c:v>P18: Servicios móviles de atención - (Hoy Cámara Móvil) -  servicios integrales registrales. 2023</c:v>
                </c:pt>
              </c:strCache>
            </c:strRef>
          </c:cat>
          <c:val>
            <c:numRef>
              <c:f>'PLAN ESTRATEGICO 2022-2026'!$M$57:$M$59</c:f>
              <c:numCache>
                <c:formatCode>0%</c:formatCode>
                <c:ptCount val="3"/>
                <c:pt idx="0">
                  <c:v>0</c:v>
                </c:pt>
                <c:pt idx="1">
                  <c:v>0</c:v>
                </c:pt>
                <c:pt idx="2">
                  <c:v>0</c:v>
                </c:pt>
              </c:numCache>
            </c:numRef>
          </c:val>
          <c:shape val="cylinder"/>
          <c:extLst>
            <c:ext xmlns:c16="http://schemas.microsoft.com/office/drawing/2014/chart" uri="{C3380CC4-5D6E-409C-BE32-E72D297353CC}">
              <c16:uniqueId val="{0000000E-726A-48BA-BC2F-100BE457F06F}"/>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FORMACION EMPRESARIAL</a:t>
                </a:r>
                <a:endParaRPr lang="en-US" sz="1400">
                  <a:latin typeface="Arial Narrow" panose="020B0606020202030204" pitchFamily="34" charset="0"/>
                </a:endParaRPr>
              </a:p>
            </c:rich>
          </c:tx>
          <c:layout>
            <c:manualLayout>
              <c:xMode val="edge"/>
              <c:yMode val="edge"/>
              <c:x val="1.8687600468706097E-2"/>
              <c:y val="0.1941085817276753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42277660440462417"/>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E911-4C3D-AC89-61CBC7AE32FC}"/>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E911-4C3D-AC89-61CBC7AE32FC}"/>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E911-4C3D-AC89-61CBC7AE32FC}"/>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E911-4C3D-AC89-61CBC7AE32FC}"/>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E911-4C3D-AC89-61CBC7AE32FC}"/>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E911-4C3D-AC89-61CBC7AE32FC}"/>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E911-4C3D-AC89-61CBC7AE32FC}"/>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11-4C3D-AC89-61CBC7AE32FC}"/>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911-4C3D-AC89-61CBC7AE32FC}"/>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911-4C3D-AC89-61CBC7AE32FC}"/>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2022-2026'!$L$65:$L$69</c:f>
              <c:strCache>
                <c:ptCount val="5"/>
                <c:pt idx="0">
                  <c:v>P19: Estimación demográfica empresarial VIGENCIA 2022</c:v>
                </c:pt>
                <c:pt idx="1">
                  <c:v>Py6: Estudio de caracterización empresarial de la jurisdicción 2022</c:v>
                </c:pt>
                <c:pt idx="2">
                  <c:v>Py7: Boletin de competitividad de la jurisdicción (Boletin-)</c:v>
                </c:pt>
                <c:pt idx="3">
                  <c:v>Py8: Estudio de cobertura sobre los servicios ofrecidos por la CCF. (2da fase observatorio Económico de la Región)</c:v>
                </c:pt>
                <c:pt idx="4">
                  <c:v>Py9: Estudio de Comportamiento registral de la Jurisdicción</c:v>
                </c:pt>
              </c:strCache>
            </c:strRef>
          </c:cat>
          <c:val>
            <c:numRef>
              <c:f>'PLAN ESTRATEGICO 2022-2026'!$M$65:$M$69</c:f>
              <c:numCache>
                <c:formatCode>0%</c:formatCode>
                <c:ptCount val="5"/>
                <c:pt idx="0">
                  <c:v>0</c:v>
                </c:pt>
                <c:pt idx="1">
                  <c:v>1</c:v>
                </c:pt>
                <c:pt idx="2">
                  <c:v>1</c:v>
                </c:pt>
                <c:pt idx="3">
                  <c:v>0</c:v>
                </c:pt>
                <c:pt idx="4">
                  <c:v>0</c:v>
                </c:pt>
              </c:numCache>
            </c:numRef>
          </c:val>
          <c:shape val="cylinder"/>
          <c:extLst>
            <c:ext xmlns:c16="http://schemas.microsoft.com/office/drawing/2014/chart" uri="{C3380CC4-5D6E-409C-BE32-E72D297353CC}">
              <c16:uniqueId val="{0000000E-E911-4C3D-AC89-61CBC7AE32FC}"/>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IMPACTO ENTORNO DE NEGOCIOS</a:t>
                </a:r>
                <a:endParaRPr lang="en-US" sz="1400">
                  <a:latin typeface="Arial Narrow" panose="020B0606020202030204" pitchFamily="34" charset="0"/>
                </a:endParaRPr>
              </a:p>
            </c:rich>
          </c:tx>
          <c:layout>
            <c:manualLayout>
              <c:xMode val="edge"/>
              <c:yMode val="edge"/>
              <c:x val="2.2995255998853218E-2"/>
              <c:y val="0.15834106353144214"/>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1A2D-4D65-84F1-6B16480E4E74}"/>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1A2D-4D65-84F1-6B16480E4E74}"/>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1A2D-4D65-84F1-6B16480E4E74}"/>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1A2D-4D65-84F1-6B16480E4E74}"/>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1A2D-4D65-84F1-6B16480E4E74}"/>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1A2D-4D65-84F1-6B16480E4E74}"/>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1A2D-4D65-84F1-6B16480E4E74}"/>
              </c:ext>
            </c:extLst>
          </c:dPt>
          <c:dLbls>
            <c:dLbl>
              <c:idx val="0"/>
              <c:layout>
                <c:manualLayout>
                  <c:x val="1.6162823279789885E-2"/>
                  <c:y val="-1.5692580311588156E-8"/>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6.0095314275495089E-2"/>
                      <c:h val="0.10872188587185255"/>
                    </c:manualLayout>
                  </c15:layout>
                </c:ext>
                <c:ext xmlns:c16="http://schemas.microsoft.com/office/drawing/2014/chart" uri="{C3380CC4-5D6E-409C-BE32-E72D297353CC}">
                  <c16:uniqueId val="{0000000E-39B1-4BAE-A64F-4583ECE89751}"/>
                </c:ext>
              </c:extLst>
            </c:dLbl>
            <c:dLbl>
              <c:idx val="1"/>
              <c:layout>
                <c:manualLayout>
                  <c:x val="1.4045571353935569E-3"/>
                  <c:y val="-3.3422046497698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2D-4D65-84F1-6B16480E4E74}"/>
                </c:ext>
              </c:extLst>
            </c:dLbl>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A2D-4D65-84F1-6B16480E4E74}"/>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2D-4D65-84F1-6B16480E4E74}"/>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2D-4D65-84F1-6B16480E4E74}"/>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2022-2026'!$L$75:$L$80</c:f>
              <c:strCache>
                <c:ptCount val="6"/>
                <c:pt idx="0">
                  <c:v>P18: Servicios móviles de atención - (Hoy Cámara Móvil) CON MASC</c:v>
                </c:pt>
                <c:pt idx="1">
                  <c:v>P20: Centros de conciliación (SEDE REGIONAL VILLETA)</c:v>
                </c:pt>
                <c:pt idx="2">
                  <c:v>P21: Servicio social del Centro "Conciliación gratuita y con pago"  </c:v>
                </c:pt>
                <c:pt idx="3">
                  <c:v> P22: Jornada de conciliación escolar "Semillero Escolar" </c:v>
                </c:pt>
                <c:pt idx="4">
                  <c:v> P23: Inclusión y asesoría jurídica en temas de violencia de género y discapacidad </c:v>
                </c:pt>
                <c:pt idx="5">
                  <c:v>P24: Consultorio Jurídico</c:v>
                </c:pt>
              </c:strCache>
            </c:strRef>
          </c:cat>
          <c:val>
            <c:numRef>
              <c:f>'PLAN ESTRATEGICO 2022-2026'!$M$75:$M$80</c:f>
              <c:numCache>
                <c:formatCode>0%</c:formatCode>
                <c:ptCount val="6"/>
                <c:pt idx="0">
                  <c:v>0</c:v>
                </c:pt>
                <c:pt idx="1">
                  <c:v>0</c:v>
                </c:pt>
                <c:pt idx="2">
                  <c:v>0</c:v>
                </c:pt>
                <c:pt idx="3">
                  <c:v>0</c:v>
                </c:pt>
                <c:pt idx="4">
                  <c:v>0</c:v>
                </c:pt>
                <c:pt idx="5">
                  <c:v>0</c:v>
                </c:pt>
              </c:numCache>
            </c:numRef>
          </c:val>
          <c:shape val="cylinder"/>
          <c:extLst>
            <c:ext xmlns:c16="http://schemas.microsoft.com/office/drawing/2014/chart" uri="{C3380CC4-5D6E-409C-BE32-E72D297353CC}">
              <c16:uniqueId val="{0000000E-1A2D-4D65-84F1-6B16480E4E74}"/>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IMPACTO SOCIAL</a:t>
                </a:r>
                <a:endParaRPr lang="en-US" sz="1400">
                  <a:latin typeface="Arial Narrow" panose="020B0606020202030204" pitchFamily="34" charset="0"/>
                </a:endParaRPr>
              </a:p>
            </c:rich>
          </c:tx>
          <c:layout>
            <c:manualLayout>
              <c:xMode val="edge"/>
              <c:yMode val="edge"/>
              <c:x val="1.7261357554157364E-2"/>
              <c:y val="0.3125981111923649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54B8-4912-8436-68D6E1FF35B0}"/>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54B8-4912-8436-68D6E1FF35B0}"/>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54B8-4912-8436-68D6E1FF35B0}"/>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54B8-4912-8436-68D6E1FF35B0}"/>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54B8-4912-8436-68D6E1FF35B0}"/>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54B8-4912-8436-68D6E1FF35B0}"/>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54B8-4912-8436-68D6E1FF35B0}"/>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B8-4912-8436-68D6E1FF35B0}"/>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B8-4912-8436-68D6E1FF35B0}"/>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B8-4912-8436-68D6E1FF35B0}"/>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2022-2026'!$L$86:$L$91</c:f>
              <c:strCache>
                <c:ptCount val="6"/>
                <c:pt idx="0">
                  <c:v>P25: Economía Circular - empresarial de la Jurisdicción</c:v>
                </c:pt>
                <c:pt idx="1">
                  <c:v>P26: Ahorro y uso eficiente de energia eléctrica - CCF</c:v>
                </c:pt>
                <c:pt idx="2">
                  <c:v>P27: Ahorro y uso eficiente de agua </c:v>
                </c:pt>
                <c:pt idx="3">
                  <c:v>P28: Manejo de residuos tecnológicos</c:v>
                </c:pt>
                <c:pt idx="4">
                  <c:v>P29: Reducción uso de papel</c:v>
                </c:pt>
                <c:pt idx="5">
                  <c:v>P30: Manejo y aprovechamiento de residuos sólidos</c:v>
                </c:pt>
              </c:strCache>
            </c:strRef>
          </c:cat>
          <c:val>
            <c:numRef>
              <c:f>'PLAN ESTRATEGICO 2022-2026'!$M$86:$M$91</c:f>
              <c:numCache>
                <c:formatCode>0%</c:formatCode>
                <c:ptCount val="6"/>
                <c:pt idx="0">
                  <c:v>0</c:v>
                </c:pt>
                <c:pt idx="1">
                  <c:v>0</c:v>
                </c:pt>
                <c:pt idx="2">
                  <c:v>0</c:v>
                </c:pt>
                <c:pt idx="3">
                  <c:v>0</c:v>
                </c:pt>
                <c:pt idx="4">
                  <c:v>0</c:v>
                </c:pt>
                <c:pt idx="5">
                  <c:v>0</c:v>
                </c:pt>
              </c:numCache>
            </c:numRef>
          </c:val>
          <c:shape val="cylinder"/>
          <c:extLst>
            <c:ext xmlns:c16="http://schemas.microsoft.com/office/drawing/2014/chart" uri="{C3380CC4-5D6E-409C-BE32-E72D297353CC}">
              <c16:uniqueId val="{0000000E-54B8-4912-8436-68D6E1FF35B0}"/>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IMPACTO AMBIENTAL</a:t>
                </a:r>
                <a:endParaRPr lang="en-US" sz="1400">
                  <a:latin typeface="Arial Narrow" panose="020B0606020202030204" pitchFamily="34" charset="0"/>
                </a:endParaRPr>
              </a:p>
            </c:rich>
          </c:tx>
          <c:layout>
            <c:manualLayout>
              <c:xMode val="edge"/>
              <c:yMode val="edge"/>
              <c:x val="1.8694840969297747E-2"/>
              <c:y val="0.2780408496454142"/>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1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1686836810768307E-2"/>
          <c:y val="0.17359513869658133"/>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DE97-4FBD-A71F-BB03F385AE06}"/>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DE97-4FBD-A71F-BB03F385AE06}"/>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DE97-4FBD-A71F-BB03F385AE06}"/>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DE97-4FBD-A71F-BB03F385AE06}"/>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DE97-4FBD-A71F-BB03F385AE06}"/>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DE97-4FBD-A71F-BB03F385AE06}"/>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DE97-4FBD-A71F-BB03F385AE06}"/>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97-4FBD-A71F-BB03F385AE06}"/>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97-4FBD-A71F-BB03F385AE06}"/>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97-4FBD-A71F-BB03F385AE06}"/>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2022-2026'!$L$99:$L$103</c:f>
              <c:strCache>
                <c:ptCount val="5"/>
                <c:pt idx="0">
                  <c:v>P18: Servicios móviles de atención - (Hoy Cámara Móvil)</c:v>
                </c:pt>
                <c:pt idx="1">
                  <c:v>P31: Fidelización a través de medios</c:v>
                </c:pt>
                <c:pt idx="2">
                  <c:v>Py10: Construcción y puesta en funcionamiento de la nueva sede del Centro de Atención Regional Villeta</c:v>
                </c:pt>
                <c:pt idx="3">
                  <c:v>Py11: Puesta en funcionamiento de la nueva sede del Centro de Atención Regional Funza</c:v>
                </c:pt>
                <c:pt idx="4">
                  <c:v>Py12: Implementación del Sistema de información para registrar el uso de los servicios de la CCF ("La Cámara más cerca de tu negocio") CMR (sistemas-PyD)</c:v>
                </c:pt>
              </c:strCache>
            </c:strRef>
          </c:cat>
          <c:val>
            <c:numRef>
              <c:f>'PLAN ESTRATEGICO 2022-2026'!$M$99:$M$103</c:f>
              <c:numCache>
                <c:formatCode>0%</c:formatCode>
                <c:ptCount val="5"/>
                <c:pt idx="0">
                  <c:v>0</c:v>
                </c:pt>
                <c:pt idx="1">
                  <c:v>0</c:v>
                </c:pt>
                <c:pt idx="2">
                  <c:v>0</c:v>
                </c:pt>
                <c:pt idx="3">
                  <c:v>0</c:v>
                </c:pt>
                <c:pt idx="4">
                  <c:v>0</c:v>
                </c:pt>
              </c:numCache>
            </c:numRef>
          </c:val>
          <c:shape val="cylinder"/>
          <c:extLst>
            <c:ext xmlns:c16="http://schemas.microsoft.com/office/drawing/2014/chart" uri="{C3380CC4-5D6E-409C-BE32-E72D297353CC}">
              <c16:uniqueId val="{0000000E-DE97-4FBD-A71F-BB03F385AE06}"/>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AUMENTO DE FIDELIDAD</a:t>
                </a:r>
                <a:endParaRPr lang="en-US" sz="1400">
                  <a:latin typeface="Arial Narrow" panose="020B0606020202030204" pitchFamily="34" charset="0"/>
                </a:endParaRPr>
              </a:p>
            </c:rich>
          </c:tx>
          <c:layout>
            <c:manualLayout>
              <c:xMode val="edge"/>
              <c:yMode val="edge"/>
              <c:x val="1.8694840969297747E-2"/>
              <c:y val="0.2694015407901226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BA1F-4DC0-9CCF-0B127EFC1987}"/>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BA1F-4DC0-9CCF-0B127EFC1987}"/>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BA1F-4DC0-9CCF-0B127EFC1987}"/>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BA1F-4DC0-9CCF-0B127EFC1987}"/>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BA1F-4DC0-9CCF-0B127EFC1987}"/>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BA1F-4DC0-9CCF-0B127EFC1987}"/>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BA1F-4DC0-9CCF-0B127EFC1987}"/>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1F-4DC0-9CCF-0B127EFC1987}"/>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A1F-4DC0-9CCF-0B127EFC1987}"/>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A1F-4DC0-9CCF-0B127EFC1987}"/>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2022-2026'!$L$109:$L$111</c:f>
              <c:strCache>
                <c:ptCount val="3"/>
                <c:pt idx="0">
                  <c:v>P32: Encuentros empresariales</c:v>
                </c:pt>
                <c:pt idx="1">
                  <c:v>P33: Publicidad e imagen corporativa</c:v>
                </c:pt>
                <c:pt idx="2">
                  <c:v>P34: Creación de clusters </c:v>
                </c:pt>
              </c:strCache>
            </c:strRef>
          </c:cat>
          <c:val>
            <c:numRef>
              <c:f>'PLAN ESTRATEGICO 2022-2026'!$M$109:$M$111</c:f>
              <c:numCache>
                <c:formatCode>0%</c:formatCode>
                <c:ptCount val="3"/>
                <c:pt idx="0">
                  <c:v>0.16666666666666666</c:v>
                </c:pt>
                <c:pt idx="1">
                  <c:v>0</c:v>
                </c:pt>
                <c:pt idx="2">
                  <c:v>0</c:v>
                </c:pt>
              </c:numCache>
            </c:numRef>
          </c:val>
          <c:shape val="cylinder"/>
          <c:extLst>
            <c:ext xmlns:c16="http://schemas.microsoft.com/office/drawing/2014/chart" uri="{C3380CC4-5D6E-409C-BE32-E72D297353CC}">
              <c16:uniqueId val="{0000000E-BA1F-4DC0-9CCF-0B127EFC1987}"/>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AUMENTO DE CLIENTES</a:t>
                </a:r>
                <a:endParaRPr lang="en-US" sz="1400">
                  <a:latin typeface="Arial Narrow" panose="020B0606020202030204" pitchFamily="34" charset="0"/>
                </a:endParaRPr>
              </a:p>
            </c:rich>
          </c:tx>
          <c:layout>
            <c:manualLayout>
              <c:xMode val="edge"/>
              <c:yMode val="edge"/>
              <c:x val="1.8694840969297747E-2"/>
              <c:y val="0.2694015407901226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6BBA-440D-A3BB-6743AF2F4278}"/>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6BBA-440D-A3BB-6743AF2F4278}"/>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6BBA-440D-A3BB-6743AF2F4278}"/>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6BBA-440D-A3BB-6743AF2F4278}"/>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6BBA-440D-A3BB-6743AF2F4278}"/>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6BBA-440D-A3BB-6743AF2F4278}"/>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6BBA-440D-A3BB-6743AF2F4278}"/>
              </c:ext>
            </c:extLst>
          </c:dPt>
          <c:dPt>
            <c:idx val="9"/>
            <c:invertIfNegative val="0"/>
            <c:bubble3D val="0"/>
            <c:spPr>
              <a:solidFill>
                <a:srgbClr val="70AD47"/>
              </a:solidFill>
              <a:ln w="9525" cap="flat" cmpd="sng" algn="ctr">
                <a:solidFill>
                  <a:srgbClr val="70AD47"/>
                </a:solidFill>
                <a:round/>
              </a:ln>
              <a:effectLst/>
              <a:sp3d contourW="9525">
                <a:contourClr>
                  <a:srgbClr val="70AD47"/>
                </a:contourClr>
              </a:sp3d>
            </c:spPr>
            <c:extLst>
              <c:ext xmlns:c16="http://schemas.microsoft.com/office/drawing/2014/chart" uri="{C3380CC4-5D6E-409C-BE32-E72D297353CC}">
                <c16:uniqueId val="{00000011-6BBA-440D-A3BB-6743AF2F4278}"/>
              </c:ext>
            </c:extLst>
          </c:dPt>
          <c:dPt>
            <c:idx val="10"/>
            <c:invertIfNegative val="0"/>
            <c:bubble3D val="0"/>
            <c:spPr>
              <a:solidFill>
                <a:srgbClr val="5B9BD5">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6-6BBA-440D-A3BB-6743AF2F4278}"/>
              </c:ext>
            </c:extLst>
          </c:dPt>
          <c:dPt>
            <c:idx val="11"/>
            <c:invertIfNegative val="0"/>
            <c:bubble3D val="0"/>
            <c:spPr>
              <a:solidFill>
                <a:srgbClr val="FFC000">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8-6BBA-440D-A3BB-6743AF2F4278}"/>
              </c:ext>
            </c:extLst>
          </c:dPt>
          <c:dPt>
            <c:idx val="13"/>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C-6BBA-440D-A3BB-6743AF2F4278}"/>
              </c:ext>
            </c:extLst>
          </c:dPt>
          <c:dPt>
            <c:idx val="15"/>
            <c:invertIfNegative val="0"/>
            <c:bubble3D val="0"/>
            <c:spPr>
              <a:solidFill>
                <a:srgbClr val="FFC000">
                  <a:lumMod val="20000"/>
                  <a:lumOff val="8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1E-6BBA-440D-A3BB-6743AF2F4278}"/>
              </c:ext>
            </c:extLst>
          </c:dPt>
          <c:dLbls>
            <c:dLbl>
              <c:idx val="1"/>
              <c:layout>
                <c:manualLayout>
                  <c:x val="2.3132240014395834E-2"/>
                  <c:y val="-1.0598686400059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BA-440D-A3BB-6743AF2F4278}"/>
                </c:ext>
              </c:extLst>
            </c:dLbl>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BA-440D-A3BB-6743AF2F4278}"/>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BA-440D-A3BB-6743AF2F4278}"/>
                </c:ext>
              </c:extLst>
            </c:dLbl>
            <c:dLbl>
              <c:idx val="4"/>
              <c:layout>
                <c:manualLayout>
                  <c:x val="9.9212534628627131E-3"/>
                  <c:y val="-3.0530605033945314E-2"/>
                </c:manualLayout>
              </c:layout>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3.6005357442333893E-2"/>
                      <c:h val="7.9143116400656507E-2"/>
                    </c:manualLayout>
                  </c15:layout>
                </c:ext>
                <c:ext xmlns:c16="http://schemas.microsoft.com/office/drawing/2014/chart" uri="{C3380CC4-5D6E-409C-BE32-E72D297353CC}">
                  <c16:uniqueId val="{00000007-6BBA-440D-A3BB-6743AF2F4278}"/>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2022-2026'!$L$117:$L$133</c:f>
              <c:strCache>
                <c:ptCount val="17"/>
                <c:pt idx="0">
                  <c:v>P35: Apoyo en contribuciones institucionales(Institucional, civico social, dia del campesino</c:v>
                </c:pt>
                <c:pt idx="1">
                  <c:v>P36: Promoción de sectores destacados (Muisca 2022 y Encuentro de comunicadores 2022)</c:v>
                </c:pt>
                <c:pt idx="2">
                  <c:v>P37: Programa de Emprendimiento 2022</c:v>
                </c:pt>
                <c:pt idx="3">
                  <c:v>P38: Programa Formación empresarial (Educación empresarial + Mentorias especializadas)</c:v>
                </c:pt>
                <c:pt idx="4">
                  <c:v>P39: Programa de Gestión Ambiental Empresarial Sostenible (Py. Economía circular)</c:v>
                </c:pt>
                <c:pt idx="5">
                  <c:v>P40: Programa de Innovación empresarial </c:v>
                </c:pt>
                <c:pt idx="6">
                  <c:v>P41: Gestión de aliados para aumentar la capacidad de prestación de servicios de la CCF (técnico y gestión de recursos)</c:v>
                </c:pt>
                <c:pt idx="7">
                  <c:v>P42: Centro de Innovación, cuya base es el programa de innovación</c:v>
                </c:pt>
                <c:pt idx="8">
                  <c:v>P43: Consultorios empresariales</c:v>
                </c:pt>
                <c:pt idx="9">
                  <c:v>P44: Programa de Internacionalizacion / base para Oficina de internacionalización</c:v>
                </c:pt>
                <c:pt idx="10">
                  <c:v>P45: Ruedas de negocios, Microruedas y networking / cuarto trimestre 2022</c:v>
                </c:pt>
                <c:pt idx="11">
                  <c:v>P46: Campus empresarial</c:v>
                </c:pt>
                <c:pt idx="12">
                  <c:v>A2: Sondeos para recolección de expectativas de los usuarios</c:v>
                </c:pt>
                <c:pt idx="13">
                  <c:v>Py13:  Turismo competitivo</c:v>
                </c:pt>
                <c:pt idx="14">
                  <c:v>Py14: Programa de Apoyo Agroempresarial / cuato trimestre 2022</c:v>
                </c:pt>
                <c:pt idx="15">
                  <c:v>Py15: Promoción comercial (Campañas Comerciales)</c:v>
                </c:pt>
                <c:pt idx="16">
                  <c:v>Py16: Semilleros empresariales juveniles / cuato trimestre 2022</c:v>
                </c:pt>
              </c:strCache>
            </c:strRef>
          </c:cat>
          <c:val>
            <c:numRef>
              <c:f>'PLAN ESTRATEGICO 2022-2026'!$M$117:$M$133</c:f>
              <c:numCache>
                <c:formatCode>0%</c:formatCode>
                <c:ptCount val="17"/>
                <c:pt idx="0">
                  <c:v>0</c:v>
                </c:pt>
                <c:pt idx="1">
                  <c:v>0</c:v>
                </c:pt>
                <c:pt idx="2">
                  <c:v>0</c:v>
                </c:pt>
                <c:pt idx="3">
                  <c:v>0</c:v>
                </c:pt>
                <c:pt idx="4">
                  <c:v>0</c:v>
                </c:pt>
                <c:pt idx="5">
                  <c:v>0</c:v>
                </c:pt>
                <c:pt idx="6">
                  <c:v>0</c:v>
                </c:pt>
                <c:pt idx="7">
                  <c:v>0.33333333333333331</c:v>
                </c:pt>
                <c:pt idx="8">
                  <c:v>0</c:v>
                </c:pt>
                <c:pt idx="9">
                  <c:v>1</c:v>
                </c:pt>
                <c:pt idx="10">
                  <c:v>0</c:v>
                </c:pt>
                <c:pt idx="11">
                  <c:v>0.5</c:v>
                </c:pt>
                <c:pt idx="12">
                  <c:v>0</c:v>
                </c:pt>
                <c:pt idx="13">
                  <c:v>0</c:v>
                </c:pt>
                <c:pt idx="14">
                  <c:v>0</c:v>
                </c:pt>
                <c:pt idx="15">
                  <c:v>0</c:v>
                </c:pt>
                <c:pt idx="16">
                  <c:v>0</c:v>
                </c:pt>
              </c:numCache>
            </c:numRef>
          </c:val>
          <c:shape val="cylinder"/>
          <c:extLst>
            <c:ext xmlns:c16="http://schemas.microsoft.com/office/drawing/2014/chart" uri="{C3380CC4-5D6E-409C-BE32-E72D297353CC}">
              <c16:uniqueId val="{0000000E-6BBA-440D-A3BB-6743AF2F4278}"/>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MEJORAMIENTO DE LA OFERTA DE SERVICIOS</a:t>
                </a:r>
                <a:endParaRPr lang="en-US" sz="1400">
                  <a:latin typeface="Arial Narrow" panose="020B0606020202030204" pitchFamily="34" charset="0"/>
                </a:endParaRPr>
              </a:p>
            </c:rich>
          </c:tx>
          <c:layout>
            <c:manualLayout>
              <c:xMode val="edge"/>
              <c:yMode val="edge"/>
              <c:x val="1.8694840969297747E-2"/>
              <c:y val="0.2694015407901226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359983234612657E-2"/>
          <c:y val="0.25322357432593651"/>
          <c:w val="0.89754855064285655"/>
          <c:h val="0.52011811023622045"/>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6A91-4CFE-9281-84996D0BCE83}"/>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6A91-4CFE-9281-84996D0BCE83}"/>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6A91-4CFE-9281-84996D0BCE83}"/>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6A91-4CFE-9281-84996D0BCE83}"/>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6A91-4CFE-9281-84996D0BCE83}"/>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6A91-4CFE-9281-84996D0BCE83}"/>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6A91-4CFE-9281-84996D0BCE83}"/>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91-4CFE-9281-84996D0BCE83}"/>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91-4CFE-9281-84996D0BCE83}"/>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A91-4CFE-9281-84996D0BCE83}"/>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2022-2026'!$L$139:$L$140</c:f>
              <c:strCache>
                <c:ptCount val="2"/>
                <c:pt idx="0">
                  <c:v>P47: Mejoramiento de herramientas tecnológicas</c:v>
                </c:pt>
                <c:pt idx="1">
                  <c:v>A3: Seguimiento y monitoreo de los tiempos de respuesta a los clientes </c:v>
                </c:pt>
              </c:strCache>
            </c:strRef>
          </c:cat>
          <c:val>
            <c:numRef>
              <c:f>'PLAN ESTRATEGICO 2022-2026'!$M$139:$M$140</c:f>
              <c:numCache>
                <c:formatCode>0%</c:formatCode>
                <c:ptCount val="2"/>
                <c:pt idx="0">
                  <c:v>0</c:v>
                </c:pt>
                <c:pt idx="1">
                  <c:v>1</c:v>
                </c:pt>
              </c:numCache>
            </c:numRef>
          </c:val>
          <c:shape val="cylinder"/>
          <c:extLst>
            <c:ext xmlns:c16="http://schemas.microsoft.com/office/drawing/2014/chart" uri="{C3380CC4-5D6E-409C-BE32-E72D297353CC}">
              <c16:uniqueId val="{0000000E-6A91-4CFE-9281-84996D0BCE83}"/>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MEJORAMIENTO DEL TIEMPO DE RESPUESTA</a:t>
                </a:r>
                <a:endParaRPr lang="en-US" sz="1400">
                  <a:latin typeface="Arial Narrow" panose="020B0606020202030204" pitchFamily="34" charset="0"/>
                </a:endParaRPr>
              </a:p>
            </c:rich>
          </c:tx>
          <c:layout>
            <c:manualLayout>
              <c:xMode val="edge"/>
              <c:yMode val="edge"/>
              <c:x val="1.8694840969297747E-2"/>
              <c:y val="0.2694015407901226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059597431489648E-2"/>
          <c:y val="0.25322358463291439"/>
          <c:w val="0.89754855064285655"/>
          <c:h val="0.47116205506709069"/>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AF6D-4E3C-8FD4-468A1C174175}"/>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AF6D-4E3C-8FD4-468A1C174175}"/>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AF6D-4E3C-8FD4-468A1C174175}"/>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AF6D-4E3C-8FD4-468A1C174175}"/>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AF6D-4E3C-8FD4-468A1C174175}"/>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AF6D-4E3C-8FD4-468A1C174175}"/>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AF6D-4E3C-8FD4-468A1C174175}"/>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6D-4E3C-8FD4-468A1C174175}"/>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6D-4E3C-8FD4-468A1C174175}"/>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6D-4E3C-8FD4-468A1C174175}"/>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2022-2026'!$L$146:$L$148</c:f>
              <c:strCache>
                <c:ptCount val="3"/>
                <c:pt idx="0">
                  <c:v>A4: Participación en mesas sectoriales, consejos regionales, asociaciones gremiales, comités y demás organos de representación en la cual la CCF haga parte o sea invitada</c:v>
                </c:pt>
                <c:pt idx="1">
                  <c:v>A5: Elección de gremios de la producción </c:v>
                </c:pt>
                <c:pt idx="2">
                  <c:v>A6: Elección de Junta Directiva</c:v>
                </c:pt>
              </c:strCache>
            </c:strRef>
          </c:cat>
          <c:val>
            <c:numRef>
              <c:f>'PLAN ESTRATEGICO 2022-2026'!$M$146:$M$148</c:f>
              <c:numCache>
                <c:formatCode>0%</c:formatCode>
                <c:ptCount val="3"/>
                <c:pt idx="0">
                  <c:v>1</c:v>
                </c:pt>
                <c:pt idx="1">
                  <c:v>0</c:v>
                </c:pt>
                <c:pt idx="2">
                  <c:v>0.66666666666666663</c:v>
                </c:pt>
              </c:numCache>
            </c:numRef>
          </c:val>
          <c:shape val="cylinder"/>
          <c:extLst>
            <c:ext xmlns:c16="http://schemas.microsoft.com/office/drawing/2014/chart" uri="{C3380CC4-5D6E-409C-BE32-E72D297353CC}">
              <c16:uniqueId val="{0000000E-AF6D-4E3C-8FD4-468A1C174175}"/>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REPRESENTABILIDAD Y ARTICLACION</a:t>
                </a:r>
                <a:endParaRPr lang="en-US" sz="1400">
                  <a:latin typeface="Arial Narrow" panose="020B0606020202030204" pitchFamily="34" charset="0"/>
                </a:endParaRPr>
              </a:p>
            </c:rich>
          </c:tx>
          <c:layout>
            <c:manualLayout>
              <c:xMode val="edge"/>
              <c:yMode val="edge"/>
              <c:x val="2.4428727675371711E-2"/>
              <c:y val="0.2348443053689563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059597431489648E-2"/>
          <c:y val="0.25322358463291439"/>
          <c:w val="0.89754855064285655"/>
          <c:h val="0.47116205506709069"/>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64C1-4D1D-99D1-DBB5BF86D4D5}"/>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64C1-4D1D-99D1-DBB5BF86D4D5}"/>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64C1-4D1D-99D1-DBB5BF86D4D5}"/>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64C1-4D1D-99D1-DBB5BF86D4D5}"/>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64C1-4D1D-99D1-DBB5BF86D4D5}"/>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64C1-4D1D-99D1-DBB5BF86D4D5}"/>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64C1-4D1D-99D1-DBB5BF86D4D5}"/>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C1-4D1D-99D1-DBB5BF86D4D5}"/>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C1-4D1D-99D1-DBB5BF86D4D5}"/>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C1-4D1D-99D1-DBB5BF86D4D5}"/>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2022-2026'!$L$163:$L$164</c:f>
              <c:strCache>
                <c:ptCount val="2"/>
                <c:pt idx="0">
                  <c:v>P48: Total ingresos por Servicios Registrales</c:v>
                </c:pt>
                <c:pt idx="1">
                  <c:v>P49: Total ingresos por nuevas Matricuals - Formalización</c:v>
                </c:pt>
              </c:strCache>
            </c:strRef>
          </c:cat>
          <c:val>
            <c:numRef>
              <c:f>'PLAN ESTRATEGICO 2022-2026'!$M$163:$M$164</c:f>
              <c:numCache>
                <c:formatCode>0%</c:formatCode>
                <c:ptCount val="2"/>
                <c:pt idx="0">
                  <c:v>0.1491844591688245</c:v>
                </c:pt>
                <c:pt idx="1">
                  <c:v>0.1265711100120861</c:v>
                </c:pt>
              </c:numCache>
            </c:numRef>
          </c:val>
          <c:shape val="cylinder"/>
          <c:extLst>
            <c:ext xmlns:c16="http://schemas.microsoft.com/office/drawing/2014/chart" uri="{C3380CC4-5D6E-409C-BE32-E72D297353CC}">
              <c16:uniqueId val="{0000000E-64C1-4D1D-99D1-DBB5BF86D4D5}"/>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CRECIMIENTO RECURSOS PUBLICOS</a:t>
                </a:r>
                <a:endParaRPr lang="en-US" sz="1400">
                  <a:latin typeface="Arial Narrow" panose="020B0606020202030204" pitchFamily="34" charset="0"/>
                </a:endParaRPr>
              </a:p>
            </c:rich>
          </c:tx>
          <c:layout>
            <c:manualLayout>
              <c:xMode val="edge"/>
              <c:yMode val="edge"/>
              <c:x val="2.4428727675371711E-2"/>
              <c:y val="0.2348443053689563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2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Arial Narrow" panose="020B0606020202030204" pitchFamily="34" charset="0"/>
                <a:ea typeface="+mn-ea"/>
                <a:cs typeface="+mn-cs"/>
              </a:defRPr>
            </a:pPr>
            <a:r>
              <a:rPr lang="es-CO" sz="1400">
                <a:latin typeface="Arial Narrow" panose="020B0606020202030204" pitchFamily="34" charset="0"/>
              </a:rPr>
              <a:t>DIRECCIÓN DE ASUNTOS JURÍDICOS</a:t>
            </a:r>
          </a:p>
          <a:p>
            <a:pPr>
              <a:defRPr sz="1400">
                <a:latin typeface="Arial Narrow" panose="020B0606020202030204" pitchFamily="34" charset="0"/>
              </a:defRPr>
            </a:pPr>
            <a:r>
              <a:rPr lang="es-CO" sz="1400">
                <a:latin typeface="Arial Narrow" panose="020B0606020202030204" pitchFamily="34" charset="0"/>
              </a:rPr>
              <a:t>SEGUMIENTO PAT AL MES DE</a:t>
            </a:r>
            <a:r>
              <a:rPr lang="es-CO" sz="1400" baseline="0">
                <a:latin typeface="Arial Narrow" panose="020B0606020202030204" pitchFamily="34" charset="0"/>
              </a:rPr>
              <a:t> </a:t>
            </a:r>
            <a:r>
              <a:rPr lang="es-CO" sz="1400" baseline="0">
                <a:solidFill>
                  <a:srgbClr val="FF0000"/>
                </a:solidFill>
                <a:latin typeface="Arial Narrow" panose="020B0606020202030204" pitchFamily="34" charset="0"/>
              </a:rPr>
              <a:t>MAYO</a:t>
            </a:r>
            <a:r>
              <a:rPr lang="es-CO" sz="1400">
                <a:solidFill>
                  <a:srgbClr val="FF0000"/>
                </a:solidFill>
                <a:latin typeface="Arial Narrow" panose="020B0606020202030204" pitchFamily="34" charset="0"/>
              </a:rPr>
              <a:t> </a:t>
            </a:r>
            <a:r>
              <a:rPr lang="es-CO" sz="1400">
                <a:latin typeface="Arial Narrow" panose="020B0606020202030204" pitchFamily="34" charset="0"/>
              </a:rPr>
              <a:t>DE 2024</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Arial Narrow" panose="020B0606020202030204" pitchFamily="34" charset="0"/>
              <a:ea typeface="+mn-ea"/>
              <a:cs typeface="+mn-cs"/>
            </a:defRPr>
          </a:pPr>
          <a:endParaRPr lang="es-CO"/>
        </a:p>
      </c:txPr>
    </c:title>
    <c:autoTitleDeleted val="0"/>
    <c:plotArea>
      <c:layout>
        <c:manualLayout>
          <c:layoutTarget val="inner"/>
          <c:xMode val="edge"/>
          <c:yMode val="edge"/>
          <c:x val="5.0385149291261262E-2"/>
          <c:y val="0.17072294124659981"/>
          <c:w val="0.90879624601085285"/>
          <c:h val="0.6457893050152087"/>
        </c:manualLayout>
      </c:layout>
      <c:barChart>
        <c:barDir val="col"/>
        <c:grouping val="clustered"/>
        <c:varyColors val="0"/>
        <c:ser>
          <c:idx val="0"/>
          <c:order val="0"/>
          <c:tx>
            <c:strRef>
              <c:f>' A. JURIDICOS'!$K$5</c:f>
              <c:strCache>
                <c:ptCount val="1"/>
                <c:pt idx="0">
                  <c:v>%  EJECUCION PRESUPUESTAL</c:v>
                </c:pt>
              </c:strCache>
            </c:strRef>
          </c:tx>
          <c:spPr>
            <a:solidFill>
              <a:schemeClr val="accent5">
                <a:lumMod val="60000"/>
                <a:lumOff val="40000"/>
              </a:schemeClr>
            </a:solidFill>
            <a:ln>
              <a:noFill/>
            </a:ln>
            <a:effectLst/>
            <a:scene3d>
              <a:camera prst="orthographicFront"/>
              <a:lightRig rig="threePt" dir="t"/>
            </a:scene3d>
            <a:sp3d>
              <a:bevelT w="165100" prst="coolSlant"/>
              <a:bevelB w="165100" prst="coolSlant"/>
            </a:sp3d>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2"/>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 JURIDICOS'!$A$6:$A$12</c:f>
              <c:strCache>
                <c:ptCount val="7"/>
                <c:pt idx="0">
                  <c:v>4200-4211 EDUCACION CONTINUADA</c:v>
                </c:pt>
                <c:pt idx="1">
                  <c:v>4200-4212 SERVICIO SOCIAL DEL CENTRO DE CONCILIACION</c:v>
                </c:pt>
                <c:pt idx="2">
                  <c:v>4200-4215 JORNADA DE CONCILIACIÓN ESCOLAR</c:v>
                </c:pt>
                <c:pt idx="3">
                  <c:v>4200-4217 FUNCIONAMIENTO, DIFUSION DE MASC</c:v>
                </c:pt>
                <c:pt idx="4">
                  <c:v>4200-4217 INCLUSIÓN Y ASESORIA JURIDICA</c:v>
                </c:pt>
                <c:pt idx="5">
                  <c:v>4300-4320 CONSULTORIO JURIDICO</c:v>
                </c:pt>
                <c:pt idx="6">
                  <c:v>4300-4321 ELECCION DE GREMIOS DE PRODUCCIÓN</c:v>
                </c:pt>
              </c:strCache>
            </c:strRef>
          </c:cat>
          <c:val>
            <c:numRef>
              <c:f>' A. JURIDICOS'!$K$6:$K$12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7E5-4A4A-B883-445A7E44D431}"/>
            </c:ext>
          </c:extLst>
        </c:ser>
        <c:ser>
          <c:idx val="1"/>
          <c:order val="1"/>
          <c:tx>
            <c:strRef>
              <c:f>' A. JURIDICOS'!$L$5</c:f>
              <c:strCache>
                <c:ptCount val="1"/>
                <c:pt idx="0">
                  <c:v>%  EJECUCION POR ACTIVIDAD</c:v>
                </c:pt>
              </c:strCache>
            </c:strRef>
          </c:tx>
          <c:spPr>
            <a:solidFill>
              <a:schemeClr val="accent6">
                <a:lumMod val="60000"/>
                <a:lumOff val="40000"/>
              </a:schemeClr>
            </a:solidFill>
            <a:ln>
              <a:noFill/>
            </a:ln>
            <a:effectLst/>
            <a:scene3d>
              <a:camera prst="orthographicFront"/>
              <a:lightRig rig="threePt" dir="t"/>
            </a:scene3d>
            <a:sp3d>
              <a:bevelT w="165100" prst="coolSlant"/>
            </a:sp3d>
          </c:spPr>
          <c:invertIfNegative val="0"/>
          <c:dLbls>
            <c:dLbl>
              <c:idx val="2"/>
              <c:layout>
                <c:manualLayout>
                  <c:x val="-5.4706293979873557E-17"/>
                  <c:y val="-1.4619198653038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7E5-4A4A-B883-445A7E44D431}"/>
                </c:ext>
              </c:extLst>
            </c:dLbl>
            <c:dLbl>
              <c:idx val="3"/>
              <c:layout>
                <c:manualLayout>
                  <c:x val="0"/>
                  <c:y val="-2.92383973060769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E5-4A4A-B883-445A7E44D43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A. JURIDICOS'!$A$6:$A$12</c:f>
              <c:strCache>
                <c:ptCount val="7"/>
                <c:pt idx="0">
                  <c:v>4200-4211 EDUCACION CONTINUADA</c:v>
                </c:pt>
                <c:pt idx="1">
                  <c:v>4200-4212 SERVICIO SOCIAL DEL CENTRO DE CONCILIACION</c:v>
                </c:pt>
                <c:pt idx="2">
                  <c:v>4200-4215 JORNADA DE CONCILIACIÓN ESCOLAR</c:v>
                </c:pt>
                <c:pt idx="3">
                  <c:v>4200-4217 FUNCIONAMIENTO, DIFUSION DE MASC</c:v>
                </c:pt>
                <c:pt idx="4">
                  <c:v>4200-4217 INCLUSIÓN Y ASESORIA JURIDICA</c:v>
                </c:pt>
                <c:pt idx="5">
                  <c:v>4300-4320 CONSULTORIO JURIDICO</c:v>
                </c:pt>
                <c:pt idx="6">
                  <c:v>4300-4321 ELECCION DE GREMIOS DE PRODUCCIÓN</c:v>
                </c:pt>
              </c:strCache>
            </c:strRef>
          </c:cat>
          <c:val>
            <c:numRef>
              <c:f>' A. JURIDICOS'!$L$6:$L$12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B7E5-4A4A-B883-445A7E44D431}"/>
            </c:ext>
          </c:extLst>
        </c:ser>
        <c:dLbls>
          <c:showLegendKey val="0"/>
          <c:showVal val="0"/>
          <c:showCatName val="0"/>
          <c:showSerName val="0"/>
          <c:showPercent val="0"/>
          <c:showBubbleSize val="0"/>
        </c:dLbls>
        <c:gapWidth val="0"/>
        <c:overlap val="-24"/>
        <c:axId val="681167440"/>
        <c:axId val="681167768"/>
      </c:barChart>
      <c:catAx>
        <c:axId val="68116744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Arial Narrow" panose="020B0606020202030204" pitchFamily="34" charset="0"/>
                <a:ea typeface="+mn-ea"/>
                <a:cs typeface="+mn-cs"/>
              </a:defRPr>
            </a:pPr>
            <a:endParaRPr lang="es-CO"/>
          </a:p>
        </c:txPr>
        <c:crossAx val="681167768"/>
        <c:crosses val="autoZero"/>
        <c:auto val="1"/>
        <c:lblAlgn val="ctr"/>
        <c:lblOffset val="100"/>
        <c:noMultiLvlLbl val="0"/>
      </c:catAx>
      <c:valAx>
        <c:axId val="681167768"/>
        <c:scaling>
          <c:orientation val="minMax"/>
          <c:max val="1"/>
        </c:scaling>
        <c:delete val="1"/>
        <c:axPos val="l"/>
        <c:majorGridlines>
          <c:spPr>
            <a:ln w="9525" cap="flat" cmpd="sng" algn="ctr">
              <a:solidFill>
                <a:schemeClr val="tx2">
                  <a:lumMod val="15000"/>
                  <a:lumOff val="85000"/>
                </a:schemeClr>
              </a:solidFill>
              <a:round/>
            </a:ln>
            <a:effectLst/>
          </c:spPr>
        </c:majorGridlines>
        <c:numFmt formatCode="0.00%" sourceLinked="1"/>
        <c:majorTickMark val="none"/>
        <c:minorTickMark val="none"/>
        <c:tickLblPos val="nextTo"/>
        <c:crossAx val="681167440"/>
        <c:crosses val="autoZero"/>
        <c:crossBetween val="between"/>
      </c:valAx>
      <c:spPr>
        <a:noFill/>
        <a:ln>
          <a:noFill/>
        </a:ln>
        <a:effectLst>
          <a:outerShdw blurRad="50800" dist="38100" dir="13500000" algn="br" rotWithShape="0">
            <a:prstClr val="black">
              <a:alpha val="40000"/>
            </a:prstClr>
          </a:outerShdw>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2"/>
              </a:solidFill>
              <a:latin typeface="Arial Narrow" panose="020B060602020203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9059597431489648E-2"/>
          <c:y val="0.25322358463291439"/>
          <c:w val="0.89754855064285655"/>
          <c:h val="0.47116205506709069"/>
        </c:manualLayout>
      </c:layout>
      <c:bar3DChart>
        <c:barDir val="col"/>
        <c:grouping val="clustered"/>
        <c:varyColors val="0"/>
        <c:ser>
          <c:idx val="0"/>
          <c:order val="0"/>
          <c:spPr>
            <a:solidFill>
              <a:schemeClr val="accent2"/>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70AD47">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889B-48AD-8269-747DC75EC931}"/>
              </c:ext>
            </c:extLst>
          </c:dPt>
          <c:dPt>
            <c:idx val="2"/>
            <c:invertIfNegative val="0"/>
            <c:bubble3D val="0"/>
            <c:spPr>
              <a:solidFill>
                <a:srgbClr val="5B9BD5">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889B-48AD-8269-747DC75EC931}"/>
              </c:ext>
            </c:extLst>
          </c:dPt>
          <c:dPt>
            <c:idx val="3"/>
            <c:invertIfNegative val="0"/>
            <c:bubble3D val="0"/>
            <c:spPr>
              <a:solidFill>
                <a:srgbClr val="FFC000">
                  <a:lumMod val="40000"/>
                  <a:lumOff val="6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889B-48AD-8269-747DC75EC931}"/>
              </c:ext>
            </c:extLst>
          </c:dPt>
          <c:dPt>
            <c:idx val="4"/>
            <c:invertIfNegative val="0"/>
            <c:bubble3D val="0"/>
            <c:spPr>
              <a:solidFill>
                <a:srgbClr val="E7E6E6">
                  <a:lumMod val="75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889B-48AD-8269-747DC75EC931}"/>
              </c:ext>
            </c:extLst>
          </c:dPt>
          <c:dPt>
            <c:idx val="5"/>
            <c:invertIfNegative val="0"/>
            <c:bubble3D val="0"/>
            <c:spPr>
              <a:solidFill>
                <a:srgbClr val="44546A">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889B-48AD-8269-747DC75EC931}"/>
              </c:ext>
            </c:extLst>
          </c:dPt>
          <c:dPt>
            <c:idx val="6"/>
            <c:invertIfNegative val="0"/>
            <c:bubble3D val="0"/>
            <c:spPr>
              <a:solidFill>
                <a:srgbClr val="F95225"/>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889B-48AD-8269-747DC75EC931}"/>
              </c:ext>
            </c:extLst>
          </c:dPt>
          <c:dPt>
            <c:idx val="7"/>
            <c:invertIfNegative val="0"/>
            <c:bubble3D val="0"/>
            <c:spPr>
              <a:solidFill>
                <a:schemeClr val="accent1"/>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889B-48AD-8269-747DC75EC931}"/>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9B-48AD-8269-747DC75EC931}"/>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9B-48AD-8269-747DC75EC931}"/>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89B-48AD-8269-747DC75EC931}"/>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'PLAN ESTRATEGICO 2022-2026'!$L$174:$L$177</c:f>
              <c:strCache>
                <c:ptCount val="4"/>
                <c:pt idx="0">
                  <c:v>A12: Arrendamientos Privado</c:v>
                </c:pt>
                <c:pt idx="1">
                  <c:v>P50: Afiliados ( mantenimiento y afiliación)</c:v>
                </c:pt>
                <c:pt idx="2">
                  <c:v>P51: Educación continuada</c:v>
                </c:pt>
                <c:pt idx="3">
                  <c:v>P52: Creación de  nuevos modelos de negocios </c:v>
                </c:pt>
              </c:strCache>
            </c:strRef>
          </c:cat>
          <c:val>
            <c:numRef>
              <c:f>'PLAN ESTRATEGICO 2022-2026'!$M$174:$M$177</c:f>
              <c:numCache>
                <c:formatCode>0%</c:formatCode>
                <c:ptCount val="4"/>
                <c:pt idx="0">
                  <c:v>1.9690399920698098E-2</c:v>
                </c:pt>
                <c:pt idx="1">
                  <c:v>0.11782045249438289</c:v>
                </c:pt>
                <c:pt idx="2">
                  <c:v>0</c:v>
                </c:pt>
                <c:pt idx="3">
                  <c:v>4.6843030113376427E-2</c:v>
                </c:pt>
              </c:numCache>
            </c:numRef>
          </c:val>
          <c:shape val="cylinder"/>
          <c:extLst>
            <c:ext xmlns:c16="http://schemas.microsoft.com/office/drawing/2014/chart" uri="{C3380CC4-5D6E-409C-BE32-E72D297353CC}">
              <c16:uniqueId val="{0000000E-889B-48AD-8269-747DC75EC931}"/>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title>
          <c:tx>
            <c:rich>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r>
                  <a:rPr lang="en-US" sz="1400">
                    <a:latin typeface="Arial Narrow" panose="020B0606020202030204" pitchFamily="34" charset="0"/>
                  </a:rPr>
                  <a:t>EJE</a:t>
                </a:r>
                <a:r>
                  <a:rPr lang="en-US" sz="1400" baseline="0">
                    <a:latin typeface="Arial Narrow" panose="020B0606020202030204" pitchFamily="34" charset="0"/>
                  </a:rPr>
                  <a:t>: CRECIMIENTO RECURSOS PRIVADOS</a:t>
                </a:r>
                <a:endParaRPr lang="en-US" sz="1400">
                  <a:latin typeface="Arial Narrow" panose="020B0606020202030204" pitchFamily="34" charset="0"/>
                </a:endParaRPr>
              </a:p>
            </c:rich>
          </c:tx>
          <c:layout>
            <c:manualLayout>
              <c:xMode val="edge"/>
              <c:yMode val="edge"/>
              <c:x val="2.4428727675371711E-2"/>
              <c:y val="0.23484430536895631"/>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title>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105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solidFill>
            <a:sysClr val="window" lastClr="FFFFFF"/>
          </a:solidFill>
        </a:ln>
        <a:effectLst/>
        <a:sp3d>
          <a:contourClr>
            <a:sysClr val="window" lastClr="FFFFFF"/>
          </a:contourClr>
        </a:sp3d>
      </c:spPr>
    </c:sideWall>
    <c:backWall>
      <c:thickness val="0"/>
      <c:spPr>
        <a:noFill/>
        <a:ln>
          <a:solidFill>
            <a:sysClr val="window" lastClr="FFFFFF"/>
          </a:solidFill>
        </a:ln>
        <a:effectLst/>
        <a:sp3d>
          <a:contourClr>
            <a:sysClr val="window" lastClr="FFFFFF"/>
          </a:contourClr>
        </a:sp3d>
      </c:spPr>
    </c:backWall>
    <c:plotArea>
      <c:layout>
        <c:manualLayout>
          <c:layoutTarget val="inner"/>
          <c:xMode val="edge"/>
          <c:yMode val="edge"/>
          <c:x val="6.697919018394316E-2"/>
          <c:y val="0.23410081041021608"/>
          <c:w val="0.84376046012099792"/>
          <c:h val="0.48984711223735616"/>
        </c:manualLayout>
      </c:layout>
      <c:bar3DChart>
        <c:barDir val="col"/>
        <c:grouping val="clustered"/>
        <c:varyColors val="0"/>
        <c:ser>
          <c:idx val="0"/>
          <c:order val="0"/>
          <c:tx>
            <c:strRef>
              <c:f>INSTITUCIONAL!$M$3</c:f>
              <c:strCache>
                <c:ptCount val="1"/>
                <c:pt idx="0">
                  <c:v>% DE EJECUCIÓN DE ACTIVIDADES</c:v>
                </c:pt>
              </c:strCache>
            </c:strRef>
          </c:tx>
          <c:spPr>
            <a:solidFill>
              <a:srgbClr val="4472C4">
                <a:lumMod val="60000"/>
                <a:lumOff val="40000"/>
              </a:srgbClr>
            </a:solidFill>
            <a:ln w="9525" cap="flat" cmpd="sng" algn="ctr">
              <a:solidFill>
                <a:schemeClr val="tx1"/>
              </a:solidFill>
              <a:round/>
            </a:ln>
            <a:effectLst/>
            <a:sp3d contourW="9525">
              <a:contourClr>
                <a:schemeClr val="tx1"/>
              </a:contourClr>
            </a:sp3d>
          </c:spPr>
          <c:invertIfNegative val="0"/>
          <c:dPt>
            <c:idx val="1"/>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1-3B03-4689-83A3-B7BF7A070901}"/>
              </c:ext>
            </c:extLst>
          </c:dPt>
          <c:dPt>
            <c:idx val="2"/>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3-3B03-4689-83A3-B7BF7A070901}"/>
              </c:ext>
            </c:extLst>
          </c:dPt>
          <c:dPt>
            <c:idx val="3"/>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5-3B03-4689-83A3-B7BF7A070901}"/>
              </c:ext>
            </c:extLst>
          </c:dPt>
          <c:dPt>
            <c:idx val="4"/>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7-3B03-4689-83A3-B7BF7A070901}"/>
              </c:ext>
            </c:extLst>
          </c:dPt>
          <c:dPt>
            <c:idx val="5"/>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9-3B03-4689-83A3-B7BF7A070901}"/>
              </c:ext>
            </c:extLst>
          </c:dPt>
          <c:dPt>
            <c:idx val="6"/>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B-3B03-4689-83A3-B7BF7A070901}"/>
              </c:ext>
            </c:extLst>
          </c:dPt>
          <c:dPt>
            <c:idx val="7"/>
            <c:invertIfNegative val="0"/>
            <c:bubble3D val="0"/>
            <c:spPr>
              <a:solidFill>
                <a:srgbClr val="4472C4">
                  <a:lumMod val="60000"/>
                  <a:lumOff val="40000"/>
                </a:srgbClr>
              </a:solidFill>
              <a:ln w="9525" cap="flat" cmpd="sng" algn="ctr">
                <a:solidFill>
                  <a:schemeClr val="tx1"/>
                </a:solidFill>
                <a:round/>
              </a:ln>
              <a:effectLst/>
              <a:sp3d contourW="9525">
                <a:contourClr>
                  <a:schemeClr val="tx1"/>
                </a:contourClr>
              </a:sp3d>
            </c:spPr>
            <c:extLst>
              <c:ext xmlns:c16="http://schemas.microsoft.com/office/drawing/2014/chart" uri="{C3380CC4-5D6E-409C-BE32-E72D297353CC}">
                <c16:uniqueId val="{0000000D-3B03-4689-83A3-B7BF7A070901}"/>
              </c:ext>
            </c:extLst>
          </c:dPt>
          <c:dLbls>
            <c:dLbl>
              <c:idx val="2"/>
              <c:layout>
                <c:manualLayout>
                  <c:x val="-3.0107521783503213E-3"/>
                  <c:y val="-2.21694413017127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03-4689-83A3-B7BF7A070901}"/>
                </c:ext>
              </c:extLst>
            </c:dLbl>
            <c:dLbl>
              <c:idx val="3"/>
              <c:layout>
                <c:manualLayout>
                  <c:x val="0"/>
                  <c:y val="-3.0482981789855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03-4689-83A3-B7BF7A070901}"/>
                </c:ext>
              </c:extLst>
            </c:dLbl>
            <c:dLbl>
              <c:idx val="4"/>
              <c:layout>
                <c:manualLayout>
                  <c:x val="-1.0537632624226235E-2"/>
                  <c:y val="-4.433888260342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03-4689-83A3-B7BF7A07090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INSTITUCIONAL!$C$4:$C$8</c:f>
              <c:strCache>
                <c:ptCount val="5"/>
                <c:pt idx="0">
                  <c:v>CUMPLIMIENTO  AL  PROGRAMA DE GESTIÓN DOCUMENTAL DE LA CCF:  (PGD) DE CONTROL DE ACCESO - TCA, PARA LA CCF</c:v>
                </c:pt>
                <c:pt idx="1">
                  <c:v> RECURSOS MATERIALES Y LOGISTICOS PARA ONSERVACION DE LOS DOCUMENTOS DE LA CCF</c:v>
                </c:pt>
                <c:pt idx="2">
                  <c:v>CAPACITACIONES Y COMITES PROGRAMADOS POR LAS ENTIDADES COMPETENTES EN LA   G.D</c:v>
                </c:pt>
                <c:pt idx="3">
                  <c:v>CAPACITAR A LOS FUNCIONARIOS EN TEMAS DE GESTION DOCUMENTAL</c:v>
                </c:pt>
                <c:pt idx="4">
                  <c:v> PLAN DE TRABAJO DE GESTIÓN Y FORTALECIMIENTO DEL SISTESMA</c:v>
                </c:pt>
              </c:strCache>
            </c:strRef>
          </c:cat>
          <c:val>
            <c:numRef>
              <c:f>INSTITUCIONAL!$M$4:$M$8</c:f>
              <c:numCache>
                <c:formatCode>0.00%</c:formatCode>
                <c:ptCount val="5"/>
                <c:pt idx="0" formatCode="0%">
                  <c:v>0</c:v>
                </c:pt>
                <c:pt idx="1">
                  <c:v>0</c:v>
                </c:pt>
                <c:pt idx="2" formatCode="0%">
                  <c:v>0</c:v>
                </c:pt>
                <c:pt idx="3" formatCode="0%">
                  <c:v>0</c:v>
                </c:pt>
                <c:pt idx="4" formatCode="0%">
                  <c:v>0</c:v>
                </c:pt>
              </c:numCache>
            </c:numRef>
          </c:val>
          <c:shape val="cylinder"/>
          <c:extLst>
            <c:ext xmlns:c16="http://schemas.microsoft.com/office/drawing/2014/chart" uri="{C3380CC4-5D6E-409C-BE32-E72D297353CC}">
              <c16:uniqueId val="{0000000E-3B03-4689-83A3-B7BF7A070901}"/>
            </c:ext>
          </c:extLst>
        </c:ser>
        <c:ser>
          <c:idx val="1"/>
          <c:order val="1"/>
          <c:tx>
            <c:strRef>
              <c:f>INSTITUCIONAL!$L$3</c:f>
              <c:strCache>
                <c:ptCount val="1"/>
                <c:pt idx="0">
                  <c:v>% DE EJECUCIÓN PPTAL</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0"/>
              <c:layout>
                <c:manualLayout>
                  <c:x val="1.5928666331649046E-2"/>
                  <c:y val="-8.03900923958578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03-4689-83A3-B7BF7A070901}"/>
                </c:ext>
              </c:extLst>
            </c:dLbl>
            <c:dLbl>
              <c:idx val="1"/>
              <c:layout>
                <c:manualLayout>
                  <c:x val="5.3095554438830159E-3"/>
                  <c:y val="-1.875768822570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B03-4689-83A3-B7BF7A070901}"/>
                </c:ext>
              </c:extLst>
            </c:dLbl>
            <c:dLbl>
              <c:idx val="2"/>
              <c:layout>
                <c:manualLayout>
                  <c:x val="3.539703629255344E-3"/>
                  <c:y val="-1.071867898611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03-4689-83A3-B7BF7A070901}"/>
                </c:ext>
              </c:extLst>
            </c:dLbl>
            <c:dLbl>
              <c:idx val="3"/>
              <c:layout>
                <c:manualLayout>
                  <c:x val="-1.7698518146278016E-3"/>
                  <c:y val="-2.4117027718757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03-4689-83A3-B7BF7A070901}"/>
                </c:ext>
              </c:extLst>
            </c:dLbl>
            <c:dLbl>
              <c:idx val="4"/>
              <c:layout>
                <c:manualLayout>
                  <c:x val="-7.0794072585106879E-3"/>
                  <c:y val="-1.8757688225700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B03-4689-83A3-B7BF7A07090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INSTITUCIONAL!$C$4:$C$8</c:f>
              <c:strCache>
                <c:ptCount val="5"/>
                <c:pt idx="0">
                  <c:v>CUMPLIMIENTO  AL  PROGRAMA DE GESTIÓN DOCUMENTAL DE LA CCF:  (PGD) DE CONTROL DE ACCESO - TCA, PARA LA CCF</c:v>
                </c:pt>
                <c:pt idx="1">
                  <c:v> RECURSOS MATERIALES Y LOGISTICOS PARA ONSERVACION DE LOS DOCUMENTOS DE LA CCF</c:v>
                </c:pt>
                <c:pt idx="2">
                  <c:v>CAPACITACIONES Y COMITES PROGRAMADOS POR LAS ENTIDADES COMPETENTES EN LA   G.D</c:v>
                </c:pt>
                <c:pt idx="3">
                  <c:v>CAPACITAR A LOS FUNCIONARIOS EN TEMAS DE GESTION DOCUMENTAL</c:v>
                </c:pt>
                <c:pt idx="4">
                  <c:v> PLAN DE TRABAJO DE GESTIÓN Y FORTALECIMIENTO DEL SISTESMA</c:v>
                </c:pt>
              </c:strCache>
            </c:strRef>
          </c:cat>
          <c:val>
            <c:numRef>
              <c:f>INSTITUCIONAL!$L$4:$L$8</c:f>
              <c:numCache>
                <c:formatCode>0%</c:formatCode>
                <c:ptCount val="5"/>
                <c:pt idx="0">
                  <c:v>0</c:v>
                </c:pt>
                <c:pt idx="1">
                  <c:v>0</c:v>
                </c:pt>
                <c:pt idx="2">
                  <c:v>0</c:v>
                </c:pt>
                <c:pt idx="3">
                  <c:v>0</c:v>
                </c:pt>
                <c:pt idx="4">
                  <c:v>0</c:v>
                </c:pt>
              </c:numCache>
            </c:numRef>
          </c:val>
          <c:shape val="cylinder"/>
          <c:extLst>
            <c:ext xmlns:c16="http://schemas.microsoft.com/office/drawing/2014/chart" uri="{C3380CC4-5D6E-409C-BE32-E72D297353CC}">
              <c16:uniqueId val="{00000014-3B03-4689-83A3-B7BF7A070901}"/>
            </c:ext>
          </c:extLst>
        </c:ser>
        <c:dLbls>
          <c:showLegendKey val="0"/>
          <c:showVal val="1"/>
          <c:showCatName val="0"/>
          <c:showSerName val="0"/>
          <c:showPercent val="0"/>
          <c:showBubbleSize val="0"/>
        </c:dLbls>
        <c:gapWidth val="20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ysClr val="window" lastClr="FFFFFF"/>
              </a:solidFill>
              <a:round/>
            </a:ln>
            <a:effectLst/>
          </c:spPr>
        </c:majorGridlines>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600" b="1" i="0" u="none" strike="noStrike" kern="1200" baseline="0">
                <a:solidFill>
                  <a:schemeClr val="dk1">
                    <a:lumMod val="75000"/>
                    <a:lumOff val="25000"/>
                  </a:schemeClr>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ysClr val="window" lastClr="FFFFFF"/>
        </a:solidFill>
        <a:ln>
          <a:solidFill>
            <a:sysClr val="windowText" lastClr="000000"/>
          </a:solidFill>
        </a:ln>
        <a:effectLst/>
        <a:sp3d>
          <a:contourClr>
            <a:sysClr val="windowText" lastClr="000000"/>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34063327918E-2"/>
          <c:y val="0.25407637745464323"/>
          <c:w val="0.88503445831734029"/>
          <c:h val="0.36747957265126818"/>
        </c:manualLayout>
      </c:layout>
      <c:bar3DChart>
        <c:barDir val="col"/>
        <c:grouping val="clustered"/>
        <c:varyColors val="0"/>
        <c:ser>
          <c:idx val="0"/>
          <c:order val="0"/>
          <c:tx>
            <c:strRef>
              <c:f>INSTITUCIONAL!$L$15</c:f>
              <c:strCache>
                <c:ptCount val="1"/>
                <c:pt idx="0">
                  <c:v>% DE EJECUCIÓN PPTAL</c:v>
                </c:pt>
              </c:strCache>
            </c:strRef>
          </c:tx>
          <c:spPr>
            <a:solidFill>
              <a:srgbClr val="4472C4">
                <a:lumMod val="60000"/>
                <a:lumOff val="40000"/>
              </a:srgb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2.9429433952645259E-2"/>
                  <c:y val="-5.9641098158639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C-4752-A4DC-5548615056BD}"/>
                </c:ext>
              </c:extLst>
            </c:dLbl>
            <c:dLbl>
              <c:idx val="1"/>
              <c:layout>
                <c:manualLayout>
                  <c:x val="-2.2072075464483944E-2"/>
                  <c:y val="-8.77074972921174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C-4752-A4DC-5548615056BD}"/>
                </c:ext>
              </c:extLst>
            </c:dLbl>
            <c:dLbl>
              <c:idx val="2"/>
              <c:layout>
                <c:manualLayout>
                  <c:x val="-4.416404078021856E-3"/>
                  <c:y val="-4.9105631239356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6C-4752-A4DC-5548615056BD}"/>
                </c:ext>
              </c:extLst>
            </c:dLbl>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ysClr val="windowText" lastClr="000000"/>
                      </a:solidFill>
                    </a:ln>
                    <a:effectLst/>
                  </c:spPr>
                </c15:leaderLines>
              </c:ext>
            </c:extLst>
          </c:dLbls>
          <c:cat>
            <c:strRef>
              <c:f>INSTITUCIONAL!$C$16:$C$18</c:f>
              <c:strCache>
                <c:ptCount val="3"/>
                <c:pt idx="0">
                  <c:v>MANTENER LA CERTIFICACIÓN DEL SISTSESMA DE GESTION DE CALIDAD. NORMA ISO 9001:2015.</c:v>
                </c:pt>
                <c:pt idx="1">
                  <c:v>ASESOR EXTERNO EN TEMAS DE CÁMARA DE COMERCIO,  PARA EL CUMPLIMIENTO A LOS REQUISITOS DE LA ISO 9001:2015 - ICONTEC</c:v>
                </c:pt>
                <c:pt idx="2">
                  <c:v>CAPACITACIÓN FORTALECIMIENTO COMPETENCIAS AUDITORES INTERNOS </c:v>
                </c:pt>
              </c:strCache>
            </c:strRef>
          </c:cat>
          <c:val>
            <c:numRef>
              <c:f>INSTITUCIONAL!$L$16:$L$18</c:f>
              <c:numCache>
                <c:formatCode>0%</c:formatCode>
                <c:ptCount val="3"/>
                <c:pt idx="0">
                  <c:v>0</c:v>
                </c:pt>
                <c:pt idx="1">
                  <c:v>0</c:v>
                </c:pt>
                <c:pt idx="2">
                  <c:v>0</c:v>
                </c:pt>
              </c:numCache>
            </c:numRef>
          </c:val>
          <c:shape val="cylinder"/>
          <c:extLst>
            <c:ext xmlns:c16="http://schemas.microsoft.com/office/drawing/2014/chart" uri="{C3380CC4-5D6E-409C-BE32-E72D297353CC}">
              <c16:uniqueId val="{00000000-4936-41D3-8A68-5EBC77B3F44D}"/>
            </c:ext>
          </c:extLst>
        </c:ser>
        <c:ser>
          <c:idx val="1"/>
          <c:order val="1"/>
          <c:tx>
            <c:strRef>
              <c:f>INSTITUCIONAL!$M$15</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innerShdw blurRad="63500" dist="50800" dir="13500000">
                <a:prstClr val="black">
                  <a:alpha val="50000"/>
                </a:prstClr>
              </a:innerShdw>
            </a:effectLst>
            <a:sp3d contourW="9525">
              <a:contourClr>
                <a:sysClr val="windowText" lastClr="000000"/>
              </a:contourClr>
            </a:sp3d>
          </c:spPr>
          <c:invertIfNegative val="0"/>
          <c:dLbls>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INSTITUCIONAL!$C$16:$C$18</c:f>
              <c:strCache>
                <c:ptCount val="3"/>
                <c:pt idx="0">
                  <c:v>MANTENER LA CERTIFICACIÓN DEL SISTSESMA DE GESTION DE CALIDAD. NORMA ISO 9001:2015.</c:v>
                </c:pt>
                <c:pt idx="1">
                  <c:v>ASESOR EXTERNO EN TEMAS DE CÁMARA DE COMERCIO,  PARA EL CUMPLIMIENTO A LOS REQUISITOS DE LA ISO 9001:2015 - ICONTEC</c:v>
                </c:pt>
                <c:pt idx="2">
                  <c:v>CAPACITACIÓN FORTALECIMIENTO COMPETENCIAS AUDITORES INTERNOS </c:v>
                </c:pt>
              </c:strCache>
            </c:strRef>
          </c:cat>
          <c:val>
            <c:numRef>
              <c:f>INSTITUCIONAL!$M$16:$M$18</c:f>
              <c:numCache>
                <c:formatCode>0%</c:formatCode>
                <c:ptCount val="3"/>
                <c:pt idx="0">
                  <c:v>0</c:v>
                </c:pt>
                <c:pt idx="1">
                  <c:v>0</c:v>
                </c:pt>
                <c:pt idx="2">
                  <c:v>0</c:v>
                </c:pt>
              </c:numCache>
            </c:numRef>
          </c:val>
          <c:shape val="cylinder"/>
          <c:extLst>
            <c:ext xmlns:c16="http://schemas.microsoft.com/office/drawing/2014/chart" uri="{C3380CC4-5D6E-409C-BE32-E72D297353CC}">
              <c16:uniqueId val="{00000001-4936-41D3-8A68-5EBC77B3F44D}"/>
            </c:ext>
          </c:extLst>
        </c:ser>
        <c:dLbls>
          <c:showLegendKey val="0"/>
          <c:showVal val="1"/>
          <c:showCatName val="0"/>
          <c:showSerName val="0"/>
          <c:showPercent val="0"/>
          <c:showBubbleSize val="0"/>
        </c:dLbls>
        <c:gapWidth val="265"/>
        <c:gapDepth val="190"/>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8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509221082714372E-2"/>
          <c:y val="0.16041581043850861"/>
          <c:w val="0.90697382108899904"/>
          <c:h val="0.53634659230308834"/>
        </c:manualLayout>
      </c:layout>
      <c:bar3DChart>
        <c:barDir val="col"/>
        <c:grouping val="clustered"/>
        <c:varyColors val="0"/>
        <c:ser>
          <c:idx val="0"/>
          <c:order val="0"/>
          <c:tx>
            <c:strRef>
              <c:f>INSTITUCIONAL!$L$25</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5"/>
              <c:layout>
                <c:manualLayout>
                  <c:x val="-1.7846412927210804E-2"/>
                  <c:y val="-1.70124126983595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9F-4EBE-B296-79F435CD5034}"/>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INSTITUCIONAL!$C$26:$C$33</c:f>
              <c:strCache>
                <c:ptCount val="8"/>
                <c:pt idx="0">
                  <c:v>#¡REF!</c:v>
                </c:pt>
                <c:pt idx="1">
                  <c:v>#¡REF!</c:v>
                </c:pt>
                <c:pt idx="2">
                  <c:v>FORTALECIMIENTO EN EL  USO DE HERRAMIENTES DIGITALES. </c:v>
                </c:pt>
                <c:pt idx="3">
                  <c:v>#¡REF!</c:v>
                </c:pt>
                <c:pt idx="4">
                  <c:v>PUBLICIDAD CONVENCIONAL/IMAGEN CORPORATIVA</c:v>
                </c:pt>
                <c:pt idx="5">
                  <c:v>#¡REF!</c:v>
                </c:pt>
                <c:pt idx="6">
                  <c:v>#¡REF!</c:v>
                </c:pt>
                <c:pt idx="7">
                  <c:v>PROMOCION SECTORES DESTACADOS  "MUISCA DORADO 2023"</c:v>
                </c:pt>
              </c:strCache>
            </c:strRef>
          </c:cat>
          <c:val>
            <c:numRef>
              <c:f>INSTITUCIONAL!$L$26:$L$33</c:f>
              <c:numCache>
                <c:formatCode>0%</c:formatCode>
                <c:ptCount val="8"/>
                <c:pt idx="0">
                  <c:v>0</c:v>
                </c:pt>
                <c:pt idx="1">
                  <c:v>0</c:v>
                </c:pt>
                <c:pt idx="2">
                  <c:v>0</c:v>
                </c:pt>
                <c:pt idx="3">
                  <c:v>0</c:v>
                </c:pt>
                <c:pt idx="4">
                  <c:v>0</c:v>
                </c:pt>
                <c:pt idx="5">
                  <c:v>0</c:v>
                </c:pt>
                <c:pt idx="6">
                  <c:v>0</c:v>
                </c:pt>
                <c:pt idx="7">
                  <c:v>0</c:v>
                </c:pt>
              </c:numCache>
            </c:numRef>
          </c:val>
          <c:shape val="cylinder"/>
          <c:extLst>
            <c:ext xmlns:c16="http://schemas.microsoft.com/office/drawing/2014/chart" uri="{C3380CC4-5D6E-409C-BE32-E72D297353CC}">
              <c16:uniqueId val="{00000001-AE9F-4EBE-B296-79F435CD5034}"/>
            </c:ext>
          </c:extLst>
        </c:ser>
        <c:ser>
          <c:idx val="1"/>
          <c:order val="1"/>
          <c:tx>
            <c:strRef>
              <c:f>INSTITUCIONAL!$M$25</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3-AE9F-4EBE-B296-79F435CD5034}"/>
              </c:ext>
            </c:extLst>
          </c:dPt>
          <c:dLbls>
            <c:dLbl>
              <c:idx val="0"/>
              <c:layout>
                <c:manualLayout>
                  <c:x val="9.5180868945124071E-3"/>
                  <c:y val="-1.4885861111064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9F-4EBE-B296-79F435CD5034}"/>
                </c:ext>
              </c:extLst>
            </c:dLbl>
            <c:dLbl>
              <c:idx val="1"/>
              <c:layout>
                <c:manualLayout>
                  <c:x val="1.5466891203582654E-2"/>
                  <c:y val="-8.50620634917977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9F-4EBE-B296-79F435CD5034}"/>
                </c:ext>
              </c:extLst>
            </c:dLbl>
            <c:dLbl>
              <c:idx val="2"/>
              <c:layout>
                <c:manualLayout>
                  <c:x val="1.3087369479954546E-2"/>
                  <c:y val="-8.50620634917977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9F-4EBE-B296-79F435CD5034}"/>
                </c:ext>
              </c:extLst>
            </c:dLbl>
            <c:dLbl>
              <c:idx val="3"/>
              <c:layout>
                <c:manualLayout>
                  <c:x val="0"/>
                  <c:y val="-1.9138964285654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9F-4EBE-B296-79F435CD5034}"/>
                </c:ext>
              </c:extLst>
            </c:dLbl>
            <c:dLbl>
              <c:idx val="4"/>
              <c:layout>
                <c:manualLayout>
                  <c:x val="8.3283260326983757E-3"/>
                  <c:y val="-1.4885861111064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9F-4EBE-B296-79F435CD5034}"/>
                </c:ext>
              </c:extLst>
            </c:dLbl>
            <c:dLbl>
              <c:idx val="6"/>
              <c:layout>
                <c:manualLayout>
                  <c:x val="0"/>
                  <c:y val="-2.1265515872949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9F-4EBE-B296-79F435CD5034}"/>
                </c:ext>
              </c:extLst>
            </c:dLbl>
            <c:dLbl>
              <c:idx val="7"/>
              <c:layout>
                <c:manualLayout>
                  <c:x val="1.1897608618138792E-3"/>
                  <c:y val="-1.7012412698359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E9F-4EBE-B296-79F435CD503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INSTITUCIONAL!$C$26:$C$33</c:f>
              <c:strCache>
                <c:ptCount val="8"/>
                <c:pt idx="0">
                  <c:v>#¡REF!</c:v>
                </c:pt>
                <c:pt idx="1">
                  <c:v>#¡REF!</c:v>
                </c:pt>
                <c:pt idx="2">
                  <c:v>FORTALECIMIENTO EN EL  USO DE HERRAMIENTES DIGITALES. </c:v>
                </c:pt>
                <c:pt idx="3">
                  <c:v>#¡REF!</c:v>
                </c:pt>
                <c:pt idx="4">
                  <c:v>PUBLICIDAD CONVENCIONAL/IMAGEN CORPORATIVA</c:v>
                </c:pt>
                <c:pt idx="5">
                  <c:v>#¡REF!</c:v>
                </c:pt>
                <c:pt idx="6">
                  <c:v>#¡REF!</c:v>
                </c:pt>
                <c:pt idx="7">
                  <c:v>PROMOCION SECTORES DESTACADOS  "MUISCA DORADO 2023"</c:v>
                </c:pt>
              </c:strCache>
            </c:strRef>
          </c:cat>
          <c:val>
            <c:numRef>
              <c:f>INSTITUCIONAL!$M$26:$M$33</c:f>
              <c:numCache>
                <c:formatCode>0%</c:formatCode>
                <c:ptCount val="8"/>
                <c:pt idx="0">
                  <c:v>0</c:v>
                </c:pt>
                <c:pt idx="1">
                  <c:v>0</c:v>
                </c:pt>
                <c:pt idx="2">
                  <c:v>0</c:v>
                </c:pt>
                <c:pt idx="3">
                  <c:v>0</c:v>
                </c:pt>
                <c:pt idx="4">
                  <c:v>0</c:v>
                </c:pt>
                <c:pt idx="5">
                  <c:v>0</c:v>
                </c:pt>
                <c:pt idx="6">
                  <c:v>0</c:v>
                </c:pt>
                <c:pt idx="7">
                  <c:v>0</c:v>
                </c:pt>
              </c:numCache>
            </c:numRef>
          </c:val>
          <c:shape val="cylinder"/>
          <c:extLst>
            <c:ext xmlns:c16="http://schemas.microsoft.com/office/drawing/2014/chart" uri="{C3380CC4-5D6E-409C-BE32-E72D297353CC}">
              <c16:uniqueId val="{0000000A-AE9F-4EBE-B296-79F435CD5034}"/>
            </c:ext>
          </c:extLst>
        </c:ser>
        <c:dLbls>
          <c:showLegendKey val="0"/>
          <c:showVal val="1"/>
          <c:showCatName val="0"/>
          <c:showSerName val="0"/>
          <c:showPercent val="0"/>
          <c:showBubbleSize val="0"/>
        </c:dLbls>
        <c:gapWidth val="202"/>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7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7179325106901259"/>
          <c:w val="0.89754855064285655"/>
          <c:h val="0.4151995765208365"/>
        </c:manualLayout>
      </c:layout>
      <c:bar3DChart>
        <c:barDir val="col"/>
        <c:grouping val="clustered"/>
        <c:varyColors val="0"/>
        <c:ser>
          <c:idx val="0"/>
          <c:order val="0"/>
          <c:tx>
            <c:strRef>
              <c:f>INSTITUCIONAL!$L$41</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INSTITUCIONAL!$C$42:$C$43</c:f>
              <c:strCache>
                <c:ptCount val="2"/>
                <c:pt idx="0">
                  <c:v>ESTUDIOS E INVESTIGACIONES DE LA DINAMICA EMPRESARIAL</c:v>
                </c:pt>
                <c:pt idx="1">
                  <c:v>APLICACIÓN DE NUEVAS  Y MEJORES PRÁCTICAS EMPRESARIALES.</c:v>
                </c:pt>
              </c:strCache>
            </c:strRef>
          </c:cat>
          <c:val>
            <c:numRef>
              <c:f>INSTITUCIONAL!$L$42:$L$43</c:f>
              <c:numCache>
                <c:formatCode>0%</c:formatCode>
                <c:ptCount val="2"/>
                <c:pt idx="0">
                  <c:v>0</c:v>
                </c:pt>
                <c:pt idx="1">
                  <c:v>0</c:v>
                </c:pt>
              </c:numCache>
            </c:numRef>
          </c:val>
          <c:shape val="cylinder"/>
          <c:extLst>
            <c:ext xmlns:c16="http://schemas.microsoft.com/office/drawing/2014/chart" uri="{C3380CC4-5D6E-409C-BE32-E72D297353CC}">
              <c16:uniqueId val="{00000000-D44A-4CAE-A6C4-DB44312A4EC0}"/>
            </c:ext>
          </c:extLst>
        </c:ser>
        <c:ser>
          <c:idx val="1"/>
          <c:order val="1"/>
          <c:tx>
            <c:strRef>
              <c:f>INSTITUCIONAL!$M$41</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Pt>
            <c:idx val="0"/>
            <c:invertIfNegative val="0"/>
            <c:bubble3D val="0"/>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extLst>
              <c:ext xmlns:c16="http://schemas.microsoft.com/office/drawing/2014/chart" uri="{C3380CC4-5D6E-409C-BE32-E72D297353CC}">
                <c16:uniqueId val="{00000002-D44A-4CAE-A6C4-DB44312A4EC0}"/>
              </c:ext>
            </c:extLst>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INSTITUCIONAL!$C$42:$C$43</c:f>
              <c:strCache>
                <c:ptCount val="2"/>
                <c:pt idx="0">
                  <c:v>ESTUDIOS E INVESTIGACIONES DE LA DINAMICA EMPRESARIAL</c:v>
                </c:pt>
                <c:pt idx="1">
                  <c:v>APLICACIÓN DE NUEVAS  Y MEJORES PRÁCTICAS EMPRESARIALES.</c:v>
                </c:pt>
              </c:strCache>
            </c:strRef>
          </c:cat>
          <c:val>
            <c:numRef>
              <c:f>INSTITUCIONAL!$M$42:$M$43</c:f>
              <c:numCache>
                <c:formatCode>0%</c:formatCode>
                <c:ptCount val="2"/>
                <c:pt idx="0">
                  <c:v>0</c:v>
                </c:pt>
                <c:pt idx="1">
                  <c:v>0</c:v>
                </c:pt>
              </c:numCache>
            </c:numRef>
          </c:val>
          <c:shape val="cylinder"/>
          <c:extLst>
            <c:ext xmlns:c16="http://schemas.microsoft.com/office/drawing/2014/chart" uri="{C3380CC4-5D6E-409C-BE32-E72D297353CC}">
              <c16:uniqueId val="{00000003-D44A-4CAE-A6C4-DB44312A4EC0}"/>
            </c:ext>
          </c:extLst>
        </c:ser>
        <c:dLbls>
          <c:showLegendKey val="0"/>
          <c:showVal val="1"/>
          <c:showCatName val="0"/>
          <c:showSerName val="0"/>
          <c:showPercent val="0"/>
          <c:showBubbleSize val="0"/>
        </c:dLbls>
        <c:gapWidth val="65"/>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8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es-CO" sz="1600" b="1">
                <a:solidFill>
                  <a:sysClr val="windowText" lastClr="000000"/>
                </a:solidFill>
              </a:rPr>
              <a:t>TECNOLOGIA Y SISTEMAS DE INFORMACIÓN - PAT ACUMULADO </a:t>
            </a:r>
            <a:r>
              <a:rPr lang="es-CO" sz="1600" b="1">
                <a:solidFill>
                  <a:srgbClr val="FF0000"/>
                </a:solidFill>
              </a:rPr>
              <a:t>A MAYO DE 2024</a:t>
            </a:r>
          </a:p>
        </c:rich>
      </c:tx>
      <c:layout>
        <c:manualLayout>
          <c:xMode val="edge"/>
          <c:yMode val="edge"/>
          <c:x val="0.11614232760780918"/>
          <c:y val="1.6198708857045042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s-CO"/>
        </a:p>
      </c:txPr>
    </c:title>
    <c:autoTitleDeleted val="0"/>
    <c:plotArea>
      <c:layout>
        <c:manualLayout>
          <c:layoutTarget val="inner"/>
          <c:xMode val="edge"/>
          <c:yMode val="edge"/>
          <c:x val="0.16763730460141951"/>
          <c:y val="0.15116227319411163"/>
          <c:w val="0.83196247537013279"/>
          <c:h val="0.67075928008998875"/>
        </c:manualLayout>
      </c:layout>
      <c:barChart>
        <c:barDir val="col"/>
        <c:grouping val="clustered"/>
        <c:varyColors val="0"/>
        <c:ser>
          <c:idx val="0"/>
          <c:order val="0"/>
          <c:tx>
            <c:strRef>
              <c:f>INSTITUCIONAL!$L$49</c:f>
              <c:strCache>
                <c:ptCount val="1"/>
                <c:pt idx="0">
                  <c:v>% DE EJECUCIÓN PPTAL</c:v>
                </c:pt>
              </c:strCache>
            </c:strRef>
          </c:tx>
          <c:spPr>
            <a:solidFill>
              <a:schemeClr val="accent1"/>
            </a:solidFill>
            <a:ln>
              <a:noFill/>
            </a:ln>
            <a:effectLst/>
          </c:spPr>
          <c:invertIfNegative val="0"/>
          <c:dLbls>
            <c:dLbl>
              <c:idx val="4"/>
              <c:layout>
                <c:manualLayout>
                  <c:x val="-1.3030759775379387E-3"/>
                  <c:y val="-3.83770245517267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A9A-408A-B372-2E74D37722FE}"/>
                </c:ext>
              </c:extLst>
            </c:dLbl>
            <c:dLbl>
              <c:idx val="7"/>
              <c:layout>
                <c:manualLayout>
                  <c:x val="-2.6061519550757816E-3"/>
                  <c:y val="-3.83770245517267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A9A-408A-B372-2E74D37722FE}"/>
                </c:ext>
              </c:extLst>
            </c:dLbl>
            <c:dLbl>
              <c:idx val="8"/>
              <c:layout>
                <c:manualLayout>
                  <c:x val="-1.3030759775378431E-3"/>
                  <c:y val="-2.9848796873565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A9A-408A-B372-2E74D37722FE}"/>
                </c:ext>
              </c:extLst>
            </c:dLbl>
            <c:dLbl>
              <c:idx val="9"/>
              <c:layout>
                <c:manualLayout>
                  <c:x val="-3.9092279326135293E-3"/>
                  <c:y val="-3.624496763218627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A9A-408A-B372-2E74D37722FE}"/>
                </c:ext>
              </c:extLst>
            </c:dLbl>
            <c:dLbl>
              <c:idx val="11"/>
              <c:layout>
                <c:manualLayout>
                  <c:x val="-1.9111560225513786E-16"/>
                  <c:y val="-3.19808537931055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A9A-408A-B372-2E74D37722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INSTITUCIONAL!$N$50:$N$61</c:f>
              <c:strCache>
                <c:ptCount val="12"/>
                <c:pt idx="0">
                  <c:v>SII</c:v>
                </c:pt>
                <c:pt idx="1">
                  <c:v>CRM</c:v>
                </c:pt>
                <c:pt idx="2">
                  <c:v>MESA DE AYUDA</c:v>
                </c:pt>
                <c:pt idx="3">
                  <c:v> JSP7 </c:v>
                </c:pt>
                <c:pt idx="4">
                  <c:v>DIRECTORIO COMERCIAL</c:v>
                </c:pt>
                <c:pt idx="5">
                  <c:v>DOCXFLOW</c:v>
                </c:pt>
                <c:pt idx="6">
                  <c:v>MANT PREV. COMPUT/PERISF.</c:v>
                </c:pt>
                <c:pt idx="7">
                  <c:v>ALQ. COMPUTADOS</c:v>
                </c:pt>
                <c:pt idx="8">
                  <c:v>APP</c:v>
                </c:pt>
                <c:pt idx="9">
                  <c:v>OFFICE 365</c:v>
                </c:pt>
                <c:pt idx="10">
                  <c:v>OMNICANALIDAD</c:v>
                </c:pt>
                <c:pt idx="11">
                  <c:v>EMPRESARIO DIGITAL</c:v>
                </c:pt>
              </c:strCache>
            </c:strRef>
          </c:cat>
          <c:val>
            <c:numRef>
              <c:f>INSTITUCIONAL!$L$50:$L$61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E-9A9A-408A-B372-2E74D37722FE}"/>
            </c:ext>
          </c:extLst>
        </c:ser>
        <c:ser>
          <c:idx val="1"/>
          <c:order val="1"/>
          <c:tx>
            <c:strRef>
              <c:f>INSTITUCIONAL!$M$49</c:f>
              <c:strCache>
                <c:ptCount val="1"/>
                <c:pt idx="0">
                  <c:v>% DE EJECUCIÓN DE ACTIVIDADES</c:v>
                </c:pt>
              </c:strCache>
            </c:strRef>
          </c:tx>
          <c:spPr>
            <a:solidFill>
              <a:schemeClr val="accent2"/>
            </a:solidFill>
            <a:ln>
              <a:noFill/>
            </a:ln>
            <a:effectLst/>
          </c:spPr>
          <c:invertIfNegative val="0"/>
          <c:dLbls>
            <c:dLbl>
              <c:idx val="0"/>
              <c:layout>
                <c:manualLayout>
                  <c:x val="5.5322931823525512E-3"/>
                  <c:y val="-7.76397515527950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CB-4144-B0FF-6E7DD75FBC4C}"/>
                </c:ext>
              </c:extLst>
            </c:dLbl>
            <c:dLbl>
              <c:idx val="3"/>
              <c:layout>
                <c:manualLayout>
                  <c:x val="2.6278392616174616E-2"/>
                  <c:y val="-6.21118012422365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CB-4144-B0FF-6E7DD75FBC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INSTITUCIONAL!$N$50:$N$61</c:f>
              <c:strCache>
                <c:ptCount val="12"/>
                <c:pt idx="0">
                  <c:v>SII</c:v>
                </c:pt>
                <c:pt idx="1">
                  <c:v>CRM</c:v>
                </c:pt>
                <c:pt idx="2">
                  <c:v>MESA DE AYUDA</c:v>
                </c:pt>
                <c:pt idx="3">
                  <c:v> JSP7 </c:v>
                </c:pt>
                <c:pt idx="4">
                  <c:v>DIRECTORIO COMERCIAL</c:v>
                </c:pt>
                <c:pt idx="5">
                  <c:v>DOCXFLOW</c:v>
                </c:pt>
                <c:pt idx="6">
                  <c:v>MANT PREV. COMPUT/PERISF.</c:v>
                </c:pt>
                <c:pt idx="7">
                  <c:v>ALQ. COMPUTADOS</c:v>
                </c:pt>
                <c:pt idx="8">
                  <c:v>APP</c:v>
                </c:pt>
                <c:pt idx="9">
                  <c:v>OFFICE 365</c:v>
                </c:pt>
                <c:pt idx="10">
                  <c:v>OMNICANALIDAD</c:v>
                </c:pt>
                <c:pt idx="11">
                  <c:v>EMPRESARIO DIGITAL</c:v>
                </c:pt>
              </c:strCache>
            </c:strRef>
          </c:cat>
          <c:val>
            <c:numRef>
              <c:f>INSTITUCIONAL!$M$50:$M$61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F-9A9A-408A-B372-2E74D37722FE}"/>
            </c:ext>
          </c:extLst>
        </c:ser>
        <c:dLbls>
          <c:dLblPos val="outEnd"/>
          <c:showLegendKey val="0"/>
          <c:showVal val="1"/>
          <c:showCatName val="0"/>
          <c:showSerName val="0"/>
          <c:showPercent val="0"/>
          <c:showBubbleSize val="0"/>
        </c:dLbls>
        <c:gapWidth val="199"/>
        <c:axId val="1094999592"/>
        <c:axId val="1094999920"/>
      </c:barChart>
      <c:catAx>
        <c:axId val="1094999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O"/>
          </a:p>
        </c:txPr>
        <c:crossAx val="1094999920"/>
        <c:crosses val="autoZero"/>
        <c:auto val="1"/>
        <c:lblAlgn val="ctr"/>
        <c:lblOffset val="100"/>
        <c:noMultiLvlLbl val="0"/>
      </c:catAx>
      <c:valAx>
        <c:axId val="1094999920"/>
        <c:scaling>
          <c:orientation val="minMax"/>
        </c:scaling>
        <c:delete val="1"/>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00%" sourceLinked="1"/>
        <c:majorTickMark val="none"/>
        <c:minorTickMark val="none"/>
        <c:tickLblPos val="nextTo"/>
        <c:crossAx val="1094999592"/>
        <c:crosses val="autoZero"/>
        <c:crossBetween val="between"/>
      </c:valAx>
      <c:dTable>
        <c:showHorzBorder val="1"/>
        <c:showVertBorder val="1"/>
        <c:showOutline val="1"/>
        <c:showKeys val="1"/>
        <c:spPr>
          <a:noFill/>
          <a:ln w="9525">
            <a:solidFill>
              <a:schemeClr val="tx1">
                <a:lumMod val="15000"/>
                <a:lumOff val="85000"/>
              </a:schemeClr>
            </a:solidFill>
          </a:ln>
          <a:effectLst/>
        </c:spPr>
        <c:txPr>
          <a:bodyPr rot="0" spcFirstLastPara="1" vertOverflow="ellipsis" vert="horz" wrap="square" anchor="ctr" anchorCtr="1"/>
          <a:lstStyle/>
          <a:p>
            <a:pPr rtl="0">
              <a:defRPr sz="700" b="1"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436904290950568E-2"/>
          <c:y val="0.27179325106901259"/>
          <c:w val="0.89754855064285655"/>
          <c:h val="0.4151995765208365"/>
        </c:manualLayout>
      </c:layout>
      <c:bar3DChart>
        <c:barDir val="col"/>
        <c:grouping val="clustered"/>
        <c:varyColors val="0"/>
        <c:ser>
          <c:idx val="0"/>
          <c:order val="0"/>
          <c:tx>
            <c:strRef>
              <c:f>FINANCIERA!$I$2</c:f>
              <c:strCache>
                <c:ptCount val="1"/>
                <c:pt idx="0">
                  <c:v>% DE EJECUCIÓN PPTAL</c:v>
                </c:pt>
              </c:strCache>
            </c:strRef>
          </c:tx>
          <c:spPr>
            <a:solidFill>
              <a:srgbClr val="4472C4">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dLbl>
              <c:idx val="3"/>
              <c:layout>
                <c:manualLayout>
                  <c:x val="-3.2802253331544309E-2"/>
                  <c:y val="4.5140126326006034E-3"/>
                </c:manualLayout>
              </c:layout>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5.8887854790438864E-2"/>
                      <c:h val="6.5513370007810073E-2"/>
                    </c:manualLayout>
                  </c15:layout>
                </c:ext>
                <c:ext xmlns:c16="http://schemas.microsoft.com/office/drawing/2014/chart" uri="{C3380CC4-5D6E-409C-BE32-E72D297353CC}">
                  <c16:uniqueId val="{00000000-3E41-4687-8B66-8916E14D54A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FINANCIERA!$B$3:$B$5</c:f>
              <c:strCache>
                <c:ptCount val="3"/>
                <c:pt idx="0">
                  <c:v>MANTENIMIENTO A LA INFRAESTRUCTURA</c:v>
                </c:pt>
                <c:pt idx="1">
                  <c:v>MANTENIMIENTO DEL MOBILIARIO DE LA ENTIDAD</c:v>
                </c:pt>
                <c:pt idx="2">
                  <c:v>MANTENIMIENTO EQUIPO DE TRANSPORTE</c:v>
                </c:pt>
              </c:strCache>
            </c:strRef>
          </c:cat>
          <c:val>
            <c:numRef>
              <c:f>FINANCIERA!$I$3:$I$5</c:f>
              <c:numCache>
                <c:formatCode>0.00%</c:formatCode>
                <c:ptCount val="3"/>
                <c:pt idx="0">
                  <c:v>0</c:v>
                </c:pt>
                <c:pt idx="1">
                  <c:v>0</c:v>
                </c:pt>
                <c:pt idx="2">
                  <c:v>0</c:v>
                </c:pt>
              </c:numCache>
            </c:numRef>
          </c:val>
          <c:shape val="cylinder"/>
          <c:extLst>
            <c:ext xmlns:c16="http://schemas.microsoft.com/office/drawing/2014/chart" uri="{C3380CC4-5D6E-409C-BE32-E72D297353CC}">
              <c16:uniqueId val="{00000001-3E41-4687-8B66-8916E14D54A8}"/>
            </c:ext>
          </c:extLst>
        </c:ser>
        <c:ser>
          <c:idx val="1"/>
          <c:order val="1"/>
          <c:tx>
            <c:strRef>
              <c:f>FINANCIERA!$J$2</c:f>
              <c:strCache>
                <c:ptCount val="1"/>
                <c:pt idx="0">
                  <c:v>% DE EJECUCIÓN DE ACTIVIDADES</c:v>
                </c:pt>
              </c:strCache>
            </c:strRef>
          </c:tx>
          <c:spPr>
            <a:solidFill>
              <a:srgbClr val="70AD47">
                <a:lumMod val="60000"/>
                <a:lumOff val="40000"/>
              </a:srgbClr>
            </a:solidFill>
            <a:ln w="9525" cap="flat" cmpd="sng" algn="ctr">
              <a:solidFill>
                <a:sysClr val="windowText" lastClr="000000"/>
              </a:solidFill>
              <a:round/>
            </a:ln>
            <a:effectLst/>
            <a:sp3d contourW="9525">
              <a:contourClr>
                <a:sysClr val="windowText" lastClr="000000"/>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Narrow" panose="020B060602020203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val>
            <c:numRef>
              <c:f>FINANCIERA!$J$3:$J$5</c:f>
              <c:numCache>
                <c:formatCode>0.00%</c:formatCode>
                <c:ptCount val="3"/>
                <c:pt idx="0">
                  <c:v>0</c:v>
                </c:pt>
                <c:pt idx="1">
                  <c:v>0</c:v>
                </c:pt>
                <c:pt idx="2">
                  <c:v>0</c:v>
                </c:pt>
              </c:numCache>
            </c:numRef>
          </c:val>
          <c:shape val="cylinder"/>
          <c:extLst>
            <c:ext xmlns:c16="http://schemas.microsoft.com/office/drawing/2014/chart" uri="{C3380CC4-5D6E-409C-BE32-E72D297353CC}">
              <c16:uniqueId val="{00000002-3E41-4687-8B66-8916E14D54A8}"/>
            </c:ext>
          </c:extLst>
        </c:ser>
        <c:dLbls>
          <c:showLegendKey val="0"/>
          <c:showVal val="1"/>
          <c:showCatName val="0"/>
          <c:showSerName val="0"/>
          <c:showPercent val="0"/>
          <c:showBubbleSize val="0"/>
        </c:dLbls>
        <c:gapWidth val="174"/>
        <c:shape val="box"/>
        <c:axId val="519348968"/>
        <c:axId val="519347008"/>
        <c:axId val="0"/>
      </c:bar3DChart>
      <c:catAx>
        <c:axId val="519348968"/>
        <c:scaling>
          <c:orientation val="minMax"/>
        </c:scaling>
        <c:delete val="1"/>
        <c:axPos val="b"/>
        <c:numFmt formatCode="General" sourceLinked="1"/>
        <c:majorTickMark val="out"/>
        <c:minorTickMark val="none"/>
        <c:tickLblPos val="nextTo"/>
        <c:crossAx val="519347008"/>
        <c:crosses val="autoZero"/>
        <c:auto val="1"/>
        <c:lblAlgn val="ctr"/>
        <c:lblOffset val="100"/>
        <c:noMultiLvlLbl val="0"/>
      </c:catAx>
      <c:valAx>
        <c:axId val="519347008"/>
        <c:scaling>
          <c:orientation val="minMax"/>
        </c:scaling>
        <c:delete val="1"/>
        <c:axPos val="l"/>
        <c:majorGridlines>
          <c:spPr>
            <a:ln w="9525" cap="flat" cmpd="sng" algn="ctr">
              <a:solidFill>
                <a:schemeClr val="bg1"/>
              </a:solidFill>
              <a:round/>
            </a:ln>
            <a:effectLst/>
          </c:spPr>
        </c:majorGridlines>
        <c:numFmt formatCode="0.00%" sourceLinked="1"/>
        <c:majorTickMark val="out"/>
        <c:minorTickMark val="none"/>
        <c:tickLblPos val="nextTo"/>
        <c:crossAx val="519348968"/>
        <c:crosses val="autoZero"/>
        <c:crossBetween val="between"/>
      </c:valAx>
      <c:dTable>
        <c:showHorzBorder val="1"/>
        <c:showVertBorder val="1"/>
        <c:showOutline val="1"/>
        <c:showKeys val="0"/>
        <c:spPr>
          <a:noFill/>
          <a:ln w="9525">
            <a:solidFill>
              <a:schemeClr val="dk1">
                <a:lumMod val="35000"/>
                <a:lumOff val="65000"/>
              </a:schemeClr>
            </a:solid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Arial Narrow" panose="020B0606020202030204" pitchFamily="34" charset="0"/>
                <a:ea typeface="+mn-ea"/>
                <a:cs typeface="+mn-cs"/>
              </a:defRPr>
            </a:pPr>
            <a:endParaRPr lang="es-CO"/>
          </a:p>
        </c:txPr>
      </c:dTable>
      <c:spPr>
        <a:noFill/>
        <a:ln>
          <a:solidFill>
            <a:schemeClr val="accent2">
              <a:alpha val="59000"/>
            </a:schemeClr>
          </a:solidFill>
        </a:ln>
        <a:effectLst>
          <a:softEdge rad="1231900"/>
        </a:effectLst>
      </c:spPr>
    </c:plotArea>
    <c:plotVisOnly val="0"/>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b="1">
          <a:solidFill>
            <a:sysClr val="windowText" lastClr="000000"/>
          </a:solidFill>
        </a:defRPr>
      </a:pPr>
      <a:endParaRPr lang="es-C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23.xml"/><Relationship Id="rId13" Type="http://schemas.openxmlformats.org/officeDocument/2006/relationships/chart" Target="../charts/chart28.xml"/><Relationship Id="rId3" Type="http://schemas.openxmlformats.org/officeDocument/2006/relationships/chart" Target="../charts/chart18.xml"/><Relationship Id="rId7" Type="http://schemas.openxmlformats.org/officeDocument/2006/relationships/chart" Target="../charts/chart22.xml"/><Relationship Id="rId12" Type="http://schemas.openxmlformats.org/officeDocument/2006/relationships/chart" Target="../charts/chart27.xml"/><Relationship Id="rId2" Type="http://schemas.openxmlformats.org/officeDocument/2006/relationships/chart" Target="../charts/chart17.xml"/><Relationship Id="rId16" Type="http://schemas.openxmlformats.org/officeDocument/2006/relationships/image" Target="../media/image1.png"/><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5" Type="http://schemas.openxmlformats.org/officeDocument/2006/relationships/chart" Target="../charts/chart3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 Id="rId14" Type="http://schemas.openxmlformats.org/officeDocument/2006/relationships/chart" Target="../charts/chart29.xml"/></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2692400</xdr:colOff>
      <xdr:row>15</xdr:row>
      <xdr:rowOff>247650</xdr:rowOff>
    </xdr:to>
    <xdr:sp macro="" textlink="">
      <xdr:nvSpPr>
        <xdr:cNvPr id="1030" name="_x0000_t202" hidden="1">
          <a:extLst>
            <a:ext uri="{FF2B5EF4-FFF2-40B4-BE49-F238E27FC236}">
              <a16:creationId xmlns:a16="http://schemas.microsoft.com/office/drawing/2014/main" id="{00000000-0008-0000-0000-0000060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1028" name="_x0000_t202" hidden="1">
          <a:extLst>
            <a:ext uri="{FF2B5EF4-FFF2-40B4-BE49-F238E27FC236}">
              <a16:creationId xmlns:a16="http://schemas.microsoft.com/office/drawing/2014/main" id="{00000000-0008-0000-0000-0000040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1026" name="_x0000_t202" hidden="1">
          <a:extLst>
            <a:ext uri="{FF2B5EF4-FFF2-40B4-BE49-F238E27FC236}">
              <a16:creationId xmlns:a16="http://schemas.microsoft.com/office/drawing/2014/main" id="{00000000-0008-0000-0000-0000020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2" name="AutoShape 6">
          <a:extLst>
            <a:ext uri="{FF2B5EF4-FFF2-40B4-BE49-F238E27FC236}">
              <a16:creationId xmlns:a16="http://schemas.microsoft.com/office/drawing/2014/main" id="{00000000-0008-0000-00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3" name="AutoShape 4">
          <a:extLst>
            <a:ext uri="{FF2B5EF4-FFF2-40B4-BE49-F238E27FC236}">
              <a16:creationId xmlns:a16="http://schemas.microsoft.com/office/drawing/2014/main" id="{00000000-0008-0000-00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4" name="AutoShape 2">
          <a:extLst>
            <a:ext uri="{FF2B5EF4-FFF2-40B4-BE49-F238E27FC236}">
              <a16:creationId xmlns:a16="http://schemas.microsoft.com/office/drawing/2014/main" id="{00000000-0008-0000-00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5" name="AutoShape 6">
          <a:extLst>
            <a:ext uri="{FF2B5EF4-FFF2-40B4-BE49-F238E27FC236}">
              <a16:creationId xmlns:a16="http://schemas.microsoft.com/office/drawing/2014/main" id="{00000000-0008-0000-00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6" name="AutoShape 4">
          <a:extLst>
            <a:ext uri="{FF2B5EF4-FFF2-40B4-BE49-F238E27FC236}">
              <a16:creationId xmlns:a16="http://schemas.microsoft.com/office/drawing/2014/main" id="{00000000-0008-0000-00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7" name="AutoShape 2">
          <a:extLst>
            <a:ext uri="{FF2B5EF4-FFF2-40B4-BE49-F238E27FC236}">
              <a16:creationId xmlns:a16="http://schemas.microsoft.com/office/drawing/2014/main" id="{00000000-0008-0000-00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8" name="AutoShape 6">
          <a:extLst>
            <a:ext uri="{FF2B5EF4-FFF2-40B4-BE49-F238E27FC236}">
              <a16:creationId xmlns:a16="http://schemas.microsoft.com/office/drawing/2014/main" id="{00000000-0008-0000-0000-00000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9" name="AutoShape 4">
          <a:extLst>
            <a:ext uri="{FF2B5EF4-FFF2-40B4-BE49-F238E27FC236}">
              <a16:creationId xmlns:a16="http://schemas.microsoft.com/office/drawing/2014/main" id="{00000000-0008-0000-0000-00000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xdr:col>
      <xdr:colOff>2692400</xdr:colOff>
      <xdr:row>15</xdr:row>
      <xdr:rowOff>247650</xdr:rowOff>
    </xdr:to>
    <xdr:sp macro="" textlink="">
      <xdr:nvSpPr>
        <xdr:cNvPr id="10" name="AutoShape 2">
          <a:extLst>
            <a:ext uri="{FF2B5EF4-FFF2-40B4-BE49-F238E27FC236}">
              <a16:creationId xmlns:a16="http://schemas.microsoft.com/office/drawing/2014/main" id="{00000000-0008-0000-0000-00000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969027</xdr:colOff>
      <xdr:row>2</xdr:row>
      <xdr:rowOff>78922</xdr:rowOff>
    </xdr:from>
    <xdr:to>
      <xdr:col>15</xdr:col>
      <xdr:colOff>931508</xdr:colOff>
      <xdr:row>7</xdr:row>
      <xdr:rowOff>575408</xdr:rowOff>
    </xdr:to>
    <xdr:graphicFrame macro="">
      <xdr:nvGraphicFramePr>
        <xdr:cNvPr id="2" name="Gráfico 1">
          <a:extLst>
            <a:ext uri="{FF2B5EF4-FFF2-40B4-BE49-F238E27FC236}">
              <a16:creationId xmlns:a16="http://schemas.microsoft.com/office/drawing/2014/main" id="{8E9D4BD6-0FDE-45A7-A0D4-AB6572C82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1343999</xdr:colOff>
      <xdr:row>12</xdr:row>
      <xdr:rowOff>84666</xdr:rowOff>
    </xdr:from>
    <xdr:to>
      <xdr:col>14</xdr:col>
      <xdr:colOff>8321741</xdr:colOff>
      <xdr:row>18</xdr:row>
      <xdr:rowOff>403648</xdr:rowOff>
    </xdr:to>
    <xdr:graphicFrame macro="">
      <xdr:nvGraphicFramePr>
        <xdr:cNvPr id="3" name="Gráfico 2">
          <a:extLst>
            <a:ext uri="{FF2B5EF4-FFF2-40B4-BE49-F238E27FC236}">
              <a16:creationId xmlns:a16="http://schemas.microsoft.com/office/drawing/2014/main" id="{092264A5-6A06-4C1D-A16D-DCD0B0400A33}"/>
            </a:ext>
            <a:ext uri="{147F2762-F138-4A5C-976F-8EAC2B608ADB}">
              <a16:predDERef xmlns:a16="http://schemas.microsoft.com/office/drawing/2014/main" pred="{8E9D4BD6-0FDE-45A7-A0D4-AB6572C82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371476</xdr:colOff>
      <xdr:row>23</xdr:row>
      <xdr:rowOff>445796</xdr:rowOff>
    </xdr:from>
    <xdr:to>
      <xdr:col>15</xdr:col>
      <xdr:colOff>968828</xdr:colOff>
      <xdr:row>31</xdr:row>
      <xdr:rowOff>555171</xdr:rowOff>
    </xdr:to>
    <xdr:graphicFrame macro="">
      <xdr:nvGraphicFramePr>
        <xdr:cNvPr id="4" name="Gráfico 3">
          <a:extLst>
            <a:ext uri="{FF2B5EF4-FFF2-40B4-BE49-F238E27FC236}">
              <a16:creationId xmlns:a16="http://schemas.microsoft.com/office/drawing/2014/main" id="{90CA1A6A-F178-4F83-B207-9F26D63E47D5}"/>
            </a:ext>
            <a:ext uri="{147F2762-F138-4A5C-976F-8EAC2B608ADB}">
              <a16:predDERef xmlns:a16="http://schemas.microsoft.com/office/drawing/2014/main" pred="{092264A5-6A06-4C1D-A16D-DCD0B0400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1422402</xdr:colOff>
      <xdr:row>39</xdr:row>
      <xdr:rowOff>0</xdr:rowOff>
    </xdr:from>
    <xdr:to>
      <xdr:col>15</xdr:col>
      <xdr:colOff>714828</xdr:colOff>
      <xdr:row>43</xdr:row>
      <xdr:rowOff>241478</xdr:rowOff>
    </xdr:to>
    <xdr:graphicFrame macro="">
      <xdr:nvGraphicFramePr>
        <xdr:cNvPr id="5" name="Gráfico 4">
          <a:extLst>
            <a:ext uri="{FF2B5EF4-FFF2-40B4-BE49-F238E27FC236}">
              <a16:creationId xmlns:a16="http://schemas.microsoft.com/office/drawing/2014/main" id="{0A9CDBEE-4E1D-4C70-847A-7A69B7C111F0}"/>
            </a:ext>
            <a:ext uri="{147F2762-F138-4A5C-976F-8EAC2B608ADB}">
              <a16:predDERef xmlns:a16="http://schemas.microsoft.com/office/drawing/2014/main" pred="{90CA1A6A-F178-4F83-B207-9F26D63E47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772580</xdr:colOff>
      <xdr:row>50</xdr:row>
      <xdr:rowOff>76200</xdr:rowOff>
    </xdr:from>
    <xdr:to>
      <xdr:col>16</xdr:col>
      <xdr:colOff>567613</xdr:colOff>
      <xdr:row>60</xdr:row>
      <xdr:rowOff>228600</xdr:rowOff>
    </xdr:to>
    <xdr:graphicFrame macro="">
      <xdr:nvGraphicFramePr>
        <xdr:cNvPr id="6" name="Gráfico 5">
          <a:extLst>
            <a:ext uri="{FF2B5EF4-FFF2-40B4-BE49-F238E27FC236}">
              <a16:creationId xmlns:a16="http://schemas.microsoft.com/office/drawing/2014/main" id="{369AD69C-8A6E-4F5D-970A-786B536CDFD5}"/>
            </a:ext>
            <a:ext uri="{147F2762-F138-4A5C-976F-8EAC2B608ADB}">
              <a16:predDERef xmlns:a16="http://schemas.microsoft.com/office/drawing/2014/main" pred="{0A9CDBEE-4E1D-4C70-847A-7A69B7C11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0.21284</cdr:y>
    </cdr:to>
    <cdr:sp macro="" textlink="">
      <cdr:nvSpPr>
        <cdr:cNvPr id="3" name="CuadroTexto 2"/>
        <cdr:cNvSpPr txBox="1"/>
      </cdr:nvSpPr>
      <cdr:spPr>
        <a:xfrm xmlns:a="http://schemas.openxmlformats.org/drawingml/2006/main">
          <a:off x="0" y="33052"/>
          <a:ext cx="9981006" cy="6189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GESTION DOCUMENTAL</a:t>
          </a:r>
        </a:p>
        <a:p xmlns:a="http://schemas.openxmlformats.org/drawingml/2006/main">
          <a:pPr algn="ctr"/>
          <a:r>
            <a:rPr lang="es-CO" sz="1400" b="1">
              <a:solidFill>
                <a:schemeClr val="tx1"/>
              </a:solidFill>
              <a:latin typeface="Arial Narrow" panose="020B0606020202030204" pitchFamily="34" charset="0"/>
            </a:rPr>
            <a:t>SEGUIMIENTO PAT</a:t>
          </a:r>
          <a:r>
            <a:rPr lang="es-CO" sz="1400" b="1" baseline="0">
              <a:solidFill>
                <a:schemeClr val="tx1"/>
              </a:solidFill>
              <a:latin typeface="Arial Narrow" panose="020B0606020202030204" pitchFamily="34" charset="0"/>
            </a:rPr>
            <a:t> AL MES DE </a:t>
          </a:r>
          <a:r>
            <a:rPr lang="es-CO" sz="1400" b="1" baseline="0">
              <a:solidFill>
                <a:srgbClr val="FF0000"/>
              </a:solidFill>
              <a:latin typeface="Arial Narrow" panose="020B0606020202030204" pitchFamily="34" charset="0"/>
            </a:rPr>
            <a:t>MAYO DE 2024</a:t>
          </a:r>
          <a:endParaRPr lang="es-CO" sz="1600" b="1">
            <a:solidFill>
              <a:schemeClr val="tx1"/>
            </a:solidFill>
            <a:latin typeface="Arial Narrow" panose="020B060602020203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0.20512</cdr:y>
    </cdr:to>
    <cdr:sp macro="" textlink="">
      <cdr:nvSpPr>
        <cdr:cNvPr id="3" name="CuadroTexto 2"/>
        <cdr:cNvSpPr txBox="1"/>
      </cdr:nvSpPr>
      <cdr:spPr>
        <a:xfrm xmlns:a="http://schemas.openxmlformats.org/drawingml/2006/main">
          <a:off x="0" y="35032"/>
          <a:ext cx="8573853" cy="6309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GESTION SISTEMA</a:t>
          </a:r>
          <a:r>
            <a:rPr lang="es-CO" sz="1400" b="1" baseline="0">
              <a:solidFill>
                <a:schemeClr val="tx1"/>
              </a:solidFill>
              <a:latin typeface="Arial Narrow" panose="020B0606020202030204" pitchFamily="34" charset="0"/>
            </a:rPr>
            <a:t> </a:t>
          </a:r>
          <a:r>
            <a:rPr lang="es-CO" sz="1400" b="1">
              <a:solidFill>
                <a:schemeClr val="tx1"/>
              </a:solidFill>
              <a:latin typeface="Arial Narrow" panose="020B0606020202030204" pitchFamily="34" charset="0"/>
              <a:ea typeface="+mn-ea"/>
              <a:cs typeface="+mn-cs"/>
            </a:rPr>
            <a:t>INTEGRADO DE CALIDAD  </a:t>
          </a:r>
        </a:p>
        <a:p xmlns:a="http://schemas.openxmlformats.org/drawingml/2006/main">
          <a:pPr algn="ctr"/>
          <a:r>
            <a:rPr lang="es-CO" sz="1400" b="1" baseline="0">
              <a:solidFill>
                <a:schemeClr val="tx1"/>
              </a:solidFill>
              <a:latin typeface="Arial Narrow" panose="020B0606020202030204" pitchFamily="34" charset="0"/>
            </a:rPr>
            <a:t>SEGUIMIENTO PAT AL MES DE </a:t>
          </a:r>
          <a:r>
            <a:rPr lang="es-CO" sz="1400" b="1" baseline="0">
              <a:solidFill>
                <a:srgbClr val="FF0000"/>
              </a:solidFill>
              <a:latin typeface="Arial Narrow" panose="020B0606020202030204" pitchFamily="34" charset="0"/>
            </a:rPr>
            <a:t>MAYO DE 2024</a:t>
          </a:r>
          <a:endParaRPr lang="es-CO" sz="1400" b="1">
            <a:solidFill>
              <a:schemeClr val="tx1"/>
            </a:solidFill>
            <a:latin typeface="Arial Narrow" panose="020B0606020202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0.17343</cdr:y>
    </cdr:to>
    <cdr:sp macro="" textlink="">
      <cdr:nvSpPr>
        <cdr:cNvPr id="3" name="CuadroTexto 2"/>
        <cdr:cNvSpPr txBox="1"/>
      </cdr:nvSpPr>
      <cdr:spPr>
        <a:xfrm xmlns:a="http://schemas.openxmlformats.org/drawingml/2006/main">
          <a:off x="0" y="52304"/>
          <a:ext cx="11159100" cy="788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COMUNICACION INSTITUCIONAL E IMAGEN CORPORATIVA</a:t>
          </a:r>
        </a:p>
        <a:p xmlns:a="http://schemas.openxmlformats.org/drawingml/2006/main">
          <a:pPr algn="ctr"/>
          <a:r>
            <a:rPr lang="es-CO" sz="1400" b="1">
              <a:solidFill>
                <a:schemeClr val="tx1"/>
              </a:solidFill>
              <a:latin typeface="Arial Narrow" panose="020B0606020202030204" pitchFamily="34" charset="0"/>
            </a:rPr>
            <a:t>SEGUIMIENTO PAT</a:t>
          </a:r>
          <a:r>
            <a:rPr lang="es-CO" sz="1400" b="1" baseline="0">
              <a:solidFill>
                <a:schemeClr val="tx1"/>
              </a:solidFill>
              <a:latin typeface="Arial Narrow" panose="020B0606020202030204" pitchFamily="34" charset="0"/>
            </a:rPr>
            <a:t> MES DE </a:t>
          </a:r>
          <a:r>
            <a:rPr lang="es-CO" sz="1400" b="1" baseline="0">
              <a:solidFill>
                <a:srgbClr val="FF0000"/>
              </a:solidFill>
              <a:latin typeface="Arial Narrow" panose="020B0606020202030204" pitchFamily="34" charset="0"/>
            </a:rPr>
            <a:t>MAYO DE 2024</a:t>
          </a:r>
          <a:endParaRPr lang="es-CO" sz="1200" b="1">
            <a:solidFill>
              <a:schemeClr val="tx1"/>
            </a:solidFill>
            <a:latin typeface="Arial Narrow" panose="020B060602020203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0.26355</cdr:y>
    </cdr:to>
    <cdr:sp macro="" textlink="">
      <cdr:nvSpPr>
        <cdr:cNvPr id="3" name="CuadroTexto 2"/>
        <cdr:cNvSpPr txBox="1"/>
      </cdr:nvSpPr>
      <cdr:spPr>
        <a:xfrm xmlns:a="http://schemas.openxmlformats.org/drawingml/2006/main">
          <a:off x="0" y="29464"/>
          <a:ext cx="9003143" cy="6902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GESTIÓN PLANEACION INSTITUCIONAL </a:t>
          </a:r>
        </a:p>
        <a:p xmlns:a="http://schemas.openxmlformats.org/drawingml/2006/main">
          <a:pPr algn="ctr"/>
          <a:r>
            <a:rPr lang="es-CO" sz="1400" b="1">
              <a:solidFill>
                <a:schemeClr val="tx1"/>
              </a:solidFill>
              <a:latin typeface="Arial Narrow" panose="020B0606020202030204" pitchFamily="34" charset="0"/>
            </a:rPr>
            <a:t>SEGUIMIENTO PAT AL MES DE </a:t>
          </a:r>
          <a:r>
            <a:rPr lang="es-CO" sz="1400" b="1">
              <a:solidFill>
                <a:srgbClr val="FF0000"/>
              </a:solidFill>
              <a:latin typeface="Arial Narrow" panose="020B0606020202030204" pitchFamily="34" charset="0"/>
            </a:rPr>
            <a:t>MAYO DE 2024</a:t>
          </a:r>
          <a:endParaRPr lang="es-CO" sz="1200" b="1">
            <a:solidFill>
              <a:schemeClr val="tx1"/>
            </a:solidFill>
            <a:latin typeface="Arial Narrow" panose="020B0606020202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10</xdr:col>
      <xdr:colOff>633663</xdr:colOff>
      <xdr:row>0</xdr:row>
      <xdr:rowOff>280736</xdr:rowOff>
    </xdr:from>
    <xdr:to>
      <xdr:col>15</xdr:col>
      <xdr:colOff>1208370</xdr:colOff>
      <xdr:row>12</xdr:row>
      <xdr:rowOff>17160</xdr:rowOff>
    </xdr:to>
    <xdr:graphicFrame macro="">
      <xdr:nvGraphicFramePr>
        <xdr:cNvPr id="2" name="Gráfico 1">
          <a:extLst>
            <a:ext uri="{FF2B5EF4-FFF2-40B4-BE49-F238E27FC236}">
              <a16:creationId xmlns:a16="http://schemas.microsoft.com/office/drawing/2014/main" id="{7BACAC97-D72B-44BC-A81F-A1585CD3D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0.17343</cdr:y>
    </cdr:to>
    <cdr:sp macro="" textlink="">
      <cdr:nvSpPr>
        <cdr:cNvPr id="3" name="CuadroTexto 2"/>
        <cdr:cNvSpPr txBox="1"/>
      </cdr:nvSpPr>
      <cdr:spPr>
        <a:xfrm xmlns:a="http://schemas.openxmlformats.org/drawingml/2006/main">
          <a:off x="0" y="52304"/>
          <a:ext cx="11159100" cy="788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600" b="1" baseline="0">
              <a:solidFill>
                <a:schemeClr val="tx1"/>
              </a:solidFill>
              <a:latin typeface="Arial Narrow" panose="020B0606020202030204" pitchFamily="34" charset="0"/>
            </a:rPr>
            <a:t>DIRECCION ADMINISTRATIVA Y FINANCIERA</a:t>
          </a:r>
        </a:p>
        <a:p xmlns:a="http://schemas.openxmlformats.org/drawingml/2006/main">
          <a:pPr algn="ctr"/>
          <a:r>
            <a:rPr lang="es-CO" sz="1600" b="1">
              <a:solidFill>
                <a:schemeClr val="tx1"/>
              </a:solidFill>
              <a:latin typeface="Arial Narrow" panose="020B0606020202030204" pitchFamily="34" charset="0"/>
            </a:rPr>
            <a:t>SEGUIMIENTO PAT ACUMULADO </a:t>
          </a:r>
          <a:r>
            <a:rPr lang="es-CO" sz="1600" b="1">
              <a:solidFill>
                <a:sysClr val="windowText" lastClr="000000"/>
              </a:solidFill>
              <a:latin typeface="Arial Narrow" panose="020B0606020202030204" pitchFamily="34" charset="0"/>
            </a:rPr>
            <a:t>AL MES DE </a:t>
          </a:r>
          <a:r>
            <a:rPr lang="es-CO" sz="1600" b="1">
              <a:solidFill>
                <a:srgbClr val="FF0000"/>
              </a:solidFill>
              <a:latin typeface="Arial Narrow" panose="020B0606020202030204" pitchFamily="34" charset="0"/>
            </a:rPr>
            <a:t>MAYO </a:t>
          </a:r>
          <a:r>
            <a:rPr lang="es-CO" sz="1600" b="1">
              <a:solidFill>
                <a:schemeClr val="tx1"/>
              </a:solidFill>
              <a:latin typeface="Arial Narrow" panose="020B0606020202030204" pitchFamily="34" charset="0"/>
            </a:rPr>
            <a:t>DE</a:t>
          </a:r>
          <a:r>
            <a:rPr lang="es-CO" sz="1600" b="1" baseline="0">
              <a:solidFill>
                <a:schemeClr val="tx1"/>
              </a:solidFill>
              <a:latin typeface="Arial Narrow" panose="020B0606020202030204" pitchFamily="34" charset="0"/>
            </a:rPr>
            <a:t> 2023</a:t>
          </a:r>
          <a:endParaRPr lang="es-CO" sz="1400" b="1">
            <a:solidFill>
              <a:schemeClr val="tx1"/>
            </a:solidFill>
            <a:latin typeface="Arial Narrow" panose="020B0606020202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106</xdr:row>
      <xdr:rowOff>0</xdr:rowOff>
    </xdr:from>
    <xdr:to>
      <xdr:col>3</xdr:col>
      <xdr:colOff>736600</xdr:colOff>
      <xdr:row>119</xdr:row>
      <xdr:rowOff>228600</xdr:rowOff>
    </xdr:to>
    <xdr:sp macro="" textlink="">
      <xdr:nvSpPr>
        <xdr:cNvPr id="2" name="AutoShape 6">
          <a:extLst>
            <a:ext uri="{FF2B5EF4-FFF2-40B4-BE49-F238E27FC236}">
              <a16:creationId xmlns:a16="http://schemas.microsoft.com/office/drawing/2014/main" id="{C41D0D29-CE2E-4EDD-BF4A-C75D4AD97104}"/>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3" name="AutoShape 4">
          <a:extLst>
            <a:ext uri="{FF2B5EF4-FFF2-40B4-BE49-F238E27FC236}">
              <a16:creationId xmlns:a16="http://schemas.microsoft.com/office/drawing/2014/main" id="{8FE44923-17A7-4ED8-AE2D-259DC33940AF}"/>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4" name="AutoShape 2">
          <a:extLst>
            <a:ext uri="{FF2B5EF4-FFF2-40B4-BE49-F238E27FC236}">
              <a16:creationId xmlns:a16="http://schemas.microsoft.com/office/drawing/2014/main" id="{F2B3D61F-E72B-4C33-8B6F-B858AD97EF58}"/>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5" name="AutoShape 6">
          <a:extLst>
            <a:ext uri="{FF2B5EF4-FFF2-40B4-BE49-F238E27FC236}">
              <a16:creationId xmlns:a16="http://schemas.microsoft.com/office/drawing/2014/main" id="{680131CA-B618-4788-9804-9E0BEC94E591}"/>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6" name="AutoShape 4">
          <a:extLst>
            <a:ext uri="{FF2B5EF4-FFF2-40B4-BE49-F238E27FC236}">
              <a16:creationId xmlns:a16="http://schemas.microsoft.com/office/drawing/2014/main" id="{6CC0D6DB-A84F-4414-A4E2-EB3A7018F06B}"/>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7" name="AutoShape 2">
          <a:extLst>
            <a:ext uri="{FF2B5EF4-FFF2-40B4-BE49-F238E27FC236}">
              <a16:creationId xmlns:a16="http://schemas.microsoft.com/office/drawing/2014/main" id="{8C7586F8-554E-4086-B8E1-2E45E7B941C7}"/>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8" name="AutoShape 6">
          <a:extLst>
            <a:ext uri="{FF2B5EF4-FFF2-40B4-BE49-F238E27FC236}">
              <a16:creationId xmlns:a16="http://schemas.microsoft.com/office/drawing/2014/main" id="{154DF438-6C5A-4C4E-8061-BD76AD43BFB7}"/>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9" name="AutoShape 4">
          <a:extLst>
            <a:ext uri="{FF2B5EF4-FFF2-40B4-BE49-F238E27FC236}">
              <a16:creationId xmlns:a16="http://schemas.microsoft.com/office/drawing/2014/main" id="{8F9D145A-CA08-4258-A4A4-65CBB6F5763F}"/>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106</xdr:row>
      <xdr:rowOff>0</xdr:rowOff>
    </xdr:from>
    <xdr:to>
      <xdr:col>3</xdr:col>
      <xdr:colOff>736600</xdr:colOff>
      <xdr:row>119</xdr:row>
      <xdr:rowOff>228600</xdr:rowOff>
    </xdr:to>
    <xdr:sp macro="" textlink="">
      <xdr:nvSpPr>
        <xdr:cNvPr id="10" name="AutoShape 2">
          <a:extLst>
            <a:ext uri="{FF2B5EF4-FFF2-40B4-BE49-F238E27FC236}">
              <a16:creationId xmlns:a16="http://schemas.microsoft.com/office/drawing/2014/main" id="{FD96E6BC-5E50-4173-8DDF-D3FE1517A059}"/>
            </a:ext>
          </a:extLst>
        </xdr:cNvPr>
        <xdr:cNvSpPr>
          <a:spLocks noChangeArrowheads="1"/>
        </xdr:cNvSpPr>
      </xdr:nvSpPr>
      <xdr:spPr bwMode="auto">
        <a:xfrm>
          <a:off x="0" y="0"/>
          <a:ext cx="4454071" cy="5747657"/>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12</xdr:col>
      <xdr:colOff>43339</xdr:colOff>
      <xdr:row>107</xdr:row>
      <xdr:rowOff>6112</xdr:rowOff>
    </xdr:from>
    <xdr:to>
      <xdr:col>17</xdr:col>
      <xdr:colOff>1039002</xdr:colOff>
      <xdr:row>115</xdr:row>
      <xdr:rowOff>89065</xdr:rowOff>
    </xdr:to>
    <xdr:graphicFrame macro="">
      <xdr:nvGraphicFramePr>
        <xdr:cNvPr id="11" name="Gráfico 10">
          <a:extLst>
            <a:ext uri="{FF2B5EF4-FFF2-40B4-BE49-F238E27FC236}">
              <a16:creationId xmlns:a16="http://schemas.microsoft.com/office/drawing/2014/main" id="{F4A9D43A-B767-4E5C-8CC4-6BCEE2035566}"/>
            </a:ext>
            <a:ext uri="{147F2762-F138-4A5C-976F-8EAC2B608ADB}">
              <a16:predDERef xmlns:a16="http://schemas.microsoft.com/office/drawing/2014/main" pred="{FD96E6BC-5E50-4173-8DDF-D3FE1517A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991590</xdr:colOff>
      <xdr:row>131</xdr:row>
      <xdr:rowOff>118534</xdr:rowOff>
    </xdr:from>
    <xdr:to>
      <xdr:col>16</xdr:col>
      <xdr:colOff>1158551</xdr:colOff>
      <xdr:row>136</xdr:row>
      <xdr:rowOff>562948</xdr:rowOff>
    </xdr:to>
    <xdr:graphicFrame macro="">
      <xdr:nvGraphicFramePr>
        <xdr:cNvPr id="12" name="Gráfico 11">
          <a:extLst>
            <a:ext uri="{FF2B5EF4-FFF2-40B4-BE49-F238E27FC236}">
              <a16:creationId xmlns:a16="http://schemas.microsoft.com/office/drawing/2014/main" id="{7FF5575C-E873-4CA6-8CB4-EC75EC4B4E81}"/>
            </a:ext>
            <a:ext uri="{147F2762-F138-4A5C-976F-8EAC2B608ADB}">
              <a16:predDERef xmlns:a16="http://schemas.microsoft.com/office/drawing/2014/main" pred="{F4A9D43A-B767-4E5C-8CC4-6BCEE2035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788860</xdr:colOff>
      <xdr:row>175</xdr:row>
      <xdr:rowOff>93304</xdr:rowOff>
    </xdr:from>
    <xdr:to>
      <xdr:col>16</xdr:col>
      <xdr:colOff>808654</xdr:colOff>
      <xdr:row>181</xdr:row>
      <xdr:rowOff>38877</xdr:rowOff>
    </xdr:to>
    <xdr:graphicFrame macro="">
      <xdr:nvGraphicFramePr>
        <xdr:cNvPr id="13" name="Gráfico 12">
          <a:extLst>
            <a:ext uri="{FF2B5EF4-FFF2-40B4-BE49-F238E27FC236}">
              <a16:creationId xmlns:a16="http://schemas.microsoft.com/office/drawing/2014/main" id="{EA170D47-F3B4-43B3-9606-E3028478E708}"/>
            </a:ext>
            <a:ext uri="{147F2762-F138-4A5C-976F-8EAC2B608ADB}">
              <a16:predDERef xmlns:a16="http://schemas.microsoft.com/office/drawing/2014/main" pred="{7FF5575C-E873-4CA6-8CB4-EC75EC4B4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752528</xdr:colOff>
      <xdr:row>190</xdr:row>
      <xdr:rowOff>69980</xdr:rowOff>
    </xdr:from>
    <xdr:to>
      <xdr:col>15</xdr:col>
      <xdr:colOff>1105819</xdr:colOff>
      <xdr:row>198</xdr:row>
      <xdr:rowOff>151512</xdr:rowOff>
    </xdr:to>
    <xdr:graphicFrame macro="">
      <xdr:nvGraphicFramePr>
        <xdr:cNvPr id="15" name="Gráfico 14">
          <a:extLst>
            <a:ext uri="{FF2B5EF4-FFF2-40B4-BE49-F238E27FC236}">
              <a16:creationId xmlns:a16="http://schemas.microsoft.com/office/drawing/2014/main" id="{3902A522-3483-4421-9A02-1662D66920BC}"/>
            </a:ext>
            <a:ext uri="{147F2762-F138-4A5C-976F-8EAC2B608ADB}">
              <a16:predDERef xmlns:a16="http://schemas.microsoft.com/office/drawing/2014/main" pred="{EA170D47-F3B4-43B3-9606-E3028478E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1012370</xdr:colOff>
      <xdr:row>122</xdr:row>
      <xdr:rowOff>10886</xdr:rowOff>
    </xdr:from>
    <xdr:to>
      <xdr:col>16</xdr:col>
      <xdr:colOff>1179331</xdr:colOff>
      <xdr:row>128</xdr:row>
      <xdr:rowOff>117843</xdr:rowOff>
    </xdr:to>
    <xdr:graphicFrame macro="">
      <xdr:nvGraphicFramePr>
        <xdr:cNvPr id="22" name="Gráfico 21">
          <a:extLst>
            <a:ext uri="{FF2B5EF4-FFF2-40B4-BE49-F238E27FC236}">
              <a16:creationId xmlns:a16="http://schemas.microsoft.com/office/drawing/2014/main" id="{0F42B6E6-A01B-4EBC-A701-D42BCB621AC5}"/>
            </a:ext>
            <a:ext uri="{147F2762-F138-4A5C-976F-8EAC2B608ADB}">
              <a16:predDERef xmlns:a16="http://schemas.microsoft.com/office/drawing/2014/main" pred="{3902A522-3483-4421-9A02-1662D6692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0.22051</cdr:y>
    </cdr:to>
    <cdr:sp macro="" textlink="">
      <cdr:nvSpPr>
        <cdr:cNvPr id="3" name="CuadroTexto 2"/>
        <cdr:cNvSpPr txBox="1"/>
      </cdr:nvSpPr>
      <cdr:spPr>
        <a:xfrm xmlns:a="http://schemas.openxmlformats.org/drawingml/2006/main">
          <a:off x="0" y="38726"/>
          <a:ext cx="8593629" cy="752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PROMOCIÓN A LA GESTIÓN CIVICO SOCIAL</a:t>
          </a:r>
        </a:p>
        <a:p xmlns:a="http://schemas.openxmlformats.org/drawingml/2006/main">
          <a:pPr algn="ctr"/>
          <a:r>
            <a:rPr lang="es-CO" sz="1400" b="1">
              <a:solidFill>
                <a:schemeClr val="tx1"/>
              </a:solidFill>
              <a:latin typeface="Arial Narrow" panose="020B0606020202030204" pitchFamily="34" charset="0"/>
            </a:rPr>
            <a:t>SEGUIMIENTO PAT</a:t>
          </a:r>
          <a:r>
            <a:rPr lang="es-CO" sz="1400" b="1" baseline="0">
              <a:solidFill>
                <a:schemeClr val="tx1"/>
              </a:solidFill>
              <a:latin typeface="Arial Narrow" panose="020B0606020202030204" pitchFamily="34" charset="0"/>
            </a:rPr>
            <a:t> </a:t>
          </a:r>
          <a:r>
            <a:rPr lang="es-CO" sz="1400" b="1" baseline="0">
              <a:solidFill>
                <a:sysClr val="windowText" lastClr="000000"/>
              </a:solidFill>
              <a:latin typeface="Arial Narrow" panose="020B0606020202030204" pitchFamily="34" charset="0"/>
            </a:rPr>
            <a:t>AL MES DE </a:t>
          </a:r>
          <a:r>
            <a:rPr lang="es-CO" sz="1400" b="1" baseline="0">
              <a:solidFill>
                <a:srgbClr val="FF0000"/>
              </a:solidFill>
              <a:latin typeface="Arial Narrow" panose="020B0606020202030204" pitchFamily="34" charset="0"/>
            </a:rPr>
            <a:t>MAYO DE 2024</a:t>
          </a:r>
          <a:endParaRPr lang="es-CO" sz="1400" b="1">
            <a:solidFill>
              <a:schemeClr val="tx1"/>
            </a:solidFill>
            <a:latin typeface="Arial Narrow" panose="020B060602020203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0.23788</cdr:y>
    </cdr:to>
    <cdr:sp macro="" textlink="">
      <cdr:nvSpPr>
        <cdr:cNvPr id="3" name="CuadroTexto 2"/>
        <cdr:cNvSpPr txBox="1"/>
      </cdr:nvSpPr>
      <cdr:spPr>
        <a:xfrm xmlns:a="http://schemas.openxmlformats.org/drawingml/2006/main">
          <a:off x="0" y="41284"/>
          <a:ext cx="7771297" cy="8688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PROGRAMA GESTION Y FORTALECIMIENTO A LA COMPETITIVIDAD EMPRESARIAL </a:t>
          </a:r>
        </a:p>
        <a:p xmlns:a="http://schemas.openxmlformats.org/drawingml/2006/main">
          <a:pPr algn="ctr"/>
          <a:r>
            <a:rPr lang="es-CO" sz="1400" b="1">
              <a:solidFill>
                <a:schemeClr val="tx1"/>
              </a:solidFill>
              <a:latin typeface="Arial Narrow" panose="020B0606020202030204" pitchFamily="34" charset="0"/>
            </a:rPr>
            <a:t>PAT ACUMULADO AL MES DE </a:t>
          </a:r>
          <a:r>
            <a:rPr lang="es-CO" sz="1400" b="1">
              <a:solidFill>
                <a:srgbClr val="FF0000"/>
              </a:solidFill>
              <a:latin typeface="Arial Narrow" panose="020B0606020202030204" pitchFamily="34" charset="0"/>
            </a:rPr>
            <a:t>MAYO DE 2024</a:t>
          </a:r>
          <a:endParaRPr lang="es-CO" sz="1400" b="1">
            <a:solidFill>
              <a:schemeClr val="tx1"/>
            </a:solidFill>
            <a:latin typeface="Arial Narrow" panose="020B060602020203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0</xdr:colOff>
      <xdr:row>3</xdr:row>
      <xdr:rowOff>0</xdr:rowOff>
    </xdr:to>
    <xdr:sp macro="" textlink="">
      <xdr:nvSpPr>
        <xdr:cNvPr id="2" name="AutoShape 78">
          <a:extLst>
            <a:ext uri="{FF2B5EF4-FFF2-40B4-BE49-F238E27FC236}">
              <a16:creationId xmlns:a16="http://schemas.microsoft.com/office/drawing/2014/main" id="{A0FD9A6B-805D-4169-8071-21B1C70CD55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 name="AutoShape 76">
          <a:extLst>
            <a:ext uri="{FF2B5EF4-FFF2-40B4-BE49-F238E27FC236}">
              <a16:creationId xmlns:a16="http://schemas.microsoft.com/office/drawing/2014/main" id="{647B558C-0412-47CF-BA40-4A7952DA1B3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 name="AutoShape 74">
          <a:extLst>
            <a:ext uri="{FF2B5EF4-FFF2-40B4-BE49-F238E27FC236}">
              <a16:creationId xmlns:a16="http://schemas.microsoft.com/office/drawing/2014/main" id="{D08FF732-2F32-478B-B069-A88F65095F0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 name="AutoShape 72">
          <a:extLst>
            <a:ext uri="{FF2B5EF4-FFF2-40B4-BE49-F238E27FC236}">
              <a16:creationId xmlns:a16="http://schemas.microsoft.com/office/drawing/2014/main" id="{920CC852-1985-4ED6-9757-F6D470AA4E2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 name="AutoShape 70">
          <a:extLst>
            <a:ext uri="{FF2B5EF4-FFF2-40B4-BE49-F238E27FC236}">
              <a16:creationId xmlns:a16="http://schemas.microsoft.com/office/drawing/2014/main" id="{F508DFD0-1828-41B5-B621-873AD24A152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 name="AutoShape 68">
          <a:extLst>
            <a:ext uri="{FF2B5EF4-FFF2-40B4-BE49-F238E27FC236}">
              <a16:creationId xmlns:a16="http://schemas.microsoft.com/office/drawing/2014/main" id="{3ED31F0F-C0DB-4FC4-B5E1-5BD1188C7E6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 name="AutoShape 66">
          <a:extLst>
            <a:ext uri="{FF2B5EF4-FFF2-40B4-BE49-F238E27FC236}">
              <a16:creationId xmlns:a16="http://schemas.microsoft.com/office/drawing/2014/main" id="{9D3DB80C-4E81-4D5A-A438-61A774DE6CD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 name="AutoShape 64">
          <a:extLst>
            <a:ext uri="{FF2B5EF4-FFF2-40B4-BE49-F238E27FC236}">
              <a16:creationId xmlns:a16="http://schemas.microsoft.com/office/drawing/2014/main" id="{6E0180AD-A8DB-43AD-9A19-A9E7AFC4E1B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 name="AutoShape 62">
          <a:extLst>
            <a:ext uri="{FF2B5EF4-FFF2-40B4-BE49-F238E27FC236}">
              <a16:creationId xmlns:a16="http://schemas.microsoft.com/office/drawing/2014/main" id="{AEC0AD1E-E7C3-4A32-94EB-A8A83D04732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 name="AutoShape 60">
          <a:extLst>
            <a:ext uri="{FF2B5EF4-FFF2-40B4-BE49-F238E27FC236}">
              <a16:creationId xmlns:a16="http://schemas.microsoft.com/office/drawing/2014/main" id="{388DABE1-D4E4-4EB6-87E6-0E1E3F5066A2}"/>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2" name="AutoShape 58">
          <a:extLst>
            <a:ext uri="{FF2B5EF4-FFF2-40B4-BE49-F238E27FC236}">
              <a16:creationId xmlns:a16="http://schemas.microsoft.com/office/drawing/2014/main" id="{2C97F2C4-0C8B-4300-BD66-FC82B455F22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3" name="AutoShape 56">
          <a:extLst>
            <a:ext uri="{FF2B5EF4-FFF2-40B4-BE49-F238E27FC236}">
              <a16:creationId xmlns:a16="http://schemas.microsoft.com/office/drawing/2014/main" id="{537B30C0-E558-4209-835E-154B710A8DFD}"/>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4" name="AutoShape 54">
          <a:extLst>
            <a:ext uri="{FF2B5EF4-FFF2-40B4-BE49-F238E27FC236}">
              <a16:creationId xmlns:a16="http://schemas.microsoft.com/office/drawing/2014/main" id="{7B16A251-31B4-4063-A734-D4A6B79AAA8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5" name="AutoShape 52">
          <a:extLst>
            <a:ext uri="{FF2B5EF4-FFF2-40B4-BE49-F238E27FC236}">
              <a16:creationId xmlns:a16="http://schemas.microsoft.com/office/drawing/2014/main" id="{51DAC349-CD18-4E43-A881-9E88D4842D2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6" name="AutoShape 50">
          <a:extLst>
            <a:ext uri="{FF2B5EF4-FFF2-40B4-BE49-F238E27FC236}">
              <a16:creationId xmlns:a16="http://schemas.microsoft.com/office/drawing/2014/main" id="{4335385F-948D-4569-A254-96323A1DD4D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7" name="AutoShape 48">
          <a:extLst>
            <a:ext uri="{FF2B5EF4-FFF2-40B4-BE49-F238E27FC236}">
              <a16:creationId xmlns:a16="http://schemas.microsoft.com/office/drawing/2014/main" id="{05D07917-E6FF-408E-ACA3-323F68FC7F4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8" name="AutoShape 46">
          <a:extLst>
            <a:ext uri="{FF2B5EF4-FFF2-40B4-BE49-F238E27FC236}">
              <a16:creationId xmlns:a16="http://schemas.microsoft.com/office/drawing/2014/main" id="{ECD4954E-878D-4A92-9909-CDFFBCAA023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9" name="AutoShape 44">
          <a:extLst>
            <a:ext uri="{FF2B5EF4-FFF2-40B4-BE49-F238E27FC236}">
              <a16:creationId xmlns:a16="http://schemas.microsoft.com/office/drawing/2014/main" id="{AC263EB9-2788-498E-AC8D-03EC32693B2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0" name="AutoShape 42">
          <a:extLst>
            <a:ext uri="{FF2B5EF4-FFF2-40B4-BE49-F238E27FC236}">
              <a16:creationId xmlns:a16="http://schemas.microsoft.com/office/drawing/2014/main" id="{607AD65B-A78E-4C82-A735-2D886999B36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1" name="AutoShape 40">
          <a:extLst>
            <a:ext uri="{FF2B5EF4-FFF2-40B4-BE49-F238E27FC236}">
              <a16:creationId xmlns:a16="http://schemas.microsoft.com/office/drawing/2014/main" id="{73586167-A4A2-4887-88E1-8B9E543C6E3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2" name="AutoShape 38">
          <a:extLst>
            <a:ext uri="{FF2B5EF4-FFF2-40B4-BE49-F238E27FC236}">
              <a16:creationId xmlns:a16="http://schemas.microsoft.com/office/drawing/2014/main" id="{C53A0DE2-0689-41AF-83C3-DDAAF36E2E0F}"/>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3" name="AutoShape 36">
          <a:extLst>
            <a:ext uri="{FF2B5EF4-FFF2-40B4-BE49-F238E27FC236}">
              <a16:creationId xmlns:a16="http://schemas.microsoft.com/office/drawing/2014/main" id="{41F0ED76-24C5-4626-A399-54EB2CAF549D}"/>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4" name="AutoShape 34">
          <a:extLst>
            <a:ext uri="{FF2B5EF4-FFF2-40B4-BE49-F238E27FC236}">
              <a16:creationId xmlns:a16="http://schemas.microsoft.com/office/drawing/2014/main" id="{07F07C60-724A-48D9-B485-537A7D35905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5" name="AutoShape 32">
          <a:extLst>
            <a:ext uri="{FF2B5EF4-FFF2-40B4-BE49-F238E27FC236}">
              <a16:creationId xmlns:a16="http://schemas.microsoft.com/office/drawing/2014/main" id="{5D8EE3B2-6868-4A2B-AA2C-8F19917AA512}"/>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6" name="AutoShape 30">
          <a:extLst>
            <a:ext uri="{FF2B5EF4-FFF2-40B4-BE49-F238E27FC236}">
              <a16:creationId xmlns:a16="http://schemas.microsoft.com/office/drawing/2014/main" id="{DBD0929D-6010-42C6-ABF1-62B4A214ABF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7" name="AutoShape 28">
          <a:extLst>
            <a:ext uri="{FF2B5EF4-FFF2-40B4-BE49-F238E27FC236}">
              <a16:creationId xmlns:a16="http://schemas.microsoft.com/office/drawing/2014/main" id="{41E838A7-82E1-4D87-B24C-9653D3D8508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8" name="AutoShape 26">
          <a:extLst>
            <a:ext uri="{FF2B5EF4-FFF2-40B4-BE49-F238E27FC236}">
              <a16:creationId xmlns:a16="http://schemas.microsoft.com/office/drawing/2014/main" id="{11CE4B18-61A0-4267-B874-DF7D2AD24AB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29" name="AutoShape 24">
          <a:extLst>
            <a:ext uri="{FF2B5EF4-FFF2-40B4-BE49-F238E27FC236}">
              <a16:creationId xmlns:a16="http://schemas.microsoft.com/office/drawing/2014/main" id="{7A8BA7E1-915E-4292-A11B-750A827869F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0" name="AutoShape 22">
          <a:extLst>
            <a:ext uri="{FF2B5EF4-FFF2-40B4-BE49-F238E27FC236}">
              <a16:creationId xmlns:a16="http://schemas.microsoft.com/office/drawing/2014/main" id="{DA4055E5-C683-4DA5-929F-194E6B9B1D2D}"/>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1" name="AutoShape 20">
          <a:extLst>
            <a:ext uri="{FF2B5EF4-FFF2-40B4-BE49-F238E27FC236}">
              <a16:creationId xmlns:a16="http://schemas.microsoft.com/office/drawing/2014/main" id="{FA3C23F9-6C15-44CB-A131-B0FBFB04758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2" name="AutoShape 18">
          <a:extLst>
            <a:ext uri="{FF2B5EF4-FFF2-40B4-BE49-F238E27FC236}">
              <a16:creationId xmlns:a16="http://schemas.microsoft.com/office/drawing/2014/main" id="{C3A098C3-E29F-4B4F-9875-CFE94F23DCD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3" name="AutoShape 16">
          <a:extLst>
            <a:ext uri="{FF2B5EF4-FFF2-40B4-BE49-F238E27FC236}">
              <a16:creationId xmlns:a16="http://schemas.microsoft.com/office/drawing/2014/main" id="{9E16CD39-180E-4609-95A0-9A46910C223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4" name="AutoShape 14">
          <a:extLst>
            <a:ext uri="{FF2B5EF4-FFF2-40B4-BE49-F238E27FC236}">
              <a16:creationId xmlns:a16="http://schemas.microsoft.com/office/drawing/2014/main" id="{0116A46F-05C1-4902-9679-FA5FD239E84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5" name="AutoShape 12">
          <a:extLst>
            <a:ext uri="{FF2B5EF4-FFF2-40B4-BE49-F238E27FC236}">
              <a16:creationId xmlns:a16="http://schemas.microsoft.com/office/drawing/2014/main" id="{AD5DE0AB-A092-477A-8317-183890AFF19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6" name="AutoShape 10">
          <a:extLst>
            <a:ext uri="{FF2B5EF4-FFF2-40B4-BE49-F238E27FC236}">
              <a16:creationId xmlns:a16="http://schemas.microsoft.com/office/drawing/2014/main" id="{FA2A0FCA-AF58-4182-AF89-5923929A95B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7" name="AutoShape 8">
          <a:extLst>
            <a:ext uri="{FF2B5EF4-FFF2-40B4-BE49-F238E27FC236}">
              <a16:creationId xmlns:a16="http://schemas.microsoft.com/office/drawing/2014/main" id="{A0FD4E9E-F1CF-4314-A3A9-5AB591B471F2}"/>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8" name="AutoShape 6">
          <a:extLst>
            <a:ext uri="{FF2B5EF4-FFF2-40B4-BE49-F238E27FC236}">
              <a16:creationId xmlns:a16="http://schemas.microsoft.com/office/drawing/2014/main" id="{B141DE7A-869D-44D6-947D-953970593A0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39" name="AutoShape 4">
          <a:extLst>
            <a:ext uri="{FF2B5EF4-FFF2-40B4-BE49-F238E27FC236}">
              <a16:creationId xmlns:a16="http://schemas.microsoft.com/office/drawing/2014/main" id="{BC8E9539-E469-4665-BB17-01F3F4285AE2}"/>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0" name="AutoShape 2">
          <a:extLst>
            <a:ext uri="{FF2B5EF4-FFF2-40B4-BE49-F238E27FC236}">
              <a16:creationId xmlns:a16="http://schemas.microsoft.com/office/drawing/2014/main" id="{9DEECC71-2DAF-4794-98E5-FFCBD40C606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1" name="AutoShape 78">
          <a:extLst>
            <a:ext uri="{FF2B5EF4-FFF2-40B4-BE49-F238E27FC236}">
              <a16:creationId xmlns:a16="http://schemas.microsoft.com/office/drawing/2014/main" id="{2989424F-A77A-44B6-9082-E109B02D507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2" name="AutoShape 76">
          <a:extLst>
            <a:ext uri="{FF2B5EF4-FFF2-40B4-BE49-F238E27FC236}">
              <a16:creationId xmlns:a16="http://schemas.microsoft.com/office/drawing/2014/main" id="{704EB98E-761F-48D9-B06D-7CD3A70CF7E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3" name="AutoShape 74">
          <a:extLst>
            <a:ext uri="{FF2B5EF4-FFF2-40B4-BE49-F238E27FC236}">
              <a16:creationId xmlns:a16="http://schemas.microsoft.com/office/drawing/2014/main" id="{D097C5FF-AF91-4A53-897B-53B5B5DD3C4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4" name="AutoShape 72">
          <a:extLst>
            <a:ext uri="{FF2B5EF4-FFF2-40B4-BE49-F238E27FC236}">
              <a16:creationId xmlns:a16="http://schemas.microsoft.com/office/drawing/2014/main" id="{BB63E4CF-A33A-450A-8F43-0D845971E70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5" name="AutoShape 70">
          <a:extLst>
            <a:ext uri="{FF2B5EF4-FFF2-40B4-BE49-F238E27FC236}">
              <a16:creationId xmlns:a16="http://schemas.microsoft.com/office/drawing/2014/main" id="{BF53C92A-9A44-4E9C-81B8-E5E3E630F9D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6" name="AutoShape 68">
          <a:extLst>
            <a:ext uri="{FF2B5EF4-FFF2-40B4-BE49-F238E27FC236}">
              <a16:creationId xmlns:a16="http://schemas.microsoft.com/office/drawing/2014/main" id="{D19BD371-527F-4FCB-AA04-1BF90A25BD8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7" name="AutoShape 66">
          <a:extLst>
            <a:ext uri="{FF2B5EF4-FFF2-40B4-BE49-F238E27FC236}">
              <a16:creationId xmlns:a16="http://schemas.microsoft.com/office/drawing/2014/main" id="{9B97B164-FBD4-440C-BF95-3F3D61D3F41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8" name="AutoShape 64">
          <a:extLst>
            <a:ext uri="{FF2B5EF4-FFF2-40B4-BE49-F238E27FC236}">
              <a16:creationId xmlns:a16="http://schemas.microsoft.com/office/drawing/2014/main" id="{0F0396F2-3D33-45BB-A993-11A62D29114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49" name="AutoShape 62">
          <a:extLst>
            <a:ext uri="{FF2B5EF4-FFF2-40B4-BE49-F238E27FC236}">
              <a16:creationId xmlns:a16="http://schemas.microsoft.com/office/drawing/2014/main" id="{E7B9E59F-A1EC-4143-B0B3-D081D8F1076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0" name="AutoShape 60">
          <a:extLst>
            <a:ext uri="{FF2B5EF4-FFF2-40B4-BE49-F238E27FC236}">
              <a16:creationId xmlns:a16="http://schemas.microsoft.com/office/drawing/2014/main" id="{4B657667-7F72-4065-892D-0AEEFB03892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1" name="AutoShape 58">
          <a:extLst>
            <a:ext uri="{FF2B5EF4-FFF2-40B4-BE49-F238E27FC236}">
              <a16:creationId xmlns:a16="http://schemas.microsoft.com/office/drawing/2014/main" id="{58E1B7BA-A228-4074-BFE9-6BFFF17A519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2" name="AutoShape 56">
          <a:extLst>
            <a:ext uri="{FF2B5EF4-FFF2-40B4-BE49-F238E27FC236}">
              <a16:creationId xmlns:a16="http://schemas.microsoft.com/office/drawing/2014/main" id="{9D1881FF-D34E-48C9-9CFC-F92D3D78448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3" name="AutoShape 54">
          <a:extLst>
            <a:ext uri="{FF2B5EF4-FFF2-40B4-BE49-F238E27FC236}">
              <a16:creationId xmlns:a16="http://schemas.microsoft.com/office/drawing/2014/main" id="{EBFD378A-D780-459F-BA98-0A6B2AF0304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4" name="AutoShape 52">
          <a:extLst>
            <a:ext uri="{FF2B5EF4-FFF2-40B4-BE49-F238E27FC236}">
              <a16:creationId xmlns:a16="http://schemas.microsoft.com/office/drawing/2014/main" id="{32525D49-4B6A-479C-AB8A-2BC4FFCFBCA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5" name="AutoShape 50">
          <a:extLst>
            <a:ext uri="{FF2B5EF4-FFF2-40B4-BE49-F238E27FC236}">
              <a16:creationId xmlns:a16="http://schemas.microsoft.com/office/drawing/2014/main" id="{1EEB8F89-1400-4B04-A30A-73E1E2E4F6F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6" name="AutoShape 48">
          <a:extLst>
            <a:ext uri="{FF2B5EF4-FFF2-40B4-BE49-F238E27FC236}">
              <a16:creationId xmlns:a16="http://schemas.microsoft.com/office/drawing/2014/main" id="{BD72534A-F4A9-490C-AAF9-9DD543A10C2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7" name="AutoShape 46">
          <a:extLst>
            <a:ext uri="{FF2B5EF4-FFF2-40B4-BE49-F238E27FC236}">
              <a16:creationId xmlns:a16="http://schemas.microsoft.com/office/drawing/2014/main" id="{CA7CA4F8-EB4A-4F85-8E86-9096E781188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8" name="AutoShape 44">
          <a:extLst>
            <a:ext uri="{FF2B5EF4-FFF2-40B4-BE49-F238E27FC236}">
              <a16:creationId xmlns:a16="http://schemas.microsoft.com/office/drawing/2014/main" id="{A6BF2AF5-E9DD-4374-9E94-274E66E5C54F}"/>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59" name="AutoShape 42">
          <a:extLst>
            <a:ext uri="{FF2B5EF4-FFF2-40B4-BE49-F238E27FC236}">
              <a16:creationId xmlns:a16="http://schemas.microsoft.com/office/drawing/2014/main" id="{3967E108-878F-4A84-AB73-32D47A77F9E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0" name="AutoShape 40">
          <a:extLst>
            <a:ext uri="{FF2B5EF4-FFF2-40B4-BE49-F238E27FC236}">
              <a16:creationId xmlns:a16="http://schemas.microsoft.com/office/drawing/2014/main" id="{15DB811E-76C5-405A-A3D9-7B42E760C65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1" name="AutoShape 38">
          <a:extLst>
            <a:ext uri="{FF2B5EF4-FFF2-40B4-BE49-F238E27FC236}">
              <a16:creationId xmlns:a16="http://schemas.microsoft.com/office/drawing/2014/main" id="{D5C060EA-D64B-4721-B163-3D0AD255F0A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2" name="AutoShape 36">
          <a:extLst>
            <a:ext uri="{FF2B5EF4-FFF2-40B4-BE49-F238E27FC236}">
              <a16:creationId xmlns:a16="http://schemas.microsoft.com/office/drawing/2014/main" id="{59438DC9-51A0-4183-A935-5B07EDF472F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3" name="AutoShape 34">
          <a:extLst>
            <a:ext uri="{FF2B5EF4-FFF2-40B4-BE49-F238E27FC236}">
              <a16:creationId xmlns:a16="http://schemas.microsoft.com/office/drawing/2014/main" id="{17A90FCB-2FAC-459E-ACBC-8A90002005C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4" name="AutoShape 32">
          <a:extLst>
            <a:ext uri="{FF2B5EF4-FFF2-40B4-BE49-F238E27FC236}">
              <a16:creationId xmlns:a16="http://schemas.microsoft.com/office/drawing/2014/main" id="{C9857C2A-94A1-4538-9D00-8905B977DA9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5" name="AutoShape 30">
          <a:extLst>
            <a:ext uri="{FF2B5EF4-FFF2-40B4-BE49-F238E27FC236}">
              <a16:creationId xmlns:a16="http://schemas.microsoft.com/office/drawing/2014/main" id="{D00C7F2F-A7FE-4713-B2BE-CF039896005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6" name="AutoShape 28">
          <a:extLst>
            <a:ext uri="{FF2B5EF4-FFF2-40B4-BE49-F238E27FC236}">
              <a16:creationId xmlns:a16="http://schemas.microsoft.com/office/drawing/2014/main" id="{9A159F3E-9C51-4C32-A6C9-B35340441FD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7" name="AutoShape 26">
          <a:extLst>
            <a:ext uri="{FF2B5EF4-FFF2-40B4-BE49-F238E27FC236}">
              <a16:creationId xmlns:a16="http://schemas.microsoft.com/office/drawing/2014/main" id="{5FBAF1CB-9B8E-4670-9984-554AF0D59D8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8" name="AutoShape 24">
          <a:extLst>
            <a:ext uri="{FF2B5EF4-FFF2-40B4-BE49-F238E27FC236}">
              <a16:creationId xmlns:a16="http://schemas.microsoft.com/office/drawing/2014/main" id="{F48BD810-9126-4896-874C-F4AD159F5DB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69" name="AutoShape 22">
          <a:extLst>
            <a:ext uri="{FF2B5EF4-FFF2-40B4-BE49-F238E27FC236}">
              <a16:creationId xmlns:a16="http://schemas.microsoft.com/office/drawing/2014/main" id="{D5ADDEAF-9C14-4BAD-8DA9-754D1AB8427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0" name="AutoShape 20">
          <a:extLst>
            <a:ext uri="{FF2B5EF4-FFF2-40B4-BE49-F238E27FC236}">
              <a16:creationId xmlns:a16="http://schemas.microsoft.com/office/drawing/2014/main" id="{33955213-2061-4320-B25B-F5F3E16464F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1" name="AutoShape 18">
          <a:extLst>
            <a:ext uri="{FF2B5EF4-FFF2-40B4-BE49-F238E27FC236}">
              <a16:creationId xmlns:a16="http://schemas.microsoft.com/office/drawing/2014/main" id="{59ED240D-5DF4-4E44-93AE-551011AA54D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2" name="AutoShape 16">
          <a:extLst>
            <a:ext uri="{FF2B5EF4-FFF2-40B4-BE49-F238E27FC236}">
              <a16:creationId xmlns:a16="http://schemas.microsoft.com/office/drawing/2014/main" id="{78C22746-5220-4973-B97D-A4641DA1354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3" name="AutoShape 14">
          <a:extLst>
            <a:ext uri="{FF2B5EF4-FFF2-40B4-BE49-F238E27FC236}">
              <a16:creationId xmlns:a16="http://schemas.microsoft.com/office/drawing/2014/main" id="{AEFCBD62-972F-47D5-B4FE-762618DC72AF}"/>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4" name="AutoShape 12">
          <a:extLst>
            <a:ext uri="{FF2B5EF4-FFF2-40B4-BE49-F238E27FC236}">
              <a16:creationId xmlns:a16="http://schemas.microsoft.com/office/drawing/2014/main" id="{1E8FCFFF-0F85-4046-B120-6AD99AF9102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5" name="AutoShape 10">
          <a:extLst>
            <a:ext uri="{FF2B5EF4-FFF2-40B4-BE49-F238E27FC236}">
              <a16:creationId xmlns:a16="http://schemas.microsoft.com/office/drawing/2014/main" id="{E0D601E9-093B-4BA2-A796-DDBC775F58F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6" name="AutoShape 8">
          <a:extLst>
            <a:ext uri="{FF2B5EF4-FFF2-40B4-BE49-F238E27FC236}">
              <a16:creationId xmlns:a16="http://schemas.microsoft.com/office/drawing/2014/main" id="{0F5ADFFC-BCCC-4920-B2C4-3777D57EA8E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7" name="AutoShape 6">
          <a:extLst>
            <a:ext uri="{FF2B5EF4-FFF2-40B4-BE49-F238E27FC236}">
              <a16:creationId xmlns:a16="http://schemas.microsoft.com/office/drawing/2014/main" id="{D3FE2564-1B18-402F-B14E-F2E17243CD7D}"/>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8" name="AutoShape 4">
          <a:extLst>
            <a:ext uri="{FF2B5EF4-FFF2-40B4-BE49-F238E27FC236}">
              <a16:creationId xmlns:a16="http://schemas.microsoft.com/office/drawing/2014/main" id="{DC7A7BA3-EE14-4C14-B362-351323FF8E3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79" name="AutoShape 2">
          <a:extLst>
            <a:ext uri="{FF2B5EF4-FFF2-40B4-BE49-F238E27FC236}">
              <a16:creationId xmlns:a16="http://schemas.microsoft.com/office/drawing/2014/main" id="{C0991C62-E7BD-497F-BD56-F25AE170730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0" name="AutoShape 78">
          <a:extLst>
            <a:ext uri="{FF2B5EF4-FFF2-40B4-BE49-F238E27FC236}">
              <a16:creationId xmlns:a16="http://schemas.microsoft.com/office/drawing/2014/main" id="{044F339B-8AA7-43C7-912E-00EED7F1EB8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1" name="AutoShape 76">
          <a:extLst>
            <a:ext uri="{FF2B5EF4-FFF2-40B4-BE49-F238E27FC236}">
              <a16:creationId xmlns:a16="http://schemas.microsoft.com/office/drawing/2014/main" id="{D82CAA43-2CB3-439F-8CE8-41C5A63E745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2" name="AutoShape 74">
          <a:extLst>
            <a:ext uri="{FF2B5EF4-FFF2-40B4-BE49-F238E27FC236}">
              <a16:creationId xmlns:a16="http://schemas.microsoft.com/office/drawing/2014/main" id="{9656D026-84D2-4926-ABCF-B8953F3C566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3" name="AutoShape 72">
          <a:extLst>
            <a:ext uri="{FF2B5EF4-FFF2-40B4-BE49-F238E27FC236}">
              <a16:creationId xmlns:a16="http://schemas.microsoft.com/office/drawing/2014/main" id="{0C91F4CC-43C4-4CD9-BAA0-3F04AF048AA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4" name="AutoShape 70">
          <a:extLst>
            <a:ext uri="{FF2B5EF4-FFF2-40B4-BE49-F238E27FC236}">
              <a16:creationId xmlns:a16="http://schemas.microsoft.com/office/drawing/2014/main" id="{C821F924-7FB8-4EC0-A7FD-267BE9ACA74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5" name="AutoShape 68">
          <a:extLst>
            <a:ext uri="{FF2B5EF4-FFF2-40B4-BE49-F238E27FC236}">
              <a16:creationId xmlns:a16="http://schemas.microsoft.com/office/drawing/2014/main" id="{2E3AA80C-537A-4196-846C-5B91B717F92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6" name="AutoShape 66">
          <a:extLst>
            <a:ext uri="{FF2B5EF4-FFF2-40B4-BE49-F238E27FC236}">
              <a16:creationId xmlns:a16="http://schemas.microsoft.com/office/drawing/2014/main" id="{C0561940-1930-4C55-AF18-F826D3868D4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7" name="AutoShape 64">
          <a:extLst>
            <a:ext uri="{FF2B5EF4-FFF2-40B4-BE49-F238E27FC236}">
              <a16:creationId xmlns:a16="http://schemas.microsoft.com/office/drawing/2014/main" id="{FC19E97F-0038-4C2C-960B-0E1107A138A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8" name="AutoShape 62">
          <a:extLst>
            <a:ext uri="{FF2B5EF4-FFF2-40B4-BE49-F238E27FC236}">
              <a16:creationId xmlns:a16="http://schemas.microsoft.com/office/drawing/2014/main" id="{7524A26A-346A-4968-8403-A9C8D6410FA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89" name="AutoShape 60">
          <a:extLst>
            <a:ext uri="{FF2B5EF4-FFF2-40B4-BE49-F238E27FC236}">
              <a16:creationId xmlns:a16="http://schemas.microsoft.com/office/drawing/2014/main" id="{A6461BEB-EAF6-431D-B1DE-8F890C1309F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0" name="AutoShape 58">
          <a:extLst>
            <a:ext uri="{FF2B5EF4-FFF2-40B4-BE49-F238E27FC236}">
              <a16:creationId xmlns:a16="http://schemas.microsoft.com/office/drawing/2014/main" id="{75AD7325-0507-4AC8-8B33-E4BB012B4CA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1" name="AutoShape 56">
          <a:extLst>
            <a:ext uri="{FF2B5EF4-FFF2-40B4-BE49-F238E27FC236}">
              <a16:creationId xmlns:a16="http://schemas.microsoft.com/office/drawing/2014/main" id="{5B888574-C7AE-4A62-B3B7-2DA8C5C0D1A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2" name="AutoShape 54">
          <a:extLst>
            <a:ext uri="{FF2B5EF4-FFF2-40B4-BE49-F238E27FC236}">
              <a16:creationId xmlns:a16="http://schemas.microsoft.com/office/drawing/2014/main" id="{F3EFFB7C-DDBD-4C08-92F4-FB1739CA1EA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3" name="AutoShape 52">
          <a:extLst>
            <a:ext uri="{FF2B5EF4-FFF2-40B4-BE49-F238E27FC236}">
              <a16:creationId xmlns:a16="http://schemas.microsoft.com/office/drawing/2014/main" id="{03F933DA-1FB8-4479-8751-3E4A5C46F639}"/>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4" name="AutoShape 50">
          <a:extLst>
            <a:ext uri="{FF2B5EF4-FFF2-40B4-BE49-F238E27FC236}">
              <a16:creationId xmlns:a16="http://schemas.microsoft.com/office/drawing/2014/main" id="{DAA4525A-7E91-4EC1-AE0B-35D92FC15E8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5" name="AutoShape 48">
          <a:extLst>
            <a:ext uri="{FF2B5EF4-FFF2-40B4-BE49-F238E27FC236}">
              <a16:creationId xmlns:a16="http://schemas.microsoft.com/office/drawing/2014/main" id="{1150ED15-3404-4A6F-86E3-D3DB00708F3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6" name="AutoShape 46">
          <a:extLst>
            <a:ext uri="{FF2B5EF4-FFF2-40B4-BE49-F238E27FC236}">
              <a16:creationId xmlns:a16="http://schemas.microsoft.com/office/drawing/2014/main" id="{8E12CC42-085A-49A1-946D-14CD4F7C902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7" name="AutoShape 44">
          <a:extLst>
            <a:ext uri="{FF2B5EF4-FFF2-40B4-BE49-F238E27FC236}">
              <a16:creationId xmlns:a16="http://schemas.microsoft.com/office/drawing/2014/main" id="{598070D8-6BB4-48FC-B1A0-B2303FC446CC}"/>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8" name="AutoShape 42">
          <a:extLst>
            <a:ext uri="{FF2B5EF4-FFF2-40B4-BE49-F238E27FC236}">
              <a16:creationId xmlns:a16="http://schemas.microsoft.com/office/drawing/2014/main" id="{5D162CA2-86F2-4D0E-816C-3092118B6E5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99" name="AutoShape 40">
          <a:extLst>
            <a:ext uri="{FF2B5EF4-FFF2-40B4-BE49-F238E27FC236}">
              <a16:creationId xmlns:a16="http://schemas.microsoft.com/office/drawing/2014/main" id="{F33E6382-F55D-4C18-8ED7-AFAFE4D1D971}"/>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0" name="AutoShape 38">
          <a:extLst>
            <a:ext uri="{FF2B5EF4-FFF2-40B4-BE49-F238E27FC236}">
              <a16:creationId xmlns:a16="http://schemas.microsoft.com/office/drawing/2014/main" id="{023E41AB-FA62-4B38-B2C0-2F14B6EB8C6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1" name="AutoShape 36">
          <a:extLst>
            <a:ext uri="{FF2B5EF4-FFF2-40B4-BE49-F238E27FC236}">
              <a16:creationId xmlns:a16="http://schemas.microsoft.com/office/drawing/2014/main" id="{3A86E818-0CFC-404C-99DF-6F85A957004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2" name="AutoShape 34">
          <a:extLst>
            <a:ext uri="{FF2B5EF4-FFF2-40B4-BE49-F238E27FC236}">
              <a16:creationId xmlns:a16="http://schemas.microsoft.com/office/drawing/2014/main" id="{5AB379BF-3EE3-4055-A967-1DF7B796577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3" name="AutoShape 32">
          <a:extLst>
            <a:ext uri="{FF2B5EF4-FFF2-40B4-BE49-F238E27FC236}">
              <a16:creationId xmlns:a16="http://schemas.microsoft.com/office/drawing/2014/main" id="{E3638CA3-7D18-40E6-B92C-ED364D06EC0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4" name="AutoShape 30">
          <a:extLst>
            <a:ext uri="{FF2B5EF4-FFF2-40B4-BE49-F238E27FC236}">
              <a16:creationId xmlns:a16="http://schemas.microsoft.com/office/drawing/2014/main" id="{0C298281-3AE3-4B23-8418-4AC13DCEDDB5}"/>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5" name="AutoShape 28">
          <a:extLst>
            <a:ext uri="{FF2B5EF4-FFF2-40B4-BE49-F238E27FC236}">
              <a16:creationId xmlns:a16="http://schemas.microsoft.com/office/drawing/2014/main" id="{C04D816E-742D-49B8-A978-BF672C85AC56}"/>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6" name="AutoShape 26">
          <a:extLst>
            <a:ext uri="{FF2B5EF4-FFF2-40B4-BE49-F238E27FC236}">
              <a16:creationId xmlns:a16="http://schemas.microsoft.com/office/drawing/2014/main" id="{36C1E783-5560-48C5-BB42-7D892A76816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7" name="AutoShape 24">
          <a:extLst>
            <a:ext uri="{FF2B5EF4-FFF2-40B4-BE49-F238E27FC236}">
              <a16:creationId xmlns:a16="http://schemas.microsoft.com/office/drawing/2014/main" id="{C72FB347-4F20-41B0-9CA7-17593C26112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8" name="AutoShape 22">
          <a:extLst>
            <a:ext uri="{FF2B5EF4-FFF2-40B4-BE49-F238E27FC236}">
              <a16:creationId xmlns:a16="http://schemas.microsoft.com/office/drawing/2014/main" id="{09005FC3-C7D7-4805-A107-76EC792B189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09" name="AutoShape 20">
          <a:extLst>
            <a:ext uri="{FF2B5EF4-FFF2-40B4-BE49-F238E27FC236}">
              <a16:creationId xmlns:a16="http://schemas.microsoft.com/office/drawing/2014/main" id="{13353A23-0DD9-4949-8B9C-D65721864127}"/>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0" name="AutoShape 18">
          <a:extLst>
            <a:ext uri="{FF2B5EF4-FFF2-40B4-BE49-F238E27FC236}">
              <a16:creationId xmlns:a16="http://schemas.microsoft.com/office/drawing/2014/main" id="{71557FE4-9DCD-4EEB-A898-64D1F6865643}"/>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1" name="AutoShape 16">
          <a:extLst>
            <a:ext uri="{FF2B5EF4-FFF2-40B4-BE49-F238E27FC236}">
              <a16:creationId xmlns:a16="http://schemas.microsoft.com/office/drawing/2014/main" id="{02D9DEF1-F0B2-4C92-BAB2-E5AD7FF3D388}"/>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2" name="AutoShape 14">
          <a:extLst>
            <a:ext uri="{FF2B5EF4-FFF2-40B4-BE49-F238E27FC236}">
              <a16:creationId xmlns:a16="http://schemas.microsoft.com/office/drawing/2014/main" id="{8C8643F9-687E-491E-9360-EEC54557F6F0}"/>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3" name="AutoShape 12">
          <a:extLst>
            <a:ext uri="{FF2B5EF4-FFF2-40B4-BE49-F238E27FC236}">
              <a16:creationId xmlns:a16="http://schemas.microsoft.com/office/drawing/2014/main" id="{AC48C9B6-B0D1-4ED9-8251-70368A89B61F}"/>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4" name="AutoShape 10">
          <a:extLst>
            <a:ext uri="{FF2B5EF4-FFF2-40B4-BE49-F238E27FC236}">
              <a16:creationId xmlns:a16="http://schemas.microsoft.com/office/drawing/2014/main" id="{4DF18BF3-D2D0-4CB2-880E-D0C755B9D67A}"/>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5" name="AutoShape 8">
          <a:extLst>
            <a:ext uri="{FF2B5EF4-FFF2-40B4-BE49-F238E27FC236}">
              <a16:creationId xmlns:a16="http://schemas.microsoft.com/office/drawing/2014/main" id="{2AB8A6BF-32E9-4CE7-A95B-97B0D6DBDCDB}"/>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6" name="AutoShape 6">
          <a:extLst>
            <a:ext uri="{FF2B5EF4-FFF2-40B4-BE49-F238E27FC236}">
              <a16:creationId xmlns:a16="http://schemas.microsoft.com/office/drawing/2014/main" id="{183A26CA-68B7-43A3-8A0C-651F4AD47F72}"/>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7" name="AutoShape 4">
          <a:extLst>
            <a:ext uri="{FF2B5EF4-FFF2-40B4-BE49-F238E27FC236}">
              <a16:creationId xmlns:a16="http://schemas.microsoft.com/office/drawing/2014/main" id="{0200CF5D-730D-405B-B327-1DB52388D21E}"/>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1</xdr:row>
      <xdr:rowOff>0</xdr:rowOff>
    </xdr:from>
    <xdr:to>
      <xdr:col>3</xdr:col>
      <xdr:colOff>0</xdr:colOff>
      <xdr:row>3</xdr:row>
      <xdr:rowOff>0</xdr:rowOff>
    </xdr:to>
    <xdr:sp macro="" textlink="">
      <xdr:nvSpPr>
        <xdr:cNvPr id="118" name="AutoShape 2">
          <a:extLst>
            <a:ext uri="{FF2B5EF4-FFF2-40B4-BE49-F238E27FC236}">
              <a16:creationId xmlns:a16="http://schemas.microsoft.com/office/drawing/2014/main" id="{531C4A95-8CBB-4A2B-A4F3-2513614C9684}"/>
            </a:ext>
          </a:extLst>
        </xdr:cNvPr>
        <xdr:cNvSpPr>
          <a:spLocks noChangeArrowheads="1"/>
        </xdr:cNvSpPr>
      </xdr:nvSpPr>
      <xdr:spPr bwMode="auto">
        <a:xfrm>
          <a:off x="0" y="0"/>
          <a:ext cx="6481536" cy="6340929"/>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0.22051</cdr:y>
    </cdr:to>
    <cdr:sp macro="" textlink="">
      <cdr:nvSpPr>
        <cdr:cNvPr id="3" name="CuadroTexto 2"/>
        <cdr:cNvSpPr txBox="1"/>
      </cdr:nvSpPr>
      <cdr:spPr>
        <a:xfrm xmlns:a="http://schemas.openxmlformats.org/drawingml/2006/main">
          <a:off x="0" y="38726"/>
          <a:ext cx="8593629" cy="752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GESTION DE PROYECTOS Y PROMOCIÓN EMPRESARIAL  </a:t>
          </a:r>
        </a:p>
        <a:p xmlns:a="http://schemas.openxmlformats.org/drawingml/2006/main">
          <a:pPr algn="ctr"/>
          <a:r>
            <a:rPr lang="es-CO" sz="1400" b="1">
              <a:solidFill>
                <a:schemeClr val="tx1"/>
              </a:solidFill>
              <a:latin typeface="Arial Narrow" panose="020B0606020202030204" pitchFamily="34" charset="0"/>
            </a:rPr>
            <a:t>PAT ACUMULADO AL</a:t>
          </a:r>
          <a:r>
            <a:rPr lang="es-CO" sz="1400" b="1" baseline="0">
              <a:solidFill>
                <a:schemeClr val="tx1"/>
              </a:solidFill>
              <a:latin typeface="Arial Narrow" panose="020B0606020202030204" pitchFamily="34" charset="0"/>
            </a:rPr>
            <a:t> MES DE </a:t>
          </a:r>
          <a:r>
            <a:rPr lang="es-CO" sz="1400" b="1" baseline="0">
              <a:solidFill>
                <a:srgbClr val="FF0000"/>
              </a:solidFill>
              <a:latin typeface="Arial Narrow" panose="020B0606020202030204" pitchFamily="34" charset="0"/>
            </a:rPr>
            <a:t>MAYO DE 2024</a:t>
          </a:r>
          <a:endParaRPr lang="es-CO" sz="1400" b="1">
            <a:solidFill>
              <a:schemeClr val="tx1"/>
            </a:solidFill>
            <a:latin typeface="Arial Narrow" panose="020B0606020202030204"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0.22051</cdr:y>
    </cdr:to>
    <cdr:sp macro="" textlink="">
      <cdr:nvSpPr>
        <cdr:cNvPr id="3" name="CuadroTexto 2"/>
        <cdr:cNvSpPr txBox="1"/>
      </cdr:nvSpPr>
      <cdr:spPr>
        <a:xfrm xmlns:a="http://schemas.openxmlformats.org/drawingml/2006/main">
          <a:off x="0" y="38726"/>
          <a:ext cx="8593629" cy="7527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FERIAS, </a:t>
          </a:r>
          <a:r>
            <a:rPr lang="es-CO" sz="1400" b="1">
              <a:solidFill>
                <a:schemeClr val="tx1"/>
              </a:solidFill>
              <a:latin typeface="Arial Narrow" panose="020B0606020202030204" pitchFamily="34" charset="0"/>
              <a:ea typeface="+mn-ea"/>
              <a:cs typeface="+mn-cs"/>
            </a:rPr>
            <a:t>RUEDAS, MISIONES Y ENCUENTROS COMERCIALES</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s-CO" sz="1400" b="1">
              <a:solidFill>
                <a:schemeClr val="tx1"/>
              </a:solidFill>
              <a:latin typeface="Arial Narrow" panose="020B0606020202030204" pitchFamily="34" charset="0"/>
              <a:ea typeface="+mn-ea"/>
              <a:cs typeface="+mn-cs"/>
            </a:rPr>
            <a:t>PAT ACUMULADO AL</a:t>
          </a:r>
          <a:r>
            <a:rPr lang="es-CO" sz="1400" b="1" baseline="0">
              <a:solidFill>
                <a:schemeClr val="tx1"/>
              </a:solidFill>
              <a:latin typeface="Arial Narrow" panose="020B0606020202030204" pitchFamily="34" charset="0"/>
              <a:ea typeface="+mn-ea"/>
              <a:cs typeface="+mn-cs"/>
            </a:rPr>
            <a:t> MES DE </a:t>
          </a:r>
          <a:r>
            <a:rPr lang="es-CO" sz="1400" b="1" baseline="0">
              <a:solidFill>
                <a:srgbClr val="FF0000"/>
              </a:solidFill>
              <a:latin typeface="Arial Narrow" panose="020B0606020202030204" pitchFamily="34" charset="0"/>
              <a:ea typeface="+mn-ea"/>
              <a:cs typeface="+mn-cs"/>
            </a:rPr>
            <a:t>MAYO DE 2024</a:t>
          </a:r>
          <a:endParaRPr lang="es-CO" sz="1800" b="1">
            <a:solidFill>
              <a:schemeClr val="tx1"/>
            </a:solidFill>
            <a:latin typeface="Arial Narrow" panose="020B060602020203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0.23788</cdr:y>
    </cdr:to>
    <cdr:sp macro="" textlink="">
      <cdr:nvSpPr>
        <cdr:cNvPr id="3" name="CuadroTexto 2"/>
        <cdr:cNvSpPr txBox="1"/>
      </cdr:nvSpPr>
      <cdr:spPr>
        <a:xfrm xmlns:a="http://schemas.openxmlformats.org/drawingml/2006/main">
          <a:off x="0" y="41284"/>
          <a:ext cx="7771297" cy="8688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chemeClr val="tx1"/>
              </a:solidFill>
              <a:latin typeface="Arial Narrow" panose="020B0606020202030204" pitchFamily="34" charset="0"/>
            </a:rPr>
            <a:t>PROGRAMA DE SEGURIDAD, CONVIVENCIA Y PROMOCION CIUDADANA </a:t>
          </a:r>
        </a:p>
        <a:p xmlns:a="http://schemas.openxmlformats.org/drawingml/2006/main">
          <a:pPr algn="ctr"/>
          <a:r>
            <a:rPr lang="es-CO" sz="1400" b="1">
              <a:solidFill>
                <a:schemeClr val="tx1"/>
              </a:solidFill>
              <a:latin typeface="Arial Narrow" panose="020B0606020202030204" pitchFamily="34" charset="0"/>
            </a:rPr>
            <a:t>PAT ACUMULADO A</a:t>
          </a:r>
          <a:r>
            <a:rPr lang="es-CO" sz="1400" b="1">
              <a:solidFill>
                <a:srgbClr val="FF0000"/>
              </a:solidFill>
              <a:latin typeface="Arial Narrow" panose="020B0606020202030204" pitchFamily="34" charset="0"/>
            </a:rPr>
            <a:t> MAYO DE 2024</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736600</xdr:colOff>
      <xdr:row>15</xdr:row>
      <xdr:rowOff>165100</xdr:rowOff>
    </xdr:to>
    <xdr:sp macro="" textlink="">
      <xdr:nvSpPr>
        <xdr:cNvPr id="2" name="AutoShape 2">
          <a:extLst>
            <a:ext uri="{FF2B5EF4-FFF2-40B4-BE49-F238E27FC236}">
              <a16:creationId xmlns:a16="http://schemas.microsoft.com/office/drawing/2014/main" id="{7E1189EB-9F5D-476D-BEA5-2228B4A408D4}"/>
            </a:ext>
          </a:extLst>
        </xdr:cNvPr>
        <xdr:cNvSpPr>
          <a:spLocks noChangeArrowheads="1"/>
        </xdr:cNvSpPr>
      </xdr:nvSpPr>
      <xdr:spPr bwMode="auto">
        <a:xfrm>
          <a:off x="0" y="0"/>
          <a:ext cx="5607957" cy="5232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736600</xdr:colOff>
      <xdr:row>15</xdr:row>
      <xdr:rowOff>165100</xdr:rowOff>
    </xdr:to>
    <xdr:sp macro="" textlink="">
      <xdr:nvSpPr>
        <xdr:cNvPr id="3" name="AutoShape 2">
          <a:extLst>
            <a:ext uri="{FF2B5EF4-FFF2-40B4-BE49-F238E27FC236}">
              <a16:creationId xmlns:a16="http://schemas.microsoft.com/office/drawing/2014/main" id="{CAE2E0F0-0C03-4802-8674-E8573783B50A}"/>
            </a:ext>
          </a:extLst>
        </xdr:cNvPr>
        <xdr:cNvSpPr>
          <a:spLocks noChangeArrowheads="1"/>
        </xdr:cNvSpPr>
      </xdr:nvSpPr>
      <xdr:spPr bwMode="auto">
        <a:xfrm>
          <a:off x="0" y="0"/>
          <a:ext cx="5607957" cy="5232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736600</xdr:colOff>
      <xdr:row>15</xdr:row>
      <xdr:rowOff>165100</xdr:rowOff>
    </xdr:to>
    <xdr:sp macro="" textlink="">
      <xdr:nvSpPr>
        <xdr:cNvPr id="4" name="AutoShape 2">
          <a:extLst>
            <a:ext uri="{FF2B5EF4-FFF2-40B4-BE49-F238E27FC236}">
              <a16:creationId xmlns:a16="http://schemas.microsoft.com/office/drawing/2014/main" id="{990A75FF-2712-49BF-A57C-452C6200A862}"/>
            </a:ext>
          </a:extLst>
        </xdr:cNvPr>
        <xdr:cNvSpPr>
          <a:spLocks noChangeArrowheads="1"/>
        </xdr:cNvSpPr>
      </xdr:nvSpPr>
      <xdr:spPr bwMode="auto">
        <a:xfrm>
          <a:off x="0" y="0"/>
          <a:ext cx="5607957" cy="52324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11</xdr:col>
      <xdr:colOff>1333500</xdr:colOff>
      <xdr:row>1</xdr:row>
      <xdr:rowOff>77755</xdr:rowOff>
    </xdr:from>
    <xdr:to>
      <xdr:col>17</xdr:col>
      <xdr:colOff>1259115</xdr:colOff>
      <xdr:row>10</xdr:row>
      <xdr:rowOff>43543</xdr:rowOff>
    </xdr:to>
    <xdr:graphicFrame macro="">
      <xdr:nvGraphicFramePr>
        <xdr:cNvPr id="5" name="Gráfico 4">
          <a:extLst>
            <a:ext uri="{FF2B5EF4-FFF2-40B4-BE49-F238E27FC236}">
              <a16:creationId xmlns:a16="http://schemas.microsoft.com/office/drawing/2014/main" id="{BD2D77DE-814B-4B4E-A0DA-44E11E97D371}"/>
            </a:ext>
            <a:ext uri="{147F2762-F138-4A5C-976F-8EAC2B608ADB}">
              <a16:predDERef xmlns:a16="http://schemas.microsoft.com/office/drawing/2014/main" pred="{990A75FF-2712-49BF-A57C-452C6200A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0.17343</cdr:y>
    </cdr:to>
    <cdr:sp macro="" textlink="">
      <cdr:nvSpPr>
        <cdr:cNvPr id="3" name="CuadroTexto 2"/>
        <cdr:cNvSpPr txBox="1"/>
      </cdr:nvSpPr>
      <cdr:spPr>
        <a:xfrm xmlns:a="http://schemas.openxmlformats.org/drawingml/2006/main">
          <a:off x="0" y="52304"/>
          <a:ext cx="11159100" cy="788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chemeClr val="tx1"/>
              </a:solidFill>
              <a:latin typeface="Arial Narrow" panose="020B0606020202030204" pitchFamily="34" charset="0"/>
            </a:rPr>
            <a:t>DIRECCION DE CONTROL INTERNO</a:t>
          </a:r>
          <a:endParaRPr lang="es-CO" sz="1800" b="1" baseline="0">
            <a:solidFill>
              <a:schemeClr val="tx1"/>
            </a:solidFill>
            <a:latin typeface="Arial Narrow" panose="020B0606020202030204" pitchFamily="34" charset="0"/>
          </a:endParaRPr>
        </a:p>
        <a:p xmlns:a="http://schemas.openxmlformats.org/drawingml/2006/main">
          <a:pPr algn="ctr"/>
          <a:r>
            <a:rPr lang="es-CO" sz="1800" b="1">
              <a:solidFill>
                <a:schemeClr val="tx1"/>
              </a:solidFill>
              <a:latin typeface="Arial Narrow" panose="020B0606020202030204" pitchFamily="34" charset="0"/>
            </a:rPr>
            <a:t>SEGUIMIENTO PAT ACUMULADO AL MES DE</a:t>
          </a:r>
          <a:r>
            <a:rPr lang="es-CO" sz="1800" b="1" baseline="0">
              <a:solidFill>
                <a:schemeClr val="tx1"/>
              </a:solidFill>
              <a:latin typeface="Arial Narrow" panose="020B0606020202030204" pitchFamily="34" charset="0"/>
            </a:rPr>
            <a:t> </a:t>
          </a:r>
          <a:r>
            <a:rPr lang="es-CO" sz="1800" b="1" baseline="0">
              <a:solidFill>
                <a:srgbClr val="FF0000"/>
              </a:solidFill>
              <a:latin typeface="Arial Narrow" panose="020B0606020202030204" pitchFamily="34" charset="0"/>
            </a:rPr>
            <a:t>MARZO DE 2024</a:t>
          </a:r>
          <a:endParaRPr lang="es-CO" sz="1600" b="1">
            <a:solidFill>
              <a:schemeClr val="tx1"/>
            </a:solidFill>
            <a:latin typeface="Arial Narrow" panose="020B0606020202030204" pitchFamily="34" charset="0"/>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375684</xdr:colOff>
      <xdr:row>8</xdr:row>
      <xdr:rowOff>42261</xdr:rowOff>
    </xdr:from>
    <xdr:to>
      <xdr:col>1</xdr:col>
      <xdr:colOff>1077963</xdr:colOff>
      <xdr:row>10</xdr:row>
      <xdr:rowOff>68762</xdr:rowOff>
    </xdr:to>
    <xdr:sp macro="" textlink="">
      <xdr:nvSpPr>
        <xdr:cNvPr id="19" name="CustomShape 1">
          <a:extLst>
            <a:ext uri="{FF2B5EF4-FFF2-40B4-BE49-F238E27FC236}">
              <a16:creationId xmlns:a16="http://schemas.microsoft.com/office/drawing/2014/main" id="{00000000-0008-0000-0C00-000013000000}"/>
            </a:ext>
          </a:extLst>
        </xdr:cNvPr>
        <xdr:cNvSpPr/>
      </xdr:nvSpPr>
      <xdr:spPr>
        <a:xfrm>
          <a:off x="1926265" y="2478889"/>
          <a:ext cx="702279" cy="919931"/>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385726</xdr:colOff>
      <xdr:row>8</xdr:row>
      <xdr:rowOff>125523</xdr:rowOff>
    </xdr:from>
    <xdr:to>
      <xdr:col>3</xdr:col>
      <xdr:colOff>1020726</xdr:colOff>
      <xdr:row>10</xdr:row>
      <xdr:rowOff>179324</xdr:rowOff>
    </xdr:to>
    <xdr:sp macro="" textlink="">
      <xdr:nvSpPr>
        <xdr:cNvPr id="25" name="CustomShape 1">
          <a:extLst>
            <a:ext uri="{FF2B5EF4-FFF2-40B4-BE49-F238E27FC236}">
              <a16:creationId xmlns:a16="http://schemas.microsoft.com/office/drawing/2014/main" id="{00000000-0008-0000-0C00-000019000000}"/>
            </a:ext>
          </a:extLst>
        </xdr:cNvPr>
        <xdr:cNvSpPr/>
      </xdr:nvSpPr>
      <xdr:spPr>
        <a:xfrm>
          <a:off x="4808575" y="2562151"/>
          <a:ext cx="635000" cy="947231"/>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406106</xdr:colOff>
      <xdr:row>2</xdr:row>
      <xdr:rowOff>251046</xdr:rowOff>
    </xdr:from>
    <xdr:to>
      <xdr:col>3</xdr:col>
      <xdr:colOff>1041106</xdr:colOff>
      <xdr:row>6</xdr:row>
      <xdr:rowOff>120254</xdr:rowOff>
    </xdr:to>
    <xdr:sp macro="" textlink="">
      <xdr:nvSpPr>
        <xdr:cNvPr id="11" name="CustomShape 1">
          <a:extLst>
            <a:ext uri="{FF2B5EF4-FFF2-40B4-BE49-F238E27FC236}">
              <a16:creationId xmlns:a16="http://schemas.microsoft.com/office/drawing/2014/main" id="{00000000-0008-0000-0C00-00000B000000}"/>
            </a:ext>
          </a:extLst>
        </xdr:cNvPr>
        <xdr:cNvSpPr/>
      </xdr:nvSpPr>
      <xdr:spPr>
        <a:xfrm>
          <a:off x="4828955" y="1041104"/>
          <a:ext cx="635000" cy="947231"/>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332270</xdr:colOff>
      <xdr:row>2</xdr:row>
      <xdr:rowOff>162441</xdr:rowOff>
    </xdr:from>
    <xdr:to>
      <xdr:col>1</xdr:col>
      <xdr:colOff>967270</xdr:colOff>
      <xdr:row>6</xdr:row>
      <xdr:rowOff>31649</xdr:rowOff>
    </xdr:to>
    <xdr:sp macro="" textlink="">
      <xdr:nvSpPr>
        <xdr:cNvPr id="12" name="CustomShape 1">
          <a:extLst>
            <a:ext uri="{FF2B5EF4-FFF2-40B4-BE49-F238E27FC236}">
              <a16:creationId xmlns:a16="http://schemas.microsoft.com/office/drawing/2014/main" id="{00000000-0008-0000-0C00-00000C000000}"/>
            </a:ext>
          </a:extLst>
        </xdr:cNvPr>
        <xdr:cNvSpPr/>
      </xdr:nvSpPr>
      <xdr:spPr>
        <a:xfrm>
          <a:off x="1882851" y="952499"/>
          <a:ext cx="635000" cy="947231"/>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406105</xdr:colOff>
      <xdr:row>13</xdr:row>
      <xdr:rowOff>104587</xdr:rowOff>
    </xdr:from>
    <xdr:to>
      <xdr:col>1</xdr:col>
      <xdr:colOff>1016000</xdr:colOff>
      <xdr:row>16</xdr:row>
      <xdr:rowOff>192094</xdr:rowOff>
    </xdr:to>
    <xdr:sp macro="" textlink="">
      <xdr:nvSpPr>
        <xdr:cNvPr id="13" name="CustomShape 1">
          <a:extLst>
            <a:ext uri="{FF2B5EF4-FFF2-40B4-BE49-F238E27FC236}">
              <a16:creationId xmlns:a16="http://schemas.microsoft.com/office/drawing/2014/main" id="{00000000-0008-0000-0C00-00000D000000}"/>
            </a:ext>
          </a:extLst>
        </xdr:cNvPr>
        <xdr:cNvSpPr/>
      </xdr:nvSpPr>
      <xdr:spPr>
        <a:xfrm>
          <a:off x="1952517" y="4519705"/>
          <a:ext cx="609895" cy="670213"/>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398722</xdr:colOff>
      <xdr:row>17</xdr:row>
      <xdr:rowOff>140435</xdr:rowOff>
    </xdr:from>
    <xdr:to>
      <xdr:col>1</xdr:col>
      <xdr:colOff>1008617</xdr:colOff>
      <xdr:row>21</xdr:row>
      <xdr:rowOff>898</xdr:rowOff>
    </xdr:to>
    <xdr:sp macro="" textlink="">
      <xdr:nvSpPr>
        <xdr:cNvPr id="14" name="CustomShape 1">
          <a:extLst>
            <a:ext uri="{FF2B5EF4-FFF2-40B4-BE49-F238E27FC236}">
              <a16:creationId xmlns:a16="http://schemas.microsoft.com/office/drawing/2014/main" id="{00000000-0008-0000-0C00-00000E000000}"/>
            </a:ext>
          </a:extLst>
        </xdr:cNvPr>
        <xdr:cNvSpPr/>
      </xdr:nvSpPr>
      <xdr:spPr>
        <a:xfrm>
          <a:off x="1945134" y="5556611"/>
          <a:ext cx="609895" cy="667287"/>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354332</xdr:colOff>
      <xdr:row>22</xdr:row>
      <xdr:rowOff>139784</xdr:rowOff>
    </xdr:from>
    <xdr:to>
      <xdr:col>1</xdr:col>
      <xdr:colOff>964227</xdr:colOff>
      <xdr:row>26</xdr:row>
      <xdr:rowOff>29913</xdr:rowOff>
    </xdr:to>
    <xdr:sp macro="" textlink="">
      <xdr:nvSpPr>
        <xdr:cNvPr id="15" name="CustomShape 1">
          <a:extLst>
            <a:ext uri="{FF2B5EF4-FFF2-40B4-BE49-F238E27FC236}">
              <a16:creationId xmlns:a16="http://schemas.microsoft.com/office/drawing/2014/main" id="{00000000-0008-0000-0C00-00000F000000}"/>
            </a:ext>
          </a:extLst>
        </xdr:cNvPr>
        <xdr:cNvSpPr/>
      </xdr:nvSpPr>
      <xdr:spPr>
        <a:xfrm>
          <a:off x="1900744" y="6564490"/>
          <a:ext cx="609895" cy="6670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369186</xdr:colOff>
      <xdr:row>27</xdr:row>
      <xdr:rowOff>174331</xdr:rowOff>
    </xdr:from>
    <xdr:to>
      <xdr:col>1</xdr:col>
      <xdr:colOff>979081</xdr:colOff>
      <xdr:row>31</xdr:row>
      <xdr:rowOff>31651</xdr:rowOff>
    </xdr:to>
    <xdr:sp macro="" textlink="">
      <xdr:nvSpPr>
        <xdr:cNvPr id="16" name="CustomShape 1">
          <a:extLst>
            <a:ext uri="{FF2B5EF4-FFF2-40B4-BE49-F238E27FC236}">
              <a16:creationId xmlns:a16="http://schemas.microsoft.com/office/drawing/2014/main" id="{00000000-0008-0000-0C00-000010000000}"/>
            </a:ext>
          </a:extLst>
        </xdr:cNvPr>
        <xdr:cNvSpPr/>
      </xdr:nvSpPr>
      <xdr:spPr>
        <a:xfrm>
          <a:off x="1915598" y="7577684"/>
          <a:ext cx="609895" cy="664143"/>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421867</xdr:colOff>
      <xdr:row>198</xdr:row>
      <xdr:rowOff>166687</xdr:rowOff>
    </xdr:from>
    <xdr:to>
      <xdr:col>2</xdr:col>
      <xdr:colOff>1095374</xdr:colOff>
      <xdr:row>201</xdr:row>
      <xdr:rowOff>169533</xdr:rowOff>
    </xdr:to>
    <xdr:sp macro="" textlink="">
      <xdr:nvSpPr>
        <xdr:cNvPr id="5" name="CustomShape 1">
          <a:extLst>
            <a:ext uri="{FF2B5EF4-FFF2-40B4-BE49-F238E27FC236}">
              <a16:creationId xmlns:a16="http://schemas.microsoft.com/office/drawing/2014/main" id="{00000000-0008-0000-0D00-000005000000}"/>
            </a:ext>
          </a:extLst>
        </xdr:cNvPr>
        <xdr:cNvSpPr/>
      </xdr:nvSpPr>
      <xdr:spPr>
        <a:xfrm>
          <a:off x="6160680" y="82423000"/>
          <a:ext cx="673507" cy="598158"/>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xdr:col>
      <xdr:colOff>445876</xdr:colOff>
      <xdr:row>189</xdr:row>
      <xdr:rowOff>351054</xdr:rowOff>
    </xdr:from>
    <xdr:to>
      <xdr:col>2</xdr:col>
      <xdr:colOff>1135258</xdr:colOff>
      <xdr:row>191</xdr:row>
      <xdr:rowOff>519170</xdr:rowOff>
    </xdr:to>
    <xdr:sp macro="" textlink="">
      <xdr:nvSpPr>
        <xdr:cNvPr id="7" name="CustomShape 1">
          <a:extLst>
            <a:ext uri="{FF2B5EF4-FFF2-40B4-BE49-F238E27FC236}">
              <a16:creationId xmlns:a16="http://schemas.microsoft.com/office/drawing/2014/main" id="{00000000-0008-0000-0D00-000007000000}"/>
            </a:ext>
          </a:extLst>
        </xdr:cNvPr>
        <xdr:cNvSpPr/>
      </xdr:nvSpPr>
      <xdr:spPr>
        <a:xfrm>
          <a:off x="6184395" y="83293029"/>
          <a:ext cx="689382" cy="1140215"/>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xdr:col>
      <xdr:colOff>452437</xdr:colOff>
      <xdr:row>194</xdr:row>
      <xdr:rowOff>111126</xdr:rowOff>
    </xdr:from>
    <xdr:to>
      <xdr:col>2</xdr:col>
      <xdr:colOff>1125944</xdr:colOff>
      <xdr:row>197</xdr:row>
      <xdr:rowOff>113971</xdr:rowOff>
    </xdr:to>
    <xdr:sp macro="" textlink="">
      <xdr:nvSpPr>
        <xdr:cNvPr id="12" name="CustomShape 1">
          <a:extLst>
            <a:ext uri="{FF2B5EF4-FFF2-40B4-BE49-F238E27FC236}">
              <a16:creationId xmlns:a16="http://schemas.microsoft.com/office/drawing/2014/main" id="{00000000-0008-0000-0D00-00000C000000}"/>
            </a:ext>
          </a:extLst>
        </xdr:cNvPr>
        <xdr:cNvSpPr/>
      </xdr:nvSpPr>
      <xdr:spPr>
        <a:xfrm>
          <a:off x="6191250" y="81359376"/>
          <a:ext cx="673507" cy="598158"/>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xdr:col>
      <xdr:colOff>476250</xdr:colOff>
      <xdr:row>203</xdr:row>
      <xdr:rowOff>174625</xdr:rowOff>
    </xdr:from>
    <xdr:to>
      <xdr:col>2</xdr:col>
      <xdr:colOff>1149757</xdr:colOff>
      <xdr:row>206</xdr:row>
      <xdr:rowOff>177470</xdr:rowOff>
    </xdr:to>
    <xdr:sp macro="" textlink="">
      <xdr:nvSpPr>
        <xdr:cNvPr id="13" name="CustomShape 1">
          <a:extLst>
            <a:ext uri="{FF2B5EF4-FFF2-40B4-BE49-F238E27FC236}">
              <a16:creationId xmlns:a16="http://schemas.microsoft.com/office/drawing/2014/main" id="{00000000-0008-0000-0D00-00000D000000}"/>
            </a:ext>
          </a:extLst>
        </xdr:cNvPr>
        <xdr:cNvSpPr/>
      </xdr:nvSpPr>
      <xdr:spPr>
        <a:xfrm>
          <a:off x="6215063" y="83423125"/>
          <a:ext cx="673507" cy="598158"/>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xdr:col>
      <xdr:colOff>388938</xdr:colOff>
      <xdr:row>209</xdr:row>
      <xdr:rowOff>7938</xdr:rowOff>
    </xdr:from>
    <xdr:to>
      <xdr:col>2</xdr:col>
      <xdr:colOff>1062445</xdr:colOff>
      <xdr:row>212</xdr:row>
      <xdr:rowOff>10783</xdr:rowOff>
    </xdr:to>
    <xdr:sp macro="" textlink="">
      <xdr:nvSpPr>
        <xdr:cNvPr id="14" name="CustomShape 1">
          <a:extLst>
            <a:ext uri="{FF2B5EF4-FFF2-40B4-BE49-F238E27FC236}">
              <a16:creationId xmlns:a16="http://schemas.microsoft.com/office/drawing/2014/main" id="{00000000-0008-0000-0D00-00000E000000}"/>
            </a:ext>
          </a:extLst>
        </xdr:cNvPr>
        <xdr:cNvSpPr/>
      </xdr:nvSpPr>
      <xdr:spPr>
        <a:xfrm>
          <a:off x="6127751" y="84447063"/>
          <a:ext cx="673507" cy="598158"/>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xdr:col>
      <xdr:colOff>373062</xdr:colOff>
      <xdr:row>184</xdr:row>
      <xdr:rowOff>15876</xdr:rowOff>
    </xdr:from>
    <xdr:to>
      <xdr:col>2</xdr:col>
      <xdr:colOff>1062444</xdr:colOff>
      <xdr:row>186</xdr:row>
      <xdr:rowOff>186443</xdr:rowOff>
    </xdr:to>
    <xdr:sp macro="" textlink="">
      <xdr:nvSpPr>
        <xdr:cNvPr id="15" name="CustomShape 1">
          <a:extLst>
            <a:ext uri="{FF2B5EF4-FFF2-40B4-BE49-F238E27FC236}">
              <a16:creationId xmlns:a16="http://schemas.microsoft.com/office/drawing/2014/main" id="{00000000-0008-0000-0D00-00000F000000}"/>
            </a:ext>
          </a:extLst>
        </xdr:cNvPr>
        <xdr:cNvSpPr/>
      </xdr:nvSpPr>
      <xdr:spPr>
        <a:xfrm>
          <a:off x="6111875" y="79279751"/>
          <a:ext cx="689382" cy="567442"/>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14</xdr:col>
      <xdr:colOff>25742</xdr:colOff>
      <xdr:row>2</xdr:row>
      <xdr:rowOff>148318</xdr:rowOff>
    </xdr:from>
    <xdr:to>
      <xdr:col>24</xdr:col>
      <xdr:colOff>342900</xdr:colOff>
      <xdr:row>11</xdr:row>
      <xdr:rowOff>190500</xdr:rowOff>
    </xdr:to>
    <xdr:graphicFrame macro="">
      <xdr:nvGraphicFramePr>
        <xdr:cNvPr id="16" name="Gráfico 15">
          <a:extLst>
            <a:ext uri="{FF2B5EF4-FFF2-40B4-BE49-F238E27FC236}">
              <a16:creationId xmlns:a16="http://schemas.microsoft.com/office/drawing/2014/main" id="{00000000-0008-0000-0D00-000010000000}"/>
            </a:ext>
            <a:ext uri="{147F2762-F138-4A5C-976F-8EAC2B608ADB}">
              <a16:predDERef xmlns:a16="http://schemas.microsoft.com/office/drawing/2014/main" pred="{00000000-0008-0000-0D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1739901</xdr:colOff>
      <xdr:row>15</xdr:row>
      <xdr:rowOff>243114</xdr:rowOff>
    </xdr:from>
    <xdr:to>
      <xdr:col>24</xdr:col>
      <xdr:colOff>431800</xdr:colOff>
      <xdr:row>22</xdr:row>
      <xdr:rowOff>533400</xdr:rowOff>
    </xdr:to>
    <xdr:graphicFrame macro="">
      <xdr:nvGraphicFramePr>
        <xdr:cNvPr id="17" name="Gráfico 16">
          <a:extLst>
            <a:ext uri="{FF2B5EF4-FFF2-40B4-BE49-F238E27FC236}">
              <a16:creationId xmlns:a16="http://schemas.microsoft.com/office/drawing/2014/main" id="{00000000-0008-0000-0D00-000011000000}"/>
            </a:ext>
            <a:ext uri="{147F2762-F138-4A5C-976F-8EAC2B608ADB}">
              <a16:predDERef xmlns:a16="http://schemas.microsoft.com/office/drawing/2014/main" pre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1810658</xdr:colOff>
      <xdr:row>28</xdr:row>
      <xdr:rowOff>160111</xdr:rowOff>
    </xdr:from>
    <xdr:to>
      <xdr:col>23</xdr:col>
      <xdr:colOff>553358</xdr:colOff>
      <xdr:row>36</xdr:row>
      <xdr:rowOff>344714</xdr:rowOff>
    </xdr:to>
    <xdr:graphicFrame macro="">
      <xdr:nvGraphicFramePr>
        <xdr:cNvPr id="18" name="Gráfico 17">
          <a:extLst>
            <a:ext uri="{FF2B5EF4-FFF2-40B4-BE49-F238E27FC236}">
              <a16:creationId xmlns:a16="http://schemas.microsoft.com/office/drawing/2014/main" id="{00000000-0008-0000-0D00-000012000000}"/>
            </a:ext>
            <a:ext uri="{147F2762-F138-4A5C-976F-8EAC2B608ADB}">
              <a16:predDERef xmlns:a16="http://schemas.microsoft.com/office/drawing/2014/main" pre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647701</xdr:colOff>
      <xdr:row>39</xdr:row>
      <xdr:rowOff>43543</xdr:rowOff>
    </xdr:from>
    <xdr:to>
      <xdr:col>22</xdr:col>
      <xdr:colOff>390072</xdr:colOff>
      <xdr:row>49</xdr:row>
      <xdr:rowOff>337457</xdr:rowOff>
    </xdr:to>
    <xdr:graphicFrame macro="">
      <xdr:nvGraphicFramePr>
        <xdr:cNvPr id="19" name="Gráfico 18">
          <a:extLst>
            <a:ext uri="{FF2B5EF4-FFF2-40B4-BE49-F238E27FC236}">
              <a16:creationId xmlns:a16="http://schemas.microsoft.com/office/drawing/2014/main" id="{00000000-0008-0000-0D00-000013000000}"/>
            </a:ext>
            <a:ext uri="{147F2762-F138-4A5C-976F-8EAC2B608ADB}">
              <a16:predDERef xmlns:a16="http://schemas.microsoft.com/office/drawing/2014/main" pre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653143</xdr:colOff>
      <xdr:row>50</xdr:row>
      <xdr:rowOff>261258</xdr:rowOff>
    </xdr:from>
    <xdr:to>
      <xdr:col>24</xdr:col>
      <xdr:colOff>664028</xdr:colOff>
      <xdr:row>62</xdr:row>
      <xdr:rowOff>195943</xdr:rowOff>
    </xdr:to>
    <xdr:graphicFrame macro="">
      <xdr:nvGraphicFramePr>
        <xdr:cNvPr id="20" name="Gráfico 19">
          <a:extLst>
            <a:ext uri="{FF2B5EF4-FFF2-40B4-BE49-F238E27FC236}">
              <a16:creationId xmlns:a16="http://schemas.microsoft.com/office/drawing/2014/main" id="{00000000-0008-0000-0D00-000014000000}"/>
            </a:ext>
            <a:ext uri="{147F2762-F138-4A5C-976F-8EAC2B608ADB}">
              <a16:predDERef xmlns:a16="http://schemas.microsoft.com/office/drawing/2014/main" pre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0</xdr:colOff>
      <xdr:row>63</xdr:row>
      <xdr:rowOff>0</xdr:rowOff>
    </xdr:from>
    <xdr:to>
      <xdr:col>25</xdr:col>
      <xdr:colOff>10885</xdr:colOff>
      <xdr:row>72</xdr:row>
      <xdr:rowOff>381000</xdr:rowOff>
    </xdr:to>
    <xdr:graphicFrame macro="">
      <xdr:nvGraphicFramePr>
        <xdr:cNvPr id="21" name="Gráfico 20">
          <a:extLst>
            <a:ext uri="{FF2B5EF4-FFF2-40B4-BE49-F238E27FC236}">
              <a16:creationId xmlns:a16="http://schemas.microsoft.com/office/drawing/2014/main" id="{00000000-0008-0000-0D00-000015000000}"/>
            </a:ext>
            <a:ext uri="{147F2762-F138-4A5C-976F-8EAC2B608ADB}">
              <a16:predDERef xmlns:a16="http://schemas.microsoft.com/office/drawing/2014/main" pred="{00000000-0008-0000-0D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23327</xdr:colOff>
      <xdr:row>71</xdr:row>
      <xdr:rowOff>46652</xdr:rowOff>
    </xdr:from>
    <xdr:to>
      <xdr:col>25</xdr:col>
      <xdr:colOff>34212</xdr:colOff>
      <xdr:row>79</xdr:row>
      <xdr:rowOff>371475</xdr:rowOff>
    </xdr:to>
    <xdr:graphicFrame macro="">
      <xdr:nvGraphicFramePr>
        <xdr:cNvPr id="22" name="Gráfico 21">
          <a:extLst>
            <a:ext uri="{FF2B5EF4-FFF2-40B4-BE49-F238E27FC236}">
              <a16:creationId xmlns:a16="http://schemas.microsoft.com/office/drawing/2014/main" id="{00000000-0008-0000-0D00-000016000000}"/>
            </a:ext>
            <a:ext uri="{147F2762-F138-4A5C-976F-8EAC2B608ADB}">
              <a16:predDERef xmlns:a16="http://schemas.microsoft.com/office/drawing/2014/main" pred="{00000000-0008-0000-0D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676275</xdr:colOff>
      <xdr:row>80</xdr:row>
      <xdr:rowOff>247650</xdr:rowOff>
    </xdr:from>
    <xdr:to>
      <xdr:col>24</xdr:col>
      <xdr:colOff>687160</xdr:colOff>
      <xdr:row>91</xdr:row>
      <xdr:rowOff>257175</xdr:rowOff>
    </xdr:to>
    <xdr:graphicFrame macro="">
      <xdr:nvGraphicFramePr>
        <xdr:cNvPr id="23" name="Gráfico 22">
          <a:extLst>
            <a:ext uri="{FF2B5EF4-FFF2-40B4-BE49-F238E27FC236}">
              <a16:creationId xmlns:a16="http://schemas.microsoft.com/office/drawing/2014/main" id="{00000000-0008-0000-0D00-000017000000}"/>
            </a:ext>
            <a:ext uri="{147F2762-F138-4A5C-976F-8EAC2B608ADB}">
              <a16:predDERef xmlns:a16="http://schemas.microsoft.com/office/drawing/2014/main" pred="{00000000-0008-0000-0D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12700</xdr:colOff>
      <xdr:row>96</xdr:row>
      <xdr:rowOff>130175</xdr:rowOff>
    </xdr:from>
    <xdr:to>
      <xdr:col>26</xdr:col>
      <xdr:colOff>279400</xdr:colOff>
      <xdr:row>107</xdr:row>
      <xdr:rowOff>114300</xdr:rowOff>
    </xdr:to>
    <xdr:graphicFrame macro="">
      <xdr:nvGraphicFramePr>
        <xdr:cNvPr id="24" name="Gráfico 23">
          <a:extLst>
            <a:ext uri="{FF2B5EF4-FFF2-40B4-BE49-F238E27FC236}">
              <a16:creationId xmlns:a16="http://schemas.microsoft.com/office/drawing/2014/main" id="{00000000-0008-0000-0D00-000018000000}"/>
            </a:ext>
            <a:ext uri="{147F2762-F138-4A5C-976F-8EAC2B608ADB}">
              <a16:predDERef xmlns:a16="http://schemas.microsoft.com/office/drawing/2014/main" pred="{00000000-0008-0000-0D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14</xdr:col>
      <xdr:colOff>0</xdr:colOff>
      <xdr:row>107</xdr:row>
      <xdr:rowOff>258234</xdr:rowOff>
    </xdr:from>
    <xdr:to>
      <xdr:col>26</xdr:col>
      <xdr:colOff>190499</xdr:colOff>
      <xdr:row>116</xdr:row>
      <xdr:rowOff>206375</xdr:rowOff>
    </xdr:to>
    <xdr:graphicFrame macro="">
      <xdr:nvGraphicFramePr>
        <xdr:cNvPr id="25" name="Gráfico 24">
          <a:extLst>
            <a:ext uri="{FF2B5EF4-FFF2-40B4-BE49-F238E27FC236}">
              <a16:creationId xmlns:a16="http://schemas.microsoft.com/office/drawing/2014/main" id="{00000000-0008-0000-0D00-000019000000}"/>
            </a:ext>
            <a:ext uri="{147F2762-F138-4A5C-976F-8EAC2B608ADB}">
              <a16:predDERef xmlns:a16="http://schemas.microsoft.com/office/drawing/2014/main" pred="{00000000-0008-0000-0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1108528</xdr:colOff>
      <xdr:row>117</xdr:row>
      <xdr:rowOff>281213</xdr:rowOff>
    </xdr:from>
    <xdr:to>
      <xdr:col>29</xdr:col>
      <xdr:colOff>172659</xdr:colOff>
      <xdr:row>126</xdr:row>
      <xdr:rowOff>288472</xdr:rowOff>
    </xdr:to>
    <xdr:graphicFrame macro="">
      <xdr:nvGraphicFramePr>
        <xdr:cNvPr id="26" name="Gráfico 25">
          <a:extLst>
            <a:ext uri="{FF2B5EF4-FFF2-40B4-BE49-F238E27FC236}">
              <a16:creationId xmlns:a16="http://schemas.microsoft.com/office/drawing/2014/main" id="{00000000-0008-0000-0D00-00001A000000}"/>
            </a:ext>
            <a:ext uri="{147F2762-F138-4A5C-976F-8EAC2B608ADB}">
              <a16:predDERef xmlns:a16="http://schemas.microsoft.com/office/drawing/2014/main" pred="{00000000-0008-0000-0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1732190</xdr:colOff>
      <xdr:row>127</xdr:row>
      <xdr:rowOff>447674</xdr:rowOff>
    </xdr:from>
    <xdr:to>
      <xdr:col>24</xdr:col>
      <xdr:colOff>687160</xdr:colOff>
      <xdr:row>138</xdr:row>
      <xdr:rowOff>262617</xdr:rowOff>
    </xdr:to>
    <xdr:graphicFrame macro="">
      <xdr:nvGraphicFramePr>
        <xdr:cNvPr id="27" name="Gráfico 26">
          <a:extLst>
            <a:ext uri="{FF2B5EF4-FFF2-40B4-BE49-F238E27FC236}">
              <a16:creationId xmlns:a16="http://schemas.microsoft.com/office/drawing/2014/main" id="{00000000-0008-0000-0D00-00001B000000}"/>
            </a:ext>
            <a:ext uri="{147F2762-F138-4A5C-976F-8EAC2B608ADB}">
              <a16:predDERef xmlns:a16="http://schemas.microsoft.com/office/drawing/2014/main" pred="{00000000-0008-0000-0D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1665515</xdr:colOff>
      <xdr:row>138</xdr:row>
      <xdr:rowOff>381000</xdr:rowOff>
    </xdr:from>
    <xdr:to>
      <xdr:col>24</xdr:col>
      <xdr:colOff>620485</xdr:colOff>
      <xdr:row>148</xdr:row>
      <xdr:rowOff>225878</xdr:rowOff>
    </xdr:to>
    <xdr:graphicFrame macro="">
      <xdr:nvGraphicFramePr>
        <xdr:cNvPr id="28" name="Gráfico 27">
          <a:extLst>
            <a:ext uri="{FF2B5EF4-FFF2-40B4-BE49-F238E27FC236}">
              <a16:creationId xmlns:a16="http://schemas.microsoft.com/office/drawing/2014/main" id="{00000000-0008-0000-0D00-00001C000000}"/>
            </a:ext>
            <a:ext uri="{147F2762-F138-4A5C-976F-8EAC2B608ADB}">
              <a16:predDERef xmlns:a16="http://schemas.microsoft.com/office/drawing/2014/main" pred="{00000000-0008-0000-0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224258</xdr:colOff>
      <xdr:row>162</xdr:row>
      <xdr:rowOff>85530</xdr:rowOff>
    </xdr:from>
    <xdr:to>
      <xdr:col>21</xdr:col>
      <xdr:colOff>544285</xdr:colOff>
      <xdr:row>173</xdr:row>
      <xdr:rowOff>185058</xdr:rowOff>
    </xdr:to>
    <xdr:graphicFrame macro="">
      <xdr:nvGraphicFramePr>
        <xdr:cNvPr id="29" name="Gráfico 28">
          <a:extLst>
            <a:ext uri="{FF2B5EF4-FFF2-40B4-BE49-F238E27FC236}">
              <a16:creationId xmlns:a16="http://schemas.microsoft.com/office/drawing/2014/main" id="{00000000-0008-0000-0D00-00001D000000}"/>
            </a:ext>
            <a:ext uri="{147F2762-F138-4A5C-976F-8EAC2B608ADB}">
              <a16:predDERef xmlns:a16="http://schemas.microsoft.com/office/drawing/2014/main" pred="{00000000-0008-0000-0D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58116</xdr:colOff>
      <xdr:row>173</xdr:row>
      <xdr:rowOff>726965</xdr:rowOff>
    </xdr:from>
    <xdr:to>
      <xdr:col>25</xdr:col>
      <xdr:colOff>329248</xdr:colOff>
      <xdr:row>238</xdr:row>
      <xdr:rowOff>183155</xdr:rowOff>
    </xdr:to>
    <xdr:graphicFrame macro="">
      <xdr:nvGraphicFramePr>
        <xdr:cNvPr id="30" name="Gráfico 29">
          <a:extLst>
            <a:ext uri="{FF2B5EF4-FFF2-40B4-BE49-F238E27FC236}">
              <a16:creationId xmlns:a16="http://schemas.microsoft.com/office/drawing/2014/main" id="{00000000-0008-0000-0D00-00001E000000}"/>
            </a:ext>
            <a:ext uri="{147F2762-F138-4A5C-976F-8EAC2B608ADB}">
              <a16:predDERef xmlns:a16="http://schemas.microsoft.com/office/drawing/2014/main" pred="{00000000-0008-0000-0D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243025</xdr:colOff>
      <xdr:row>184</xdr:row>
      <xdr:rowOff>86234</xdr:rowOff>
    </xdr:from>
    <xdr:to>
      <xdr:col>4</xdr:col>
      <xdr:colOff>932407</xdr:colOff>
      <xdr:row>187</xdr:row>
      <xdr:rowOff>52974</xdr:rowOff>
    </xdr:to>
    <xdr:sp macro="" textlink="">
      <xdr:nvSpPr>
        <xdr:cNvPr id="31" name="CustomShape 1">
          <a:extLst>
            <a:ext uri="{FF2B5EF4-FFF2-40B4-BE49-F238E27FC236}">
              <a16:creationId xmlns:a16="http://schemas.microsoft.com/office/drawing/2014/main" id="{00000000-0008-0000-0D00-00001F000000}"/>
            </a:ext>
          </a:extLst>
        </xdr:cNvPr>
        <xdr:cNvSpPr/>
      </xdr:nvSpPr>
      <xdr:spPr>
        <a:xfrm>
          <a:off x="9493642" y="82016913"/>
          <a:ext cx="689382" cy="578221"/>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4</xdr:col>
      <xdr:colOff>243025</xdr:colOff>
      <xdr:row>189</xdr:row>
      <xdr:rowOff>344938</xdr:rowOff>
    </xdr:from>
    <xdr:to>
      <xdr:col>4</xdr:col>
      <xdr:colOff>909383</xdr:colOff>
      <xdr:row>191</xdr:row>
      <xdr:rowOff>391976</xdr:rowOff>
    </xdr:to>
    <xdr:sp macro="" textlink="">
      <xdr:nvSpPr>
        <xdr:cNvPr id="32" name="CustomShape 1">
          <a:extLst>
            <a:ext uri="{FF2B5EF4-FFF2-40B4-BE49-F238E27FC236}">
              <a16:creationId xmlns:a16="http://schemas.microsoft.com/office/drawing/2014/main" id="{00000000-0008-0000-0D00-000020000000}"/>
            </a:ext>
          </a:extLst>
        </xdr:cNvPr>
        <xdr:cNvSpPr/>
      </xdr:nvSpPr>
      <xdr:spPr>
        <a:xfrm>
          <a:off x="9493642" y="83286913"/>
          <a:ext cx="666358" cy="1019137"/>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editAs="oneCell">
    <xdr:from>
      <xdr:col>38</xdr:col>
      <xdr:colOff>371928</xdr:colOff>
      <xdr:row>50</xdr:row>
      <xdr:rowOff>390071</xdr:rowOff>
    </xdr:from>
    <xdr:to>
      <xdr:col>50</xdr:col>
      <xdr:colOff>7510</xdr:colOff>
      <xdr:row>61</xdr:row>
      <xdr:rowOff>53141</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rotWithShape="1">
        <a:blip xmlns:r="http://schemas.openxmlformats.org/officeDocument/2006/relationships" r:embed="rId16"/>
        <a:srcRect l="17637" t="31063"/>
        <a:stretch/>
      </xdr:blipFill>
      <xdr:spPr>
        <a:xfrm>
          <a:off x="52269571" y="22914428"/>
          <a:ext cx="8552070" cy="4026427"/>
        </a:xfrm>
        <a:prstGeom prst="rect">
          <a:avLst/>
        </a:prstGeom>
      </xdr:spPr>
    </xdr:pic>
    <xdr:clientData/>
  </xdr:twoCellAnchor>
  <xdr:twoCellAnchor>
    <xdr:from>
      <xdr:col>28</xdr:col>
      <xdr:colOff>0</xdr:colOff>
      <xdr:row>144</xdr:row>
      <xdr:rowOff>1</xdr:rowOff>
    </xdr:from>
    <xdr:to>
      <xdr:col>38</xdr:col>
      <xdr:colOff>681212</xdr:colOff>
      <xdr:row>146</xdr:row>
      <xdr:rowOff>337457</xdr:rowOff>
    </xdr:to>
    <xdr:sp macro="" textlink="">
      <xdr:nvSpPr>
        <xdr:cNvPr id="33" name="CuadroTexto 9">
          <a:extLst>
            <a:ext uri="{FF2B5EF4-FFF2-40B4-BE49-F238E27FC236}">
              <a16:creationId xmlns:a16="http://schemas.microsoft.com/office/drawing/2014/main" id="{00000000-0008-0000-0D00-000021000000}"/>
            </a:ext>
          </a:extLst>
        </xdr:cNvPr>
        <xdr:cNvSpPr txBox="1"/>
      </xdr:nvSpPr>
      <xdr:spPr>
        <a:xfrm>
          <a:off x="42334543" y="64900630"/>
          <a:ext cx="8606012" cy="1926770"/>
        </a:xfrm>
        <a:prstGeom prst="rect">
          <a:avLst/>
        </a:prstGeom>
        <a:ln>
          <a:solidFill>
            <a:schemeClr val="accent1">
              <a:lumMod val="75000"/>
            </a:schemeClr>
          </a:solidFill>
        </a:ln>
        <a:effectLst>
          <a:outerShdw blurRad="50800" dist="38100" dir="1620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just"/>
          <a:r>
            <a:rPr lang="es-ES" sz="1600" b="1" u="sng">
              <a:solidFill>
                <a:schemeClr val="accent1">
                  <a:lumMod val="75000"/>
                </a:schemeClr>
              </a:solidFill>
              <a:latin typeface="Aharoni" panose="02010803020104030203" pitchFamily="2" charset="-79"/>
              <a:cs typeface="Aharoni" panose="02010803020104030203" pitchFamily="2" charset="-79"/>
            </a:rPr>
            <a:t>COMO VAMOS! OT</a:t>
          </a:r>
          <a:r>
            <a:rPr lang="es-ES" sz="1600" b="1" u="sng">
              <a:solidFill>
                <a:schemeClr val="accent1">
                  <a:lumMod val="75000"/>
                </a:schemeClr>
              </a:solidFill>
              <a:latin typeface="Arial Black" panose="020B0A04020102020204" pitchFamily="34" charset="0"/>
              <a:cs typeface="Aharoni" panose="02010803020104030203" pitchFamily="2" charset="-79"/>
            </a:rPr>
            <a:t>-15</a:t>
          </a:r>
          <a:r>
            <a:rPr lang="es-ES" sz="1600">
              <a:latin typeface="Arial Narrow" panose="020B0606020202030204" pitchFamily="34" charset="0"/>
            </a:rPr>
            <a:t>: </a:t>
          </a:r>
          <a:r>
            <a:rPr lang="es-CO" sz="1600">
              <a:latin typeface="Arial Narrow" panose="020B0606020202030204" pitchFamily="34" charset="0"/>
            </a:rPr>
            <a:t>Para el tercer trimestre de 2022, la CCFacatatativá, tiene asiento permanente el Concejo Departamental de Ciencia, Tecnología e Innovación, con participación activada como consejeros, en el segundo semestre se realizará el lanzamiento de la Mesa Regional de Competitividad Sabana de Occidente. Participamos. Se Apoyo con la convocatoria para la elección de Gremios de la Producción al Hospital la Samaritana. En lo relacionado con Elección de Junta Directiva 2022, se han desarrollado todas las etapas en cumplimiento de las directrices dadas por la Superintendencia de Sociedades, depuración y publicación de habilitados y publicación del proceso en la Web y sedes de la Entidad.</a:t>
          </a:r>
        </a:p>
      </xdr:txBody>
    </xdr:sp>
    <xdr:clientData/>
  </xdr:twoCellAnchor>
  <xdr:twoCellAnchor>
    <xdr:from>
      <xdr:col>28</xdr:col>
      <xdr:colOff>0</xdr:colOff>
      <xdr:row>132</xdr:row>
      <xdr:rowOff>0</xdr:rowOff>
    </xdr:from>
    <xdr:to>
      <xdr:col>39</xdr:col>
      <xdr:colOff>486832</xdr:colOff>
      <xdr:row>137</xdr:row>
      <xdr:rowOff>698500</xdr:rowOff>
    </xdr:to>
    <xdr:sp macro="" textlink="">
      <xdr:nvSpPr>
        <xdr:cNvPr id="34" name="CuadroTexto 9">
          <a:extLst>
            <a:ext uri="{FF2B5EF4-FFF2-40B4-BE49-F238E27FC236}">
              <a16:creationId xmlns:a16="http://schemas.microsoft.com/office/drawing/2014/main" id="{00000000-0008-0000-0D00-000022000000}"/>
            </a:ext>
          </a:extLst>
        </xdr:cNvPr>
        <xdr:cNvSpPr txBox="1"/>
      </xdr:nvSpPr>
      <xdr:spPr>
        <a:xfrm>
          <a:off x="42214800" y="59944000"/>
          <a:ext cx="9059332" cy="2578100"/>
        </a:xfrm>
        <a:prstGeom prst="rect">
          <a:avLst/>
        </a:prstGeom>
        <a:ln>
          <a:solidFill>
            <a:schemeClr val="accent1">
              <a:lumMod val="75000"/>
            </a:schemeClr>
          </a:solidFill>
        </a:ln>
        <a:effectLst>
          <a:outerShdw blurRad="50800" dist="38100" dir="1620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wrap="square" rtlCol="0">
          <a:noAutofit/>
        </a:bodyP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just"/>
          <a:r>
            <a:rPr lang="es-ES" b="1" u="sng">
              <a:solidFill>
                <a:schemeClr val="accent1">
                  <a:lumMod val="75000"/>
                </a:schemeClr>
              </a:solidFill>
              <a:latin typeface="Aharoni" panose="02010803020104030203" pitchFamily="2" charset="-79"/>
              <a:cs typeface="Aharoni" panose="02010803020104030203" pitchFamily="2" charset="-79"/>
            </a:rPr>
            <a:t>COMO VAMOS! OT</a:t>
          </a:r>
          <a:r>
            <a:rPr lang="es-ES" b="1" u="sng">
              <a:solidFill>
                <a:schemeClr val="accent1">
                  <a:lumMod val="75000"/>
                </a:schemeClr>
              </a:solidFill>
              <a:latin typeface="Arial Black" panose="020B0A04020102020204" pitchFamily="34" charset="0"/>
              <a:cs typeface="Aharoni" panose="02010803020104030203" pitchFamily="2" charset="-79"/>
            </a:rPr>
            <a:t>-14</a:t>
          </a:r>
          <a:r>
            <a:rPr lang="es-ES">
              <a:latin typeface="Arial Narrow" panose="020B0606020202030204" pitchFamily="34" charset="0"/>
            </a:rPr>
            <a:t>: </a:t>
          </a:r>
          <a:r>
            <a:rPr lang="es-CO">
              <a:latin typeface="Arial Narrow" panose="020B0606020202030204" pitchFamily="34" charset="0"/>
            </a:rPr>
            <a:t>Durante el tercer trimestre de 2022, hemos cumplido, con el mejoramiento tecnológico a todos nuestros colaboradores, a través de la mesa de ayuda, con 353 tickets de soporte tecnológico, se adquirió nuevos equipos de computo con el fin de dinamizar y agilizar los procesos de cada Dirección, todos nuestros activos tecnológicos cuentan con sofware licenciado y actualizaciones.  A través del mejoramiento continuo, hemos avanzado en un monitoreo para mejoras en tiempos de respuestas a nuestros clientes, en donde las respuestas de percepción arrojan q</a:t>
          </a:r>
          <a:r>
            <a:rPr lang="es-ES">
              <a:latin typeface="Arial Narrow" panose="020B0606020202030204" pitchFamily="34" charset="0"/>
            </a:rPr>
            <a:t>ue el 98.8% de los usuarios se encuentra satisfecho con todos los servicios que brinda la entidad, logramos reducir los tiempos de respuesta, con las profesionales que atienden servicios registrales de 5 a 3 días.</a:t>
          </a:r>
          <a:endParaRPr lang="es-CO" sz="1400">
            <a:latin typeface="Arial Narrow" panose="020B0606020202030204" pitchFamily="34" charset="0"/>
          </a:endParaRPr>
        </a:p>
      </xdr:txBody>
    </xdr:sp>
    <xdr:clientData/>
  </xdr:twoCellAnchor>
</xdr:wsDr>
</file>

<file path=xl/drawings/drawing27.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0.00819</cdr:y>
    </cdr:from>
    <cdr:to>
      <cdr:x>0.96552</cdr:x>
      <cdr:y>0.20085</cdr:y>
    </cdr:to>
    <cdr:sp macro="" textlink="">
      <cdr:nvSpPr>
        <cdr:cNvPr id="3" name="CuadroTexto 2"/>
        <cdr:cNvSpPr txBox="1"/>
      </cdr:nvSpPr>
      <cdr:spPr>
        <a:xfrm xmlns:a="http://schemas.openxmlformats.org/drawingml/2006/main">
          <a:off x="182127" y="31885"/>
          <a:ext cx="7832804" cy="7500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CO" sz="1800" b="1">
              <a:solidFill>
                <a:srgbClr val="FF0000"/>
              </a:solidFill>
            </a:rPr>
            <a:t>OT 01: </a:t>
          </a:r>
          <a:r>
            <a:rPr lang="es-CO" sz="1600" b="1"/>
            <a:t>Dinamizar un sistema de gestión por competencias para mejorar el compromiso y desarrollo profesional de los funcionarios - </a:t>
          </a:r>
          <a:r>
            <a:rPr lang="es-CO" sz="1600" b="1">
              <a:solidFill>
                <a:srgbClr val="FF0000"/>
              </a:solidFill>
            </a:rPr>
            <a:t>CUMPLIENTO AL MES ABRIL DEL 2023</a:t>
          </a:r>
          <a:r>
            <a:rPr lang="es-CO" sz="1600" b="1" baseline="0">
              <a:solidFill>
                <a:srgbClr val="FF0000"/>
              </a:solidFill>
            </a:rPr>
            <a:t> </a:t>
          </a:r>
          <a:r>
            <a:rPr lang="es-CO" sz="1600" b="1">
              <a:solidFill>
                <a:srgbClr val="FF0000"/>
              </a:solidFill>
            </a:rPr>
            <a:t>DEL </a:t>
          </a:r>
          <a:r>
            <a:rPr lang="es-CO" sz="1800" b="1">
              <a:solidFill>
                <a:srgbClr val="FF0000"/>
              </a:solidFill>
            </a:rPr>
            <a:t>37%</a:t>
          </a:r>
          <a:endParaRPr lang="es-CO" sz="1600" b="1">
            <a:solidFill>
              <a:srgbClr val="FF0000"/>
            </a:solidFill>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0.00259</cdr:x>
      <cdr:y>0</cdr:y>
    </cdr:from>
    <cdr:to>
      <cdr:x>0.98451</cdr:x>
      <cdr:y>0.33124</cdr:y>
    </cdr:to>
    <cdr:sp macro="" textlink="">
      <cdr:nvSpPr>
        <cdr:cNvPr id="3" name="CuadroTexto 2"/>
        <cdr:cNvSpPr txBox="1"/>
      </cdr:nvSpPr>
      <cdr:spPr>
        <a:xfrm xmlns:a="http://schemas.openxmlformats.org/drawingml/2006/main">
          <a:off x="17765" y="0"/>
          <a:ext cx="6735195" cy="1052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03: </a:t>
          </a:r>
          <a:r>
            <a:rPr lang="es-CO" sz="1400" b="1">
              <a:latin typeface="Arial Narrow" panose="020B0606020202030204" pitchFamily="34" charset="0"/>
            </a:rPr>
            <a:t>- Fortalecer el sistema de bienestar integral para los funcionarios de la CCF, con programas de reconocimiento, estímulo, crecimiento y desarrollo personal.  </a:t>
          </a:r>
        </a:p>
        <a:p xmlns:a="http://schemas.openxmlformats.org/drawingml/2006/main">
          <a:pPr algn="ctr"/>
          <a:r>
            <a:rPr lang="es-CO" sz="1600" b="1">
              <a:solidFill>
                <a:srgbClr val="FF0000"/>
              </a:solidFill>
              <a:latin typeface="Arial Narrow" panose="020B0606020202030204" pitchFamily="34" charset="0"/>
            </a:rPr>
            <a:t>CUMPLIMIENTO</a:t>
          </a:r>
          <a:r>
            <a:rPr lang="es-CO" sz="1600" b="1" baseline="0">
              <a:solidFill>
                <a:srgbClr val="FF0000"/>
              </a:solidFill>
              <a:latin typeface="Arial Narrow" panose="020B0606020202030204" pitchFamily="34" charset="0"/>
            </a:rPr>
            <a:t> AL </a:t>
          </a:r>
          <a:r>
            <a:rPr lang="es-CO" sz="1600" b="1" baseline="0">
              <a:solidFill>
                <a:srgbClr val="FF0000"/>
              </a:solidFill>
              <a:latin typeface="Arial Narrow" panose="020B0606020202030204" pitchFamily="34" charset="0"/>
              <a:ea typeface="+mn-ea"/>
              <a:cs typeface="+mn-cs"/>
            </a:rPr>
            <a:t>MES DE ABRIL 2023 DEL ES DEL 11% </a:t>
          </a:r>
        </a:p>
      </cdr:txBody>
    </cdr:sp>
  </cdr:relSizeAnchor>
</c:userShapes>
</file>

<file path=xl/drawings/drawing29.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04: </a:t>
          </a:r>
          <a:r>
            <a:rPr lang="es-CO" sz="1600" b="1"/>
            <a:t>- Mantener un nivel alto de calificación en los sondeos</a:t>
          </a:r>
          <a:r>
            <a:rPr lang="es-CO" sz="1600" b="1" baseline="0"/>
            <a:t> de satisfacción de las partes interesadas</a:t>
          </a:r>
          <a:r>
            <a:rPr lang="es-CO" sz="1600" b="1"/>
            <a:t>.  </a:t>
          </a:r>
          <a:r>
            <a:rPr lang="es-CO" sz="1600" b="1">
              <a:solidFill>
                <a:srgbClr val="FF0000"/>
              </a:solidFill>
            </a:rPr>
            <a:t>CUMPLIENTO AL MES DE SEPTIEMBRE ES DEL </a:t>
          </a:r>
          <a:r>
            <a:rPr lang="es-CO" sz="1800" b="1">
              <a:solidFill>
                <a:srgbClr val="FF0000"/>
              </a:solidFill>
            </a:rPr>
            <a:t>4%</a:t>
          </a:r>
          <a:endParaRPr lang="es-CO" sz="1600" b="1">
            <a:solidFill>
              <a:srgbClr val="FF0000"/>
            </a:solidFill>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793750</xdr:colOff>
      <xdr:row>16</xdr:row>
      <xdr:rowOff>457200</xdr:rowOff>
    </xdr:to>
    <xdr:sp macro="" textlink="">
      <xdr:nvSpPr>
        <xdr:cNvPr id="2" name="AutoShape 78">
          <a:extLst>
            <a:ext uri="{FF2B5EF4-FFF2-40B4-BE49-F238E27FC236}">
              <a16:creationId xmlns:a16="http://schemas.microsoft.com/office/drawing/2014/main" id="{5533A24B-3030-4351-8CF7-7A9CA6142AD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 name="AutoShape 76">
          <a:extLst>
            <a:ext uri="{FF2B5EF4-FFF2-40B4-BE49-F238E27FC236}">
              <a16:creationId xmlns:a16="http://schemas.microsoft.com/office/drawing/2014/main" id="{95DF9167-A67D-4723-A4D2-95479B20086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 name="AutoShape 74">
          <a:extLst>
            <a:ext uri="{FF2B5EF4-FFF2-40B4-BE49-F238E27FC236}">
              <a16:creationId xmlns:a16="http://schemas.microsoft.com/office/drawing/2014/main" id="{1FB61B80-9125-4819-B6FF-138213D1A8B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 name="AutoShape 72">
          <a:extLst>
            <a:ext uri="{FF2B5EF4-FFF2-40B4-BE49-F238E27FC236}">
              <a16:creationId xmlns:a16="http://schemas.microsoft.com/office/drawing/2014/main" id="{D16CE74B-364E-41ED-9CC0-1EAD3BDACE6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 name="AutoShape 70">
          <a:extLst>
            <a:ext uri="{FF2B5EF4-FFF2-40B4-BE49-F238E27FC236}">
              <a16:creationId xmlns:a16="http://schemas.microsoft.com/office/drawing/2014/main" id="{DB8EBBE8-74F3-4510-A51D-EBEAFAC9B8D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 name="AutoShape 68">
          <a:extLst>
            <a:ext uri="{FF2B5EF4-FFF2-40B4-BE49-F238E27FC236}">
              <a16:creationId xmlns:a16="http://schemas.microsoft.com/office/drawing/2014/main" id="{93B9645A-F8E0-487F-81A0-4BA3718B518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 name="AutoShape 66">
          <a:extLst>
            <a:ext uri="{FF2B5EF4-FFF2-40B4-BE49-F238E27FC236}">
              <a16:creationId xmlns:a16="http://schemas.microsoft.com/office/drawing/2014/main" id="{9C0EA37F-F068-4A11-BA98-64BB3D912B4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 name="AutoShape 64">
          <a:extLst>
            <a:ext uri="{FF2B5EF4-FFF2-40B4-BE49-F238E27FC236}">
              <a16:creationId xmlns:a16="http://schemas.microsoft.com/office/drawing/2014/main" id="{EC43B654-B889-456B-971A-0CFB6CBBE535}"/>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 name="AutoShape 62">
          <a:extLst>
            <a:ext uri="{FF2B5EF4-FFF2-40B4-BE49-F238E27FC236}">
              <a16:creationId xmlns:a16="http://schemas.microsoft.com/office/drawing/2014/main" id="{45BD289E-CCDA-43A6-8F20-C1F4CC1D79F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 name="AutoShape 60">
          <a:extLst>
            <a:ext uri="{FF2B5EF4-FFF2-40B4-BE49-F238E27FC236}">
              <a16:creationId xmlns:a16="http://schemas.microsoft.com/office/drawing/2014/main" id="{BDA97D57-3DDE-4146-BEE1-3367E6D12B8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2" name="AutoShape 58">
          <a:extLst>
            <a:ext uri="{FF2B5EF4-FFF2-40B4-BE49-F238E27FC236}">
              <a16:creationId xmlns:a16="http://schemas.microsoft.com/office/drawing/2014/main" id="{3B639FCB-27D4-495A-BFA9-815E21D9185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3" name="AutoShape 56">
          <a:extLst>
            <a:ext uri="{FF2B5EF4-FFF2-40B4-BE49-F238E27FC236}">
              <a16:creationId xmlns:a16="http://schemas.microsoft.com/office/drawing/2014/main" id="{86269E4D-AFA9-4CCA-8817-31BFC83A1ED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4" name="AutoShape 54">
          <a:extLst>
            <a:ext uri="{FF2B5EF4-FFF2-40B4-BE49-F238E27FC236}">
              <a16:creationId xmlns:a16="http://schemas.microsoft.com/office/drawing/2014/main" id="{CF9649F1-36CA-44BB-970E-DD2FB3E6021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5" name="AutoShape 52">
          <a:extLst>
            <a:ext uri="{FF2B5EF4-FFF2-40B4-BE49-F238E27FC236}">
              <a16:creationId xmlns:a16="http://schemas.microsoft.com/office/drawing/2014/main" id="{0EBC9890-01AC-4C87-BCB0-DEDB891B538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6" name="AutoShape 50">
          <a:extLst>
            <a:ext uri="{FF2B5EF4-FFF2-40B4-BE49-F238E27FC236}">
              <a16:creationId xmlns:a16="http://schemas.microsoft.com/office/drawing/2014/main" id="{508ACA31-4A93-4103-AA7C-780102E3791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7" name="AutoShape 48">
          <a:extLst>
            <a:ext uri="{FF2B5EF4-FFF2-40B4-BE49-F238E27FC236}">
              <a16:creationId xmlns:a16="http://schemas.microsoft.com/office/drawing/2014/main" id="{49C91372-CC1C-4A1E-918A-6A6636BB593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8" name="AutoShape 46">
          <a:extLst>
            <a:ext uri="{FF2B5EF4-FFF2-40B4-BE49-F238E27FC236}">
              <a16:creationId xmlns:a16="http://schemas.microsoft.com/office/drawing/2014/main" id="{F09C52FF-713E-4C32-8F23-7BF44E60B1D8}"/>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9" name="AutoShape 44">
          <a:extLst>
            <a:ext uri="{FF2B5EF4-FFF2-40B4-BE49-F238E27FC236}">
              <a16:creationId xmlns:a16="http://schemas.microsoft.com/office/drawing/2014/main" id="{64DC85DE-AB42-492E-BB95-250AA5EF9BCF}"/>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0" name="AutoShape 42">
          <a:extLst>
            <a:ext uri="{FF2B5EF4-FFF2-40B4-BE49-F238E27FC236}">
              <a16:creationId xmlns:a16="http://schemas.microsoft.com/office/drawing/2014/main" id="{7CB08E1A-9DD5-400C-8A17-F7A8DBEFCDB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1" name="AutoShape 40">
          <a:extLst>
            <a:ext uri="{FF2B5EF4-FFF2-40B4-BE49-F238E27FC236}">
              <a16:creationId xmlns:a16="http://schemas.microsoft.com/office/drawing/2014/main" id="{47972A79-0810-41BB-AA5B-5907689415DB}"/>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2" name="AutoShape 38">
          <a:extLst>
            <a:ext uri="{FF2B5EF4-FFF2-40B4-BE49-F238E27FC236}">
              <a16:creationId xmlns:a16="http://schemas.microsoft.com/office/drawing/2014/main" id="{7C3F6CD6-EF30-4318-8D96-595EA7F86DEF}"/>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3" name="AutoShape 36">
          <a:extLst>
            <a:ext uri="{FF2B5EF4-FFF2-40B4-BE49-F238E27FC236}">
              <a16:creationId xmlns:a16="http://schemas.microsoft.com/office/drawing/2014/main" id="{4C92BFE1-E709-4176-9FB0-E72E03FD70F5}"/>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4" name="AutoShape 34">
          <a:extLst>
            <a:ext uri="{FF2B5EF4-FFF2-40B4-BE49-F238E27FC236}">
              <a16:creationId xmlns:a16="http://schemas.microsoft.com/office/drawing/2014/main" id="{FA29955F-1C0E-46A7-A447-7A05742BEE9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5" name="AutoShape 32">
          <a:extLst>
            <a:ext uri="{FF2B5EF4-FFF2-40B4-BE49-F238E27FC236}">
              <a16:creationId xmlns:a16="http://schemas.microsoft.com/office/drawing/2014/main" id="{E995ED31-929A-4676-858E-3FE0F3DEF8AB}"/>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6" name="AutoShape 30">
          <a:extLst>
            <a:ext uri="{FF2B5EF4-FFF2-40B4-BE49-F238E27FC236}">
              <a16:creationId xmlns:a16="http://schemas.microsoft.com/office/drawing/2014/main" id="{E5D57DA6-FBC0-401E-9AAA-60A1A91C742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7" name="AutoShape 28">
          <a:extLst>
            <a:ext uri="{FF2B5EF4-FFF2-40B4-BE49-F238E27FC236}">
              <a16:creationId xmlns:a16="http://schemas.microsoft.com/office/drawing/2014/main" id="{DF574513-D3BC-4B39-975A-ECFF0C910EAC}"/>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8" name="AutoShape 26">
          <a:extLst>
            <a:ext uri="{FF2B5EF4-FFF2-40B4-BE49-F238E27FC236}">
              <a16:creationId xmlns:a16="http://schemas.microsoft.com/office/drawing/2014/main" id="{0B39C491-D9C3-4B69-978E-3BE2B9632A4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29" name="AutoShape 24">
          <a:extLst>
            <a:ext uri="{FF2B5EF4-FFF2-40B4-BE49-F238E27FC236}">
              <a16:creationId xmlns:a16="http://schemas.microsoft.com/office/drawing/2014/main" id="{1A84D96B-54CC-4244-ADDB-E36BD945EC48}"/>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0" name="AutoShape 22">
          <a:extLst>
            <a:ext uri="{FF2B5EF4-FFF2-40B4-BE49-F238E27FC236}">
              <a16:creationId xmlns:a16="http://schemas.microsoft.com/office/drawing/2014/main" id="{4A4F0FAB-BFBA-4CA8-B40F-E0D5C9D6CD6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1" name="AutoShape 20">
          <a:extLst>
            <a:ext uri="{FF2B5EF4-FFF2-40B4-BE49-F238E27FC236}">
              <a16:creationId xmlns:a16="http://schemas.microsoft.com/office/drawing/2014/main" id="{854CB1AA-33D3-4028-A1DF-F1309C23154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2" name="AutoShape 18">
          <a:extLst>
            <a:ext uri="{FF2B5EF4-FFF2-40B4-BE49-F238E27FC236}">
              <a16:creationId xmlns:a16="http://schemas.microsoft.com/office/drawing/2014/main" id="{55DC2706-F2C0-4F46-A3F7-E79703AEE09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3" name="AutoShape 16">
          <a:extLst>
            <a:ext uri="{FF2B5EF4-FFF2-40B4-BE49-F238E27FC236}">
              <a16:creationId xmlns:a16="http://schemas.microsoft.com/office/drawing/2014/main" id="{71BBF9BE-714D-437B-89FA-2A001087FCE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4" name="AutoShape 14">
          <a:extLst>
            <a:ext uri="{FF2B5EF4-FFF2-40B4-BE49-F238E27FC236}">
              <a16:creationId xmlns:a16="http://schemas.microsoft.com/office/drawing/2014/main" id="{E9855B82-FC6E-47E7-950D-862216AEFD1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5" name="AutoShape 12">
          <a:extLst>
            <a:ext uri="{FF2B5EF4-FFF2-40B4-BE49-F238E27FC236}">
              <a16:creationId xmlns:a16="http://schemas.microsoft.com/office/drawing/2014/main" id="{609C512D-D964-4349-9911-18B8DBEB2E58}"/>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6" name="AutoShape 10">
          <a:extLst>
            <a:ext uri="{FF2B5EF4-FFF2-40B4-BE49-F238E27FC236}">
              <a16:creationId xmlns:a16="http://schemas.microsoft.com/office/drawing/2014/main" id="{39489940-1C08-4DDD-96BF-29C968F473C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7" name="AutoShape 8">
          <a:extLst>
            <a:ext uri="{FF2B5EF4-FFF2-40B4-BE49-F238E27FC236}">
              <a16:creationId xmlns:a16="http://schemas.microsoft.com/office/drawing/2014/main" id="{39D6DAD5-A0FB-41E2-84B4-64F7C94E300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8" name="AutoShape 6">
          <a:extLst>
            <a:ext uri="{FF2B5EF4-FFF2-40B4-BE49-F238E27FC236}">
              <a16:creationId xmlns:a16="http://schemas.microsoft.com/office/drawing/2014/main" id="{046674B1-8874-4248-A55F-E0CC5838A85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39" name="AutoShape 4">
          <a:extLst>
            <a:ext uri="{FF2B5EF4-FFF2-40B4-BE49-F238E27FC236}">
              <a16:creationId xmlns:a16="http://schemas.microsoft.com/office/drawing/2014/main" id="{4AF849BD-4CFD-4967-9C79-ED748D758DF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0" name="AutoShape 2">
          <a:extLst>
            <a:ext uri="{FF2B5EF4-FFF2-40B4-BE49-F238E27FC236}">
              <a16:creationId xmlns:a16="http://schemas.microsoft.com/office/drawing/2014/main" id="{80D0FC29-DDA5-4AAC-BB55-99D9662BCAF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1" name="AutoShape 78">
          <a:extLst>
            <a:ext uri="{FF2B5EF4-FFF2-40B4-BE49-F238E27FC236}">
              <a16:creationId xmlns:a16="http://schemas.microsoft.com/office/drawing/2014/main" id="{10EBBC67-4E80-4F7C-B835-C3EBA8CDEB38}"/>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2" name="AutoShape 76">
          <a:extLst>
            <a:ext uri="{FF2B5EF4-FFF2-40B4-BE49-F238E27FC236}">
              <a16:creationId xmlns:a16="http://schemas.microsoft.com/office/drawing/2014/main" id="{1A456751-F46B-49FB-8DBF-4C2B1D8522B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3" name="AutoShape 74">
          <a:extLst>
            <a:ext uri="{FF2B5EF4-FFF2-40B4-BE49-F238E27FC236}">
              <a16:creationId xmlns:a16="http://schemas.microsoft.com/office/drawing/2014/main" id="{1FC89D37-E2A4-456A-810B-CD4FE6B0D93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4" name="AutoShape 72">
          <a:extLst>
            <a:ext uri="{FF2B5EF4-FFF2-40B4-BE49-F238E27FC236}">
              <a16:creationId xmlns:a16="http://schemas.microsoft.com/office/drawing/2014/main" id="{375D2C73-6F90-45BC-A732-09C41EBB136F}"/>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5" name="AutoShape 70">
          <a:extLst>
            <a:ext uri="{FF2B5EF4-FFF2-40B4-BE49-F238E27FC236}">
              <a16:creationId xmlns:a16="http://schemas.microsoft.com/office/drawing/2014/main" id="{3B91F619-9A58-4169-B028-C00C6A2EDF4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6" name="AutoShape 68">
          <a:extLst>
            <a:ext uri="{FF2B5EF4-FFF2-40B4-BE49-F238E27FC236}">
              <a16:creationId xmlns:a16="http://schemas.microsoft.com/office/drawing/2014/main" id="{D5223D48-63CD-4EF8-885F-4D211A053A2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7" name="AutoShape 66">
          <a:extLst>
            <a:ext uri="{FF2B5EF4-FFF2-40B4-BE49-F238E27FC236}">
              <a16:creationId xmlns:a16="http://schemas.microsoft.com/office/drawing/2014/main" id="{87845ED9-1833-4CD1-9DCC-3AC24B38DF7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8" name="AutoShape 64">
          <a:extLst>
            <a:ext uri="{FF2B5EF4-FFF2-40B4-BE49-F238E27FC236}">
              <a16:creationId xmlns:a16="http://schemas.microsoft.com/office/drawing/2014/main" id="{762B7634-90FB-4400-8A5D-7483789EE6B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49" name="AutoShape 62">
          <a:extLst>
            <a:ext uri="{FF2B5EF4-FFF2-40B4-BE49-F238E27FC236}">
              <a16:creationId xmlns:a16="http://schemas.microsoft.com/office/drawing/2014/main" id="{43C5A9D6-6EF1-4851-940D-AAA1D545B52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0" name="AutoShape 60">
          <a:extLst>
            <a:ext uri="{FF2B5EF4-FFF2-40B4-BE49-F238E27FC236}">
              <a16:creationId xmlns:a16="http://schemas.microsoft.com/office/drawing/2014/main" id="{40F3F30F-ADEB-4428-BA01-0C81BCCF097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1" name="AutoShape 58">
          <a:extLst>
            <a:ext uri="{FF2B5EF4-FFF2-40B4-BE49-F238E27FC236}">
              <a16:creationId xmlns:a16="http://schemas.microsoft.com/office/drawing/2014/main" id="{A4D1E5C5-59D1-4982-BBE8-15D7B25178E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2" name="AutoShape 56">
          <a:extLst>
            <a:ext uri="{FF2B5EF4-FFF2-40B4-BE49-F238E27FC236}">
              <a16:creationId xmlns:a16="http://schemas.microsoft.com/office/drawing/2014/main" id="{66B18C1D-E76B-4958-B4F0-FCB442AA56CC}"/>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3" name="AutoShape 54">
          <a:extLst>
            <a:ext uri="{FF2B5EF4-FFF2-40B4-BE49-F238E27FC236}">
              <a16:creationId xmlns:a16="http://schemas.microsoft.com/office/drawing/2014/main" id="{203488D2-85E5-4D20-8F19-9AAC8C8E30D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4" name="AutoShape 52">
          <a:extLst>
            <a:ext uri="{FF2B5EF4-FFF2-40B4-BE49-F238E27FC236}">
              <a16:creationId xmlns:a16="http://schemas.microsoft.com/office/drawing/2014/main" id="{08D8EF17-3058-4354-9F4C-C8D0A90D92D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5" name="AutoShape 50">
          <a:extLst>
            <a:ext uri="{FF2B5EF4-FFF2-40B4-BE49-F238E27FC236}">
              <a16:creationId xmlns:a16="http://schemas.microsoft.com/office/drawing/2014/main" id="{B90C5445-1503-46FA-A898-5ACA7F149DB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6" name="AutoShape 48">
          <a:extLst>
            <a:ext uri="{FF2B5EF4-FFF2-40B4-BE49-F238E27FC236}">
              <a16:creationId xmlns:a16="http://schemas.microsoft.com/office/drawing/2014/main" id="{5EFE6FCD-3BC2-403E-9A1C-F9920FEEBDD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7" name="AutoShape 46">
          <a:extLst>
            <a:ext uri="{FF2B5EF4-FFF2-40B4-BE49-F238E27FC236}">
              <a16:creationId xmlns:a16="http://schemas.microsoft.com/office/drawing/2014/main" id="{5A79E747-6BDD-4E6A-B494-182A7847ABD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8" name="AutoShape 44">
          <a:extLst>
            <a:ext uri="{FF2B5EF4-FFF2-40B4-BE49-F238E27FC236}">
              <a16:creationId xmlns:a16="http://schemas.microsoft.com/office/drawing/2014/main" id="{6A9EB12D-096C-4EB7-855F-C82F02FBCA0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59" name="AutoShape 42">
          <a:extLst>
            <a:ext uri="{FF2B5EF4-FFF2-40B4-BE49-F238E27FC236}">
              <a16:creationId xmlns:a16="http://schemas.microsoft.com/office/drawing/2014/main" id="{C444122E-4F27-48FC-B633-5053FF78735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0" name="AutoShape 40">
          <a:extLst>
            <a:ext uri="{FF2B5EF4-FFF2-40B4-BE49-F238E27FC236}">
              <a16:creationId xmlns:a16="http://schemas.microsoft.com/office/drawing/2014/main" id="{ED57EDC4-B183-47C9-AE51-3B791BC7853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1" name="AutoShape 38">
          <a:extLst>
            <a:ext uri="{FF2B5EF4-FFF2-40B4-BE49-F238E27FC236}">
              <a16:creationId xmlns:a16="http://schemas.microsoft.com/office/drawing/2014/main" id="{FD04814D-6504-4E3F-AA43-140D7C37952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2" name="AutoShape 36">
          <a:extLst>
            <a:ext uri="{FF2B5EF4-FFF2-40B4-BE49-F238E27FC236}">
              <a16:creationId xmlns:a16="http://schemas.microsoft.com/office/drawing/2014/main" id="{6F2E6DF7-78D4-41BF-9C5C-E23DC618EF5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3" name="AutoShape 34">
          <a:extLst>
            <a:ext uri="{FF2B5EF4-FFF2-40B4-BE49-F238E27FC236}">
              <a16:creationId xmlns:a16="http://schemas.microsoft.com/office/drawing/2014/main" id="{AB03AAF2-307E-4FEB-A70B-31536C6CBF6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4" name="AutoShape 32">
          <a:extLst>
            <a:ext uri="{FF2B5EF4-FFF2-40B4-BE49-F238E27FC236}">
              <a16:creationId xmlns:a16="http://schemas.microsoft.com/office/drawing/2014/main" id="{F1C1FD85-2E8B-49D8-B0B4-5D5C956D8B3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5" name="AutoShape 30">
          <a:extLst>
            <a:ext uri="{FF2B5EF4-FFF2-40B4-BE49-F238E27FC236}">
              <a16:creationId xmlns:a16="http://schemas.microsoft.com/office/drawing/2014/main" id="{0CDA9FA0-9DC7-4276-9B04-4EC8E513A7E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6" name="AutoShape 28">
          <a:extLst>
            <a:ext uri="{FF2B5EF4-FFF2-40B4-BE49-F238E27FC236}">
              <a16:creationId xmlns:a16="http://schemas.microsoft.com/office/drawing/2014/main" id="{76916104-A887-464C-83CE-FDF21D6C01B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7" name="AutoShape 26">
          <a:extLst>
            <a:ext uri="{FF2B5EF4-FFF2-40B4-BE49-F238E27FC236}">
              <a16:creationId xmlns:a16="http://schemas.microsoft.com/office/drawing/2014/main" id="{918D6130-0705-459C-A4C2-47F30A49A99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8" name="AutoShape 24">
          <a:extLst>
            <a:ext uri="{FF2B5EF4-FFF2-40B4-BE49-F238E27FC236}">
              <a16:creationId xmlns:a16="http://schemas.microsoft.com/office/drawing/2014/main" id="{D593A81F-5176-475C-83C5-E014398D181F}"/>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69" name="AutoShape 22">
          <a:extLst>
            <a:ext uri="{FF2B5EF4-FFF2-40B4-BE49-F238E27FC236}">
              <a16:creationId xmlns:a16="http://schemas.microsoft.com/office/drawing/2014/main" id="{D2B84094-70F3-49E1-BCB7-0756E5F3554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0" name="AutoShape 20">
          <a:extLst>
            <a:ext uri="{FF2B5EF4-FFF2-40B4-BE49-F238E27FC236}">
              <a16:creationId xmlns:a16="http://schemas.microsoft.com/office/drawing/2014/main" id="{A426D58C-552A-48D1-AD05-9F010C7309DB}"/>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1" name="AutoShape 18">
          <a:extLst>
            <a:ext uri="{FF2B5EF4-FFF2-40B4-BE49-F238E27FC236}">
              <a16:creationId xmlns:a16="http://schemas.microsoft.com/office/drawing/2014/main" id="{D3066928-0AF5-4722-A9C1-DAE4E50BB3E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2" name="AutoShape 16">
          <a:extLst>
            <a:ext uri="{FF2B5EF4-FFF2-40B4-BE49-F238E27FC236}">
              <a16:creationId xmlns:a16="http://schemas.microsoft.com/office/drawing/2014/main" id="{CA23EDA8-7160-4D90-B031-13EA30CAE4B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3" name="AutoShape 14">
          <a:extLst>
            <a:ext uri="{FF2B5EF4-FFF2-40B4-BE49-F238E27FC236}">
              <a16:creationId xmlns:a16="http://schemas.microsoft.com/office/drawing/2014/main" id="{E1B17BED-A66B-4489-9EE1-08EEB57B1C0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4" name="AutoShape 12">
          <a:extLst>
            <a:ext uri="{FF2B5EF4-FFF2-40B4-BE49-F238E27FC236}">
              <a16:creationId xmlns:a16="http://schemas.microsoft.com/office/drawing/2014/main" id="{702FC059-13FD-46CE-AE41-98A18EEA96B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5" name="AutoShape 10">
          <a:extLst>
            <a:ext uri="{FF2B5EF4-FFF2-40B4-BE49-F238E27FC236}">
              <a16:creationId xmlns:a16="http://schemas.microsoft.com/office/drawing/2014/main" id="{903DA9F1-DE0F-4986-B910-7EAE4402693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6" name="AutoShape 8">
          <a:extLst>
            <a:ext uri="{FF2B5EF4-FFF2-40B4-BE49-F238E27FC236}">
              <a16:creationId xmlns:a16="http://schemas.microsoft.com/office/drawing/2014/main" id="{F1E44A9F-31C3-4A0A-BB75-657B5DE82C9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7" name="AutoShape 6">
          <a:extLst>
            <a:ext uri="{FF2B5EF4-FFF2-40B4-BE49-F238E27FC236}">
              <a16:creationId xmlns:a16="http://schemas.microsoft.com/office/drawing/2014/main" id="{8FF6CEFE-7DFD-42D8-B6F0-03F8AABA06D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8" name="AutoShape 4">
          <a:extLst>
            <a:ext uri="{FF2B5EF4-FFF2-40B4-BE49-F238E27FC236}">
              <a16:creationId xmlns:a16="http://schemas.microsoft.com/office/drawing/2014/main" id="{8936F70E-E054-476E-9E41-CB32EBF5C48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79" name="AutoShape 2">
          <a:extLst>
            <a:ext uri="{FF2B5EF4-FFF2-40B4-BE49-F238E27FC236}">
              <a16:creationId xmlns:a16="http://schemas.microsoft.com/office/drawing/2014/main" id="{B51179FC-FBE5-4060-AA0C-67E21CFCAB7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0" name="AutoShape 78">
          <a:extLst>
            <a:ext uri="{FF2B5EF4-FFF2-40B4-BE49-F238E27FC236}">
              <a16:creationId xmlns:a16="http://schemas.microsoft.com/office/drawing/2014/main" id="{B4754CA9-DE7A-4CD4-9491-5EC24F70A92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1" name="AutoShape 76">
          <a:extLst>
            <a:ext uri="{FF2B5EF4-FFF2-40B4-BE49-F238E27FC236}">
              <a16:creationId xmlns:a16="http://schemas.microsoft.com/office/drawing/2014/main" id="{B447DF54-1442-4577-A9A2-8F4AA2A79D93}"/>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2" name="AutoShape 74">
          <a:extLst>
            <a:ext uri="{FF2B5EF4-FFF2-40B4-BE49-F238E27FC236}">
              <a16:creationId xmlns:a16="http://schemas.microsoft.com/office/drawing/2014/main" id="{8CB0630A-A9B1-4C7F-B126-2ED34EDE81B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3" name="AutoShape 72">
          <a:extLst>
            <a:ext uri="{FF2B5EF4-FFF2-40B4-BE49-F238E27FC236}">
              <a16:creationId xmlns:a16="http://schemas.microsoft.com/office/drawing/2014/main" id="{0C9093FD-85B8-4AD5-9CF1-7C44253FE9F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4" name="AutoShape 70">
          <a:extLst>
            <a:ext uri="{FF2B5EF4-FFF2-40B4-BE49-F238E27FC236}">
              <a16:creationId xmlns:a16="http://schemas.microsoft.com/office/drawing/2014/main" id="{D0176BAA-42B3-484F-8AB9-0CE006D0079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5" name="AutoShape 68">
          <a:extLst>
            <a:ext uri="{FF2B5EF4-FFF2-40B4-BE49-F238E27FC236}">
              <a16:creationId xmlns:a16="http://schemas.microsoft.com/office/drawing/2014/main" id="{BF8C0EB0-3D9B-4928-A969-A45AE33E7835}"/>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6" name="AutoShape 66">
          <a:extLst>
            <a:ext uri="{FF2B5EF4-FFF2-40B4-BE49-F238E27FC236}">
              <a16:creationId xmlns:a16="http://schemas.microsoft.com/office/drawing/2014/main" id="{31E3213C-DE5E-4042-99E5-F511D1DABE3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7" name="AutoShape 64">
          <a:extLst>
            <a:ext uri="{FF2B5EF4-FFF2-40B4-BE49-F238E27FC236}">
              <a16:creationId xmlns:a16="http://schemas.microsoft.com/office/drawing/2014/main" id="{E8AC49B5-39FF-4E45-8DAF-F9D47E1EDF2C}"/>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8" name="AutoShape 62">
          <a:extLst>
            <a:ext uri="{FF2B5EF4-FFF2-40B4-BE49-F238E27FC236}">
              <a16:creationId xmlns:a16="http://schemas.microsoft.com/office/drawing/2014/main" id="{00D2CC46-8B68-4D6E-8963-B5B9C124A43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89" name="AutoShape 60">
          <a:extLst>
            <a:ext uri="{FF2B5EF4-FFF2-40B4-BE49-F238E27FC236}">
              <a16:creationId xmlns:a16="http://schemas.microsoft.com/office/drawing/2014/main" id="{F0F137B1-4D42-4341-88F5-B21E71A6BAA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0" name="AutoShape 58">
          <a:extLst>
            <a:ext uri="{FF2B5EF4-FFF2-40B4-BE49-F238E27FC236}">
              <a16:creationId xmlns:a16="http://schemas.microsoft.com/office/drawing/2014/main" id="{A385C742-30C9-4291-9E59-E93E7F26FCE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1" name="AutoShape 56">
          <a:extLst>
            <a:ext uri="{FF2B5EF4-FFF2-40B4-BE49-F238E27FC236}">
              <a16:creationId xmlns:a16="http://schemas.microsoft.com/office/drawing/2014/main" id="{9EDEEC55-DBBA-438C-A91E-4B1244E9398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2" name="AutoShape 54">
          <a:extLst>
            <a:ext uri="{FF2B5EF4-FFF2-40B4-BE49-F238E27FC236}">
              <a16:creationId xmlns:a16="http://schemas.microsoft.com/office/drawing/2014/main" id="{30200D51-6C20-42BC-964A-66489DCC5BA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3" name="AutoShape 52">
          <a:extLst>
            <a:ext uri="{FF2B5EF4-FFF2-40B4-BE49-F238E27FC236}">
              <a16:creationId xmlns:a16="http://schemas.microsoft.com/office/drawing/2014/main" id="{D6C44B60-8270-4F90-BCE4-EBCFA4C6E8B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4" name="AutoShape 50">
          <a:extLst>
            <a:ext uri="{FF2B5EF4-FFF2-40B4-BE49-F238E27FC236}">
              <a16:creationId xmlns:a16="http://schemas.microsoft.com/office/drawing/2014/main" id="{15180E6A-232A-4671-9FEA-3A2DAF4A6C76}"/>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5" name="AutoShape 48">
          <a:extLst>
            <a:ext uri="{FF2B5EF4-FFF2-40B4-BE49-F238E27FC236}">
              <a16:creationId xmlns:a16="http://schemas.microsoft.com/office/drawing/2014/main" id="{C2509A9D-B9C5-4738-958F-82A82A3ABB4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6" name="AutoShape 46">
          <a:extLst>
            <a:ext uri="{FF2B5EF4-FFF2-40B4-BE49-F238E27FC236}">
              <a16:creationId xmlns:a16="http://schemas.microsoft.com/office/drawing/2014/main" id="{49C51C31-0541-4830-98D3-85E7D63CAEE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7" name="AutoShape 44">
          <a:extLst>
            <a:ext uri="{FF2B5EF4-FFF2-40B4-BE49-F238E27FC236}">
              <a16:creationId xmlns:a16="http://schemas.microsoft.com/office/drawing/2014/main" id="{AB795274-386F-43D3-9B53-6277AC0CD91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8" name="AutoShape 42">
          <a:extLst>
            <a:ext uri="{FF2B5EF4-FFF2-40B4-BE49-F238E27FC236}">
              <a16:creationId xmlns:a16="http://schemas.microsoft.com/office/drawing/2014/main" id="{0664A6D9-48D1-4BFF-99D5-79690F1C2E4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99" name="AutoShape 40">
          <a:extLst>
            <a:ext uri="{FF2B5EF4-FFF2-40B4-BE49-F238E27FC236}">
              <a16:creationId xmlns:a16="http://schemas.microsoft.com/office/drawing/2014/main" id="{DF188DA4-8475-450F-B303-FA3B12141B7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0" name="AutoShape 38">
          <a:extLst>
            <a:ext uri="{FF2B5EF4-FFF2-40B4-BE49-F238E27FC236}">
              <a16:creationId xmlns:a16="http://schemas.microsoft.com/office/drawing/2014/main" id="{340EAEEC-BB0B-47B7-AACD-3E05E87F9DDF}"/>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1" name="AutoShape 36">
          <a:extLst>
            <a:ext uri="{FF2B5EF4-FFF2-40B4-BE49-F238E27FC236}">
              <a16:creationId xmlns:a16="http://schemas.microsoft.com/office/drawing/2014/main" id="{3305EB6F-907C-457B-92F4-39209E58BA09}"/>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2" name="AutoShape 34">
          <a:extLst>
            <a:ext uri="{FF2B5EF4-FFF2-40B4-BE49-F238E27FC236}">
              <a16:creationId xmlns:a16="http://schemas.microsoft.com/office/drawing/2014/main" id="{82DEAC82-9908-4A36-91DE-9DF2F35A3D41}"/>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3" name="AutoShape 32">
          <a:extLst>
            <a:ext uri="{FF2B5EF4-FFF2-40B4-BE49-F238E27FC236}">
              <a16:creationId xmlns:a16="http://schemas.microsoft.com/office/drawing/2014/main" id="{E1EDEB9F-125F-4A4A-8A0A-9C54B65F1CBB}"/>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4" name="AutoShape 30">
          <a:extLst>
            <a:ext uri="{FF2B5EF4-FFF2-40B4-BE49-F238E27FC236}">
              <a16:creationId xmlns:a16="http://schemas.microsoft.com/office/drawing/2014/main" id="{49E4A44C-4CBE-4AD2-AF42-EE523BB5A335}"/>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5" name="AutoShape 28">
          <a:extLst>
            <a:ext uri="{FF2B5EF4-FFF2-40B4-BE49-F238E27FC236}">
              <a16:creationId xmlns:a16="http://schemas.microsoft.com/office/drawing/2014/main" id="{87F59E22-3CC7-4BCD-9919-E0CFC37449DC}"/>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6" name="AutoShape 26">
          <a:extLst>
            <a:ext uri="{FF2B5EF4-FFF2-40B4-BE49-F238E27FC236}">
              <a16:creationId xmlns:a16="http://schemas.microsoft.com/office/drawing/2014/main" id="{C9187847-40B3-4EE0-849C-EF6AD99C0A4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7" name="AutoShape 24">
          <a:extLst>
            <a:ext uri="{FF2B5EF4-FFF2-40B4-BE49-F238E27FC236}">
              <a16:creationId xmlns:a16="http://schemas.microsoft.com/office/drawing/2014/main" id="{FB15ED4A-D81A-4481-BAC9-811AFBB3D0E8}"/>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8" name="AutoShape 22">
          <a:extLst>
            <a:ext uri="{FF2B5EF4-FFF2-40B4-BE49-F238E27FC236}">
              <a16:creationId xmlns:a16="http://schemas.microsoft.com/office/drawing/2014/main" id="{F1B1A32E-E28D-4FF1-BD15-3768504489F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09" name="AutoShape 20">
          <a:extLst>
            <a:ext uri="{FF2B5EF4-FFF2-40B4-BE49-F238E27FC236}">
              <a16:creationId xmlns:a16="http://schemas.microsoft.com/office/drawing/2014/main" id="{A5113EF1-B3B4-4F9B-9DB6-3DF76237976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0" name="AutoShape 18">
          <a:extLst>
            <a:ext uri="{FF2B5EF4-FFF2-40B4-BE49-F238E27FC236}">
              <a16:creationId xmlns:a16="http://schemas.microsoft.com/office/drawing/2014/main" id="{53E48A66-8DFF-4FD7-AEC7-F2252CE6AA22}"/>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1" name="AutoShape 16">
          <a:extLst>
            <a:ext uri="{FF2B5EF4-FFF2-40B4-BE49-F238E27FC236}">
              <a16:creationId xmlns:a16="http://schemas.microsoft.com/office/drawing/2014/main" id="{E423A5D9-D700-43F8-BF60-4D5E146FC540}"/>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2" name="AutoShape 14">
          <a:extLst>
            <a:ext uri="{FF2B5EF4-FFF2-40B4-BE49-F238E27FC236}">
              <a16:creationId xmlns:a16="http://schemas.microsoft.com/office/drawing/2014/main" id="{CDBA10B0-7557-46B2-A34B-B165EC9078FE}"/>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3" name="AutoShape 12">
          <a:extLst>
            <a:ext uri="{FF2B5EF4-FFF2-40B4-BE49-F238E27FC236}">
              <a16:creationId xmlns:a16="http://schemas.microsoft.com/office/drawing/2014/main" id="{A8F5612D-D777-4B81-8E56-B991A22DCAB5}"/>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4" name="AutoShape 10">
          <a:extLst>
            <a:ext uri="{FF2B5EF4-FFF2-40B4-BE49-F238E27FC236}">
              <a16:creationId xmlns:a16="http://schemas.microsoft.com/office/drawing/2014/main" id="{32A51484-C4F6-47C2-97C4-1E04B71249B4}"/>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5" name="AutoShape 8">
          <a:extLst>
            <a:ext uri="{FF2B5EF4-FFF2-40B4-BE49-F238E27FC236}">
              <a16:creationId xmlns:a16="http://schemas.microsoft.com/office/drawing/2014/main" id="{074202B2-E97C-4A87-88E5-7529E5E44DC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6" name="AutoShape 6">
          <a:extLst>
            <a:ext uri="{FF2B5EF4-FFF2-40B4-BE49-F238E27FC236}">
              <a16:creationId xmlns:a16="http://schemas.microsoft.com/office/drawing/2014/main" id="{756EDEB9-0548-40A9-8A1C-4C016C50AFED}"/>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7" name="AutoShape 4">
          <a:extLst>
            <a:ext uri="{FF2B5EF4-FFF2-40B4-BE49-F238E27FC236}">
              <a16:creationId xmlns:a16="http://schemas.microsoft.com/office/drawing/2014/main" id="{250A9201-7F7D-4784-ADDA-93889A884A9A}"/>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793750</xdr:colOff>
      <xdr:row>16</xdr:row>
      <xdr:rowOff>457200</xdr:rowOff>
    </xdr:to>
    <xdr:sp macro="" textlink="">
      <xdr:nvSpPr>
        <xdr:cNvPr id="118" name="AutoShape 2">
          <a:extLst>
            <a:ext uri="{FF2B5EF4-FFF2-40B4-BE49-F238E27FC236}">
              <a16:creationId xmlns:a16="http://schemas.microsoft.com/office/drawing/2014/main" id="{2E8D7DDB-6F40-46F2-8C8B-2399F80EDD57}"/>
            </a:ext>
          </a:extLst>
        </xdr:cNvPr>
        <xdr:cNvSpPr>
          <a:spLocks noChangeArrowheads="1"/>
        </xdr:cNvSpPr>
      </xdr:nvSpPr>
      <xdr:spPr bwMode="auto">
        <a:xfrm>
          <a:off x="0" y="0"/>
          <a:ext cx="7324090" cy="648462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06: </a:t>
          </a:r>
          <a:r>
            <a:rPr lang="es-CO" sz="1800" b="1">
              <a:solidFill>
                <a:schemeClr val="tx1"/>
              </a:solidFill>
            </a:rPr>
            <a:t>Implementar la mejora continua en el 100% de los procesos de la CCF </a:t>
          </a:r>
          <a:r>
            <a:rPr lang="es-CO" sz="1600" b="1"/>
            <a:t>.  </a:t>
          </a:r>
        </a:p>
        <a:p xmlns:a="http://schemas.openxmlformats.org/drawingml/2006/main">
          <a:pPr algn="ctr"/>
          <a:r>
            <a:rPr lang="es-CO" sz="1600" b="1">
              <a:solidFill>
                <a:srgbClr val="FF0000"/>
              </a:solidFill>
            </a:rPr>
            <a:t>CUMPLIMIENTO AL</a:t>
          </a:r>
          <a:r>
            <a:rPr lang="es-CO" sz="1600" b="1" baseline="0">
              <a:solidFill>
                <a:srgbClr val="FF0000"/>
              </a:solidFill>
            </a:rPr>
            <a:t> MES DE </a:t>
          </a:r>
          <a:r>
            <a:rPr lang="es-CO" sz="1600" b="1">
              <a:solidFill>
                <a:srgbClr val="FF0000"/>
              </a:solidFill>
            </a:rPr>
            <a:t>ABRIL 2023 ES DEL </a:t>
          </a:r>
          <a:r>
            <a:rPr lang="es-CO" sz="2400" b="1">
              <a:solidFill>
                <a:srgbClr val="FF0000"/>
              </a:solidFill>
            </a:rPr>
            <a:t>16</a:t>
          </a:r>
          <a:r>
            <a:rPr lang="es-CO" sz="1800" b="1">
              <a:solidFill>
                <a:srgbClr val="FF0000"/>
              </a:solidFill>
            </a:rPr>
            <a:t>%</a:t>
          </a:r>
          <a:endParaRPr lang="es-CO" sz="1600" b="1">
            <a:solidFill>
              <a:srgbClr val="FF0000"/>
            </a:solidFill>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07: </a:t>
          </a:r>
          <a:r>
            <a:rPr lang="es-CO" sz="1800" b="1">
              <a:solidFill>
                <a:schemeClr val="tx1"/>
              </a:solidFill>
            </a:rPr>
            <a:t>Generar campañas o eventos trimestrales para impulsar la formalización empresarial </a:t>
          </a:r>
          <a:r>
            <a:rPr lang="es-CO" sz="1600" b="1">
              <a:solidFill>
                <a:srgbClr val="FF0000"/>
              </a:solidFill>
            </a:rPr>
            <a:t>CUMPLIENTO A</a:t>
          </a:r>
          <a:r>
            <a:rPr lang="es-CO" sz="1600" b="1" baseline="0">
              <a:solidFill>
                <a:srgbClr val="FF0000"/>
              </a:solidFill>
            </a:rPr>
            <a:t>L MES DE ABRIL DEL 2023, ES</a:t>
          </a:r>
          <a:r>
            <a:rPr lang="es-CO" sz="1600" b="1">
              <a:solidFill>
                <a:srgbClr val="FF0000"/>
              </a:solidFill>
            </a:rPr>
            <a:t> DEL </a:t>
          </a:r>
          <a:r>
            <a:rPr lang="es-CO" sz="2400" b="1">
              <a:solidFill>
                <a:srgbClr val="FF0000"/>
              </a:solidFill>
            </a:rPr>
            <a:t>33</a:t>
          </a:r>
          <a:r>
            <a:rPr lang="es-CO" sz="1800" b="1">
              <a:solidFill>
                <a:srgbClr val="FF0000"/>
              </a:solidFill>
            </a:rPr>
            <a:t>%</a:t>
          </a:r>
          <a:endParaRPr lang="es-CO" sz="1600" b="1">
            <a:solidFill>
              <a:srgbClr val="FF0000"/>
            </a:solidFill>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08: </a:t>
          </a:r>
          <a:r>
            <a:rPr lang="es-CO" sz="1800" b="1">
              <a:solidFill>
                <a:schemeClr val="tx1"/>
              </a:solidFill>
            </a:rPr>
            <a:t>Generar campañas o eventos trimestrales para impulsar la formalización empresarial </a:t>
          </a:r>
          <a:r>
            <a:rPr lang="es-CO" sz="1600" b="1">
              <a:solidFill>
                <a:srgbClr val="FF0000"/>
              </a:solidFill>
            </a:rPr>
            <a:t>CUMPLIENTO DEL SEPTIEMBRE DEL </a:t>
          </a:r>
          <a:r>
            <a:rPr lang="es-CO" sz="2400" b="1">
              <a:solidFill>
                <a:srgbClr val="FF0000"/>
              </a:solidFill>
            </a:rPr>
            <a:t>70</a:t>
          </a:r>
          <a:r>
            <a:rPr lang="es-CO" sz="1800" b="1">
              <a:solidFill>
                <a:srgbClr val="FF0000"/>
              </a:solidFill>
            </a:rPr>
            <a:t>%</a:t>
          </a:r>
          <a:endParaRPr lang="es-CO" sz="1600" b="1">
            <a:solidFill>
              <a:srgbClr val="FF0000"/>
            </a:solidFill>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09: </a:t>
          </a:r>
          <a:r>
            <a:rPr lang="es-CO" sz="1800" b="1">
              <a:solidFill>
                <a:schemeClr val="tx1"/>
              </a:solidFill>
            </a:rPr>
            <a:t>Fortalecer  los servicios del Centro de MASC y Consultorio Jurídico para llegar al 90% de los municipios de la jurisdicción - </a:t>
          </a:r>
          <a:r>
            <a:rPr lang="es-CO" sz="1600" b="1">
              <a:solidFill>
                <a:srgbClr val="FF0000"/>
              </a:solidFill>
            </a:rPr>
            <a:t>CUMPLIENTO AL MES DE ABRIL 2023 ES DEL </a:t>
          </a:r>
          <a:r>
            <a:rPr lang="es-CO" sz="2400" b="1">
              <a:solidFill>
                <a:srgbClr val="FF0000"/>
              </a:solidFill>
            </a:rPr>
            <a:t>14</a:t>
          </a:r>
          <a:r>
            <a:rPr lang="es-CO" sz="1800" b="1">
              <a:solidFill>
                <a:srgbClr val="FF0000"/>
              </a:solidFill>
            </a:rPr>
            <a:t>%</a:t>
          </a:r>
          <a:endParaRPr lang="es-CO" sz="1600" b="1">
            <a:solidFill>
              <a:srgbClr val="FF0000"/>
            </a:solidFill>
          </a:endParaRPr>
        </a:p>
      </cdr:txBody>
    </cdr:sp>
  </cdr:relSizeAnchor>
</c:userShapes>
</file>

<file path=xl/drawings/drawing34.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0.02194</cdr:x>
      <cdr:y>0.02375</cdr:y>
    </cdr:from>
    <cdr:to>
      <cdr:x>0.9871</cdr:x>
      <cdr:y>0.23515</cdr:y>
    </cdr:to>
    <cdr:sp macro="" textlink="">
      <cdr:nvSpPr>
        <cdr:cNvPr id="3" name="CuadroTexto 2"/>
        <cdr:cNvSpPr txBox="1"/>
      </cdr:nvSpPr>
      <cdr:spPr>
        <a:xfrm xmlns:a="http://schemas.openxmlformats.org/drawingml/2006/main">
          <a:off x="185095" y="108857"/>
          <a:ext cx="8142477" cy="968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10: </a:t>
          </a:r>
          <a:r>
            <a:rPr lang="es-CO" sz="1800" b="1">
              <a:solidFill>
                <a:schemeClr val="tx1"/>
              </a:solidFill>
            </a:rPr>
            <a:t>- Generar acciones para comprometerse con el desarrollo sostenible  </a:t>
          </a:r>
        </a:p>
        <a:p xmlns:a="http://schemas.openxmlformats.org/drawingml/2006/main">
          <a:pPr algn="ctr"/>
          <a:r>
            <a:rPr lang="es-CO" sz="1600" b="1">
              <a:solidFill>
                <a:srgbClr val="FF0000"/>
              </a:solidFill>
            </a:rPr>
            <a:t>CUMPLIENTO AL</a:t>
          </a:r>
          <a:r>
            <a:rPr lang="es-CO" sz="1600" b="1" baseline="0">
              <a:solidFill>
                <a:srgbClr val="FF0000"/>
              </a:solidFill>
            </a:rPr>
            <a:t> MES DE ABRIL 2023, ES</a:t>
          </a:r>
          <a:r>
            <a:rPr lang="es-CO" sz="1600" b="1">
              <a:solidFill>
                <a:srgbClr val="FF0000"/>
              </a:solidFill>
            </a:rPr>
            <a:t> DEL </a:t>
          </a:r>
          <a:r>
            <a:rPr lang="es-CO" sz="2400" b="1">
              <a:solidFill>
                <a:srgbClr val="FF0000"/>
              </a:solidFill>
            </a:rPr>
            <a:t>0</a:t>
          </a:r>
          <a:r>
            <a:rPr lang="es-CO" sz="1800" b="1">
              <a:solidFill>
                <a:srgbClr val="FF0000"/>
              </a:solidFill>
            </a:rPr>
            <a:t>%</a:t>
          </a:r>
          <a:endParaRPr lang="es-CO" sz="1600" b="1">
            <a:solidFill>
              <a:srgbClr val="FF0000"/>
            </a:solidFill>
          </a:endParaRPr>
        </a:p>
      </cdr:txBody>
    </cdr:sp>
  </cdr:relSizeAnchor>
</c:userShapes>
</file>

<file path=xl/drawings/drawing35.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0.22219</cdr:y>
    </cdr:to>
    <cdr:sp macro="" textlink="">
      <cdr:nvSpPr>
        <cdr:cNvPr id="3" name="CuadroTexto 2"/>
        <cdr:cNvSpPr txBox="1"/>
      </cdr:nvSpPr>
      <cdr:spPr>
        <a:xfrm xmlns:a="http://schemas.openxmlformats.org/drawingml/2006/main">
          <a:off x="0" y="47589"/>
          <a:ext cx="8801100" cy="932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11: </a:t>
          </a:r>
          <a:r>
            <a:rPr lang="es-CO" sz="1800" b="1">
              <a:solidFill>
                <a:schemeClr val="tx1"/>
              </a:solidFill>
            </a:rPr>
            <a:t>- </a:t>
          </a:r>
          <a:r>
            <a:rPr lang="es-CO" sz="1600" b="1">
              <a:solidFill>
                <a:schemeClr val="tx1"/>
              </a:solidFill>
            </a:rPr>
            <a:t>Alcanzar que el 100% de los empresarios participen y </a:t>
          </a:r>
          <a:r>
            <a:rPr lang="es-CO" sz="1600" b="1" u="sng">
              <a:solidFill>
                <a:schemeClr val="tx1"/>
              </a:solidFill>
            </a:rPr>
            <a:t>se beneficien de dos o más servicios de la Cámara adionales a los servicios registrales </a:t>
          </a:r>
          <a:r>
            <a:rPr lang="es-CO" sz="1400" b="1">
              <a:solidFill>
                <a:srgbClr val="FF0000"/>
              </a:solidFill>
            </a:rPr>
            <a:t>CUMPLIENTO AL MES DE SEPTIEMBRE DEL </a:t>
          </a:r>
          <a:r>
            <a:rPr lang="es-CO" sz="2000" b="1">
              <a:solidFill>
                <a:srgbClr val="FF0000"/>
              </a:solidFill>
            </a:rPr>
            <a:t>71</a:t>
          </a:r>
          <a:r>
            <a:rPr lang="es-CO" sz="1600" b="1">
              <a:solidFill>
                <a:srgbClr val="FF0000"/>
              </a:solidFill>
            </a:rPr>
            <a:t>%</a:t>
          </a:r>
        </a:p>
      </cdr:txBody>
    </cdr:sp>
  </cdr:relSizeAnchor>
</c:userShapes>
</file>

<file path=xl/drawings/drawing36.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0.22219</cdr:y>
    </cdr:to>
    <cdr:sp macro="" textlink="">
      <cdr:nvSpPr>
        <cdr:cNvPr id="3" name="CuadroTexto 2"/>
        <cdr:cNvSpPr txBox="1"/>
      </cdr:nvSpPr>
      <cdr:spPr>
        <a:xfrm xmlns:a="http://schemas.openxmlformats.org/drawingml/2006/main">
          <a:off x="0" y="47589"/>
          <a:ext cx="8801100" cy="932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12: </a:t>
          </a:r>
          <a:r>
            <a:rPr lang="es-CO" sz="1800" b="1">
              <a:solidFill>
                <a:schemeClr val="tx1"/>
              </a:solidFill>
            </a:rPr>
            <a:t>- Generar al menos 2 espacios mensuales para el relacionamiento directo con y entre los emprendedores, comerciantes y empresarios </a:t>
          </a:r>
          <a:r>
            <a:rPr lang="es-CO" sz="1600" b="1">
              <a:solidFill>
                <a:srgbClr val="FF0000"/>
              </a:solidFill>
            </a:rPr>
            <a:t>CUMPLIENTO DEL SEPTIEMBRE DEL </a:t>
          </a:r>
          <a:r>
            <a:rPr lang="es-CO" sz="2400" b="1">
              <a:solidFill>
                <a:srgbClr val="FF0000"/>
              </a:solidFill>
            </a:rPr>
            <a:t>74</a:t>
          </a:r>
          <a:r>
            <a:rPr lang="es-CO" sz="1800" b="1">
              <a:solidFill>
                <a:srgbClr val="FF0000"/>
              </a:solidFill>
            </a:rPr>
            <a:t>%</a:t>
          </a:r>
          <a:endParaRPr lang="es-CO" sz="1600" b="1">
            <a:solidFill>
              <a:srgbClr val="FF0000"/>
            </a:solidFill>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0.22219</cdr:y>
    </cdr:to>
    <cdr:sp macro="" textlink="">
      <cdr:nvSpPr>
        <cdr:cNvPr id="3" name="CuadroTexto 2"/>
        <cdr:cNvSpPr txBox="1"/>
      </cdr:nvSpPr>
      <cdr:spPr>
        <a:xfrm xmlns:a="http://schemas.openxmlformats.org/drawingml/2006/main">
          <a:off x="0" y="47589"/>
          <a:ext cx="8801100" cy="932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13: </a:t>
          </a:r>
          <a:r>
            <a:rPr lang="es-CO" sz="1800" b="1">
              <a:solidFill>
                <a:schemeClr val="tx1"/>
              </a:solidFill>
            </a:rPr>
            <a:t>- Tener más y mejores servicios ampliando la cobertura para llegar a un 150% </a:t>
          </a:r>
        </a:p>
        <a:p xmlns:a="http://schemas.openxmlformats.org/drawingml/2006/main">
          <a:pPr algn="ctr"/>
          <a:r>
            <a:rPr lang="es-CO" sz="1600" b="1">
              <a:solidFill>
                <a:srgbClr val="FF0000"/>
              </a:solidFill>
            </a:rPr>
            <a:t>CUMPLIENTO AL</a:t>
          </a:r>
          <a:r>
            <a:rPr lang="es-CO" sz="1600" b="1" baseline="0">
              <a:solidFill>
                <a:srgbClr val="FF0000"/>
              </a:solidFill>
            </a:rPr>
            <a:t> MES DE SEPTIEMBRE</a:t>
          </a:r>
          <a:r>
            <a:rPr lang="es-CO" sz="1600" b="1">
              <a:solidFill>
                <a:srgbClr val="FF0000"/>
              </a:solidFill>
            </a:rPr>
            <a:t> DEL </a:t>
          </a:r>
          <a:r>
            <a:rPr lang="es-CO" sz="2400" b="1">
              <a:solidFill>
                <a:srgbClr val="FF0000"/>
              </a:solidFill>
            </a:rPr>
            <a:t>60</a:t>
          </a:r>
          <a:r>
            <a:rPr lang="es-CO" sz="1800" b="1">
              <a:solidFill>
                <a:srgbClr val="FF0000"/>
              </a:solidFill>
            </a:rPr>
            <a:t>%</a:t>
          </a:r>
          <a:endParaRPr lang="es-CO" sz="1600" b="1">
            <a:solidFill>
              <a:srgbClr val="FF0000"/>
            </a:solidFill>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0.22219</cdr:y>
    </cdr:to>
    <cdr:sp macro="" textlink="">
      <cdr:nvSpPr>
        <cdr:cNvPr id="3" name="CuadroTexto 2"/>
        <cdr:cNvSpPr txBox="1"/>
      </cdr:nvSpPr>
      <cdr:spPr>
        <a:xfrm xmlns:a="http://schemas.openxmlformats.org/drawingml/2006/main">
          <a:off x="0" y="47589"/>
          <a:ext cx="8801100" cy="932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14: </a:t>
          </a:r>
          <a:r>
            <a:rPr lang="es-CO" sz="1800" b="1">
              <a:solidFill>
                <a:schemeClr val="tx1"/>
              </a:solidFill>
            </a:rPr>
            <a:t>-  Mejorar en un 5% los tiempos de respuesta a los clientes </a:t>
          </a:r>
        </a:p>
        <a:p xmlns:a="http://schemas.openxmlformats.org/drawingml/2006/main">
          <a:pPr algn="ctr"/>
          <a:r>
            <a:rPr lang="es-CO" sz="1600" b="1">
              <a:solidFill>
                <a:srgbClr val="FF0000"/>
              </a:solidFill>
            </a:rPr>
            <a:t>CUMPLIENTO AL MES DE SEPTIEMBRE DEL </a:t>
          </a:r>
          <a:r>
            <a:rPr lang="es-CO" sz="2400" b="1">
              <a:solidFill>
                <a:srgbClr val="FF0000"/>
              </a:solidFill>
            </a:rPr>
            <a:t>88</a:t>
          </a:r>
          <a:r>
            <a:rPr lang="es-CO" sz="1800" b="1">
              <a:solidFill>
                <a:srgbClr val="FF0000"/>
              </a:solidFill>
            </a:rPr>
            <a:t>%</a:t>
          </a:r>
          <a:endParaRPr lang="es-CO" sz="1600" b="1">
            <a:solidFill>
              <a:srgbClr val="FF0000"/>
            </a:solidFill>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0.24838</cdr:y>
    </cdr:to>
    <cdr:sp macro="" textlink="">
      <cdr:nvSpPr>
        <cdr:cNvPr id="3" name="CuadroTexto 2"/>
        <cdr:cNvSpPr txBox="1"/>
      </cdr:nvSpPr>
      <cdr:spPr>
        <a:xfrm xmlns:a="http://schemas.openxmlformats.org/drawingml/2006/main">
          <a:off x="0" y="47585"/>
          <a:ext cx="8801137" cy="10477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15: </a:t>
          </a:r>
          <a:r>
            <a:rPr lang="es-CO" sz="1800" b="1">
              <a:solidFill>
                <a:schemeClr val="tx1"/>
              </a:solidFill>
            </a:rPr>
            <a:t>-   Generar espacios participativos para gestionar las inquietudes y necesidades de los empresarios ante diferentes  instancias públicas y privadas en pos de coadyuvar las soluciones  </a:t>
          </a:r>
          <a:r>
            <a:rPr lang="es-CO" sz="1600" b="1">
              <a:solidFill>
                <a:srgbClr val="FF0000"/>
              </a:solidFill>
            </a:rPr>
            <a:t>CUMPLIENTO AL 30 DE SEPTIEMBRE DEL </a:t>
          </a:r>
          <a:r>
            <a:rPr lang="es-CO" sz="2400" b="1">
              <a:solidFill>
                <a:srgbClr val="FF0000"/>
              </a:solidFill>
            </a:rPr>
            <a:t>80</a:t>
          </a:r>
          <a:r>
            <a:rPr lang="es-CO" sz="1800" b="1">
              <a:solidFill>
                <a:srgbClr val="FF0000"/>
              </a:solidFill>
            </a:rPr>
            <a:t>%</a:t>
          </a:r>
          <a:endParaRPr lang="es-CO" sz="1600" b="1">
            <a:solidFill>
              <a:srgbClr val="FF0000"/>
            </a:solidFill>
          </a:endParaRP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304800</xdr:colOff>
      <xdr:row>28</xdr:row>
      <xdr:rowOff>34834</xdr:rowOff>
    </xdr:to>
    <xdr:sp macro="" textlink="">
      <xdr:nvSpPr>
        <xdr:cNvPr id="258049" name="AutoShape 1" descr="blob:https://web.whatsapp.com/1756d71e-4a43-4ff0-b792-6c86ab14ffce">
          <a:extLst>
            <a:ext uri="{FF2B5EF4-FFF2-40B4-BE49-F238E27FC236}">
              <a16:creationId xmlns:a16="http://schemas.microsoft.com/office/drawing/2014/main" id="{00000000-0008-0000-0800-000001F00300}"/>
            </a:ext>
          </a:extLst>
        </xdr:cNvPr>
        <xdr:cNvSpPr>
          <a:spLocks noChangeAspect="1" noChangeArrowheads="1"/>
        </xdr:cNvSpPr>
      </xdr:nvSpPr>
      <xdr:spPr bwMode="auto">
        <a:xfrm>
          <a:off x="708660" y="890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0.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0.35496</cdr:y>
    </cdr:to>
    <cdr:sp macro="" textlink="">
      <cdr:nvSpPr>
        <cdr:cNvPr id="3" name="CuadroTexto 2"/>
        <cdr:cNvSpPr txBox="1"/>
      </cdr:nvSpPr>
      <cdr:spPr>
        <a:xfrm xmlns:a="http://schemas.openxmlformats.org/drawingml/2006/main">
          <a:off x="0" y="35903"/>
          <a:ext cx="8235471" cy="1145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400" b="1">
              <a:solidFill>
                <a:srgbClr val="FF0000"/>
              </a:solidFill>
            </a:rPr>
            <a:t>OT 17: </a:t>
          </a:r>
          <a:r>
            <a:rPr lang="es-CO" sz="1400" b="1">
              <a:solidFill>
                <a:schemeClr val="tx1"/>
              </a:solidFill>
            </a:rPr>
            <a:t>-     OT 17: Incrementar los ingresos públicos en un 5% para el 2022, 5,5% para el 2023, 6% para el 2024, 7% para el 2025, 8% para el 2026- incremento frente al año anterior 2021  -  </a:t>
          </a:r>
          <a:r>
            <a:rPr lang="es-CO" sz="1200" b="1">
              <a:solidFill>
                <a:srgbClr val="FF0000"/>
              </a:solidFill>
            </a:rPr>
            <a:t>CUMPLIENTO AL</a:t>
          </a:r>
          <a:r>
            <a:rPr lang="es-CO" sz="1200" b="1" baseline="0">
              <a:solidFill>
                <a:srgbClr val="FF0000"/>
              </a:solidFill>
            </a:rPr>
            <a:t> MES DE SEPTIEMBRE </a:t>
          </a:r>
          <a:r>
            <a:rPr lang="es-CO" sz="1200" b="1">
              <a:solidFill>
                <a:srgbClr val="FF0000"/>
              </a:solidFill>
            </a:rPr>
            <a:t>DEL 14</a:t>
          </a:r>
          <a:r>
            <a:rPr lang="es-CO" sz="1400" b="1">
              <a:solidFill>
                <a:srgbClr val="FF0000"/>
              </a:solidFill>
            </a:rPr>
            <a:t>%</a:t>
          </a:r>
          <a:endParaRPr lang="es-CO" sz="1200" b="1">
            <a:solidFill>
              <a:srgbClr val="FF0000"/>
            </a:solidFill>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0.24838</cdr:y>
    </cdr:to>
    <cdr:sp macro="" textlink="">
      <cdr:nvSpPr>
        <cdr:cNvPr id="3" name="CuadroTexto 2"/>
        <cdr:cNvSpPr txBox="1"/>
      </cdr:nvSpPr>
      <cdr:spPr>
        <a:xfrm xmlns:a="http://schemas.openxmlformats.org/drawingml/2006/main">
          <a:off x="0" y="43019"/>
          <a:ext cx="8976573" cy="9472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800" b="1">
              <a:solidFill>
                <a:srgbClr val="FF0000"/>
              </a:solidFill>
            </a:rPr>
            <a:t>OT 18: </a:t>
          </a:r>
          <a:r>
            <a:rPr lang="es-CO" sz="1800" b="1">
              <a:solidFill>
                <a:sysClr val="windowText" lastClr="000000"/>
              </a:solidFill>
            </a:rPr>
            <a:t>Incrementar los ingresos privados en un 24% con respecto al año anterior (vigencias</a:t>
          </a:r>
          <a:r>
            <a:rPr lang="es-CO" sz="1800" b="1" baseline="0">
              <a:solidFill>
                <a:sysClr val="windowText" lastClr="000000"/>
              </a:solidFill>
            </a:rPr>
            <a:t> 2022-2023, 2024 y 2025) </a:t>
          </a:r>
          <a:r>
            <a:rPr lang="es-CO" sz="1800" b="1">
              <a:solidFill>
                <a:sysClr val="windowText" lastClr="000000"/>
              </a:solidFill>
            </a:rPr>
            <a:t>y en un 27% para el 2026</a:t>
          </a:r>
          <a:r>
            <a:rPr lang="es-CO" sz="1800" b="1">
              <a:solidFill>
                <a:srgbClr val="FF0000"/>
              </a:solidFill>
            </a:rPr>
            <a:t> </a:t>
          </a:r>
          <a:r>
            <a:rPr lang="es-CO" sz="1800" b="1">
              <a:solidFill>
                <a:schemeClr val="tx1"/>
              </a:solidFill>
            </a:rPr>
            <a:t>-  </a:t>
          </a:r>
          <a:r>
            <a:rPr lang="es-CO" sz="1600" b="1">
              <a:solidFill>
                <a:srgbClr val="FF0000"/>
              </a:solidFill>
            </a:rPr>
            <a:t>CUMPLIENTO AL 30 SEPTIEMBRE DEL </a:t>
          </a:r>
          <a:r>
            <a:rPr lang="es-CO" sz="2400" b="1">
              <a:solidFill>
                <a:srgbClr val="FF0000"/>
              </a:solidFill>
            </a:rPr>
            <a:t>9</a:t>
          </a:r>
          <a:r>
            <a:rPr lang="es-CO" sz="1800" b="1">
              <a:solidFill>
                <a:srgbClr val="FF0000"/>
              </a:solidFill>
            </a:rPr>
            <a:t>%</a:t>
          </a:r>
          <a:endParaRPr lang="es-CO" sz="1600" b="1">
            <a:solidFill>
              <a:srgbClr val="FF0000"/>
            </a:solidFill>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596900</xdr:colOff>
      <xdr:row>26</xdr:row>
      <xdr:rowOff>127000</xdr:rowOff>
    </xdr:to>
    <xdr:sp macro="" textlink="">
      <xdr:nvSpPr>
        <xdr:cNvPr id="2" name="AutoShape 48">
          <a:extLst>
            <a:ext uri="{FF2B5EF4-FFF2-40B4-BE49-F238E27FC236}">
              <a16:creationId xmlns:a16="http://schemas.microsoft.com/office/drawing/2014/main" id="{9FE4301B-31E7-4ABE-B1C5-C78691FC27B7}"/>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 name="AutoShape 46">
          <a:extLst>
            <a:ext uri="{FF2B5EF4-FFF2-40B4-BE49-F238E27FC236}">
              <a16:creationId xmlns:a16="http://schemas.microsoft.com/office/drawing/2014/main" id="{B35D8C0F-C028-43D6-87AF-64D1627D0EB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 name="AutoShape 44">
          <a:extLst>
            <a:ext uri="{FF2B5EF4-FFF2-40B4-BE49-F238E27FC236}">
              <a16:creationId xmlns:a16="http://schemas.microsoft.com/office/drawing/2014/main" id="{51F39E39-99B8-433A-8498-B5909F9C8F4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 name="AutoShape 42">
          <a:extLst>
            <a:ext uri="{FF2B5EF4-FFF2-40B4-BE49-F238E27FC236}">
              <a16:creationId xmlns:a16="http://schemas.microsoft.com/office/drawing/2014/main" id="{6E4367C3-8D06-42A9-A875-27E11895A6D1}"/>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 name="AutoShape 40">
          <a:extLst>
            <a:ext uri="{FF2B5EF4-FFF2-40B4-BE49-F238E27FC236}">
              <a16:creationId xmlns:a16="http://schemas.microsoft.com/office/drawing/2014/main" id="{41649A94-30D9-42BB-BE8D-BECC4BEFD3B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7" name="AutoShape 38">
          <a:extLst>
            <a:ext uri="{FF2B5EF4-FFF2-40B4-BE49-F238E27FC236}">
              <a16:creationId xmlns:a16="http://schemas.microsoft.com/office/drawing/2014/main" id="{5587CF91-54DA-4F1A-A18B-8A522D06B177}"/>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8" name="AutoShape 36">
          <a:extLst>
            <a:ext uri="{FF2B5EF4-FFF2-40B4-BE49-F238E27FC236}">
              <a16:creationId xmlns:a16="http://schemas.microsoft.com/office/drawing/2014/main" id="{4F4EC405-A2D8-4B1B-A976-6672BEB8E52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9" name="AutoShape 34">
          <a:extLst>
            <a:ext uri="{FF2B5EF4-FFF2-40B4-BE49-F238E27FC236}">
              <a16:creationId xmlns:a16="http://schemas.microsoft.com/office/drawing/2014/main" id="{9A68A952-5009-42B5-9E6F-256AF7167C6C}"/>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0" name="AutoShape 32">
          <a:extLst>
            <a:ext uri="{FF2B5EF4-FFF2-40B4-BE49-F238E27FC236}">
              <a16:creationId xmlns:a16="http://schemas.microsoft.com/office/drawing/2014/main" id="{BF2FD87D-D7DB-43A2-AAB6-D748E189CD2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1" name="AutoShape 30">
          <a:extLst>
            <a:ext uri="{FF2B5EF4-FFF2-40B4-BE49-F238E27FC236}">
              <a16:creationId xmlns:a16="http://schemas.microsoft.com/office/drawing/2014/main" id="{4A47C780-F542-4F56-B6C0-A34DBFF9A1E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2" name="AutoShape 28">
          <a:extLst>
            <a:ext uri="{FF2B5EF4-FFF2-40B4-BE49-F238E27FC236}">
              <a16:creationId xmlns:a16="http://schemas.microsoft.com/office/drawing/2014/main" id="{6B6E0898-CAB0-4762-BA81-6DA1C05A87E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3" name="AutoShape 26">
          <a:extLst>
            <a:ext uri="{FF2B5EF4-FFF2-40B4-BE49-F238E27FC236}">
              <a16:creationId xmlns:a16="http://schemas.microsoft.com/office/drawing/2014/main" id="{CCE60021-A57A-48FA-A39A-E664D52DAF4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4" name="AutoShape 24">
          <a:extLst>
            <a:ext uri="{FF2B5EF4-FFF2-40B4-BE49-F238E27FC236}">
              <a16:creationId xmlns:a16="http://schemas.microsoft.com/office/drawing/2014/main" id="{E46EDF55-3C92-4691-9273-CF0E62CC5BE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5" name="AutoShape 22">
          <a:extLst>
            <a:ext uri="{FF2B5EF4-FFF2-40B4-BE49-F238E27FC236}">
              <a16:creationId xmlns:a16="http://schemas.microsoft.com/office/drawing/2014/main" id="{3039BD68-9B2B-40E7-988F-F3F23FCAA5CE}"/>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6" name="AutoShape 20">
          <a:extLst>
            <a:ext uri="{FF2B5EF4-FFF2-40B4-BE49-F238E27FC236}">
              <a16:creationId xmlns:a16="http://schemas.microsoft.com/office/drawing/2014/main" id="{245F13FA-B1DE-41E5-AE57-E06E5B9DCED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7" name="AutoShape 18">
          <a:extLst>
            <a:ext uri="{FF2B5EF4-FFF2-40B4-BE49-F238E27FC236}">
              <a16:creationId xmlns:a16="http://schemas.microsoft.com/office/drawing/2014/main" id="{EBC99264-D936-4F7B-A1B3-11E7619BB63B}"/>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8" name="AutoShape 16">
          <a:extLst>
            <a:ext uri="{FF2B5EF4-FFF2-40B4-BE49-F238E27FC236}">
              <a16:creationId xmlns:a16="http://schemas.microsoft.com/office/drawing/2014/main" id="{ABDE9ADC-4BC2-4BCA-A8B2-BDDB76B8E02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19" name="AutoShape 14">
          <a:extLst>
            <a:ext uri="{FF2B5EF4-FFF2-40B4-BE49-F238E27FC236}">
              <a16:creationId xmlns:a16="http://schemas.microsoft.com/office/drawing/2014/main" id="{E112586E-7354-43D8-B5DD-B73B2B93FB24}"/>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0" name="AutoShape 12">
          <a:extLst>
            <a:ext uri="{FF2B5EF4-FFF2-40B4-BE49-F238E27FC236}">
              <a16:creationId xmlns:a16="http://schemas.microsoft.com/office/drawing/2014/main" id="{5556AFBD-94CD-4323-AFB1-29F21520089C}"/>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1" name="AutoShape 10">
          <a:extLst>
            <a:ext uri="{FF2B5EF4-FFF2-40B4-BE49-F238E27FC236}">
              <a16:creationId xmlns:a16="http://schemas.microsoft.com/office/drawing/2014/main" id="{AF0E3845-08FA-4F73-B7B0-8828D68586B7}"/>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2" name="AutoShape 8">
          <a:extLst>
            <a:ext uri="{FF2B5EF4-FFF2-40B4-BE49-F238E27FC236}">
              <a16:creationId xmlns:a16="http://schemas.microsoft.com/office/drawing/2014/main" id="{898485B7-B4BF-4B3C-9011-D4E7BF547C2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3" name="AutoShape 6">
          <a:extLst>
            <a:ext uri="{FF2B5EF4-FFF2-40B4-BE49-F238E27FC236}">
              <a16:creationId xmlns:a16="http://schemas.microsoft.com/office/drawing/2014/main" id="{9D64427D-5BC7-4E07-AB93-35026D4D8D22}"/>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4" name="AutoShape 4">
          <a:extLst>
            <a:ext uri="{FF2B5EF4-FFF2-40B4-BE49-F238E27FC236}">
              <a16:creationId xmlns:a16="http://schemas.microsoft.com/office/drawing/2014/main" id="{70470D99-2D58-4F66-9312-0B0A3B032B15}"/>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5" name="AutoShape 2">
          <a:extLst>
            <a:ext uri="{FF2B5EF4-FFF2-40B4-BE49-F238E27FC236}">
              <a16:creationId xmlns:a16="http://schemas.microsoft.com/office/drawing/2014/main" id="{C292F510-39A8-4578-9AC7-BF51A1BC653F}"/>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6" name="AutoShape 48">
          <a:extLst>
            <a:ext uri="{FF2B5EF4-FFF2-40B4-BE49-F238E27FC236}">
              <a16:creationId xmlns:a16="http://schemas.microsoft.com/office/drawing/2014/main" id="{7D0433F4-7086-4025-B23E-CAF90BBCB07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7" name="AutoShape 46">
          <a:extLst>
            <a:ext uri="{FF2B5EF4-FFF2-40B4-BE49-F238E27FC236}">
              <a16:creationId xmlns:a16="http://schemas.microsoft.com/office/drawing/2014/main" id="{629157DC-7DC4-4E01-A53B-B2A30543908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8" name="AutoShape 44">
          <a:extLst>
            <a:ext uri="{FF2B5EF4-FFF2-40B4-BE49-F238E27FC236}">
              <a16:creationId xmlns:a16="http://schemas.microsoft.com/office/drawing/2014/main" id="{1BCC3701-2EB3-4F35-8B4C-78438B35ECA5}"/>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29" name="AutoShape 42">
          <a:extLst>
            <a:ext uri="{FF2B5EF4-FFF2-40B4-BE49-F238E27FC236}">
              <a16:creationId xmlns:a16="http://schemas.microsoft.com/office/drawing/2014/main" id="{1468CF50-8A1F-40DD-A446-DF120D92470D}"/>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0" name="AutoShape 40">
          <a:extLst>
            <a:ext uri="{FF2B5EF4-FFF2-40B4-BE49-F238E27FC236}">
              <a16:creationId xmlns:a16="http://schemas.microsoft.com/office/drawing/2014/main" id="{95456C26-FE8F-4B84-B8A4-EE24D95B0305}"/>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1" name="AutoShape 38">
          <a:extLst>
            <a:ext uri="{FF2B5EF4-FFF2-40B4-BE49-F238E27FC236}">
              <a16:creationId xmlns:a16="http://schemas.microsoft.com/office/drawing/2014/main" id="{BC7C0EAF-690B-4037-A2DC-77E8F7E0293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2" name="AutoShape 36">
          <a:extLst>
            <a:ext uri="{FF2B5EF4-FFF2-40B4-BE49-F238E27FC236}">
              <a16:creationId xmlns:a16="http://schemas.microsoft.com/office/drawing/2014/main" id="{76829E5C-3BF9-4C01-B0D9-720013BFFF3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3" name="AutoShape 34">
          <a:extLst>
            <a:ext uri="{FF2B5EF4-FFF2-40B4-BE49-F238E27FC236}">
              <a16:creationId xmlns:a16="http://schemas.microsoft.com/office/drawing/2014/main" id="{FB1D10CE-ADA3-4E50-AD7D-C8152AE45DC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4" name="AutoShape 32">
          <a:extLst>
            <a:ext uri="{FF2B5EF4-FFF2-40B4-BE49-F238E27FC236}">
              <a16:creationId xmlns:a16="http://schemas.microsoft.com/office/drawing/2014/main" id="{A6DA665A-B073-49C2-A551-93CF993F58D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5" name="AutoShape 30">
          <a:extLst>
            <a:ext uri="{FF2B5EF4-FFF2-40B4-BE49-F238E27FC236}">
              <a16:creationId xmlns:a16="http://schemas.microsoft.com/office/drawing/2014/main" id="{22885D07-06AB-464F-B42D-DF6714C33A8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6" name="AutoShape 28">
          <a:extLst>
            <a:ext uri="{FF2B5EF4-FFF2-40B4-BE49-F238E27FC236}">
              <a16:creationId xmlns:a16="http://schemas.microsoft.com/office/drawing/2014/main" id="{A985DA80-4FC5-44A1-9422-77DCDB0EF57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7" name="AutoShape 26">
          <a:extLst>
            <a:ext uri="{FF2B5EF4-FFF2-40B4-BE49-F238E27FC236}">
              <a16:creationId xmlns:a16="http://schemas.microsoft.com/office/drawing/2014/main" id="{F1592FDA-9211-46F7-A200-9342851E1C1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8" name="AutoShape 24">
          <a:extLst>
            <a:ext uri="{FF2B5EF4-FFF2-40B4-BE49-F238E27FC236}">
              <a16:creationId xmlns:a16="http://schemas.microsoft.com/office/drawing/2014/main" id="{D7B422F2-539F-460B-B858-F4AEBDB41C5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39" name="AutoShape 22">
          <a:extLst>
            <a:ext uri="{FF2B5EF4-FFF2-40B4-BE49-F238E27FC236}">
              <a16:creationId xmlns:a16="http://schemas.microsoft.com/office/drawing/2014/main" id="{A334C29C-96FB-49ED-9F5B-67E807B67A37}"/>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0" name="AutoShape 20">
          <a:extLst>
            <a:ext uri="{FF2B5EF4-FFF2-40B4-BE49-F238E27FC236}">
              <a16:creationId xmlns:a16="http://schemas.microsoft.com/office/drawing/2014/main" id="{F2325427-E6CB-4A51-B4E6-995191671D69}"/>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1" name="AutoShape 18">
          <a:extLst>
            <a:ext uri="{FF2B5EF4-FFF2-40B4-BE49-F238E27FC236}">
              <a16:creationId xmlns:a16="http://schemas.microsoft.com/office/drawing/2014/main" id="{DAFC28BE-F512-46DB-A65E-ED02E2684DC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2" name="AutoShape 16">
          <a:extLst>
            <a:ext uri="{FF2B5EF4-FFF2-40B4-BE49-F238E27FC236}">
              <a16:creationId xmlns:a16="http://schemas.microsoft.com/office/drawing/2014/main" id="{45B8C68B-7249-48A8-927F-610678B0AFA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3" name="AutoShape 14">
          <a:extLst>
            <a:ext uri="{FF2B5EF4-FFF2-40B4-BE49-F238E27FC236}">
              <a16:creationId xmlns:a16="http://schemas.microsoft.com/office/drawing/2014/main" id="{8BCBC1D0-72EB-457E-9F00-8D61B1C6C028}"/>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4" name="AutoShape 12">
          <a:extLst>
            <a:ext uri="{FF2B5EF4-FFF2-40B4-BE49-F238E27FC236}">
              <a16:creationId xmlns:a16="http://schemas.microsoft.com/office/drawing/2014/main" id="{F08B118A-AEA2-4EB3-9735-34D1AF9D6142}"/>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5" name="AutoShape 10">
          <a:extLst>
            <a:ext uri="{FF2B5EF4-FFF2-40B4-BE49-F238E27FC236}">
              <a16:creationId xmlns:a16="http://schemas.microsoft.com/office/drawing/2014/main" id="{0A5E7D3E-F6F9-446D-8769-1EE7D1911C8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6" name="AutoShape 8">
          <a:extLst>
            <a:ext uri="{FF2B5EF4-FFF2-40B4-BE49-F238E27FC236}">
              <a16:creationId xmlns:a16="http://schemas.microsoft.com/office/drawing/2014/main" id="{2CC92238-F013-44AF-B32F-4E0EA31DFF8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7" name="AutoShape 6">
          <a:extLst>
            <a:ext uri="{FF2B5EF4-FFF2-40B4-BE49-F238E27FC236}">
              <a16:creationId xmlns:a16="http://schemas.microsoft.com/office/drawing/2014/main" id="{A6A6DF17-335C-4799-8812-33BBA7705E3B}"/>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8" name="AutoShape 4">
          <a:extLst>
            <a:ext uri="{FF2B5EF4-FFF2-40B4-BE49-F238E27FC236}">
              <a16:creationId xmlns:a16="http://schemas.microsoft.com/office/drawing/2014/main" id="{1FADF7F9-3B65-4EAF-942D-2801ADA50486}"/>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49" name="AutoShape 2">
          <a:extLst>
            <a:ext uri="{FF2B5EF4-FFF2-40B4-BE49-F238E27FC236}">
              <a16:creationId xmlns:a16="http://schemas.microsoft.com/office/drawing/2014/main" id="{5345C3B5-00A9-4DD0-86F4-C311D0291382}"/>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0" name="AutoShape 48">
          <a:extLst>
            <a:ext uri="{FF2B5EF4-FFF2-40B4-BE49-F238E27FC236}">
              <a16:creationId xmlns:a16="http://schemas.microsoft.com/office/drawing/2014/main" id="{F7B823B8-E628-4FC9-8F85-AA2FDE6233AD}"/>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1" name="AutoShape 46">
          <a:extLst>
            <a:ext uri="{FF2B5EF4-FFF2-40B4-BE49-F238E27FC236}">
              <a16:creationId xmlns:a16="http://schemas.microsoft.com/office/drawing/2014/main" id="{C042C22C-BD25-4E6F-9A0C-718DCBC89366}"/>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2" name="AutoShape 44">
          <a:extLst>
            <a:ext uri="{FF2B5EF4-FFF2-40B4-BE49-F238E27FC236}">
              <a16:creationId xmlns:a16="http://schemas.microsoft.com/office/drawing/2014/main" id="{12D43897-525C-425F-9AD6-BC3E2C0E26B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3" name="AutoShape 42">
          <a:extLst>
            <a:ext uri="{FF2B5EF4-FFF2-40B4-BE49-F238E27FC236}">
              <a16:creationId xmlns:a16="http://schemas.microsoft.com/office/drawing/2014/main" id="{8BC88438-0965-4CD6-A6FD-20D6F43ECC5F}"/>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4" name="AutoShape 40">
          <a:extLst>
            <a:ext uri="{FF2B5EF4-FFF2-40B4-BE49-F238E27FC236}">
              <a16:creationId xmlns:a16="http://schemas.microsoft.com/office/drawing/2014/main" id="{0E6E93D2-C729-403C-AF47-DDC11EC7E26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5" name="AutoShape 38">
          <a:extLst>
            <a:ext uri="{FF2B5EF4-FFF2-40B4-BE49-F238E27FC236}">
              <a16:creationId xmlns:a16="http://schemas.microsoft.com/office/drawing/2014/main" id="{01DC96B4-A23D-4C5E-8908-5186FFB6B63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6" name="AutoShape 36">
          <a:extLst>
            <a:ext uri="{FF2B5EF4-FFF2-40B4-BE49-F238E27FC236}">
              <a16:creationId xmlns:a16="http://schemas.microsoft.com/office/drawing/2014/main" id="{E7B9A371-6ABF-4160-8F6C-549996A97B1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7" name="AutoShape 34">
          <a:extLst>
            <a:ext uri="{FF2B5EF4-FFF2-40B4-BE49-F238E27FC236}">
              <a16:creationId xmlns:a16="http://schemas.microsoft.com/office/drawing/2014/main" id="{86322337-C9E4-47BF-B624-B942D0DF02D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8" name="AutoShape 32">
          <a:extLst>
            <a:ext uri="{FF2B5EF4-FFF2-40B4-BE49-F238E27FC236}">
              <a16:creationId xmlns:a16="http://schemas.microsoft.com/office/drawing/2014/main" id="{273DDEF0-5819-41DB-8192-FE861EB2F702}"/>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59" name="AutoShape 30">
          <a:extLst>
            <a:ext uri="{FF2B5EF4-FFF2-40B4-BE49-F238E27FC236}">
              <a16:creationId xmlns:a16="http://schemas.microsoft.com/office/drawing/2014/main" id="{8F8F2BCF-579D-4A60-8B23-95059499C3BA}"/>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0" name="AutoShape 28">
          <a:extLst>
            <a:ext uri="{FF2B5EF4-FFF2-40B4-BE49-F238E27FC236}">
              <a16:creationId xmlns:a16="http://schemas.microsoft.com/office/drawing/2014/main" id="{D9620FB1-39CC-4207-B37B-224392B6130E}"/>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1" name="AutoShape 26">
          <a:extLst>
            <a:ext uri="{FF2B5EF4-FFF2-40B4-BE49-F238E27FC236}">
              <a16:creationId xmlns:a16="http://schemas.microsoft.com/office/drawing/2014/main" id="{BC82F6FE-0888-4DA1-8A2B-7752BC9A7472}"/>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2" name="AutoShape 24">
          <a:extLst>
            <a:ext uri="{FF2B5EF4-FFF2-40B4-BE49-F238E27FC236}">
              <a16:creationId xmlns:a16="http://schemas.microsoft.com/office/drawing/2014/main" id="{2D34523D-D9F9-4EE3-B902-5209DB0F65FF}"/>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3" name="AutoShape 22">
          <a:extLst>
            <a:ext uri="{FF2B5EF4-FFF2-40B4-BE49-F238E27FC236}">
              <a16:creationId xmlns:a16="http://schemas.microsoft.com/office/drawing/2014/main" id="{A77D4F6B-A929-452C-B21F-6400B2EBAD4C}"/>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4" name="AutoShape 20">
          <a:extLst>
            <a:ext uri="{FF2B5EF4-FFF2-40B4-BE49-F238E27FC236}">
              <a16:creationId xmlns:a16="http://schemas.microsoft.com/office/drawing/2014/main" id="{BDA94542-09BB-4A76-B029-896AA491E17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5" name="AutoShape 18">
          <a:extLst>
            <a:ext uri="{FF2B5EF4-FFF2-40B4-BE49-F238E27FC236}">
              <a16:creationId xmlns:a16="http://schemas.microsoft.com/office/drawing/2014/main" id="{EF9B5CB5-7C80-493A-86B6-6774BB466531}"/>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6" name="AutoShape 16">
          <a:extLst>
            <a:ext uri="{FF2B5EF4-FFF2-40B4-BE49-F238E27FC236}">
              <a16:creationId xmlns:a16="http://schemas.microsoft.com/office/drawing/2014/main" id="{57A3CCC9-0525-47EE-8039-B6E1278AA9D0}"/>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7" name="AutoShape 14">
          <a:extLst>
            <a:ext uri="{FF2B5EF4-FFF2-40B4-BE49-F238E27FC236}">
              <a16:creationId xmlns:a16="http://schemas.microsoft.com/office/drawing/2014/main" id="{0C7AEFEB-E0AE-437A-98E8-AC7FC2A4D6CD}"/>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8" name="AutoShape 12">
          <a:extLst>
            <a:ext uri="{FF2B5EF4-FFF2-40B4-BE49-F238E27FC236}">
              <a16:creationId xmlns:a16="http://schemas.microsoft.com/office/drawing/2014/main" id="{EB846E8E-41E7-4570-AE96-5ED6E448268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69" name="AutoShape 10">
          <a:extLst>
            <a:ext uri="{FF2B5EF4-FFF2-40B4-BE49-F238E27FC236}">
              <a16:creationId xmlns:a16="http://schemas.microsoft.com/office/drawing/2014/main" id="{68CB5876-79F1-4CC2-A002-7040F8386FCF}"/>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70" name="AutoShape 8">
          <a:extLst>
            <a:ext uri="{FF2B5EF4-FFF2-40B4-BE49-F238E27FC236}">
              <a16:creationId xmlns:a16="http://schemas.microsoft.com/office/drawing/2014/main" id="{7DA2B6A6-55B8-48B0-87ED-AC9B2278B2B5}"/>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71" name="AutoShape 6">
          <a:extLst>
            <a:ext uri="{FF2B5EF4-FFF2-40B4-BE49-F238E27FC236}">
              <a16:creationId xmlns:a16="http://schemas.microsoft.com/office/drawing/2014/main" id="{7D3F78BA-1BBE-4555-8F4A-14739109DE6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72" name="AutoShape 4">
          <a:extLst>
            <a:ext uri="{FF2B5EF4-FFF2-40B4-BE49-F238E27FC236}">
              <a16:creationId xmlns:a16="http://schemas.microsoft.com/office/drawing/2014/main" id="{C953A666-403F-49ED-AEB7-BC6766598F23}"/>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26</xdr:row>
      <xdr:rowOff>127000</xdr:rowOff>
    </xdr:to>
    <xdr:sp macro="" textlink="">
      <xdr:nvSpPr>
        <xdr:cNvPr id="73" name="AutoShape 2">
          <a:extLst>
            <a:ext uri="{FF2B5EF4-FFF2-40B4-BE49-F238E27FC236}">
              <a16:creationId xmlns:a16="http://schemas.microsoft.com/office/drawing/2014/main" id="{C8DAE26E-16E8-49B8-B738-8C55FFBDE315}"/>
            </a:ext>
          </a:extLst>
        </xdr:cNvPr>
        <xdr:cNvSpPr>
          <a:spLocks noChangeArrowheads="1"/>
        </xdr:cNvSpPr>
      </xdr:nvSpPr>
      <xdr:spPr bwMode="auto">
        <a:xfrm>
          <a:off x="0" y="0"/>
          <a:ext cx="3726543" cy="4938486"/>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22</xdr:col>
      <xdr:colOff>126720</xdr:colOff>
      <xdr:row>0</xdr:row>
      <xdr:rowOff>0</xdr:rowOff>
    </xdr:from>
    <xdr:to>
      <xdr:col>25</xdr:col>
      <xdr:colOff>442080</xdr:colOff>
      <xdr:row>2</xdr:row>
      <xdr:rowOff>670320</xdr:rowOff>
    </xdr:to>
    <xdr:pic>
      <xdr:nvPicPr>
        <xdr:cNvPr id="10" name="Picture 16">
          <a:extLst>
            <a:ext uri="{FF2B5EF4-FFF2-40B4-BE49-F238E27FC236}">
              <a16:creationId xmlns:a16="http://schemas.microsoft.com/office/drawing/2014/main" id="{00000000-0008-0000-0E00-00000A000000}"/>
            </a:ext>
          </a:extLst>
        </xdr:cNvPr>
        <xdr:cNvPicPr/>
      </xdr:nvPicPr>
      <xdr:blipFill>
        <a:blip xmlns:r="http://schemas.openxmlformats.org/officeDocument/2006/relationships" r:embed="rId1"/>
        <a:stretch/>
      </xdr:blipFill>
      <xdr:spPr>
        <a:xfrm>
          <a:off x="25103160" y="0"/>
          <a:ext cx="2842560" cy="1262520"/>
        </a:xfrm>
        <a:prstGeom prst="rect">
          <a:avLst/>
        </a:prstGeom>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325080</xdr:colOff>
      <xdr:row>0</xdr:row>
      <xdr:rowOff>74160</xdr:rowOff>
    </xdr:from>
    <xdr:to>
      <xdr:col>1</xdr:col>
      <xdr:colOff>572760</xdr:colOff>
      <xdr:row>0</xdr:row>
      <xdr:rowOff>602640</xdr:rowOff>
    </xdr:to>
    <xdr:pic>
      <xdr:nvPicPr>
        <xdr:cNvPr id="11" name="Imagen 1">
          <a:extLst>
            <a:ext uri="{FF2B5EF4-FFF2-40B4-BE49-F238E27FC236}">
              <a16:creationId xmlns:a16="http://schemas.microsoft.com/office/drawing/2014/main" id="{00000000-0008-0000-0F00-00000B000000}"/>
            </a:ext>
          </a:extLst>
        </xdr:cNvPr>
        <xdr:cNvPicPr/>
      </xdr:nvPicPr>
      <xdr:blipFill>
        <a:blip xmlns:r="http://schemas.openxmlformats.org/officeDocument/2006/relationships" r:embed="rId1"/>
        <a:stretch/>
      </xdr:blipFill>
      <xdr:spPr>
        <a:xfrm>
          <a:off x="325080" y="74160"/>
          <a:ext cx="1972800" cy="528480"/>
        </a:xfrm>
        <a:prstGeom prst="rect">
          <a:avLst/>
        </a:prstGeom>
        <a:ln>
          <a:noFill/>
        </a:ln>
      </xdr:spPr>
    </xdr:pic>
    <xdr:clientData/>
  </xdr:twoCellAnchor>
  <xdr:twoCellAnchor>
    <xdr:from>
      <xdr:col>0</xdr:col>
      <xdr:colOff>0</xdr:colOff>
      <xdr:row>0</xdr:row>
      <xdr:rowOff>0</xdr:rowOff>
    </xdr:from>
    <xdr:to>
      <xdr:col>3</xdr:col>
      <xdr:colOff>247650</xdr:colOff>
      <xdr:row>9</xdr:row>
      <xdr:rowOff>311150</xdr:rowOff>
    </xdr:to>
    <xdr:sp macro="" textlink="">
      <xdr:nvSpPr>
        <xdr:cNvPr id="9502" name="_x0000_t202" hidden="1">
          <a:extLst>
            <a:ext uri="{FF2B5EF4-FFF2-40B4-BE49-F238E27FC236}">
              <a16:creationId xmlns:a16="http://schemas.microsoft.com/office/drawing/2014/main" id="{00000000-0008-0000-0F00-00001E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0" name="_x0000_t202" hidden="1">
          <a:extLst>
            <a:ext uri="{FF2B5EF4-FFF2-40B4-BE49-F238E27FC236}">
              <a16:creationId xmlns:a16="http://schemas.microsoft.com/office/drawing/2014/main" id="{00000000-0008-0000-0F00-00001C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8" name="_x0000_t202" hidden="1">
          <a:extLst>
            <a:ext uri="{FF2B5EF4-FFF2-40B4-BE49-F238E27FC236}">
              <a16:creationId xmlns:a16="http://schemas.microsoft.com/office/drawing/2014/main" id="{00000000-0008-0000-0F00-00001A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6" name="_x0000_t202" hidden="1">
          <a:extLst>
            <a:ext uri="{FF2B5EF4-FFF2-40B4-BE49-F238E27FC236}">
              <a16:creationId xmlns:a16="http://schemas.microsoft.com/office/drawing/2014/main" id="{00000000-0008-0000-0F00-000018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4" name="_x0000_t202" hidden="1">
          <a:extLst>
            <a:ext uri="{FF2B5EF4-FFF2-40B4-BE49-F238E27FC236}">
              <a16:creationId xmlns:a16="http://schemas.microsoft.com/office/drawing/2014/main" id="{00000000-0008-0000-0F00-000016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2" name="_x0000_t202" hidden="1">
          <a:extLst>
            <a:ext uri="{FF2B5EF4-FFF2-40B4-BE49-F238E27FC236}">
              <a16:creationId xmlns:a16="http://schemas.microsoft.com/office/drawing/2014/main" id="{00000000-0008-0000-0F00-000014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0" name="_x0000_t202" hidden="1">
          <a:extLst>
            <a:ext uri="{FF2B5EF4-FFF2-40B4-BE49-F238E27FC236}">
              <a16:creationId xmlns:a16="http://schemas.microsoft.com/office/drawing/2014/main" id="{00000000-0008-0000-0F00-000012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8" name="_x0000_t202" hidden="1">
          <a:extLst>
            <a:ext uri="{FF2B5EF4-FFF2-40B4-BE49-F238E27FC236}">
              <a16:creationId xmlns:a16="http://schemas.microsoft.com/office/drawing/2014/main" id="{00000000-0008-0000-0F00-000010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6" name="_x0000_t202" hidden="1">
          <a:extLst>
            <a:ext uri="{FF2B5EF4-FFF2-40B4-BE49-F238E27FC236}">
              <a16:creationId xmlns:a16="http://schemas.microsoft.com/office/drawing/2014/main" id="{00000000-0008-0000-0F00-00000E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4" name="_x0000_t202" hidden="1">
          <a:extLst>
            <a:ext uri="{FF2B5EF4-FFF2-40B4-BE49-F238E27FC236}">
              <a16:creationId xmlns:a16="http://schemas.microsoft.com/office/drawing/2014/main" id="{00000000-0008-0000-0F00-00000C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2" name="_x0000_t202" hidden="1">
          <a:extLst>
            <a:ext uri="{FF2B5EF4-FFF2-40B4-BE49-F238E27FC236}">
              <a16:creationId xmlns:a16="http://schemas.microsoft.com/office/drawing/2014/main" id="{00000000-0008-0000-0F00-00000A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0" name="_x0000_t202" hidden="1">
          <a:extLst>
            <a:ext uri="{FF2B5EF4-FFF2-40B4-BE49-F238E27FC236}">
              <a16:creationId xmlns:a16="http://schemas.microsoft.com/office/drawing/2014/main" id="{00000000-0008-0000-0F00-000008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8" name="_x0000_t202" hidden="1">
          <a:extLst>
            <a:ext uri="{FF2B5EF4-FFF2-40B4-BE49-F238E27FC236}">
              <a16:creationId xmlns:a16="http://schemas.microsoft.com/office/drawing/2014/main" id="{00000000-0008-0000-0F00-000006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6" name="_x0000_t202" hidden="1">
          <a:extLst>
            <a:ext uri="{FF2B5EF4-FFF2-40B4-BE49-F238E27FC236}">
              <a16:creationId xmlns:a16="http://schemas.microsoft.com/office/drawing/2014/main" id="{00000000-0008-0000-0F00-000004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4" name="_x0000_t202" hidden="1">
          <a:extLst>
            <a:ext uri="{FF2B5EF4-FFF2-40B4-BE49-F238E27FC236}">
              <a16:creationId xmlns:a16="http://schemas.microsoft.com/office/drawing/2014/main" id="{00000000-0008-0000-0F00-000002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2" name="_x0000_t202" hidden="1">
          <a:extLst>
            <a:ext uri="{FF2B5EF4-FFF2-40B4-BE49-F238E27FC236}">
              <a16:creationId xmlns:a16="http://schemas.microsoft.com/office/drawing/2014/main" id="{00000000-0008-0000-0F00-00000025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0" name="_x0000_t202" hidden="1">
          <a:extLst>
            <a:ext uri="{FF2B5EF4-FFF2-40B4-BE49-F238E27FC236}">
              <a16:creationId xmlns:a16="http://schemas.microsoft.com/office/drawing/2014/main" id="{00000000-0008-0000-0F00-0000F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8" name="_x0000_t202" hidden="1">
          <a:extLst>
            <a:ext uri="{FF2B5EF4-FFF2-40B4-BE49-F238E27FC236}">
              <a16:creationId xmlns:a16="http://schemas.microsoft.com/office/drawing/2014/main" id="{00000000-0008-0000-0F00-0000F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6" name="_x0000_t202" hidden="1">
          <a:extLst>
            <a:ext uri="{FF2B5EF4-FFF2-40B4-BE49-F238E27FC236}">
              <a16:creationId xmlns:a16="http://schemas.microsoft.com/office/drawing/2014/main" id="{00000000-0008-0000-0F00-0000F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4" name="_x0000_t202" hidden="1">
          <a:extLst>
            <a:ext uri="{FF2B5EF4-FFF2-40B4-BE49-F238E27FC236}">
              <a16:creationId xmlns:a16="http://schemas.microsoft.com/office/drawing/2014/main" id="{00000000-0008-0000-0F00-0000F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2" name="_x0000_t202" hidden="1">
          <a:extLst>
            <a:ext uri="{FF2B5EF4-FFF2-40B4-BE49-F238E27FC236}">
              <a16:creationId xmlns:a16="http://schemas.microsoft.com/office/drawing/2014/main" id="{00000000-0008-0000-0F00-0000F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0" name="_x0000_t202" hidden="1">
          <a:extLst>
            <a:ext uri="{FF2B5EF4-FFF2-40B4-BE49-F238E27FC236}">
              <a16:creationId xmlns:a16="http://schemas.microsoft.com/office/drawing/2014/main" id="{00000000-0008-0000-0F00-0000F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8" name="_x0000_t202" hidden="1">
          <a:extLst>
            <a:ext uri="{FF2B5EF4-FFF2-40B4-BE49-F238E27FC236}">
              <a16:creationId xmlns:a16="http://schemas.microsoft.com/office/drawing/2014/main" id="{00000000-0008-0000-0F00-0000F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6" name="_x0000_t202" hidden="1">
          <a:extLst>
            <a:ext uri="{FF2B5EF4-FFF2-40B4-BE49-F238E27FC236}">
              <a16:creationId xmlns:a16="http://schemas.microsoft.com/office/drawing/2014/main" id="{00000000-0008-0000-0F00-0000F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4" name="_x0000_t202" hidden="1">
          <a:extLst>
            <a:ext uri="{FF2B5EF4-FFF2-40B4-BE49-F238E27FC236}">
              <a16:creationId xmlns:a16="http://schemas.microsoft.com/office/drawing/2014/main" id="{00000000-0008-0000-0F00-0000E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2" name="_x0000_t202" hidden="1">
          <a:extLst>
            <a:ext uri="{FF2B5EF4-FFF2-40B4-BE49-F238E27FC236}">
              <a16:creationId xmlns:a16="http://schemas.microsoft.com/office/drawing/2014/main" id="{00000000-0008-0000-0F00-0000E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0" name="_x0000_t202" hidden="1">
          <a:extLst>
            <a:ext uri="{FF2B5EF4-FFF2-40B4-BE49-F238E27FC236}">
              <a16:creationId xmlns:a16="http://schemas.microsoft.com/office/drawing/2014/main" id="{00000000-0008-0000-0F00-0000E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8" name="_x0000_t202" hidden="1">
          <a:extLst>
            <a:ext uri="{FF2B5EF4-FFF2-40B4-BE49-F238E27FC236}">
              <a16:creationId xmlns:a16="http://schemas.microsoft.com/office/drawing/2014/main" id="{00000000-0008-0000-0F00-0000E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6" name="_x0000_t202" hidden="1">
          <a:extLst>
            <a:ext uri="{FF2B5EF4-FFF2-40B4-BE49-F238E27FC236}">
              <a16:creationId xmlns:a16="http://schemas.microsoft.com/office/drawing/2014/main" id="{00000000-0008-0000-0F00-0000E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4" name="_x0000_t202" hidden="1">
          <a:extLst>
            <a:ext uri="{FF2B5EF4-FFF2-40B4-BE49-F238E27FC236}">
              <a16:creationId xmlns:a16="http://schemas.microsoft.com/office/drawing/2014/main" id="{00000000-0008-0000-0F00-0000E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2" name="_x0000_t202" hidden="1">
          <a:extLst>
            <a:ext uri="{FF2B5EF4-FFF2-40B4-BE49-F238E27FC236}">
              <a16:creationId xmlns:a16="http://schemas.microsoft.com/office/drawing/2014/main" id="{00000000-0008-0000-0F00-0000E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0" name="_x0000_t202" hidden="1">
          <a:extLst>
            <a:ext uri="{FF2B5EF4-FFF2-40B4-BE49-F238E27FC236}">
              <a16:creationId xmlns:a16="http://schemas.microsoft.com/office/drawing/2014/main" id="{00000000-0008-0000-0F00-0000E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8" name="_x0000_t202" hidden="1">
          <a:extLst>
            <a:ext uri="{FF2B5EF4-FFF2-40B4-BE49-F238E27FC236}">
              <a16:creationId xmlns:a16="http://schemas.microsoft.com/office/drawing/2014/main" id="{00000000-0008-0000-0F00-0000D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6" name="_x0000_t202" hidden="1">
          <a:extLst>
            <a:ext uri="{FF2B5EF4-FFF2-40B4-BE49-F238E27FC236}">
              <a16:creationId xmlns:a16="http://schemas.microsoft.com/office/drawing/2014/main" id="{00000000-0008-0000-0F00-0000D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4" name="_x0000_t202" hidden="1">
          <a:extLst>
            <a:ext uri="{FF2B5EF4-FFF2-40B4-BE49-F238E27FC236}">
              <a16:creationId xmlns:a16="http://schemas.microsoft.com/office/drawing/2014/main" id="{00000000-0008-0000-0F00-0000D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2" name="_x0000_t202" hidden="1">
          <a:extLst>
            <a:ext uri="{FF2B5EF4-FFF2-40B4-BE49-F238E27FC236}">
              <a16:creationId xmlns:a16="http://schemas.microsoft.com/office/drawing/2014/main" id="{00000000-0008-0000-0F00-0000D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0" name="_x0000_t202" hidden="1">
          <a:extLst>
            <a:ext uri="{FF2B5EF4-FFF2-40B4-BE49-F238E27FC236}">
              <a16:creationId xmlns:a16="http://schemas.microsoft.com/office/drawing/2014/main" id="{00000000-0008-0000-0F00-0000D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8" name="_x0000_t202" hidden="1">
          <a:extLst>
            <a:ext uri="{FF2B5EF4-FFF2-40B4-BE49-F238E27FC236}">
              <a16:creationId xmlns:a16="http://schemas.microsoft.com/office/drawing/2014/main" id="{00000000-0008-0000-0F00-0000D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6" name="_x0000_t202" hidden="1">
          <a:extLst>
            <a:ext uri="{FF2B5EF4-FFF2-40B4-BE49-F238E27FC236}">
              <a16:creationId xmlns:a16="http://schemas.microsoft.com/office/drawing/2014/main" id="{00000000-0008-0000-0F00-0000D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4" name="_x0000_t202" hidden="1">
          <a:extLst>
            <a:ext uri="{FF2B5EF4-FFF2-40B4-BE49-F238E27FC236}">
              <a16:creationId xmlns:a16="http://schemas.microsoft.com/office/drawing/2014/main" id="{00000000-0008-0000-0F00-0000D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2" name="_x0000_t202" hidden="1">
          <a:extLst>
            <a:ext uri="{FF2B5EF4-FFF2-40B4-BE49-F238E27FC236}">
              <a16:creationId xmlns:a16="http://schemas.microsoft.com/office/drawing/2014/main" id="{00000000-0008-0000-0F00-0000C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0" name="_x0000_t202" hidden="1">
          <a:extLst>
            <a:ext uri="{FF2B5EF4-FFF2-40B4-BE49-F238E27FC236}">
              <a16:creationId xmlns:a16="http://schemas.microsoft.com/office/drawing/2014/main" id="{00000000-0008-0000-0F00-0000C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8" name="_x0000_t202" hidden="1">
          <a:extLst>
            <a:ext uri="{FF2B5EF4-FFF2-40B4-BE49-F238E27FC236}">
              <a16:creationId xmlns:a16="http://schemas.microsoft.com/office/drawing/2014/main" id="{00000000-0008-0000-0F00-0000C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6" name="_x0000_t202" hidden="1">
          <a:extLst>
            <a:ext uri="{FF2B5EF4-FFF2-40B4-BE49-F238E27FC236}">
              <a16:creationId xmlns:a16="http://schemas.microsoft.com/office/drawing/2014/main" id="{00000000-0008-0000-0F00-0000C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4" name="_x0000_t202" hidden="1">
          <a:extLst>
            <a:ext uri="{FF2B5EF4-FFF2-40B4-BE49-F238E27FC236}">
              <a16:creationId xmlns:a16="http://schemas.microsoft.com/office/drawing/2014/main" id="{00000000-0008-0000-0F00-0000C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2" name="_x0000_t202" hidden="1">
          <a:extLst>
            <a:ext uri="{FF2B5EF4-FFF2-40B4-BE49-F238E27FC236}">
              <a16:creationId xmlns:a16="http://schemas.microsoft.com/office/drawing/2014/main" id="{00000000-0008-0000-0F00-0000C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0" name="_x0000_t202" hidden="1">
          <a:extLst>
            <a:ext uri="{FF2B5EF4-FFF2-40B4-BE49-F238E27FC236}">
              <a16:creationId xmlns:a16="http://schemas.microsoft.com/office/drawing/2014/main" id="{00000000-0008-0000-0F00-0000C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8" name="_x0000_t202" hidden="1">
          <a:extLst>
            <a:ext uri="{FF2B5EF4-FFF2-40B4-BE49-F238E27FC236}">
              <a16:creationId xmlns:a16="http://schemas.microsoft.com/office/drawing/2014/main" id="{00000000-0008-0000-0F00-0000C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6" name="_x0000_t202" hidden="1">
          <a:extLst>
            <a:ext uri="{FF2B5EF4-FFF2-40B4-BE49-F238E27FC236}">
              <a16:creationId xmlns:a16="http://schemas.microsoft.com/office/drawing/2014/main" id="{00000000-0008-0000-0F00-0000B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4" name="_x0000_t202" hidden="1">
          <a:extLst>
            <a:ext uri="{FF2B5EF4-FFF2-40B4-BE49-F238E27FC236}">
              <a16:creationId xmlns:a16="http://schemas.microsoft.com/office/drawing/2014/main" id="{00000000-0008-0000-0F00-0000B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2" name="_x0000_t202" hidden="1">
          <a:extLst>
            <a:ext uri="{FF2B5EF4-FFF2-40B4-BE49-F238E27FC236}">
              <a16:creationId xmlns:a16="http://schemas.microsoft.com/office/drawing/2014/main" id="{00000000-0008-0000-0F00-0000B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0" name="_x0000_t202" hidden="1">
          <a:extLst>
            <a:ext uri="{FF2B5EF4-FFF2-40B4-BE49-F238E27FC236}">
              <a16:creationId xmlns:a16="http://schemas.microsoft.com/office/drawing/2014/main" id="{00000000-0008-0000-0F00-0000B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8" name="_x0000_t202" hidden="1">
          <a:extLst>
            <a:ext uri="{FF2B5EF4-FFF2-40B4-BE49-F238E27FC236}">
              <a16:creationId xmlns:a16="http://schemas.microsoft.com/office/drawing/2014/main" id="{00000000-0008-0000-0F00-0000B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6" name="_x0000_t202" hidden="1">
          <a:extLst>
            <a:ext uri="{FF2B5EF4-FFF2-40B4-BE49-F238E27FC236}">
              <a16:creationId xmlns:a16="http://schemas.microsoft.com/office/drawing/2014/main" id="{00000000-0008-0000-0F00-0000B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4" name="_x0000_t202" hidden="1">
          <a:extLst>
            <a:ext uri="{FF2B5EF4-FFF2-40B4-BE49-F238E27FC236}">
              <a16:creationId xmlns:a16="http://schemas.microsoft.com/office/drawing/2014/main" id="{00000000-0008-0000-0F00-0000B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2" name="_x0000_t202" hidden="1">
          <a:extLst>
            <a:ext uri="{FF2B5EF4-FFF2-40B4-BE49-F238E27FC236}">
              <a16:creationId xmlns:a16="http://schemas.microsoft.com/office/drawing/2014/main" id="{00000000-0008-0000-0F00-0000B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0" name="_x0000_t202" hidden="1">
          <a:extLst>
            <a:ext uri="{FF2B5EF4-FFF2-40B4-BE49-F238E27FC236}">
              <a16:creationId xmlns:a16="http://schemas.microsoft.com/office/drawing/2014/main" id="{00000000-0008-0000-0F00-0000A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8" name="_x0000_t202" hidden="1">
          <a:extLst>
            <a:ext uri="{FF2B5EF4-FFF2-40B4-BE49-F238E27FC236}">
              <a16:creationId xmlns:a16="http://schemas.microsoft.com/office/drawing/2014/main" id="{00000000-0008-0000-0F00-0000A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6" name="_x0000_t202" hidden="1">
          <a:extLst>
            <a:ext uri="{FF2B5EF4-FFF2-40B4-BE49-F238E27FC236}">
              <a16:creationId xmlns:a16="http://schemas.microsoft.com/office/drawing/2014/main" id="{00000000-0008-0000-0F00-0000A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4" name="_x0000_t202" hidden="1">
          <a:extLst>
            <a:ext uri="{FF2B5EF4-FFF2-40B4-BE49-F238E27FC236}">
              <a16:creationId xmlns:a16="http://schemas.microsoft.com/office/drawing/2014/main" id="{00000000-0008-0000-0F00-0000A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2" name="_x0000_t202" hidden="1">
          <a:extLst>
            <a:ext uri="{FF2B5EF4-FFF2-40B4-BE49-F238E27FC236}">
              <a16:creationId xmlns:a16="http://schemas.microsoft.com/office/drawing/2014/main" id="{00000000-0008-0000-0F00-0000A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0" name="_x0000_t202" hidden="1">
          <a:extLst>
            <a:ext uri="{FF2B5EF4-FFF2-40B4-BE49-F238E27FC236}">
              <a16:creationId xmlns:a16="http://schemas.microsoft.com/office/drawing/2014/main" id="{00000000-0008-0000-0F00-0000A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8" name="_x0000_t202" hidden="1">
          <a:extLst>
            <a:ext uri="{FF2B5EF4-FFF2-40B4-BE49-F238E27FC236}">
              <a16:creationId xmlns:a16="http://schemas.microsoft.com/office/drawing/2014/main" id="{00000000-0008-0000-0F00-0000A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6" name="_x0000_t202" hidden="1">
          <a:extLst>
            <a:ext uri="{FF2B5EF4-FFF2-40B4-BE49-F238E27FC236}">
              <a16:creationId xmlns:a16="http://schemas.microsoft.com/office/drawing/2014/main" id="{00000000-0008-0000-0F00-0000A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4" name="_x0000_t202" hidden="1">
          <a:extLst>
            <a:ext uri="{FF2B5EF4-FFF2-40B4-BE49-F238E27FC236}">
              <a16:creationId xmlns:a16="http://schemas.microsoft.com/office/drawing/2014/main" id="{00000000-0008-0000-0F00-00009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2" name="_x0000_t202" hidden="1">
          <a:extLst>
            <a:ext uri="{FF2B5EF4-FFF2-40B4-BE49-F238E27FC236}">
              <a16:creationId xmlns:a16="http://schemas.microsoft.com/office/drawing/2014/main" id="{00000000-0008-0000-0F00-00009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0" name="_x0000_t202" hidden="1">
          <a:extLst>
            <a:ext uri="{FF2B5EF4-FFF2-40B4-BE49-F238E27FC236}">
              <a16:creationId xmlns:a16="http://schemas.microsoft.com/office/drawing/2014/main" id="{00000000-0008-0000-0F00-00009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8" name="_x0000_t202" hidden="1">
          <a:extLst>
            <a:ext uri="{FF2B5EF4-FFF2-40B4-BE49-F238E27FC236}">
              <a16:creationId xmlns:a16="http://schemas.microsoft.com/office/drawing/2014/main" id="{00000000-0008-0000-0F00-00009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6" name="_x0000_t202" hidden="1">
          <a:extLst>
            <a:ext uri="{FF2B5EF4-FFF2-40B4-BE49-F238E27FC236}">
              <a16:creationId xmlns:a16="http://schemas.microsoft.com/office/drawing/2014/main" id="{00000000-0008-0000-0F00-00009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4" name="_x0000_t202" hidden="1">
          <a:extLst>
            <a:ext uri="{FF2B5EF4-FFF2-40B4-BE49-F238E27FC236}">
              <a16:creationId xmlns:a16="http://schemas.microsoft.com/office/drawing/2014/main" id="{00000000-0008-0000-0F00-00009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2" name="_x0000_t202" hidden="1">
          <a:extLst>
            <a:ext uri="{FF2B5EF4-FFF2-40B4-BE49-F238E27FC236}">
              <a16:creationId xmlns:a16="http://schemas.microsoft.com/office/drawing/2014/main" id="{00000000-0008-0000-0F00-00009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0" name="_x0000_t202" hidden="1">
          <a:extLst>
            <a:ext uri="{FF2B5EF4-FFF2-40B4-BE49-F238E27FC236}">
              <a16:creationId xmlns:a16="http://schemas.microsoft.com/office/drawing/2014/main" id="{00000000-0008-0000-0F00-00009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8" name="_x0000_t202" hidden="1">
          <a:extLst>
            <a:ext uri="{FF2B5EF4-FFF2-40B4-BE49-F238E27FC236}">
              <a16:creationId xmlns:a16="http://schemas.microsoft.com/office/drawing/2014/main" id="{00000000-0008-0000-0F00-00008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6" name="_x0000_t202" hidden="1">
          <a:extLst>
            <a:ext uri="{FF2B5EF4-FFF2-40B4-BE49-F238E27FC236}">
              <a16:creationId xmlns:a16="http://schemas.microsoft.com/office/drawing/2014/main" id="{00000000-0008-0000-0F00-00008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4" name="_x0000_t202" hidden="1">
          <a:extLst>
            <a:ext uri="{FF2B5EF4-FFF2-40B4-BE49-F238E27FC236}">
              <a16:creationId xmlns:a16="http://schemas.microsoft.com/office/drawing/2014/main" id="{00000000-0008-0000-0F00-00008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2" name="_x0000_t202" hidden="1">
          <a:extLst>
            <a:ext uri="{FF2B5EF4-FFF2-40B4-BE49-F238E27FC236}">
              <a16:creationId xmlns:a16="http://schemas.microsoft.com/office/drawing/2014/main" id="{00000000-0008-0000-0F00-00008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0" name="_x0000_t202" hidden="1">
          <a:extLst>
            <a:ext uri="{FF2B5EF4-FFF2-40B4-BE49-F238E27FC236}">
              <a16:creationId xmlns:a16="http://schemas.microsoft.com/office/drawing/2014/main" id="{00000000-0008-0000-0F00-00008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8" name="_x0000_t202" hidden="1">
          <a:extLst>
            <a:ext uri="{FF2B5EF4-FFF2-40B4-BE49-F238E27FC236}">
              <a16:creationId xmlns:a16="http://schemas.microsoft.com/office/drawing/2014/main" id="{00000000-0008-0000-0F00-00008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6" name="_x0000_t202" hidden="1">
          <a:extLst>
            <a:ext uri="{FF2B5EF4-FFF2-40B4-BE49-F238E27FC236}">
              <a16:creationId xmlns:a16="http://schemas.microsoft.com/office/drawing/2014/main" id="{00000000-0008-0000-0F00-00008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4" name="_x0000_t202" hidden="1">
          <a:extLst>
            <a:ext uri="{FF2B5EF4-FFF2-40B4-BE49-F238E27FC236}">
              <a16:creationId xmlns:a16="http://schemas.microsoft.com/office/drawing/2014/main" id="{00000000-0008-0000-0F00-00008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2" name="_x0000_t202" hidden="1">
          <a:extLst>
            <a:ext uri="{FF2B5EF4-FFF2-40B4-BE49-F238E27FC236}">
              <a16:creationId xmlns:a16="http://schemas.microsoft.com/office/drawing/2014/main" id="{00000000-0008-0000-0F00-00007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0" name="_x0000_t202" hidden="1">
          <a:extLst>
            <a:ext uri="{FF2B5EF4-FFF2-40B4-BE49-F238E27FC236}">
              <a16:creationId xmlns:a16="http://schemas.microsoft.com/office/drawing/2014/main" id="{00000000-0008-0000-0F00-00007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8" name="_x0000_t202" hidden="1">
          <a:extLst>
            <a:ext uri="{FF2B5EF4-FFF2-40B4-BE49-F238E27FC236}">
              <a16:creationId xmlns:a16="http://schemas.microsoft.com/office/drawing/2014/main" id="{00000000-0008-0000-0F00-00007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6" name="_x0000_t202" hidden="1">
          <a:extLst>
            <a:ext uri="{FF2B5EF4-FFF2-40B4-BE49-F238E27FC236}">
              <a16:creationId xmlns:a16="http://schemas.microsoft.com/office/drawing/2014/main" id="{00000000-0008-0000-0F00-00007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4" name="_x0000_t202" hidden="1">
          <a:extLst>
            <a:ext uri="{FF2B5EF4-FFF2-40B4-BE49-F238E27FC236}">
              <a16:creationId xmlns:a16="http://schemas.microsoft.com/office/drawing/2014/main" id="{00000000-0008-0000-0F00-00007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2" name="_x0000_t202" hidden="1">
          <a:extLst>
            <a:ext uri="{FF2B5EF4-FFF2-40B4-BE49-F238E27FC236}">
              <a16:creationId xmlns:a16="http://schemas.microsoft.com/office/drawing/2014/main" id="{00000000-0008-0000-0F00-00007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0" name="_x0000_t202" hidden="1">
          <a:extLst>
            <a:ext uri="{FF2B5EF4-FFF2-40B4-BE49-F238E27FC236}">
              <a16:creationId xmlns:a16="http://schemas.microsoft.com/office/drawing/2014/main" id="{00000000-0008-0000-0F00-00007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8" name="_x0000_t202" hidden="1">
          <a:extLst>
            <a:ext uri="{FF2B5EF4-FFF2-40B4-BE49-F238E27FC236}">
              <a16:creationId xmlns:a16="http://schemas.microsoft.com/office/drawing/2014/main" id="{00000000-0008-0000-0F00-00007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6" name="_x0000_t202" hidden="1">
          <a:extLst>
            <a:ext uri="{FF2B5EF4-FFF2-40B4-BE49-F238E27FC236}">
              <a16:creationId xmlns:a16="http://schemas.microsoft.com/office/drawing/2014/main" id="{00000000-0008-0000-0F00-00006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4" name="_x0000_t202" hidden="1">
          <a:extLst>
            <a:ext uri="{FF2B5EF4-FFF2-40B4-BE49-F238E27FC236}">
              <a16:creationId xmlns:a16="http://schemas.microsoft.com/office/drawing/2014/main" id="{00000000-0008-0000-0F00-00006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2" name="_x0000_t202" hidden="1">
          <a:extLst>
            <a:ext uri="{FF2B5EF4-FFF2-40B4-BE49-F238E27FC236}">
              <a16:creationId xmlns:a16="http://schemas.microsoft.com/office/drawing/2014/main" id="{00000000-0008-0000-0F00-00006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0" name="_x0000_t202" hidden="1">
          <a:extLst>
            <a:ext uri="{FF2B5EF4-FFF2-40B4-BE49-F238E27FC236}">
              <a16:creationId xmlns:a16="http://schemas.microsoft.com/office/drawing/2014/main" id="{00000000-0008-0000-0F00-00006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8" name="_x0000_t202" hidden="1">
          <a:extLst>
            <a:ext uri="{FF2B5EF4-FFF2-40B4-BE49-F238E27FC236}">
              <a16:creationId xmlns:a16="http://schemas.microsoft.com/office/drawing/2014/main" id="{00000000-0008-0000-0F00-00006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6" name="_x0000_t202" hidden="1">
          <a:extLst>
            <a:ext uri="{FF2B5EF4-FFF2-40B4-BE49-F238E27FC236}">
              <a16:creationId xmlns:a16="http://schemas.microsoft.com/office/drawing/2014/main" id="{00000000-0008-0000-0F00-00006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4" name="_x0000_t202" hidden="1">
          <a:extLst>
            <a:ext uri="{FF2B5EF4-FFF2-40B4-BE49-F238E27FC236}">
              <a16:creationId xmlns:a16="http://schemas.microsoft.com/office/drawing/2014/main" id="{00000000-0008-0000-0F00-00006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2" name="_x0000_t202" hidden="1">
          <a:extLst>
            <a:ext uri="{FF2B5EF4-FFF2-40B4-BE49-F238E27FC236}">
              <a16:creationId xmlns:a16="http://schemas.microsoft.com/office/drawing/2014/main" id="{00000000-0008-0000-0F00-00006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0" name="_x0000_t202" hidden="1">
          <a:extLst>
            <a:ext uri="{FF2B5EF4-FFF2-40B4-BE49-F238E27FC236}">
              <a16:creationId xmlns:a16="http://schemas.microsoft.com/office/drawing/2014/main" id="{00000000-0008-0000-0F00-00005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8" name="_x0000_t202" hidden="1">
          <a:extLst>
            <a:ext uri="{FF2B5EF4-FFF2-40B4-BE49-F238E27FC236}">
              <a16:creationId xmlns:a16="http://schemas.microsoft.com/office/drawing/2014/main" id="{00000000-0008-0000-0F00-00005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6" name="_x0000_t202" hidden="1">
          <a:extLst>
            <a:ext uri="{FF2B5EF4-FFF2-40B4-BE49-F238E27FC236}">
              <a16:creationId xmlns:a16="http://schemas.microsoft.com/office/drawing/2014/main" id="{00000000-0008-0000-0F00-00005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4" name="_x0000_t202" hidden="1">
          <a:extLst>
            <a:ext uri="{FF2B5EF4-FFF2-40B4-BE49-F238E27FC236}">
              <a16:creationId xmlns:a16="http://schemas.microsoft.com/office/drawing/2014/main" id="{00000000-0008-0000-0F00-00005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2" name="_x0000_t202" hidden="1">
          <a:extLst>
            <a:ext uri="{FF2B5EF4-FFF2-40B4-BE49-F238E27FC236}">
              <a16:creationId xmlns:a16="http://schemas.microsoft.com/office/drawing/2014/main" id="{00000000-0008-0000-0F00-00005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0" name="_x0000_t202" hidden="1">
          <a:extLst>
            <a:ext uri="{FF2B5EF4-FFF2-40B4-BE49-F238E27FC236}">
              <a16:creationId xmlns:a16="http://schemas.microsoft.com/office/drawing/2014/main" id="{00000000-0008-0000-0F00-00005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8" name="_x0000_t202" hidden="1">
          <a:extLst>
            <a:ext uri="{FF2B5EF4-FFF2-40B4-BE49-F238E27FC236}">
              <a16:creationId xmlns:a16="http://schemas.microsoft.com/office/drawing/2014/main" id="{00000000-0008-0000-0F00-00005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6" name="_x0000_t202" hidden="1">
          <a:extLst>
            <a:ext uri="{FF2B5EF4-FFF2-40B4-BE49-F238E27FC236}">
              <a16:creationId xmlns:a16="http://schemas.microsoft.com/office/drawing/2014/main" id="{00000000-0008-0000-0F00-00005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4" name="_x0000_t202" hidden="1">
          <a:extLst>
            <a:ext uri="{FF2B5EF4-FFF2-40B4-BE49-F238E27FC236}">
              <a16:creationId xmlns:a16="http://schemas.microsoft.com/office/drawing/2014/main" id="{00000000-0008-0000-0F00-00004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2" name="_x0000_t202" hidden="1">
          <a:extLst>
            <a:ext uri="{FF2B5EF4-FFF2-40B4-BE49-F238E27FC236}">
              <a16:creationId xmlns:a16="http://schemas.microsoft.com/office/drawing/2014/main" id="{00000000-0008-0000-0F00-00004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0" name="_x0000_t202" hidden="1">
          <a:extLst>
            <a:ext uri="{FF2B5EF4-FFF2-40B4-BE49-F238E27FC236}">
              <a16:creationId xmlns:a16="http://schemas.microsoft.com/office/drawing/2014/main" id="{00000000-0008-0000-0F00-00004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8" name="_x0000_t202" hidden="1">
          <a:extLst>
            <a:ext uri="{FF2B5EF4-FFF2-40B4-BE49-F238E27FC236}">
              <a16:creationId xmlns:a16="http://schemas.microsoft.com/office/drawing/2014/main" id="{00000000-0008-0000-0F00-00004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6" name="_x0000_t202" hidden="1">
          <a:extLst>
            <a:ext uri="{FF2B5EF4-FFF2-40B4-BE49-F238E27FC236}">
              <a16:creationId xmlns:a16="http://schemas.microsoft.com/office/drawing/2014/main" id="{00000000-0008-0000-0F00-00004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4" name="_x0000_t202" hidden="1">
          <a:extLst>
            <a:ext uri="{FF2B5EF4-FFF2-40B4-BE49-F238E27FC236}">
              <a16:creationId xmlns:a16="http://schemas.microsoft.com/office/drawing/2014/main" id="{00000000-0008-0000-0F00-00004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2" name="_x0000_t202" hidden="1">
          <a:extLst>
            <a:ext uri="{FF2B5EF4-FFF2-40B4-BE49-F238E27FC236}">
              <a16:creationId xmlns:a16="http://schemas.microsoft.com/office/drawing/2014/main" id="{00000000-0008-0000-0F00-00004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0" name="_x0000_t202" hidden="1">
          <a:extLst>
            <a:ext uri="{FF2B5EF4-FFF2-40B4-BE49-F238E27FC236}">
              <a16:creationId xmlns:a16="http://schemas.microsoft.com/office/drawing/2014/main" id="{00000000-0008-0000-0F00-00004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8" name="_x0000_t202" hidden="1">
          <a:extLst>
            <a:ext uri="{FF2B5EF4-FFF2-40B4-BE49-F238E27FC236}">
              <a16:creationId xmlns:a16="http://schemas.microsoft.com/office/drawing/2014/main" id="{00000000-0008-0000-0F00-00003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6" name="_x0000_t202" hidden="1">
          <a:extLst>
            <a:ext uri="{FF2B5EF4-FFF2-40B4-BE49-F238E27FC236}">
              <a16:creationId xmlns:a16="http://schemas.microsoft.com/office/drawing/2014/main" id="{00000000-0008-0000-0F00-00003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4" name="_x0000_t202" hidden="1">
          <a:extLst>
            <a:ext uri="{FF2B5EF4-FFF2-40B4-BE49-F238E27FC236}">
              <a16:creationId xmlns:a16="http://schemas.microsoft.com/office/drawing/2014/main" id="{00000000-0008-0000-0F00-00003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2" name="_x0000_t202" hidden="1">
          <a:extLst>
            <a:ext uri="{FF2B5EF4-FFF2-40B4-BE49-F238E27FC236}">
              <a16:creationId xmlns:a16="http://schemas.microsoft.com/office/drawing/2014/main" id="{00000000-0008-0000-0F00-00003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0" name="_x0000_t202" hidden="1">
          <a:extLst>
            <a:ext uri="{FF2B5EF4-FFF2-40B4-BE49-F238E27FC236}">
              <a16:creationId xmlns:a16="http://schemas.microsoft.com/office/drawing/2014/main" id="{00000000-0008-0000-0F00-00003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8" name="_x0000_t202" hidden="1">
          <a:extLst>
            <a:ext uri="{FF2B5EF4-FFF2-40B4-BE49-F238E27FC236}">
              <a16:creationId xmlns:a16="http://schemas.microsoft.com/office/drawing/2014/main" id="{00000000-0008-0000-0F00-00003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6" name="_x0000_t202" hidden="1">
          <a:extLst>
            <a:ext uri="{FF2B5EF4-FFF2-40B4-BE49-F238E27FC236}">
              <a16:creationId xmlns:a16="http://schemas.microsoft.com/office/drawing/2014/main" id="{00000000-0008-0000-0F00-00003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4" name="_x0000_t202" hidden="1">
          <a:extLst>
            <a:ext uri="{FF2B5EF4-FFF2-40B4-BE49-F238E27FC236}">
              <a16:creationId xmlns:a16="http://schemas.microsoft.com/office/drawing/2014/main" id="{00000000-0008-0000-0F00-00003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2" name="_x0000_t202" hidden="1">
          <a:extLst>
            <a:ext uri="{FF2B5EF4-FFF2-40B4-BE49-F238E27FC236}">
              <a16:creationId xmlns:a16="http://schemas.microsoft.com/office/drawing/2014/main" id="{00000000-0008-0000-0F00-00002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0" name="_x0000_t202" hidden="1">
          <a:extLst>
            <a:ext uri="{FF2B5EF4-FFF2-40B4-BE49-F238E27FC236}">
              <a16:creationId xmlns:a16="http://schemas.microsoft.com/office/drawing/2014/main" id="{00000000-0008-0000-0F00-00002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8" name="_x0000_t202" hidden="1">
          <a:extLst>
            <a:ext uri="{FF2B5EF4-FFF2-40B4-BE49-F238E27FC236}">
              <a16:creationId xmlns:a16="http://schemas.microsoft.com/office/drawing/2014/main" id="{00000000-0008-0000-0F00-00002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6" name="_x0000_t202" hidden="1">
          <a:extLst>
            <a:ext uri="{FF2B5EF4-FFF2-40B4-BE49-F238E27FC236}">
              <a16:creationId xmlns:a16="http://schemas.microsoft.com/office/drawing/2014/main" id="{00000000-0008-0000-0F00-00002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4" name="_x0000_t202" hidden="1">
          <a:extLst>
            <a:ext uri="{FF2B5EF4-FFF2-40B4-BE49-F238E27FC236}">
              <a16:creationId xmlns:a16="http://schemas.microsoft.com/office/drawing/2014/main" id="{00000000-0008-0000-0F00-00002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2" name="_x0000_t202" hidden="1">
          <a:extLst>
            <a:ext uri="{FF2B5EF4-FFF2-40B4-BE49-F238E27FC236}">
              <a16:creationId xmlns:a16="http://schemas.microsoft.com/office/drawing/2014/main" id="{00000000-0008-0000-0F00-00002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0" name="_x0000_t202" hidden="1">
          <a:extLst>
            <a:ext uri="{FF2B5EF4-FFF2-40B4-BE49-F238E27FC236}">
              <a16:creationId xmlns:a16="http://schemas.microsoft.com/office/drawing/2014/main" id="{00000000-0008-0000-0F00-00002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8" name="_x0000_t202" hidden="1">
          <a:extLst>
            <a:ext uri="{FF2B5EF4-FFF2-40B4-BE49-F238E27FC236}">
              <a16:creationId xmlns:a16="http://schemas.microsoft.com/office/drawing/2014/main" id="{00000000-0008-0000-0F00-00002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6" name="_x0000_t202" hidden="1">
          <a:extLst>
            <a:ext uri="{FF2B5EF4-FFF2-40B4-BE49-F238E27FC236}">
              <a16:creationId xmlns:a16="http://schemas.microsoft.com/office/drawing/2014/main" id="{00000000-0008-0000-0F00-00001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4" name="_x0000_t202" hidden="1">
          <a:extLst>
            <a:ext uri="{FF2B5EF4-FFF2-40B4-BE49-F238E27FC236}">
              <a16:creationId xmlns:a16="http://schemas.microsoft.com/office/drawing/2014/main" id="{00000000-0008-0000-0F00-00001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2" name="_x0000_t202" hidden="1">
          <a:extLst>
            <a:ext uri="{FF2B5EF4-FFF2-40B4-BE49-F238E27FC236}">
              <a16:creationId xmlns:a16="http://schemas.microsoft.com/office/drawing/2014/main" id="{00000000-0008-0000-0F00-00001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0" name="_x0000_t202" hidden="1">
          <a:extLst>
            <a:ext uri="{FF2B5EF4-FFF2-40B4-BE49-F238E27FC236}">
              <a16:creationId xmlns:a16="http://schemas.microsoft.com/office/drawing/2014/main" id="{00000000-0008-0000-0F00-00001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8" name="_x0000_t202" hidden="1">
          <a:extLst>
            <a:ext uri="{FF2B5EF4-FFF2-40B4-BE49-F238E27FC236}">
              <a16:creationId xmlns:a16="http://schemas.microsoft.com/office/drawing/2014/main" id="{00000000-0008-0000-0F00-00001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6" name="_x0000_t202" hidden="1">
          <a:extLst>
            <a:ext uri="{FF2B5EF4-FFF2-40B4-BE49-F238E27FC236}">
              <a16:creationId xmlns:a16="http://schemas.microsoft.com/office/drawing/2014/main" id="{00000000-0008-0000-0F00-00001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4" name="_x0000_t202" hidden="1">
          <a:extLst>
            <a:ext uri="{FF2B5EF4-FFF2-40B4-BE49-F238E27FC236}">
              <a16:creationId xmlns:a16="http://schemas.microsoft.com/office/drawing/2014/main" id="{00000000-0008-0000-0F00-00001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2" name="_x0000_t202" hidden="1">
          <a:extLst>
            <a:ext uri="{FF2B5EF4-FFF2-40B4-BE49-F238E27FC236}">
              <a16:creationId xmlns:a16="http://schemas.microsoft.com/office/drawing/2014/main" id="{00000000-0008-0000-0F00-000010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0" name="_x0000_t202" hidden="1">
          <a:extLst>
            <a:ext uri="{FF2B5EF4-FFF2-40B4-BE49-F238E27FC236}">
              <a16:creationId xmlns:a16="http://schemas.microsoft.com/office/drawing/2014/main" id="{00000000-0008-0000-0F00-00000E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8" name="_x0000_t202" hidden="1">
          <a:extLst>
            <a:ext uri="{FF2B5EF4-FFF2-40B4-BE49-F238E27FC236}">
              <a16:creationId xmlns:a16="http://schemas.microsoft.com/office/drawing/2014/main" id="{00000000-0008-0000-0F00-00000C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6" name="_x0000_t202" hidden="1">
          <a:extLst>
            <a:ext uri="{FF2B5EF4-FFF2-40B4-BE49-F238E27FC236}">
              <a16:creationId xmlns:a16="http://schemas.microsoft.com/office/drawing/2014/main" id="{00000000-0008-0000-0F00-00000A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4" name="_x0000_t202" hidden="1">
          <a:extLst>
            <a:ext uri="{FF2B5EF4-FFF2-40B4-BE49-F238E27FC236}">
              <a16:creationId xmlns:a16="http://schemas.microsoft.com/office/drawing/2014/main" id="{00000000-0008-0000-0F00-000008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2" name="_x0000_t202" hidden="1">
          <a:extLst>
            <a:ext uri="{FF2B5EF4-FFF2-40B4-BE49-F238E27FC236}">
              <a16:creationId xmlns:a16="http://schemas.microsoft.com/office/drawing/2014/main" id="{00000000-0008-0000-0F00-000006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0" name="_x0000_t202" hidden="1">
          <a:extLst>
            <a:ext uri="{FF2B5EF4-FFF2-40B4-BE49-F238E27FC236}">
              <a16:creationId xmlns:a16="http://schemas.microsoft.com/office/drawing/2014/main" id="{00000000-0008-0000-0F00-000004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18" name="_x0000_t202" hidden="1">
          <a:extLst>
            <a:ext uri="{FF2B5EF4-FFF2-40B4-BE49-F238E27FC236}">
              <a16:creationId xmlns:a16="http://schemas.microsoft.com/office/drawing/2014/main" id="{00000000-0008-0000-0F00-00000224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 name="AutoShape 286">
          <a:extLst>
            <a:ext uri="{FF2B5EF4-FFF2-40B4-BE49-F238E27FC236}">
              <a16:creationId xmlns:a16="http://schemas.microsoft.com/office/drawing/2014/main" id="{00000000-0008-0000-0F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3" name="AutoShape 284">
          <a:extLst>
            <a:ext uri="{FF2B5EF4-FFF2-40B4-BE49-F238E27FC236}">
              <a16:creationId xmlns:a16="http://schemas.microsoft.com/office/drawing/2014/main" id="{00000000-0008-0000-0F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4" name="AutoShape 282">
          <a:extLst>
            <a:ext uri="{FF2B5EF4-FFF2-40B4-BE49-F238E27FC236}">
              <a16:creationId xmlns:a16="http://schemas.microsoft.com/office/drawing/2014/main" id="{00000000-0008-0000-0F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5" name="AutoShape 280">
          <a:extLst>
            <a:ext uri="{FF2B5EF4-FFF2-40B4-BE49-F238E27FC236}">
              <a16:creationId xmlns:a16="http://schemas.microsoft.com/office/drawing/2014/main" id="{00000000-0008-0000-0F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6" name="AutoShape 278">
          <a:extLst>
            <a:ext uri="{FF2B5EF4-FFF2-40B4-BE49-F238E27FC236}">
              <a16:creationId xmlns:a16="http://schemas.microsoft.com/office/drawing/2014/main" id="{00000000-0008-0000-0F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7" name="AutoShape 276">
          <a:extLst>
            <a:ext uri="{FF2B5EF4-FFF2-40B4-BE49-F238E27FC236}">
              <a16:creationId xmlns:a16="http://schemas.microsoft.com/office/drawing/2014/main" id="{00000000-0008-0000-0F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8" name="AutoShape 274">
          <a:extLst>
            <a:ext uri="{FF2B5EF4-FFF2-40B4-BE49-F238E27FC236}">
              <a16:creationId xmlns:a16="http://schemas.microsoft.com/office/drawing/2014/main" id="{00000000-0008-0000-0F00-00000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 name="AutoShape 272">
          <a:extLst>
            <a:ext uri="{FF2B5EF4-FFF2-40B4-BE49-F238E27FC236}">
              <a16:creationId xmlns:a16="http://schemas.microsoft.com/office/drawing/2014/main" id="{00000000-0008-0000-0F00-00000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0" name="AutoShape 270">
          <a:extLst>
            <a:ext uri="{FF2B5EF4-FFF2-40B4-BE49-F238E27FC236}">
              <a16:creationId xmlns:a16="http://schemas.microsoft.com/office/drawing/2014/main" id="{00000000-0008-0000-0F00-00000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2" name="AutoShape 268">
          <a:extLst>
            <a:ext uri="{FF2B5EF4-FFF2-40B4-BE49-F238E27FC236}">
              <a16:creationId xmlns:a16="http://schemas.microsoft.com/office/drawing/2014/main" id="{00000000-0008-0000-0F00-00000C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3" name="AutoShape 266">
          <a:extLst>
            <a:ext uri="{FF2B5EF4-FFF2-40B4-BE49-F238E27FC236}">
              <a16:creationId xmlns:a16="http://schemas.microsoft.com/office/drawing/2014/main" id="{00000000-0008-0000-0F00-00000D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4" name="AutoShape 264">
          <a:extLst>
            <a:ext uri="{FF2B5EF4-FFF2-40B4-BE49-F238E27FC236}">
              <a16:creationId xmlns:a16="http://schemas.microsoft.com/office/drawing/2014/main" id="{00000000-0008-0000-0F00-00000E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5" name="AutoShape 262">
          <a:extLst>
            <a:ext uri="{FF2B5EF4-FFF2-40B4-BE49-F238E27FC236}">
              <a16:creationId xmlns:a16="http://schemas.microsoft.com/office/drawing/2014/main" id="{00000000-0008-0000-0F00-00000F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6" name="AutoShape 260">
          <a:extLst>
            <a:ext uri="{FF2B5EF4-FFF2-40B4-BE49-F238E27FC236}">
              <a16:creationId xmlns:a16="http://schemas.microsoft.com/office/drawing/2014/main" id="{00000000-0008-0000-0F00-000010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7" name="AutoShape 258">
          <a:extLst>
            <a:ext uri="{FF2B5EF4-FFF2-40B4-BE49-F238E27FC236}">
              <a16:creationId xmlns:a16="http://schemas.microsoft.com/office/drawing/2014/main" id="{00000000-0008-0000-0F00-000011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8" name="AutoShape 256">
          <a:extLst>
            <a:ext uri="{FF2B5EF4-FFF2-40B4-BE49-F238E27FC236}">
              <a16:creationId xmlns:a16="http://schemas.microsoft.com/office/drawing/2014/main" id="{00000000-0008-0000-0F00-00001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19" name="AutoShape 254">
          <a:extLst>
            <a:ext uri="{FF2B5EF4-FFF2-40B4-BE49-F238E27FC236}">
              <a16:creationId xmlns:a16="http://schemas.microsoft.com/office/drawing/2014/main" id="{00000000-0008-0000-0F00-00001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0" name="AutoShape 252">
          <a:extLst>
            <a:ext uri="{FF2B5EF4-FFF2-40B4-BE49-F238E27FC236}">
              <a16:creationId xmlns:a16="http://schemas.microsoft.com/office/drawing/2014/main" id="{00000000-0008-0000-0F00-00001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1" name="AutoShape 250">
          <a:extLst>
            <a:ext uri="{FF2B5EF4-FFF2-40B4-BE49-F238E27FC236}">
              <a16:creationId xmlns:a16="http://schemas.microsoft.com/office/drawing/2014/main" id="{00000000-0008-0000-0F00-00001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2" name="AutoShape 248">
          <a:extLst>
            <a:ext uri="{FF2B5EF4-FFF2-40B4-BE49-F238E27FC236}">
              <a16:creationId xmlns:a16="http://schemas.microsoft.com/office/drawing/2014/main" id="{00000000-0008-0000-0F00-00001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3" name="AutoShape 246">
          <a:extLst>
            <a:ext uri="{FF2B5EF4-FFF2-40B4-BE49-F238E27FC236}">
              <a16:creationId xmlns:a16="http://schemas.microsoft.com/office/drawing/2014/main" id="{00000000-0008-0000-0F00-00001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4" name="AutoShape 244">
          <a:extLst>
            <a:ext uri="{FF2B5EF4-FFF2-40B4-BE49-F238E27FC236}">
              <a16:creationId xmlns:a16="http://schemas.microsoft.com/office/drawing/2014/main" id="{00000000-0008-0000-0F00-00001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5" name="AutoShape 242">
          <a:extLst>
            <a:ext uri="{FF2B5EF4-FFF2-40B4-BE49-F238E27FC236}">
              <a16:creationId xmlns:a16="http://schemas.microsoft.com/office/drawing/2014/main" id="{00000000-0008-0000-0F00-00001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6" name="AutoShape 240">
          <a:extLst>
            <a:ext uri="{FF2B5EF4-FFF2-40B4-BE49-F238E27FC236}">
              <a16:creationId xmlns:a16="http://schemas.microsoft.com/office/drawing/2014/main" id="{00000000-0008-0000-0F00-00001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7" name="AutoShape 238">
          <a:extLst>
            <a:ext uri="{FF2B5EF4-FFF2-40B4-BE49-F238E27FC236}">
              <a16:creationId xmlns:a16="http://schemas.microsoft.com/office/drawing/2014/main" id="{00000000-0008-0000-0F00-00001B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8" name="AutoShape 236">
          <a:extLst>
            <a:ext uri="{FF2B5EF4-FFF2-40B4-BE49-F238E27FC236}">
              <a16:creationId xmlns:a16="http://schemas.microsoft.com/office/drawing/2014/main" id="{00000000-0008-0000-0F00-00001C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29" name="AutoShape 234">
          <a:extLst>
            <a:ext uri="{FF2B5EF4-FFF2-40B4-BE49-F238E27FC236}">
              <a16:creationId xmlns:a16="http://schemas.microsoft.com/office/drawing/2014/main" id="{00000000-0008-0000-0F00-00001D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30" name="AutoShape 232">
          <a:extLst>
            <a:ext uri="{FF2B5EF4-FFF2-40B4-BE49-F238E27FC236}">
              <a16:creationId xmlns:a16="http://schemas.microsoft.com/office/drawing/2014/main" id="{00000000-0008-0000-0F00-00001E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31" name="AutoShape 230">
          <a:extLst>
            <a:ext uri="{FF2B5EF4-FFF2-40B4-BE49-F238E27FC236}">
              <a16:creationId xmlns:a16="http://schemas.microsoft.com/office/drawing/2014/main" id="{00000000-0008-0000-0F00-00001F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9" name="AutoShape 228">
          <a:extLst>
            <a:ext uri="{FF2B5EF4-FFF2-40B4-BE49-F238E27FC236}">
              <a16:creationId xmlns:a16="http://schemas.microsoft.com/office/drawing/2014/main" id="{00000000-0008-0000-0F00-0000C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1" name="AutoShape 226">
          <a:extLst>
            <a:ext uri="{FF2B5EF4-FFF2-40B4-BE49-F238E27FC236}">
              <a16:creationId xmlns:a16="http://schemas.microsoft.com/office/drawing/2014/main" id="{00000000-0008-0000-0F00-0000C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3" name="AutoShape 224">
          <a:extLst>
            <a:ext uri="{FF2B5EF4-FFF2-40B4-BE49-F238E27FC236}">
              <a16:creationId xmlns:a16="http://schemas.microsoft.com/office/drawing/2014/main" id="{00000000-0008-0000-0F00-0000C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5" name="AutoShape 222">
          <a:extLst>
            <a:ext uri="{FF2B5EF4-FFF2-40B4-BE49-F238E27FC236}">
              <a16:creationId xmlns:a16="http://schemas.microsoft.com/office/drawing/2014/main" id="{00000000-0008-0000-0F00-0000C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7" name="AutoShape 220">
          <a:extLst>
            <a:ext uri="{FF2B5EF4-FFF2-40B4-BE49-F238E27FC236}">
              <a16:creationId xmlns:a16="http://schemas.microsoft.com/office/drawing/2014/main" id="{00000000-0008-0000-0F00-0000C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19" name="AutoShape 218">
          <a:extLst>
            <a:ext uri="{FF2B5EF4-FFF2-40B4-BE49-F238E27FC236}">
              <a16:creationId xmlns:a16="http://schemas.microsoft.com/office/drawing/2014/main" id="{00000000-0008-0000-0F00-0000C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1" name="AutoShape 216">
          <a:extLst>
            <a:ext uri="{FF2B5EF4-FFF2-40B4-BE49-F238E27FC236}">
              <a16:creationId xmlns:a16="http://schemas.microsoft.com/office/drawing/2014/main" id="{00000000-0008-0000-0F00-0000C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3" name="AutoShape 214">
          <a:extLst>
            <a:ext uri="{FF2B5EF4-FFF2-40B4-BE49-F238E27FC236}">
              <a16:creationId xmlns:a16="http://schemas.microsoft.com/office/drawing/2014/main" id="{00000000-0008-0000-0F00-0000C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5" name="AutoShape 212">
          <a:extLst>
            <a:ext uri="{FF2B5EF4-FFF2-40B4-BE49-F238E27FC236}">
              <a16:creationId xmlns:a16="http://schemas.microsoft.com/office/drawing/2014/main" id="{00000000-0008-0000-0F00-0000D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7" name="AutoShape 210">
          <a:extLst>
            <a:ext uri="{FF2B5EF4-FFF2-40B4-BE49-F238E27FC236}">
              <a16:creationId xmlns:a16="http://schemas.microsoft.com/office/drawing/2014/main" id="{00000000-0008-0000-0F00-0000D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29" name="AutoShape 208">
          <a:extLst>
            <a:ext uri="{FF2B5EF4-FFF2-40B4-BE49-F238E27FC236}">
              <a16:creationId xmlns:a16="http://schemas.microsoft.com/office/drawing/2014/main" id="{00000000-0008-0000-0F00-0000D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1" name="AutoShape 206">
          <a:extLst>
            <a:ext uri="{FF2B5EF4-FFF2-40B4-BE49-F238E27FC236}">
              <a16:creationId xmlns:a16="http://schemas.microsoft.com/office/drawing/2014/main" id="{00000000-0008-0000-0F00-0000D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3" name="AutoShape 204">
          <a:extLst>
            <a:ext uri="{FF2B5EF4-FFF2-40B4-BE49-F238E27FC236}">
              <a16:creationId xmlns:a16="http://schemas.microsoft.com/office/drawing/2014/main" id="{00000000-0008-0000-0F00-0000D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5" name="AutoShape 202">
          <a:extLst>
            <a:ext uri="{FF2B5EF4-FFF2-40B4-BE49-F238E27FC236}">
              <a16:creationId xmlns:a16="http://schemas.microsoft.com/office/drawing/2014/main" id="{00000000-0008-0000-0F00-0000D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7" name="AutoShape 200">
          <a:extLst>
            <a:ext uri="{FF2B5EF4-FFF2-40B4-BE49-F238E27FC236}">
              <a16:creationId xmlns:a16="http://schemas.microsoft.com/office/drawing/2014/main" id="{00000000-0008-0000-0F00-0000D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39" name="AutoShape 198">
          <a:extLst>
            <a:ext uri="{FF2B5EF4-FFF2-40B4-BE49-F238E27FC236}">
              <a16:creationId xmlns:a16="http://schemas.microsoft.com/office/drawing/2014/main" id="{00000000-0008-0000-0F00-0000D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1" name="AutoShape 196">
          <a:extLst>
            <a:ext uri="{FF2B5EF4-FFF2-40B4-BE49-F238E27FC236}">
              <a16:creationId xmlns:a16="http://schemas.microsoft.com/office/drawing/2014/main" id="{00000000-0008-0000-0F00-0000E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3" name="AutoShape 194">
          <a:extLst>
            <a:ext uri="{FF2B5EF4-FFF2-40B4-BE49-F238E27FC236}">
              <a16:creationId xmlns:a16="http://schemas.microsoft.com/office/drawing/2014/main" id="{00000000-0008-0000-0F00-0000E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5" name="AutoShape 192">
          <a:extLst>
            <a:ext uri="{FF2B5EF4-FFF2-40B4-BE49-F238E27FC236}">
              <a16:creationId xmlns:a16="http://schemas.microsoft.com/office/drawing/2014/main" id="{00000000-0008-0000-0F00-0000E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7" name="AutoShape 190">
          <a:extLst>
            <a:ext uri="{FF2B5EF4-FFF2-40B4-BE49-F238E27FC236}">
              <a16:creationId xmlns:a16="http://schemas.microsoft.com/office/drawing/2014/main" id="{00000000-0008-0000-0F00-0000E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49" name="AutoShape 188">
          <a:extLst>
            <a:ext uri="{FF2B5EF4-FFF2-40B4-BE49-F238E27FC236}">
              <a16:creationId xmlns:a16="http://schemas.microsoft.com/office/drawing/2014/main" id="{00000000-0008-0000-0F00-0000E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1" name="AutoShape 186">
          <a:extLst>
            <a:ext uri="{FF2B5EF4-FFF2-40B4-BE49-F238E27FC236}">
              <a16:creationId xmlns:a16="http://schemas.microsoft.com/office/drawing/2014/main" id="{00000000-0008-0000-0F00-0000E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3" name="AutoShape 184">
          <a:extLst>
            <a:ext uri="{FF2B5EF4-FFF2-40B4-BE49-F238E27FC236}">
              <a16:creationId xmlns:a16="http://schemas.microsoft.com/office/drawing/2014/main" id="{00000000-0008-0000-0F00-0000E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5" name="AutoShape 182">
          <a:extLst>
            <a:ext uri="{FF2B5EF4-FFF2-40B4-BE49-F238E27FC236}">
              <a16:creationId xmlns:a16="http://schemas.microsoft.com/office/drawing/2014/main" id="{00000000-0008-0000-0F00-0000E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7" name="AutoShape 180">
          <a:extLst>
            <a:ext uri="{FF2B5EF4-FFF2-40B4-BE49-F238E27FC236}">
              <a16:creationId xmlns:a16="http://schemas.microsoft.com/office/drawing/2014/main" id="{00000000-0008-0000-0F00-0000F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59" name="AutoShape 178">
          <a:extLst>
            <a:ext uri="{FF2B5EF4-FFF2-40B4-BE49-F238E27FC236}">
              <a16:creationId xmlns:a16="http://schemas.microsoft.com/office/drawing/2014/main" id="{00000000-0008-0000-0F00-0000F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1" name="AutoShape 176">
          <a:extLst>
            <a:ext uri="{FF2B5EF4-FFF2-40B4-BE49-F238E27FC236}">
              <a16:creationId xmlns:a16="http://schemas.microsoft.com/office/drawing/2014/main" id="{00000000-0008-0000-0F00-0000F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3" name="AutoShape 174">
          <a:extLst>
            <a:ext uri="{FF2B5EF4-FFF2-40B4-BE49-F238E27FC236}">
              <a16:creationId xmlns:a16="http://schemas.microsoft.com/office/drawing/2014/main" id="{00000000-0008-0000-0F00-0000F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5" name="AutoShape 172">
          <a:extLst>
            <a:ext uri="{FF2B5EF4-FFF2-40B4-BE49-F238E27FC236}">
              <a16:creationId xmlns:a16="http://schemas.microsoft.com/office/drawing/2014/main" id="{00000000-0008-0000-0F00-0000F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7" name="AutoShape 170">
          <a:extLst>
            <a:ext uri="{FF2B5EF4-FFF2-40B4-BE49-F238E27FC236}">
              <a16:creationId xmlns:a16="http://schemas.microsoft.com/office/drawing/2014/main" id="{00000000-0008-0000-0F00-0000F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69" name="AutoShape 168">
          <a:extLst>
            <a:ext uri="{FF2B5EF4-FFF2-40B4-BE49-F238E27FC236}">
              <a16:creationId xmlns:a16="http://schemas.microsoft.com/office/drawing/2014/main" id="{00000000-0008-0000-0F00-0000F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1" name="AutoShape 166">
          <a:extLst>
            <a:ext uri="{FF2B5EF4-FFF2-40B4-BE49-F238E27FC236}">
              <a16:creationId xmlns:a16="http://schemas.microsoft.com/office/drawing/2014/main" id="{00000000-0008-0000-0F00-0000F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16" name="AutoShape 164">
          <a:extLst>
            <a:ext uri="{FF2B5EF4-FFF2-40B4-BE49-F238E27FC236}">
              <a16:creationId xmlns:a16="http://schemas.microsoft.com/office/drawing/2014/main" id="{00000000-0008-0000-0F00-000000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17" name="AutoShape 162">
          <a:extLst>
            <a:ext uri="{FF2B5EF4-FFF2-40B4-BE49-F238E27FC236}">
              <a16:creationId xmlns:a16="http://schemas.microsoft.com/office/drawing/2014/main" id="{00000000-0008-0000-0F00-00000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19" name="AutoShape 160">
          <a:extLst>
            <a:ext uri="{FF2B5EF4-FFF2-40B4-BE49-F238E27FC236}">
              <a16:creationId xmlns:a16="http://schemas.microsoft.com/office/drawing/2014/main" id="{00000000-0008-0000-0F00-00000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1" name="AutoShape 158">
          <a:extLst>
            <a:ext uri="{FF2B5EF4-FFF2-40B4-BE49-F238E27FC236}">
              <a16:creationId xmlns:a16="http://schemas.microsoft.com/office/drawing/2014/main" id="{00000000-0008-0000-0F00-00000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3" name="AutoShape 156">
          <a:extLst>
            <a:ext uri="{FF2B5EF4-FFF2-40B4-BE49-F238E27FC236}">
              <a16:creationId xmlns:a16="http://schemas.microsoft.com/office/drawing/2014/main" id="{00000000-0008-0000-0F00-00000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5" name="AutoShape 154">
          <a:extLst>
            <a:ext uri="{FF2B5EF4-FFF2-40B4-BE49-F238E27FC236}">
              <a16:creationId xmlns:a16="http://schemas.microsoft.com/office/drawing/2014/main" id="{00000000-0008-0000-0F00-00000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7" name="AutoShape 152">
          <a:extLst>
            <a:ext uri="{FF2B5EF4-FFF2-40B4-BE49-F238E27FC236}">
              <a16:creationId xmlns:a16="http://schemas.microsoft.com/office/drawing/2014/main" id="{00000000-0008-0000-0F00-00000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29" name="AutoShape 150">
          <a:extLst>
            <a:ext uri="{FF2B5EF4-FFF2-40B4-BE49-F238E27FC236}">
              <a16:creationId xmlns:a16="http://schemas.microsoft.com/office/drawing/2014/main" id="{00000000-0008-0000-0F00-00000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1" name="AutoShape 148">
          <a:extLst>
            <a:ext uri="{FF2B5EF4-FFF2-40B4-BE49-F238E27FC236}">
              <a16:creationId xmlns:a16="http://schemas.microsoft.com/office/drawing/2014/main" id="{00000000-0008-0000-0F00-00000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3" name="AutoShape 146">
          <a:extLst>
            <a:ext uri="{FF2B5EF4-FFF2-40B4-BE49-F238E27FC236}">
              <a16:creationId xmlns:a16="http://schemas.microsoft.com/office/drawing/2014/main" id="{00000000-0008-0000-0F00-00001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5" name="AutoShape 144">
          <a:extLst>
            <a:ext uri="{FF2B5EF4-FFF2-40B4-BE49-F238E27FC236}">
              <a16:creationId xmlns:a16="http://schemas.microsoft.com/office/drawing/2014/main" id="{00000000-0008-0000-0F00-00001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7" name="AutoShape 142">
          <a:extLst>
            <a:ext uri="{FF2B5EF4-FFF2-40B4-BE49-F238E27FC236}">
              <a16:creationId xmlns:a16="http://schemas.microsoft.com/office/drawing/2014/main" id="{00000000-0008-0000-0F00-00001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39" name="AutoShape 140">
          <a:extLst>
            <a:ext uri="{FF2B5EF4-FFF2-40B4-BE49-F238E27FC236}">
              <a16:creationId xmlns:a16="http://schemas.microsoft.com/office/drawing/2014/main" id="{00000000-0008-0000-0F00-00001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1" name="AutoShape 138">
          <a:extLst>
            <a:ext uri="{FF2B5EF4-FFF2-40B4-BE49-F238E27FC236}">
              <a16:creationId xmlns:a16="http://schemas.microsoft.com/office/drawing/2014/main" id="{00000000-0008-0000-0F00-00001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3" name="AutoShape 136">
          <a:extLst>
            <a:ext uri="{FF2B5EF4-FFF2-40B4-BE49-F238E27FC236}">
              <a16:creationId xmlns:a16="http://schemas.microsoft.com/office/drawing/2014/main" id="{00000000-0008-0000-0F00-00001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5" name="AutoShape 134">
          <a:extLst>
            <a:ext uri="{FF2B5EF4-FFF2-40B4-BE49-F238E27FC236}">
              <a16:creationId xmlns:a16="http://schemas.microsoft.com/office/drawing/2014/main" id="{00000000-0008-0000-0F00-00001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7" name="AutoShape 132">
          <a:extLst>
            <a:ext uri="{FF2B5EF4-FFF2-40B4-BE49-F238E27FC236}">
              <a16:creationId xmlns:a16="http://schemas.microsoft.com/office/drawing/2014/main" id="{00000000-0008-0000-0F00-00001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3" name="AutoShape 130">
          <a:extLst>
            <a:ext uri="{FF2B5EF4-FFF2-40B4-BE49-F238E27FC236}">
              <a16:creationId xmlns:a16="http://schemas.microsoft.com/office/drawing/2014/main" id="{00000000-0008-0000-0F00-00000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5" name="AutoShape 128">
          <a:extLst>
            <a:ext uri="{FF2B5EF4-FFF2-40B4-BE49-F238E27FC236}">
              <a16:creationId xmlns:a16="http://schemas.microsoft.com/office/drawing/2014/main" id="{00000000-0008-0000-0F00-00000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7" name="AutoShape 126">
          <a:extLst>
            <a:ext uri="{FF2B5EF4-FFF2-40B4-BE49-F238E27FC236}">
              <a16:creationId xmlns:a16="http://schemas.microsoft.com/office/drawing/2014/main" id="{00000000-0008-0000-0F00-00000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79" name="AutoShape 124">
          <a:extLst>
            <a:ext uri="{FF2B5EF4-FFF2-40B4-BE49-F238E27FC236}">
              <a16:creationId xmlns:a16="http://schemas.microsoft.com/office/drawing/2014/main" id="{00000000-0008-0000-0F00-00000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1" name="AutoShape 122">
          <a:extLst>
            <a:ext uri="{FF2B5EF4-FFF2-40B4-BE49-F238E27FC236}">
              <a16:creationId xmlns:a16="http://schemas.microsoft.com/office/drawing/2014/main" id="{00000000-0008-0000-0F00-00000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3" name="AutoShape 120">
          <a:extLst>
            <a:ext uri="{FF2B5EF4-FFF2-40B4-BE49-F238E27FC236}">
              <a16:creationId xmlns:a16="http://schemas.microsoft.com/office/drawing/2014/main" id="{00000000-0008-0000-0F00-00000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5" name="AutoShape 118">
          <a:extLst>
            <a:ext uri="{FF2B5EF4-FFF2-40B4-BE49-F238E27FC236}">
              <a16:creationId xmlns:a16="http://schemas.microsoft.com/office/drawing/2014/main" id="{00000000-0008-0000-0F00-00000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7" name="AutoShape 116">
          <a:extLst>
            <a:ext uri="{FF2B5EF4-FFF2-40B4-BE49-F238E27FC236}">
              <a16:creationId xmlns:a16="http://schemas.microsoft.com/office/drawing/2014/main" id="{00000000-0008-0000-0F00-00000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89" name="AutoShape 114">
          <a:extLst>
            <a:ext uri="{FF2B5EF4-FFF2-40B4-BE49-F238E27FC236}">
              <a16:creationId xmlns:a16="http://schemas.microsoft.com/office/drawing/2014/main" id="{00000000-0008-0000-0F00-00001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1" name="AutoShape 112">
          <a:extLst>
            <a:ext uri="{FF2B5EF4-FFF2-40B4-BE49-F238E27FC236}">
              <a16:creationId xmlns:a16="http://schemas.microsoft.com/office/drawing/2014/main" id="{00000000-0008-0000-0F00-00001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3" name="AutoShape 110">
          <a:extLst>
            <a:ext uri="{FF2B5EF4-FFF2-40B4-BE49-F238E27FC236}">
              <a16:creationId xmlns:a16="http://schemas.microsoft.com/office/drawing/2014/main" id="{00000000-0008-0000-0F00-00001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5" name="AutoShape 108">
          <a:extLst>
            <a:ext uri="{FF2B5EF4-FFF2-40B4-BE49-F238E27FC236}">
              <a16:creationId xmlns:a16="http://schemas.microsoft.com/office/drawing/2014/main" id="{00000000-0008-0000-0F00-00001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7" name="AutoShape 106">
          <a:extLst>
            <a:ext uri="{FF2B5EF4-FFF2-40B4-BE49-F238E27FC236}">
              <a16:creationId xmlns:a16="http://schemas.microsoft.com/office/drawing/2014/main" id="{00000000-0008-0000-0F00-00001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99" name="AutoShape 104">
          <a:extLst>
            <a:ext uri="{FF2B5EF4-FFF2-40B4-BE49-F238E27FC236}">
              <a16:creationId xmlns:a16="http://schemas.microsoft.com/office/drawing/2014/main" id="{00000000-0008-0000-0F00-00001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1" name="AutoShape 102">
          <a:extLst>
            <a:ext uri="{FF2B5EF4-FFF2-40B4-BE49-F238E27FC236}">
              <a16:creationId xmlns:a16="http://schemas.microsoft.com/office/drawing/2014/main" id="{00000000-0008-0000-0F00-00001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3" name="AutoShape 100">
          <a:extLst>
            <a:ext uri="{FF2B5EF4-FFF2-40B4-BE49-F238E27FC236}">
              <a16:creationId xmlns:a16="http://schemas.microsoft.com/office/drawing/2014/main" id="{00000000-0008-0000-0F00-00001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49" name="AutoShape 98">
          <a:extLst>
            <a:ext uri="{FF2B5EF4-FFF2-40B4-BE49-F238E27FC236}">
              <a16:creationId xmlns:a16="http://schemas.microsoft.com/office/drawing/2014/main" id="{00000000-0008-0000-0F00-00002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1" name="AutoShape 96">
          <a:extLst>
            <a:ext uri="{FF2B5EF4-FFF2-40B4-BE49-F238E27FC236}">
              <a16:creationId xmlns:a16="http://schemas.microsoft.com/office/drawing/2014/main" id="{00000000-0008-0000-0F00-00002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3" name="AutoShape 94">
          <a:extLst>
            <a:ext uri="{FF2B5EF4-FFF2-40B4-BE49-F238E27FC236}">
              <a16:creationId xmlns:a16="http://schemas.microsoft.com/office/drawing/2014/main" id="{00000000-0008-0000-0F00-00002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5" name="AutoShape 92">
          <a:extLst>
            <a:ext uri="{FF2B5EF4-FFF2-40B4-BE49-F238E27FC236}">
              <a16:creationId xmlns:a16="http://schemas.microsoft.com/office/drawing/2014/main" id="{00000000-0008-0000-0F00-00002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7" name="AutoShape 90">
          <a:extLst>
            <a:ext uri="{FF2B5EF4-FFF2-40B4-BE49-F238E27FC236}">
              <a16:creationId xmlns:a16="http://schemas.microsoft.com/office/drawing/2014/main" id="{00000000-0008-0000-0F00-00002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59" name="AutoShape 88">
          <a:extLst>
            <a:ext uri="{FF2B5EF4-FFF2-40B4-BE49-F238E27FC236}">
              <a16:creationId xmlns:a16="http://schemas.microsoft.com/office/drawing/2014/main" id="{00000000-0008-0000-0F00-00002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1" name="AutoShape 86">
          <a:extLst>
            <a:ext uri="{FF2B5EF4-FFF2-40B4-BE49-F238E27FC236}">
              <a16:creationId xmlns:a16="http://schemas.microsoft.com/office/drawing/2014/main" id="{00000000-0008-0000-0F00-00002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3" name="AutoShape 84">
          <a:extLst>
            <a:ext uri="{FF2B5EF4-FFF2-40B4-BE49-F238E27FC236}">
              <a16:creationId xmlns:a16="http://schemas.microsoft.com/office/drawing/2014/main" id="{00000000-0008-0000-0F00-00002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5" name="AutoShape 82">
          <a:extLst>
            <a:ext uri="{FF2B5EF4-FFF2-40B4-BE49-F238E27FC236}">
              <a16:creationId xmlns:a16="http://schemas.microsoft.com/office/drawing/2014/main" id="{00000000-0008-0000-0F00-00003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7" name="AutoShape 80">
          <a:extLst>
            <a:ext uri="{FF2B5EF4-FFF2-40B4-BE49-F238E27FC236}">
              <a16:creationId xmlns:a16="http://schemas.microsoft.com/office/drawing/2014/main" id="{00000000-0008-0000-0F00-00003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69" name="AutoShape 78">
          <a:extLst>
            <a:ext uri="{FF2B5EF4-FFF2-40B4-BE49-F238E27FC236}">
              <a16:creationId xmlns:a16="http://schemas.microsoft.com/office/drawing/2014/main" id="{00000000-0008-0000-0F00-00003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1" name="AutoShape 76">
          <a:extLst>
            <a:ext uri="{FF2B5EF4-FFF2-40B4-BE49-F238E27FC236}">
              <a16:creationId xmlns:a16="http://schemas.microsoft.com/office/drawing/2014/main" id="{00000000-0008-0000-0F00-00003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3" name="AutoShape 74">
          <a:extLst>
            <a:ext uri="{FF2B5EF4-FFF2-40B4-BE49-F238E27FC236}">
              <a16:creationId xmlns:a16="http://schemas.microsoft.com/office/drawing/2014/main" id="{00000000-0008-0000-0F00-00003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5" name="AutoShape 72">
          <a:extLst>
            <a:ext uri="{FF2B5EF4-FFF2-40B4-BE49-F238E27FC236}">
              <a16:creationId xmlns:a16="http://schemas.microsoft.com/office/drawing/2014/main" id="{00000000-0008-0000-0F00-00003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7" name="AutoShape 70">
          <a:extLst>
            <a:ext uri="{FF2B5EF4-FFF2-40B4-BE49-F238E27FC236}">
              <a16:creationId xmlns:a16="http://schemas.microsoft.com/office/drawing/2014/main" id="{00000000-0008-0000-0F00-00003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79" name="AutoShape 68">
          <a:extLst>
            <a:ext uri="{FF2B5EF4-FFF2-40B4-BE49-F238E27FC236}">
              <a16:creationId xmlns:a16="http://schemas.microsoft.com/office/drawing/2014/main" id="{00000000-0008-0000-0F00-00003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1" name="AutoShape 66">
          <a:extLst>
            <a:ext uri="{FF2B5EF4-FFF2-40B4-BE49-F238E27FC236}">
              <a16:creationId xmlns:a16="http://schemas.microsoft.com/office/drawing/2014/main" id="{00000000-0008-0000-0F00-00004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3" name="AutoShape 64">
          <a:extLst>
            <a:ext uri="{FF2B5EF4-FFF2-40B4-BE49-F238E27FC236}">
              <a16:creationId xmlns:a16="http://schemas.microsoft.com/office/drawing/2014/main" id="{00000000-0008-0000-0F00-00004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5" name="AutoShape 62">
          <a:extLst>
            <a:ext uri="{FF2B5EF4-FFF2-40B4-BE49-F238E27FC236}">
              <a16:creationId xmlns:a16="http://schemas.microsoft.com/office/drawing/2014/main" id="{00000000-0008-0000-0F00-00004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7" name="AutoShape 60">
          <a:extLst>
            <a:ext uri="{FF2B5EF4-FFF2-40B4-BE49-F238E27FC236}">
              <a16:creationId xmlns:a16="http://schemas.microsoft.com/office/drawing/2014/main" id="{00000000-0008-0000-0F00-00004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89" name="AutoShape 58">
          <a:extLst>
            <a:ext uri="{FF2B5EF4-FFF2-40B4-BE49-F238E27FC236}">
              <a16:creationId xmlns:a16="http://schemas.microsoft.com/office/drawing/2014/main" id="{00000000-0008-0000-0F00-00004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1" name="AutoShape 56">
          <a:extLst>
            <a:ext uri="{FF2B5EF4-FFF2-40B4-BE49-F238E27FC236}">
              <a16:creationId xmlns:a16="http://schemas.microsoft.com/office/drawing/2014/main" id="{00000000-0008-0000-0F00-00004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3" name="AutoShape 54">
          <a:extLst>
            <a:ext uri="{FF2B5EF4-FFF2-40B4-BE49-F238E27FC236}">
              <a16:creationId xmlns:a16="http://schemas.microsoft.com/office/drawing/2014/main" id="{00000000-0008-0000-0F00-00004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5" name="AutoShape 52">
          <a:extLst>
            <a:ext uri="{FF2B5EF4-FFF2-40B4-BE49-F238E27FC236}">
              <a16:creationId xmlns:a16="http://schemas.microsoft.com/office/drawing/2014/main" id="{00000000-0008-0000-0F00-00004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7" name="AutoShape 50">
          <a:extLst>
            <a:ext uri="{FF2B5EF4-FFF2-40B4-BE49-F238E27FC236}">
              <a16:creationId xmlns:a16="http://schemas.microsoft.com/office/drawing/2014/main" id="{00000000-0008-0000-0F00-00005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299" name="AutoShape 48">
          <a:extLst>
            <a:ext uri="{FF2B5EF4-FFF2-40B4-BE49-F238E27FC236}">
              <a16:creationId xmlns:a16="http://schemas.microsoft.com/office/drawing/2014/main" id="{00000000-0008-0000-0F00-00005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1" name="AutoShape 46">
          <a:extLst>
            <a:ext uri="{FF2B5EF4-FFF2-40B4-BE49-F238E27FC236}">
              <a16:creationId xmlns:a16="http://schemas.microsoft.com/office/drawing/2014/main" id="{00000000-0008-0000-0F00-00005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3" name="AutoShape 44">
          <a:extLst>
            <a:ext uri="{FF2B5EF4-FFF2-40B4-BE49-F238E27FC236}">
              <a16:creationId xmlns:a16="http://schemas.microsoft.com/office/drawing/2014/main" id="{00000000-0008-0000-0F00-00005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5" name="AutoShape 42">
          <a:extLst>
            <a:ext uri="{FF2B5EF4-FFF2-40B4-BE49-F238E27FC236}">
              <a16:creationId xmlns:a16="http://schemas.microsoft.com/office/drawing/2014/main" id="{00000000-0008-0000-0F00-00005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7" name="AutoShape 40">
          <a:extLst>
            <a:ext uri="{FF2B5EF4-FFF2-40B4-BE49-F238E27FC236}">
              <a16:creationId xmlns:a16="http://schemas.microsoft.com/office/drawing/2014/main" id="{00000000-0008-0000-0F00-00005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09" name="AutoShape 38">
          <a:extLst>
            <a:ext uri="{FF2B5EF4-FFF2-40B4-BE49-F238E27FC236}">
              <a16:creationId xmlns:a16="http://schemas.microsoft.com/office/drawing/2014/main" id="{00000000-0008-0000-0F00-00005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1" name="AutoShape 36">
          <a:extLst>
            <a:ext uri="{FF2B5EF4-FFF2-40B4-BE49-F238E27FC236}">
              <a16:creationId xmlns:a16="http://schemas.microsoft.com/office/drawing/2014/main" id="{00000000-0008-0000-0F00-00005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3" name="AutoShape 34">
          <a:extLst>
            <a:ext uri="{FF2B5EF4-FFF2-40B4-BE49-F238E27FC236}">
              <a16:creationId xmlns:a16="http://schemas.microsoft.com/office/drawing/2014/main" id="{00000000-0008-0000-0F00-00006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5" name="AutoShape 32">
          <a:extLst>
            <a:ext uri="{FF2B5EF4-FFF2-40B4-BE49-F238E27FC236}">
              <a16:creationId xmlns:a16="http://schemas.microsoft.com/office/drawing/2014/main" id="{00000000-0008-0000-0F00-00006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7" name="AutoShape 30">
          <a:extLst>
            <a:ext uri="{FF2B5EF4-FFF2-40B4-BE49-F238E27FC236}">
              <a16:creationId xmlns:a16="http://schemas.microsoft.com/office/drawing/2014/main" id="{00000000-0008-0000-0F00-00006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19" name="AutoShape 28">
          <a:extLst>
            <a:ext uri="{FF2B5EF4-FFF2-40B4-BE49-F238E27FC236}">
              <a16:creationId xmlns:a16="http://schemas.microsoft.com/office/drawing/2014/main" id="{00000000-0008-0000-0F00-00006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1" name="AutoShape 26">
          <a:extLst>
            <a:ext uri="{FF2B5EF4-FFF2-40B4-BE49-F238E27FC236}">
              <a16:creationId xmlns:a16="http://schemas.microsoft.com/office/drawing/2014/main" id="{00000000-0008-0000-0F00-00006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3" name="AutoShape 24">
          <a:extLst>
            <a:ext uri="{FF2B5EF4-FFF2-40B4-BE49-F238E27FC236}">
              <a16:creationId xmlns:a16="http://schemas.microsoft.com/office/drawing/2014/main" id="{00000000-0008-0000-0F00-00006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5" name="AutoShape 22">
          <a:extLst>
            <a:ext uri="{FF2B5EF4-FFF2-40B4-BE49-F238E27FC236}">
              <a16:creationId xmlns:a16="http://schemas.microsoft.com/office/drawing/2014/main" id="{00000000-0008-0000-0F00-00006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7" name="AutoShape 20">
          <a:extLst>
            <a:ext uri="{FF2B5EF4-FFF2-40B4-BE49-F238E27FC236}">
              <a16:creationId xmlns:a16="http://schemas.microsoft.com/office/drawing/2014/main" id="{00000000-0008-0000-0F00-00006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29" name="AutoShape 18">
          <a:extLst>
            <a:ext uri="{FF2B5EF4-FFF2-40B4-BE49-F238E27FC236}">
              <a16:creationId xmlns:a16="http://schemas.microsoft.com/office/drawing/2014/main" id="{00000000-0008-0000-0F00-00007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1" name="AutoShape 16">
          <a:extLst>
            <a:ext uri="{FF2B5EF4-FFF2-40B4-BE49-F238E27FC236}">
              <a16:creationId xmlns:a16="http://schemas.microsoft.com/office/drawing/2014/main" id="{00000000-0008-0000-0F00-00007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3" name="AutoShape 14">
          <a:extLst>
            <a:ext uri="{FF2B5EF4-FFF2-40B4-BE49-F238E27FC236}">
              <a16:creationId xmlns:a16="http://schemas.microsoft.com/office/drawing/2014/main" id="{00000000-0008-0000-0F00-00007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5" name="AutoShape 12">
          <a:extLst>
            <a:ext uri="{FF2B5EF4-FFF2-40B4-BE49-F238E27FC236}">
              <a16:creationId xmlns:a16="http://schemas.microsoft.com/office/drawing/2014/main" id="{00000000-0008-0000-0F00-00007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7" name="AutoShape 10">
          <a:extLst>
            <a:ext uri="{FF2B5EF4-FFF2-40B4-BE49-F238E27FC236}">
              <a16:creationId xmlns:a16="http://schemas.microsoft.com/office/drawing/2014/main" id="{00000000-0008-0000-0F00-00007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39" name="AutoShape 8">
          <a:extLst>
            <a:ext uri="{FF2B5EF4-FFF2-40B4-BE49-F238E27FC236}">
              <a16:creationId xmlns:a16="http://schemas.microsoft.com/office/drawing/2014/main" id="{00000000-0008-0000-0F00-00007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1" name="AutoShape 6">
          <a:extLst>
            <a:ext uri="{FF2B5EF4-FFF2-40B4-BE49-F238E27FC236}">
              <a16:creationId xmlns:a16="http://schemas.microsoft.com/office/drawing/2014/main" id="{00000000-0008-0000-0F00-00007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3" name="AutoShape 4">
          <a:extLst>
            <a:ext uri="{FF2B5EF4-FFF2-40B4-BE49-F238E27FC236}">
              <a16:creationId xmlns:a16="http://schemas.microsoft.com/office/drawing/2014/main" id="{00000000-0008-0000-0F00-00007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5" name="AutoShape 2">
          <a:extLst>
            <a:ext uri="{FF2B5EF4-FFF2-40B4-BE49-F238E27FC236}">
              <a16:creationId xmlns:a16="http://schemas.microsoft.com/office/drawing/2014/main" id="{00000000-0008-0000-0F00-00008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7" name="AutoShape 286">
          <a:extLst>
            <a:ext uri="{FF2B5EF4-FFF2-40B4-BE49-F238E27FC236}">
              <a16:creationId xmlns:a16="http://schemas.microsoft.com/office/drawing/2014/main" id="{00000000-0008-0000-0F00-00008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49" name="AutoShape 284">
          <a:extLst>
            <a:ext uri="{FF2B5EF4-FFF2-40B4-BE49-F238E27FC236}">
              <a16:creationId xmlns:a16="http://schemas.microsoft.com/office/drawing/2014/main" id="{00000000-0008-0000-0F00-00008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1" name="AutoShape 282">
          <a:extLst>
            <a:ext uri="{FF2B5EF4-FFF2-40B4-BE49-F238E27FC236}">
              <a16:creationId xmlns:a16="http://schemas.microsoft.com/office/drawing/2014/main" id="{00000000-0008-0000-0F00-00008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3" name="AutoShape 280">
          <a:extLst>
            <a:ext uri="{FF2B5EF4-FFF2-40B4-BE49-F238E27FC236}">
              <a16:creationId xmlns:a16="http://schemas.microsoft.com/office/drawing/2014/main" id="{00000000-0008-0000-0F00-00008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5" name="AutoShape 278">
          <a:extLst>
            <a:ext uri="{FF2B5EF4-FFF2-40B4-BE49-F238E27FC236}">
              <a16:creationId xmlns:a16="http://schemas.microsoft.com/office/drawing/2014/main" id="{00000000-0008-0000-0F00-00008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7" name="AutoShape 276">
          <a:extLst>
            <a:ext uri="{FF2B5EF4-FFF2-40B4-BE49-F238E27FC236}">
              <a16:creationId xmlns:a16="http://schemas.microsoft.com/office/drawing/2014/main" id="{00000000-0008-0000-0F00-00008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59" name="AutoShape 274">
          <a:extLst>
            <a:ext uri="{FF2B5EF4-FFF2-40B4-BE49-F238E27FC236}">
              <a16:creationId xmlns:a16="http://schemas.microsoft.com/office/drawing/2014/main" id="{00000000-0008-0000-0F00-00008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1" name="AutoShape 272">
          <a:extLst>
            <a:ext uri="{FF2B5EF4-FFF2-40B4-BE49-F238E27FC236}">
              <a16:creationId xmlns:a16="http://schemas.microsoft.com/office/drawing/2014/main" id="{00000000-0008-0000-0F00-00009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3" name="AutoShape 270">
          <a:extLst>
            <a:ext uri="{FF2B5EF4-FFF2-40B4-BE49-F238E27FC236}">
              <a16:creationId xmlns:a16="http://schemas.microsoft.com/office/drawing/2014/main" id="{00000000-0008-0000-0F00-00009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5" name="AutoShape 268">
          <a:extLst>
            <a:ext uri="{FF2B5EF4-FFF2-40B4-BE49-F238E27FC236}">
              <a16:creationId xmlns:a16="http://schemas.microsoft.com/office/drawing/2014/main" id="{00000000-0008-0000-0F00-00009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7" name="AutoShape 266">
          <a:extLst>
            <a:ext uri="{FF2B5EF4-FFF2-40B4-BE49-F238E27FC236}">
              <a16:creationId xmlns:a16="http://schemas.microsoft.com/office/drawing/2014/main" id="{00000000-0008-0000-0F00-00009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69" name="AutoShape 264">
          <a:extLst>
            <a:ext uri="{FF2B5EF4-FFF2-40B4-BE49-F238E27FC236}">
              <a16:creationId xmlns:a16="http://schemas.microsoft.com/office/drawing/2014/main" id="{00000000-0008-0000-0F00-00009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1" name="AutoShape 262">
          <a:extLst>
            <a:ext uri="{FF2B5EF4-FFF2-40B4-BE49-F238E27FC236}">
              <a16:creationId xmlns:a16="http://schemas.microsoft.com/office/drawing/2014/main" id="{00000000-0008-0000-0F00-00009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3" name="AutoShape 260">
          <a:extLst>
            <a:ext uri="{FF2B5EF4-FFF2-40B4-BE49-F238E27FC236}">
              <a16:creationId xmlns:a16="http://schemas.microsoft.com/office/drawing/2014/main" id="{00000000-0008-0000-0F00-00009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5" name="AutoShape 258">
          <a:extLst>
            <a:ext uri="{FF2B5EF4-FFF2-40B4-BE49-F238E27FC236}">
              <a16:creationId xmlns:a16="http://schemas.microsoft.com/office/drawing/2014/main" id="{00000000-0008-0000-0F00-00009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7" name="AutoShape 256">
          <a:extLst>
            <a:ext uri="{FF2B5EF4-FFF2-40B4-BE49-F238E27FC236}">
              <a16:creationId xmlns:a16="http://schemas.microsoft.com/office/drawing/2014/main" id="{00000000-0008-0000-0F00-0000A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79" name="AutoShape 254">
          <a:extLst>
            <a:ext uri="{FF2B5EF4-FFF2-40B4-BE49-F238E27FC236}">
              <a16:creationId xmlns:a16="http://schemas.microsoft.com/office/drawing/2014/main" id="{00000000-0008-0000-0F00-0000A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1" name="AutoShape 252">
          <a:extLst>
            <a:ext uri="{FF2B5EF4-FFF2-40B4-BE49-F238E27FC236}">
              <a16:creationId xmlns:a16="http://schemas.microsoft.com/office/drawing/2014/main" id="{00000000-0008-0000-0F00-0000A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3" name="AutoShape 250">
          <a:extLst>
            <a:ext uri="{FF2B5EF4-FFF2-40B4-BE49-F238E27FC236}">
              <a16:creationId xmlns:a16="http://schemas.microsoft.com/office/drawing/2014/main" id="{00000000-0008-0000-0F00-0000A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5" name="AutoShape 248">
          <a:extLst>
            <a:ext uri="{FF2B5EF4-FFF2-40B4-BE49-F238E27FC236}">
              <a16:creationId xmlns:a16="http://schemas.microsoft.com/office/drawing/2014/main" id="{00000000-0008-0000-0F00-0000A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7" name="AutoShape 246">
          <a:extLst>
            <a:ext uri="{FF2B5EF4-FFF2-40B4-BE49-F238E27FC236}">
              <a16:creationId xmlns:a16="http://schemas.microsoft.com/office/drawing/2014/main" id="{00000000-0008-0000-0F00-0000A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89" name="AutoShape 244">
          <a:extLst>
            <a:ext uri="{FF2B5EF4-FFF2-40B4-BE49-F238E27FC236}">
              <a16:creationId xmlns:a16="http://schemas.microsoft.com/office/drawing/2014/main" id="{00000000-0008-0000-0F00-0000A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1" name="AutoShape 242">
          <a:extLst>
            <a:ext uri="{FF2B5EF4-FFF2-40B4-BE49-F238E27FC236}">
              <a16:creationId xmlns:a16="http://schemas.microsoft.com/office/drawing/2014/main" id="{00000000-0008-0000-0F00-0000A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3" name="AutoShape 240">
          <a:extLst>
            <a:ext uri="{FF2B5EF4-FFF2-40B4-BE49-F238E27FC236}">
              <a16:creationId xmlns:a16="http://schemas.microsoft.com/office/drawing/2014/main" id="{00000000-0008-0000-0F00-0000B1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5" name="AutoShape 238">
          <a:extLst>
            <a:ext uri="{FF2B5EF4-FFF2-40B4-BE49-F238E27FC236}">
              <a16:creationId xmlns:a16="http://schemas.microsoft.com/office/drawing/2014/main" id="{00000000-0008-0000-0F00-0000B3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7" name="AutoShape 236">
          <a:extLst>
            <a:ext uri="{FF2B5EF4-FFF2-40B4-BE49-F238E27FC236}">
              <a16:creationId xmlns:a16="http://schemas.microsoft.com/office/drawing/2014/main" id="{00000000-0008-0000-0F00-0000B5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399" name="AutoShape 234">
          <a:extLst>
            <a:ext uri="{FF2B5EF4-FFF2-40B4-BE49-F238E27FC236}">
              <a16:creationId xmlns:a16="http://schemas.microsoft.com/office/drawing/2014/main" id="{00000000-0008-0000-0F00-0000B7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1" name="AutoShape 232">
          <a:extLst>
            <a:ext uri="{FF2B5EF4-FFF2-40B4-BE49-F238E27FC236}">
              <a16:creationId xmlns:a16="http://schemas.microsoft.com/office/drawing/2014/main" id="{00000000-0008-0000-0F00-0000B9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3" name="AutoShape 230">
          <a:extLst>
            <a:ext uri="{FF2B5EF4-FFF2-40B4-BE49-F238E27FC236}">
              <a16:creationId xmlns:a16="http://schemas.microsoft.com/office/drawing/2014/main" id="{00000000-0008-0000-0F00-0000BB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5" name="AutoShape 228">
          <a:extLst>
            <a:ext uri="{FF2B5EF4-FFF2-40B4-BE49-F238E27FC236}">
              <a16:creationId xmlns:a16="http://schemas.microsoft.com/office/drawing/2014/main" id="{00000000-0008-0000-0F00-0000BD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407" name="AutoShape 226">
          <a:extLst>
            <a:ext uri="{FF2B5EF4-FFF2-40B4-BE49-F238E27FC236}">
              <a16:creationId xmlns:a16="http://schemas.microsoft.com/office/drawing/2014/main" id="{00000000-0008-0000-0F00-0000BF24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4" name="AutoShape 224">
          <a:extLst>
            <a:ext uri="{FF2B5EF4-FFF2-40B4-BE49-F238E27FC236}">
              <a16:creationId xmlns:a16="http://schemas.microsoft.com/office/drawing/2014/main" id="{00000000-0008-0000-0F00-00002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5" name="AutoShape 222">
          <a:extLst>
            <a:ext uri="{FF2B5EF4-FFF2-40B4-BE49-F238E27FC236}">
              <a16:creationId xmlns:a16="http://schemas.microsoft.com/office/drawing/2014/main" id="{00000000-0008-0000-0F00-00002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6" name="AutoShape 220">
          <a:extLst>
            <a:ext uri="{FF2B5EF4-FFF2-40B4-BE49-F238E27FC236}">
              <a16:creationId xmlns:a16="http://schemas.microsoft.com/office/drawing/2014/main" id="{00000000-0008-0000-0F00-00002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7" name="AutoShape 218">
          <a:extLst>
            <a:ext uri="{FF2B5EF4-FFF2-40B4-BE49-F238E27FC236}">
              <a16:creationId xmlns:a16="http://schemas.microsoft.com/office/drawing/2014/main" id="{00000000-0008-0000-0F00-00002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8" name="AutoShape 216">
          <a:extLst>
            <a:ext uri="{FF2B5EF4-FFF2-40B4-BE49-F238E27FC236}">
              <a16:creationId xmlns:a16="http://schemas.microsoft.com/office/drawing/2014/main" id="{00000000-0008-0000-0F00-00002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09" name="AutoShape 214">
          <a:extLst>
            <a:ext uri="{FF2B5EF4-FFF2-40B4-BE49-F238E27FC236}">
              <a16:creationId xmlns:a16="http://schemas.microsoft.com/office/drawing/2014/main" id="{00000000-0008-0000-0F00-00002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0" name="AutoShape 212">
          <a:extLst>
            <a:ext uri="{FF2B5EF4-FFF2-40B4-BE49-F238E27FC236}">
              <a16:creationId xmlns:a16="http://schemas.microsoft.com/office/drawing/2014/main" id="{00000000-0008-0000-0F00-00002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1" name="AutoShape 210">
          <a:extLst>
            <a:ext uri="{FF2B5EF4-FFF2-40B4-BE49-F238E27FC236}">
              <a16:creationId xmlns:a16="http://schemas.microsoft.com/office/drawing/2014/main" id="{00000000-0008-0000-0F00-00002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2" name="AutoShape 208">
          <a:extLst>
            <a:ext uri="{FF2B5EF4-FFF2-40B4-BE49-F238E27FC236}">
              <a16:creationId xmlns:a16="http://schemas.microsoft.com/office/drawing/2014/main" id="{00000000-0008-0000-0F00-00002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3" name="AutoShape 206">
          <a:extLst>
            <a:ext uri="{FF2B5EF4-FFF2-40B4-BE49-F238E27FC236}">
              <a16:creationId xmlns:a16="http://schemas.microsoft.com/office/drawing/2014/main" id="{00000000-0008-0000-0F00-00002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4" name="AutoShape 204">
          <a:extLst>
            <a:ext uri="{FF2B5EF4-FFF2-40B4-BE49-F238E27FC236}">
              <a16:creationId xmlns:a16="http://schemas.microsoft.com/office/drawing/2014/main" id="{00000000-0008-0000-0F00-00002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5" name="AutoShape 202">
          <a:extLst>
            <a:ext uri="{FF2B5EF4-FFF2-40B4-BE49-F238E27FC236}">
              <a16:creationId xmlns:a16="http://schemas.microsoft.com/office/drawing/2014/main" id="{00000000-0008-0000-0F00-00002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6" name="AutoShape 200">
          <a:extLst>
            <a:ext uri="{FF2B5EF4-FFF2-40B4-BE49-F238E27FC236}">
              <a16:creationId xmlns:a16="http://schemas.microsoft.com/office/drawing/2014/main" id="{00000000-0008-0000-0F00-00002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7" name="AutoShape 198">
          <a:extLst>
            <a:ext uri="{FF2B5EF4-FFF2-40B4-BE49-F238E27FC236}">
              <a16:creationId xmlns:a16="http://schemas.microsoft.com/office/drawing/2014/main" id="{00000000-0008-0000-0F00-00002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8" name="AutoShape 196">
          <a:extLst>
            <a:ext uri="{FF2B5EF4-FFF2-40B4-BE49-F238E27FC236}">
              <a16:creationId xmlns:a16="http://schemas.microsoft.com/office/drawing/2014/main" id="{00000000-0008-0000-0F00-00002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19" name="AutoShape 194">
          <a:extLst>
            <a:ext uri="{FF2B5EF4-FFF2-40B4-BE49-F238E27FC236}">
              <a16:creationId xmlns:a16="http://schemas.microsoft.com/office/drawing/2014/main" id="{00000000-0008-0000-0F00-00002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0" name="AutoShape 192">
          <a:extLst>
            <a:ext uri="{FF2B5EF4-FFF2-40B4-BE49-F238E27FC236}">
              <a16:creationId xmlns:a16="http://schemas.microsoft.com/office/drawing/2014/main" id="{00000000-0008-0000-0F00-00003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1" name="AutoShape 190">
          <a:extLst>
            <a:ext uri="{FF2B5EF4-FFF2-40B4-BE49-F238E27FC236}">
              <a16:creationId xmlns:a16="http://schemas.microsoft.com/office/drawing/2014/main" id="{00000000-0008-0000-0F00-00003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2" name="AutoShape 188">
          <a:extLst>
            <a:ext uri="{FF2B5EF4-FFF2-40B4-BE49-F238E27FC236}">
              <a16:creationId xmlns:a16="http://schemas.microsoft.com/office/drawing/2014/main" id="{00000000-0008-0000-0F00-00003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3" name="AutoShape 186">
          <a:extLst>
            <a:ext uri="{FF2B5EF4-FFF2-40B4-BE49-F238E27FC236}">
              <a16:creationId xmlns:a16="http://schemas.microsoft.com/office/drawing/2014/main" id="{00000000-0008-0000-0F00-00003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4" name="AutoShape 184">
          <a:extLst>
            <a:ext uri="{FF2B5EF4-FFF2-40B4-BE49-F238E27FC236}">
              <a16:creationId xmlns:a16="http://schemas.microsoft.com/office/drawing/2014/main" id="{00000000-0008-0000-0F00-00003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5" name="AutoShape 182">
          <a:extLst>
            <a:ext uri="{FF2B5EF4-FFF2-40B4-BE49-F238E27FC236}">
              <a16:creationId xmlns:a16="http://schemas.microsoft.com/office/drawing/2014/main" id="{00000000-0008-0000-0F00-00003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6" name="AutoShape 180">
          <a:extLst>
            <a:ext uri="{FF2B5EF4-FFF2-40B4-BE49-F238E27FC236}">
              <a16:creationId xmlns:a16="http://schemas.microsoft.com/office/drawing/2014/main" id="{00000000-0008-0000-0F00-00003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7" name="AutoShape 178">
          <a:extLst>
            <a:ext uri="{FF2B5EF4-FFF2-40B4-BE49-F238E27FC236}">
              <a16:creationId xmlns:a16="http://schemas.microsoft.com/office/drawing/2014/main" id="{00000000-0008-0000-0F00-00003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8" name="AutoShape 176">
          <a:extLst>
            <a:ext uri="{FF2B5EF4-FFF2-40B4-BE49-F238E27FC236}">
              <a16:creationId xmlns:a16="http://schemas.microsoft.com/office/drawing/2014/main" id="{00000000-0008-0000-0F00-00003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29" name="AutoShape 174">
          <a:extLst>
            <a:ext uri="{FF2B5EF4-FFF2-40B4-BE49-F238E27FC236}">
              <a16:creationId xmlns:a16="http://schemas.microsoft.com/office/drawing/2014/main" id="{00000000-0008-0000-0F00-00003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0" name="AutoShape 172">
          <a:extLst>
            <a:ext uri="{FF2B5EF4-FFF2-40B4-BE49-F238E27FC236}">
              <a16:creationId xmlns:a16="http://schemas.microsoft.com/office/drawing/2014/main" id="{00000000-0008-0000-0F00-00003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1" name="AutoShape 170">
          <a:extLst>
            <a:ext uri="{FF2B5EF4-FFF2-40B4-BE49-F238E27FC236}">
              <a16:creationId xmlns:a16="http://schemas.microsoft.com/office/drawing/2014/main" id="{00000000-0008-0000-0F00-00003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2" name="AutoShape 168">
          <a:extLst>
            <a:ext uri="{FF2B5EF4-FFF2-40B4-BE49-F238E27FC236}">
              <a16:creationId xmlns:a16="http://schemas.microsoft.com/office/drawing/2014/main" id="{00000000-0008-0000-0F00-00003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3" name="AutoShape 166">
          <a:extLst>
            <a:ext uri="{FF2B5EF4-FFF2-40B4-BE49-F238E27FC236}">
              <a16:creationId xmlns:a16="http://schemas.microsoft.com/office/drawing/2014/main" id="{00000000-0008-0000-0F00-00003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4" name="AutoShape 164">
          <a:extLst>
            <a:ext uri="{FF2B5EF4-FFF2-40B4-BE49-F238E27FC236}">
              <a16:creationId xmlns:a16="http://schemas.microsoft.com/office/drawing/2014/main" id="{00000000-0008-0000-0F00-00003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5" name="AutoShape 162">
          <a:extLst>
            <a:ext uri="{FF2B5EF4-FFF2-40B4-BE49-F238E27FC236}">
              <a16:creationId xmlns:a16="http://schemas.microsoft.com/office/drawing/2014/main" id="{00000000-0008-0000-0F00-00003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6" name="AutoShape 160">
          <a:extLst>
            <a:ext uri="{FF2B5EF4-FFF2-40B4-BE49-F238E27FC236}">
              <a16:creationId xmlns:a16="http://schemas.microsoft.com/office/drawing/2014/main" id="{00000000-0008-0000-0F00-00004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7" name="AutoShape 158">
          <a:extLst>
            <a:ext uri="{FF2B5EF4-FFF2-40B4-BE49-F238E27FC236}">
              <a16:creationId xmlns:a16="http://schemas.microsoft.com/office/drawing/2014/main" id="{00000000-0008-0000-0F00-00004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8" name="AutoShape 156">
          <a:extLst>
            <a:ext uri="{FF2B5EF4-FFF2-40B4-BE49-F238E27FC236}">
              <a16:creationId xmlns:a16="http://schemas.microsoft.com/office/drawing/2014/main" id="{00000000-0008-0000-0F00-00004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39" name="AutoShape 154">
          <a:extLst>
            <a:ext uri="{FF2B5EF4-FFF2-40B4-BE49-F238E27FC236}">
              <a16:creationId xmlns:a16="http://schemas.microsoft.com/office/drawing/2014/main" id="{00000000-0008-0000-0F00-00004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0" name="AutoShape 152">
          <a:extLst>
            <a:ext uri="{FF2B5EF4-FFF2-40B4-BE49-F238E27FC236}">
              <a16:creationId xmlns:a16="http://schemas.microsoft.com/office/drawing/2014/main" id="{00000000-0008-0000-0F00-00004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1" name="AutoShape 150">
          <a:extLst>
            <a:ext uri="{FF2B5EF4-FFF2-40B4-BE49-F238E27FC236}">
              <a16:creationId xmlns:a16="http://schemas.microsoft.com/office/drawing/2014/main" id="{00000000-0008-0000-0F00-00004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2" name="AutoShape 148">
          <a:extLst>
            <a:ext uri="{FF2B5EF4-FFF2-40B4-BE49-F238E27FC236}">
              <a16:creationId xmlns:a16="http://schemas.microsoft.com/office/drawing/2014/main" id="{00000000-0008-0000-0F00-00004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3" name="AutoShape 146">
          <a:extLst>
            <a:ext uri="{FF2B5EF4-FFF2-40B4-BE49-F238E27FC236}">
              <a16:creationId xmlns:a16="http://schemas.microsoft.com/office/drawing/2014/main" id="{00000000-0008-0000-0F00-00004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4" name="AutoShape 144">
          <a:extLst>
            <a:ext uri="{FF2B5EF4-FFF2-40B4-BE49-F238E27FC236}">
              <a16:creationId xmlns:a16="http://schemas.microsoft.com/office/drawing/2014/main" id="{00000000-0008-0000-0F00-00004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5" name="AutoShape 142">
          <a:extLst>
            <a:ext uri="{FF2B5EF4-FFF2-40B4-BE49-F238E27FC236}">
              <a16:creationId xmlns:a16="http://schemas.microsoft.com/office/drawing/2014/main" id="{00000000-0008-0000-0F00-00004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6" name="AutoShape 140">
          <a:extLst>
            <a:ext uri="{FF2B5EF4-FFF2-40B4-BE49-F238E27FC236}">
              <a16:creationId xmlns:a16="http://schemas.microsoft.com/office/drawing/2014/main" id="{00000000-0008-0000-0F00-00004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7" name="AutoShape 138">
          <a:extLst>
            <a:ext uri="{FF2B5EF4-FFF2-40B4-BE49-F238E27FC236}">
              <a16:creationId xmlns:a16="http://schemas.microsoft.com/office/drawing/2014/main" id="{00000000-0008-0000-0F00-00004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8" name="AutoShape 136">
          <a:extLst>
            <a:ext uri="{FF2B5EF4-FFF2-40B4-BE49-F238E27FC236}">
              <a16:creationId xmlns:a16="http://schemas.microsoft.com/office/drawing/2014/main" id="{00000000-0008-0000-0F00-00004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49" name="AutoShape 134">
          <a:extLst>
            <a:ext uri="{FF2B5EF4-FFF2-40B4-BE49-F238E27FC236}">
              <a16:creationId xmlns:a16="http://schemas.microsoft.com/office/drawing/2014/main" id="{00000000-0008-0000-0F00-00004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0" name="AutoShape 132">
          <a:extLst>
            <a:ext uri="{FF2B5EF4-FFF2-40B4-BE49-F238E27FC236}">
              <a16:creationId xmlns:a16="http://schemas.microsoft.com/office/drawing/2014/main" id="{00000000-0008-0000-0F00-00004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1" name="AutoShape 130">
          <a:extLst>
            <a:ext uri="{FF2B5EF4-FFF2-40B4-BE49-F238E27FC236}">
              <a16:creationId xmlns:a16="http://schemas.microsoft.com/office/drawing/2014/main" id="{00000000-0008-0000-0F00-00004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2" name="AutoShape 128">
          <a:extLst>
            <a:ext uri="{FF2B5EF4-FFF2-40B4-BE49-F238E27FC236}">
              <a16:creationId xmlns:a16="http://schemas.microsoft.com/office/drawing/2014/main" id="{00000000-0008-0000-0F00-00005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3" name="AutoShape 126">
          <a:extLst>
            <a:ext uri="{FF2B5EF4-FFF2-40B4-BE49-F238E27FC236}">
              <a16:creationId xmlns:a16="http://schemas.microsoft.com/office/drawing/2014/main" id="{00000000-0008-0000-0F00-00005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4" name="AutoShape 124">
          <a:extLst>
            <a:ext uri="{FF2B5EF4-FFF2-40B4-BE49-F238E27FC236}">
              <a16:creationId xmlns:a16="http://schemas.microsoft.com/office/drawing/2014/main" id="{00000000-0008-0000-0F00-00005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5" name="AutoShape 122">
          <a:extLst>
            <a:ext uri="{FF2B5EF4-FFF2-40B4-BE49-F238E27FC236}">
              <a16:creationId xmlns:a16="http://schemas.microsoft.com/office/drawing/2014/main" id="{00000000-0008-0000-0F00-00005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6" name="AutoShape 120">
          <a:extLst>
            <a:ext uri="{FF2B5EF4-FFF2-40B4-BE49-F238E27FC236}">
              <a16:creationId xmlns:a16="http://schemas.microsoft.com/office/drawing/2014/main" id="{00000000-0008-0000-0F00-00005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7" name="AutoShape 118">
          <a:extLst>
            <a:ext uri="{FF2B5EF4-FFF2-40B4-BE49-F238E27FC236}">
              <a16:creationId xmlns:a16="http://schemas.microsoft.com/office/drawing/2014/main" id="{00000000-0008-0000-0F00-00005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8" name="AutoShape 116">
          <a:extLst>
            <a:ext uri="{FF2B5EF4-FFF2-40B4-BE49-F238E27FC236}">
              <a16:creationId xmlns:a16="http://schemas.microsoft.com/office/drawing/2014/main" id="{00000000-0008-0000-0F00-00005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59" name="AutoShape 114">
          <a:extLst>
            <a:ext uri="{FF2B5EF4-FFF2-40B4-BE49-F238E27FC236}">
              <a16:creationId xmlns:a16="http://schemas.microsoft.com/office/drawing/2014/main" id="{00000000-0008-0000-0F00-00005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0" name="AutoShape 112">
          <a:extLst>
            <a:ext uri="{FF2B5EF4-FFF2-40B4-BE49-F238E27FC236}">
              <a16:creationId xmlns:a16="http://schemas.microsoft.com/office/drawing/2014/main" id="{00000000-0008-0000-0F00-00005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1" name="AutoShape 110">
          <a:extLst>
            <a:ext uri="{FF2B5EF4-FFF2-40B4-BE49-F238E27FC236}">
              <a16:creationId xmlns:a16="http://schemas.microsoft.com/office/drawing/2014/main" id="{00000000-0008-0000-0F00-00005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2" name="AutoShape 108">
          <a:extLst>
            <a:ext uri="{FF2B5EF4-FFF2-40B4-BE49-F238E27FC236}">
              <a16:creationId xmlns:a16="http://schemas.microsoft.com/office/drawing/2014/main" id="{00000000-0008-0000-0F00-00005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3" name="AutoShape 106">
          <a:extLst>
            <a:ext uri="{FF2B5EF4-FFF2-40B4-BE49-F238E27FC236}">
              <a16:creationId xmlns:a16="http://schemas.microsoft.com/office/drawing/2014/main" id="{00000000-0008-0000-0F00-00005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4" name="AutoShape 104">
          <a:extLst>
            <a:ext uri="{FF2B5EF4-FFF2-40B4-BE49-F238E27FC236}">
              <a16:creationId xmlns:a16="http://schemas.microsoft.com/office/drawing/2014/main" id="{00000000-0008-0000-0F00-00005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5" name="AutoShape 102">
          <a:extLst>
            <a:ext uri="{FF2B5EF4-FFF2-40B4-BE49-F238E27FC236}">
              <a16:creationId xmlns:a16="http://schemas.microsoft.com/office/drawing/2014/main" id="{00000000-0008-0000-0F00-00005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6" name="AutoShape 100">
          <a:extLst>
            <a:ext uri="{FF2B5EF4-FFF2-40B4-BE49-F238E27FC236}">
              <a16:creationId xmlns:a16="http://schemas.microsoft.com/office/drawing/2014/main" id="{00000000-0008-0000-0F00-00005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7" name="AutoShape 98">
          <a:extLst>
            <a:ext uri="{FF2B5EF4-FFF2-40B4-BE49-F238E27FC236}">
              <a16:creationId xmlns:a16="http://schemas.microsoft.com/office/drawing/2014/main" id="{00000000-0008-0000-0F00-00005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8" name="AutoShape 96">
          <a:extLst>
            <a:ext uri="{FF2B5EF4-FFF2-40B4-BE49-F238E27FC236}">
              <a16:creationId xmlns:a16="http://schemas.microsoft.com/office/drawing/2014/main" id="{00000000-0008-0000-0F00-00006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69" name="AutoShape 94">
          <a:extLst>
            <a:ext uri="{FF2B5EF4-FFF2-40B4-BE49-F238E27FC236}">
              <a16:creationId xmlns:a16="http://schemas.microsoft.com/office/drawing/2014/main" id="{00000000-0008-0000-0F00-00006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0" name="AutoShape 92">
          <a:extLst>
            <a:ext uri="{FF2B5EF4-FFF2-40B4-BE49-F238E27FC236}">
              <a16:creationId xmlns:a16="http://schemas.microsoft.com/office/drawing/2014/main" id="{00000000-0008-0000-0F00-00006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1" name="AutoShape 90">
          <a:extLst>
            <a:ext uri="{FF2B5EF4-FFF2-40B4-BE49-F238E27FC236}">
              <a16:creationId xmlns:a16="http://schemas.microsoft.com/office/drawing/2014/main" id="{00000000-0008-0000-0F00-00006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2" name="AutoShape 88">
          <a:extLst>
            <a:ext uri="{FF2B5EF4-FFF2-40B4-BE49-F238E27FC236}">
              <a16:creationId xmlns:a16="http://schemas.microsoft.com/office/drawing/2014/main" id="{00000000-0008-0000-0F00-00006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3" name="AutoShape 86">
          <a:extLst>
            <a:ext uri="{FF2B5EF4-FFF2-40B4-BE49-F238E27FC236}">
              <a16:creationId xmlns:a16="http://schemas.microsoft.com/office/drawing/2014/main" id="{00000000-0008-0000-0F00-00006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4" name="AutoShape 84">
          <a:extLst>
            <a:ext uri="{FF2B5EF4-FFF2-40B4-BE49-F238E27FC236}">
              <a16:creationId xmlns:a16="http://schemas.microsoft.com/office/drawing/2014/main" id="{00000000-0008-0000-0F00-00006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5" name="AutoShape 82">
          <a:extLst>
            <a:ext uri="{FF2B5EF4-FFF2-40B4-BE49-F238E27FC236}">
              <a16:creationId xmlns:a16="http://schemas.microsoft.com/office/drawing/2014/main" id="{00000000-0008-0000-0F00-00006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6" name="AutoShape 80">
          <a:extLst>
            <a:ext uri="{FF2B5EF4-FFF2-40B4-BE49-F238E27FC236}">
              <a16:creationId xmlns:a16="http://schemas.microsoft.com/office/drawing/2014/main" id="{00000000-0008-0000-0F00-00006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7" name="AutoShape 78">
          <a:extLst>
            <a:ext uri="{FF2B5EF4-FFF2-40B4-BE49-F238E27FC236}">
              <a16:creationId xmlns:a16="http://schemas.microsoft.com/office/drawing/2014/main" id="{00000000-0008-0000-0F00-00006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8" name="AutoShape 76">
          <a:extLst>
            <a:ext uri="{FF2B5EF4-FFF2-40B4-BE49-F238E27FC236}">
              <a16:creationId xmlns:a16="http://schemas.microsoft.com/office/drawing/2014/main" id="{00000000-0008-0000-0F00-00006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79" name="AutoShape 74">
          <a:extLst>
            <a:ext uri="{FF2B5EF4-FFF2-40B4-BE49-F238E27FC236}">
              <a16:creationId xmlns:a16="http://schemas.microsoft.com/office/drawing/2014/main" id="{00000000-0008-0000-0F00-00006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0" name="AutoShape 72">
          <a:extLst>
            <a:ext uri="{FF2B5EF4-FFF2-40B4-BE49-F238E27FC236}">
              <a16:creationId xmlns:a16="http://schemas.microsoft.com/office/drawing/2014/main" id="{00000000-0008-0000-0F00-00006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1" name="AutoShape 70">
          <a:extLst>
            <a:ext uri="{FF2B5EF4-FFF2-40B4-BE49-F238E27FC236}">
              <a16:creationId xmlns:a16="http://schemas.microsoft.com/office/drawing/2014/main" id="{00000000-0008-0000-0F00-00006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2" name="AutoShape 68">
          <a:extLst>
            <a:ext uri="{FF2B5EF4-FFF2-40B4-BE49-F238E27FC236}">
              <a16:creationId xmlns:a16="http://schemas.microsoft.com/office/drawing/2014/main" id="{00000000-0008-0000-0F00-00006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3" name="AutoShape 66">
          <a:extLst>
            <a:ext uri="{FF2B5EF4-FFF2-40B4-BE49-F238E27FC236}">
              <a16:creationId xmlns:a16="http://schemas.microsoft.com/office/drawing/2014/main" id="{00000000-0008-0000-0F00-00006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4" name="AutoShape 64">
          <a:extLst>
            <a:ext uri="{FF2B5EF4-FFF2-40B4-BE49-F238E27FC236}">
              <a16:creationId xmlns:a16="http://schemas.microsoft.com/office/drawing/2014/main" id="{00000000-0008-0000-0F00-00007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5" name="AutoShape 62">
          <a:extLst>
            <a:ext uri="{FF2B5EF4-FFF2-40B4-BE49-F238E27FC236}">
              <a16:creationId xmlns:a16="http://schemas.microsoft.com/office/drawing/2014/main" id="{00000000-0008-0000-0F00-00007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6" name="AutoShape 60">
          <a:extLst>
            <a:ext uri="{FF2B5EF4-FFF2-40B4-BE49-F238E27FC236}">
              <a16:creationId xmlns:a16="http://schemas.microsoft.com/office/drawing/2014/main" id="{00000000-0008-0000-0F00-00007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7" name="AutoShape 58">
          <a:extLst>
            <a:ext uri="{FF2B5EF4-FFF2-40B4-BE49-F238E27FC236}">
              <a16:creationId xmlns:a16="http://schemas.microsoft.com/office/drawing/2014/main" id="{00000000-0008-0000-0F00-00007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8" name="AutoShape 56">
          <a:extLst>
            <a:ext uri="{FF2B5EF4-FFF2-40B4-BE49-F238E27FC236}">
              <a16:creationId xmlns:a16="http://schemas.microsoft.com/office/drawing/2014/main" id="{00000000-0008-0000-0F00-00007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89" name="AutoShape 54">
          <a:extLst>
            <a:ext uri="{FF2B5EF4-FFF2-40B4-BE49-F238E27FC236}">
              <a16:creationId xmlns:a16="http://schemas.microsoft.com/office/drawing/2014/main" id="{00000000-0008-0000-0F00-00007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0" name="AutoShape 52">
          <a:extLst>
            <a:ext uri="{FF2B5EF4-FFF2-40B4-BE49-F238E27FC236}">
              <a16:creationId xmlns:a16="http://schemas.microsoft.com/office/drawing/2014/main" id="{00000000-0008-0000-0F00-00007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1" name="AutoShape 50">
          <a:extLst>
            <a:ext uri="{FF2B5EF4-FFF2-40B4-BE49-F238E27FC236}">
              <a16:creationId xmlns:a16="http://schemas.microsoft.com/office/drawing/2014/main" id="{00000000-0008-0000-0F00-00007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2" name="AutoShape 48">
          <a:extLst>
            <a:ext uri="{FF2B5EF4-FFF2-40B4-BE49-F238E27FC236}">
              <a16:creationId xmlns:a16="http://schemas.microsoft.com/office/drawing/2014/main" id="{00000000-0008-0000-0F00-00007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3" name="AutoShape 46">
          <a:extLst>
            <a:ext uri="{FF2B5EF4-FFF2-40B4-BE49-F238E27FC236}">
              <a16:creationId xmlns:a16="http://schemas.microsoft.com/office/drawing/2014/main" id="{00000000-0008-0000-0F00-00007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4" name="AutoShape 44">
          <a:extLst>
            <a:ext uri="{FF2B5EF4-FFF2-40B4-BE49-F238E27FC236}">
              <a16:creationId xmlns:a16="http://schemas.microsoft.com/office/drawing/2014/main" id="{00000000-0008-0000-0F00-00007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5" name="AutoShape 42">
          <a:extLst>
            <a:ext uri="{FF2B5EF4-FFF2-40B4-BE49-F238E27FC236}">
              <a16:creationId xmlns:a16="http://schemas.microsoft.com/office/drawing/2014/main" id="{00000000-0008-0000-0F00-00007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6" name="AutoShape 40">
          <a:extLst>
            <a:ext uri="{FF2B5EF4-FFF2-40B4-BE49-F238E27FC236}">
              <a16:creationId xmlns:a16="http://schemas.microsoft.com/office/drawing/2014/main" id="{00000000-0008-0000-0F00-00007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7" name="AutoShape 38">
          <a:extLst>
            <a:ext uri="{FF2B5EF4-FFF2-40B4-BE49-F238E27FC236}">
              <a16:creationId xmlns:a16="http://schemas.microsoft.com/office/drawing/2014/main" id="{00000000-0008-0000-0F00-00007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8" name="AutoShape 36">
          <a:extLst>
            <a:ext uri="{FF2B5EF4-FFF2-40B4-BE49-F238E27FC236}">
              <a16:creationId xmlns:a16="http://schemas.microsoft.com/office/drawing/2014/main" id="{00000000-0008-0000-0F00-00007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599" name="AutoShape 34">
          <a:extLst>
            <a:ext uri="{FF2B5EF4-FFF2-40B4-BE49-F238E27FC236}">
              <a16:creationId xmlns:a16="http://schemas.microsoft.com/office/drawing/2014/main" id="{00000000-0008-0000-0F00-00007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0" name="AutoShape 32">
          <a:extLst>
            <a:ext uri="{FF2B5EF4-FFF2-40B4-BE49-F238E27FC236}">
              <a16:creationId xmlns:a16="http://schemas.microsoft.com/office/drawing/2014/main" id="{00000000-0008-0000-0F00-00008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1" name="AutoShape 30">
          <a:extLst>
            <a:ext uri="{FF2B5EF4-FFF2-40B4-BE49-F238E27FC236}">
              <a16:creationId xmlns:a16="http://schemas.microsoft.com/office/drawing/2014/main" id="{00000000-0008-0000-0F00-00008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2" name="AutoShape 28">
          <a:extLst>
            <a:ext uri="{FF2B5EF4-FFF2-40B4-BE49-F238E27FC236}">
              <a16:creationId xmlns:a16="http://schemas.microsoft.com/office/drawing/2014/main" id="{00000000-0008-0000-0F00-00008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3" name="AutoShape 26">
          <a:extLst>
            <a:ext uri="{FF2B5EF4-FFF2-40B4-BE49-F238E27FC236}">
              <a16:creationId xmlns:a16="http://schemas.microsoft.com/office/drawing/2014/main" id="{00000000-0008-0000-0F00-00008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4" name="AutoShape 24">
          <a:extLst>
            <a:ext uri="{FF2B5EF4-FFF2-40B4-BE49-F238E27FC236}">
              <a16:creationId xmlns:a16="http://schemas.microsoft.com/office/drawing/2014/main" id="{00000000-0008-0000-0F00-00008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5" name="AutoShape 22">
          <a:extLst>
            <a:ext uri="{FF2B5EF4-FFF2-40B4-BE49-F238E27FC236}">
              <a16:creationId xmlns:a16="http://schemas.microsoft.com/office/drawing/2014/main" id="{00000000-0008-0000-0F00-00008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6" name="AutoShape 20">
          <a:extLst>
            <a:ext uri="{FF2B5EF4-FFF2-40B4-BE49-F238E27FC236}">
              <a16:creationId xmlns:a16="http://schemas.microsoft.com/office/drawing/2014/main" id="{00000000-0008-0000-0F00-00008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7" name="AutoShape 18">
          <a:extLst>
            <a:ext uri="{FF2B5EF4-FFF2-40B4-BE49-F238E27FC236}">
              <a16:creationId xmlns:a16="http://schemas.microsoft.com/office/drawing/2014/main" id="{00000000-0008-0000-0F00-00008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8" name="AutoShape 16">
          <a:extLst>
            <a:ext uri="{FF2B5EF4-FFF2-40B4-BE49-F238E27FC236}">
              <a16:creationId xmlns:a16="http://schemas.microsoft.com/office/drawing/2014/main" id="{00000000-0008-0000-0F00-00008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09" name="AutoShape 14">
          <a:extLst>
            <a:ext uri="{FF2B5EF4-FFF2-40B4-BE49-F238E27FC236}">
              <a16:creationId xmlns:a16="http://schemas.microsoft.com/office/drawing/2014/main" id="{00000000-0008-0000-0F00-00008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0" name="AutoShape 12">
          <a:extLst>
            <a:ext uri="{FF2B5EF4-FFF2-40B4-BE49-F238E27FC236}">
              <a16:creationId xmlns:a16="http://schemas.microsoft.com/office/drawing/2014/main" id="{00000000-0008-0000-0F00-00008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1" name="AutoShape 10">
          <a:extLst>
            <a:ext uri="{FF2B5EF4-FFF2-40B4-BE49-F238E27FC236}">
              <a16:creationId xmlns:a16="http://schemas.microsoft.com/office/drawing/2014/main" id="{00000000-0008-0000-0F00-00008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2" name="AutoShape 8">
          <a:extLst>
            <a:ext uri="{FF2B5EF4-FFF2-40B4-BE49-F238E27FC236}">
              <a16:creationId xmlns:a16="http://schemas.microsoft.com/office/drawing/2014/main" id="{00000000-0008-0000-0F00-00008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3" name="AutoShape 6">
          <a:extLst>
            <a:ext uri="{FF2B5EF4-FFF2-40B4-BE49-F238E27FC236}">
              <a16:creationId xmlns:a16="http://schemas.microsoft.com/office/drawing/2014/main" id="{00000000-0008-0000-0F00-00008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4" name="AutoShape 4">
          <a:extLst>
            <a:ext uri="{FF2B5EF4-FFF2-40B4-BE49-F238E27FC236}">
              <a16:creationId xmlns:a16="http://schemas.microsoft.com/office/drawing/2014/main" id="{00000000-0008-0000-0F00-00008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5" name="AutoShape 2">
          <a:extLst>
            <a:ext uri="{FF2B5EF4-FFF2-40B4-BE49-F238E27FC236}">
              <a16:creationId xmlns:a16="http://schemas.microsoft.com/office/drawing/2014/main" id="{00000000-0008-0000-0F00-00008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6" name="AutoShape 286">
          <a:extLst>
            <a:ext uri="{FF2B5EF4-FFF2-40B4-BE49-F238E27FC236}">
              <a16:creationId xmlns:a16="http://schemas.microsoft.com/office/drawing/2014/main" id="{00000000-0008-0000-0F00-00009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7" name="AutoShape 284">
          <a:extLst>
            <a:ext uri="{FF2B5EF4-FFF2-40B4-BE49-F238E27FC236}">
              <a16:creationId xmlns:a16="http://schemas.microsoft.com/office/drawing/2014/main" id="{00000000-0008-0000-0F00-00009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8" name="AutoShape 282">
          <a:extLst>
            <a:ext uri="{FF2B5EF4-FFF2-40B4-BE49-F238E27FC236}">
              <a16:creationId xmlns:a16="http://schemas.microsoft.com/office/drawing/2014/main" id="{00000000-0008-0000-0F00-00009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19" name="AutoShape 280">
          <a:extLst>
            <a:ext uri="{FF2B5EF4-FFF2-40B4-BE49-F238E27FC236}">
              <a16:creationId xmlns:a16="http://schemas.microsoft.com/office/drawing/2014/main" id="{00000000-0008-0000-0F00-00009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0" name="AutoShape 278">
          <a:extLst>
            <a:ext uri="{FF2B5EF4-FFF2-40B4-BE49-F238E27FC236}">
              <a16:creationId xmlns:a16="http://schemas.microsoft.com/office/drawing/2014/main" id="{00000000-0008-0000-0F00-00009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1" name="AutoShape 276">
          <a:extLst>
            <a:ext uri="{FF2B5EF4-FFF2-40B4-BE49-F238E27FC236}">
              <a16:creationId xmlns:a16="http://schemas.microsoft.com/office/drawing/2014/main" id="{00000000-0008-0000-0F00-00009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2" name="AutoShape 274">
          <a:extLst>
            <a:ext uri="{FF2B5EF4-FFF2-40B4-BE49-F238E27FC236}">
              <a16:creationId xmlns:a16="http://schemas.microsoft.com/office/drawing/2014/main" id="{00000000-0008-0000-0F00-00009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3" name="AutoShape 272">
          <a:extLst>
            <a:ext uri="{FF2B5EF4-FFF2-40B4-BE49-F238E27FC236}">
              <a16:creationId xmlns:a16="http://schemas.microsoft.com/office/drawing/2014/main" id="{00000000-0008-0000-0F00-00009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4" name="AutoShape 270">
          <a:extLst>
            <a:ext uri="{FF2B5EF4-FFF2-40B4-BE49-F238E27FC236}">
              <a16:creationId xmlns:a16="http://schemas.microsoft.com/office/drawing/2014/main" id="{00000000-0008-0000-0F00-00009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5" name="AutoShape 268">
          <a:extLst>
            <a:ext uri="{FF2B5EF4-FFF2-40B4-BE49-F238E27FC236}">
              <a16:creationId xmlns:a16="http://schemas.microsoft.com/office/drawing/2014/main" id="{00000000-0008-0000-0F00-00009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6" name="AutoShape 266">
          <a:extLst>
            <a:ext uri="{FF2B5EF4-FFF2-40B4-BE49-F238E27FC236}">
              <a16:creationId xmlns:a16="http://schemas.microsoft.com/office/drawing/2014/main" id="{00000000-0008-0000-0F00-00009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7" name="AutoShape 264">
          <a:extLst>
            <a:ext uri="{FF2B5EF4-FFF2-40B4-BE49-F238E27FC236}">
              <a16:creationId xmlns:a16="http://schemas.microsoft.com/office/drawing/2014/main" id="{00000000-0008-0000-0F00-00009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8" name="AutoShape 262">
          <a:extLst>
            <a:ext uri="{FF2B5EF4-FFF2-40B4-BE49-F238E27FC236}">
              <a16:creationId xmlns:a16="http://schemas.microsoft.com/office/drawing/2014/main" id="{00000000-0008-0000-0F00-00009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29" name="AutoShape 260">
          <a:extLst>
            <a:ext uri="{FF2B5EF4-FFF2-40B4-BE49-F238E27FC236}">
              <a16:creationId xmlns:a16="http://schemas.microsoft.com/office/drawing/2014/main" id="{00000000-0008-0000-0F00-00009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0" name="AutoShape 258">
          <a:extLst>
            <a:ext uri="{FF2B5EF4-FFF2-40B4-BE49-F238E27FC236}">
              <a16:creationId xmlns:a16="http://schemas.microsoft.com/office/drawing/2014/main" id="{00000000-0008-0000-0F00-00009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1" name="AutoShape 256">
          <a:extLst>
            <a:ext uri="{FF2B5EF4-FFF2-40B4-BE49-F238E27FC236}">
              <a16:creationId xmlns:a16="http://schemas.microsoft.com/office/drawing/2014/main" id="{00000000-0008-0000-0F00-00009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2" name="AutoShape 254">
          <a:extLst>
            <a:ext uri="{FF2B5EF4-FFF2-40B4-BE49-F238E27FC236}">
              <a16:creationId xmlns:a16="http://schemas.microsoft.com/office/drawing/2014/main" id="{00000000-0008-0000-0F00-0000A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3" name="AutoShape 252">
          <a:extLst>
            <a:ext uri="{FF2B5EF4-FFF2-40B4-BE49-F238E27FC236}">
              <a16:creationId xmlns:a16="http://schemas.microsoft.com/office/drawing/2014/main" id="{00000000-0008-0000-0F00-0000A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4" name="AutoShape 250">
          <a:extLst>
            <a:ext uri="{FF2B5EF4-FFF2-40B4-BE49-F238E27FC236}">
              <a16:creationId xmlns:a16="http://schemas.microsoft.com/office/drawing/2014/main" id="{00000000-0008-0000-0F00-0000A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5" name="AutoShape 248">
          <a:extLst>
            <a:ext uri="{FF2B5EF4-FFF2-40B4-BE49-F238E27FC236}">
              <a16:creationId xmlns:a16="http://schemas.microsoft.com/office/drawing/2014/main" id="{00000000-0008-0000-0F00-0000A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6" name="AutoShape 246">
          <a:extLst>
            <a:ext uri="{FF2B5EF4-FFF2-40B4-BE49-F238E27FC236}">
              <a16:creationId xmlns:a16="http://schemas.microsoft.com/office/drawing/2014/main" id="{00000000-0008-0000-0F00-0000A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7" name="AutoShape 244">
          <a:extLst>
            <a:ext uri="{FF2B5EF4-FFF2-40B4-BE49-F238E27FC236}">
              <a16:creationId xmlns:a16="http://schemas.microsoft.com/office/drawing/2014/main" id="{00000000-0008-0000-0F00-0000A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8" name="AutoShape 242">
          <a:extLst>
            <a:ext uri="{FF2B5EF4-FFF2-40B4-BE49-F238E27FC236}">
              <a16:creationId xmlns:a16="http://schemas.microsoft.com/office/drawing/2014/main" id="{00000000-0008-0000-0F00-0000A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39" name="AutoShape 240">
          <a:extLst>
            <a:ext uri="{FF2B5EF4-FFF2-40B4-BE49-F238E27FC236}">
              <a16:creationId xmlns:a16="http://schemas.microsoft.com/office/drawing/2014/main" id="{00000000-0008-0000-0F00-0000A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0" name="AutoShape 238">
          <a:extLst>
            <a:ext uri="{FF2B5EF4-FFF2-40B4-BE49-F238E27FC236}">
              <a16:creationId xmlns:a16="http://schemas.microsoft.com/office/drawing/2014/main" id="{00000000-0008-0000-0F00-0000A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1" name="AutoShape 236">
          <a:extLst>
            <a:ext uri="{FF2B5EF4-FFF2-40B4-BE49-F238E27FC236}">
              <a16:creationId xmlns:a16="http://schemas.microsoft.com/office/drawing/2014/main" id="{00000000-0008-0000-0F00-0000A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2" name="AutoShape 234">
          <a:extLst>
            <a:ext uri="{FF2B5EF4-FFF2-40B4-BE49-F238E27FC236}">
              <a16:creationId xmlns:a16="http://schemas.microsoft.com/office/drawing/2014/main" id="{00000000-0008-0000-0F00-0000A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3" name="AutoShape 232">
          <a:extLst>
            <a:ext uri="{FF2B5EF4-FFF2-40B4-BE49-F238E27FC236}">
              <a16:creationId xmlns:a16="http://schemas.microsoft.com/office/drawing/2014/main" id="{00000000-0008-0000-0F00-0000A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4" name="AutoShape 230">
          <a:extLst>
            <a:ext uri="{FF2B5EF4-FFF2-40B4-BE49-F238E27FC236}">
              <a16:creationId xmlns:a16="http://schemas.microsoft.com/office/drawing/2014/main" id="{00000000-0008-0000-0F00-0000A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5" name="AutoShape 228">
          <a:extLst>
            <a:ext uri="{FF2B5EF4-FFF2-40B4-BE49-F238E27FC236}">
              <a16:creationId xmlns:a16="http://schemas.microsoft.com/office/drawing/2014/main" id="{00000000-0008-0000-0F00-0000A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6" name="AutoShape 226">
          <a:extLst>
            <a:ext uri="{FF2B5EF4-FFF2-40B4-BE49-F238E27FC236}">
              <a16:creationId xmlns:a16="http://schemas.microsoft.com/office/drawing/2014/main" id="{00000000-0008-0000-0F00-0000A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7" name="AutoShape 224">
          <a:extLst>
            <a:ext uri="{FF2B5EF4-FFF2-40B4-BE49-F238E27FC236}">
              <a16:creationId xmlns:a16="http://schemas.microsoft.com/office/drawing/2014/main" id="{00000000-0008-0000-0F00-0000A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8" name="AutoShape 222">
          <a:extLst>
            <a:ext uri="{FF2B5EF4-FFF2-40B4-BE49-F238E27FC236}">
              <a16:creationId xmlns:a16="http://schemas.microsoft.com/office/drawing/2014/main" id="{00000000-0008-0000-0F00-0000B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49" name="AutoShape 220">
          <a:extLst>
            <a:ext uri="{FF2B5EF4-FFF2-40B4-BE49-F238E27FC236}">
              <a16:creationId xmlns:a16="http://schemas.microsoft.com/office/drawing/2014/main" id="{00000000-0008-0000-0F00-0000B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0" name="AutoShape 218">
          <a:extLst>
            <a:ext uri="{FF2B5EF4-FFF2-40B4-BE49-F238E27FC236}">
              <a16:creationId xmlns:a16="http://schemas.microsoft.com/office/drawing/2014/main" id="{00000000-0008-0000-0F00-0000B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1" name="AutoShape 216">
          <a:extLst>
            <a:ext uri="{FF2B5EF4-FFF2-40B4-BE49-F238E27FC236}">
              <a16:creationId xmlns:a16="http://schemas.microsoft.com/office/drawing/2014/main" id="{00000000-0008-0000-0F00-0000B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2" name="AutoShape 214">
          <a:extLst>
            <a:ext uri="{FF2B5EF4-FFF2-40B4-BE49-F238E27FC236}">
              <a16:creationId xmlns:a16="http://schemas.microsoft.com/office/drawing/2014/main" id="{00000000-0008-0000-0F00-0000B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3" name="AutoShape 212">
          <a:extLst>
            <a:ext uri="{FF2B5EF4-FFF2-40B4-BE49-F238E27FC236}">
              <a16:creationId xmlns:a16="http://schemas.microsoft.com/office/drawing/2014/main" id="{00000000-0008-0000-0F00-0000B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4" name="AutoShape 210">
          <a:extLst>
            <a:ext uri="{FF2B5EF4-FFF2-40B4-BE49-F238E27FC236}">
              <a16:creationId xmlns:a16="http://schemas.microsoft.com/office/drawing/2014/main" id="{00000000-0008-0000-0F00-0000B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5" name="AutoShape 208">
          <a:extLst>
            <a:ext uri="{FF2B5EF4-FFF2-40B4-BE49-F238E27FC236}">
              <a16:creationId xmlns:a16="http://schemas.microsoft.com/office/drawing/2014/main" id="{00000000-0008-0000-0F00-0000B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6" name="AutoShape 206">
          <a:extLst>
            <a:ext uri="{FF2B5EF4-FFF2-40B4-BE49-F238E27FC236}">
              <a16:creationId xmlns:a16="http://schemas.microsoft.com/office/drawing/2014/main" id="{00000000-0008-0000-0F00-0000B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7" name="AutoShape 204">
          <a:extLst>
            <a:ext uri="{FF2B5EF4-FFF2-40B4-BE49-F238E27FC236}">
              <a16:creationId xmlns:a16="http://schemas.microsoft.com/office/drawing/2014/main" id="{00000000-0008-0000-0F00-0000B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8" name="AutoShape 202">
          <a:extLst>
            <a:ext uri="{FF2B5EF4-FFF2-40B4-BE49-F238E27FC236}">
              <a16:creationId xmlns:a16="http://schemas.microsoft.com/office/drawing/2014/main" id="{00000000-0008-0000-0F00-0000B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59" name="AutoShape 200">
          <a:extLst>
            <a:ext uri="{FF2B5EF4-FFF2-40B4-BE49-F238E27FC236}">
              <a16:creationId xmlns:a16="http://schemas.microsoft.com/office/drawing/2014/main" id="{00000000-0008-0000-0F00-0000B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0" name="AutoShape 198">
          <a:extLst>
            <a:ext uri="{FF2B5EF4-FFF2-40B4-BE49-F238E27FC236}">
              <a16:creationId xmlns:a16="http://schemas.microsoft.com/office/drawing/2014/main" id="{00000000-0008-0000-0F00-0000B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1" name="AutoShape 196">
          <a:extLst>
            <a:ext uri="{FF2B5EF4-FFF2-40B4-BE49-F238E27FC236}">
              <a16:creationId xmlns:a16="http://schemas.microsoft.com/office/drawing/2014/main" id="{00000000-0008-0000-0F00-0000B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2" name="AutoShape 194">
          <a:extLst>
            <a:ext uri="{FF2B5EF4-FFF2-40B4-BE49-F238E27FC236}">
              <a16:creationId xmlns:a16="http://schemas.microsoft.com/office/drawing/2014/main" id="{00000000-0008-0000-0F00-0000B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3" name="AutoShape 192">
          <a:extLst>
            <a:ext uri="{FF2B5EF4-FFF2-40B4-BE49-F238E27FC236}">
              <a16:creationId xmlns:a16="http://schemas.microsoft.com/office/drawing/2014/main" id="{00000000-0008-0000-0F00-0000B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4" name="AutoShape 190">
          <a:extLst>
            <a:ext uri="{FF2B5EF4-FFF2-40B4-BE49-F238E27FC236}">
              <a16:creationId xmlns:a16="http://schemas.microsoft.com/office/drawing/2014/main" id="{00000000-0008-0000-0F00-0000C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5" name="AutoShape 188">
          <a:extLst>
            <a:ext uri="{FF2B5EF4-FFF2-40B4-BE49-F238E27FC236}">
              <a16:creationId xmlns:a16="http://schemas.microsoft.com/office/drawing/2014/main" id="{00000000-0008-0000-0F00-0000C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6" name="AutoShape 186">
          <a:extLst>
            <a:ext uri="{FF2B5EF4-FFF2-40B4-BE49-F238E27FC236}">
              <a16:creationId xmlns:a16="http://schemas.microsoft.com/office/drawing/2014/main" id="{00000000-0008-0000-0F00-0000C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7" name="AutoShape 184">
          <a:extLst>
            <a:ext uri="{FF2B5EF4-FFF2-40B4-BE49-F238E27FC236}">
              <a16:creationId xmlns:a16="http://schemas.microsoft.com/office/drawing/2014/main" id="{00000000-0008-0000-0F00-0000C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8" name="AutoShape 182">
          <a:extLst>
            <a:ext uri="{FF2B5EF4-FFF2-40B4-BE49-F238E27FC236}">
              <a16:creationId xmlns:a16="http://schemas.microsoft.com/office/drawing/2014/main" id="{00000000-0008-0000-0F00-0000C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69" name="AutoShape 180">
          <a:extLst>
            <a:ext uri="{FF2B5EF4-FFF2-40B4-BE49-F238E27FC236}">
              <a16:creationId xmlns:a16="http://schemas.microsoft.com/office/drawing/2014/main" id="{00000000-0008-0000-0F00-0000C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0" name="AutoShape 178">
          <a:extLst>
            <a:ext uri="{FF2B5EF4-FFF2-40B4-BE49-F238E27FC236}">
              <a16:creationId xmlns:a16="http://schemas.microsoft.com/office/drawing/2014/main" id="{00000000-0008-0000-0F00-0000C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1" name="AutoShape 176">
          <a:extLst>
            <a:ext uri="{FF2B5EF4-FFF2-40B4-BE49-F238E27FC236}">
              <a16:creationId xmlns:a16="http://schemas.microsoft.com/office/drawing/2014/main" id="{00000000-0008-0000-0F00-0000C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2" name="AutoShape 174">
          <a:extLst>
            <a:ext uri="{FF2B5EF4-FFF2-40B4-BE49-F238E27FC236}">
              <a16:creationId xmlns:a16="http://schemas.microsoft.com/office/drawing/2014/main" id="{00000000-0008-0000-0F00-0000C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3" name="AutoShape 172">
          <a:extLst>
            <a:ext uri="{FF2B5EF4-FFF2-40B4-BE49-F238E27FC236}">
              <a16:creationId xmlns:a16="http://schemas.microsoft.com/office/drawing/2014/main" id="{00000000-0008-0000-0F00-0000C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4" name="AutoShape 170">
          <a:extLst>
            <a:ext uri="{FF2B5EF4-FFF2-40B4-BE49-F238E27FC236}">
              <a16:creationId xmlns:a16="http://schemas.microsoft.com/office/drawing/2014/main" id="{00000000-0008-0000-0F00-0000C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5" name="AutoShape 168">
          <a:extLst>
            <a:ext uri="{FF2B5EF4-FFF2-40B4-BE49-F238E27FC236}">
              <a16:creationId xmlns:a16="http://schemas.microsoft.com/office/drawing/2014/main" id="{00000000-0008-0000-0F00-0000C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6" name="AutoShape 166">
          <a:extLst>
            <a:ext uri="{FF2B5EF4-FFF2-40B4-BE49-F238E27FC236}">
              <a16:creationId xmlns:a16="http://schemas.microsoft.com/office/drawing/2014/main" id="{00000000-0008-0000-0F00-0000C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7" name="AutoShape 164">
          <a:extLst>
            <a:ext uri="{FF2B5EF4-FFF2-40B4-BE49-F238E27FC236}">
              <a16:creationId xmlns:a16="http://schemas.microsoft.com/office/drawing/2014/main" id="{00000000-0008-0000-0F00-0000C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8" name="AutoShape 162">
          <a:extLst>
            <a:ext uri="{FF2B5EF4-FFF2-40B4-BE49-F238E27FC236}">
              <a16:creationId xmlns:a16="http://schemas.microsoft.com/office/drawing/2014/main" id="{00000000-0008-0000-0F00-0000C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79" name="AutoShape 160">
          <a:extLst>
            <a:ext uri="{FF2B5EF4-FFF2-40B4-BE49-F238E27FC236}">
              <a16:creationId xmlns:a16="http://schemas.microsoft.com/office/drawing/2014/main" id="{00000000-0008-0000-0F00-0000C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0" name="AutoShape 158">
          <a:extLst>
            <a:ext uri="{FF2B5EF4-FFF2-40B4-BE49-F238E27FC236}">
              <a16:creationId xmlns:a16="http://schemas.microsoft.com/office/drawing/2014/main" id="{00000000-0008-0000-0F00-0000D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1" name="AutoShape 156">
          <a:extLst>
            <a:ext uri="{FF2B5EF4-FFF2-40B4-BE49-F238E27FC236}">
              <a16:creationId xmlns:a16="http://schemas.microsoft.com/office/drawing/2014/main" id="{00000000-0008-0000-0F00-0000D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2" name="AutoShape 154">
          <a:extLst>
            <a:ext uri="{FF2B5EF4-FFF2-40B4-BE49-F238E27FC236}">
              <a16:creationId xmlns:a16="http://schemas.microsoft.com/office/drawing/2014/main" id="{00000000-0008-0000-0F00-0000D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3" name="AutoShape 152">
          <a:extLst>
            <a:ext uri="{FF2B5EF4-FFF2-40B4-BE49-F238E27FC236}">
              <a16:creationId xmlns:a16="http://schemas.microsoft.com/office/drawing/2014/main" id="{00000000-0008-0000-0F00-0000D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4" name="AutoShape 150">
          <a:extLst>
            <a:ext uri="{FF2B5EF4-FFF2-40B4-BE49-F238E27FC236}">
              <a16:creationId xmlns:a16="http://schemas.microsoft.com/office/drawing/2014/main" id="{00000000-0008-0000-0F00-0000D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5" name="AutoShape 148">
          <a:extLst>
            <a:ext uri="{FF2B5EF4-FFF2-40B4-BE49-F238E27FC236}">
              <a16:creationId xmlns:a16="http://schemas.microsoft.com/office/drawing/2014/main" id="{00000000-0008-0000-0F00-0000D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6" name="AutoShape 146">
          <a:extLst>
            <a:ext uri="{FF2B5EF4-FFF2-40B4-BE49-F238E27FC236}">
              <a16:creationId xmlns:a16="http://schemas.microsoft.com/office/drawing/2014/main" id="{00000000-0008-0000-0F00-0000D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7" name="AutoShape 144">
          <a:extLst>
            <a:ext uri="{FF2B5EF4-FFF2-40B4-BE49-F238E27FC236}">
              <a16:creationId xmlns:a16="http://schemas.microsoft.com/office/drawing/2014/main" id="{00000000-0008-0000-0F00-0000D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8" name="AutoShape 142">
          <a:extLst>
            <a:ext uri="{FF2B5EF4-FFF2-40B4-BE49-F238E27FC236}">
              <a16:creationId xmlns:a16="http://schemas.microsoft.com/office/drawing/2014/main" id="{00000000-0008-0000-0F00-0000D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89" name="AutoShape 140">
          <a:extLst>
            <a:ext uri="{FF2B5EF4-FFF2-40B4-BE49-F238E27FC236}">
              <a16:creationId xmlns:a16="http://schemas.microsoft.com/office/drawing/2014/main" id="{00000000-0008-0000-0F00-0000D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0" name="AutoShape 138">
          <a:extLst>
            <a:ext uri="{FF2B5EF4-FFF2-40B4-BE49-F238E27FC236}">
              <a16:creationId xmlns:a16="http://schemas.microsoft.com/office/drawing/2014/main" id="{00000000-0008-0000-0F00-0000D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1" name="AutoShape 136">
          <a:extLst>
            <a:ext uri="{FF2B5EF4-FFF2-40B4-BE49-F238E27FC236}">
              <a16:creationId xmlns:a16="http://schemas.microsoft.com/office/drawing/2014/main" id="{00000000-0008-0000-0F00-0000D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2" name="AutoShape 134">
          <a:extLst>
            <a:ext uri="{FF2B5EF4-FFF2-40B4-BE49-F238E27FC236}">
              <a16:creationId xmlns:a16="http://schemas.microsoft.com/office/drawing/2014/main" id="{00000000-0008-0000-0F00-0000D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3" name="AutoShape 132">
          <a:extLst>
            <a:ext uri="{FF2B5EF4-FFF2-40B4-BE49-F238E27FC236}">
              <a16:creationId xmlns:a16="http://schemas.microsoft.com/office/drawing/2014/main" id="{00000000-0008-0000-0F00-0000D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4" name="AutoShape 130">
          <a:extLst>
            <a:ext uri="{FF2B5EF4-FFF2-40B4-BE49-F238E27FC236}">
              <a16:creationId xmlns:a16="http://schemas.microsoft.com/office/drawing/2014/main" id="{00000000-0008-0000-0F00-0000D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5" name="AutoShape 128">
          <a:extLst>
            <a:ext uri="{FF2B5EF4-FFF2-40B4-BE49-F238E27FC236}">
              <a16:creationId xmlns:a16="http://schemas.microsoft.com/office/drawing/2014/main" id="{00000000-0008-0000-0F00-0000D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6" name="AutoShape 126">
          <a:extLst>
            <a:ext uri="{FF2B5EF4-FFF2-40B4-BE49-F238E27FC236}">
              <a16:creationId xmlns:a16="http://schemas.microsoft.com/office/drawing/2014/main" id="{00000000-0008-0000-0F00-0000E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7" name="AutoShape 124">
          <a:extLst>
            <a:ext uri="{FF2B5EF4-FFF2-40B4-BE49-F238E27FC236}">
              <a16:creationId xmlns:a16="http://schemas.microsoft.com/office/drawing/2014/main" id="{00000000-0008-0000-0F00-0000E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8" name="AutoShape 122">
          <a:extLst>
            <a:ext uri="{FF2B5EF4-FFF2-40B4-BE49-F238E27FC236}">
              <a16:creationId xmlns:a16="http://schemas.microsoft.com/office/drawing/2014/main" id="{00000000-0008-0000-0F00-0000E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699" name="AutoShape 120">
          <a:extLst>
            <a:ext uri="{FF2B5EF4-FFF2-40B4-BE49-F238E27FC236}">
              <a16:creationId xmlns:a16="http://schemas.microsoft.com/office/drawing/2014/main" id="{00000000-0008-0000-0F00-0000E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0" name="AutoShape 118">
          <a:extLst>
            <a:ext uri="{FF2B5EF4-FFF2-40B4-BE49-F238E27FC236}">
              <a16:creationId xmlns:a16="http://schemas.microsoft.com/office/drawing/2014/main" id="{00000000-0008-0000-0F00-0000E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1" name="AutoShape 116">
          <a:extLst>
            <a:ext uri="{FF2B5EF4-FFF2-40B4-BE49-F238E27FC236}">
              <a16:creationId xmlns:a16="http://schemas.microsoft.com/office/drawing/2014/main" id="{00000000-0008-0000-0F00-0000E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2" name="AutoShape 114">
          <a:extLst>
            <a:ext uri="{FF2B5EF4-FFF2-40B4-BE49-F238E27FC236}">
              <a16:creationId xmlns:a16="http://schemas.microsoft.com/office/drawing/2014/main" id="{00000000-0008-0000-0F00-0000E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3" name="AutoShape 112">
          <a:extLst>
            <a:ext uri="{FF2B5EF4-FFF2-40B4-BE49-F238E27FC236}">
              <a16:creationId xmlns:a16="http://schemas.microsoft.com/office/drawing/2014/main" id="{00000000-0008-0000-0F00-0000E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4" name="AutoShape 110">
          <a:extLst>
            <a:ext uri="{FF2B5EF4-FFF2-40B4-BE49-F238E27FC236}">
              <a16:creationId xmlns:a16="http://schemas.microsoft.com/office/drawing/2014/main" id="{00000000-0008-0000-0F00-0000E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5" name="AutoShape 108">
          <a:extLst>
            <a:ext uri="{FF2B5EF4-FFF2-40B4-BE49-F238E27FC236}">
              <a16:creationId xmlns:a16="http://schemas.microsoft.com/office/drawing/2014/main" id="{00000000-0008-0000-0F00-0000E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6" name="AutoShape 106">
          <a:extLst>
            <a:ext uri="{FF2B5EF4-FFF2-40B4-BE49-F238E27FC236}">
              <a16:creationId xmlns:a16="http://schemas.microsoft.com/office/drawing/2014/main" id="{00000000-0008-0000-0F00-0000E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7" name="AutoShape 104">
          <a:extLst>
            <a:ext uri="{FF2B5EF4-FFF2-40B4-BE49-F238E27FC236}">
              <a16:creationId xmlns:a16="http://schemas.microsoft.com/office/drawing/2014/main" id="{00000000-0008-0000-0F00-0000E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8" name="AutoShape 102">
          <a:extLst>
            <a:ext uri="{FF2B5EF4-FFF2-40B4-BE49-F238E27FC236}">
              <a16:creationId xmlns:a16="http://schemas.microsoft.com/office/drawing/2014/main" id="{00000000-0008-0000-0F00-0000E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09" name="AutoShape 100">
          <a:extLst>
            <a:ext uri="{FF2B5EF4-FFF2-40B4-BE49-F238E27FC236}">
              <a16:creationId xmlns:a16="http://schemas.microsoft.com/office/drawing/2014/main" id="{00000000-0008-0000-0F00-0000E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0" name="AutoShape 98">
          <a:extLst>
            <a:ext uri="{FF2B5EF4-FFF2-40B4-BE49-F238E27FC236}">
              <a16:creationId xmlns:a16="http://schemas.microsoft.com/office/drawing/2014/main" id="{00000000-0008-0000-0F00-0000E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1" name="AutoShape 96">
          <a:extLst>
            <a:ext uri="{FF2B5EF4-FFF2-40B4-BE49-F238E27FC236}">
              <a16:creationId xmlns:a16="http://schemas.microsoft.com/office/drawing/2014/main" id="{00000000-0008-0000-0F00-0000E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2" name="AutoShape 94">
          <a:extLst>
            <a:ext uri="{FF2B5EF4-FFF2-40B4-BE49-F238E27FC236}">
              <a16:creationId xmlns:a16="http://schemas.microsoft.com/office/drawing/2014/main" id="{00000000-0008-0000-0F00-0000F0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3" name="AutoShape 92">
          <a:extLst>
            <a:ext uri="{FF2B5EF4-FFF2-40B4-BE49-F238E27FC236}">
              <a16:creationId xmlns:a16="http://schemas.microsoft.com/office/drawing/2014/main" id="{00000000-0008-0000-0F00-0000F1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4" name="AutoShape 90">
          <a:extLst>
            <a:ext uri="{FF2B5EF4-FFF2-40B4-BE49-F238E27FC236}">
              <a16:creationId xmlns:a16="http://schemas.microsoft.com/office/drawing/2014/main" id="{00000000-0008-0000-0F00-0000F2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5" name="AutoShape 88">
          <a:extLst>
            <a:ext uri="{FF2B5EF4-FFF2-40B4-BE49-F238E27FC236}">
              <a16:creationId xmlns:a16="http://schemas.microsoft.com/office/drawing/2014/main" id="{00000000-0008-0000-0F00-0000F3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6" name="AutoShape 86">
          <a:extLst>
            <a:ext uri="{FF2B5EF4-FFF2-40B4-BE49-F238E27FC236}">
              <a16:creationId xmlns:a16="http://schemas.microsoft.com/office/drawing/2014/main" id="{00000000-0008-0000-0F00-0000F4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7" name="AutoShape 84">
          <a:extLst>
            <a:ext uri="{FF2B5EF4-FFF2-40B4-BE49-F238E27FC236}">
              <a16:creationId xmlns:a16="http://schemas.microsoft.com/office/drawing/2014/main" id="{00000000-0008-0000-0F00-0000F5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8" name="AutoShape 82">
          <a:extLst>
            <a:ext uri="{FF2B5EF4-FFF2-40B4-BE49-F238E27FC236}">
              <a16:creationId xmlns:a16="http://schemas.microsoft.com/office/drawing/2014/main" id="{00000000-0008-0000-0F00-0000F6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19" name="AutoShape 80">
          <a:extLst>
            <a:ext uri="{FF2B5EF4-FFF2-40B4-BE49-F238E27FC236}">
              <a16:creationId xmlns:a16="http://schemas.microsoft.com/office/drawing/2014/main" id="{00000000-0008-0000-0F00-0000F7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0" name="AutoShape 78">
          <a:extLst>
            <a:ext uri="{FF2B5EF4-FFF2-40B4-BE49-F238E27FC236}">
              <a16:creationId xmlns:a16="http://schemas.microsoft.com/office/drawing/2014/main" id="{00000000-0008-0000-0F00-0000F8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1" name="AutoShape 76">
          <a:extLst>
            <a:ext uri="{FF2B5EF4-FFF2-40B4-BE49-F238E27FC236}">
              <a16:creationId xmlns:a16="http://schemas.microsoft.com/office/drawing/2014/main" id="{00000000-0008-0000-0F00-0000F9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2" name="AutoShape 74">
          <a:extLst>
            <a:ext uri="{FF2B5EF4-FFF2-40B4-BE49-F238E27FC236}">
              <a16:creationId xmlns:a16="http://schemas.microsoft.com/office/drawing/2014/main" id="{00000000-0008-0000-0F00-0000FA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3" name="AutoShape 72">
          <a:extLst>
            <a:ext uri="{FF2B5EF4-FFF2-40B4-BE49-F238E27FC236}">
              <a16:creationId xmlns:a16="http://schemas.microsoft.com/office/drawing/2014/main" id="{00000000-0008-0000-0F00-0000FB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4" name="AutoShape 70">
          <a:extLst>
            <a:ext uri="{FF2B5EF4-FFF2-40B4-BE49-F238E27FC236}">
              <a16:creationId xmlns:a16="http://schemas.microsoft.com/office/drawing/2014/main" id="{00000000-0008-0000-0F00-0000FC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5" name="AutoShape 68">
          <a:extLst>
            <a:ext uri="{FF2B5EF4-FFF2-40B4-BE49-F238E27FC236}">
              <a16:creationId xmlns:a16="http://schemas.microsoft.com/office/drawing/2014/main" id="{00000000-0008-0000-0F00-0000FD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6" name="AutoShape 66">
          <a:extLst>
            <a:ext uri="{FF2B5EF4-FFF2-40B4-BE49-F238E27FC236}">
              <a16:creationId xmlns:a16="http://schemas.microsoft.com/office/drawing/2014/main" id="{00000000-0008-0000-0F00-0000FE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7" name="AutoShape 64">
          <a:extLst>
            <a:ext uri="{FF2B5EF4-FFF2-40B4-BE49-F238E27FC236}">
              <a16:creationId xmlns:a16="http://schemas.microsoft.com/office/drawing/2014/main" id="{00000000-0008-0000-0F00-0000FF25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8" name="AutoShape 62">
          <a:extLst>
            <a:ext uri="{FF2B5EF4-FFF2-40B4-BE49-F238E27FC236}">
              <a16:creationId xmlns:a16="http://schemas.microsoft.com/office/drawing/2014/main" id="{00000000-0008-0000-0F00-000000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29" name="AutoShape 60">
          <a:extLst>
            <a:ext uri="{FF2B5EF4-FFF2-40B4-BE49-F238E27FC236}">
              <a16:creationId xmlns:a16="http://schemas.microsoft.com/office/drawing/2014/main" id="{00000000-0008-0000-0F00-000001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0" name="AutoShape 58">
          <a:extLst>
            <a:ext uri="{FF2B5EF4-FFF2-40B4-BE49-F238E27FC236}">
              <a16:creationId xmlns:a16="http://schemas.microsoft.com/office/drawing/2014/main" id="{00000000-0008-0000-0F00-000002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1" name="AutoShape 56">
          <a:extLst>
            <a:ext uri="{FF2B5EF4-FFF2-40B4-BE49-F238E27FC236}">
              <a16:creationId xmlns:a16="http://schemas.microsoft.com/office/drawing/2014/main" id="{00000000-0008-0000-0F00-000003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2" name="AutoShape 54">
          <a:extLst>
            <a:ext uri="{FF2B5EF4-FFF2-40B4-BE49-F238E27FC236}">
              <a16:creationId xmlns:a16="http://schemas.microsoft.com/office/drawing/2014/main" id="{00000000-0008-0000-0F00-000004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3" name="AutoShape 52">
          <a:extLst>
            <a:ext uri="{FF2B5EF4-FFF2-40B4-BE49-F238E27FC236}">
              <a16:creationId xmlns:a16="http://schemas.microsoft.com/office/drawing/2014/main" id="{00000000-0008-0000-0F00-000005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4" name="AutoShape 50">
          <a:extLst>
            <a:ext uri="{FF2B5EF4-FFF2-40B4-BE49-F238E27FC236}">
              <a16:creationId xmlns:a16="http://schemas.microsoft.com/office/drawing/2014/main" id="{00000000-0008-0000-0F00-000006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5" name="AutoShape 48">
          <a:extLst>
            <a:ext uri="{FF2B5EF4-FFF2-40B4-BE49-F238E27FC236}">
              <a16:creationId xmlns:a16="http://schemas.microsoft.com/office/drawing/2014/main" id="{00000000-0008-0000-0F00-000007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6" name="AutoShape 46">
          <a:extLst>
            <a:ext uri="{FF2B5EF4-FFF2-40B4-BE49-F238E27FC236}">
              <a16:creationId xmlns:a16="http://schemas.microsoft.com/office/drawing/2014/main" id="{00000000-0008-0000-0F00-000008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7" name="AutoShape 44">
          <a:extLst>
            <a:ext uri="{FF2B5EF4-FFF2-40B4-BE49-F238E27FC236}">
              <a16:creationId xmlns:a16="http://schemas.microsoft.com/office/drawing/2014/main" id="{00000000-0008-0000-0F00-000009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8" name="AutoShape 42">
          <a:extLst>
            <a:ext uri="{FF2B5EF4-FFF2-40B4-BE49-F238E27FC236}">
              <a16:creationId xmlns:a16="http://schemas.microsoft.com/office/drawing/2014/main" id="{00000000-0008-0000-0F00-00000A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39" name="AutoShape 40">
          <a:extLst>
            <a:ext uri="{FF2B5EF4-FFF2-40B4-BE49-F238E27FC236}">
              <a16:creationId xmlns:a16="http://schemas.microsoft.com/office/drawing/2014/main" id="{00000000-0008-0000-0F00-00000B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0" name="AutoShape 38">
          <a:extLst>
            <a:ext uri="{FF2B5EF4-FFF2-40B4-BE49-F238E27FC236}">
              <a16:creationId xmlns:a16="http://schemas.microsoft.com/office/drawing/2014/main" id="{00000000-0008-0000-0F00-00000C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1" name="AutoShape 36">
          <a:extLst>
            <a:ext uri="{FF2B5EF4-FFF2-40B4-BE49-F238E27FC236}">
              <a16:creationId xmlns:a16="http://schemas.microsoft.com/office/drawing/2014/main" id="{00000000-0008-0000-0F00-00000D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2" name="AutoShape 34">
          <a:extLst>
            <a:ext uri="{FF2B5EF4-FFF2-40B4-BE49-F238E27FC236}">
              <a16:creationId xmlns:a16="http://schemas.microsoft.com/office/drawing/2014/main" id="{00000000-0008-0000-0F00-00000E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3" name="AutoShape 32">
          <a:extLst>
            <a:ext uri="{FF2B5EF4-FFF2-40B4-BE49-F238E27FC236}">
              <a16:creationId xmlns:a16="http://schemas.microsoft.com/office/drawing/2014/main" id="{00000000-0008-0000-0F00-00000F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4" name="AutoShape 30">
          <a:extLst>
            <a:ext uri="{FF2B5EF4-FFF2-40B4-BE49-F238E27FC236}">
              <a16:creationId xmlns:a16="http://schemas.microsoft.com/office/drawing/2014/main" id="{00000000-0008-0000-0F00-000010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5" name="AutoShape 28">
          <a:extLst>
            <a:ext uri="{FF2B5EF4-FFF2-40B4-BE49-F238E27FC236}">
              <a16:creationId xmlns:a16="http://schemas.microsoft.com/office/drawing/2014/main" id="{00000000-0008-0000-0F00-000011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6" name="AutoShape 26">
          <a:extLst>
            <a:ext uri="{FF2B5EF4-FFF2-40B4-BE49-F238E27FC236}">
              <a16:creationId xmlns:a16="http://schemas.microsoft.com/office/drawing/2014/main" id="{00000000-0008-0000-0F00-000012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7" name="AutoShape 24">
          <a:extLst>
            <a:ext uri="{FF2B5EF4-FFF2-40B4-BE49-F238E27FC236}">
              <a16:creationId xmlns:a16="http://schemas.microsoft.com/office/drawing/2014/main" id="{00000000-0008-0000-0F00-000013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8" name="AutoShape 22">
          <a:extLst>
            <a:ext uri="{FF2B5EF4-FFF2-40B4-BE49-F238E27FC236}">
              <a16:creationId xmlns:a16="http://schemas.microsoft.com/office/drawing/2014/main" id="{00000000-0008-0000-0F00-000014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49" name="AutoShape 20">
          <a:extLst>
            <a:ext uri="{FF2B5EF4-FFF2-40B4-BE49-F238E27FC236}">
              <a16:creationId xmlns:a16="http://schemas.microsoft.com/office/drawing/2014/main" id="{00000000-0008-0000-0F00-000015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0" name="AutoShape 18">
          <a:extLst>
            <a:ext uri="{FF2B5EF4-FFF2-40B4-BE49-F238E27FC236}">
              <a16:creationId xmlns:a16="http://schemas.microsoft.com/office/drawing/2014/main" id="{00000000-0008-0000-0F00-000016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1" name="AutoShape 16">
          <a:extLst>
            <a:ext uri="{FF2B5EF4-FFF2-40B4-BE49-F238E27FC236}">
              <a16:creationId xmlns:a16="http://schemas.microsoft.com/office/drawing/2014/main" id="{00000000-0008-0000-0F00-000017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2" name="AutoShape 14">
          <a:extLst>
            <a:ext uri="{FF2B5EF4-FFF2-40B4-BE49-F238E27FC236}">
              <a16:creationId xmlns:a16="http://schemas.microsoft.com/office/drawing/2014/main" id="{00000000-0008-0000-0F00-000018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3" name="AutoShape 12">
          <a:extLst>
            <a:ext uri="{FF2B5EF4-FFF2-40B4-BE49-F238E27FC236}">
              <a16:creationId xmlns:a16="http://schemas.microsoft.com/office/drawing/2014/main" id="{00000000-0008-0000-0F00-000019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4" name="AutoShape 10">
          <a:extLst>
            <a:ext uri="{FF2B5EF4-FFF2-40B4-BE49-F238E27FC236}">
              <a16:creationId xmlns:a16="http://schemas.microsoft.com/office/drawing/2014/main" id="{00000000-0008-0000-0F00-00001A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5" name="AutoShape 8">
          <a:extLst>
            <a:ext uri="{FF2B5EF4-FFF2-40B4-BE49-F238E27FC236}">
              <a16:creationId xmlns:a16="http://schemas.microsoft.com/office/drawing/2014/main" id="{00000000-0008-0000-0F00-00001B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6" name="AutoShape 6">
          <a:extLst>
            <a:ext uri="{FF2B5EF4-FFF2-40B4-BE49-F238E27FC236}">
              <a16:creationId xmlns:a16="http://schemas.microsoft.com/office/drawing/2014/main" id="{00000000-0008-0000-0F00-00001C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7" name="AutoShape 4">
          <a:extLst>
            <a:ext uri="{FF2B5EF4-FFF2-40B4-BE49-F238E27FC236}">
              <a16:creationId xmlns:a16="http://schemas.microsoft.com/office/drawing/2014/main" id="{00000000-0008-0000-0F00-00001D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247650</xdr:colOff>
      <xdr:row>9</xdr:row>
      <xdr:rowOff>311150</xdr:rowOff>
    </xdr:to>
    <xdr:sp macro="" textlink="">
      <xdr:nvSpPr>
        <xdr:cNvPr id="9758" name="AutoShape 2">
          <a:extLst>
            <a:ext uri="{FF2B5EF4-FFF2-40B4-BE49-F238E27FC236}">
              <a16:creationId xmlns:a16="http://schemas.microsoft.com/office/drawing/2014/main" id="{00000000-0008-0000-0F00-00001E26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82440</xdr:colOff>
      <xdr:row>0</xdr:row>
      <xdr:rowOff>105840</xdr:rowOff>
    </xdr:from>
    <xdr:to>
      <xdr:col>1</xdr:col>
      <xdr:colOff>1067823</xdr:colOff>
      <xdr:row>0</xdr:row>
      <xdr:rowOff>638640</xdr:rowOff>
    </xdr:to>
    <xdr:pic>
      <xdr:nvPicPr>
        <xdr:cNvPr id="12" name="Imagen 1">
          <a:extLst>
            <a:ext uri="{FF2B5EF4-FFF2-40B4-BE49-F238E27FC236}">
              <a16:creationId xmlns:a16="http://schemas.microsoft.com/office/drawing/2014/main" id="{00000000-0008-0000-1000-00000C000000}"/>
            </a:ext>
          </a:extLst>
        </xdr:cNvPr>
        <xdr:cNvPicPr/>
      </xdr:nvPicPr>
      <xdr:blipFill>
        <a:blip xmlns:r="http://schemas.openxmlformats.org/officeDocument/2006/relationships" r:embed="rId1"/>
        <a:stretch/>
      </xdr:blipFill>
      <xdr:spPr>
        <a:xfrm>
          <a:off x="82440" y="105840"/>
          <a:ext cx="1982520" cy="532800"/>
        </a:xfrm>
        <a:prstGeom prst="rect">
          <a:avLst/>
        </a:prstGeom>
        <a:ln>
          <a:noFill/>
        </a:ln>
      </xdr:spPr>
    </xdr:pic>
    <xdr:clientData/>
  </xdr:twoCellAnchor>
  <xdr:twoCellAnchor>
    <xdr:from>
      <xdr:col>0</xdr:col>
      <xdr:colOff>0</xdr:colOff>
      <xdr:row>0</xdr:row>
      <xdr:rowOff>0</xdr:rowOff>
    </xdr:from>
    <xdr:to>
      <xdr:col>5</xdr:col>
      <xdr:colOff>596900</xdr:colOff>
      <xdr:row>28</xdr:row>
      <xdr:rowOff>127000</xdr:rowOff>
    </xdr:to>
    <xdr:sp macro="" textlink="">
      <xdr:nvSpPr>
        <xdr:cNvPr id="10288" name="_x0000_t202" hidden="1">
          <a:extLst>
            <a:ext uri="{FF2B5EF4-FFF2-40B4-BE49-F238E27FC236}">
              <a16:creationId xmlns:a16="http://schemas.microsoft.com/office/drawing/2014/main" id="{00000000-0008-0000-1000-000030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6" name="_x0000_t202" hidden="1">
          <a:extLst>
            <a:ext uri="{FF2B5EF4-FFF2-40B4-BE49-F238E27FC236}">
              <a16:creationId xmlns:a16="http://schemas.microsoft.com/office/drawing/2014/main" id="{00000000-0008-0000-1000-00002E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4" name="_x0000_t202" hidden="1">
          <a:extLst>
            <a:ext uri="{FF2B5EF4-FFF2-40B4-BE49-F238E27FC236}">
              <a16:creationId xmlns:a16="http://schemas.microsoft.com/office/drawing/2014/main" id="{00000000-0008-0000-1000-00002C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2" name="_x0000_t202" hidden="1">
          <a:extLst>
            <a:ext uri="{FF2B5EF4-FFF2-40B4-BE49-F238E27FC236}">
              <a16:creationId xmlns:a16="http://schemas.microsoft.com/office/drawing/2014/main" id="{00000000-0008-0000-1000-00002A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0" name="_x0000_t202" hidden="1">
          <a:extLst>
            <a:ext uri="{FF2B5EF4-FFF2-40B4-BE49-F238E27FC236}">
              <a16:creationId xmlns:a16="http://schemas.microsoft.com/office/drawing/2014/main" id="{00000000-0008-0000-1000-000028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8" name="_x0000_t202" hidden="1">
          <a:extLst>
            <a:ext uri="{FF2B5EF4-FFF2-40B4-BE49-F238E27FC236}">
              <a16:creationId xmlns:a16="http://schemas.microsoft.com/office/drawing/2014/main" id="{00000000-0008-0000-1000-000026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6" name="_x0000_t202" hidden="1">
          <a:extLst>
            <a:ext uri="{FF2B5EF4-FFF2-40B4-BE49-F238E27FC236}">
              <a16:creationId xmlns:a16="http://schemas.microsoft.com/office/drawing/2014/main" id="{00000000-0008-0000-1000-000024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4" name="_x0000_t202" hidden="1">
          <a:extLst>
            <a:ext uri="{FF2B5EF4-FFF2-40B4-BE49-F238E27FC236}">
              <a16:creationId xmlns:a16="http://schemas.microsoft.com/office/drawing/2014/main" id="{00000000-0008-0000-1000-000022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2" name="_x0000_t202" hidden="1">
          <a:extLst>
            <a:ext uri="{FF2B5EF4-FFF2-40B4-BE49-F238E27FC236}">
              <a16:creationId xmlns:a16="http://schemas.microsoft.com/office/drawing/2014/main" id="{00000000-0008-0000-1000-000020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0" name="_x0000_t202" hidden="1">
          <a:extLst>
            <a:ext uri="{FF2B5EF4-FFF2-40B4-BE49-F238E27FC236}">
              <a16:creationId xmlns:a16="http://schemas.microsoft.com/office/drawing/2014/main" id="{00000000-0008-0000-1000-00001E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8" name="_x0000_t202" hidden="1">
          <a:extLst>
            <a:ext uri="{FF2B5EF4-FFF2-40B4-BE49-F238E27FC236}">
              <a16:creationId xmlns:a16="http://schemas.microsoft.com/office/drawing/2014/main" id="{00000000-0008-0000-1000-00001C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6" name="_x0000_t202" hidden="1">
          <a:extLst>
            <a:ext uri="{FF2B5EF4-FFF2-40B4-BE49-F238E27FC236}">
              <a16:creationId xmlns:a16="http://schemas.microsoft.com/office/drawing/2014/main" id="{00000000-0008-0000-1000-00001A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4" name="_x0000_t202" hidden="1">
          <a:extLst>
            <a:ext uri="{FF2B5EF4-FFF2-40B4-BE49-F238E27FC236}">
              <a16:creationId xmlns:a16="http://schemas.microsoft.com/office/drawing/2014/main" id="{00000000-0008-0000-1000-000018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2" name="_x0000_t202" hidden="1">
          <a:extLst>
            <a:ext uri="{FF2B5EF4-FFF2-40B4-BE49-F238E27FC236}">
              <a16:creationId xmlns:a16="http://schemas.microsoft.com/office/drawing/2014/main" id="{00000000-0008-0000-1000-000016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0" name="_x0000_t202" hidden="1">
          <a:extLst>
            <a:ext uri="{FF2B5EF4-FFF2-40B4-BE49-F238E27FC236}">
              <a16:creationId xmlns:a16="http://schemas.microsoft.com/office/drawing/2014/main" id="{00000000-0008-0000-1000-000014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8" name="_x0000_t202" hidden="1">
          <a:extLst>
            <a:ext uri="{FF2B5EF4-FFF2-40B4-BE49-F238E27FC236}">
              <a16:creationId xmlns:a16="http://schemas.microsoft.com/office/drawing/2014/main" id="{00000000-0008-0000-1000-000012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6" name="_x0000_t202" hidden="1">
          <a:extLst>
            <a:ext uri="{FF2B5EF4-FFF2-40B4-BE49-F238E27FC236}">
              <a16:creationId xmlns:a16="http://schemas.microsoft.com/office/drawing/2014/main" id="{00000000-0008-0000-1000-000010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4" name="_x0000_t202" hidden="1">
          <a:extLst>
            <a:ext uri="{FF2B5EF4-FFF2-40B4-BE49-F238E27FC236}">
              <a16:creationId xmlns:a16="http://schemas.microsoft.com/office/drawing/2014/main" id="{00000000-0008-0000-1000-00000E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2" name="_x0000_t202" hidden="1">
          <a:extLst>
            <a:ext uri="{FF2B5EF4-FFF2-40B4-BE49-F238E27FC236}">
              <a16:creationId xmlns:a16="http://schemas.microsoft.com/office/drawing/2014/main" id="{00000000-0008-0000-1000-00000C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0" name="_x0000_t202" hidden="1">
          <a:extLst>
            <a:ext uri="{FF2B5EF4-FFF2-40B4-BE49-F238E27FC236}">
              <a16:creationId xmlns:a16="http://schemas.microsoft.com/office/drawing/2014/main" id="{00000000-0008-0000-1000-00000A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8" name="_x0000_t202" hidden="1">
          <a:extLst>
            <a:ext uri="{FF2B5EF4-FFF2-40B4-BE49-F238E27FC236}">
              <a16:creationId xmlns:a16="http://schemas.microsoft.com/office/drawing/2014/main" id="{00000000-0008-0000-1000-000008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6" name="_x0000_t202" hidden="1">
          <a:extLst>
            <a:ext uri="{FF2B5EF4-FFF2-40B4-BE49-F238E27FC236}">
              <a16:creationId xmlns:a16="http://schemas.microsoft.com/office/drawing/2014/main" id="{00000000-0008-0000-1000-000006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4" name="_x0000_t202" hidden="1">
          <a:extLst>
            <a:ext uri="{FF2B5EF4-FFF2-40B4-BE49-F238E27FC236}">
              <a16:creationId xmlns:a16="http://schemas.microsoft.com/office/drawing/2014/main" id="{00000000-0008-0000-1000-000004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2" name="_x0000_t202" hidden="1">
          <a:extLst>
            <a:ext uri="{FF2B5EF4-FFF2-40B4-BE49-F238E27FC236}">
              <a16:creationId xmlns:a16="http://schemas.microsoft.com/office/drawing/2014/main" id="{00000000-0008-0000-1000-0000022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 name="AutoShape 48">
          <a:extLst>
            <a:ext uri="{FF2B5EF4-FFF2-40B4-BE49-F238E27FC236}">
              <a16:creationId xmlns:a16="http://schemas.microsoft.com/office/drawing/2014/main" id="{00000000-0008-0000-10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3" name="AutoShape 46">
          <a:extLst>
            <a:ext uri="{FF2B5EF4-FFF2-40B4-BE49-F238E27FC236}">
              <a16:creationId xmlns:a16="http://schemas.microsoft.com/office/drawing/2014/main" id="{00000000-0008-0000-10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4" name="AutoShape 44">
          <a:extLst>
            <a:ext uri="{FF2B5EF4-FFF2-40B4-BE49-F238E27FC236}">
              <a16:creationId xmlns:a16="http://schemas.microsoft.com/office/drawing/2014/main" id="{00000000-0008-0000-10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5" name="AutoShape 42">
          <a:extLst>
            <a:ext uri="{FF2B5EF4-FFF2-40B4-BE49-F238E27FC236}">
              <a16:creationId xmlns:a16="http://schemas.microsoft.com/office/drawing/2014/main" id="{00000000-0008-0000-10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6" name="AutoShape 40">
          <a:extLst>
            <a:ext uri="{FF2B5EF4-FFF2-40B4-BE49-F238E27FC236}">
              <a16:creationId xmlns:a16="http://schemas.microsoft.com/office/drawing/2014/main" id="{00000000-0008-0000-10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7" name="AutoShape 38">
          <a:extLst>
            <a:ext uri="{FF2B5EF4-FFF2-40B4-BE49-F238E27FC236}">
              <a16:creationId xmlns:a16="http://schemas.microsoft.com/office/drawing/2014/main" id="{00000000-0008-0000-10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8" name="AutoShape 36">
          <a:extLst>
            <a:ext uri="{FF2B5EF4-FFF2-40B4-BE49-F238E27FC236}">
              <a16:creationId xmlns:a16="http://schemas.microsoft.com/office/drawing/2014/main" id="{00000000-0008-0000-1000-00000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9" name="AutoShape 34">
          <a:extLst>
            <a:ext uri="{FF2B5EF4-FFF2-40B4-BE49-F238E27FC236}">
              <a16:creationId xmlns:a16="http://schemas.microsoft.com/office/drawing/2014/main" id="{00000000-0008-0000-1000-00000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 name="AutoShape 32">
          <a:extLst>
            <a:ext uri="{FF2B5EF4-FFF2-40B4-BE49-F238E27FC236}">
              <a16:creationId xmlns:a16="http://schemas.microsoft.com/office/drawing/2014/main" id="{00000000-0008-0000-1000-00000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1" name="AutoShape 30">
          <a:extLst>
            <a:ext uri="{FF2B5EF4-FFF2-40B4-BE49-F238E27FC236}">
              <a16:creationId xmlns:a16="http://schemas.microsoft.com/office/drawing/2014/main" id="{00000000-0008-0000-1000-00000B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3" name="AutoShape 28">
          <a:extLst>
            <a:ext uri="{FF2B5EF4-FFF2-40B4-BE49-F238E27FC236}">
              <a16:creationId xmlns:a16="http://schemas.microsoft.com/office/drawing/2014/main" id="{00000000-0008-0000-1000-00000D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4" name="AutoShape 26">
          <a:extLst>
            <a:ext uri="{FF2B5EF4-FFF2-40B4-BE49-F238E27FC236}">
              <a16:creationId xmlns:a16="http://schemas.microsoft.com/office/drawing/2014/main" id="{00000000-0008-0000-1000-00000E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5" name="AutoShape 24">
          <a:extLst>
            <a:ext uri="{FF2B5EF4-FFF2-40B4-BE49-F238E27FC236}">
              <a16:creationId xmlns:a16="http://schemas.microsoft.com/office/drawing/2014/main" id="{00000000-0008-0000-1000-00000F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6" name="AutoShape 22">
          <a:extLst>
            <a:ext uri="{FF2B5EF4-FFF2-40B4-BE49-F238E27FC236}">
              <a16:creationId xmlns:a16="http://schemas.microsoft.com/office/drawing/2014/main" id="{00000000-0008-0000-1000-000010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7" name="AutoShape 20">
          <a:extLst>
            <a:ext uri="{FF2B5EF4-FFF2-40B4-BE49-F238E27FC236}">
              <a16:creationId xmlns:a16="http://schemas.microsoft.com/office/drawing/2014/main" id="{00000000-0008-0000-1000-000011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8" name="AutoShape 18">
          <a:extLst>
            <a:ext uri="{FF2B5EF4-FFF2-40B4-BE49-F238E27FC236}">
              <a16:creationId xmlns:a16="http://schemas.microsoft.com/office/drawing/2014/main" id="{00000000-0008-0000-1000-00001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9" name="AutoShape 16">
          <a:extLst>
            <a:ext uri="{FF2B5EF4-FFF2-40B4-BE49-F238E27FC236}">
              <a16:creationId xmlns:a16="http://schemas.microsoft.com/office/drawing/2014/main" id="{00000000-0008-0000-1000-00001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0" name="AutoShape 14">
          <a:extLst>
            <a:ext uri="{FF2B5EF4-FFF2-40B4-BE49-F238E27FC236}">
              <a16:creationId xmlns:a16="http://schemas.microsoft.com/office/drawing/2014/main" id="{00000000-0008-0000-1000-00001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1" name="AutoShape 12">
          <a:extLst>
            <a:ext uri="{FF2B5EF4-FFF2-40B4-BE49-F238E27FC236}">
              <a16:creationId xmlns:a16="http://schemas.microsoft.com/office/drawing/2014/main" id="{00000000-0008-0000-1000-00001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2" name="AutoShape 10">
          <a:extLst>
            <a:ext uri="{FF2B5EF4-FFF2-40B4-BE49-F238E27FC236}">
              <a16:creationId xmlns:a16="http://schemas.microsoft.com/office/drawing/2014/main" id="{00000000-0008-0000-1000-00001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3" name="AutoShape 8">
          <a:extLst>
            <a:ext uri="{FF2B5EF4-FFF2-40B4-BE49-F238E27FC236}">
              <a16:creationId xmlns:a16="http://schemas.microsoft.com/office/drawing/2014/main" id="{00000000-0008-0000-1000-00001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4" name="AutoShape 6">
          <a:extLst>
            <a:ext uri="{FF2B5EF4-FFF2-40B4-BE49-F238E27FC236}">
              <a16:creationId xmlns:a16="http://schemas.microsoft.com/office/drawing/2014/main" id="{00000000-0008-0000-1000-00001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5" name="AutoShape 4">
          <a:extLst>
            <a:ext uri="{FF2B5EF4-FFF2-40B4-BE49-F238E27FC236}">
              <a16:creationId xmlns:a16="http://schemas.microsoft.com/office/drawing/2014/main" id="{00000000-0008-0000-1000-00001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6" name="AutoShape 2">
          <a:extLst>
            <a:ext uri="{FF2B5EF4-FFF2-40B4-BE49-F238E27FC236}">
              <a16:creationId xmlns:a16="http://schemas.microsoft.com/office/drawing/2014/main" id="{00000000-0008-0000-1000-00001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7" name="AutoShape 48">
          <a:extLst>
            <a:ext uri="{FF2B5EF4-FFF2-40B4-BE49-F238E27FC236}">
              <a16:creationId xmlns:a16="http://schemas.microsoft.com/office/drawing/2014/main" id="{00000000-0008-0000-1000-00001B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8" name="AutoShape 46">
          <a:extLst>
            <a:ext uri="{FF2B5EF4-FFF2-40B4-BE49-F238E27FC236}">
              <a16:creationId xmlns:a16="http://schemas.microsoft.com/office/drawing/2014/main" id="{00000000-0008-0000-1000-00001C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29" name="AutoShape 44">
          <a:extLst>
            <a:ext uri="{FF2B5EF4-FFF2-40B4-BE49-F238E27FC236}">
              <a16:creationId xmlns:a16="http://schemas.microsoft.com/office/drawing/2014/main" id="{00000000-0008-0000-1000-00001D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30" name="AutoShape 42">
          <a:extLst>
            <a:ext uri="{FF2B5EF4-FFF2-40B4-BE49-F238E27FC236}">
              <a16:creationId xmlns:a16="http://schemas.microsoft.com/office/drawing/2014/main" id="{00000000-0008-0000-1000-00001E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31" name="AutoShape 40">
          <a:extLst>
            <a:ext uri="{FF2B5EF4-FFF2-40B4-BE49-F238E27FC236}">
              <a16:creationId xmlns:a16="http://schemas.microsoft.com/office/drawing/2014/main" id="{00000000-0008-0000-1000-00001F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0" name="AutoShape 38">
          <a:extLst>
            <a:ext uri="{FF2B5EF4-FFF2-40B4-BE49-F238E27FC236}">
              <a16:creationId xmlns:a16="http://schemas.microsoft.com/office/drawing/2014/main" id="{00000000-0008-0000-1000-000000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1" name="AutoShape 36">
          <a:extLst>
            <a:ext uri="{FF2B5EF4-FFF2-40B4-BE49-F238E27FC236}">
              <a16:creationId xmlns:a16="http://schemas.microsoft.com/office/drawing/2014/main" id="{00000000-0008-0000-1000-000001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3" name="AutoShape 34">
          <a:extLst>
            <a:ext uri="{FF2B5EF4-FFF2-40B4-BE49-F238E27FC236}">
              <a16:creationId xmlns:a16="http://schemas.microsoft.com/office/drawing/2014/main" id="{00000000-0008-0000-1000-000003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5" name="AutoShape 32">
          <a:extLst>
            <a:ext uri="{FF2B5EF4-FFF2-40B4-BE49-F238E27FC236}">
              <a16:creationId xmlns:a16="http://schemas.microsoft.com/office/drawing/2014/main" id="{00000000-0008-0000-1000-000005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7" name="AutoShape 30">
          <a:extLst>
            <a:ext uri="{FF2B5EF4-FFF2-40B4-BE49-F238E27FC236}">
              <a16:creationId xmlns:a16="http://schemas.microsoft.com/office/drawing/2014/main" id="{00000000-0008-0000-1000-000007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49" name="AutoShape 28">
          <a:extLst>
            <a:ext uri="{FF2B5EF4-FFF2-40B4-BE49-F238E27FC236}">
              <a16:creationId xmlns:a16="http://schemas.microsoft.com/office/drawing/2014/main" id="{00000000-0008-0000-1000-000009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1" name="AutoShape 26">
          <a:extLst>
            <a:ext uri="{FF2B5EF4-FFF2-40B4-BE49-F238E27FC236}">
              <a16:creationId xmlns:a16="http://schemas.microsoft.com/office/drawing/2014/main" id="{00000000-0008-0000-1000-00000B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3" name="AutoShape 24">
          <a:extLst>
            <a:ext uri="{FF2B5EF4-FFF2-40B4-BE49-F238E27FC236}">
              <a16:creationId xmlns:a16="http://schemas.microsoft.com/office/drawing/2014/main" id="{00000000-0008-0000-1000-00000D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5" name="AutoShape 22">
          <a:extLst>
            <a:ext uri="{FF2B5EF4-FFF2-40B4-BE49-F238E27FC236}">
              <a16:creationId xmlns:a16="http://schemas.microsoft.com/office/drawing/2014/main" id="{00000000-0008-0000-1000-00000F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7" name="AutoShape 20">
          <a:extLst>
            <a:ext uri="{FF2B5EF4-FFF2-40B4-BE49-F238E27FC236}">
              <a16:creationId xmlns:a16="http://schemas.microsoft.com/office/drawing/2014/main" id="{00000000-0008-0000-1000-000011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59" name="AutoShape 18">
          <a:extLst>
            <a:ext uri="{FF2B5EF4-FFF2-40B4-BE49-F238E27FC236}">
              <a16:creationId xmlns:a16="http://schemas.microsoft.com/office/drawing/2014/main" id="{00000000-0008-0000-1000-000013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1" name="AutoShape 16">
          <a:extLst>
            <a:ext uri="{FF2B5EF4-FFF2-40B4-BE49-F238E27FC236}">
              <a16:creationId xmlns:a16="http://schemas.microsoft.com/office/drawing/2014/main" id="{00000000-0008-0000-1000-000015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3" name="AutoShape 14">
          <a:extLst>
            <a:ext uri="{FF2B5EF4-FFF2-40B4-BE49-F238E27FC236}">
              <a16:creationId xmlns:a16="http://schemas.microsoft.com/office/drawing/2014/main" id="{00000000-0008-0000-1000-000017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5" name="AutoShape 12">
          <a:extLst>
            <a:ext uri="{FF2B5EF4-FFF2-40B4-BE49-F238E27FC236}">
              <a16:creationId xmlns:a16="http://schemas.microsoft.com/office/drawing/2014/main" id="{00000000-0008-0000-1000-000019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7" name="AutoShape 10">
          <a:extLst>
            <a:ext uri="{FF2B5EF4-FFF2-40B4-BE49-F238E27FC236}">
              <a16:creationId xmlns:a16="http://schemas.microsoft.com/office/drawing/2014/main" id="{00000000-0008-0000-1000-00001B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69" name="AutoShape 8">
          <a:extLst>
            <a:ext uri="{FF2B5EF4-FFF2-40B4-BE49-F238E27FC236}">
              <a16:creationId xmlns:a16="http://schemas.microsoft.com/office/drawing/2014/main" id="{00000000-0008-0000-1000-00001D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1" name="AutoShape 6">
          <a:extLst>
            <a:ext uri="{FF2B5EF4-FFF2-40B4-BE49-F238E27FC236}">
              <a16:creationId xmlns:a16="http://schemas.microsoft.com/office/drawing/2014/main" id="{00000000-0008-0000-1000-00001F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3" name="AutoShape 4">
          <a:extLst>
            <a:ext uri="{FF2B5EF4-FFF2-40B4-BE49-F238E27FC236}">
              <a16:creationId xmlns:a16="http://schemas.microsoft.com/office/drawing/2014/main" id="{00000000-0008-0000-1000-000021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5" name="AutoShape 2">
          <a:extLst>
            <a:ext uri="{FF2B5EF4-FFF2-40B4-BE49-F238E27FC236}">
              <a16:creationId xmlns:a16="http://schemas.microsoft.com/office/drawing/2014/main" id="{00000000-0008-0000-1000-000023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7" name="AutoShape 48">
          <a:extLst>
            <a:ext uri="{FF2B5EF4-FFF2-40B4-BE49-F238E27FC236}">
              <a16:creationId xmlns:a16="http://schemas.microsoft.com/office/drawing/2014/main" id="{00000000-0008-0000-1000-000025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79" name="AutoShape 46">
          <a:extLst>
            <a:ext uri="{FF2B5EF4-FFF2-40B4-BE49-F238E27FC236}">
              <a16:creationId xmlns:a16="http://schemas.microsoft.com/office/drawing/2014/main" id="{00000000-0008-0000-1000-000027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1" name="AutoShape 44">
          <a:extLst>
            <a:ext uri="{FF2B5EF4-FFF2-40B4-BE49-F238E27FC236}">
              <a16:creationId xmlns:a16="http://schemas.microsoft.com/office/drawing/2014/main" id="{00000000-0008-0000-1000-000029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3" name="AutoShape 42">
          <a:extLst>
            <a:ext uri="{FF2B5EF4-FFF2-40B4-BE49-F238E27FC236}">
              <a16:creationId xmlns:a16="http://schemas.microsoft.com/office/drawing/2014/main" id="{00000000-0008-0000-1000-00002B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5" name="AutoShape 40">
          <a:extLst>
            <a:ext uri="{FF2B5EF4-FFF2-40B4-BE49-F238E27FC236}">
              <a16:creationId xmlns:a16="http://schemas.microsoft.com/office/drawing/2014/main" id="{00000000-0008-0000-1000-00002D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7" name="AutoShape 38">
          <a:extLst>
            <a:ext uri="{FF2B5EF4-FFF2-40B4-BE49-F238E27FC236}">
              <a16:creationId xmlns:a16="http://schemas.microsoft.com/office/drawing/2014/main" id="{00000000-0008-0000-1000-00002F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89" name="AutoShape 36">
          <a:extLst>
            <a:ext uri="{FF2B5EF4-FFF2-40B4-BE49-F238E27FC236}">
              <a16:creationId xmlns:a16="http://schemas.microsoft.com/office/drawing/2014/main" id="{00000000-0008-0000-1000-000031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0" name="AutoShape 34">
          <a:extLst>
            <a:ext uri="{FF2B5EF4-FFF2-40B4-BE49-F238E27FC236}">
              <a16:creationId xmlns:a16="http://schemas.microsoft.com/office/drawing/2014/main" id="{00000000-0008-0000-1000-000032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1" name="AutoShape 32">
          <a:extLst>
            <a:ext uri="{FF2B5EF4-FFF2-40B4-BE49-F238E27FC236}">
              <a16:creationId xmlns:a16="http://schemas.microsoft.com/office/drawing/2014/main" id="{00000000-0008-0000-1000-000033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2" name="AutoShape 30">
          <a:extLst>
            <a:ext uri="{FF2B5EF4-FFF2-40B4-BE49-F238E27FC236}">
              <a16:creationId xmlns:a16="http://schemas.microsoft.com/office/drawing/2014/main" id="{00000000-0008-0000-1000-000034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3" name="AutoShape 28">
          <a:extLst>
            <a:ext uri="{FF2B5EF4-FFF2-40B4-BE49-F238E27FC236}">
              <a16:creationId xmlns:a16="http://schemas.microsoft.com/office/drawing/2014/main" id="{00000000-0008-0000-1000-000035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4" name="AutoShape 26">
          <a:extLst>
            <a:ext uri="{FF2B5EF4-FFF2-40B4-BE49-F238E27FC236}">
              <a16:creationId xmlns:a16="http://schemas.microsoft.com/office/drawing/2014/main" id="{00000000-0008-0000-1000-000036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5" name="AutoShape 24">
          <a:extLst>
            <a:ext uri="{FF2B5EF4-FFF2-40B4-BE49-F238E27FC236}">
              <a16:creationId xmlns:a16="http://schemas.microsoft.com/office/drawing/2014/main" id="{00000000-0008-0000-1000-000037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6" name="AutoShape 22">
          <a:extLst>
            <a:ext uri="{FF2B5EF4-FFF2-40B4-BE49-F238E27FC236}">
              <a16:creationId xmlns:a16="http://schemas.microsoft.com/office/drawing/2014/main" id="{00000000-0008-0000-1000-000038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7" name="AutoShape 20">
          <a:extLst>
            <a:ext uri="{FF2B5EF4-FFF2-40B4-BE49-F238E27FC236}">
              <a16:creationId xmlns:a16="http://schemas.microsoft.com/office/drawing/2014/main" id="{00000000-0008-0000-1000-000039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8" name="AutoShape 18">
          <a:extLst>
            <a:ext uri="{FF2B5EF4-FFF2-40B4-BE49-F238E27FC236}">
              <a16:creationId xmlns:a16="http://schemas.microsoft.com/office/drawing/2014/main" id="{00000000-0008-0000-1000-00003A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299" name="AutoShape 16">
          <a:extLst>
            <a:ext uri="{FF2B5EF4-FFF2-40B4-BE49-F238E27FC236}">
              <a16:creationId xmlns:a16="http://schemas.microsoft.com/office/drawing/2014/main" id="{00000000-0008-0000-1000-00003B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0" name="AutoShape 14">
          <a:extLst>
            <a:ext uri="{FF2B5EF4-FFF2-40B4-BE49-F238E27FC236}">
              <a16:creationId xmlns:a16="http://schemas.microsoft.com/office/drawing/2014/main" id="{00000000-0008-0000-1000-00003C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1" name="AutoShape 12">
          <a:extLst>
            <a:ext uri="{FF2B5EF4-FFF2-40B4-BE49-F238E27FC236}">
              <a16:creationId xmlns:a16="http://schemas.microsoft.com/office/drawing/2014/main" id="{00000000-0008-0000-1000-00003D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2" name="AutoShape 10">
          <a:extLst>
            <a:ext uri="{FF2B5EF4-FFF2-40B4-BE49-F238E27FC236}">
              <a16:creationId xmlns:a16="http://schemas.microsoft.com/office/drawing/2014/main" id="{00000000-0008-0000-1000-00003E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3" name="AutoShape 8">
          <a:extLst>
            <a:ext uri="{FF2B5EF4-FFF2-40B4-BE49-F238E27FC236}">
              <a16:creationId xmlns:a16="http://schemas.microsoft.com/office/drawing/2014/main" id="{00000000-0008-0000-1000-00003F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4" name="AutoShape 6">
          <a:extLst>
            <a:ext uri="{FF2B5EF4-FFF2-40B4-BE49-F238E27FC236}">
              <a16:creationId xmlns:a16="http://schemas.microsoft.com/office/drawing/2014/main" id="{00000000-0008-0000-1000-000040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5" name="AutoShape 4">
          <a:extLst>
            <a:ext uri="{FF2B5EF4-FFF2-40B4-BE49-F238E27FC236}">
              <a16:creationId xmlns:a16="http://schemas.microsoft.com/office/drawing/2014/main" id="{00000000-0008-0000-1000-000041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5</xdr:col>
      <xdr:colOff>596900</xdr:colOff>
      <xdr:row>28</xdr:row>
      <xdr:rowOff>127000</xdr:rowOff>
    </xdr:to>
    <xdr:sp macro="" textlink="">
      <xdr:nvSpPr>
        <xdr:cNvPr id="10306" name="AutoShape 2">
          <a:extLst>
            <a:ext uri="{FF2B5EF4-FFF2-40B4-BE49-F238E27FC236}">
              <a16:creationId xmlns:a16="http://schemas.microsoft.com/office/drawing/2014/main" id="{00000000-0008-0000-1000-00004228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0</xdr:colOff>
      <xdr:row>0</xdr:row>
      <xdr:rowOff>72360</xdr:rowOff>
    </xdr:from>
    <xdr:to>
      <xdr:col>12</xdr:col>
      <xdr:colOff>1148020</xdr:colOff>
      <xdr:row>2</xdr:row>
      <xdr:rowOff>314280</xdr:rowOff>
    </xdr:to>
    <xdr:pic>
      <xdr:nvPicPr>
        <xdr:cNvPr id="14" name="Picture 16">
          <a:extLst>
            <a:ext uri="{FF2B5EF4-FFF2-40B4-BE49-F238E27FC236}">
              <a16:creationId xmlns:a16="http://schemas.microsoft.com/office/drawing/2014/main" id="{00000000-0008-0000-1100-00000E000000}"/>
            </a:ext>
          </a:extLst>
        </xdr:cNvPr>
        <xdr:cNvPicPr/>
      </xdr:nvPicPr>
      <xdr:blipFill>
        <a:blip xmlns:r="http://schemas.openxmlformats.org/officeDocument/2006/relationships" r:embed="rId1"/>
        <a:stretch/>
      </xdr:blipFill>
      <xdr:spPr>
        <a:xfrm>
          <a:off x="14880600" y="72360"/>
          <a:ext cx="2545560" cy="1156680"/>
        </a:xfrm>
        <a:prstGeom prst="rect">
          <a:avLst/>
        </a:prstGeom>
        <a:ln>
          <a:noFill/>
        </a:ln>
      </xdr:spPr>
    </xdr:pic>
    <xdr:clientData/>
  </xdr:twoCellAnchor>
  <xdr:twoCellAnchor>
    <xdr:from>
      <xdr:col>3</xdr:col>
      <xdr:colOff>214920</xdr:colOff>
      <xdr:row>6</xdr:row>
      <xdr:rowOff>348120</xdr:rowOff>
    </xdr:from>
    <xdr:to>
      <xdr:col>3</xdr:col>
      <xdr:colOff>734760</xdr:colOff>
      <xdr:row>8</xdr:row>
      <xdr:rowOff>68040</xdr:rowOff>
    </xdr:to>
    <xdr:sp macro="" textlink="">
      <xdr:nvSpPr>
        <xdr:cNvPr id="15" name="CustomShape 1">
          <a:extLst>
            <a:ext uri="{FF2B5EF4-FFF2-40B4-BE49-F238E27FC236}">
              <a16:creationId xmlns:a16="http://schemas.microsoft.com/office/drawing/2014/main" id="{00000000-0008-0000-1100-00000F000000}"/>
            </a:ext>
          </a:extLst>
        </xdr:cNvPr>
        <xdr:cNvSpPr/>
      </xdr:nvSpPr>
      <xdr:spPr>
        <a:xfrm>
          <a:off x="3955680" y="2654280"/>
          <a:ext cx="519840" cy="82476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8</xdr:col>
      <xdr:colOff>211320</xdr:colOff>
      <xdr:row>6</xdr:row>
      <xdr:rowOff>394920</xdr:rowOff>
    </xdr:from>
    <xdr:to>
      <xdr:col>8</xdr:col>
      <xdr:colOff>731160</xdr:colOff>
      <xdr:row>8</xdr:row>
      <xdr:rowOff>184320</xdr:rowOff>
    </xdr:to>
    <xdr:sp macro="" textlink="">
      <xdr:nvSpPr>
        <xdr:cNvPr id="16" name="CustomShape 1">
          <a:extLst>
            <a:ext uri="{FF2B5EF4-FFF2-40B4-BE49-F238E27FC236}">
              <a16:creationId xmlns:a16="http://schemas.microsoft.com/office/drawing/2014/main" id="{00000000-0008-0000-1100-000010000000}"/>
            </a:ext>
          </a:extLst>
        </xdr:cNvPr>
        <xdr:cNvSpPr/>
      </xdr:nvSpPr>
      <xdr:spPr>
        <a:xfrm>
          <a:off x="11211840" y="2701080"/>
          <a:ext cx="519840" cy="894240"/>
        </a:xfrm>
        <a:prstGeom prst="rightArrow">
          <a:avLst>
            <a:gd name="adj1" fmla="val 50000"/>
            <a:gd name="adj2" fmla="val 53658"/>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13</xdr:col>
      <xdr:colOff>210720</xdr:colOff>
      <xdr:row>6</xdr:row>
      <xdr:rowOff>443580</xdr:rowOff>
    </xdr:from>
    <xdr:to>
      <xdr:col>13</xdr:col>
      <xdr:colOff>730560</xdr:colOff>
      <xdr:row>8</xdr:row>
      <xdr:rowOff>207060</xdr:rowOff>
    </xdr:to>
    <xdr:sp macro="" textlink="">
      <xdr:nvSpPr>
        <xdr:cNvPr id="17" name="CustomShape 1">
          <a:extLst>
            <a:ext uri="{FF2B5EF4-FFF2-40B4-BE49-F238E27FC236}">
              <a16:creationId xmlns:a16="http://schemas.microsoft.com/office/drawing/2014/main" id="{00000000-0008-0000-1100-000011000000}"/>
            </a:ext>
          </a:extLst>
        </xdr:cNvPr>
        <xdr:cNvSpPr/>
      </xdr:nvSpPr>
      <xdr:spPr>
        <a:xfrm>
          <a:off x="15685670" y="2735930"/>
          <a:ext cx="519840" cy="86838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8</xdr:col>
      <xdr:colOff>142200</xdr:colOff>
      <xdr:row>14</xdr:row>
      <xdr:rowOff>442080</xdr:rowOff>
    </xdr:from>
    <xdr:to>
      <xdr:col>8</xdr:col>
      <xdr:colOff>662040</xdr:colOff>
      <xdr:row>16</xdr:row>
      <xdr:rowOff>155520</xdr:rowOff>
    </xdr:to>
    <xdr:sp macro="" textlink="">
      <xdr:nvSpPr>
        <xdr:cNvPr id="19" name="CustomShape 1">
          <a:extLst>
            <a:ext uri="{FF2B5EF4-FFF2-40B4-BE49-F238E27FC236}">
              <a16:creationId xmlns:a16="http://schemas.microsoft.com/office/drawing/2014/main" id="{00000000-0008-0000-1100-000013000000}"/>
            </a:ext>
          </a:extLst>
        </xdr:cNvPr>
        <xdr:cNvSpPr/>
      </xdr:nvSpPr>
      <xdr:spPr>
        <a:xfrm>
          <a:off x="9540200" y="6201530"/>
          <a:ext cx="519840" cy="665940"/>
        </a:xfrm>
        <a:prstGeom prst="rightArrow">
          <a:avLst>
            <a:gd name="adj1" fmla="val 72884"/>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18</xdr:col>
      <xdr:colOff>190440</xdr:colOff>
      <xdr:row>14</xdr:row>
      <xdr:rowOff>423000</xdr:rowOff>
    </xdr:from>
    <xdr:to>
      <xdr:col>18</xdr:col>
      <xdr:colOff>723240</xdr:colOff>
      <xdr:row>16</xdr:row>
      <xdr:rowOff>184320</xdr:rowOff>
    </xdr:to>
    <xdr:sp macro="" textlink="">
      <xdr:nvSpPr>
        <xdr:cNvPr id="20" name="CustomShape 1">
          <a:extLst>
            <a:ext uri="{FF2B5EF4-FFF2-40B4-BE49-F238E27FC236}">
              <a16:creationId xmlns:a16="http://schemas.microsoft.com/office/drawing/2014/main" id="{00000000-0008-0000-1100-000014000000}"/>
            </a:ext>
          </a:extLst>
        </xdr:cNvPr>
        <xdr:cNvSpPr/>
      </xdr:nvSpPr>
      <xdr:spPr>
        <a:xfrm>
          <a:off x="26325720" y="6569640"/>
          <a:ext cx="532800" cy="8395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23</xdr:col>
      <xdr:colOff>209520</xdr:colOff>
      <xdr:row>14</xdr:row>
      <xdr:rowOff>442080</xdr:rowOff>
    </xdr:from>
    <xdr:to>
      <xdr:col>23</xdr:col>
      <xdr:colOff>769320</xdr:colOff>
      <xdr:row>16</xdr:row>
      <xdr:rowOff>143640</xdr:rowOff>
    </xdr:to>
    <xdr:sp macro="" textlink="">
      <xdr:nvSpPr>
        <xdr:cNvPr id="21" name="CustomShape 1">
          <a:extLst>
            <a:ext uri="{FF2B5EF4-FFF2-40B4-BE49-F238E27FC236}">
              <a16:creationId xmlns:a16="http://schemas.microsoft.com/office/drawing/2014/main" id="{00000000-0008-0000-1100-000015000000}"/>
            </a:ext>
          </a:extLst>
        </xdr:cNvPr>
        <xdr:cNvSpPr/>
      </xdr:nvSpPr>
      <xdr:spPr>
        <a:xfrm>
          <a:off x="34059960" y="6588720"/>
          <a:ext cx="559800" cy="779760"/>
        </a:xfrm>
        <a:prstGeom prst="rightArrow">
          <a:avLst>
            <a:gd name="adj1" fmla="val 50000"/>
            <a:gd name="adj2" fmla="val 51829"/>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33</xdr:col>
      <xdr:colOff>257040</xdr:colOff>
      <xdr:row>14</xdr:row>
      <xdr:rowOff>346680</xdr:rowOff>
    </xdr:from>
    <xdr:to>
      <xdr:col>33</xdr:col>
      <xdr:colOff>741960</xdr:colOff>
      <xdr:row>16</xdr:row>
      <xdr:rowOff>99000</xdr:rowOff>
    </xdr:to>
    <xdr:sp macro="" textlink="">
      <xdr:nvSpPr>
        <xdr:cNvPr id="22" name="CustomShape 1">
          <a:extLst>
            <a:ext uri="{FF2B5EF4-FFF2-40B4-BE49-F238E27FC236}">
              <a16:creationId xmlns:a16="http://schemas.microsoft.com/office/drawing/2014/main" id="{00000000-0008-0000-1100-000016000000}"/>
            </a:ext>
          </a:extLst>
        </xdr:cNvPr>
        <xdr:cNvSpPr/>
      </xdr:nvSpPr>
      <xdr:spPr>
        <a:xfrm>
          <a:off x="48475080" y="6493320"/>
          <a:ext cx="484920" cy="8305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28</xdr:col>
      <xdr:colOff>195480</xdr:colOff>
      <xdr:row>14</xdr:row>
      <xdr:rowOff>432360</xdr:rowOff>
    </xdr:from>
    <xdr:to>
      <xdr:col>28</xdr:col>
      <xdr:colOff>627840</xdr:colOff>
      <xdr:row>16</xdr:row>
      <xdr:rowOff>136440</xdr:rowOff>
    </xdr:to>
    <xdr:sp macro="" textlink="">
      <xdr:nvSpPr>
        <xdr:cNvPr id="24" name="CustomShape 1">
          <a:extLst>
            <a:ext uri="{FF2B5EF4-FFF2-40B4-BE49-F238E27FC236}">
              <a16:creationId xmlns:a16="http://schemas.microsoft.com/office/drawing/2014/main" id="{00000000-0008-0000-1100-000018000000}"/>
            </a:ext>
          </a:extLst>
        </xdr:cNvPr>
        <xdr:cNvSpPr/>
      </xdr:nvSpPr>
      <xdr:spPr>
        <a:xfrm>
          <a:off x="41198040" y="6579000"/>
          <a:ext cx="432360" cy="78228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243360</xdr:colOff>
      <xdr:row>22</xdr:row>
      <xdr:rowOff>313200</xdr:rowOff>
    </xdr:from>
    <xdr:to>
      <xdr:col>3</xdr:col>
      <xdr:colOff>763200</xdr:colOff>
      <xdr:row>24</xdr:row>
      <xdr:rowOff>43200</xdr:rowOff>
    </xdr:to>
    <xdr:sp macro="" textlink="">
      <xdr:nvSpPr>
        <xdr:cNvPr id="25" name="CustomShape 1">
          <a:extLst>
            <a:ext uri="{FF2B5EF4-FFF2-40B4-BE49-F238E27FC236}">
              <a16:creationId xmlns:a16="http://schemas.microsoft.com/office/drawing/2014/main" id="{00000000-0008-0000-1100-000019000000}"/>
            </a:ext>
          </a:extLst>
        </xdr:cNvPr>
        <xdr:cNvSpPr/>
      </xdr:nvSpPr>
      <xdr:spPr>
        <a:xfrm>
          <a:off x="3984120" y="10213200"/>
          <a:ext cx="519840" cy="80820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8</xdr:col>
      <xdr:colOff>188640</xdr:colOff>
      <xdr:row>22</xdr:row>
      <xdr:rowOff>330480</xdr:rowOff>
    </xdr:from>
    <xdr:to>
      <xdr:col>8</xdr:col>
      <xdr:colOff>695160</xdr:colOff>
      <xdr:row>24</xdr:row>
      <xdr:rowOff>113400</xdr:rowOff>
    </xdr:to>
    <xdr:sp macro="" textlink="">
      <xdr:nvSpPr>
        <xdr:cNvPr id="26" name="CustomShape 1">
          <a:extLst>
            <a:ext uri="{FF2B5EF4-FFF2-40B4-BE49-F238E27FC236}">
              <a16:creationId xmlns:a16="http://schemas.microsoft.com/office/drawing/2014/main" id="{00000000-0008-0000-1100-00001A000000}"/>
            </a:ext>
          </a:extLst>
        </xdr:cNvPr>
        <xdr:cNvSpPr/>
      </xdr:nvSpPr>
      <xdr:spPr>
        <a:xfrm>
          <a:off x="11189160" y="10230480"/>
          <a:ext cx="506520" cy="8611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13</xdr:col>
      <xdr:colOff>219960</xdr:colOff>
      <xdr:row>22</xdr:row>
      <xdr:rowOff>425520</xdr:rowOff>
    </xdr:from>
    <xdr:to>
      <xdr:col>13</xdr:col>
      <xdr:colOff>805320</xdr:colOff>
      <xdr:row>24</xdr:row>
      <xdr:rowOff>225360</xdr:rowOff>
    </xdr:to>
    <xdr:sp macro="" textlink="">
      <xdr:nvSpPr>
        <xdr:cNvPr id="27" name="CustomShape 1">
          <a:extLst>
            <a:ext uri="{FF2B5EF4-FFF2-40B4-BE49-F238E27FC236}">
              <a16:creationId xmlns:a16="http://schemas.microsoft.com/office/drawing/2014/main" id="{00000000-0008-0000-1100-00001B000000}"/>
            </a:ext>
          </a:extLst>
        </xdr:cNvPr>
        <xdr:cNvSpPr/>
      </xdr:nvSpPr>
      <xdr:spPr>
        <a:xfrm>
          <a:off x="18820080" y="10325520"/>
          <a:ext cx="585360" cy="87804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23</xdr:col>
      <xdr:colOff>219240</xdr:colOff>
      <xdr:row>22</xdr:row>
      <xdr:rowOff>339840</xdr:rowOff>
    </xdr:from>
    <xdr:to>
      <xdr:col>23</xdr:col>
      <xdr:colOff>766440</xdr:colOff>
      <xdr:row>24</xdr:row>
      <xdr:rowOff>174600</xdr:rowOff>
    </xdr:to>
    <xdr:sp macro="" textlink="">
      <xdr:nvSpPr>
        <xdr:cNvPr id="28" name="CustomShape 1">
          <a:extLst>
            <a:ext uri="{FF2B5EF4-FFF2-40B4-BE49-F238E27FC236}">
              <a16:creationId xmlns:a16="http://schemas.microsoft.com/office/drawing/2014/main" id="{00000000-0008-0000-1100-00001C000000}"/>
            </a:ext>
          </a:extLst>
        </xdr:cNvPr>
        <xdr:cNvSpPr/>
      </xdr:nvSpPr>
      <xdr:spPr>
        <a:xfrm>
          <a:off x="34069680" y="10239840"/>
          <a:ext cx="547200" cy="912960"/>
        </a:xfrm>
        <a:prstGeom prst="rightArrow">
          <a:avLst>
            <a:gd name="adj1" fmla="val 50000"/>
            <a:gd name="adj2" fmla="val 46098"/>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18</xdr:col>
      <xdr:colOff>209520</xdr:colOff>
      <xdr:row>22</xdr:row>
      <xdr:rowOff>473400</xdr:rowOff>
    </xdr:from>
    <xdr:to>
      <xdr:col>18</xdr:col>
      <xdr:colOff>765720</xdr:colOff>
      <xdr:row>24</xdr:row>
      <xdr:rowOff>266400</xdr:rowOff>
    </xdr:to>
    <xdr:sp macro="" textlink="">
      <xdr:nvSpPr>
        <xdr:cNvPr id="29" name="CustomShape 1">
          <a:extLst>
            <a:ext uri="{FF2B5EF4-FFF2-40B4-BE49-F238E27FC236}">
              <a16:creationId xmlns:a16="http://schemas.microsoft.com/office/drawing/2014/main" id="{00000000-0008-0000-1100-00001D000000}"/>
            </a:ext>
          </a:extLst>
        </xdr:cNvPr>
        <xdr:cNvSpPr/>
      </xdr:nvSpPr>
      <xdr:spPr>
        <a:xfrm>
          <a:off x="26344800" y="10373400"/>
          <a:ext cx="556200" cy="87120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330120</xdr:colOff>
      <xdr:row>31</xdr:row>
      <xdr:rowOff>222840</xdr:rowOff>
    </xdr:from>
    <xdr:to>
      <xdr:col>3</xdr:col>
      <xdr:colOff>849960</xdr:colOff>
      <xdr:row>34</xdr:row>
      <xdr:rowOff>50760</xdr:rowOff>
    </xdr:to>
    <xdr:sp macro="" textlink="">
      <xdr:nvSpPr>
        <xdr:cNvPr id="30" name="CustomShape 1">
          <a:extLst>
            <a:ext uri="{FF2B5EF4-FFF2-40B4-BE49-F238E27FC236}">
              <a16:creationId xmlns:a16="http://schemas.microsoft.com/office/drawing/2014/main" id="{00000000-0008-0000-1100-00001E000000}"/>
            </a:ext>
          </a:extLst>
        </xdr:cNvPr>
        <xdr:cNvSpPr/>
      </xdr:nvSpPr>
      <xdr:spPr>
        <a:xfrm>
          <a:off x="4070880" y="14244840"/>
          <a:ext cx="519840" cy="9061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8</xdr:col>
      <xdr:colOff>181440</xdr:colOff>
      <xdr:row>31</xdr:row>
      <xdr:rowOff>114480</xdr:rowOff>
    </xdr:from>
    <xdr:to>
      <xdr:col>8</xdr:col>
      <xdr:colOff>701280</xdr:colOff>
      <xdr:row>33</xdr:row>
      <xdr:rowOff>289080</xdr:rowOff>
    </xdr:to>
    <xdr:sp macro="" textlink="">
      <xdr:nvSpPr>
        <xdr:cNvPr id="31" name="CustomShape 1">
          <a:extLst>
            <a:ext uri="{FF2B5EF4-FFF2-40B4-BE49-F238E27FC236}">
              <a16:creationId xmlns:a16="http://schemas.microsoft.com/office/drawing/2014/main" id="{00000000-0008-0000-1100-00001F000000}"/>
            </a:ext>
          </a:extLst>
        </xdr:cNvPr>
        <xdr:cNvSpPr/>
      </xdr:nvSpPr>
      <xdr:spPr>
        <a:xfrm>
          <a:off x="11181960" y="14136480"/>
          <a:ext cx="519840" cy="9097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13</xdr:col>
      <xdr:colOff>243360</xdr:colOff>
      <xdr:row>31</xdr:row>
      <xdr:rowOff>308520</xdr:rowOff>
    </xdr:from>
    <xdr:to>
      <xdr:col>13</xdr:col>
      <xdr:colOff>763200</xdr:colOff>
      <xdr:row>34</xdr:row>
      <xdr:rowOff>241200</xdr:rowOff>
    </xdr:to>
    <xdr:sp macro="" textlink="">
      <xdr:nvSpPr>
        <xdr:cNvPr id="32" name="CustomShape 1">
          <a:extLst>
            <a:ext uri="{FF2B5EF4-FFF2-40B4-BE49-F238E27FC236}">
              <a16:creationId xmlns:a16="http://schemas.microsoft.com/office/drawing/2014/main" id="{00000000-0008-0000-1100-000020000000}"/>
            </a:ext>
          </a:extLst>
        </xdr:cNvPr>
        <xdr:cNvSpPr/>
      </xdr:nvSpPr>
      <xdr:spPr>
        <a:xfrm>
          <a:off x="18843480" y="14330520"/>
          <a:ext cx="519840" cy="101088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18</xdr:col>
      <xdr:colOff>162000</xdr:colOff>
      <xdr:row>6</xdr:row>
      <xdr:rowOff>428760</xdr:rowOff>
    </xdr:from>
    <xdr:to>
      <xdr:col>18</xdr:col>
      <xdr:colOff>681840</xdr:colOff>
      <xdr:row>8</xdr:row>
      <xdr:rowOff>192240</xdr:rowOff>
    </xdr:to>
    <xdr:sp macro="" textlink="">
      <xdr:nvSpPr>
        <xdr:cNvPr id="33" name="CustomShape 1">
          <a:extLst>
            <a:ext uri="{FF2B5EF4-FFF2-40B4-BE49-F238E27FC236}">
              <a16:creationId xmlns:a16="http://schemas.microsoft.com/office/drawing/2014/main" id="{00000000-0008-0000-1100-000021000000}"/>
            </a:ext>
          </a:extLst>
        </xdr:cNvPr>
        <xdr:cNvSpPr/>
      </xdr:nvSpPr>
      <xdr:spPr>
        <a:xfrm>
          <a:off x="26297280" y="2734920"/>
          <a:ext cx="519840" cy="868320"/>
        </a:xfrm>
        <a:prstGeom prst="rightArrow">
          <a:avLst>
            <a:gd name="adj1" fmla="val 50000"/>
            <a:gd name="adj2" fmla="val 57317"/>
          </a:avLst>
        </a:prstGeom>
        <a:solidFill>
          <a:srgbClr val="C00000"/>
        </a:solid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CO" sz="1100" b="0" strike="noStrike" spc="-1">
              <a:solidFill>
                <a:srgbClr val="FFFFFF"/>
              </a:solidFill>
              <a:latin typeface="Calibri"/>
            </a:rPr>
            <a:t>   </a:t>
          </a:r>
          <a:endParaRPr lang="es-CO" sz="1100" b="0" strike="noStrike" spc="-1">
            <a:latin typeface="Times New Roman"/>
          </a:endParaRPr>
        </a:p>
      </xdr:txBody>
    </xdr:sp>
    <xdr:clientData/>
  </xdr:twoCellAnchor>
  <xdr:twoCellAnchor>
    <xdr:from>
      <xdr:col>38</xdr:col>
      <xdr:colOff>162000</xdr:colOff>
      <xdr:row>14</xdr:row>
      <xdr:rowOff>461160</xdr:rowOff>
    </xdr:from>
    <xdr:to>
      <xdr:col>38</xdr:col>
      <xdr:colOff>681840</xdr:colOff>
      <xdr:row>16</xdr:row>
      <xdr:rowOff>223920</xdr:rowOff>
    </xdr:to>
    <xdr:sp macro="" textlink="">
      <xdr:nvSpPr>
        <xdr:cNvPr id="34" name="CustomShape 1">
          <a:extLst>
            <a:ext uri="{FF2B5EF4-FFF2-40B4-BE49-F238E27FC236}">
              <a16:creationId xmlns:a16="http://schemas.microsoft.com/office/drawing/2014/main" id="{00000000-0008-0000-1100-000022000000}"/>
            </a:ext>
          </a:extLst>
        </xdr:cNvPr>
        <xdr:cNvSpPr/>
      </xdr:nvSpPr>
      <xdr:spPr>
        <a:xfrm>
          <a:off x="55492560" y="6607800"/>
          <a:ext cx="519840" cy="840960"/>
        </a:xfrm>
        <a:prstGeom prst="rightArrow">
          <a:avLst>
            <a:gd name="adj1" fmla="val 50000"/>
            <a:gd name="adj2" fmla="val 57317"/>
          </a:avLst>
        </a:prstGeom>
        <a:solidFill>
          <a:srgbClr val="C00000"/>
        </a:solid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CO" sz="1100" b="0" strike="noStrike" spc="-1">
              <a:solidFill>
                <a:srgbClr val="FFFFFF"/>
              </a:solidFill>
              <a:latin typeface="Calibri"/>
            </a:rPr>
            <a:t>   </a:t>
          </a:r>
          <a:endParaRPr lang="es-CO" sz="1100" b="0" strike="noStrike" spc="-1">
            <a:latin typeface="Times New Roman"/>
          </a:endParaRPr>
        </a:p>
      </xdr:txBody>
    </xdr:sp>
    <xdr:clientData/>
  </xdr:twoCellAnchor>
  <xdr:twoCellAnchor>
    <xdr:from>
      <xdr:col>1</xdr:col>
      <xdr:colOff>133920</xdr:colOff>
      <xdr:row>6</xdr:row>
      <xdr:rowOff>324000</xdr:rowOff>
    </xdr:from>
    <xdr:to>
      <xdr:col>1</xdr:col>
      <xdr:colOff>653760</xdr:colOff>
      <xdr:row>8</xdr:row>
      <xdr:rowOff>43920</xdr:rowOff>
    </xdr:to>
    <xdr:sp macro="" textlink="">
      <xdr:nvSpPr>
        <xdr:cNvPr id="35" name="CustomShape 1">
          <a:extLst>
            <a:ext uri="{FF2B5EF4-FFF2-40B4-BE49-F238E27FC236}">
              <a16:creationId xmlns:a16="http://schemas.microsoft.com/office/drawing/2014/main" id="{00000000-0008-0000-1100-000023000000}"/>
            </a:ext>
          </a:extLst>
        </xdr:cNvPr>
        <xdr:cNvSpPr/>
      </xdr:nvSpPr>
      <xdr:spPr>
        <a:xfrm>
          <a:off x="1552320" y="2630160"/>
          <a:ext cx="519840" cy="82476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172080</xdr:colOff>
      <xdr:row>22</xdr:row>
      <xdr:rowOff>339840</xdr:rowOff>
    </xdr:from>
    <xdr:to>
      <xdr:col>1</xdr:col>
      <xdr:colOff>691920</xdr:colOff>
      <xdr:row>24</xdr:row>
      <xdr:rowOff>69840</xdr:rowOff>
    </xdr:to>
    <xdr:sp macro="" textlink="">
      <xdr:nvSpPr>
        <xdr:cNvPr id="37" name="CustomShape 1">
          <a:extLst>
            <a:ext uri="{FF2B5EF4-FFF2-40B4-BE49-F238E27FC236}">
              <a16:creationId xmlns:a16="http://schemas.microsoft.com/office/drawing/2014/main" id="{00000000-0008-0000-1100-000025000000}"/>
            </a:ext>
          </a:extLst>
        </xdr:cNvPr>
        <xdr:cNvSpPr/>
      </xdr:nvSpPr>
      <xdr:spPr>
        <a:xfrm>
          <a:off x="1590480" y="10239840"/>
          <a:ext cx="519840" cy="80820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18</xdr:col>
      <xdr:colOff>239545</xdr:colOff>
      <xdr:row>30</xdr:row>
      <xdr:rowOff>395298</xdr:rowOff>
    </xdr:from>
    <xdr:to>
      <xdr:col>18</xdr:col>
      <xdr:colOff>795745</xdr:colOff>
      <xdr:row>32</xdr:row>
      <xdr:rowOff>254538</xdr:rowOff>
    </xdr:to>
    <xdr:sp macro="" textlink="">
      <xdr:nvSpPr>
        <xdr:cNvPr id="38" name="CustomShape 1">
          <a:extLst>
            <a:ext uri="{FF2B5EF4-FFF2-40B4-BE49-F238E27FC236}">
              <a16:creationId xmlns:a16="http://schemas.microsoft.com/office/drawing/2014/main" id="{00000000-0008-0000-1100-000026000000}"/>
            </a:ext>
          </a:extLst>
        </xdr:cNvPr>
        <xdr:cNvSpPr/>
      </xdr:nvSpPr>
      <xdr:spPr>
        <a:xfrm>
          <a:off x="19028288" y="13430941"/>
          <a:ext cx="556200" cy="877054"/>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181800</xdr:colOff>
      <xdr:row>31</xdr:row>
      <xdr:rowOff>315000</xdr:rowOff>
    </xdr:from>
    <xdr:to>
      <xdr:col>1</xdr:col>
      <xdr:colOff>701640</xdr:colOff>
      <xdr:row>34</xdr:row>
      <xdr:rowOff>44640</xdr:rowOff>
    </xdr:to>
    <xdr:sp macro="" textlink="">
      <xdr:nvSpPr>
        <xdr:cNvPr id="39" name="CustomShape 1">
          <a:extLst>
            <a:ext uri="{FF2B5EF4-FFF2-40B4-BE49-F238E27FC236}">
              <a16:creationId xmlns:a16="http://schemas.microsoft.com/office/drawing/2014/main" id="{00000000-0008-0000-1100-000027000000}"/>
            </a:ext>
          </a:extLst>
        </xdr:cNvPr>
        <xdr:cNvSpPr/>
      </xdr:nvSpPr>
      <xdr:spPr>
        <a:xfrm>
          <a:off x="1600200" y="14337000"/>
          <a:ext cx="519840" cy="80784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184150</xdr:colOff>
      <xdr:row>14</xdr:row>
      <xdr:rowOff>228600</xdr:rowOff>
    </xdr:from>
    <xdr:to>
      <xdr:col>3</xdr:col>
      <xdr:colOff>703990</xdr:colOff>
      <xdr:row>15</xdr:row>
      <xdr:rowOff>278590</xdr:rowOff>
    </xdr:to>
    <xdr:sp macro="" textlink="">
      <xdr:nvSpPr>
        <xdr:cNvPr id="40" name="CustomShape 1">
          <a:extLst>
            <a:ext uri="{FF2B5EF4-FFF2-40B4-BE49-F238E27FC236}">
              <a16:creationId xmlns:a16="http://schemas.microsoft.com/office/drawing/2014/main" id="{00000000-0008-0000-1100-000028000000}"/>
            </a:ext>
          </a:extLst>
        </xdr:cNvPr>
        <xdr:cNvSpPr/>
      </xdr:nvSpPr>
      <xdr:spPr>
        <a:xfrm>
          <a:off x="3752850" y="5988050"/>
          <a:ext cx="519840" cy="665940"/>
        </a:xfrm>
        <a:prstGeom prst="rightArrow">
          <a:avLst>
            <a:gd name="adj1" fmla="val 72884"/>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101600</xdr:colOff>
      <xdr:row>14</xdr:row>
      <xdr:rowOff>241300</xdr:rowOff>
    </xdr:from>
    <xdr:to>
      <xdr:col>1</xdr:col>
      <xdr:colOff>621440</xdr:colOff>
      <xdr:row>15</xdr:row>
      <xdr:rowOff>291290</xdr:rowOff>
    </xdr:to>
    <xdr:sp macro="" textlink="">
      <xdr:nvSpPr>
        <xdr:cNvPr id="41" name="CustomShape 1">
          <a:extLst>
            <a:ext uri="{FF2B5EF4-FFF2-40B4-BE49-F238E27FC236}">
              <a16:creationId xmlns:a16="http://schemas.microsoft.com/office/drawing/2014/main" id="{00000000-0008-0000-1100-000029000000}"/>
            </a:ext>
          </a:extLst>
        </xdr:cNvPr>
        <xdr:cNvSpPr/>
      </xdr:nvSpPr>
      <xdr:spPr>
        <a:xfrm>
          <a:off x="1504950" y="6000750"/>
          <a:ext cx="519840" cy="665940"/>
        </a:xfrm>
        <a:prstGeom prst="rightArrow">
          <a:avLst>
            <a:gd name="adj1" fmla="val 72884"/>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13</xdr:col>
      <xdr:colOff>209550</xdr:colOff>
      <xdr:row>14</xdr:row>
      <xdr:rowOff>203200</xdr:rowOff>
    </xdr:from>
    <xdr:to>
      <xdr:col>13</xdr:col>
      <xdr:colOff>729390</xdr:colOff>
      <xdr:row>15</xdr:row>
      <xdr:rowOff>253190</xdr:rowOff>
    </xdr:to>
    <xdr:sp macro="" textlink="">
      <xdr:nvSpPr>
        <xdr:cNvPr id="42" name="CustomShape 1">
          <a:extLst>
            <a:ext uri="{FF2B5EF4-FFF2-40B4-BE49-F238E27FC236}">
              <a16:creationId xmlns:a16="http://schemas.microsoft.com/office/drawing/2014/main" id="{00000000-0008-0000-1100-00002A000000}"/>
            </a:ext>
          </a:extLst>
        </xdr:cNvPr>
        <xdr:cNvSpPr/>
      </xdr:nvSpPr>
      <xdr:spPr>
        <a:xfrm>
          <a:off x="15589250" y="5962650"/>
          <a:ext cx="519840" cy="665940"/>
        </a:xfrm>
        <a:prstGeom prst="rightArrow">
          <a:avLst>
            <a:gd name="adj1" fmla="val 72884"/>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89260</xdr:colOff>
      <xdr:row>0</xdr:row>
      <xdr:rowOff>38994</xdr:rowOff>
    </xdr:from>
    <xdr:to>
      <xdr:col>12</xdr:col>
      <xdr:colOff>141512</xdr:colOff>
      <xdr:row>7</xdr:row>
      <xdr:rowOff>142466</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rotWithShape="1">
        <a:blip xmlns:r="http://schemas.openxmlformats.org/officeDocument/2006/relationships" r:embed="rId1"/>
        <a:srcRect l="19819" t="49856"/>
        <a:stretch/>
      </xdr:blipFill>
      <xdr:spPr>
        <a:xfrm>
          <a:off x="7562303" y="38994"/>
          <a:ext cx="4754880" cy="1687343"/>
        </a:xfrm>
        <a:prstGeom prst="rect">
          <a:avLst/>
        </a:prstGeom>
      </xdr:spPr>
    </xdr:pic>
    <xdr:clientData/>
  </xdr:twoCellAnchor>
  <xdr:twoCellAnchor editAs="oneCell">
    <xdr:from>
      <xdr:col>5</xdr:col>
      <xdr:colOff>228600</xdr:colOff>
      <xdr:row>47</xdr:row>
      <xdr:rowOff>90308</xdr:rowOff>
    </xdr:from>
    <xdr:to>
      <xdr:col>16</xdr:col>
      <xdr:colOff>553974</xdr:colOff>
      <xdr:row>72</xdr:row>
      <xdr:rowOff>151113</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2"/>
        <a:srcRect l="20727" t="27798"/>
        <a:stretch/>
      </xdr:blipFill>
      <xdr:spPr>
        <a:xfrm>
          <a:off x="7719060" y="8906648"/>
          <a:ext cx="9042654" cy="4632805"/>
        </a:xfrm>
        <a:prstGeom prst="rect">
          <a:avLst/>
        </a:prstGeom>
      </xdr:spPr>
    </xdr:pic>
    <xdr:clientData/>
  </xdr:twoCellAnchor>
  <xdr:twoCellAnchor editAs="oneCell">
    <xdr:from>
      <xdr:col>0</xdr:col>
      <xdr:colOff>472440</xdr:colOff>
      <xdr:row>55</xdr:row>
      <xdr:rowOff>160592</xdr:rowOff>
    </xdr:from>
    <xdr:to>
      <xdr:col>10</xdr:col>
      <xdr:colOff>698754</xdr:colOff>
      <xdr:row>85</xdr:row>
      <xdr:rowOff>82532</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rotWithShape="1">
        <a:blip xmlns:r="http://schemas.openxmlformats.org/officeDocument/2006/relationships" r:embed="rId3"/>
        <a:srcRect l="18752" t="26967"/>
        <a:stretch/>
      </xdr:blipFill>
      <xdr:spPr>
        <a:xfrm>
          <a:off x="472440" y="10439972"/>
          <a:ext cx="10696194" cy="540834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58</xdr:row>
      <xdr:rowOff>0</xdr:rowOff>
    </xdr:from>
    <xdr:to>
      <xdr:col>0</xdr:col>
      <xdr:colOff>1927987</xdr:colOff>
      <xdr:row>59</xdr:row>
      <xdr:rowOff>475</xdr:rowOff>
    </xdr:to>
    <xdr:pic>
      <xdr:nvPicPr>
        <xdr:cNvPr id="2" name="image1.jpe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845629"/>
          <a:ext cx="1927987" cy="387337"/>
        </a:xfrm>
        <a:prstGeom prst="rect">
          <a:avLst/>
        </a:prstGeom>
      </xdr:spPr>
    </xdr:pic>
    <xdr:clientData/>
  </xdr:twoCellAnchor>
  <xdr:twoCellAnchor editAs="oneCell">
    <xdr:from>
      <xdr:col>0</xdr:col>
      <xdr:colOff>0</xdr:colOff>
      <xdr:row>96</xdr:row>
      <xdr:rowOff>0</xdr:rowOff>
    </xdr:from>
    <xdr:to>
      <xdr:col>0</xdr:col>
      <xdr:colOff>1927987</xdr:colOff>
      <xdr:row>97</xdr:row>
      <xdr:rowOff>476</xdr:rowOff>
    </xdr:to>
    <xdr:pic>
      <xdr:nvPicPr>
        <xdr:cNvPr id="3" name="image1.jpeg">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238014"/>
          <a:ext cx="1927987" cy="387337"/>
        </a:xfrm>
        <a:prstGeom prst="rect">
          <a:avLst/>
        </a:prstGeom>
      </xdr:spPr>
    </xdr:pic>
    <xdr:clientData/>
  </xdr:twoCellAnchor>
  <xdr:twoCellAnchor editAs="oneCell">
    <xdr:from>
      <xdr:col>0</xdr:col>
      <xdr:colOff>0</xdr:colOff>
      <xdr:row>97</xdr:row>
      <xdr:rowOff>0</xdr:rowOff>
    </xdr:from>
    <xdr:to>
      <xdr:col>0</xdr:col>
      <xdr:colOff>877798</xdr:colOff>
      <xdr:row>97</xdr:row>
      <xdr:rowOff>764271</xdr:rowOff>
    </xdr:to>
    <xdr:pic>
      <xdr:nvPicPr>
        <xdr:cNvPr id="4" name="image2.pn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629900"/>
          <a:ext cx="877798" cy="76427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552449</xdr:colOff>
      <xdr:row>0</xdr:row>
      <xdr:rowOff>0</xdr:rowOff>
    </xdr:from>
    <xdr:to>
      <xdr:col>2</xdr:col>
      <xdr:colOff>1594485</xdr:colOff>
      <xdr:row>3</xdr:row>
      <xdr:rowOff>113229</xdr:rowOff>
    </xdr:to>
    <xdr:pic>
      <xdr:nvPicPr>
        <xdr:cNvPr id="2" name="Imagen 1">
          <a:extLst>
            <a:ext uri="{FF2B5EF4-FFF2-40B4-BE49-F238E27FC236}">
              <a16:creationId xmlns:a16="http://schemas.microsoft.com/office/drawing/2014/main" id="{1CF5549D-0713-4324-BE23-1AF18D57119E}"/>
            </a:ext>
          </a:extLst>
        </xdr:cNvPr>
        <xdr:cNvPicPr>
          <a:picLocks noChangeAspect="1"/>
        </xdr:cNvPicPr>
      </xdr:nvPicPr>
      <xdr:blipFill>
        <a:blip xmlns:r="http://schemas.openxmlformats.org/officeDocument/2006/relationships" r:embed="rId1"/>
        <a:stretch>
          <a:fillRect/>
        </a:stretch>
      </xdr:blipFill>
      <xdr:spPr>
        <a:xfrm>
          <a:off x="1096735" y="0"/>
          <a:ext cx="1722393" cy="570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400756</xdr:colOff>
      <xdr:row>0</xdr:row>
      <xdr:rowOff>21165</xdr:rowOff>
    </xdr:from>
    <xdr:to>
      <xdr:col>23</xdr:col>
      <xdr:colOff>426845</xdr:colOff>
      <xdr:row>14</xdr:row>
      <xdr:rowOff>127000</xdr:rowOff>
    </xdr:to>
    <xdr:graphicFrame macro="">
      <xdr:nvGraphicFramePr>
        <xdr:cNvPr id="2" name="Gráfico 1">
          <a:extLst>
            <a:ext uri="{FF2B5EF4-FFF2-40B4-BE49-F238E27FC236}">
              <a16:creationId xmlns:a16="http://schemas.microsoft.com/office/drawing/2014/main" id="{27567051-2029-4D08-9BB3-4286386463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12</xdr:col>
      <xdr:colOff>352440</xdr:colOff>
      <xdr:row>0</xdr:row>
      <xdr:rowOff>72360</xdr:rowOff>
    </xdr:from>
    <xdr:to>
      <xdr:col>14</xdr:col>
      <xdr:colOff>268560</xdr:colOff>
      <xdr:row>2</xdr:row>
      <xdr:rowOff>314280</xdr:rowOff>
    </xdr:to>
    <xdr:pic>
      <xdr:nvPicPr>
        <xdr:cNvPr id="2" name="Picture 16">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a:stretch/>
      </xdr:blipFill>
      <xdr:spPr>
        <a:xfrm>
          <a:off x="14735190" y="72360"/>
          <a:ext cx="2519620" cy="1149970"/>
        </a:xfrm>
        <a:prstGeom prst="rect">
          <a:avLst/>
        </a:prstGeom>
        <a:ln>
          <a:noFill/>
        </a:ln>
      </xdr:spPr>
    </xdr:pic>
    <xdr:clientData/>
  </xdr:twoCellAnchor>
  <xdr:twoCellAnchor>
    <xdr:from>
      <xdr:col>3</xdr:col>
      <xdr:colOff>214920</xdr:colOff>
      <xdr:row>6</xdr:row>
      <xdr:rowOff>348120</xdr:rowOff>
    </xdr:from>
    <xdr:to>
      <xdr:col>3</xdr:col>
      <xdr:colOff>734760</xdr:colOff>
      <xdr:row>8</xdr:row>
      <xdr:rowOff>68040</xdr:rowOff>
    </xdr:to>
    <xdr:sp macro="" textlink="">
      <xdr:nvSpPr>
        <xdr:cNvPr id="3" name="CustomShape 1">
          <a:extLst>
            <a:ext uri="{FF2B5EF4-FFF2-40B4-BE49-F238E27FC236}">
              <a16:creationId xmlns:a16="http://schemas.microsoft.com/office/drawing/2014/main" id="{00000000-0008-0000-1A00-000003000000}"/>
            </a:ext>
          </a:extLst>
        </xdr:cNvPr>
        <xdr:cNvSpPr/>
      </xdr:nvSpPr>
      <xdr:spPr>
        <a:xfrm>
          <a:off x="3916970" y="2640470"/>
          <a:ext cx="519840" cy="8248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211320</xdr:colOff>
      <xdr:row>6</xdr:row>
      <xdr:rowOff>394920</xdr:rowOff>
    </xdr:from>
    <xdr:to>
      <xdr:col>9</xdr:col>
      <xdr:colOff>731160</xdr:colOff>
      <xdr:row>8</xdr:row>
      <xdr:rowOff>184320</xdr:rowOff>
    </xdr:to>
    <xdr:sp macro="" textlink="">
      <xdr:nvSpPr>
        <xdr:cNvPr id="4" name="CustomShape 1">
          <a:extLst>
            <a:ext uri="{FF2B5EF4-FFF2-40B4-BE49-F238E27FC236}">
              <a16:creationId xmlns:a16="http://schemas.microsoft.com/office/drawing/2014/main" id="{00000000-0008-0000-1A00-000004000000}"/>
            </a:ext>
          </a:extLst>
        </xdr:cNvPr>
        <xdr:cNvSpPr/>
      </xdr:nvSpPr>
      <xdr:spPr>
        <a:xfrm>
          <a:off x="11101570" y="2687270"/>
          <a:ext cx="519840" cy="894300"/>
        </a:xfrm>
        <a:prstGeom prst="rightArrow">
          <a:avLst>
            <a:gd name="adj1" fmla="val 50000"/>
            <a:gd name="adj2" fmla="val 53658"/>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15</xdr:col>
      <xdr:colOff>286920</xdr:colOff>
      <xdr:row>6</xdr:row>
      <xdr:rowOff>481680</xdr:rowOff>
    </xdr:from>
    <xdr:to>
      <xdr:col>15</xdr:col>
      <xdr:colOff>806760</xdr:colOff>
      <xdr:row>8</xdr:row>
      <xdr:rowOff>245160</xdr:rowOff>
    </xdr:to>
    <xdr:sp macro="" textlink="">
      <xdr:nvSpPr>
        <xdr:cNvPr id="5" name="CustomShape 1">
          <a:extLst>
            <a:ext uri="{FF2B5EF4-FFF2-40B4-BE49-F238E27FC236}">
              <a16:creationId xmlns:a16="http://schemas.microsoft.com/office/drawing/2014/main" id="{00000000-0008-0000-1A00-000005000000}"/>
            </a:ext>
          </a:extLst>
        </xdr:cNvPr>
        <xdr:cNvSpPr/>
      </xdr:nvSpPr>
      <xdr:spPr>
        <a:xfrm>
          <a:off x="18701920" y="2774030"/>
          <a:ext cx="519840" cy="86838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252000</xdr:colOff>
      <xdr:row>14</xdr:row>
      <xdr:rowOff>194400</xdr:rowOff>
    </xdr:from>
    <xdr:to>
      <xdr:col>3</xdr:col>
      <xdr:colOff>741960</xdr:colOff>
      <xdr:row>15</xdr:row>
      <xdr:rowOff>398160</xdr:rowOff>
    </xdr:to>
    <xdr:sp macro="" textlink="">
      <xdr:nvSpPr>
        <xdr:cNvPr id="6" name="CustomShape 1">
          <a:extLst>
            <a:ext uri="{FF2B5EF4-FFF2-40B4-BE49-F238E27FC236}">
              <a16:creationId xmlns:a16="http://schemas.microsoft.com/office/drawing/2014/main" id="{00000000-0008-0000-1A00-000006000000}"/>
            </a:ext>
          </a:extLst>
        </xdr:cNvPr>
        <xdr:cNvSpPr/>
      </xdr:nvSpPr>
      <xdr:spPr>
        <a:xfrm>
          <a:off x="3954050" y="6347550"/>
          <a:ext cx="489960" cy="81971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142200</xdr:colOff>
      <xdr:row>14</xdr:row>
      <xdr:rowOff>442080</xdr:rowOff>
    </xdr:from>
    <xdr:to>
      <xdr:col>9</xdr:col>
      <xdr:colOff>662040</xdr:colOff>
      <xdr:row>16</xdr:row>
      <xdr:rowOff>155520</xdr:rowOff>
    </xdr:to>
    <xdr:sp macro="" textlink="">
      <xdr:nvSpPr>
        <xdr:cNvPr id="7" name="CustomShape 1">
          <a:extLst>
            <a:ext uri="{FF2B5EF4-FFF2-40B4-BE49-F238E27FC236}">
              <a16:creationId xmlns:a16="http://schemas.microsoft.com/office/drawing/2014/main" id="{00000000-0008-0000-1A00-000007000000}"/>
            </a:ext>
          </a:extLst>
        </xdr:cNvPr>
        <xdr:cNvSpPr/>
      </xdr:nvSpPr>
      <xdr:spPr>
        <a:xfrm>
          <a:off x="11032450" y="6595230"/>
          <a:ext cx="519840" cy="78659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21</xdr:col>
      <xdr:colOff>190440</xdr:colOff>
      <xdr:row>14</xdr:row>
      <xdr:rowOff>423000</xdr:rowOff>
    </xdr:from>
    <xdr:to>
      <xdr:col>21</xdr:col>
      <xdr:colOff>723240</xdr:colOff>
      <xdr:row>16</xdr:row>
      <xdr:rowOff>184320</xdr:rowOff>
    </xdr:to>
    <xdr:sp macro="" textlink="">
      <xdr:nvSpPr>
        <xdr:cNvPr id="8" name="CustomShape 1">
          <a:extLst>
            <a:ext uri="{FF2B5EF4-FFF2-40B4-BE49-F238E27FC236}">
              <a16:creationId xmlns:a16="http://schemas.microsoft.com/office/drawing/2014/main" id="{00000000-0008-0000-1A00-000008000000}"/>
            </a:ext>
          </a:extLst>
        </xdr:cNvPr>
        <xdr:cNvSpPr/>
      </xdr:nvSpPr>
      <xdr:spPr>
        <a:xfrm>
          <a:off x="26066690" y="6576150"/>
          <a:ext cx="532800" cy="8344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27</xdr:col>
      <xdr:colOff>209520</xdr:colOff>
      <xdr:row>14</xdr:row>
      <xdr:rowOff>442080</xdr:rowOff>
    </xdr:from>
    <xdr:to>
      <xdr:col>27</xdr:col>
      <xdr:colOff>769320</xdr:colOff>
      <xdr:row>16</xdr:row>
      <xdr:rowOff>143640</xdr:rowOff>
    </xdr:to>
    <xdr:sp macro="" textlink="">
      <xdr:nvSpPr>
        <xdr:cNvPr id="9" name="CustomShape 1">
          <a:extLst>
            <a:ext uri="{FF2B5EF4-FFF2-40B4-BE49-F238E27FC236}">
              <a16:creationId xmlns:a16="http://schemas.microsoft.com/office/drawing/2014/main" id="{00000000-0008-0000-1A00-000009000000}"/>
            </a:ext>
          </a:extLst>
        </xdr:cNvPr>
        <xdr:cNvSpPr/>
      </xdr:nvSpPr>
      <xdr:spPr>
        <a:xfrm>
          <a:off x="33724820" y="6595230"/>
          <a:ext cx="559800" cy="774710"/>
        </a:xfrm>
        <a:prstGeom prst="rightArrow">
          <a:avLst>
            <a:gd name="adj1" fmla="val 50000"/>
            <a:gd name="adj2" fmla="val 51829"/>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39</xdr:col>
      <xdr:colOff>257040</xdr:colOff>
      <xdr:row>14</xdr:row>
      <xdr:rowOff>346680</xdr:rowOff>
    </xdr:from>
    <xdr:to>
      <xdr:col>39</xdr:col>
      <xdr:colOff>741960</xdr:colOff>
      <xdr:row>16</xdr:row>
      <xdr:rowOff>99000</xdr:rowOff>
    </xdr:to>
    <xdr:sp macro="" textlink="">
      <xdr:nvSpPr>
        <xdr:cNvPr id="10" name="CustomShape 1">
          <a:extLst>
            <a:ext uri="{FF2B5EF4-FFF2-40B4-BE49-F238E27FC236}">
              <a16:creationId xmlns:a16="http://schemas.microsoft.com/office/drawing/2014/main" id="{00000000-0008-0000-1A00-00000A000000}"/>
            </a:ext>
          </a:extLst>
        </xdr:cNvPr>
        <xdr:cNvSpPr/>
      </xdr:nvSpPr>
      <xdr:spPr>
        <a:xfrm>
          <a:off x="47996340" y="6499830"/>
          <a:ext cx="484920" cy="8254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15</xdr:col>
      <xdr:colOff>219960</xdr:colOff>
      <xdr:row>14</xdr:row>
      <xdr:rowOff>365760</xdr:rowOff>
    </xdr:from>
    <xdr:to>
      <xdr:col>15</xdr:col>
      <xdr:colOff>746280</xdr:colOff>
      <xdr:row>16</xdr:row>
      <xdr:rowOff>173880</xdr:rowOff>
    </xdr:to>
    <xdr:sp macro="" textlink="">
      <xdr:nvSpPr>
        <xdr:cNvPr id="11" name="CustomShape 1">
          <a:extLst>
            <a:ext uri="{FF2B5EF4-FFF2-40B4-BE49-F238E27FC236}">
              <a16:creationId xmlns:a16="http://schemas.microsoft.com/office/drawing/2014/main" id="{00000000-0008-0000-1A00-00000B000000}"/>
            </a:ext>
          </a:extLst>
        </xdr:cNvPr>
        <xdr:cNvSpPr/>
      </xdr:nvSpPr>
      <xdr:spPr>
        <a:xfrm>
          <a:off x="18634960" y="6518910"/>
          <a:ext cx="526320" cy="8812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33</xdr:col>
      <xdr:colOff>195480</xdr:colOff>
      <xdr:row>14</xdr:row>
      <xdr:rowOff>432360</xdr:rowOff>
    </xdr:from>
    <xdr:to>
      <xdr:col>33</xdr:col>
      <xdr:colOff>627840</xdr:colOff>
      <xdr:row>16</xdr:row>
      <xdr:rowOff>136440</xdr:rowOff>
    </xdr:to>
    <xdr:sp macro="" textlink="">
      <xdr:nvSpPr>
        <xdr:cNvPr id="12" name="CustomShape 1">
          <a:extLst>
            <a:ext uri="{FF2B5EF4-FFF2-40B4-BE49-F238E27FC236}">
              <a16:creationId xmlns:a16="http://schemas.microsoft.com/office/drawing/2014/main" id="{00000000-0008-0000-1A00-00000C000000}"/>
            </a:ext>
          </a:extLst>
        </xdr:cNvPr>
        <xdr:cNvSpPr/>
      </xdr:nvSpPr>
      <xdr:spPr>
        <a:xfrm>
          <a:off x="40791030" y="6585510"/>
          <a:ext cx="432360" cy="77723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243360</xdr:colOff>
      <xdr:row>22</xdr:row>
      <xdr:rowOff>313200</xdr:rowOff>
    </xdr:from>
    <xdr:to>
      <xdr:col>3</xdr:col>
      <xdr:colOff>763200</xdr:colOff>
      <xdr:row>24</xdr:row>
      <xdr:rowOff>43200</xdr:rowOff>
    </xdr:to>
    <xdr:sp macro="" textlink="">
      <xdr:nvSpPr>
        <xdr:cNvPr id="13" name="CustomShape 1">
          <a:extLst>
            <a:ext uri="{FF2B5EF4-FFF2-40B4-BE49-F238E27FC236}">
              <a16:creationId xmlns:a16="http://schemas.microsoft.com/office/drawing/2014/main" id="{00000000-0008-0000-1A00-00000D000000}"/>
            </a:ext>
          </a:extLst>
        </xdr:cNvPr>
        <xdr:cNvSpPr/>
      </xdr:nvSpPr>
      <xdr:spPr>
        <a:xfrm>
          <a:off x="3945410" y="10231900"/>
          <a:ext cx="519840" cy="80315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188640</xdr:colOff>
      <xdr:row>22</xdr:row>
      <xdr:rowOff>330480</xdr:rowOff>
    </xdr:from>
    <xdr:to>
      <xdr:col>9</xdr:col>
      <xdr:colOff>695160</xdr:colOff>
      <xdr:row>24</xdr:row>
      <xdr:rowOff>113400</xdr:rowOff>
    </xdr:to>
    <xdr:sp macro="" textlink="">
      <xdr:nvSpPr>
        <xdr:cNvPr id="14" name="CustomShape 1">
          <a:extLst>
            <a:ext uri="{FF2B5EF4-FFF2-40B4-BE49-F238E27FC236}">
              <a16:creationId xmlns:a16="http://schemas.microsoft.com/office/drawing/2014/main" id="{00000000-0008-0000-1A00-00000E000000}"/>
            </a:ext>
          </a:extLst>
        </xdr:cNvPr>
        <xdr:cNvSpPr/>
      </xdr:nvSpPr>
      <xdr:spPr>
        <a:xfrm>
          <a:off x="11078890" y="10249180"/>
          <a:ext cx="506520" cy="8560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15</xdr:col>
      <xdr:colOff>219960</xdr:colOff>
      <xdr:row>22</xdr:row>
      <xdr:rowOff>425520</xdr:rowOff>
    </xdr:from>
    <xdr:to>
      <xdr:col>15</xdr:col>
      <xdr:colOff>805320</xdr:colOff>
      <xdr:row>24</xdr:row>
      <xdr:rowOff>225360</xdr:rowOff>
    </xdr:to>
    <xdr:sp macro="" textlink="">
      <xdr:nvSpPr>
        <xdr:cNvPr id="15" name="CustomShape 1">
          <a:extLst>
            <a:ext uri="{FF2B5EF4-FFF2-40B4-BE49-F238E27FC236}">
              <a16:creationId xmlns:a16="http://schemas.microsoft.com/office/drawing/2014/main" id="{00000000-0008-0000-1A00-00000F000000}"/>
            </a:ext>
          </a:extLst>
        </xdr:cNvPr>
        <xdr:cNvSpPr/>
      </xdr:nvSpPr>
      <xdr:spPr>
        <a:xfrm>
          <a:off x="18634960" y="10344220"/>
          <a:ext cx="585360" cy="87299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27</xdr:col>
      <xdr:colOff>219240</xdr:colOff>
      <xdr:row>22</xdr:row>
      <xdr:rowOff>339840</xdr:rowOff>
    </xdr:from>
    <xdr:to>
      <xdr:col>27</xdr:col>
      <xdr:colOff>766440</xdr:colOff>
      <xdr:row>24</xdr:row>
      <xdr:rowOff>174600</xdr:rowOff>
    </xdr:to>
    <xdr:sp macro="" textlink="">
      <xdr:nvSpPr>
        <xdr:cNvPr id="16" name="CustomShape 1">
          <a:extLst>
            <a:ext uri="{FF2B5EF4-FFF2-40B4-BE49-F238E27FC236}">
              <a16:creationId xmlns:a16="http://schemas.microsoft.com/office/drawing/2014/main" id="{00000000-0008-0000-1A00-000010000000}"/>
            </a:ext>
          </a:extLst>
        </xdr:cNvPr>
        <xdr:cNvSpPr/>
      </xdr:nvSpPr>
      <xdr:spPr>
        <a:xfrm>
          <a:off x="33734540" y="10258540"/>
          <a:ext cx="547200" cy="907910"/>
        </a:xfrm>
        <a:prstGeom prst="rightArrow">
          <a:avLst>
            <a:gd name="adj1" fmla="val 50000"/>
            <a:gd name="adj2" fmla="val 46098"/>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21</xdr:col>
      <xdr:colOff>209520</xdr:colOff>
      <xdr:row>22</xdr:row>
      <xdr:rowOff>473400</xdr:rowOff>
    </xdr:from>
    <xdr:to>
      <xdr:col>21</xdr:col>
      <xdr:colOff>765720</xdr:colOff>
      <xdr:row>24</xdr:row>
      <xdr:rowOff>266400</xdr:rowOff>
    </xdr:to>
    <xdr:sp macro="" textlink="">
      <xdr:nvSpPr>
        <xdr:cNvPr id="17" name="CustomShape 1">
          <a:extLst>
            <a:ext uri="{FF2B5EF4-FFF2-40B4-BE49-F238E27FC236}">
              <a16:creationId xmlns:a16="http://schemas.microsoft.com/office/drawing/2014/main" id="{00000000-0008-0000-1A00-000011000000}"/>
            </a:ext>
          </a:extLst>
        </xdr:cNvPr>
        <xdr:cNvSpPr/>
      </xdr:nvSpPr>
      <xdr:spPr>
        <a:xfrm>
          <a:off x="26085770" y="10392100"/>
          <a:ext cx="556200" cy="86615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3</xdr:col>
      <xdr:colOff>330120</xdr:colOff>
      <xdr:row>31</xdr:row>
      <xdr:rowOff>222840</xdr:rowOff>
    </xdr:from>
    <xdr:to>
      <xdr:col>3</xdr:col>
      <xdr:colOff>849960</xdr:colOff>
      <xdr:row>34</xdr:row>
      <xdr:rowOff>50760</xdr:rowOff>
    </xdr:to>
    <xdr:sp macro="" textlink="">
      <xdr:nvSpPr>
        <xdr:cNvPr id="18" name="CustomShape 1">
          <a:extLst>
            <a:ext uri="{FF2B5EF4-FFF2-40B4-BE49-F238E27FC236}">
              <a16:creationId xmlns:a16="http://schemas.microsoft.com/office/drawing/2014/main" id="{00000000-0008-0000-1A00-000012000000}"/>
            </a:ext>
          </a:extLst>
        </xdr:cNvPr>
        <xdr:cNvSpPr/>
      </xdr:nvSpPr>
      <xdr:spPr>
        <a:xfrm>
          <a:off x="4032170" y="14269040"/>
          <a:ext cx="519840" cy="90107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9</xdr:col>
      <xdr:colOff>181440</xdr:colOff>
      <xdr:row>31</xdr:row>
      <xdr:rowOff>114480</xdr:rowOff>
    </xdr:from>
    <xdr:to>
      <xdr:col>9</xdr:col>
      <xdr:colOff>701280</xdr:colOff>
      <xdr:row>33</xdr:row>
      <xdr:rowOff>289080</xdr:rowOff>
    </xdr:to>
    <xdr:sp macro="" textlink="">
      <xdr:nvSpPr>
        <xdr:cNvPr id="19" name="CustomShape 1">
          <a:extLst>
            <a:ext uri="{FF2B5EF4-FFF2-40B4-BE49-F238E27FC236}">
              <a16:creationId xmlns:a16="http://schemas.microsoft.com/office/drawing/2014/main" id="{00000000-0008-0000-1A00-000013000000}"/>
            </a:ext>
          </a:extLst>
        </xdr:cNvPr>
        <xdr:cNvSpPr/>
      </xdr:nvSpPr>
      <xdr:spPr>
        <a:xfrm>
          <a:off x="11071690" y="14160680"/>
          <a:ext cx="519840" cy="90485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15</xdr:col>
      <xdr:colOff>243360</xdr:colOff>
      <xdr:row>31</xdr:row>
      <xdr:rowOff>308520</xdr:rowOff>
    </xdr:from>
    <xdr:to>
      <xdr:col>15</xdr:col>
      <xdr:colOff>763200</xdr:colOff>
      <xdr:row>34</xdr:row>
      <xdr:rowOff>241200</xdr:rowOff>
    </xdr:to>
    <xdr:sp macro="" textlink="">
      <xdr:nvSpPr>
        <xdr:cNvPr id="20" name="CustomShape 1">
          <a:extLst>
            <a:ext uri="{FF2B5EF4-FFF2-40B4-BE49-F238E27FC236}">
              <a16:creationId xmlns:a16="http://schemas.microsoft.com/office/drawing/2014/main" id="{00000000-0008-0000-1A00-000014000000}"/>
            </a:ext>
          </a:extLst>
        </xdr:cNvPr>
        <xdr:cNvSpPr/>
      </xdr:nvSpPr>
      <xdr:spPr>
        <a:xfrm>
          <a:off x="18658360" y="14354720"/>
          <a:ext cx="519840" cy="100583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21</xdr:col>
      <xdr:colOff>162000</xdr:colOff>
      <xdr:row>6</xdr:row>
      <xdr:rowOff>428760</xdr:rowOff>
    </xdr:from>
    <xdr:to>
      <xdr:col>21</xdr:col>
      <xdr:colOff>681840</xdr:colOff>
      <xdr:row>8</xdr:row>
      <xdr:rowOff>192240</xdr:rowOff>
    </xdr:to>
    <xdr:sp macro="" textlink="">
      <xdr:nvSpPr>
        <xdr:cNvPr id="21" name="CustomShape 1">
          <a:extLst>
            <a:ext uri="{FF2B5EF4-FFF2-40B4-BE49-F238E27FC236}">
              <a16:creationId xmlns:a16="http://schemas.microsoft.com/office/drawing/2014/main" id="{00000000-0008-0000-1A00-000015000000}"/>
            </a:ext>
          </a:extLst>
        </xdr:cNvPr>
        <xdr:cNvSpPr/>
      </xdr:nvSpPr>
      <xdr:spPr>
        <a:xfrm>
          <a:off x="26038250" y="2721110"/>
          <a:ext cx="519840" cy="868380"/>
        </a:xfrm>
        <a:prstGeom prst="rightArrow">
          <a:avLst>
            <a:gd name="adj1" fmla="val 50000"/>
            <a:gd name="adj2" fmla="val 57317"/>
          </a:avLst>
        </a:prstGeom>
        <a:solidFill>
          <a:srgbClr val="C00000"/>
        </a:solid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CO" sz="1100" b="0" strike="noStrike" spc="-1">
              <a:solidFill>
                <a:srgbClr val="FFFFFF"/>
              </a:solidFill>
              <a:latin typeface="Calibri"/>
            </a:rPr>
            <a:t>   </a:t>
          </a:r>
          <a:endParaRPr lang="es-CO" sz="1100" b="0" strike="noStrike" spc="-1">
            <a:latin typeface="Times New Roman"/>
          </a:endParaRPr>
        </a:p>
      </xdr:txBody>
    </xdr:sp>
    <xdr:clientData/>
  </xdr:twoCellAnchor>
  <xdr:twoCellAnchor>
    <xdr:from>
      <xdr:col>45</xdr:col>
      <xdr:colOff>162000</xdr:colOff>
      <xdr:row>14</xdr:row>
      <xdr:rowOff>461160</xdr:rowOff>
    </xdr:from>
    <xdr:to>
      <xdr:col>45</xdr:col>
      <xdr:colOff>681840</xdr:colOff>
      <xdr:row>16</xdr:row>
      <xdr:rowOff>223920</xdr:rowOff>
    </xdr:to>
    <xdr:sp macro="" textlink="">
      <xdr:nvSpPr>
        <xdr:cNvPr id="22" name="CustomShape 1">
          <a:extLst>
            <a:ext uri="{FF2B5EF4-FFF2-40B4-BE49-F238E27FC236}">
              <a16:creationId xmlns:a16="http://schemas.microsoft.com/office/drawing/2014/main" id="{00000000-0008-0000-1A00-000016000000}"/>
            </a:ext>
          </a:extLst>
        </xdr:cNvPr>
        <xdr:cNvSpPr/>
      </xdr:nvSpPr>
      <xdr:spPr>
        <a:xfrm>
          <a:off x="54943450" y="6614310"/>
          <a:ext cx="519840" cy="835910"/>
        </a:xfrm>
        <a:prstGeom prst="rightArrow">
          <a:avLst>
            <a:gd name="adj1" fmla="val 50000"/>
            <a:gd name="adj2" fmla="val 57317"/>
          </a:avLst>
        </a:prstGeom>
        <a:solidFill>
          <a:srgbClr val="C00000"/>
        </a:solid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s-CO" sz="1100" b="0" strike="noStrike" spc="-1">
              <a:solidFill>
                <a:srgbClr val="FFFFFF"/>
              </a:solidFill>
              <a:latin typeface="Calibri"/>
            </a:rPr>
            <a:t>   </a:t>
          </a:r>
          <a:endParaRPr lang="es-CO" sz="1100" b="0" strike="noStrike" spc="-1">
            <a:latin typeface="Times New Roman"/>
          </a:endParaRPr>
        </a:p>
      </xdr:txBody>
    </xdr:sp>
    <xdr:clientData/>
  </xdr:twoCellAnchor>
  <xdr:twoCellAnchor>
    <xdr:from>
      <xdr:col>1</xdr:col>
      <xdr:colOff>133920</xdr:colOff>
      <xdr:row>6</xdr:row>
      <xdr:rowOff>324000</xdr:rowOff>
    </xdr:from>
    <xdr:to>
      <xdr:col>1</xdr:col>
      <xdr:colOff>653760</xdr:colOff>
      <xdr:row>8</xdr:row>
      <xdr:rowOff>43920</xdr:rowOff>
    </xdr:to>
    <xdr:sp macro="" textlink="">
      <xdr:nvSpPr>
        <xdr:cNvPr id="23" name="CustomShape 1">
          <a:extLst>
            <a:ext uri="{FF2B5EF4-FFF2-40B4-BE49-F238E27FC236}">
              <a16:creationId xmlns:a16="http://schemas.microsoft.com/office/drawing/2014/main" id="{00000000-0008-0000-1A00-000017000000}"/>
            </a:ext>
          </a:extLst>
        </xdr:cNvPr>
        <xdr:cNvSpPr/>
      </xdr:nvSpPr>
      <xdr:spPr>
        <a:xfrm>
          <a:off x="1537270" y="2616350"/>
          <a:ext cx="519840" cy="82482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238680</xdr:colOff>
      <xdr:row>14</xdr:row>
      <xdr:rowOff>146880</xdr:rowOff>
    </xdr:from>
    <xdr:to>
      <xdr:col>1</xdr:col>
      <xdr:colOff>758520</xdr:colOff>
      <xdr:row>15</xdr:row>
      <xdr:rowOff>351720</xdr:rowOff>
    </xdr:to>
    <xdr:sp macro="" textlink="">
      <xdr:nvSpPr>
        <xdr:cNvPr id="24" name="CustomShape 1">
          <a:extLst>
            <a:ext uri="{FF2B5EF4-FFF2-40B4-BE49-F238E27FC236}">
              <a16:creationId xmlns:a16="http://schemas.microsoft.com/office/drawing/2014/main" id="{00000000-0008-0000-1A00-000018000000}"/>
            </a:ext>
          </a:extLst>
        </xdr:cNvPr>
        <xdr:cNvSpPr/>
      </xdr:nvSpPr>
      <xdr:spPr>
        <a:xfrm>
          <a:off x="1642030" y="6300030"/>
          <a:ext cx="519840" cy="82079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172080</xdr:colOff>
      <xdr:row>22</xdr:row>
      <xdr:rowOff>339840</xdr:rowOff>
    </xdr:from>
    <xdr:to>
      <xdr:col>1</xdr:col>
      <xdr:colOff>691920</xdr:colOff>
      <xdr:row>24</xdr:row>
      <xdr:rowOff>69840</xdr:rowOff>
    </xdr:to>
    <xdr:sp macro="" textlink="">
      <xdr:nvSpPr>
        <xdr:cNvPr id="25" name="CustomShape 1">
          <a:extLst>
            <a:ext uri="{FF2B5EF4-FFF2-40B4-BE49-F238E27FC236}">
              <a16:creationId xmlns:a16="http://schemas.microsoft.com/office/drawing/2014/main" id="{00000000-0008-0000-1A00-000019000000}"/>
            </a:ext>
          </a:extLst>
        </xdr:cNvPr>
        <xdr:cNvSpPr/>
      </xdr:nvSpPr>
      <xdr:spPr>
        <a:xfrm>
          <a:off x="1575430" y="10258540"/>
          <a:ext cx="519840" cy="80315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22</xdr:col>
      <xdr:colOff>266760</xdr:colOff>
      <xdr:row>30</xdr:row>
      <xdr:rowOff>438840</xdr:rowOff>
    </xdr:from>
    <xdr:to>
      <xdr:col>22</xdr:col>
      <xdr:colOff>822960</xdr:colOff>
      <xdr:row>32</xdr:row>
      <xdr:rowOff>298080</xdr:rowOff>
    </xdr:to>
    <xdr:sp macro="" textlink="">
      <xdr:nvSpPr>
        <xdr:cNvPr id="26" name="CustomShape 1">
          <a:extLst>
            <a:ext uri="{FF2B5EF4-FFF2-40B4-BE49-F238E27FC236}">
              <a16:creationId xmlns:a16="http://schemas.microsoft.com/office/drawing/2014/main" id="{00000000-0008-0000-1A00-00001A000000}"/>
            </a:ext>
          </a:extLst>
        </xdr:cNvPr>
        <xdr:cNvSpPr/>
      </xdr:nvSpPr>
      <xdr:spPr>
        <a:xfrm>
          <a:off x="27082810" y="13850040"/>
          <a:ext cx="556200" cy="87524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twoCellAnchor>
    <xdr:from>
      <xdr:col>1</xdr:col>
      <xdr:colOff>181800</xdr:colOff>
      <xdr:row>31</xdr:row>
      <xdr:rowOff>315000</xdr:rowOff>
    </xdr:from>
    <xdr:to>
      <xdr:col>1</xdr:col>
      <xdr:colOff>701640</xdr:colOff>
      <xdr:row>34</xdr:row>
      <xdr:rowOff>44640</xdr:rowOff>
    </xdr:to>
    <xdr:sp macro="" textlink="">
      <xdr:nvSpPr>
        <xdr:cNvPr id="27" name="CustomShape 1">
          <a:extLst>
            <a:ext uri="{FF2B5EF4-FFF2-40B4-BE49-F238E27FC236}">
              <a16:creationId xmlns:a16="http://schemas.microsoft.com/office/drawing/2014/main" id="{00000000-0008-0000-1A00-00001B000000}"/>
            </a:ext>
          </a:extLst>
        </xdr:cNvPr>
        <xdr:cNvSpPr/>
      </xdr:nvSpPr>
      <xdr:spPr>
        <a:xfrm>
          <a:off x="1585150" y="14361200"/>
          <a:ext cx="519840" cy="802790"/>
        </a:xfrm>
        <a:prstGeom prst="rightArrow">
          <a:avLst>
            <a:gd name="adj1" fmla="val 50000"/>
            <a:gd name="adj2" fmla="val 50000"/>
          </a:avLst>
        </a:prstGeom>
        <a:solidFill>
          <a:srgbClr val="C00000"/>
        </a:solidFill>
        <a:ln>
          <a:noFill/>
        </a:ln>
      </xdr:spPr>
      <xdr:style>
        <a:lnRef idx="0">
          <a:scrgbClr r="0" g="0" b="0"/>
        </a:lnRef>
        <a:fillRef idx="0">
          <a:scrgbClr r="0" g="0" b="0"/>
        </a:fillRef>
        <a:effectRef idx="0">
          <a:scrgbClr r="0" g="0" b="0"/>
        </a:effectRef>
        <a:fontRef idx="minor"/>
      </xdr:style>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254000</xdr:colOff>
      <xdr:row>15</xdr:row>
      <xdr:rowOff>247650</xdr:rowOff>
    </xdr:to>
    <xdr:sp macro="" textlink="">
      <xdr:nvSpPr>
        <xdr:cNvPr id="14342" name="_x0000_t202" hidden="1">
          <a:extLst>
            <a:ext uri="{FF2B5EF4-FFF2-40B4-BE49-F238E27FC236}">
              <a16:creationId xmlns:a16="http://schemas.microsoft.com/office/drawing/2014/main" id="{00000000-0008-0000-2000-0000063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14340" name="_x0000_t202" hidden="1">
          <a:extLst>
            <a:ext uri="{FF2B5EF4-FFF2-40B4-BE49-F238E27FC236}">
              <a16:creationId xmlns:a16="http://schemas.microsoft.com/office/drawing/2014/main" id="{00000000-0008-0000-2000-0000043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14338" name="_x0000_t202" hidden="1">
          <a:extLst>
            <a:ext uri="{FF2B5EF4-FFF2-40B4-BE49-F238E27FC236}">
              <a16:creationId xmlns:a16="http://schemas.microsoft.com/office/drawing/2014/main" id="{00000000-0008-0000-2000-00000238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2" name="AutoShape 6">
          <a:extLst>
            <a:ext uri="{FF2B5EF4-FFF2-40B4-BE49-F238E27FC236}">
              <a16:creationId xmlns:a16="http://schemas.microsoft.com/office/drawing/2014/main" id="{00000000-0008-0000-20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3" name="AutoShape 4">
          <a:extLst>
            <a:ext uri="{FF2B5EF4-FFF2-40B4-BE49-F238E27FC236}">
              <a16:creationId xmlns:a16="http://schemas.microsoft.com/office/drawing/2014/main" id="{00000000-0008-0000-20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4" name="AutoShape 2">
          <a:extLst>
            <a:ext uri="{FF2B5EF4-FFF2-40B4-BE49-F238E27FC236}">
              <a16:creationId xmlns:a16="http://schemas.microsoft.com/office/drawing/2014/main" id="{00000000-0008-0000-20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5" name="AutoShape 6">
          <a:extLst>
            <a:ext uri="{FF2B5EF4-FFF2-40B4-BE49-F238E27FC236}">
              <a16:creationId xmlns:a16="http://schemas.microsoft.com/office/drawing/2014/main" id="{00000000-0008-0000-20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6" name="AutoShape 4">
          <a:extLst>
            <a:ext uri="{FF2B5EF4-FFF2-40B4-BE49-F238E27FC236}">
              <a16:creationId xmlns:a16="http://schemas.microsoft.com/office/drawing/2014/main" id="{00000000-0008-0000-20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7" name="AutoShape 2">
          <a:extLst>
            <a:ext uri="{FF2B5EF4-FFF2-40B4-BE49-F238E27FC236}">
              <a16:creationId xmlns:a16="http://schemas.microsoft.com/office/drawing/2014/main" id="{00000000-0008-0000-20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8" name="AutoShape 6">
          <a:extLst>
            <a:ext uri="{FF2B5EF4-FFF2-40B4-BE49-F238E27FC236}">
              <a16:creationId xmlns:a16="http://schemas.microsoft.com/office/drawing/2014/main" id="{00000000-0008-0000-2000-00000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9" name="AutoShape 4">
          <a:extLst>
            <a:ext uri="{FF2B5EF4-FFF2-40B4-BE49-F238E27FC236}">
              <a16:creationId xmlns:a16="http://schemas.microsoft.com/office/drawing/2014/main" id="{00000000-0008-0000-2000-00000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254000</xdr:colOff>
      <xdr:row>15</xdr:row>
      <xdr:rowOff>247650</xdr:rowOff>
    </xdr:to>
    <xdr:sp macro="" textlink="">
      <xdr:nvSpPr>
        <xdr:cNvPr id="10" name="AutoShape 2">
          <a:extLst>
            <a:ext uri="{FF2B5EF4-FFF2-40B4-BE49-F238E27FC236}">
              <a16:creationId xmlns:a16="http://schemas.microsoft.com/office/drawing/2014/main" id="{00000000-0008-0000-2000-00000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457200</xdr:colOff>
      <xdr:row>13</xdr:row>
      <xdr:rowOff>139700</xdr:rowOff>
    </xdr:to>
    <xdr:sp macro="" textlink="">
      <xdr:nvSpPr>
        <xdr:cNvPr id="15364" name="_x0000_t202" hidden="1">
          <a:extLst>
            <a:ext uri="{FF2B5EF4-FFF2-40B4-BE49-F238E27FC236}">
              <a16:creationId xmlns:a16="http://schemas.microsoft.com/office/drawing/2014/main" id="{00000000-0008-0000-2600-0000043C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15362" name="_x0000_t202" hidden="1">
          <a:extLst>
            <a:ext uri="{FF2B5EF4-FFF2-40B4-BE49-F238E27FC236}">
              <a16:creationId xmlns:a16="http://schemas.microsoft.com/office/drawing/2014/main" id="{00000000-0008-0000-2600-0000023C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2" name="AutoShape 4">
          <a:extLst>
            <a:ext uri="{FF2B5EF4-FFF2-40B4-BE49-F238E27FC236}">
              <a16:creationId xmlns:a16="http://schemas.microsoft.com/office/drawing/2014/main" id="{00000000-0008-0000-26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3" name="AutoShape 2">
          <a:extLst>
            <a:ext uri="{FF2B5EF4-FFF2-40B4-BE49-F238E27FC236}">
              <a16:creationId xmlns:a16="http://schemas.microsoft.com/office/drawing/2014/main" id="{00000000-0008-0000-26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4" name="AutoShape 4">
          <a:extLst>
            <a:ext uri="{FF2B5EF4-FFF2-40B4-BE49-F238E27FC236}">
              <a16:creationId xmlns:a16="http://schemas.microsoft.com/office/drawing/2014/main" id="{00000000-0008-0000-26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5" name="AutoShape 2">
          <a:extLst>
            <a:ext uri="{FF2B5EF4-FFF2-40B4-BE49-F238E27FC236}">
              <a16:creationId xmlns:a16="http://schemas.microsoft.com/office/drawing/2014/main" id="{00000000-0008-0000-26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6" name="AutoShape 4">
          <a:extLst>
            <a:ext uri="{FF2B5EF4-FFF2-40B4-BE49-F238E27FC236}">
              <a16:creationId xmlns:a16="http://schemas.microsoft.com/office/drawing/2014/main" id="{00000000-0008-0000-26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457200</xdr:colOff>
      <xdr:row>13</xdr:row>
      <xdr:rowOff>139700</xdr:rowOff>
    </xdr:to>
    <xdr:sp macro="" textlink="">
      <xdr:nvSpPr>
        <xdr:cNvPr id="7" name="AutoShape 2">
          <a:extLst>
            <a:ext uri="{FF2B5EF4-FFF2-40B4-BE49-F238E27FC236}">
              <a16:creationId xmlns:a16="http://schemas.microsoft.com/office/drawing/2014/main" id="{00000000-0008-0000-26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476250</xdr:colOff>
      <xdr:row>16</xdr:row>
      <xdr:rowOff>139700</xdr:rowOff>
    </xdr:to>
    <xdr:sp macro="" textlink="">
      <xdr:nvSpPr>
        <xdr:cNvPr id="16402" name="_x0000_t202" hidden="1">
          <a:extLst>
            <a:ext uri="{FF2B5EF4-FFF2-40B4-BE49-F238E27FC236}">
              <a16:creationId xmlns:a16="http://schemas.microsoft.com/office/drawing/2014/main" id="{00000000-0008-0000-2800-000012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400" name="_x0000_t202" hidden="1">
          <a:extLst>
            <a:ext uri="{FF2B5EF4-FFF2-40B4-BE49-F238E27FC236}">
              <a16:creationId xmlns:a16="http://schemas.microsoft.com/office/drawing/2014/main" id="{00000000-0008-0000-2800-000010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98" name="_x0000_t202" hidden="1">
          <a:extLst>
            <a:ext uri="{FF2B5EF4-FFF2-40B4-BE49-F238E27FC236}">
              <a16:creationId xmlns:a16="http://schemas.microsoft.com/office/drawing/2014/main" id="{00000000-0008-0000-2800-00000E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96" name="_x0000_t202" hidden="1">
          <a:extLst>
            <a:ext uri="{FF2B5EF4-FFF2-40B4-BE49-F238E27FC236}">
              <a16:creationId xmlns:a16="http://schemas.microsoft.com/office/drawing/2014/main" id="{00000000-0008-0000-2800-00000C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94" name="_x0000_t202" hidden="1">
          <a:extLst>
            <a:ext uri="{FF2B5EF4-FFF2-40B4-BE49-F238E27FC236}">
              <a16:creationId xmlns:a16="http://schemas.microsoft.com/office/drawing/2014/main" id="{00000000-0008-0000-2800-00000A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92" name="_x0000_t202" hidden="1">
          <a:extLst>
            <a:ext uri="{FF2B5EF4-FFF2-40B4-BE49-F238E27FC236}">
              <a16:creationId xmlns:a16="http://schemas.microsoft.com/office/drawing/2014/main" id="{00000000-0008-0000-2800-000008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90" name="_x0000_t202" hidden="1">
          <a:extLst>
            <a:ext uri="{FF2B5EF4-FFF2-40B4-BE49-F238E27FC236}">
              <a16:creationId xmlns:a16="http://schemas.microsoft.com/office/drawing/2014/main" id="{00000000-0008-0000-2800-000006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88" name="_x0000_t202" hidden="1">
          <a:extLst>
            <a:ext uri="{FF2B5EF4-FFF2-40B4-BE49-F238E27FC236}">
              <a16:creationId xmlns:a16="http://schemas.microsoft.com/office/drawing/2014/main" id="{00000000-0008-0000-2800-000004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386" name="_x0000_t202" hidden="1">
          <a:extLst>
            <a:ext uri="{FF2B5EF4-FFF2-40B4-BE49-F238E27FC236}">
              <a16:creationId xmlns:a16="http://schemas.microsoft.com/office/drawing/2014/main" id="{00000000-0008-0000-2800-000002400000}"/>
            </a:ext>
          </a:extLst>
        </xdr:cNvPr>
        <xdr:cNvSpPr txBox="1">
          <a:spLocks noSelect="1" noChangeArrowheads="1"/>
        </xdr:cNvSpPr>
      </xdr:nvSpPr>
      <xdr:spPr bwMode="auto">
        <a:xfrm>
          <a:off x="0" y="0"/>
          <a:ext cx="6350000" cy="635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 name="AutoShape 18">
          <a:extLst>
            <a:ext uri="{FF2B5EF4-FFF2-40B4-BE49-F238E27FC236}">
              <a16:creationId xmlns:a16="http://schemas.microsoft.com/office/drawing/2014/main" id="{00000000-0008-0000-2800-00000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3" name="AutoShape 16">
          <a:extLst>
            <a:ext uri="{FF2B5EF4-FFF2-40B4-BE49-F238E27FC236}">
              <a16:creationId xmlns:a16="http://schemas.microsoft.com/office/drawing/2014/main" id="{00000000-0008-0000-2800-00000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4" name="AutoShape 14">
          <a:extLst>
            <a:ext uri="{FF2B5EF4-FFF2-40B4-BE49-F238E27FC236}">
              <a16:creationId xmlns:a16="http://schemas.microsoft.com/office/drawing/2014/main" id="{00000000-0008-0000-2800-00000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5" name="AutoShape 12">
          <a:extLst>
            <a:ext uri="{FF2B5EF4-FFF2-40B4-BE49-F238E27FC236}">
              <a16:creationId xmlns:a16="http://schemas.microsoft.com/office/drawing/2014/main" id="{00000000-0008-0000-2800-00000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6" name="AutoShape 10">
          <a:extLst>
            <a:ext uri="{FF2B5EF4-FFF2-40B4-BE49-F238E27FC236}">
              <a16:creationId xmlns:a16="http://schemas.microsoft.com/office/drawing/2014/main" id="{00000000-0008-0000-2800-00000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7" name="AutoShape 8">
          <a:extLst>
            <a:ext uri="{FF2B5EF4-FFF2-40B4-BE49-F238E27FC236}">
              <a16:creationId xmlns:a16="http://schemas.microsoft.com/office/drawing/2014/main" id="{00000000-0008-0000-2800-00000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8" name="AutoShape 6">
          <a:extLst>
            <a:ext uri="{FF2B5EF4-FFF2-40B4-BE49-F238E27FC236}">
              <a16:creationId xmlns:a16="http://schemas.microsoft.com/office/drawing/2014/main" id="{00000000-0008-0000-2800-00000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9" name="AutoShape 4">
          <a:extLst>
            <a:ext uri="{FF2B5EF4-FFF2-40B4-BE49-F238E27FC236}">
              <a16:creationId xmlns:a16="http://schemas.microsoft.com/office/drawing/2014/main" id="{00000000-0008-0000-2800-00000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0" name="AutoShape 2">
          <a:extLst>
            <a:ext uri="{FF2B5EF4-FFF2-40B4-BE49-F238E27FC236}">
              <a16:creationId xmlns:a16="http://schemas.microsoft.com/office/drawing/2014/main" id="{00000000-0008-0000-2800-00000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1" name="AutoShape 18">
          <a:extLst>
            <a:ext uri="{FF2B5EF4-FFF2-40B4-BE49-F238E27FC236}">
              <a16:creationId xmlns:a16="http://schemas.microsoft.com/office/drawing/2014/main" id="{00000000-0008-0000-2800-00000B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2" name="AutoShape 16">
          <a:extLst>
            <a:ext uri="{FF2B5EF4-FFF2-40B4-BE49-F238E27FC236}">
              <a16:creationId xmlns:a16="http://schemas.microsoft.com/office/drawing/2014/main" id="{00000000-0008-0000-2800-00000C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3" name="AutoShape 14">
          <a:extLst>
            <a:ext uri="{FF2B5EF4-FFF2-40B4-BE49-F238E27FC236}">
              <a16:creationId xmlns:a16="http://schemas.microsoft.com/office/drawing/2014/main" id="{00000000-0008-0000-2800-00000D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4" name="AutoShape 12">
          <a:extLst>
            <a:ext uri="{FF2B5EF4-FFF2-40B4-BE49-F238E27FC236}">
              <a16:creationId xmlns:a16="http://schemas.microsoft.com/office/drawing/2014/main" id="{00000000-0008-0000-2800-00000E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5" name="AutoShape 10">
          <a:extLst>
            <a:ext uri="{FF2B5EF4-FFF2-40B4-BE49-F238E27FC236}">
              <a16:creationId xmlns:a16="http://schemas.microsoft.com/office/drawing/2014/main" id="{00000000-0008-0000-2800-00000F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6" name="AutoShape 8">
          <a:extLst>
            <a:ext uri="{FF2B5EF4-FFF2-40B4-BE49-F238E27FC236}">
              <a16:creationId xmlns:a16="http://schemas.microsoft.com/office/drawing/2014/main" id="{00000000-0008-0000-2800-000010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7" name="AutoShape 6">
          <a:extLst>
            <a:ext uri="{FF2B5EF4-FFF2-40B4-BE49-F238E27FC236}">
              <a16:creationId xmlns:a16="http://schemas.microsoft.com/office/drawing/2014/main" id="{00000000-0008-0000-2800-000011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8" name="AutoShape 4">
          <a:extLst>
            <a:ext uri="{FF2B5EF4-FFF2-40B4-BE49-F238E27FC236}">
              <a16:creationId xmlns:a16="http://schemas.microsoft.com/office/drawing/2014/main" id="{00000000-0008-0000-2800-000012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19" name="AutoShape 2">
          <a:extLst>
            <a:ext uri="{FF2B5EF4-FFF2-40B4-BE49-F238E27FC236}">
              <a16:creationId xmlns:a16="http://schemas.microsoft.com/office/drawing/2014/main" id="{00000000-0008-0000-2800-000013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0" name="AutoShape 18">
          <a:extLst>
            <a:ext uri="{FF2B5EF4-FFF2-40B4-BE49-F238E27FC236}">
              <a16:creationId xmlns:a16="http://schemas.microsoft.com/office/drawing/2014/main" id="{00000000-0008-0000-2800-000014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1" name="AutoShape 16">
          <a:extLst>
            <a:ext uri="{FF2B5EF4-FFF2-40B4-BE49-F238E27FC236}">
              <a16:creationId xmlns:a16="http://schemas.microsoft.com/office/drawing/2014/main" id="{00000000-0008-0000-2800-000015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2" name="AutoShape 14">
          <a:extLst>
            <a:ext uri="{FF2B5EF4-FFF2-40B4-BE49-F238E27FC236}">
              <a16:creationId xmlns:a16="http://schemas.microsoft.com/office/drawing/2014/main" id="{00000000-0008-0000-2800-000016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3" name="AutoShape 12">
          <a:extLst>
            <a:ext uri="{FF2B5EF4-FFF2-40B4-BE49-F238E27FC236}">
              <a16:creationId xmlns:a16="http://schemas.microsoft.com/office/drawing/2014/main" id="{00000000-0008-0000-2800-000017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4" name="AutoShape 10">
          <a:extLst>
            <a:ext uri="{FF2B5EF4-FFF2-40B4-BE49-F238E27FC236}">
              <a16:creationId xmlns:a16="http://schemas.microsoft.com/office/drawing/2014/main" id="{00000000-0008-0000-2800-000018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5" name="AutoShape 8">
          <a:extLst>
            <a:ext uri="{FF2B5EF4-FFF2-40B4-BE49-F238E27FC236}">
              <a16:creationId xmlns:a16="http://schemas.microsoft.com/office/drawing/2014/main" id="{00000000-0008-0000-2800-000019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6" name="AutoShape 6">
          <a:extLst>
            <a:ext uri="{FF2B5EF4-FFF2-40B4-BE49-F238E27FC236}">
              <a16:creationId xmlns:a16="http://schemas.microsoft.com/office/drawing/2014/main" id="{00000000-0008-0000-2800-00001A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7" name="AutoShape 4">
          <a:extLst>
            <a:ext uri="{FF2B5EF4-FFF2-40B4-BE49-F238E27FC236}">
              <a16:creationId xmlns:a16="http://schemas.microsoft.com/office/drawing/2014/main" id="{00000000-0008-0000-2800-00001B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476250</xdr:colOff>
      <xdr:row>16</xdr:row>
      <xdr:rowOff>139700</xdr:rowOff>
    </xdr:to>
    <xdr:sp macro="" textlink="">
      <xdr:nvSpPr>
        <xdr:cNvPr id="28" name="AutoShape 2">
          <a:extLst>
            <a:ext uri="{FF2B5EF4-FFF2-40B4-BE49-F238E27FC236}">
              <a16:creationId xmlns:a16="http://schemas.microsoft.com/office/drawing/2014/main" id="{00000000-0008-0000-2800-00001C000000}"/>
            </a:ext>
          </a:extLst>
        </xdr:cNvPr>
        <xdr:cNvSpPr>
          <a:spLocks noChangeArrowheads="1"/>
        </xdr:cNvSpPr>
      </xdr:nvSpPr>
      <xdr:spPr bwMode="auto">
        <a:xfrm>
          <a:off x="0" y="0"/>
          <a:ext cx="6350000" cy="635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336550</xdr:colOff>
      <xdr:row>23</xdr:row>
      <xdr:rowOff>114300</xdr:rowOff>
    </xdr:to>
    <xdr:sp macro="" textlink="">
      <xdr:nvSpPr>
        <xdr:cNvPr id="2" name="AutoShape 4">
          <a:extLst>
            <a:ext uri="{FF2B5EF4-FFF2-40B4-BE49-F238E27FC236}">
              <a16:creationId xmlns:a16="http://schemas.microsoft.com/office/drawing/2014/main" id="{C3F06B37-F15B-487A-8CE2-21398C720A3A}"/>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336550</xdr:colOff>
      <xdr:row>23</xdr:row>
      <xdr:rowOff>114300</xdr:rowOff>
    </xdr:to>
    <xdr:sp macro="" textlink="">
      <xdr:nvSpPr>
        <xdr:cNvPr id="3" name="AutoShape 2">
          <a:extLst>
            <a:ext uri="{FF2B5EF4-FFF2-40B4-BE49-F238E27FC236}">
              <a16:creationId xmlns:a16="http://schemas.microsoft.com/office/drawing/2014/main" id="{C12C6FF3-B664-4A9B-924B-2B4A882BF756}"/>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336550</xdr:colOff>
      <xdr:row>23</xdr:row>
      <xdr:rowOff>114300</xdr:rowOff>
    </xdr:to>
    <xdr:sp macro="" textlink="">
      <xdr:nvSpPr>
        <xdr:cNvPr id="4" name="AutoShape 4">
          <a:extLst>
            <a:ext uri="{FF2B5EF4-FFF2-40B4-BE49-F238E27FC236}">
              <a16:creationId xmlns:a16="http://schemas.microsoft.com/office/drawing/2014/main" id="{B84E045D-A154-46EE-9FE1-32810C7CECCB}"/>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336550</xdr:colOff>
      <xdr:row>23</xdr:row>
      <xdr:rowOff>114300</xdr:rowOff>
    </xdr:to>
    <xdr:sp macro="" textlink="">
      <xdr:nvSpPr>
        <xdr:cNvPr id="5" name="AutoShape 2">
          <a:extLst>
            <a:ext uri="{FF2B5EF4-FFF2-40B4-BE49-F238E27FC236}">
              <a16:creationId xmlns:a16="http://schemas.microsoft.com/office/drawing/2014/main" id="{E379BCFA-3533-4692-B7BC-5B4DCD666DF4}"/>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336550</xdr:colOff>
      <xdr:row>23</xdr:row>
      <xdr:rowOff>114300</xdr:rowOff>
    </xdr:to>
    <xdr:sp macro="" textlink="">
      <xdr:nvSpPr>
        <xdr:cNvPr id="6" name="AutoShape 4">
          <a:extLst>
            <a:ext uri="{FF2B5EF4-FFF2-40B4-BE49-F238E27FC236}">
              <a16:creationId xmlns:a16="http://schemas.microsoft.com/office/drawing/2014/main" id="{C23FE8B7-9882-41EA-B54F-8C1F6BE4437E}"/>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336550</xdr:colOff>
      <xdr:row>23</xdr:row>
      <xdr:rowOff>114300</xdr:rowOff>
    </xdr:to>
    <xdr:sp macro="" textlink="">
      <xdr:nvSpPr>
        <xdr:cNvPr id="7" name="AutoShape 2">
          <a:extLst>
            <a:ext uri="{FF2B5EF4-FFF2-40B4-BE49-F238E27FC236}">
              <a16:creationId xmlns:a16="http://schemas.microsoft.com/office/drawing/2014/main" id="{24F43558-88A6-4CA7-97B2-CE3806182097}"/>
            </a:ext>
          </a:extLst>
        </xdr:cNvPr>
        <xdr:cNvSpPr>
          <a:spLocks noChangeArrowheads="1"/>
        </xdr:cNvSpPr>
      </xdr:nvSpPr>
      <xdr:spPr bwMode="auto">
        <a:xfrm>
          <a:off x="0" y="0"/>
          <a:ext cx="2214336" cy="4740729"/>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10</xdr:col>
      <xdr:colOff>515257</xdr:colOff>
      <xdr:row>0</xdr:row>
      <xdr:rowOff>58781</xdr:rowOff>
    </xdr:from>
    <xdr:to>
      <xdr:col>14</xdr:col>
      <xdr:colOff>386442</xdr:colOff>
      <xdr:row>8</xdr:row>
      <xdr:rowOff>83820</xdr:rowOff>
    </xdr:to>
    <xdr:graphicFrame macro="">
      <xdr:nvGraphicFramePr>
        <xdr:cNvPr id="8" name="Gráfico 7">
          <a:extLst>
            <a:ext uri="{FF2B5EF4-FFF2-40B4-BE49-F238E27FC236}">
              <a16:creationId xmlns:a16="http://schemas.microsoft.com/office/drawing/2014/main" id="{1938D38A-0681-4479-84FB-12868631E2AD}"/>
            </a:ext>
            <a:ext uri="{147F2762-F138-4A5C-976F-8EAC2B608ADB}">
              <a16:predDERef xmlns:a16="http://schemas.microsoft.com/office/drawing/2014/main" pred="{24F43558-88A6-4CA7-97B2-CE3806182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0.20129</cdr:x>
      <cdr:y>0.07532</cdr:y>
    </cdr:from>
    <cdr:to>
      <cdr:x>0.92387</cdr:x>
      <cdr:y>0.19221</cdr:y>
    </cdr:to>
    <cdr:sp macro="" textlink="">
      <cdr:nvSpPr>
        <cdr:cNvPr id="2" name="CuadroTexto 1"/>
        <cdr:cNvSpPr txBox="1"/>
      </cdr:nvSpPr>
      <cdr:spPr>
        <a:xfrm xmlns:a="http://schemas.openxmlformats.org/drawingml/2006/main">
          <a:off x="1698173" y="315686"/>
          <a:ext cx="6096000" cy="4898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cdr:x>
      <cdr:y>0.01079</cdr:y>
    </cdr:from>
    <cdr:to>
      <cdr:x>0.9934</cdr:x>
      <cdr:y>0.22953</cdr:y>
    </cdr:to>
    <cdr:sp macro="" textlink="">
      <cdr:nvSpPr>
        <cdr:cNvPr id="3" name="CuadroTexto 2"/>
        <cdr:cNvSpPr txBox="1"/>
      </cdr:nvSpPr>
      <cdr:spPr>
        <a:xfrm xmlns:a="http://schemas.openxmlformats.org/drawingml/2006/main">
          <a:off x="0" y="34542"/>
          <a:ext cx="7698393" cy="7002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CO" sz="1200" b="1">
              <a:solidFill>
                <a:schemeClr val="tx1"/>
              </a:solidFill>
              <a:latin typeface="Arial Narrow" panose="020B0606020202030204" pitchFamily="34" charset="0"/>
            </a:rPr>
            <a:t>AREA DE TALENTO</a:t>
          </a:r>
          <a:r>
            <a:rPr lang="es-CO" sz="1200" b="1" baseline="0">
              <a:solidFill>
                <a:schemeClr val="tx1"/>
              </a:solidFill>
              <a:latin typeface="Arial Narrow" panose="020B0606020202030204" pitchFamily="34" charset="0"/>
            </a:rPr>
            <a:t> HUMANO </a:t>
          </a:r>
        </a:p>
        <a:p xmlns:a="http://schemas.openxmlformats.org/drawingml/2006/main">
          <a:pPr algn="ctr"/>
          <a:r>
            <a:rPr lang="es-CO" sz="1200" b="1">
              <a:solidFill>
                <a:schemeClr val="tx1"/>
              </a:solidFill>
              <a:latin typeface="Arial Narrow" panose="020B0606020202030204" pitchFamily="34" charset="0"/>
            </a:rPr>
            <a:t>SEGUIMIENTO PAT</a:t>
          </a:r>
          <a:r>
            <a:rPr lang="es-CO" sz="1200" b="1" baseline="0">
              <a:solidFill>
                <a:schemeClr val="tx1"/>
              </a:solidFill>
              <a:latin typeface="Arial Narrow" panose="020B0606020202030204" pitchFamily="34" charset="0"/>
            </a:rPr>
            <a:t> ACUMULADO AL MES DE </a:t>
          </a:r>
          <a:r>
            <a:rPr lang="es-CO" sz="1200" b="1" baseline="0">
              <a:solidFill>
                <a:srgbClr val="FF0000"/>
              </a:solidFill>
              <a:latin typeface="Arial Narrow" panose="020B0606020202030204" pitchFamily="34" charset="0"/>
            </a:rPr>
            <a:t>MAYO 2024</a:t>
          </a:r>
          <a:endParaRPr lang="es-CO" sz="1100" b="1">
            <a:solidFill>
              <a:schemeClr val="tx1"/>
            </a:solidFill>
            <a:latin typeface="Arial Narrow" panose="020B060602020203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1035050</xdr:colOff>
      <xdr:row>19</xdr:row>
      <xdr:rowOff>152400</xdr:rowOff>
    </xdr:to>
    <xdr:sp macro="" textlink="">
      <xdr:nvSpPr>
        <xdr:cNvPr id="2" name="AutoShape 2">
          <a:extLst>
            <a:ext uri="{FF2B5EF4-FFF2-40B4-BE49-F238E27FC236}">
              <a16:creationId xmlns:a16="http://schemas.microsoft.com/office/drawing/2014/main" id="{D698DF21-FB16-49A7-86A0-22F4EA0A287E}"/>
            </a:ext>
          </a:extLst>
        </xdr:cNvPr>
        <xdr:cNvSpPr>
          <a:spLocks noChangeArrowheads="1"/>
        </xdr:cNvSpPr>
      </xdr:nvSpPr>
      <xdr:spPr bwMode="auto">
        <a:xfrm>
          <a:off x="0" y="0"/>
          <a:ext cx="2504622" cy="385354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3</xdr:col>
      <xdr:colOff>1035050</xdr:colOff>
      <xdr:row>19</xdr:row>
      <xdr:rowOff>152400</xdr:rowOff>
    </xdr:to>
    <xdr:sp macro="" textlink="">
      <xdr:nvSpPr>
        <xdr:cNvPr id="3" name="AutoShape 2">
          <a:extLst>
            <a:ext uri="{FF2B5EF4-FFF2-40B4-BE49-F238E27FC236}">
              <a16:creationId xmlns:a16="http://schemas.microsoft.com/office/drawing/2014/main" id="{14DC098F-F3B2-4D7E-9DEE-4C0CC104B4F7}"/>
            </a:ext>
          </a:extLst>
        </xdr:cNvPr>
        <xdr:cNvSpPr>
          <a:spLocks noChangeArrowheads="1"/>
        </xdr:cNvSpPr>
      </xdr:nvSpPr>
      <xdr:spPr bwMode="auto">
        <a:xfrm>
          <a:off x="0" y="0"/>
          <a:ext cx="2504622" cy="3853543"/>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12</xdr:col>
      <xdr:colOff>862098</xdr:colOff>
      <xdr:row>5</xdr:row>
      <xdr:rowOff>54429</xdr:rowOff>
    </xdr:from>
    <xdr:to>
      <xdr:col>22</xdr:col>
      <xdr:colOff>143933</xdr:colOff>
      <xdr:row>12</xdr:row>
      <xdr:rowOff>324757</xdr:rowOff>
    </xdr:to>
    <xdr:graphicFrame macro="">
      <xdr:nvGraphicFramePr>
        <xdr:cNvPr id="4" name="Gráfico 3">
          <a:extLst>
            <a:ext uri="{FF2B5EF4-FFF2-40B4-BE49-F238E27FC236}">
              <a16:creationId xmlns:a16="http://schemas.microsoft.com/office/drawing/2014/main" id="{E86F4AD0-27D4-4D59-8D58-9460A646AAF3}"/>
            </a:ext>
            <a:ext uri="{147F2762-F138-4A5C-976F-8EAC2B608ADB}">
              <a16:predDERef xmlns:a16="http://schemas.microsoft.com/office/drawing/2014/main" pred="{14DC098F-F3B2-4D7E-9DEE-4C0CC104B4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NTABILIDAD\OneDrive%20-%20Camara%20de%20Comercio%20de%20Facatativa\Documentos\Camara%20de%20Comercio%202022\PRESUPUESTO%202023\PAT%202023\PAT%202023%20CONSOLIDAD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RUT\Desktop\PRESUPUESTO%202021\PPTO%20P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UT\Desktop\PRESUPUESTO%202021\PPTO%20PV.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CF%20SEDE%20PACHO%205\Desktop\PRESUPUESTO%202021\EJECUCI&#211;N%20PRESUPUESTAL\08-AGOSTO\EJECUCION%20PRESUPUESTAL%20%20AGOSTO%20%20%2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LANEACION\Downloads\excel_%20(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LANEACION%20INSTIITUCIONAL\161_28_13_INST%20DE%20CONTROL%20SEG%20AL%20PAT\VIGENCIA_2024\PAT%202024%20APROBADO_28%20dici_2023.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PLANEACION%20INSTIITUCIONAL\161_28_13_INST%20DE%20CONTROL%20SEG%20AL%20PAT\VIGENCIA_2024\INFORME%20PAT%20MENSUALIZADO%202024\MAYO_2024\EJECUCION%20POR%20DIRECCION_MAYO_2024.xlsx" TargetMode="External"/><Relationship Id="rId1" Type="http://schemas.openxmlformats.org/officeDocument/2006/relationships/externalLinkPath" Target="file:///C:\PLANEACION%20INSTIITUCIONAL\161_28_13_INST%20DE%20CONTROL%20SEG%20AL%20PAT\VIGENCIA_2024\INFORME%20PAT%20MENSUALIZADO%202024\MAYO_2024\EJECUCION%20POR%20DIRECCION_MAYO_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D5A9B8\PAT%20%20SEP%20REV%20OCT%202021%20(1)%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LANEACION%20INSTIITUCIONAL\161_28_13_INST%20DE%20CONTROL%20SEG%20AL%20PAT\VIGENCIA%202022\diciembre%202022\PAT%20diciembre_31_2022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LANEACION%20INSTIITUCIONAL\161_41_05_PLANES%20ESTRAT&#201;GICOS%20INST\SEGUIMIENTO%20PLAN%20ESTRATEGICO_2022\A%20DICIEMBRE_2022\PLAN%20ESTRATEGICO_DIC_2022_DEFINITIV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5EEDE3CE\SEGUIMIENTO%20PLAN%20ESTRATEGICO%202018_24%20sep%20201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CF%20SEDE%20PACHO%205\Desktop\PRESUPUESTO%202021\EJECUCI&#211;N%20PRESUPUESTAL\09-SEPTIEMBRE\EJECUCION%20PRESUPUESTAL%20%20SEPTIEMBRE%20%20%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ROGRAMA."/>
      <sheetName val="C.COSTOS - PROGRAMAS "/>
      <sheetName val="DATOS"/>
      <sheetName val="PRESUPUESTO 2022"/>
      <sheetName val="PROG- PROY. ACT"/>
      <sheetName val="LINEA BASE 2022"/>
    </sheetNames>
    <sheetDataSet>
      <sheetData sheetId="0">
        <row r="1">
          <cell r="G1" t="str">
            <v>PB</v>
          </cell>
        </row>
      </sheetData>
      <sheetData sheetId="1"/>
      <sheetData sheetId="2"/>
      <sheetData sheetId="3">
        <row r="2">
          <cell r="E2" t="str">
            <v>P47N5221</v>
          </cell>
        </row>
        <row r="3">
          <cell r="E3" t="str">
            <v>P47N52210</v>
          </cell>
        </row>
        <row r="4">
          <cell r="E4" t="str">
            <v>P47N52211</v>
          </cell>
        </row>
        <row r="5">
          <cell r="E5" t="str">
            <v>P47N52212</v>
          </cell>
        </row>
        <row r="6">
          <cell r="E6" t="str">
            <v>P47N52213</v>
          </cell>
        </row>
        <row r="7">
          <cell r="E7" t="str">
            <v>P47N52214</v>
          </cell>
        </row>
        <row r="8">
          <cell r="E8" t="str">
            <v>P47N52215</v>
          </cell>
        </row>
        <row r="9">
          <cell r="E9" t="str">
            <v>P47N52216</v>
          </cell>
        </row>
        <row r="10">
          <cell r="E10" t="str">
            <v>P47N52217</v>
          </cell>
        </row>
        <row r="11">
          <cell r="E11" t="str">
            <v>P47N52218</v>
          </cell>
        </row>
        <row r="12">
          <cell r="E12" t="str">
            <v>P47N52219</v>
          </cell>
        </row>
        <row r="13">
          <cell r="E13" t="str">
            <v>P47N5222</v>
          </cell>
        </row>
        <row r="14">
          <cell r="E14" t="str">
            <v>P47N52220</v>
          </cell>
        </row>
        <row r="15">
          <cell r="E15" t="str">
            <v>P47N52221</v>
          </cell>
        </row>
        <row r="16">
          <cell r="E16" t="str">
            <v>P47N52222</v>
          </cell>
        </row>
        <row r="17">
          <cell r="E17" t="str">
            <v>P47N52223</v>
          </cell>
        </row>
        <row r="18">
          <cell r="E18" t="str">
            <v>P47N52224</v>
          </cell>
        </row>
        <row r="19">
          <cell r="E19" t="str">
            <v>P47N52225</v>
          </cell>
        </row>
        <row r="20">
          <cell r="E20" t="str">
            <v>P47N52226</v>
          </cell>
        </row>
        <row r="21">
          <cell r="E21" t="str">
            <v>P47N52227</v>
          </cell>
        </row>
        <row r="22">
          <cell r="E22" t="str">
            <v>P47N52228</v>
          </cell>
        </row>
        <row r="23">
          <cell r="E23" t="str">
            <v>P47N52229</v>
          </cell>
        </row>
        <row r="24">
          <cell r="E24" t="str">
            <v>P47N5223</v>
          </cell>
        </row>
        <row r="25">
          <cell r="E25" t="str">
            <v>P47N52230</v>
          </cell>
        </row>
        <row r="26">
          <cell r="E26" t="str">
            <v>P47N52231</v>
          </cell>
        </row>
        <row r="27">
          <cell r="E27" t="str">
            <v>P47N52232</v>
          </cell>
        </row>
        <row r="28">
          <cell r="E28" t="str">
            <v>P47N52233</v>
          </cell>
        </row>
        <row r="29">
          <cell r="E29" t="str">
            <v>P47N52234</v>
          </cell>
        </row>
        <row r="30">
          <cell r="E30" t="str">
            <v>P47N52235</v>
          </cell>
        </row>
        <row r="31">
          <cell r="E31" t="str">
            <v>P47N52236</v>
          </cell>
        </row>
        <row r="32">
          <cell r="E32" t="str">
            <v>P47N52237</v>
          </cell>
        </row>
        <row r="33">
          <cell r="E33" t="str">
            <v>P47N52238</v>
          </cell>
        </row>
        <row r="34">
          <cell r="E34" t="str">
            <v>P47N52239</v>
          </cell>
        </row>
        <row r="35">
          <cell r="E35" t="str">
            <v>P47N5224</v>
          </cell>
        </row>
        <row r="36">
          <cell r="E36" t="str">
            <v>P47N52240</v>
          </cell>
        </row>
        <row r="37">
          <cell r="E37" t="str">
            <v>P47N52241</v>
          </cell>
        </row>
        <row r="38">
          <cell r="E38" t="str">
            <v>P47N52242</v>
          </cell>
        </row>
        <row r="39">
          <cell r="E39" t="str">
            <v>P47N52243</v>
          </cell>
        </row>
        <row r="40">
          <cell r="E40" t="str">
            <v>P47N52244</v>
          </cell>
        </row>
        <row r="41">
          <cell r="E41" t="str">
            <v>P47N52245</v>
          </cell>
        </row>
        <row r="42">
          <cell r="E42" t="str">
            <v>P47N52246</v>
          </cell>
        </row>
        <row r="43">
          <cell r="E43" t="str">
            <v>P47N52247</v>
          </cell>
        </row>
        <row r="44">
          <cell r="E44" t="str">
            <v>P47N52248</v>
          </cell>
        </row>
        <row r="45">
          <cell r="E45" t="str">
            <v>P47N52249</v>
          </cell>
        </row>
        <row r="46">
          <cell r="E46" t="str">
            <v>P47N5225</v>
          </cell>
        </row>
        <row r="47">
          <cell r="E47" t="str">
            <v>P47N52250</v>
          </cell>
        </row>
        <row r="48">
          <cell r="E48" t="str">
            <v>P47N52251</v>
          </cell>
        </row>
        <row r="49">
          <cell r="E49" t="str">
            <v>P47N52252</v>
          </cell>
        </row>
        <row r="50">
          <cell r="E50" t="str">
            <v>P47N52253</v>
          </cell>
        </row>
        <row r="51">
          <cell r="E51" t="str">
            <v>P47N52254</v>
          </cell>
        </row>
        <row r="52">
          <cell r="E52" t="str">
            <v>P47N52255</v>
          </cell>
        </row>
        <row r="53">
          <cell r="E53" t="str">
            <v>P47N52256</v>
          </cell>
        </row>
        <row r="54">
          <cell r="E54" t="str">
            <v>P47N52257</v>
          </cell>
        </row>
        <row r="55">
          <cell r="E55" t="str">
            <v>P47N52258</v>
          </cell>
        </row>
        <row r="56">
          <cell r="E56" t="str">
            <v>P47N52259</v>
          </cell>
        </row>
        <row r="57">
          <cell r="E57" t="str">
            <v>P47N5226</v>
          </cell>
        </row>
        <row r="58">
          <cell r="E58" t="str">
            <v>P47N52260</v>
          </cell>
        </row>
        <row r="59">
          <cell r="E59" t="str">
            <v>P47N52261</v>
          </cell>
        </row>
        <row r="60">
          <cell r="E60" t="str">
            <v>P47N52262</v>
          </cell>
        </row>
        <row r="61">
          <cell r="E61" t="str">
            <v>P47N52263</v>
          </cell>
        </row>
        <row r="62">
          <cell r="E62" t="str">
            <v>P47N52264</v>
          </cell>
        </row>
        <row r="63">
          <cell r="E63" t="str">
            <v>P47N52265</v>
          </cell>
        </row>
        <row r="64">
          <cell r="E64" t="str">
            <v>P47N52266</v>
          </cell>
        </row>
        <row r="65">
          <cell r="E65" t="str">
            <v>P47N52267</v>
          </cell>
        </row>
        <row r="66">
          <cell r="E66" t="str">
            <v>P47N52268</v>
          </cell>
        </row>
        <row r="67">
          <cell r="E67" t="str">
            <v>P47N52269</v>
          </cell>
        </row>
        <row r="68">
          <cell r="E68" t="str">
            <v>P47N5227</v>
          </cell>
        </row>
        <row r="69">
          <cell r="E69" t="str">
            <v>P47N52270</v>
          </cell>
        </row>
        <row r="70">
          <cell r="E70" t="str">
            <v>P47N52271</v>
          </cell>
        </row>
        <row r="71">
          <cell r="E71" t="str">
            <v>P47N52272</v>
          </cell>
        </row>
        <row r="72">
          <cell r="E72" t="str">
            <v>P47N52273</v>
          </cell>
        </row>
        <row r="73">
          <cell r="E73" t="str">
            <v>P47N52274</v>
          </cell>
        </row>
        <row r="74">
          <cell r="E74" t="str">
            <v>P47N52275</v>
          </cell>
        </row>
        <row r="75">
          <cell r="E75" t="str">
            <v>P47N52276</v>
          </cell>
        </row>
        <row r="76">
          <cell r="E76" t="str">
            <v>P47N52277</v>
          </cell>
        </row>
        <row r="77">
          <cell r="E77" t="str">
            <v>P47N52278</v>
          </cell>
        </row>
        <row r="78">
          <cell r="E78" t="str">
            <v>P47N5228</v>
          </cell>
        </row>
        <row r="79">
          <cell r="E79" t="str">
            <v>P47N5229</v>
          </cell>
        </row>
      </sheetData>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LICO"/>
    </sheetNames>
    <sheetDataSet>
      <sheetData sheetId="0" refreshError="1">
        <row r="83">
          <cell r="E83">
            <v>82000000</v>
          </cell>
        </row>
        <row r="86">
          <cell r="E86">
            <v>2066000</v>
          </cell>
        </row>
        <row r="87">
          <cell r="E87">
            <v>317000</v>
          </cell>
        </row>
        <row r="88">
          <cell r="E88">
            <v>1068000</v>
          </cell>
        </row>
        <row r="89">
          <cell r="E89">
            <v>14293000</v>
          </cell>
        </row>
        <row r="90">
          <cell r="E90">
            <v>548000</v>
          </cell>
        </row>
        <row r="177">
          <cell r="E177">
            <v>76111000</v>
          </cell>
        </row>
        <row r="178">
          <cell r="E178">
            <v>36280000</v>
          </cell>
        </row>
        <row r="179">
          <cell r="E179">
            <v>1311391000</v>
          </cell>
        </row>
        <row r="180">
          <cell r="E180">
            <v>81434000</v>
          </cell>
        </row>
        <row r="181">
          <cell r="E181">
            <v>1324554000</v>
          </cell>
        </row>
        <row r="182">
          <cell r="E182">
            <v>32895000</v>
          </cell>
        </row>
        <row r="183">
          <cell r="E183">
            <v>647651000</v>
          </cell>
        </row>
        <row r="184">
          <cell r="E184">
            <v>115343000</v>
          </cell>
        </row>
        <row r="185">
          <cell r="E185">
            <v>3496000</v>
          </cell>
        </row>
        <row r="186">
          <cell r="E186">
            <v>204669000</v>
          </cell>
        </row>
        <row r="187">
          <cell r="E187">
            <v>191328000</v>
          </cell>
        </row>
        <row r="424">
          <cell r="E424">
            <v>5000000</v>
          </cell>
        </row>
        <row r="425">
          <cell r="E425">
            <v>7000000</v>
          </cell>
        </row>
        <row r="426">
          <cell r="E426">
            <v>4900000</v>
          </cell>
        </row>
        <row r="427">
          <cell r="E427">
            <v>12000000</v>
          </cell>
        </row>
        <row r="428">
          <cell r="E428">
            <v>24000000</v>
          </cell>
        </row>
        <row r="429">
          <cell r="E429">
            <v>15000000</v>
          </cell>
        </row>
        <row r="430">
          <cell r="E430">
            <v>3500000</v>
          </cell>
        </row>
        <row r="431">
          <cell r="E431">
            <v>94000000</v>
          </cell>
        </row>
        <row r="432">
          <cell r="E432">
            <v>20829000</v>
          </cell>
        </row>
        <row r="433">
          <cell r="E433">
            <v>25000000</v>
          </cell>
        </row>
        <row r="434">
          <cell r="E434">
            <v>30000000</v>
          </cell>
        </row>
        <row r="435">
          <cell r="E435">
            <v>33813000</v>
          </cell>
        </row>
        <row r="436">
          <cell r="E436">
            <v>65000000</v>
          </cell>
        </row>
        <row r="437">
          <cell r="E437">
            <v>4000000</v>
          </cell>
        </row>
        <row r="438">
          <cell r="E438">
            <v>60000000</v>
          </cell>
        </row>
        <row r="439">
          <cell r="E439">
            <v>35500000</v>
          </cell>
        </row>
        <row r="440">
          <cell r="E440">
            <v>18000000</v>
          </cell>
        </row>
        <row r="441">
          <cell r="E441">
            <v>25000000</v>
          </cell>
        </row>
        <row r="442">
          <cell r="E442">
            <v>15900000</v>
          </cell>
        </row>
        <row r="483">
          <cell r="E483">
            <v>4370000</v>
          </cell>
        </row>
        <row r="484">
          <cell r="E484">
            <v>162525000</v>
          </cell>
        </row>
        <row r="485">
          <cell r="E485">
            <v>3208000</v>
          </cell>
        </row>
        <row r="486">
          <cell r="E486">
            <v>3688000</v>
          </cell>
        </row>
        <row r="499">
          <cell r="E499">
            <v>10000000</v>
          </cell>
        </row>
        <row r="500">
          <cell r="E500">
            <v>5000000</v>
          </cell>
        </row>
        <row r="501">
          <cell r="E501">
            <v>1500000</v>
          </cell>
        </row>
        <row r="502">
          <cell r="E502">
            <v>15000000</v>
          </cell>
        </row>
        <row r="503">
          <cell r="E503">
            <v>4000000</v>
          </cell>
        </row>
        <row r="504">
          <cell r="E504">
            <v>1758000</v>
          </cell>
        </row>
        <row r="505">
          <cell r="E505">
            <v>2000000</v>
          </cell>
        </row>
        <row r="506">
          <cell r="E506">
            <v>63807000</v>
          </cell>
        </row>
        <row r="528">
          <cell r="E528">
            <v>4500000</v>
          </cell>
        </row>
        <row r="529">
          <cell r="E529">
            <v>90000000</v>
          </cell>
        </row>
        <row r="530">
          <cell r="E530">
            <v>120000000</v>
          </cell>
        </row>
        <row r="531">
          <cell r="E531">
            <v>35000000</v>
          </cell>
        </row>
        <row r="532">
          <cell r="E532">
            <v>45000000</v>
          </cell>
        </row>
        <row r="533">
          <cell r="E533">
            <v>20000000</v>
          </cell>
        </row>
        <row r="534">
          <cell r="E534">
            <v>120000000</v>
          </cell>
        </row>
        <row r="535">
          <cell r="E535">
            <v>77000000</v>
          </cell>
        </row>
        <row r="536">
          <cell r="E536">
            <v>20000000</v>
          </cell>
        </row>
        <row r="537">
          <cell r="E537">
            <v>90000000</v>
          </cell>
        </row>
        <row r="538">
          <cell r="E538">
            <v>138430000</v>
          </cell>
        </row>
        <row r="576">
          <cell r="E576">
            <v>53286000</v>
          </cell>
        </row>
        <row r="585">
          <cell r="E585">
            <v>25000000</v>
          </cell>
        </row>
        <row r="586">
          <cell r="E586">
            <v>18200000</v>
          </cell>
        </row>
        <row r="587">
          <cell r="E587">
            <v>10000000</v>
          </cell>
        </row>
        <row r="588">
          <cell r="E588">
            <v>236000000</v>
          </cell>
        </row>
        <row r="589">
          <cell r="E589">
            <v>10000000</v>
          </cell>
        </row>
        <row r="590">
          <cell r="E590">
            <v>300000</v>
          </cell>
        </row>
        <row r="591">
          <cell r="E591">
            <v>1500000</v>
          </cell>
        </row>
        <row r="592">
          <cell r="E592">
            <v>2500000</v>
          </cell>
        </row>
        <row r="593">
          <cell r="E593">
            <v>2000000</v>
          </cell>
        </row>
        <row r="594">
          <cell r="E594">
            <v>1800000</v>
          </cell>
        </row>
        <row r="595">
          <cell r="E595">
            <v>1100000</v>
          </cell>
        </row>
        <row r="596">
          <cell r="E596">
            <v>674406000</v>
          </cell>
        </row>
        <row r="597">
          <cell r="E597">
            <v>3000000</v>
          </cell>
        </row>
        <row r="598">
          <cell r="E598">
            <v>3500000</v>
          </cell>
        </row>
        <row r="599">
          <cell r="E599">
            <v>1000000</v>
          </cell>
        </row>
        <row r="600">
          <cell r="E600">
            <v>500000</v>
          </cell>
        </row>
        <row r="601">
          <cell r="E601">
            <v>10327000</v>
          </cell>
        </row>
        <row r="602">
          <cell r="E602">
            <v>7442000</v>
          </cell>
        </row>
        <row r="603">
          <cell r="E603">
            <v>500000</v>
          </cell>
        </row>
        <row r="604">
          <cell r="E604">
            <v>7947000</v>
          </cell>
        </row>
        <row r="605">
          <cell r="E605">
            <v>6000000</v>
          </cell>
        </row>
        <row r="730">
          <cell r="E730">
            <v>45000000</v>
          </cell>
        </row>
        <row r="735">
          <cell r="E735">
            <v>125600000</v>
          </cell>
        </row>
        <row r="736">
          <cell r="E736">
            <v>150500000</v>
          </cell>
        </row>
        <row r="745">
          <cell r="E745">
            <v>12000000</v>
          </cell>
        </row>
        <row r="750">
          <cell r="E750">
            <v>600000</v>
          </cell>
        </row>
        <row r="751">
          <cell r="E751">
            <v>500000</v>
          </cell>
        </row>
        <row r="752">
          <cell r="E752">
            <v>24951000</v>
          </cell>
        </row>
        <row r="753">
          <cell r="E753">
            <v>4500000</v>
          </cell>
        </row>
        <row r="754">
          <cell r="E754">
            <v>400000</v>
          </cell>
        </row>
        <row r="755">
          <cell r="E755">
            <v>7300000</v>
          </cell>
        </row>
        <row r="756">
          <cell r="E756">
            <v>400000</v>
          </cell>
        </row>
        <row r="757">
          <cell r="E757">
            <v>2000000</v>
          </cell>
        </row>
        <row r="758">
          <cell r="E758">
            <v>1000000</v>
          </cell>
        </row>
        <row r="759">
          <cell r="E759">
            <v>17585000</v>
          </cell>
        </row>
        <row r="760">
          <cell r="E760">
            <v>1000000</v>
          </cell>
        </row>
        <row r="761">
          <cell r="E761">
            <v>800000</v>
          </cell>
        </row>
        <row r="762">
          <cell r="E762">
            <v>3000000</v>
          </cell>
        </row>
        <row r="763">
          <cell r="E763">
            <v>600000</v>
          </cell>
        </row>
        <row r="764">
          <cell r="E764">
            <v>7000000</v>
          </cell>
        </row>
        <row r="765">
          <cell r="E765">
            <v>12700000</v>
          </cell>
        </row>
        <row r="766">
          <cell r="E766">
            <v>18000000</v>
          </cell>
        </row>
        <row r="767">
          <cell r="E767">
            <v>400000</v>
          </cell>
        </row>
        <row r="768">
          <cell r="E768">
            <v>600000</v>
          </cell>
        </row>
        <row r="769">
          <cell r="E769">
            <v>11000000</v>
          </cell>
        </row>
        <row r="852">
          <cell r="E852">
            <v>302044000</v>
          </cell>
        </row>
        <row r="861">
          <cell r="E861">
            <v>15000000</v>
          </cell>
        </row>
        <row r="865">
          <cell r="E865">
            <v>2000000</v>
          </cell>
        </row>
        <row r="866">
          <cell r="E866">
            <v>12000000</v>
          </cell>
        </row>
        <row r="867">
          <cell r="E867">
            <v>10000000</v>
          </cell>
        </row>
        <row r="868">
          <cell r="E868">
            <v>1300000</v>
          </cell>
        </row>
        <row r="869">
          <cell r="E869">
            <v>700000</v>
          </cell>
        </row>
        <row r="870">
          <cell r="E870">
            <v>130703000</v>
          </cell>
        </row>
        <row r="871">
          <cell r="E871">
            <v>3600000</v>
          </cell>
        </row>
        <row r="872">
          <cell r="E872">
            <v>3500000</v>
          </cell>
        </row>
        <row r="873">
          <cell r="E873">
            <v>1100000</v>
          </cell>
        </row>
        <row r="874">
          <cell r="E874">
            <v>776000</v>
          </cell>
        </row>
        <row r="875">
          <cell r="E875">
            <v>66843000</v>
          </cell>
        </row>
        <row r="876">
          <cell r="E876">
            <v>50996000</v>
          </cell>
        </row>
        <row r="877">
          <cell r="E877">
            <v>2000000</v>
          </cell>
        </row>
        <row r="878">
          <cell r="E878">
            <v>15000000</v>
          </cell>
        </row>
        <row r="879">
          <cell r="E879">
            <v>2000000</v>
          </cell>
        </row>
        <row r="880">
          <cell r="E880">
            <v>4000000</v>
          </cell>
        </row>
        <row r="881">
          <cell r="E881">
            <v>1000000</v>
          </cell>
        </row>
        <row r="951">
          <cell r="E951">
            <v>163584000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DO"/>
    </sheetNames>
    <sheetDataSet>
      <sheetData sheetId="0" refreshError="1">
        <row r="34">
          <cell r="E34">
            <v>8096000</v>
          </cell>
        </row>
        <row r="37">
          <cell r="E37">
            <v>5467000</v>
          </cell>
        </row>
        <row r="42">
          <cell r="E42">
            <v>1819000</v>
          </cell>
        </row>
        <row r="43">
          <cell r="E43">
            <v>10000000</v>
          </cell>
        </row>
        <row r="50">
          <cell r="E50">
            <v>1000000</v>
          </cell>
        </row>
        <row r="51">
          <cell r="E51">
            <v>2000000</v>
          </cell>
        </row>
        <row r="59">
          <cell r="E59">
            <v>5000000</v>
          </cell>
        </row>
        <row r="62">
          <cell r="E62">
            <v>29000000</v>
          </cell>
        </row>
        <row r="67">
          <cell r="E67">
            <v>5000000</v>
          </cell>
        </row>
        <row r="72">
          <cell r="E72">
            <v>4800000</v>
          </cell>
        </row>
        <row r="75">
          <cell r="E75">
            <v>80000000</v>
          </cell>
        </row>
        <row r="80">
          <cell r="E80">
            <v>29676000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
      <sheetName val="PRIV"/>
    </sheetNames>
    <sheetDataSet>
      <sheetData sheetId="0">
        <row r="12">
          <cell r="H12">
            <v>28767000</v>
          </cell>
        </row>
      </sheetData>
      <sheetData sheetId="1">
        <row r="12">
          <cell r="H12">
            <v>0</v>
          </cell>
        </row>
        <row r="38">
          <cell r="H3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0"/>
    </sheetNames>
    <sheetDataSet>
      <sheetData sheetId="0">
        <row r="7">
          <cell r="K7">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T 2024"/>
      <sheetName val="PAT 2024 EDIT"/>
      <sheetName val="PAT 2024-adenda "/>
    </sheetNames>
    <sheetDataSet>
      <sheetData sheetId="0" refreshError="1"/>
      <sheetData sheetId="1" refreshError="1">
        <row r="61">
          <cell r="K61" t="str">
            <v>512505104 OTRAS CONTRIBUCIONES PUBLICO</v>
          </cell>
        </row>
        <row r="78">
          <cell r="N78">
            <v>150000000</v>
          </cell>
        </row>
        <row r="79">
          <cell r="N79">
            <v>15000000</v>
          </cell>
        </row>
        <row r="80">
          <cell r="N80">
            <v>2400000</v>
          </cell>
        </row>
        <row r="81">
          <cell r="N81">
            <v>600000</v>
          </cell>
        </row>
        <row r="82">
          <cell r="N82">
            <v>15000000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H"/>
      <sheetName val="REGISTROS"/>
      <sheetName val="JURIDICA"/>
      <sheetName val="INSTITUCIONAL"/>
      <sheetName val="DAF"/>
      <sheetName val="PROMOCION"/>
    </sheetNames>
    <sheetDataSet>
      <sheetData sheetId="0"/>
      <sheetData sheetId="1"/>
      <sheetData sheetId="2">
        <row r="63">
          <cell r="L63">
            <v>32723999</v>
          </cell>
          <cell r="M63">
            <v>15238001</v>
          </cell>
        </row>
      </sheetData>
      <sheetData sheetId="3">
        <row r="112">
          <cell r="K112">
            <v>373958767</v>
          </cell>
          <cell r="L112">
            <v>256750161</v>
          </cell>
        </row>
      </sheetData>
      <sheetData sheetId="4">
        <row r="14">
          <cell r="L14">
            <v>68068066</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 CON RUBRO"/>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 CON RUBRO"/>
      <sheetName val="GRAL 2022"/>
      <sheetName val="RESUMEN X DIRECCION"/>
      <sheetName val="RES X DIRECCION CONTRATO"/>
      <sheetName val="PROYECCION OCTUBRE"/>
      <sheetName val="DIR. REGISTROS PUBLICOS "/>
      <sheetName val="DIR. ASUNTOS JURIDICO"/>
      <sheetName val="INSTITUCIONAL"/>
      <sheetName val="PROMOCION"/>
      <sheetName val="T. HUMANO"/>
      <sheetName val="FINANCIERA"/>
      <sheetName val="Hoja2"/>
      <sheetName val="ESTRUCTURA"/>
      <sheetName val="PLAN ESTRATEGICO 2022-2026"/>
      <sheetName val="17. Recolección inf Indicad (2"/>
      <sheetName val="Balance Scord Card 2018"/>
      <sheetName val="CUADRO DE MANDO"/>
      <sheetName val="P. ESTRAT. SEPT"/>
      <sheetName val="PETI"/>
      <sheetName val="IMPACTO SERVICIOS"/>
      <sheetName val="IMPACTO CAPACITACION"/>
      <sheetName val="IMPACTO MEDIOS C"/>
      <sheetName val="INDICADOR INGRESOS"/>
      <sheetName val="ANALISIS INGRESOS_2021_2022"/>
      <sheetName val="ejec.sept2022"/>
      <sheetName val="EJE PPTAL2021"/>
      <sheetName val="Hoja1"/>
      <sheetName val="SAIR GENERAL"/>
      <sheetName val="P. ESTRAT. ABRIL 2022 (2)"/>
      <sheetName val="CRONOGRAMA"/>
      <sheetName val="crono gral"/>
      <sheetName val="2 TRIM. 2022"/>
      <sheetName val="REPORTE 2DO TRIMESTRE"/>
      <sheetName val="SAIR 1ER TRIMESTRE"/>
      <sheetName val="2021 CON RUBRO (2)"/>
      <sheetName val="rev despli"/>
      <sheetName val="RESUMEN X DIREC"/>
      <sheetName val="DIR. REGISTROS PUBLICOS"/>
      <sheetName val="DIR. ASUNTOS JURIDICOS"/>
      <sheetName val="DIR INSTITUCIONAL"/>
      <sheetName val="DIR FINANCIERA Y ADMON"/>
      <sheetName val="PROM. Y DESARROLLO"/>
      <sheetName val="DIR. CONTROL INTERNO"/>
    </sheetNames>
    <sheetDataSet>
      <sheetData sheetId="0"/>
      <sheetData sheetId="1">
        <row r="49">
          <cell r="O49">
            <v>0</v>
          </cell>
          <cell r="P49">
            <v>0</v>
          </cell>
        </row>
        <row r="51">
          <cell r="B51" t="str">
            <v>4700-4710 PROMOCIÓN INSTITUCIONAL E IMAGEN CORPORATIVA.</v>
          </cell>
        </row>
        <row r="54">
          <cell r="C54" t="str">
            <v xml:space="preserve">FORTALECIMIENTO EN EL  USO DE HERRAMIENTES DIGITALES. </v>
          </cell>
        </row>
        <row r="58">
          <cell r="C58" t="str">
            <v>PUBLICIDAD CONVENCIONAL/IMAGEN CORPORATIVA</v>
          </cell>
        </row>
        <row r="90">
          <cell r="C90" t="str">
            <v>MANTENIMIENTO A LA INFRAESTRUCTURA</v>
          </cell>
        </row>
        <row r="91">
          <cell r="C91" t="str">
            <v>MANTENIMIENTO DEL MOBILIARIO DE LA ENTIDAD</v>
          </cell>
        </row>
        <row r="92">
          <cell r="C92" t="str">
            <v>MANTENIMIENTO EQUIPO DE TRANSPORTE</v>
          </cell>
        </row>
        <row r="94">
          <cell r="C94" t="str">
            <v>MANTENIMIENTO INMUEBLES PRIVADOS</v>
          </cell>
        </row>
        <row r="194">
          <cell r="P194">
            <v>0</v>
          </cell>
        </row>
        <row r="195">
          <cell r="P19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21 CON RUBRO"/>
      <sheetName val="GRAL 2022"/>
      <sheetName val="RESUMEN X DIRECCIONx pago"/>
      <sheetName val="RES X DIRECCION CONTRATO"/>
      <sheetName val="PROYECCION OCTUBRE"/>
      <sheetName val="DIR. REGISTROS PUBLICOS "/>
      <sheetName val="DIR. ASUNTOS JURIDICO"/>
      <sheetName val="INSTITUCIONAL"/>
      <sheetName val="PROMOCION"/>
      <sheetName val="CONTROL INT"/>
      <sheetName val="T. HUMANO"/>
      <sheetName val="FINANCIERA"/>
      <sheetName val="ESTRUCTURA"/>
      <sheetName val="PLAN ESTRATEGICO 2022-2026"/>
      <sheetName val="17. Recolección inf Indicad (2"/>
      <sheetName val="Balance Scord Card 2018"/>
      <sheetName val="C. MANDO210519"/>
      <sheetName val="P. ESTRAT. DIC"/>
      <sheetName val="PETI"/>
      <sheetName val="BASE-2022"/>
      <sheetName val="tiempos de rtas"/>
      <sheetName val="SERVICIOS"/>
      <sheetName val="IMPACTO MEDIOS C"/>
      <sheetName val="INDICADOR INGRESOS"/>
      <sheetName val="ANALISIS INGRESOS_2021_2022"/>
      <sheetName val="ejec.sept2022"/>
      <sheetName val="EJE PPTAL2021"/>
      <sheetName val="Hoja1"/>
      <sheetName val="SAIR GENERAL"/>
      <sheetName val="P. ESTRAT. ABRIL 2022 (2)"/>
      <sheetName val="CRONOGRAMA"/>
      <sheetName val="crono gral"/>
      <sheetName val="2 TRIM. 2022"/>
      <sheetName val="REPORTE 2DO TRIMESTRE"/>
      <sheetName val="SAIR 1ER TRIMESTRE"/>
      <sheetName val="2021 CON RUBRO (2)"/>
      <sheetName val="rev despli"/>
      <sheetName val="RESUMEN X DIREC"/>
      <sheetName val="DIR. REGISTROS PUBLICOS"/>
      <sheetName val="TALENTO HUMANO"/>
      <sheetName val="DIR. ASUNTOS JURIDICOS"/>
      <sheetName val="DIR INSTITUCIONAL"/>
      <sheetName val="DIR FINANCIERA Y ADMON"/>
      <sheetName val="PROM. Y DESARROLLO"/>
      <sheetName val="DIR. CONTROL INTER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6">
          <cell r="M56">
            <v>1</v>
          </cell>
        </row>
        <row r="64">
          <cell r="M64">
            <v>1</v>
          </cell>
        </row>
        <row r="74">
          <cell r="M74">
            <v>0.90340340340340342</v>
          </cell>
        </row>
        <row r="85">
          <cell r="M85">
            <v>0.88888888888888895</v>
          </cell>
        </row>
        <row r="98">
          <cell r="M98">
            <v>0.96</v>
          </cell>
        </row>
        <row r="108">
          <cell r="M108">
            <v>0.83333333333333337</v>
          </cell>
        </row>
        <row r="116">
          <cell r="M116">
            <v>0.90626656067832534</v>
          </cell>
        </row>
        <row r="137">
          <cell r="M137">
            <v>1</v>
          </cell>
        </row>
        <row r="144">
          <cell r="M144">
            <v>1</v>
          </cell>
        </row>
        <row r="155">
          <cell r="M155">
            <v>1.0768423294100131</v>
          </cell>
        </row>
        <row r="161">
          <cell r="M161">
            <v>1.1698247415559231</v>
          </cell>
        </row>
        <row r="172">
          <cell r="M172">
            <v>-5.8343669586576885E-3</v>
          </cell>
        </row>
      </sheetData>
      <sheetData sheetId="14"/>
      <sheetData sheetId="15"/>
      <sheetData sheetId="16"/>
      <sheetData sheetId="17"/>
      <sheetData sheetId="18"/>
      <sheetData sheetId="19"/>
      <sheetData sheetId="20"/>
      <sheetData sheetId="21"/>
      <sheetData sheetId="22"/>
      <sheetData sheetId="23"/>
      <sheetData sheetId="24">
        <row r="21">
          <cell r="C21">
            <v>1.17</v>
          </cell>
        </row>
        <row r="30">
          <cell r="D30">
            <v>-5.8343669586576885E-3</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cord Card 2018"/>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B"/>
      <sheetName val="PRIV"/>
    </sheetNames>
    <sheetDataSet>
      <sheetData sheetId="0">
        <row r="12">
          <cell r="H12">
            <v>28259000</v>
          </cell>
        </row>
        <row r="13">
          <cell r="H13">
            <v>2705000</v>
          </cell>
        </row>
        <row r="14">
          <cell r="H14">
            <v>1242000</v>
          </cell>
        </row>
        <row r="15">
          <cell r="H15">
            <v>5424000</v>
          </cell>
        </row>
        <row r="16">
          <cell r="H16">
            <v>69386700</v>
          </cell>
        </row>
        <row r="17">
          <cell r="H17">
            <v>4541900</v>
          </cell>
        </row>
        <row r="18">
          <cell r="H18">
            <v>132200</v>
          </cell>
        </row>
        <row r="19">
          <cell r="H19">
            <v>690000</v>
          </cell>
        </row>
        <row r="20">
          <cell r="H20">
            <v>2624250</v>
          </cell>
        </row>
        <row r="21">
          <cell r="H21">
            <v>15672000</v>
          </cell>
        </row>
        <row r="22">
          <cell r="H22">
            <v>1493400</v>
          </cell>
        </row>
        <row r="23">
          <cell r="H23">
            <v>189600</v>
          </cell>
        </row>
        <row r="24">
          <cell r="H24">
            <v>0</v>
          </cell>
        </row>
        <row r="25">
          <cell r="H25">
            <v>5821800</v>
          </cell>
        </row>
        <row r="26">
          <cell r="H26">
            <v>632400</v>
          </cell>
        </row>
        <row r="27">
          <cell r="H27">
            <v>179800</v>
          </cell>
        </row>
        <row r="28">
          <cell r="H28">
            <v>563300</v>
          </cell>
        </row>
        <row r="29">
          <cell r="H29">
            <v>21677000</v>
          </cell>
        </row>
        <row r="30">
          <cell r="H30">
            <v>62800</v>
          </cell>
        </row>
        <row r="31">
          <cell r="H31">
            <v>121200</v>
          </cell>
        </row>
        <row r="32">
          <cell r="H32">
            <v>0</v>
          </cell>
        </row>
        <row r="34">
          <cell r="H34">
            <v>5283000</v>
          </cell>
        </row>
        <row r="35">
          <cell r="H35">
            <v>0</v>
          </cell>
        </row>
        <row r="36">
          <cell r="H36">
            <v>0</v>
          </cell>
        </row>
        <row r="37">
          <cell r="H37">
            <v>0</v>
          </cell>
        </row>
        <row r="38">
          <cell r="H38">
            <v>-587000</v>
          </cell>
        </row>
        <row r="39">
          <cell r="H39">
            <v>0</v>
          </cell>
        </row>
        <row r="40">
          <cell r="H40">
            <v>0</v>
          </cell>
        </row>
        <row r="41">
          <cell r="H41">
            <v>942000</v>
          </cell>
        </row>
        <row r="43">
          <cell r="H43">
            <v>53000</v>
          </cell>
        </row>
        <row r="44">
          <cell r="H44">
            <v>3286000</v>
          </cell>
        </row>
        <row r="45">
          <cell r="H45">
            <v>159000</v>
          </cell>
        </row>
        <row r="47">
          <cell r="H47">
            <v>6804050</v>
          </cell>
        </row>
        <row r="48">
          <cell r="H48">
            <v>42900</v>
          </cell>
        </row>
        <row r="49">
          <cell r="H49">
            <v>958000</v>
          </cell>
        </row>
        <row r="50">
          <cell r="H50">
            <v>669450</v>
          </cell>
        </row>
        <row r="51">
          <cell r="H51">
            <v>0</v>
          </cell>
        </row>
        <row r="52">
          <cell r="H52">
            <v>105000</v>
          </cell>
        </row>
        <row r="53">
          <cell r="H53">
            <v>0</v>
          </cell>
        </row>
        <row r="54">
          <cell r="H54">
            <v>120000</v>
          </cell>
        </row>
        <row r="55">
          <cell r="H55">
            <v>535400</v>
          </cell>
        </row>
        <row r="56">
          <cell r="H56">
            <v>42400</v>
          </cell>
        </row>
        <row r="57">
          <cell r="H57">
            <v>1284400</v>
          </cell>
        </row>
        <row r="58">
          <cell r="H58">
            <v>56600</v>
          </cell>
        </row>
        <row r="59">
          <cell r="H59">
            <v>0</v>
          </cell>
        </row>
        <row r="61">
          <cell r="H61">
            <v>0</v>
          </cell>
        </row>
        <row r="62">
          <cell r="H62">
            <v>138000</v>
          </cell>
        </row>
        <row r="63">
          <cell r="H63">
            <v>0</v>
          </cell>
        </row>
        <row r="64">
          <cell r="H64">
            <v>423979</v>
          </cell>
        </row>
        <row r="65">
          <cell r="H65">
            <v>242274</v>
          </cell>
        </row>
        <row r="67">
          <cell r="H67">
            <v>107563</v>
          </cell>
        </row>
        <row r="69">
          <cell r="H69">
            <v>-45000</v>
          </cell>
        </row>
        <row r="70">
          <cell r="H70">
            <v>0</v>
          </cell>
        </row>
        <row r="74">
          <cell r="H74">
            <v>2374091.67</v>
          </cell>
        </row>
        <row r="75">
          <cell r="H75">
            <v>1190132</v>
          </cell>
        </row>
        <row r="82">
          <cell r="H82">
            <v>170709</v>
          </cell>
        </row>
        <row r="86">
          <cell r="H86">
            <v>0</v>
          </cell>
        </row>
        <row r="89">
          <cell r="H89">
            <v>276</v>
          </cell>
        </row>
        <row r="99">
          <cell r="H99">
            <v>291329681</v>
          </cell>
        </row>
        <row r="240">
          <cell r="H240">
            <v>29109190</v>
          </cell>
        </row>
        <row r="264">
          <cell r="H264">
            <v>0</v>
          </cell>
        </row>
        <row r="276">
          <cell r="H276">
            <v>5206361</v>
          </cell>
        </row>
        <row r="289">
          <cell r="H289">
            <v>65783468.420000002</v>
          </cell>
        </row>
        <row r="307">
          <cell r="H307">
            <v>2611336.7200000002</v>
          </cell>
        </row>
        <row r="316">
          <cell r="H316">
            <v>48263418</v>
          </cell>
        </row>
        <row r="374">
          <cell r="H374">
            <v>1350</v>
          </cell>
        </row>
        <row r="379">
          <cell r="H379">
            <v>37191105</v>
          </cell>
        </row>
        <row r="388">
          <cell r="H388">
            <v>0</v>
          </cell>
        </row>
        <row r="393">
          <cell r="H393">
            <v>3747000</v>
          </cell>
        </row>
        <row r="440">
          <cell r="H440">
            <v>35585612.609999999</v>
          </cell>
        </row>
        <row r="449">
          <cell r="H449">
            <v>560216.67000000004</v>
          </cell>
        </row>
        <row r="453">
          <cell r="H453">
            <v>10848956</v>
          </cell>
        </row>
        <row r="494">
          <cell r="H494">
            <v>12192829.02</v>
          </cell>
        </row>
      </sheetData>
      <sheetData sheetId="1">
        <row r="12">
          <cell r="H12">
            <v>0</v>
          </cell>
        </row>
        <row r="13">
          <cell r="H13">
            <v>56700</v>
          </cell>
        </row>
        <row r="14">
          <cell r="H14">
            <v>123500</v>
          </cell>
        </row>
        <row r="18">
          <cell r="H18">
            <v>998.14</v>
          </cell>
        </row>
        <row r="19">
          <cell r="H19">
            <v>3749139</v>
          </cell>
        </row>
        <row r="22">
          <cell r="H22">
            <v>3.3</v>
          </cell>
        </row>
        <row r="29">
          <cell r="H29">
            <v>0</v>
          </cell>
        </row>
        <row r="30">
          <cell r="H30">
            <v>-574</v>
          </cell>
        </row>
        <row r="33">
          <cell r="H33">
            <v>10</v>
          </cell>
        </row>
        <row r="38">
          <cell r="H38">
            <v>0</v>
          </cell>
        </row>
        <row r="41">
          <cell r="H41">
            <v>0</v>
          </cell>
        </row>
        <row r="46">
          <cell r="H46">
            <v>606193</v>
          </cell>
        </row>
        <row r="51">
          <cell r="H51">
            <v>0</v>
          </cell>
        </row>
        <row r="59">
          <cell r="H59">
            <v>0</v>
          </cell>
        </row>
        <row r="62">
          <cell r="H62">
            <v>0</v>
          </cell>
        </row>
        <row r="67">
          <cell r="H67">
            <v>0</v>
          </cell>
        </row>
        <row r="72">
          <cell r="H72">
            <v>341252.3</v>
          </cell>
        </row>
        <row r="75">
          <cell r="H75">
            <v>500000</v>
          </cell>
        </row>
        <row r="80">
          <cell r="H80">
            <v>399755</v>
          </cell>
        </row>
      </sheetData>
    </sheetDataSet>
  </externalBook>
</externalLink>
</file>

<file path=xl/persons/person.xml><?xml version="1.0" encoding="utf-8"?>
<personList xmlns="http://schemas.microsoft.com/office/spreadsheetml/2018/threadedcomments" xmlns:x="http://schemas.openxmlformats.org/spreadsheetml/2006/main">
  <person displayName="Ana Milena Bautista Valbuena" id="{5DDB81DC-AB1A-4D78-ACE5-C70D208851EC}" userId="S::planeacioninstitucional@ccfacatativa.org.co::3b79a430-7f54-4bdb-a281-ab32017c2a45"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G76" dT="2022-06-03T22:26:29.94" personId="{5DDB81DC-AB1A-4D78-ACE5-C70D208851EC}" id="{21AF6163-5761-448A-93CC-3B309C449D92}">
    <text>PACHO Y VILLETA</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17.bin"/><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6.xml"/><Relationship Id="rId1" Type="http://schemas.openxmlformats.org/officeDocument/2006/relationships/printerSettings" Target="../printerSettings/printerSettings20.bin"/><Relationship Id="rId5" Type="http://schemas.microsoft.com/office/2017/10/relationships/threadedComment" Target="../threadedComments/threadedComment1.xml"/><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4.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5.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1.xml"/><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2.xml"/><Relationship Id="rId1" Type="http://schemas.openxmlformats.org/officeDocument/2006/relationships/printerSettings" Target="../printerSettings/printerSettings43.bin"/><Relationship Id="rId4" Type="http://schemas.openxmlformats.org/officeDocument/2006/relationships/comments" Target="../comments15.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53.xml"/><Relationship Id="rId1" Type="http://schemas.openxmlformats.org/officeDocument/2006/relationships/printerSettings" Target="../printerSettings/printerSettings45.bin"/><Relationship Id="rId4" Type="http://schemas.openxmlformats.org/officeDocument/2006/relationships/comments" Target="../comments16.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8.bin"/><Relationship Id="rId1" Type="http://schemas.openxmlformats.org/officeDocument/2006/relationships/hyperlink" Target="mailto:JMAHECHA@SOCIEDADES" TargetMode="External"/><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07"/>
  <sheetViews>
    <sheetView zoomScale="83" zoomScaleNormal="83" workbookViewId="0">
      <pane xSplit="2" ySplit="3" topLeftCell="C14" activePane="bottomRight" state="frozen"/>
      <selection pane="topRight" activeCell="C1" sqref="C1"/>
      <selection pane="bottomLeft" activeCell="A14" sqref="A14"/>
      <selection pane="bottomRight" activeCell="B18" sqref="B18:B19"/>
    </sheetView>
  </sheetViews>
  <sheetFormatPr baseColWidth="10" defaultColWidth="8.81640625" defaultRowHeight="14.5"/>
  <cols>
    <col min="1" max="1" width="25.26953125" style="1" customWidth="1"/>
    <col min="2" max="2" width="26.81640625" style="1" customWidth="1"/>
    <col min="3" max="3" width="44.1796875" style="2" customWidth="1"/>
    <col min="4" max="4" width="6.1796875" style="2" customWidth="1"/>
    <col min="5" max="5" width="20.7265625" style="3" customWidth="1"/>
    <col min="6" max="6" width="16.1796875" style="3" customWidth="1"/>
    <col min="7" max="7" width="16.26953125" style="3" customWidth="1"/>
    <col min="8" max="8" width="42.26953125" style="3" customWidth="1"/>
    <col min="9" max="9" width="22.1796875" style="4" customWidth="1"/>
    <col min="10" max="10" width="72.81640625" style="5" customWidth="1"/>
    <col min="11" max="12" width="21.1796875" style="3" hidden="1" customWidth="1"/>
    <col min="13" max="13" width="40.1796875" style="6" customWidth="1"/>
    <col min="14" max="14" width="51.26953125" style="6" customWidth="1"/>
    <col min="15" max="16" width="23.7265625" style="7" customWidth="1"/>
    <col min="17" max="17" width="23" style="8" customWidth="1"/>
    <col min="18" max="18" width="21.7265625" style="9" customWidth="1"/>
    <col min="19" max="19" width="13.81640625" style="8" customWidth="1"/>
    <col min="20" max="20" width="17.7265625" style="9" customWidth="1"/>
    <col min="21" max="21" width="19.81640625" style="9" customWidth="1"/>
    <col min="22" max="22" width="23.1796875" style="9" hidden="1" customWidth="1"/>
    <col min="23" max="23" width="19.1796875" style="9" hidden="1" customWidth="1"/>
    <col min="24" max="24" width="19.26953125" style="9" hidden="1" customWidth="1"/>
    <col min="25" max="25" width="20" style="9" hidden="1" customWidth="1"/>
    <col min="26" max="26" width="20.54296875" style="9" hidden="1" customWidth="1"/>
    <col min="27" max="27" width="19.7265625" style="9" hidden="1" customWidth="1"/>
    <col min="28" max="28" width="19.26953125" style="9" hidden="1" customWidth="1"/>
    <col min="29" max="29" width="23.26953125" style="9" hidden="1" customWidth="1"/>
    <col min="30" max="30" width="17.54296875" style="9" hidden="1" customWidth="1"/>
    <col min="31" max="31" width="16.54296875" style="9" hidden="1" customWidth="1"/>
    <col min="32" max="32" width="13.81640625" style="10" customWidth="1"/>
    <col min="33" max="33" width="13.1796875" style="10" customWidth="1"/>
    <col min="34" max="34" width="19.81640625" style="10" customWidth="1"/>
    <col min="35" max="35" width="15.81640625" style="8" customWidth="1"/>
    <col min="36" max="36" width="14.54296875" style="8" customWidth="1"/>
    <col min="37" max="37" width="10.81640625" style="10" customWidth="1"/>
    <col min="38" max="38" width="11.7265625" style="10" customWidth="1"/>
    <col min="39" max="39" width="13.81640625" style="10" hidden="1" customWidth="1"/>
    <col min="40" max="40" width="11.81640625" style="10" hidden="1" customWidth="1"/>
    <col min="41" max="41" width="12.54296875" style="10" hidden="1" customWidth="1"/>
    <col min="42" max="42" width="11.26953125" style="10" hidden="1"/>
    <col min="43" max="43" width="10.81640625" style="10" hidden="1" customWidth="1"/>
    <col min="44" max="44" width="12.54296875" style="10" hidden="1" customWidth="1"/>
    <col min="45" max="45" width="13" style="10" hidden="1" customWidth="1"/>
    <col min="46" max="46" width="11.54296875" style="10" hidden="1" customWidth="1"/>
    <col min="47" max="47" width="7.26953125" style="10" hidden="1" customWidth="1"/>
    <col min="48" max="48" width="5" style="10" hidden="1" customWidth="1"/>
    <col min="49" max="49" width="16.26953125" style="11" customWidth="1"/>
    <col min="50" max="50" width="17.26953125" style="11" customWidth="1"/>
    <col min="51" max="51" width="17.26953125" style="12" customWidth="1"/>
    <col min="52" max="52" width="17.26953125" style="11" customWidth="1"/>
    <col min="53" max="53" width="15.81640625" style="1" customWidth="1"/>
    <col min="54" max="1025" width="11.26953125" style="1"/>
  </cols>
  <sheetData>
    <row r="1" spans="1:52" ht="23.25" customHeight="1">
      <c r="A1" s="13"/>
      <c r="B1" s="13"/>
      <c r="C1" s="5145" t="s">
        <v>0</v>
      </c>
      <c r="D1" s="5145"/>
      <c r="E1" s="5145"/>
      <c r="F1" s="5145"/>
      <c r="G1" s="5145"/>
      <c r="H1" s="5145"/>
      <c r="I1" s="5145"/>
      <c r="J1" s="5145"/>
      <c r="K1" s="5145"/>
      <c r="L1" s="5145"/>
      <c r="M1" s="5145"/>
      <c r="N1" s="5145"/>
      <c r="O1" s="5145"/>
      <c r="P1" s="5145"/>
      <c r="Q1" s="5145"/>
      <c r="R1" s="5145"/>
      <c r="S1" s="5145"/>
      <c r="T1" s="5145"/>
      <c r="U1" s="5145"/>
      <c r="V1" s="5145"/>
      <c r="W1" s="5145"/>
      <c r="X1" s="5145"/>
      <c r="Y1" s="5145"/>
      <c r="Z1" s="5145"/>
      <c r="AA1" s="5145"/>
      <c r="AB1" s="5145"/>
      <c r="AC1" s="5145"/>
      <c r="AD1" s="5145"/>
      <c r="AE1" s="5145"/>
      <c r="AF1" s="5145"/>
      <c r="AG1" s="5145"/>
      <c r="AH1" s="5145"/>
      <c r="AI1" s="5145"/>
      <c r="AJ1" s="5145"/>
      <c r="AK1" s="5145"/>
      <c r="AL1" s="5145"/>
      <c r="AM1" s="5145"/>
      <c r="AN1" s="5145"/>
      <c r="AO1" s="5145"/>
      <c r="AP1" s="5145"/>
      <c r="AQ1" s="5145"/>
      <c r="AR1" s="5145"/>
      <c r="AS1" s="5145"/>
      <c r="AT1" s="5145"/>
      <c r="AU1" s="5145"/>
      <c r="AV1" s="5145"/>
      <c r="AW1" s="5145"/>
      <c r="AX1" s="5145"/>
      <c r="AY1" s="15"/>
      <c r="AZ1" s="14"/>
    </row>
    <row r="2" spans="1:52" ht="30.75" customHeight="1">
      <c r="A2" s="5146" t="s">
        <v>1</v>
      </c>
      <c r="B2" s="5147" t="s">
        <v>2</v>
      </c>
      <c r="C2" s="5147" t="s">
        <v>3</v>
      </c>
      <c r="D2" s="5147" t="s">
        <v>4</v>
      </c>
      <c r="E2" s="5148" t="s">
        <v>5</v>
      </c>
      <c r="F2" s="5147" t="s">
        <v>6</v>
      </c>
      <c r="G2" s="5147" t="s">
        <v>7</v>
      </c>
      <c r="H2" s="5146" t="s">
        <v>8</v>
      </c>
      <c r="I2" s="5147" t="s">
        <v>9</v>
      </c>
      <c r="J2" s="5147" t="s">
        <v>10</v>
      </c>
      <c r="K2" s="5149" t="s">
        <v>11</v>
      </c>
      <c r="L2" s="5147" t="s">
        <v>12</v>
      </c>
      <c r="M2" s="5150" t="s">
        <v>13</v>
      </c>
      <c r="N2" s="5150" t="s">
        <v>14</v>
      </c>
      <c r="O2" s="5151" t="s">
        <v>15</v>
      </c>
      <c r="P2" s="5151"/>
      <c r="Q2" s="5151"/>
      <c r="R2" s="5151"/>
      <c r="S2" s="5151"/>
      <c r="T2" s="5152" t="s">
        <v>16</v>
      </c>
      <c r="U2" s="5152"/>
      <c r="V2" s="5152"/>
      <c r="W2" s="5152"/>
      <c r="X2" s="5152"/>
      <c r="Y2" s="5152"/>
      <c r="Z2" s="5152"/>
      <c r="AA2" s="5152"/>
      <c r="AB2" s="17"/>
      <c r="AC2" s="17"/>
      <c r="AD2" s="17"/>
      <c r="AE2" s="17"/>
      <c r="AF2" s="5153" t="s">
        <v>17</v>
      </c>
      <c r="AG2" s="5153"/>
      <c r="AH2" s="5153"/>
      <c r="AI2" s="5153"/>
      <c r="AJ2" s="5153"/>
      <c r="AK2" s="5154" t="s">
        <v>18</v>
      </c>
      <c r="AL2" s="5154"/>
      <c r="AM2" s="5154"/>
      <c r="AN2" s="5154"/>
      <c r="AO2" s="5154"/>
      <c r="AP2" s="5154"/>
      <c r="AQ2" s="5154"/>
      <c r="AR2" s="5154"/>
      <c r="AS2" s="5154"/>
      <c r="AT2" s="5154"/>
      <c r="AU2" s="5154"/>
      <c r="AV2" s="5154"/>
      <c r="AW2" s="5155" t="s">
        <v>19</v>
      </c>
      <c r="AX2" s="5155"/>
      <c r="AY2" s="5156" t="s">
        <v>20</v>
      </c>
      <c r="AZ2" s="5156" t="s">
        <v>21</v>
      </c>
    </row>
    <row r="3" spans="1:52" ht="81.75" customHeight="1">
      <c r="A3" s="5146"/>
      <c r="B3" s="5147"/>
      <c r="C3" s="5147"/>
      <c r="D3" s="5147"/>
      <c r="E3" s="5148"/>
      <c r="F3" s="5147"/>
      <c r="G3" s="5147"/>
      <c r="H3" s="5146"/>
      <c r="I3" s="5147"/>
      <c r="J3" s="5147"/>
      <c r="K3" s="5149"/>
      <c r="L3" s="5147"/>
      <c r="M3" s="5150"/>
      <c r="N3" s="5150"/>
      <c r="O3" s="18" t="s">
        <v>22</v>
      </c>
      <c r="P3" s="19" t="s">
        <v>23</v>
      </c>
      <c r="Q3" s="20" t="s">
        <v>24</v>
      </c>
      <c r="R3" s="21" t="s">
        <v>25</v>
      </c>
      <c r="S3" s="22" t="s">
        <v>26</v>
      </c>
      <c r="T3" s="23" t="s">
        <v>27</v>
      </c>
      <c r="U3" s="23" t="s">
        <v>28</v>
      </c>
      <c r="V3" s="23" t="s">
        <v>29</v>
      </c>
      <c r="W3" s="23" t="s">
        <v>30</v>
      </c>
      <c r="X3" s="23" t="s">
        <v>31</v>
      </c>
      <c r="Y3" s="24" t="s">
        <v>32</v>
      </c>
      <c r="Z3" s="25" t="s">
        <v>33</v>
      </c>
      <c r="AA3" s="25" t="s">
        <v>34</v>
      </c>
      <c r="AB3" s="25" t="s">
        <v>35</v>
      </c>
      <c r="AC3" s="25" t="s">
        <v>36</v>
      </c>
      <c r="AD3" s="25" t="s">
        <v>37</v>
      </c>
      <c r="AE3" s="25" t="s">
        <v>38</v>
      </c>
      <c r="AF3" s="26" t="s">
        <v>39</v>
      </c>
      <c r="AG3" s="27" t="s">
        <v>40</v>
      </c>
      <c r="AH3" s="27" t="s">
        <v>41</v>
      </c>
      <c r="AI3" s="28" t="s">
        <v>42</v>
      </c>
      <c r="AJ3" s="28" t="s">
        <v>43</v>
      </c>
      <c r="AK3" s="29" t="s">
        <v>27</v>
      </c>
      <c r="AL3" s="29" t="s">
        <v>28</v>
      </c>
      <c r="AM3" s="29" t="s">
        <v>44</v>
      </c>
      <c r="AN3" s="29" t="s">
        <v>30</v>
      </c>
      <c r="AO3" s="29" t="s">
        <v>45</v>
      </c>
      <c r="AP3" s="29" t="s">
        <v>46</v>
      </c>
      <c r="AQ3" s="30" t="s">
        <v>47</v>
      </c>
      <c r="AR3" s="30" t="s">
        <v>48</v>
      </c>
      <c r="AS3" s="30" t="s">
        <v>49</v>
      </c>
      <c r="AT3" s="30" t="s">
        <v>50</v>
      </c>
      <c r="AU3" s="30" t="s">
        <v>51</v>
      </c>
      <c r="AV3" s="30" t="s">
        <v>52</v>
      </c>
      <c r="AW3" s="31" t="s">
        <v>53</v>
      </c>
      <c r="AX3" s="31" t="s">
        <v>54</v>
      </c>
      <c r="AY3" s="5156"/>
      <c r="AZ3" s="5156"/>
    </row>
    <row r="4" spans="1:52" ht="30.75" customHeight="1">
      <c r="A4" s="5157" t="s">
        <v>55</v>
      </c>
      <c r="B4" s="5158" t="s">
        <v>56</v>
      </c>
      <c r="C4" s="5159" t="s">
        <v>57</v>
      </c>
      <c r="D4" s="5159" t="s">
        <v>58</v>
      </c>
      <c r="E4" s="5160" t="s">
        <v>59</v>
      </c>
      <c r="F4" s="5159" t="s">
        <v>60</v>
      </c>
      <c r="G4" s="5159" t="s">
        <v>61</v>
      </c>
      <c r="H4" s="33" t="s">
        <v>62</v>
      </c>
      <c r="I4" s="34">
        <v>5300000</v>
      </c>
      <c r="J4" s="5159" t="s">
        <v>63</v>
      </c>
      <c r="K4" s="5161"/>
      <c r="L4" s="5159" t="s">
        <v>64</v>
      </c>
      <c r="M4" s="5162" t="s">
        <v>65</v>
      </c>
      <c r="N4" s="5162" t="s">
        <v>66</v>
      </c>
      <c r="O4" s="5163">
        <f>SUM(I4:I7)</f>
        <v>47717000</v>
      </c>
      <c r="P4" s="5163">
        <f>SUM(T4:AE7)</f>
        <v>0</v>
      </c>
      <c r="Q4" s="5164">
        <f>+P4/O4</f>
        <v>0</v>
      </c>
      <c r="R4" s="5163">
        <f>+O4-P4</f>
        <v>47717000</v>
      </c>
      <c r="S4" s="5164">
        <f>+R4/O4</f>
        <v>1</v>
      </c>
      <c r="T4" s="37"/>
      <c r="U4" s="37"/>
      <c r="V4" s="37"/>
      <c r="W4" s="37"/>
      <c r="X4" s="37"/>
      <c r="Y4" s="37"/>
      <c r="Z4" s="37"/>
      <c r="AA4" s="37"/>
      <c r="AB4" s="37"/>
      <c r="AC4" s="37"/>
      <c r="AD4" s="37"/>
      <c r="AE4" s="37"/>
      <c r="AF4" s="5165">
        <v>37</v>
      </c>
      <c r="AG4" s="5165">
        <f>SUM(AK4:AV4)</f>
        <v>0</v>
      </c>
      <c r="AH4" s="5165">
        <f>+AF4-AG4</f>
        <v>37</v>
      </c>
      <c r="AI4" s="5164">
        <f>AG4/AF4</f>
        <v>0</v>
      </c>
      <c r="AJ4" s="5164">
        <f>100%-AI4</f>
        <v>1</v>
      </c>
      <c r="AK4" s="5165"/>
      <c r="AL4" s="5165"/>
      <c r="AM4" s="5165"/>
      <c r="AN4" s="5165"/>
      <c r="AO4" s="5165"/>
      <c r="AP4" s="5165"/>
      <c r="AQ4" s="5165"/>
      <c r="AR4" s="5165"/>
      <c r="AS4" s="5165"/>
      <c r="AT4" s="5165"/>
      <c r="AU4" s="5165"/>
      <c r="AV4" s="5165"/>
      <c r="AW4" s="5166">
        <v>44564</v>
      </c>
      <c r="AX4" s="5166">
        <v>44651</v>
      </c>
      <c r="AY4" s="5167" t="s">
        <v>67</v>
      </c>
      <c r="AZ4" s="5167" t="s">
        <v>68</v>
      </c>
    </row>
    <row r="5" spans="1:52" ht="31.15" customHeight="1">
      <c r="A5" s="5157"/>
      <c r="B5" s="5158"/>
      <c r="C5" s="5159"/>
      <c r="D5" s="5159"/>
      <c r="E5" s="5160"/>
      <c r="F5" s="5159"/>
      <c r="G5" s="5159"/>
      <c r="H5" s="33" t="s">
        <v>69</v>
      </c>
      <c r="I5" s="34">
        <v>15300000</v>
      </c>
      <c r="J5" s="5159"/>
      <c r="K5" s="5161"/>
      <c r="L5" s="5159"/>
      <c r="M5" s="5162"/>
      <c r="N5" s="5162"/>
      <c r="O5" s="5163"/>
      <c r="P5" s="5163"/>
      <c r="Q5" s="5164"/>
      <c r="R5" s="5163"/>
      <c r="S5" s="5164"/>
      <c r="T5" s="38"/>
      <c r="U5" s="38"/>
      <c r="V5" s="38"/>
      <c r="W5" s="38"/>
      <c r="X5" s="38"/>
      <c r="Y5" s="38"/>
      <c r="Z5" s="38"/>
      <c r="AA5" s="38"/>
      <c r="AB5" s="38"/>
      <c r="AC5" s="38"/>
      <c r="AD5" s="38"/>
      <c r="AE5" s="38"/>
      <c r="AF5" s="5165"/>
      <c r="AG5" s="5165"/>
      <c r="AH5" s="5165"/>
      <c r="AI5" s="5164"/>
      <c r="AJ5" s="5164"/>
      <c r="AK5" s="5165"/>
      <c r="AL5" s="5165"/>
      <c r="AM5" s="5165"/>
      <c r="AN5" s="5165"/>
      <c r="AO5" s="5165"/>
      <c r="AP5" s="5165"/>
      <c r="AQ5" s="5165"/>
      <c r="AR5" s="5165"/>
      <c r="AS5" s="5165"/>
      <c r="AT5" s="5165"/>
      <c r="AU5" s="5165"/>
      <c r="AV5" s="5165"/>
      <c r="AW5" s="5166"/>
      <c r="AX5" s="5166"/>
      <c r="AY5" s="5167"/>
      <c r="AZ5" s="5167"/>
    </row>
    <row r="6" spans="1:52" ht="33" customHeight="1">
      <c r="A6" s="5157"/>
      <c r="B6" s="5158"/>
      <c r="C6" s="5159"/>
      <c r="D6" s="5159"/>
      <c r="E6" s="5160"/>
      <c r="F6" s="5159"/>
      <c r="G6" s="5159"/>
      <c r="H6" s="33" t="s">
        <v>70</v>
      </c>
      <c r="I6" s="34">
        <v>11000000</v>
      </c>
      <c r="J6" s="5159"/>
      <c r="K6" s="5161"/>
      <c r="L6" s="5159"/>
      <c r="M6" s="5162"/>
      <c r="N6" s="5162"/>
      <c r="O6" s="5163"/>
      <c r="P6" s="5163"/>
      <c r="Q6" s="5164"/>
      <c r="R6" s="5163"/>
      <c r="S6" s="5164"/>
      <c r="T6" s="38"/>
      <c r="U6" s="38"/>
      <c r="V6" s="38"/>
      <c r="W6" s="38"/>
      <c r="X6" s="38"/>
      <c r="Y6" s="38"/>
      <c r="Z6" s="38"/>
      <c r="AA6" s="38"/>
      <c r="AB6" s="38"/>
      <c r="AC6" s="38"/>
      <c r="AD6" s="38"/>
      <c r="AE6" s="38"/>
      <c r="AF6" s="5165"/>
      <c r="AG6" s="5165">
        <f>SUM(AK6:AV6)</f>
        <v>0</v>
      </c>
      <c r="AH6" s="5165"/>
      <c r="AI6" s="5164" t="e">
        <f>AG6/AF6</f>
        <v>#DIV/0!</v>
      </c>
      <c r="AJ6" s="5164" t="e">
        <f>100%-AI6</f>
        <v>#DIV/0!</v>
      </c>
      <c r="AK6" s="5165"/>
      <c r="AL6" s="5165"/>
      <c r="AM6" s="5165"/>
      <c r="AN6" s="5165"/>
      <c r="AO6" s="5165"/>
      <c r="AP6" s="5165"/>
      <c r="AQ6" s="5165"/>
      <c r="AR6" s="5165"/>
      <c r="AS6" s="5165"/>
      <c r="AT6" s="5165"/>
      <c r="AU6" s="5165"/>
      <c r="AV6" s="5165"/>
      <c r="AW6" s="5166"/>
      <c r="AX6" s="5166"/>
      <c r="AY6" s="5167"/>
      <c r="AZ6" s="5167"/>
    </row>
    <row r="7" spans="1:52" ht="34.15" customHeight="1">
      <c r="A7" s="5157"/>
      <c r="B7" s="5158"/>
      <c r="C7" s="5159"/>
      <c r="D7" s="5159"/>
      <c r="E7" s="5160"/>
      <c r="F7" s="5159"/>
      <c r="G7" s="5159"/>
      <c r="H7" s="33" t="s">
        <v>71</v>
      </c>
      <c r="I7" s="39">
        <v>16117000</v>
      </c>
      <c r="J7" s="5159"/>
      <c r="K7" s="5161"/>
      <c r="L7" s="5159"/>
      <c r="M7" s="5162"/>
      <c r="N7" s="5162"/>
      <c r="O7" s="5163"/>
      <c r="P7" s="5163">
        <f>SUM(T7:AE7)</f>
        <v>0</v>
      </c>
      <c r="Q7" s="5164">
        <f>+P7/O4</f>
        <v>0</v>
      </c>
      <c r="R7" s="5163">
        <f>+O4-P7</f>
        <v>47717000</v>
      </c>
      <c r="S7" s="5164">
        <f>100%-Q7</f>
        <v>1</v>
      </c>
      <c r="T7" s="38"/>
      <c r="U7" s="38"/>
      <c r="V7" s="38"/>
      <c r="W7" s="38"/>
      <c r="X7" s="38"/>
      <c r="Y7" s="38"/>
      <c r="Z7" s="38"/>
      <c r="AA7" s="38"/>
      <c r="AB7" s="38"/>
      <c r="AC7" s="38"/>
      <c r="AD7" s="38"/>
      <c r="AE7" s="38"/>
      <c r="AF7" s="5165">
        <v>37</v>
      </c>
      <c r="AG7" s="5165"/>
      <c r="AH7" s="5165">
        <f>+AF7-AG7</f>
        <v>37</v>
      </c>
      <c r="AI7" s="5164"/>
      <c r="AJ7" s="5164"/>
      <c r="AK7" s="5165"/>
      <c r="AL7" s="5165"/>
      <c r="AM7" s="5165"/>
      <c r="AN7" s="5165"/>
      <c r="AO7" s="5165"/>
      <c r="AP7" s="5165"/>
      <c r="AQ7" s="5165"/>
      <c r="AR7" s="5165"/>
      <c r="AS7" s="5165"/>
      <c r="AT7" s="5165"/>
      <c r="AU7" s="5165"/>
      <c r="AV7" s="5165"/>
      <c r="AW7" s="5166">
        <v>43832</v>
      </c>
      <c r="AX7" s="5166">
        <v>43921</v>
      </c>
      <c r="AY7" s="5167"/>
      <c r="AZ7" s="5167"/>
    </row>
    <row r="8" spans="1:52" s="61" customFormat="1" ht="26.15" customHeight="1">
      <c r="A8" s="5157"/>
      <c r="B8" s="5158"/>
      <c r="C8" s="40" t="s">
        <v>72</v>
      </c>
      <c r="D8" s="40" t="s">
        <v>72</v>
      </c>
      <c r="E8" s="41"/>
      <c r="F8" s="42"/>
      <c r="G8" s="42"/>
      <c r="H8" s="43"/>
      <c r="I8" s="44">
        <f>SUM(I4:I7)</f>
        <v>47717000</v>
      </c>
      <c r="J8" s="42"/>
      <c r="K8" s="45"/>
      <c r="L8" s="42"/>
      <c r="M8" s="46"/>
      <c r="N8" s="47"/>
      <c r="O8" s="48">
        <f>SUM(O4)</f>
        <v>47717000</v>
      </c>
      <c r="P8" s="48">
        <f>SUM(P4)</f>
        <v>0</v>
      </c>
      <c r="Q8" s="49">
        <f>+P8/O8</f>
        <v>0</v>
      </c>
      <c r="R8" s="48">
        <f>SUM(R4)</f>
        <v>47717000</v>
      </c>
      <c r="S8" s="50">
        <f>100%-Q8</f>
        <v>1</v>
      </c>
      <c r="T8" s="51">
        <f t="shared" ref="T8:AE8" si="0">SUM(T7)</f>
        <v>0</v>
      </c>
      <c r="U8" s="52">
        <f t="shared" si="0"/>
        <v>0</v>
      </c>
      <c r="V8" s="52">
        <f t="shared" si="0"/>
        <v>0</v>
      </c>
      <c r="W8" s="52">
        <f t="shared" si="0"/>
        <v>0</v>
      </c>
      <c r="X8" s="52">
        <f t="shared" si="0"/>
        <v>0</v>
      </c>
      <c r="Y8" s="52">
        <f t="shared" si="0"/>
        <v>0</v>
      </c>
      <c r="Z8" s="52">
        <f t="shared" si="0"/>
        <v>0</v>
      </c>
      <c r="AA8" s="52">
        <f t="shared" si="0"/>
        <v>0</v>
      </c>
      <c r="AB8" s="52">
        <f t="shared" si="0"/>
        <v>0</v>
      </c>
      <c r="AC8" s="52">
        <f t="shared" si="0"/>
        <v>0</v>
      </c>
      <c r="AD8" s="52">
        <f t="shared" si="0"/>
        <v>0</v>
      </c>
      <c r="AE8" s="52">
        <f t="shared" si="0"/>
        <v>0</v>
      </c>
      <c r="AF8" s="53">
        <f>SUM(AF4)</f>
        <v>37</v>
      </c>
      <c r="AG8" s="53">
        <f>SUM(AG4)</f>
        <v>0</v>
      </c>
      <c r="AH8" s="53">
        <f>SUM(AH4)</f>
        <v>37</v>
      </c>
      <c r="AI8" s="49">
        <f>+AG8/AF8</f>
        <v>0</v>
      </c>
      <c r="AJ8" s="54">
        <f>100%-AI8</f>
        <v>1</v>
      </c>
      <c r="AK8" s="55">
        <f t="shared" ref="AK8:AV8" si="1">SUM(AK7)</f>
        <v>0</v>
      </c>
      <c r="AL8" s="56">
        <f t="shared" si="1"/>
        <v>0</v>
      </c>
      <c r="AM8" s="56">
        <f t="shared" si="1"/>
        <v>0</v>
      </c>
      <c r="AN8" s="56">
        <f t="shared" si="1"/>
        <v>0</v>
      </c>
      <c r="AO8" s="56">
        <f t="shared" si="1"/>
        <v>0</v>
      </c>
      <c r="AP8" s="56">
        <f t="shared" si="1"/>
        <v>0</v>
      </c>
      <c r="AQ8" s="56">
        <f t="shared" si="1"/>
        <v>0</v>
      </c>
      <c r="AR8" s="56">
        <f t="shared" si="1"/>
        <v>0</v>
      </c>
      <c r="AS8" s="56">
        <f t="shared" si="1"/>
        <v>0</v>
      </c>
      <c r="AT8" s="57">
        <f t="shared" si="1"/>
        <v>0</v>
      </c>
      <c r="AU8" s="57">
        <f t="shared" si="1"/>
        <v>0</v>
      </c>
      <c r="AV8" s="57">
        <f t="shared" si="1"/>
        <v>0</v>
      </c>
      <c r="AW8" s="58"/>
      <c r="AX8" s="59"/>
      <c r="AY8" s="60"/>
      <c r="AZ8" s="59"/>
    </row>
    <row r="9" spans="1:52" ht="24.75" customHeight="1">
      <c r="A9" s="5168" t="s">
        <v>73</v>
      </c>
      <c r="B9" s="5169" t="s">
        <v>74</v>
      </c>
      <c r="C9" s="5170" t="s">
        <v>75</v>
      </c>
      <c r="D9" s="5170" t="s">
        <v>76</v>
      </c>
      <c r="E9" s="5171" t="s">
        <v>77</v>
      </c>
      <c r="F9" s="5170" t="s">
        <v>78</v>
      </c>
      <c r="G9" s="5170" t="s">
        <v>79</v>
      </c>
      <c r="H9" s="64" t="s">
        <v>80</v>
      </c>
      <c r="I9" s="65">
        <v>5000000</v>
      </c>
      <c r="J9" s="5170" t="s">
        <v>81</v>
      </c>
      <c r="K9" s="5172"/>
      <c r="L9" s="5170" t="s">
        <v>82</v>
      </c>
      <c r="M9" s="5173" t="s">
        <v>83</v>
      </c>
      <c r="N9" s="5173" t="s">
        <v>84</v>
      </c>
      <c r="O9" s="5174">
        <f>SUM(I9:I11)</f>
        <v>12000000</v>
      </c>
      <c r="P9" s="5174">
        <f>SUM(T9:AE11)</f>
        <v>0</v>
      </c>
      <c r="Q9" s="5175">
        <f>P9/O9</f>
        <v>0</v>
      </c>
      <c r="R9" s="5174">
        <f>+O9-P9</f>
        <v>12000000</v>
      </c>
      <c r="S9" s="5175">
        <f>+R9/O9</f>
        <v>1</v>
      </c>
      <c r="T9" s="5174"/>
      <c r="U9" s="5174"/>
      <c r="V9" s="5174"/>
      <c r="W9" s="5174"/>
      <c r="X9" s="5174"/>
      <c r="Y9" s="5174"/>
      <c r="Z9" s="5174"/>
      <c r="AA9" s="5174"/>
      <c r="AB9" s="5174"/>
      <c r="AC9" s="5174"/>
      <c r="AD9" s="5174"/>
      <c r="AE9" s="5174"/>
      <c r="AF9" s="5176">
        <v>25</v>
      </c>
      <c r="AG9" s="5176">
        <f>SUM(AK9:AV11)</f>
        <v>0</v>
      </c>
      <c r="AH9" s="5176">
        <f>+AF9-AG9</f>
        <v>25</v>
      </c>
      <c r="AI9" s="5175">
        <f>AG9/AF9</f>
        <v>0</v>
      </c>
      <c r="AJ9" s="5175">
        <f>100%-AI9</f>
        <v>1</v>
      </c>
      <c r="AK9" s="5176"/>
      <c r="AL9" s="5176"/>
      <c r="AM9" s="5176"/>
      <c r="AN9" s="5176"/>
      <c r="AO9" s="5176"/>
      <c r="AP9" s="5176"/>
      <c r="AQ9" s="5176"/>
      <c r="AR9" s="5176"/>
      <c r="AS9" s="5176"/>
      <c r="AT9" s="5176"/>
      <c r="AU9" s="5176"/>
      <c r="AV9" s="5176"/>
      <c r="AW9" s="5177">
        <v>44600</v>
      </c>
      <c r="AX9" s="5177">
        <v>44925</v>
      </c>
      <c r="AY9" s="5178" t="s">
        <v>85</v>
      </c>
      <c r="AZ9" s="5177" t="s">
        <v>86</v>
      </c>
    </row>
    <row r="10" spans="1:52" ht="24.75" customHeight="1">
      <c r="A10" s="5168"/>
      <c r="B10" s="5169"/>
      <c r="C10" s="5170"/>
      <c r="D10" s="5170"/>
      <c r="E10" s="5171"/>
      <c r="F10" s="5170"/>
      <c r="G10" s="5170"/>
      <c r="H10" s="64" t="s">
        <v>87</v>
      </c>
      <c r="I10" s="65">
        <v>3000000</v>
      </c>
      <c r="J10" s="5170"/>
      <c r="K10" s="5172"/>
      <c r="L10" s="5170"/>
      <c r="M10" s="5173"/>
      <c r="N10" s="5173"/>
      <c r="O10" s="5174"/>
      <c r="P10" s="5174"/>
      <c r="Q10" s="5175"/>
      <c r="R10" s="5174"/>
      <c r="S10" s="5175"/>
      <c r="T10" s="5174"/>
      <c r="U10" s="5174"/>
      <c r="V10" s="5174"/>
      <c r="W10" s="5174"/>
      <c r="X10" s="5174"/>
      <c r="Y10" s="5174"/>
      <c r="Z10" s="5174"/>
      <c r="AA10" s="5174"/>
      <c r="AB10" s="5174"/>
      <c r="AC10" s="5174"/>
      <c r="AD10" s="5174"/>
      <c r="AE10" s="5174"/>
      <c r="AF10" s="5176"/>
      <c r="AG10" s="5176"/>
      <c r="AH10" s="5176"/>
      <c r="AI10" s="5175"/>
      <c r="AJ10" s="5175"/>
      <c r="AK10" s="5176"/>
      <c r="AL10" s="5176"/>
      <c r="AM10" s="5176"/>
      <c r="AN10" s="5176"/>
      <c r="AO10" s="5176"/>
      <c r="AP10" s="5176"/>
      <c r="AQ10" s="5176"/>
      <c r="AR10" s="5176"/>
      <c r="AS10" s="5176"/>
      <c r="AT10" s="5176"/>
      <c r="AU10" s="5176"/>
      <c r="AV10" s="5176"/>
      <c r="AW10" s="5177"/>
      <c r="AX10" s="5177"/>
      <c r="AY10" s="5178"/>
      <c r="AZ10" s="5177"/>
    </row>
    <row r="11" spans="1:52" ht="20.65" customHeight="1">
      <c r="A11" s="5168"/>
      <c r="B11" s="5169"/>
      <c r="C11" s="5170"/>
      <c r="D11" s="5170"/>
      <c r="E11" s="5171"/>
      <c r="F11" s="5170"/>
      <c r="G11" s="5170"/>
      <c r="H11" s="64" t="s">
        <v>88</v>
      </c>
      <c r="I11" s="65">
        <v>4000000</v>
      </c>
      <c r="J11" s="5170"/>
      <c r="K11" s="5172"/>
      <c r="L11" s="5170"/>
      <c r="M11" s="5173"/>
      <c r="N11" s="5173"/>
      <c r="O11" s="5174"/>
      <c r="P11" s="5174"/>
      <c r="Q11" s="5175"/>
      <c r="R11" s="5174"/>
      <c r="S11" s="5175"/>
      <c r="T11" s="5174"/>
      <c r="U11" s="5174"/>
      <c r="V11" s="5174"/>
      <c r="W11" s="5174"/>
      <c r="X11" s="5174"/>
      <c r="Y11" s="5174"/>
      <c r="Z11" s="5174"/>
      <c r="AA11" s="5174"/>
      <c r="AB11" s="5174"/>
      <c r="AC11" s="5174"/>
      <c r="AD11" s="5174"/>
      <c r="AE11" s="5174"/>
      <c r="AF11" s="5176"/>
      <c r="AG11" s="5176"/>
      <c r="AH11" s="5176"/>
      <c r="AI11" s="5175"/>
      <c r="AJ11" s="5175"/>
      <c r="AK11" s="5176"/>
      <c r="AL11" s="5176"/>
      <c r="AM11" s="5176"/>
      <c r="AN11" s="5176"/>
      <c r="AO11" s="5176"/>
      <c r="AP11" s="5176"/>
      <c r="AQ11" s="5176"/>
      <c r="AR11" s="5176"/>
      <c r="AS11" s="5176"/>
      <c r="AT11" s="5176"/>
      <c r="AU11" s="5176"/>
      <c r="AV11" s="5176"/>
      <c r="AW11" s="5177"/>
      <c r="AX11" s="5177"/>
      <c r="AY11" s="5178"/>
      <c r="AZ11" s="5177"/>
    </row>
    <row r="12" spans="1:52" ht="22.5" customHeight="1">
      <c r="A12" s="5168"/>
      <c r="B12" s="5169"/>
      <c r="C12" s="5173" t="s">
        <v>89</v>
      </c>
      <c r="D12" s="5173" t="s">
        <v>90</v>
      </c>
      <c r="E12" s="5171" t="s">
        <v>91</v>
      </c>
      <c r="F12" s="5170" t="s">
        <v>92</v>
      </c>
      <c r="G12" s="5170" t="s">
        <v>93</v>
      </c>
      <c r="H12" s="64" t="s">
        <v>94</v>
      </c>
      <c r="I12" s="65">
        <v>46898000</v>
      </c>
      <c r="J12" s="5170" t="s">
        <v>95</v>
      </c>
      <c r="K12" s="5172"/>
      <c r="L12" s="5170" t="s">
        <v>82</v>
      </c>
      <c r="M12" s="5173" t="s">
        <v>83</v>
      </c>
      <c r="N12" s="5173" t="s">
        <v>96</v>
      </c>
      <c r="O12" s="5174">
        <f>SUM(I12:I13)</f>
        <v>53093000</v>
      </c>
      <c r="P12" s="5174">
        <f>SUM(T12:AE13)</f>
        <v>0</v>
      </c>
      <c r="Q12" s="5175">
        <f>P12/O12</f>
        <v>0</v>
      </c>
      <c r="R12" s="5174">
        <f>+O12-P12</f>
        <v>53093000</v>
      </c>
      <c r="S12" s="5175">
        <f>+R12/O12</f>
        <v>1</v>
      </c>
      <c r="T12" s="73"/>
      <c r="U12" s="73"/>
      <c r="V12" s="73"/>
      <c r="W12" s="73"/>
      <c r="X12" s="73"/>
      <c r="Y12" s="73"/>
      <c r="Z12" s="73"/>
      <c r="AA12" s="73"/>
      <c r="AB12" s="73"/>
      <c r="AC12" s="73"/>
      <c r="AD12" s="73"/>
      <c r="AE12" s="73"/>
      <c r="AF12" s="5176">
        <v>3</v>
      </c>
      <c r="AG12" s="5176">
        <f>SUM(AK12:AV13)</f>
        <v>0</v>
      </c>
      <c r="AH12" s="5176">
        <f>+AF12-AG12</f>
        <v>3</v>
      </c>
      <c r="AI12" s="5175">
        <f>AG12/AF12</f>
        <v>0</v>
      </c>
      <c r="AJ12" s="5175">
        <f>100%-AI12</f>
        <v>1</v>
      </c>
      <c r="AK12" s="5176"/>
      <c r="AL12" s="5176"/>
      <c r="AM12" s="5176"/>
      <c r="AN12" s="5176"/>
      <c r="AO12" s="5176"/>
      <c r="AP12" s="5176"/>
      <c r="AQ12" s="5176"/>
      <c r="AR12" s="5176"/>
      <c r="AS12" s="5176"/>
      <c r="AT12" s="5176"/>
      <c r="AU12" s="5176"/>
      <c r="AV12" s="5176"/>
      <c r="AW12" s="5177">
        <v>44235</v>
      </c>
      <c r="AX12" s="5177">
        <v>44560</v>
      </c>
      <c r="AY12" s="5178" t="s">
        <v>97</v>
      </c>
      <c r="AZ12" s="5177" t="s">
        <v>98</v>
      </c>
    </row>
    <row r="13" spans="1:52" ht="22.5" customHeight="1">
      <c r="A13" s="5168"/>
      <c r="B13" s="5169"/>
      <c r="C13" s="5173"/>
      <c r="D13" s="5173"/>
      <c r="E13" s="5171"/>
      <c r="F13" s="5170"/>
      <c r="G13" s="5170"/>
      <c r="H13" s="64" t="s">
        <v>99</v>
      </c>
      <c r="I13" s="65">
        <v>6195000</v>
      </c>
      <c r="J13" s="5170"/>
      <c r="K13" s="5172"/>
      <c r="L13" s="5170"/>
      <c r="M13" s="5173"/>
      <c r="N13" s="5173"/>
      <c r="O13" s="5174"/>
      <c r="P13" s="5174"/>
      <c r="Q13" s="5175"/>
      <c r="R13" s="5174"/>
      <c r="S13" s="5175"/>
      <c r="T13" s="74"/>
      <c r="U13" s="74"/>
      <c r="V13" s="74"/>
      <c r="W13" s="74"/>
      <c r="X13" s="74"/>
      <c r="Y13" s="74"/>
      <c r="Z13" s="74"/>
      <c r="AA13" s="74"/>
      <c r="AB13" s="74"/>
      <c r="AC13" s="74"/>
      <c r="AD13" s="74"/>
      <c r="AE13" s="74"/>
      <c r="AF13" s="5176"/>
      <c r="AG13" s="5176"/>
      <c r="AH13" s="5176"/>
      <c r="AI13" s="5175"/>
      <c r="AJ13" s="5175"/>
      <c r="AK13" s="5176"/>
      <c r="AL13" s="5176"/>
      <c r="AM13" s="5176"/>
      <c r="AN13" s="5176"/>
      <c r="AO13" s="5176"/>
      <c r="AP13" s="5176"/>
      <c r="AQ13" s="5176"/>
      <c r="AR13" s="5176"/>
      <c r="AS13" s="5176"/>
      <c r="AT13" s="5176"/>
      <c r="AU13" s="5176"/>
      <c r="AV13" s="5176"/>
      <c r="AW13" s="5177"/>
      <c r="AX13" s="5177"/>
      <c r="AY13" s="5178"/>
      <c r="AZ13" s="5177"/>
    </row>
    <row r="14" spans="1:52" ht="42" customHeight="1">
      <c r="A14" s="5168"/>
      <c r="B14" s="5169"/>
      <c r="C14" s="5173" t="s">
        <v>100</v>
      </c>
      <c r="D14" s="5173" t="s">
        <v>101</v>
      </c>
      <c r="E14" s="5171" t="s">
        <v>102</v>
      </c>
      <c r="F14" s="5170" t="s">
        <v>103</v>
      </c>
      <c r="G14" s="5170" t="s">
        <v>104</v>
      </c>
      <c r="H14" s="64" t="s">
        <v>105</v>
      </c>
      <c r="I14" s="65">
        <v>29440000</v>
      </c>
      <c r="J14" s="5170" t="s">
        <v>106</v>
      </c>
      <c r="K14" s="5172"/>
      <c r="L14" s="5170" t="s">
        <v>82</v>
      </c>
      <c r="M14" s="5173" t="s">
        <v>83</v>
      </c>
      <c r="N14" s="5173" t="s">
        <v>96</v>
      </c>
      <c r="O14" s="5174">
        <f>SUM(I14:I15)</f>
        <v>45049000</v>
      </c>
      <c r="P14" s="68">
        <f>SUM(T14:AE15)</f>
        <v>0</v>
      </c>
      <c r="Q14" s="5175">
        <f>P14/O14</f>
        <v>0</v>
      </c>
      <c r="R14" s="5174">
        <f>+O14-P14</f>
        <v>45049000</v>
      </c>
      <c r="S14" s="5175">
        <f>+R14/O14</f>
        <v>1</v>
      </c>
      <c r="T14" s="73"/>
      <c r="U14" s="73"/>
      <c r="V14" s="73"/>
      <c r="W14" s="73"/>
      <c r="X14" s="73"/>
      <c r="Y14" s="73"/>
      <c r="Z14" s="73"/>
      <c r="AA14" s="73"/>
      <c r="AB14" s="73"/>
      <c r="AC14" s="73"/>
      <c r="AD14" s="73"/>
      <c r="AE14" s="73"/>
      <c r="AF14" s="5176">
        <v>10</v>
      </c>
      <c r="AG14" s="5176">
        <f>SUM(AK14:AV15)</f>
        <v>0</v>
      </c>
      <c r="AH14" s="5176">
        <f>+AF14-AG14</f>
        <v>10</v>
      </c>
      <c r="AI14" s="5175">
        <f>AG14/AF14</f>
        <v>0</v>
      </c>
      <c r="AJ14" s="5175">
        <f>100%-AI14</f>
        <v>1</v>
      </c>
      <c r="AK14" s="5176"/>
      <c r="AL14" s="5176"/>
      <c r="AM14" s="5176"/>
      <c r="AN14" s="5176"/>
      <c r="AO14" s="5176"/>
      <c r="AP14" s="5176"/>
      <c r="AQ14" s="5176"/>
      <c r="AR14" s="5176"/>
      <c r="AS14" s="5176"/>
      <c r="AT14" s="5176"/>
      <c r="AU14" s="5176"/>
      <c r="AV14" s="5176"/>
      <c r="AW14" s="5177">
        <v>44564</v>
      </c>
      <c r="AX14" s="5177">
        <v>44926</v>
      </c>
      <c r="AY14" s="5178" t="s">
        <v>107</v>
      </c>
      <c r="AZ14" s="5177" t="s">
        <v>68</v>
      </c>
    </row>
    <row r="15" spans="1:52" ht="36" customHeight="1">
      <c r="A15" s="5168"/>
      <c r="B15" s="5169"/>
      <c r="C15" s="5173"/>
      <c r="D15" s="5173"/>
      <c r="E15" s="5171"/>
      <c r="F15" s="5170"/>
      <c r="G15" s="5170"/>
      <c r="H15" s="64" t="s">
        <v>108</v>
      </c>
      <c r="I15" s="65">
        <v>15609000</v>
      </c>
      <c r="J15" s="5170"/>
      <c r="K15" s="5172"/>
      <c r="L15" s="5170"/>
      <c r="M15" s="5173"/>
      <c r="N15" s="5173"/>
      <c r="O15" s="5174"/>
      <c r="P15" s="68">
        <f>SUM(T15:AE15)</f>
        <v>0</v>
      </c>
      <c r="Q15" s="5175"/>
      <c r="R15" s="5174"/>
      <c r="S15" s="5175"/>
      <c r="T15" s="74"/>
      <c r="U15" s="74"/>
      <c r="V15" s="74"/>
      <c r="W15" s="74"/>
      <c r="X15" s="74"/>
      <c r="Y15" s="74"/>
      <c r="Z15" s="74"/>
      <c r="AA15" s="74"/>
      <c r="AB15" s="74"/>
      <c r="AC15" s="74"/>
      <c r="AD15" s="74"/>
      <c r="AE15" s="74"/>
      <c r="AF15" s="5176"/>
      <c r="AG15" s="5176"/>
      <c r="AH15" s="5176"/>
      <c r="AI15" s="5175"/>
      <c r="AJ15" s="5175"/>
      <c r="AK15" s="5176"/>
      <c r="AL15" s="5176"/>
      <c r="AM15" s="5176"/>
      <c r="AN15" s="5176"/>
      <c r="AO15" s="5176"/>
      <c r="AP15" s="5176"/>
      <c r="AQ15" s="5176"/>
      <c r="AR15" s="5176"/>
      <c r="AS15" s="5176"/>
      <c r="AT15" s="5176"/>
      <c r="AU15" s="5176"/>
      <c r="AV15" s="5176"/>
      <c r="AW15" s="5177"/>
      <c r="AX15" s="5177"/>
      <c r="AY15" s="5178"/>
      <c r="AZ15" s="5177"/>
    </row>
    <row r="16" spans="1:52" ht="40.5" customHeight="1">
      <c r="A16" s="5168"/>
      <c r="B16" s="5169"/>
      <c r="C16" s="67" t="s">
        <v>109</v>
      </c>
      <c r="D16" s="67" t="s">
        <v>110</v>
      </c>
      <c r="E16" s="63" t="s">
        <v>91</v>
      </c>
      <c r="F16" s="62" t="s">
        <v>92</v>
      </c>
      <c r="G16" s="62" t="s">
        <v>111</v>
      </c>
      <c r="H16" s="75" t="s">
        <v>112</v>
      </c>
      <c r="I16" s="65">
        <v>113010000</v>
      </c>
      <c r="J16" s="76" t="s">
        <v>113</v>
      </c>
      <c r="K16" s="66"/>
      <c r="L16" s="62" t="s">
        <v>82</v>
      </c>
      <c r="M16" s="67" t="s">
        <v>83</v>
      </c>
      <c r="N16" s="67" t="s">
        <v>96</v>
      </c>
      <c r="O16" s="68">
        <f>SUM(I16)</f>
        <v>113010000</v>
      </c>
      <c r="P16" s="68">
        <f>SUM(T16:AE16)</f>
        <v>0</v>
      </c>
      <c r="Q16" s="69">
        <f>P16/O16</f>
        <v>0</v>
      </c>
      <c r="R16" s="68">
        <f>+O16-P16</f>
        <v>113010000</v>
      </c>
      <c r="S16" s="69">
        <f>+R16/O16</f>
        <v>1</v>
      </c>
      <c r="T16" s="68"/>
      <c r="U16" s="68"/>
      <c r="V16" s="68"/>
      <c r="W16" s="68"/>
      <c r="X16" s="68"/>
      <c r="Y16" s="68"/>
      <c r="Z16" s="68"/>
      <c r="AA16" s="68"/>
      <c r="AB16" s="68"/>
      <c r="AC16" s="68"/>
      <c r="AD16" s="68"/>
      <c r="AE16" s="68"/>
      <c r="AF16" s="70">
        <v>11</v>
      </c>
      <c r="AG16" s="70">
        <f>SUM(AK16:AV16)</f>
        <v>0</v>
      </c>
      <c r="AH16" s="70">
        <f>+AF16-AG16</f>
        <v>11</v>
      </c>
      <c r="AI16" s="69">
        <f>AG16/AF16</f>
        <v>0</v>
      </c>
      <c r="AJ16" s="69">
        <f>100%-AI16</f>
        <v>1</v>
      </c>
      <c r="AK16" s="70"/>
      <c r="AL16" s="70"/>
      <c r="AM16" s="70"/>
      <c r="AN16" s="70"/>
      <c r="AO16" s="70"/>
      <c r="AP16" s="70"/>
      <c r="AQ16" s="70"/>
      <c r="AR16" s="70"/>
      <c r="AS16" s="70"/>
      <c r="AT16" s="70"/>
      <c r="AU16" s="70"/>
      <c r="AV16" s="70"/>
      <c r="AW16" s="71">
        <v>44564</v>
      </c>
      <c r="AX16" s="71">
        <v>44926</v>
      </c>
      <c r="AY16" s="72" t="s">
        <v>114</v>
      </c>
      <c r="AZ16" s="71" t="s">
        <v>115</v>
      </c>
    </row>
    <row r="17" spans="1:52" ht="28.5" customHeight="1">
      <c r="A17" s="5168"/>
      <c r="B17" s="5169"/>
      <c r="C17" s="77" t="s">
        <v>116</v>
      </c>
      <c r="D17" s="77"/>
      <c r="E17" s="78"/>
      <c r="F17" s="77"/>
      <c r="G17" s="77"/>
      <c r="H17" s="79"/>
      <c r="I17" s="80">
        <f>SUM(I9:I16)</f>
        <v>223152000</v>
      </c>
      <c r="J17" s="77"/>
      <c r="K17" s="81"/>
      <c r="L17" s="77"/>
      <c r="M17" s="82"/>
      <c r="N17" s="83"/>
      <c r="O17" s="84">
        <f>SUM(O9:O16)</f>
        <v>223152000</v>
      </c>
      <c r="P17" s="85">
        <f>SUM(P9:P16)</f>
        <v>0</v>
      </c>
      <c r="Q17" s="86">
        <f>+P17/O17</f>
        <v>0</v>
      </c>
      <c r="R17" s="87">
        <f>SUM(R9:R16)</f>
        <v>223152000</v>
      </c>
      <c r="S17" s="88">
        <f>+R17/O17</f>
        <v>1</v>
      </c>
      <c r="T17" s="89">
        <f t="shared" ref="T17:AH17" si="2">SUM(T9:T16)</f>
        <v>0</v>
      </c>
      <c r="U17" s="90">
        <f t="shared" si="2"/>
        <v>0</v>
      </c>
      <c r="V17" s="90">
        <f t="shared" si="2"/>
        <v>0</v>
      </c>
      <c r="W17" s="90">
        <f t="shared" si="2"/>
        <v>0</v>
      </c>
      <c r="X17" s="90">
        <f t="shared" si="2"/>
        <v>0</v>
      </c>
      <c r="Y17" s="91">
        <f t="shared" si="2"/>
        <v>0</v>
      </c>
      <c r="Z17" s="91">
        <f t="shared" si="2"/>
        <v>0</v>
      </c>
      <c r="AA17" s="91">
        <f t="shared" si="2"/>
        <v>0</v>
      </c>
      <c r="AB17" s="91">
        <f t="shared" si="2"/>
        <v>0</v>
      </c>
      <c r="AC17" s="91">
        <f t="shared" si="2"/>
        <v>0</v>
      </c>
      <c r="AD17" s="91">
        <f t="shared" si="2"/>
        <v>0</v>
      </c>
      <c r="AE17" s="91">
        <f t="shared" si="2"/>
        <v>0</v>
      </c>
      <c r="AF17" s="92">
        <f t="shared" si="2"/>
        <v>49</v>
      </c>
      <c r="AG17" s="92">
        <f t="shared" si="2"/>
        <v>0</v>
      </c>
      <c r="AH17" s="92">
        <f t="shared" si="2"/>
        <v>49</v>
      </c>
      <c r="AI17" s="88">
        <f>+AG17/AF17</f>
        <v>0</v>
      </c>
      <c r="AJ17" s="88">
        <f>+AH17/AF17</f>
        <v>1</v>
      </c>
      <c r="AK17" s="93">
        <f t="shared" ref="AK17:AV17" si="3">SUM(AK9:AK16)</f>
        <v>0</v>
      </c>
      <c r="AL17" s="92">
        <f t="shared" si="3"/>
        <v>0</v>
      </c>
      <c r="AM17" s="92">
        <f t="shared" si="3"/>
        <v>0</v>
      </c>
      <c r="AN17" s="92">
        <f t="shared" si="3"/>
        <v>0</v>
      </c>
      <c r="AO17" s="92">
        <f t="shared" si="3"/>
        <v>0</v>
      </c>
      <c r="AP17" s="92">
        <f t="shared" si="3"/>
        <v>0</v>
      </c>
      <c r="AQ17" s="94">
        <f t="shared" si="3"/>
        <v>0</v>
      </c>
      <c r="AR17" s="94">
        <f t="shared" si="3"/>
        <v>0</v>
      </c>
      <c r="AS17" s="94">
        <f t="shared" si="3"/>
        <v>0</v>
      </c>
      <c r="AT17" s="94">
        <f t="shared" si="3"/>
        <v>0</v>
      </c>
      <c r="AU17" s="94">
        <f t="shared" si="3"/>
        <v>0</v>
      </c>
      <c r="AV17" s="94">
        <f t="shared" si="3"/>
        <v>0</v>
      </c>
      <c r="AW17" s="95"/>
      <c r="AX17" s="96"/>
      <c r="AY17" s="97"/>
      <c r="AZ17" s="96"/>
    </row>
    <row r="18" spans="1:52" ht="33.75" customHeight="1">
      <c r="A18" s="5179" t="s">
        <v>117</v>
      </c>
      <c r="B18" s="5180" t="s">
        <v>118</v>
      </c>
      <c r="C18" s="5181" t="s">
        <v>119</v>
      </c>
      <c r="D18" s="5181" t="s">
        <v>120</v>
      </c>
      <c r="E18" s="5171" t="s">
        <v>121</v>
      </c>
      <c r="F18" s="5182" t="s">
        <v>122</v>
      </c>
      <c r="G18" s="5182" t="s">
        <v>123</v>
      </c>
      <c r="H18" s="100" t="s">
        <v>108</v>
      </c>
      <c r="I18" s="101">
        <v>3800000</v>
      </c>
      <c r="J18" s="5183" t="s">
        <v>124</v>
      </c>
      <c r="K18" s="5172"/>
      <c r="L18" s="5182" t="s">
        <v>64</v>
      </c>
      <c r="M18" s="5181" t="s">
        <v>125</v>
      </c>
      <c r="N18" s="5181" t="s">
        <v>84</v>
      </c>
      <c r="O18" s="5184">
        <f>SUM(I18:I19)</f>
        <v>5400000</v>
      </c>
      <c r="P18" s="5184">
        <f>SUM(T18:AE19)</f>
        <v>0</v>
      </c>
      <c r="Q18" s="5185">
        <f>P18/O18</f>
        <v>0</v>
      </c>
      <c r="R18" s="5184">
        <f>+O18-P18</f>
        <v>5400000</v>
      </c>
      <c r="S18" s="5185">
        <f>+R18/O18</f>
        <v>1</v>
      </c>
      <c r="T18" s="105"/>
      <c r="U18" s="105"/>
      <c r="V18" s="105"/>
      <c r="W18" s="105"/>
      <c r="X18" s="105"/>
      <c r="Y18" s="105"/>
      <c r="Z18" s="105"/>
      <c r="AA18" s="105"/>
      <c r="AB18" s="105"/>
      <c r="AC18" s="105"/>
      <c r="AD18" s="105"/>
      <c r="AE18" s="105"/>
      <c r="AF18" s="5186">
        <v>4</v>
      </c>
      <c r="AG18" s="5186">
        <f>SUM(AK18:AV19)</f>
        <v>0</v>
      </c>
      <c r="AH18" s="5186">
        <f>+AF18-AG18</f>
        <v>4</v>
      </c>
      <c r="AI18" s="5185">
        <f>AG18/AF18</f>
        <v>0</v>
      </c>
      <c r="AJ18" s="5185">
        <f>100%-AI18</f>
        <v>1</v>
      </c>
      <c r="AK18" s="5186"/>
      <c r="AL18" s="5186"/>
      <c r="AM18" s="5186"/>
      <c r="AN18" s="5186"/>
      <c r="AO18" s="5186"/>
      <c r="AP18" s="5186"/>
      <c r="AQ18" s="5186"/>
      <c r="AR18" s="5186"/>
      <c r="AS18" s="5186"/>
      <c r="AT18" s="5186"/>
      <c r="AU18" s="5186"/>
      <c r="AV18" s="5186"/>
      <c r="AW18" s="5187">
        <v>44621</v>
      </c>
      <c r="AX18" s="5187">
        <v>44865</v>
      </c>
      <c r="AY18" s="5188" t="s">
        <v>126</v>
      </c>
      <c r="AZ18" s="5187" t="s">
        <v>68</v>
      </c>
    </row>
    <row r="19" spans="1:52" ht="57" customHeight="1">
      <c r="A19" s="5179"/>
      <c r="B19" s="5180"/>
      <c r="C19" s="5181"/>
      <c r="D19" s="5181"/>
      <c r="E19" s="5171"/>
      <c r="F19" s="5182"/>
      <c r="G19" s="5182"/>
      <c r="H19" s="100" t="s">
        <v>127</v>
      </c>
      <c r="I19" s="101">
        <v>1600000</v>
      </c>
      <c r="J19" s="5183"/>
      <c r="K19" s="5172"/>
      <c r="L19" s="5182"/>
      <c r="M19" s="5181"/>
      <c r="N19" s="5181"/>
      <c r="O19" s="5184"/>
      <c r="P19" s="5184"/>
      <c r="Q19" s="5185"/>
      <c r="R19" s="5184"/>
      <c r="S19" s="5185"/>
      <c r="T19" s="107"/>
      <c r="U19" s="107"/>
      <c r="V19" s="107"/>
      <c r="W19" s="107"/>
      <c r="X19" s="107"/>
      <c r="Y19" s="107"/>
      <c r="Z19" s="107"/>
      <c r="AA19" s="107"/>
      <c r="AB19" s="107"/>
      <c r="AC19" s="107"/>
      <c r="AD19" s="107"/>
      <c r="AE19" s="107"/>
      <c r="AF19" s="5186"/>
      <c r="AG19" s="5186"/>
      <c r="AH19" s="5186"/>
      <c r="AI19" s="5185"/>
      <c r="AJ19" s="5185"/>
      <c r="AK19" s="5186"/>
      <c r="AL19" s="5186"/>
      <c r="AM19" s="5186"/>
      <c r="AN19" s="5186"/>
      <c r="AO19" s="5186"/>
      <c r="AP19" s="5186"/>
      <c r="AQ19" s="5186"/>
      <c r="AR19" s="5186"/>
      <c r="AS19" s="5186"/>
      <c r="AT19" s="5186"/>
      <c r="AU19" s="5186"/>
      <c r="AV19" s="5186"/>
      <c r="AW19" s="5187"/>
      <c r="AX19" s="5187"/>
      <c r="AY19" s="5188"/>
      <c r="AZ19" s="5187"/>
    </row>
    <row r="20" spans="1:52" ht="33.75" customHeight="1">
      <c r="A20" s="5179"/>
      <c r="B20" s="5180" t="s">
        <v>128</v>
      </c>
      <c r="C20" s="5181" t="s">
        <v>129</v>
      </c>
      <c r="D20" s="5181" t="s">
        <v>130</v>
      </c>
      <c r="E20" s="5171" t="s">
        <v>131</v>
      </c>
      <c r="F20" s="5182" t="s">
        <v>132</v>
      </c>
      <c r="G20" s="5182" t="s">
        <v>133</v>
      </c>
      <c r="H20" s="100" t="s">
        <v>134</v>
      </c>
      <c r="I20" s="101">
        <v>1500000</v>
      </c>
      <c r="J20" s="5183" t="s">
        <v>135</v>
      </c>
      <c r="K20" s="5172"/>
      <c r="L20" s="5182" t="s">
        <v>64</v>
      </c>
      <c r="M20" s="5181" t="s">
        <v>65</v>
      </c>
      <c r="N20" s="5181" t="s">
        <v>136</v>
      </c>
      <c r="O20" s="5184">
        <f>SUM(I20:I22)</f>
        <v>4700000</v>
      </c>
      <c r="P20" s="5184">
        <f>SUM(T20:AE22)</f>
        <v>0</v>
      </c>
      <c r="Q20" s="5185">
        <f>+P20/O20</f>
        <v>0</v>
      </c>
      <c r="R20" s="5184">
        <f>+O20-P20</f>
        <v>4700000</v>
      </c>
      <c r="S20" s="5185">
        <f>+R20/O20</f>
        <v>1</v>
      </c>
      <c r="T20" s="105"/>
      <c r="U20" s="105"/>
      <c r="V20" s="105"/>
      <c r="W20" s="105"/>
      <c r="X20" s="105"/>
      <c r="Y20" s="105"/>
      <c r="Z20" s="105"/>
      <c r="AA20" s="105"/>
      <c r="AB20" s="105"/>
      <c r="AC20" s="105"/>
      <c r="AD20" s="105"/>
      <c r="AE20" s="105"/>
      <c r="AF20" s="5186">
        <v>2</v>
      </c>
      <c r="AG20" s="5186">
        <f>SUM(AK20:AV22)</f>
        <v>0</v>
      </c>
      <c r="AH20" s="5186">
        <f>+AF20-AG20</f>
        <v>2</v>
      </c>
      <c r="AI20" s="5185">
        <f>+AG20/AF20</f>
        <v>0</v>
      </c>
      <c r="AJ20" s="5185">
        <f>100%-AI20</f>
        <v>1</v>
      </c>
      <c r="AK20" s="5186"/>
      <c r="AL20" s="5186"/>
      <c r="AM20" s="5186"/>
      <c r="AN20" s="5186"/>
      <c r="AO20" s="5186"/>
      <c r="AP20" s="5186"/>
      <c r="AQ20" s="5186"/>
      <c r="AR20" s="5186"/>
      <c r="AS20" s="5186"/>
      <c r="AT20" s="5186"/>
      <c r="AU20" s="5186"/>
      <c r="AV20" s="5186"/>
      <c r="AW20" s="5187">
        <v>44621</v>
      </c>
      <c r="AX20" s="5189">
        <v>44865</v>
      </c>
      <c r="AY20" s="5190" t="s">
        <v>137</v>
      </c>
      <c r="AZ20" s="5189" t="s">
        <v>138</v>
      </c>
    </row>
    <row r="21" spans="1:52" ht="33.75" customHeight="1">
      <c r="A21" s="5179"/>
      <c r="B21" s="5180"/>
      <c r="C21" s="5181"/>
      <c r="D21" s="5181"/>
      <c r="E21" s="5171"/>
      <c r="F21" s="5182"/>
      <c r="G21" s="5182"/>
      <c r="H21" s="100" t="s">
        <v>127</v>
      </c>
      <c r="I21" s="101">
        <v>1400000</v>
      </c>
      <c r="J21" s="5183"/>
      <c r="K21" s="5172"/>
      <c r="L21" s="5182"/>
      <c r="M21" s="5181"/>
      <c r="N21" s="5181"/>
      <c r="O21" s="5184"/>
      <c r="P21" s="5184"/>
      <c r="Q21" s="5185"/>
      <c r="R21" s="5184"/>
      <c r="S21" s="5185"/>
      <c r="T21" s="105"/>
      <c r="U21" s="105"/>
      <c r="V21" s="105"/>
      <c r="W21" s="105"/>
      <c r="X21" s="105"/>
      <c r="Y21" s="105"/>
      <c r="Z21" s="105"/>
      <c r="AA21" s="105"/>
      <c r="AB21" s="105"/>
      <c r="AC21" s="105"/>
      <c r="AD21" s="105"/>
      <c r="AE21" s="105"/>
      <c r="AF21" s="5186"/>
      <c r="AG21" s="5186"/>
      <c r="AH21" s="5186"/>
      <c r="AI21" s="5185"/>
      <c r="AJ21" s="5185"/>
      <c r="AK21" s="5186"/>
      <c r="AL21" s="5186"/>
      <c r="AM21" s="5186"/>
      <c r="AN21" s="5186"/>
      <c r="AO21" s="5186"/>
      <c r="AP21" s="5186"/>
      <c r="AQ21" s="5186"/>
      <c r="AR21" s="5186"/>
      <c r="AS21" s="5186"/>
      <c r="AT21" s="5186"/>
      <c r="AU21" s="5186"/>
      <c r="AV21" s="5186"/>
      <c r="AW21" s="5187"/>
      <c r="AX21" s="5189"/>
      <c r="AY21" s="5190"/>
      <c r="AZ21" s="5189"/>
    </row>
    <row r="22" spans="1:52" ht="81.75" customHeight="1">
      <c r="A22" s="5179"/>
      <c r="B22" s="5180"/>
      <c r="C22" s="5181"/>
      <c r="D22" s="5181"/>
      <c r="E22" s="5171"/>
      <c r="F22" s="5182"/>
      <c r="G22" s="5182"/>
      <c r="H22" s="110" t="s">
        <v>139</v>
      </c>
      <c r="I22" s="101">
        <v>1800000</v>
      </c>
      <c r="J22" s="5183"/>
      <c r="K22" s="5172"/>
      <c r="L22" s="5182"/>
      <c r="M22" s="5181"/>
      <c r="N22" s="5181"/>
      <c r="O22" s="5184"/>
      <c r="P22" s="5184">
        <f>SUM(T22:AE22)</f>
        <v>0</v>
      </c>
      <c r="Q22" s="5185">
        <f>P22/O20</f>
        <v>0</v>
      </c>
      <c r="R22" s="5184"/>
      <c r="S22" s="5185"/>
      <c r="T22" s="107"/>
      <c r="U22" s="107"/>
      <c r="V22" s="107"/>
      <c r="W22" s="107"/>
      <c r="X22" s="107"/>
      <c r="Y22" s="107"/>
      <c r="Z22" s="107"/>
      <c r="AA22" s="107"/>
      <c r="AB22" s="107"/>
      <c r="AC22" s="107"/>
      <c r="AD22" s="107"/>
      <c r="AE22" s="107"/>
      <c r="AF22" s="5186"/>
      <c r="AG22" s="5186">
        <f>SUM(AK22:AV22)</f>
        <v>0</v>
      </c>
      <c r="AH22" s="5186"/>
      <c r="AI22" s="5185" t="e">
        <f>AG22/AF22</f>
        <v>#DIV/0!</v>
      </c>
      <c r="AJ22" s="5185"/>
      <c r="AK22" s="5186"/>
      <c r="AL22" s="5186"/>
      <c r="AM22" s="5186"/>
      <c r="AN22" s="5186"/>
      <c r="AO22" s="5186"/>
      <c r="AP22" s="5186"/>
      <c r="AQ22" s="5186"/>
      <c r="AR22" s="5186"/>
      <c r="AS22" s="5186"/>
      <c r="AT22" s="5186"/>
      <c r="AU22" s="5186"/>
      <c r="AV22" s="5186"/>
      <c r="AW22" s="5187"/>
      <c r="AX22" s="5189"/>
      <c r="AY22" s="5190"/>
      <c r="AZ22" s="5189"/>
    </row>
    <row r="23" spans="1:52" ht="33.75" customHeight="1">
      <c r="A23" s="5179"/>
      <c r="B23" s="5180" t="s">
        <v>140</v>
      </c>
      <c r="C23" s="5181" t="s">
        <v>141</v>
      </c>
      <c r="D23" s="5181" t="s">
        <v>142</v>
      </c>
      <c r="E23" s="5171" t="s">
        <v>143</v>
      </c>
      <c r="F23" s="5182" t="s">
        <v>144</v>
      </c>
      <c r="G23" s="5182" t="s">
        <v>145</v>
      </c>
      <c r="H23" s="110" t="s">
        <v>139</v>
      </c>
      <c r="I23" s="101">
        <v>2900000</v>
      </c>
      <c r="J23" s="5183" t="s">
        <v>146</v>
      </c>
      <c r="K23" s="5172"/>
      <c r="L23" s="5182" t="s">
        <v>64</v>
      </c>
      <c r="M23" s="5181" t="s">
        <v>65</v>
      </c>
      <c r="N23" s="5181" t="s">
        <v>136</v>
      </c>
      <c r="O23" s="5184">
        <f>SUM(I23:I24)</f>
        <v>9760000</v>
      </c>
      <c r="P23" s="5184">
        <f>SUM(T23:AE24)</f>
        <v>0</v>
      </c>
      <c r="Q23" s="5185">
        <f>+P23/O23</f>
        <v>0</v>
      </c>
      <c r="R23" s="5184">
        <f>+O23-P23</f>
        <v>9760000</v>
      </c>
      <c r="S23" s="5185">
        <f>+R23/O23</f>
        <v>1</v>
      </c>
      <c r="T23" s="105"/>
      <c r="U23" s="105"/>
      <c r="V23" s="105"/>
      <c r="W23" s="105"/>
      <c r="X23" s="105"/>
      <c r="Y23" s="105"/>
      <c r="Z23" s="105"/>
      <c r="AA23" s="105"/>
      <c r="AB23" s="105"/>
      <c r="AC23" s="105"/>
      <c r="AD23" s="105"/>
      <c r="AE23" s="105"/>
      <c r="AF23" s="5186">
        <v>7</v>
      </c>
      <c r="AG23" s="5186">
        <f>SUM(AK23:AV24)</f>
        <v>0</v>
      </c>
      <c r="AH23" s="5186">
        <f>+AF23-AG23</f>
        <v>7</v>
      </c>
      <c r="AI23" s="5185">
        <f>+AG23/AF23</f>
        <v>0</v>
      </c>
      <c r="AJ23" s="5185">
        <f>100%-AI23</f>
        <v>1</v>
      </c>
      <c r="AK23" s="5186"/>
      <c r="AL23" s="5186"/>
      <c r="AM23" s="5186"/>
      <c r="AN23" s="5186"/>
      <c r="AO23" s="5186"/>
      <c r="AP23" s="5186"/>
      <c r="AQ23" s="5186"/>
      <c r="AR23" s="5186"/>
      <c r="AS23" s="5186"/>
      <c r="AT23" s="5186"/>
      <c r="AU23" s="5186"/>
      <c r="AV23" s="5186"/>
      <c r="AW23" s="5189">
        <v>44621</v>
      </c>
      <c r="AX23" s="5189">
        <v>44865</v>
      </c>
      <c r="AY23" s="5190" t="s">
        <v>147</v>
      </c>
      <c r="AZ23" s="5189" t="s">
        <v>68</v>
      </c>
    </row>
    <row r="24" spans="1:52" ht="57" customHeight="1">
      <c r="A24" s="5179"/>
      <c r="B24" s="5180"/>
      <c r="C24" s="5181"/>
      <c r="D24" s="5181"/>
      <c r="E24" s="5171"/>
      <c r="F24" s="5182"/>
      <c r="G24" s="5182"/>
      <c r="H24" s="100" t="s">
        <v>108</v>
      </c>
      <c r="I24" s="101">
        <v>6860000</v>
      </c>
      <c r="J24" s="5183"/>
      <c r="K24" s="5172"/>
      <c r="L24" s="5182"/>
      <c r="M24" s="5181"/>
      <c r="N24" s="5181"/>
      <c r="O24" s="5184"/>
      <c r="P24" s="5184">
        <f>SUM(T24:AE24)</f>
        <v>0</v>
      </c>
      <c r="Q24" s="5185">
        <f>P24/O23</f>
        <v>0</v>
      </c>
      <c r="R24" s="5184"/>
      <c r="S24" s="5185"/>
      <c r="T24" s="107"/>
      <c r="U24" s="107"/>
      <c r="V24" s="107"/>
      <c r="W24" s="107"/>
      <c r="X24" s="107"/>
      <c r="Y24" s="107"/>
      <c r="Z24" s="107"/>
      <c r="AA24" s="107"/>
      <c r="AB24" s="107"/>
      <c r="AC24" s="107"/>
      <c r="AD24" s="107"/>
      <c r="AE24" s="107"/>
      <c r="AF24" s="5186"/>
      <c r="AG24" s="5186">
        <f>SUM(AK24:AV24)</f>
        <v>0</v>
      </c>
      <c r="AH24" s="5186"/>
      <c r="AI24" s="5185" t="e">
        <f>AG24/AF24</f>
        <v>#DIV/0!</v>
      </c>
      <c r="AJ24" s="5185"/>
      <c r="AK24" s="5186"/>
      <c r="AL24" s="5186"/>
      <c r="AM24" s="5186"/>
      <c r="AN24" s="5186"/>
      <c r="AO24" s="5186"/>
      <c r="AP24" s="5186"/>
      <c r="AQ24" s="5186"/>
      <c r="AR24" s="5186"/>
      <c r="AS24" s="5186"/>
      <c r="AT24" s="5186"/>
      <c r="AU24" s="5186"/>
      <c r="AV24" s="5186"/>
      <c r="AW24" s="5189"/>
      <c r="AX24" s="5189"/>
      <c r="AY24" s="5190"/>
      <c r="AZ24" s="5189"/>
    </row>
    <row r="25" spans="1:52" ht="33.75" customHeight="1">
      <c r="A25" s="5179"/>
      <c r="B25" s="5182" t="s">
        <v>148</v>
      </c>
      <c r="C25" s="5191" t="s">
        <v>149</v>
      </c>
      <c r="D25" s="5192" t="s">
        <v>150</v>
      </c>
      <c r="E25" s="5171" t="s">
        <v>151</v>
      </c>
      <c r="F25" s="5180" t="s">
        <v>152</v>
      </c>
      <c r="G25" s="5193" t="s">
        <v>153</v>
      </c>
      <c r="H25" s="112" t="s">
        <v>154</v>
      </c>
      <c r="I25" s="113">
        <v>200000</v>
      </c>
      <c r="J25" s="5183" t="s">
        <v>155</v>
      </c>
      <c r="K25" s="5194"/>
      <c r="L25" s="5193" t="s">
        <v>64</v>
      </c>
      <c r="M25" s="5195" t="s">
        <v>65</v>
      </c>
      <c r="N25" s="5195" t="s">
        <v>136</v>
      </c>
      <c r="O25" s="5196">
        <f>SUM(I25:I26)</f>
        <v>1700000</v>
      </c>
      <c r="P25" s="5196">
        <f>SUM(T25:AE26)</f>
        <v>0</v>
      </c>
      <c r="Q25" s="5197">
        <f>+P25/O25</f>
        <v>0</v>
      </c>
      <c r="R25" s="5196">
        <f>+O25-P25</f>
        <v>1700000</v>
      </c>
      <c r="S25" s="5185">
        <f>+R25/O25</f>
        <v>1</v>
      </c>
      <c r="T25" s="105"/>
      <c r="U25" s="105"/>
      <c r="V25" s="105"/>
      <c r="W25" s="105"/>
      <c r="X25" s="105"/>
      <c r="Y25" s="105"/>
      <c r="Z25" s="105"/>
      <c r="AA25" s="105"/>
      <c r="AB25" s="105"/>
      <c r="AC25" s="105"/>
      <c r="AD25" s="105"/>
      <c r="AE25" s="105"/>
      <c r="AF25" s="5186" t="s">
        <v>156</v>
      </c>
      <c r="AG25" s="5198">
        <f>SUM(AK25:AV26)</f>
        <v>0</v>
      </c>
      <c r="AH25" s="5186" t="e">
        <f>+AF25-AG25</f>
        <v>#VALUE!</v>
      </c>
      <c r="AI25" s="5197" t="e">
        <f>+AG25/AF25</f>
        <v>#VALUE!</v>
      </c>
      <c r="AJ25" s="5185" t="e">
        <f>100%-AI25</f>
        <v>#VALUE!</v>
      </c>
      <c r="AK25" s="5198"/>
      <c r="AL25" s="5198"/>
      <c r="AM25" s="5198"/>
      <c r="AN25" s="5198"/>
      <c r="AO25" s="5198"/>
      <c r="AP25" s="5198"/>
      <c r="AQ25" s="5198"/>
      <c r="AR25" s="5198"/>
      <c r="AS25" s="5198"/>
      <c r="AT25" s="5198"/>
      <c r="AU25" s="5198"/>
      <c r="AV25" s="5198"/>
      <c r="AW25" s="5189">
        <v>44593</v>
      </c>
      <c r="AX25" s="5189">
        <v>44926</v>
      </c>
      <c r="AY25" s="5190" t="s">
        <v>157</v>
      </c>
      <c r="AZ25" s="5189" t="s">
        <v>68</v>
      </c>
    </row>
    <row r="26" spans="1:52" ht="42" customHeight="1">
      <c r="A26" s="5179"/>
      <c r="B26" s="5182"/>
      <c r="C26" s="5191"/>
      <c r="D26" s="5192"/>
      <c r="E26" s="5171"/>
      <c r="F26" s="5180"/>
      <c r="G26" s="5193"/>
      <c r="H26" s="115" t="s">
        <v>158</v>
      </c>
      <c r="I26" s="116">
        <v>1500000</v>
      </c>
      <c r="J26" s="5183"/>
      <c r="K26" s="5194"/>
      <c r="L26" s="5193"/>
      <c r="M26" s="5195"/>
      <c r="N26" s="5195"/>
      <c r="O26" s="5196"/>
      <c r="P26" s="5196">
        <f>SUM(T26:AE26)</f>
        <v>0</v>
      </c>
      <c r="Q26" s="5197">
        <f>P26/O25</f>
        <v>0</v>
      </c>
      <c r="R26" s="5196"/>
      <c r="S26" s="5185"/>
      <c r="T26" s="107"/>
      <c r="U26" s="107"/>
      <c r="V26" s="107"/>
      <c r="W26" s="107"/>
      <c r="X26" s="107"/>
      <c r="Y26" s="107"/>
      <c r="Z26" s="107"/>
      <c r="AA26" s="107"/>
      <c r="AB26" s="107"/>
      <c r="AC26" s="107"/>
      <c r="AD26" s="107"/>
      <c r="AE26" s="107"/>
      <c r="AF26" s="5186"/>
      <c r="AG26" s="5198">
        <f>SUM(AK26:AV26)</f>
        <v>0</v>
      </c>
      <c r="AH26" s="5186"/>
      <c r="AI26" s="5197" t="e">
        <f>AG26/AF26</f>
        <v>#DIV/0!</v>
      </c>
      <c r="AJ26" s="5185"/>
      <c r="AK26" s="5198"/>
      <c r="AL26" s="5198"/>
      <c r="AM26" s="5198"/>
      <c r="AN26" s="5198"/>
      <c r="AO26" s="5198"/>
      <c r="AP26" s="5198"/>
      <c r="AQ26" s="5198"/>
      <c r="AR26" s="5198"/>
      <c r="AS26" s="5198"/>
      <c r="AT26" s="5198"/>
      <c r="AU26" s="5198"/>
      <c r="AV26" s="5198"/>
      <c r="AW26" s="5189"/>
      <c r="AX26" s="5189"/>
      <c r="AY26" s="5190"/>
      <c r="AZ26" s="5189"/>
    </row>
    <row r="27" spans="1:52" ht="42" customHeight="1">
      <c r="A27" s="5179"/>
      <c r="B27" s="5182"/>
      <c r="C27" s="98" t="s">
        <v>159</v>
      </c>
      <c r="D27" s="111" t="s">
        <v>160</v>
      </c>
      <c r="E27" s="5171"/>
      <c r="F27" s="5180"/>
      <c r="G27" s="99" t="s">
        <v>161</v>
      </c>
      <c r="H27" s="110" t="s">
        <v>162</v>
      </c>
      <c r="I27" s="101">
        <v>8500000</v>
      </c>
      <c r="J27" s="102" t="s">
        <v>163</v>
      </c>
      <c r="K27" s="66"/>
      <c r="L27" s="99" t="s">
        <v>64</v>
      </c>
      <c r="M27" s="98" t="s">
        <v>65</v>
      </c>
      <c r="N27" s="98" t="s">
        <v>136</v>
      </c>
      <c r="O27" s="103">
        <f>SUM(I27)</f>
        <v>8500000</v>
      </c>
      <c r="P27" s="103">
        <f>SUM(T27:AE27)</f>
        <v>0</v>
      </c>
      <c r="Q27" s="104">
        <f>P27/O27</f>
        <v>0</v>
      </c>
      <c r="R27" s="103">
        <f>+O27-P27</f>
        <v>8500000</v>
      </c>
      <c r="S27" s="104">
        <f>+R27/O27</f>
        <v>1</v>
      </c>
      <c r="T27" s="103"/>
      <c r="U27" s="103"/>
      <c r="V27" s="103"/>
      <c r="W27" s="103"/>
      <c r="X27" s="103"/>
      <c r="Y27" s="103"/>
      <c r="Z27" s="103"/>
      <c r="AA27" s="103"/>
      <c r="AB27" s="103"/>
      <c r="AC27" s="103"/>
      <c r="AD27" s="103"/>
      <c r="AE27" s="103"/>
      <c r="AF27" s="106">
        <v>6</v>
      </c>
      <c r="AG27" s="106">
        <f>SUM(AK27:AV27)</f>
        <v>0</v>
      </c>
      <c r="AH27" s="106">
        <f>+AF27-AG27</f>
        <v>6</v>
      </c>
      <c r="AI27" s="104">
        <f>AG27/AF27</f>
        <v>0</v>
      </c>
      <c r="AJ27" s="104">
        <f>100%-AI27</f>
        <v>1</v>
      </c>
      <c r="AK27" s="106"/>
      <c r="AL27" s="106"/>
      <c r="AM27" s="106"/>
      <c r="AN27" s="106"/>
      <c r="AO27" s="106"/>
      <c r="AP27" s="106"/>
      <c r="AQ27" s="106"/>
      <c r="AR27" s="106"/>
      <c r="AS27" s="106"/>
      <c r="AT27" s="106"/>
      <c r="AU27" s="106"/>
      <c r="AV27" s="106"/>
      <c r="AW27" s="108">
        <v>44593</v>
      </c>
      <c r="AX27" s="108">
        <v>44865</v>
      </c>
      <c r="AY27" s="109" t="s">
        <v>157</v>
      </c>
      <c r="AZ27" s="108" t="s">
        <v>68</v>
      </c>
    </row>
    <row r="28" spans="1:52" ht="42" customHeight="1">
      <c r="A28" s="5179"/>
      <c r="B28" s="5182"/>
      <c r="C28" s="5182" t="s">
        <v>164</v>
      </c>
      <c r="D28" s="5182" t="s">
        <v>165</v>
      </c>
      <c r="E28" s="5171" t="s">
        <v>166</v>
      </c>
      <c r="F28" s="5182" t="s">
        <v>167</v>
      </c>
      <c r="G28" s="5182" t="s">
        <v>168</v>
      </c>
      <c r="H28" s="99" t="s">
        <v>169</v>
      </c>
      <c r="I28" s="117">
        <v>8000000</v>
      </c>
      <c r="J28" s="5182" t="s">
        <v>170</v>
      </c>
      <c r="K28" s="5182"/>
      <c r="L28" s="5182" t="s">
        <v>64</v>
      </c>
      <c r="M28" s="5182" t="s">
        <v>65</v>
      </c>
      <c r="N28" s="5182" t="s">
        <v>136</v>
      </c>
      <c r="O28" s="5199">
        <f>+I28+I29+I30</f>
        <v>14000000</v>
      </c>
      <c r="P28" s="118"/>
      <c r="Q28" s="5200"/>
      <c r="R28" s="5201">
        <f>+O28-P28</f>
        <v>14000000</v>
      </c>
      <c r="S28" s="5200"/>
      <c r="T28" s="119"/>
      <c r="U28" s="119"/>
      <c r="V28" s="119"/>
      <c r="W28" s="119"/>
      <c r="X28" s="119"/>
      <c r="Y28" s="119"/>
      <c r="Z28" s="119"/>
      <c r="AA28" s="119"/>
      <c r="AB28" s="119"/>
      <c r="AC28" s="119"/>
      <c r="AD28" s="119"/>
      <c r="AE28" s="119"/>
      <c r="AF28" s="5186" t="s">
        <v>156</v>
      </c>
      <c r="AG28" s="120"/>
      <c r="AH28" s="120"/>
      <c r="AI28" s="121"/>
      <c r="AJ28" s="121"/>
      <c r="AK28" s="120"/>
      <c r="AL28" s="120"/>
      <c r="AM28" s="120"/>
      <c r="AN28" s="120"/>
      <c r="AO28" s="120"/>
      <c r="AP28" s="120"/>
      <c r="AQ28" s="120"/>
      <c r="AR28" s="120"/>
      <c r="AS28" s="120"/>
      <c r="AT28" s="120"/>
      <c r="AU28" s="120"/>
      <c r="AV28" s="120"/>
      <c r="AW28" s="5189">
        <v>44593</v>
      </c>
      <c r="AX28" s="5189">
        <v>44865</v>
      </c>
      <c r="AY28" s="5190" t="s">
        <v>157</v>
      </c>
      <c r="AZ28" s="5189"/>
    </row>
    <row r="29" spans="1:52" ht="42" customHeight="1">
      <c r="A29" s="5179"/>
      <c r="B29" s="5182"/>
      <c r="C29" s="5182"/>
      <c r="D29" s="5182"/>
      <c r="E29" s="5171"/>
      <c r="F29" s="5182"/>
      <c r="G29" s="5182"/>
      <c r="H29" s="99" t="s">
        <v>171</v>
      </c>
      <c r="I29" s="117">
        <v>2000000</v>
      </c>
      <c r="J29" s="5182"/>
      <c r="K29" s="5182"/>
      <c r="L29" s="5182"/>
      <c r="M29" s="5182"/>
      <c r="N29" s="5182"/>
      <c r="O29" s="5199"/>
      <c r="P29" s="118"/>
      <c r="Q29" s="5200"/>
      <c r="R29" s="5201"/>
      <c r="S29" s="5200"/>
      <c r="T29" s="119"/>
      <c r="U29" s="119"/>
      <c r="V29" s="119"/>
      <c r="W29" s="119"/>
      <c r="X29" s="119"/>
      <c r="Y29" s="119"/>
      <c r="Z29" s="119"/>
      <c r="AA29" s="119"/>
      <c r="AB29" s="119"/>
      <c r="AC29" s="119"/>
      <c r="AD29" s="119"/>
      <c r="AE29" s="119"/>
      <c r="AF29" s="5186"/>
      <c r="AG29" s="120"/>
      <c r="AH29" s="120"/>
      <c r="AI29" s="121"/>
      <c r="AJ29" s="121"/>
      <c r="AK29" s="120"/>
      <c r="AL29" s="120"/>
      <c r="AM29" s="120"/>
      <c r="AN29" s="120"/>
      <c r="AO29" s="120"/>
      <c r="AP29" s="120"/>
      <c r="AQ29" s="120"/>
      <c r="AR29" s="120"/>
      <c r="AS29" s="120"/>
      <c r="AT29" s="120"/>
      <c r="AU29" s="120"/>
      <c r="AV29" s="120"/>
      <c r="AW29" s="5189"/>
      <c r="AX29" s="5189"/>
      <c r="AY29" s="5190"/>
      <c r="AZ29" s="5189"/>
    </row>
    <row r="30" spans="1:52" ht="42" customHeight="1">
      <c r="A30" s="5179"/>
      <c r="B30" s="5182"/>
      <c r="C30" s="5182"/>
      <c r="D30" s="5182"/>
      <c r="E30" s="5171"/>
      <c r="F30" s="5182"/>
      <c r="G30" s="5182"/>
      <c r="H30" s="99" t="s">
        <v>172</v>
      </c>
      <c r="I30" s="117">
        <v>4000000</v>
      </c>
      <c r="J30" s="5182"/>
      <c r="K30" s="5182"/>
      <c r="L30" s="5182"/>
      <c r="M30" s="5182"/>
      <c r="N30" s="5182"/>
      <c r="O30" s="5199"/>
      <c r="P30" s="118"/>
      <c r="Q30" s="5200"/>
      <c r="R30" s="5201"/>
      <c r="S30" s="5200"/>
      <c r="T30" s="119"/>
      <c r="U30" s="119"/>
      <c r="V30" s="119"/>
      <c r="W30" s="119"/>
      <c r="X30" s="119"/>
      <c r="Y30" s="119"/>
      <c r="Z30" s="119"/>
      <c r="AA30" s="119"/>
      <c r="AB30" s="119"/>
      <c r="AC30" s="119"/>
      <c r="AD30" s="119"/>
      <c r="AE30" s="119"/>
      <c r="AF30" s="5186"/>
      <c r="AG30" s="120"/>
      <c r="AH30" s="120"/>
      <c r="AI30" s="121"/>
      <c r="AJ30" s="121"/>
      <c r="AK30" s="120"/>
      <c r="AL30" s="120"/>
      <c r="AM30" s="120"/>
      <c r="AN30" s="120"/>
      <c r="AO30" s="120"/>
      <c r="AP30" s="120"/>
      <c r="AQ30" s="120"/>
      <c r="AR30" s="120"/>
      <c r="AS30" s="120"/>
      <c r="AT30" s="120"/>
      <c r="AU30" s="120"/>
      <c r="AV30" s="120"/>
      <c r="AW30" s="5189"/>
      <c r="AX30" s="5189"/>
      <c r="AY30" s="5190"/>
      <c r="AZ30" s="5189"/>
    </row>
    <row r="31" spans="1:52" ht="33.75" customHeight="1">
      <c r="A31" s="5179"/>
      <c r="B31" s="5180" t="s">
        <v>173</v>
      </c>
      <c r="C31" s="5181" t="s">
        <v>174</v>
      </c>
      <c r="D31" s="5181" t="s">
        <v>175</v>
      </c>
      <c r="E31" s="5171" t="s">
        <v>176</v>
      </c>
      <c r="F31" s="5182" t="s">
        <v>177</v>
      </c>
      <c r="G31" s="5182" t="s">
        <v>178</v>
      </c>
      <c r="H31" s="110" t="s">
        <v>162</v>
      </c>
      <c r="I31" s="101">
        <v>2000000</v>
      </c>
      <c r="J31" s="5183" t="s">
        <v>170</v>
      </c>
      <c r="K31" s="5172"/>
      <c r="L31" s="5182" t="s">
        <v>64</v>
      </c>
      <c r="M31" s="5181" t="s">
        <v>65</v>
      </c>
      <c r="N31" s="5181" t="s">
        <v>136</v>
      </c>
      <c r="O31" s="5184">
        <f>SUM(I31:I32)</f>
        <v>6000000</v>
      </c>
      <c r="P31" s="5184">
        <f>SUM(T31:AE32)</f>
        <v>0</v>
      </c>
      <c r="Q31" s="5185">
        <f>+P31/O31</f>
        <v>0</v>
      </c>
      <c r="R31" s="5184">
        <f>+O31-P31</f>
        <v>6000000</v>
      </c>
      <c r="S31" s="5185">
        <f>+R31/O31</f>
        <v>1</v>
      </c>
      <c r="T31" s="105"/>
      <c r="U31" s="105"/>
      <c r="V31" s="105"/>
      <c r="W31" s="105"/>
      <c r="X31" s="105"/>
      <c r="Y31" s="105"/>
      <c r="Z31" s="105"/>
      <c r="AA31" s="105"/>
      <c r="AB31" s="105"/>
      <c r="AC31" s="105"/>
      <c r="AD31" s="105"/>
      <c r="AE31" s="105"/>
      <c r="AF31" s="5186">
        <v>700</v>
      </c>
      <c r="AG31" s="5186">
        <f>SUM(AK31:AV32)</f>
        <v>0</v>
      </c>
      <c r="AH31" s="5186">
        <f>+AF31-AG31</f>
        <v>700</v>
      </c>
      <c r="AI31" s="5185">
        <f>+AG31/AF31</f>
        <v>0</v>
      </c>
      <c r="AJ31" s="5185">
        <v>1</v>
      </c>
      <c r="AK31" s="5186"/>
      <c r="AL31" s="5186"/>
      <c r="AM31" s="5186"/>
      <c r="AN31" s="5186"/>
      <c r="AO31" s="5186"/>
      <c r="AP31" s="5186"/>
      <c r="AQ31" s="5186"/>
      <c r="AR31" s="5186"/>
      <c r="AS31" s="5186"/>
      <c r="AT31" s="5186"/>
      <c r="AU31" s="5186"/>
      <c r="AV31" s="5186"/>
      <c r="AW31" s="5189">
        <v>44593</v>
      </c>
      <c r="AX31" s="5189">
        <v>44895</v>
      </c>
      <c r="AY31" s="5190" t="s">
        <v>179</v>
      </c>
      <c r="AZ31" s="5189" t="s">
        <v>68</v>
      </c>
    </row>
    <row r="32" spans="1:52" ht="58.5" customHeight="1">
      <c r="A32" s="5179"/>
      <c r="B32" s="5180"/>
      <c r="C32" s="5181"/>
      <c r="D32" s="5181"/>
      <c r="E32" s="5171"/>
      <c r="F32" s="5182"/>
      <c r="G32" s="5182"/>
      <c r="H32" s="100" t="s">
        <v>154</v>
      </c>
      <c r="I32" s="101">
        <v>4000000</v>
      </c>
      <c r="J32" s="5183"/>
      <c r="K32" s="5172"/>
      <c r="L32" s="5182"/>
      <c r="M32" s="5181"/>
      <c r="N32" s="5181"/>
      <c r="O32" s="5184"/>
      <c r="P32" s="5184">
        <f>SUM(T32:AE32)</f>
        <v>0</v>
      </c>
      <c r="Q32" s="5185">
        <f>P32/O31</f>
        <v>0</v>
      </c>
      <c r="R32" s="5184"/>
      <c r="S32" s="5185"/>
      <c r="T32" s="107"/>
      <c r="U32" s="107"/>
      <c r="V32" s="107"/>
      <c r="W32" s="107"/>
      <c r="X32" s="107"/>
      <c r="Y32" s="107"/>
      <c r="Z32" s="107"/>
      <c r="AA32" s="107"/>
      <c r="AB32" s="107"/>
      <c r="AC32" s="107"/>
      <c r="AD32" s="107"/>
      <c r="AE32" s="107"/>
      <c r="AF32" s="5186"/>
      <c r="AG32" s="5186">
        <f>SUM(AK32:AV32)</f>
        <v>0</v>
      </c>
      <c r="AH32" s="5186"/>
      <c r="AI32" s="5185" t="e">
        <f>AG32/AF32</f>
        <v>#DIV/0!</v>
      </c>
      <c r="AJ32" s="5185"/>
      <c r="AK32" s="5186"/>
      <c r="AL32" s="5186"/>
      <c r="AM32" s="5186"/>
      <c r="AN32" s="5186"/>
      <c r="AO32" s="5186"/>
      <c r="AP32" s="5186"/>
      <c r="AQ32" s="5186"/>
      <c r="AR32" s="5186"/>
      <c r="AS32" s="5186"/>
      <c r="AT32" s="5186"/>
      <c r="AU32" s="5186"/>
      <c r="AV32" s="5186"/>
      <c r="AW32" s="5189"/>
      <c r="AX32" s="5189"/>
      <c r="AY32" s="5190"/>
      <c r="AZ32" s="5189"/>
    </row>
    <row r="33" spans="1:53" ht="33.75" customHeight="1">
      <c r="A33" s="5179"/>
      <c r="B33" s="5180" t="s">
        <v>180</v>
      </c>
      <c r="C33" s="5202" t="s">
        <v>181</v>
      </c>
      <c r="D33" s="5202" t="s">
        <v>182</v>
      </c>
      <c r="E33" s="5160" t="s">
        <v>183</v>
      </c>
      <c r="F33" s="5202" t="s">
        <v>184</v>
      </c>
      <c r="G33" s="5202" t="s">
        <v>185</v>
      </c>
      <c r="H33" s="110" t="s">
        <v>162</v>
      </c>
      <c r="I33" s="101">
        <v>200000</v>
      </c>
      <c r="J33" s="5203" t="s">
        <v>186</v>
      </c>
      <c r="K33" s="5161"/>
      <c r="L33" s="5202" t="s">
        <v>64</v>
      </c>
      <c r="M33" s="5204" t="s">
        <v>187</v>
      </c>
      <c r="N33" s="5204" t="s">
        <v>188</v>
      </c>
      <c r="O33" s="5205">
        <f>SUM(I33:I35)</f>
        <v>950000</v>
      </c>
      <c r="P33" s="5205">
        <f>SUM(T33:AE35)</f>
        <v>0</v>
      </c>
      <c r="Q33" s="5206">
        <f>+P33/O33</f>
        <v>0</v>
      </c>
      <c r="R33" s="5205">
        <f>+O33-P33</f>
        <v>950000</v>
      </c>
      <c r="S33" s="5206">
        <f>+R33/O33</f>
        <v>1</v>
      </c>
      <c r="T33" s="105"/>
      <c r="U33" s="105"/>
      <c r="V33" s="105"/>
      <c r="W33" s="105"/>
      <c r="X33" s="105"/>
      <c r="Y33" s="105"/>
      <c r="Z33" s="105"/>
      <c r="AA33" s="105"/>
      <c r="AB33" s="105"/>
      <c r="AC33" s="105"/>
      <c r="AD33" s="105"/>
      <c r="AE33" s="105"/>
      <c r="AF33" s="5207">
        <v>1</v>
      </c>
      <c r="AG33" s="5207">
        <f>SUM(AK33:AV35)</f>
        <v>0</v>
      </c>
      <c r="AH33" s="5207">
        <f>+AF33-AG33</f>
        <v>1</v>
      </c>
      <c r="AI33" s="5206">
        <f>+AG33/AF33</f>
        <v>0</v>
      </c>
      <c r="AJ33" s="5206">
        <v>1</v>
      </c>
      <c r="AK33" s="5207"/>
      <c r="AL33" s="5207"/>
      <c r="AM33" s="5207"/>
      <c r="AN33" s="5207"/>
      <c r="AO33" s="5207"/>
      <c r="AP33" s="5207"/>
      <c r="AQ33" s="5207"/>
      <c r="AR33" s="5207"/>
      <c r="AS33" s="5207"/>
      <c r="AT33" s="5207"/>
      <c r="AU33" s="5207"/>
      <c r="AV33" s="5207"/>
      <c r="AW33" s="5208">
        <v>44562</v>
      </c>
      <c r="AX33" s="5208">
        <v>44865</v>
      </c>
      <c r="AY33" s="5209" t="s">
        <v>189</v>
      </c>
      <c r="AZ33" s="5208" t="s">
        <v>68</v>
      </c>
    </row>
    <row r="34" spans="1:53" ht="33.75" customHeight="1">
      <c r="A34" s="5179"/>
      <c r="B34" s="5180"/>
      <c r="C34" s="5202"/>
      <c r="D34" s="5202"/>
      <c r="E34" s="5160"/>
      <c r="F34" s="5202"/>
      <c r="G34" s="5202"/>
      <c r="H34" s="100" t="s">
        <v>190</v>
      </c>
      <c r="I34" s="101">
        <v>400000</v>
      </c>
      <c r="J34" s="5203"/>
      <c r="K34" s="5161"/>
      <c r="L34" s="5202"/>
      <c r="M34" s="5204"/>
      <c r="N34" s="5204"/>
      <c r="O34" s="5205"/>
      <c r="P34" s="5205"/>
      <c r="Q34" s="5206"/>
      <c r="R34" s="5205"/>
      <c r="S34" s="5206"/>
      <c r="T34" s="107"/>
      <c r="U34" s="107"/>
      <c r="V34" s="107"/>
      <c r="W34" s="107"/>
      <c r="X34" s="107"/>
      <c r="Y34" s="107"/>
      <c r="Z34" s="107"/>
      <c r="AA34" s="107"/>
      <c r="AB34" s="107"/>
      <c r="AC34" s="107"/>
      <c r="AD34" s="107"/>
      <c r="AE34" s="107"/>
      <c r="AF34" s="5207"/>
      <c r="AG34" s="5207"/>
      <c r="AH34" s="5207"/>
      <c r="AI34" s="5206"/>
      <c r="AJ34" s="5206"/>
      <c r="AK34" s="5207"/>
      <c r="AL34" s="5207"/>
      <c r="AM34" s="5207"/>
      <c r="AN34" s="5207"/>
      <c r="AO34" s="5207"/>
      <c r="AP34" s="5207"/>
      <c r="AQ34" s="5207"/>
      <c r="AR34" s="5207"/>
      <c r="AS34" s="5207"/>
      <c r="AT34" s="5207"/>
      <c r="AU34" s="5207"/>
      <c r="AV34" s="5207"/>
      <c r="AW34" s="5208"/>
      <c r="AX34" s="5208"/>
      <c r="AY34" s="5209"/>
      <c r="AZ34" s="5208"/>
    </row>
    <row r="35" spans="1:53" ht="33.75" customHeight="1">
      <c r="A35" s="5179"/>
      <c r="B35" s="5180"/>
      <c r="C35" s="5202"/>
      <c r="D35" s="5202"/>
      <c r="E35" s="5160"/>
      <c r="F35" s="5202"/>
      <c r="G35" s="5202"/>
      <c r="H35" s="100" t="s">
        <v>154</v>
      </c>
      <c r="I35" s="101">
        <v>350000</v>
      </c>
      <c r="J35" s="5203"/>
      <c r="K35" s="5161"/>
      <c r="L35" s="5202"/>
      <c r="M35" s="5204"/>
      <c r="N35" s="5204"/>
      <c r="O35" s="5205"/>
      <c r="P35" s="5205">
        <f>SUM(T35:AE35)</f>
        <v>0</v>
      </c>
      <c r="Q35" s="5206">
        <f>P35/O33</f>
        <v>0</v>
      </c>
      <c r="R35" s="5205"/>
      <c r="S35" s="5206"/>
      <c r="T35" s="107"/>
      <c r="U35" s="107"/>
      <c r="V35" s="107"/>
      <c r="W35" s="107"/>
      <c r="X35" s="107"/>
      <c r="Y35" s="107"/>
      <c r="Z35" s="107"/>
      <c r="AA35" s="107"/>
      <c r="AB35" s="107"/>
      <c r="AC35" s="107"/>
      <c r="AD35" s="107"/>
      <c r="AE35" s="107"/>
      <c r="AF35" s="5207"/>
      <c r="AG35" s="5207">
        <f>SUM(AK35:AV35)</f>
        <v>0</v>
      </c>
      <c r="AH35" s="5207"/>
      <c r="AI35" s="5206" t="e">
        <f>AG35/AF35</f>
        <v>#DIV/0!</v>
      </c>
      <c r="AJ35" s="5206"/>
      <c r="AK35" s="5207"/>
      <c r="AL35" s="5207"/>
      <c r="AM35" s="5207"/>
      <c r="AN35" s="5207"/>
      <c r="AO35" s="5207"/>
      <c r="AP35" s="5207"/>
      <c r="AQ35" s="5207"/>
      <c r="AR35" s="5207"/>
      <c r="AS35" s="5207"/>
      <c r="AT35" s="5207"/>
      <c r="AU35" s="5207"/>
      <c r="AV35" s="5207"/>
      <c r="AW35" s="5208"/>
      <c r="AX35" s="5208"/>
      <c r="AY35" s="5209"/>
      <c r="AZ35" s="5208"/>
    </row>
    <row r="36" spans="1:53" ht="32.25" customHeight="1">
      <c r="A36" s="5179"/>
      <c r="B36" s="122"/>
      <c r="C36" s="123" t="s">
        <v>191</v>
      </c>
      <c r="D36" s="123"/>
      <c r="E36" s="124"/>
      <c r="F36" s="125"/>
      <c r="G36" s="125"/>
      <c r="H36" s="126"/>
      <c r="I36" s="127"/>
      <c r="J36" s="125"/>
      <c r="K36" s="128"/>
      <c r="L36" s="125"/>
      <c r="M36" s="129"/>
      <c r="N36" s="129"/>
      <c r="O36" s="130">
        <f>SUM(O18:O35)</f>
        <v>51010000</v>
      </c>
      <c r="P36" s="131">
        <f>SUM(P18:P35)</f>
        <v>0</v>
      </c>
      <c r="Q36" s="132">
        <f>+P36/O36</f>
        <v>0</v>
      </c>
      <c r="R36" s="127">
        <f>SUM(R18:R35)</f>
        <v>51010000</v>
      </c>
      <c r="S36" s="133">
        <f>SUM(S18:S35)/8</f>
        <v>0.875</v>
      </c>
      <c r="T36" s="134">
        <f t="shared" ref="T36:AH36" si="4">SUM(T18:T35)</f>
        <v>0</v>
      </c>
      <c r="U36" s="135">
        <f t="shared" si="4"/>
        <v>0</v>
      </c>
      <c r="V36" s="135">
        <f t="shared" si="4"/>
        <v>0</v>
      </c>
      <c r="W36" s="135">
        <f t="shared" si="4"/>
        <v>0</v>
      </c>
      <c r="X36" s="135">
        <f t="shared" si="4"/>
        <v>0</v>
      </c>
      <c r="Y36" s="136">
        <f t="shared" si="4"/>
        <v>0</v>
      </c>
      <c r="Z36" s="135">
        <f t="shared" si="4"/>
        <v>0</v>
      </c>
      <c r="AA36" s="135">
        <f t="shared" si="4"/>
        <v>0</v>
      </c>
      <c r="AB36" s="135">
        <f t="shared" si="4"/>
        <v>0</v>
      </c>
      <c r="AC36" s="135">
        <f t="shared" si="4"/>
        <v>0</v>
      </c>
      <c r="AD36" s="135">
        <f t="shared" si="4"/>
        <v>0</v>
      </c>
      <c r="AE36" s="135">
        <f t="shared" si="4"/>
        <v>0</v>
      </c>
      <c r="AF36" s="137">
        <f t="shared" si="4"/>
        <v>720</v>
      </c>
      <c r="AG36" s="138">
        <f t="shared" si="4"/>
        <v>0</v>
      </c>
      <c r="AH36" s="137" t="e">
        <f t="shared" si="4"/>
        <v>#VALUE!</v>
      </c>
      <c r="AI36" s="139">
        <f>+AG36/AF36</f>
        <v>0</v>
      </c>
      <c r="AJ36" s="139" t="e">
        <f>SUM(AJ18:AJ35)/8</f>
        <v>#VALUE!</v>
      </c>
      <c r="AK36" s="140">
        <f t="shared" ref="AK36:AV36" si="5">SUM(AK18:AK35)</f>
        <v>0</v>
      </c>
      <c r="AL36" s="140">
        <f t="shared" si="5"/>
        <v>0</v>
      </c>
      <c r="AM36" s="140">
        <f t="shared" si="5"/>
        <v>0</v>
      </c>
      <c r="AN36" s="140">
        <f t="shared" si="5"/>
        <v>0</v>
      </c>
      <c r="AO36" s="140">
        <f t="shared" si="5"/>
        <v>0</v>
      </c>
      <c r="AP36" s="140">
        <f t="shared" si="5"/>
        <v>0</v>
      </c>
      <c r="AQ36" s="140">
        <f t="shared" si="5"/>
        <v>0</v>
      </c>
      <c r="AR36" s="140">
        <f t="shared" si="5"/>
        <v>0</v>
      </c>
      <c r="AS36" s="140">
        <f t="shared" si="5"/>
        <v>0</v>
      </c>
      <c r="AT36" s="140">
        <f t="shared" si="5"/>
        <v>0</v>
      </c>
      <c r="AU36" s="140">
        <f t="shared" si="5"/>
        <v>0</v>
      </c>
      <c r="AV36" s="140">
        <f t="shared" si="5"/>
        <v>0</v>
      </c>
      <c r="AW36" s="141"/>
      <c r="AX36" s="142"/>
      <c r="AY36" s="143"/>
      <c r="AZ36" s="142"/>
    </row>
    <row r="37" spans="1:53" ht="66" customHeight="1">
      <c r="A37" s="5210" t="s">
        <v>192</v>
      </c>
      <c r="B37" s="5211" t="s">
        <v>193</v>
      </c>
      <c r="C37" s="5212" t="s">
        <v>194</v>
      </c>
      <c r="D37" s="5212" t="s">
        <v>195</v>
      </c>
      <c r="E37" s="5213" t="s">
        <v>196</v>
      </c>
      <c r="F37" s="5212" t="s">
        <v>197</v>
      </c>
      <c r="G37" s="146" t="s">
        <v>198</v>
      </c>
      <c r="H37" s="147" t="s">
        <v>199</v>
      </c>
      <c r="I37" s="148">
        <v>10000000</v>
      </c>
      <c r="J37" s="147" t="s">
        <v>200</v>
      </c>
      <c r="K37" s="149"/>
      <c r="L37" s="146" t="s">
        <v>82</v>
      </c>
      <c r="M37" s="147" t="s">
        <v>65</v>
      </c>
      <c r="N37" s="147" t="s">
        <v>201</v>
      </c>
      <c r="O37" s="150">
        <f>SUM(I37)</f>
        <v>10000000</v>
      </c>
      <c r="P37" s="150">
        <f>SUM(T37:AE37)</f>
        <v>0</v>
      </c>
      <c r="Q37" s="151">
        <f>P37/O37</f>
        <v>0</v>
      </c>
      <c r="R37" s="152">
        <f>+O37-P37</f>
        <v>10000000</v>
      </c>
      <c r="S37" s="153">
        <f>+R37/O37</f>
        <v>1</v>
      </c>
      <c r="T37" s="152"/>
      <c r="U37" s="152"/>
      <c r="V37" s="152"/>
      <c r="W37" s="152"/>
      <c r="X37" s="152"/>
      <c r="Y37" s="152"/>
      <c r="Z37" s="152"/>
      <c r="AA37" s="152"/>
      <c r="AB37" s="152"/>
      <c r="AC37" s="152"/>
      <c r="AD37" s="152"/>
      <c r="AE37" s="152"/>
      <c r="AF37" s="154">
        <v>2</v>
      </c>
      <c r="AG37" s="154">
        <f>SUM(AK37:AV37)</f>
        <v>0</v>
      </c>
      <c r="AH37" s="154">
        <f>+AF37-AG37</f>
        <v>2</v>
      </c>
      <c r="AI37" s="153">
        <f>AG37/AF37</f>
        <v>0</v>
      </c>
      <c r="AJ37" s="153">
        <f>100%-AI37</f>
        <v>1</v>
      </c>
      <c r="AK37" s="155"/>
      <c r="AL37" s="155"/>
      <c r="AM37" s="155"/>
      <c r="AN37" s="155"/>
      <c r="AO37" s="155"/>
      <c r="AP37" s="155"/>
      <c r="AQ37" s="155"/>
      <c r="AR37" s="155"/>
      <c r="AS37" s="155"/>
      <c r="AT37" s="155"/>
      <c r="AU37" s="155"/>
      <c r="AV37" s="155"/>
      <c r="AW37" s="156">
        <v>44622</v>
      </c>
      <c r="AX37" s="156">
        <v>44793</v>
      </c>
      <c r="AY37" s="157" t="s">
        <v>202</v>
      </c>
      <c r="AZ37" s="156" t="s">
        <v>115</v>
      </c>
    </row>
    <row r="38" spans="1:53" ht="70.5" customHeight="1">
      <c r="A38" s="5210"/>
      <c r="B38" s="5211"/>
      <c r="C38" s="5212"/>
      <c r="D38" s="5212"/>
      <c r="E38" s="5213"/>
      <c r="F38" s="5212"/>
      <c r="G38" s="144" t="s">
        <v>203</v>
      </c>
      <c r="H38" s="158" t="s">
        <v>204</v>
      </c>
      <c r="I38" s="159">
        <v>8000000</v>
      </c>
      <c r="J38" s="158" t="s">
        <v>205</v>
      </c>
      <c r="K38" s="66"/>
      <c r="L38" s="144" t="s">
        <v>82</v>
      </c>
      <c r="M38" s="158" t="s">
        <v>65</v>
      </c>
      <c r="N38" s="158" t="s">
        <v>201</v>
      </c>
      <c r="O38" s="152">
        <f>+I38</f>
        <v>8000000</v>
      </c>
      <c r="P38" s="152">
        <f>SUM(T38:AE38)</f>
        <v>0</v>
      </c>
      <c r="Q38" s="153">
        <f>P38/O38</f>
        <v>0</v>
      </c>
      <c r="R38" s="152">
        <f>+O38-P38</f>
        <v>8000000</v>
      </c>
      <c r="S38" s="153">
        <f>+R38/O38</f>
        <v>1</v>
      </c>
      <c r="T38" s="152"/>
      <c r="U38" s="152"/>
      <c r="V38" s="152"/>
      <c r="W38" s="152"/>
      <c r="X38" s="152"/>
      <c r="Y38" s="152"/>
      <c r="Z38" s="152"/>
      <c r="AA38" s="152"/>
      <c r="AB38" s="152"/>
      <c r="AC38" s="152"/>
      <c r="AD38" s="152"/>
      <c r="AE38" s="152"/>
      <c r="AF38" s="154">
        <v>1</v>
      </c>
      <c r="AG38" s="154">
        <f>SUM(AK38:AV38)</f>
        <v>0</v>
      </c>
      <c r="AH38" s="154">
        <f>+AF38-AG38</f>
        <v>1</v>
      </c>
      <c r="AI38" s="153">
        <f>AG38/AF38</f>
        <v>0</v>
      </c>
      <c r="AJ38" s="153">
        <f>100%-AI38</f>
        <v>1</v>
      </c>
      <c r="AK38" s="155"/>
      <c r="AL38" s="155"/>
      <c r="AM38" s="155"/>
      <c r="AN38" s="155"/>
      <c r="AO38" s="155"/>
      <c r="AP38" s="155"/>
      <c r="AQ38" s="155"/>
      <c r="AR38" s="155"/>
      <c r="AS38" s="155"/>
      <c r="AT38" s="155"/>
      <c r="AU38" s="155"/>
      <c r="AV38" s="155"/>
      <c r="AW38" s="156">
        <v>44602</v>
      </c>
      <c r="AX38" s="156">
        <v>44661</v>
      </c>
      <c r="AY38" s="157" t="s">
        <v>206</v>
      </c>
      <c r="AZ38" s="156" t="s">
        <v>115</v>
      </c>
    </row>
    <row r="39" spans="1:53" ht="58.5" customHeight="1">
      <c r="A39" s="5210"/>
      <c r="B39" s="5211"/>
      <c r="C39" s="5212"/>
      <c r="D39" s="5212"/>
      <c r="E39" s="5213"/>
      <c r="F39" s="5212"/>
      <c r="G39" s="144" t="s">
        <v>207</v>
      </c>
      <c r="H39" s="158" t="s">
        <v>199</v>
      </c>
      <c r="I39" s="159">
        <v>15000000</v>
      </c>
      <c r="J39" s="158" t="s">
        <v>208</v>
      </c>
      <c r="K39" s="66"/>
      <c r="L39" s="144" t="s">
        <v>82</v>
      </c>
      <c r="M39" s="158" t="s">
        <v>65</v>
      </c>
      <c r="N39" s="158" t="s">
        <v>201</v>
      </c>
      <c r="O39" s="152">
        <f>+I39</f>
        <v>15000000</v>
      </c>
      <c r="P39" s="152">
        <f>SUM(T39:AE39)</f>
        <v>0</v>
      </c>
      <c r="Q39" s="153">
        <f>P39/O39</f>
        <v>0</v>
      </c>
      <c r="R39" s="152">
        <f>+O39-P39</f>
        <v>15000000</v>
      </c>
      <c r="S39" s="153">
        <f>+R39/O39</f>
        <v>1</v>
      </c>
      <c r="T39" s="152"/>
      <c r="U39" s="152"/>
      <c r="V39" s="152"/>
      <c r="W39" s="152"/>
      <c r="X39" s="152"/>
      <c r="Y39" s="152"/>
      <c r="Z39" s="152"/>
      <c r="AA39" s="152"/>
      <c r="AB39" s="152"/>
      <c r="AC39" s="152"/>
      <c r="AD39" s="152"/>
      <c r="AE39" s="152"/>
      <c r="AF39" s="154">
        <v>1</v>
      </c>
      <c r="AG39" s="154">
        <f>SUM(AK39:AV39)</f>
        <v>0</v>
      </c>
      <c r="AH39" s="154">
        <f>+AF39-AG39</f>
        <v>1</v>
      </c>
      <c r="AI39" s="153">
        <f>AG39/AF39</f>
        <v>0</v>
      </c>
      <c r="AJ39" s="153">
        <f>100%-AI39</f>
        <v>1</v>
      </c>
      <c r="AK39" s="155"/>
      <c r="AL39" s="155"/>
      <c r="AM39" s="155"/>
      <c r="AN39" s="155"/>
      <c r="AO39" s="155"/>
      <c r="AP39" s="155"/>
      <c r="AQ39" s="155"/>
      <c r="AR39" s="155"/>
      <c r="AS39" s="155"/>
      <c r="AT39" s="155"/>
      <c r="AU39" s="155"/>
      <c r="AV39" s="155"/>
      <c r="AW39" s="156">
        <v>44622</v>
      </c>
      <c r="AX39" s="156">
        <v>44793</v>
      </c>
      <c r="AY39" s="157" t="s">
        <v>209</v>
      </c>
      <c r="AZ39" s="156" t="s">
        <v>115</v>
      </c>
      <c r="BA39" s="160"/>
    </row>
    <row r="40" spans="1:53" ht="24.65" customHeight="1">
      <c r="A40" s="5210"/>
      <c r="B40" s="5211"/>
      <c r="C40" s="5212"/>
      <c r="D40" s="5212"/>
      <c r="E40" s="5213"/>
      <c r="F40" s="5212"/>
      <c r="G40" s="5211" t="s">
        <v>210</v>
      </c>
      <c r="H40" s="158" t="s">
        <v>211</v>
      </c>
      <c r="I40" s="34">
        <v>2000000</v>
      </c>
      <c r="J40" s="5214" t="s">
        <v>212</v>
      </c>
      <c r="K40" s="5172"/>
      <c r="L40" s="5211" t="s">
        <v>82</v>
      </c>
      <c r="M40" s="5214" t="s">
        <v>65</v>
      </c>
      <c r="N40" s="5211" t="s">
        <v>201</v>
      </c>
      <c r="O40" s="5215">
        <f>SUM(I40:I41)</f>
        <v>4000000</v>
      </c>
      <c r="P40" s="5215">
        <f>SUM(T40:AE41)</f>
        <v>0</v>
      </c>
      <c r="Q40" s="5216">
        <f>+P40/O40</f>
        <v>0</v>
      </c>
      <c r="R40" s="5215">
        <f>+O40-P40</f>
        <v>4000000</v>
      </c>
      <c r="S40" s="5216">
        <f>+R40/O40</f>
        <v>1</v>
      </c>
      <c r="T40" s="152"/>
      <c r="U40" s="152"/>
      <c r="V40" s="152"/>
      <c r="W40" s="152"/>
      <c r="X40" s="152"/>
      <c r="Y40" s="152"/>
      <c r="Z40" s="152"/>
      <c r="AA40" s="152"/>
      <c r="AB40" s="152"/>
      <c r="AC40" s="152"/>
      <c r="AD40" s="152"/>
      <c r="AE40" s="152"/>
      <c r="AF40" s="5217">
        <v>5</v>
      </c>
      <c r="AG40" s="5217">
        <f>SUM(AK40:AV41)</f>
        <v>0</v>
      </c>
      <c r="AH40" s="5217">
        <f>+AF40-AG40</f>
        <v>5</v>
      </c>
      <c r="AI40" s="5216">
        <f>+AG40/AF40</f>
        <v>0</v>
      </c>
      <c r="AJ40" s="5216">
        <v>1</v>
      </c>
      <c r="AK40" s="5217"/>
      <c r="AL40" s="5217"/>
      <c r="AM40" s="5217"/>
      <c r="AN40" s="5217"/>
      <c r="AO40" s="5217"/>
      <c r="AP40" s="5217"/>
      <c r="AQ40" s="5217"/>
      <c r="AR40" s="5217"/>
      <c r="AS40" s="5217"/>
      <c r="AT40" s="5217"/>
      <c r="AU40" s="5217"/>
      <c r="AV40" s="5217"/>
      <c r="AW40" s="5218">
        <v>44622</v>
      </c>
      <c r="AX40" s="5218">
        <v>44915</v>
      </c>
      <c r="AY40" s="5219" t="s">
        <v>213</v>
      </c>
      <c r="AZ40" s="5218" t="s">
        <v>115</v>
      </c>
    </row>
    <row r="41" spans="1:53" ht="24.65" customHeight="1">
      <c r="A41" s="5210"/>
      <c r="B41" s="5211"/>
      <c r="C41" s="5212"/>
      <c r="D41" s="5212"/>
      <c r="E41" s="5213"/>
      <c r="F41" s="5212"/>
      <c r="G41" s="5211"/>
      <c r="H41" s="158" t="s">
        <v>214</v>
      </c>
      <c r="I41" s="34">
        <v>2000000</v>
      </c>
      <c r="J41" s="5214"/>
      <c r="K41" s="5172"/>
      <c r="L41" s="5211"/>
      <c r="M41" s="5214"/>
      <c r="N41" s="5211"/>
      <c r="O41" s="5215"/>
      <c r="P41" s="5215"/>
      <c r="Q41" s="5216"/>
      <c r="R41" s="5215"/>
      <c r="S41" s="5216"/>
      <c r="T41" s="162"/>
      <c r="U41" s="162"/>
      <c r="V41" s="162"/>
      <c r="W41" s="162"/>
      <c r="X41" s="162"/>
      <c r="Y41" s="162"/>
      <c r="Z41" s="162"/>
      <c r="AA41" s="162"/>
      <c r="AB41" s="162"/>
      <c r="AC41" s="162"/>
      <c r="AD41" s="162"/>
      <c r="AE41" s="162"/>
      <c r="AF41" s="5217"/>
      <c r="AG41" s="5217"/>
      <c r="AH41" s="5217"/>
      <c r="AI41" s="5216"/>
      <c r="AJ41" s="5216"/>
      <c r="AK41" s="5217"/>
      <c r="AL41" s="5217"/>
      <c r="AM41" s="5217"/>
      <c r="AN41" s="5217"/>
      <c r="AO41" s="5217"/>
      <c r="AP41" s="5217"/>
      <c r="AQ41" s="5217"/>
      <c r="AR41" s="5217"/>
      <c r="AS41" s="5217"/>
      <c r="AT41" s="5217"/>
      <c r="AU41" s="5217"/>
      <c r="AV41" s="5217"/>
      <c r="AW41" s="5218"/>
      <c r="AX41" s="5218"/>
      <c r="AY41" s="5219"/>
      <c r="AZ41" s="5218"/>
    </row>
    <row r="42" spans="1:53" s="61" customFormat="1" ht="42" customHeight="1">
      <c r="A42" s="5210"/>
      <c r="B42" s="5211"/>
      <c r="C42" s="5212"/>
      <c r="D42" s="5212"/>
      <c r="E42" s="5213"/>
      <c r="F42" s="5212"/>
      <c r="G42" s="163" t="s">
        <v>215</v>
      </c>
      <c r="H42" s="158" t="s">
        <v>216</v>
      </c>
      <c r="I42" s="164">
        <v>8000000</v>
      </c>
      <c r="J42" s="165" t="s">
        <v>217</v>
      </c>
      <c r="K42" s="166"/>
      <c r="L42" s="166" t="s">
        <v>82</v>
      </c>
      <c r="M42" s="167" t="s">
        <v>65</v>
      </c>
      <c r="N42" s="168" t="s">
        <v>201</v>
      </c>
      <c r="O42" s="169">
        <f>+I42</f>
        <v>8000000</v>
      </c>
      <c r="P42" s="170"/>
      <c r="Q42" s="171"/>
      <c r="R42" s="170">
        <f>+O42-P42</f>
        <v>8000000</v>
      </c>
      <c r="S42" s="172"/>
      <c r="T42" s="173"/>
      <c r="U42" s="174"/>
      <c r="V42" s="174"/>
      <c r="W42" s="174"/>
      <c r="X42" s="174"/>
      <c r="Y42" s="175"/>
      <c r="Z42" s="175"/>
      <c r="AA42" s="175"/>
      <c r="AB42" s="175"/>
      <c r="AC42" s="175"/>
      <c r="AD42" s="175"/>
      <c r="AE42" s="175"/>
      <c r="AF42" s="176">
        <v>3</v>
      </c>
      <c r="AG42" s="176"/>
      <c r="AH42" s="176"/>
      <c r="AI42" s="177"/>
      <c r="AJ42" s="177"/>
      <c r="AK42" s="178"/>
      <c r="AL42" s="178"/>
      <c r="AM42" s="178"/>
      <c r="AN42" s="178"/>
      <c r="AO42" s="178"/>
      <c r="AP42" s="178"/>
      <c r="AQ42" s="178"/>
      <c r="AR42" s="178"/>
      <c r="AS42" s="178"/>
      <c r="AT42" s="178"/>
      <c r="AU42" s="178"/>
      <c r="AV42" s="178"/>
      <c r="AW42" s="179">
        <v>44622</v>
      </c>
      <c r="AX42" s="180">
        <v>44915</v>
      </c>
      <c r="AY42" s="181" t="s">
        <v>218</v>
      </c>
      <c r="AZ42" s="180" t="s">
        <v>115</v>
      </c>
    </row>
    <row r="43" spans="1:53" s="61" customFormat="1" ht="40.5" customHeight="1">
      <c r="A43" s="5210"/>
      <c r="B43" s="5211"/>
      <c r="C43" s="182" t="s">
        <v>219</v>
      </c>
      <c r="D43" s="182"/>
      <c r="E43" s="183"/>
      <c r="F43" s="184"/>
      <c r="G43" s="185"/>
      <c r="H43" s="186"/>
      <c r="I43" s="187"/>
      <c r="J43" s="188"/>
      <c r="K43" s="189"/>
      <c r="L43" s="184"/>
      <c r="M43" s="190"/>
      <c r="N43" s="191"/>
      <c r="O43" s="192">
        <f>SUM(O37:P42)</f>
        <v>45000000</v>
      </c>
      <c r="P43" s="193">
        <f>SUM(P37:P41)</f>
        <v>0</v>
      </c>
      <c r="Q43" s="194">
        <f>+P43/O43</f>
        <v>0</v>
      </c>
      <c r="R43" s="195">
        <f>SUM(R37:R41)</f>
        <v>37000000</v>
      </c>
      <c r="S43" s="196">
        <f>+R43/O43</f>
        <v>0.82222222222222219</v>
      </c>
      <c r="T43" s="51">
        <f t="shared" ref="T43:AH43" si="6">SUM(T37:T41)</f>
        <v>0</v>
      </c>
      <c r="U43" s="197">
        <f t="shared" si="6"/>
        <v>0</v>
      </c>
      <c r="V43" s="197">
        <f t="shared" si="6"/>
        <v>0</v>
      </c>
      <c r="W43" s="197">
        <f t="shared" si="6"/>
        <v>0</v>
      </c>
      <c r="X43" s="197">
        <f t="shared" si="6"/>
        <v>0</v>
      </c>
      <c r="Y43" s="198">
        <f t="shared" si="6"/>
        <v>0</v>
      </c>
      <c r="Z43" s="198">
        <f t="shared" si="6"/>
        <v>0</v>
      </c>
      <c r="AA43" s="198">
        <f t="shared" si="6"/>
        <v>0</v>
      </c>
      <c r="AB43" s="198">
        <f t="shared" si="6"/>
        <v>0</v>
      </c>
      <c r="AC43" s="198">
        <f t="shared" si="6"/>
        <v>0</v>
      </c>
      <c r="AD43" s="198">
        <f t="shared" si="6"/>
        <v>0</v>
      </c>
      <c r="AE43" s="198">
        <f t="shared" si="6"/>
        <v>0</v>
      </c>
      <c r="AF43" s="199">
        <f t="shared" si="6"/>
        <v>9</v>
      </c>
      <c r="AG43" s="199">
        <f t="shared" si="6"/>
        <v>0</v>
      </c>
      <c r="AH43" s="199">
        <f t="shared" si="6"/>
        <v>9</v>
      </c>
      <c r="AI43" s="200">
        <f>+AG43/AF43</f>
        <v>0</v>
      </c>
      <c r="AJ43" s="200">
        <f>SUM(AJ37:AJ41)/6</f>
        <v>0.66666666666666663</v>
      </c>
      <c r="AK43" s="201"/>
      <c r="AL43" s="201"/>
      <c r="AM43" s="201"/>
      <c r="AN43" s="201"/>
      <c r="AO43" s="201"/>
      <c r="AP43" s="201"/>
      <c r="AQ43" s="201"/>
      <c r="AR43" s="201"/>
      <c r="AS43" s="201"/>
      <c r="AT43" s="201"/>
      <c r="AU43" s="201"/>
      <c r="AV43" s="201"/>
      <c r="AW43" s="202"/>
      <c r="AX43" s="59"/>
      <c r="AY43" s="60"/>
      <c r="AZ43" s="59"/>
    </row>
    <row r="44" spans="1:53" s="61" customFormat="1" ht="174" customHeight="1">
      <c r="A44" s="5210"/>
      <c r="B44" s="5211" t="s">
        <v>220</v>
      </c>
      <c r="C44" s="5220" t="s">
        <v>221</v>
      </c>
      <c r="D44" s="5221" t="s">
        <v>222</v>
      </c>
      <c r="E44" s="5213" t="s">
        <v>223</v>
      </c>
      <c r="F44" s="5222" t="s">
        <v>224</v>
      </c>
      <c r="G44" s="5222" t="s">
        <v>225</v>
      </c>
      <c r="H44" s="33" t="s">
        <v>226</v>
      </c>
      <c r="I44" s="34">
        <v>4760000</v>
      </c>
      <c r="J44" s="5223" t="s">
        <v>227</v>
      </c>
      <c r="K44" s="5224"/>
      <c r="L44" s="5222" t="s">
        <v>82</v>
      </c>
      <c r="M44" s="5225" t="s">
        <v>65</v>
      </c>
      <c r="N44" s="5222" t="s">
        <v>228</v>
      </c>
      <c r="O44" s="5226">
        <f>SUM(I44:I46)</f>
        <v>6060000</v>
      </c>
      <c r="P44" s="5226">
        <f>SUM(T44:AE46)</f>
        <v>0</v>
      </c>
      <c r="Q44" s="5227">
        <f>P44/O44</f>
        <v>0</v>
      </c>
      <c r="R44" s="5226">
        <f>+O44-P44</f>
        <v>6060000</v>
      </c>
      <c r="S44" s="5227">
        <f>+R44/O44</f>
        <v>1</v>
      </c>
      <c r="T44" s="152"/>
      <c r="U44" s="152"/>
      <c r="V44" s="152"/>
      <c r="W44" s="152"/>
      <c r="X44" s="152"/>
      <c r="Y44" s="152"/>
      <c r="Z44" s="152"/>
      <c r="AA44" s="152"/>
      <c r="AB44" s="152"/>
      <c r="AC44" s="152"/>
      <c r="AD44" s="152"/>
      <c r="AE44" s="152"/>
      <c r="AF44" s="5228">
        <v>1</v>
      </c>
      <c r="AG44" s="5228">
        <f>SUM(AK44:AV46)</f>
        <v>0</v>
      </c>
      <c r="AH44" s="5228">
        <f>+AF44-AG44</f>
        <v>1</v>
      </c>
      <c r="AI44" s="5227">
        <f>AG44/AF44</f>
        <v>0</v>
      </c>
      <c r="AJ44" s="5227">
        <f>100%-AI44</f>
        <v>1</v>
      </c>
      <c r="AK44" s="5228"/>
      <c r="AL44" s="5228"/>
      <c r="AM44" s="5228"/>
      <c r="AN44" s="5228"/>
      <c r="AO44" s="5228"/>
      <c r="AP44" s="5228"/>
      <c r="AQ44" s="5228"/>
      <c r="AR44" s="5228"/>
      <c r="AS44" s="5228"/>
      <c r="AT44" s="5228"/>
      <c r="AU44" s="5228"/>
      <c r="AV44" s="5228"/>
      <c r="AW44" s="5218">
        <v>44746</v>
      </c>
      <c r="AX44" s="5218">
        <v>44841</v>
      </c>
      <c r="AY44" s="5219" t="s">
        <v>229</v>
      </c>
      <c r="AZ44" s="5218"/>
    </row>
    <row r="45" spans="1:53" s="61" customFormat="1" ht="103.15" customHeight="1">
      <c r="A45" s="5210"/>
      <c r="B45" s="5211"/>
      <c r="C45" s="5220"/>
      <c r="D45" s="5221"/>
      <c r="E45" s="5213"/>
      <c r="F45" s="5222"/>
      <c r="G45" s="5222"/>
      <c r="H45" s="33" t="s">
        <v>230</v>
      </c>
      <c r="I45" s="34">
        <v>600000</v>
      </c>
      <c r="J45" s="5223"/>
      <c r="K45" s="5224"/>
      <c r="L45" s="5222"/>
      <c r="M45" s="5225"/>
      <c r="N45" s="5222"/>
      <c r="O45" s="5226"/>
      <c r="P45" s="5226"/>
      <c r="Q45" s="5227"/>
      <c r="R45" s="5226"/>
      <c r="S45" s="5227"/>
      <c r="T45" s="162"/>
      <c r="U45" s="162"/>
      <c r="V45" s="162"/>
      <c r="W45" s="162"/>
      <c r="X45" s="162"/>
      <c r="Y45" s="162"/>
      <c r="Z45" s="162"/>
      <c r="AA45" s="162"/>
      <c r="AB45" s="162"/>
      <c r="AC45" s="162"/>
      <c r="AD45" s="162"/>
      <c r="AE45" s="162"/>
      <c r="AF45" s="5228"/>
      <c r="AG45" s="5228"/>
      <c r="AH45" s="5228"/>
      <c r="AI45" s="5227"/>
      <c r="AJ45" s="5227"/>
      <c r="AK45" s="5228"/>
      <c r="AL45" s="5228"/>
      <c r="AM45" s="5228"/>
      <c r="AN45" s="5228"/>
      <c r="AO45" s="5228"/>
      <c r="AP45" s="5228"/>
      <c r="AQ45" s="5228"/>
      <c r="AR45" s="5228"/>
      <c r="AS45" s="5228"/>
      <c r="AT45" s="5228"/>
      <c r="AU45" s="5228"/>
      <c r="AV45" s="5228"/>
      <c r="AW45" s="5218"/>
      <c r="AX45" s="5218"/>
      <c r="AY45" s="5219"/>
      <c r="AZ45" s="5218"/>
    </row>
    <row r="46" spans="1:53" s="61" customFormat="1" ht="30" customHeight="1">
      <c r="A46" s="5210"/>
      <c r="B46" s="5211"/>
      <c r="C46" s="5220"/>
      <c r="D46" s="5221"/>
      <c r="E46" s="5213"/>
      <c r="F46" s="5222"/>
      <c r="G46" s="5222"/>
      <c r="H46" s="33" t="s">
        <v>231</v>
      </c>
      <c r="I46" s="34">
        <v>700000</v>
      </c>
      <c r="J46" s="5223"/>
      <c r="K46" s="5224"/>
      <c r="L46" s="5222"/>
      <c r="M46" s="5225"/>
      <c r="N46" s="5222"/>
      <c r="O46" s="5226"/>
      <c r="P46" s="5226"/>
      <c r="Q46" s="5227"/>
      <c r="R46" s="5226"/>
      <c r="S46" s="5227"/>
      <c r="T46" s="162"/>
      <c r="U46" s="162"/>
      <c r="V46" s="162"/>
      <c r="W46" s="162"/>
      <c r="X46" s="162"/>
      <c r="Y46" s="162"/>
      <c r="Z46" s="162"/>
      <c r="AA46" s="162"/>
      <c r="AB46" s="162"/>
      <c r="AC46" s="162"/>
      <c r="AD46" s="162"/>
      <c r="AE46" s="162"/>
      <c r="AF46" s="5228"/>
      <c r="AG46" s="5228"/>
      <c r="AH46" s="5228"/>
      <c r="AI46" s="5227"/>
      <c r="AJ46" s="5227"/>
      <c r="AK46" s="5228"/>
      <c r="AL46" s="5228"/>
      <c r="AM46" s="5228"/>
      <c r="AN46" s="5228"/>
      <c r="AO46" s="5228"/>
      <c r="AP46" s="5228"/>
      <c r="AQ46" s="5228"/>
      <c r="AR46" s="5228"/>
      <c r="AS46" s="5228"/>
      <c r="AT46" s="5228"/>
      <c r="AU46" s="5228"/>
      <c r="AV46" s="5228"/>
      <c r="AW46" s="5218"/>
      <c r="AX46" s="5218"/>
      <c r="AY46" s="5219"/>
      <c r="AZ46" s="5218"/>
    </row>
    <row r="47" spans="1:53" s="61" customFormat="1" ht="183.65" customHeight="1">
      <c r="A47" s="5210"/>
      <c r="B47" s="5211"/>
      <c r="C47" s="208" t="s">
        <v>232</v>
      </c>
      <c r="D47" s="209" t="s">
        <v>233</v>
      </c>
      <c r="E47" s="5213"/>
      <c r="F47" s="5222"/>
      <c r="G47" s="210" t="s">
        <v>234</v>
      </c>
      <c r="H47" s="33" t="s">
        <v>235</v>
      </c>
      <c r="I47" s="34">
        <v>13400000</v>
      </c>
      <c r="J47" s="211" t="s">
        <v>236</v>
      </c>
      <c r="K47" s="149"/>
      <c r="L47" s="146"/>
      <c r="M47" s="147" t="s">
        <v>65</v>
      </c>
      <c r="N47" s="146" t="s">
        <v>228</v>
      </c>
      <c r="O47" s="212">
        <f>+I47</f>
        <v>13400000</v>
      </c>
      <c r="P47" s="212"/>
      <c r="Q47" s="151"/>
      <c r="R47" s="213"/>
      <c r="S47" s="151"/>
      <c r="T47" s="162"/>
      <c r="U47" s="162"/>
      <c r="V47" s="162"/>
      <c r="W47" s="162"/>
      <c r="X47" s="162"/>
      <c r="Y47" s="162"/>
      <c r="Z47" s="162"/>
      <c r="AA47" s="162"/>
      <c r="AB47" s="162"/>
      <c r="AC47" s="162"/>
      <c r="AD47" s="162"/>
      <c r="AE47" s="162"/>
      <c r="AF47" s="214">
        <v>1</v>
      </c>
      <c r="AG47" s="214"/>
      <c r="AH47" s="214"/>
      <c r="AI47" s="151"/>
      <c r="AJ47" s="151"/>
      <c r="AK47" s="214"/>
      <c r="AL47" s="214"/>
      <c r="AM47" s="214"/>
      <c r="AN47" s="214"/>
      <c r="AO47" s="214"/>
      <c r="AP47" s="214"/>
      <c r="AQ47" s="214"/>
      <c r="AR47" s="214"/>
      <c r="AS47" s="214"/>
      <c r="AT47" s="214"/>
      <c r="AU47" s="214"/>
      <c r="AV47" s="214"/>
      <c r="AW47" s="215">
        <v>44690</v>
      </c>
      <c r="AX47" s="215">
        <v>44900</v>
      </c>
      <c r="AY47" s="216" t="s">
        <v>237</v>
      </c>
      <c r="AZ47" s="215"/>
    </row>
    <row r="48" spans="1:53" s="61" customFormat="1" ht="104.65" customHeight="1">
      <c r="A48" s="5210"/>
      <c r="B48" s="5211"/>
      <c r="C48" s="217" t="s">
        <v>238</v>
      </c>
      <c r="D48" s="218" t="s">
        <v>239</v>
      </c>
      <c r="E48" s="5213"/>
      <c r="F48" s="5222"/>
      <c r="G48" s="219" t="s">
        <v>240</v>
      </c>
      <c r="H48" s="33" t="s">
        <v>235</v>
      </c>
      <c r="I48" s="37">
        <v>30000000</v>
      </c>
      <c r="J48" s="211" t="s">
        <v>241</v>
      </c>
      <c r="K48" s="220"/>
      <c r="L48" s="218" t="s">
        <v>82</v>
      </c>
      <c r="M48" s="218" t="s">
        <v>65</v>
      </c>
      <c r="N48" s="144" t="s">
        <v>228</v>
      </c>
      <c r="O48" s="152">
        <f>+I48</f>
        <v>30000000</v>
      </c>
      <c r="P48" s="152">
        <f>SUM(T48:AE48)</f>
        <v>0</v>
      </c>
      <c r="Q48" s="221">
        <f>+P48/O48</f>
        <v>0</v>
      </c>
      <c r="R48" s="152">
        <f>+O48-P48</f>
        <v>30000000</v>
      </c>
      <c r="S48" s="221">
        <f>+R48/O48</f>
        <v>1</v>
      </c>
      <c r="T48" s="152"/>
      <c r="U48" s="152"/>
      <c r="V48" s="152"/>
      <c r="W48" s="152"/>
      <c r="X48" s="152"/>
      <c r="Y48" s="152"/>
      <c r="Z48" s="152"/>
      <c r="AA48" s="152"/>
      <c r="AB48" s="152"/>
      <c r="AC48" s="152"/>
      <c r="AD48" s="152"/>
      <c r="AE48" s="152"/>
      <c r="AF48" s="155">
        <v>1</v>
      </c>
      <c r="AG48" s="155">
        <f>SUM(AK48:AV49)</f>
        <v>0</v>
      </c>
      <c r="AH48" s="155">
        <f>+AF48-AG48</f>
        <v>1</v>
      </c>
      <c r="AI48" s="221">
        <f>+AG48/AF48</f>
        <v>0</v>
      </c>
      <c r="AJ48" s="221">
        <f>100%-AI48</f>
        <v>1</v>
      </c>
      <c r="AK48" s="155"/>
      <c r="AL48" s="155"/>
      <c r="AM48" s="155"/>
      <c r="AN48" s="155"/>
      <c r="AO48" s="155"/>
      <c r="AP48" s="155"/>
      <c r="AQ48" s="155"/>
      <c r="AR48" s="155"/>
      <c r="AS48" s="155"/>
      <c r="AT48" s="155"/>
      <c r="AU48" s="155"/>
      <c r="AV48" s="155"/>
      <c r="AW48" s="222">
        <v>44671</v>
      </c>
      <c r="AX48" s="222">
        <v>44887</v>
      </c>
      <c r="AY48" s="223"/>
      <c r="AZ48" s="222"/>
    </row>
    <row r="49" spans="1:52" s="61" customFormat="1" ht="92.25" customHeight="1">
      <c r="A49" s="5210"/>
      <c r="B49" s="5211"/>
      <c r="C49" s="224" t="s">
        <v>242</v>
      </c>
      <c r="D49" s="224" t="s">
        <v>243</v>
      </c>
      <c r="E49" s="5213"/>
      <c r="F49" s="5222"/>
      <c r="G49" s="219" t="s">
        <v>244</v>
      </c>
      <c r="H49" s="33"/>
      <c r="I49" s="225"/>
      <c r="J49" s="211" t="s">
        <v>245</v>
      </c>
      <c r="K49" s="220"/>
      <c r="L49" s="218" t="s">
        <v>82</v>
      </c>
      <c r="M49" s="218" t="s">
        <v>65</v>
      </c>
      <c r="N49" s="146" t="s">
        <v>228</v>
      </c>
      <c r="O49" s="150">
        <v>0</v>
      </c>
      <c r="P49" s="150">
        <f>SUM(T49:AE49)</f>
        <v>0</v>
      </c>
      <c r="Q49" s="226">
        <f>P49/O48</f>
        <v>0</v>
      </c>
      <c r="R49" s="150"/>
      <c r="S49" s="226">
        <f>100%-Q49</f>
        <v>1</v>
      </c>
      <c r="T49" s="162"/>
      <c r="U49" s="162"/>
      <c r="V49" s="162"/>
      <c r="W49" s="162"/>
      <c r="X49" s="162"/>
      <c r="Y49" s="162"/>
      <c r="Z49" s="162"/>
      <c r="AA49" s="162"/>
      <c r="AB49" s="162"/>
      <c r="AC49" s="162"/>
      <c r="AD49" s="162"/>
      <c r="AE49" s="162"/>
      <c r="AF49" s="227">
        <v>1</v>
      </c>
      <c r="AG49" s="227">
        <f>SUM(AK49:AV49)</f>
        <v>0</v>
      </c>
      <c r="AH49" s="227">
        <f>+AF49-AG49</f>
        <v>1</v>
      </c>
      <c r="AI49" s="226">
        <f>AG49/AF48</f>
        <v>0</v>
      </c>
      <c r="AJ49" s="226">
        <f>100%-AI49</f>
        <v>1</v>
      </c>
      <c r="AK49" s="227"/>
      <c r="AL49" s="227"/>
      <c r="AM49" s="227"/>
      <c r="AN49" s="227"/>
      <c r="AO49" s="227"/>
      <c r="AP49" s="227"/>
      <c r="AQ49" s="227"/>
      <c r="AR49" s="227"/>
      <c r="AS49" s="227"/>
      <c r="AT49" s="227"/>
      <c r="AU49" s="227"/>
      <c r="AV49" s="227"/>
      <c r="AW49" s="228">
        <v>44886</v>
      </c>
      <c r="AX49" s="228">
        <v>44887</v>
      </c>
      <c r="AY49" s="229" t="s">
        <v>246</v>
      </c>
      <c r="AZ49" s="228"/>
    </row>
    <row r="50" spans="1:52" s="61" customFormat="1" ht="45" customHeight="1">
      <c r="A50" s="5210"/>
      <c r="B50" s="5211"/>
      <c r="C50" s="230" t="s">
        <v>247</v>
      </c>
      <c r="D50" s="230"/>
      <c r="E50" s="5213"/>
      <c r="F50" s="231"/>
      <c r="G50" s="232"/>
      <c r="H50" s="233"/>
      <c r="I50" s="187"/>
      <c r="J50" s="234"/>
      <c r="K50" s="235"/>
      <c r="L50" s="231"/>
      <c r="M50" s="236"/>
      <c r="N50" s="230"/>
      <c r="O50" s="237">
        <f>SUM(O44:O49)</f>
        <v>49460000</v>
      </c>
      <c r="P50" s="238">
        <f>SUM(P44:P49)</f>
        <v>0</v>
      </c>
      <c r="Q50" s="239">
        <f>+P50/O50</f>
        <v>0</v>
      </c>
      <c r="R50" s="240">
        <f>SUM(R44:R49)</f>
        <v>36060000</v>
      </c>
      <c r="S50" s="241">
        <f>100%-Q50</f>
        <v>1</v>
      </c>
      <c r="T50" s="51">
        <f t="shared" ref="T50:AH50" si="7">SUM(T44:T49)</f>
        <v>0</v>
      </c>
      <c r="U50" s="197">
        <f t="shared" si="7"/>
        <v>0</v>
      </c>
      <c r="V50" s="197">
        <f t="shared" si="7"/>
        <v>0</v>
      </c>
      <c r="W50" s="197">
        <f t="shared" si="7"/>
        <v>0</v>
      </c>
      <c r="X50" s="197">
        <f t="shared" si="7"/>
        <v>0</v>
      </c>
      <c r="Y50" s="198">
        <f t="shared" si="7"/>
        <v>0</v>
      </c>
      <c r="Z50" s="198">
        <f t="shared" si="7"/>
        <v>0</v>
      </c>
      <c r="AA50" s="198">
        <f t="shared" si="7"/>
        <v>0</v>
      </c>
      <c r="AB50" s="198">
        <f t="shared" si="7"/>
        <v>0</v>
      </c>
      <c r="AC50" s="198">
        <f t="shared" si="7"/>
        <v>0</v>
      </c>
      <c r="AD50" s="198">
        <f t="shared" si="7"/>
        <v>0</v>
      </c>
      <c r="AE50" s="198">
        <f t="shared" si="7"/>
        <v>0</v>
      </c>
      <c r="AF50" s="242">
        <f t="shared" si="7"/>
        <v>4</v>
      </c>
      <c r="AG50" s="242">
        <f t="shared" si="7"/>
        <v>0</v>
      </c>
      <c r="AH50" s="242">
        <f t="shared" si="7"/>
        <v>3</v>
      </c>
      <c r="AI50" s="239">
        <f>+AG50/AF50</f>
        <v>0</v>
      </c>
      <c r="AJ50" s="241">
        <f>+AH50/AF50</f>
        <v>0.75</v>
      </c>
      <c r="AK50" s="243"/>
      <c r="AL50" s="243"/>
      <c r="AM50" s="243"/>
      <c r="AN50" s="243"/>
      <c r="AO50" s="243"/>
      <c r="AP50" s="243"/>
      <c r="AQ50" s="243"/>
      <c r="AR50" s="243"/>
      <c r="AS50" s="243"/>
      <c r="AT50" s="243"/>
      <c r="AU50" s="243"/>
      <c r="AV50" s="243"/>
      <c r="AW50" s="244"/>
      <c r="AX50" s="245"/>
      <c r="AY50" s="246"/>
      <c r="AZ50" s="245"/>
    </row>
    <row r="51" spans="1:52" s="61" customFormat="1" ht="85.5" customHeight="1">
      <c r="A51" s="5210"/>
      <c r="B51" s="5211" t="s">
        <v>248</v>
      </c>
      <c r="C51" s="5229" t="s">
        <v>249</v>
      </c>
      <c r="D51" s="5229" t="s">
        <v>250</v>
      </c>
      <c r="E51" s="5230" t="s">
        <v>251</v>
      </c>
      <c r="F51" s="5231" t="s">
        <v>252</v>
      </c>
      <c r="G51" s="5232" t="s">
        <v>253</v>
      </c>
      <c r="H51" s="158" t="s">
        <v>254</v>
      </c>
      <c r="I51" s="34">
        <v>25000000</v>
      </c>
      <c r="J51" s="5233" t="s">
        <v>255</v>
      </c>
      <c r="K51" s="5234"/>
      <c r="L51" s="5231" t="s">
        <v>64</v>
      </c>
      <c r="M51" s="5235" t="s">
        <v>187</v>
      </c>
      <c r="N51" s="5231" t="s">
        <v>256</v>
      </c>
      <c r="O51" s="5236">
        <f>SUM(I51:I52)</f>
        <v>70000000</v>
      </c>
      <c r="P51" s="5236">
        <f>SUM(T51:AE52)</f>
        <v>0</v>
      </c>
      <c r="Q51" s="5237">
        <f>P51/O51</f>
        <v>0</v>
      </c>
      <c r="R51" s="5236">
        <f>+O51-P51</f>
        <v>70000000</v>
      </c>
      <c r="S51" s="5237">
        <f>+R51/O51</f>
        <v>1</v>
      </c>
      <c r="T51" s="152"/>
      <c r="U51" s="152"/>
      <c r="V51" s="152"/>
      <c r="W51" s="152"/>
      <c r="X51" s="152"/>
      <c r="Y51" s="152"/>
      <c r="Z51" s="152"/>
      <c r="AA51" s="152"/>
      <c r="AB51" s="152"/>
      <c r="AC51" s="152"/>
      <c r="AD51" s="152"/>
      <c r="AE51" s="152"/>
      <c r="AF51" s="5238">
        <v>3</v>
      </c>
      <c r="AG51" s="5238">
        <f>SUM(AK51:AV52)</f>
        <v>0</v>
      </c>
      <c r="AH51" s="5238">
        <f>+AF51-AG51</f>
        <v>3</v>
      </c>
      <c r="AI51" s="5237">
        <f>AG51/AF51</f>
        <v>0</v>
      </c>
      <c r="AJ51" s="5237">
        <f>100%-AI51</f>
        <v>1</v>
      </c>
      <c r="AK51" s="5238"/>
      <c r="AL51" s="5238"/>
      <c r="AM51" s="5238"/>
      <c r="AN51" s="5238"/>
      <c r="AO51" s="5238"/>
      <c r="AP51" s="5238"/>
      <c r="AQ51" s="5238"/>
      <c r="AR51" s="5238"/>
      <c r="AS51" s="5238"/>
      <c r="AT51" s="5238"/>
      <c r="AU51" s="5238"/>
      <c r="AV51" s="5238"/>
      <c r="AW51" s="5239">
        <v>44563</v>
      </c>
      <c r="AX51" s="5239">
        <v>44910</v>
      </c>
      <c r="AY51" s="5240" t="s">
        <v>257</v>
      </c>
      <c r="AZ51" s="5239" t="s">
        <v>68</v>
      </c>
    </row>
    <row r="52" spans="1:52" s="61" customFormat="1" ht="103.5" customHeight="1">
      <c r="A52" s="5210"/>
      <c r="B52" s="5211"/>
      <c r="C52" s="5229"/>
      <c r="D52" s="5229"/>
      <c r="E52" s="5230"/>
      <c r="F52" s="5231"/>
      <c r="G52" s="5232"/>
      <c r="H52" s="158" t="s">
        <v>69</v>
      </c>
      <c r="I52" s="34">
        <v>45000000</v>
      </c>
      <c r="J52" s="5233"/>
      <c r="K52" s="5234"/>
      <c r="L52" s="5231"/>
      <c r="M52" s="5235"/>
      <c r="N52" s="5231"/>
      <c r="O52" s="5236"/>
      <c r="P52" s="5236"/>
      <c r="Q52" s="5237"/>
      <c r="R52" s="5236"/>
      <c r="S52" s="5237"/>
      <c r="T52" s="162"/>
      <c r="U52" s="162"/>
      <c r="V52" s="162"/>
      <c r="W52" s="162"/>
      <c r="X52" s="162"/>
      <c r="Y52" s="162"/>
      <c r="Z52" s="162"/>
      <c r="AA52" s="162"/>
      <c r="AB52" s="162"/>
      <c r="AC52" s="162"/>
      <c r="AD52" s="162"/>
      <c r="AE52" s="162"/>
      <c r="AF52" s="5238"/>
      <c r="AG52" s="5238"/>
      <c r="AH52" s="5238"/>
      <c r="AI52" s="5237"/>
      <c r="AJ52" s="5237"/>
      <c r="AK52" s="5238"/>
      <c r="AL52" s="5238"/>
      <c r="AM52" s="5238"/>
      <c r="AN52" s="5238"/>
      <c r="AO52" s="5238"/>
      <c r="AP52" s="5238"/>
      <c r="AQ52" s="5238"/>
      <c r="AR52" s="5238"/>
      <c r="AS52" s="5238"/>
      <c r="AT52" s="5238"/>
      <c r="AU52" s="5238"/>
      <c r="AV52" s="5238"/>
      <c r="AW52" s="5239"/>
      <c r="AX52" s="5239"/>
      <c r="AY52" s="5240"/>
      <c r="AZ52" s="5239"/>
    </row>
    <row r="53" spans="1:52" s="61" customFormat="1" ht="90.75" customHeight="1">
      <c r="A53" s="5210"/>
      <c r="B53" s="5211"/>
      <c r="C53" s="249" t="s">
        <v>258</v>
      </c>
      <c r="D53" s="249" t="s">
        <v>259</v>
      </c>
      <c r="E53" s="250" t="s">
        <v>260</v>
      </c>
      <c r="F53" s="144" t="s">
        <v>261</v>
      </c>
      <c r="G53" s="144" t="s">
        <v>262</v>
      </c>
      <c r="H53" s="158" t="s">
        <v>69</v>
      </c>
      <c r="I53" s="34">
        <v>45000000</v>
      </c>
      <c r="J53" s="211" t="s">
        <v>263</v>
      </c>
      <c r="K53" s="66"/>
      <c r="L53" s="144" t="s">
        <v>64</v>
      </c>
      <c r="M53" s="158" t="s">
        <v>187</v>
      </c>
      <c r="N53" s="158" t="s">
        <v>264</v>
      </c>
      <c r="O53" s="161">
        <f>SUM(I53)</f>
        <v>45000000</v>
      </c>
      <c r="P53" s="161">
        <f>SUM(T53:AE53)</f>
        <v>0</v>
      </c>
      <c r="Q53" s="153">
        <f>P53/O53</f>
        <v>0</v>
      </c>
      <c r="R53" s="161">
        <f>+O53-P53</f>
        <v>45000000</v>
      </c>
      <c r="S53" s="153">
        <f>+R53/O53</f>
        <v>1</v>
      </c>
      <c r="T53" s="161"/>
      <c r="U53" s="161"/>
      <c r="V53" s="161"/>
      <c r="W53" s="161"/>
      <c r="X53" s="161"/>
      <c r="Y53" s="161"/>
      <c r="Z53" s="161"/>
      <c r="AA53" s="161"/>
      <c r="AB53" s="161"/>
      <c r="AC53" s="161"/>
      <c r="AD53" s="161"/>
      <c r="AE53" s="161"/>
      <c r="AF53" s="154">
        <v>15</v>
      </c>
      <c r="AG53" s="154">
        <f>SUM(AK53:AV53)</f>
        <v>0</v>
      </c>
      <c r="AH53" s="154">
        <f>+AF53-AG53</f>
        <v>15</v>
      </c>
      <c r="AI53" s="153">
        <f>AG53/AF53</f>
        <v>0</v>
      </c>
      <c r="AJ53" s="153">
        <f>100%-AI53</f>
        <v>1</v>
      </c>
      <c r="AK53" s="154"/>
      <c r="AL53" s="154"/>
      <c r="AM53" s="154"/>
      <c r="AN53" s="154"/>
      <c r="AO53" s="154"/>
      <c r="AP53" s="154"/>
      <c r="AQ53" s="154"/>
      <c r="AR53" s="154"/>
      <c r="AS53" s="154"/>
      <c r="AT53" s="154"/>
      <c r="AU53" s="154"/>
      <c r="AV53" s="154"/>
      <c r="AW53" s="156">
        <v>44563</v>
      </c>
      <c r="AX53" s="156">
        <v>44910</v>
      </c>
      <c r="AY53" s="157" t="s">
        <v>265</v>
      </c>
      <c r="AZ53" s="156" t="s">
        <v>138</v>
      </c>
    </row>
    <row r="54" spans="1:52" s="61" customFormat="1" ht="90" customHeight="1">
      <c r="A54" s="5210"/>
      <c r="B54" s="5211"/>
      <c r="C54" s="249" t="s">
        <v>266</v>
      </c>
      <c r="D54" s="249" t="s">
        <v>267</v>
      </c>
      <c r="E54" s="250" t="s">
        <v>268</v>
      </c>
      <c r="F54" s="144" t="s">
        <v>269</v>
      </c>
      <c r="G54" s="144" t="s">
        <v>270</v>
      </c>
      <c r="H54" s="158" t="s">
        <v>69</v>
      </c>
      <c r="I54" s="34">
        <v>86000000</v>
      </c>
      <c r="J54" s="211" t="s">
        <v>271</v>
      </c>
      <c r="K54" s="66"/>
      <c r="L54" s="144" t="s">
        <v>64</v>
      </c>
      <c r="M54" s="158" t="s">
        <v>65</v>
      </c>
      <c r="N54" s="158" t="s">
        <v>201</v>
      </c>
      <c r="O54" s="161">
        <f>SUM(I54)</f>
        <v>86000000</v>
      </c>
      <c r="P54" s="161">
        <f>SUM(T54:AE54)</f>
        <v>0</v>
      </c>
      <c r="Q54" s="153">
        <f>P54/O54</f>
        <v>0</v>
      </c>
      <c r="R54" s="161">
        <f>+O54-P54</f>
        <v>86000000</v>
      </c>
      <c r="S54" s="153">
        <f>+R54/O54</f>
        <v>1</v>
      </c>
      <c r="T54" s="161"/>
      <c r="U54" s="161"/>
      <c r="V54" s="161"/>
      <c r="W54" s="161"/>
      <c r="X54" s="161"/>
      <c r="Y54" s="161"/>
      <c r="Z54" s="161"/>
      <c r="AA54" s="161"/>
      <c r="AB54" s="161"/>
      <c r="AC54" s="161"/>
      <c r="AD54" s="161"/>
      <c r="AE54" s="161"/>
      <c r="AF54" s="154">
        <v>4</v>
      </c>
      <c r="AG54" s="154">
        <f>SUM(AK54:AV54)</f>
        <v>0</v>
      </c>
      <c r="AH54" s="154">
        <f>+AF54-AG54</f>
        <v>4</v>
      </c>
      <c r="AI54" s="153">
        <f>AG54/AF54</f>
        <v>0</v>
      </c>
      <c r="AJ54" s="153">
        <f>100%-AI54</f>
        <v>1</v>
      </c>
      <c r="AK54" s="154"/>
      <c r="AL54" s="154"/>
      <c r="AM54" s="154"/>
      <c r="AN54" s="154"/>
      <c r="AO54" s="154"/>
      <c r="AP54" s="154"/>
      <c r="AQ54" s="154"/>
      <c r="AR54" s="154"/>
      <c r="AS54" s="154"/>
      <c r="AT54" s="154"/>
      <c r="AU54" s="154"/>
      <c r="AV54" s="154"/>
      <c r="AW54" s="156">
        <v>44563</v>
      </c>
      <c r="AX54" s="156">
        <v>44910</v>
      </c>
      <c r="AY54" s="157" t="s">
        <v>272</v>
      </c>
      <c r="AZ54" s="156" t="s">
        <v>138</v>
      </c>
    </row>
    <row r="55" spans="1:52" s="61" customFormat="1" ht="51" customHeight="1">
      <c r="A55" s="5210"/>
      <c r="B55" s="5211"/>
      <c r="C55" s="5241" t="s">
        <v>273</v>
      </c>
      <c r="D55" s="5241" t="s">
        <v>274</v>
      </c>
      <c r="E55" s="5171" t="s">
        <v>275</v>
      </c>
      <c r="F55" s="5211" t="s">
        <v>276</v>
      </c>
      <c r="G55" s="5211" t="s">
        <v>277</v>
      </c>
      <c r="H55" s="218" t="s">
        <v>278</v>
      </c>
      <c r="I55" s="251">
        <f>8000000-2000000</f>
        <v>6000000</v>
      </c>
      <c r="J55" s="5211" t="s">
        <v>279</v>
      </c>
      <c r="K55" s="5172"/>
      <c r="L55" s="5211" t="s">
        <v>64</v>
      </c>
      <c r="M55" s="5214" t="s">
        <v>187</v>
      </c>
      <c r="N55" s="5211" t="s">
        <v>280</v>
      </c>
      <c r="O55" s="5215">
        <f>SUM(I55:I57)</f>
        <v>14000000</v>
      </c>
      <c r="P55" s="5215">
        <f>SUM(T55:AE57)</f>
        <v>0</v>
      </c>
      <c r="Q55" s="5216">
        <f>+P55/O55</f>
        <v>0</v>
      </c>
      <c r="R55" s="5215">
        <f>+O55-P55</f>
        <v>14000000</v>
      </c>
      <c r="S55" s="5216">
        <f>+R55/O55</f>
        <v>1</v>
      </c>
      <c r="T55" s="152"/>
      <c r="U55" s="152"/>
      <c r="V55" s="152"/>
      <c r="W55" s="152"/>
      <c r="X55" s="152"/>
      <c r="Y55" s="152"/>
      <c r="Z55" s="152"/>
      <c r="AA55" s="152"/>
      <c r="AB55" s="152"/>
      <c r="AC55" s="152"/>
      <c r="AD55" s="152"/>
      <c r="AE55" s="152"/>
      <c r="AF55" s="5217">
        <v>30</v>
      </c>
      <c r="AG55" s="5217">
        <f>SUM(AK55:AV57)</f>
        <v>0</v>
      </c>
      <c r="AH55" s="5217">
        <f>+AF55-AG55</f>
        <v>30</v>
      </c>
      <c r="AI55" s="5216">
        <f>+AG55/AF55</f>
        <v>0</v>
      </c>
      <c r="AJ55" s="5216">
        <f>100%-AI55</f>
        <v>1</v>
      </c>
      <c r="AK55" s="5217"/>
      <c r="AL55" s="5217"/>
      <c r="AM55" s="5217"/>
      <c r="AN55" s="5217"/>
      <c r="AO55" s="5217"/>
      <c r="AP55" s="5217"/>
      <c r="AQ55" s="5217"/>
      <c r="AR55" s="5217"/>
      <c r="AS55" s="5217"/>
      <c r="AT55" s="5217"/>
      <c r="AU55" s="5217"/>
      <c r="AV55" s="5217"/>
      <c r="AW55" s="5218">
        <v>44805</v>
      </c>
      <c r="AX55" s="5218">
        <v>44895</v>
      </c>
      <c r="AY55" s="5219" t="s">
        <v>281</v>
      </c>
      <c r="AZ55" s="5218" t="s">
        <v>138</v>
      </c>
    </row>
    <row r="56" spans="1:52" s="61" customFormat="1" ht="53.25" customHeight="1">
      <c r="A56" s="5210"/>
      <c r="B56" s="5211"/>
      <c r="C56" s="5241"/>
      <c r="D56" s="5241"/>
      <c r="E56" s="5171"/>
      <c r="F56" s="5211"/>
      <c r="G56" s="5211"/>
      <c r="H56" s="218" t="s">
        <v>282</v>
      </c>
      <c r="I56" s="251">
        <v>4000000</v>
      </c>
      <c r="J56" s="5211"/>
      <c r="K56" s="5172"/>
      <c r="L56" s="5211"/>
      <c r="M56" s="5214"/>
      <c r="N56" s="5211"/>
      <c r="O56" s="5215"/>
      <c r="P56" s="5215"/>
      <c r="Q56" s="5216"/>
      <c r="R56" s="5215"/>
      <c r="S56" s="5216"/>
      <c r="T56" s="162"/>
      <c r="U56" s="162"/>
      <c r="V56" s="162"/>
      <c r="W56" s="162"/>
      <c r="X56" s="162"/>
      <c r="Y56" s="162"/>
      <c r="Z56" s="162"/>
      <c r="AA56" s="162"/>
      <c r="AB56" s="162"/>
      <c r="AC56" s="162"/>
      <c r="AD56" s="162"/>
      <c r="AE56" s="162"/>
      <c r="AF56" s="5217"/>
      <c r="AG56" s="5217"/>
      <c r="AH56" s="5217"/>
      <c r="AI56" s="5216"/>
      <c r="AJ56" s="5216"/>
      <c r="AK56" s="5217"/>
      <c r="AL56" s="5217"/>
      <c r="AM56" s="5217"/>
      <c r="AN56" s="5217"/>
      <c r="AO56" s="5217"/>
      <c r="AP56" s="5217"/>
      <c r="AQ56" s="5217"/>
      <c r="AR56" s="5217"/>
      <c r="AS56" s="5217"/>
      <c r="AT56" s="5217"/>
      <c r="AU56" s="5217"/>
      <c r="AV56" s="5217"/>
      <c r="AW56" s="5218"/>
      <c r="AX56" s="5218"/>
      <c r="AY56" s="5219"/>
      <c r="AZ56" s="5218"/>
    </row>
    <row r="57" spans="1:52" s="61" customFormat="1" ht="27.65" customHeight="1">
      <c r="A57" s="5210"/>
      <c r="B57" s="5211"/>
      <c r="C57" s="5241"/>
      <c r="D57" s="5241"/>
      <c r="E57" s="5171"/>
      <c r="F57" s="5211"/>
      <c r="G57" s="5211"/>
      <c r="H57" s="218" t="s">
        <v>283</v>
      </c>
      <c r="I57" s="251">
        <f>5000000-1000000</f>
        <v>4000000</v>
      </c>
      <c r="J57" s="5211"/>
      <c r="K57" s="5172"/>
      <c r="L57" s="5211"/>
      <c r="M57" s="5214"/>
      <c r="N57" s="5211"/>
      <c r="O57" s="5215"/>
      <c r="P57" s="5215">
        <f>SUM(T57:AE57)</f>
        <v>0</v>
      </c>
      <c r="Q57" s="5216">
        <f>P57/O55</f>
        <v>0</v>
      </c>
      <c r="R57" s="5215"/>
      <c r="S57" s="5216">
        <f>100%-Q57</f>
        <v>1</v>
      </c>
      <c r="T57" s="162"/>
      <c r="U57" s="162"/>
      <c r="V57" s="162"/>
      <c r="W57" s="162"/>
      <c r="X57" s="162"/>
      <c r="Y57" s="162"/>
      <c r="Z57" s="162"/>
      <c r="AA57" s="162"/>
      <c r="AB57" s="162"/>
      <c r="AC57" s="162"/>
      <c r="AD57" s="162"/>
      <c r="AE57" s="162"/>
      <c r="AF57" s="5217"/>
      <c r="AG57" s="5217">
        <f>SUM(AK57:AV57)</f>
        <v>0</v>
      </c>
      <c r="AH57" s="5217"/>
      <c r="AI57" s="5216">
        <f>AG57/AF55</f>
        <v>0</v>
      </c>
      <c r="AJ57" s="5216">
        <f>100%-AI57</f>
        <v>1</v>
      </c>
      <c r="AK57" s="5217"/>
      <c r="AL57" s="5217"/>
      <c r="AM57" s="5217"/>
      <c r="AN57" s="5217"/>
      <c r="AO57" s="5217"/>
      <c r="AP57" s="5217"/>
      <c r="AQ57" s="5217"/>
      <c r="AR57" s="5217"/>
      <c r="AS57" s="5217"/>
      <c r="AT57" s="5217"/>
      <c r="AU57" s="5217"/>
      <c r="AV57" s="5217"/>
      <c r="AW57" s="5218"/>
      <c r="AX57" s="5218"/>
      <c r="AY57" s="5219"/>
      <c r="AZ57" s="5218"/>
    </row>
    <row r="58" spans="1:52" s="61" customFormat="1" ht="70.5" customHeight="1">
      <c r="A58" s="5210"/>
      <c r="B58" s="5211"/>
      <c r="C58" s="5211" t="s">
        <v>284</v>
      </c>
      <c r="D58" s="252" t="s">
        <v>285</v>
      </c>
      <c r="E58" s="5242" t="s">
        <v>251</v>
      </c>
      <c r="F58" s="5211" t="s">
        <v>252</v>
      </c>
      <c r="G58" s="219" t="s">
        <v>286</v>
      </c>
      <c r="H58" s="253" t="s">
        <v>287</v>
      </c>
      <c r="I58" s="39">
        <v>103000000</v>
      </c>
      <c r="J58" s="254" t="s">
        <v>288</v>
      </c>
      <c r="K58" s="66"/>
      <c r="L58" s="144" t="s">
        <v>64</v>
      </c>
      <c r="M58" s="158" t="s">
        <v>187</v>
      </c>
      <c r="N58" s="158" t="s">
        <v>256</v>
      </c>
      <c r="O58" s="161">
        <f>SUM(I58)</f>
        <v>103000000</v>
      </c>
      <c r="P58" s="161">
        <f>SUM(T58:AE58)</f>
        <v>0</v>
      </c>
      <c r="Q58" s="153">
        <f>P58/O58</f>
        <v>0</v>
      </c>
      <c r="R58" s="161">
        <f>+O58-P58</f>
        <v>103000000</v>
      </c>
      <c r="S58" s="153">
        <f>+R58/O58</f>
        <v>1</v>
      </c>
      <c r="T58" s="161"/>
      <c r="U58" s="161"/>
      <c r="V58" s="161"/>
      <c r="W58" s="161"/>
      <c r="X58" s="161"/>
      <c r="Y58" s="161"/>
      <c r="Z58" s="161"/>
      <c r="AA58" s="161"/>
      <c r="AB58" s="161"/>
      <c r="AC58" s="161"/>
      <c r="AD58" s="161"/>
      <c r="AE58" s="161"/>
      <c r="AF58" s="154">
        <v>10</v>
      </c>
      <c r="AG58" s="154">
        <f>SUM(AK58:AV58)</f>
        <v>0</v>
      </c>
      <c r="AH58" s="154">
        <f>+AF58-AG58</f>
        <v>10</v>
      </c>
      <c r="AI58" s="153">
        <f>AG58/AF58</f>
        <v>0</v>
      </c>
      <c r="AJ58" s="153">
        <f>100%-AI58</f>
        <v>1</v>
      </c>
      <c r="AK58" s="154"/>
      <c r="AL58" s="154"/>
      <c r="AM58" s="154"/>
      <c r="AN58" s="154"/>
      <c r="AO58" s="154"/>
      <c r="AP58" s="154"/>
      <c r="AQ58" s="154"/>
      <c r="AR58" s="154"/>
      <c r="AS58" s="154"/>
      <c r="AT58" s="154"/>
      <c r="AU58" s="154"/>
      <c r="AV58" s="154"/>
      <c r="AW58" s="156">
        <v>44563</v>
      </c>
      <c r="AX58" s="156">
        <v>44926</v>
      </c>
      <c r="AY58" s="157" t="s">
        <v>289</v>
      </c>
      <c r="AZ58" s="156" t="s">
        <v>138</v>
      </c>
    </row>
    <row r="59" spans="1:52" s="61" customFormat="1" ht="70.5" customHeight="1">
      <c r="A59" s="5210"/>
      <c r="B59" s="5211"/>
      <c r="C59" s="5211"/>
      <c r="D59" s="5211" t="s">
        <v>290</v>
      </c>
      <c r="E59" s="5242"/>
      <c r="F59" s="5211"/>
      <c r="G59" s="5211" t="s">
        <v>291</v>
      </c>
      <c r="H59" s="255" t="s">
        <v>172</v>
      </c>
      <c r="I59" s="256">
        <v>2000000</v>
      </c>
      <c r="J59" s="5243" t="s">
        <v>292</v>
      </c>
      <c r="K59" s="5211"/>
      <c r="L59" s="5211" t="s">
        <v>64</v>
      </c>
      <c r="M59" s="5211" t="s">
        <v>187</v>
      </c>
      <c r="N59" s="5211" t="s">
        <v>256</v>
      </c>
      <c r="O59" s="5244">
        <f>+I59+I60</f>
        <v>4000000</v>
      </c>
      <c r="P59" s="161"/>
      <c r="Q59" s="5216"/>
      <c r="R59" s="5215">
        <f>+O59-P59</f>
        <v>4000000</v>
      </c>
      <c r="S59" s="5216"/>
      <c r="T59" s="161"/>
      <c r="U59" s="161"/>
      <c r="V59" s="161"/>
      <c r="W59" s="161"/>
      <c r="X59" s="161"/>
      <c r="Y59" s="161"/>
      <c r="Z59" s="161"/>
      <c r="AA59" s="161"/>
      <c r="AB59" s="161"/>
      <c r="AC59" s="161"/>
      <c r="AD59" s="161"/>
      <c r="AE59" s="161"/>
      <c r="AF59" s="5217">
        <v>7</v>
      </c>
      <c r="AG59" s="154"/>
      <c r="AH59" s="154"/>
      <c r="AI59" s="153"/>
      <c r="AJ59" s="153"/>
      <c r="AK59" s="154"/>
      <c r="AL59" s="154"/>
      <c r="AM59" s="154"/>
      <c r="AN59" s="154"/>
      <c r="AO59" s="154"/>
      <c r="AP59" s="154"/>
      <c r="AQ59" s="154"/>
      <c r="AR59" s="154"/>
      <c r="AS59" s="154"/>
      <c r="AT59" s="154"/>
      <c r="AU59" s="154"/>
      <c r="AV59" s="154"/>
      <c r="AW59" s="5218">
        <v>44563</v>
      </c>
      <c r="AX59" s="5218">
        <v>44925</v>
      </c>
      <c r="AY59" s="5219" t="s">
        <v>293</v>
      </c>
      <c r="AZ59" s="5218"/>
    </row>
    <row r="60" spans="1:52" s="61" customFormat="1" ht="70.5" customHeight="1">
      <c r="A60" s="5210"/>
      <c r="B60" s="5211"/>
      <c r="C60" s="5211"/>
      <c r="D60" s="5211"/>
      <c r="E60" s="5242"/>
      <c r="F60" s="5211"/>
      <c r="G60" s="5211"/>
      <c r="H60" s="255" t="s">
        <v>294</v>
      </c>
      <c r="I60" s="256">
        <v>2000000</v>
      </c>
      <c r="J60" s="5243"/>
      <c r="K60" s="5211"/>
      <c r="L60" s="5211"/>
      <c r="M60" s="5211"/>
      <c r="N60" s="5211"/>
      <c r="O60" s="5244"/>
      <c r="P60" s="161"/>
      <c r="Q60" s="5216"/>
      <c r="R60" s="5215"/>
      <c r="S60" s="5216"/>
      <c r="T60" s="161"/>
      <c r="U60" s="161"/>
      <c r="V60" s="161"/>
      <c r="W60" s="161"/>
      <c r="X60" s="161"/>
      <c r="Y60" s="161"/>
      <c r="Z60" s="161"/>
      <c r="AA60" s="161"/>
      <c r="AB60" s="161"/>
      <c r="AC60" s="161"/>
      <c r="AD60" s="161"/>
      <c r="AE60" s="161"/>
      <c r="AF60" s="5217"/>
      <c r="AG60" s="154"/>
      <c r="AH60" s="154"/>
      <c r="AI60" s="153"/>
      <c r="AJ60" s="153"/>
      <c r="AK60" s="154"/>
      <c r="AL60" s="154"/>
      <c r="AM60" s="154"/>
      <c r="AN60" s="154"/>
      <c r="AO60" s="154"/>
      <c r="AP60" s="154"/>
      <c r="AQ60" s="154"/>
      <c r="AR60" s="154"/>
      <c r="AS60" s="154"/>
      <c r="AT60" s="154"/>
      <c r="AU60" s="154"/>
      <c r="AV60" s="154"/>
      <c r="AW60" s="5218"/>
      <c r="AX60" s="5218"/>
      <c r="AY60" s="5219"/>
      <c r="AZ60" s="5218"/>
    </row>
    <row r="61" spans="1:52" s="61" customFormat="1" ht="84.75" customHeight="1">
      <c r="A61" s="5210"/>
      <c r="B61" s="5211"/>
      <c r="C61" s="249" t="s">
        <v>295</v>
      </c>
      <c r="D61" s="249" t="s">
        <v>296</v>
      </c>
      <c r="E61" s="250" t="s">
        <v>297</v>
      </c>
      <c r="F61" s="144" t="s">
        <v>298</v>
      </c>
      <c r="G61" s="144" t="s">
        <v>299</v>
      </c>
      <c r="H61" s="158" t="s">
        <v>300</v>
      </c>
      <c r="I61" s="34">
        <v>35000000</v>
      </c>
      <c r="J61" s="211" t="s">
        <v>301</v>
      </c>
      <c r="K61" s="66"/>
      <c r="L61" s="144" t="s">
        <v>64</v>
      </c>
      <c r="M61" s="158" t="s">
        <v>187</v>
      </c>
      <c r="N61" s="158" t="s">
        <v>280</v>
      </c>
      <c r="O61" s="150">
        <f>+I61</f>
        <v>35000000</v>
      </c>
      <c r="P61" s="161">
        <f>SUM(T61:AE61)</f>
        <v>0</v>
      </c>
      <c r="Q61" s="153">
        <f>P61/O61</f>
        <v>0</v>
      </c>
      <c r="R61" s="161">
        <f>+O61-P61</f>
        <v>35000000</v>
      </c>
      <c r="S61" s="153">
        <f>+R61/O61</f>
        <v>1</v>
      </c>
      <c r="T61" s="161"/>
      <c r="U61" s="161"/>
      <c r="V61" s="161"/>
      <c r="W61" s="161"/>
      <c r="X61" s="161"/>
      <c r="Y61" s="161"/>
      <c r="Z61" s="161"/>
      <c r="AA61" s="161"/>
      <c r="AB61" s="161"/>
      <c r="AC61" s="161"/>
      <c r="AD61" s="161"/>
      <c r="AE61" s="161"/>
      <c r="AF61" s="154">
        <v>5</v>
      </c>
      <c r="AG61" s="154">
        <f>SUM(AK61:AV61)</f>
        <v>0</v>
      </c>
      <c r="AH61" s="154">
        <f>+AF61-AG61</f>
        <v>5</v>
      </c>
      <c r="AI61" s="153">
        <f>AG61/AF61</f>
        <v>0</v>
      </c>
      <c r="AJ61" s="153">
        <f>100%-AI61</f>
        <v>1</v>
      </c>
      <c r="AK61" s="154"/>
      <c r="AL61" s="154"/>
      <c r="AM61" s="154"/>
      <c r="AN61" s="154"/>
      <c r="AO61" s="154"/>
      <c r="AP61" s="154"/>
      <c r="AQ61" s="154"/>
      <c r="AR61" s="154"/>
      <c r="AS61" s="154"/>
      <c r="AT61" s="154"/>
      <c r="AU61" s="154"/>
      <c r="AV61" s="154"/>
      <c r="AW61" s="156">
        <v>44563</v>
      </c>
      <c r="AX61" s="156">
        <v>44910</v>
      </c>
      <c r="AY61" s="157" t="s">
        <v>302</v>
      </c>
      <c r="AZ61" s="156" t="s">
        <v>138</v>
      </c>
    </row>
    <row r="62" spans="1:52" s="61" customFormat="1" ht="39.75" customHeight="1">
      <c r="A62" s="5210"/>
      <c r="B62" s="5211"/>
      <c r="C62" s="5214" t="s">
        <v>303</v>
      </c>
      <c r="D62" s="5214" t="s">
        <v>304</v>
      </c>
      <c r="E62" s="5160" t="s">
        <v>275</v>
      </c>
      <c r="F62" s="5211" t="s">
        <v>276</v>
      </c>
      <c r="G62" s="5211" t="s">
        <v>305</v>
      </c>
      <c r="H62" s="258" t="s">
        <v>282</v>
      </c>
      <c r="I62" s="251">
        <f>(8000000/2)-1500000+4000000</f>
        <v>6500000</v>
      </c>
      <c r="J62" s="5246" t="s">
        <v>306</v>
      </c>
      <c r="K62" s="5172"/>
      <c r="L62" s="5211" t="s">
        <v>64</v>
      </c>
      <c r="M62" s="5214" t="s">
        <v>187</v>
      </c>
      <c r="N62" s="5214" t="s">
        <v>280</v>
      </c>
      <c r="O62" s="5215">
        <f>SUM(I62:I67)</f>
        <v>40000000</v>
      </c>
      <c r="P62" s="5247">
        <f>SUM(T62:AE67)</f>
        <v>0</v>
      </c>
      <c r="Q62" s="5248">
        <f>+P62/O62</f>
        <v>0</v>
      </c>
      <c r="R62" s="5215">
        <f>+O62-P62</f>
        <v>40000000</v>
      </c>
      <c r="S62" s="5248">
        <f>+R62/O62</f>
        <v>1</v>
      </c>
      <c r="T62" s="152"/>
      <c r="U62" s="152"/>
      <c r="V62" s="152"/>
      <c r="W62" s="152"/>
      <c r="X62" s="152"/>
      <c r="Y62" s="152"/>
      <c r="Z62" s="152"/>
      <c r="AA62" s="152"/>
      <c r="AB62" s="152"/>
      <c r="AC62" s="152"/>
      <c r="AD62" s="152"/>
      <c r="AE62" s="152"/>
      <c r="AF62" s="5217">
        <v>1</v>
      </c>
      <c r="AG62" s="260">
        <f>SUM(AK62:AV67)</f>
        <v>0</v>
      </c>
      <c r="AH62" s="5217">
        <f>+AF62-AG62</f>
        <v>1</v>
      </c>
      <c r="AI62" s="261">
        <f>+AG62/AF62</f>
        <v>0</v>
      </c>
      <c r="AJ62" s="261">
        <f>100%-AI62</f>
        <v>1</v>
      </c>
      <c r="AK62" s="5217"/>
      <c r="AL62" s="5217"/>
      <c r="AM62" s="5217"/>
      <c r="AN62" s="5217"/>
      <c r="AO62" s="5217"/>
      <c r="AP62" s="5217"/>
      <c r="AQ62" s="5217"/>
      <c r="AR62" s="5217"/>
      <c r="AS62" s="5217"/>
      <c r="AT62" s="5217"/>
      <c r="AU62" s="5217"/>
      <c r="AV62" s="5217"/>
      <c r="AW62" s="5218">
        <v>44563</v>
      </c>
      <c r="AX62" s="5218">
        <v>44910</v>
      </c>
      <c r="AY62" s="5219" t="s">
        <v>307</v>
      </c>
      <c r="AZ62" s="5218" t="s">
        <v>138</v>
      </c>
    </row>
    <row r="63" spans="1:52" s="61" customFormat="1" ht="39.75" customHeight="1">
      <c r="A63" s="5210"/>
      <c r="B63" s="5211"/>
      <c r="C63" s="5214"/>
      <c r="D63" s="5214"/>
      <c r="E63" s="5160"/>
      <c r="F63" s="5211"/>
      <c r="G63" s="5211"/>
      <c r="H63" s="262" t="s">
        <v>308</v>
      </c>
      <c r="I63" s="257">
        <f>(8000000/2)-1500000+8000000</f>
        <v>10500000</v>
      </c>
      <c r="J63" s="5246"/>
      <c r="K63" s="5172"/>
      <c r="L63" s="5211"/>
      <c r="M63" s="5214"/>
      <c r="N63" s="5214"/>
      <c r="O63" s="5215"/>
      <c r="P63" s="5215"/>
      <c r="Q63" s="5248"/>
      <c r="R63" s="5215"/>
      <c r="S63" s="5248"/>
      <c r="T63" s="152"/>
      <c r="U63" s="152"/>
      <c r="V63" s="152"/>
      <c r="W63" s="152"/>
      <c r="X63" s="152"/>
      <c r="Y63" s="152"/>
      <c r="Z63" s="152"/>
      <c r="AA63" s="152"/>
      <c r="AB63" s="152"/>
      <c r="AC63" s="152"/>
      <c r="AD63" s="152"/>
      <c r="AE63" s="152"/>
      <c r="AF63" s="5217"/>
      <c r="AG63" s="178"/>
      <c r="AH63" s="5217"/>
      <c r="AI63" s="177"/>
      <c r="AJ63" s="177"/>
      <c r="AK63" s="5217"/>
      <c r="AL63" s="5217"/>
      <c r="AM63" s="5217"/>
      <c r="AN63" s="5217"/>
      <c r="AO63" s="5217"/>
      <c r="AP63" s="5217"/>
      <c r="AQ63" s="5217"/>
      <c r="AR63" s="5217"/>
      <c r="AS63" s="5217"/>
      <c r="AT63" s="5217"/>
      <c r="AU63" s="5217"/>
      <c r="AV63" s="5217"/>
      <c r="AW63" s="5218"/>
      <c r="AX63" s="5218"/>
      <c r="AY63" s="5219"/>
      <c r="AZ63" s="5218"/>
    </row>
    <row r="64" spans="1:52" s="61" customFormat="1" ht="39.75" customHeight="1">
      <c r="A64" s="5210"/>
      <c r="B64" s="5211"/>
      <c r="C64" s="5214"/>
      <c r="D64" s="5214"/>
      <c r="E64" s="5160"/>
      <c r="F64" s="5211"/>
      <c r="G64" s="5211"/>
      <c r="H64" s="262" t="s">
        <v>309</v>
      </c>
      <c r="I64" s="257">
        <f>(11000000/2)-2000000</f>
        <v>3500000</v>
      </c>
      <c r="J64" s="5246"/>
      <c r="K64" s="5172"/>
      <c r="L64" s="5211"/>
      <c r="M64" s="5214"/>
      <c r="N64" s="5214"/>
      <c r="O64" s="5215"/>
      <c r="P64" s="5215"/>
      <c r="Q64" s="5248"/>
      <c r="R64" s="5215"/>
      <c r="S64" s="5248"/>
      <c r="T64" s="152"/>
      <c r="U64" s="152"/>
      <c r="V64" s="152"/>
      <c r="W64" s="152"/>
      <c r="X64" s="152"/>
      <c r="Y64" s="152"/>
      <c r="Z64" s="152"/>
      <c r="AA64" s="152"/>
      <c r="AB64" s="152"/>
      <c r="AC64" s="152"/>
      <c r="AD64" s="152"/>
      <c r="AE64" s="152"/>
      <c r="AF64" s="5217"/>
      <c r="AG64" s="178"/>
      <c r="AH64" s="5217"/>
      <c r="AI64" s="177"/>
      <c r="AJ64" s="177"/>
      <c r="AK64" s="5217"/>
      <c r="AL64" s="5217"/>
      <c r="AM64" s="5217"/>
      <c r="AN64" s="5217"/>
      <c r="AO64" s="5217"/>
      <c r="AP64" s="5217"/>
      <c r="AQ64" s="5217"/>
      <c r="AR64" s="5217"/>
      <c r="AS64" s="5217"/>
      <c r="AT64" s="5217"/>
      <c r="AU64" s="5217"/>
      <c r="AV64" s="5217"/>
      <c r="AW64" s="5218"/>
      <c r="AX64" s="5218"/>
      <c r="AY64" s="5219"/>
      <c r="AZ64" s="5218"/>
    </row>
    <row r="65" spans="1:52" s="61" customFormat="1" ht="39.75" customHeight="1">
      <c r="A65" s="5210"/>
      <c r="B65" s="5211"/>
      <c r="C65" s="5214"/>
      <c r="D65" s="5214"/>
      <c r="E65" s="5160"/>
      <c r="F65" s="5211"/>
      <c r="G65" s="5211"/>
      <c r="H65" s="258" t="s">
        <v>310</v>
      </c>
      <c r="I65" s="257">
        <f>7000000/2</f>
        <v>3500000</v>
      </c>
      <c r="J65" s="5246"/>
      <c r="K65" s="5172"/>
      <c r="L65" s="5211"/>
      <c r="M65" s="5214"/>
      <c r="N65" s="5214"/>
      <c r="O65" s="5215"/>
      <c r="P65" s="5215"/>
      <c r="Q65" s="5248"/>
      <c r="R65" s="5215"/>
      <c r="S65" s="5248"/>
      <c r="T65" s="152"/>
      <c r="U65" s="152"/>
      <c r="V65" s="152"/>
      <c r="W65" s="152"/>
      <c r="X65" s="152"/>
      <c r="Y65" s="152"/>
      <c r="Z65" s="152"/>
      <c r="AA65" s="152"/>
      <c r="AB65" s="152"/>
      <c r="AC65" s="152"/>
      <c r="AD65" s="152"/>
      <c r="AE65" s="152"/>
      <c r="AF65" s="5217"/>
      <c r="AG65" s="178"/>
      <c r="AH65" s="5217"/>
      <c r="AI65" s="177"/>
      <c r="AJ65" s="177"/>
      <c r="AK65" s="5217"/>
      <c r="AL65" s="5217"/>
      <c r="AM65" s="5217"/>
      <c r="AN65" s="5217"/>
      <c r="AO65" s="5217"/>
      <c r="AP65" s="5217"/>
      <c r="AQ65" s="5217"/>
      <c r="AR65" s="5217"/>
      <c r="AS65" s="5217"/>
      <c r="AT65" s="5217"/>
      <c r="AU65" s="5217"/>
      <c r="AV65" s="5217"/>
      <c r="AW65" s="5218"/>
      <c r="AX65" s="5218"/>
      <c r="AY65" s="5219"/>
      <c r="AZ65" s="5218"/>
    </row>
    <row r="66" spans="1:52" s="61" customFormat="1" ht="39.75" customHeight="1">
      <c r="A66" s="5210"/>
      <c r="B66" s="5211"/>
      <c r="C66" s="5214"/>
      <c r="D66" s="5214"/>
      <c r="E66" s="5160"/>
      <c r="F66" s="5211"/>
      <c r="G66" s="5211"/>
      <c r="H66" s="258" t="s">
        <v>283</v>
      </c>
      <c r="I66" s="257">
        <f>+(6000000/2)+10000000</f>
        <v>13000000</v>
      </c>
      <c r="J66" s="5246"/>
      <c r="K66" s="5172"/>
      <c r="L66" s="5211"/>
      <c r="M66" s="5214"/>
      <c r="N66" s="5214"/>
      <c r="O66" s="5215"/>
      <c r="P66" s="5215"/>
      <c r="Q66" s="5248"/>
      <c r="R66" s="5215"/>
      <c r="S66" s="5248"/>
      <c r="T66" s="152"/>
      <c r="U66" s="152"/>
      <c r="V66" s="152"/>
      <c r="W66" s="152"/>
      <c r="X66" s="152"/>
      <c r="Y66" s="152"/>
      <c r="Z66" s="152"/>
      <c r="AA66" s="152"/>
      <c r="AB66" s="152"/>
      <c r="AC66" s="152"/>
      <c r="AD66" s="152"/>
      <c r="AE66" s="152"/>
      <c r="AF66" s="5217"/>
      <c r="AG66" s="178"/>
      <c r="AH66" s="5217"/>
      <c r="AI66" s="177"/>
      <c r="AJ66" s="177"/>
      <c r="AK66" s="5217"/>
      <c r="AL66" s="5217"/>
      <c r="AM66" s="5217"/>
      <c r="AN66" s="5217"/>
      <c r="AO66" s="5217"/>
      <c r="AP66" s="5217"/>
      <c r="AQ66" s="5217"/>
      <c r="AR66" s="5217"/>
      <c r="AS66" s="5217"/>
      <c r="AT66" s="5217"/>
      <c r="AU66" s="5217"/>
      <c r="AV66" s="5217"/>
      <c r="AW66" s="5218"/>
      <c r="AX66" s="5218"/>
      <c r="AY66" s="5219"/>
      <c r="AZ66" s="5218"/>
    </row>
    <row r="67" spans="1:52" s="263" customFormat="1" ht="39.75" customHeight="1">
      <c r="A67" s="5210"/>
      <c r="B67" s="5211"/>
      <c r="C67" s="5214"/>
      <c r="D67" s="5214"/>
      <c r="E67" s="5160"/>
      <c r="F67" s="5211"/>
      <c r="G67" s="5211"/>
      <c r="H67" s="258" t="s">
        <v>311</v>
      </c>
      <c r="I67" s="257">
        <f>(10000000/2)-2000000</f>
        <v>3000000</v>
      </c>
      <c r="J67" s="5246"/>
      <c r="K67" s="5172"/>
      <c r="L67" s="5211"/>
      <c r="M67" s="5214"/>
      <c r="N67" s="5214"/>
      <c r="O67" s="5215"/>
      <c r="P67" s="5247"/>
      <c r="Q67" s="5248"/>
      <c r="R67" s="5215"/>
      <c r="S67" s="5248"/>
      <c r="T67" s="152"/>
      <c r="U67" s="152"/>
      <c r="V67" s="152"/>
      <c r="W67" s="152"/>
      <c r="X67" s="152"/>
      <c r="Y67" s="152"/>
      <c r="Z67" s="152"/>
      <c r="AA67" s="152"/>
      <c r="AB67" s="152"/>
      <c r="AC67" s="152"/>
      <c r="AD67" s="152"/>
      <c r="AE67" s="152"/>
      <c r="AF67" s="5217"/>
      <c r="AG67" s="214">
        <f>SUM(AK67:AV67)</f>
        <v>0</v>
      </c>
      <c r="AH67" s="5217"/>
      <c r="AI67" s="151">
        <f>AG67/AF62</f>
        <v>0</v>
      </c>
      <c r="AJ67" s="151">
        <f>100%-AI67</f>
        <v>1</v>
      </c>
      <c r="AK67" s="5217"/>
      <c r="AL67" s="5217"/>
      <c r="AM67" s="5217"/>
      <c r="AN67" s="5217"/>
      <c r="AO67" s="5217"/>
      <c r="AP67" s="5217"/>
      <c r="AQ67" s="5217"/>
      <c r="AR67" s="5217"/>
      <c r="AS67" s="5217"/>
      <c r="AT67" s="5217"/>
      <c r="AU67" s="5217"/>
      <c r="AV67" s="5217"/>
      <c r="AW67" s="5218"/>
      <c r="AX67" s="5218"/>
      <c r="AY67" s="5219"/>
      <c r="AZ67" s="5218"/>
    </row>
    <row r="68" spans="1:52" s="263" customFormat="1" ht="36.75" customHeight="1">
      <c r="A68" s="5210"/>
      <c r="B68" s="5211"/>
      <c r="C68" s="5245" t="s">
        <v>312</v>
      </c>
      <c r="D68" s="5245"/>
      <c r="E68" s="5245"/>
      <c r="F68" s="5245"/>
      <c r="G68" s="5245"/>
      <c r="H68" s="5245"/>
      <c r="I68" s="44"/>
      <c r="J68" s="264"/>
      <c r="K68" s="265"/>
      <c r="L68" s="266"/>
      <c r="M68" s="267"/>
      <c r="N68" s="267"/>
      <c r="O68" s="268">
        <f>SUM(O51:O67)</f>
        <v>397000000</v>
      </c>
      <c r="P68" s="268">
        <f>SUM(P51:P67)</f>
        <v>0</v>
      </c>
      <c r="Q68" s="200">
        <f>+P68/O68</f>
        <v>0</v>
      </c>
      <c r="R68" s="269">
        <f>SUM(R51:R67)</f>
        <v>397000000</v>
      </c>
      <c r="S68" s="200">
        <f>100%-Q68</f>
        <v>1</v>
      </c>
      <c r="T68" s="197">
        <f t="shared" ref="T68:AH68" si="8">SUM(T51:T67)</f>
        <v>0</v>
      </c>
      <c r="U68" s="197">
        <f t="shared" si="8"/>
        <v>0</v>
      </c>
      <c r="V68" s="197">
        <f t="shared" si="8"/>
        <v>0</v>
      </c>
      <c r="W68" s="197">
        <f t="shared" si="8"/>
        <v>0</v>
      </c>
      <c r="X68" s="197">
        <f t="shared" si="8"/>
        <v>0</v>
      </c>
      <c r="Y68" s="197">
        <f t="shared" si="8"/>
        <v>0</v>
      </c>
      <c r="Z68" s="197">
        <f t="shared" si="8"/>
        <v>0</v>
      </c>
      <c r="AA68" s="197">
        <f t="shared" si="8"/>
        <v>0</v>
      </c>
      <c r="AB68" s="197">
        <f t="shared" si="8"/>
        <v>0</v>
      </c>
      <c r="AC68" s="197">
        <f t="shared" si="8"/>
        <v>0</v>
      </c>
      <c r="AD68" s="197">
        <f t="shared" si="8"/>
        <v>0</v>
      </c>
      <c r="AE68" s="197">
        <f t="shared" si="8"/>
        <v>0</v>
      </c>
      <c r="AF68" s="270">
        <f t="shared" si="8"/>
        <v>75</v>
      </c>
      <c r="AG68" s="270">
        <f t="shared" si="8"/>
        <v>0</v>
      </c>
      <c r="AH68" s="270">
        <f t="shared" si="8"/>
        <v>68</v>
      </c>
      <c r="AI68" s="200">
        <f>+AG68/AF68</f>
        <v>0</v>
      </c>
      <c r="AJ68" s="200">
        <f>+AH68/AF68</f>
        <v>0.90666666666666662</v>
      </c>
      <c r="AK68" s="201"/>
      <c r="AL68" s="201"/>
      <c r="AM68" s="201"/>
      <c r="AN68" s="201"/>
      <c r="AO68" s="201"/>
      <c r="AP68" s="201"/>
      <c r="AQ68" s="201"/>
      <c r="AR68" s="201"/>
      <c r="AS68" s="201"/>
      <c r="AT68" s="201"/>
      <c r="AU68" s="201"/>
      <c r="AV68" s="201"/>
      <c r="AW68" s="271"/>
      <c r="AX68" s="271"/>
      <c r="AY68" s="271"/>
      <c r="AZ68" s="271"/>
    </row>
    <row r="69" spans="1:52" s="263" customFormat="1" ht="130.5" customHeight="1">
      <c r="A69" s="5210"/>
      <c r="B69" s="5211" t="s">
        <v>313</v>
      </c>
      <c r="C69" s="5249" t="s">
        <v>314</v>
      </c>
      <c r="D69" s="5250" t="s">
        <v>315</v>
      </c>
      <c r="E69" s="5213" t="s">
        <v>316</v>
      </c>
      <c r="F69" s="5212" t="s">
        <v>317</v>
      </c>
      <c r="G69" s="203" t="s">
        <v>318</v>
      </c>
      <c r="H69" s="206" t="s">
        <v>319</v>
      </c>
      <c r="I69" s="272">
        <v>40000000</v>
      </c>
      <c r="J69" s="204" t="s">
        <v>320</v>
      </c>
      <c r="K69" s="205"/>
      <c r="L69" s="203" t="s">
        <v>82</v>
      </c>
      <c r="M69" s="206" t="s">
        <v>187</v>
      </c>
      <c r="N69" s="273" t="s">
        <v>321</v>
      </c>
      <c r="O69" s="274">
        <f t="shared" ref="O69:O81" si="9">+I69</f>
        <v>40000000</v>
      </c>
      <c r="P69" s="275">
        <f t="shared" ref="P69:P76" si="10">SUM(T69:AE69)</f>
        <v>0</v>
      </c>
      <c r="Q69" s="207">
        <f t="shared" ref="Q69:Q76" si="11">P69/O69</f>
        <v>0</v>
      </c>
      <c r="R69" s="276">
        <f t="shared" ref="R69:R77" si="12">+O69-P69</f>
        <v>40000000</v>
      </c>
      <c r="S69" s="207">
        <f t="shared" ref="S69:S78" si="13">+R69/O69</f>
        <v>1</v>
      </c>
      <c r="T69" s="277"/>
      <c r="U69" s="277"/>
      <c r="V69" s="277"/>
      <c r="W69" s="277"/>
      <c r="X69" s="277"/>
      <c r="Y69" s="277"/>
      <c r="Z69" s="277"/>
      <c r="AA69" s="277"/>
      <c r="AB69" s="277"/>
      <c r="AC69" s="277"/>
      <c r="AD69" s="277"/>
      <c r="AE69" s="277"/>
      <c r="AF69" s="278">
        <v>12</v>
      </c>
      <c r="AG69" s="278">
        <f t="shared" ref="AG69:AG76" si="14">SUM(AK69:AV69)</f>
        <v>0</v>
      </c>
      <c r="AH69" s="278">
        <f t="shared" ref="AH69:AH76" si="15">+AF69-AG69</f>
        <v>12</v>
      </c>
      <c r="AI69" s="207">
        <f t="shared" ref="AI69:AI76" si="16">AG69/AF69</f>
        <v>0</v>
      </c>
      <c r="AJ69" s="207">
        <f t="shared" ref="AJ69:AJ76" si="17">100%-AI69</f>
        <v>1</v>
      </c>
      <c r="AK69" s="279"/>
      <c r="AL69" s="279"/>
      <c r="AM69" s="280"/>
      <c r="AN69" s="279"/>
      <c r="AO69" s="279"/>
      <c r="AP69" s="279"/>
      <c r="AQ69" s="279"/>
      <c r="AR69" s="279"/>
      <c r="AS69" s="279"/>
      <c r="AT69" s="279"/>
      <c r="AU69" s="279"/>
      <c r="AV69" s="279"/>
      <c r="AW69" s="281">
        <v>44562</v>
      </c>
      <c r="AX69" s="281">
        <v>44926</v>
      </c>
      <c r="AY69" s="281" t="s">
        <v>322</v>
      </c>
      <c r="AZ69" s="282" t="s">
        <v>86</v>
      </c>
    </row>
    <row r="70" spans="1:52" s="263" customFormat="1" ht="31.5" customHeight="1">
      <c r="A70" s="5210"/>
      <c r="B70" s="5211"/>
      <c r="C70" s="5249"/>
      <c r="D70" s="5250"/>
      <c r="E70" s="5213"/>
      <c r="F70" s="5212"/>
      <c r="G70" s="144" t="s">
        <v>323</v>
      </c>
      <c r="H70" s="158" t="s">
        <v>319</v>
      </c>
      <c r="I70" s="283">
        <v>11000000</v>
      </c>
      <c r="J70" s="211" t="s">
        <v>324</v>
      </c>
      <c r="K70" s="66"/>
      <c r="L70" s="144" t="s">
        <v>82</v>
      </c>
      <c r="M70" s="158" t="s">
        <v>187</v>
      </c>
      <c r="N70" s="284" t="s">
        <v>321</v>
      </c>
      <c r="O70" s="285">
        <f t="shared" si="9"/>
        <v>11000000</v>
      </c>
      <c r="P70" s="286">
        <f t="shared" si="10"/>
        <v>0</v>
      </c>
      <c r="Q70" s="153">
        <f t="shared" si="11"/>
        <v>0</v>
      </c>
      <c r="R70" s="162">
        <f t="shared" si="12"/>
        <v>11000000</v>
      </c>
      <c r="S70" s="153">
        <f t="shared" si="13"/>
        <v>1</v>
      </c>
      <c r="T70" s="287"/>
      <c r="U70" s="287"/>
      <c r="V70" s="287"/>
      <c r="W70" s="287"/>
      <c r="X70" s="287"/>
      <c r="Y70" s="287"/>
      <c r="Z70" s="287"/>
      <c r="AA70" s="287"/>
      <c r="AB70" s="287"/>
      <c r="AC70" s="287"/>
      <c r="AD70" s="287"/>
      <c r="AE70" s="287"/>
      <c r="AF70" s="288">
        <v>12</v>
      </c>
      <c r="AG70" s="288">
        <f t="shared" si="14"/>
        <v>0</v>
      </c>
      <c r="AH70" s="288">
        <f t="shared" si="15"/>
        <v>12</v>
      </c>
      <c r="AI70" s="153">
        <f t="shared" si="16"/>
        <v>0</v>
      </c>
      <c r="AJ70" s="153">
        <f t="shared" si="17"/>
        <v>1</v>
      </c>
      <c r="AK70" s="289"/>
      <c r="AL70" s="289"/>
      <c r="AM70" s="290"/>
      <c r="AN70" s="289"/>
      <c r="AO70" s="289"/>
      <c r="AP70" s="289"/>
      <c r="AQ70" s="289"/>
      <c r="AR70" s="289"/>
      <c r="AS70" s="289"/>
      <c r="AT70" s="289"/>
      <c r="AU70" s="289"/>
      <c r="AV70" s="289"/>
      <c r="AW70" s="157">
        <v>44562</v>
      </c>
      <c r="AX70" s="157">
        <v>44926</v>
      </c>
      <c r="AY70" s="157" t="s">
        <v>322</v>
      </c>
      <c r="AZ70" s="291" t="s">
        <v>86</v>
      </c>
    </row>
    <row r="71" spans="1:52" s="263" customFormat="1" ht="34.5" customHeight="1">
      <c r="A71" s="5210"/>
      <c r="B71" s="5211"/>
      <c r="C71" s="5249"/>
      <c r="D71" s="5250"/>
      <c r="E71" s="5213"/>
      <c r="F71" s="5212"/>
      <c r="G71" s="144" t="s">
        <v>325</v>
      </c>
      <c r="H71" s="158" t="s">
        <v>319</v>
      </c>
      <c r="I71" s="283">
        <v>22000000</v>
      </c>
      <c r="J71" s="211" t="s">
        <v>326</v>
      </c>
      <c r="K71" s="66"/>
      <c r="L71" s="144" t="s">
        <v>82</v>
      </c>
      <c r="M71" s="158" t="s">
        <v>187</v>
      </c>
      <c r="N71" s="284" t="s">
        <v>321</v>
      </c>
      <c r="O71" s="285">
        <f t="shared" si="9"/>
        <v>22000000</v>
      </c>
      <c r="P71" s="286">
        <f t="shared" si="10"/>
        <v>0</v>
      </c>
      <c r="Q71" s="153">
        <f t="shared" si="11"/>
        <v>0</v>
      </c>
      <c r="R71" s="162">
        <f t="shared" si="12"/>
        <v>22000000</v>
      </c>
      <c r="S71" s="153">
        <f t="shared" si="13"/>
        <v>1</v>
      </c>
      <c r="T71" s="287"/>
      <c r="U71" s="287"/>
      <c r="V71" s="287"/>
      <c r="W71" s="287"/>
      <c r="X71" s="287"/>
      <c r="Y71" s="287"/>
      <c r="Z71" s="287"/>
      <c r="AA71" s="287"/>
      <c r="AB71" s="287"/>
      <c r="AC71" s="287"/>
      <c r="AD71" s="287"/>
      <c r="AE71" s="287"/>
      <c r="AF71" s="288">
        <v>12</v>
      </c>
      <c r="AG71" s="288">
        <f t="shared" si="14"/>
        <v>0</v>
      </c>
      <c r="AH71" s="288">
        <f t="shared" si="15"/>
        <v>12</v>
      </c>
      <c r="AI71" s="153">
        <f t="shared" si="16"/>
        <v>0</v>
      </c>
      <c r="AJ71" s="153">
        <f t="shared" si="17"/>
        <v>1</v>
      </c>
      <c r="AK71" s="289"/>
      <c r="AL71" s="289"/>
      <c r="AM71" s="290"/>
      <c r="AN71" s="289"/>
      <c r="AO71" s="289"/>
      <c r="AP71" s="289"/>
      <c r="AQ71" s="289"/>
      <c r="AR71" s="289"/>
      <c r="AS71" s="289"/>
      <c r="AT71" s="289"/>
      <c r="AU71" s="289"/>
      <c r="AV71" s="289"/>
      <c r="AW71" s="157">
        <v>44562</v>
      </c>
      <c r="AX71" s="157">
        <v>44926</v>
      </c>
      <c r="AY71" s="157" t="s">
        <v>322</v>
      </c>
      <c r="AZ71" s="291" t="s">
        <v>86</v>
      </c>
    </row>
    <row r="72" spans="1:52" s="263" customFormat="1" ht="34.5" customHeight="1">
      <c r="A72" s="5210"/>
      <c r="B72" s="5211"/>
      <c r="C72" s="5249"/>
      <c r="D72" s="5250"/>
      <c r="E72" s="5213"/>
      <c r="F72" s="5212"/>
      <c r="G72" s="144" t="s">
        <v>327</v>
      </c>
      <c r="H72" s="158" t="s">
        <v>319</v>
      </c>
      <c r="I72" s="283">
        <v>24000000</v>
      </c>
      <c r="J72" s="211" t="s">
        <v>328</v>
      </c>
      <c r="K72" s="66"/>
      <c r="L72" s="144" t="s">
        <v>82</v>
      </c>
      <c r="M72" s="158" t="s">
        <v>187</v>
      </c>
      <c r="N72" s="284" t="s">
        <v>321</v>
      </c>
      <c r="O72" s="285">
        <f t="shared" si="9"/>
        <v>24000000</v>
      </c>
      <c r="P72" s="286">
        <f t="shared" si="10"/>
        <v>0</v>
      </c>
      <c r="Q72" s="153">
        <f t="shared" si="11"/>
        <v>0</v>
      </c>
      <c r="R72" s="162">
        <f t="shared" si="12"/>
        <v>24000000</v>
      </c>
      <c r="S72" s="153">
        <f t="shared" si="13"/>
        <v>1</v>
      </c>
      <c r="T72" s="287"/>
      <c r="U72" s="287"/>
      <c r="V72" s="287"/>
      <c r="W72" s="287"/>
      <c r="X72" s="287"/>
      <c r="Y72" s="287"/>
      <c r="Z72" s="287"/>
      <c r="AA72" s="287"/>
      <c r="AB72" s="287"/>
      <c r="AC72" s="287"/>
      <c r="AD72" s="287"/>
      <c r="AE72" s="287"/>
      <c r="AF72" s="288">
        <v>12</v>
      </c>
      <c r="AG72" s="288">
        <f t="shared" si="14"/>
        <v>0</v>
      </c>
      <c r="AH72" s="288">
        <f t="shared" si="15"/>
        <v>12</v>
      </c>
      <c r="AI72" s="153">
        <f t="shared" si="16"/>
        <v>0</v>
      </c>
      <c r="AJ72" s="153">
        <f t="shared" si="17"/>
        <v>1</v>
      </c>
      <c r="AK72" s="289"/>
      <c r="AL72" s="289"/>
      <c r="AM72" s="290"/>
      <c r="AN72" s="289"/>
      <c r="AO72" s="289"/>
      <c r="AP72" s="289"/>
      <c r="AQ72" s="289"/>
      <c r="AR72" s="289"/>
      <c r="AS72" s="289"/>
      <c r="AT72" s="289"/>
      <c r="AU72" s="289"/>
      <c r="AV72" s="289"/>
      <c r="AW72" s="157">
        <v>44562</v>
      </c>
      <c r="AX72" s="157">
        <v>44926</v>
      </c>
      <c r="AY72" s="157" t="s">
        <v>322</v>
      </c>
      <c r="AZ72" s="291" t="s">
        <v>86</v>
      </c>
    </row>
    <row r="73" spans="1:52" s="263" customFormat="1" ht="36" customHeight="1">
      <c r="A73" s="5210"/>
      <c r="B73" s="5211"/>
      <c r="C73" s="5249"/>
      <c r="D73" s="5250"/>
      <c r="E73" s="5213"/>
      <c r="F73" s="5212"/>
      <c r="G73" s="144" t="s">
        <v>329</v>
      </c>
      <c r="H73" s="158" t="s">
        <v>319</v>
      </c>
      <c r="I73" s="283">
        <f>10000000+12000000</f>
        <v>22000000</v>
      </c>
      <c r="J73" s="211" t="s">
        <v>330</v>
      </c>
      <c r="K73" s="66"/>
      <c r="L73" s="144" t="s">
        <v>82</v>
      </c>
      <c r="M73" s="158" t="s">
        <v>187</v>
      </c>
      <c r="N73" s="284" t="s">
        <v>321</v>
      </c>
      <c r="O73" s="285">
        <f t="shared" si="9"/>
        <v>22000000</v>
      </c>
      <c r="P73" s="286">
        <f t="shared" si="10"/>
        <v>0</v>
      </c>
      <c r="Q73" s="153">
        <f t="shared" si="11"/>
        <v>0</v>
      </c>
      <c r="R73" s="162">
        <f t="shared" si="12"/>
        <v>22000000</v>
      </c>
      <c r="S73" s="153">
        <f t="shared" si="13"/>
        <v>1</v>
      </c>
      <c r="T73" s="287"/>
      <c r="U73" s="287"/>
      <c r="V73" s="287"/>
      <c r="W73" s="287"/>
      <c r="X73" s="287"/>
      <c r="Y73" s="287"/>
      <c r="Z73" s="287"/>
      <c r="AA73" s="287"/>
      <c r="AB73" s="287"/>
      <c r="AC73" s="287"/>
      <c r="AD73" s="287"/>
      <c r="AE73" s="287"/>
      <c r="AF73" s="288">
        <v>12</v>
      </c>
      <c r="AG73" s="288">
        <f t="shared" si="14"/>
        <v>0</v>
      </c>
      <c r="AH73" s="288">
        <f t="shared" si="15"/>
        <v>12</v>
      </c>
      <c r="AI73" s="153">
        <f t="shared" si="16"/>
        <v>0</v>
      </c>
      <c r="AJ73" s="153">
        <f t="shared" si="17"/>
        <v>1</v>
      </c>
      <c r="AK73" s="289"/>
      <c r="AL73" s="289"/>
      <c r="AM73" s="290"/>
      <c r="AN73" s="289"/>
      <c r="AO73" s="289"/>
      <c r="AP73" s="289"/>
      <c r="AQ73" s="289"/>
      <c r="AR73" s="289"/>
      <c r="AS73" s="289"/>
      <c r="AT73" s="289"/>
      <c r="AU73" s="289"/>
      <c r="AV73" s="289"/>
      <c r="AW73" s="157">
        <v>44562</v>
      </c>
      <c r="AX73" s="157">
        <v>44926</v>
      </c>
      <c r="AY73" s="157" t="s">
        <v>322</v>
      </c>
      <c r="AZ73" s="291" t="s">
        <v>86</v>
      </c>
    </row>
    <row r="74" spans="1:52" s="263" customFormat="1" ht="47.25" customHeight="1">
      <c r="A74" s="5210"/>
      <c r="B74" s="5211"/>
      <c r="C74" s="5249"/>
      <c r="D74" s="5250"/>
      <c r="E74" s="5213"/>
      <c r="F74" s="5212"/>
      <c r="G74" s="219" t="s">
        <v>331</v>
      </c>
      <c r="H74" s="292" t="s">
        <v>319</v>
      </c>
      <c r="I74" s="293">
        <v>35000000</v>
      </c>
      <c r="J74" s="294" t="s">
        <v>332</v>
      </c>
      <c r="K74" s="295"/>
      <c r="L74" s="219" t="s">
        <v>82</v>
      </c>
      <c r="M74" s="292" t="s">
        <v>187</v>
      </c>
      <c r="N74" s="284" t="s">
        <v>321</v>
      </c>
      <c r="O74" s="296">
        <f t="shared" si="9"/>
        <v>35000000</v>
      </c>
      <c r="P74" s="297">
        <f t="shared" si="10"/>
        <v>0</v>
      </c>
      <c r="Q74" s="261">
        <f t="shared" si="11"/>
        <v>0</v>
      </c>
      <c r="R74" s="298">
        <f t="shared" si="12"/>
        <v>35000000</v>
      </c>
      <c r="S74" s="261">
        <f t="shared" si="13"/>
        <v>1</v>
      </c>
      <c r="T74" s="299"/>
      <c r="U74" s="299"/>
      <c r="V74" s="299"/>
      <c r="W74" s="299"/>
      <c r="X74" s="299"/>
      <c r="Y74" s="299"/>
      <c r="Z74" s="299"/>
      <c r="AA74" s="299"/>
      <c r="AB74" s="299"/>
      <c r="AC74" s="299"/>
      <c r="AD74" s="299"/>
      <c r="AE74" s="299"/>
      <c r="AF74" s="300">
        <v>12</v>
      </c>
      <c r="AG74" s="300">
        <f t="shared" si="14"/>
        <v>0</v>
      </c>
      <c r="AH74" s="300">
        <f t="shared" si="15"/>
        <v>12</v>
      </c>
      <c r="AI74" s="261">
        <f t="shared" si="16"/>
        <v>0</v>
      </c>
      <c r="AJ74" s="261">
        <f t="shared" si="17"/>
        <v>1</v>
      </c>
      <c r="AK74" s="301"/>
      <c r="AL74" s="301"/>
      <c r="AM74" s="302"/>
      <c r="AN74" s="301"/>
      <c r="AO74" s="301"/>
      <c r="AP74" s="301"/>
      <c r="AQ74" s="301"/>
      <c r="AR74" s="301"/>
      <c r="AS74" s="301"/>
      <c r="AT74" s="301"/>
      <c r="AU74" s="301"/>
      <c r="AV74" s="301"/>
      <c r="AW74" s="248">
        <v>44562</v>
      </c>
      <c r="AX74" s="248">
        <v>44926</v>
      </c>
      <c r="AY74" s="248" t="s">
        <v>322</v>
      </c>
      <c r="AZ74" s="303" t="s">
        <v>86</v>
      </c>
    </row>
    <row r="75" spans="1:52" s="263" customFormat="1" ht="47.25" customHeight="1">
      <c r="A75" s="5210"/>
      <c r="B75" s="5210"/>
      <c r="C75" s="5251" t="s">
        <v>333</v>
      </c>
      <c r="D75" s="5212" t="s">
        <v>334</v>
      </c>
      <c r="E75" s="5213"/>
      <c r="F75" s="5212"/>
      <c r="G75" s="203" t="s">
        <v>335</v>
      </c>
      <c r="H75" s="206" t="s">
        <v>319</v>
      </c>
      <c r="I75" s="272">
        <f>22000000-4000000+6000000</f>
        <v>24000000</v>
      </c>
      <c r="J75" s="204" t="s">
        <v>336</v>
      </c>
      <c r="K75" s="205"/>
      <c r="L75" s="203" t="s">
        <v>82</v>
      </c>
      <c r="M75" s="206" t="s">
        <v>187</v>
      </c>
      <c r="N75" s="284" t="s">
        <v>321</v>
      </c>
      <c r="O75" s="305">
        <f t="shared" si="9"/>
        <v>24000000</v>
      </c>
      <c r="P75" s="277">
        <f t="shared" si="10"/>
        <v>0</v>
      </c>
      <c r="Q75" s="207">
        <f t="shared" si="11"/>
        <v>0</v>
      </c>
      <c r="R75" s="276">
        <f t="shared" si="12"/>
        <v>24000000</v>
      </c>
      <c r="S75" s="207">
        <f t="shared" si="13"/>
        <v>1</v>
      </c>
      <c r="T75" s="277"/>
      <c r="U75" s="277"/>
      <c r="V75" s="277"/>
      <c r="W75" s="277"/>
      <c r="X75" s="277"/>
      <c r="Y75" s="277"/>
      <c r="Z75" s="277"/>
      <c r="AA75" s="277"/>
      <c r="AB75" s="277"/>
      <c r="AC75" s="277"/>
      <c r="AD75" s="277"/>
      <c r="AE75" s="277"/>
      <c r="AF75" s="278">
        <v>108</v>
      </c>
      <c r="AG75" s="278">
        <f t="shared" si="14"/>
        <v>0</v>
      </c>
      <c r="AH75" s="278">
        <f t="shared" si="15"/>
        <v>108</v>
      </c>
      <c r="AI75" s="207">
        <f t="shared" si="16"/>
        <v>0</v>
      </c>
      <c r="AJ75" s="207">
        <f t="shared" si="17"/>
        <v>1</v>
      </c>
      <c r="AK75" s="306"/>
      <c r="AL75" s="306"/>
      <c r="AM75" s="306"/>
      <c r="AN75" s="306"/>
      <c r="AO75" s="306"/>
      <c r="AP75" s="306"/>
      <c r="AQ75" s="306"/>
      <c r="AR75" s="306"/>
      <c r="AS75" s="306"/>
      <c r="AT75" s="306"/>
      <c r="AU75" s="306"/>
      <c r="AV75" s="306"/>
      <c r="AW75" s="281">
        <v>44562</v>
      </c>
      <c r="AX75" s="281">
        <v>44926</v>
      </c>
      <c r="AY75" s="281" t="s">
        <v>337</v>
      </c>
      <c r="AZ75" s="282" t="s">
        <v>86</v>
      </c>
    </row>
    <row r="76" spans="1:52" s="263" customFormat="1" ht="47.25" customHeight="1">
      <c r="A76" s="5210"/>
      <c r="B76" s="5210"/>
      <c r="C76" s="5251"/>
      <c r="D76" s="5212"/>
      <c r="E76" s="5213"/>
      <c r="F76" s="5212"/>
      <c r="G76" s="32" t="s">
        <v>338</v>
      </c>
      <c r="H76" s="36" t="s">
        <v>339</v>
      </c>
      <c r="I76" s="307">
        <v>15000000</v>
      </c>
      <c r="J76" s="308" t="s">
        <v>340</v>
      </c>
      <c r="K76" s="35"/>
      <c r="L76" s="32" t="s">
        <v>82</v>
      </c>
      <c r="M76" s="36" t="s">
        <v>187</v>
      </c>
      <c r="N76" s="284" t="s">
        <v>321</v>
      </c>
      <c r="O76" s="309">
        <f t="shared" si="9"/>
        <v>15000000</v>
      </c>
      <c r="P76" s="310">
        <f t="shared" si="10"/>
        <v>0</v>
      </c>
      <c r="Q76" s="259">
        <f t="shared" si="11"/>
        <v>0</v>
      </c>
      <c r="R76" s="311">
        <f t="shared" si="12"/>
        <v>15000000</v>
      </c>
      <c r="S76" s="259">
        <f t="shared" si="13"/>
        <v>1</v>
      </c>
      <c r="T76" s="310"/>
      <c r="U76" s="310"/>
      <c r="V76" s="310"/>
      <c r="W76" s="310"/>
      <c r="X76" s="310"/>
      <c r="Y76" s="310"/>
      <c r="Z76" s="310"/>
      <c r="AA76" s="310"/>
      <c r="AB76" s="310"/>
      <c r="AC76" s="310"/>
      <c r="AD76" s="310"/>
      <c r="AE76" s="310"/>
      <c r="AF76" s="312">
        <v>20</v>
      </c>
      <c r="AG76" s="312">
        <f t="shared" si="14"/>
        <v>0</v>
      </c>
      <c r="AH76" s="312">
        <f t="shared" si="15"/>
        <v>20</v>
      </c>
      <c r="AI76" s="259">
        <f t="shared" si="16"/>
        <v>0</v>
      </c>
      <c r="AJ76" s="259">
        <f t="shared" si="17"/>
        <v>1</v>
      </c>
      <c r="AK76" s="313"/>
      <c r="AL76" s="313"/>
      <c r="AM76" s="313"/>
      <c r="AN76" s="313"/>
      <c r="AO76" s="313"/>
      <c r="AP76" s="313"/>
      <c r="AQ76" s="313"/>
      <c r="AR76" s="313"/>
      <c r="AS76" s="313"/>
      <c r="AT76" s="313"/>
      <c r="AU76" s="313"/>
      <c r="AV76" s="313"/>
      <c r="AW76" s="314">
        <v>44562</v>
      </c>
      <c r="AX76" s="314">
        <v>44926</v>
      </c>
      <c r="AY76" s="314" t="s">
        <v>341</v>
      </c>
      <c r="AZ76" s="315" t="s">
        <v>115</v>
      </c>
    </row>
    <row r="77" spans="1:52" s="263" customFormat="1" ht="47.25" customHeight="1">
      <c r="A77" s="5210"/>
      <c r="B77" s="5210"/>
      <c r="C77" s="5251"/>
      <c r="D77" s="5212"/>
      <c r="E77" s="5213"/>
      <c r="F77" s="5212"/>
      <c r="G77" s="146" t="s">
        <v>342</v>
      </c>
      <c r="H77" s="147" t="s">
        <v>319</v>
      </c>
      <c r="I77" s="316">
        <v>24000000</v>
      </c>
      <c r="J77" s="317" t="s">
        <v>343</v>
      </c>
      <c r="K77" s="146"/>
      <c r="L77" s="146" t="s">
        <v>82</v>
      </c>
      <c r="M77" s="147" t="s">
        <v>187</v>
      </c>
      <c r="N77" s="147" t="s">
        <v>321</v>
      </c>
      <c r="O77" s="150">
        <f t="shared" si="9"/>
        <v>24000000</v>
      </c>
      <c r="P77" s="318"/>
      <c r="Q77" s="319"/>
      <c r="R77" s="320">
        <f t="shared" si="12"/>
        <v>24000000</v>
      </c>
      <c r="S77" s="319">
        <f t="shared" si="13"/>
        <v>1</v>
      </c>
      <c r="T77" s="318"/>
      <c r="U77" s="318"/>
      <c r="V77" s="318"/>
      <c r="W77" s="318"/>
      <c r="X77" s="318"/>
      <c r="Y77" s="318"/>
      <c r="Z77" s="318"/>
      <c r="AA77" s="318"/>
      <c r="AB77" s="318"/>
      <c r="AC77" s="318"/>
      <c r="AD77" s="318"/>
      <c r="AE77" s="318"/>
      <c r="AF77" s="321">
        <v>1</v>
      </c>
      <c r="AG77" s="322"/>
      <c r="AH77" s="322"/>
      <c r="AI77" s="319"/>
      <c r="AJ77" s="319"/>
      <c r="AK77" s="323"/>
      <c r="AL77" s="323"/>
      <c r="AM77" s="324"/>
      <c r="AN77" s="323"/>
      <c r="AO77" s="323"/>
      <c r="AP77" s="323"/>
      <c r="AQ77" s="323"/>
      <c r="AR77" s="323"/>
      <c r="AS77" s="323"/>
      <c r="AT77" s="323"/>
      <c r="AU77" s="323"/>
      <c r="AV77" s="323"/>
      <c r="AW77" s="216">
        <v>44562</v>
      </c>
      <c r="AX77" s="216">
        <v>44926</v>
      </c>
      <c r="AY77" s="216" t="s">
        <v>322</v>
      </c>
      <c r="AZ77" s="216"/>
    </row>
    <row r="78" spans="1:52" s="263" customFormat="1" ht="47.25" customHeight="1">
      <c r="A78" s="5210"/>
      <c r="B78" s="5210"/>
      <c r="C78" s="5251"/>
      <c r="D78" s="5212"/>
      <c r="E78" s="5213"/>
      <c r="F78" s="5212"/>
      <c r="G78" s="210" t="s">
        <v>344</v>
      </c>
      <c r="H78" s="158" t="s">
        <v>319</v>
      </c>
      <c r="I78" s="283">
        <v>30000000</v>
      </c>
      <c r="J78" s="211" t="s">
        <v>345</v>
      </c>
      <c r="K78" s="144"/>
      <c r="L78" s="144" t="s">
        <v>82</v>
      </c>
      <c r="M78" s="325" t="s">
        <v>187</v>
      </c>
      <c r="N78" s="326" t="s">
        <v>321</v>
      </c>
      <c r="O78" s="327">
        <f t="shared" si="9"/>
        <v>30000000</v>
      </c>
      <c r="P78" s="328"/>
      <c r="Q78" s="329"/>
      <c r="R78" s="330">
        <f>+O78-P79</f>
        <v>30000000</v>
      </c>
      <c r="S78" s="331">
        <f t="shared" si="13"/>
        <v>1</v>
      </c>
      <c r="T78" s="332"/>
      <c r="U78" s="332"/>
      <c r="V78" s="332"/>
      <c r="W78" s="332"/>
      <c r="X78" s="332"/>
      <c r="Y78" s="332"/>
      <c r="Z78" s="332"/>
      <c r="AA78" s="332"/>
      <c r="AB78" s="332"/>
      <c r="AC78" s="332"/>
      <c r="AD78" s="332"/>
      <c r="AE78" s="332"/>
      <c r="AF78" s="333">
        <v>5</v>
      </c>
      <c r="AG78" s="334"/>
      <c r="AH78" s="334"/>
      <c r="AI78" s="329"/>
      <c r="AJ78" s="329"/>
      <c r="AK78" s="335"/>
      <c r="AL78" s="335"/>
      <c r="AM78" s="335"/>
      <c r="AN78" s="335"/>
      <c r="AO78" s="335"/>
      <c r="AP78" s="335"/>
      <c r="AQ78" s="335"/>
      <c r="AR78" s="335"/>
      <c r="AS78" s="335"/>
      <c r="AT78" s="335"/>
      <c r="AU78" s="335"/>
      <c r="AV78" s="335"/>
      <c r="AW78" s="336">
        <v>44562</v>
      </c>
      <c r="AX78" s="181">
        <v>44926</v>
      </c>
      <c r="AY78" s="181"/>
      <c r="AZ78" s="181"/>
    </row>
    <row r="79" spans="1:52" s="263" customFormat="1" ht="90.75" customHeight="1">
      <c r="A79" s="5210"/>
      <c r="B79" s="5210"/>
      <c r="C79" s="337" t="s">
        <v>346</v>
      </c>
      <c r="D79" s="338" t="s">
        <v>347</v>
      </c>
      <c r="E79" s="5213" t="s">
        <v>348</v>
      </c>
      <c r="F79" s="5212" t="s">
        <v>349</v>
      </c>
      <c r="G79" s="145" t="s">
        <v>350</v>
      </c>
      <c r="H79" s="339" t="s">
        <v>351</v>
      </c>
      <c r="I79" s="340">
        <f>25000000-10000000</f>
        <v>15000000</v>
      </c>
      <c r="J79" s="341" t="s">
        <v>352</v>
      </c>
      <c r="K79" s="145"/>
      <c r="L79" s="145" t="s">
        <v>82</v>
      </c>
      <c r="M79" s="339" t="s">
        <v>125</v>
      </c>
      <c r="N79" s="339" t="s">
        <v>353</v>
      </c>
      <c r="O79" s="342">
        <f t="shared" si="9"/>
        <v>15000000</v>
      </c>
      <c r="P79" s="343"/>
      <c r="Q79" s="344"/>
      <c r="R79" s="345">
        <f>+O79-P79</f>
        <v>15000000</v>
      </c>
      <c r="S79" s="344"/>
      <c r="T79" s="343"/>
      <c r="U79" s="343"/>
      <c r="V79" s="343"/>
      <c r="W79" s="343"/>
      <c r="X79" s="343"/>
      <c r="Y79" s="343"/>
      <c r="Z79" s="343"/>
      <c r="AA79" s="343"/>
      <c r="AB79" s="343"/>
      <c r="AC79" s="343"/>
      <c r="AD79" s="343"/>
      <c r="AE79" s="343"/>
      <c r="AF79" s="346">
        <v>1</v>
      </c>
      <c r="AG79" s="346"/>
      <c r="AH79" s="346"/>
      <c r="AI79" s="344"/>
      <c r="AJ79" s="344"/>
      <c r="AK79" s="347"/>
      <c r="AL79" s="347"/>
      <c r="AM79" s="348"/>
      <c r="AN79" s="347"/>
      <c r="AO79" s="347"/>
      <c r="AP79" s="347"/>
      <c r="AQ79" s="347"/>
      <c r="AR79" s="347"/>
      <c r="AS79" s="347"/>
      <c r="AT79" s="347"/>
      <c r="AU79" s="347"/>
      <c r="AV79" s="347"/>
      <c r="AW79" s="349">
        <v>44562</v>
      </c>
      <c r="AX79" s="349">
        <v>44926</v>
      </c>
      <c r="AY79" s="349" t="s">
        <v>354</v>
      </c>
      <c r="AZ79" s="350"/>
    </row>
    <row r="80" spans="1:52" s="263" customFormat="1" ht="56.15" customHeight="1">
      <c r="A80" s="5210"/>
      <c r="B80" s="5210"/>
      <c r="C80" s="304" t="s">
        <v>355</v>
      </c>
      <c r="D80" s="338" t="s">
        <v>356</v>
      </c>
      <c r="E80" s="5213"/>
      <c r="F80" s="5212"/>
      <c r="G80" s="145" t="s">
        <v>357</v>
      </c>
      <c r="H80" s="351" t="s">
        <v>283</v>
      </c>
      <c r="I80" s="352">
        <v>25000000</v>
      </c>
      <c r="J80" s="341" t="s">
        <v>358</v>
      </c>
      <c r="K80" s="145"/>
      <c r="L80" s="145" t="s">
        <v>82</v>
      </c>
      <c r="M80" s="339" t="s">
        <v>125</v>
      </c>
      <c r="N80" s="339" t="s">
        <v>353</v>
      </c>
      <c r="O80" s="342">
        <f t="shared" si="9"/>
        <v>25000000</v>
      </c>
      <c r="P80" s="343"/>
      <c r="Q80" s="344"/>
      <c r="R80" s="345">
        <f>+O80-P80</f>
        <v>25000000</v>
      </c>
      <c r="S80" s="344"/>
      <c r="T80" s="343"/>
      <c r="U80" s="343"/>
      <c r="V80" s="343"/>
      <c r="W80" s="343"/>
      <c r="X80" s="343"/>
      <c r="Y80" s="343"/>
      <c r="Z80" s="343"/>
      <c r="AA80" s="343"/>
      <c r="AB80" s="343"/>
      <c r="AC80" s="343"/>
      <c r="AD80" s="343"/>
      <c r="AE80" s="343"/>
      <c r="AF80" s="346">
        <v>1</v>
      </c>
      <c r="AG80" s="346"/>
      <c r="AH80" s="346"/>
      <c r="AI80" s="344"/>
      <c r="AJ80" s="344"/>
      <c r="AK80" s="347"/>
      <c r="AL80" s="347"/>
      <c r="AM80" s="348"/>
      <c r="AN80" s="347"/>
      <c r="AO80" s="347"/>
      <c r="AP80" s="347"/>
      <c r="AQ80" s="347"/>
      <c r="AR80" s="347"/>
      <c r="AS80" s="347"/>
      <c r="AT80" s="347"/>
      <c r="AU80" s="347"/>
      <c r="AV80" s="347"/>
      <c r="AW80" s="349">
        <v>44593</v>
      </c>
      <c r="AX80" s="349">
        <v>44925</v>
      </c>
      <c r="AY80" s="349" t="s">
        <v>359</v>
      </c>
      <c r="AZ80" s="350"/>
    </row>
    <row r="81" spans="1:52" s="263" customFormat="1" ht="56.15" customHeight="1">
      <c r="A81" s="5210"/>
      <c r="B81" s="5210"/>
      <c r="C81" s="353" t="s">
        <v>360</v>
      </c>
      <c r="D81" s="353" t="s">
        <v>361</v>
      </c>
      <c r="E81" s="354" t="s">
        <v>316</v>
      </c>
      <c r="F81" s="210" t="s">
        <v>317</v>
      </c>
      <c r="G81" s="210" t="s">
        <v>362</v>
      </c>
      <c r="H81" s="292" t="s">
        <v>319</v>
      </c>
      <c r="I81" s="293">
        <f>24000000-6000000</f>
        <v>18000000</v>
      </c>
      <c r="J81" s="294" t="s">
        <v>363</v>
      </c>
      <c r="K81" s="219"/>
      <c r="L81" s="219" t="s">
        <v>82</v>
      </c>
      <c r="M81" s="325" t="s">
        <v>187</v>
      </c>
      <c r="N81" s="326" t="s">
        <v>321</v>
      </c>
      <c r="O81" s="327">
        <f t="shared" si="9"/>
        <v>18000000</v>
      </c>
      <c r="P81" s="328"/>
      <c r="Q81" s="329"/>
      <c r="R81" s="330">
        <f>+O81-P81</f>
        <v>18000000</v>
      </c>
      <c r="S81" s="331"/>
      <c r="T81" s="332"/>
      <c r="U81" s="332"/>
      <c r="V81" s="332"/>
      <c r="W81" s="332"/>
      <c r="X81" s="332"/>
      <c r="Y81" s="332"/>
      <c r="Z81" s="332"/>
      <c r="AA81" s="332"/>
      <c r="AB81" s="332"/>
      <c r="AC81" s="332"/>
      <c r="AD81" s="332"/>
      <c r="AE81" s="332"/>
      <c r="AF81" s="333">
        <v>100</v>
      </c>
      <c r="AG81" s="334"/>
      <c r="AH81" s="334"/>
      <c r="AI81" s="329"/>
      <c r="AJ81" s="329"/>
      <c r="AK81" s="335"/>
      <c r="AL81" s="335"/>
      <c r="AM81" s="335"/>
      <c r="AN81" s="335"/>
      <c r="AO81" s="335"/>
      <c r="AP81" s="335"/>
      <c r="AQ81" s="335"/>
      <c r="AR81" s="335"/>
      <c r="AS81" s="335"/>
      <c r="AT81" s="335"/>
      <c r="AU81" s="335"/>
      <c r="AV81" s="335"/>
      <c r="AW81" s="336">
        <v>44562</v>
      </c>
      <c r="AX81" s="181">
        <v>44926</v>
      </c>
      <c r="AY81" s="181"/>
      <c r="AZ81" s="181"/>
    </row>
    <row r="82" spans="1:52" s="263" customFormat="1" ht="54" customHeight="1">
      <c r="A82" s="5210"/>
      <c r="B82" s="5211"/>
      <c r="C82" s="355" t="s">
        <v>364</v>
      </c>
      <c r="D82" s="182" t="s">
        <v>364</v>
      </c>
      <c r="E82" s="183"/>
      <c r="F82" s="184"/>
      <c r="G82" s="184"/>
      <c r="H82" s="356"/>
      <c r="I82" s="187"/>
      <c r="J82" s="357"/>
      <c r="K82" s="189"/>
      <c r="L82" s="184"/>
      <c r="M82" s="190"/>
      <c r="N82" s="191"/>
      <c r="O82" s="192">
        <f>SUM(O69:O81)</f>
        <v>305000000</v>
      </c>
      <c r="P82" s="193">
        <f>SUM(P69:P77)</f>
        <v>0</v>
      </c>
      <c r="Q82" s="194">
        <f>+P82/O82</f>
        <v>0</v>
      </c>
      <c r="R82" s="358">
        <f>SUM(R69:R81)</f>
        <v>305000000</v>
      </c>
      <c r="S82" s="196">
        <f>100%-Q82</f>
        <v>1</v>
      </c>
      <c r="T82" s="359">
        <f t="shared" ref="T82:AH82" si="18">SUM(T69:T77)</f>
        <v>0</v>
      </c>
      <c r="U82" s="359">
        <f t="shared" si="18"/>
        <v>0</v>
      </c>
      <c r="V82" s="359">
        <f t="shared" si="18"/>
        <v>0</v>
      </c>
      <c r="W82" s="359">
        <f t="shared" si="18"/>
        <v>0</v>
      </c>
      <c r="X82" s="359">
        <f t="shared" si="18"/>
        <v>0</v>
      </c>
      <c r="Y82" s="359">
        <f t="shared" si="18"/>
        <v>0</v>
      </c>
      <c r="Z82" s="359">
        <f t="shared" si="18"/>
        <v>0</v>
      </c>
      <c r="AA82" s="359">
        <f t="shared" si="18"/>
        <v>0</v>
      </c>
      <c r="AB82" s="359">
        <f t="shared" si="18"/>
        <v>0</v>
      </c>
      <c r="AC82" s="359">
        <f t="shared" si="18"/>
        <v>0</v>
      </c>
      <c r="AD82" s="359">
        <f t="shared" si="18"/>
        <v>0</v>
      </c>
      <c r="AE82" s="359">
        <f t="shared" si="18"/>
        <v>0</v>
      </c>
      <c r="AF82" s="360">
        <f t="shared" si="18"/>
        <v>201</v>
      </c>
      <c r="AG82" s="360">
        <f t="shared" si="18"/>
        <v>0</v>
      </c>
      <c r="AH82" s="360">
        <f t="shared" si="18"/>
        <v>200</v>
      </c>
      <c r="AI82" s="194">
        <f>+AG82/AF82</f>
        <v>0</v>
      </c>
      <c r="AJ82" s="194">
        <f>100%-AI82</f>
        <v>1</v>
      </c>
      <c r="AK82" s="361"/>
      <c r="AL82" s="361"/>
      <c r="AM82" s="361"/>
      <c r="AN82" s="361"/>
      <c r="AO82" s="361"/>
      <c r="AP82" s="361"/>
      <c r="AQ82" s="361"/>
      <c r="AR82" s="361"/>
      <c r="AS82" s="361"/>
      <c r="AT82" s="361"/>
      <c r="AU82" s="361"/>
      <c r="AV82" s="361"/>
      <c r="AW82" s="362"/>
      <c r="AX82" s="363"/>
      <c r="AY82" s="363"/>
      <c r="AZ82" s="364"/>
    </row>
    <row r="83" spans="1:52" s="263" customFormat="1" ht="76.5" customHeight="1">
      <c r="A83" s="365"/>
      <c r="B83" s="5211" t="s">
        <v>365</v>
      </c>
      <c r="C83" s="247" t="s">
        <v>366</v>
      </c>
      <c r="D83" s="210" t="s">
        <v>367</v>
      </c>
      <c r="E83" s="366" t="s">
        <v>368</v>
      </c>
      <c r="F83" s="210" t="s">
        <v>369</v>
      </c>
      <c r="G83" s="367" t="s">
        <v>370</v>
      </c>
      <c r="H83" s="367" t="s">
        <v>283</v>
      </c>
      <c r="I83" s="368">
        <v>22000000</v>
      </c>
      <c r="J83" s="317" t="s">
        <v>371</v>
      </c>
      <c r="K83" s="114"/>
      <c r="L83" s="210" t="s">
        <v>64</v>
      </c>
      <c r="M83" s="325" t="s">
        <v>65</v>
      </c>
      <c r="N83" s="325" t="s">
        <v>372</v>
      </c>
      <c r="O83" s="369">
        <f>SUM(I83:I83)</f>
        <v>22000000</v>
      </c>
      <c r="P83" s="369">
        <f>SUM(T83:AE83)</f>
        <v>0</v>
      </c>
      <c r="Q83" s="177">
        <f>P83/O83</f>
        <v>0</v>
      </c>
      <c r="R83" s="369">
        <f>+O83-P83</f>
        <v>22000000</v>
      </c>
      <c r="S83" s="177">
        <f>+R83/O83</f>
        <v>1</v>
      </c>
      <c r="T83" s="212"/>
      <c r="U83" s="212"/>
      <c r="V83" s="212"/>
      <c r="W83" s="212"/>
      <c r="X83" s="212"/>
      <c r="Y83" s="212"/>
      <c r="Z83" s="212"/>
      <c r="AA83" s="212"/>
      <c r="AB83" s="212"/>
      <c r="AC83" s="212"/>
      <c r="AD83" s="212"/>
      <c r="AE83" s="212"/>
      <c r="AF83" s="178">
        <v>1</v>
      </c>
      <c r="AG83" s="178">
        <f>SUM(AK83:AV83)</f>
        <v>0</v>
      </c>
      <c r="AH83" s="178">
        <f>+AF83-AG83</f>
        <v>1</v>
      </c>
      <c r="AI83" s="177">
        <f>AG83/AF83</f>
        <v>0</v>
      </c>
      <c r="AJ83" s="177">
        <f>100%-AI83</f>
        <v>1</v>
      </c>
      <c r="AK83" s="178"/>
      <c r="AL83" s="178"/>
      <c r="AM83" s="178"/>
      <c r="AN83" s="178"/>
      <c r="AO83" s="178"/>
      <c r="AP83" s="178"/>
      <c r="AQ83" s="178"/>
      <c r="AR83" s="178"/>
      <c r="AS83" s="178"/>
      <c r="AT83" s="178"/>
      <c r="AU83" s="178"/>
      <c r="AV83" s="178"/>
      <c r="AW83" s="181">
        <v>44682</v>
      </c>
      <c r="AX83" s="181">
        <v>44895</v>
      </c>
      <c r="AY83" s="181" t="s">
        <v>373</v>
      </c>
      <c r="AZ83" s="181" t="s">
        <v>115</v>
      </c>
    </row>
    <row r="84" spans="1:52" s="263" customFormat="1" ht="29.25" customHeight="1">
      <c r="A84" s="365"/>
      <c r="B84" s="5211"/>
      <c r="C84" s="5211" t="s">
        <v>374</v>
      </c>
      <c r="D84" s="5211" t="s">
        <v>375</v>
      </c>
      <c r="E84" s="5171" t="s">
        <v>376</v>
      </c>
      <c r="F84" s="5211" t="s">
        <v>377</v>
      </c>
      <c r="G84" s="5211" t="s">
        <v>378</v>
      </c>
      <c r="H84" s="218" t="s">
        <v>379</v>
      </c>
      <c r="I84" s="152">
        <f>4500000-1000000</f>
        <v>3500000</v>
      </c>
      <c r="J84" s="5211" t="s">
        <v>380</v>
      </c>
      <c r="K84" s="5172"/>
      <c r="L84" s="5211" t="s">
        <v>82</v>
      </c>
      <c r="M84" s="5211" t="s">
        <v>65</v>
      </c>
      <c r="N84" s="5211" t="s">
        <v>201</v>
      </c>
      <c r="O84" s="5215">
        <f>+I84+I85+I86</f>
        <v>6000000</v>
      </c>
      <c r="P84" s="5215">
        <f>SUM(T84:AE86)</f>
        <v>0</v>
      </c>
      <c r="Q84" s="5215">
        <f>+P84/O84</f>
        <v>0</v>
      </c>
      <c r="R84" s="5215">
        <f>+O84-P84</f>
        <v>6000000</v>
      </c>
      <c r="S84" s="5216"/>
      <c r="T84" s="161"/>
      <c r="U84" s="161"/>
      <c r="V84" s="161"/>
      <c r="W84" s="161"/>
      <c r="X84" s="161"/>
      <c r="Y84" s="161"/>
      <c r="Z84" s="161"/>
      <c r="AA84" s="161"/>
      <c r="AB84" s="161"/>
      <c r="AC84" s="161"/>
      <c r="AD84" s="161"/>
      <c r="AE84" s="161"/>
      <c r="AF84" s="5217">
        <v>2</v>
      </c>
      <c r="AG84" s="5217">
        <f>SUM(AK84:AV86)</f>
        <v>0</v>
      </c>
      <c r="AH84" s="5217">
        <f>+AF84-AG84</f>
        <v>2</v>
      </c>
      <c r="AI84" s="5216">
        <f>+AG84/AF84</f>
        <v>0</v>
      </c>
      <c r="AJ84" s="5216">
        <f>100%-AI84</f>
        <v>1</v>
      </c>
      <c r="AK84" s="5215"/>
      <c r="AL84" s="5215"/>
      <c r="AM84" s="5215"/>
      <c r="AN84" s="5215"/>
      <c r="AO84" s="5215"/>
      <c r="AP84" s="5215"/>
      <c r="AQ84" s="5215"/>
      <c r="AR84" s="5215"/>
      <c r="AS84" s="5215"/>
      <c r="AT84" s="5215"/>
      <c r="AU84" s="5215"/>
      <c r="AV84" s="5215"/>
      <c r="AW84" s="5252">
        <v>44774</v>
      </c>
      <c r="AX84" s="5252">
        <v>44774</v>
      </c>
      <c r="AY84" s="5252" t="s">
        <v>381</v>
      </c>
      <c r="AZ84" s="5252" t="s">
        <v>115</v>
      </c>
    </row>
    <row r="85" spans="1:52" s="263" customFormat="1" ht="36" customHeight="1">
      <c r="A85" s="365"/>
      <c r="B85" s="5211"/>
      <c r="C85" s="5211"/>
      <c r="D85" s="5211"/>
      <c r="E85" s="5171"/>
      <c r="F85" s="5211"/>
      <c r="G85" s="5211"/>
      <c r="H85" s="218" t="s">
        <v>382</v>
      </c>
      <c r="I85" s="370">
        <f>1500000-500000</f>
        <v>1000000</v>
      </c>
      <c r="J85" s="5211"/>
      <c r="K85" s="5172"/>
      <c r="L85" s="5211"/>
      <c r="M85" s="5211"/>
      <c r="N85" s="5211"/>
      <c r="O85" s="5215"/>
      <c r="P85" s="5215"/>
      <c r="Q85" s="5215"/>
      <c r="R85" s="5215"/>
      <c r="S85" s="5216"/>
      <c r="T85" s="161"/>
      <c r="U85" s="161"/>
      <c r="V85" s="161"/>
      <c r="W85" s="161"/>
      <c r="X85" s="161"/>
      <c r="Y85" s="161"/>
      <c r="Z85" s="161"/>
      <c r="AA85" s="161"/>
      <c r="AB85" s="161"/>
      <c r="AC85" s="161"/>
      <c r="AD85" s="161"/>
      <c r="AE85" s="161"/>
      <c r="AF85" s="5217"/>
      <c r="AG85" s="5217"/>
      <c r="AH85" s="5217"/>
      <c r="AI85" s="5216"/>
      <c r="AJ85" s="5216"/>
      <c r="AK85" s="5215"/>
      <c r="AL85" s="5215"/>
      <c r="AM85" s="5215"/>
      <c r="AN85" s="5215"/>
      <c r="AO85" s="5215"/>
      <c r="AP85" s="5215"/>
      <c r="AQ85" s="5215"/>
      <c r="AR85" s="5215"/>
      <c r="AS85" s="5215"/>
      <c r="AT85" s="5215"/>
      <c r="AU85" s="5215"/>
      <c r="AV85" s="5215"/>
      <c r="AW85" s="5252"/>
      <c r="AX85" s="5252"/>
      <c r="AY85" s="5252"/>
      <c r="AZ85" s="5252"/>
    </row>
    <row r="86" spans="1:52" s="263" customFormat="1" ht="31.5" customHeight="1">
      <c r="A86" s="365"/>
      <c r="B86" s="5211"/>
      <c r="C86" s="5211"/>
      <c r="D86" s="5211"/>
      <c r="E86" s="5171"/>
      <c r="F86" s="5211"/>
      <c r="G86" s="5211"/>
      <c r="H86" s="218" t="s">
        <v>294</v>
      </c>
      <c r="I86" s="370">
        <f>2000000-500000</f>
        <v>1500000</v>
      </c>
      <c r="J86" s="5211"/>
      <c r="K86" s="5172"/>
      <c r="L86" s="5211"/>
      <c r="M86" s="5211"/>
      <c r="N86" s="5211"/>
      <c r="O86" s="5215"/>
      <c r="P86" s="5215"/>
      <c r="Q86" s="5215"/>
      <c r="R86" s="5215"/>
      <c r="S86" s="5216"/>
      <c r="T86" s="161"/>
      <c r="U86" s="161"/>
      <c r="V86" s="161"/>
      <c r="W86" s="161"/>
      <c r="X86" s="161"/>
      <c r="Y86" s="161"/>
      <c r="Z86" s="161"/>
      <c r="AA86" s="161"/>
      <c r="AB86" s="161"/>
      <c r="AC86" s="161"/>
      <c r="AD86" s="161"/>
      <c r="AE86" s="161"/>
      <c r="AF86" s="5217"/>
      <c r="AG86" s="5217"/>
      <c r="AH86" s="5217"/>
      <c r="AI86" s="5216"/>
      <c r="AJ86" s="5216"/>
      <c r="AK86" s="5215"/>
      <c r="AL86" s="5215"/>
      <c r="AM86" s="5215"/>
      <c r="AN86" s="5215"/>
      <c r="AO86" s="5215"/>
      <c r="AP86" s="5215"/>
      <c r="AQ86" s="5215"/>
      <c r="AR86" s="5215"/>
      <c r="AS86" s="5215"/>
      <c r="AT86" s="5215"/>
      <c r="AU86" s="5215"/>
      <c r="AV86" s="5215"/>
      <c r="AW86" s="5252"/>
      <c r="AX86" s="5252"/>
      <c r="AY86" s="5252"/>
      <c r="AZ86" s="5252"/>
    </row>
    <row r="87" spans="1:52" s="263" customFormat="1" ht="409.5">
      <c r="A87" s="371"/>
      <c r="B87" s="5211"/>
      <c r="C87" s="218" t="s">
        <v>383</v>
      </c>
      <c r="D87" s="372" t="s">
        <v>384</v>
      </c>
      <c r="E87" s="63" t="s">
        <v>385</v>
      </c>
      <c r="F87" s="144" t="s">
        <v>386</v>
      </c>
      <c r="G87" s="144" t="s">
        <v>387</v>
      </c>
      <c r="H87" s="218" t="s">
        <v>283</v>
      </c>
      <c r="I87" s="373">
        <f>25000000-5000000</f>
        <v>20000000</v>
      </c>
      <c r="J87" s="144" t="s">
        <v>388</v>
      </c>
      <c r="K87" s="144"/>
      <c r="L87" s="144" t="s">
        <v>64</v>
      </c>
      <c r="M87" s="144" t="s">
        <v>65</v>
      </c>
      <c r="N87" s="144" t="s">
        <v>201</v>
      </c>
      <c r="O87" s="369">
        <f>+I87</f>
        <v>20000000</v>
      </c>
      <c r="P87" s="369"/>
      <c r="Q87" s="369"/>
      <c r="R87" s="369">
        <f>+O87-P87</f>
        <v>20000000</v>
      </c>
      <c r="S87" s="177"/>
      <c r="T87" s="369"/>
      <c r="U87" s="369"/>
      <c r="V87" s="369"/>
      <c r="W87" s="369"/>
      <c r="X87" s="369"/>
      <c r="Y87" s="369"/>
      <c r="Z87" s="369"/>
      <c r="AA87" s="369"/>
      <c r="AB87" s="369"/>
      <c r="AC87" s="369"/>
      <c r="AD87" s="369"/>
      <c r="AE87" s="369"/>
      <c r="AF87" s="178">
        <v>1</v>
      </c>
      <c r="AG87" s="178"/>
      <c r="AH87" s="178"/>
      <c r="AI87" s="177"/>
      <c r="AJ87" s="177"/>
      <c r="AK87" s="369"/>
      <c r="AL87" s="369"/>
      <c r="AM87" s="369"/>
      <c r="AN87" s="369"/>
      <c r="AO87" s="369"/>
      <c r="AP87" s="369"/>
      <c r="AQ87" s="369"/>
      <c r="AR87" s="369"/>
      <c r="AS87" s="369"/>
      <c r="AT87" s="369"/>
      <c r="AU87" s="369"/>
      <c r="AV87" s="369"/>
      <c r="AW87" s="374">
        <v>44682</v>
      </c>
      <c r="AX87" s="375">
        <v>44905</v>
      </c>
      <c r="AY87" s="369"/>
      <c r="AZ87" s="369"/>
    </row>
    <row r="88" spans="1:52" s="263" customFormat="1" ht="44.25" customHeight="1">
      <c r="A88" s="365"/>
      <c r="B88" s="376"/>
      <c r="C88" s="377" t="s">
        <v>389</v>
      </c>
      <c r="D88" s="377" t="s">
        <v>389</v>
      </c>
      <c r="E88" s="378"/>
      <c r="F88" s="379"/>
      <c r="G88" s="379"/>
      <c r="H88" s="380"/>
      <c r="I88" s="381"/>
      <c r="J88" s="379"/>
      <c r="K88" s="382"/>
      <c r="L88" s="379"/>
      <c r="M88" s="230"/>
      <c r="N88" s="230"/>
      <c r="O88" s="238">
        <f>SUM(O83:O87)</f>
        <v>48000000</v>
      </c>
      <c r="P88" s="238">
        <f>SUM(P83:P83)</f>
        <v>0</v>
      </c>
      <c r="Q88" s="239">
        <f>+P88/O88</f>
        <v>0</v>
      </c>
      <c r="R88" s="240">
        <f>SUM(R83:R87)</f>
        <v>48000000</v>
      </c>
      <c r="S88" s="239">
        <f>100%-Q88</f>
        <v>1</v>
      </c>
      <c r="T88" s="197">
        <f t="shared" ref="T88:AE88" si="19">SUM(T83:T83)</f>
        <v>0</v>
      </c>
      <c r="U88" s="197">
        <f t="shared" si="19"/>
        <v>0</v>
      </c>
      <c r="V88" s="197">
        <f t="shared" si="19"/>
        <v>0</v>
      </c>
      <c r="W88" s="197">
        <f t="shared" si="19"/>
        <v>0</v>
      </c>
      <c r="X88" s="197">
        <f t="shared" si="19"/>
        <v>0</v>
      </c>
      <c r="Y88" s="197">
        <f t="shared" si="19"/>
        <v>0</v>
      </c>
      <c r="Z88" s="197">
        <f t="shared" si="19"/>
        <v>0</v>
      </c>
      <c r="AA88" s="197">
        <f t="shared" si="19"/>
        <v>0</v>
      </c>
      <c r="AB88" s="197">
        <f t="shared" si="19"/>
        <v>0</v>
      </c>
      <c r="AC88" s="197">
        <f t="shared" si="19"/>
        <v>0</v>
      </c>
      <c r="AD88" s="197">
        <f t="shared" si="19"/>
        <v>0</v>
      </c>
      <c r="AE88" s="197">
        <f t="shared" si="19"/>
        <v>0</v>
      </c>
      <c r="AF88" s="383">
        <f>SUM(AF83:AF86)</f>
        <v>3</v>
      </c>
      <c r="AG88" s="384">
        <f>SUM(AG83:AG83)</f>
        <v>0</v>
      </c>
      <c r="AH88" s="384">
        <f>SUM(AH83:AH83)</f>
        <v>1</v>
      </c>
      <c r="AI88" s="239">
        <f>+AG88/AF88</f>
        <v>0</v>
      </c>
      <c r="AJ88" s="239">
        <f>+AH88/AF88</f>
        <v>0.33333333333333331</v>
      </c>
      <c r="AK88" s="243"/>
      <c r="AL88" s="243"/>
      <c r="AM88" s="243"/>
      <c r="AN88" s="243"/>
      <c r="AO88" s="243"/>
      <c r="AP88" s="243"/>
      <c r="AQ88" s="243"/>
      <c r="AR88" s="243"/>
      <c r="AS88" s="243"/>
      <c r="AT88" s="243"/>
      <c r="AU88" s="243"/>
      <c r="AV88" s="243"/>
      <c r="AW88" s="385"/>
      <c r="AX88" s="385"/>
      <c r="AY88" s="385"/>
      <c r="AZ88" s="385"/>
    </row>
    <row r="89" spans="1:52" s="263" customFormat="1" ht="30" customHeight="1">
      <c r="A89" s="365"/>
      <c r="B89" s="5253" t="s">
        <v>390</v>
      </c>
      <c r="C89" s="5253"/>
      <c r="D89" s="5253"/>
      <c r="E89" s="5253"/>
      <c r="F89" s="5253"/>
      <c r="G89" s="5253"/>
      <c r="H89" s="5253"/>
      <c r="I89" s="5253"/>
      <c r="J89" s="5253"/>
      <c r="K89" s="5253"/>
      <c r="L89" s="5253"/>
      <c r="M89" s="5253"/>
      <c r="N89" s="231"/>
      <c r="O89" s="238">
        <f>+O43+O50+O68+O82+O88</f>
        <v>844460000</v>
      </c>
      <c r="P89" s="386" t="e">
        <f>+P43+P50+P68+P82+P88+#REF!</f>
        <v>#REF!</v>
      </c>
      <c r="Q89" s="387" t="e">
        <f>+Q43+Q50+Q68+Q82+Q88+#REF!</f>
        <v>#REF!</v>
      </c>
      <c r="R89" s="388" t="e">
        <f>+R43+R50+R68+R82+R88+#REF!</f>
        <v>#REF!</v>
      </c>
      <c r="S89" s="387" t="e">
        <f>100%-Q89</f>
        <v>#REF!</v>
      </c>
      <c r="T89" s="389"/>
      <c r="U89" s="389"/>
      <c r="V89" s="389"/>
      <c r="W89" s="389"/>
      <c r="X89" s="389"/>
      <c r="Y89" s="389"/>
      <c r="Z89" s="389"/>
      <c r="AA89" s="389"/>
      <c r="AB89" s="389"/>
      <c r="AC89" s="389"/>
      <c r="AD89" s="389"/>
      <c r="AE89" s="389"/>
      <c r="AF89" s="383">
        <f>+AF43+AF50+AF68+AF82+AF88</f>
        <v>292</v>
      </c>
      <c r="AG89" s="384">
        <f>SUM(AK89:AV89)</f>
        <v>0</v>
      </c>
      <c r="AH89" s="383">
        <f>+AF89-AG89</f>
        <v>292</v>
      </c>
      <c r="AI89" s="387">
        <f>AG89/AF89</f>
        <v>0</v>
      </c>
      <c r="AJ89" s="387">
        <f>100%-AI89</f>
        <v>1</v>
      </c>
      <c r="AK89" s="243"/>
      <c r="AL89" s="243"/>
      <c r="AM89" s="243"/>
      <c r="AN89" s="243"/>
      <c r="AO89" s="243"/>
      <c r="AP89" s="243"/>
      <c r="AQ89" s="243"/>
      <c r="AR89" s="243"/>
      <c r="AS89" s="243"/>
      <c r="AT89" s="243"/>
      <c r="AU89" s="243"/>
      <c r="AV89" s="243"/>
      <c r="AW89" s="246"/>
      <c r="AX89" s="246"/>
      <c r="AY89" s="246"/>
      <c r="AZ89" s="246"/>
    </row>
    <row r="90" spans="1:52" s="263" customFormat="1" ht="73.5" customHeight="1">
      <c r="A90" s="5254" t="s">
        <v>391</v>
      </c>
      <c r="B90" s="5255" t="s">
        <v>392</v>
      </c>
      <c r="C90" s="392" t="s">
        <v>393</v>
      </c>
      <c r="D90" s="392" t="s">
        <v>394</v>
      </c>
      <c r="E90" s="5230" t="s">
        <v>395</v>
      </c>
      <c r="F90" s="5256" t="s">
        <v>396</v>
      </c>
      <c r="G90" s="391" t="s">
        <v>397</v>
      </c>
      <c r="H90" s="393">
        <v>5145101</v>
      </c>
      <c r="I90" s="394">
        <v>79500000</v>
      </c>
      <c r="J90" s="395" t="s">
        <v>398</v>
      </c>
      <c r="K90" s="149"/>
      <c r="L90" s="391"/>
      <c r="M90" s="392" t="s">
        <v>399</v>
      </c>
      <c r="N90" s="392" t="s">
        <v>400</v>
      </c>
      <c r="O90" s="396">
        <f>+I90</f>
        <v>79500000</v>
      </c>
      <c r="P90" s="397">
        <f>SUM(T90:AE90)</f>
        <v>0</v>
      </c>
      <c r="Q90" s="398">
        <f>P90/O90</f>
        <v>0</v>
      </c>
      <c r="R90" s="399">
        <f>+O90-P90</f>
        <v>79500000</v>
      </c>
      <c r="S90" s="400">
        <f>+R90/O90</f>
        <v>1</v>
      </c>
      <c r="T90" s="401"/>
      <c r="U90" s="401"/>
      <c r="V90" s="401"/>
      <c r="W90" s="401"/>
      <c r="X90" s="401"/>
      <c r="Y90" s="401"/>
      <c r="Z90" s="401"/>
      <c r="AA90" s="401"/>
      <c r="AB90" s="401"/>
      <c r="AC90" s="401"/>
      <c r="AD90" s="401"/>
      <c r="AE90" s="401"/>
      <c r="AF90" s="402">
        <v>35</v>
      </c>
      <c r="AG90" s="402">
        <f>SUM(AK90:AV90)</f>
        <v>0</v>
      </c>
      <c r="AH90" s="402">
        <f>+AF90-AG90</f>
        <v>35</v>
      </c>
      <c r="AI90" s="400">
        <f>AG90/AF90</f>
        <v>0</v>
      </c>
      <c r="AJ90" s="400">
        <f>100%-AI90</f>
        <v>1</v>
      </c>
      <c r="AK90" s="403"/>
      <c r="AL90" s="403"/>
      <c r="AM90" s="403"/>
      <c r="AN90" s="403"/>
      <c r="AO90" s="403"/>
      <c r="AP90" s="403"/>
      <c r="AQ90" s="403"/>
      <c r="AR90" s="403"/>
      <c r="AS90" s="403"/>
      <c r="AT90" s="403"/>
      <c r="AU90" s="403"/>
      <c r="AV90" s="403"/>
      <c r="AW90" s="404">
        <v>44197</v>
      </c>
      <c r="AX90" s="404">
        <v>44561</v>
      </c>
      <c r="AY90" s="404" t="s">
        <v>401</v>
      </c>
      <c r="AZ90" s="404" t="s">
        <v>68</v>
      </c>
    </row>
    <row r="91" spans="1:52" s="263" customFormat="1" ht="73.5" customHeight="1">
      <c r="A91" s="5254"/>
      <c r="B91" s="5255"/>
      <c r="C91" s="405" t="s">
        <v>402</v>
      </c>
      <c r="D91" s="405" t="s">
        <v>403</v>
      </c>
      <c r="E91" s="5230"/>
      <c r="F91" s="5256"/>
      <c r="G91" s="406" t="s">
        <v>404</v>
      </c>
      <c r="H91" s="407">
        <v>5145201</v>
      </c>
      <c r="I91" s="408">
        <v>32000000</v>
      </c>
      <c r="J91" s="409" t="s">
        <v>405</v>
      </c>
      <c r="K91" s="66"/>
      <c r="L91" s="406"/>
      <c r="M91" s="405" t="s">
        <v>399</v>
      </c>
      <c r="N91" s="405" t="s">
        <v>400</v>
      </c>
      <c r="O91" s="410">
        <f>+I91</f>
        <v>32000000</v>
      </c>
      <c r="P91" s="397">
        <f>SUM(T91:AE91)</f>
        <v>0</v>
      </c>
      <c r="Q91" s="411">
        <f>P91/O91</f>
        <v>0</v>
      </c>
      <c r="R91" s="412">
        <f>+O91-P91</f>
        <v>32000000</v>
      </c>
      <c r="S91" s="400">
        <f>+R91/O91</f>
        <v>1</v>
      </c>
      <c r="T91" s="401"/>
      <c r="U91" s="401"/>
      <c r="V91" s="401"/>
      <c r="W91" s="401"/>
      <c r="X91" s="401"/>
      <c r="Y91" s="401"/>
      <c r="Z91" s="401"/>
      <c r="AA91" s="401"/>
      <c r="AB91" s="401"/>
      <c r="AC91" s="401"/>
      <c r="AD91" s="401"/>
      <c r="AE91" s="401"/>
      <c r="AF91" s="413">
        <v>21</v>
      </c>
      <c r="AG91" s="402">
        <f>SUM(AK91:AV91)</f>
        <v>0</v>
      </c>
      <c r="AH91" s="413">
        <f>+AF91-AG91</f>
        <v>21</v>
      </c>
      <c r="AI91" s="414">
        <f>AG91/AF91</f>
        <v>0</v>
      </c>
      <c r="AJ91" s="414">
        <f>100%-AI91</f>
        <v>1</v>
      </c>
      <c r="AK91" s="403"/>
      <c r="AL91" s="403"/>
      <c r="AM91" s="403"/>
      <c r="AN91" s="403"/>
      <c r="AO91" s="403"/>
      <c r="AP91" s="403"/>
      <c r="AQ91" s="403"/>
      <c r="AR91" s="403"/>
      <c r="AS91" s="403"/>
      <c r="AT91" s="403"/>
      <c r="AU91" s="403"/>
      <c r="AV91" s="403"/>
      <c r="AW91" s="404">
        <v>44197</v>
      </c>
      <c r="AX91" s="404">
        <v>44561</v>
      </c>
      <c r="AY91" s="404" t="s">
        <v>401</v>
      </c>
      <c r="AZ91" s="404" t="s">
        <v>68</v>
      </c>
    </row>
    <row r="92" spans="1:52" s="263" customFormat="1" ht="73.5" customHeight="1">
      <c r="A92" s="5254"/>
      <c r="B92" s="5255"/>
      <c r="C92" s="415" t="s">
        <v>406</v>
      </c>
      <c r="D92" s="415" t="s">
        <v>407</v>
      </c>
      <c r="E92" s="416" t="s">
        <v>408</v>
      </c>
      <c r="F92" s="390" t="s">
        <v>409</v>
      </c>
      <c r="G92" s="390" t="s">
        <v>410</v>
      </c>
      <c r="H92" s="417">
        <v>5145401</v>
      </c>
      <c r="I92" s="418">
        <v>30000000</v>
      </c>
      <c r="J92" s="419" t="s">
        <v>411</v>
      </c>
      <c r="K92" s="295"/>
      <c r="L92" s="390"/>
      <c r="M92" s="415" t="s">
        <v>399</v>
      </c>
      <c r="N92" s="415" t="s">
        <v>400</v>
      </c>
      <c r="O92" s="420">
        <f>+I92</f>
        <v>30000000</v>
      </c>
      <c r="P92" s="421">
        <f>SUM(T92:AE92)</f>
        <v>0</v>
      </c>
      <c r="Q92" s="422">
        <f>P92/O92</f>
        <v>0</v>
      </c>
      <c r="R92" s="423">
        <f>+O92-P92</f>
        <v>30000000</v>
      </c>
      <c r="S92" s="400">
        <f>+R92/O92</f>
        <v>1</v>
      </c>
      <c r="T92" s="401"/>
      <c r="U92" s="401"/>
      <c r="V92" s="401"/>
      <c r="W92" s="401"/>
      <c r="X92" s="401"/>
      <c r="Y92" s="401"/>
      <c r="Z92" s="401"/>
      <c r="AA92" s="401"/>
      <c r="AB92" s="401"/>
      <c r="AC92" s="401"/>
      <c r="AD92" s="401"/>
      <c r="AE92" s="401"/>
      <c r="AF92" s="424">
        <v>12</v>
      </c>
      <c r="AG92" s="425">
        <f>SUM(AK92:AV92)</f>
        <v>0</v>
      </c>
      <c r="AH92" s="424">
        <f>+AF92-AG92</f>
        <v>12</v>
      </c>
      <c r="AI92" s="426">
        <f>AG92/AF92</f>
        <v>0</v>
      </c>
      <c r="AJ92" s="426">
        <f>100%-AI92</f>
        <v>1</v>
      </c>
      <c r="AK92" s="427"/>
      <c r="AL92" s="427"/>
      <c r="AM92" s="427"/>
      <c r="AN92" s="427"/>
      <c r="AO92" s="427"/>
      <c r="AP92" s="427"/>
      <c r="AQ92" s="427"/>
      <c r="AR92" s="427"/>
      <c r="AS92" s="427"/>
      <c r="AT92" s="427"/>
      <c r="AU92" s="427"/>
      <c r="AV92" s="427"/>
      <c r="AW92" s="404">
        <v>44197</v>
      </c>
      <c r="AX92" s="404">
        <v>44561</v>
      </c>
      <c r="AY92" s="404" t="s">
        <v>401</v>
      </c>
      <c r="AZ92" s="404" t="s">
        <v>68</v>
      </c>
    </row>
    <row r="93" spans="1:52" s="263" customFormat="1" ht="73.5" customHeight="1">
      <c r="A93" s="5254"/>
      <c r="B93" s="5255"/>
      <c r="C93" s="428" t="s">
        <v>412</v>
      </c>
      <c r="D93" s="428"/>
      <c r="E93" s="183"/>
      <c r="F93" s="429"/>
      <c r="G93" s="429"/>
      <c r="H93" s="430"/>
      <c r="I93" s="431"/>
      <c r="J93" s="432"/>
      <c r="K93" s="189"/>
      <c r="L93" s="429"/>
      <c r="M93" s="433"/>
      <c r="N93" s="433"/>
      <c r="O93" s="434">
        <f>SUM(O90:O92)</f>
        <v>141500000</v>
      </c>
      <c r="P93" s="434">
        <f>SUM(P90:P92)</f>
        <v>0</v>
      </c>
      <c r="Q93" s="435">
        <f>+P93/O93</f>
        <v>0</v>
      </c>
      <c r="R93" s="436">
        <f>SUM(R90:R92)</f>
        <v>141500000</v>
      </c>
      <c r="S93" s="435">
        <f>100%-Q93</f>
        <v>1</v>
      </c>
      <c r="T93" s="437">
        <f t="shared" ref="T93:AH93" si="20">SUM(T90:T92)</f>
        <v>0</v>
      </c>
      <c r="U93" s="437">
        <f t="shared" si="20"/>
        <v>0</v>
      </c>
      <c r="V93" s="437">
        <f t="shared" si="20"/>
        <v>0</v>
      </c>
      <c r="W93" s="437">
        <f t="shared" si="20"/>
        <v>0</v>
      </c>
      <c r="X93" s="437">
        <f t="shared" si="20"/>
        <v>0</v>
      </c>
      <c r="Y93" s="437">
        <f t="shared" si="20"/>
        <v>0</v>
      </c>
      <c r="Z93" s="437">
        <f t="shared" si="20"/>
        <v>0</v>
      </c>
      <c r="AA93" s="437">
        <f t="shared" si="20"/>
        <v>0</v>
      </c>
      <c r="AB93" s="437">
        <f t="shared" si="20"/>
        <v>0</v>
      </c>
      <c r="AC93" s="437">
        <f t="shared" si="20"/>
        <v>0</v>
      </c>
      <c r="AD93" s="437">
        <f t="shared" si="20"/>
        <v>0</v>
      </c>
      <c r="AE93" s="437">
        <f t="shared" si="20"/>
        <v>0</v>
      </c>
      <c r="AF93" s="438">
        <f t="shared" si="20"/>
        <v>68</v>
      </c>
      <c r="AG93" s="438">
        <f t="shared" si="20"/>
        <v>0</v>
      </c>
      <c r="AH93" s="438">
        <f t="shared" si="20"/>
        <v>68</v>
      </c>
      <c r="AI93" s="435">
        <f>+AG93/AF93</f>
        <v>0</v>
      </c>
      <c r="AJ93" s="435">
        <f>+AH93/AF93</f>
        <v>1</v>
      </c>
      <c r="AK93" s="439"/>
      <c r="AL93" s="439"/>
      <c r="AM93" s="439"/>
      <c r="AN93" s="439"/>
      <c r="AO93" s="439"/>
      <c r="AP93" s="439"/>
      <c r="AQ93" s="439"/>
      <c r="AR93" s="439"/>
      <c r="AS93" s="439"/>
      <c r="AT93" s="439"/>
      <c r="AU93" s="439"/>
      <c r="AV93" s="439"/>
      <c r="AW93" s="440"/>
      <c r="AX93" s="440"/>
      <c r="AY93" s="440"/>
      <c r="AZ93" s="440"/>
    </row>
    <row r="94" spans="1:52" s="263" customFormat="1" ht="73.5" customHeight="1">
      <c r="A94" s="5254"/>
      <c r="B94" s="5257" t="s">
        <v>413</v>
      </c>
      <c r="C94" s="441" t="s">
        <v>414</v>
      </c>
      <c r="D94" s="441" t="s">
        <v>415</v>
      </c>
      <c r="E94" s="366" t="s">
        <v>416</v>
      </c>
      <c r="F94" s="442" t="s">
        <v>417</v>
      </c>
      <c r="G94" s="442" t="s">
        <v>418</v>
      </c>
      <c r="H94" s="443">
        <v>5145102</v>
      </c>
      <c r="I94" s="444">
        <v>24000000</v>
      </c>
      <c r="J94" s="445" t="s">
        <v>419</v>
      </c>
      <c r="K94" s="114"/>
      <c r="L94" s="442"/>
      <c r="M94" s="441" t="s">
        <v>399</v>
      </c>
      <c r="N94" s="441" t="s">
        <v>420</v>
      </c>
      <c r="O94" s="446">
        <f>+I94</f>
        <v>24000000</v>
      </c>
      <c r="P94" s="421">
        <f>SUM(T94:AE94)</f>
        <v>0</v>
      </c>
      <c r="Q94" s="447">
        <f>P94/O94</f>
        <v>0</v>
      </c>
      <c r="R94" s="448">
        <f>+O94-P94</f>
        <v>24000000</v>
      </c>
      <c r="S94" s="449">
        <f>+R94/O94</f>
        <v>1</v>
      </c>
      <c r="T94" s="401"/>
      <c r="U94" s="401"/>
      <c r="V94" s="401"/>
      <c r="W94" s="401"/>
      <c r="X94" s="401"/>
      <c r="Y94" s="401"/>
      <c r="Z94" s="401"/>
      <c r="AA94" s="401"/>
      <c r="AB94" s="401"/>
      <c r="AC94" s="401"/>
      <c r="AD94" s="401"/>
      <c r="AE94" s="401"/>
      <c r="AF94" s="425">
        <v>3</v>
      </c>
      <c r="AG94" s="425">
        <f>SUM(AK94:AV94)</f>
        <v>0</v>
      </c>
      <c r="AH94" s="425">
        <f>+AF94-AG94</f>
        <v>3</v>
      </c>
      <c r="AI94" s="449">
        <f>AG94/AF94</f>
        <v>0</v>
      </c>
      <c r="AJ94" s="449">
        <f>100%-AI94</f>
        <v>1</v>
      </c>
      <c r="AK94" s="427"/>
      <c r="AL94" s="427"/>
      <c r="AM94" s="427"/>
      <c r="AN94" s="427"/>
      <c r="AO94" s="427"/>
      <c r="AP94" s="427"/>
      <c r="AQ94" s="427"/>
      <c r="AR94" s="427"/>
      <c r="AS94" s="427"/>
      <c r="AT94" s="427"/>
      <c r="AU94" s="427"/>
      <c r="AV94" s="427"/>
      <c r="AW94" s="450">
        <v>44197</v>
      </c>
      <c r="AX94" s="450">
        <v>44560</v>
      </c>
      <c r="AY94" s="450" t="s">
        <v>401</v>
      </c>
      <c r="AZ94" s="450" t="s">
        <v>68</v>
      </c>
    </row>
    <row r="95" spans="1:52" s="263" customFormat="1" ht="73.5" customHeight="1">
      <c r="A95" s="5254"/>
      <c r="B95" s="5257"/>
      <c r="C95" s="5258" t="s">
        <v>421</v>
      </c>
      <c r="D95" s="5258"/>
      <c r="E95" s="5258"/>
      <c r="F95" s="5258"/>
      <c r="G95" s="5258"/>
      <c r="H95" s="5258"/>
      <c r="I95" s="5258"/>
      <c r="J95" s="5258"/>
      <c r="K95" s="5258"/>
      <c r="L95" s="5258"/>
      <c r="M95" s="5258"/>
      <c r="N95" s="429"/>
      <c r="O95" s="434">
        <f>SUM(O94)</f>
        <v>24000000</v>
      </c>
      <c r="P95" s="434">
        <f>SUM(P94)</f>
        <v>0</v>
      </c>
      <c r="Q95" s="435">
        <f>SUM(Q94)</f>
        <v>0</v>
      </c>
      <c r="R95" s="451">
        <f>SUM(R94)</f>
        <v>24000000</v>
      </c>
      <c r="S95" s="435">
        <f>100%-Q95</f>
        <v>1</v>
      </c>
      <c r="T95" s="452">
        <f t="shared" ref="T95:AH95" si="21">SUM(T94)</f>
        <v>0</v>
      </c>
      <c r="U95" s="452">
        <f t="shared" si="21"/>
        <v>0</v>
      </c>
      <c r="V95" s="452">
        <f t="shared" si="21"/>
        <v>0</v>
      </c>
      <c r="W95" s="452">
        <f t="shared" si="21"/>
        <v>0</v>
      </c>
      <c r="X95" s="452">
        <f t="shared" si="21"/>
        <v>0</v>
      </c>
      <c r="Y95" s="452">
        <f t="shared" si="21"/>
        <v>0</v>
      </c>
      <c r="Z95" s="452">
        <f t="shared" si="21"/>
        <v>0</v>
      </c>
      <c r="AA95" s="452">
        <f t="shared" si="21"/>
        <v>0</v>
      </c>
      <c r="AB95" s="452">
        <f t="shared" si="21"/>
        <v>0</v>
      </c>
      <c r="AC95" s="452">
        <f t="shared" si="21"/>
        <v>0</v>
      </c>
      <c r="AD95" s="452">
        <f t="shared" si="21"/>
        <v>0</v>
      </c>
      <c r="AE95" s="452">
        <f t="shared" si="21"/>
        <v>0</v>
      </c>
      <c r="AF95" s="438">
        <f t="shared" si="21"/>
        <v>3</v>
      </c>
      <c r="AG95" s="438">
        <f t="shared" si="21"/>
        <v>0</v>
      </c>
      <c r="AH95" s="438">
        <f t="shared" si="21"/>
        <v>3</v>
      </c>
      <c r="AI95" s="435">
        <f>+AG95/AF95</f>
        <v>0</v>
      </c>
      <c r="AJ95" s="435">
        <f>+AH95/AF95</f>
        <v>1</v>
      </c>
      <c r="AK95" s="439"/>
      <c r="AL95" s="439"/>
      <c r="AM95" s="439"/>
      <c r="AN95" s="439"/>
      <c r="AO95" s="439"/>
      <c r="AP95" s="439"/>
      <c r="AQ95" s="439"/>
      <c r="AR95" s="439"/>
      <c r="AS95" s="439"/>
      <c r="AT95" s="439"/>
      <c r="AU95" s="439"/>
      <c r="AV95" s="439"/>
      <c r="AW95" s="440"/>
      <c r="AX95" s="440"/>
      <c r="AY95" s="440"/>
      <c r="AZ95" s="440"/>
    </row>
    <row r="96" spans="1:52">
      <c r="A96" s="5254"/>
      <c r="B96" s="5259" t="s">
        <v>422</v>
      </c>
      <c r="C96" s="5259"/>
      <c r="D96" s="5259"/>
      <c r="E96" s="5259"/>
      <c r="F96" s="5259"/>
      <c r="G96" s="5259"/>
      <c r="H96" s="5259"/>
      <c r="I96" s="5259"/>
      <c r="J96" s="5259"/>
      <c r="K96" s="5259"/>
      <c r="L96" s="5259"/>
      <c r="M96" s="5259"/>
      <c r="N96" s="430"/>
      <c r="O96" s="434">
        <f>+O93+O95</f>
        <v>165500000</v>
      </c>
      <c r="P96" s="434">
        <f>+P93+P95</f>
        <v>0</v>
      </c>
      <c r="Q96" s="435">
        <f>+Q93+Q95</f>
        <v>0</v>
      </c>
      <c r="R96" s="451">
        <f>+R93+R95</f>
        <v>165500000</v>
      </c>
      <c r="S96" s="435">
        <f>100%-Q96</f>
        <v>1</v>
      </c>
      <c r="T96" s="453"/>
      <c r="U96" s="453"/>
      <c r="V96" s="453"/>
      <c r="W96" s="453"/>
      <c r="X96" s="453"/>
      <c r="Y96" s="453"/>
      <c r="Z96" s="453"/>
      <c r="AA96" s="453"/>
      <c r="AB96" s="453"/>
      <c r="AC96" s="453"/>
      <c r="AD96" s="453"/>
      <c r="AE96" s="453"/>
      <c r="AF96" s="454">
        <f>+AF93+AF95</f>
        <v>71</v>
      </c>
      <c r="AG96" s="438">
        <f>SUM(AK96:AV96)</f>
        <v>0</v>
      </c>
      <c r="AH96" s="438">
        <f>+AF96-AG96</f>
        <v>71</v>
      </c>
      <c r="AI96" s="435">
        <f>AG96/AF96</f>
        <v>0</v>
      </c>
      <c r="AJ96" s="435">
        <f>100%-AI96</f>
        <v>1</v>
      </c>
      <c r="AK96" s="455"/>
      <c r="AL96" s="439"/>
      <c r="AM96" s="439"/>
      <c r="AN96" s="439"/>
      <c r="AO96" s="439"/>
      <c r="AP96" s="439"/>
      <c r="AQ96" s="439"/>
      <c r="AR96" s="439"/>
      <c r="AS96" s="439"/>
      <c r="AT96" s="439"/>
      <c r="AU96" s="439"/>
      <c r="AV96" s="439"/>
      <c r="AW96" s="456"/>
      <c r="AX96" s="456"/>
      <c r="AY96" s="457"/>
      <c r="AZ96" s="456"/>
    </row>
    <row r="97" spans="1:52" ht="113.25" customHeight="1">
      <c r="A97" s="5260" t="s">
        <v>423</v>
      </c>
      <c r="B97" s="5261" t="s">
        <v>424</v>
      </c>
      <c r="C97" s="458" t="s">
        <v>425</v>
      </c>
      <c r="D97" s="458" t="s">
        <v>426</v>
      </c>
      <c r="E97" s="63" t="s">
        <v>297</v>
      </c>
      <c r="F97" s="459" t="s">
        <v>298</v>
      </c>
      <c r="G97" s="459" t="s">
        <v>427</v>
      </c>
      <c r="H97" s="460" t="s">
        <v>300</v>
      </c>
      <c r="I97" s="461">
        <v>60000000</v>
      </c>
      <c r="J97" s="462" t="s">
        <v>428</v>
      </c>
      <c r="K97" s="66"/>
      <c r="L97" s="459" t="s">
        <v>64</v>
      </c>
      <c r="M97" s="458" t="s">
        <v>187</v>
      </c>
      <c r="N97" s="463" t="s">
        <v>280</v>
      </c>
      <c r="O97" s="464">
        <f>+I97</f>
        <v>60000000</v>
      </c>
      <c r="P97" s="464">
        <f>SUM(T97:AE97)</f>
        <v>0</v>
      </c>
      <c r="Q97" s="465">
        <f>P97/O97</f>
        <v>0</v>
      </c>
      <c r="R97" s="466">
        <f>+O97-P97</f>
        <v>60000000</v>
      </c>
      <c r="S97" s="467">
        <f>+R97/O97</f>
        <v>1</v>
      </c>
      <c r="T97" s="466"/>
      <c r="U97" s="466"/>
      <c r="V97" s="466"/>
      <c r="W97" s="466"/>
      <c r="X97" s="466"/>
      <c r="Y97" s="466"/>
      <c r="Z97" s="466"/>
      <c r="AA97" s="466"/>
      <c r="AB97" s="466"/>
      <c r="AC97" s="466"/>
      <c r="AD97" s="466"/>
      <c r="AE97" s="466"/>
      <c r="AF97" s="468">
        <v>20</v>
      </c>
      <c r="AG97" s="468">
        <f>SUM(AK97:AV97)</f>
        <v>0</v>
      </c>
      <c r="AH97" s="468">
        <f>+AF97-AG97</f>
        <v>20</v>
      </c>
      <c r="AI97" s="465">
        <f>AG97/AF97</f>
        <v>0</v>
      </c>
      <c r="AJ97" s="465">
        <f>100%-AI97</f>
        <v>1</v>
      </c>
      <c r="AK97" s="469"/>
      <c r="AL97" s="469"/>
      <c r="AM97" s="469"/>
      <c r="AN97" s="469"/>
      <c r="AO97" s="469"/>
      <c r="AP97" s="469"/>
      <c r="AQ97" s="469"/>
      <c r="AR97" s="469"/>
      <c r="AS97" s="469"/>
      <c r="AT97" s="469"/>
      <c r="AU97" s="469"/>
      <c r="AV97" s="469"/>
      <c r="AW97" s="470">
        <v>44652</v>
      </c>
      <c r="AX97" s="470">
        <v>44865</v>
      </c>
      <c r="AY97" s="471" t="s">
        <v>429</v>
      </c>
      <c r="AZ97" s="470" t="s">
        <v>68</v>
      </c>
    </row>
    <row r="98" spans="1:52" ht="63.75" customHeight="1">
      <c r="A98" s="5260"/>
      <c r="B98" s="5261"/>
      <c r="C98" s="5262" t="s">
        <v>430</v>
      </c>
      <c r="D98" s="5262" t="s">
        <v>431</v>
      </c>
      <c r="E98" s="5171" t="s">
        <v>432</v>
      </c>
      <c r="F98" s="5262" t="s">
        <v>433</v>
      </c>
      <c r="G98" s="5262" t="s">
        <v>434</v>
      </c>
      <c r="H98" s="472" t="s">
        <v>230</v>
      </c>
      <c r="I98" s="473">
        <v>1000000</v>
      </c>
      <c r="J98" s="5262" t="s">
        <v>435</v>
      </c>
      <c r="K98" s="5172"/>
      <c r="L98" s="5262" t="s">
        <v>64</v>
      </c>
      <c r="M98" s="5263" t="s">
        <v>187</v>
      </c>
      <c r="N98" s="5263" t="s">
        <v>280</v>
      </c>
      <c r="O98" s="5264">
        <f>SUM(I98:I101)</f>
        <v>65000000</v>
      </c>
      <c r="P98" s="5264">
        <f>SUM(T98:AE101)</f>
        <v>0</v>
      </c>
      <c r="Q98" s="5265">
        <f>P98/O98</f>
        <v>0</v>
      </c>
      <c r="R98" s="5266">
        <f>+O98-P98</f>
        <v>65000000</v>
      </c>
      <c r="S98" s="5267">
        <f>+R98/O98</f>
        <v>1</v>
      </c>
      <c r="T98" s="474"/>
      <c r="U98" s="474"/>
      <c r="V98" s="474"/>
      <c r="W98" s="474"/>
      <c r="X98" s="474"/>
      <c r="Y98" s="474"/>
      <c r="Z98" s="474"/>
      <c r="AA98" s="474"/>
      <c r="AB98" s="474"/>
      <c r="AC98" s="474"/>
      <c r="AD98" s="474"/>
      <c r="AE98" s="474"/>
      <c r="AF98" s="5276">
        <v>30</v>
      </c>
      <c r="AG98" s="5276">
        <f>SUM(AK98:AV101)</f>
        <v>0</v>
      </c>
      <c r="AH98" s="5276">
        <f>+AF98-AG98</f>
        <v>30</v>
      </c>
      <c r="AI98" s="5265">
        <f>AG98/AF98</f>
        <v>0</v>
      </c>
      <c r="AJ98" s="5265">
        <f>100%-AI98</f>
        <v>1</v>
      </c>
      <c r="AK98" s="5277"/>
      <c r="AL98" s="5277"/>
      <c r="AM98" s="5277"/>
      <c r="AN98" s="5277"/>
      <c r="AO98" s="5277"/>
      <c r="AP98" s="5277"/>
      <c r="AQ98" s="5277"/>
      <c r="AR98" s="5277"/>
      <c r="AS98" s="5277"/>
      <c r="AT98" s="5277"/>
      <c r="AU98" s="5277"/>
      <c r="AV98" s="5277"/>
      <c r="AW98" s="5278">
        <v>44593</v>
      </c>
      <c r="AX98" s="5278">
        <v>44895</v>
      </c>
      <c r="AY98" s="5279" t="s">
        <v>436</v>
      </c>
      <c r="AZ98" s="5278" t="s">
        <v>68</v>
      </c>
    </row>
    <row r="99" spans="1:52">
      <c r="A99" s="5260"/>
      <c r="B99" s="5261"/>
      <c r="C99" s="5262"/>
      <c r="D99" s="5262"/>
      <c r="E99" s="5171"/>
      <c r="F99" s="5262"/>
      <c r="G99" s="5262"/>
      <c r="H99" s="472" t="s">
        <v>437</v>
      </c>
      <c r="I99" s="473">
        <v>1000000</v>
      </c>
      <c r="J99" s="5262"/>
      <c r="K99" s="5172"/>
      <c r="L99" s="5262"/>
      <c r="M99" s="5263"/>
      <c r="N99" s="5263"/>
      <c r="O99" s="5264"/>
      <c r="P99" s="5264"/>
      <c r="Q99" s="5265"/>
      <c r="R99" s="5266"/>
      <c r="S99" s="5267"/>
      <c r="T99" s="474"/>
      <c r="U99" s="474"/>
      <c r="V99" s="474"/>
      <c r="W99" s="474"/>
      <c r="X99" s="474"/>
      <c r="Y99" s="474"/>
      <c r="Z99" s="474"/>
      <c r="AA99" s="474"/>
      <c r="AB99" s="474"/>
      <c r="AC99" s="474"/>
      <c r="AD99" s="474"/>
      <c r="AE99" s="474"/>
      <c r="AF99" s="5276"/>
      <c r="AG99" s="5276"/>
      <c r="AH99" s="5276"/>
      <c r="AI99" s="5265"/>
      <c r="AJ99" s="5265"/>
      <c r="AK99" s="5277"/>
      <c r="AL99" s="5277"/>
      <c r="AM99" s="5277"/>
      <c r="AN99" s="5277"/>
      <c r="AO99" s="5277"/>
      <c r="AP99" s="5277"/>
      <c r="AQ99" s="5277"/>
      <c r="AR99" s="5277"/>
      <c r="AS99" s="5277"/>
      <c r="AT99" s="5277"/>
      <c r="AU99" s="5277"/>
      <c r="AV99" s="5277"/>
      <c r="AW99" s="5278"/>
      <c r="AX99" s="5278"/>
      <c r="AY99" s="5279"/>
      <c r="AZ99" s="5278"/>
    </row>
    <row r="100" spans="1:52" ht="22.5" customHeight="1">
      <c r="A100" s="5260"/>
      <c r="B100" s="5261"/>
      <c r="C100" s="5262"/>
      <c r="D100" s="5262"/>
      <c r="E100" s="5171"/>
      <c r="F100" s="5262"/>
      <c r="G100" s="5262"/>
      <c r="H100" s="472" t="s">
        <v>438</v>
      </c>
      <c r="I100" s="473">
        <f>65000000-4000000</f>
        <v>61000000</v>
      </c>
      <c r="J100" s="5262"/>
      <c r="K100" s="5172"/>
      <c r="L100" s="5262"/>
      <c r="M100" s="5263"/>
      <c r="N100" s="5263"/>
      <c r="O100" s="5264"/>
      <c r="P100" s="5264"/>
      <c r="Q100" s="5265"/>
      <c r="R100" s="5266"/>
      <c r="S100" s="5267"/>
      <c r="T100" s="474"/>
      <c r="U100" s="474"/>
      <c r="V100" s="474"/>
      <c r="W100" s="474"/>
      <c r="X100" s="474"/>
      <c r="Y100" s="474"/>
      <c r="Z100" s="474"/>
      <c r="AA100" s="474"/>
      <c r="AB100" s="474"/>
      <c r="AC100" s="474"/>
      <c r="AD100" s="474"/>
      <c r="AE100" s="474"/>
      <c r="AF100" s="5276"/>
      <c r="AG100" s="5276"/>
      <c r="AH100" s="5276"/>
      <c r="AI100" s="5265"/>
      <c r="AJ100" s="5265"/>
      <c r="AK100" s="5277"/>
      <c r="AL100" s="5277"/>
      <c r="AM100" s="5277"/>
      <c r="AN100" s="5277"/>
      <c r="AO100" s="5277"/>
      <c r="AP100" s="5277"/>
      <c r="AQ100" s="5277"/>
      <c r="AR100" s="5277"/>
      <c r="AS100" s="5277"/>
      <c r="AT100" s="5277"/>
      <c r="AU100" s="5277"/>
      <c r="AV100" s="5277"/>
      <c r="AW100" s="5278"/>
      <c r="AX100" s="5278"/>
      <c r="AY100" s="5279"/>
      <c r="AZ100" s="5278"/>
    </row>
    <row r="101" spans="1:52" ht="33.75" customHeight="1">
      <c r="A101" s="5260"/>
      <c r="B101" s="5261"/>
      <c r="C101" s="5262"/>
      <c r="D101" s="5262"/>
      <c r="E101" s="5171"/>
      <c r="F101" s="5262"/>
      <c r="G101" s="5262"/>
      <c r="H101" s="472" t="s">
        <v>439</v>
      </c>
      <c r="I101" s="473">
        <v>2000000</v>
      </c>
      <c r="J101" s="5262"/>
      <c r="K101" s="5172"/>
      <c r="L101" s="5262"/>
      <c r="M101" s="5263"/>
      <c r="N101" s="5263"/>
      <c r="O101" s="5264"/>
      <c r="P101" s="5264"/>
      <c r="Q101" s="5265"/>
      <c r="R101" s="5266"/>
      <c r="S101" s="5267"/>
      <c r="T101" s="474"/>
      <c r="U101" s="474"/>
      <c r="V101" s="474"/>
      <c r="W101" s="474"/>
      <c r="X101" s="474"/>
      <c r="Y101" s="474"/>
      <c r="Z101" s="474"/>
      <c r="AA101" s="474"/>
      <c r="AB101" s="474"/>
      <c r="AC101" s="474"/>
      <c r="AD101" s="474"/>
      <c r="AE101" s="474"/>
      <c r="AF101" s="5276"/>
      <c r="AG101" s="5276"/>
      <c r="AH101" s="5276"/>
      <c r="AI101" s="5265"/>
      <c r="AJ101" s="5265"/>
      <c r="AK101" s="5277"/>
      <c r="AL101" s="5277"/>
      <c r="AM101" s="5277"/>
      <c r="AN101" s="5277"/>
      <c r="AO101" s="5277"/>
      <c r="AP101" s="5277"/>
      <c r="AQ101" s="5277"/>
      <c r="AR101" s="5277"/>
      <c r="AS101" s="5277"/>
      <c r="AT101" s="5277"/>
      <c r="AU101" s="5277"/>
      <c r="AV101" s="5277"/>
      <c r="AW101" s="5278"/>
      <c r="AX101" s="5278"/>
      <c r="AY101" s="5279"/>
      <c r="AZ101" s="5278"/>
    </row>
    <row r="102" spans="1:52" ht="98.15" customHeight="1">
      <c r="A102" s="5260"/>
      <c r="B102" s="5261"/>
      <c r="C102" s="475" t="s">
        <v>440</v>
      </c>
      <c r="D102" s="475" t="s">
        <v>441</v>
      </c>
      <c r="E102" s="416" t="s">
        <v>297</v>
      </c>
      <c r="F102" s="476" t="s">
        <v>298</v>
      </c>
      <c r="G102" s="476" t="s">
        <v>442</v>
      </c>
      <c r="H102" s="472" t="s">
        <v>300</v>
      </c>
      <c r="I102" s="473">
        <f>25000000</f>
        <v>25000000</v>
      </c>
      <c r="J102" s="477" t="s">
        <v>443</v>
      </c>
      <c r="K102" s="295"/>
      <c r="L102" s="476" t="s">
        <v>64</v>
      </c>
      <c r="M102" s="475" t="s">
        <v>187</v>
      </c>
      <c r="N102" s="463" t="s">
        <v>280</v>
      </c>
      <c r="O102" s="478">
        <f>+I102</f>
        <v>25000000</v>
      </c>
      <c r="P102" s="478">
        <f>SUM(T102:AE102)</f>
        <v>0</v>
      </c>
      <c r="Q102" s="479">
        <f>P102/O102</f>
        <v>0</v>
      </c>
      <c r="R102" s="480">
        <f>+O102-P102</f>
        <v>25000000</v>
      </c>
      <c r="S102" s="481">
        <f>+R102/O102</f>
        <v>1</v>
      </c>
      <c r="T102" s="466"/>
      <c r="U102" s="466"/>
      <c r="V102" s="466"/>
      <c r="W102" s="466"/>
      <c r="X102" s="466"/>
      <c r="Y102" s="466"/>
      <c r="Z102" s="466"/>
      <c r="AA102" s="466"/>
      <c r="AB102" s="466"/>
      <c r="AC102" s="466"/>
      <c r="AD102" s="466"/>
      <c r="AE102" s="466"/>
      <c r="AF102" s="468">
        <v>5</v>
      </c>
      <c r="AG102" s="482">
        <f>SUM(AK102:AV102)</f>
        <v>0</v>
      </c>
      <c r="AH102" s="482">
        <f>+AF102-AG102</f>
        <v>5</v>
      </c>
      <c r="AI102" s="479">
        <f>AG102/AF102</f>
        <v>0</v>
      </c>
      <c r="AJ102" s="479">
        <f>100%-AI102</f>
        <v>1</v>
      </c>
      <c r="AK102" s="469"/>
      <c r="AL102" s="469"/>
      <c r="AM102" s="469"/>
      <c r="AN102" s="469"/>
      <c r="AO102" s="469"/>
      <c r="AP102" s="469"/>
      <c r="AQ102" s="469"/>
      <c r="AR102" s="469"/>
      <c r="AS102" s="469"/>
      <c r="AT102" s="469"/>
      <c r="AU102" s="469"/>
      <c r="AV102" s="469"/>
      <c r="AW102" s="483">
        <v>44593</v>
      </c>
      <c r="AX102" s="483">
        <v>44895</v>
      </c>
      <c r="AY102" s="484" t="s">
        <v>444</v>
      </c>
      <c r="AZ102" s="483" t="s">
        <v>68</v>
      </c>
    </row>
    <row r="103" spans="1:52" ht="32.15" customHeight="1">
      <c r="A103" s="5260"/>
      <c r="B103" s="5261"/>
      <c r="C103" s="5280" t="s">
        <v>445</v>
      </c>
      <c r="D103" s="5280"/>
      <c r="E103" s="5280"/>
      <c r="F103" s="5280"/>
      <c r="G103" s="5280"/>
      <c r="H103" s="5280"/>
      <c r="I103" s="5280"/>
      <c r="J103" s="5280"/>
      <c r="K103" s="5280"/>
      <c r="L103" s="5280"/>
      <c r="M103" s="5280"/>
      <c r="N103" s="485"/>
      <c r="O103" s="486">
        <f>SUM(O97:O102)</f>
        <v>150000000</v>
      </c>
      <c r="P103" s="486">
        <f>SUM(P97:P102)</f>
        <v>0</v>
      </c>
      <c r="Q103" s="487">
        <f>+P103/O103</f>
        <v>0</v>
      </c>
      <c r="R103" s="488">
        <f>+O103-P103</f>
        <v>150000000</v>
      </c>
      <c r="S103" s="487">
        <f>+R103/O103</f>
        <v>1</v>
      </c>
      <c r="T103" s="489">
        <f t="shared" ref="T103:AF103" si="22">SUM(T97:T102)</f>
        <v>0</v>
      </c>
      <c r="U103" s="489">
        <f t="shared" si="22"/>
        <v>0</v>
      </c>
      <c r="V103" s="489">
        <f t="shared" si="22"/>
        <v>0</v>
      </c>
      <c r="W103" s="489">
        <f t="shared" si="22"/>
        <v>0</v>
      </c>
      <c r="X103" s="489">
        <f t="shared" si="22"/>
        <v>0</v>
      </c>
      <c r="Y103" s="489">
        <f t="shared" si="22"/>
        <v>0</v>
      </c>
      <c r="Z103" s="489">
        <f t="shared" si="22"/>
        <v>0</v>
      </c>
      <c r="AA103" s="489">
        <f t="shared" si="22"/>
        <v>0</v>
      </c>
      <c r="AB103" s="489">
        <f t="shared" si="22"/>
        <v>0</v>
      </c>
      <c r="AC103" s="489">
        <f t="shared" si="22"/>
        <v>0</v>
      </c>
      <c r="AD103" s="489">
        <f t="shared" si="22"/>
        <v>0</v>
      </c>
      <c r="AE103" s="489">
        <f t="shared" si="22"/>
        <v>0</v>
      </c>
      <c r="AF103" s="490">
        <f t="shared" si="22"/>
        <v>55</v>
      </c>
      <c r="AG103" s="491">
        <f>SUM(AK112:AV112)</f>
        <v>0</v>
      </c>
      <c r="AH103" s="491">
        <f>SUM(AH97:AH102)</f>
        <v>55</v>
      </c>
      <c r="AI103" s="487">
        <f>+AG103/AF103</f>
        <v>0</v>
      </c>
      <c r="AJ103" s="487">
        <f>100%-AI103</f>
        <v>1</v>
      </c>
      <c r="AK103" s="492">
        <f t="shared" ref="AK103:AV103" si="23">SUM(AK102)</f>
        <v>0</v>
      </c>
      <c r="AL103" s="493">
        <f t="shared" si="23"/>
        <v>0</v>
      </c>
      <c r="AM103" s="493">
        <f t="shared" si="23"/>
        <v>0</v>
      </c>
      <c r="AN103" s="493">
        <f t="shared" si="23"/>
        <v>0</v>
      </c>
      <c r="AO103" s="493">
        <f t="shared" si="23"/>
        <v>0</v>
      </c>
      <c r="AP103" s="493">
        <f t="shared" si="23"/>
        <v>0</v>
      </c>
      <c r="AQ103" s="493">
        <f t="shared" si="23"/>
        <v>0</v>
      </c>
      <c r="AR103" s="493">
        <f t="shared" si="23"/>
        <v>0</v>
      </c>
      <c r="AS103" s="493">
        <f t="shared" si="23"/>
        <v>0</v>
      </c>
      <c r="AT103" s="493">
        <f t="shared" si="23"/>
        <v>0</v>
      </c>
      <c r="AU103" s="493">
        <f t="shared" si="23"/>
        <v>0</v>
      </c>
      <c r="AV103" s="493">
        <f t="shared" si="23"/>
        <v>0</v>
      </c>
      <c r="AW103" s="494"/>
      <c r="AX103" s="494"/>
      <c r="AY103" s="495"/>
      <c r="AZ103" s="494"/>
    </row>
    <row r="104" spans="1:52" ht="54" customHeight="1">
      <c r="A104" s="5260"/>
      <c r="B104" s="5281" t="s">
        <v>446</v>
      </c>
      <c r="C104" s="5282" t="s">
        <v>447</v>
      </c>
      <c r="D104" s="5282" t="s">
        <v>448</v>
      </c>
      <c r="E104" s="5148" t="s">
        <v>449</v>
      </c>
      <c r="F104" s="5282" t="s">
        <v>450</v>
      </c>
      <c r="G104" s="5282" t="s">
        <v>451</v>
      </c>
      <c r="H104" s="498" t="s">
        <v>438</v>
      </c>
      <c r="I104" s="499">
        <f>20000000-2000000</f>
        <v>18000000</v>
      </c>
      <c r="J104" s="5282" t="s">
        <v>452</v>
      </c>
      <c r="K104" s="5283"/>
      <c r="L104" s="5282" t="s">
        <v>64</v>
      </c>
      <c r="M104" s="5272" t="s">
        <v>187</v>
      </c>
      <c r="N104" s="5272" t="s">
        <v>280</v>
      </c>
      <c r="O104" s="5284">
        <f>SUM(I104:I107)</f>
        <v>37000000</v>
      </c>
      <c r="P104" s="5284">
        <f>SUM(T104:AE107)</f>
        <v>0</v>
      </c>
      <c r="Q104" s="5285">
        <f>+P104/O104</f>
        <v>0</v>
      </c>
      <c r="R104" s="5286">
        <f>+O104-P104</f>
        <v>37000000</v>
      </c>
      <c r="S104" s="5287">
        <f>+R104/O104</f>
        <v>1</v>
      </c>
      <c r="T104" s="501"/>
      <c r="U104" s="501"/>
      <c r="V104" s="501"/>
      <c r="W104" s="501"/>
      <c r="X104" s="501"/>
      <c r="Y104" s="501"/>
      <c r="Z104" s="501"/>
      <c r="AA104" s="501"/>
      <c r="AB104" s="501"/>
      <c r="AC104" s="501"/>
      <c r="AD104" s="501"/>
      <c r="AE104" s="501"/>
      <c r="AF104" s="5288">
        <v>30</v>
      </c>
      <c r="AG104" s="5288">
        <f>SUM(AK104:AV107)</f>
        <v>0</v>
      </c>
      <c r="AH104" s="5288">
        <f>+AF104-AG104</f>
        <v>30</v>
      </c>
      <c r="AI104" s="5285">
        <f>AG104/AF104</f>
        <v>0</v>
      </c>
      <c r="AJ104" s="5285">
        <f>100%-AI104</f>
        <v>1</v>
      </c>
      <c r="AK104" s="5289"/>
      <c r="AL104" s="5289"/>
      <c r="AM104" s="5289"/>
      <c r="AN104" s="5289"/>
      <c r="AO104" s="5289"/>
      <c r="AP104" s="5289"/>
      <c r="AQ104" s="5289"/>
      <c r="AR104" s="5289"/>
      <c r="AS104" s="5289"/>
      <c r="AT104" s="5289"/>
      <c r="AU104" s="5289"/>
      <c r="AV104" s="5289"/>
      <c r="AW104" s="5290">
        <v>44743</v>
      </c>
      <c r="AX104" s="5290">
        <v>44864</v>
      </c>
      <c r="AY104" s="5290" t="s">
        <v>453</v>
      </c>
      <c r="AZ104" s="5290" t="s">
        <v>68</v>
      </c>
    </row>
    <row r="105" spans="1:52" ht="62.25" customHeight="1">
      <c r="A105" s="5260"/>
      <c r="B105" s="5281"/>
      <c r="C105" s="5282"/>
      <c r="D105" s="5282"/>
      <c r="E105" s="5148"/>
      <c r="F105" s="5282"/>
      <c r="G105" s="5282"/>
      <c r="H105" s="498" t="s">
        <v>437</v>
      </c>
      <c r="I105" s="499">
        <v>500000</v>
      </c>
      <c r="J105" s="5282"/>
      <c r="K105" s="5283"/>
      <c r="L105" s="5282"/>
      <c r="M105" s="5272"/>
      <c r="N105" s="5272"/>
      <c r="O105" s="5284"/>
      <c r="P105" s="5284"/>
      <c r="Q105" s="5285"/>
      <c r="R105" s="5286"/>
      <c r="S105" s="5287"/>
      <c r="T105" s="501"/>
      <c r="U105" s="501"/>
      <c r="V105" s="501"/>
      <c r="W105" s="501"/>
      <c r="X105" s="501"/>
      <c r="Y105" s="501"/>
      <c r="Z105" s="501"/>
      <c r="AA105" s="501"/>
      <c r="AB105" s="501"/>
      <c r="AC105" s="501"/>
      <c r="AD105" s="501"/>
      <c r="AE105" s="501"/>
      <c r="AF105" s="5288"/>
      <c r="AG105" s="5288"/>
      <c r="AH105" s="5288"/>
      <c r="AI105" s="5285"/>
      <c r="AJ105" s="5285"/>
      <c r="AK105" s="5289"/>
      <c r="AL105" s="5289"/>
      <c r="AM105" s="5289"/>
      <c r="AN105" s="5289"/>
      <c r="AO105" s="5289"/>
      <c r="AP105" s="5289"/>
      <c r="AQ105" s="5289"/>
      <c r="AR105" s="5289"/>
      <c r="AS105" s="5289"/>
      <c r="AT105" s="5289"/>
      <c r="AU105" s="5289"/>
      <c r="AV105" s="5289"/>
      <c r="AW105" s="5290"/>
      <c r="AX105" s="5290"/>
      <c r="AY105" s="5290"/>
      <c r="AZ105" s="5290"/>
    </row>
    <row r="106" spans="1:52" ht="62.25" customHeight="1">
      <c r="A106" s="5260"/>
      <c r="B106" s="5281"/>
      <c r="C106" s="5282"/>
      <c r="D106" s="5282"/>
      <c r="E106" s="5148"/>
      <c r="F106" s="5282"/>
      <c r="G106" s="5282"/>
      <c r="H106" s="498" t="s">
        <v>300</v>
      </c>
      <c r="I106" s="499">
        <f>20000000-2000000</f>
        <v>18000000</v>
      </c>
      <c r="J106" s="5282"/>
      <c r="K106" s="5283"/>
      <c r="L106" s="5282"/>
      <c r="M106" s="5272"/>
      <c r="N106" s="5272"/>
      <c r="O106" s="5284"/>
      <c r="P106" s="5284"/>
      <c r="Q106" s="5285"/>
      <c r="R106" s="5286"/>
      <c r="S106" s="5287"/>
      <c r="T106" s="501"/>
      <c r="U106" s="501"/>
      <c r="V106" s="501"/>
      <c r="W106" s="501"/>
      <c r="X106" s="501"/>
      <c r="Y106" s="501"/>
      <c r="Z106" s="501"/>
      <c r="AA106" s="501"/>
      <c r="AB106" s="501"/>
      <c r="AC106" s="501"/>
      <c r="AD106" s="501"/>
      <c r="AE106" s="501"/>
      <c r="AF106" s="5288"/>
      <c r="AG106" s="5288"/>
      <c r="AH106" s="5288"/>
      <c r="AI106" s="5285"/>
      <c r="AJ106" s="5285"/>
      <c r="AK106" s="5289"/>
      <c r="AL106" s="5289"/>
      <c r="AM106" s="5289"/>
      <c r="AN106" s="5289"/>
      <c r="AO106" s="5289"/>
      <c r="AP106" s="5289"/>
      <c r="AQ106" s="5289"/>
      <c r="AR106" s="5289"/>
      <c r="AS106" s="5289"/>
      <c r="AT106" s="5289"/>
      <c r="AU106" s="5289"/>
      <c r="AV106" s="5289"/>
      <c r="AW106" s="5290"/>
      <c r="AX106" s="5290"/>
      <c r="AY106" s="5290"/>
      <c r="AZ106" s="5290"/>
    </row>
    <row r="107" spans="1:52" ht="62.25" customHeight="1">
      <c r="A107" s="5260"/>
      <c r="B107" s="5281"/>
      <c r="C107" s="5282"/>
      <c r="D107" s="5282"/>
      <c r="E107" s="5148"/>
      <c r="F107" s="5282"/>
      <c r="G107" s="5282"/>
      <c r="H107" s="498" t="s">
        <v>230</v>
      </c>
      <c r="I107" s="499">
        <v>500000</v>
      </c>
      <c r="J107" s="5282"/>
      <c r="K107" s="5283"/>
      <c r="L107" s="5282"/>
      <c r="M107" s="5272"/>
      <c r="N107" s="5272"/>
      <c r="O107" s="5284"/>
      <c r="P107" s="5284"/>
      <c r="Q107" s="5285"/>
      <c r="R107" s="5286"/>
      <c r="S107" s="5287"/>
      <c r="T107" s="501"/>
      <c r="U107" s="501"/>
      <c r="V107" s="501"/>
      <c r="W107" s="501"/>
      <c r="X107" s="501"/>
      <c r="Y107" s="501"/>
      <c r="Z107" s="501"/>
      <c r="AA107" s="501"/>
      <c r="AB107" s="501"/>
      <c r="AC107" s="501"/>
      <c r="AD107" s="501"/>
      <c r="AE107" s="501"/>
      <c r="AF107" s="5288"/>
      <c r="AG107" s="5288"/>
      <c r="AH107" s="5288"/>
      <c r="AI107" s="5285"/>
      <c r="AJ107" s="5285"/>
      <c r="AK107" s="5289"/>
      <c r="AL107" s="5289"/>
      <c r="AM107" s="5289"/>
      <c r="AN107" s="5289"/>
      <c r="AO107" s="5289"/>
      <c r="AP107" s="5289"/>
      <c r="AQ107" s="5289"/>
      <c r="AR107" s="5289"/>
      <c r="AS107" s="5289"/>
      <c r="AT107" s="5289"/>
      <c r="AU107" s="5289"/>
      <c r="AV107" s="5289"/>
      <c r="AW107" s="5290"/>
      <c r="AX107" s="5290"/>
      <c r="AY107" s="5290"/>
      <c r="AZ107" s="5290"/>
    </row>
    <row r="108" spans="1:52" ht="15" customHeight="1">
      <c r="A108" s="5260"/>
      <c r="B108" s="5291" t="s">
        <v>454</v>
      </c>
      <c r="C108" s="5262" t="s">
        <v>455</v>
      </c>
      <c r="D108" s="5262" t="s">
        <v>456</v>
      </c>
      <c r="E108" s="5171" t="s">
        <v>457</v>
      </c>
      <c r="F108" s="5262" t="s">
        <v>458</v>
      </c>
      <c r="G108" s="5262" t="s">
        <v>459</v>
      </c>
      <c r="H108" s="472" t="s">
        <v>438</v>
      </c>
      <c r="I108" s="473">
        <v>4000000</v>
      </c>
      <c r="J108" s="5291" t="s">
        <v>460</v>
      </c>
      <c r="K108" s="5262"/>
      <c r="L108" s="5262" t="s">
        <v>64</v>
      </c>
      <c r="M108" s="5262" t="s">
        <v>461</v>
      </c>
      <c r="N108" s="5262" t="s">
        <v>280</v>
      </c>
      <c r="O108" s="5292">
        <f>SUM(I108:I111)</f>
        <v>6000000</v>
      </c>
      <c r="P108" s="5292">
        <f>SUM(T108:AE111)</f>
        <v>0</v>
      </c>
      <c r="Q108" s="5293">
        <f>P108/O108</f>
        <v>0</v>
      </c>
      <c r="R108" s="5294">
        <f>+O108-P108</f>
        <v>6000000</v>
      </c>
      <c r="S108" s="5295">
        <f>+R108/O108</f>
        <v>1</v>
      </c>
      <c r="T108" s="502"/>
      <c r="U108" s="502"/>
      <c r="V108" s="502"/>
      <c r="W108" s="502"/>
      <c r="X108" s="502"/>
      <c r="Y108" s="502"/>
      <c r="Z108" s="502"/>
      <c r="AA108" s="502"/>
      <c r="AB108" s="502"/>
      <c r="AC108" s="502"/>
      <c r="AD108" s="502"/>
      <c r="AE108" s="502"/>
      <c r="AF108" s="5296">
        <v>5</v>
      </c>
      <c r="AG108" s="5297">
        <f>SUM(AK108:AV111)</f>
        <v>0</v>
      </c>
      <c r="AH108" s="5297">
        <f>+AF108-AG108</f>
        <v>5</v>
      </c>
      <c r="AI108" s="5293">
        <f>AG108/AF108</f>
        <v>0</v>
      </c>
      <c r="AJ108" s="5293">
        <f>100%-AI108</f>
        <v>1</v>
      </c>
      <c r="AK108" s="5297"/>
      <c r="AL108" s="5297"/>
      <c r="AM108" s="5297"/>
      <c r="AN108" s="5297"/>
      <c r="AO108" s="5297"/>
      <c r="AP108" s="5297"/>
      <c r="AQ108" s="5297"/>
      <c r="AR108" s="5297"/>
      <c r="AS108" s="5297"/>
      <c r="AT108" s="5297"/>
      <c r="AU108" s="5297"/>
      <c r="AV108" s="5297"/>
      <c r="AW108" s="5298">
        <v>44593</v>
      </c>
      <c r="AX108" s="5298">
        <v>44864</v>
      </c>
      <c r="AY108" s="5298" t="s">
        <v>462</v>
      </c>
      <c r="AZ108" s="5298" t="s">
        <v>68</v>
      </c>
    </row>
    <row r="109" spans="1:52" ht="29.15" customHeight="1">
      <c r="A109" s="5260"/>
      <c r="B109" s="5291"/>
      <c r="C109" s="5262"/>
      <c r="D109" s="5262"/>
      <c r="E109" s="5171"/>
      <c r="F109" s="5262"/>
      <c r="G109" s="5262"/>
      <c r="H109" s="472" t="s">
        <v>230</v>
      </c>
      <c r="I109" s="473">
        <v>400000</v>
      </c>
      <c r="J109" s="5291"/>
      <c r="K109" s="5262"/>
      <c r="L109" s="5262"/>
      <c r="M109" s="5262"/>
      <c r="N109" s="5262"/>
      <c r="O109" s="5292"/>
      <c r="P109" s="5292"/>
      <c r="Q109" s="5293"/>
      <c r="R109" s="5294"/>
      <c r="S109" s="5295"/>
      <c r="T109" s="502"/>
      <c r="U109" s="502"/>
      <c r="V109" s="502"/>
      <c r="W109" s="502"/>
      <c r="X109" s="502"/>
      <c r="Y109" s="502"/>
      <c r="Z109" s="502"/>
      <c r="AA109" s="502"/>
      <c r="AB109" s="502"/>
      <c r="AC109" s="502"/>
      <c r="AD109" s="502"/>
      <c r="AE109" s="502"/>
      <c r="AF109" s="5296"/>
      <c r="AG109" s="5297"/>
      <c r="AH109" s="5297"/>
      <c r="AI109" s="5293"/>
      <c r="AJ109" s="5293"/>
      <c r="AK109" s="5297"/>
      <c r="AL109" s="5297"/>
      <c r="AM109" s="5297"/>
      <c r="AN109" s="5297"/>
      <c r="AO109" s="5297"/>
      <c r="AP109" s="5297"/>
      <c r="AQ109" s="5297"/>
      <c r="AR109" s="5297"/>
      <c r="AS109" s="5297"/>
      <c r="AT109" s="5297"/>
      <c r="AU109" s="5297"/>
      <c r="AV109" s="5297"/>
      <c r="AW109" s="5298"/>
      <c r="AX109" s="5298"/>
      <c r="AY109" s="5298"/>
      <c r="AZ109" s="5298"/>
    </row>
    <row r="110" spans="1:52" ht="58.15" customHeight="1">
      <c r="A110" s="5260"/>
      <c r="B110" s="5291"/>
      <c r="C110" s="5262"/>
      <c r="D110" s="5262"/>
      <c r="E110" s="5171"/>
      <c r="F110" s="5262"/>
      <c r="G110" s="5262"/>
      <c r="H110" s="472" t="s">
        <v>437</v>
      </c>
      <c r="I110" s="473">
        <v>400000</v>
      </c>
      <c r="J110" s="5291"/>
      <c r="K110" s="5262"/>
      <c r="L110" s="5262"/>
      <c r="M110" s="5262"/>
      <c r="N110" s="5262"/>
      <c r="O110" s="5292"/>
      <c r="P110" s="5292"/>
      <c r="Q110" s="5293"/>
      <c r="R110" s="5294"/>
      <c r="S110" s="5295"/>
      <c r="T110" s="502"/>
      <c r="U110" s="502"/>
      <c r="V110" s="502"/>
      <c r="W110" s="502"/>
      <c r="X110" s="502"/>
      <c r="Y110" s="502"/>
      <c r="Z110" s="502"/>
      <c r="AA110" s="502"/>
      <c r="AB110" s="502"/>
      <c r="AC110" s="502"/>
      <c r="AD110" s="502"/>
      <c r="AE110" s="502"/>
      <c r="AF110" s="5296"/>
      <c r="AG110" s="5297"/>
      <c r="AH110" s="5297"/>
      <c r="AI110" s="5293"/>
      <c r="AJ110" s="5293"/>
      <c r="AK110" s="5297"/>
      <c r="AL110" s="5297"/>
      <c r="AM110" s="5297"/>
      <c r="AN110" s="5297"/>
      <c r="AO110" s="5297"/>
      <c r="AP110" s="5297"/>
      <c r="AQ110" s="5297"/>
      <c r="AR110" s="5297"/>
      <c r="AS110" s="5297"/>
      <c r="AT110" s="5297"/>
      <c r="AU110" s="5297"/>
      <c r="AV110" s="5297"/>
      <c r="AW110" s="5298"/>
      <c r="AX110" s="5298"/>
      <c r="AY110" s="5298"/>
      <c r="AZ110" s="5298"/>
    </row>
    <row r="111" spans="1:52">
      <c r="A111" s="5260"/>
      <c r="B111" s="5291"/>
      <c r="C111" s="5262"/>
      <c r="D111" s="5262"/>
      <c r="E111" s="5171"/>
      <c r="F111" s="5262"/>
      <c r="G111" s="5262"/>
      <c r="H111" s="472" t="s">
        <v>439</v>
      </c>
      <c r="I111" s="473">
        <v>1200000</v>
      </c>
      <c r="J111" s="5291"/>
      <c r="K111" s="5262"/>
      <c r="L111" s="5262"/>
      <c r="M111" s="5262"/>
      <c r="N111" s="5262"/>
      <c r="O111" s="5292"/>
      <c r="P111" s="5292"/>
      <c r="Q111" s="5293"/>
      <c r="R111" s="5294"/>
      <c r="S111" s="5295"/>
      <c r="T111" s="502"/>
      <c r="U111" s="502"/>
      <c r="V111" s="502"/>
      <c r="W111" s="502"/>
      <c r="X111" s="502"/>
      <c r="Y111" s="502"/>
      <c r="Z111" s="502"/>
      <c r="AA111" s="502"/>
      <c r="AB111" s="502"/>
      <c r="AC111" s="502"/>
      <c r="AD111" s="502"/>
      <c r="AE111" s="502"/>
      <c r="AF111" s="5296"/>
      <c r="AG111" s="5297"/>
      <c r="AH111" s="5297"/>
      <c r="AI111" s="5293"/>
      <c r="AJ111" s="5293"/>
      <c r="AK111" s="5297"/>
      <c r="AL111" s="5297"/>
      <c r="AM111" s="5297"/>
      <c r="AN111" s="5297"/>
      <c r="AO111" s="5297"/>
      <c r="AP111" s="5297"/>
      <c r="AQ111" s="5297"/>
      <c r="AR111" s="5297"/>
      <c r="AS111" s="5297"/>
      <c r="AT111" s="5297"/>
      <c r="AU111" s="5297"/>
      <c r="AV111" s="5297"/>
      <c r="AW111" s="5298"/>
      <c r="AX111" s="5298"/>
      <c r="AY111" s="5298"/>
      <c r="AZ111" s="5298"/>
    </row>
    <row r="112" spans="1:52" s="61" customFormat="1" ht="15" customHeight="1">
      <c r="A112" s="5260"/>
      <c r="B112" s="5299" t="s">
        <v>463</v>
      </c>
      <c r="C112" s="5262" t="s">
        <v>464</v>
      </c>
      <c r="D112" s="5262" t="s">
        <v>465</v>
      </c>
      <c r="E112" s="5171" t="s">
        <v>466</v>
      </c>
      <c r="F112" s="5262" t="s">
        <v>467</v>
      </c>
      <c r="G112" s="5262" t="s">
        <v>468</v>
      </c>
      <c r="H112" s="472" t="s">
        <v>230</v>
      </c>
      <c r="I112" s="473">
        <v>300000</v>
      </c>
      <c r="J112" s="5262" t="s">
        <v>469</v>
      </c>
      <c r="K112" s="5172"/>
      <c r="L112" s="5262"/>
      <c r="M112" s="5262" t="s">
        <v>187</v>
      </c>
      <c r="N112" s="5262" t="s">
        <v>280</v>
      </c>
      <c r="O112" s="5264">
        <f>SUM(I112:I116)</f>
        <v>4600000</v>
      </c>
      <c r="P112" s="5266">
        <f>SUM(T112:AE116)</f>
        <v>0</v>
      </c>
      <c r="Q112" s="5264">
        <f>P112/O112</f>
        <v>0</v>
      </c>
      <c r="R112" s="5264">
        <f>+O112-P112</f>
        <v>4600000</v>
      </c>
      <c r="S112" s="5265">
        <f>+R112/O112</f>
        <v>1</v>
      </c>
      <c r="T112" s="474"/>
      <c r="U112" s="474"/>
      <c r="V112" s="474"/>
      <c r="W112" s="474"/>
      <c r="X112" s="474"/>
      <c r="Y112" s="474"/>
      <c r="Z112" s="474"/>
      <c r="AA112" s="474"/>
      <c r="AB112" s="474"/>
      <c r="AC112" s="474"/>
      <c r="AD112" s="474"/>
      <c r="AE112" s="474"/>
      <c r="AF112" s="5300">
        <v>1</v>
      </c>
      <c r="AG112" s="5300">
        <f>SUM(AK112:AV116)</f>
        <v>0</v>
      </c>
      <c r="AH112" s="5300">
        <f>+AF112-AG112</f>
        <v>1</v>
      </c>
      <c r="AI112" s="5301">
        <f>AG112/AF112</f>
        <v>0</v>
      </c>
      <c r="AJ112" s="5301">
        <f>100%-AI112</f>
        <v>1</v>
      </c>
      <c r="AK112" s="5300"/>
      <c r="AL112" s="5300"/>
      <c r="AM112" s="5300"/>
      <c r="AN112" s="5300"/>
      <c r="AO112" s="5300"/>
      <c r="AP112" s="5300"/>
      <c r="AQ112" s="5300"/>
      <c r="AR112" s="5300"/>
      <c r="AS112" s="5300"/>
      <c r="AT112" s="5300"/>
      <c r="AU112" s="5300"/>
      <c r="AV112" s="5300"/>
      <c r="AW112" s="5302">
        <v>44593</v>
      </c>
      <c r="AX112" s="5302">
        <v>44607</v>
      </c>
      <c r="AY112" s="5298" t="s">
        <v>470</v>
      </c>
      <c r="AZ112" s="5302" t="s">
        <v>138</v>
      </c>
    </row>
    <row r="113" spans="1:52" s="61" customFormat="1">
      <c r="A113" s="5260"/>
      <c r="B113" s="5299"/>
      <c r="C113" s="5262"/>
      <c r="D113" s="5262"/>
      <c r="E113" s="5171"/>
      <c r="F113" s="5262"/>
      <c r="G113" s="5262"/>
      <c r="H113" s="472" t="s">
        <v>437</v>
      </c>
      <c r="I113" s="473">
        <v>300000</v>
      </c>
      <c r="J113" s="5262"/>
      <c r="K113" s="5172"/>
      <c r="L113" s="5262"/>
      <c r="M113" s="5262"/>
      <c r="N113" s="5262"/>
      <c r="O113" s="5264"/>
      <c r="P113" s="5264"/>
      <c r="Q113" s="5264"/>
      <c r="R113" s="5264"/>
      <c r="S113" s="5265"/>
      <c r="T113" s="474"/>
      <c r="U113" s="474"/>
      <c r="V113" s="474"/>
      <c r="W113" s="474"/>
      <c r="X113" s="474"/>
      <c r="Y113" s="474"/>
      <c r="Z113" s="474"/>
      <c r="AA113" s="474"/>
      <c r="AB113" s="474"/>
      <c r="AC113" s="474"/>
      <c r="AD113" s="474"/>
      <c r="AE113" s="474"/>
      <c r="AF113" s="5300"/>
      <c r="AG113" s="5300"/>
      <c r="AH113" s="5300"/>
      <c r="AI113" s="5301"/>
      <c r="AJ113" s="5301"/>
      <c r="AK113" s="5300"/>
      <c r="AL113" s="5300"/>
      <c r="AM113" s="5300"/>
      <c r="AN113" s="5300"/>
      <c r="AO113" s="5300"/>
      <c r="AP113" s="5300"/>
      <c r="AQ113" s="5300"/>
      <c r="AR113" s="5300"/>
      <c r="AS113" s="5300"/>
      <c r="AT113" s="5300"/>
      <c r="AU113" s="5300"/>
      <c r="AV113" s="5300"/>
      <c r="AW113" s="5302"/>
      <c r="AX113" s="5302"/>
      <c r="AY113" s="5298"/>
      <c r="AZ113" s="5302"/>
    </row>
    <row r="114" spans="1:52" s="61" customFormat="1">
      <c r="A114" s="5260"/>
      <c r="B114" s="5299"/>
      <c r="C114" s="5262"/>
      <c r="D114" s="5262"/>
      <c r="E114" s="5171"/>
      <c r="F114" s="5262"/>
      <c r="G114" s="5262"/>
      <c r="H114" s="472" t="s">
        <v>471</v>
      </c>
      <c r="I114" s="473">
        <f>1000000-500000</f>
        <v>500000</v>
      </c>
      <c r="J114" s="5262"/>
      <c r="K114" s="5172"/>
      <c r="L114" s="5262"/>
      <c r="M114" s="5262"/>
      <c r="N114" s="5262"/>
      <c r="O114" s="5264"/>
      <c r="P114" s="5264"/>
      <c r="Q114" s="5264"/>
      <c r="R114" s="5264"/>
      <c r="S114" s="5265"/>
      <c r="T114" s="474"/>
      <c r="U114" s="474"/>
      <c r="V114" s="474"/>
      <c r="W114" s="474"/>
      <c r="X114" s="474"/>
      <c r="Y114" s="474"/>
      <c r="Z114" s="474"/>
      <c r="AA114" s="474"/>
      <c r="AB114" s="474"/>
      <c r="AC114" s="474"/>
      <c r="AD114" s="474"/>
      <c r="AE114" s="474"/>
      <c r="AF114" s="5300"/>
      <c r="AG114" s="5300"/>
      <c r="AH114" s="5300"/>
      <c r="AI114" s="5301"/>
      <c r="AJ114" s="5301"/>
      <c r="AK114" s="5300"/>
      <c r="AL114" s="5300"/>
      <c r="AM114" s="5300"/>
      <c r="AN114" s="5300"/>
      <c r="AO114" s="5300"/>
      <c r="AP114" s="5300"/>
      <c r="AQ114" s="5300"/>
      <c r="AR114" s="5300"/>
      <c r="AS114" s="5300"/>
      <c r="AT114" s="5300"/>
      <c r="AU114" s="5300"/>
      <c r="AV114" s="5300"/>
      <c r="AW114" s="5302"/>
      <c r="AX114" s="5302"/>
      <c r="AY114" s="5298"/>
      <c r="AZ114" s="5302"/>
    </row>
    <row r="115" spans="1:52" s="61" customFormat="1">
      <c r="A115" s="5260"/>
      <c r="B115" s="5299"/>
      <c r="C115" s="5262"/>
      <c r="D115" s="5262"/>
      <c r="E115" s="5171"/>
      <c r="F115" s="5262"/>
      <c r="G115" s="5262"/>
      <c r="H115" s="472" t="s">
        <v>439</v>
      </c>
      <c r="I115" s="473">
        <f>1500000-500000</f>
        <v>1000000</v>
      </c>
      <c r="J115" s="5262"/>
      <c r="K115" s="5172"/>
      <c r="L115" s="5262"/>
      <c r="M115" s="5262"/>
      <c r="N115" s="5262"/>
      <c r="O115" s="5264"/>
      <c r="P115" s="5264"/>
      <c r="Q115" s="5264"/>
      <c r="R115" s="5264"/>
      <c r="S115" s="5265"/>
      <c r="T115" s="466"/>
      <c r="U115" s="466"/>
      <c r="V115" s="466"/>
      <c r="W115" s="466"/>
      <c r="X115" s="466"/>
      <c r="Y115" s="466"/>
      <c r="Z115" s="466"/>
      <c r="AA115" s="466"/>
      <c r="AB115" s="466"/>
      <c r="AC115" s="466"/>
      <c r="AD115" s="466"/>
      <c r="AE115" s="466"/>
      <c r="AF115" s="5300"/>
      <c r="AG115" s="5300"/>
      <c r="AH115" s="5300"/>
      <c r="AI115" s="5301"/>
      <c r="AJ115" s="5301"/>
      <c r="AK115" s="5300"/>
      <c r="AL115" s="5300"/>
      <c r="AM115" s="5300"/>
      <c r="AN115" s="5300"/>
      <c r="AO115" s="5300"/>
      <c r="AP115" s="5300"/>
      <c r="AQ115" s="5300"/>
      <c r="AR115" s="5300"/>
      <c r="AS115" s="5300"/>
      <c r="AT115" s="5300"/>
      <c r="AU115" s="5300"/>
      <c r="AV115" s="5300"/>
      <c r="AW115" s="5302"/>
      <c r="AX115" s="5302"/>
      <c r="AY115" s="5298"/>
      <c r="AZ115" s="5302"/>
    </row>
    <row r="116" spans="1:52" s="61" customFormat="1">
      <c r="A116" s="5260"/>
      <c r="B116" s="5299"/>
      <c r="C116" s="5262"/>
      <c r="D116" s="5262"/>
      <c r="E116" s="5171"/>
      <c r="F116" s="5262"/>
      <c r="G116" s="5262"/>
      <c r="H116" s="472" t="s">
        <v>300</v>
      </c>
      <c r="I116" s="473">
        <f>4500000-2000000</f>
        <v>2500000</v>
      </c>
      <c r="J116" s="5262"/>
      <c r="K116" s="5172"/>
      <c r="L116" s="5262"/>
      <c r="M116" s="5262"/>
      <c r="N116" s="5262"/>
      <c r="O116" s="5264"/>
      <c r="P116" s="5264"/>
      <c r="Q116" s="5264"/>
      <c r="R116" s="5264"/>
      <c r="S116" s="5265"/>
      <c r="T116" s="466"/>
      <c r="U116" s="466"/>
      <c r="V116" s="466"/>
      <c r="W116" s="466"/>
      <c r="X116" s="466"/>
      <c r="Y116" s="466"/>
      <c r="Z116" s="466"/>
      <c r="AA116" s="466"/>
      <c r="AB116" s="466"/>
      <c r="AC116" s="466"/>
      <c r="AD116" s="466"/>
      <c r="AE116" s="466"/>
      <c r="AF116" s="5300"/>
      <c r="AG116" s="5300"/>
      <c r="AH116" s="5300"/>
      <c r="AI116" s="5301"/>
      <c r="AJ116" s="5301"/>
      <c r="AK116" s="5300"/>
      <c r="AL116" s="5300"/>
      <c r="AM116" s="5300"/>
      <c r="AN116" s="5300"/>
      <c r="AO116" s="5300"/>
      <c r="AP116" s="5300"/>
      <c r="AQ116" s="5300"/>
      <c r="AR116" s="5300"/>
      <c r="AS116" s="5300"/>
      <c r="AT116" s="5300"/>
      <c r="AU116" s="5300"/>
      <c r="AV116" s="5300"/>
      <c r="AW116" s="5302"/>
      <c r="AX116" s="5302"/>
      <c r="AY116" s="5298"/>
      <c r="AZ116" s="5302"/>
    </row>
    <row r="117" spans="1:52" s="61" customFormat="1" ht="58.15" customHeight="1">
      <c r="A117" s="5260"/>
      <c r="B117" s="5299"/>
      <c r="C117" s="5303" t="s">
        <v>472</v>
      </c>
      <c r="D117" s="5262" t="s">
        <v>473</v>
      </c>
      <c r="E117" s="5160" t="s">
        <v>457</v>
      </c>
      <c r="F117" s="5262" t="s">
        <v>458</v>
      </c>
      <c r="G117" s="5262" t="s">
        <v>474</v>
      </c>
      <c r="H117" s="503" t="s">
        <v>438</v>
      </c>
      <c r="I117" s="473">
        <f>15000000-7000000</f>
        <v>8000000</v>
      </c>
      <c r="J117" s="5262" t="s">
        <v>475</v>
      </c>
      <c r="K117" s="5262"/>
      <c r="L117" s="5262"/>
      <c r="M117" s="5262" t="s">
        <v>187</v>
      </c>
      <c r="N117" s="5262" t="s">
        <v>280</v>
      </c>
      <c r="O117" s="5304">
        <f>I117+I118+I119+I120</f>
        <v>10000000</v>
      </c>
      <c r="P117" s="478"/>
      <c r="Q117" s="5262"/>
      <c r="R117" s="5304">
        <f>+O117-P117</f>
        <v>10000000</v>
      </c>
      <c r="S117" s="5262"/>
      <c r="T117" s="466"/>
      <c r="U117" s="466"/>
      <c r="V117" s="466"/>
      <c r="W117" s="466"/>
      <c r="X117" s="466"/>
      <c r="Y117" s="466"/>
      <c r="Z117" s="466"/>
      <c r="AA117" s="466"/>
      <c r="AB117" s="466"/>
      <c r="AC117" s="466"/>
      <c r="AD117" s="466"/>
      <c r="AE117" s="466"/>
      <c r="AF117" s="5262">
        <v>25</v>
      </c>
      <c r="AG117" s="5262"/>
      <c r="AH117" s="5262"/>
      <c r="AI117" s="5262"/>
      <c r="AJ117" s="5262"/>
      <c r="AK117" s="5262"/>
      <c r="AL117" s="5262"/>
      <c r="AM117" s="5262"/>
      <c r="AN117" s="5262"/>
      <c r="AO117" s="5262"/>
      <c r="AP117" s="5262"/>
      <c r="AQ117" s="5262"/>
      <c r="AR117" s="5262"/>
      <c r="AS117" s="5262"/>
      <c r="AT117" s="5262"/>
      <c r="AU117" s="5262"/>
      <c r="AV117" s="5262"/>
      <c r="AW117" s="5279">
        <v>44593</v>
      </c>
      <c r="AX117" s="5305">
        <v>44910</v>
      </c>
      <c r="AY117" s="5306" t="s">
        <v>476</v>
      </c>
      <c r="AZ117" s="5306"/>
    </row>
    <row r="118" spans="1:52" s="61" customFormat="1">
      <c r="A118" s="5260"/>
      <c r="B118" s="5299"/>
      <c r="C118" s="5303"/>
      <c r="D118" s="5262"/>
      <c r="E118" s="5160"/>
      <c r="F118" s="5262"/>
      <c r="G118" s="5262"/>
      <c r="H118" s="472" t="s">
        <v>471</v>
      </c>
      <c r="I118" s="473">
        <v>1500000</v>
      </c>
      <c r="J118" s="5262"/>
      <c r="K118" s="5262"/>
      <c r="L118" s="5262"/>
      <c r="M118" s="5262"/>
      <c r="N118" s="5262"/>
      <c r="O118" s="5304"/>
      <c r="P118" s="504"/>
      <c r="Q118" s="5262"/>
      <c r="R118" s="5262"/>
      <c r="S118" s="5262"/>
      <c r="T118" s="466"/>
      <c r="U118" s="466"/>
      <c r="V118" s="466"/>
      <c r="W118" s="466"/>
      <c r="X118" s="466"/>
      <c r="Y118" s="466"/>
      <c r="Z118" s="466"/>
      <c r="AA118" s="466"/>
      <c r="AB118" s="466"/>
      <c r="AC118" s="466"/>
      <c r="AD118" s="466"/>
      <c r="AE118" s="466"/>
      <c r="AF118" s="5262"/>
      <c r="AG118" s="5262"/>
      <c r="AH118" s="5262"/>
      <c r="AI118" s="5262"/>
      <c r="AJ118" s="5262"/>
      <c r="AK118" s="5262"/>
      <c r="AL118" s="5262"/>
      <c r="AM118" s="5262"/>
      <c r="AN118" s="5262"/>
      <c r="AO118" s="5262"/>
      <c r="AP118" s="5262"/>
      <c r="AQ118" s="5262"/>
      <c r="AR118" s="5262"/>
      <c r="AS118" s="5262"/>
      <c r="AT118" s="5262"/>
      <c r="AU118" s="5262"/>
      <c r="AV118" s="5262"/>
      <c r="AW118" s="5279"/>
      <c r="AX118" s="5279"/>
      <c r="AY118" s="5306"/>
      <c r="AZ118" s="5306"/>
    </row>
    <row r="119" spans="1:52" s="61" customFormat="1">
      <c r="A119" s="5260"/>
      <c r="B119" s="5299"/>
      <c r="C119" s="5303"/>
      <c r="D119" s="5262"/>
      <c r="E119" s="5160"/>
      <c r="F119" s="5262"/>
      <c r="G119" s="5262"/>
      <c r="H119" s="472" t="s">
        <v>230</v>
      </c>
      <c r="I119" s="473">
        <v>250000</v>
      </c>
      <c r="J119" s="5262"/>
      <c r="K119" s="5262"/>
      <c r="L119" s="5262"/>
      <c r="M119" s="5262"/>
      <c r="N119" s="5262"/>
      <c r="O119" s="5304"/>
      <c r="P119" s="504"/>
      <c r="Q119" s="5262"/>
      <c r="R119" s="5262"/>
      <c r="S119" s="5262"/>
      <c r="T119" s="466"/>
      <c r="U119" s="466"/>
      <c r="V119" s="466"/>
      <c r="W119" s="466"/>
      <c r="X119" s="466"/>
      <c r="Y119" s="466"/>
      <c r="Z119" s="466"/>
      <c r="AA119" s="466"/>
      <c r="AB119" s="466"/>
      <c r="AC119" s="466"/>
      <c r="AD119" s="466"/>
      <c r="AE119" s="466"/>
      <c r="AF119" s="5262"/>
      <c r="AG119" s="5262"/>
      <c r="AH119" s="5262"/>
      <c r="AI119" s="5262"/>
      <c r="AJ119" s="5262"/>
      <c r="AK119" s="5262"/>
      <c r="AL119" s="5262"/>
      <c r="AM119" s="5262"/>
      <c r="AN119" s="5262"/>
      <c r="AO119" s="5262"/>
      <c r="AP119" s="5262"/>
      <c r="AQ119" s="5262"/>
      <c r="AR119" s="5262"/>
      <c r="AS119" s="5262"/>
      <c r="AT119" s="5262"/>
      <c r="AU119" s="5262"/>
      <c r="AV119" s="5262"/>
      <c r="AW119" s="5279"/>
      <c r="AX119" s="5279"/>
      <c r="AY119" s="5306"/>
      <c r="AZ119" s="5306"/>
    </row>
    <row r="120" spans="1:52" s="61" customFormat="1">
      <c r="A120" s="5260"/>
      <c r="B120" s="5299"/>
      <c r="C120" s="5303"/>
      <c r="D120" s="5262"/>
      <c r="E120" s="5160"/>
      <c r="F120" s="5262"/>
      <c r="G120" s="5262"/>
      <c r="H120" s="472" t="s">
        <v>437</v>
      </c>
      <c r="I120" s="473">
        <v>250000</v>
      </c>
      <c r="J120" s="5262"/>
      <c r="K120" s="5262"/>
      <c r="L120" s="5262"/>
      <c r="M120" s="5262"/>
      <c r="N120" s="5262"/>
      <c r="O120" s="5304"/>
      <c r="P120" s="505"/>
      <c r="Q120" s="5262"/>
      <c r="R120" s="5262"/>
      <c r="S120" s="5262"/>
      <c r="T120" s="466"/>
      <c r="U120" s="466"/>
      <c r="V120" s="466"/>
      <c r="W120" s="466"/>
      <c r="X120" s="466"/>
      <c r="Y120" s="466"/>
      <c r="Z120" s="466"/>
      <c r="AA120" s="466"/>
      <c r="AB120" s="466"/>
      <c r="AC120" s="466"/>
      <c r="AD120" s="466"/>
      <c r="AE120" s="466"/>
      <c r="AF120" s="5262"/>
      <c r="AG120" s="5262"/>
      <c r="AH120" s="5262"/>
      <c r="AI120" s="5262"/>
      <c r="AJ120" s="5262"/>
      <c r="AK120" s="5262"/>
      <c r="AL120" s="5262"/>
      <c r="AM120" s="5262"/>
      <c r="AN120" s="5262"/>
      <c r="AO120" s="5262"/>
      <c r="AP120" s="5262"/>
      <c r="AQ120" s="5262"/>
      <c r="AR120" s="5262"/>
      <c r="AS120" s="5262"/>
      <c r="AT120" s="5262"/>
      <c r="AU120" s="5262"/>
      <c r="AV120" s="5262"/>
      <c r="AW120" s="5279"/>
      <c r="AX120" s="5305"/>
      <c r="AY120" s="5306"/>
      <c r="AZ120" s="5306"/>
    </row>
    <row r="121" spans="1:52" ht="61.5" customHeight="1">
      <c r="A121" s="5260"/>
      <c r="B121" s="5299"/>
      <c r="C121" s="5303"/>
      <c r="D121" s="506" t="s">
        <v>477</v>
      </c>
      <c r="E121" s="5160"/>
      <c r="F121" s="5262"/>
      <c r="G121" s="507" t="s">
        <v>478</v>
      </c>
      <c r="H121" s="503" t="s">
        <v>438</v>
      </c>
      <c r="I121" s="461"/>
      <c r="J121" s="508" t="s">
        <v>479</v>
      </c>
      <c r="K121" s="509"/>
      <c r="L121" s="509"/>
      <c r="M121" s="510" t="s">
        <v>187</v>
      </c>
      <c r="N121" s="510" t="s">
        <v>280</v>
      </c>
      <c r="O121" s="504">
        <f>SUM(I121)</f>
        <v>0</v>
      </c>
      <c r="P121" s="511">
        <f>SUM(T121:AE121)</f>
        <v>0</v>
      </c>
      <c r="Q121" s="504"/>
      <c r="R121" s="504">
        <f>+O121-P121</f>
        <v>0</v>
      </c>
      <c r="S121" s="512"/>
      <c r="T121" s="513"/>
      <c r="U121" s="513"/>
      <c r="V121" s="513"/>
      <c r="W121" s="513"/>
      <c r="X121" s="513"/>
      <c r="Y121" s="513"/>
      <c r="Z121" s="513"/>
      <c r="AA121" s="513"/>
      <c r="AB121" s="513"/>
      <c r="AC121" s="513"/>
      <c r="AD121" s="513"/>
      <c r="AE121" s="513"/>
      <c r="AF121" s="514">
        <v>10</v>
      </c>
      <c r="AG121" s="514">
        <f>SUM(AK121:AV121)</f>
        <v>0</v>
      </c>
      <c r="AH121" s="514">
        <f>+AF121-AG121</f>
        <v>10</v>
      </c>
      <c r="AI121" s="515">
        <f>AG121/AF121</f>
        <v>0</v>
      </c>
      <c r="AJ121" s="515">
        <f>100%-AI121</f>
        <v>1</v>
      </c>
      <c r="AK121" s="514"/>
      <c r="AL121" s="514"/>
      <c r="AM121" s="514"/>
      <c r="AN121" s="514"/>
      <c r="AO121" s="514"/>
      <c r="AP121" s="514"/>
      <c r="AQ121" s="514"/>
      <c r="AR121" s="514"/>
      <c r="AS121" s="514"/>
      <c r="AT121" s="514"/>
      <c r="AU121" s="514"/>
      <c r="AV121" s="514"/>
      <c r="AW121" s="516">
        <v>44562</v>
      </c>
      <c r="AX121" s="516">
        <v>44926</v>
      </c>
      <c r="AY121" s="517" t="s">
        <v>476</v>
      </c>
      <c r="AZ121" s="516" t="s">
        <v>138</v>
      </c>
    </row>
    <row r="122" spans="1:52" ht="27.65" customHeight="1">
      <c r="A122" s="5260"/>
      <c r="B122" s="5299" t="s">
        <v>480</v>
      </c>
      <c r="C122" s="5307" t="s">
        <v>481</v>
      </c>
      <c r="D122" s="5308" t="s">
        <v>482</v>
      </c>
      <c r="E122" s="5213" t="s">
        <v>483</v>
      </c>
      <c r="F122" s="5309" t="s">
        <v>484</v>
      </c>
      <c r="G122" s="5264" t="s">
        <v>485</v>
      </c>
      <c r="H122" s="503" t="s">
        <v>300</v>
      </c>
      <c r="I122" s="473">
        <f>25000000-5000000</f>
        <v>20000000</v>
      </c>
      <c r="J122" s="5307" t="s">
        <v>486</v>
      </c>
      <c r="K122" s="5310"/>
      <c r="L122" s="5307"/>
      <c r="M122" s="5311" t="s">
        <v>187</v>
      </c>
      <c r="N122" s="5312" t="s">
        <v>280</v>
      </c>
      <c r="O122" s="5264">
        <f>SUM(I122:I126)</f>
        <v>41600000</v>
      </c>
      <c r="P122" s="5264">
        <f>SUM(T122:AE126)</f>
        <v>0</v>
      </c>
      <c r="Q122" s="5265">
        <f>P122/O122</f>
        <v>0</v>
      </c>
      <c r="R122" s="5264">
        <f>+O122-P122</f>
        <v>41600000</v>
      </c>
      <c r="S122" s="5267">
        <f>+R122/O122</f>
        <v>1</v>
      </c>
      <c r="T122" s="474"/>
      <c r="U122" s="474"/>
      <c r="V122" s="474"/>
      <c r="W122" s="474"/>
      <c r="X122" s="474"/>
      <c r="Y122" s="474"/>
      <c r="Z122" s="474"/>
      <c r="AA122" s="474"/>
      <c r="AB122" s="474"/>
      <c r="AC122" s="474"/>
      <c r="AD122" s="474"/>
      <c r="AE122" s="474"/>
      <c r="AF122" s="5300">
        <v>100</v>
      </c>
      <c r="AG122" s="5313">
        <f>SUM(AK122:AV122)</f>
        <v>0</v>
      </c>
      <c r="AH122" s="5313">
        <f>+AF122-AG122</f>
        <v>100</v>
      </c>
      <c r="AI122" s="5265">
        <f>AG122/AF122</f>
        <v>0</v>
      </c>
      <c r="AJ122" s="5265">
        <f>100%-AI122</f>
        <v>1</v>
      </c>
      <c r="AK122" s="5313"/>
      <c r="AL122" s="5313"/>
      <c r="AM122" s="5313"/>
      <c r="AN122" s="5313"/>
      <c r="AO122" s="5313"/>
      <c r="AP122" s="5313"/>
      <c r="AQ122" s="5313"/>
      <c r="AR122" s="5313"/>
      <c r="AS122" s="5313"/>
      <c r="AT122" s="5313"/>
      <c r="AU122" s="5313"/>
      <c r="AV122" s="5313"/>
      <c r="AW122" s="5314">
        <v>44682</v>
      </c>
      <c r="AX122" s="5314">
        <v>44865</v>
      </c>
      <c r="AY122" s="5315" t="s">
        <v>487</v>
      </c>
      <c r="AZ122" s="5314" t="s">
        <v>68</v>
      </c>
    </row>
    <row r="123" spans="1:52" ht="29.65" customHeight="1">
      <c r="A123" s="5260"/>
      <c r="B123" s="5299"/>
      <c r="C123" s="5307"/>
      <c r="D123" s="5308"/>
      <c r="E123" s="5213"/>
      <c r="F123" s="5309"/>
      <c r="G123" s="5264"/>
      <c r="H123" s="503" t="s">
        <v>439</v>
      </c>
      <c r="I123" s="473">
        <v>1000000</v>
      </c>
      <c r="J123" s="5307"/>
      <c r="K123" s="5310"/>
      <c r="L123" s="5307"/>
      <c r="M123" s="5311"/>
      <c r="N123" s="5312"/>
      <c r="O123" s="5264"/>
      <c r="P123" s="5264"/>
      <c r="Q123" s="5265"/>
      <c r="R123" s="5264"/>
      <c r="S123" s="5267"/>
      <c r="T123" s="474"/>
      <c r="U123" s="474"/>
      <c r="V123" s="474"/>
      <c r="W123" s="474"/>
      <c r="X123" s="474"/>
      <c r="Y123" s="474"/>
      <c r="Z123" s="474"/>
      <c r="AA123" s="474"/>
      <c r="AB123" s="474"/>
      <c r="AC123" s="474"/>
      <c r="AD123" s="474"/>
      <c r="AE123" s="474"/>
      <c r="AF123" s="5300"/>
      <c r="AG123" s="5313"/>
      <c r="AH123" s="5313"/>
      <c r="AI123" s="5265"/>
      <c r="AJ123" s="5265"/>
      <c r="AK123" s="5313"/>
      <c r="AL123" s="5313"/>
      <c r="AM123" s="5313"/>
      <c r="AN123" s="5313"/>
      <c r="AO123" s="5313"/>
      <c r="AP123" s="5313"/>
      <c r="AQ123" s="5313"/>
      <c r="AR123" s="5313"/>
      <c r="AS123" s="5313"/>
      <c r="AT123" s="5313"/>
      <c r="AU123" s="5313"/>
      <c r="AV123" s="5313"/>
      <c r="AW123" s="5314"/>
      <c r="AX123" s="5314"/>
      <c r="AY123" s="5315"/>
      <c r="AZ123" s="5314"/>
    </row>
    <row r="124" spans="1:52">
      <c r="A124" s="5260"/>
      <c r="B124" s="5299"/>
      <c r="C124" s="5307"/>
      <c r="D124" s="5308"/>
      <c r="E124" s="5213"/>
      <c r="F124" s="5309"/>
      <c r="G124" s="5264"/>
      <c r="H124" s="503" t="s">
        <v>438</v>
      </c>
      <c r="I124" s="473">
        <f>30000000-10000000</f>
        <v>20000000</v>
      </c>
      <c r="J124" s="5307"/>
      <c r="K124" s="5310"/>
      <c r="L124" s="5307"/>
      <c r="M124" s="5311"/>
      <c r="N124" s="5312"/>
      <c r="O124" s="5264"/>
      <c r="P124" s="5264"/>
      <c r="Q124" s="5265"/>
      <c r="R124" s="5264"/>
      <c r="S124" s="5267"/>
      <c r="T124" s="474"/>
      <c r="U124" s="474"/>
      <c r="V124" s="474"/>
      <c r="W124" s="474"/>
      <c r="X124" s="474"/>
      <c r="Y124" s="474"/>
      <c r="Z124" s="474"/>
      <c r="AA124" s="474"/>
      <c r="AB124" s="474"/>
      <c r="AC124" s="474"/>
      <c r="AD124" s="474"/>
      <c r="AE124" s="474"/>
      <c r="AF124" s="5300"/>
      <c r="AG124" s="5313"/>
      <c r="AH124" s="5313"/>
      <c r="AI124" s="5265"/>
      <c r="AJ124" s="5265"/>
      <c r="AK124" s="5313"/>
      <c r="AL124" s="5313"/>
      <c r="AM124" s="5313"/>
      <c r="AN124" s="5313"/>
      <c r="AO124" s="5313"/>
      <c r="AP124" s="5313"/>
      <c r="AQ124" s="5313"/>
      <c r="AR124" s="5313"/>
      <c r="AS124" s="5313"/>
      <c r="AT124" s="5313"/>
      <c r="AU124" s="5313"/>
      <c r="AV124" s="5313"/>
      <c r="AW124" s="5314"/>
      <c r="AX124" s="5314"/>
      <c r="AY124" s="5315"/>
      <c r="AZ124" s="5314"/>
    </row>
    <row r="125" spans="1:52" ht="50.65" customHeight="1">
      <c r="A125" s="5260"/>
      <c r="B125" s="5299"/>
      <c r="C125" s="5307"/>
      <c r="D125" s="5308"/>
      <c r="E125" s="5213"/>
      <c r="F125" s="5309"/>
      <c r="G125" s="5264"/>
      <c r="H125" s="503" t="s">
        <v>230</v>
      </c>
      <c r="I125" s="473">
        <v>300000</v>
      </c>
      <c r="J125" s="5307"/>
      <c r="K125" s="5310"/>
      <c r="L125" s="5307"/>
      <c r="M125" s="5311"/>
      <c r="N125" s="5312"/>
      <c r="O125" s="5264"/>
      <c r="P125" s="5264"/>
      <c r="Q125" s="5265"/>
      <c r="R125" s="5264"/>
      <c r="S125" s="5267"/>
      <c r="T125" s="474"/>
      <c r="U125" s="474"/>
      <c r="V125" s="474"/>
      <c r="W125" s="474"/>
      <c r="X125" s="474"/>
      <c r="Y125" s="474"/>
      <c r="Z125" s="474"/>
      <c r="AA125" s="474"/>
      <c r="AB125" s="474"/>
      <c r="AC125" s="474"/>
      <c r="AD125" s="474"/>
      <c r="AE125" s="474"/>
      <c r="AF125" s="5300"/>
      <c r="AG125" s="5313"/>
      <c r="AH125" s="5313"/>
      <c r="AI125" s="5265"/>
      <c r="AJ125" s="5265"/>
      <c r="AK125" s="5313"/>
      <c r="AL125" s="5313"/>
      <c r="AM125" s="5313"/>
      <c r="AN125" s="5313"/>
      <c r="AO125" s="5313"/>
      <c r="AP125" s="5313"/>
      <c r="AQ125" s="5313"/>
      <c r="AR125" s="5313"/>
      <c r="AS125" s="5313"/>
      <c r="AT125" s="5313"/>
      <c r="AU125" s="5313"/>
      <c r="AV125" s="5313"/>
      <c r="AW125" s="5314"/>
      <c r="AX125" s="5314"/>
      <c r="AY125" s="5315"/>
      <c r="AZ125" s="5314"/>
    </row>
    <row r="126" spans="1:52">
      <c r="A126" s="5260"/>
      <c r="B126" s="5299"/>
      <c r="C126" s="5307"/>
      <c r="D126" s="5308"/>
      <c r="E126" s="5213"/>
      <c r="F126" s="5309"/>
      <c r="G126" s="5264"/>
      <c r="H126" s="503" t="s">
        <v>488</v>
      </c>
      <c r="I126" s="473">
        <v>300000</v>
      </c>
      <c r="J126" s="5307"/>
      <c r="K126" s="5310"/>
      <c r="L126" s="5307"/>
      <c r="M126" s="5311"/>
      <c r="N126" s="5312"/>
      <c r="O126" s="5264"/>
      <c r="P126" s="5264"/>
      <c r="Q126" s="5265"/>
      <c r="R126" s="5264"/>
      <c r="S126" s="5267"/>
      <c r="T126" s="474"/>
      <c r="U126" s="474"/>
      <c r="V126" s="474"/>
      <c r="W126" s="474"/>
      <c r="X126" s="474"/>
      <c r="Y126" s="474"/>
      <c r="Z126" s="474"/>
      <c r="AA126" s="474"/>
      <c r="AB126" s="474"/>
      <c r="AC126" s="474"/>
      <c r="AD126" s="474"/>
      <c r="AE126" s="474"/>
      <c r="AF126" s="5300"/>
      <c r="AG126" s="5313"/>
      <c r="AH126" s="5313"/>
      <c r="AI126" s="5265"/>
      <c r="AJ126" s="5265"/>
      <c r="AK126" s="5313"/>
      <c r="AL126" s="5313"/>
      <c r="AM126" s="5313"/>
      <c r="AN126" s="5313"/>
      <c r="AO126" s="5313"/>
      <c r="AP126" s="5313"/>
      <c r="AQ126" s="5313"/>
      <c r="AR126" s="5313"/>
      <c r="AS126" s="5313"/>
      <c r="AT126" s="5313"/>
      <c r="AU126" s="5313"/>
      <c r="AV126" s="5313"/>
      <c r="AW126" s="5314"/>
      <c r="AX126" s="5314"/>
      <c r="AY126" s="5315"/>
      <c r="AZ126" s="5314"/>
    </row>
    <row r="127" spans="1:52" ht="50.25" customHeight="1">
      <c r="A127" s="5260"/>
      <c r="B127" s="5316" t="s">
        <v>489</v>
      </c>
      <c r="C127" s="5316"/>
      <c r="D127" s="5316"/>
      <c r="E127" s="5316"/>
      <c r="F127" s="5316"/>
      <c r="G127" s="5316"/>
      <c r="H127" s="5316"/>
      <c r="I127" s="5316"/>
      <c r="J127" s="5316"/>
      <c r="K127" s="5316"/>
      <c r="L127" s="5316"/>
      <c r="M127" s="5316"/>
      <c r="N127" s="5316"/>
      <c r="O127" s="518">
        <f>+O104+O108+O112+O117+O122</f>
        <v>99200000</v>
      </c>
      <c r="P127" s="519"/>
      <c r="Q127" s="520"/>
      <c r="R127" s="521"/>
      <c r="S127" s="520"/>
      <c r="T127" s="489"/>
      <c r="U127" s="489"/>
      <c r="V127" s="489"/>
      <c r="W127" s="489"/>
      <c r="X127" s="489"/>
      <c r="Y127" s="489"/>
      <c r="Z127" s="489"/>
      <c r="AA127" s="489"/>
      <c r="AB127" s="489"/>
      <c r="AC127" s="489"/>
      <c r="AD127" s="489"/>
      <c r="AE127" s="489"/>
      <c r="AF127" s="522">
        <f>+AF104+AF108+AF112+AF117+AF122</f>
        <v>161</v>
      </c>
      <c r="AG127" s="523"/>
      <c r="AH127" s="490"/>
      <c r="AI127" s="524"/>
      <c r="AJ127" s="524"/>
      <c r="AK127" s="523"/>
      <c r="AL127" s="523"/>
      <c r="AM127" s="523"/>
      <c r="AN127" s="523"/>
      <c r="AO127" s="523"/>
      <c r="AP127" s="523"/>
      <c r="AQ127" s="523"/>
      <c r="AR127" s="523"/>
      <c r="AS127" s="523"/>
      <c r="AT127" s="523"/>
      <c r="AU127" s="523"/>
      <c r="AV127" s="523"/>
      <c r="AW127" s="525"/>
      <c r="AX127" s="525"/>
      <c r="AY127" s="526"/>
      <c r="AZ127" s="525"/>
    </row>
    <row r="128" spans="1:52" s="61" customFormat="1" ht="41.65" customHeight="1">
      <c r="A128" s="5260"/>
      <c r="B128" s="5281" t="s">
        <v>490</v>
      </c>
      <c r="C128" s="5317" t="s">
        <v>491</v>
      </c>
      <c r="D128" s="5317" t="s">
        <v>492</v>
      </c>
      <c r="E128" s="5318" t="s">
        <v>493</v>
      </c>
      <c r="F128" s="5317" t="s">
        <v>494</v>
      </c>
      <c r="G128" s="5317" t="s">
        <v>495</v>
      </c>
      <c r="H128" s="472" t="s">
        <v>438</v>
      </c>
      <c r="I128" s="473">
        <f>70000000-20000000</f>
        <v>50000000</v>
      </c>
      <c r="J128" s="5319" t="s">
        <v>496</v>
      </c>
      <c r="K128" s="5320"/>
      <c r="L128" s="5319"/>
      <c r="M128" s="5319" t="s">
        <v>187</v>
      </c>
      <c r="N128" s="5319" t="s">
        <v>280</v>
      </c>
      <c r="O128" s="5321">
        <f>SUM(I128:I133)</f>
        <v>56500000</v>
      </c>
      <c r="P128" s="5322">
        <f>SUM(T128:AE133)</f>
        <v>0</v>
      </c>
      <c r="Q128" s="5321">
        <f>+P128/O128</f>
        <v>0</v>
      </c>
      <c r="R128" s="5321">
        <f>+O128-P128</f>
        <v>56500000</v>
      </c>
      <c r="S128" s="5323">
        <f>+R128/O128</f>
        <v>1</v>
      </c>
      <c r="T128" s="528"/>
      <c r="U128" s="528"/>
      <c r="V128" s="528"/>
      <c r="W128" s="528"/>
      <c r="X128" s="528"/>
      <c r="Y128" s="528"/>
      <c r="Z128" s="528"/>
      <c r="AA128" s="528"/>
      <c r="AB128" s="528"/>
      <c r="AC128" s="528"/>
      <c r="AD128" s="528"/>
      <c r="AE128" s="528"/>
      <c r="AF128" s="5324">
        <v>150</v>
      </c>
      <c r="AG128" s="5324">
        <f>SUM(AK128:AV133)</f>
        <v>0</v>
      </c>
      <c r="AH128" s="5325">
        <f>+AF128-AG128</f>
        <v>150</v>
      </c>
      <c r="AI128" s="5326">
        <f>+AG128/AF128</f>
        <v>0</v>
      </c>
      <c r="AJ128" s="5326">
        <f>100%-AI128</f>
        <v>1</v>
      </c>
      <c r="AK128" s="5324"/>
      <c r="AL128" s="5324"/>
      <c r="AM128" s="5324"/>
      <c r="AN128" s="5324"/>
      <c r="AO128" s="5324"/>
      <c r="AP128" s="5324"/>
      <c r="AQ128" s="5324"/>
      <c r="AR128" s="5324"/>
      <c r="AS128" s="5324"/>
      <c r="AT128" s="5324"/>
      <c r="AU128" s="5324"/>
      <c r="AV128" s="5324"/>
      <c r="AW128" s="5327">
        <v>44593</v>
      </c>
      <c r="AX128" s="5327">
        <v>44865</v>
      </c>
      <c r="AY128" s="5328" t="s">
        <v>497</v>
      </c>
      <c r="AZ128" s="5327" t="s">
        <v>68</v>
      </c>
    </row>
    <row r="129" spans="1:52" s="61" customFormat="1" ht="41.65" customHeight="1">
      <c r="A129" s="5260"/>
      <c r="B129" s="5281"/>
      <c r="C129" s="5317"/>
      <c r="D129" s="5317"/>
      <c r="E129" s="5318"/>
      <c r="F129" s="5317"/>
      <c r="G129" s="5317"/>
      <c r="H129" s="472" t="s">
        <v>230</v>
      </c>
      <c r="I129" s="473">
        <v>500000</v>
      </c>
      <c r="J129" s="5319"/>
      <c r="K129" s="5320"/>
      <c r="L129" s="5319"/>
      <c r="M129" s="5319"/>
      <c r="N129" s="5319"/>
      <c r="O129" s="5321"/>
      <c r="P129" s="5321"/>
      <c r="Q129" s="5321"/>
      <c r="R129" s="5321"/>
      <c r="S129" s="5323"/>
      <c r="T129" s="528"/>
      <c r="U129" s="528"/>
      <c r="V129" s="528"/>
      <c r="W129" s="528"/>
      <c r="X129" s="528"/>
      <c r="Y129" s="528"/>
      <c r="Z129" s="528"/>
      <c r="AA129" s="528"/>
      <c r="AB129" s="528"/>
      <c r="AC129" s="528"/>
      <c r="AD129" s="528"/>
      <c r="AE129" s="528"/>
      <c r="AF129" s="5324"/>
      <c r="AG129" s="5324"/>
      <c r="AH129" s="5325"/>
      <c r="AI129" s="5326"/>
      <c r="AJ129" s="5326"/>
      <c r="AK129" s="5324"/>
      <c r="AL129" s="5324"/>
      <c r="AM129" s="5324"/>
      <c r="AN129" s="5324"/>
      <c r="AO129" s="5324"/>
      <c r="AP129" s="5324"/>
      <c r="AQ129" s="5324"/>
      <c r="AR129" s="5324"/>
      <c r="AS129" s="5324"/>
      <c r="AT129" s="5324"/>
      <c r="AU129" s="5324"/>
      <c r="AV129" s="5324"/>
      <c r="AW129" s="5327"/>
      <c r="AX129" s="5327"/>
      <c r="AY129" s="5328"/>
      <c r="AZ129" s="5327"/>
    </row>
    <row r="130" spans="1:52" s="61" customFormat="1" ht="41.65" customHeight="1">
      <c r="A130" s="5260"/>
      <c r="B130" s="5281"/>
      <c r="C130" s="5317"/>
      <c r="D130" s="5317"/>
      <c r="E130" s="5318"/>
      <c r="F130" s="5317"/>
      <c r="G130" s="5317"/>
      <c r="H130" s="472" t="s">
        <v>437</v>
      </c>
      <c r="I130" s="473">
        <v>500000</v>
      </c>
      <c r="J130" s="5319"/>
      <c r="K130" s="5320"/>
      <c r="L130" s="5319"/>
      <c r="M130" s="5319"/>
      <c r="N130" s="5319"/>
      <c r="O130" s="5321"/>
      <c r="P130" s="5321"/>
      <c r="Q130" s="5321"/>
      <c r="R130" s="5321"/>
      <c r="S130" s="5323"/>
      <c r="T130" s="528"/>
      <c r="U130" s="528"/>
      <c r="V130" s="528"/>
      <c r="W130" s="528"/>
      <c r="X130" s="528"/>
      <c r="Y130" s="528"/>
      <c r="Z130" s="528"/>
      <c r="AA130" s="528"/>
      <c r="AB130" s="528"/>
      <c r="AC130" s="528"/>
      <c r="AD130" s="528"/>
      <c r="AE130" s="528"/>
      <c r="AF130" s="5324"/>
      <c r="AG130" s="5324"/>
      <c r="AH130" s="5325"/>
      <c r="AI130" s="5326"/>
      <c r="AJ130" s="5326"/>
      <c r="AK130" s="5324"/>
      <c r="AL130" s="5324"/>
      <c r="AM130" s="5324"/>
      <c r="AN130" s="5324"/>
      <c r="AO130" s="5324"/>
      <c r="AP130" s="5324"/>
      <c r="AQ130" s="5324"/>
      <c r="AR130" s="5324"/>
      <c r="AS130" s="5324"/>
      <c r="AT130" s="5324"/>
      <c r="AU130" s="5324"/>
      <c r="AV130" s="5324"/>
      <c r="AW130" s="5327"/>
      <c r="AX130" s="5327"/>
      <c r="AY130" s="5328"/>
      <c r="AZ130" s="5327"/>
    </row>
    <row r="131" spans="1:52" s="61" customFormat="1" ht="41.65" customHeight="1">
      <c r="A131" s="5260"/>
      <c r="B131" s="5281"/>
      <c r="C131" s="5317"/>
      <c r="D131" s="5317"/>
      <c r="E131" s="5318"/>
      <c r="F131" s="5317"/>
      <c r="G131" s="5317"/>
      <c r="H131" s="472" t="s">
        <v>498</v>
      </c>
      <c r="I131" s="473">
        <v>2500000</v>
      </c>
      <c r="J131" s="5319"/>
      <c r="K131" s="5320"/>
      <c r="L131" s="5319"/>
      <c r="M131" s="5319"/>
      <c r="N131" s="5319"/>
      <c r="O131" s="5321"/>
      <c r="P131" s="5322">
        <f>SUM(T131:AE133)</f>
        <v>0</v>
      </c>
      <c r="Q131" s="5321">
        <f>+P131/O128</f>
        <v>0</v>
      </c>
      <c r="R131" s="5321">
        <f>+O128-P131</f>
        <v>56500000</v>
      </c>
      <c r="S131" s="5323">
        <f>+R131/O128</f>
        <v>1</v>
      </c>
      <c r="T131" s="474"/>
      <c r="U131" s="474"/>
      <c r="V131" s="474"/>
      <c r="W131" s="474"/>
      <c r="X131" s="474"/>
      <c r="Y131" s="474"/>
      <c r="Z131" s="474"/>
      <c r="AA131" s="474"/>
      <c r="AB131" s="474"/>
      <c r="AC131" s="474"/>
      <c r="AD131" s="474"/>
      <c r="AE131" s="474"/>
      <c r="AF131" s="5324"/>
      <c r="AG131" s="5324">
        <f>SUM(AK131:AV133)</f>
        <v>0</v>
      </c>
      <c r="AH131" s="5325"/>
      <c r="AI131" s="5326">
        <f>+AG131/AF128</f>
        <v>0</v>
      </c>
      <c r="AJ131" s="5326">
        <f>100%-AI131</f>
        <v>1</v>
      </c>
      <c r="AK131" s="5324"/>
      <c r="AL131" s="5324"/>
      <c r="AM131" s="5324"/>
      <c r="AN131" s="5324"/>
      <c r="AO131" s="5324"/>
      <c r="AP131" s="5324"/>
      <c r="AQ131" s="5324"/>
      <c r="AR131" s="5324"/>
      <c r="AS131" s="5324"/>
      <c r="AT131" s="5324"/>
      <c r="AU131" s="5324"/>
      <c r="AV131" s="5324"/>
      <c r="AW131" s="5327"/>
      <c r="AX131" s="5327"/>
      <c r="AY131" s="5328"/>
      <c r="AZ131" s="5327"/>
    </row>
    <row r="132" spans="1:52" s="61" customFormat="1" ht="41.65" customHeight="1">
      <c r="A132" s="5260"/>
      <c r="B132" s="5281"/>
      <c r="C132" s="5317"/>
      <c r="D132" s="5317"/>
      <c r="E132" s="5318"/>
      <c r="F132" s="5317"/>
      <c r="G132" s="5317"/>
      <c r="H132" s="472" t="s">
        <v>439</v>
      </c>
      <c r="I132" s="473">
        <v>500000</v>
      </c>
      <c r="J132" s="5319"/>
      <c r="K132" s="5320"/>
      <c r="L132" s="5319"/>
      <c r="M132" s="5319"/>
      <c r="N132" s="5319"/>
      <c r="O132" s="5321"/>
      <c r="P132" s="5321"/>
      <c r="Q132" s="5321"/>
      <c r="R132" s="5321"/>
      <c r="S132" s="5323"/>
      <c r="T132" s="474"/>
      <c r="U132" s="474"/>
      <c r="V132" s="474"/>
      <c r="W132" s="474"/>
      <c r="X132" s="474"/>
      <c r="Y132" s="474"/>
      <c r="Z132" s="474"/>
      <c r="AA132" s="474"/>
      <c r="AB132" s="474"/>
      <c r="AC132" s="474"/>
      <c r="AD132" s="474"/>
      <c r="AE132" s="474"/>
      <c r="AF132" s="5324"/>
      <c r="AG132" s="5324"/>
      <c r="AH132" s="5325"/>
      <c r="AI132" s="5326"/>
      <c r="AJ132" s="5326"/>
      <c r="AK132" s="5324"/>
      <c r="AL132" s="5324"/>
      <c r="AM132" s="5324"/>
      <c r="AN132" s="5324"/>
      <c r="AO132" s="5324"/>
      <c r="AP132" s="5324"/>
      <c r="AQ132" s="5324"/>
      <c r="AR132" s="5324"/>
      <c r="AS132" s="5324"/>
      <c r="AT132" s="5324"/>
      <c r="AU132" s="5324"/>
      <c r="AV132" s="5324"/>
      <c r="AW132" s="5327"/>
      <c r="AX132" s="5327"/>
      <c r="AY132" s="5328"/>
      <c r="AZ132" s="5327"/>
    </row>
    <row r="133" spans="1:52" s="61" customFormat="1" ht="41.65" customHeight="1">
      <c r="A133" s="5260"/>
      <c r="B133" s="5281"/>
      <c r="C133" s="5317"/>
      <c r="D133" s="5317"/>
      <c r="E133" s="5318"/>
      <c r="F133" s="5317"/>
      <c r="G133" s="5317"/>
      <c r="H133" s="472" t="s">
        <v>471</v>
      </c>
      <c r="I133" s="473">
        <v>2500000</v>
      </c>
      <c r="J133" s="5319"/>
      <c r="K133" s="5320"/>
      <c r="L133" s="5319"/>
      <c r="M133" s="5319"/>
      <c r="N133" s="5319"/>
      <c r="O133" s="5321"/>
      <c r="P133" s="5321"/>
      <c r="Q133" s="5321"/>
      <c r="R133" s="5321"/>
      <c r="S133" s="5323"/>
      <c r="T133" s="474"/>
      <c r="U133" s="474"/>
      <c r="V133" s="474"/>
      <c r="W133" s="474"/>
      <c r="X133" s="474"/>
      <c r="Y133" s="474"/>
      <c r="Z133" s="474"/>
      <c r="AA133" s="474"/>
      <c r="AB133" s="474"/>
      <c r="AC133" s="474"/>
      <c r="AD133" s="474"/>
      <c r="AE133" s="474"/>
      <c r="AF133" s="5324"/>
      <c r="AG133" s="5324"/>
      <c r="AH133" s="5325"/>
      <c r="AI133" s="5326"/>
      <c r="AJ133" s="5326"/>
      <c r="AK133" s="5324"/>
      <c r="AL133" s="5324"/>
      <c r="AM133" s="5324"/>
      <c r="AN133" s="5324"/>
      <c r="AO133" s="5324"/>
      <c r="AP133" s="5324"/>
      <c r="AQ133" s="5324"/>
      <c r="AR133" s="5324"/>
      <c r="AS133" s="5324"/>
      <c r="AT133" s="5324"/>
      <c r="AU133" s="5324"/>
      <c r="AV133" s="5324"/>
      <c r="AW133" s="5327"/>
      <c r="AX133" s="5327"/>
      <c r="AY133" s="5328"/>
      <c r="AZ133" s="5327"/>
    </row>
    <row r="134" spans="1:52" s="61" customFormat="1" ht="61.5" customHeight="1">
      <c r="A134" s="5260"/>
      <c r="B134" s="5268" t="s">
        <v>499</v>
      </c>
      <c r="C134" s="5269" t="s">
        <v>500</v>
      </c>
      <c r="D134" s="5269" t="s">
        <v>501</v>
      </c>
      <c r="E134" s="5270" t="s">
        <v>466</v>
      </c>
      <c r="F134" s="5269" t="s">
        <v>467</v>
      </c>
      <c r="G134" s="5269" t="s">
        <v>502</v>
      </c>
      <c r="H134" s="498" t="s">
        <v>300</v>
      </c>
      <c r="I134" s="530">
        <f>120000000-20000000-2000000-12000000</f>
        <v>86000000</v>
      </c>
      <c r="J134" s="5269" t="s">
        <v>503</v>
      </c>
      <c r="K134" s="5271"/>
      <c r="L134" s="5269"/>
      <c r="M134" s="5272" t="s">
        <v>96</v>
      </c>
      <c r="N134" s="5272" t="s">
        <v>280</v>
      </c>
      <c r="O134" s="5273">
        <f>SUM(I134:I136)</f>
        <v>86400000</v>
      </c>
      <c r="P134" s="5273">
        <f>SUM(T134:AE136)</f>
        <v>0</v>
      </c>
      <c r="Q134" s="5274">
        <f>P134/O134</f>
        <v>0</v>
      </c>
      <c r="R134" s="5275">
        <f>+O134-P134</f>
        <v>86400000</v>
      </c>
      <c r="S134" s="5329">
        <f>+R134/O134</f>
        <v>1</v>
      </c>
      <c r="T134" s="531"/>
      <c r="U134" s="531"/>
      <c r="V134" s="531"/>
      <c r="W134" s="531"/>
      <c r="X134" s="531"/>
      <c r="Y134" s="531"/>
      <c r="Z134" s="531"/>
      <c r="AA134" s="531"/>
      <c r="AB134" s="531"/>
      <c r="AC134" s="531"/>
      <c r="AD134" s="531"/>
      <c r="AE134" s="531"/>
      <c r="AF134" s="5330">
        <v>5</v>
      </c>
      <c r="AG134" s="5331">
        <f>SUM(AK134:AV134)</f>
        <v>0</v>
      </c>
      <c r="AH134" s="5331">
        <f>+AF134-AG134</f>
        <v>5</v>
      </c>
      <c r="AI134" s="5274">
        <f>AG134/AF134</f>
        <v>0</v>
      </c>
      <c r="AJ134" s="5274">
        <f>100%-AI134</f>
        <v>1</v>
      </c>
      <c r="AK134" s="5331"/>
      <c r="AL134" s="5331"/>
      <c r="AM134" s="5331"/>
      <c r="AN134" s="5331"/>
      <c r="AO134" s="5331"/>
      <c r="AP134" s="5331"/>
      <c r="AQ134" s="5331"/>
      <c r="AR134" s="5331"/>
      <c r="AS134" s="5331"/>
      <c r="AT134" s="5331"/>
      <c r="AU134" s="5331"/>
      <c r="AV134" s="5331"/>
      <c r="AW134" s="5332">
        <v>44562</v>
      </c>
      <c r="AX134" s="5333">
        <v>44910</v>
      </c>
      <c r="AY134" s="5333" t="s">
        <v>504</v>
      </c>
      <c r="AZ134" s="5333" t="s">
        <v>68</v>
      </c>
    </row>
    <row r="135" spans="1:52" s="61" customFormat="1" ht="61.5" customHeight="1">
      <c r="A135" s="5260"/>
      <c r="B135" s="5260"/>
      <c r="C135" s="5269"/>
      <c r="D135" s="5269"/>
      <c r="E135" s="5270"/>
      <c r="F135" s="5269"/>
      <c r="G135" s="5269"/>
      <c r="H135" s="498" t="s">
        <v>437</v>
      </c>
      <c r="I135" s="530">
        <v>200000</v>
      </c>
      <c r="J135" s="5269"/>
      <c r="K135" s="5271"/>
      <c r="L135" s="5269"/>
      <c r="M135" s="5272"/>
      <c r="N135" s="5272"/>
      <c r="O135" s="5273"/>
      <c r="P135" s="5273"/>
      <c r="Q135" s="5274"/>
      <c r="R135" s="5275"/>
      <c r="S135" s="5329"/>
      <c r="T135" s="531"/>
      <c r="U135" s="531"/>
      <c r="V135" s="531"/>
      <c r="W135" s="531"/>
      <c r="X135" s="531"/>
      <c r="Y135" s="531"/>
      <c r="Z135" s="531"/>
      <c r="AA135" s="531"/>
      <c r="AB135" s="531"/>
      <c r="AC135" s="531"/>
      <c r="AD135" s="531"/>
      <c r="AE135" s="531"/>
      <c r="AF135" s="5330"/>
      <c r="AG135" s="5331"/>
      <c r="AH135" s="5331"/>
      <c r="AI135" s="5274"/>
      <c r="AJ135" s="5274"/>
      <c r="AK135" s="5331"/>
      <c r="AL135" s="5331"/>
      <c r="AM135" s="5331"/>
      <c r="AN135" s="5331"/>
      <c r="AO135" s="5331"/>
      <c r="AP135" s="5331"/>
      <c r="AQ135" s="5331"/>
      <c r="AR135" s="5331"/>
      <c r="AS135" s="5331"/>
      <c r="AT135" s="5331"/>
      <c r="AU135" s="5331"/>
      <c r="AV135" s="5331"/>
      <c r="AW135" s="5332"/>
      <c r="AX135" s="5332"/>
      <c r="AY135" s="5332"/>
      <c r="AZ135" s="5332"/>
    </row>
    <row r="136" spans="1:52" s="61" customFormat="1" ht="61.5" customHeight="1">
      <c r="A136" s="5260"/>
      <c r="B136" s="5268"/>
      <c r="C136" s="5269"/>
      <c r="D136" s="5269"/>
      <c r="E136" s="5270"/>
      <c r="F136" s="5269"/>
      <c r="G136" s="5269"/>
      <c r="H136" s="498" t="s">
        <v>230</v>
      </c>
      <c r="I136" s="530">
        <v>200000</v>
      </c>
      <c r="J136" s="5269"/>
      <c r="K136" s="5271"/>
      <c r="L136" s="5269"/>
      <c r="M136" s="5272"/>
      <c r="N136" s="5272"/>
      <c r="O136" s="5273"/>
      <c r="P136" s="5273"/>
      <c r="Q136" s="5274"/>
      <c r="R136" s="5275"/>
      <c r="S136" s="5329"/>
      <c r="T136" s="532"/>
      <c r="U136" s="532"/>
      <c r="V136" s="532"/>
      <c r="W136" s="532"/>
      <c r="X136" s="532"/>
      <c r="Y136" s="532"/>
      <c r="Z136" s="532"/>
      <c r="AA136" s="532"/>
      <c r="AB136" s="532"/>
      <c r="AC136" s="532"/>
      <c r="AD136" s="532"/>
      <c r="AE136" s="532"/>
      <c r="AF136" s="5330"/>
      <c r="AG136" s="5331"/>
      <c r="AH136" s="5331"/>
      <c r="AI136" s="5274"/>
      <c r="AJ136" s="5274"/>
      <c r="AK136" s="5331"/>
      <c r="AL136" s="5331"/>
      <c r="AM136" s="5331"/>
      <c r="AN136" s="5331"/>
      <c r="AO136" s="5331"/>
      <c r="AP136" s="5331"/>
      <c r="AQ136" s="5331"/>
      <c r="AR136" s="5331"/>
      <c r="AS136" s="5331"/>
      <c r="AT136" s="5331"/>
      <c r="AU136" s="5331"/>
      <c r="AV136" s="5331"/>
      <c r="AW136" s="5332"/>
      <c r="AX136" s="5333"/>
      <c r="AY136" s="5333"/>
      <c r="AZ136" s="5333"/>
    </row>
    <row r="137" spans="1:52" s="61" customFormat="1" ht="82.5" customHeight="1">
      <c r="A137" s="5260"/>
      <c r="B137" s="496" t="s">
        <v>505</v>
      </c>
      <c r="C137" s="533" t="s">
        <v>506</v>
      </c>
      <c r="D137" s="533" t="s">
        <v>507</v>
      </c>
      <c r="E137" s="16" t="s">
        <v>508</v>
      </c>
      <c r="F137" s="534" t="s">
        <v>509</v>
      </c>
      <c r="G137" s="535" t="s">
        <v>510</v>
      </c>
      <c r="H137" s="536" t="s">
        <v>300</v>
      </c>
      <c r="I137" s="537">
        <f>35000000-10000000</f>
        <v>25000000</v>
      </c>
      <c r="J137" s="529" t="s">
        <v>511</v>
      </c>
      <c r="K137" s="538"/>
      <c r="L137" s="533"/>
      <c r="M137" s="539" t="s">
        <v>187</v>
      </c>
      <c r="N137" s="500" t="s">
        <v>280</v>
      </c>
      <c r="O137" s="540">
        <f>SUM(I137:I137)</f>
        <v>25000000</v>
      </c>
      <c r="P137" s="540">
        <f>SUM(T137:AE137)</f>
        <v>0</v>
      </c>
      <c r="Q137" s="541">
        <f>P137/O137</f>
        <v>0</v>
      </c>
      <c r="R137" s="542">
        <f>+O137-P137</f>
        <v>25000000</v>
      </c>
      <c r="S137" s="541">
        <f>+R137/O137</f>
        <v>1</v>
      </c>
      <c r="T137" s="543"/>
      <c r="U137" s="543"/>
      <c r="V137" s="543"/>
      <c r="W137" s="543"/>
      <c r="X137" s="543"/>
      <c r="Y137" s="543"/>
      <c r="Z137" s="543"/>
      <c r="AA137" s="543"/>
      <c r="AB137" s="543"/>
      <c r="AC137" s="543"/>
      <c r="AD137" s="543"/>
      <c r="AE137" s="543"/>
      <c r="AF137" s="544">
        <v>6</v>
      </c>
      <c r="AG137" s="545">
        <f>SUM(AK137:AV137)</f>
        <v>0</v>
      </c>
      <c r="AH137" s="545">
        <f>+AF137-AG137</f>
        <v>6</v>
      </c>
      <c r="AI137" s="541">
        <f>AG137/AF137</f>
        <v>0</v>
      </c>
      <c r="AJ137" s="541">
        <f>100%-AI137</f>
        <v>1</v>
      </c>
      <c r="AK137" s="545"/>
      <c r="AL137" s="545"/>
      <c r="AM137" s="545"/>
      <c r="AN137" s="545"/>
      <c r="AO137" s="545"/>
      <c r="AP137" s="545"/>
      <c r="AQ137" s="545"/>
      <c r="AR137" s="545"/>
      <c r="AS137" s="545"/>
      <c r="AT137" s="545"/>
      <c r="AU137" s="545"/>
      <c r="AV137" s="545"/>
      <c r="AW137" s="546">
        <v>44774</v>
      </c>
      <c r="AX137" s="547">
        <v>44910</v>
      </c>
      <c r="AY137" s="547" t="s">
        <v>512</v>
      </c>
      <c r="AZ137" s="547" t="s">
        <v>86</v>
      </c>
    </row>
    <row r="138" spans="1:52" s="61" customFormat="1" ht="33" customHeight="1">
      <c r="A138" s="5260"/>
      <c r="B138" s="5299" t="s">
        <v>513</v>
      </c>
      <c r="C138" s="5317" t="s">
        <v>514</v>
      </c>
      <c r="D138" s="5317" t="s">
        <v>515</v>
      </c>
      <c r="E138" s="5318" t="s">
        <v>516</v>
      </c>
      <c r="F138" s="5317" t="s">
        <v>517</v>
      </c>
      <c r="G138" s="5317" t="s">
        <v>518</v>
      </c>
      <c r="H138" s="548" t="s">
        <v>437</v>
      </c>
      <c r="I138" s="549">
        <v>5200000</v>
      </c>
      <c r="J138" s="5317" t="s">
        <v>519</v>
      </c>
      <c r="K138" s="5334"/>
      <c r="L138" s="5317"/>
      <c r="M138" s="5317" t="s">
        <v>399</v>
      </c>
      <c r="N138" s="5262" t="s">
        <v>400</v>
      </c>
      <c r="O138" s="5335">
        <f>SUM(I138:I140)</f>
        <v>16700000</v>
      </c>
      <c r="P138" s="5335">
        <f>SUM(T138:AE140)</f>
        <v>0</v>
      </c>
      <c r="Q138" s="5335">
        <f>P138/O138</f>
        <v>0</v>
      </c>
      <c r="R138" s="5335">
        <f>+O138-P138</f>
        <v>16700000</v>
      </c>
      <c r="S138" s="5336">
        <f>+R138/O138</f>
        <v>1</v>
      </c>
      <c r="T138" s="513"/>
      <c r="U138" s="513"/>
      <c r="V138" s="513"/>
      <c r="W138" s="513"/>
      <c r="X138" s="513"/>
      <c r="Y138" s="513"/>
      <c r="Z138" s="513"/>
      <c r="AA138" s="513"/>
      <c r="AB138" s="513"/>
      <c r="AC138" s="513"/>
      <c r="AD138" s="513"/>
      <c r="AE138" s="513"/>
      <c r="AF138" s="5337">
        <v>10</v>
      </c>
      <c r="AG138" s="5337">
        <f>SUM(AK138:AV140)</f>
        <v>0</v>
      </c>
      <c r="AH138" s="5337">
        <f>+AF138-AG138</f>
        <v>10</v>
      </c>
      <c r="AI138" s="5338">
        <f>AG138/AF138</f>
        <v>0</v>
      </c>
      <c r="AJ138" s="5338">
        <f>100%-AI138</f>
        <v>1</v>
      </c>
      <c r="AK138" s="5337"/>
      <c r="AL138" s="5337"/>
      <c r="AM138" s="5337"/>
      <c r="AN138" s="5337"/>
      <c r="AO138" s="5337"/>
      <c r="AP138" s="5337"/>
      <c r="AQ138" s="5337"/>
      <c r="AR138" s="5337"/>
      <c r="AS138" s="5337"/>
      <c r="AT138" s="5337"/>
      <c r="AU138" s="5337"/>
      <c r="AV138" s="5337"/>
      <c r="AW138" s="5339">
        <v>44682</v>
      </c>
      <c r="AX138" s="5340">
        <v>44804</v>
      </c>
      <c r="AY138" s="5341" t="s">
        <v>520</v>
      </c>
      <c r="AZ138" s="5340" t="s">
        <v>68</v>
      </c>
    </row>
    <row r="139" spans="1:52" s="61" customFormat="1" ht="33" customHeight="1">
      <c r="A139" s="5260"/>
      <c r="B139" s="5299"/>
      <c r="C139" s="5317"/>
      <c r="D139" s="5317"/>
      <c r="E139" s="5318"/>
      <c r="F139" s="5317"/>
      <c r="G139" s="5317"/>
      <c r="H139" s="472" t="s">
        <v>230</v>
      </c>
      <c r="I139" s="473">
        <v>6500000</v>
      </c>
      <c r="J139" s="5317"/>
      <c r="K139" s="5334"/>
      <c r="L139" s="5317"/>
      <c r="M139" s="5317"/>
      <c r="N139" s="5262"/>
      <c r="O139" s="5335"/>
      <c r="P139" s="5335"/>
      <c r="Q139" s="5335"/>
      <c r="R139" s="5335"/>
      <c r="S139" s="5336"/>
      <c r="T139" s="466"/>
      <c r="U139" s="466"/>
      <c r="V139" s="466"/>
      <c r="W139" s="466"/>
      <c r="X139" s="466"/>
      <c r="Y139" s="466"/>
      <c r="Z139" s="466"/>
      <c r="AA139" s="466"/>
      <c r="AB139" s="466"/>
      <c r="AC139" s="466"/>
      <c r="AD139" s="466"/>
      <c r="AE139" s="466"/>
      <c r="AF139" s="5337"/>
      <c r="AG139" s="5337"/>
      <c r="AH139" s="5337"/>
      <c r="AI139" s="5338"/>
      <c r="AJ139" s="5338"/>
      <c r="AK139" s="5337"/>
      <c r="AL139" s="5337"/>
      <c r="AM139" s="5337"/>
      <c r="AN139" s="5337"/>
      <c r="AO139" s="5337"/>
      <c r="AP139" s="5337"/>
      <c r="AQ139" s="5337"/>
      <c r="AR139" s="5337"/>
      <c r="AS139" s="5337"/>
      <c r="AT139" s="5337"/>
      <c r="AU139" s="5337"/>
      <c r="AV139" s="5337"/>
      <c r="AW139" s="5339"/>
      <c r="AX139" s="5340"/>
      <c r="AY139" s="5341"/>
      <c r="AZ139" s="5340"/>
    </row>
    <row r="140" spans="1:52" s="61" customFormat="1" ht="33" customHeight="1">
      <c r="A140" s="5260"/>
      <c r="B140" s="5299"/>
      <c r="C140" s="5317"/>
      <c r="D140" s="5317"/>
      <c r="E140" s="5318"/>
      <c r="F140" s="5317"/>
      <c r="G140" s="5317"/>
      <c r="H140" s="472" t="s">
        <v>439</v>
      </c>
      <c r="I140" s="473">
        <v>5000000</v>
      </c>
      <c r="J140" s="5317"/>
      <c r="K140" s="5334"/>
      <c r="L140" s="5317"/>
      <c r="M140" s="5317"/>
      <c r="N140" s="5262"/>
      <c r="O140" s="5335"/>
      <c r="P140" s="5335"/>
      <c r="Q140" s="5335"/>
      <c r="R140" s="5335"/>
      <c r="S140" s="5336"/>
      <c r="T140" s="466"/>
      <c r="U140" s="466"/>
      <c r="V140" s="466"/>
      <c r="W140" s="466"/>
      <c r="X140" s="466"/>
      <c r="Y140" s="466"/>
      <c r="Z140" s="466"/>
      <c r="AA140" s="466"/>
      <c r="AB140" s="466"/>
      <c r="AC140" s="466"/>
      <c r="AD140" s="466"/>
      <c r="AE140" s="466"/>
      <c r="AF140" s="5337"/>
      <c r="AG140" s="5337"/>
      <c r="AH140" s="5337"/>
      <c r="AI140" s="5338"/>
      <c r="AJ140" s="5338"/>
      <c r="AK140" s="5337"/>
      <c r="AL140" s="5337"/>
      <c r="AM140" s="5337"/>
      <c r="AN140" s="5337"/>
      <c r="AO140" s="5337"/>
      <c r="AP140" s="5337"/>
      <c r="AQ140" s="5337"/>
      <c r="AR140" s="5337"/>
      <c r="AS140" s="5337"/>
      <c r="AT140" s="5337"/>
      <c r="AU140" s="5337"/>
      <c r="AV140" s="5337"/>
      <c r="AW140" s="5339"/>
      <c r="AX140" s="5340"/>
      <c r="AY140" s="5341"/>
      <c r="AZ140" s="5340"/>
    </row>
    <row r="141" spans="1:52" ht="36.75" customHeight="1">
      <c r="A141" s="5260"/>
      <c r="B141" s="5299"/>
      <c r="C141" s="5262" t="s">
        <v>521</v>
      </c>
      <c r="D141" s="5262" t="s">
        <v>522</v>
      </c>
      <c r="E141" s="5171" t="s">
        <v>432</v>
      </c>
      <c r="F141" s="5306" t="s">
        <v>433</v>
      </c>
      <c r="G141" s="5262" t="s">
        <v>523</v>
      </c>
      <c r="H141" s="472" t="s">
        <v>300</v>
      </c>
      <c r="I141" s="473">
        <v>90000000</v>
      </c>
      <c r="J141" s="5262" t="s">
        <v>524</v>
      </c>
      <c r="K141" s="5172"/>
      <c r="L141" s="5262"/>
      <c r="M141" s="5263" t="s">
        <v>525</v>
      </c>
      <c r="N141" s="5306" t="s">
        <v>526</v>
      </c>
      <c r="O141" s="5264">
        <f>SUM(I141:I143)</f>
        <v>90600000</v>
      </c>
      <c r="P141" s="5266">
        <f>SUM(T141:AE143)</f>
        <v>0</v>
      </c>
      <c r="Q141" s="5264">
        <f>P141/O141</f>
        <v>0</v>
      </c>
      <c r="R141" s="5264">
        <f>+O141-P141</f>
        <v>90600000</v>
      </c>
      <c r="S141" s="5265">
        <f>+R141/O141</f>
        <v>1</v>
      </c>
      <c r="T141" s="474"/>
      <c r="U141" s="474"/>
      <c r="V141" s="474"/>
      <c r="W141" s="474"/>
      <c r="X141" s="474"/>
      <c r="Y141" s="474"/>
      <c r="Z141" s="474"/>
      <c r="AA141" s="474"/>
      <c r="AB141" s="474"/>
      <c r="AC141" s="474"/>
      <c r="AD141" s="474"/>
      <c r="AE141" s="474"/>
      <c r="AF141" s="5337">
        <v>1</v>
      </c>
      <c r="AG141" s="5337">
        <f>SUM(AK141:AV143)</f>
        <v>0</v>
      </c>
      <c r="AH141" s="5337">
        <f>+AF141-AG141</f>
        <v>1</v>
      </c>
      <c r="AI141" s="5338">
        <f>AG141/AF141</f>
        <v>0</v>
      </c>
      <c r="AJ141" s="5338">
        <f>100%-AI141</f>
        <v>1</v>
      </c>
      <c r="AK141" s="5337"/>
      <c r="AL141" s="5337"/>
      <c r="AM141" s="5337"/>
      <c r="AN141" s="5337"/>
      <c r="AO141" s="5337"/>
      <c r="AP141" s="5337"/>
      <c r="AQ141" s="5337"/>
      <c r="AR141" s="5337"/>
      <c r="AS141" s="5337"/>
      <c r="AT141" s="5337"/>
      <c r="AU141" s="5337"/>
      <c r="AV141" s="5337"/>
      <c r="AW141" s="5314">
        <v>44743</v>
      </c>
      <c r="AX141" s="5314">
        <v>44864</v>
      </c>
      <c r="AY141" s="5315" t="s">
        <v>527</v>
      </c>
      <c r="AZ141" s="5314" t="s">
        <v>68</v>
      </c>
    </row>
    <row r="142" spans="1:52" ht="36.75" customHeight="1">
      <c r="A142" s="5260"/>
      <c r="B142" s="5299"/>
      <c r="C142" s="5262"/>
      <c r="D142" s="5262"/>
      <c r="E142" s="5171"/>
      <c r="F142" s="5306"/>
      <c r="G142" s="5262"/>
      <c r="H142" s="472" t="s">
        <v>230</v>
      </c>
      <c r="I142" s="473">
        <v>300000</v>
      </c>
      <c r="J142" s="5262"/>
      <c r="K142" s="5172"/>
      <c r="L142" s="5262"/>
      <c r="M142" s="5263"/>
      <c r="N142" s="5306"/>
      <c r="O142" s="5264"/>
      <c r="P142" s="5264"/>
      <c r="Q142" s="5264"/>
      <c r="R142" s="5264"/>
      <c r="S142" s="5265"/>
      <c r="T142" s="474"/>
      <c r="U142" s="474"/>
      <c r="V142" s="474"/>
      <c r="W142" s="474"/>
      <c r="X142" s="474"/>
      <c r="Y142" s="474"/>
      <c r="Z142" s="474"/>
      <c r="AA142" s="474"/>
      <c r="AB142" s="474"/>
      <c r="AC142" s="474"/>
      <c r="AD142" s="474"/>
      <c r="AE142" s="474"/>
      <c r="AF142" s="5337"/>
      <c r="AG142" s="5337"/>
      <c r="AH142" s="5337"/>
      <c r="AI142" s="5338"/>
      <c r="AJ142" s="5338"/>
      <c r="AK142" s="5337"/>
      <c r="AL142" s="5337"/>
      <c r="AM142" s="5337"/>
      <c r="AN142" s="5337"/>
      <c r="AO142" s="5337"/>
      <c r="AP142" s="5337"/>
      <c r="AQ142" s="5337"/>
      <c r="AR142" s="5337"/>
      <c r="AS142" s="5337"/>
      <c r="AT142" s="5337"/>
      <c r="AU142" s="5337"/>
      <c r="AV142" s="5337"/>
      <c r="AW142" s="5314"/>
      <c r="AX142" s="5314"/>
      <c r="AY142" s="5315"/>
      <c r="AZ142" s="5314"/>
    </row>
    <row r="143" spans="1:52" ht="36.75" customHeight="1">
      <c r="A143" s="5260"/>
      <c r="B143" s="5299"/>
      <c r="C143" s="5262"/>
      <c r="D143" s="5262"/>
      <c r="E143" s="5171"/>
      <c r="F143" s="5306"/>
      <c r="G143" s="5262"/>
      <c r="H143" s="472" t="s">
        <v>437</v>
      </c>
      <c r="I143" s="473">
        <v>300000</v>
      </c>
      <c r="J143" s="5262"/>
      <c r="K143" s="5172"/>
      <c r="L143" s="5262"/>
      <c r="M143" s="5263"/>
      <c r="N143" s="5306"/>
      <c r="O143" s="5264"/>
      <c r="P143" s="5264"/>
      <c r="Q143" s="5264"/>
      <c r="R143" s="5264"/>
      <c r="S143" s="5265"/>
      <c r="T143" s="474"/>
      <c r="U143" s="474"/>
      <c r="V143" s="474"/>
      <c r="W143" s="474"/>
      <c r="X143" s="474"/>
      <c r="Y143" s="474"/>
      <c r="Z143" s="474"/>
      <c r="AA143" s="474"/>
      <c r="AB143" s="474"/>
      <c r="AC143" s="474"/>
      <c r="AD143" s="474"/>
      <c r="AE143" s="474"/>
      <c r="AF143" s="5337"/>
      <c r="AG143" s="5337"/>
      <c r="AH143" s="5337"/>
      <c r="AI143" s="5338"/>
      <c r="AJ143" s="5338"/>
      <c r="AK143" s="5337"/>
      <c r="AL143" s="5337"/>
      <c r="AM143" s="5337"/>
      <c r="AN143" s="5337"/>
      <c r="AO143" s="5337"/>
      <c r="AP143" s="5337"/>
      <c r="AQ143" s="5337"/>
      <c r="AR143" s="5337"/>
      <c r="AS143" s="5337"/>
      <c r="AT143" s="5337"/>
      <c r="AU143" s="5337"/>
      <c r="AV143" s="5337"/>
      <c r="AW143" s="5314"/>
      <c r="AX143" s="5314"/>
      <c r="AY143" s="5315"/>
      <c r="AZ143" s="5314"/>
    </row>
    <row r="144" spans="1:52" ht="36.75" customHeight="1">
      <c r="A144" s="5260"/>
      <c r="B144" s="5299"/>
      <c r="C144" s="5262" t="s">
        <v>528</v>
      </c>
      <c r="D144" s="5262" t="s">
        <v>529</v>
      </c>
      <c r="E144" s="5171" t="s">
        <v>530</v>
      </c>
      <c r="F144" s="5306" t="s">
        <v>531</v>
      </c>
      <c r="G144" s="5262" t="s">
        <v>532</v>
      </c>
      <c r="H144" s="503" t="s">
        <v>439</v>
      </c>
      <c r="I144" s="473">
        <v>1000000</v>
      </c>
      <c r="J144" s="5262" t="s">
        <v>533</v>
      </c>
      <c r="K144" s="5172"/>
      <c r="L144" s="5262"/>
      <c r="M144" s="5262" t="s">
        <v>187</v>
      </c>
      <c r="N144" s="5306" t="s">
        <v>280</v>
      </c>
      <c r="O144" s="5266">
        <f>SUM(I144:I147)</f>
        <v>21400000</v>
      </c>
      <c r="P144" s="5266">
        <f>SUM(T144:AE147)</f>
        <v>0</v>
      </c>
      <c r="Q144" s="5266">
        <f>+P144/O144</f>
        <v>0</v>
      </c>
      <c r="R144" s="5266">
        <f>+O144-P144</f>
        <v>21400000</v>
      </c>
      <c r="S144" s="5265">
        <f>+R144/O144</f>
        <v>1</v>
      </c>
      <c r="T144" s="466"/>
      <c r="U144" s="466"/>
      <c r="V144" s="466"/>
      <c r="W144" s="466"/>
      <c r="X144" s="466"/>
      <c r="Y144" s="466"/>
      <c r="Z144" s="466"/>
      <c r="AA144" s="466"/>
      <c r="AB144" s="466"/>
      <c r="AC144" s="466"/>
      <c r="AD144" s="466"/>
      <c r="AE144" s="466"/>
      <c r="AF144" s="5300">
        <v>400</v>
      </c>
      <c r="AG144" s="5300">
        <f>SUM(AK144:AV147)</f>
        <v>0</v>
      </c>
      <c r="AH144" s="5300">
        <f>+AF144-AG144</f>
        <v>400</v>
      </c>
      <c r="AI144" s="5301">
        <f>+AG144/AF144</f>
        <v>0</v>
      </c>
      <c r="AJ144" s="5301">
        <f>100%-AI144</f>
        <v>1</v>
      </c>
      <c r="AK144" s="5300"/>
      <c r="AL144" s="5300"/>
      <c r="AM144" s="5300"/>
      <c r="AN144" s="5300"/>
      <c r="AO144" s="5300"/>
      <c r="AP144" s="5300"/>
      <c r="AQ144" s="5300"/>
      <c r="AR144" s="5300"/>
      <c r="AS144" s="5300"/>
      <c r="AT144" s="5300"/>
      <c r="AU144" s="5300"/>
      <c r="AV144" s="5300"/>
      <c r="AW144" s="5314">
        <v>44713</v>
      </c>
      <c r="AX144" s="5314">
        <v>44864</v>
      </c>
      <c r="AY144" s="5315" t="s">
        <v>534</v>
      </c>
      <c r="AZ144" s="5314" t="s">
        <v>68</v>
      </c>
    </row>
    <row r="145" spans="1:52" ht="36.75" customHeight="1">
      <c r="A145" s="5260"/>
      <c r="B145" s="5299"/>
      <c r="C145" s="5262"/>
      <c r="D145" s="5262"/>
      <c r="E145" s="5171"/>
      <c r="F145" s="5306"/>
      <c r="G145" s="5306"/>
      <c r="H145" s="503" t="s">
        <v>438</v>
      </c>
      <c r="I145" s="473">
        <f>30000000-10000000</f>
        <v>20000000</v>
      </c>
      <c r="J145" s="5262"/>
      <c r="K145" s="5172"/>
      <c r="L145" s="5262"/>
      <c r="M145" s="5262"/>
      <c r="N145" s="5306"/>
      <c r="O145" s="5266"/>
      <c r="P145" s="5266"/>
      <c r="Q145" s="5266"/>
      <c r="R145" s="5266"/>
      <c r="S145" s="5265"/>
      <c r="T145" s="466"/>
      <c r="U145" s="466"/>
      <c r="V145" s="466"/>
      <c r="W145" s="466"/>
      <c r="X145" s="466"/>
      <c r="Y145" s="466"/>
      <c r="Z145" s="466"/>
      <c r="AA145" s="466"/>
      <c r="AB145" s="466"/>
      <c r="AC145" s="466"/>
      <c r="AD145" s="466"/>
      <c r="AE145" s="466"/>
      <c r="AF145" s="5300"/>
      <c r="AG145" s="5300"/>
      <c r="AH145" s="5300"/>
      <c r="AI145" s="5301"/>
      <c r="AJ145" s="5301"/>
      <c r="AK145" s="5300"/>
      <c r="AL145" s="5300"/>
      <c r="AM145" s="5300"/>
      <c r="AN145" s="5300"/>
      <c r="AO145" s="5300"/>
      <c r="AP145" s="5300"/>
      <c r="AQ145" s="5300"/>
      <c r="AR145" s="5300"/>
      <c r="AS145" s="5300"/>
      <c r="AT145" s="5300"/>
      <c r="AU145" s="5300"/>
      <c r="AV145" s="5300"/>
      <c r="AW145" s="5314"/>
      <c r="AX145" s="5314"/>
      <c r="AY145" s="5315"/>
      <c r="AZ145" s="5314"/>
    </row>
    <row r="146" spans="1:52" ht="36.75" customHeight="1">
      <c r="A146" s="5260"/>
      <c r="B146" s="5299"/>
      <c r="C146" s="5262"/>
      <c r="D146" s="5262"/>
      <c r="E146" s="5171"/>
      <c r="F146" s="5306"/>
      <c r="G146" s="5306"/>
      <c r="H146" s="503" t="s">
        <v>230</v>
      </c>
      <c r="I146" s="473">
        <v>200000</v>
      </c>
      <c r="J146" s="5262"/>
      <c r="K146" s="5172"/>
      <c r="L146" s="5262"/>
      <c r="M146" s="5262"/>
      <c r="N146" s="5306"/>
      <c r="O146" s="5266"/>
      <c r="P146" s="5266"/>
      <c r="Q146" s="5266"/>
      <c r="R146" s="5266"/>
      <c r="S146" s="5265"/>
      <c r="T146" s="466"/>
      <c r="U146" s="466"/>
      <c r="V146" s="466"/>
      <c r="W146" s="466"/>
      <c r="X146" s="466"/>
      <c r="Y146" s="466"/>
      <c r="Z146" s="466"/>
      <c r="AA146" s="466"/>
      <c r="AB146" s="466"/>
      <c r="AC146" s="466"/>
      <c r="AD146" s="466"/>
      <c r="AE146" s="466"/>
      <c r="AF146" s="5300"/>
      <c r="AG146" s="5300"/>
      <c r="AH146" s="5300"/>
      <c r="AI146" s="5301"/>
      <c r="AJ146" s="5301"/>
      <c r="AK146" s="5300"/>
      <c r="AL146" s="5300"/>
      <c r="AM146" s="5300"/>
      <c r="AN146" s="5300"/>
      <c r="AO146" s="5300"/>
      <c r="AP146" s="5300"/>
      <c r="AQ146" s="5300"/>
      <c r="AR146" s="5300"/>
      <c r="AS146" s="5300"/>
      <c r="AT146" s="5300"/>
      <c r="AU146" s="5300"/>
      <c r="AV146" s="5300"/>
      <c r="AW146" s="5314"/>
      <c r="AX146" s="5314"/>
      <c r="AY146" s="5315"/>
      <c r="AZ146" s="5314"/>
    </row>
    <row r="147" spans="1:52" ht="36.75" customHeight="1">
      <c r="A147" s="5260"/>
      <c r="B147" s="5299"/>
      <c r="C147" s="5262"/>
      <c r="D147" s="5262"/>
      <c r="E147" s="5171"/>
      <c r="F147" s="5306"/>
      <c r="G147" s="5262"/>
      <c r="H147" s="503" t="s">
        <v>488</v>
      </c>
      <c r="I147" s="473">
        <v>200000</v>
      </c>
      <c r="J147" s="5262"/>
      <c r="K147" s="5172"/>
      <c r="L147" s="5262"/>
      <c r="M147" s="5262"/>
      <c r="N147" s="5306"/>
      <c r="O147" s="5266"/>
      <c r="P147" s="5266"/>
      <c r="Q147" s="5266"/>
      <c r="R147" s="5266"/>
      <c r="S147" s="5265"/>
      <c r="T147" s="466"/>
      <c r="U147" s="466"/>
      <c r="V147" s="466"/>
      <c r="W147" s="466"/>
      <c r="X147" s="466"/>
      <c r="Y147" s="466"/>
      <c r="Z147" s="466"/>
      <c r="AA147" s="466"/>
      <c r="AB147" s="466"/>
      <c r="AC147" s="466"/>
      <c r="AD147" s="466"/>
      <c r="AE147" s="466"/>
      <c r="AF147" s="5300"/>
      <c r="AG147" s="5300"/>
      <c r="AH147" s="5300"/>
      <c r="AI147" s="5301"/>
      <c r="AJ147" s="5301"/>
      <c r="AK147" s="5300"/>
      <c r="AL147" s="5300"/>
      <c r="AM147" s="5300"/>
      <c r="AN147" s="5300"/>
      <c r="AO147" s="5300"/>
      <c r="AP147" s="5300"/>
      <c r="AQ147" s="5300"/>
      <c r="AR147" s="5300"/>
      <c r="AS147" s="5300"/>
      <c r="AT147" s="5300"/>
      <c r="AU147" s="5300"/>
      <c r="AV147" s="5300"/>
      <c r="AW147" s="5314"/>
      <c r="AX147" s="5314"/>
      <c r="AY147" s="5315"/>
      <c r="AZ147" s="5314"/>
    </row>
    <row r="148" spans="1:52" ht="37.5" customHeight="1">
      <c r="A148" s="5260"/>
      <c r="B148" s="5342" t="s">
        <v>535</v>
      </c>
      <c r="C148" s="5282" t="s">
        <v>536</v>
      </c>
      <c r="D148" s="5282" t="s">
        <v>537</v>
      </c>
      <c r="E148" s="5148" t="s">
        <v>538</v>
      </c>
      <c r="F148" s="5282" t="s">
        <v>539</v>
      </c>
      <c r="G148" s="5282" t="s">
        <v>540</v>
      </c>
      <c r="H148" s="498" t="s">
        <v>230</v>
      </c>
      <c r="I148" s="537">
        <f>6000000-2000000</f>
        <v>4000000</v>
      </c>
      <c r="J148" s="5282" t="s">
        <v>541</v>
      </c>
      <c r="K148" s="5283"/>
      <c r="L148" s="5282"/>
      <c r="M148" s="5282" t="s">
        <v>187</v>
      </c>
      <c r="N148" s="5272" t="s">
        <v>280</v>
      </c>
      <c r="O148" s="5343">
        <f>+I148+I149+I150</f>
        <v>8000000</v>
      </c>
      <c r="P148" s="5344">
        <f>SUM(T148:AE150)</f>
        <v>0</v>
      </c>
      <c r="Q148" s="5343">
        <f>+P148/O148</f>
        <v>0</v>
      </c>
      <c r="R148" s="5343">
        <f>+O148-P148</f>
        <v>8000000</v>
      </c>
      <c r="S148" s="5345">
        <f>+R148/O148</f>
        <v>1</v>
      </c>
      <c r="T148" s="552"/>
      <c r="U148" s="552"/>
      <c r="V148" s="552"/>
      <c r="W148" s="552"/>
      <c r="X148" s="552"/>
      <c r="Y148" s="552"/>
      <c r="Z148" s="552"/>
      <c r="AA148" s="552"/>
      <c r="AB148" s="552"/>
      <c r="AC148" s="552"/>
      <c r="AD148" s="552"/>
      <c r="AE148" s="552"/>
      <c r="AF148" s="5346">
        <v>40</v>
      </c>
      <c r="AG148" s="5346">
        <f>SUM(AK148:AV150)</f>
        <v>0</v>
      </c>
      <c r="AH148" s="5346">
        <f>+AF148-AG148</f>
        <v>40</v>
      </c>
      <c r="AI148" s="5347">
        <f>+AG148/AF148</f>
        <v>0</v>
      </c>
      <c r="AJ148" s="5347">
        <f>100%-AI148</f>
        <v>1</v>
      </c>
      <c r="AK148" s="5346"/>
      <c r="AL148" s="5346"/>
      <c r="AM148" s="5346"/>
      <c r="AN148" s="5346"/>
      <c r="AO148" s="5346"/>
      <c r="AP148" s="5346"/>
      <c r="AQ148" s="5346"/>
      <c r="AR148" s="5346"/>
      <c r="AS148" s="5346"/>
      <c r="AT148" s="5346"/>
      <c r="AU148" s="5346"/>
      <c r="AV148" s="5346"/>
      <c r="AW148" s="5348">
        <v>44593</v>
      </c>
      <c r="AX148" s="5348">
        <v>44895</v>
      </c>
      <c r="AY148" s="5349" t="s">
        <v>542</v>
      </c>
      <c r="AZ148" s="5348" t="s">
        <v>68</v>
      </c>
    </row>
    <row r="149" spans="1:52" ht="37.5" customHeight="1">
      <c r="A149" s="5260"/>
      <c r="B149" s="5342"/>
      <c r="C149" s="5282"/>
      <c r="D149" s="5282"/>
      <c r="E149" s="5148"/>
      <c r="F149" s="5282"/>
      <c r="G149" s="5282"/>
      <c r="H149" s="498" t="s">
        <v>437</v>
      </c>
      <c r="I149" s="537">
        <f>4000000-1000000</f>
        <v>3000000</v>
      </c>
      <c r="J149" s="5282"/>
      <c r="K149" s="5283"/>
      <c r="L149" s="5282"/>
      <c r="M149" s="5282"/>
      <c r="N149" s="5272"/>
      <c r="O149" s="5343"/>
      <c r="P149" s="5343"/>
      <c r="Q149" s="5343"/>
      <c r="R149" s="5343"/>
      <c r="S149" s="5345"/>
      <c r="T149" s="552"/>
      <c r="U149" s="552"/>
      <c r="V149" s="552"/>
      <c r="W149" s="552"/>
      <c r="X149" s="552"/>
      <c r="Y149" s="552"/>
      <c r="Z149" s="552"/>
      <c r="AA149" s="552"/>
      <c r="AB149" s="552"/>
      <c r="AC149" s="552"/>
      <c r="AD149" s="552"/>
      <c r="AE149" s="552"/>
      <c r="AF149" s="5346"/>
      <c r="AG149" s="5346"/>
      <c r="AH149" s="5346"/>
      <c r="AI149" s="5347"/>
      <c r="AJ149" s="5347"/>
      <c r="AK149" s="5346"/>
      <c r="AL149" s="5346"/>
      <c r="AM149" s="5346"/>
      <c r="AN149" s="5346"/>
      <c r="AO149" s="5346"/>
      <c r="AP149" s="5346"/>
      <c r="AQ149" s="5346"/>
      <c r="AR149" s="5346"/>
      <c r="AS149" s="5346"/>
      <c r="AT149" s="5346"/>
      <c r="AU149" s="5346"/>
      <c r="AV149" s="5346"/>
      <c r="AW149" s="5348"/>
      <c r="AX149" s="5348"/>
      <c r="AY149" s="5349"/>
      <c r="AZ149" s="5348"/>
    </row>
    <row r="150" spans="1:52" ht="37.5" customHeight="1">
      <c r="A150" s="5260"/>
      <c r="B150" s="5342"/>
      <c r="C150" s="5282"/>
      <c r="D150" s="5282"/>
      <c r="E150" s="5148"/>
      <c r="F150" s="5282"/>
      <c r="G150" s="5282"/>
      <c r="H150" s="498" t="s">
        <v>439</v>
      </c>
      <c r="I150" s="537">
        <f>2000000-1000000</f>
        <v>1000000</v>
      </c>
      <c r="J150" s="5282"/>
      <c r="K150" s="5283"/>
      <c r="L150" s="5282"/>
      <c r="M150" s="5282"/>
      <c r="N150" s="5272"/>
      <c r="O150" s="5343"/>
      <c r="P150" s="5343"/>
      <c r="Q150" s="5343"/>
      <c r="R150" s="5343"/>
      <c r="S150" s="5345"/>
      <c r="T150" s="552"/>
      <c r="U150" s="552"/>
      <c r="V150" s="552"/>
      <c r="W150" s="552"/>
      <c r="X150" s="552"/>
      <c r="Y150" s="552"/>
      <c r="Z150" s="552"/>
      <c r="AA150" s="552"/>
      <c r="AB150" s="552"/>
      <c r="AC150" s="552"/>
      <c r="AD150" s="552"/>
      <c r="AE150" s="552"/>
      <c r="AF150" s="5346"/>
      <c r="AG150" s="5346"/>
      <c r="AH150" s="5346"/>
      <c r="AI150" s="5347"/>
      <c r="AJ150" s="5347"/>
      <c r="AK150" s="5346"/>
      <c r="AL150" s="5346"/>
      <c r="AM150" s="5346"/>
      <c r="AN150" s="5346"/>
      <c r="AO150" s="5346"/>
      <c r="AP150" s="5346"/>
      <c r="AQ150" s="5346"/>
      <c r="AR150" s="5346"/>
      <c r="AS150" s="5346"/>
      <c r="AT150" s="5346"/>
      <c r="AU150" s="5346"/>
      <c r="AV150" s="5346"/>
      <c r="AW150" s="5348"/>
      <c r="AX150" s="5348"/>
      <c r="AY150" s="5349"/>
      <c r="AZ150" s="5348"/>
    </row>
    <row r="151" spans="1:52" ht="37.5" customHeight="1">
      <c r="A151" s="5260"/>
      <c r="B151" s="5342"/>
      <c r="C151" s="5282" t="s">
        <v>543</v>
      </c>
      <c r="D151" s="5282" t="s">
        <v>544</v>
      </c>
      <c r="E151" s="5148" t="s">
        <v>530</v>
      </c>
      <c r="F151" s="5350" t="s">
        <v>531</v>
      </c>
      <c r="G151" s="5282" t="s">
        <v>545</v>
      </c>
      <c r="H151" s="498" t="s">
        <v>300</v>
      </c>
      <c r="I151" s="537">
        <f>20000000-5000000</f>
        <v>15000000</v>
      </c>
      <c r="J151" s="5282" t="s">
        <v>546</v>
      </c>
      <c r="K151" s="5283"/>
      <c r="L151" s="5282"/>
      <c r="M151" s="5282" t="s">
        <v>187</v>
      </c>
      <c r="N151" s="5282" t="s">
        <v>280</v>
      </c>
      <c r="O151" s="5351">
        <f>SUM(I151:I155)</f>
        <v>30900000</v>
      </c>
      <c r="P151" s="5351">
        <f>SUM(T151:AE155)</f>
        <v>0</v>
      </c>
      <c r="Q151" s="5351">
        <f>+P151/O151</f>
        <v>0</v>
      </c>
      <c r="R151" s="5351">
        <f>+O151-P151</f>
        <v>30900000</v>
      </c>
      <c r="S151" s="5285">
        <f>+R151/O151</f>
        <v>1</v>
      </c>
      <c r="T151" s="552"/>
      <c r="U151" s="552"/>
      <c r="V151" s="552"/>
      <c r="W151" s="552"/>
      <c r="X151" s="552"/>
      <c r="Y151" s="552"/>
      <c r="Z151" s="552"/>
      <c r="AA151" s="552"/>
      <c r="AB151" s="552"/>
      <c r="AC151" s="552"/>
      <c r="AD151" s="552"/>
      <c r="AE151" s="552"/>
      <c r="AF151" s="5352">
        <v>20</v>
      </c>
      <c r="AG151" s="5352">
        <f>SUM(AK151:AV155)</f>
        <v>0</v>
      </c>
      <c r="AH151" s="5352">
        <f>+AF151-AG151</f>
        <v>20</v>
      </c>
      <c r="AI151" s="5353">
        <f>+AG151/AF151</f>
        <v>0</v>
      </c>
      <c r="AJ151" s="5353">
        <f>100%-AI151</f>
        <v>1</v>
      </c>
      <c r="AK151" s="5352"/>
      <c r="AL151" s="5352"/>
      <c r="AM151" s="5352"/>
      <c r="AN151" s="5352"/>
      <c r="AO151" s="5352"/>
      <c r="AP151" s="5352"/>
      <c r="AQ151" s="5352"/>
      <c r="AR151" s="5352"/>
      <c r="AS151" s="5352"/>
      <c r="AT151" s="5352"/>
      <c r="AU151" s="5352"/>
      <c r="AV151" s="5352"/>
      <c r="AW151" s="5290">
        <v>44621</v>
      </c>
      <c r="AX151" s="5290">
        <v>44864</v>
      </c>
      <c r="AY151" s="5290" t="s">
        <v>547</v>
      </c>
      <c r="AZ151" s="5290" t="s">
        <v>68</v>
      </c>
    </row>
    <row r="152" spans="1:52" ht="37.5" customHeight="1">
      <c r="A152" s="5260"/>
      <c r="B152" s="5342"/>
      <c r="C152" s="5282"/>
      <c r="D152" s="5282"/>
      <c r="E152" s="5148"/>
      <c r="F152" s="5350"/>
      <c r="G152" s="5350"/>
      <c r="H152" s="498" t="s">
        <v>438</v>
      </c>
      <c r="I152" s="537">
        <f>20000000-5000000</f>
        <v>15000000</v>
      </c>
      <c r="J152" s="5282"/>
      <c r="K152" s="5283"/>
      <c r="L152" s="5282"/>
      <c r="M152" s="5282"/>
      <c r="N152" s="5282"/>
      <c r="O152" s="5351"/>
      <c r="P152" s="5351"/>
      <c r="Q152" s="5351"/>
      <c r="R152" s="5351"/>
      <c r="S152" s="5285"/>
      <c r="T152" s="552"/>
      <c r="U152" s="552"/>
      <c r="V152" s="552"/>
      <c r="W152" s="552"/>
      <c r="X152" s="552"/>
      <c r="Y152" s="552"/>
      <c r="Z152" s="552"/>
      <c r="AA152" s="552"/>
      <c r="AB152" s="552"/>
      <c r="AC152" s="552"/>
      <c r="AD152" s="552"/>
      <c r="AE152" s="552"/>
      <c r="AF152" s="5352"/>
      <c r="AG152" s="5352"/>
      <c r="AH152" s="5352"/>
      <c r="AI152" s="5353"/>
      <c r="AJ152" s="5353"/>
      <c r="AK152" s="5352"/>
      <c r="AL152" s="5352"/>
      <c r="AM152" s="5352"/>
      <c r="AN152" s="5352"/>
      <c r="AO152" s="5352"/>
      <c r="AP152" s="5352"/>
      <c r="AQ152" s="5352"/>
      <c r="AR152" s="5352"/>
      <c r="AS152" s="5352"/>
      <c r="AT152" s="5352"/>
      <c r="AU152" s="5352"/>
      <c r="AV152" s="5352"/>
      <c r="AW152" s="5290"/>
      <c r="AX152" s="5290"/>
      <c r="AY152" s="5290"/>
      <c r="AZ152" s="5290"/>
    </row>
    <row r="153" spans="1:52" ht="37.5" customHeight="1">
      <c r="A153" s="5260"/>
      <c r="B153" s="5342"/>
      <c r="C153" s="5282"/>
      <c r="D153" s="5282"/>
      <c r="E153" s="5148"/>
      <c r="F153" s="5350"/>
      <c r="G153" s="5350"/>
      <c r="H153" s="498" t="s">
        <v>439</v>
      </c>
      <c r="I153" s="537">
        <v>500000</v>
      </c>
      <c r="J153" s="5282"/>
      <c r="K153" s="5283"/>
      <c r="L153" s="5282"/>
      <c r="M153" s="5282"/>
      <c r="N153" s="5282"/>
      <c r="O153" s="5351"/>
      <c r="P153" s="5351"/>
      <c r="Q153" s="5351"/>
      <c r="R153" s="5351"/>
      <c r="S153" s="5285"/>
      <c r="T153" s="552"/>
      <c r="U153" s="552"/>
      <c r="V153" s="552"/>
      <c r="W153" s="552"/>
      <c r="X153" s="552"/>
      <c r="Y153" s="552"/>
      <c r="Z153" s="552"/>
      <c r="AA153" s="552"/>
      <c r="AB153" s="552"/>
      <c r="AC153" s="552"/>
      <c r="AD153" s="552"/>
      <c r="AE153" s="552"/>
      <c r="AF153" s="5352"/>
      <c r="AG153" s="5352"/>
      <c r="AH153" s="5352"/>
      <c r="AI153" s="5353"/>
      <c r="AJ153" s="5353"/>
      <c r="AK153" s="5352"/>
      <c r="AL153" s="5352"/>
      <c r="AM153" s="5352"/>
      <c r="AN153" s="5352"/>
      <c r="AO153" s="5352"/>
      <c r="AP153" s="5352"/>
      <c r="AQ153" s="5352"/>
      <c r="AR153" s="5352"/>
      <c r="AS153" s="5352"/>
      <c r="AT153" s="5352"/>
      <c r="AU153" s="5352"/>
      <c r="AV153" s="5352"/>
      <c r="AW153" s="5290"/>
      <c r="AX153" s="5290"/>
      <c r="AY153" s="5290"/>
      <c r="AZ153" s="5290"/>
    </row>
    <row r="154" spans="1:52" ht="37.5" customHeight="1">
      <c r="A154" s="5260"/>
      <c r="B154" s="5342"/>
      <c r="C154" s="5282"/>
      <c r="D154" s="5282"/>
      <c r="E154" s="5148"/>
      <c r="F154" s="5350"/>
      <c r="G154" s="5350"/>
      <c r="H154" s="498" t="s">
        <v>230</v>
      </c>
      <c r="I154" s="537">
        <v>200000</v>
      </c>
      <c r="J154" s="5282"/>
      <c r="K154" s="5283"/>
      <c r="L154" s="5282"/>
      <c r="M154" s="5282"/>
      <c r="N154" s="5282"/>
      <c r="O154" s="5351"/>
      <c r="P154" s="5351"/>
      <c r="Q154" s="5351"/>
      <c r="R154" s="5351"/>
      <c r="S154" s="5285"/>
      <c r="T154" s="552"/>
      <c r="U154" s="552"/>
      <c r="V154" s="552"/>
      <c r="W154" s="552"/>
      <c r="X154" s="552"/>
      <c r="Y154" s="552"/>
      <c r="Z154" s="552"/>
      <c r="AA154" s="552"/>
      <c r="AB154" s="552"/>
      <c r="AC154" s="552"/>
      <c r="AD154" s="552"/>
      <c r="AE154" s="552"/>
      <c r="AF154" s="5352"/>
      <c r="AG154" s="5352"/>
      <c r="AH154" s="5352"/>
      <c r="AI154" s="5353"/>
      <c r="AJ154" s="5353"/>
      <c r="AK154" s="5352"/>
      <c r="AL154" s="5352"/>
      <c r="AM154" s="5352"/>
      <c r="AN154" s="5352"/>
      <c r="AO154" s="5352"/>
      <c r="AP154" s="5352"/>
      <c r="AQ154" s="5352"/>
      <c r="AR154" s="5352"/>
      <c r="AS154" s="5352"/>
      <c r="AT154" s="5352"/>
      <c r="AU154" s="5352"/>
      <c r="AV154" s="5352"/>
      <c r="AW154" s="5290"/>
      <c r="AX154" s="5290"/>
      <c r="AY154" s="5290"/>
      <c r="AZ154" s="5290"/>
    </row>
    <row r="155" spans="1:52" ht="37.5" customHeight="1">
      <c r="A155" s="5260"/>
      <c r="B155" s="5342"/>
      <c r="C155" s="5282"/>
      <c r="D155" s="5282"/>
      <c r="E155" s="5148"/>
      <c r="F155" s="5350"/>
      <c r="G155" s="5350"/>
      <c r="H155" s="498" t="s">
        <v>437</v>
      </c>
      <c r="I155" s="537">
        <v>200000</v>
      </c>
      <c r="J155" s="5282"/>
      <c r="K155" s="5283"/>
      <c r="L155" s="5282"/>
      <c r="M155" s="5282"/>
      <c r="N155" s="5282"/>
      <c r="O155" s="5351"/>
      <c r="P155" s="5351"/>
      <c r="Q155" s="5351"/>
      <c r="R155" s="5351"/>
      <c r="S155" s="5285"/>
      <c r="T155" s="552"/>
      <c r="U155" s="552"/>
      <c r="V155" s="552"/>
      <c r="W155" s="552"/>
      <c r="X155" s="552"/>
      <c r="Y155" s="552"/>
      <c r="Z155" s="552"/>
      <c r="AA155" s="552"/>
      <c r="AB155" s="552"/>
      <c r="AC155" s="552"/>
      <c r="AD155" s="552"/>
      <c r="AE155" s="552"/>
      <c r="AF155" s="5352"/>
      <c r="AG155" s="5352"/>
      <c r="AH155" s="5352"/>
      <c r="AI155" s="5353"/>
      <c r="AJ155" s="5353"/>
      <c r="AK155" s="5352"/>
      <c r="AL155" s="5352"/>
      <c r="AM155" s="5352"/>
      <c r="AN155" s="5352"/>
      <c r="AO155" s="5352"/>
      <c r="AP155" s="5352"/>
      <c r="AQ155" s="5352"/>
      <c r="AR155" s="5352"/>
      <c r="AS155" s="5352"/>
      <c r="AT155" s="5352"/>
      <c r="AU155" s="5352"/>
      <c r="AV155" s="5352"/>
      <c r="AW155" s="5290"/>
      <c r="AX155" s="5290"/>
      <c r="AY155" s="5290"/>
      <c r="AZ155" s="5290"/>
    </row>
    <row r="156" spans="1:52" ht="37.5" customHeight="1">
      <c r="A156" s="5260"/>
      <c r="B156" s="5342"/>
      <c r="C156" s="5350" t="s">
        <v>548</v>
      </c>
      <c r="D156" s="5350" t="s">
        <v>549</v>
      </c>
      <c r="E156" s="5148" t="s">
        <v>550</v>
      </c>
      <c r="F156" s="5282" t="s">
        <v>551</v>
      </c>
      <c r="G156" s="5354" t="s">
        <v>552</v>
      </c>
      <c r="H156" s="498" t="s">
        <v>300</v>
      </c>
      <c r="I156" s="537">
        <f>30000000-20000000</f>
        <v>10000000</v>
      </c>
      <c r="J156" s="5354" t="s">
        <v>553</v>
      </c>
      <c r="K156" s="5149"/>
      <c r="L156" s="5354"/>
      <c r="M156" s="5282" t="s">
        <v>187</v>
      </c>
      <c r="N156" s="5282" t="s">
        <v>280</v>
      </c>
      <c r="O156" s="5343">
        <f>SUM(I156:I159)</f>
        <v>11600000</v>
      </c>
      <c r="P156" s="5344">
        <f>SUM(T156:AE159)</f>
        <v>0</v>
      </c>
      <c r="Q156" s="5343">
        <f>+P156/O156</f>
        <v>0</v>
      </c>
      <c r="R156" s="5343">
        <f>+O156-P156</f>
        <v>11600000</v>
      </c>
      <c r="S156" s="5345">
        <f>+R156/O156</f>
        <v>1</v>
      </c>
      <c r="T156" s="552"/>
      <c r="U156" s="552"/>
      <c r="V156" s="552"/>
      <c r="W156" s="552"/>
      <c r="X156" s="552"/>
      <c r="Y156" s="552"/>
      <c r="Z156" s="552"/>
      <c r="AA156" s="552"/>
      <c r="AB156" s="552"/>
      <c r="AC156" s="552"/>
      <c r="AD156" s="552"/>
      <c r="AE156" s="552"/>
      <c r="AF156" s="5346">
        <v>10</v>
      </c>
      <c r="AG156" s="5346">
        <f>SUM(AK156:AV159)</f>
        <v>0</v>
      </c>
      <c r="AH156" s="5346">
        <f>+AF156-AG156</f>
        <v>10</v>
      </c>
      <c r="AI156" s="5347">
        <f>+AG156/AF156</f>
        <v>0</v>
      </c>
      <c r="AJ156" s="5347">
        <f>100%-AI156</f>
        <v>1</v>
      </c>
      <c r="AK156" s="5346"/>
      <c r="AL156" s="5346"/>
      <c r="AM156" s="5346"/>
      <c r="AN156" s="5346"/>
      <c r="AO156" s="5346"/>
      <c r="AP156" s="5346"/>
      <c r="AQ156" s="5346"/>
      <c r="AR156" s="5346"/>
      <c r="AS156" s="5346"/>
      <c r="AT156" s="5346"/>
      <c r="AU156" s="5346"/>
      <c r="AV156" s="5346"/>
      <c r="AW156" s="5348">
        <v>44743</v>
      </c>
      <c r="AX156" s="5348">
        <v>44864</v>
      </c>
      <c r="AY156" s="5349" t="s">
        <v>527</v>
      </c>
      <c r="AZ156" s="5348" t="s">
        <v>68</v>
      </c>
    </row>
    <row r="157" spans="1:52" ht="37.5" customHeight="1">
      <c r="A157" s="5260"/>
      <c r="B157" s="5342"/>
      <c r="C157" s="5350"/>
      <c r="D157" s="5350"/>
      <c r="E157" s="5148"/>
      <c r="F157" s="5282"/>
      <c r="G157" s="5282"/>
      <c r="H157" s="498" t="s">
        <v>439</v>
      </c>
      <c r="I157" s="537">
        <v>1000000</v>
      </c>
      <c r="J157" s="5354"/>
      <c r="K157" s="5149"/>
      <c r="L157" s="5354"/>
      <c r="M157" s="5282"/>
      <c r="N157" s="5282"/>
      <c r="O157" s="5343"/>
      <c r="P157" s="5343"/>
      <c r="Q157" s="5343"/>
      <c r="R157" s="5343"/>
      <c r="S157" s="5345"/>
      <c r="T157" s="552"/>
      <c r="U157" s="552"/>
      <c r="V157" s="552"/>
      <c r="W157" s="552"/>
      <c r="X157" s="552"/>
      <c r="Y157" s="552"/>
      <c r="Z157" s="552"/>
      <c r="AA157" s="552"/>
      <c r="AB157" s="552"/>
      <c r="AC157" s="552"/>
      <c r="AD157" s="552"/>
      <c r="AE157" s="552"/>
      <c r="AF157" s="5346"/>
      <c r="AG157" s="5346"/>
      <c r="AH157" s="5346"/>
      <c r="AI157" s="5347"/>
      <c r="AJ157" s="5347"/>
      <c r="AK157" s="5346"/>
      <c r="AL157" s="5346"/>
      <c r="AM157" s="5346"/>
      <c r="AN157" s="5346"/>
      <c r="AO157" s="5346"/>
      <c r="AP157" s="5346"/>
      <c r="AQ157" s="5346"/>
      <c r="AR157" s="5346"/>
      <c r="AS157" s="5346"/>
      <c r="AT157" s="5346"/>
      <c r="AU157" s="5346"/>
      <c r="AV157" s="5346"/>
      <c r="AW157" s="5348"/>
      <c r="AX157" s="5348"/>
      <c r="AY157" s="5349"/>
      <c r="AZ157" s="5348"/>
    </row>
    <row r="158" spans="1:52" ht="37.5" customHeight="1">
      <c r="A158" s="5260"/>
      <c r="B158" s="5342"/>
      <c r="C158" s="5350"/>
      <c r="D158" s="5350"/>
      <c r="E158" s="5148"/>
      <c r="F158" s="5282"/>
      <c r="G158" s="5282"/>
      <c r="H158" s="498" t="s">
        <v>437</v>
      </c>
      <c r="I158" s="537">
        <v>300000</v>
      </c>
      <c r="J158" s="5354"/>
      <c r="K158" s="5149"/>
      <c r="L158" s="5354"/>
      <c r="M158" s="5282"/>
      <c r="N158" s="5282"/>
      <c r="O158" s="5343"/>
      <c r="P158" s="5343"/>
      <c r="Q158" s="5343"/>
      <c r="R158" s="5343"/>
      <c r="S158" s="5345"/>
      <c r="T158" s="552"/>
      <c r="U158" s="552"/>
      <c r="V158" s="552"/>
      <c r="W158" s="552"/>
      <c r="X158" s="552"/>
      <c r="Y158" s="552"/>
      <c r="Z158" s="552"/>
      <c r="AA158" s="552"/>
      <c r="AB158" s="552"/>
      <c r="AC158" s="552"/>
      <c r="AD158" s="552"/>
      <c r="AE158" s="552"/>
      <c r="AF158" s="5346"/>
      <c r="AG158" s="5346"/>
      <c r="AH158" s="5346"/>
      <c r="AI158" s="5347"/>
      <c r="AJ158" s="5347"/>
      <c r="AK158" s="5346"/>
      <c r="AL158" s="5346"/>
      <c r="AM158" s="5346"/>
      <c r="AN158" s="5346"/>
      <c r="AO158" s="5346"/>
      <c r="AP158" s="5346"/>
      <c r="AQ158" s="5346"/>
      <c r="AR158" s="5346"/>
      <c r="AS158" s="5346"/>
      <c r="AT158" s="5346"/>
      <c r="AU158" s="5346"/>
      <c r="AV158" s="5346"/>
      <c r="AW158" s="5348"/>
      <c r="AX158" s="5348"/>
      <c r="AY158" s="5349"/>
      <c r="AZ158" s="5348"/>
    </row>
    <row r="159" spans="1:52" ht="37.5" customHeight="1">
      <c r="A159" s="5260"/>
      <c r="B159" s="5342"/>
      <c r="C159" s="5350"/>
      <c r="D159" s="5350"/>
      <c r="E159" s="5148"/>
      <c r="F159" s="5282"/>
      <c r="G159" s="5354"/>
      <c r="H159" s="498" t="s">
        <v>230</v>
      </c>
      <c r="I159" s="537">
        <v>300000</v>
      </c>
      <c r="J159" s="5354"/>
      <c r="K159" s="5149"/>
      <c r="L159" s="5354"/>
      <c r="M159" s="5282"/>
      <c r="N159" s="5282"/>
      <c r="O159" s="5343"/>
      <c r="P159" s="5343"/>
      <c r="Q159" s="5343"/>
      <c r="R159" s="5343"/>
      <c r="S159" s="5345"/>
      <c r="T159" s="552"/>
      <c r="U159" s="552"/>
      <c r="V159" s="552"/>
      <c r="W159" s="552"/>
      <c r="X159" s="552"/>
      <c r="Y159" s="552"/>
      <c r="Z159" s="552"/>
      <c r="AA159" s="552"/>
      <c r="AB159" s="552"/>
      <c r="AC159" s="552"/>
      <c r="AD159" s="552"/>
      <c r="AE159" s="552"/>
      <c r="AF159" s="5346"/>
      <c r="AG159" s="5346"/>
      <c r="AH159" s="5346"/>
      <c r="AI159" s="5347"/>
      <c r="AJ159" s="5347"/>
      <c r="AK159" s="5346"/>
      <c r="AL159" s="5346"/>
      <c r="AM159" s="5346"/>
      <c r="AN159" s="5346"/>
      <c r="AO159" s="5346"/>
      <c r="AP159" s="5346"/>
      <c r="AQ159" s="5346"/>
      <c r="AR159" s="5346"/>
      <c r="AS159" s="5346"/>
      <c r="AT159" s="5346"/>
      <c r="AU159" s="5346"/>
      <c r="AV159" s="5346"/>
      <c r="AW159" s="5348"/>
      <c r="AX159" s="5348"/>
      <c r="AY159" s="5349"/>
      <c r="AZ159" s="5348"/>
    </row>
    <row r="160" spans="1:52" ht="37.5" customHeight="1">
      <c r="A160" s="5260"/>
      <c r="B160" s="5342"/>
      <c r="C160" s="555"/>
      <c r="D160" s="556"/>
      <c r="E160" s="557"/>
      <c r="F160" s="556"/>
      <c r="G160" s="5282" t="s">
        <v>554</v>
      </c>
      <c r="H160" s="5282"/>
      <c r="I160" s="5282"/>
      <c r="J160" s="5282"/>
      <c r="K160" s="5282"/>
      <c r="L160" s="5282"/>
      <c r="M160" s="5282"/>
      <c r="N160" s="5282"/>
      <c r="O160" s="550">
        <f>+O128+O134+O137+O138+O141+O144+O148+O151+O156</f>
        <v>347100000</v>
      </c>
      <c r="P160" s="550">
        <f>+P148+P151+P156</f>
        <v>0</v>
      </c>
      <c r="Q160" s="550">
        <f>+Q148+Q151+Q156</f>
        <v>0</v>
      </c>
      <c r="R160" s="550">
        <f>+R148+R151+R156</f>
        <v>50500000</v>
      </c>
      <c r="S160" s="551">
        <f>+R160/O160</f>
        <v>0.14549121290694325</v>
      </c>
      <c r="T160" s="558"/>
      <c r="U160" s="558"/>
      <c r="V160" s="558"/>
      <c r="W160" s="558"/>
      <c r="X160" s="558"/>
      <c r="Y160" s="558"/>
      <c r="Z160" s="558"/>
      <c r="AA160" s="558"/>
      <c r="AB160" s="558"/>
      <c r="AC160" s="558"/>
      <c r="AD160" s="558"/>
      <c r="AE160" s="558"/>
      <c r="AF160" s="559">
        <f>+AF128+AF134+AF137+AF138+AF141+AF144+AF148+AF151+AF156</f>
        <v>642</v>
      </c>
      <c r="AG160" s="559">
        <f>+AG148+AG151+AG156</f>
        <v>0</v>
      </c>
      <c r="AH160" s="559">
        <f>+AH148+AH151+AH156</f>
        <v>70</v>
      </c>
      <c r="AI160" s="551">
        <f>+AI148+AI151+AI156</f>
        <v>0</v>
      </c>
      <c r="AJ160" s="551">
        <f>100%-AI160</f>
        <v>1</v>
      </c>
      <c r="AK160" s="559">
        <f t="shared" ref="AK160:AV160" si="24">+AK148+AK151+AK156</f>
        <v>0</v>
      </c>
      <c r="AL160" s="559">
        <f t="shared" si="24"/>
        <v>0</v>
      </c>
      <c r="AM160" s="559">
        <f t="shared" si="24"/>
        <v>0</v>
      </c>
      <c r="AN160" s="559">
        <f t="shared" si="24"/>
        <v>0</v>
      </c>
      <c r="AO160" s="559">
        <f t="shared" si="24"/>
        <v>0</v>
      </c>
      <c r="AP160" s="559">
        <f t="shared" si="24"/>
        <v>0</v>
      </c>
      <c r="AQ160" s="559">
        <f t="shared" si="24"/>
        <v>0</v>
      </c>
      <c r="AR160" s="559">
        <f t="shared" si="24"/>
        <v>0</v>
      </c>
      <c r="AS160" s="559">
        <f t="shared" si="24"/>
        <v>0</v>
      </c>
      <c r="AT160" s="559">
        <f t="shared" si="24"/>
        <v>0</v>
      </c>
      <c r="AU160" s="559">
        <f t="shared" si="24"/>
        <v>0</v>
      </c>
      <c r="AV160" s="559">
        <f t="shared" si="24"/>
        <v>0</v>
      </c>
      <c r="AW160" s="553"/>
      <c r="AX160" s="553"/>
      <c r="AY160" s="554"/>
      <c r="AZ160" s="553"/>
    </row>
    <row r="161" spans="1:52" ht="41.25" customHeight="1">
      <c r="A161" s="5260"/>
      <c r="B161" s="5355" t="s">
        <v>555</v>
      </c>
      <c r="C161" s="5262" t="s">
        <v>556</v>
      </c>
      <c r="D161" s="5262" t="s">
        <v>557</v>
      </c>
      <c r="E161" s="5171" t="s">
        <v>558</v>
      </c>
      <c r="F161" s="5262" t="s">
        <v>559</v>
      </c>
      <c r="G161" s="5262" t="s">
        <v>560</v>
      </c>
      <c r="H161" s="472" t="s">
        <v>561</v>
      </c>
      <c r="I161" s="561">
        <v>200000</v>
      </c>
      <c r="J161" s="5262" t="s">
        <v>562</v>
      </c>
      <c r="K161" s="5172"/>
      <c r="L161" s="5262"/>
      <c r="M161" s="5263" t="s">
        <v>187</v>
      </c>
      <c r="N161" s="5262" t="s">
        <v>280</v>
      </c>
      <c r="O161" s="5307">
        <f>SUM(I161:I165)</f>
        <v>21000000</v>
      </c>
      <c r="P161" s="5307">
        <f>SUM(T161:AE165)</f>
        <v>0</v>
      </c>
      <c r="Q161" s="5356">
        <f>P161/O161</f>
        <v>0</v>
      </c>
      <c r="R161" s="5357">
        <f>+O161-P161</f>
        <v>21000000</v>
      </c>
      <c r="S161" s="5356">
        <f>+R161/O161</f>
        <v>1</v>
      </c>
      <c r="T161" s="528"/>
      <c r="U161" s="528"/>
      <c r="V161" s="528"/>
      <c r="W161" s="528"/>
      <c r="X161" s="528"/>
      <c r="Y161" s="528"/>
      <c r="Z161" s="528"/>
      <c r="AA161" s="528"/>
      <c r="AB161" s="528"/>
      <c r="AC161" s="528"/>
      <c r="AD161" s="528"/>
      <c r="AE161" s="528"/>
      <c r="AF161" s="5358">
        <v>2</v>
      </c>
      <c r="AG161" s="5358">
        <f>SUM(AK161:AV165)</f>
        <v>0</v>
      </c>
      <c r="AH161" s="5358">
        <f>+AF161-AG161</f>
        <v>2</v>
      </c>
      <c r="AI161" s="5356">
        <f>AG161/AF161</f>
        <v>0</v>
      </c>
      <c r="AJ161" s="5356">
        <f>100%-AI161</f>
        <v>1</v>
      </c>
      <c r="AK161" s="5358"/>
      <c r="AL161" s="5358"/>
      <c r="AM161" s="5358"/>
      <c r="AN161" s="5358"/>
      <c r="AO161" s="5358"/>
      <c r="AP161" s="5358"/>
      <c r="AQ161" s="5358"/>
      <c r="AR161" s="5358"/>
      <c r="AS161" s="5358"/>
      <c r="AT161" s="5358"/>
      <c r="AU161" s="5358"/>
      <c r="AV161" s="5358"/>
      <c r="AW161" s="5279">
        <v>44652</v>
      </c>
      <c r="AX161" s="5279">
        <v>44895</v>
      </c>
      <c r="AY161" s="5279" t="s">
        <v>563</v>
      </c>
      <c r="AZ161" s="5279" t="s">
        <v>68</v>
      </c>
    </row>
    <row r="162" spans="1:52" ht="41.25" customHeight="1">
      <c r="A162" s="5260"/>
      <c r="B162" s="5355"/>
      <c r="C162" s="5262"/>
      <c r="D162" s="5262"/>
      <c r="E162" s="5171"/>
      <c r="F162" s="5262"/>
      <c r="G162" s="5262"/>
      <c r="H162" s="472" t="s">
        <v>211</v>
      </c>
      <c r="I162" s="561">
        <v>200000</v>
      </c>
      <c r="J162" s="5262"/>
      <c r="K162" s="5172"/>
      <c r="L162" s="5262"/>
      <c r="M162" s="5263"/>
      <c r="N162" s="5262"/>
      <c r="O162" s="5307"/>
      <c r="P162" s="5307"/>
      <c r="Q162" s="5356"/>
      <c r="R162" s="5357"/>
      <c r="S162" s="5356"/>
      <c r="T162" s="528"/>
      <c r="U162" s="528"/>
      <c r="V162" s="528"/>
      <c r="W162" s="528"/>
      <c r="X162" s="528"/>
      <c r="Y162" s="528"/>
      <c r="Z162" s="528"/>
      <c r="AA162" s="528"/>
      <c r="AB162" s="528"/>
      <c r="AC162" s="528"/>
      <c r="AD162" s="528"/>
      <c r="AE162" s="528"/>
      <c r="AF162" s="5358"/>
      <c r="AG162" s="5358"/>
      <c r="AH162" s="5358"/>
      <c r="AI162" s="5356"/>
      <c r="AJ162" s="5356"/>
      <c r="AK162" s="5358"/>
      <c r="AL162" s="5358"/>
      <c r="AM162" s="5358"/>
      <c r="AN162" s="5358"/>
      <c r="AO162" s="5358"/>
      <c r="AP162" s="5358"/>
      <c r="AQ162" s="5358"/>
      <c r="AR162" s="5358"/>
      <c r="AS162" s="5358"/>
      <c r="AT162" s="5358"/>
      <c r="AU162" s="5358"/>
      <c r="AV162" s="5358"/>
      <c r="AW162" s="5279"/>
      <c r="AX162" s="5279"/>
      <c r="AY162" s="5279"/>
      <c r="AZ162" s="5279"/>
    </row>
    <row r="163" spans="1:52" ht="41.25" customHeight="1">
      <c r="A163" s="5260"/>
      <c r="B163" s="5355"/>
      <c r="C163" s="5262"/>
      <c r="D163" s="5262"/>
      <c r="E163" s="5171"/>
      <c r="F163" s="5262"/>
      <c r="G163" s="5262"/>
      <c r="H163" s="472" t="s">
        <v>564</v>
      </c>
      <c r="I163" s="561">
        <f>20000000-5000000</f>
        <v>15000000</v>
      </c>
      <c r="J163" s="5262"/>
      <c r="K163" s="5172"/>
      <c r="L163" s="5262"/>
      <c r="M163" s="5263"/>
      <c r="N163" s="5262"/>
      <c r="O163" s="5307"/>
      <c r="P163" s="5307"/>
      <c r="Q163" s="5356"/>
      <c r="R163" s="5357"/>
      <c r="S163" s="5356"/>
      <c r="T163" s="528"/>
      <c r="U163" s="528"/>
      <c r="V163" s="528"/>
      <c r="W163" s="528"/>
      <c r="X163" s="528"/>
      <c r="Y163" s="528"/>
      <c r="Z163" s="528"/>
      <c r="AA163" s="528"/>
      <c r="AB163" s="528"/>
      <c r="AC163" s="528"/>
      <c r="AD163" s="528"/>
      <c r="AE163" s="528"/>
      <c r="AF163" s="5358"/>
      <c r="AG163" s="5358"/>
      <c r="AH163" s="5358"/>
      <c r="AI163" s="5356"/>
      <c r="AJ163" s="5356"/>
      <c r="AK163" s="5358"/>
      <c r="AL163" s="5358"/>
      <c r="AM163" s="5358"/>
      <c r="AN163" s="5358"/>
      <c r="AO163" s="5358"/>
      <c r="AP163" s="5358"/>
      <c r="AQ163" s="5358"/>
      <c r="AR163" s="5358"/>
      <c r="AS163" s="5358"/>
      <c r="AT163" s="5358"/>
      <c r="AU163" s="5358"/>
      <c r="AV163" s="5358"/>
      <c r="AW163" s="5279"/>
      <c r="AX163" s="5279"/>
      <c r="AY163" s="5279"/>
      <c r="AZ163" s="5279"/>
    </row>
    <row r="164" spans="1:52" ht="41.25" customHeight="1">
      <c r="A164" s="5260"/>
      <c r="B164" s="5355"/>
      <c r="C164" s="5262"/>
      <c r="D164" s="5262"/>
      <c r="E164" s="5171"/>
      <c r="F164" s="5262"/>
      <c r="G164" s="5262"/>
      <c r="H164" s="472" t="s">
        <v>565</v>
      </c>
      <c r="I164" s="561">
        <v>600000</v>
      </c>
      <c r="J164" s="5262"/>
      <c r="K164" s="5172"/>
      <c r="L164" s="5262"/>
      <c r="M164" s="5263"/>
      <c r="N164" s="5262"/>
      <c r="O164" s="5307"/>
      <c r="P164" s="5307"/>
      <c r="Q164" s="5356"/>
      <c r="R164" s="5357"/>
      <c r="S164" s="5356"/>
      <c r="T164" s="528"/>
      <c r="U164" s="528"/>
      <c r="V164" s="528"/>
      <c r="W164" s="528"/>
      <c r="X164" s="528"/>
      <c r="Y164" s="528"/>
      <c r="Z164" s="528"/>
      <c r="AA164" s="528"/>
      <c r="AB164" s="528"/>
      <c r="AC164" s="528"/>
      <c r="AD164" s="528"/>
      <c r="AE164" s="528"/>
      <c r="AF164" s="5358"/>
      <c r="AG164" s="5358"/>
      <c r="AH164" s="5358"/>
      <c r="AI164" s="5356"/>
      <c r="AJ164" s="5356"/>
      <c r="AK164" s="5358"/>
      <c r="AL164" s="5358"/>
      <c r="AM164" s="5358"/>
      <c r="AN164" s="5358"/>
      <c r="AO164" s="5358"/>
      <c r="AP164" s="5358"/>
      <c r="AQ164" s="5358"/>
      <c r="AR164" s="5358"/>
      <c r="AS164" s="5358"/>
      <c r="AT164" s="5358"/>
      <c r="AU164" s="5358"/>
      <c r="AV164" s="5358"/>
      <c r="AW164" s="5279"/>
      <c r="AX164" s="5279"/>
      <c r="AY164" s="5279"/>
      <c r="AZ164" s="5279"/>
    </row>
    <row r="165" spans="1:52" ht="41.25" customHeight="1">
      <c r="A165" s="5260"/>
      <c r="B165" s="5355"/>
      <c r="C165" s="5262"/>
      <c r="D165" s="5262"/>
      <c r="E165" s="5171"/>
      <c r="F165" s="5262"/>
      <c r="G165" s="5262"/>
      <c r="H165" s="472" t="s">
        <v>566</v>
      </c>
      <c r="I165" s="561">
        <v>5000000</v>
      </c>
      <c r="J165" s="5262"/>
      <c r="K165" s="5172"/>
      <c r="L165" s="5262"/>
      <c r="M165" s="5263"/>
      <c r="N165" s="5262"/>
      <c r="O165" s="5307"/>
      <c r="P165" s="5307"/>
      <c r="Q165" s="5356"/>
      <c r="R165" s="5357"/>
      <c r="S165" s="5356"/>
      <c r="T165" s="528"/>
      <c r="U165" s="528"/>
      <c r="V165" s="528"/>
      <c r="W165" s="528"/>
      <c r="X165" s="528"/>
      <c r="Y165" s="528"/>
      <c r="Z165" s="528"/>
      <c r="AA165" s="528"/>
      <c r="AB165" s="528"/>
      <c r="AC165" s="528"/>
      <c r="AD165" s="528"/>
      <c r="AE165" s="528"/>
      <c r="AF165" s="5358"/>
      <c r="AG165" s="5358"/>
      <c r="AH165" s="5358"/>
      <c r="AI165" s="5356"/>
      <c r="AJ165" s="5356"/>
      <c r="AK165" s="5358"/>
      <c r="AL165" s="5358"/>
      <c r="AM165" s="5358"/>
      <c r="AN165" s="5358"/>
      <c r="AO165" s="5358"/>
      <c r="AP165" s="5358"/>
      <c r="AQ165" s="5358"/>
      <c r="AR165" s="5358"/>
      <c r="AS165" s="5358"/>
      <c r="AT165" s="5358"/>
      <c r="AU165" s="5358"/>
      <c r="AV165" s="5358"/>
      <c r="AW165" s="5279"/>
      <c r="AX165" s="5279"/>
      <c r="AY165" s="5279"/>
      <c r="AZ165" s="5279"/>
    </row>
    <row r="166" spans="1:52" ht="41.25" customHeight="1">
      <c r="A166" s="5260"/>
      <c r="B166" s="5355"/>
      <c r="C166" s="5262" t="s">
        <v>567</v>
      </c>
      <c r="D166" s="5262" t="s">
        <v>568</v>
      </c>
      <c r="E166" s="5171"/>
      <c r="F166" s="5262"/>
      <c r="G166" s="5262" t="s">
        <v>569</v>
      </c>
      <c r="H166" s="472" t="s">
        <v>230</v>
      </c>
      <c r="I166" s="473">
        <v>1000000</v>
      </c>
      <c r="J166" s="5262" t="s">
        <v>570</v>
      </c>
      <c r="K166" s="5172"/>
      <c r="L166" s="5262"/>
      <c r="M166" s="5262" t="s">
        <v>187</v>
      </c>
      <c r="N166" s="5262" t="s">
        <v>280</v>
      </c>
      <c r="O166" s="5307">
        <f>+I166+I167+I168</f>
        <v>20000000</v>
      </c>
      <c r="P166" s="563"/>
      <c r="Q166" s="5356"/>
      <c r="R166" s="5357"/>
      <c r="S166" s="5356"/>
      <c r="T166" s="528"/>
      <c r="U166" s="528"/>
      <c r="V166" s="528"/>
      <c r="W166" s="528"/>
      <c r="X166" s="528"/>
      <c r="Y166" s="528"/>
      <c r="Z166" s="528"/>
      <c r="AA166" s="528"/>
      <c r="AB166" s="528"/>
      <c r="AC166" s="528"/>
      <c r="AD166" s="528"/>
      <c r="AE166" s="528"/>
      <c r="AF166" s="5358">
        <v>50</v>
      </c>
      <c r="AG166" s="564"/>
      <c r="AH166" s="564"/>
      <c r="AI166" s="565"/>
      <c r="AJ166" s="565"/>
      <c r="AK166" s="564"/>
      <c r="AL166" s="564"/>
      <c r="AM166" s="564"/>
      <c r="AN166" s="564"/>
      <c r="AO166" s="564"/>
      <c r="AP166" s="564"/>
      <c r="AQ166" s="564"/>
      <c r="AR166" s="564"/>
      <c r="AS166" s="564"/>
      <c r="AT166" s="564"/>
      <c r="AU166" s="564"/>
      <c r="AV166" s="564"/>
      <c r="AW166" s="5279">
        <v>44743</v>
      </c>
      <c r="AX166" s="5279">
        <v>44865</v>
      </c>
      <c r="AY166" s="5279"/>
      <c r="AZ166" s="5279"/>
    </row>
    <row r="167" spans="1:52" ht="41.25" customHeight="1">
      <c r="A167" s="5260"/>
      <c r="B167" s="5355"/>
      <c r="C167" s="5262"/>
      <c r="D167" s="5262"/>
      <c r="E167" s="5171"/>
      <c r="F167" s="5262"/>
      <c r="G167" s="5262"/>
      <c r="H167" s="472" t="s">
        <v>437</v>
      </c>
      <c r="I167" s="473">
        <v>1000000</v>
      </c>
      <c r="J167" s="5262"/>
      <c r="K167" s="5172"/>
      <c r="L167" s="5262"/>
      <c r="M167" s="5262"/>
      <c r="N167" s="5262"/>
      <c r="O167" s="5307"/>
      <c r="P167" s="563"/>
      <c r="Q167" s="5356"/>
      <c r="R167" s="5357"/>
      <c r="S167" s="5356"/>
      <c r="T167" s="528"/>
      <c r="U167" s="528"/>
      <c r="V167" s="528"/>
      <c r="W167" s="528"/>
      <c r="X167" s="528"/>
      <c r="Y167" s="528"/>
      <c r="Z167" s="528"/>
      <c r="AA167" s="528"/>
      <c r="AB167" s="528"/>
      <c r="AC167" s="528"/>
      <c r="AD167" s="528"/>
      <c r="AE167" s="528"/>
      <c r="AF167" s="5358"/>
      <c r="AG167" s="564"/>
      <c r="AH167" s="564"/>
      <c r="AI167" s="565"/>
      <c r="AJ167" s="565"/>
      <c r="AK167" s="564"/>
      <c r="AL167" s="564"/>
      <c r="AM167" s="564"/>
      <c r="AN167" s="564"/>
      <c r="AO167" s="564"/>
      <c r="AP167" s="564"/>
      <c r="AQ167" s="564"/>
      <c r="AR167" s="564"/>
      <c r="AS167" s="564"/>
      <c r="AT167" s="564"/>
      <c r="AU167" s="564"/>
      <c r="AV167" s="564"/>
      <c r="AW167" s="5279"/>
      <c r="AX167" s="5279"/>
      <c r="AY167" s="5279"/>
      <c r="AZ167" s="5279"/>
    </row>
    <row r="168" spans="1:52" ht="41.25" customHeight="1">
      <c r="A168" s="5260"/>
      <c r="B168" s="5355"/>
      <c r="C168" s="5262"/>
      <c r="D168" s="5262"/>
      <c r="E168" s="5171"/>
      <c r="F168" s="5262"/>
      <c r="G168" s="5262"/>
      <c r="H168" s="472" t="s">
        <v>300</v>
      </c>
      <c r="I168" s="473">
        <f>50000000-30000000-2000000</f>
        <v>18000000</v>
      </c>
      <c r="J168" s="5262"/>
      <c r="K168" s="5172"/>
      <c r="L168" s="5262"/>
      <c r="M168" s="5262"/>
      <c r="N168" s="5262"/>
      <c r="O168" s="5307"/>
      <c r="P168" s="563"/>
      <c r="Q168" s="5356"/>
      <c r="R168" s="5357"/>
      <c r="S168" s="5356"/>
      <c r="T168" s="528"/>
      <c r="U168" s="528"/>
      <c r="V168" s="528"/>
      <c r="W168" s="528"/>
      <c r="X168" s="528"/>
      <c r="Y168" s="528"/>
      <c r="Z168" s="528"/>
      <c r="AA168" s="528"/>
      <c r="AB168" s="528"/>
      <c r="AC168" s="528"/>
      <c r="AD168" s="528"/>
      <c r="AE168" s="528"/>
      <c r="AF168" s="5358"/>
      <c r="AG168" s="564"/>
      <c r="AH168" s="564"/>
      <c r="AI168" s="565"/>
      <c r="AJ168" s="565"/>
      <c r="AK168" s="564"/>
      <c r="AL168" s="564"/>
      <c r="AM168" s="564"/>
      <c r="AN168" s="564"/>
      <c r="AO168" s="564"/>
      <c r="AP168" s="564"/>
      <c r="AQ168" s="564"/>
      <c r="AR168" s="564"/>
      <c r="AS168" s="564"/>
      <c r="AT168" s="564"/>
      <c r="AU168" s="564"/>
      <c r="AV168" s="564"/>
      <c r="AW168" s="5279"/>
      <c r="AX168" s="5279"/>
      <c r="AY168" s="5279"/>
      <c r="AZ168" s="5279"/>
    </row>
    <row r="169" spans="1:52" ht="41.25" customHeight="1">
      <c r="A169" s="5260"/>
      <c r="B169" s="5355"/>
      <c r="C169" s="5359" t="s">
        <v>571</v>
      </c>
      <c r="D169" s="5359" t="s">
        <v>572</v>
      </c>
      <c r="E169" s="5160" t="s">
        <v>573</v>
      </c>
      <c r="F169" s="5359" t="s">
        <v>574</v>
      </c>
      <c r="G169" s="5262" t="s">
        <v>575</v>
      </c>
      <c r="H169" s="472" t="s">
        <v>564</v>
      </c>
      <c r="I169" s="561">
        <v>2000000</v>
      </c>
      <c r="J169" s="5262" t="s">
        <v>576</v>
      </c>
      <c r="K169" s="5172"/>
      <c r="L169" s="5262"/>
      <c r="M169" s="5262" t="s">
        <v>187</v>
      </c>
      <c r="N169" s="5262" t="s">
        <v>256</v>
      </c>
      <c r="O169" s="5307">
        <f>SUM(I169:I171)</f>
        <v>5000000</v>
      </c>
      <c r="P169" s="5360">
        <f>SUM(T169:AE171)</f>
        <v>0</v>
      </c>
      <c r="Q169" s="5361">
        <f>+P169/O169</f>
        <v>0</v>
      </c>
      <c r="R169" s="5362">
        <f>+O169-P169:P171</f>
        <v>5000000</v>
      </c>
      <c r="S169" s="5361">
        <f>+R169/O169</f>
        <v>1</v>
      </c>
      <c r="T169" s="562"/>
      <c r="U169" s="562"/>
      <c r="V169" s="562"/>
      <c r="W169" s="562"/>
      <c r="X169" s="562"/>
      <c r="Y169" s="562"/>
      <c r="Z169" s="562"/>
      <c r="AA169" s="562"/>
      <c r="AB169" s="562"/>
      <c r="AC169" s="562"/>
      <c r="AD169" s="562"/>
      <c r="AE169" s="562"/>
      <c r="AF169" s="5358">
        <v>1</v>
      </c>
      <c r="AG169" s="5358">
        <f>SUM(AK169:AV171)</f>
        <v>0</v>
      </c>
      <c r="AH169" s="5358">
        <f>+AF169-AG169</f>
        <v>1</v>
      </c>
      <c r="AI169" s="5356">
        <f>+AG169/AF169</f>
        <v>0</v>
      </c>
      <c r="AJ169" s="5356">
        <f>100%-AI169</f>
        <v>1</v>
      </c>
      <c r="AK169" s="5358"/>
      <c r="AL169" s="5358"/>
      <c r="AM169" s="5358"/>
      <c r="AN169" s="5358"/>
      <c r="AO169" s="5358"/>
      <c r="AP169" s="5358"/>
      <c r="AQ169" s="5358"/>
      <c r="AR169" s="5358"/>
      <c r="AS169" s="5358"/>
      <c r="AT169" s="5358"/>
      <c r="AU169" s="5358"/>
      <c r="AV169" s="5358"/>
      <c r="AW169" s="5279">
        <v>44713</v>
      </c>
      <c r="AX169" s="5279">
        <v>44742</v>
      </c>
      <c r="AY169" s="5279" t="s">
        <v>577</v>
      </c>
      <c r="AZ169" s="5279" t="s">
        <v>138</v>
      </c>
    </row>
    <row r="170" spans="1:52" ht="41.25" customHeight="1">
      <c r="A170" s="5260"/>
      <c r="B170" s="5355"/>
      <c r="C170" s="5359"/>
      <c r="D170" s="5359"/>
      <c r="E170" s="5160"/>
      <c r="F170" s="5359"/>
      <c r="G170" s="5359"/>
      <c r="H170" s="472" t="s">
        <v>565</v>
      </c>
      <c r="I170" s="561">
        <f>3000000-1000000</f>
        <v>2000000</v>
      </c>
      <c r="J170" s="5262"/>
      <c r="K170" s="5172"/>
      <c r="L170" s="5262"/>
      <c r="M170" s="5262"/>
      <c r="N170" s="5262"/>
      <c r="O170" s="5307"/>
      <c r="P170" s="5307"/>
      <c r="Q170" s="5361"/>
      <c r="R170" s="5362"/>
      <c r="S170" s="5361"/>
      <c r="T170" s="562"/>
      <c r="U170" s="562"/>
      <c r="V170" s="562"/>
      <c r="W170" s="562"/>
      <c r="X170" s="562"/>
      <c r="Y170" s="562"/>
      <c r="Z170" s="562"/>
      <c r="AA170" s="562"/>
      <c r="AB170" s="562"/>
      <c r="AC170" s="562"/>
      <c r="AD170" s="562"/>
      <c r="AE170" s="562"/>
      <c r="AF170" s="5358"/>
      <c r="AG170" s="5358"/>
      <c r="AH170" s="5358"/>
      <c r="AI170" s="5356"/>
      <c r="AJ170" s="5356"/>
      <c r="AK170" s="5358"/>
      <c r="AL170" s="5358"/>
      <c r="AM170" s="5358"/>
      <c r="AN170" s="5358"/>
      <c r="AO170" s="5358"/>
      <c r="AP170" s="5358"/>
      <c r="AQ170" s="5358"/>
      <c r="AR170" s="5358"/>
      <c r="AS170" s="5358"/>
      <c r="AT170" s="5358"/>
      <c r="AU170" s="5358"/>
      <c r="AV170" s="5358"/>
      <c r="AW170" s="5279"/>
      <c r="AX170" s="5279"/>
      <c r="AY170" s="5279"/>
      <c r="AZ170" s="5279"/>
    </row>
    <row r="171" spans="1:52" ht="41.25" customHeight="1">
      <c r="A171" s="5260"/>
      <c r="B171" s="5355"/>
      <c r="C171" s="5359"/>
      <c r="D171" s="5359"/>
      <c r="E171" s="5160"/>
      <c r="F171" s="5359"/>
      <c r="G171" s="5262"/>
      <c r="H171" s="472" t="s">
        <v>439</v>
      </c>
      <c r="I171" s="561">
        <f>2000000-1000000</f>
        <v>1000000</v>
      </c>
      <c r="J171" s="5262"/>
      <c r="K171" s="5172"/>
      <c r="L171" s="5262"/>
      <c r="M171" s="5262"/>
      <c r="N171" s="5262"/>
      <c r="O171" s="5307"/>
      <c r="P171" s="5360"/>
      <c r="Q171" s="5361"/>
      <c r="R171" s="5362"/>
      <c r="S171" s="5361"/>
      <c r="T171" s="562"/>
      <c r="U171" s="562"/>
      <c r="V171" s="562"/>
      <c r="W171" s="562"/>
      <c r="X171" s="562"/>
      <c r="Y171" s="562"/>
      <c r="Z171" s="562"/>
      <c r="AA171" s="562"/>
      <c r="AB171" s="562"/>
      <c r="AC171" s="562"/>
      <c r="AD171" s="562"/>
      <c r="AE171" s="562"/>
      <c r="AF171" s="5358"/>
      <c r="AG171" s="5358"/>
      <c r="AH171" s="5358"/>
      <c r="AI171" s="5356"/>
      <c r="AJ171" s="5356"/>
      <c r="AK171" s="5358"/>
      <c r="AL171" s="5358"/>
      <c r="AM171" s="5358"/>
      <c r="AN171" s="5358"/>
      <c r="AO171" s="5358"/>
      <c r="AP171" s="5358"/>
      <c r="AQ171" s="5358"/>
      <c r="AR171" s="5358"/>
      <c r="AS171" s="5358"/>
      <c r="AT171" s="5358"/>
      <c r="AU171" s="5358"/>
      <c r="AV171" s="5358"/>
      <c r="AW171" s="5279"/>
      <c r="AX171" s="5279"/>
      <c r="AY171" s="5279"/>
      <c r="AZ171" s="5279"/>
    </row>
    <row r="172" spans="1:52" ht="41.25" customHeight="1">
      <c r="A172" s="5260"/>
      <c r="B172" s="560"/>
      <c r="C172" s="5308" t="s">
        <v>578</v>
      </c>
      <c r="D172" s="5308" t="s">
        <v>579</v>
      </c>
      <c r="E172" s="5160"/>
      <c r="F172" s="5359"/>
      <c r="G172" s="5359" t="s">
        <v>580</v>
      </c>
      <c r="H172" s="472" t="s">
        <v>300</v>
      </c>
      <c r="I172" s="473">
        <f>10000000-4500000-1000000</f>
        <v>4500000</v>
      </c>
      <c r="J172" s="5359" t="s">
        <v>581</v>
      </c>
      <c r="K172" s="5161"/>
      <c r="L172" s="5359"/>
      <c r="M172" s="5359" t="s">
        <v>187</v>
      </c>
      <c r="N172" s="5359" t="s">
        <v>256</v>
      </c>
      <c r="O172" s="5363">
        <f>+I172+I173+I174+I175+I176</f>
        <v>10000000</v>
      </c>
      <c r="P172" s="566"/>
      <c r="Q172" s="5364"/>
      <c r="R172" s="5365"/>
      <c r="S172" s="5364"/>
      <c r="T172" s="567"/>
      <c r="U172" s="567"/>
      <c r="V172" s="567"/>
      <c r="W172" s="567"/>
      <c r="X172" s="567"/>
      <c r="Y172" s="567"/>
      <c r="Z172" s="567"/>
      <c r="AA172" s="567"/>
      <c r="AB172" s="567"/>
      <c r="AC172" s="567"/>
      <c r="AD172" s="567"/>
      <c r="AE172" s="567"/>
      <c r="AF172" s="5366">
        <v>15</v>
      </c>
      <c r="AG172" s="564"/>
      <c r="AH172" s="564"/>
      <c r="AI172" s="565"/>
      <c r="AJ172" s="565"/>
      <c r="AK172" s="564"/>
      <c r="AL172" s="564"/>
      <c r="AM172" s="564"/>
      <c r="AN172" s="564"/>
      <c r="AO172" s="564"/>
      <c r="AP172" s="564"/>
      <c r="AQ172" s="564"/>
      <c r="AR172" s="564"/>
      <c r="AS172" s="564"/>
      <c r="AT172" s="564"/>
      <c r="AU172" s="564"/>
      <c r="AV172" s="564"/>
      <c r="AW172" s="5367">
        <v>44621</v>
      </c>
      <c r="AX172" s="5367">
        <v>44651</v>
      </c>
      <c r="AY172" s="5367"/>
      <c r="AZ172" s="5367"/>
    </row>
    <row r="173" spans="1:52" ht="41.25" customHeight="1">
      <c r="A173" s="5260"/>
      <c r="B173" s="560"/>
      <c r="C173" s="5308"/>
      <c r="D173" s="5308"/>
      <c r="E173" s="5160"/>
      <c r="F173" s="5359"/>
      <c r="G173" s="5359"/>
      <c r="H173" s="472" t="s">
        <v>230</v>
      </c>
      <c r="I173" s="473">
        <v>250000</v>
      </c>
      <c r="J173" s="5359"/>
      <c r="K173" s="5161"/>
      <c r="L173" s="5359"/>
      <c r="M173" s="5359"/>
      <c r="N173" s="5359"/>
      <c r="O173" s="5363"/>
      <c r="P173" s="566"/>
      <c r="Q173" s="5364"/>
      <c r="R173" s="5365"/>
      <c r="S173" s="5364"/>
      <c r="T173" s="567"/>
      <c r="U173" s="567"/>
      <c r="V173" s="567"/>
      <c r="W173" s="567"/>
      <c r="X173" s="567"/>
      <c r="Y173" s="567"/>
      <c r="Z173" s="567"/>
      <c r="AA173" s="567"/>
      <c r="AB173" s="567"/>
      <c r="AC173" s="567"/>
      <c r="AD173" s="567"/>
      <c r="AE173" s="567"/>
      <c r="AF173" s="5366"/>
      <c r="AG173" s="564"/>
      <c r="AH173" s="564"/>
      <c r="AI173" s="565"/>
      <c r="AJ173" s="565"/>
      <c r="AK173" s="564"/>
      <c r="AL173" s="564"/>
      <c r="AM173" s="564"/>
      <c r="AN173" s="564"/>
      <c r="AO173" s="564"/>
      <c r="AP173" s="564"/>
      <c r="AQ173" s="564"/>
      <c r="AR173" s="564"/>
      <c r="AS173" s="564"/>
      <c r="AT173" s="564"/>
      <c r="AU173" s="564"/>
      <c r="AV173" s="564"/>
      <c r="AW173" s="5367"/>
      <c r="AX173" s="5367"/>
      <c r="AY173" s="5367"/>
      <c r="AZ173" s="5367"/>
    </row>
    <row r="174" spans="1:52" ht="41.25" customHeight="1">
      <c r="A174" s="5260"/>
      <c r="B174" s="560"/>
      <c r="C174" s="5308"/>
      <c r="D174" s="5308"/>
      <c r="E174" s="5160"/>
      <c r="F174" s="5359"/>
      <c r="G174" s="5359"/>
      <c r="H174" s="472" t="s">
        <v>582</v>
      </c>
      <c r="I174" s="473">
        <v>250000</v>
      </c>
      <c r="J174" s="5359"/>
      <c r="K174" s="5161"/>
      <c r="L174" s="5359"/>
      <c r="M174" s="5359"/>
      <c r="N174" s="5359"/>
      <c r="O174" s="5363"/>
      <c r="P174" s="566"/>
      <c r="Q174" s="5364"/>
      <c r="R174" s="5365"/>
      <c r="S174" s="5364"/>
      <c r="T174" s="567"/>
      <c r="U174" s="567"/>
      <c r="V174" s="567"/>
      <c r="W174" s="567"/>
      <c r="X174" s="567"/>
      <c r="Y174" s="567"/>
      <c r="Z174" s="567"/>
      <c r="AA174" s="567"/>
      <c r="AB174" s="567"/>
      <c r="AC174" s="567"/>
      <c r="AD174" s="567"/>
      <c r="AE174" s="567"/>
      <c r="AF174" s="5366"/>
      <c r="AG174" s="564"/>
      <c r="AH174" s="564"/>
      <c r="AI174" s="565"/>
      <c r="AJ174" s="565"/>
      <c r="AK174" s="564"/>
      <c r="AL174" s="564"/>
      <c r="AM174" s="564"/>
      <c r="AN174" s="564"/>
      <c r="AO174" s="564"/>
      <c r="AP174" s="564"/>
      <c r="AQ174" s="564"/>
      <c r="AR174" s="564"/>
      <c r="AS174" s="564"/>
      <c r="AT174" s="564"/>
      <c r="AU174" s="564"/>
      <c r="AV174" s="564"/>
      <c r="AW174" s="5367"/>
      <c r="AX174" s="5367"/>
      <c r="AY174" s="5367"/>
      <c r="AZ174" s="5367"/>
    </row>
    <row r="175" spans="1:52" ht="41.25" customHeight="1">
      <c r="A175" s="5260"/>
      <c r="B175" s="560"/>
      <c r="C175" s="5308"/>
      <c r="D175" s="5308"/>
      <c r="E175" s="5160"/>
      <c r="F175" s="5359"/>
      <c r="G175" s="5359"/>
      <c r="H175" s="472" t="s">
        <v>438</v>
      </c>
      <c r="I175" s="473">
        <f>5500000-1000000</f>
        <v>4500000</v>
      </c>
      <c r="J175" s="5359"/>
      <c r="K175" s="5161"/>
      <c r="L175" s="5359"/>
      <c r="M175" s="5359"/>
      <c r="N175" s="5359"/>
      <c r="O175" s="5363"/>
      <c r="P175" s="566"/>
      <c r="Q175" s="5364"/>
      <c r="R175" s="5365"/>
      <c r="S175" s="5364"/>
      <c r="T175" s="567"/>
      <c r="U175" s="567"/>
      <c r="V175" s="567"/>
      <c r="W175" s="567"/>
      <c r="X175" s="567"/>
      <c r="Y175" s="567"/>
      <c r="Z175" s="567"/>
      <c r="AA175" s="567"/>
      <c r="AB175" s="567"/>
      <c r="AC175" s="567"/>
      <c r="AD175" s="567"/>
      <c r="AE175" s="567"/>
      <c r="AF175" s="5366"/>
      <c r="AG175" s="564"/>
      <c r="AH175" s="564"/>
      <c r="AI175" s="565"/>
      <c r="AJ175" s="565"/>
      <c r="AK175" s="564"/>
      <c r="AL175" s="564"/>
      <c r="AM175" s="564"/>
      <c r="AN175" s="564"/>
      <c r="AO175" s="564"/>
      <c r="AP175" s="564"/>
      <c r="AQ175" s="564"/>
      <c r="AR175" s="564"/>
      <c r="AS175" s="564"/>
      <c r="AT175" s="564"/>
      <c r="AU175" s="564"/>
      <c r="AV175" s="564"/>
      <c r="AW175" s="5367"/>
      <c r="AX175" s="5367"/>
      <c r="AY175" s="5367"/>
      <c r="AZ175" s="5367"/>
    </row>
    <row r="176" spans="1:52" ht="41.25" customHeight="1">
      <c r="A176" s="5260"/>
      <c r="B176" s="560"/>
      <c r="C176" s="5308"/>
      <c r="D176" s="5308"/>
      <c r="E176" s="5160"/>
      <c r="F176" s="5359"/>
      <c r="G176" s="5359"/>
      <c r="H176" s="472" t="s">
        <v>439</v>
      </c>
      <c r="I176" s="473">
        <v>500000</v>
      </c>
      <c r="J176" s="5359"/>
      <c r="K176" s="5161"/>
      <c r="L176" s="5359"/>
      <c r="M176" s="5359"/>
      <c r="N176" s="5359"/>
      <c r="O176" s="5363"/>
      <c r="P176" s="566"/>
      <c r="Q176" s="5364"/>
      <c r="R176" s="5365"/>
      <c r="S176" s="5364"/>
      <c r="T176" s="567"/>
      <c r="U176" s="567"/>
      <c r="V176" s="567"/>
      <c r="W176" s="567"/>
      <c r="X176" s="567"/>
      <c r="Y176" s="567"/>
      <c r="Z176" s="567"/>
      <c r="AA176" s="567"/>
      <c r="AB176" s="567"/>
      <c r="AC176" s="567"/>
      <c r="AD176" s="567"/>
      <c r="AE176" s="567"/>
      <c r="AF176" s="5366"/>
      <c r="AG176" s="564"/>
      <c r="AH176" s="564"/>
      <c r="AI176" s="565"/>
      <c r="AJ176" s="565"/>
      <c r="AK176" s="564"/>
      <c r="AL176" s="564"/>
      <c r="AM176" s="564"/>
      <c r="AN176" s="564"/>
      <c r="AO176" s="564"/>
      <c r="AP176" s="564"/>
      <c r="AQ176" s="564"/>
      <c r="AR176" s="564"/>
      <c r="AS176" s="564"/>
      <c r="AT176" s="564"/>
      <c r="AU176" s="564"/>
      <c r="AV176" s="564"/>
      <c r="AW176" s="5367"/>
      <c r="AX176" s="5367"/>
      <c r="AY176" s="5367"/>
      <c r="AZ176" s="5367"/>
    </row>
    <row r="177" spans="1:52" ht="14.65" customHeight="1">
      <c r="A177" s="5260"/>
      <c r="B177" s="5370" t="s">
        <v>583</v>
      </c>
      <c r="C177" s="5370" t="s">
        <v>584</v>
      </c>
      <c r="D177" s="5370" t="s">
        <v>585</v>
      </c>
      <c r="E177" s="5371" t="s">
        <v>586</v>
      </c>
      <c r="F177" s="5370" t="s">
        <v>587</v>
      </c>
      <c r="G177" s="5370" t="s">
        <v>588</v>
      </c>
      <c r="H177" s="498" t="s">
        <v>300</v>
      </c>
      <c r="I177" s="537">
        <f>130000000-65000000+6537000</f>
        <v>71537000</v>
      </c>
      <c r="J177" s="5370" t="s">
        <v>589</v>
      </c>
      <c r="K177" s="5372"/>
      <c r="L177" s="5370"/>
      <c r="M177" s="5373" t="s">
        <v>187</v>
      </c>
      <c r="N177" s="5374" t="s">
        <v>280</v>
      </c>
      <c r="O177" s="5375">
        <f>SUM(I177:I183)</f>
        <v>120037000</v>
      </c>
      <c r="P177" s="5375">
        <f>SUM(T177:AE183)</f>
        <v>0</v>
      </c>
      <c r="Q177" s="5376">
        <f>P177/O177</f>
        <v>0</v>
      </c>
      <c r="R177" s="5377">
        <f>+O177-P177</f>
        <v>120037000</v>
      </c>
      <c r="S177" s="5378">
        <f>+R177/O177</f>
        <v>1</v>
      </c>
      <c r="T177" s="531"/>
      <c r="U177" s="531"/>
      <c r="V177" s="531"/>
      <c r="W177" s="531"/>
      <c r="X177" s="531"/>
      <c r="Y177" s="531"/>
      <c r="Z177" s="531"/>
      <c r="AA177" s="531"/>
      <c r="AB177" s="531"/>
      <c r="AC177" s="531"/>
      <c r="AD177" s="531"/>
      <c r="AE177" s="531"/>
      <c r="AF177" s="5379">
        <v>7</v>
      </c>
      <c r="AG177" s="5368">
        <f>SUM(AK177:AV183)</f>
        <v>0</v>
      </c>
      <c r="AH177" s="5368">
        <f>+AF177-AG177</f>
        <v>7</v>
      </c>
      <c r="AI177" s="5376">
        <f>AG177/AF177</f>
        <v>0</v>
      </c>
      <c r="AJ177" s="5376">
        <f>100%-AI177</f>
        <v>1</v>
      </c>
      <c r="AK177" s="5368"/>
      <c r="AL177" s="5368"/>
      <c r="AM177" s="5368"/>
      <c r="AN177" s="5368"/>
      <c r="AO177" s="5368"/>
      <c r="AP177" s="5368"/>
      <c r="AQ177" s="5368"/>
      <c r="AR177" s="5368"/>
      <c r="AS177" s="5368"/>
      <c r="AT177" s="5368"/>
      <c r="AU177" s="5368"/>
      <c r="AV177" s="5368"/>
      <c r="AW177" s="5369">
        <v>44593</v>
      </c>
      <c r="AX177" s="5369">
        <v>44607</v>
      </c>
      <c r="AY177" s="5369" t="s">
        <v>590</v>
      </c>
      <c r="AZ177" s="5369" t="s">
        <v>68</v>
      </c>
    </row>
    <row r="178" spans="1:52">
      <c r="A178" s="5260"/>
      <c r="B178" s="5370"/>
      <c r="C178" s="5370"/>
      <c r="D178" s="5370"/>
      <c r="E178" s="5371"/>
      <c r="F178" s="5370"/>
      <c r="G178" s="5370"/>
      <c r="H178" s="498" t="s">
        <v>591</v>
      </c>
      <c r="I178" s="537">
        <v>15000000</v>
      </c>
      <c r="J178" s="5370"/>
      <c r="K178" s="5372"/>
      <c r="L178" s="5370"/>
      <c r="M178" s="5373"/>
      <c r="N178" s="5374"/>
      <c r="O178" s="5375"/>
      <c r="P178" s="5375"/>
      <c r="Q178" s="5376"/>
      <c r="R178" s="5377"/>
      <c r="S178" s="5378"/>
      <c r="T178" s="531"/>
      <c r="U178" s="531"/>
      <c r="V178" s="531"/>
      <c r="W178" s="531"/>
      <c r="X178" s="531"/>
      <c r="Y178" s="531"/>
      <c r="Z178" s="531"/>
      <c r="AA178" s="531"/>
      <c r="AB178" s="531"/>
      <c r="AC178" s="531"/>
      <c r="AD178" s="531"/>
      <c r="AE178" s="531"/>
      <c r="AF178" s="5379"/>
      <c r="AG178" s="5368"/>
      <c r="AH178" s="5368"/>
      <c r="AI178" s="5376"/>
      <c r="AJ178" s="5376"/>
      <c r="AK178" s="5368"/>
      <c r="AL178" s="5368"/>
      <c r="AM178" s="5368"/>
      <c r="AN178" s="5368"/>
      <c r="AO178" s="5368"/>
      <c r="AP178" s="5368"/>
      <c r="AQ178" s="5368"/>
      <c r="AR178" s="5368"/>
      <c r="AS178" s="5368"/>
      <c r="AT178" s="5368"/>
      <c r="AU178" s="5368"/>
      <c r="AV178" s="5368"/>
      <c r="AW178" s="5369"/>
      <c r="AX178" s="5369"/>
      <c r="AY178" s="5369"/>
      <c r="AZ178" s="5369"/>
    </row>
    <row r="179" spans="1:52">
      <c r="A179" s="5260"/>
      <c r="B179" s="5370"/>
      <c r="C179" s="5370"/>
      <c r="D179" s="5370"/>
      <c r="E179" s="5371"/>
      <c r="F179" s="5370"/>
      <c r="G179" s="5370"/>
      <c r="H179" s="498" t="s">
        <v>230</v>
      </c>
      <c r="I179" s="537">
        <v>1500000</v>
      </c>
      <c r="J179" s="5370"/>
      <c r="K179" s="5372"/>
      <c r="L179" s="5370"/>
      <c r="M179" s="5373"/>
      <c r="N179" s="5374"/>
      <c r="O179" s="5375"/>
      <c r="P179" s="5375"/>
      <c r="Q179" s="5376"/>
      <c r="R179" s="5377"/>
      <c r="S179" s="5378"/>
      <c r="T179" s="531"/>
      <c r="U179" s="531"/>
      <c r="V179" s="531"/>
      <c r="W179" s="531"/>
      <c r="X179" s="531"/>
      <c r="Y179" s="531"/>
      <c r="Z179" s="531"/>
      <c r="AA179" s="531"/>
      <c r="AB179" s="531"/>
      <c r="AC179" s="531"/>
      <c r="AD179" s="531"/>
      <c r="AE179" s="531"/>
      <c r="AF179" s="5379"/>
      <c r="AG179" s="5368"/>
      <c r="AH179" s="5368"/>
      <c r="AI179" s="5376"/>
      <c r="AJ179" s="5376"/>
      <c r="AK179" s="5368"/>
      <c r="AL179" s="5368"/>
      <c r="AM179" s="5368"/>
      <c r="AN179" s="5368"/>
      <c r="AO179" s="5368"/>
      <c r="AP179" s="5368"/>
      <c r="AQ179" s="5368"/>
      <c r="AR179" s="5368"/>
      <c r="AS179" s="5368"/>
      <c r="AT179" s="5368"/>
      <c r="AU179" s="5368"/>
      <c r="AV179" s="5368"/>
      <c r="AW179" s="5369"/>
      <c r="AX179" s="5369"/>
      <c r="AY179" s="5369"/>
      <c r="AZ179" s="5369"/>
    </row>
    <row r="180" spans="1:52">
      <c r="A180" s="5260"/>
      <c r="B180" s="5370"/>
      <c r="C180" s="5370"/>
      <c r="D180" s="5370"/>
      <c r="E180" s="5371"/>
      <c r="F180" s="5370"/>
      <c r="G180" s="5370"/>
      <c r="H180" s="498" t="s">
        <v>488</v>
      </c>
      <c r="I180" s="537">
        <v>1500000</v>
      </c>
      <c r="J180" s="5370"/>
      <c r="K180" s="5372"/>
      <c r="L180" s="5370"/>
      <c r="M180" s="5373"/>
      <c r="N180" s="5374"/>
      <c r="O180" s="5375"/>
      <c r="P180" s="5375"/>
      <c r="Q180" s="5376"/>
      <c r="R180" s="5377"/>
      <c r="S180" s="5378"/>
      <c r="T180" s="531"/>
      <c r="U180" s="531"/>
      <c r="V180" s="531"/>
      <c r="W180" s="531"/>
      <c r="X180" s="531"/>
      <c r="Y180" s="531"/>
      <c r="Z180" s="531"/>
      <c r="AA180" s="531"/>
      <c r="AB180" s="531"/>
      <c r="AC180" s="531"/>
      <c r="AD180" s="531"/>
      <c r="AE180" s="531"/>
      <c r="AF180" s="5379"/>
      <c r="AG180" s="5368"/>
      <c r="AH180" s="5368"/>
      <c r="AI180" s="5376"/>
      <c r="AJ180" s="5376"/>
      <c r="AK180" s="5368"/>
      <c r="AL180" s="5368"/>
      <c r="AM180" s="5368"/>
      <c r="AN180" s="5368"/>
      <c r="AO180" s="5368"/>
      <c r="AP180" s="5368"/>
      <c r="AQ180" s="5368"/>
      <c r="AR180" s="5368"/>
      <c r="AS180" s="5368"/>
      <c r="AT180" s="5368"/>
      <c r="AU180" s="5368"/>
      <c r="AV180" s="5368"/>
      <c r="AW180" s="5369"/>
      <c r="AX180" s="5369"/>
      <c r="AY180" s="5369"/>
      <c r="AZ180" s="5369"/>
    </row>
    <row r="181" spans="1:52">
      <c r="A181" s="5260"/>
      <c r="B181" s="5370"/>
      <c r="C181" s="5370"/>
      <c r="D181" s="5370"/>
      <c r="E181" s="5371"/>
      <c r="F181" s="5370"/>
      <c r="G181" s="5370"/>
      <c r="H181" s="498" t="s">
        <v>498</v>
      </c>
      <c r="I181" s="537">
        <v>15000000</v>
      </c>
      <c r="J181" s="5370"/>
      <c r="K181" s="5372"/>
      <c r="L181" s="5370"/>
      <c r="M181" s="5373"/>
      <c r="N181" s="5374"/>
      <c r="O181" s="5375"/>
      <c r="P181" s="5375"/>
      <c r="Q181" s="5376"/>
      <c r="R181" s="5377"/>
      <c r="S181" s="5378"/>
      <c r="T181" s="531"/>
      <c r="U181" s="531"/>
      <c r="V181" s="531"/>
      <c r="W181" s="531"/>
      <c r="X181" s="531"/>
      <c r="Y181" s="531"/>
      <c r="Z181" s="531"/>
      <c r="AA181" s="531"/>
      <c r="AB181" s="531"/>
      <c r="AC181" s="531"/>
      <c r="AD181" s="531"/>
      <c r="AE181" s="531"/>
      <c r="AF181" s="5379"/>
      <c r="AG181" s="5368"/>
      <c r="AH181" s="5368"/>
      <c r="AI181" s="5376"/>
      <c r="AJ181" s="5376"/>
      <c r="AK181" s="5368"/>
      <c r="AL181" s="5368"/>
      <c r="AM181" s="5368"/>
      <c r="AN181" s="5368"/>
      <c r="AO181" s="5368"/>
      <c r="AP181" s="5368"/>
      <c r="AQ181" s="5368"/>
      <c r="AR181" s="5368"/>
      <c r="AS181" s="5368"/>
      <c r="AT181" s="5368"/>
      <c r="AU181" s="5368"/>
      <c r="AV181" s="5368"/>
      <c r="AW181" s="5369"/>
      <c r="AX181" s="5369"/>
      <c r="AY181" s="5369"/>
      <c r="AZ181" s="5369"/>
    </row>
    <row r="182" spans="1:52">
      <c r="A182" s="5260"/>
      <c r="B182" s="5370"/>
      <c r="C182" s="5370"/>
      <c r="D182" s="5370"/>
      <c r="E182" s="5371"/>
      <c r="F182" s="5370"/>
      <c r="G182" s="5370"/>
      <c r="H182" s="498" t="s">
        <v>439</v>
      </c>
      <c r="I182" s="537">
        <v>15000000</v>
      </c>
      <c r="J182" s="5370"/>
      <c r="K182" s="5372"/>
      <c r="L182" s="5370"/>
      <c r="M182" s="5373"/>
      <c r="N182" s="5374"/>
      <c r="O182" s="5375"/>
      <c r="P182" s="5375"/>
      <c r="Q182" s="5376"/>
      <c r="R182" s="5377"/>
      <c r="S182" s="5378"/>
      <c r="T182" s="531"/>
      <c r="U182" s="531"/>
      <c r="V182" s="531"/>
      <c r="W182" s="531"/>
      <c r="X182" s="531"/>
      <c r="Y182" s="531"/>
      <c r="Z182" s="531"/>
      <c r="AA182" s="531"/>
      <c r="AB182" s="531"/>
      <c r="AC182" s="531"/>
      <c r="AD182" s="531"/>
      <c r="AE182" s="531"/>
      <c r="AF182" s="5379"/>
      <c r="AG182" s="5368"/>
      <c r="AH182" s="5368"/>
      <c r="AI182" s="5376"/>
      <c r="AJ182" s="5376"/>
      <c r="AK182" s="5368"/>
      <c r="AL182" s="5368"/>
      <c r="AM182" s="5368"/>
      <c r="AN182" s="5368"/>
      <c r="AO182" s="5368"/>
      <c r="AP182" s="5368"/>
      <c r="AQ182" s="5368"/>
      <c r="AR182" s="5368"/>
      <c r="AS182" s="5368"/>
      <c r="AT182" s="5368"/>
      <c r="AU182" s="5368"/>
      <c r="AV182" s="5368"/>
      <c r="AW182" s="5369"/>
      <c r="AX182" s="5369"/>
      <c r="AY182" s="5369"/>
      <c r="AZ182" s="5369"/>
    </row>
    <row r="183" spans="1:52">
      <c r="A183" s="5260"/>
      <c r="B183" s="5370"/>
      <c r="C183" s="5370"/>
      <c r="D183" s="5370"/>
      <c r="E183" s="5371"/>
      <c r="F183" s="5370"/>
      <c r="G183" s="5370"/>
      <c r="H183" s="498" t="s">
        <v>471</v>
      </c>
      <c r="I183" s="537">
        <v>500000</v>
      </c>
      <c r="J183" s="5370"/>
      <c r="K183" s="5372"/>
      <c r="L183" s="5370"/>
      <c r="M183" s="5373"/>
      <c r="N183" s="5374"/>
      <c r="O183" s="5375"/>
      <c r="P183" s="5375"/>
      <c r="Q183" s="5376"/>
      <c r="R183" s="5377"/>
      <c r="S183" s="5378"/>
      <c r="T183" s="531"/>
      <c r="U183" s="531"/>
      <c r="V183" s="531"/>
      <c r="W183" s="531"/>
      <c r="X183" s="531"/>
      <c r="Y183" s="531"/>
      <c r="Z183" s="531"/>
      <c r="AA183" s="531"/>
      <c r="AB183" s="531"/>
      <c r="AC183" s="531"/>
      <c r="AD183" s="531"/>
      <c r="AE183" s="531"/>
      <c r="AF183" s="5379"/>
      <c r="AG183" s="5368"/>
      <c r="AH183" s="5368"/>
      <c r="AI183" s="5376"/>
      <c r="AJ183" s="5376"/>
      <c r="AK183" s="5368"/>
      <c r="AL183" s="5368"/>
      <c r="AM183" s="5368"/>
      <c r="AN183" s="5368"/>
      <c r="AO183" s="5368"/>
      <c r="AP183" s="5368"/>
      <c r="AQ183" s="5368"/>
      <c r="AR183" s="5368"/>
      <c r="AS183" s="5368"/>
      <c r="AT183" s="5368"/>
      <c r="AU183" s="5368"/>
      <c r="AV183" s="5368"/>
      <c r="AW183" s="5369"/>
      <c r="AX183" s="5369"/>
      <c r="AY183" s="5369"/>
      <c r="AZ183" s="5369"/>
    </row>
    <row r="184" spans="1:52" ht="46.5" customHeight="1">
      <c r="A184" s="5260"/>
      <c r="B184" s="5385"/>
      <c r="C184" s="5385"/>
      <c r="D184" s="5385"/>
      <c r="E184" s="5385"/>
      <c r="F184" s="5385"/>
      <c r="G184" s="5385"/>
      <c r="H184" s="5385"/>
      <c r="I184" s="5385"/>
      <c r="J184" s="5385"/>
      <c r="K184" s="5385"/>
      <c r="L184" s="5385"/>
      <c r="M184" s="5385"/>
      <c r="N184" s="5385"/>
      <c r="O184" s="568">
        <f>+O161+O166+O169+O172+O177</f>
        <v>176037000</v>
      </c>
      <c r="P184" s="568"/>
      <c r="Q184" s="569"/>
      <c r="R184" s="570"/>
      <c r="S184" s="571"/>
      <c r="T184" s="531"/>
      <c r="U184" s="531"/>
      <c r="V184" s="531"/>
      <c r="W184" s="531"/>
      <c r="X184" s="531"/>
      <c r="Y184" s="531"/>
      <c r="Z184" s="531"/>
      <c r="AA184" s="531"/>
      <c r="AB184" s="531"/>
      <c r="AC184" s="531"/>
      <c r="AD184" s="531"/>
      <c r="AE184" s="531"/>
      <c r="AF184" s="572">
        <f>+AF161+AF166+AF169+AF172+AF177</f>
        <v>75</v>
      </c>
      <c r="AG184" s="573"/>
      <c r="AH184" s="573"/>
      <c r="AI184" s="569"/>
      <c r="AJ184" s="569"/>
      <c r="AK184" s="573"/>
      <c r="AL184" s="573"/>
      <c r="AM184" s="573"/>
      <c r="AN184" s="573"/>
      <c r="AO184" s="573"/>
      <c r="AP184" s="573"/>
      <c r="AQ184" s="573"/>
      <c r="AR184" s="573"/>
      <c r="AS184" s="573"/>
      <c r="AT184" s="573"/>
      <c r="AU184" s="573"/>
      <c r="AV184" s="573"/>
      <c r="AW184" s="574"/>
      <c r="AX184" s="574"/>
      <c r="AY184" s="574"/>
      <c r="AZ184" s="574"/>
    </row>
    <row r="185" spans="1:52" ht="57" customHeight="1">
      <c r="A185" s="5260"/>
      <c r="B185" s="5370" t="s">
        <v>592</v>
      </c>
      <c r="C185" s="5370" t="s">
        <v>593</v>
      </c>
      <c r="D185" s="5370" t="s">
        <v>594</v>
      </c>
      <c r="E185" s="5386" t="s">
        <v>595</v>
      </c>
      <c r="F185" s="5370" t="s">
        <v>596</v>
      </c>
      <c r="G185" s="5370" t="s">
        <v>597</v>
      </c>
      <c r="H185" s="498" t="s">
        <v>598</v>
      </c>
      <c r="I185" s="537">
        <v>20000000</v>
      </c>
      <c r="J185" s="5370" t="s">
        <v>599</v>
      </c>
      <c r="K185" s="5372"/>
      <c r="L185" s="5370"/>
      <c r="M185" s="5373" t="s">
        <v>399</v>
      </c>
      <c r="N185" s="5387" t="s">
        <v>420</v>
      </c>
      <c r="O185" s="5375">
        <f>SUM(I185:I188)</f>
        <v>29000000</v>
      </c>
      <c r="P185" s="5375">
        <f>SUM(T185:AE188)</f>
        <v>0</v>
      </c>
      <c r="Q185" s="5376">
        <f>P185/O185</f>
        <v>0</v>
      </c>
      <c r="R185" s="5377">
        <f>+O185-P185</f>
        <v>29000000</v>
      </c>
      <c r="S185" s="5378">
        <f>+R185/O185</f>
        <v>1</v>
      </c>
      <c r="T185" s="531"/>
      <c r="U185" s="531"/>
      <c r="V185" s="531"/>
      <c r="W185" s="531"/>
      <c r="X185" s="531"/>
      <c r="Y185" s="531"/>
      <c r="Z185" s="531"/>
      <c r="AA185" s="531"/>
      <c r="AB185" s="531"/>
      <c r="AC185" s="531"/>
      <c r="AD185" s="531"/>
      <c r="AE185" s="531"/>
      <c r="AF185" s="5379">
        <v>1700</v>
      </c>
      <c r="AG185" s="5368">
        <f>SUM(AK185:AV188)</f>
        <v>0</v>
      </c>
      <c r="AH185" s="5368">
        <f>+AF185-AG185</f>
        <v>1700</v>
      </c>
      <c r="AI185" s="5376">
        <f>AG185/AF185</f>
        <v>0</v>
      </c>
      <c r="AJ185" s="5376">
        <f>100%-AI185</f>
        <v>1</v>
      </c>
      <c r="AK185" s="5368"/>
      <c r="AL185" s="5368"/>
      <c r="AM185" s="5368"/>
      <c r="AN185" s="5368"/>
      <c r="AO185" s="5368"/>
      <c r="AP185" s="5368"/>
      <c r="AQ185" s="5368"/>
      <c r="AR185" s="5368"/>
      <c r="AS185" s="5368"/>
      <c r="AT185" s="5368"/>
      <c r="AU185" s="5368"/>
      <c r="AV185" s="5368"/>
      <c r="AW185" s="5369">
        <v>44562</v>
      </c>
      <c r="AX185" s="5369">
        <v>44925</v>
      </c>
      <c r="AY185" s="5369" t="s">
        <v>600</v>
      </c>
      <c r="AZ185" s="5369" t="s">
        <v>68</v>
      </c>
    </row>
    <row r="186" spans="1:52" ht="57" customHeight="1">
      <c r="A186" s="5260"/>
      <c r="B186" s="5370"/>
      <c r="C186" s="5370"/>
      <c r="D186" s="5370"/>
      <c r="E186" s="5386"/>
      <c r="F186" s="5370"/>
      <c r="G186" s="5370"/>
      <c r="H186" s="498" t="s">
        <v>601</v>
      </c>
      <c r="I186" s="537">
        <v>2500000</v>
      </c>
      <c r="J186" s="5370"/>
      <c r="K186" s="5372"/>
      <c r="L186" s="5370"/>
      <c r="M186" s="5373"/>
      <c r="N186" s="5387"/>
      <c r="O186" s="5375"/>
      <c r="P186" s="5375"/>
      <c r="Q186" s="5376"/>
      <c r="R186" s="5377"/>
      <c r="S186" s="5378"/>
      <c r="T186" s="531"/>
      <c r="U186" s="531"/>
      <c r="V186" s="531"/>
      <c r="W186" s="531"/>
      <c r="X186" s="531"/>
      <c r="Y186" s="531"/>
      <c r="Z186" s="531"/>
      <c r="AA186" s="531"/>
      <c r="AB186" s="531"/>
      <c r="AC186" s="531"/>
      <c r="AD186" s="531"/>
      <c r="AE186" s="531"/>
      <c r="AF186" s="5379"/>
      <c r="AG186" s="5368"/>
      <c r="AH186" s="5368"/>
      <c r="AI186" s="5376"/>
      <c r="AJ186" s="5376"/>
      <c r="AK186" s="5368"/>
      <c r="AL186" s="5368"/>
      <c r="AM186" s="5368"/>
      <c r="AN186" s="5368"/>
      <c r="AO186" s="5368"/>
      <c r="AP186" s="5368"/>
      <c r="AQ186" s="5368"/>
      <c r="AR186" s="5368"/>
      <c r="AS186" s="5368"/>
      <c r="AT186" s="5368"/>
      <c r="AU186" s="5368"/>
      <c r="AV186" s="5368"/>
      <c r="AW186" s="5369"/>
      <c r="AX186" s="5369"/>
      <c r="AY186" s="5369"/>
      <c r="AZ186" s="5369"/>
    </row>
    <row r="187" spans="1:52" ht="57" customHeight="1">
      <c r="A187" s="5260"/>
      <c r="B187" s="5370"/>
      <c r="C187" s="5370"/>
      <c r="D187" s="5370"/>
      <c r="E187" s="5386"/>
      <c r="F187" s="5370"/>
      <c r="G187" s="5370"/>
      <c r="H187" s="498" t="s">
        <v>602</v>
      </c>
      <c r="I187" s="537">
        <v>4000000</v>
      </c>
      <c r="J187" s="5370"/>
      <c r="K187" s="5372"/>
      <c r="L187" s="5370"/>
      <c r="M187" s="5373"/>
      <c r="N187" s="5387"/>
      <c r="O187" s="5375"/>
      <c r="P187" s="5375"/>
      <c r="Q187" s="5376"/>
      <c r="R187" s="5377"/>
      <c r="S187" s="5378"/>
      <c r="T187" s="531"/>
      <c r="U187" s="531"/>
      <c r="V187" s="531"/>
      <c r="W187" s="531"/>
      <c r="X187" s="531"/>
      <c r="Y187" s="531"/>
      <c r="Z187" s="531"/>
      <c r="AA187" s="531"/>
      <c r="AB187" s="531"/>
      <c r="AC187" s="531"/>
      <c r="AD187" s="531"/>
      <c r="AE187" s="531"/>
      <c r="AF187" s="5379"/>
      <c r="AG187" s="5368"/>
      <c r="AH187" s="5368"/>
      <c r="AI187" s="5376"/>
      <c r="AJ187" s="5376"/>
      <c r="AK187" s="5368"/>
      <c r="AL187" s="5368"/>
      <c r="AM187" s="5368"/>
      <c r="AN187" s="5368"/>
      <c r="AO187" s="5368"/>
      <c r="AP187" s="5368"/>
      <c r="AQ187" s="5368"/>
      <c r="AR187" s="5368"/>
      <c r="AS187" s="5368"/>
      <c r="AT187" s="5368"/>
      <c r="AU187" s="5368"/>
      <c r="AV187" s="5368"/>
      <c r="AW187" s="5369"/>
      <c r="AX187" s="5369"/>
      <c r="AY187" s="5369"/>
      <c r="AZ187" s="5369"/>
    </row>
    <row r="188" spans="1:52">
      <c r="A188" s="5260"/>
      <c r="B188" s="5370"/>
      <c r="C188" s="5370"/>
      <c r="D188" s="5370"/>
      <c r="E188" s="5386"/>
      <c r="F188" s="5370"/>
      <c r="G188" s="5370"/>
      <c r="H188" s="498" t="s">
        <v>603</v>
      </c>
      <c r="I188" s="537">
        <v>2500000</v>
      </c>
      <c r="J188" s="5370"/>
      <c r="K188" s="5372"/>
      <c r="L188" s="5370"/>
      <c r="M188" s="5373"/>
      <c r="N188" s="5387"/>
      <c r="O188" s="5375"/>
      <c r="P188" s="5375"/>
      <c r="Q188" s="5376"/>
      <c r="R188" s="5377"/>
      <c r="S188" s="5378"/>
      <c r="T188" s="531"/>
      <c r="U188" s="531"/>
      <c r="V188" s="531"/>
      <c r="W188" s="531"/>
      <c r="X188" s="531"/>
      <c r="Y188" s="531"/>
      <c r="Z188" s="531"/>
      <c r="AA188" s="531"/>
      <c r="AB188" s="531"/>
      <c r="AC188" s="531"/>
      <c r="AD188" s="531"/>
      <c r="AE188" s="531"/>
      <c r="AF188" s="5379"/>
      <c r="AG188" s="5368"/>
      <c r="AH188" s="5368"/>
      <c r="AI188" s="5376"/>
      <c r="AJ188" s="5376"/>
      <c r="AK188" s="5368"/>
      <c r="AL188" s="5368"/>
      <c r="AM188" s="5368"/>
      <c r="AN188" s="5368"/>
      <c r="AO188" s="5368"/>
      <c r="AP188" s="5368"/>
      <c r="AQ188" s="5368"/>
      <c r="AR188" s="5368"/>
      <c r="AS188" s="5368"/>
      <c r="AT188" s="5368"/>
      <c r="AU188" s="5368"/>
      <c r="AV188" s="5368"/>
      <c r="AW188" s="5369"/>
      <c r="AX188" s="5369"/>
      <c r="AY188" s="5369"/>
      <c r="AZ188" s="5369"/>
    </row>
    <row r="189" spans="1:52" ht="54" customHeight="1">
      <c r="A189" s="5260"/>
      <c r="B189" s="5380" t="s">
        <v>604</v>
      </c>
      <c r="C189" s="5380"/>
      <c r="D189" s="5380"/>
      <c r="E189" s="5380"/>
      <c r="F189" s="5380"/>
      <c r="G189" s="5380"/>
      <c r="H189" s="5380"/>
      <c r="I189" s="5380"/>
      <c r="J189" s="5380"/>
      <c r="K189" s="5380"/>
      <c r="L189" s="5380"/>
      <c r="M189" s="5380"/>
      <c r="N189" s="575"/>
      <c r="O189" s="576">
        <f>+O103+O127+O160+O184+O185</f>
        <v>801337000</v>
      </c>
      <c r="P189" s="576" t="e">
        <f>+P103+P104+#REF!+#REF!+#REF!+#REF!+P134+P137+#REF!+#REF!+P177+P185</f>
        <v>#REF!</v>
      </c>
      <c r="Q189" s="577" t="e">
        <f>+P189/O189</f>
        <v>#REF!</v>
      </c>
      <c r="R189" s="578" t="e">
        <f>+O189-P189</f>
        <v>#REF!</v>
      </c>
      <c r="S189" s="577" t="e">
        <f>+R189/O189</f>
        <v>#REF!</v>
      </c>
      <c r="T189" s="518" t="e">
        <f>+T103+T104+#REF!+#REF!+#REF!+#REF!+T134+T137+#REF!+#REF!+T177+T185</f>
        <v>#REF!</v>
      </c>
      <c r="U189" s="518" t="e">
        <f>+U103+U104+#REF!+#REF!+#REF!+#REF!+U134+U137+#REF!+#REF!+U177+U185</f>
        <v>#REF!</v>
      </c>
      <c r="V189" s="518" t="e">
        <f>+V103+V104+#REF!+#REF!+#REF!+#REF!+V134+V137+#REF!+#REF!+V177+V185</f>
        <v>#REF!</v>
      </c>
      <c r="W189" s="518" t="e">
        <f>+W103+W104+#REF!+#REF!+#REF!+#REF!+W134+W137+#REF!+#REF!+W177+W185</f>
        <v>#REF!</v>
      </c>
      <c r="X189" s="518" t="e">
        <f>+X103+X104+#REF!+#REF!+#REF!+#REF!+X134+X137+#REF!+#REF!+X177+X185</f>
        <v>#REF!</v>
      </c>
      <c r="Y189" s="518" t="e">
        <f>+Y103+Y104+#REF!+#REF!+#REF!+#REF!+Y134+Y137+#REF!+#REF!+Y177+Y185</f>
        <v>#REF!</v>
      </c>
      <c r="Z189" s="518" t="e">
        <f>+Z103+Z104+#REF!+#REF!+#REF!+#REF!+Z134+Z137+#REF!+#REF!+Z177+Z185</f>
        <v>#REF!</v>
      </c>
      <c r="AA189" s="518" t="e">
        <f>+AA103+AA104+#REF!+#REF!+#REF!+#REF!+AA134+AA137+#REF!+#REF!+AA177+AA185</f>
        <v>#REF!</v>
      </c>
      <c r="AB189" s="518" t="e">
        <f>+AB103+AB104+#REF!+#REF!+#REF!+#REF!+AB134+AB137+#REF!+#REF!+AB177+AB185</f>
        <v>#REF!</v>
      </c>
      <c r="AC189" s="518" t="e">
        <f>+AC103+AC104+#REF!+#REF!+#REF!+#REF!+AC134+AC137+#REF!+#REF!+AC177+AC185</f>
        <v>#REF!</v>
      </c>
      <c r="AD189" s="518" t="e">
        <f>+AD103+AD104+#REF!+#REF!+#REF!+#REF!+AD134+AD137+#REF!+#REF!+AD177+AD185</f>
        <v>#REF!</v>
      </c>
      <c r="AE189" s="518" t="e">
        <f>+AE103+AE104+#REF!+#REF!+#REF!+#REF!+AE134+AE137+#REF!+#REF!+AE177+AE185</f>
        <v>#REF!</v>
      </c>
      <c r="AF189" s="579">
        <f>+AF103+AF127+AF160+AF184+AF185</f>
        <v>2633</v>
      </c>
      <c r="AG189" s="580" t="e">
        <f>+AG103+AG104+#REF!+#REF!+#REF!+#REF!+AG134+AG137+#REF!+#REF!+AG177+AG185</f>
        <v>#REF!</v>
      </c>
      <c r="AH189" s="580" t="e">
        <f>+AH103+AH104+#REF!+#REF!+#REF!+#REF!+AH134+AH137+#REF!+#REF!+AH177+AH185</f>
        <v>#REF!</v>
      </c>
      <c r="AI189" s="577" t="e">
        <f>+AG189/AF189</f>
        <v>#REF!</v>
      </c>
      <c r="AJ189" s="577" t="e">
        <f>100%-AI189</f>
        <v>#REF!</v>
      </c>
      <c r="AK189" s="580" t="e">
        <f>+AK103+AK104+#REF!+#REF!+#REF!+#REF!+AK134+AK137+#REF!+#REF!+AK177+AK185</f>
        <v>#REF!</v>
      </c>
      <c r="AL189" s="580" t="e">
        <f>+AL103+AL104+#REF!+#REF!+#REF!+#REF!+AL134+AL137+#REF!+#REF!+AL177+AL185</f>
        <v>#REF!</v>
      </c>
      <c r="AM189" s="580" t="e">
        <f>+AM103+AM104+#REF!+#REF!+#REF!+#REF!+AM134+AM137+#REF!+#REF!+AM177+AM185</f>
        <v>#REF!</v>
      </c>
      <c r="AN189" s="580" t="e">
        <f>+AN103+AN104+#REF!+#REF!+#REF!+#REF!+AN134+AN137+#REF!+#REF!+AN177+AN185</f>
        <v>#REF!</v>
      </c>
      <c r="AO189" s="580" t="e">
        <f>+AO103+AO104+#REF!+#REF!+#REF!+#REF!+AO134+AO137+#REF!+#REF!+AO177+AO185</f>
        <v>#REF!</v>
      </c>
      <c r="AP189" s="580" t="e">
        <f>+AP103+AP104+#REF!+#REF!+#REF!+#REF!+AP134+AP137+#REF!+#REF!+AP177+AP185</f>
        <v>#REF!</v>
      </c>
      <c r="AQ189" s="580" t="e">
        <f>+AQ103+AQ104+#REF!+#REF!+#REF!+#REF!+AQ134+AQ137+#REF!+#REF!+AQ177+AQ185</f>
        <v>#REF!</v>
      </c>
      <c r="AR189" s="580" t="e">
        <f>+AR103+AR104+#REF!+#REF!+#REF!+#REF!+AR134+AR137+#REF!+#REF!+AR177+AR185</f>
        <v>#REF!</v>
      </c>
      <c r="AS189" s="580" t="e">
        <f>+AS103+AS104+#REF!+#REF!+#REF!+#REF!+AS134+AS137+#REF!+#REF!+AS177+AS185</f>
        <v>#REF!</v>
      </c>
      <c r="AT189" s="580" t="e">
        <f>+AT103+AT104+#REF!+#REF!+#REF!+#REF!+AT134+AT137+#REF!+#REF!+AT177+AT185</f>
        <v>#REF!</v>
      </c>
      <c r="AU189" s="580" t="e">
        <f>+AU103+AU104+#REF!+#REF!+#REF!+#REF!+AU134+AU137+#REF!+#REF!+AU177+AU185</f>
        <v>#REF!</v>
      </c>
      <c r="AV189" s="580" t="e">
        <f>+AV103+AV104+#REF!+#REF!+#REF!+#REF!+AV134+AV137+#REF!+#REF!+AV177+AV185</f>
        <v>#REF!</v>
      </c>
      <c r="AW189" s="581"/>
      <c r="AX189" s="581"/>
      <c r="AY189" s="582"/>
      <c r="AZ189" s="581"/>
    </row>
    <row r="190" spans="1:52" ht="120" customHeight="1">
      <c r="A190" s="5381" t="s">
        <v>605</v>
      </c>
      <c r="B190" s="5382" t="s">
        <v>606</v>
      </c>
      <c r="C190" s="583" t="s">
        <v>607</v>
      </c>
      <c r="D190" s="583" t="s">
        <v>608</v>
      </c>
      <c r="E190" s="5230" t="s">
        <v>77</v>
      </c>
      <c r="F190" s="5383" t="s">
        <v>78</v>
      </c>
      <c r="G190" s="584" t="s">
        <v>609</v>
      </c>
      <c r="H190" s="585" t="s">
        <v>610</v>
      </c>
      <c r="I190" s="586">
        <v>1500000</v>
      </c>
      <c r="J190" s="587" t="s">
        <v>611</v>
      </c>
      <c r="K190" s="295"/>
      <c r="L190" s="588" t="s">
        <v>82</v>
      </c>
      <c r="M190" s="589" t="s">
        <v>125</v>
      </c>
      <c r="N190" s="589" t="s">
        <v>84</v>
      </c>
      <c r="O190" s="586">
        <f>+I190</f>
        <v>1500000</v>
      </c>
      <c r="P190" s="590">
        <f>SUM(T190:AE190)</f>
        <v>0</v>
      </c>
      <c r="Q190" s="591">
        <f>P190/O190</f>
        <v>0</v>
      </c>
      <c r="R190" s="592">
        <f>+O190-P190</f>
        <v>1500000</v>
      </c>
      <c r="S190" s="593">
        <f>+R190/O190</f>
        <v>1</v>
      </c>
      <c r="T190" s="594"/>
      <c r="U190" s="594"/>
      <c r="V190" s="594"/>
      <c r="W190" s="594"/>
      <c r="X190" s="594"/>
      <c r="Y190" s="594"/>
      <c r="Z190" s="594"/>
      <c r="AA190" s="594"/>
      <c r="AB190" s="594"/>
      <c r="AC190" s="594"/>
      <c r="AD190" s="594"/>
      <c r="AE190" s="594"/>
      <c r="AF190" s="595">
        <v>1</v>
      </c>
      <c r="AG190" s="595">
        <f>SUM(AK190:AV190)</f>
        <v>0</v>
      </c>
      <c r="AH190" s="596">
        <f>+AF190-AG190</f>
        <v>1</v>
      </c>
      <c r="AI190" s="591">
        <f>AG190/AF190</f>
        <v>0</v>
      </c>
      <c r="AJ190" s="591">
        <f>100%-AI190</f>
        <v>1</v>
      </c>
      <c r="AK190" s="597"/>
      <c r="AL190" s="597"/>
      <c r="AM190" s="597"/>
      <c r="AN190" s="597"/>
      <c r="AO190" s="597"/>
      <c r="AP190" s="597"/>
      <c r="AQ190" s="597"/>
      <c r="AR190" s="597"/>
      <c r="AS190" s="597"/>
      <c r="AT190" s="597"/>
      <c r="AU190" s="597"/>
      <c r="AV190" s="597"/>
      <c r="AW190" s="598">
        <v>44576</v>
      </c>
      <c r="AX190" s="599">
        <v>44727</v>
      </c>
      <c r="AY190" s="600" t="s">
        <v>612</v>
      </c>
      <c r="AZ190" s="599" t="s">
        <v>138</v>
      </c>
    </row>
    <row r="191" spans="1:52" ht="135.75" customHeight="1">
      <c r="A191" s="5381"/>
      <c r="B191" s="5382"/>
      <c r="C191" s="601" t="s">
        <v>613</v>
      </c>
      <c r="D191" s="601" t="s">
        <v>614</v>
      </c>
      <c r="E191" s="5230"/>
      <c r="F191" s="5383"/>
      <c r="G191" s="602" t="s">
        <v>615</v>
      </c>
      <c r="H191" s="603" t="s">
        <v>610</v>
      </c>
      <c r="I191" s="604">
        <v>1500000</v>
      </c>
      <c r="J191" s="605" t="s">
        <v>616</v>
      </c>
      <c r="K191" s="66"/>
      <c r="L191" s="602" t="s">
        <v>82</v>
      </c>
      <c r="M191" s="605" t="s">
        <v>125</v>
      </c>
      <c r="N191" s="605" t="s">
        <v>84</v>
      </c>
      <c r="O191" s="586">
        <f>+I191</f>
        <v>1500000</v>
      </c>
      <c r="P191" s="606">
        <f>SUM(T191:AE191)</f>
        <v>0</v>
      </c>
      <c r="Q191" s="607">
        <f>P191/O191</f>
        <v>0</v>
      </c>
      <c r="R191" s="608">
        <f>+O191-P191</f>
        <v>1500000</v>
      </c>
      <c r="S191" s="607">
        <f>100%-Q191</f>
        <v>1</v>
      </c>
      <c r="T191" s="594"/>
      <c r="U191" s="594"/>
      <c r="V191" s="594"/>
      <c r="W191" s="594"/>
      <c r="X191" s="594"/>
      <c r="Y191" s="594"/>
      <c r="Z191" s="594"/>
      <c r="AA191" s="594"/>
      <c r="AB191" s="594"/>
      <c r="AC191" s="594"/>
      <c r="AD191" s="594"/>
      <c r="AE191" s="594"/>
      <c r="AF191" s="609">
        <v>1</v>
      </c>
      <c r="AG191" s="609">
        <f>SUM(AK191:AV191)</f>
        <v>0</v>
      </c>
      <c r="AH191" s="609">
        <f>+AF191-AG191</f>
        <v>1</v>
      </c>
      <c r="AI191" s="607">
        <f>AG191/AF191</f>
        <v>0</v>
      </c>
      <c r="AJ191" s="607">
        <f>100%-AI191</f>
        <v>1</v>
      </c>
      <c r="AK191" s="609"/>
      <c r="AL191" s="609"/>
      <c r="AM191" s="609"/>
      <c r="AN191" s="609"/>
      <c r="AO191" s="609"/>
      <c r="AP191" s="609"/>
      <c r="AQ191" s="609"/>
      <c r="AR191" s="609"/>
      <c r="AS191" s="609"/>
      <c r="AT191" s="609"/>
      <c r="AU191" s="609"/>
      <c r="AV191" s="609"/>
      <c r="AW191" s="610">
        <v>44635</v>
      </c>
      <c r="AX191" s="610">
        <v>44742</v>
      </c>
      <c r="AY191" s="611" t="s">
        <v>612</v>
      </c>
      <c r="AZ191" s="610" t="s">
        <v>138</v>
      </c>
    </row>
    <row r="192" spans="1:52" ht="205.5" customHeight="1">
      <c r="A192" s="5381"/>
      <c r="B192" s="5382"/>
      <c r="C192" s="601" t="s">
        <v>617</v>
      </c>
      <c r="D192" s="601" t="s">
        <v>618</v>
      </c>
      <c r="E192" s="63" t="s">
        <v>619</v>
      </c>
      <c r="F192" s="601" t="s">
        <v>620</v>
      </c>
      <c r="G192" s="602" t="s">
        <v>621</v>
      </c>
      <c r="H192" s="603"/>
      <c r="I192" s="604">
        <v>0</v>
      </c>
      <c r="J192" s="612" t="s">
        <v>622</v>
      </c>
      <c r="K192" s="66"/>
      <c r="L192" s="602" t="s">
        <v>82</v>
      </c>
      <c r="M192" s="605" t="s">
        <v>65</v>
      </c>
      <c r="N192" s="605" t="s">
        <v>188</v>
      </c>
      <c r="O192" s="604">
        <f>+I192</f>
        <v>0</v>
      </c>
      <c r="P192" s="604">
        <f>SUM(T192:AE192)</f>
        <v>0</v>
      </c>
      <c r="Q192" s="613" t="e">
        <f>P192/O192</f>
        <v>#DIV/0!</v>
      </c>
      <c r="R192" s="614">
        <f>+O192-P192</f>
        <v>0</v>
      </c>
      <c r="S192" s="613" t="e">
        <f>+R192/O192</f>
        <v>#DIV/0!</v>
      </c>
      <c r="T192" s="594"/>
      <c r="U192" s="594"/>
      <c r="V192" s="594"/>
      <c r="W192" s="594"/>
      <c r="X192" s="594"/>
      <c r="Y192" s="594"/>
      <c r="Z192" s="594"/>
      <c r="AA192" s="594"/>
      <c r="AB192" s="594"/>
      <c r="AC192" s="594"/>
      <c r="AD192" s="594"/>
      <c r="AE192" s="594"/>
      <c r="AF192" s="615">
        <v>1</v>
      </c>
      <c r="AG192" s="615">
        <f>SUM(AK192:AV192)</f>
        <v>0</v>
      </c>
      <c r="AH192" s="615">
        <f>+AF192-AG192</f>
        <v>1</v>
      </c>
      <c r="AI192" s="613">
        <f>AG192/AF192</f>
        <v>0</v>
      </c>
      <c r="AJ192" s="613">
        <f>100%-AI192</f>
        <v>1</v>
      </c>
      <c r="AK192" s="616"/>
      <c r="AL192" s="616"/>
      <c r="AM192" s="616"/>
      <c r="AN192" s="616"/>
      <c r="AO192" s="616"/>
      <c r="AP192" s="616"/>
      <c r="AQ192" s="616"/>
      <c r="AR192" s="616"/>
      <c r="AS192" s="616"/>
      <c r="AT192" s="616"/>
      <c r="AU192" s="616"/>
      <c r="AV192" s="616"/>
      <c r="AW192" s="610">
        <v>44576</v>
      </c>
      <c r="AX192" s="610">
        <v>44926</v>
      </c>
      <c r="AY192" s="611" t="s">
        <v>623</v>
      </c>
      <c r="AZ192" s="610" t="s">
        <v>138</v>
      </c>
    </row>
    <row r="193" spans="1:52" ht="118.5" customHeight="1">
      <c r="A193" s="5381"/>
      <c r="B193" s="5382"/>
      <c r="C193" s="617" t="s">
        <v>624</v>
      </c>
      <c r="D193" s="617" t="s">
        <v>625</v>
      </c>
      <c r="E193" s="527" t="s">
        <v>77</v>
      </c>
      <c r="F193" s="618" t="s">
        <v>78</v>
      </c>
      <c r="G193" s="618" t="s">
        <v>626</v>
      </c>
      <c r="H193" s="619"/>
      <c r="I193" s="620">
        <v>0</v>
      </c>
      <c r="J193" s="621" t="s">
        <v>627</v>
      </c>
      <c r="K193" s="149"/>
      <c r="L193" s="618" t="s">
        <v>82</v>
      </c>
      <c r="M193" s="622" t="s">
        <v>125</v>
      </c>
      <c r="N193" s="622" t="s">
        <v>84</v>
      </c>
      <c r="O193" s="623">
        <f>+I193</f>
        <v>0</v>
      </c>
      <c r="P193" s="623">
        <f>SUM(T193:AE193)</f>
        <v>0</v>
      </c>
      <c r="Q193" s="624">
        <v>0</v>
      </c>
      <c r="R193" s="625">
        <f>+O193-P193</f>
        <v>0</v>
      </c>
      <c r="S193" s="624">
        <v>0</v>
      </c>
      <c r="T193" s="626"/>
      <c r="U193" s="626"/>
      <c r="V193" s="626"/>
      <c r="W193" s="626"/>
      <c r="X193" s="626"/>
      <c r="Y193" s="626"/>
      <c r="Z193" s="626"/>
      <c r="AA193" s="626"/>
      <c r="AB193" s="626"/>
      <c r="AC193" s="626"/>
      <c r="AD193" s="626"/>
      <c r="AE193" s="626"/>
      <c r="AF193" s="627">
        <v>10</v>
      </c>
      <c r="AG193" s="627">
        <f>SUM(AK193:AV193)</f>
        <v>0</v>
      </c>
      <c r="AH193" s="627">
        <f>+AF193-AG193</f>
        <v>10</v>
      </c>
      <c r="AI193" s="624">
        <f>AG193/AF193</f>
        <v>0</v>
      </c>
      <c r="AJ193" s="624">
        <f>100%-AI193</f>
        <v>1</v>
      </c>
      <c r="AK193" s="628"/>
      <c r="AL193" s="628"/>
      <c r="AM193" s="628"/>
      <c r="AN193" s="628"/>
      <c r="AO193" s="628"/>
      <c r="AP193" s="628"/>
      <c r="AQ193" s="628"/>
      <c r="AR193" s="628"/>
      <c r="AS193" s="628"/>
      <c r="AT193" s="628"/>
      <c r="AU193" s="628"/>
      <c r="AV193" s="628"/>
      <c r="AW193" s="629">
        <v>44576</v>
      </c>
      <c r="AX193" s="630">
        <v>44865</v>
      </c>
      <c r="AY193" s="631" t="s">
        <v>628</v>
      </c>
      <c r="AZ193" s="630" t="s">
        <v>138</v>
      </c>
    </row>
    <row r="194" spans="1:52" ht="15" customHeight="1">
      <c r="A194" s="5381"/>
      <c r="B194" s="5382"/>
      <c r="C194" s="5384" t="s">
        <v>629</v>
      </c>
      <c r="D194" s="5384"/>
      <c r="E194" s="5384"/>
      <c r="F194" s="5384"/>
      <c r="G194" s="5384"/>
      <c r="H194" s="5384"/>
      <c r="I194" s="5384"/>
      <c r="J194" s="5384"/>
      <c r="K194" s="5384"/>
      <c r="L194" s="5384"/>
      <c r="M194" s="5384"/>
      <c r="N194" s="632"/>
      <c r="O194" s="633">
        <f>SUM(O190:O193)</f>
        <v>3000000</v>
      </c>
      <c r="P194" s="634">
        <f>SUM(P190:P193)</f>
        <v>0</v>
      </c>
      <c r="Q194" s="635">
        <f>+P194/O194</f>
        <v>0</v>
      </c>
      <c r="R194" s="636">
        <f>SUM(R190:R193)</f>
        <v>3000000</v>
      </c>
      <c r="S194" s="637">
        <f>+R194/O194</f>
        <v>1</v>
      </c>
      <c r="T194" s="638">
        <f t="shared" ref="T194:AG194" si="25">SUM(T190:T193)</f>
        <v>0</v>
      </c>
      <c r="U194" s="639">
        <f t="shared" si="25"/>
        <v>0</v>
      </c>
      <c r="V194" s="640">
        <f t="shared" si="25"/>
        <v>0</v>
      </c>
      <c r="W194" s="639">
        <f t="shared" si="25"/>
        <v>0</v>
      </c>
      <c r="X194" s="639">
        <f t="shared" si="25"/>
        <v>0</v>
      </c>
      <c r="Y194" s="639">
        <f t="shared" si="25"/>
        <v>0</v>
      </c>
      <c r="Z194" s="639">
        <f t="shared" si="25"/>
        <v>0</v>
      </c>
      <c r="AA194" s="639">
        <f t="shared" si="25"/>
        <v>0</v>
      </c>
      <c r="AB194" s="639">
        <f t="shared" si="25"/>
        <v>0</v>
      </c>
      <c r="AC194" s="639">
        <f t="shared" si="25"/>
        <v>0</v>
      </c>
      <c r="AD194" s="639">
        <f t="shared" si="25"/>
        <v>0</v>
      </c>
      <c r="AE194" s="639">
        <f t="shared" si="25"/>
        <v>0</v>
      </c>
      <c r="AF194" s="641">
        <f t="shared" si="25"/>
        <v>13</v>
      </c>
      <c r="AG194" s="642">
        <f t="shared" si="25"/>
        <v>0</v>
      </c>
      <c r="AH194" s="642">
        <f>+AF194-AG194</f>
        <v>13</v>
      </c>
      <c r="AI194" s="635">
        <f>+AG194/AF194</f>
        <v>0</v>
      </c>
      <c r="AJ194" s="637">
        <f>SUM(AJ190:AJ193)/5</f>
        <v>0.8</v>
      </c>
      <c r="AK194" s="643">
        <f t="shared" ref="AK194:AV194" si="26">SUM(AK190:AK193)</f>
        <v>0</v>
      </c>
      <c r="AL194" s="643">
        <f t="shared" si="26"/>
        <v>0</v>
      </c>
      <c r="AM194" s="643">
        <f t="shared" si="26"/>
        <v>0</v>
      </c>
      <c r="AN194" s="643">
        <f t="shared" si="26"/>
        <v>0</v>
      </c>
      <c r="AO194" s="643">
        <f t="shared" si="26"/>
        <v>0</v>
      </c>
      <c r="AP194" s="643">
        <f t="shared" si="26"/>
        <v>0</v>
      </c>
      <c r="AQ194" s="643">
        <f t="shared" si="26"/>
        <v>0</v>
      </c>
      <c r="AR194" s="643">
        <f t="shared" si="26"/>
        <v>0</v>
      </c>
      <c r="AS194" s="643">
        <f t="shared" si="26"/>
        <v>0</v>
      </c>
      <c r="AT194" s="643">
        <f t="shared" si="26"/>
        <v>0</v>
      </c>
      <c r="AU194" s="643">
        <f t="shared" si="26"/>
        <v>0</v>
      </c>
      <c r="AV194" s="643">
        <f t="shared" si="26"/>
        <v>0</v>
      </c>
      <c r="AW194" s="644"/>
      <c r="AX194" s="645"/>
      <c r="AY194" s="646"/>
      <c r="AZ194" s="645"/>
    </row>
    <row r="195" spans="1:52" ht="27" customHeight="1">
      <c r="A195" s="647" t="s">
        <v>630</v>
      </c>
      <c r="B195" s="648"/>
      <c r="C195" s="648"/>
      <c r="D195" s="648"/>
      <c r="E195" s="649"/>
      <c r="F195" s="648"/>
      <c r="G195" s="650"/>
      <c r="H195" s="651"/>
      <c r="I195" s="652"/>
      <c r="J195" s="653"/>
      <c r="K195" s="654"/>
      <c r="L195" s="650"/>
      <c r="M195" s="655"/>
      <c r="N195" s="655"/>
      <c r="O195" s="656">
        <f>+O8+O17+O36+O89+O96+O189+O194</f>
        <v>2136176000</v>
      </c>
      <c r="P195" s="656" t="e">
        <f>+P8+P17+P36+P89+P96+P189+P194</f>
        <v>#REF!</v>
      </c>
      <c r="Q195" s="657" t="e">
        <f>+P195/O195</f>
        <v>#REF!</v>
      </c>
      <c r="R195" s="658" t="e">
        <f>+R8+R17+R36+R89+R96+R189+R194</f>
        <v>#REF!</v>
      </c>
      <c r="S195" s="657" t="e">
        <f>+R195/O195</f>
        <v>#REF!</v>
      </c>
      <c r="T195" s="658" t="e">
        <f t="shared" ref="T195:AH195" si="27">+T8+T17+T36+T89+T96+T189+T194</f>
        <v>#REF!</v>
      </c>
      <c r="U195" s="658" t="e">
        <f t="shared" si="27"/>
        <v>#REF!</v>
      </c>
      <c r="V195" s="658" t="e">
        <f t="shared" si="27"/>
        <v>#REF!</v>
      </c>
      <c r="W195" s="658" t="e">
        <f t="shared" si="27"/>
        <v>#REF!</v>
      </c>
      <c r="X195" s="658" t="e">
        <f t="shared" si="27"/>
        <v>#REF!</v>
      </c>
      <c r="Y195" s="658" t="e">
        <f t="shared" si="27"/>
        <v>#REF!</v>
      </c>
      <c r="Z195" s="658" t="e">
        <f t="shared" si="27"/>
        <v>#REF!</v>
      </c>
      <c r="AA195" s="658" t="e">
        <f t="shared" si="27"/>
        <v>#REF!</v>
      </c>
      <c r="AB195" s="658" t="e">
        <f t="shared" si="27"/>
        <v>#REF!</v>
      </c>
      <c r="AC195" s="658" t="e">
        <f t="shared" si="27"/>
        <v>#REF!</v>
      </c>
      <c r="AD195" s="658" t="e">
        <f t="shared" si="27"/>
        <v>#REF!</v>
      </c>
      <c r="AE195" s="658" t="e">
        <f t="shared" si="27"/>
        <v>#REF!</v>
      </c>
      <c r="AF195" s="659">
        <f t="shared" si="27"/>
        <v>3815</v>
      </c>
      <c r="AG195" s="659" t="e">
        <f t="shared" si="27"/>
        <v>#REF!</v>
      </c>
      <c r="AH195" s="659" t="e">
        <f t="shared" si="27"/>
        <v>#VALUE!</v>
      </c>
      <c r="AI195" s="660"/>
      <c r="AJ195" s="660"/>
      <c r="AK195" s="661"/>
      <c r="AL195" s="661"/>
      <c r="AM195" s="661"/>
      <c r="AN195" s="661"/>
      <c r="AO195" s="661"/>
      <c r="AP195" s="661"/>
      <c r="AQ195" s="661"/>
      <c r="AR195" s="661"/>
      <c r="AS195" s="661"/>
      <c r="AT195" s="661"/>
      <c r="AU195" s="661"/>
      <c r="AV195" s="661"/>
      <c r="AW195" s="662"/>
      <c r="AX195" s="663"/>
      <c r="AY195" s="664"/>
      <c r="AZ195" s="663"/>
    </row>
    <row r="196" spans="1:52" ht="29.25" customHeight="1"/>
    <row r="197" spans="1:52" ht="15" customHeight="1"/>
    <row r="198" spans="1:52">
      <c r="A198" s="1" t="s">
        <v>631</v>
      </c>
    </row>
    <row r="203" spans="1:52">
      <c r="F203" s="665"/>
    </row>
    <row r="207" spans="1:52">
      <c r="G207" s="9"/>
      <c r="H207" s="9"/>
      <c r="I207" s="666"/>
    </row>
  </sheetData>
  <mergeCells count="1382">
    <mergeCell ref="AR185:AR188"/>
    <mergeCell ref="AS185:AS188"/>
    <mergeCell ref="AT185:AT188"/>
    <mergeCell ref="AU185:AU188"/>
    <mergeCell ref="AV185:AV188"/>
    <mergeCell ref="AW185:AW188"/>
    <mergeCell ref="AX185:AX188"/>
    <mergeCell ref="AY185:AY188"/>
    <mergeCell ref="AZ185:AZ188"/>
    <mergeCell ref="B189:M189"/>
    <mergeCell ref="A190:A194"/>
    <mergeCell ref="B190:B194"/>
    <mergeCell ref="E190:E191"/>
    <mergeCell ref="F190:F191"/>
    <mergeCell ref="C194:M194"/>
    <mergeCell ref="AX177:AX183"/>
    <mergeCell ref="AY177:AY183"/>
    <mergeCell ref="AZ177:AZ183"/>
    <mergeCell ref="B184:N184"/>
    <mergeCell ref="B185:B188"/>
    <mergeCell ref="C185:C188"/>
    <mergeCell ref="D185:D188"/>
    <mergeCell ref="E185:E188"/>
    <mergeCell ref="F185:F188"/>
    <mergeCell ref="G185:G188"/>
    <mergeCell ref="J185:J188"/>
    <mergeCell ref="K185:K188"/>
    <mergeCell ref="L185:L188"/>
    <mergeCell ref="M185:M188"/>
    <mergeCell ref="N185:N188"/>
    <mergeCell ref="O185:O188"/>
    <mergeCell ref="P185:P188"/>
    <mergeCell ref="Q185:Q188"/>
    <mergeCell ref="R185:R188"/>
    <mergeCell ref="S185:S188"/>
    <mergeCell ref="AF185:AF188"/>
    <mergeCell ref="AG185:AG188"/>
    <mergeCell ref="AH185:AH188"/>
    <mergeCell ref="AI185:AI188"/>
    <mergeCell ref="AJ185:AJ188"/>
    <mergeCell ref="AK185:AK188"/>
    <mergeCell ref="AL185:AL188"/>
    <mergeCell ref="AM185:AM188"/>
    <mergeCell ref="AN185:AN188"/>
    <mergeCell ref="AO185:AO188"/>
    <mergeCell ref="AP185:AP188"/>
    <mergeCell ref="AQ185:AQ188"/>
    <mergeCell ref="AG177:AG183"/>
    <mergeCell ref="AH177:AH183"/>
    <mergeCell ref="AI177:AI183"/>
    <mergeCell ref="AJ177:AJ183"/>
    <mergeCell ref="AK177:AK183"/>
    <mergeCell ref="AL177:AL183"/>
    <mergeCell ref="AM177:AM183"/>
    <mergeCell ref="AN177:AN183"/>
    <mergeCell ref="AO177:AO183"/>
    <mergeCell ref="AP177:AP183"/>
    <mergeCell ref="AQ177:AQ183"/>
    <mergeCell ref="AR177:AR183"/>
    <mergeCell ref="AS177:AS183"/>
    <mergeCell ref="AT177:AT183"/>
    <mergeCell ref="AU177:AU183"/>
    <mergeCell ref="AV177:AV183"/>
    <mergeCell ref="AW177:AW183"/>
    <mergeCell ref="B177:B183"/>
    <mergeCell ref="C177:C183"/>
    <mergeCell ref="D177:D183"/>
    <mergeCell ref="E177:E183"/>
    <mergeCell ref="F177:F183"/>
    <mergeCell ref="G177:G183"/>
    <mergeCell ref="J177:J183"/>
    <mergeCell ref="K177:K183"/>
    <mergeCell ref="L177:L183"/>
    <mergeCell ref="M177:M183"/>
    <mergeCell ref="N177:N183"/>
    <mergeCell ref="O177:O183"/>
    <mergeCell ref="P177:P183"/>
    <mergeCell ref="Q177:Q183"/>
    <mergeCell ref="R177:R183"/>
    <mergeCell ref="S177:S183"/>
    <mergeCell ref="AF177:AF183"/>
    <mergeCell ref="AY169:AY171"/>
    <mergeCell ref="AZ169:AZ171"/>
    <mergeCell ref="C172:C176"/>
    <mergeCell ref="D172:D176"/>
    <mergeCell ref="G172:G176"/>
    <mergeCell ref="J172:J176"/>
    <mergeCell ref="K172:K176"/>
    <mergeCell ref="L172:L176"/>
    <mergeCell ref="M172:M176"/>
    <mergeCell ref="N172:N176"/>
    <mergeCell ref="O172:O176"/>
    <mergeCell ref="Q172:Q176"/>
    <mergeCell ref="R172:R176"/>
    <mergeCell ref="S172:S176"/>
    <mergeCell ref="AF172:AF176"/>
    <mergeCell ref="AW172:AW176"/>
    <mergeCell ref="AX172:AX176"/>
    <mergeCell ref="AY172:AY176"/>
    <mergeCell ref="AZ172:AZ176"/>
    <mergeCell ref="AH169:AH171"/>
    <mergeCell ref="AI169:AI171"/>
    <mergeCell ref="AJ169:AJ171"/>
    <mergeCell ref="AK169:AK171"/>
    <mergeCell ref="AL169:AL171"/>
    <mergeCell ref="AM169:AM171"/>
    <mergeCell ref="AN169:AN171"/>
    <mergeCell ref="AO169:AO171"/>
    <mergeCell ref="AP169:AP171"/>
    <mergeCell ref="AQ169:AQ171"/>
    <mergeCell ref="AR169:AR171"/>
    <mergeCell ref="AS169:AS171"/>
    <mergeCell ref="AT169:AT171"/>
    <mergeCell ref="AN161:AN165"/>
    <mergeCell ref="AO161:AO165"/>
    <mergeCell ref="AP161:AP165"/>
    <mergeCell ref="AQ161:AQ165"/>
    <mergeCell ref="AR161:AR165"/>
    <mergeCell ref="AU169:AU171"/>
    <mergeCell ref="AV169:AV171"/>
    <mergeCell ref="AW169:AW171"/>
    <mergeCell ref="AX169:AX171"/>
    <mergeCell ref="C169:C171"/>
    <mergeCell ref="D169:D171"/>
    <mergeCell ref="E169:E176"/>
    <mergeCell ref="F169:F176"/>
    <mergeCell ref="G169:G171"/>
    <mergeCell ref="J169:J171"/>
    <mergeCell ref="K169:K171"/>
    <mergeCell ref="L169:L171"/>
    <mergeCell ref="M169:M171"/>
    <mergeCell ref="N169:N171"/>
    <mergeCell ref="O169:O171"/>
    <mergeCell ref="P169:P171"/>
    <mergeCell ref="Q169:Q171"/>
    <mergeCell ref="R169:R171"/>
    <mergeCell ref="S169:S171"/>
    <mergeCell ref="AF169:AF171"/>
    <mergeCell ref="AG169:AG171"/>
    <mergeCell ref="AT156:AT159"/>
    <mergeCell ref="AU156:AU159"/>
    <mergeCell ref="AV156:AV159"/>
    <mergeCell ref="AW156:AW159"/>
    <mergeCell ref="AX156:AX159"/>
    <mergeCell ref="AX161:AX165"/>
    <mergeCell ref="AY161:AY165"/>
    <mergeCell ref="AZ161:AZ165"/>
    <mergeCell ref="C166:C168"/>
    <mergeCell ref="D166:D168"/>
    <mergeCell ref="G166:G168"/>
    <mergeCell ref="J166:J168"/>
    <mergeCell ref="K166:K168"/>
    <mergeCell ref="L166:L168"/>
    <mergeCell ref="M166:M168"/>
    <mergeCell ref="N166:N168"/>
    <mergeCell ref="O166:O168"/>
    <mergeCell ref="Q166:Q168"/>
    <mergeCell ref="R166:R168"/>
    <mergeCell ref="S166:S168"/>
    <mergeCell ref="AF166:AF168"/>
    <mergeCell ref="AW166:AW168"/>
    <mergeCell ref="AX166:AX168"/>
    <mergeCell ref="AY166:AY168"/>
    <mergeCell ref="AZ166:AZ168"/>
    <mergeCell ref="AG161:AG165"/>
    <mergeCell ref="AH161:AH165"/>
    <mergeCell ref="AI161:AI165"/>
    <mergeCell ref="AJ161:AJ165"/>
    <mergeCell ref="AK161:AK165"/>
    <mergeCell ref="AL161:AL165"/>
    <mergeCell ref="AM161:AM165"/>
    <mergeCell ref="AY156:AY159"/>
    <mergeCell ref="AZ156:AZ159"/>
    <mergeCell ref="G160:N160"/>
    <mergeCell ref="B161:B171"/>
    <mergeCell ref="C161:C165"/>
    <mergeCell ref="D161:D165"/>
    <mergeCell ref="E161:E168"/>
    <mergeCell ref="F161:F168"/>
    <mergeCell ref="G161:G165"/>
    <mergeCell ref="J161:J165"/>
    <mergeCell ref="K161:K165"/>
    <mergeCell ref="L161:L165"/>
    <mergeCell ref="M161:M165"/>
    <mergeCell ref="N161:N165"/>
    <mergeCell ref="O161:O165"/>
    <mergeCell ref="P161:P165"/>
    <mergeCell ref="Q161:Q165"/>
    <mergeCell ref="R161:R165"/>
    <mergeCell ref="S161:S165"/>
    <mergeCell ref="AF161:AF165"/>
    <mergeCell ref="AS161:AS165"/>
    <mergeCell ref="AT161:AT165"/>
    <mergeCell ref="AU161:AU165"/>
    <mergeCell ref="AV161:AV165"/>
    <mergeCell ref="AW161:AW165"/>
    <mergeCell ref="AM156:AM159"/>
    <mergeCell ref="AN156:AN159"/>
    <mergeCell ref="AO156:AO159"/>
    <mergeCell ref="AP156:AP159"/>
    <mergeCell ref="AQ156:AQ159"/>
    <mergeCell ref="AR156:AR159"/>
    <mergeCell ref="AS156:AS159"/>
    <mergeCell ref="AQ151:AQ155"/>
    <mergeCell ref="AR151:AR155"/>
    <mergeCell ref="AS151:AS155"/>
    <mergeCell ref="AT151:AT155"/>
    <mergeCell ref="AU151:AU155"/>
    <mergeCell ref="AV151:AV155"/>
    <mergeCell ref="AW151:AW155"/>
    <mergeCell ref="AX151:AX155"/>
    <mergeCell ref="AY151:AY155"/>
    <mergeCell ref="AZ151:AZ155"/>
    <mergeCell ref="C156:C159"/>
    <mergeCell ref="D156:D159"/>
    <mergeCell ref="E156:E159"/>
    <mergeCell ref="F156:F159"/>
    <mergeCell ref="G156:G159"/>
    <mergeCell ref="J156:J159"/>
    <mergeCell ref="K156:K159"/>
    <mergeCell ref="L156:L159"/>
    <mergeCell ref="M156:M159"/>
    <mergeCell ref="N156:N159"/>
    <mergeCell ref="O156:O159"/>
    <mergeCell ref="P156:P159"/>
    <mergeCell ref="Q156:Q159"/>
    <mergeCell ref="R156:R159"/>
    <mergeCell ref="S156:S159"/>
    <mergeCell ref="AF156:AF159"/>
    <mergeCell ref="AG156:AG159"/>
    <mergeCell ref="AH156:AH159"/>
    <mergeCell ref="AI156:AI159"/>
    <mergeCell ref="AJ156:AJ159"/>
    <mergeCell ref="AK156:AK159"/>
    <mergeCell ref="AL156:AL159"/>
    <mergeCell ref="AU148:AU150"/>
    <mergeCell ref="AV148:AV150"/>
    <mergeCell ref="AW148:AW150"/>
    <mergeCell ref="AX148:AX150"/>
    <mergeCell ref="AY148:AY150"/>
    <mergeCell ref="AZ148:AZ150"/>
    <mergeCell ref="C151:C155"/>
    <mergeCell ref="D151:D155"/>
    <mergeCell ref="E151:E155"/>
    <mergeCell ref="F151:F155"/>
    <mergeCell ref="G151:G155"/>
    <mergeCell ref="J151:J155"/>
    <mergeCell ref="K151:K155"/>
    <mergeCell ref="L151:L155"/>
    <mergeCell ref="M151:M155"/>
    <mergeCell ref="N151:N155"/>
    <mergeCell ref="O151:O155"/>
    <mergeCell ref="P151:P155"/>
    <mergeCell ref="Q151:Q155"/>
    <mergeCell ref="R151:R155"/>
    <mergeCell ref="S151:S155"/>
    <mergeCell ref="AF151:AF155"/>
    <mergeCell ref="AG151:AG155"/>
    <mergeCell ref="AH151:AH155"/>
    <mergeCell ref="AI151:AI155"/>
    <mergeCell ref="AJ151:AJ155"/>
    <mergeCell ref="AK151:AK155"/>
    <mergeCell ref="AL151:AL155"/>
    <mergeCell ref="AM151:AM155"/>
    <mergeCell ref="AN151:AN155"/>
    <mergeCell ref="AO151:AO155"/>
    <mergeCell ref="AP151:AP155"/>
    <mergeCell ref="AZ144:AZ147"/>
    <mergeCell ref="B148:B160"/>
    <mergeCell ref="C148:C150"/>
    <mergeCell ref="D148:D150"/>
    <mergeCell ref="E148:E150"/>
    <mergeCell ref="F148:F150"/>
    <mergeCell ref="G148:G150"/>
    <mergeCell ref="J148:J150"/>
    <mergeCell ref="K148:K150"/>
    <mergeCell ref="L148:L150"/>
    <mergeCell ref="M148:M150"/>
    <mergeCell ref="N148:N150"/>
    <mergeCell ref="O148:O150"/>
    <mergeCell ref="P148:P150"/>
    <mergeCell ref="Q148:Q150"/>
    <mergeCell ref="R148:R150"/>
    <mergeCell ref="S148:S150"/>
    <mergeCell ref="AF148:AF150"/>
    <mergeCell ref="AG148:AG150"/>
    <mergeCell ref="AH148:AH150"/>
    <mergeCell ref="AI148:AI150"/>
    <mergeCell ref="AJ148:AJ150"/>
    <mergeCell ref="AK148:AK150"/>
    <mergeCell ref="AL148:AL150"/>
    <mergeCell ref="AM148:AM150"/>
    <mergeCell ref="AN148:AN150"/>
    <mergeCell ref="AO148:AO150"/>
    <mergeCell ref="AP148:AP150"/>
    <mergeCell ref="AQ148:AQ150"/>
    <mergeCell ref="AR148:AR150"/>
    <mergeCell ref="AS148:AS150"/>
    <mergeCell ref="AT148:AT150"/>
    <mergeCell ref="AI144:AI147"/>
    <mergeCell ref="AJ144:AJ147"/>
    <mergeCell ref="AK144:AK147"/>
    <mergeCell ref="AL144:AL147"/>
    <mergeCell ref="AM144:AM147"/>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M141:AM143"/>
    <mergeCell ref="AN141:AN143"/>
    <mergeCell ref="AO141:AO143"/>
    <mergeCell ref="AP141:AP143"/>
    <mergeCell ref="AQ141:AQ143"/>
    <mergeCell ref="AR141:AR143"/>
    <mergeCell ref="AS141:AS143"/>
    <mergeCell ref="AT141:AT143"/>
    <mergeCell ref="AU141:AU143"/>
    <mergeCell ref="AV141:AV143"/>
    <mergeCell ref="AW141:AW143"/>
    <mergeCell ref="AX141:AX143"/>
    <mergeCell ref="AY141:AY143"/>
    <mergeCell ref="AZ141:AZ143"/>
    <mergeCell ref="C144:C147"/>
    <mergeCell ref="D144:D147"/>
    <mergeCell ref="E144:E147"/>
    <mergeCell ref="F144:F147"/>
    <mergeCell ref="G144:G147"/>
    <mergeCell ref="J144:J147"/>
    <mergeCell ref="K144:K147"/>
    <mergeCell ref="L144:L147"/>
    <mergeCell ref="M144:M147"/>
    <mergeCell ref="N144:N147"/>
    <mergeCell ref="O144:O147"/>
    <mergeCell ref="P144:P147"/>
    <mergeCell ref="Q144:Q147"/>
    <mergeCell ref="R144:R147"/>
    <mergeCell ref="S144:S147"/>
    <mergeCell ref="AF144:AF147"/>
    <mergeCell ref="AG144:AG147"/>
    <mergeCell ref="AH144:AH147"/>
    <mergeCell ref="AQ138:AQ140"/>
    <mergeCell ref="AR138:AR140"/>
    <mergeCell ref="AS138:AS140"/>
    <mergeCell ref="AT138:AT140"/>
    <mergeCell ref="AU138:AU140"/>
    <mergeCell ref="AV138:AV140"/>
    <mergeCell ref="AW138:AW140"/>
    <mergeCell ref="AX138:AX140"/>
    <mergeCell ref="AY138:AY140"/>
    <mergeCell ref="AZ138:AZ140"/>
    <mergeCell ref="C141:C143"/>
    <mergeCell ref="D141:D143"/>
    <mergeCell ref="E141:E143"/>
    <mergeCell ref="F141:F143"/>
    <mergeCell ref="G141:G143"/>
    <mergeCell ref="J141:J143"/>
    <mergeCell ref="K141:K143"/>
    <mergeCell ref="L141:L143"/>
    <mergeCell ref="M141:M143"/>
    <mergeCell ref="N141:N143"/>
    <mergeCell ref="O141:O143"/>
    <mergeCell ref="P141:P143"/>
    <mergeCell ref="Q141:Q143"/>
    <mergeCell ref="R141:R143"/>
    <mergeCell ref="S141:S143"/>
    <mergeCell ref="AF141:AF143"/>
    <mergeCell ref="AG141:AG143"/>
    <mergeCell ref="AH141:AH143"/>
    <mergeCell ref="AI141:AI143"/>
    <mergeCell ref="AJ141:AJ143"/>
    <mergeCell ref="AK141:AK143"/>
    <mergeCell ref="AL141:AL143"/>
    <mergeCell ref="AV134:AV136"/>
    <mergeCell ref="AW134:AW136"/>
    <mergeCell ref="AX134:AX136"/>
    <mergeCell ref="AY134:AY136"/>
    <mergeCell ref="AZ134:AZ136"/>
    <mergeCell ref="B138:B147"/>
    <mergeCell ref="C138:C140"/>
    <mergeCell ref="D138:D140"/>
    <mergeCell ref="E138:E140"/>
    <mergeCell ref="F138:F140"/>
    <mergeCell ref="G138:G140"/>
    <mergeCell ref="J138:J140"/>
    <mergeCell ref="K138:K140"/>
    <mergeCell ref="L138:L140"/>
    <mergeCell ref="M138:M140"/>
    <mergeCell ref="N138:N140"/>
    <mergeCell ref="O138:O140"/>
    <mergeCell ref="P138:P140"/>
    <mergeCell ref="Q138:Q140"/>
    <mergeCell ref="R138:R140"/>
    <mergeCell ref="S138:S140"/>
    <mergeCell ref="AF138:AF140"/>
    <mergeCell ref="AG138:AG140"/>
    <mergeCell ref="AH138:AH140"/>
    <mergeCell ref="AI138:AI140"/>
    <mergeCell ref="AJ138:AJ140"/>
    <mergeCell ref="AK138:AK140"/>
    <mergeCell ref="AL138:AL140"/>
    <mergeCell ref="AM138:AM140"/>
    <mergeCell ref="AN138:AN140"/>
    <mergeCell ref="AO138:AO140"/>
    <mergeCell ref="AP138:AP140"/>
    <mergeCell ref="S134:S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AU134:AU136"/>
    <mergeCell ref="AJ128:AJ133"/>
    <mergeCell ref="AK128:AK133"/>
    <mergeCell ref="AL128:AL133"/>
    <mergeCell ref="AM128:AM133"/>
    <mergeCell ref="AN128:AN133"/>
    <mergeCell ref="AO128:AO133"/>
    <mergeCell ref="AP128:AP133"/>
    <mergeCell ref="AQ128:AQ133"/>
    <mergeCell ref="AR128:AR133"/>
    <mergeCell ref="AS128:AS133"/>
    <mergeCell ref="AT128:AT133"/>
    <mergeCell ref="AU128:AU133"/>
    <mergeCell ref="AV128:AV133"/>
    <mergeCell ref="AW128:AW133"/>
    <mergeCell ref="AX128:AX133"/>
    <mergeCell ref="AY128:AY133"/>
    <mergeCell ref="AZ128:AZ133"/>
    <mergeCell ref="AP122:AP126"/>
    <mergeCell ref="AQ122:AQ126"/>
    <mergeCell ref="AR122:AR126"/>
    <mergeCell ref="AS122:AS126"/>
    <mergeCell ref="AT122:AT126"/>
    <mergeCell ref="AU122:AU126"/>
    <mergeCell ref="AV122:AV126"/>
    <mergeCell ref="AW122:AW126"/>
    <mergeCell ref="AX122:AX126"/>
    <mergeCell ref="AY122:AY126"/>
    <mergeCell ref="AZ122:AZ126"/>
    <mergeCell ref="B127:N127"/>
    <mergeCell ref="B128:B133"/>
    <mergeCell ref="C128:C133"/>
    <mergeCell ref="D128:D133"/>
    <mergeCell ref="E128:E133"/>
    <mergeCell ref="F128:F133"/>
    <mergeCell ref="G128:G133"/>
    <mergeCell ref="J128:J133"/>
    <mergeCell ref="K128:K133"/>
    <mergeCell ref="L128:L133"/>
    <mergeCell ref="M128:M133"/>
    <mergeCell ref="N128:N133"/>
    <mergeCell ref="O128:O133"/>
    <mergeCell ref="P128:P133"/>
    <mergeCell ref="Q128:Q133"/>
    <mergeCell ref="R128:R133"/>
    <mergeCell ref="S128:S133"/>
    <mergeCell ref="AF128:AF133"/>
    <mergeCell ref="AG128:AG133"/>
    <mergeCell ref="AH128:AH133"/>
    <mergeCell ref="AI128:AI133"/>
    <mergeCell ref="AU117:AU120"/>
    <mergeCell ref="AV117:AV120"/>
    <mergeCell ref="AW117:AW120"/>
    <mergeCell ref="AX117:AX120"/>
    <mergeCell ref="AY117:AY120"/>
    <mergeCell ref="AZ117:AZ120"/>
    <mergeCell ref="B122:B126"/>
    <mergeCell ref="C122:C126"/>
    <mergeCell ref="D122:D126"/>
    <mergeCell ref="E122:E126"/>
    <mergeCell ref="F122:F126"/>
    <mergeCell ref="G122:G126"/>
    <mergeCell ref="J122:J126"/>
    <mergeCell ref="K122:K126"/>
    <mergeCell ref="L122:L126"/>
    <mergeCell ref="M122:M126"/>
    <mergeCell ref="N122:N126"/>
    <mergeCell ref="O122:O126"/>
    <mergeCell ref="P122:P126"/>
    <mergeCell ref="Q122:Q126"/>
    <mergeCell ref="R122:R126"/>
    <mergeCell ref="S122:S126"/>
    <mergeCell ref="AF122:AF126"/>
    <mergeCell ref="AG122:AG126"/>
    <mergeCell ref="AH122:AH126"/>
    <mergeCell ref="AI122:AI126"/>
    <mergeCell ref="AJ122:AJ126"/>
    <mergeCell ref="AK122:AK126"/>
    <mergeCell ref="AL122:AL126"/>
    <mergeCell ref="AM122:AM126"/>
    <mergeCell ref="AN122:AN126"/>
    <mergeCell ref="AO122:AO126"/>
    <mergeCell ref="AX112:AX116"/>
    <mergeCell ref="AY112:AY116"/>
    <mergeCell ref="AZ112:AZ116"/>
    <mergeCell ref="C117:C121"/>
    <mergeCell ref="D117:D120"/>
    <mergeCell ref="E117:E121"/>
    <mergeCell ref="F117:F121"/>
    <mergeCell ref="G117:G120"/>
    <mergeCell ref="J117:J120"/>
    <mergeCell ref="K117:K120"/>
    <mergeCell ref="L117:L120"/>
    <mergeCell ref="M117:M120"/>
    <mergeCell ref="N117:N120"/>
    <mergeCell ref="O117:O120"/>
    <mergeCell ref="Q117:Q120"/>
    <mergeCell ref="R117:R120"/>
    <mergeCell ref="S117:S120"/>
    <mergeCell ref="AF117:AF120"/>
    <mergeCell ref="AG117:AG120"/>
    <mergeCell ref="AH117:AH120"/>
    <mergeCell ref="AI117:AI120"/>
    <mergeCell ref="AJ117:AJ120"/>
    <mergeCell ref="AK117:AK120"/>
    <mergeCell ref="AL117:AL120"/>
    <mergeCell ref="AM117:AM120"/>
    <mergeCell ref="AN117:AN120"/>
    <mergeCell ref="AO117:AO120"/>
    <mergeCell ref="AP117:AP120"/>
    <mergeCell ref="AQ117:AQ120"/>
    <mergeCell ref="AR117:AR120"/>
    <mergeCell ref="AS117:AS120"/>
    <mergeCell ref="AT117:AT120"/>
    <mergeCell ref="AG112:AG116"/>
    <mergeCell ref="AH112:AH116"/>
    <mergeCell ref="AI112:AI116"/>
    <mergeCell ref="AJ112:AJ116"/>
    <mergeCell ref="AK112:AK116"/>
    <mergeCell ref="AL112:AL116"/>
    <mergeCell ref="AM112:AM116"/>
    <mergeCell ref="AN112:AN116"/>
    <mergeCell ref="AO112:AO116"/>
    <mergeCell ref="AP112:AP116"/>
    <mergeCell ref="AQ112:AQ116"/>
    <mergeCell ref="AR112:AR116"/>
    <mergeCell ref="AS112:AS116"/>
    <mergeCell ref="AT112:AT116"/>
    <mergeCell ref="AU112:AU116"/>
    <mergeCell ref="AV112:AV116"/>
    <mergeCell ref="AW112:AW116"/>
    <mergeCell ref="AL108:AL111"/>
    <mergeCell ref="AM108:AM111"/>
    <mergeCell ref="AN108:AN111"/>
    <mergeCell ref="AO108:AO111"/>
    <mergeCell ref="AP108:AP111"/>
    <mergeCell ref="AQ108:AQ111"/>
    <mergeCell ref="AR108:AR111"/>
    <mergeCell ref="AS108:AS111"/>
    <mergeCell ref="AT108:AT111"/>
    <mergeCell ref="AU108:AU111"/>
    <mergeCell ref="AV108:AV111"/>
    <mergeCell ref="AW108:AW111"/>
    <mergeCell ref="AX108:AX111"/>
    <mergeCell ref="AY108:AY111"/>
    <mergeCell ref="AZ108:AZ111"/>
    <mergeCell ref="B112:B121"/>
    <mergeCell ref="C112:C116"/>
    <mergeCell ref="D112:D116"/>
    <mergeCell ref="E112:E116"/>
    <mergeCell ref="F112:F116"/>
    <mergeCell ref="G112:G116"/>
    <mergeCell ref="J112:J116"/>
    <mergeCell ref="K112:K116"/>
    <mergeCell ref="L112:L116"/>
    <mergeCell ref="M112:M116"/>
    <mergeCell ref="N112:N116"/>
    <mergeCell ref="O112:O116"/>
    <mergeCell ref="P112:P116"/>
    <mergeCell ref="Q112:Q116"/>
    <mergeCell ref="R112:R116"/>
    <mergeCell ref="S112:S116"/>
    <mergeCell ref="AF112:AF116"/>
    <mergeCell ref="AQ104:AQ107"/>
    <mergeCell ref="AR104:AR107"/>
    <mergeCell ref="AS104:AS107"/>
    <mergeCell ref="AT104:AT107"/>
    <mergeCell ref="AU104:AU107"/>
    <mergeCell ref="AV104:AV107"/>
    <mergeCell ref="AW104:AW107"/>
    <mergeCell ref="AX104:AX107"/>
    <mergeCell ref="AY104:AY107"/>
    <mergeCell ref="AZ104:AZ107"/>
    <mergeCell ref="B108:B111"/>
    <mergeCell ref="C108:C111"/>
    <mergeCell ref="D108:D111"/>
    <mergeCell ref="E108:E111"/>
    <mergeCell ref="F108:F111"/>
    <mergeCell ref="G108:G111"/>
    <mergeCell ref="J108:J111"/>
    <mergeCell ref="K108:K111"/>
    <mergeCell ref="L108:L111"/>
    <mergeCell ref="M108:M111"/>
    <mergeCell ref="N108:N111"/>
    <mergeCell ref="O108:O111"/>
    <mergeCell ref="P108:P111"/>
    <mergeCell ref="Q108:Q111"/>
    <mergeCell ref="R108:R111"/>
    <mergeCell ref="S108:S111"/>
    <mergeCell ref="AF108:AF111"/>
    <mergeCell ref="AG108:AG111"/>
    <mergeCell ref="AH108:AH111"/>
    <mergeCell ref="AI108:AI111"/>
    <mergeCell ref="AJ108:AJ111"/>
    <mergeCell ref="AK108:AK111"/>
    <mergeCell ref="AW98:AW101"/>
    <mergeCell ref="AX98:AX101"/>
    <mergeCell ref="AY98:AY101"/>
    <mergeCell ref="AZ98:AZ101"/>
    <mergeCell ref="C103:M103"/>
    <mergeCell ref="B104:B107"/>
    <mergeCell ref="C104:C107"/>
    <mergeCell ref="D104:D107"/>
    <mergeCell ref="E104:E107"/>
    <mergeCell ref="F104:F107"/>
    <mergeCell ref="G104:G107"/>
    <mergeCell ref="J104:J107"/>
    <mergeCell ref="K104:K107"/>
    <mergeCell ref="L104:L107"/>
    <mergeCell ref="M104:M107"/>
    <mergeCell ref="N104:N107"/>
    <mergeCell ref="O104:O107"/>
    <mergeCell ref="P104:P107"/>
    <mergeCell ref="Q104:Q107"/>
    <mergeCell ref="R104:R107"/>
    <mergeCell ref="S104:S107"/>
    <mergeCell ref="AF104:AF107"/>
    <mergeCell ref="AG104:AG107"/>
    <mergeCell ref="AH104:AH107"/>
    <mergeCell ref="AI104:AI107"/>
    <mergeCell ref="AJ104:AJ107"/>
    <mergeCell ref="AK104:AK107"/>
    <mergeCell ref="AL104:AL107"/>
    <mergeCell ref="AM104:AM107"/>
    <mergeCell ref="AN104:AN107"/>
    <mergeCell ref="AO104:AO107"/>
    <mergeCell ref="AP104:AP107"/>
    <mergeCell ref="AF98:AF101"/>
    <mergeCell ref="AG98:AG101"/>
    <mergeCell ref="AH98:AH101"/>
    <mergeCell ref="AI98:AI101"/>
    <mergeCell ref="AJ98:AJ101"/>
    <mergeCell ref="AK98:AK101"/>
    <mergeCell ref="AL98:AL101"/>
    <mergeCell ref="AM98:AM101"/>
    <mergeCell ref="AN98:AN101"/>
    <mergeCell ref="AO98:AO101"/>
    <mergeCell ref="AP98:AP101"/>
    <mergeCell ref="AQ98:AQ101"/>
    <mergeCell ref="AR98:AR101"/>
    <mergeCell ref="AS98:AS101"/>
    <mergeCell ref="AT98:AT101"/>
    <mergeCell ref="AU98:AU101"/>
    <mergeCell ref="AV98:AV101"/>
    <mergeCell ref="A97:A189"/>
    <mergeCell ref="B97:B103"/>
    <mergeCell ref="C98:C101"/>
    <mergeCell ref="D98:D101"/>
    <mergeCell ref="E98:E101"/>
    <mergeCell ref="F98:F101"/>
    <mergeCell ref="G98:G101"/>
    <mergeCell ref="J98:J101"/>
    <mergeCell ref="K98:K101"/>
    <mergeCell ref="L98:L101"/>
    <mergeCell ref="M98:M101"/>
    <mergeCell ref="N98:N101"/>
    <mergeCell ref="O98:O101"/>
    <mergeCell ref="P98:P101"/>
    <mergeCell ref="Q98:Q101"/>
    <mergeCell ref="R98:R101"/>
    <mergeCell ref="S98:S101"/>
    <mergeCell ref="B134:B136"/>
    <mergeCell ref="C134:C136"/>
    <mergeCell ref="D134:D136"/>
    <mergeCell ref="E134:E136"/>
    <mergeCell ref="F134:F136"/>
    <mergeCell ref="G134:G136"/>
    <mergeCell ref="J134:J136"/>
    <mergeCell ref="K134:K136"/>
    <mergeCell ref="L134:L136"/>
    <mergeCell ref="M134:M136"/>
    <mergeCell ref="N134:N136"/>
    <mergeCell ref="O134:O136"/>
    <mergeCell ref="P134:P136"/>
    <mergeCell ref="Q134:Q136"/>
    <mergeCell ref="R134:R136"/>
    <mergeCell ref="AO84:AO86"/>
    <mergeCell ref="AP84:AP86"/>
    <mergeCell ref="AQ84:AQ86"/>
    <mergeCell ref="AR84:AR86"/>
    <mergeCell ref="AS84:AS86"/>
    <mergeCell ref="AT84:AT86"/>
    <mergeCell ref="AU84:AU86"/>
    <mergeCell ref="AV84:AV86"/>
    <mergeCell ref="AW84:AW86"/>
    <mergeCell ref="AX84:AX86"/>
    <mergeCell ref="AY84:AY86"/>
    <mergeCell ref="AZ84:AZ86"/>
    <mergeCell ref="B89:M89"/>
    <mergeCell ref="A90:A96"/>
    <mergeCell ref="B90:B93"/>
    <mergeCell ref="E90:E91"/>
    <mergeCell ref="F90:F91"/>
    <mergeCell ref="B94:B95"/>
    <mergeCell ref="C95:M95"/>
    <mergeCell ref="B96:M96"/>
    <mergeCell ref="L84:L86"/>
    <mergeCell ref="M84:M86"/>
    <mergeCell ref="N84:N86"/>
    <mergeCell ref="O84:O86"/>
    <mergeCell ref="P84:P86"/>
    <mergeCell ref="Q84:Q86"/>
    <mergeCell ref="R84:R86"/>
    <mergeCell ref="S84:S86"/>
    <mergeCell ref="AF84:AF86"/>
    <mergeCell ref="AG84:AG86"/>
    <mergeCell ref="AH84:AH86"/>
    <mergeCell ref="AI84:AI86"/>
    <mergeCell ref="AJ84:AJ86"/>
    <mergeCell ref="AK84:AK86"/>
    <mergeCell ref="AL84:AL86"/>
    <mergeCell ref="AM84:AM86"/>
    <mergeCell ref="AN84:AN86"/>
    <mergeCell ref="B69:B82"/>
    <mergeCell ref="C69:C74"/>
    <mergeCell ref="D69:D74"/>
    <mergeCell ref="E69:E78"/>
    <mergeCell ref="F69:F78"/>
    <mergeCell ref="C75:C78"/>
    <mergeCell ref="D75:D78"/>
    <mergeCell ref="E79:E80"/>
    <mergeCell ref="F79:F80"/>
    <mergeCell ref="B83:B87"/>
    <mergeCell ref="C84:C86"/>
    <mergeCell ref="D84:D86"/>
    <mergeCell ref="E84:E86"/>
    <mergeCell ref="F84:F86"/>
    <mergeCell ref="G84:G86"/>
    <mergeCell ref="J84:J86"/>
    <mergeCell ref="K84:K86"/>
    <mergeCell ref="AX62:AX67"/>
    <mergeCell ref="AY62:AY67"/>
    <mergeCell ref="AZ62:AZ67"/>
    <mergeCell ref="C68:H68"/>
    <mergeCell ref="C62:C67"/>
    <mergeCell ref="D62:D67"/>
    <mergeCell ref="E62:E67"/>
    <mergeCell ref="F62:F67"/>
    <mergeCell ref="G62:G67"/>
    <mergeCell ref="J62:J67"/>
    <mergeCell ref="K62:K67"/>
    <mergeCell ref="L62:L67"/>
    <mergeCell ref="M62:M67"/>
    <mergeCell ref="N62:N67"/>
    <mergeCell ref="O62:O67"/>
    <mergeCell ref="P62:P67"/>
    <mergeCell ref="Q62:Q67"/>
    <mergeCell ref="R62:R67"/>
    <mergeCell ref="S62:S67"/>
    <mergeCell ref="AF62:AF67"/>
    <mergeCell ref="AH62:AH67"/>
    <mergeCell ref="AX55:AX57"/>
    <mergeCell ref="AY55:AY57"/>
    <mergeCell ref="AZ55:AZ57"/>
    <mergeCell ref="C58:C60"/>
    <mergeCell ref="E58:E60"/>
    <mergeCell ref="F58:F60"/>
    <mergeCell ref="D59:D60"/>
    <mergeCell ref="G59:G60"/>
    <mergeCell ref="J59:J60"/>
    <mergeCell ref="K59:K60"/>
    <mergeCell ref="L59:L60"/>
    <mergeCell ref="M59:M60"/>
    <mergeCell ref="N59:N60"/>
    <mergeCell ref="O59:O60"/>
    <mergeCell ref="Q59:Q60"/>
    <mergeCell ref="R59:R60"/>
    <mergeCell ref="S59:S60"/>
    <mergeCell ref="AF59:AF60"/>
    <mergeCell ref="AW59:AW60"/>
    <mergeCell ref="AX59:AX60"/>
    <mergeCell ref="AY59:AY60"/>
    <mergeCell ref="AZ59:AZ60"/>
    <mergeCell ref="AI55:AI57"/>
    <mergeCell ref="AJ55:AJ57"/>
    <mergeCell ref="AK55:AK57"/>
    <mergeCell ref="AL55:AL57"/>
    <mergeCell ref="AM55:AM57"/>
    <mergeCell ref="AN55:AN57"/>
    <mergeCell ref="AO55:AO57"/>
    <mergeCell ref="AP55:AP57"/>
    <mergeCell ref="AQ55:AQ57"/>
    <mergeCell ref="AR55:AR57"/>
    <mergeCell ref="AS55:AS57"/>
    <mergeCell ref="AT55:AT57"/>
    <mergeCell ref="AU55:AU57"/>
    <mergeCell ref="AV55:AV57"/>
    <mergeCell ref="AW55:AW57"/>
    <mergeCell ref="AK62:AK67"/>
    <mergeCell ref="AL62:AL67"/>
    <mergeCell ref="AM62:AM67"/>
    <mergeCell ref="AN62:AN67"/>
    <mergeCell ref="AO62:AO67"/>
    <mergeCell ref="AP62:AP67"/>
    <mergeCell ref="AQ62:AQ67"/>
    <mergeCell ref="AR62:AR67"/>
    <mergeCell ref="AS62:AS67"/>
    <mergeCell ref="AT62:AT67"/>
    <mergeCell ref="AU62:AU67"/>
    <mergeCell ref="AV62:AV67"/>
    <mergeCell ref="AW62:AW67"/>
    <mergeCell ref="AM51:AM52"/>
    <mergeCell ref="AN51:AN52"/>
    <mergeCell ref="AO51:AO52"/>
    <mergeCell ref="AP51:AP52"/>
    <mergeCell ref="AQ51:AQ52"/>
    <mergeCell ref="AR51:AR52"/>
    <mergeCell ref="AS51:AS52"/>
    <mergeCell ref="AT51:AT52"/>
    <mergeCell ref="AU51:AU52"/>
    <mergeCell ref="AV51:AV52"/>
    <mergeCell ref="AW51:AW52"/>
    <mergeCell ref="AX51:AX52"/>
    <mergeCell ref="AY51:AY52"/>
    <mergeCell ref="AZ51:AZ52"/>
    <mergeCell ref="C55:C57"/>
    <mergeCell ref="D55:D57"/>
    <mergeCell ref="E55:E57"/>
    <mergeCell ref="F55:F57"/>
    <mergeCell ref="G55:G57"/>
    <mergeCell ref="J55:J57"/>
    <mergeCell ref="K55:K57"/>
    <mergeCell ref="L55:L57"/>
    <mergeCell ref="M55:M57"/>
    <mergeCell ref="N55:N57"/>
    <mergeCell ref="O55:O57"/>
    <mergeCell ref="P55:P57"/>
    <mergeCell ref="Q55:Q57"/>
    <mergeCell ref="R55:R57"/>
    <mergeCell ref="S55:S57"/>
    <mergeCell ref="AF55:AF57"/>
    <mergeCell ref="AG55:AG57"/>
    <mergeCell ref="AH55:AH57"/>
    <mergeCell ref="AR44:AR46"/>
    <mergeCell ref="AS44:AS46"/>
    <mergeCell ref="AT44:AT46"/>
    <mergeCell ref="AU44:AU46"/>
    <mergeCell ref="AV44:AV46"/>
    <mergeCell ref="AW44:AW46"/>
    <mergeCell ref="AX44:AX46"/>
    <mergeCell ref="AY44:AY46"/>
    <mergeCell ref="AZ44:AZ46"/>
    <mergeCell ref="B51:B68"/>
    <mergeCell ref="C51:C52"/>
    <mergeCell ref="D51:D52"/>
    <mergeCell ref="E51:E52"/>
    <mergeCell ref="F51:F52"/>
    <mergeCell ref="G51:G52"/>
    <mergeCell ref="J51:J52"/>
    <mergeCell ref="K51:K52"/>
    <mergeCell ref="L51:L52"/>
    <mergeCell ref="M51:M52"/>
    <mergeCell ref="N51:N52"/>
    <mergeCell ref="O51:O52"/>
    <mergeCell ref="P51:P52"/>
    <mergeCell ref="Q51:Q52"/>
    <mergeCell ref="R51:R52"/>
    <mergeCell ref="S51:S52"/>
    <mergeCell ref="AF51:AF52"/>
    <mergeCell ref="AG51:AG52"/>
    <mergeCell ref="AH51:AH52"/>
    <mergeCell ref="AI51:AI52"/>
    <mergeCell ref="AJ51:AJ52"/>
    <mergeCell ref="AK51:AK52"/>
    <mergeCell ref="AL51:AL52"/>
    <mergeCell ref="AW40:AW41"/>
    <mergeCell ref="AX40:AX41"/>
    <mergeCell ref="AY40:AY41"/>
    <mergeCell ref="AZ40:AZ41"/>
    <mergeCell ref="B44:B50"/>
    <mergeCell ref="C44:C46"/>
    <mergeCell ref="D44:D46"/>
    <mergeCell ref="E44:E50"/>
    <mergeCell ref="F44:F49"/>
    <mergeCell ref="G44:G46"/>
    <mergeCell ref="J44:J46"/>
    <mergeCell ref="K44:K46"/>
    <mergeCell ref="L44:L46"/>
    <mergeCell ref="M44:M46"/>
    <mergeCell ref="N44:N46"/>
    <mergeCell ref="O44:O46"/>
    <mergeCell ref="P44:P46"/>
    <mergeCell ref="Q44:Q46"/>
    <mergeCell ref="R44:R46"/>
    <mergeCell ref="S44:S46"/>
    <mergeCell ref="AF44:AF46"/>
    <mergeCell ref="AG44:AG46"/>
    <mergeCell ref="AH44:AH46"/>
    <mergeCell ref="AI44:AI46"/>
    <mergeCell ref="AJ44:AJ46"/>
    <mergeCell ref="AK44:AK46"/>
    <mergeCell ref="AL44:AL46"/>
    <mergeCell ref="AM44:AM46"/>
    <mergeCell ref="AN44:AN46"/>
    <mergeCell ref="AO44:AO46"/>
    <mergeCell ref="AP44:AP46"/>
    <mergeCell ref="AQ44:AQ46"/>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T40:AT41"/>
    <mergeCell ref="AU40:AU41"/>
    <mergeCell ref="AV40:AV41"/>
    <mergeCell ref="A37:A82"/>
    <mergeCell ref="B37:B43"/>
    <mergeCell ref="C37:C42"/>
    <mergeCell ref="D37:D42"/>
    <mergeCell ref="E37:E42"/>
    <mergeCell ref="F37:F42"/>
    <mergeCell ref="G40:G41"/>
    <mergeCell ref="J40:J41"/>
    <mergeCell ref="K40:K41"/>
    <mergeCell ref="L40:L41"/>
    <mergeCell ref="M40:M41"/>
    <mergeCell ref="N40:N41"/>
    <mergeCell ref="O40:O41"/>
    <mergeCell ref="P40:P41"/>
    <mergeCell ref="Q40:Q41"/>
    <mergeCell ref="R40:R41"/>
    <mergeCell ref="S40:S41"/>
    <mergeCell ref="AJ33:AJ35"/>
    <mergeCell ref="AK33:AK35"/>
    <mergeCell ref="AL33:AL35"/>
    <mergeCell ref="AM33:AM35"/>
    <mergeCell ref="AN33:AN35"/>
    <mergeCell ref="AO33:AO35"/>
    <mergeCell ref="AP33:AP35"/>
    <mergeCell ref="AQ33:AQ35"/>
    <mergeCell ref="AR33:AR35"/>
    <mergeCell ref="AS33:AS35"/>
    <mergeCell ref="AT33:AT35"/>
    <mergeCell ref="AU33:AU35"/>
    <mergeCell ref="AV33:AV35"/>
    <mergeCell ref="AW33:AW35"/>
    <mergeCell ref="AX33:AX35"/>
    <mergeCell ref="AY33:AY35"/>
    <mergeCell ref="AZ33:AZ35"/>
    <mergeCell ref="AO31:AO32"/>
    <mergeCell ref="AP31:AP32"/>
    <mergeCell ref="AQ31:AQ32"/>
    <mergeCell ref="AR31:AR32"/>
    <mergeCell ref="AS31:AS32"/>
    <mergeCell ref="AT31:AT32"/>
    <mergeCell ref="AU31:AU32"/>
    <mergeCell ref="AV31:AV32"/>
    <mergeCell ref="AW31:AW32"/>
    <mergeCell ref="AX31:AX32"/>
    <mergeCell ref="AY31:AY32"/>
    <mergeCell ref="AZ31:AZ32"/>
    <mergeCell ref="B33:B35"/>
    <mergeCell ref="C33:C35"/>
    <mergeCell ref="D33:D35"/>
    <mergeCell ref="E33:E35"/>
    <mergeCell ref="F33:F35"/>
    <mergeCell ref="G33:G35"/>
    <mergeCell ref="J33:J35"/>
    <mergeCell ref="K33:K35"/>
    <mergeCell ref="L33:L35"/>
    <mergeCell ref="M33:M35"/>
    <mergeCell ref="N33:N35"/>
    <mergeCell ref="O33:O35"/>
    <mergeCell ref="P33:P35"/>
    <mergeCell ref="Q33:Q35"/>
    <mergeCell ref="R33:R35"/>
    <mergeCell ref="S33:S35"/>
    <mergeCell ref="AF33:AF35"/>
    <mergeCell ref="AG33:AG35"/>
    <mergeCell ref="AH33:AH35"/>
    <mergeCell ref="AI33:AI35"/>
    <mergeCell ref="AJ25:AJ26"/>
    <mergeCell ref="AK25:AK26"/>
    <mergeCell ref="AL25:AL26"/>
    <mergeCell ref="AM25:AM26"/>
    <mergeCell ref="AN25:AN26"/>
    <mergeCell ref="AO25:AO26"/>
    <mergeCell ref="AP25:AP26"/>
    <mergeCell ref="B31:B32"/>
    <mergeCell ref="C31:C32"/>
    <mergeCell ref="D31:D32"/>
    <mergeCell ref="E31:E32"/>
    <mergeCell ref="F31:F32"/>
    <mergeCell ref="G31:G32"/>
    <mergeCell ref="J31:J32"/>
    <mergeCell ref="K31:K32"/>
    <mergeCell ref="L31:L32"/>
    <mergeCell ref="M31:M32"/>
    <mergeCell ref="N31:N32"/>
    <mergeCell ref="O31:O32"/>
    <mergeCell ref="P31:P32"/>
    <mergeCell ref="Q31:Q32"/>
    <mergeCell ref="R31:R32"/>
    <mergeCell ref="S31:S32"/>
    <mergeCell ref="AF31:AF32"/>
    <mergeCell ref="AG31:AG32"/>
    <mergeCell ref="AH31:AH32"/>
    <mergeCell ref="AI31:AI32"/>
    <mergeCell ref="AJ31:AJ32"/>
    <mergeCell ref="AK31:AK32"/>
    <mergeCell ref="AL31:AL32"/>
    <mergeCell ref="AM31:AM32"/>
    <mergeCell ref="AN31:AN32"/>
    <mergeCell ref="AQ23:AQ24"/>
    <mergeCell ref="AR23:AR24"/>
    <mergeCell ref="AS23:AS24"/>
    <mergeCell ref="AT23:AT24"/>
    <mergeCell ref="AU23:AU24"/>
    <mergeCell ref="AV23:AV24"/>
    <mergeCell ref="AW23:AW24"/>
    <mergeCell ref="AX25:AX26"/>
    <mergeCell ref="AY25:AY26"/>
    <mergeCell ref="AZ25:AZ26"/>
    <mergeCell ref="C28:C30"/>
    <mergeCell ref="D28:D30"/>
    <mergeCell ref="E28:E30"/>
    <mergeCell ref="F28:F30"/>
    <mergeCell ref="G28:G30"/>
    <mergeCell ref="J28:J30"/>
    <mergeCell ref="K28:K30"/>
    <mergeCell ref="L28:L30"/>
    <mergeCell ref="M28:M30"/>
    <mergeCell ref="N28:N30"/>
    <mergeCell ref="O28:O30"/>
    <mergeCell ref="Q28:Q30"/>
    <mergeCell ref="R28:R30"/>
    <mergeCell ref="S28:S30"/>
    <mergeCell ref="AF28:AF30"/>
    <mergeCell ref="AW28:AW30"/>
    <mergeCell ref="AX28:AX30"/>
    <mergeCell ref="AY28:AY30"/>
    <mergeCell ref="AZ28:AZ30"/>
    <mergeCell ref="AG25:AG26"/>
    <mergeCell ref="AH25:AH26"/>
    <mergeCell ref="AI25:AI26"/>
    <mergeCell ref="AX23:AX24"/>
    <mergeCell ref="AY23:AY24"/>
    <mergeCell ref="AZ23:AZ24"/>
    <mergeCell ref="B25:B30"/>
    <mergeCell ref="C25:C26"/>
    <mergeCell ref="D25:D26"/>
    <mergeCell ref="E25:E27"/>
    <mergeCell ref="F25:F27"/>
    <mergeCell ref="G25:G26"/>
    <mergeCell ref="J25:J26"/>
    <mergeCell ref="K25:K26"/>
    <mergeCell ref="L25:L26"/>
    <mergeCell ref="M25:M26"/>
    <mergeCell ref="N25:N26"/>
    <mergeCell ref="O25:O26"/>
    <mergeCell ref="P25:P26"/>
    <mergeCell ref="Q25:Q26"/>
    <mergeCell ref="R25:R26"/>
    <mergeCell ref="S25:S26"/>
    <mergeCell ref="AF25:AF26"/>
    <mergeCell ref="AQ25:AQ26"/>
    <mergeCell ref="AR25:AR26"/>
    <mergeCell ref="AS25:AS26"/>
    <mergeCell ref="AT25:AT26"/>
    <mergeCell ref="AU25:AU26"/>
    <mergeCell ref="AV25:AV26"/>
    <mergeCell ref="AW25:AW26"/>
    <mergeCell ref="AL23:AL24"/>
    <mergeCell ref="AM23:AM24"/>
    <mergeCell ref="AN23:AN24"/>
    <mergeCell ref="AO23:AO24"/>
    <mergeCell ref="AP23:AP24"/>
    <mergeCell ref="AQ20:AQ22"/>
    <mergeCell ref="AR20:AR22"/>
    <mergeCell ref="AS20:AS22"/>
    <mergeCell ref="AT20:AT22"/>
    <mergeCell ref="AU20:AU22"/>
    <mergeCell ref="AV20:AV22"/>
    <mergeCell ref="AW20:AW22"/>
    <mergeCell ref="AX20:AX22"/>
    <mergeCell ref="AY20:AY22"/>
    <mergeCell ref="AZ20:AZ22"/>
    <mergeCell ref="B23:B24"/>
    <mergeCell ref="C23:C24"/>
    <mergeCell ref="D23:D24"/>
    <mergeCell ref="E23:E24"/>
    <mergeCell ref="F23:F24"/>
    <mergeCell ref="G23:G24"/>
    <mergeCell ref="J23:J24"/>
    <mergeCell ref="K23:K24"/>
    <mergeCell ref="L23:L24"/>
    <mergeCell ref="M23:M24"/>
    <mergeCell ref="N23:N24"/>
    <mergeCell ref="O23:O24"/>
    <mergeCell ref="P23:P24"/>
    <mergeCell ref="Q23:Q24"/>
    <mergeCell ref="R23:R24"/>
    <mergeCell ref="S23:S24"/>
    <mergeCell ref="AF23:AF24"/>
    <mergeCell ref="AG23:AG24"/>
    <mergeCell ref="AH23:AH24"/>
    <mergeCell ref="AI23:AI24"/>
    <mergeCell ref="AJ23:AJ24"/>
    <mergeCell ref="AK23:AK24"/>
    <mergeCell ref="AV18:AV19"/>
    <mergeCell ref="AW18:AW19"/>
    <mergeCell ref="AX18:AX19"/>
    <mergeCell ref="AY18:AY19"/>
    <mergeCell ref="AZ18:AZ19"/>
    <mergeCell ref="B20:B22"/>
    <mergeCell ref="C20:C22"/>
    <mergeCell ref="D20:D22"/>
    <mergeCell ref="E20:E22"/>
    <mergeCell ref="F20:F22"/>
    <mergeCell ref="G20:G22"/>
    <mergeCell ref="J20:J22"/>
    <mergeCell ref="K20:K22"/>
    <mergeCell ref="L20:L22"/>
    <mergeCell ref="M20:M22"/>
    <mergeCell ref="N20:N22"/>
    <mergeCell ref="O20:O22"/>
    <mergeCell ref="P20:P22"/>
    <mergeCell ref="Q20:Q22"/>
    <mergeCell ref="R20:R22"/>
    <mergeCell ref="S20:S22"/>
    <mergeCell ref="AF20:AF22"/>
    <mergeCell ref="AG20:AG22"/>
    <mergeCell ref="AH20:AH22"/>
    <mergeCell ref="AI20:AI22"/>
    <mergeCell ref="AJ20:AJ22"/>
    <mergeCell ref="AK20:AK22"/>
    <mergeCell ref="AL20:AL22"/>
    <mergeCell ref="AM20:AM22"/>
    <mergeCell ref="AN20:AN22"/>
    <mergeCell ref="AO20:AO22"/>
    <mergeCell ref="AP20:AP22"/>
    <mergeCell ref="S18:S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T18:AT19"/>
    <mergeCell ref="AU18:AU19"/>
    <mergeCell ref="AK14:AK15"/>
    <mergeCell ref="AL14:AL15"/>
    <mergeCell ref="AM14:AM15"/>
    <mergeCell ref="AN14:AN15"/>
    <mergeCell ref="AO14:AO15"/>
    <mergeCell ref="AP14:AP15"/>
    <mergeCell ref="AQ14:AQ15"/>
    <mergeCell ref="AR14:AR15"/>
    <mergeCell ref="AS14:AS15"/>
    <mergeCell ref="AT14:AT15"/>
    <mergeCell ref="AU14:AU15"/>
    <mergeCell ref="AV14:AV15"/>
    <mergeCell ref="AW14:AW15"/>
    <mergeCell ref="AX14:AX15"/>
    <mergeCell ref="AY14:AY15"/>
    <mergeCell ref="AZ14:AZ15"/>
    <mergeCell ref="A18:A36"/>
    <mergeCell ref="B18:B19"/>
    <mergeCell ref="C18:C19"/>
    <mergeCell ref="D18:D19"/>
    <mergeCell ref="E18:E19"/>
    <mergeCell ref="F18:F19"/>
    <mergeCell ref="G18:G19"/>
    <mergeCell ref="J18:J19"/>
    <mergeCell ref="K18:K19"/>
    <mergeCell ref="L18:L19"/>
    <mergeCell ref="M18:M19"/>
    <mergeCell ref="N18:N19"/>
    <mergeCell ref="O18:O19"/>
    <mergeCell ref="P18:P19"/>
    <mergeCell ref="Q18:Q19"/>
    <mergeCell ref="R18:R19"/>
    <mergeCell ref="AN12:AN13"/>
    <mergeCell ref="AO12:AO13"/>
    <mergeCell ref="AP12:AP13"/>
    <mergeCell ref="AQ12:AQ13"/>
    <mergeCell ref="AR12:AR13"/>
    <mergeCell ref="AS12:AS13"/>
    <mergeCell ref="AT12:AT13"/>
    <mergeCell ref="AU12:AU13"/>
    <mergeCell ref="AV12:AV13"/>
    <mergeCell ref="AW12:AW13"/>
    <mergeCell ref="AX12:AX13"/>
    <mergeCell ref="AY12:AY13"/>
    <mergeCell ref="AZ12:AZ13"/>
    <mergeCell ref="C14:C15"/>
    <mergeCell ref="D14:D15"/>
    <mergeCell ref="E14:E15"/>
    <mergeCell ref="F14:F15"/>
    <mergeCell ref="G14:G15"/>
    <mergeCell ref="J14:J15"/>
    <mergeCell ref="K14:K15"/>
    <mergeCell ref="L14:L15"/>
    <mergeCell ref="M14:M15"/>
    <mergeCell ref="N14:N15"/>
    <mergeCell ref="O14:O15"/>
    <mergeCell ref="Q14:Q15"/>
    <mergeCell ref="R14:R15"/>
    <mergeCell ref="S14:S15"/>
    <mergeCell ref="AF14:AF15"/>
    <mergeCell ref="AG14:AG15"/>
    <mergeCell ref="AH14:AH15"/>
    <mergeCell ref="AI14:AI15"/>
    <mergeCell ref="AJ14:AJ15"/>
    <mergeCell ref="AR9:AR11"/>
    <mergeCell ref="AS9:AS11"/>
    <mergeCell ref="AT9:AT11"/>
    <mergeCell ref="AU9:AU11"/>
    <mergeCell ref="AV9:AV11"/>
    <mergeCell ref="AW9:AW11"/>
    <mergeCell ref="AX9:AX11"/>
    <mergeCell ref="AY9:AY11"/>
    <mergeCell ref="AZ9:AZ11"/>
    <mergeCell ref="C12:C13"/>
    <mergeCell ref="D12:D13"/>
    <mergeCell ref="E12:E13"/>
    <mergeCell ref="F12:F13"/>
    <mergeCell ref="G12:G13"/>
    <mergeCell ref="J12:J13"/>
    <mergeCell ref="K12:K13"/>
    <mergeCell ref="L12:L13"/>
    <mergeCell ref="M12:M13"/>
    <mergeCell ref="N12:N13"/>
    <mergeCell ref="O12:O13"/>
    <mergeCell ref="P12:P13"/>
    <mergeCell ref="Q12:Q13"/>
    <mergeCell ref="R12:R13"/>
    <mergeCell ref="S12:S13"/>
    <mergeCell ref="AF12:AF13"/>
    <mergeCell ref="AG12:AG13"/>
    <mergeCell ref="AH12:AH13"/>
    <mergeCell ref="AI12:AI13"/>
    <mergeCell ref="AJ12:AJ13"/>
    <mergeCell ref="AK12:AK13"/>
    <mergeCell ref="AL12:AL13"/>
    <mergeCell ref="AM12:AM13"/>
    <mergeCell ref="AA9:AA11"/>
    <mergeCell ref="AB9:AB11"/>
    <mergeCell ref="AC9:AC11"/>
    <mergeCell ref="AD9:AD11"/>
    <mergeCell ref="AE9:AE11"/>
    <mergeCell ref="AF9:AF11"/>
    <mergeCell ref="AG9:AG11"/>
    <mergeCell ref="AH9:AH11"/>
    <mergeCell ref="AI9:AI11"/>
    <mergeCell ref="AJ9:AJ11"/>
    <mergeCell ref="AK9:AK11"/>
    <mergeCell ref="AL9:AL11"/>
    <mergeCell ref="AM9:AM11"/>
    <mergeCell ref="AN9:AN11"/>
    <mergeCell ref="AO9:AO11"/>
    <mergeCell ref="AP9:AP11"/>
    <mergeCell ref="AQ9:AQ11"/>
    <mergeCell ref="AS4:AS7"/>
    <mergeCell ref="AT4:AT7"/>
    <mergeCell ref="AU4:AU7"/>
    <mergeCell ref="AV4:AV7"/>
    <mergeCell ref="AW4:AW7"/>
    <mergeCell ref="AX4:AX7"/>
    <mergeCell ref="AY4:AY7"/>
    <mergeCell ref="AZ4:AZ7"/>
    <mergeCell ref="A9:A17"/>
    <mergeCell ref="B9:B17"/>
    <mergeCell ref="C9:C11"/>
    <mergeCell ref="D9:D11"/>
    <mergeCell ref="E9:E11"/>
    <mergeCell ref="F9:F11"/>
    <mergeCell ref="G9:G11"/>
    <mergeCell ref="J9:J11"/>
    <mergeCell ref="K9:K11"/>
    <mergeCell ref="L9:L11"/>
    <mergeCell ref="M9:M11"/>
    <mergeCell ref="N9:N11"/>
    <mergeCell ref="O9:O11"/>
    <mergeCell ref="P9:P11"/>
    <mergeCell ref="Q9:Q11"/>
    <mergeCell ref="R9:R11"/>
    <mergeCell ref="S9:S11"/>
    <mergeCell ref="T9:T11"/>
    <mergeCell ref="U9:U11"/>
    <mergeCell ref="V9:V11"/>
    <mergeCell ref="W9:W11"/>
    <mergeCell ref="X9:X11"/>
    <mergeCell ref="Y9:Y11"/>
    <mergeCell ref="Z9:Z11"/>
    <mergeCell ref="AY2:AY3"/>
    <mergeCell ref="AZ2:AZ3"/>
    <mergeCell ref="A4:A8"/>
    <mergeCell ref="B4:B8"/>
    <mergeCell ref="C4:C7"/>
    <mergeCell ref="D4:D7"/>
    <mergeCell ref="E4:E7"/>
    <mergeCell ref="F4:F7"/>
    <mergeCell ref="G4:G7"/>
    <mergeCell ref="J4:J7"/>
    <mergeCell ref="K4:K7"/>
    <mergeCell ref="L4:L7"/>
    <mergeCell ref="M4:M7"/>
    <mergeCell ref="N4:N7"/>
    <mergeCell ref="O4:O7"/>
    <mergeCell ref="P4:P7"/>
    <mergeCell ref="Q4:Q7"/>
    <mergeCell ref="R4:R7"/>
    <mergeCell ref="S4:S7"/>
    <mergeCell ref="AF4:AF7"/>
    <mergeCell ref="AG4:AG7"/>
    <mergeCell ref="AH4:AH7"/>
    <mergeCell ref="AI4:AI7"/>
    <mergeCell ref="AJ4:AJ7"/>
    <mergeCell ref="AK4:AK7"/>
    <mergeCell ref="AL4:AL7"/>
    <mergeCell ref="AM4:AM7"/>
    <mergeCell ref="AN4:AN7"/>
    <mergeCell ref="AO4:AO7"/>
    <mergeCell ref="AP4:AP7"/>
    <mergeCell ref="AQ4:AQ7"/>
    <mergeCell ref="AR4:AR7"/>
    <mergeCell ref="C1:AX1"/>
    <mergeCell ref="A2:A3"/>
    <mergeCell ref="B2:B3"/>
    <mergeCell ref="C2:C3"/>
    <mergeCell ref="D2:D3"/>
    <mergeCell ref="E2:E3"/>
    <mergeCell ref="F2:F3"/>
    <mergeCell ref="G2:G3"/>
    <mergeCell ref="H2:H3"/>
    <mergeCell ref="I2:I3"/>
    <mergeCell ref="J2:J3"/>
    <mergeCell ref="K2:K3"/>
    <mergeCell ref="L2:L3"/>
    <mergeCell ref="M2:M3"/>
    <mergeCell ref="N2:N3"/>
    <mergeCell ref="O2:S2"/>
    <mergeCell ref="T2:AA2"/>
    <mergeCell ref="AF2:AJ2"/>
    <mergeCell ref="AK2:AV2"/>
    <mergeCell ref="AW2:AX2"/>
  </mergeCells>
  <conditionalFormatting sqref="F161 F169">
    <cfRule type="duplicateValues" dxfId="61" priority="6"/>
  </conditionalFormatting>
  <conditionalFormatting sqref="F97:G97">
    <cfRule type="duplicateValues" dxfId="60" priority="2"/>
  </conditionalFormatting>
  <conditionalFormatting sqref="F102:G102">
    <cfRule type="duplicateValues" dxfId="59" priority="3"/>
  </conditionalFormatting>
  <conditionalFormatting sqref="F138:G138">
    <cfRule type="duplicateValues" dxfId="58" priority="4"/>
  </conditionalFormatting>
  <conditionalFormatting sqref="G1:G3 G8 G17 G23:G28 G31:G59 G61:G77 G79:G82 G84 G88:G112 G121:G126 G128 G134:G138 G141:G144 G148 G151 G156 G160:G166 G169 G177:G183 G185:G1048576">
    <cfRule type="duplicateValues" dxfId="57" priority="5"/>
  </conditionalFormatting>
  <conditionalFormatting sqref="G4:G7">
    <cfRule type="duplicateValues" dxfId="56" priority="7"/>
  </conditionalFormatting>
  <conditionalFormatting sqref="G9:G16">
    <cfRule type="duplicateValues" dxfId="55" priority="8"/>
  </conditionalFormatting>
  <conditionalFormatting sqref="G18:G22">
    <cfRule type="duplicateValues" dxfId="54" priority="9"/>
  </conditionalFormatting>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InputMessage="1" showErrorMessage="1" xr:uid="{00000000-0002-0000-0000-000000000000}">
          <x14:formula1>
            <xm:f>'rev despli'!$C$2:$C$4</xm:f>
          </x14:formula1>
          <x14:formula2>
            <xm:f>0</xm:f>
          </x14:formula2>
          <xm:sqref>K4:K88 K90:K94 K97:K102 K104:K126 K128:K159 K161:K166 K169:K172 K177:K183 K185:K188 K190:K192</xm:sqref>
        </x14:dataValidation>
        <x14:dataValidation type="list" operator="equal" allowBlank="1" showInputMessage="1" showErrorMessage="1" xr:uid="{00000000-0002-0000-0000-000001000000}">
          <x14:formula1>
            <xm:f>'rev despli'!$A$2:$A$5</xm:f>
          </x14:formula1>
          <x14:formula2>
            <xm:f>0</xm:f>
          </x14:formula2>
          <xm:sqref>L4:L7 L9:L16 L18:L35 L37:L42 L44:L49 L51:L67 L69:L81 L83:L87 L90:L94 L97:L102 L104:L126 L128:L159 L161:L166 L169:L172 L177:L183 L185:L188 L190:L193</xm:sqref>
        </x14:dataValidation>
        <x14:dataValidation type="list" operator="equal" allowBlank="1" showInputMessage="1" showErrorMessage="1" xr:uid="{00000000-0002-0000-0000-000002000000}">
          <x14:formula1>
            <xm:f>'rev despli'!$F$2:$F$5</xm:f>
          </x14:formula1>
          <x14:formula2>
            <xm:f>0</xm:f>
          </x14:formula2>
          <xm:sqref>M4:M7 M9:M16 M18:M35 M37:M42 M44:M49 M51:M67 M69:M81 M83:M87 M90:M92 M94 M97:M102 M104:M107 M112:M126 M128:M133 M137:M159 M161:M166 M169:M172 M177:M183 M185:M188 M190:M193</xm:sqref>
        </x14:dataValidation>
        <x14:dataValidation type="list" operator="equal" allowBlank="1" showInputMessage="1" showErrorMessage="1" xr:uid="{00000000-0002-0000-0000-000003000000}">
          <x14:formula1>
            <xm:f>'rev despli'!$G$1:$G$18</xm:f>
          </x14:formula1>
          <x14:formula2>
            <xm:f>0</xm:f>
          </x14:formula2>
          <xm:sqref>N4:N7 N9:N16 N18:N35 N37:N42 N44:N49 N51:N67 N69:N81 N83:N87 N90:N92 N94 N97:N102 N104:N126 N128:N134 M134 M135:N136 N137:N138 N141:N159 N161:N166 N169:N172 N177:N183 N185:N188 N190:N193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pageSetUpPr fitToPage="1"/>
  </sheetPr>
  <dimension ref="B1:S41"/>
  <sheetViews>
    <sheetView showGridLines="0" topLeftCell="A4" zoomScale="110" zoomScaleNormal="110" workbookViewId="0">
      <selection activeCell="M5" sqref="M5"/>
    </sheetView>
  </sheetViews>
  <sheetFormatPr baseColWidth="10" defaultColWidth="8.81640625" defaultRowHeight="14.5"/>
  <cols>
    <col min="1" max="1" width="10.26953125" customWidth="1"/>
    <col min="2" max="2" width="53.26953125" customWidth="1"/>
    <col min="3" max="3" width="21.26953125" customWidth="1"/>
    <col min="4" max="4" width="19.26953125" customWidth="1"/>
    <col min="5" max="5" width="20.54296875" customWidth="1"/>
    <col min="6" max="6" width="19.7265625" customWidth="1"/>
    <col min="7" max="8" width="15.26953125" customWidth="1"/>
    <col min="9" max="9" width="14.1796875" customWidth="1"/>
    <col min="10" max="10" width="13.26953125" hidden="1" customWidth="1"/>
    <col min="11" max="11" width="14.26953125" customWidth="1"/>
    <col min="12" max="12" width="17.26953125" hidden="1" customWidth="1"/>
    <col min="13" max="13" width="29.7265625" customWidth="1"/>
    <col min="14" max="14" width="16.54296875" customWidth="1"/>
    <col min="15" max="16" width="10.26953125" customWidth="1"/>
    <col min="17" max="17" width="22.54296875" customWidth="1"/>
    <col min="18" max="18" width="17.26953125" customWidth="1"/>
    <col min="19" max="1025" width="10.26953125" customWidth="1"/>
  </cols>
  <sheetData>
    <row r="1" spans="2:14" ht="15" thickBot="1"/>
    <row r="2" spans="2:14" ht="18.5">
      <c r="B2" s="7178" t="s">
        <v>1553</v>
      </c>
      <c r="C2" s="7179"/>
      <c r="D2" s="7179"/>
      <c r="E2" s="7179"/>
      <c r="F2" s="7179"/>
      <c r="G2" s="7179"/>
      <c r="H2" s="7179"/>
      <c r="I2" s="7179"/>
      <c r="J2" s="7179"/>
      <c r="K2" s="7180"/>
      <c r="L2" s="3396"/>
    </row>
    <row r="3" spans="2:14" ht="19" thickBot="1">
      <c r="B3" s="7181" t="s">
        <v>1554</v>
      </c>
      <c r="C3" s="7182"/>
      <c r="D3" s="7182"/>
      <c r="E3" s="7182"/>
      <c r="F3" s="7182"/>
      <c r="G3" s="7182"/>
      <c r="H3" s="7182"/>
      <c r="I3" s="7182"/>
      <c r="J3" s="7182"/>
      <c r="K3" s="7183"/>
      <c r="L3" s="3397"/>
    </row>
    <row r="4" spans="2:14" ht="58.5" customHeight="1" thickBot="1">
      <c r="B4" s="1937" t="s">
        <v>1</v>
      </c>
      <c r="C4" s="1913" t="s">
        <v>22</v>
      </c>
      <c r="D4" s="1913" t="s">
        <v>1555</v>
      </c>
      <c r="E4" s="1915" t="s">
        <v>1556</v>
      </c>
      <c r="F4" s="1913" t="s">
        <v>25</v>
      </c>
      <c r="G4" s="1913" t="s">
        <v>26</v>
      </c>
      <c r="H4" s="1919" t="s">
        <v>39</v>
      </c>
      <c r="I4" s="1928" t="s">
        <v>40</v>
      </c>
      <c r="J4" s="1918" t="s">
        <v>41</v>
      </c>
      <c r="K4" s="692" t="s">
        <v>42</v>
      </c>
      <c r="L4" s="3393" t="s">
        <v>43</v>
      </c>
    </row>
    <row r="5" spans="2:14" ht="25.15" customHeight="1">
      <c r="B5" s="5052" t="s">
        <v>1291</v>
      </c>
      <c r="C5" s="5053" t="e">
        <f>+'CALENDARIO 2024 PyD'!#REF!</f>
        <v>#REF!</v>
      </c>
      <c r="D5" s="5053">
        <f>13968000+43610000</f>
        <v>57578000</v>
      </c>
      <c r="E5" s="3663" t="e">
        <f t="shared" ref="E5:E9" si="0">+D5/C5</f>
        <v>#REF!</v>
      </c>
      <c r="F5" s="3000" t="e">
        <f>+C5-D5</f>
        <v>#REF!</v>
      </c>
      <c r="G5" s="2401" t="e">
        <f t="shared" ref="G5:G11" si="1">100%-E5</f>
        <v>#REF!</v>
      </c>
      <c r="H5" s="1920" t="e">
        <f>+'CALENDARIO 2024 PyD'!#REF!</f>
        <v>#REF!</v>
      </c>
      <c r="I5" s="1929" t="e">
        <f>+'CALENDARIO 2024 PyD'!#REF!</f>
        <v>#REF!</v>
      </c>
      <c r="J5" s="1925" t="e">
        <f t="shared" ref="J5:J12" si="2">+H5-I5</f>
        <v>#REF!</v>
      </c>
      <c r="K5" s="3403" t="e">
        <f t="shared" ref="K5:K11" si="3">I5/H5</f>
        <v>#REF!</v>
      </c>
      <c r="L5" s="3398" t="e">
        <f t="shared" ref="L5:L11" si="4">100%-K5</f>
        <v>#REF!</v>
      </c>
    </row>
    <row r="6" spans="2:14" ht="24.75" customHeight="1">
      <c r="B6" s="1383" t="s">
        <v>73</v>
      </c>
      <c r="C6" s="3382" t="e">
        <f>+'CALENDARIO 2024 PyD'!#REF!</f>
        <v>#REF!</v>
      </c>
      <c r="D6" s="3382">
        <v>74548800</v>
      </c>
      <c r="E6" s="2404" t="e">
        <f>+D6/C6</f>
        <v>#REF!</v>
      </c>
      <c r="F6" s="3000" t="e">
        <f t="shared" ref="F6:F11" si="5">+C6-D6</f>
        <v>#REF!</v>
      </c>
      <c r="G6" s="2402" t="e">
        <f>100%-E6</f>
        <v>#REF!</v>
      </c>
      <c r="H6" s="1921" t="e">
        <f>+'CALENDARIO 2024 PyD'!#REF!</f>
        <v>#REF!</v>
      </c>
      <c r="I6" s="1930" t="e">
        <f>+'CALENDARIO 2024 PyD'!#REF!</f>
        <v>#REF!</v>
      </c>
      <c r="J6" s="1926" t="e">
        <f t="shared" si="2"/>
        <v>#REF!</v>
      </c>
      <c r="K6" s="3400" t="e">
        <f t="shared" si="3"/>
        <v>#REF!</v>
      </c>
      <c r="L6" s="3394" t="e">
        <f t="shared" si="4"/>
        <v>#REF!</v>
      </c>
      <c r="N6" s="1379"/>
    </row>
    <row r="7" spans="2:14" ht="25.5" customHeight="1">
      <c r="B7" s="5054" t="s">
        <v>1292</v>
      </c>
      <c r="C7" s="5055" t="e">
        <f>+'CALENDARIO 2024 PyD'!#REF!</f>
        <v>#REF!</v>
      </c>
      <c r="D7" s="5056">
        <f>+[4]JURIDICA!$L$63+[4]JURIDICA!$M$63</f>
        <v>47962000</v>
      </c>
      <c r="E7" s="3663" t="e">
        <f t="shared" si="0"/>
        <v>#REF!</v>
      </c>
      <c r="F7" s="3000" t="e">
        <f t="shared" si="5"/>
        <v>#REF!</v>
      </c>
      <c r="G7" s="2402" t="e">
        <f t="shared" si="1"/>
        <v>#REF!</v>
      </c>
      <c r="H7" s="1922" t="e">
        <f>+'CALENDARIO 2024 PyD'!#REF!</f>
        <v>#REF!</v>
      </c>
      <c r="I7" s="1931" t="e">
        <f>+'CALENDARIO 2024 PyD'!#REF!</f>
        <v>#REF!</v>
      </c>
      <c r="J7" s="1926" t="e">
        <f t="shared" si="2"/>
        <v>#REF!</v>
      </c>
      <c r="K7" s="3400" t="e">
        <f t="shared" si="3"/>
        <v>#REF!</v>
      </c>
      <c r="L7" s="3394" t="e">
        <f t="shared" si="4"/>
        <v>#REF!</v>
      </c>
      <c r="M7" s="1379"/>
    </row>
    <row r="8" spans="2:14" ht="24.75" customHeight="1">
      <c r="B8" s="5054" t="s">
        <v>1293</v>
      </c>
      <c r="C8" s="5055" t="e">
        <f>+'CALENDARIO 2024 PyD'!#REF!</f>
        <v>#REF!</v>
      </c>
      <c r="D8" s="3664">
        <f>+[4]INSTITUCIONAL!$K$112+[4]INSTITUCIONAL!$L$112</f>
        <v>630708928</v>
      </c>
      <c r="E8" s="3663" t="e">
        <f t="shared" si="0"/>
        <v>#REF!</v>
      </c>
      <c r="F8" s="3000" t="e">
        <f t="shared" si="5"/>
        <v>#REF!</v>
      </c>
      <c r="G8" s="2402" t="e">
        <f t="shared" si="1"/>
        <v>#REF!</v>
      </c>
      <c r="H8" s="1922" t="e">
        <f>+'CALENDARIO 2024 PyD'!#REF!</f>
        <v>#REF!</v>
      </c>
      <c r="I8" s="1931" t="e">
        <f>+'CALENDARIO 2024 PyD'!#REF!</f>
        <v>#REF!</v>
      </c>
      <c r="J8" s="1926" t="e">
        <f t="shared" si="2"/>
        <v>#REF!</v>
      </c>
      <c r="K8" s="3400" t="e">
        <f t="shared" si="3"/>
        <v>#REF!</v>
      </c>
      <c r="L8" s="3394" t="e">
        <f t="shared" si="4"/>
        <v>#REF!</v>
      </c>
    </row>
    <row r="9" spans="2:14" ht="23.25" customHeight="1">
      <c r="B9" s="1383" t="s">
        <v>1294</v>
      </c>
      <c r="C9" s="1386" t="e">
        <f>+'CALENDARIO 2024 PyD'!#REF!</f>
        <v>#REF!</v>
      </c>
      <c r="D9" s="1936">
        <f>+[4]DAF!$L$14</f>
        <v>68068066</v>
      </c>
      <c r="E9" s="2404" t="e">
        <f t="shared" si="0"/>
        <v>#REF!</v>
      </c>
      <c r="F9" s="3000" t="e">
        <f t="shared" si="5"/>
        <v>#REF!</v>
      </c>
      <c r="G9" s="2402" t="e">
        <f t="shared" si="1"/>
        <v>#REF!</v>
      </c>
      <c r="H9" s="1921" t="e">
        <f>+'CALENDARIO 2024 PyD'!#REF!</f>
        <v>#REF!</v>
      </c>
      <c r="I9" s="1930" t="e">
        <f>+'CALENDARIO 2024 PyD'!#REF!</f>
        <v>#REF!</v>
      </c>
      <c r="J9" s="1926" t="e">
        <f t="shared" si="2"/>
        <v>#REF!</v>
      </c>
      <c r="K9" s="3400" t="e">
        <f t="shared" si="3"/>
        <v>#REF!</v>
      </c>
      <c r="L9" s="3394" t="e">
        <f t="shared" si="4"/>
        <v>#REF!</v>
      </c>
      <c r="N9" s="1379"/>
    </row>
    <row r="10" spans="2:14" ht="23.25" customHeight="1">
      <c r="B10" s="1384" t="s">
        <v>1295</v>
      </c>
      <c r="C10" s="1386" t="e">
        <f>+'CALENDARIO 2024 PyD'!#REF!</f>
        <v>#REF!</v>
      </c>
      <c r="D10" s="1964">
        <v>315216152</v>
      </c>
      <c r="E10" s="3665" t="e">
        <f>+D10/C10</f>
        <v>#REF!</v>
      </c>
      <c r="F10" s="3000" t="e">
        <f t="shared" si="5"/>
        <v>#REF!</v>
      </c>
      <c r="G10" s="2402" t="e">
        <f t="shared" si="1"/>
        <v>#REF!</v>
      </c>
      <c r="H10" s="1921" t="e">
        <f>+'CALENDARIO 2024 PyD'!#REF!</f>
        <v>#REF!</v>
      </c>
      <c r="I10" s="1930" t="e">
        <f>+'CALENDARIO 2024 PyD'!#REF!</f>
        <v>#REF!</v>
      </c>
      <c r="J10" s="1926" t="e">
        <f t="shared" si="2"/>
        <v>#REF!</v>
      </c>
      <c r="K10" s="3400" t="e">
        <f t="shared" si="3"/>
        <v>#REF!</v>
      </c>
      <c r="L10" s="3394" t="e">
        <f t="shared" si="4"/>
        <v>#REF!</v>
      </c>
    </row>
    <row r="11" spans="2:14" ht="26.25" customHeight="1" thickBot="1">
      <c r="B11" s="1384" t="s">
        <v>1296</v>
      </c>
      <c r="C11" s="1387" t="e">
        <f>+'CALENDARIO 2024 PyD'!#REF!</f>
        <v>#REF!</v>
      </c>
      <c r="D11" s="3664">
        <v>0</v>
      </c>
      <c r="E11" s="3663" t="e">
        <f>+D11/C11</f>
        <v>#REF!</v>
      </c>
      <c r="F11" s="3001" t="e">
        <f t="shared" si="5"/>
        <v>#REF!</v>
      </c>
      <c r="G11" s="2403" t="e">
        <f t="shared" si="1"/>
        <v>#REF!</v>
      </c>
      <c r="H11" s="1923" t="e">
        <f>+'CALENDARIO 2024 PyD'!#REF!</f>
        <v>#REF!</v>
      </c>
      <c r="I11" s="1932" t="e">
        <f>+'CALENDARIO 2024 PyD'!#REF!</f>
        <v>#REF!</v>
      </c>
      <c r="J11" s="1927" t="e">
        <f t="shared" si="2"/>
        <v>#REF!</v>
      </c>
      <c r="K11" s="3401" t="e">
        <f t="shared" si="3"/>
        <v>#REF!</v>
      </c>
      <c r="L11" s="3399" t="e">
        <f t="shared" si="4"/>
        <v>#REF!</v>
      </c>
    </row>
    <row r="12" spans="2:14" s="2980" customFormat="1" ht="29.25" customHeight="1" thickBot="1">
      <c r="B12" s="1385" t="s">
        <v>1297</v>
      </c>
      <c r="C12" s="1388" t="e">
        <f>SUM(C5:C11)</f>
        <v>#REF!</v>
      </c>
      <c r="D12" s="1389">
        <f>SUM(D5:D11)</f>
        <v>1194081946</v>
      </c>
      <c r="E12" s="2396" t="e">
        <f>+D12/C12</f>
        <v>#REF!</v>
      </c>
      <c r="F12" s="1917" t="e">
        <f>SUM(F5:F11)</f>
        <v>#REF!</v>
      </c>
      <c r="G12" s="2396" t="e">
        <f>+F12/C12</f>
        <v>#REF!</v>
      </c>
      <c r="H12" s="1391" t="e">
        <f>SUM(H5:H11)</f>
        <v>#REF!</v>
      </c>
      <c r="I12" s="1391" t="e">
        <f>SUM(I5:I11)</f>
        <v>#REF!</v>
      </c>
      <c r="J12" s="1390" t="e">
        <f t="shared" si="2"/>
        <v>#REF!</v>
      </c>
      <c r="K12" s="2394" t="e">
        <f>+I12/H12</f>
        <v>#REF!</v>
      </c>
      <c r="L12" s="3395" t="e">
        <f>+J12/H12</f>
        <v>#REF!</v>
      </c>
    </row>
    <row r="13" spans="2:14">
      <c r="B13" s="3389" t="s">
        <v>1298</v>
      </c>
      <c r="C13" s="3390"/>
      <c r="D13" s="3390"/>
      <c r="E13" s="3390"/>
      <c r="F13" s="3390"/>
      <c r="G13" s="3390"/>
      <c r="H13" s="3390"/>
      <c r="I13" s="3390"/>
      <c r="J13" s="3390"/>
      <c r="K13" s="3391"/>
      <c r="L13" s="3391"/>
    </row>
    <row r="14" spans="2:14" ht="15" thickBot="1">
      <c r="B14" s="3386"/>
      <c r="C14" s="3387"/>
      <c r="D14" s="3387"/>
      <c r="E14" s="3387"/>
      <c r="F14" s="3387"/>
      <c r="G14" s="3387"/>
      <c r="H14" s="3387"/>
      <c r="I14" s="3387"/>
      <c r="J14" s="3387"/>
      <c r="K14" s="3388"/>
      <c r="L14" s="3388"/>
    </row>
    <row r="15" spans="2:14" ht="18.5">
      <c r="B15" s="7178" t="s">
        <v>1318</v>
      </c>
      <c r="C15" s="7179"/>
      <c r="D15" s="7179"/>
      <c r="E15" s="7179"/>
      <c r="F15" s="7179"/>
      <c r="G15" s="7179"/>
      <c r="H15" s="7179"/>
      <c r="I15" s="7179"/>
      <c r="J15" s="7179"/>
      <c r="K15" s="7180"/>
      <c r="L15" s="3385"/>
    </row>
    <row r="16" spans="2:14" ht="19" thickBot="1">
      <c r="B16" s="7181" t="str">
        <f>+B3</f>
        <v>ACUMULADO A JUNIO DE 2024 - SIN INCLUSIÓN DE ADICIÓN DECISÓN 11 DE 2024</v>
      </c>
      <c r="C16" s="7182"/>
      <c r="D16" s="7182"/>
      <c r="E16" s="7182"/>
      <c r="F16" s="7182"/>
      <c r="G16" s="7182"/>
      <c r="H16" s="7182"/>
      <c r="I16" s="7182"/>
      <c r="J16" s="7182"/>
      <c r="K16" s="7183"/>
      <c r="L16" s="3392"/>
    </row>
    <row r="17" spans="2:19" ht="39.5" thickBot="1">
      <c r="B17" s="688" t="s">
        <v>1</v>
      </c>
      <c r="C17" s="689" t="s">
        <v>22</v>
      </c>
      <c r="D17" s="1913" t="s">
        <v>1557</v>
      </c>
      <c r="E17" s="690" t="s">
        <v>24</v>
      </c>
      <c r="F17" s="689" t="s">
        <v>25</v>
      </c>
      <c r="G17" s="689" t="s">
        <v>26</v>
      </c>
      <c r="H17" s="691" t="s">
        <v>39</v>
      </c>
      <c r="I17" s="691" t="s">
        <v>40</v>
      </c>
      <c r="J17" s="691" t="s">
        <v>41</v>
      </c>
      <c r="K17" s="692" t="s">
        <v>42</v>
      </c>
      <c r="L17" s="3393" t="s">
        <v>43</v>
      </c>
    </row>
    <row r="18" spans="2:19" ht="24" customHeight="1">
      <c r="B18" s="693" t="s">
        <v>1301</v>
      </c>
      <c r="C18" s="694" t="e">
        <f>+'CALENDARIO 2024 PyD'!#REF!</f>
        <v>#REF!</v>
      </c>
      <c r="D18" s="1912">
        <v>0</v>
      </c>
      <c r="E18" s="2397" t="e">
        <f>+D18/C18</f>
        <v>#REF!</v>
      </c>
      <c r="F18" s="696" t="e">
        <f>+C18-D18</f>
        <v>#REF!</v>
      </c>
      <c r="G18" s="2395" t="e">
        <f>100%-E18</f>
        <v>#REF!</v>
      </c>
      <c r="H18" s="697" t="e">
        <f>+'CALENDARIO 2024 PyD'!#REF!</f>
        <v>#REF!</v>
      </c>
      <c r="I18" s="697" t="e">
        <f>+'CALENDARIO 2024 PyD'!#REF!</f>
        <v>#REF!</v>
      </c>
      <c r="J18" s="698" t="e">
        <f>+H18-I18</f>
        <v>#REF!</v>
      </c>
      <c r="K18" s="2392" t="e">
        <f>I18/H18</f>
        <v>#REF!</v>
      </c>
      <c r="L18" s="3394" t="e">
        <f>100%-K18</f>
        <v>#REF!</v>
      </c>
    </row>
    <row r="19" spans="2:19" ht="24.4" customHeight="1" thickBot="1">
      <c r="B19" s="1938" t="s">
        <v>1302</v>
      </c>
      <c r="C19" s="695" t="e">
        <f>+'CALENDARIO 2024 PyD'!#REF!</f>
        <v>#REF!</v>
      </c>
      <c r="D19" s="1912">
        <v>18000000</v>
      </c>
      <c r="E19" s="2397" t="e">
        <f>+D19/C19</f>
        <v>#REF!</v>
      </c>
      <c r="F19" s="696" t="e">
        <f>+C19-D19</f>
        <v>#REF!</v>
      </c>
      <c r="G19" s="2395" t="e">
        <f>100%-E19</f>
        <v>#REF!</v>
      </c>
      <c r="H19" s="697">
        <f>+'CALENDARIO 2024 PyD'!D202</f>
        <v>1</v>
      </c>
      <c r="I19" s="699" t="e">
        <f>+'CALENDARIO 2024 PyD'!#REF!</f>
        <v>#REF!</v>
      </c>
      <c r="J19" s="698" t="e">
        <f>+H19-I19</f>
        <v>#REF!</v>
      </c>
      <c r="K19" s="2683" t="e">
        <f>I19/H19</f>
        <v>#REF!</v>
      </c>
      <c r="L19" s="3394" t="e">
        <f>100%-K19</f>
        <v>#REF!</v>
      </c>
      <c r="N19" s="7081"/>
      <c r="O19" s="7081"/>
      <c r="P19" s="7081"/>
      <c r="Q19" s="7081"/>
      <c r="R19" s="7081"/>
      <c r="S19" s="7081"/>
    </row>
    <row r="20" spans="2:19" ht="31.9" customHeight="1" thickBot="1">
      <c r="B20" s="700" t="s">
        <v>1558</v>
      </c>
      <c r="C20" s="701" t="e">
        <f>SUM(C18:C19)</f>
        <v>#REF!</v>
      </c>
      <c r="D20" s="702">
        <f>SUM(D18:D19)</f>
        <v>18000000</v>
      </c>
      <c r="E20" s="2390" t="e">
        <f>+D20/C20</f>
        <v>#REF!</v>
      </c>
      <c r="F20" s="701" t="e">
        <f>SUM(F18:F19)</f>
        <v>#REF!</v>
      </c>
      <c r="G20" s="2390" t="e">
        <f>+F20/C20</f>
        <v>#REF!</v>
      </c>
      <c r="H20" s="703" t="e">
        <f>SUM(H18:H19)</f>
        <v>#REF!</v>
      </c>
      <c r="I20" s="703" t="e">
        <f>SUM(I18:I19)</f>
        <v>#REF!</v>
      </c>
      <c r="J20" s="703" t="e">
        <f>+H20-I20</f>
        <v>#REF!</v>
      </c>
      <c r="K20" s="2394" t="e">
        <f>+I20/H20</f>
        <v>#REF!</v>
      </c>
      <c r="L20" s="3395" t="e">
        <f>+J20/H20</f>
        <v>#REF!</v>
      </c>
      <c r="N20" s="1958"/>
      <c r="O20" s="1958"/>
      <c r="P20" s="1958"/>
      <c r="Q20" s="1958"/>
      <c r="R20" s="1958"/>
      <c r="S20" s="1958"/>
    </row>
    <row r="21" spans="2:19" ht="15.4" customHeight="1">
      <c r="B21" s="7176"/>
      <c r="C21" s="7089"/>
      <c r="D21" s="7089"/>
      <c r="E21" s="7089"/>
      <c r="F21" s="7089"/>
      <c r="G21" s="7089"/>
      <c r="H21" s="7089"/>
      <c r="I21" s="7089"/>
      <c r="J21" s="7089"/>
      <c r="K21" s="7089"/>
      <c r="L21" s="7177"/>
      <c r="N21" s="1959"/>
      <c r="O21" s="1959"/>
      <c r="P21" s="1960"/>
      <c r="Q21" s="1961"/>
      <c r="R21" s="1960"/>
      <c r="S21" s="1962"/>
    </row>
    <row r="22" spans="2:19" ht="13.4" customHeight="1">
      <c r="B22" s="1900"/>
      <c r="C22" s="704"/>
      <c r="D22" s="704"/>
      <c r="E22" s="704"/>
      <c r="F22" s="704"/>
      <c r="G22" s="704"/>
      <c r="H22" s="704"/>
      <c r="I22" s="704"/>
      <c r="J22" s="704"/>
      <c r="K22" s="704"/>
      <c r="L22" s="1901"/>
      <c r="N22" s="1959"/>
      <c r="O22" s="1959"/>
      <c r="P22" s="1960"/>
      <c r="Q22" s="1961"/>
      <c r="R22" s="1960"/>
      <c r="S22" s="1963"/>
    </row>
    <row r="23" spans="2:19" ht="33" hidden="1" customHeight="1" thickBot="1">
      <c r="B23" s="700" t="s">
        <v>1303</v>
      </c>
      <c r="C23" s="701" t="e">
        <f>+C20+C12</f>
        <v>#REF!</v>
      </c>
      <c r="D23" s="701">
        <f>+D20+D12</f>
        <v>1212081946</v>
      </c>
      <c r="E23" s="2390" t="e">
        <f>+D23/C23</f>
        <v>#REF!</v>
      </c>
      <c r="F23" s="701" t="e">
        <f>+F20+F12</f>
        <v>#REF!</v>
      </c>
      <c r="G23" s="2390" t="e">
        <f>+F23/C23</f>
        <v>#REF!</v>
      </c>
      <c r="H23" s="703" t="e">
        <f>+H20+H12</f>
        <v>#REF!</v>
      </c>
      <c r="I23" s="703" t="e">
        <f>+I20+I12</f>
        <v>#REF!</v>
      </c>
      <c r="J23" s="703" t="e">
        <f>+H23-I23</f>
        <v>#REF!</v>
      </c>
      <c r="K23" s="2390" t="e">
        <f>+I23/H23</f>
        <v>#REF!</v>
      </c>
      <c r="L23" s="2394" t="e">
        <f>+(L20+L12)/2</f>
        <v>#REF!</v>
      </c>
      <c r="N23" s="1959"/>
      <c r="O23" s="1959"/>
      <c r="P23" s="1960"/>
      <c r="Q23" s="1961"/>
      <c r="R23" s="1960"/>
      <c r="S23" s="1962"/>
    </row>
    <row r="26" spans="2:19" s="4839" customFormat="1" ht="21">
      <c r="B26" s="4839" t="s">
        <v>73</v>
      </c>
      <c r="C26" s="4840">
        <v>8000000</v>
      </c>
    </row>
    <row r="27" spans="2:19" s="4839" customFormat="1" ht="21"/>
    <row r="28" spans="2:19" s="4839" customFormat="1" ht="21"/>
    <row r="29" spans="2:19" s="4839" customFormat="1" ht="21"/>
    <row r="30" spans="2:19" s="4839" customFormat="1" ht="21"/>
    <row r="31" spans="2:19" s="4839" customFormat="1" ht="21"/>
    <row r="32" spans="2:19" s="4839" customFormat="1" ht="21"/>
    <row r="33" s="4839" customFormat="1" ht="21"/>
    <row r="34" s="4839" customFormat="1" ht="21"/>
    <row r="35" s="4839" customFormat="1" ht="21"/>
    <row r="36" s="4839" customFormat="1" ht="21"/>
    <row r="37" s="4839" customFormat="1" ht="21"/>
    <row r="38" s="4839" customFormat="1" ht="21"/>
    <row r="39" s="4839" customFormat="1" ht="21"/>
    <row r="40" s="4839" customFormat="1" ht="21"/>
    <row r="41" s="4839" customFormat="1" ht="21"/>
  </sheetData>
  <mergeCells count="6">
    <mergeCell ref="N19:S19"/>
    <mergeCell ref="B21:L21"/>
    <mergeCell ref="B2:K2"/>
    <mergeCell ref="B3:K3"/>
    <mergeCell ref="B15:K15"/>
    <mergeCell ref="B16:K16"/>
  </mergeCells>
  <pageMargins left="0.70833333333333304" right="0.70833333333333304" top="0.74791666666666701" bottom="0.74791666666666701" header="0.51180555555555496" footer="0.51180555555555496"/>
  <pageSetup paperSize="75" scale="15" firstPageNumber="0" orientation="landscape"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39997558519241921"/>
  </sheetPr>
  <dimension ref="A1:AML29"/>
  <sheetViews>
    <sheetView zoomScale="80" zoomScaleNormal="80" workbookViewId="0">
      <selection activeCell="D41" sqref="D41"/>
    </sheetView>
  </sheetViews>
  <sheetFormatPr baseColWidth="10" defaultColWidth="8.81640625" defaultRowHeight="14.5"/>
  <cols>
    <col min="1" max="1" width="24.54296875" style="721" customWidth="1"/>
    <col min="2" max="2" width="14.26953125" style="721" hidden="1" customWidth="1"/>
    <col min="3" max="3" width="36.26953125" style="721" customWidth="1"/>
    <col min="4" max="4" width="11.7265625" style="721" customWidth="1"/>
    <col min="5" max="5" width="18.26953125" style="721" customWidth="1"/>
    <col min="6" max="6" width="20.54296875" style="721" customWidth="1"/>
    <col min="7" max="7" width="17.26953125" style="721" customWidth="1"/>
    <col min="8" max="8" width="22" style="721" customWidth="1"/>
    <col min="9" max="9" width="15.453125" style="721" customWidth="1"/>
    <col min="10" max="10" width="16" style="721" customWidth="1"/>
    <col min="11" max="11" width="16" style="721" hidden="1" customWidth="1"/>
    <col min="12" max="12" width="18" style="721" customWidth="1"/>
    <col min="13" max="13" width="16.54296875" style="721" customWidth="1"/>
    <col min="14" max="14" width="11.81640625" style="721" customWidth="1"/>
    <col min="15" max="1026" width="11.54296875" style="721" customWidth="1"/>
  </cols>
  <sheetData>
    <row r="1" spans="1:16" s="721" customFormat="1"/>
    <row r="2" spans="1:16" s="721" customFormat="1" ht="22.5">
      <c r="A2" s="7188" t="s">
        <v>1559</v>
      </c>
      <c r="B2" s="7188"/>
      <c r="C2" s="7188"/>
      <c r="D2" s="7188"/>
      <c r="E2" s="7188"/>
      <c r="F2" s="7188"/>
      <c r="G2" s="7188"/>
      <c r="H2" s="7188"/>
      <c r="I2" s="7188"/>
      <c r="J2" s="7188"/>
      <c r="K2" s="7188"/>
      <c r="L2" s="7188"/>
      <c r="M2" s="7188"/>
    </row>
    <row r="3" spans="1:16" s="721" customFormat="1" ht="22.5">
      <c r="A3" s="7188" t="s">
        <v>1291</v>
      </c>
      <c r="B3" s="7188"/>
      <c r="C3" s="7188"/>
      <c r="D3" s="7188"/>
      <c r="E3" s="7188"/>
      <c r="F3" s="7188"/>
      <c r="G3" s="7188"/>
      <c r="H3" s="7188"/>
      <c r="I3" s="7188"/>
      <c r="J3" s="7188"/>
      <c r="K3" s="7188"/>
      <c r="L3" s="7188"/>
      <c r="M3" s="7188"/>
    </row>
    <row r="4" spans="1:16" s="721" customFormat="1" ht="15" thickBot="1"/>
    <row r="5" spans="1:16" ht="71.150000000000006" customHeight="1" thickBot="1">
      <c r="A5" s="2527" t="s">
        <v>1560</v>
      </c>
      <c r="B5" s="2528" t="s">
        <v>6</v>
      </c>
      <c r="C5" s="2528" t="s">
        <v>1561</v>
      </c>
      <c r="D5" s="2528" t="s">
        <v>7</v>
      </c>
      <c r="E5" s="2528" t="s">
        <v>1562</v>
      </c>
      <c r="F5" s="2528" t="s">
        <v>1563</v>
      </c>
      <c r="G5" s="2528" t="s">
        <v>1564</v>
      </c>
      <c r="H5" s="2528" t="s">
        <v>39</v>
      </c>
      <c r="I5" s="2528" t="s">
        <v>1565</v>
      </c>
      <c r="J5" s="2528" t="s">
        <v>1566</v>
      </c>
      <c r="K5" s="2528" t="s">
        <v>1567</v>
      </c>
      <c r="L5" s="2528" t="s">
        <v>1568</v>
      </c>
      <c r="M5" s="2529" t="s">
        <v>1569</v>
      </c>
    </row>
    <row r="6" spans="1:16" ht="108" customHeight="1" thickBot="1">
      <c r="A6" s="2530" t="s">
        <v>56</v>
      </c>
      <c r="B6" s="2531" t="e">
        <f>+'[5]2021 CON RUBRO'!D4</f>
        <v>#REF!</v>
      </c>
      <c r="C6" s="2531" t="s">
        <v>1570</v>
      </c>
      <c r="D6" s="2531" t="e">
        <f>+'CALENDARIO 2024 PyD'!#REF!</f>
        <v>#REF!</v>
      </c>
      <c r="E6" s="2532" t="e">
        <f>+'CALENDARIO 2024 PyD'!#REF!</f>
        <v>#REF!</v>
      </c>
      <c r="F6" s="2533" t="e">
        <f>+'CALENDARIO 2024 PyD'!#REF!</f>
        <v>#REF!</v>
      </c>
      <c r="G6" s="2533" t="e">
        <f>+E6-F6</f>
        <v>#REF!</v>
      </c>
      <c r="H6" s="2534" t="e">
        <f>+'CALENDARIO 2024 PyD'!#REF!</f>
        <v>#REF!</v>
      </c>
      <c r="I6" s="2535" t="e">
        <f>+'CALENDARIO 2024 PyD'!#REF!</f>
        <v>#REF!</v>
      </c>
      <c r="J6" s="2535" t="e">
        <f>+H6-I6</f>
        <v>#REF!</v>
      </c>
      <c r="K6" s="2976" t="s">
        <v>1571</v>
      </c>
      <c r="L6" s="2536" t="e">
        <f>+F6/E6</f>
        <v>#REF!</v>
      </c>
      <c r="M6" s="2537" t="e">
        <f>+I6/H6</f>
        <v>#REF!</v>
      </c>
    </row>
    <row r="7" spans="1:16" ht="34.5" customHeight="1" thickBot="1">
      <c r="A7" s="7189" t="s">
        <v>1572</v>
      </c>
      <c r="B7" s="7189"/>
      <c r="C7" s="7189"/>
      <c r="D7" s="2538"/>
      <c r="E7" s="2539" t="e">
        <f>SUM(E6:E6)</f>
        <v>#REF!</v>
      </c>
      <c r="F7" s="2539" t="e">
        <f>+F6</f>
        <v>#REF!</v>
      </c>
      <c r="G7" s="2539" t="e">
        <f>SUM(G6:G6)</f>
        <v>#REF!</v>
      </c>
      <c r="H7" s="2540" t="e">
        <f>SUM(H6:H6)</f>
        <v>#REF!</v>
      </c>
      <c r="I7" s="2540" t="e">
        <f>SUM(I6)</f>
        <v>#REF!</v>
      </c>
      <c r="J7" s="2540" t="e">
        <f>SUM(J6:J6)</f>
        <v>#REF!</v>
      </c>
      <c r="K7" s="2540"/>
      <c r="L7" s="2541" t="e">
        <f>+F7/E7</f>
        <v>#REF!</v>
      </c>
      <c r="M7" s="2541" t="e">
        <f>+I7/H7</f>
        <v>#REF!</v>
      </c>
    </row>
    <row r="8" spans="1:16" ht="18.75" hidden="1" customHeight="1">
      <c r="A8" s="722"/>
      <c r="B8" s="722"/>
      <c r="C8" s="722"/>
      <c r="D8" s="722"/>
      <c r="E8" s="722"/>
      <c r="F8" s="722"/>
      <c r="G8" s="723" t="e">
        <f>+G7+#REF!+F7</f>
        <v>#REF!</v>
      </c>
      <c r="H8" s="724"/>
      <c r="I8" s="724"/>
      <c r="J8" s="724"/>
      <c r="K8" s="724"/>
    </row>
    <row r="9" spans="1:16" ht="16.5" hidden="1" customHeight="1">
      <c r="A9" s="724"/>
      <c r="B9" s="724"/>
      <c r="C9" s="724"/>
      <c r="D9" s="724"/>
      <c r="E9" s="724"/>
      <c r="F9" s="724">
        <v>0</v>
      </c>
      <c r="G9" s="724"/>
      <c r="H9" s="724"/>
      <c r="I9" s="724"/>
      <c r="J9" s="724"/>
      <c r="K9" s="724"/>
    </row>
    <row r="10" spans="1:16" hidden="1">
      <c r="A10" s="724"/>
      <c r="B10" s="724"/>
      <c r="C10" s="724"/>
      <c r="D10" s="724"/>
      <c r="E10" s="724"/>
      <c r="F10" s="724"/>
      <c r="G10" s="724"/>
      <c r="H10" s="724"/>
      <c r="I10" s="724"/>
      <c r="J10" s="724"/>
      <c r="K10" s="724"/>
    </row>
    <row r="11" spans="1:16">
      <c r="A11" s="7089" t="s">
        <v>1573</v>
      </c>
      <c r="B11" s="7089"/>
      <c r="C11" s="7089"/>
      <c r="D11" s="7089"/>
      <c r="E11" s="7089"/>
      <c r="F11" s="7089"/>
      <c r="G11" s="7089"/>
      <c r="H11" s="7089"/>
      <c r="I11" s="7089"/>
      <c r="J11" s="7089"/>
      <c r="K11" s="7089"/>
      <c r="L11" s="7089"/>
      <c r="M11" s="7089"/>
    </row>
    <row r="12" spans="1:16">
      <c r="A12" s="725"/>
      <c r="B12" s="725"/>
      <c r="E12" s="726"/>
      <c r="G12" s="7197"/>
      <c r="H12" s="7197"/>
      <c r="I12" s="7197"/>
      <c r="J12" s="7197"/>
      <c r="K12" s="7197"/>
      <c r="L12" s="7197"/>
      <c r="M12" s="7197"/>
      <c r="N12" s="7197"/>
      <c r="O12" s="7197"/>
      <c r="P12" s="7197"/>
    </row>
    <row r="13" spans="1:16">
      <c r="B13" t="s">
        <v>631</v>
      </c>
    </row>
    <row r="14" spans="1:16" hidden="1"/>
    <row r="15" spans="1:16" ht="30.4" hidden="1" customHeight="1" thickBot="1">
      <c r="A15" s="7190" t="s">
        <v>1574</v>
      </c>
      <c r="B15" s="7191"/>
      <c r="C15" s="7191"/>
      <c r="D15" s="7191"/>
      <c r="E15" s="7191"/>
      <c r="F15" s="7191"/>
      <c r="G15" s="7192"/>
    </row>
    <row r="16" spans="1:16" ht="22.4" hidden="1" customHeight="1" thickBot="1">
      <c r="A16" s="7193" t="s">
        <v>1501</v>
      </c>
      <c r="B16" s="2542"/>
      <c r="C16" s="7193" t="s">
        <v>1575</v>
      </c>
      <c r="D16" s="7195" t="s">
        <v>1576</v>
      </c>
      <c r="E16" s="7195"/>
      <c r="F16" s="7195"/>
      <c r="G16" s="7196"/>
    </row>
    <row r="17" spans="1:26" ht="31.5" hidden="1" thickBot="1">
      <c r="A17" s="7194"/>
      <c r="B17" s="2543"/>
      <c r="C17" s="7194"/>
      <c r="D17" s="2544" t="s">
        <v>1577</v>
      </c>
      <c r="E17" s="2545" t="s">
        <v>1578</v>
      </c>
      <c r="F17" s="2545" t="s">
        <v>1579</v>
      </c>
      <c r="G17" s="2546" t="s">
        <v>1580</v>
      </c>
    </row>
    <row r="18" spans="1:26" ht="53.15" hidden="1" customHeight="1">
      <c r="A18" s="2547" t="s">
        <v>1581</v>
      </c>
      <c r="B18" s="2548"/>
      <c r="C18" s="2549" t="s">
        <v>57</v>
      </c>
      <c r="D18" s="2550" t="e">
        <f>+E6</f>
        <v>#REF!</v>
      </c>
      <c r="E18" s="2550">
        <v>46957620</v>
      </c>
      <c r="F18" s="2550">
        <v>364180</v>
      </c>
      <c r="G18" s="2551">
        <v>395200</v>
      </c>
      <c r="H18" s="2552"/>
    </row>
    <row r="19" spans="1:26" ht="28.15" hidden="1" customHeight="1" thickBot="1">
      <c r="A19" s="7185" t="s">
        <v>1582</v>
      </c>
      <c r="B19" s="7186"/>
      <c r="C19" s="7187"/>
      <c r="D19" s="2553" t="e">
        <f>SUM(D18:D18)</f>
        <v>#REF!</v>
      </c>
      <c r="E19" s="2553">
        <f>SUM(E18:E18)</f>
        <v>46957620</v>
      </c>
      <c r="F19" s="2553">
        <f>SUM(F18:F18)</f>
        <v>364180</v>
      </c>
      <c r="G19" s="2554">
        <f>SUM(G18:G18)</f>
        <v>395200</v>
      </c>
    </row>
    <row r="20" spans="1:26" hidden="1"/>
    <row r="21" spans="1:26" hidden="1"/>
    <row r="22" spans="1:26" ht="15.5" hidden="1">
      <c r="F22" s="2555" t="s">
        <v>1583</v>
      </c>
    </row>
    <row r="25" spans="1:26">
      <c r="O25" s="7184" t="s">
        <v>1584</v>
      </c>
      <c r="P25" s="7184"/>
      <c r="Q25" s="7184"/>
      <c r="R25" s="7184"/>
      <c r="S25" s="7184"/>
      <c r="T25" s="7184"/>
      <c r="U25" s="7184"/>
      <c r="V25" s="7184"/>
      <c r="W25" s="7184"/>
      <c r="X25" s="7184"/>
      <c r="Y25" s="7184"/>
      <c r="Z25" s="7184"/>
    </row>
    <row r="26" spans="1:26">
      <c r="O26" s="7184"/>
      <c r="P26" s="7184"/>
      <c r="Q26" s="7184"/>
      <c r="R26" s="7184"/>
      <c r="S26" s="7184"/>
      <c r="T26" s="7184"/>
      <c r="U26" s="7184"/>
      <c r="V26" s="7184"/>
      <c r="W26" s="7184"/>
      <c r="X26" s="7184"/>
      <c r="Y26" s="7184"/>
      <c r="Z26" s="7184"/>
    </row>
    <row r="27" spans="1:26">
      <c r="O27" s="7184"/>
      <c r="P27" s="7184"/>
      <c r="Q27" s="7184"/>
      <c r="R27" s="7184"/>
      <c r="S27" s="7184"/>
      <c r="T27" s="7184"/>
      <c r="U27" s="7184"/>
      <c r="V27" s="7184"/>
      <c r="W27" s="7184"/>
      <c r="X27" s="7184"/>
      <c r="Y27" s="7184"/>
      <c r="Z27" s="7184"/>
    </row>
    <row r="28" spans="1:26">
      <c r="O28" s="7184"/>
      <c r="P28" s="7184"/>
      <c r="Q28" s="7184"/>
      <c r="R28" s="7184"/>
      <c r="S28" s="7184"/>
      <c r="T28" s="7184"/>
      <c r="U28" s="7184"/>
      <c r="V28" s="7184"/>
      <c r="W28" s="7184"/>
      <c r="X28" s="7184"/>
      <c r="Y28" s="7184"/>
      <c r="Z28" s="7184"/>
    </row>
    <row r="29" spans="1:26">
      <c r="O29" s="7184"/>
      <c r="P29" s="7184"/>
      <c r="Q29" s="7184"/>
      <c r="R29" s="7184"/>
      <c r="S29" s="7184"/>
      <c r="T29" s="7184"/>
      <c r="U29" s="7184"/>
      <c r="V29" s="7184"/>
      <c r="W29" s="7184"/>
      <c r="X29" s="7184"/>
      <c r="Y29" s="7184"/>
      <c r="Z29" s="7184"/>
    </row>
  </sheetData>
  <mergeCells count="12">
    <mergeCell ref="U25:Z29"/>
    <mergeCell ref="O25:T29"/>
    <mergeCell ref="A19:C19"/>
    <mergeCell ref="A2:M2"/>
    <mergeCell ref="A3:M3"/>
    <mergeCell ref="A7:C7"/>
    <mergeCell ref="A11:M11"/>
    <mergeCell ref="A15:G15"/>
    <mergeCell ref="A16:A17"/>
    <mergeCell ref="C16:C17"/>
    <mergeCell ref="D16:G16"/>
    <mergeCell ref="G12:P12"/>
  </mergeCells>
  <pageMargins left="0.7" right="0.7" top="0.75" bottom="0.75" header="0.51180555555555496" footer="0.51180555555555496"/>
  <pageSetup paperSize="9" scale="32" firstPageNumber="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9">
    <tabColor rgb="FF92D050"/>
  </sheetPr>
  <dimension ref="A1:AMK48"/>
  <sheetViews>
    <sheetView zoomScaleNormal="100" workbookViewId="0">
      <pane xSplit="1" ySplit="1" topLeftCell="B2" activePane="bottomRight" state="frozen"/>
      <selection pane="topRight" activeCell="C10" sqref="C10"/>
      <selection pane="bottomLeft" activeCell="C10" sqref="C10"/>
      <selection pane="bottomRight" activeCell="D55" sqref="D55"/>
    </sheetView>
  </sheetViews>
  <sheetFormatPr baseColWidth="10" defaultColWidth="8.81640625" defaultRowHeight="14.5"/>
  <cols>
    <col min="1" max="1" width="20.81640625" style="3" customWidth="1"/>
    <col min="2" max="2" width="34" style="2" customWidth="1"/>
    <col min="3" max="3" width="16.7265625" style="3" customWidth="1"/>
    <col min="4" max="4" width="15.7265625" style="3" customWidth="1"/>
    <col min="5" max="5" width="14.1796875" style="3" customWidth="1"/>
    <col min="6" max="6" width="14.54296875" style="3" customWidth="1"/>
    <col min="7" max="7" width="13.81640625" style="2" customWidth="1"/>
    <col min="8" max="8" width="12.81640625" style="667" customWidth="1"/>
    <col min="9" max="9" width="14" style="5" customWidth="1"/>
    <col min="10" max="10" width="14.1796875" style="3" customWidth="1"/>
    <col min="11" max="11" width="21.81640625" style="3" customWidth="1"/>
    <col min="12" max="13" width="25.26953125" style="6" customWidth="1"/>
    <col min="14" max="14" width="18.7265625" style="727" customWidth="1"/>
    <col min="15" max="15" width="18.7265625" style="7" customWidth="1"/>
    <col min="16" max="16" width="19.26953125" style="8" customWidth="1"/>
    <col min="17" max="17" width="23" style="9" customWidth="1"/>
    <col min="18" max="18" width="13.81640625" style="8" customWidth="1"/>
    <col min="19" max="19" width="17.7265625" style="9" customWidth="1"/>
    <col min="20" max="20" width="19.81640625" style="9" customWidth="1"/>
    <col min="21" max="21" width="23.1796875" style="9" hidden="1" customWidth="1"/>
    <col min="22" max="22" width="19.1796875" style="9" hidden="1" customWidth="1"/>
    <col min="23" max="23" width="19.26953125" style="9" hidden="1" customWidth="1"/>
    <col min="24" max="24" width="20" style="9" hidden="1" customWidth="1"/>
    <col min="25" max="25" width="20.54296875" style="9" hidden="1" customWidth="1"/>
    <col min="26" max="26" width="19.7265625" style="9" hidden="1" customWidth="1"/>
    <col min="27" max="27" width="19.26953125" style="9" hidden="1" customWidth="1"/>
    <col min="28" max="28" width="23.26953125" style="9" hidden="1" customWidth="1"/>
    <col min="29" max="29" width="17.54296875" style="9" hidden="1" customWidth="1"/>
    <col min="30" max="30" width="16.54296875" style="9" hidden="1" customWidth="1"/>
    <col min="31" max="31" width="19.26953125" style="10" customWidth="1"/>
    <col min="32" max="32" width="53.1796875" style="10" hidden="1" customWidth="1"/>
    <col min="33" max="33" width="13.1796875" style="10" customWidth="1"/>
    <col min="34" max="34" width="19.81640625" style="10" customWidth="1"/>
    <col min="35" max="35" width="15.81640625" style="8" customWidth="1"/>
    <col min="36" max="36" width="14.54296875" style="8" customWidth="1"/>
    <col min="37" max="37" width="10.81640625" style="10" customWidth="1"/>
    <col min="38" max="38" width="11.7265625" style="10" customWidth="1"/>
    <col min="39" max="39" width="13.81640625" style="10" hidden="1" customWidth="1"/>
    <col min="40" max="40" width="11.81640625" style="10" hidden="1" customWidth="1"/>
    <col min="41" max="41" width="12.54296875" style="10" hidden="1" customWidth="1"/>
    <col min="42" max="42" width="8.81640625" style="10"/>
    <col min="43" max="43" width="10.81640625" style="10" hidden="1" customWidth="1"/>
    <col min="44" max="44" width="12.54296875" style="10" hidden="1" customWidth="1"/>
    <col min="45" max="45" width="13" style="10" hidden="1" customWidth="1"/>
    <col min="46" max="46" width="11.54296875" style="10" hidden="1" customWidth="1"/>
    <col min="47" max="47" width="7.26953125" style="10" hidden="1" customWidth="1"/>
    <col min="48" max="48" width="5" style="10" hidden="1" customWidth="1"/>
    <col min="49" max="49" width="16.26953125" style="11" customWidth="1"/>
    <col min="50" max="50" width="17.26953125" style="11" customWidth="1"/>
    <col min="51" max="51" width="17.26953125" style="12" customWidth="1"/>
    <col min="52" max="52" width="17.26953125" style="11" customWidth="1"/>
    <col min="53" max="53" width="15.81640625" style="1" customWidth="1"/>
    <col min="54" max="1025" width="8.81640625" style="1"/>
  </cols>
  <sheetData>
    <row r="1" spans="1:11" ht="23.25" customHeight="1" thickBot="1">
      <c r="A1" s="7203" t="s">
        <v>1585</v>
      </c>
      <c r="B1" s="7203"/>
      <c r="C1" s="7203"/>
      <c r="D1" s="7203"/>
      <c r="E1" s="7203"/>
      <c r="F1" s="7203"/>
      <c r="G1" s="7203"/>
      <c r="H1" s="7203"/>
      <c r="I1" s="7203"/>
      <c r="J1" s="7203"/>
      <c r="K1" s="2606"/>
    </row>
    <row r="2" spans="1:11" ht="42" customHeight="1" thickBot="1">
      <c r="A2" s="2605" t="s">
        <v>1586</v>
      </c>
      <c r="B2" s="2603" t="s">
        <v>1587</v>
      </c>
      <c r="C2" s="2603" t="s">
        <v>1588</v>
      </c>
      <c r="D2" s="2603" t="s">
        <v>1589</v>
      </c>
      <c r="E2" s="2603" t="s">
        <v>1564</v>
      </c>
      <c r="F2" s="2604" t="s">
        <v>39</v>
      </c>
      <c r="G2" s="2603" t="s">
        <v>40</v>
      </c>
      <c r="H2" s="2603" t="s">
        <v>1566</v>
      </c>
      <c r="I2" s="2603" t="s">
        <v>1590</v>
      </c>
      <c r="J2" s="2602" t="s">
        <v>1591</v>
      </c>
      <c r="K2" s="2601"/>
    </row>
    <row r="3" spans="1:11" ht="52" customHeight="1" thickBot="1">
      <c r="A3" s="7204" t="s">
        <v>1592</v>
      </c>
      <c r="B3" s="2600" t="e">
        <f>+'CALENDARIO 2024 PyD'!#REF!</f>
        <v>#REF!</v>
      </c>
      <c r="C3" s="2593" t="e">
        <f>+'CALENDARIO 2024 PyD'!#REF!</f>
        <v>#REF!</v>
      </c>
      <c r="D3" s="2593" t="e">
        <f>+'CALENDARIO 2024 PyD'!#REF!</f>
        <v>#REF!</v>
      </c>
      <c r="E3" s="2597" t="e">
        <f>+C3-D3</f>
        <v>#REF!</v>
      </c>
      <c r="F3" s="2598" t="e">
        <f>+'CALENDARIO 2024 PyD'!#REF!</f>
        <v>#REF!</v>
      </c>
      <c r="G3" s="2625" t="e">
        <f>+'CALENDARIO 2024 PyD'!#REF!</f>
        <v>#REF!</v>
      </c>
      <c r="H3" s="2596" t="e">
        <f>+F3-G3</f>
        <v>#REF!</v>
      </c>
      <c r="I3" s="2589" t="e">
        <f>+D3/C3</f>
        <v>#REF!</v>
      </c>
      <c r="J3" s="2595" t="e">
        <f>+G3/F3</f>
        <v>#REF!</v>
      </c>
      <c r="K3" s="2587"/>
    </row>
    <row r="4" spans="1:11" ht="35.25" customHeight="1" thickBot="1">
      <c r="A4" s="7204"/>
      <c r="B4" s="2599" t="e">
        <f>+'CALENDARIO 2024 PyD'!#REF!</f>
        <v>#REF!</v>
      </c>
      <c r="C4" s="2593" t="e">
        <f>+'CALENDARIO 2024 PyD'!#REF!</f>
        <v>#REF!</v>
      </c>
      <c r="D4" s="2593" t="e">
        <f>+'CALENDARIO 2024 PyD'!#REF!</f>
        <v>#REF!</v>
      </c>
      <c r="E4" s="2597" t="e">
        <f>+C4-D4</f>
        <v>#REF!</v>
      </c>
      <c r="F4" s="2598" t="e">
        <f>+'CALENDARIO 2024 PyD'!#REF!</f>
        <v>#REF!</v>
      </c>
      <c r="G4" s="2625" t="e">
        <f>+'CALENDARIO 2024 PyD'!#REF!</f>
        <v>#REF!</v>
      </c>
      <c r="H4" s="2596" t="e">
        <f>+F4-G4</f>
        <v>#REF!</v>
      </c>
      <c r="I4" s="2589" t="e">
        <f>+D4/C4</f>
        <v>#REF!</v>
      </c>
      <c r="J4" s="2595" t="e">
        <f>+G4/F4</f>
        <v>#REF!</v>
      </c>
      <c r="K4" s="2587"/>
    </row>
    <row r="5" spans="1:11" ht="55.15" customHeight="1" thickBot="1">
      <c r="A5" s="7204"/>
      <c r="B5" s="2594" t="e">
        <f>+'CALENDARIO 2024 PyD'!#REF!</f>
        <v>#REF!</v>
      </c>
      <c r="C5" s="2593" t="e">
        <f>+'CALENDARIO 2024 PyD'!#REF!</f>
        <v>#REF!</v>
      </c>
      <c r="D5" s="2593" t="e">
        <f>+'CALENDARIO 2024 PyD'!#REF!</f>
        <v>#REF!</v>
      </c>
      <c r="E5" s="2597" t="e">
        <f>+C5-D5</f>
        <v>#REF!</v>
      </c>
      <c r="F5" s="2598" t="e">
        <f>+'CALENDARIO 2024 PyD'!#REF!</f>
        <v>#REF!</v>
      </c>
      <c r="G5" s="2625" t="e">
        <f>+'CALENDARIO 2024 PyD'!#REF!</f>
        <v>#REF!</v>
      </c>
      <c r="H5" s="2596" t="e">
        <f>+F5-G5</f>
        <v>#REF!</v>
      </c>
      <c r="I5" s="2589" t="e">
        <f>+D5/C5</f>
        <v>#REF!</v>
      </c>
      <c r="J5" s="2595" t="e">
        <f>+G5/F5</f>
        <v>#REF!</v>
      </c>
      <c r="K5" s="2587"/>
    </row>
    <row r="6" spans="1:11" ht="36" customHeight="1" thickBot="1">
      <c r="A6" s="7204"/>
      <c r="B6" s="2594" t="e">
        <f>+'CALENDARIO 2024 PyD'!#REF!</f>
        <v>#REF!</v>
      </c>
      <c r="C6" s="2593" t="e">
        <f>+'CALENDARIO 2024 PyD'!#REF!</f>
        <v>#REF!</v>
      </c>
      <c r="D6" s="2593" t="e">
        <f>+'CALENDARIO 2024 PyD'!#REF!</f>
        <v>#REF!</v>
      </c>
      <c r="E6" s="2592" t="e">
        <f>+C6-D6</f>
        <v>#REF!</v>
      </c>
      <c r="F6" s="2591" t="e">
        <f>+'CALENDARIO 2024 PyD'!#REF!</f>
        <v>#REF!</v>
      </c>
      <c r="G6" s="2626" t="e">
        <f>+'CALENDARIO 2024 PyD'!#REF!</f>
        <v>#REF!</v>
      </c>
      <c r="H6" s="2590" t="e">
        <f>+F6-G6</f>
        <v>#REF!</v>
      </c>
      <c r="I6" s="2589" t="e">
        <f>+D6/C6</f>
        <v>#REF!</v>
      </c>
      <c r="J6" s="2588" t="e">
        <f>+G6/F6</f>
        <v>#REF!</v>
      </c>
      <c r="K6" s="2587"/>
    </row>
    <row r="7" spans="1:11" ht="29.25" customHeight="1" thickBot="1">
      <c r="A7" s="7205" t="s">
        <v>1593</v>
      </c>
      <c r="B7" s="7205"/>
      <c r="C7" s="2585" t="e">
        <f>SUM(C3:C6)</f>
        <v>#REF!</v>
      </c>
      <c r="D7" s="2585" t="e">
        <f>SUM(D3:D6)</f>
        <v>#REF!</v>
      </c>
      <c r="E7" s="2585" t="e">
        <f>SUM(E3:E6)</f>
        <v>#REF!</v>
      </c>
      <c r="F7" s="2584" t="e">
        <f>SUM(F3:F6)</f>
        <v>#REF!</v>
      </c>
      <c r="G7" s="2627" t="e">
        <f>SUM(G3:G6)</f>
        <v>#REF!</v>
      </c>
      <c r="H7" s="2583" t="e">
        <f>+F7-G7</f>
        <v>#REF!</v>
      </c>
      <c r="I7" s="2582" t="e">
        <f>+D7/C7</f>
        <v>#REF!</v>
      </c>
      <c r="J7" s="2581" t="e">
        <f>+G7/F7</f>
        <v>#REF!</v>
      </c>
    </row>
    <row r="8" spans="1:11" ht="17.25" customHeight="1">
      <c r="A8" s="2580"/>
      <c r="B8" s="7206" t="s">
        <v>1594</v>
      </c>
      <c r="C8" s="7206"/>
      <c r="D8" s="7206"/>
      <c r="E8" s="7206"/>
      <c r="F8" s="7206"/>
      <c r="G8" s="7206"/>
      <c r="H8" s="7206"/>
      <c r="I8" s="7206"/>
      <c r="J8" s="7206"/>
    </row>
    <row r="10" spans="1:11" ht="15" hidden="1" customHeight="1">
      <c r="A10" s="7200" t="s">
        <v>1595</v>
      </c>
      <c r="B10" s="2607" t="s">
        <v>1596</v>
      </c>
      <c r="C10" s="2608" t="s">
        <v>1401</v>
      </c>
      <c r="D10" s="2609" t="s">
        <v>1597</v>
      </c>
    </row>
    <row r="11" spans="1:11" ht="14.65" hidden="1" customHeight="1">
      <c r="A11" s="7201"/>
      <c r="B11" s="2631" t="s">
        <v>1598</v>
      </c>
      <c r="C11" s="2612" t="s">
        <v>1599</v>
      </c>
      <c r="D11" s="2612" t="s">
        <v>1600</v>
      </c>
    </row>
    <row r="12" spans="1:11" ht="14.65" hidden="1" customHeight="1">
      <c r="A12" s="7201"/>
      <c r="B12" s="2610" t="s">
        <v>1601</v>
      </c>
      <c r="C12" s="2613" t="s">
        <v>1599</v>
      </c>
      <c r="D12" s="2613" t="s">
        <v>1602</v>
      </c>
    </row>
    <row r="13" spans="1:11" ht="14.65" hidden="1" customHeight="1">
      <c r="A13" s="7201"/>
      <c r="B13" s="2610" t="s">
        <v>1603</v>
      </c>
      <c r="C13" s="2613" t="s">
        <v>1604</v>
      </c>
      <c r="D13" s="2613" t="s">
        <v>1605</v>
      </c>
    </row>
    <row r="14" spans="1:11" ht="14.65" hidden="1" customHeight="1">
      <c r="A14" s="7201"/>
      <c r="B14" s="2610" t="s">
        <v>1606</v>
      </c>
      <c r="C14" s="2613" t="s">
        <v>1604</v>
      </c>
      <c r="D14" s="2613" t="s">
        <v>1605</v>
      </c>
    </row>
    <row r="15" spans="1:11" ht="14.65" hidden="1" customHeight="1">
      <c r="A15" s="7201"/>
      <c r="B15" s="2610" t="s">
        <v>1607</v>
      </c>
      <c r="C15" s="2613" t="s">
        <v>1608</v>
      </c>
      <c r="D15" s="2613" t="s">
        <v>1609</v>
      </c>
    </row>
    <row r="16" spans="1:11" ht="14.65" hidden="1" customHeight="1">
      <c r="A16" s="7201"/>
      <c r="B16" s="2610" t="s">
        <v>1610</v>
      </c>
      <c r="C16" s="2613" t="s">
        <v>1611</v>
      </c>
      <c r="D16" s="2613" t="s">
        <v>1612</v>
      </c>
    </row>
    <row r="17" spans="1:4" ht="14.65" hidden="1" customHeight="1">
      <c r="A17" s="7201"/>
      <c r="B17" s="2610" t="s">
        <v>1613</v>
      </c>
      <c r="C17" s="2613" t="s">
        <v>1599</v>
      </c>
      <c r="D17" s="2613" t="s">
        <v>750</v>
      </c>
    </row>
    <row r="18" spans="1:4" ht="14.65" hidden="1" customHeight="1">
      <c r="A18" s="7201"/>
      <c r="B18" s="2610" t="s">
        <v>1614</v>
      </c>
      <c r="C18" s="2613" t="s">
        <v>1615</v>
      </c>
      <c r="D18" s="2613" t="s">
        <v>36</v>
      </c>
    </row>
    <row r="19" spans="1:4" ht="14.65" hidden="1" customHeight="1">
      <c r="A19" s="7201"/>
      <c r="B19" s="2610" t="s">
        <v>1616</v>
      </c>
      <c r="C19" s="2613" t="s">
        <v>1599</v>
      </c>
      <c r="D19" s="2613" t="s">
        <v>38</v>
      </c>
    </row>
    <row r="20" spans="1:4" ht="14.65" hidden="1" customHeight="1">
      <c r="A20" s="7201"/>
      <c r="B20" s="2610" t="s">
        <v>1617</v>
      </c>
      <c r="C20" s="2613" t="s">
        <v>1599</v>
      </c>
      <c r="D20" s="2613" t="s">
        <v>38</v>
      </c>
    </row>
    <row r="21" spans="1:4" ht="14.65" hidden="1" customHeight="1">
      <c r="A21" s="7201"/>
      <c r="B21" s="2610" t="s">
        <v>1618</v>
      </c>
      <c r="C21" s="2613" t="s">
        <v>1599</v>
      </c>
      <c r="D21" s="2613" t="s">
        <v>38</v>
      </c>
    </row>
    <row r="22" spans="1:4" ht="14.65" hidden="1" customHeight="1">
      <c r="A22" s="7201"/>
      <c r="B22" s="2610" t="s">
        <v>1619</v>
      </c>
      <c r="C22" s="2613" t="s">
        <v>1599</v>
      </c>
      <c r="D22" s="2613" t="s">
        <v>38</v>
      </c>
    </row>
    <row r="23" spans="1:4" ht="15" hidden="1" customHeight="1">
      <c r="A23" s="7201"/>
      <c r="B23" s="2611" t="s">
        <v>1620</v>
      </c>
      <c r="C23" s="2614" t="s">
        <v>1599</v>
      </c>
      <c r="D23" s="2614" t="s">
        <v>38</v>
      </c>
    </row>
    <row r="24" spans="1:4" ht="16" hidden="1" thickBot="1">
      <c r="A24" s="7202"/>
      <c r="B24" s="2615" t="s">
        <v>1621</v>
      </c>
      <c r="C24" s="7198" t="s">
        <v>1622</v>
      </c>
      <c r="D24" s="7199"/>
    </row>
    <row r="25" spans="1:4" hidden="1"/>
    <row r="26" spans="1:4" hidden="1"/>
    <row r="27" spans="1:4" ht="15" hidden="1" customHeight="1">
      <c r="A27" s="7200" t="s">
        <v>100</v>
      </c>
      <c r="B27" s="2628" t="s">
        <v>1323</v>
      </c>
      <c r="C27" s="2628" t="s">
        <v>1401</v>
      </c>
      <c r="D27" s="2628" t="s">
        <v>1597</v>
      </c>
    </row>
    <row r="28" spans="1:4" ht="14.65" hidden="1" customHeight="1">
      <c r="A28" s="7201"/>
      <c r="B28" s="2618" t="s">
        <v>1623</v>
      </c>
      <c r="C28" s="2616" t="s">
        <v>1599</v>
      </c>
      <c r="D28" s="2629" t="s">
        <v>32</v>
      </c>
    </row>
    <row r="29" spans="1:4" ht="14.65" hidden="1" customHeight="1">
      <c r="A29" s="7201"/>
      <c r="B29" s="2619" t="s">
        <v>1624</v>
      </c>
      <c r="C29" s="2616" t="s">
        <v>1599</v>
      </c>
      <c r="D29" s="2629" t="s">
        <v>29</v>
      </c>
    </row>
    <row r="30" spans="1:4" ht="14.65" hidden="1" customHeight="1">
      <c r="A30" s="7201"/>
      <c r="B30" s="2620" t="s">
        <v>1625</v>
      </c>
      <c r="C30" s="2616" t="s">
        <v>1599</v>
      </c>
      <c r="D30" s="2629" t="s">
        <v>32</v>
      </c>
    </row>
    <row r="31" spans="1:4" ht="14.65" hidden="1" customHeight="1">
      <c r="A31" s="7201"/>
      <c r="B31" s="2621" t="s">
        <v>1626</v>
      </c>
      <c r="C31" s="2616" t="s">
        <v>1599</v>
      </c>
      <c r="D31" s="2629" t="s">
        <v>32</v>
      </c>
    </row>
    <row r="32" spans="1:4" ht="14.65" hidden="1" customHeight="1">
      <c r="A32" s="7201"/>
      <c r="B32" s="2622" t="s">
        <v>1627</v>
      </c>
      <c r="C32" s="2616" t="s">
        <v>1599</v>
      </c>
      <c r="D32" s="2629" t="s">
        <v>32</v>
      </c>
    </row>
    <row r="33" spans="1:4" ht="14.65" hidden="1" customHeight="1">
      <c r="A33" s="7201"/>
      <c r="B33" s="2622" t="s">
        <v>1628</v>
      </c>
      <c r="C33" s="2616" t="s">
        <v>1599</v>
      </c>
      <c r="D33" s="2629" t="s">
        <v>32</v>
      </c>
    </row>
    <row r="34" spans="1:4" ht="14.65" hidden="1" customHeight="1">
      <c r="A34" s="7201"/>
      <c r="B34" s="2623" t="s">
        <v>1629</v>
      </c>
      <c r="C34" s="2616" t="s">
        <v>1599</v>
      </c>
      <c r="D34" s="2629" t="s">
        <v>32</v>
      </c>
    </row>
    <row r="35" spans="1:4" ht="14.65" hidden="1" customHeight="1">
      <c r="A35" s="7201"/>
      <c r="B35" s="2622" t="s">
        <v>1630</v>
      </c>
      <c r="C35" s="2616" t="s">
        <v>1599</v>
      </c>
      <c r="D35" s="2629" t="s">
        <v>32</v>
      </c>
    </row>
    <row r="36" spans="1:4" ht="14.65" hidden="1" customHeight="1">
      <c r="A36" s="7201"/>
      <c r="B36" s="2622" t="s">
        <v>1631</v>
      </c>
      <c r="C36" s="2616" t="s">
        <v>1599</v>
      </c>
      <c r="D36" s="2629" t="s">
        <v>29</v>
      </c>
    </row>
    <row r="37" spans="1:4" ht="14.65" hidden="1" customHeight="1">
      <c r="A37" s="7201"/>
      <c r="B37" s="2632" t="s">
        <v>1632</v>
      </c>
      <c r="C37" s="2616" t="s">
        <v>1599</v>
      </c>
      <c r="D37" s="2629" t="s">
        <v>29</v>
      </c>
    </row>
    <row r="38" spans="1:4" ht="14.65" hidden="1" customHeight="1">
      <c r="A38" s="7201"/>
      <c r="B38" s="2622" t="s">
        <v>1633</v>
      </c>
      <c r="C38" s="2616" t="s">
        <v>1599</v>
      </c>
      <c r="D38" s="2629" t="s">
        <v>29</v>
      </c>
    </row>
    <row r="39" spans="1:4" ht="15" hidden="1" customHeight="1">
      <c r="A39" s="7202"/>
      <c r="B39" s="2624" t="s">
        <v>1634</v>
      </c>
      <c r="C39" s="2617" t="s">
        <v>1599</v>
      </c>
      <c r="D39" s="2630" t="s">
        <v>29</v>
      </c>
    </row>
    <row r="40" spans="1:4" ht="16.399999999999999" hidden="1" customHeight="1">
      <c r="B40" s="2615" t="s">
        <v>1621</v>
      </c>
      <c r="C40" s="7198" t="s">
        <v>1622</v>
      </c>
      <c r="D40" s="7199"/>
    </row>
    <row r="41" spans="1:4" hidden="1"/>
    <row r="42" spans="1:4" hidden="1"/>
    <row r="43" spans="1:4" hidden="1"/>
    <row r="44" spans="1:4" hidden="1"/>
    <row r="45" spans="1:4" hidden="1"/>
    <row r="46" spans="1:4" hidden="1"/>
    <row r="47" spans="1:4" hidden="1"/>
    <row r="48" spans="1:4" hidden="1"/>
  </sheetData>
  <mergeCells count="8">
    <mergeCell ref="C24:D24"/>
    <mergeCell ref="A10:A24"/>
    <mergeCell ref="C40:D40"/>
    <mergeCell ref="A1:J1"/>
    <mergeCell ref="A3:A6"/>
    <mergeCell ref="A7:B7"/>
    <mergeCell ref="B8:J8"/>
    <mergeCell ref="A27:A39"/>
  </mergeCells>
  <conditionalFormatting sqref="F2">
    <cfRule type="duplicateValues" dxfId="35" priority="2"/>
  </conditionalFormatting>
  <conditionalFormatting sqref="F9:F1048576">
    <cfRule type="duplicateValues" dxfId="34" priority="1"/>
  </conditionalFormatting>
  <pageMargins left="0.7" right="0.7" top="0.75" bottom="0.75" header="0.51180555555555496" footer="0.51180555555555496"/>
  <pageSetup paperSize="9" firstPageNumber="0"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8"/>
  </sheetPr>
  <dimension ref="A1:AML34"/>
  <sheetViews>
    <sheetView showGridLines="0" zoomScale="90" zoomScaleNormal="90" workbookViewId="0">
      <selection activeCell="E51" sqref="E51"/>
    </sheetView>
  </sheetViews>
  <sheetFormatPr baseColWidth="10" defaultColWidth="8.81640625" defaultRowHeight="14.5"/>
  <cols>
    <col min="1" max="1" width="24.54296875" style="721" customWidth="1"/>
    <col min="2" max="2" width="10.54296875" style="721" hidden="1" customWidth="1"/>
    <col min="3" max="3" width="45.7265625" style="721" customWidth="1"/>
    <col min="4" max="4" width="17.54296875" style="721" customWidth="1"/>
    <col min="5" max="5" width="18" style="2556" customWidth="1"/>
    <col min="6" max="6" width="17.7265625" style="721" customWidth="1"/>
    <col min="7" max="7" width="14.81640625" style="721" customWidth="1"/>
    <col min="8" max="8" width="13.7265625" style="721" customWidth="1"/>
    <col min="9" max="9" width="15.26953125" style="721" customWidth="1"/>
    <col min="10" max="10" width="15.26953125" style="721" hidden="1" customWidth="1"/>
    <col min="11" max="11" width="16.26953125" style="721" customWidth="1"/>
    <col min="12" max="12" width="17.54296875" style="721" customWidth="1"/>
    <col min="13" max="13" width="17.26953125" style="721" customWidth="1"/>
    <col min="14" max="1026" width="11.54296875" style="721" customWidth="1"/>
  </cols>
  <sheetData>
    <row r="1" spans="1:16" s="721" customFormat="1">
      <c r="E1" s="2556"/>
    </row>
    <row r="2" spans="1:16" s="721" customFormat="1" ht="18">
      <c r="A2" s="7210" t="s">
        <v>1635</v>
      </c>
      <c r="B2" s="7210"/>
      <c r="C2" s="7210"/>
      <c r="D2" s="7210"/>
      <c r="E2" s="7210"/>
      <c r="F2" s="7210"/>
      <c r="G2" s="7210"/>
      <c r="H2" s="7210"/>
      <c r="I2" s="7210"/>
      <c r="J2" s="7210"/>
      <c r="K2" s="7210"/>
      <c r="L2" s="7210"/>
    </row>
    <row r="3" spans="1:16" s="721" customFormat="1" ht="18">
      <c r="A3" s="7210" t="s">
        <v>1292</v>
      </c>
      <c r="B3" s="7210"/>
      <c r="C3" s="7210"/>
      <c r="D3" s="7210"/>
      <c r="E3" s="7210"/>
      <c r="F3" s="7210"/>
      <c r="G3" s="7210"/>
      <c r="H3" s="7210"/>
      <c r="I3" s="7210"/>
      <c r="J3" s="7210"/>
      <c r="K3" s="7210"/>
      <c r="L3" s="7210"/>
    </row>
    <row r="4" spans="1:16" s="721" customFormat="1" ht="15" thickBot="1">
      <c r="E4" s="2556"/>
    </row>
    <row r="5" spans="1:16" ht="49.5" customHeight="1" thickBot="1">
      <c r="A5" s="2557" t="s">
        <v>3</v>
      </c>
      <c r="B5" s="2558" t="s">
        <v>7</v>
      </c>
      <c r="C5" s="2558" t="s">
        <v>1636</v>
      </c>
      <c r="D5" s="2558" t="s">
        <v>1562</v>
      </c>
      <c r="E5" s="2559" t="s">
        <v>1589</v>
      </c>
      <c r="F5" s="2558" t="s">
        <v>1564</v>
      </c>
      <c r="G5" s="2558" t="s">
        <v>39</v>
      </c>
      <c r="H5" s="2558" t="s">
        <v>1565</v>
      </c>
      <c r="I5" s="2560" t="s">
        <v>1566</v>
      </c>
      <c r="J5" s="2972" t="s">
        <v>1637</v>
      </c>
      <c r="K5" s="4049" t="s">
        <v>1638</v>
      </c>
      <c r="L5" s="2973" t="s">
        <v>1639</v>
      </c>
    </row>
    <row r="6" spans="1:16" ht="46.9" customHeight="1">
      <c r="A6" s="4050" t="s">
        <v>1640</v>
      </c>
      <c r="B6" s="4051" t="s">
        <v>123</v>
      </c>
      <c r="C6" s="4052" t="e">
        <f>+'CALENDARIO 2024 PyD'!#REF!</f>
        <v>#REF!</v>
      </c>
      <c r="D6" s="4053" t="e">
        <f>+'CALENDARIO 2024 PyD'!#REF!</f>
        <v>#REF!</v>
      </c>
      <c r="E6" s="4053" t="e">
        <f>+'CALENDARIO 2024 PyD'!#REF!</f>
        <v>#REF!</v>
      </c>
      <c r="F6" s="4054" t="e">
        <f t="shared" ref="F6:F12" si="0">+D6-E6</f>
        <v>#REF!</v>
      </c>
      <c r="G6" s="4055" t="e">
        <f>+'CALENDARIO 2024 PyD'!#REF!</f>
        <v>#REF!</v>
      </c>
      <c r="H6" s="4055" t="e">
        <f>+'CALENDARIO 2024 PyD'!#REF!</f>
        <v>#REF!</v>
      </c>
      <c r="I6" s="4056" t="e">
        <f t="shared" ref="I6:I12" si="1">+G6-H6</f>
        <v>#REF!</v>
      </c>
      <c r="J6" s="4057" t="s">
        <v>1641</v>
      </c>
      <c r="K6" s="4058" t="e">
        <f t="shared" ref="K6:K13" si="2">+E6/D6</f>
        <v>#REF!</v>
      </c>
      <c r="L6" s="4059" t="e">
        <f t="shared" ref="L6:L13" si="3">+H6/G6</f>
        <v>#REF!</v>
      </c>
    </row>
    <row r="7" spans="1:16" ht="48.4" customHeight="1">
      <c r="A7" s="4060" t="s">
        <v>1642</v>
      </c>
      <c r="B7" s="2633" t="s">
        <v>133</v>
      </c>
      <c r="C7" s="2634" t="s">
        <v>956</v>
      </c>
      <c r="D7" s="2635" t="e">
        <f>+'CALENDARIO 2024 PyD'!#REF!</f>
        <v>#REF!</v>
      </c>
      <c r="E7" s="2635" t="e">
        <f>+'CALENDARIO 2024 PyD'!#REF!</f>
        <v>#REF!</v>
      </c>
      <c r="F7" s="2636" t="e">
        <f t="shared" si="0"/>
        <v>#REF!</v>
      </c>
      <c r="G7" s="2637" t="e">
        <f>+'CALENDARIO 2024 PyD'!#REF!</f>
        <v>#REF!</v>
      </c>
      <c r="H7" s="2637" t="e">
        <f>+'CALENDARIO 2024 PyD'!#REF!</f>
        <v>#REF!</v>
      </c>
      <c r="I7" s="2638" t="e">
        <f t="shared" si="1"/>
        <v>#REF!</v>
      </c>
      <c r="J7" s="2975" t="s">
        <v>1641</v>
      </c>
      <c r="K7" s="2639" t="e">
        <f t="shared" si="2"/>
        <v>#REF!</v>
      </c>
      <c r="L7" s="4061" t="e">
        <f t="shared" si="3"/>
        <v>#REF!</v>
      </c>
    </row>
    <row r="8" spans="1:16" ht="50.65" customHeight="1">
      <c r="A8" s="4060" t="s">
        <v>1643</v>
      </c>
      <c r="B8" s="2633" t="s">
        <v>145</v>
      </c>
      <c r="C8" s="2634" t="s">
        <v>963</v>
      </c>
      <c r="D8" s="2635" t="e">
        <f>+'CALENDARIO 2024 PyD'!#REF!</f>
        <v>#REF!</v>
      </c>
      <c r="E8" s="2635" t="e">
        <f>+'CALENDARIO 2024 PyD'!#REF!</f>
        <v>#REF!</v>
      </c>
      <c r="F8" s="2636" t="e">
        <f t="shared" si="0"/>
        <v>#REF!</v>
      </c>
      <c r="G8" s="2637" t="e">
        <f>+'CALENDARIO 2024 PyD'!#REF!</f>
        <v>#REF!</v>
      </c>
      <c r="H8" s="2637" t="e">
        <f>+'CALENDARIO 2024 PyD'!#REF!</f>
        <v>#REF!</v>
      </c>
      <c r="I8" s="2638" t="e">
        <f t="shared" si="1"/>
        <v>#REF!</v>
      </c>
      <c r="J8" s="2975" t="s">
        <v>1641</v>
      </c>
      <c r="K8" s="2639" t="e">
        <f t="shared" si="2"/>
        <v>#REF!</v>
      </c>
      <c r="L8" s="4061" t="e">
        <f t="shared" si="3"/>
        <v>#REF!</v>
      </c>
    </row>
    <row r="9" spans="1:16" ht="45.4" customHeight="1">
      <c r="A9" s="4062" t="s">
        <v>1644</v>
      </c>
      <c r="B9" s="2633" t="s">
        <v>153</v>
      </c>
      <c r="C9" s="2634" t="s">
        <v>970</v>
      </c>
      <c r="D9" s="2635" t="e">
        <f>+'CALENDARIO 2024 PyD'!#REF!</f>
        <v>#REF!</v>
      </c>
      <c r="E9" s="2635" t="e">
        <f>+'CALENDARIO 2024 PyD'!#REF!</f>
        <v>#REF!</v>
      </c>
      <c r="F9" s="2636" t="e">
        <f t="shared" si="0"/>
        <v>#REF!</v>
      </c>
      <c r="G9" s="2637" t="e">
        <f>+'CALENDARIO 2024 PyD'!#REF!</f>
        <v>#REF!</v>
      </c>
      <c r="H9" s="2637" t="e">
        <f>+'CALENDARIO 2024 PyD'!#REF!</f>
        <v>#REF!</v>
      </c>
      <c r="I9" s="2638" t="e">
        <f t="shared" si="1"/>
        <v>#REF!</v>
      </c>
      <c r="J9" s="2975" t="s">
        <v>1641</v>
      </c>
      <c r="K9" s="2639" t="e">
        <f t="shared" si="2"/>
        <v>#REF!</v>
      </c>
      <c r="L9" s="4061" t="e">
        <f t="shared" si="3"/>
        <v>#REF!</v>
      </c>
      <c r="M9" s="2556"/>
    </row>
    <row r="10" spans="1:16" ht="43.4" customHeight="1">
      <c r="A10" s="4062" t="s">
        <v>1645</v>
      </c>
      <c r="B10" s="2633" t="s">
        <v>161</v>
      </c>
      <c r="C10" s="2634" t="s">
        <v>977</v>
      </c>
      <c r="D10" s="2635" t="e">
        <f>+'CALENDARIO 2024 PyD'!#REF!</f>
        <v>#REF!</v>
      </c>
      <c r="E10" s="2635" t="e">
        <f>+'CALENDARIO 2024 PyD'!#REF!</f>
        <v>#REF!</v>
      </c>
      <c r="F10" s="2636" t="e">
        <f t="shared" si="0"/>
        <v>#REF!</v>
      </c>
      <c r="G10" s="2637" t="e">
        <f>+'CALENDARIO 2024 PyD'!#REF!</f>
        <v>#REF!</v>
      </c>
      <c r="H10" s="2637" t="e">
        <f>+'CALENDARIO 2024 PyD'!#REF!</f>
        <v>#REF!</v>
      </c>
      <c r="I10" s="2637" t="e">
        <f>+'CALENDARIO 2024 PyD'!#REF!</f>
        <v>#REF!</v>
      </c>
      <c r="J10" s="2975" t="s">
        <v>1641</v>
      </c>
      <c r="K10" s="2639" t="e">
        <f>+E10/D10</f>
        <v>#REF!</v>
      </c>
      <c r="L10" s="4061" t="e">
        <f>+H10/G10</f>
        <v>#REF!</v>
      </c>
      <c r="P10" s="2561"/>
    </row>
    <row r="11" spans="1:16" ht="59.15" customHeight="1">
      <c r="A11" s="4060" t="s">
        <v>1646</v>
      </c>
      <c r="B11" s="2633" t="s">
        <v>178</v>
      </c>
      <c r="C11" s="2634" t="s">
        <v>984</v>
      </c>
      <c r="D11" s="2635" t="e">
        <f>+'CALENDARIO 2024 PyD'!#REF!</f>
        <v>#REF!</v>
      </c>
      <c r="E11" s="2635" t="e">
        <f>+'CALENDARIO 2024 PyD'!#REF!</f>
        <v>#REF!</v>
      </c>
      <c r="F11" s="2636" t="e">
        <f t="shared" si="0"/>
        <v>#REF!</v>
      </c>
      <c r="G11" s="2637" t="e">
        <f>+'CALENDARIO 2024 PyD'!#REF!</f>
        <v>#REF!</v>
      </c>
      <c r="H11" s="2637" t="e">
        <f>+'CALENDARIO 2024 PyD'!#REF!</f>
        <v>#REF!</v>
      </c>
      <c r="I11" s="2638" t="e">
        <f t="shared" si="1"/>
        <v>#REF!</v>
      </c>
      <c r="J11" s="2975" t="s">
        <v>1641</v>
      </c>
      <c r="K11" s="2639" t="e">
        <f t="shared" si="2"/>
        <v>#REF!</v>
      </c>
      <c r="L11" s="4061" t="e">
        <f t="shared" si="3"/>
        <v>#REF!</v>
      </c>
      <c r="N11" s="2561"/>
    </row>
    <row r="12" spans="1:16" ht="46.4" customHeight="1" thickBot="1">
      <c r="A12" s="4063" t="s">
        <v>1647</v>
      </c>
      <c r="B12" s="4064" t="s">
        <v>185</v>
      </c>
      <c r="C12" s="4065" t="s">
        <v>181</v>
      </c>
      <c r="D12" s="4066" t="e">
        <f>+'CALENDARIO 2024 PyD'!#REF!</f>
        <v>#REF!</v>
      </c>
      <c r="E12" s="4066" t="e">
        <f>+'CALENDARIO 2024 PyD'!#REF!</f>
        <v>#REF!</v>
      </c>
      <c r="F12" s="4067" t="e">
        <f t="shared" si="0"/>
        <v>#REF!</v>
      </c>
      <c r="G12" s="4068" t="e">
        <f>+'CALENDARIO 2024 PyD'!#REF!</f>
        <v>#REF!</v>
      </c>
      <c r="H12" s="4068" t="e">
        <f>+'CALENDARIO 2024 PyD'!#REF!</f>
        <v>#REF!</v>
      </c>
      <c r="I12" s="4069" t="e">
        <f t="shared" si="1"/>
        <v>#REF!</v>
      </c>
      <c r="J12" s="4069" t="s">
        <v>1641</v>
      </c>
      <c r="K12" s="4070" t="e">
        <f t="shared" si="2"/>
        <v>#REF!</v>
      </c>
      <c r="L12" s="4071" t="e">
        <f t="shared" si="3"/>
        <v>#REF!</v>
      </c>
    </row>
    <row r="13" spans="1:16" ht="26.65" customHeight="1" thickBot="1">
      <c r="A13" s="7211" t="s">
        <v>1648</v>
      </c>
      <c r="B13" s="7212"/>
      <c r="C13" s="7212"/>
      <c r="D13" s="2640" t="e">
        <f t="shared" ref="D13:I13" si="4">SUM(D6:D12)</f>
        <v>#REF!</v>
      </c>
      <c r="E13" s="2640" t="e">
        <f t="shared" si="4"/>
        <v>#REF!</v>
      </c>
      <c r="F13" s="2640" t="e">
        <f t="shared" si="4"/>
        <v>#REF!</v>
      </c>
      <c r="G13" s="2641" t="e">
        <f t="shared" si="4"/>
        <v>#REF!</v>
      </c>
      <c r="H13" s="2562" t="e">
        <f t="shared" si="4"/>
        <v>#REF!</v>
      </c>
      <c r="I13" s="2562" t="e">
        <f t="shared" si="4"/>
        <v>#REF!</v>
      </c>
      <c r="J13" s="2562"/>
      <c r="K13" s="2563" t="e">
        <f t="shared" si="2"/>
        <v>#REF!</v>
      </c>
      <c r="L13" s="2564" t="e">
        <f t="shared" si="3"/>
        <v>#REF!</v>
      </c>
    </row>
    <row r="14" spans="1:16" ht="18.75" hidden="1" customHeight="1">
      <c r="A14" s="722"/>
      <c r="B14" s="722"/>
      <c r="C14" s="722"/>
      <c r="D14" s="5138">
        <v>8500000</v>
      </c>
      <c r="E14" s="2565"/>
      <c r="F14" s="723" t="e">
        <f>+F13+#REF!+E13</f>
        <v>#REF!</v>
      </c>
      <c r="G14" s="724"/>
      <c r="H14" s="724"/>
      <c r="I14" s="724"/>
      <c r="J14" s="724"/>
    </row>
    <row r="15" spans="1:16" ht="16.5" hidden="1" customHeight="1">
      <c r="A15" s="724"/>
      <c r="B15" s="724"/>
      <c r="C15" s="724"/>
      <c r="D15" s="2566">
        <v>14000000</v>
      </c>
      <c r="E15" s="2567">
        <v>0</v>
      </c>
      <c r="F15" s="724"/>
      <c r="G15" s="724"/>
      <c r="H15" s="724"/>
      <c r="I15" s="724"/>
      <c r="J15" s="724"/>
    </row>
    <row r="16" spans="1:16" hidden="1">
      <c r="A16" s="724"/>
      <c r="B16" s="724"/>
      <c r="C16" s="724"/>
      <c r="D16" s="724"/>
      <c r="E16" s="2567"/>
      <c r="F16" s="724"/>
      <c r="G16" s="724"/>
      <c r="H16" s="724"/>
      <c r="I16" s="724"/>
      <c r="J16" s="724"/>
    </row>
    <row r="17" spans="1:13">
      <c r="A17" s="7197" t="s">
        <v>1649</v>
      </c>
      <c r="B17" s="7197"/>
      <c r="C17" s="7197"/>
      <c r="D17" s="7197"/>
      <c r="E17" s="7197"/>
      <c r="F17" s="7197"/>
      <c r="G17" s="7197"/>
      <c r="H17" s="7197"/>
      <c r="I17" s="7197"/>
      <c r="J17" s="7197"/>
      <c r="K17" s="7197"/>
      <c r="L17" s="7197"/>
      <c r="M17" s="2568"/>
    </row>
    <row r="18" spans="1:13" hidden="1">
      <c r="A18" s="725"/>
      <c r="B18" s="725"/>
      <c r="D18" s="726"/>
    </row>
    <row r="19" spans="1:13" hidden="1">
      <c r="B19" t="s">
        <v>631</v>
      </c>
      <c r="G19" s="2556" t="e">
        <f>+D9+D10+#REF!</f>
        <v>#REF!</v>
      </c>
      <c r="H19" s="2556" t="e">
        <f>+E9+E10+#REF!</f>
        <v>#REF!</v>
      </c>
      <c r="I19" s="2569" t="e">
        <f>+H19/G19</f>
        <v>#REF!</v>
      </c>
      <c r="J19" s="2569"/>
    </row>
    <row r="20" spans="1:13" hidden="1"/>
    <row r="21" spans="1:13" ht="25.15" hidden="1" customHeight="1" thickBot="1">
      <c r="A21" s="7190" t="s">
        <v>1650</v>
      </c>
      <c r="B21" s="7191"/>
      <c r="C21" s="7191"/>
      <c r="D21" s="7191"/>
      <c r="E21" s="7191"/>
      <c r="F21" s="7191"/>
      <c r="G21" s="7192"/>
    </row>
    <row r="22" spans="1:13" ht="26.65" hidden="1" customHeight="1" thickBot="1">
      <c r="A22" s="7193" t="s">
        <v>1501</v>
      </c>
      <c r="B22" s="2542"/>
      <c r="C22" s="7193" t="s">
        <v>1575</v>
      </c>
      <c r="D22" s="7195" t="s">
        <v>1651</v>
      </c>
      <c r="E22" s="7195"/>
      <c r="F22" s="7195"/>
      <c r="G22" s="7196"/>
      <c r="H22" s="2570"/>
      <c r="I22" s="2570"/>
      <c r="J22" s="2570"/>
    </row>
    <row r="23" spans="1:13" ht="31.5" hidden="1" thickBot="1">
      <c r="A23" s="7194"/>
      <c r="B23" s="2543"/>
      <c r="C23" s="7194"/>
      <c r="D23" s="2544" t="s">
        <v>1577</v>
      </c>
      <c r="E23" s="2545" t="s">
        <v>1578</v>
      </c>
      <c r="F23" s="2545" t="s">
        <v>1579</v>
      </c>
      <c r="G23" s="2546" t="s">
        <v>1580</v>
      </c>
      <c r="H23" s="2570"/>
      <c r="I23" s="2570"/>
      <c r="J23" s="2570"/>
    </row>
    <row r="24" spans="1:13" ht="30.4" hidden="1" customHeight="1">
      <c r="A24" s="2547" t="s">
        <v>1581</v>
      </c>
      <c r="B24" s="2548"/>
      <c r="C24" s="2571" t="s">
        <v>1652</v>
      </c>
      <c r="D24" s="2550">
        <v>5400000</v>
      </c>
      <c r="E24" s="2550">
        <v>3800000</v>
      </c>
      <c r="F24" s="2550">
        <v>1600000</v>
      </c>
      <c r="G24" s="2551">
        <v>0</v>
      </c>
      <c r="H24" s="2572">
        <f t="shared" ref="H24:H29" si="5">+G24+F24+E24</f>
        <v>5400000</v>
      </c>
      <c r="I24" s="2570"/>
      <c r="J24" s="2570"/>
    </row>
    <row r="25" spans="1:13" ht="29.65" hidden="1" customHeight="1">
      <c r="A25" s="2573" t="s">
        <v>1653</v>
      </c>
      <c r="B25" s="2548"/>
      <c r="C25" s="2574" t="s">
        <v>1654</v>
      </c>
      <c r="D25" s="2575">
        <v>4700000</v>
      </c>
      <c r="E25" s="2575">
        <v>2379200</v>
      </c>
      <c r="F25" s="2575">
        <v>818800</v>
      </c>
      <c r="G25" s="2576">
        <v>1502000</v>
      </c>
      <c r="H25" s="2572">
        <f t="shared" si="5"/>
        <v>4700000</v>
      </c>
      <c r="I25" s="2570"/>
      <c r="J25" s="2570"/>
    </row>
    <row r="26" spans="1:13" ht="29.65" hidden="1" customHeight="1">
      <c r="A26" s="2573" t="s">
        <v>1655</v>
      </c>
      <c r="B26" s="2548"/>
      <c r="C26" s="2574" t="s">
        <v>1656</v>
      </c>
      <c r="D26" s="2575">
        <v>9760000</v>
      </c>
      <c r="E26" s="2575">
        <v>9760000</v>
      </c>
      <c r="F26" s="2575">
        <v>0</v>
      </c>
      <c r="G26" s="2576">
        <v>0</v>
      </c>
      <c r="H26" s="2572">
        <f t="shared" si="5"/>
        <v>9760000</v>
      </c>
      <c r="I26" s="2570"/>
      <c r="J26" s="2570"/>
    </row>
    <row r="27" spans="1:13" ht="33.4" hidden="1" customHeight="1">
      <c r="A27" s="2573" t="s">
        <v>1657</v>
      </c>
      <c r="B27" s="2548"/>
      <c r="C27" s="2574" t="s">
        <v>1658</v>
      </c>
      <c r="D27" s="2575">
        <v>24200000</v>
      </c>
      <c r="E27" s="2575">
        <v>20797000</v>
      </c>
      <c r="F27" s="2575">
        <v>2001000</v>
      </c>
      <c r="G27" s="2576">
        <v>1402000</v>
      </c>
      <c r="H27" s="2572">
        <f t="shared" si="5"/>
        <v>24200000</v>
      </c>
      <c r="I27" s="2570"/>
      <c r="J27" s="2570"/>
    </row>
    <row r="28" spans="1:13" ht="33.4" hidden="1" customHeight="1">
      <c r="A28" s="2573" t="s">
        <v>1659</v>
      </c>
      <c r="B28" s="2548"/>
      <c r="C28" s="2574" t="s">
        <v>174</v>
      </c>
      <c r="D28" s="2575">
        <v>6000000</v>
      </c>
      <c r="E28" s="2575">
        <v>3254000</v>
      </c>
      <c r="F28" s="2575">
        <v>0</v>
      </c>
      <c r="G28" s="2576">
        <v>2746000</v>
      </c>
      <c r="H28" s="2572">
        <f t="shared" si="5"/>
        <v>6000000</v>
      </c>
      <c r="I28" s="2570"/>
      <c r="J28" s="2570"/>
    </row>
    <row r="29" spans="1:13" ht="31.4" hidden="1" customHeight="1">
      <c r="A29" s="2573" t="s">
        <v>1660</v>
      </c>
      <c r="C29" s="2574" t="s">
        <v>1661</v>
      </c>
      <c r="D29" s="2575">
        <v>950000</v>
      </c>
      <c r="E29" s="2575">
        <v>200000</v>
      </c>
      <c r="F29" s="2575">
        <v>0</v>
      </c>
      <c r="G29" s="2576">
        <v>0</v>
      </c>
      <c r="H29" s="2572">
        <f t="shared" si="5"/>
        <v>200000</v>
      </c>
      <c r="I29" s="2570"/>
      <c r="J29" s="2570"/>
    </row>
    <row r="30" spans="1:13" ht="23.15" hidden="1" customHeight="1" thickBot="1">
      <c r="A30" s="7185" t="s">
        <v>1662</v>
      </c>
      <c r="B30" s="7186"/>
      <c r="C30" s="7187"/>
      <c r="D30" s="2553">
        <f>SUM(D24:D29)</f>
        <v>51010000</v>
      </c>
      <c r="E30" s="2553">
        <f>SUM(E24:E29)</f>
        <v>40190200</v>
      </c>
      <c r="F30" s="2553">
        <f>SUM(F24:F29)</f>
        <v>4419800</v>
      </c>
      <c r="G30" s="2554">
        <f>SUM(G24:G29)</f>
        <v>5650000</v>
      </c>
      <c r="H30" s="2577">
        <f>SUM(H24:H29)</f>
        <v>50260000</v>
      </c>
      <c r="I30" s="2570"/>
      <c r="J30" s="2570"/>
    </row>
    <row r="31" spans="1:13" ht="24.4" hidden="1" customHeight="1" thickBot="1">
      <c r="A31" s="7207" t="s">
        <v>1663</v>
      </c>
      <c r="B31" s="7208"/>
      <c r="C31" s="7208"/>
      <c r="D31" s="7208"/>
      <c r="E31" s="7209"/>
      <c r="F31" s="2578">
        <f>+F30+E30</f>
        <v>44610000</v>
      </c>
      <c r="H31" s="2570"/>
      <c r="I31" s="2570"/>
      <c r="J31" s="2570"/>
    </row>
    <row r="32" spans="1:13" hidden="1"/>
    <row r="33" spans="6:6" hidden="1">
      <c r="F33" s="2579" t="s">
        <v>1583</v>
      </c>
    </row>
    <row r="34" spans="6:6" hidden="1"/>
  </sheetData>
  <mergeCells count="10">
    <mergeCell ref="A17:L17"/>
    <mergeCell ref="A21:G21"/>
    <mergeCell ref="A31:E31"/>
    <mergeCell ref="A2:L2"/>
    <mergeCell ref="A3:L3"/>
    <mergeCell ref="A22:A23"/>
    <mergeCell ref="C22:C23"/>
    <mergeCell ref="D22:G22"/>
    <mergeCell ref="A30:C30"/>
    <mergeCell ref="A13:C13"/>
  </mergeCells>
  <pageMargins left="0.7" right="0.7" top="0.75" bottom="0.75" header="0.51180555555555496" footer="0.51180555555555496"/>
  <pageSetup paperSize="9" scale="32" firstPageNumber="0" orientation="landscape"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7" tint="0.39997558519241921"/>
  </sheetPr>
  <dimension ref="A1:AMK72"/>
  <sheetViews>
    <sheetView showGridLines="0" zoomScale="90" zoomScaleNormal="90" workbookViewId="0">
      <pane xSplit="2" ySplit="1" topLeftCell="C53" activePane="bottomRight" state="frozen"/>
      <selection pane="topRight" activeCell="C10" sqref="C10"/>
      <selection pane="bottomLeft" activeCell="C10" sqref="C10"/>
      <selection pane="bottomRight" activeCell="C67" sqref="C67"/>
    </sheetView>
  </sheetViews>
  <sheetFormatPr baseColWidth="10" defaultColWidth="8.81640625" defaultRowHeight="14.5"/>
  <cols>
    <col min="1" max="1" width="25.26953125" style="1" hidden="1" customWidth="1"/>
    <col min="2" max="2" width="25.81640625" style="1" hidden="1" customWidth="1"/>
    <col min="3" max="3" width="35.1796875" style="3" customWidth="1"/>
    <col min="4" max="4" width="65" style="2" customWidth="1"/>
    <col min="5" max="5" width="19.26953125" style="3" customWidth="1"/>
    <col min="6" max="6" width="18.7265625" style="3" customWidth="1"/>
    <col min="7" max="7" width="20.1796875" style="3" customWidth="1"/>
    <col min="8" max="8" width="14.7265625" style="3" customWidth="1"/>
    <col min="9" max="9" width="14.81640625" style="2" customWidth="1"/>
    <col min="10" max="10" width="16.54296875" style="667" customWidth="1"/>
    <col min="11" max="11" width="14.26953125" style="667" hidden="1" customWidth="1"/>
    <col min="12" max="12" width="16.7265625" style="5" customWidth="1"/>
    <col min="13" max="13" width="13.7265625" style="3" customWidth="1"/>
    <col min="14" max="14" width="21.1796875" style="2672" customWidth="1"/>
    <col min="15" max="15" width="121.26953125" style="6" bestFit="1" customWidth="1"/>
    <col min="16" max="16" width="19.54296875" style="6" bestFit="1" customWidth="1"/>
    <col min="17" max="17" width="38.54296875" style="727" bestFit="1" customWidth="1"/>
    <col min="18" max="18" width="18.7265625" style="7" customWidth="1"/>
    <col min="19" max="19" width="19.26953125" style="8" customWidth="1"/>
    <col min="20" max="20" width="23" style="9" customWidth="1"/>
    <col min="21" max="21" width="13.81640625" style="8" customWidth="1"/>
    <col min="22" max="22" width="17.7265625" style="9" customWidth="1"/>
    <col min="23" max="23" width="19.81640625" style="9" customWidth="1"/>
    <col min="24" max="24" width="23.1796875" style="9" hidden="1" customWidth="1"/>
    <col min="25" max="25" width="19.1796875" style="9" hidden="1" customWidth="1"/>
    <col min="26" max="26" width="19.26953125" style="9" hidden="1" customWidth="1"/>
    <col min="27" max="27" width="20" style="9" hidden="1" customWidth="1"/>
    <col min="28" max="28" width="20.54296875" style="9" hidden="1" customWidth="1"/>
    <col min="29" max="29" width="19.7265625" style="9" hidden="1" customWidth="1"/>
    <col min="30" max="30" width="19.26953125" style="9" hidden="1" customWidth="1"/>
    <col min="31" max="31" width="23.26953125" style="9" hidden="1" customWidth="1"/>
    <col min="32" max="32" width="17.54296875" style="9" hidden="1" customWidth="1"/>
    <col min="33" max="33" width="16.54296875" style="9" hidden="1" customWidth="1"/>
    <col min="34" max="34" width="19.26953125" style="10" customWidth="1"/>
    <col min="35" max="35" width="53.1796875" style="10" hidden="1" customWidth="1"/>
    <col min="36" max="36" width="17.54296875" style="10" customWidth="1"/>
    <col min="37" max="37" width="19.81640625" style="10" customWidth="1"/>
    <col min="38" max="38" width="15.81640625" style="8" customWidth="1"/>
    <col min="39" max="39" width="14.54296875" style="8" customWidth="1"/>
    <col min="40" max="40" width="10.81640625" style="10" customWidth="1"/>
    <col min="41" max="41" width="11.7265625" style="10" customWidth="1"/>
    <col min="42" max="42" width="13.81640625" style="10" hidden="1" customWidth="1"/>
    <col min="43" max="43" width="11.81640625" style="10" hidden="1" customWidth="1"/>
    <col min="44" max="44" width="12.54296875" style="10" hidden="1" customWidth="1"/>
    <col min="45" max="45" width="8.81640625" style="10"/>
    <col min="46" max="46" width="10.81640625" style="10" hidden="1" customWidth="1"/>
    <col min="47" max="47" width="12.54296875" style="10" hidden="1" customWidth="1"/>
    <col min="48" max="48" width="13" style="10" hidden="1" customWidth="1"/>
    <col min="49" max="49" width="11.54296875" style="10" hidden="1" customWidth="1"/>
    <col min="50" max="50" width="7.26953125" style="10" hidden="1" customWidth="1"/>
    <col min="51" max="51" width="5" style="10" hidden="1" customWidth="1"/>
    <col min="52" max="52" width="16.26953125" style="11" customWidth="1"/>
    <col min="53" max="53" width="17.26953125" style="11" customWidth="1"/>
    <col min="54" max="54" width="17.26953125" style="12" customWidth="1"/>
    <col min="55" max="55" width="17.26953125" style="11" customWidth="1"/>
    <col min="56" max="56" width="15.81640625" style="1" customWidth="1"/>
    <col min="57" max="1025" width="8.81640625" style="1"/>
  </cols>
  <sheetData>
    <row r="1" spans="2:14" ht="15" thickBot="1"/>
    <row r="2" spans="2:14" ht="30.4" customHeight="1" thickBot="1">
      <c r="B2" s="7217" t="s">
        <v>1664</v>
      </c>
      <c r="C2" s="7217"/>
      <c r="D2" s="7217"/>
      <c r="E2" s="7217"/>
      <c r="F2" s="7217"/>
      <c r="G2" s="7217"/>
      <c r="H2" s="7217"/>
      <c r="I2" s="7217"/>
      <c r="J2" s="7217"/>
      <c r="K2" s="7217"/>
      <c r="L2" s="7217"/>
      <c r="M2" s="7217"/>
    </row>
    <row r="3" spans="2:14" ht="38.15" customHeight="1" thickBot="1">
      <c r="B3" s="2673" t="s">
        <v>3</v>
      </c>
      <c r="C3" s="2674" t="s">
        <v>1665</v>
      </c>
      <c r="D3" s="3145" t="s">
        <v>1666</v>
      </c>
      <c r="E3" s="3145" t="s">
        <v>1667</v>
      </c>
      <c r="F3" s="3145" t="s">
        <v>1668</v>
      </c>
      <c r="G3" s="3145" t="s">
        <v>1564</v>
      </c>
      <c r="H3" s="3145" t="s">
        <v>39</v>
      </c>
      <c r="I3" s="3145" t="s">
        <v>40</v>
      </c>
      <c r="J3" s="3146" t="s">
        <v>1566</v>
      </c>
      <c r="K3" s="3147" t="s">
        <v>1637</v>
      </c>
      <c r="L3" s="3148" t="s">
        <v>1590</v>
      </c>
      <c r="M3" s="3149" t="s">
        <v>1591</v>
      </c>
    </row>
    <row r="4" spans="2:14" ht="41.15" customHeight="1" thickBot="1">
      <c r="B4" s="7224" t="s">
        <v>1669</v>
      </c>
      <c r="C4" s="2981" t="s">
        <v>1670</v>
      </c>
      <c r="D4" s="2699" t="s">
        <v>1003</v>
      </c>
      <c r="E4" s="2675" t="e">
        <f>+'CALENDARIO 2024 PyD'!#REF!</f>
        <v>#REF!</v>
      </c>
      <c r="F4" s="2675" t="e">
        <f>+'CALENDARIO 2024 PyD'!#REF!</f>
        <v>#REF!</v>
      </c>
      <c r="G4" s="2676" t="e">
        <f t="shared" ref="G4:G9" si="0">+E4-F4</f>
        <v>#REF!</v>
      </c>
      <c r="H4" s="2677" t="e">
        <f>+'CALENDARIO 2024 PyD'!#REF!</f>
        <v>#REF!</v>
      </c>
      <c r="I4" s="698" t="e">
        <f>+'CALENDARIO 2024 PyD'!#REF!</f>
        <v>#REF!</v>
      </c>
      <c r="J4" s="698" t="e">
        <f>+H4-I4</f>
        <v>#REF!</v>
      </c>
      <c r="K4" s="2966" t="s">
        <v>1641</v>
      </c>
      <c r="L4" s="3680" t="e">
        <f t="shared" ref="L4:L6" si="1">+F4/E4</f>
        <v>#REF!</v>
      </c>
      <c r="M4" s="3681" t="e">
        <f t="shared" ref="M4:M8" si="2">+I4/H4</f>
        <v>#REF!</v>
      </c>
    </row>
    <row r="5" spans="2:14" ht="57" customHeight="1" thickBot="1">
      <c r="B5" s="7224"/>
      <c r="C5" s="2981" t="s">
        <v>1671</v>
      </c>
      <c r="D5" s="2699" t="s">
        <v>1672</v>
      </c>
      <c r="E5" s="2675" t="e">
        <f>+'CALENDARIO 2024 PyD'!#REF!</f>
        <v>#REF!</v>
      </c>
      <c r="F5" s="2675" t="e">
        <f>+'CALENDARIO 2024 PyD'!#REF!</f>
        <v>#REF!</v>
      </c>
      <c r="G5" s="2676" t="e">
        <f t="shared" si="0"/>
        <v>#REF!</v>
      </c>
      <c r="H5" s="2677" t="e">
        <f>+'CALENDARIO 2024 PyD'!#REF!</f>
        <v>#REF!</v>
      </c>
      <c r="I5" s="698" t="e">
        <f>+'CALENDARIO 2024 PyD'!#REF!</f>
        <v>#REF!</v>
      </c>
      <c r="J5" s="698" t="e">
        <f>+H5-I5</f>
        <v>#REF!</v>
      </c>
      <c r="K5" s="2966" t="s">
        <v>1641</v>
      </c>
      <c r="L5" s="3680" t="e">
        <f t="shared" si="1"/>
        <v>#REF!</v>
      </c>
      <c r="M5" s="2399" t="e">
        <f t="shared" si="2"/>
        <v>#REF!</v>
      </c>
    </row>
    <row r="6" spans="2:14" ht="43.9" customHeight="1" thickBot="1">
      <c r="B6" s="7224"/>
      <c r="C6" s="2981" t="s">
        <v>1673</v>
      </c>
      <c r="D6" s="2699" t="s">
        <v>1015</v>
      </c>
      <c r="E6" s="2675" t="e">
        <f>+'CALENDARIO 2024 PyD'!#REF!</f>
        <v>#REF!</v>
      </c>
      <c r="F6" s="2675" t="e">
        <f>+'CALENDARIO 2024 PyD'!#REF!</f>
        <v>#REF!</v>
      </c>
      <c r="G6" s="2676" t="e">
        <f t="shared" si="0"/>
        <v>#REF!</v>
      </c>
      <c r="H6" s="2677" t="e">
        <f>+'CALENDARIO 2024 PyD'!#REF!</f>
        <v>#REF!</v>
      </c>
      <c r="I6" s="698" t="e">
        <f>+'CALENDARIO 2024 PyD'!#REF!</f>
        <v>#REF!</v>
      </c>
      <c r="J6" s="698" t="e">
        <f>+H6-I6</f>
        <v>#REF!</v>
      </c>
      <c r="K6" s="2966" t="s">
        <v>1641</v>
      </c>
      <c r="L6" s="3680" t="e">
        <f t="shared" si="1"/>
        <v>#REF!</v>
      </c>
      <c r="M6" s="3681" t="e">
        <f t="shared" si="2"/>
        <v>#REF!</v>
      </c>
    </row>
    <row r="7" spans="2:14" ht="35.15" customHeight="1" thickBot="1">
      <c r="B7" s="7224"/>
      <c r="C7" s="2981" t="s">
        <v>1674</v>
      </c>
      <c r="D7" s="2699" t="s">
        <v>1675</v>
      </c>
      <c r="E7" s="2675" t="e">
        <f>+'CALENDARIO 2024 PyD'!#REF!</f>
        <v>#REF!</v>
      </c>
      <c r="F7" s="2675" t="e">
        <f>+'CALENDARIO 2024 PyD'!#REF!</f>
        <v>#REF!</v>
      </c>
      <c r="G7" s="2676" t="e">
        <f t="shared" si="0"/>
        <v>#REF!</v>
      </c>
      <c r="H7" s="2677" t="e">
        <f>+'CALENDARIO 2024 PyD'!#REF!</f>
        <v>#REF!</v>
      </c>
      <c r="I7" s="698" t="e">
        <f>+'CALENDARIO 2024 PyD'!#REF!</f>
        <v>#REF!</v>
      </c>
      <c r="J7" s="698" t="e">
        <f>+H7-I7</f>
        <v>#REF!</v>
      </c>
      <c r="K7" s="2966" t="s">
        <v>1641</v>
      </c>
      <c r="L7" s="3683">
        <v>0</v>
      </c>
      <c r="M7" s="3681" t="e">
        <f t="shared" si="2"/>
        <v>#REF!</v>
      </c>
    </row>
    <row r="8" spans="2:14" ht="42.4" customHeight="1" thickBot="1">
      <c r="B8" s="7224"/>
      <c r="C8" s="2981" t="s">
        <v>1676</v>
      </c>
      <c r="D8" s="2699" t="s">
        <v>1026</v>
      </c>
      <c r="E8" s="2675" t="e">
        <f>+'CALENDARIO 2024 PyD'!#REF!</f>
        <v>#REF!</v>
      </c>
      <c r="F8" s="2675" t="e">
        <f>+'CALENDARIO 2024 PyD'!#REF!</f>
        <v>#REF!</v>
      </c>
      <c r="G8" s="2676" t="e">
        <f t="shared" si="0"/>
        <v>#REF!</v>
      </c>
      <c r="H8" s="2677" t="e">
        <f>+'CALENDARIO 2024 PyD'!#REF!</f>
        <v>#REF!</v>
      </c>
      <c r="I8" s="698" t="e">
        <f>+'CALENDARIO 2024 PyD'!#REF!</f>
        <v>#REF!</v>
      </c>
      <c r="J8" s="698" t="e">
        <f>+H8-I8</f>
        <v>#REF!</v>
      </c>
      <c r="K8" s="2966" t="s">
        <v>1641</v>
      </c>
      <c r="L8" s="3680" t="e">
        <f>+F8/E8</f>
        <v>#REF!</v>
      </c>
      <c r="M8" s="3681" t="e">
        <f t="shared" si="2"/>
        <v>#REF!</v>
      </c>
      <c r="N8" s="2678"/>
    </row>
    <row r="9" spans="2:14" ht="25.15" customHeight="1" thickBot="1">
      <c r="B9" s="7225" t="s">
        <v>1572</v>
      </c>
      <c r="C9" s="7225"/>
      <c r="D9" s="7225"/>
      <c r="E9" s="2679" t="e">
        <f>SUM(E4:E8)</f>
        <v>#REF!</v>
      </c>
      <c r="F9" s="2679" t="e">
        <f>SUM(F4:F8)</f>
        <v>#REF!</v>
      </c>
      <c r="G9" s="2679" t="e">
        <f t="shared" si="0"/>
        <v>#REF!</v>
      </c>
      <c r="H9" s="2680" t="e">
        <f>SUM(H4:H8)</f>
        <v>#REF!</v>
      </c>
      <c r="I9" s="2680" t="e">
        <f>SUM(I4:I8)</f>
        <v>#REF!</v>
      </c>
      <c r="J9" s="2680" t="e">
        <f>SUM(J4:J8)</f>
        <v>#REF!</v>
      </c>
      <c r="K9" s="2680"/>
      <c r="L9" s="3684" t="e">
        <f>+F9/E9</f>
        <v>#REF!</v>
      </c>
      <c r="M9" s="3682" t="e">
        <f>+I9/H9</f>
        <v>#REF!</v>
      </c>
      <c r="N9" s="2681"/>
    </row>
    <row r="10" spans="2:14">
      <c r="B10" s="7226" t="s">
        <v>1677</v>
      </c>
      <c r="C10" s="7226"/>
      <c r="D10" s="7226"/>
      <c r="E10" s="7226"/>
      <c r="F10" s="7226"/>
      <c r="G10" s="7226"/>
      <c r="H10" s="7226"/>
      <c r="I10" s="7226"/>
      <c r="J10" s="7226"/>
      <c r="K10" s="7226"/>
      <c r="L10" s="7226"/>
      <c r="M10" s="7226"/>
    </row>
    <row r="13" spans="2:14" ht="15" thickBot="1"/>
    <row r="14" spans="2:14" ht="27" customHeight="1" thickBot="1">
      <c r="B14" s="7227" t="s">
        <v>1678</v>
      </c>
      <c r="C14" s="7217"/>
      <c r="D14" s="7217"/>
      <c r="E14" s="7217"/>
      <c r="F14" s="7217"/>
      <c r="G14" s="7217"/>
      <c r="H14" s="7217"/>
      <c r="I14" s="7217"/>
      <c r="J14" s="7217"/>
      <c r="K14" s="7217"/>
      <c r="L14" s="7217"/>
      <c r="M14" s="7217"/>
    </row>
    <row r="15" spans="2:14" ht="49.15" customHeight="1" thickBot="1">
      <c r="B15" s="2682" t="s">
        <v>3</v>
      </c>
      <c r="C15" s="2674" t="s">
        <v>1665</v>
      </c>
      <c r="D15" s="2695" t="s">
        <v>1666</v>
      </c>
      <c r="E15" s="3151" t="s">
        <v>1667</v>
      </c>
      <c r="F15" s="3151" t="s">
        <v>1668</v>
      </c>
      <c r="G15" s="3151" t="s">
        <v>1564</v>
      </c>
      <c r="H15" s="3151" t="s">
        <v>39</v>
      </c>
      <c r="I15" s="3151" t="s">
        <v>40</v>
      </c>
      <c r="J15" s="3151" t="s">
        <v>1566</v>
      </c>
      <c r="K15" s="3151" t="s">
        <v>1637</v>
      </c>
      <c r="L15" s="3151" t="s">
        <v>1590</v>
      </c>
      <c r="M15" s="3152" t="s">
        <v>1591</v>
      </c>
    </row>
    <row r="16" spans="2:14" ht="66" customHeight="1" thickBot="1">
      <c r="B16" s="5529" t="s">
        <v>1679</v>
      </c>
      <c r="C16" s="2717" t="s">
        <v>1680</v>
      </c>
      <c r="D16" s="3150" t="s">
        <v>1680</v>
      </c>
      <c r="E16" s="2707" t="e">
        <f>+'CALENDARIO 2024 PyD'!#REF!</f>
        <v>#REF!</v>
      </c>
      <c r="F16" s="2707" t="e">
        <f>+'CALENDARIO 2024 PyD'!#REF!</f>
        <v>#REF!</v>
      </c>
      <c r="G16" s="2708" t="e">
        <f>+E16-F16</f>
        <v>#REF!</v>
      </c>
      <c r="H16" s="2709" t="e">
        <f>+'CALENDARIO 2024 PyD'!#REF!</f>
        <v>#REF!</v>
      </c>
      <c r="I16" s="2709" t="e">
        <f>+'CALENDARIO 2024 PyD'!#REF!</f>
        <v>#REF!</v>
      </c>
      <c r="J16" s="2710" t="e">
        <f>+H16-I16</f>
        <v>#REF!</v>
      </c>
      <c r="K16" s="2966" t="s">
        <v>1641</v>
      </c>
      <c r="L16" s="3685" t="e">
        <f>+F16/E16</f>
        <v>#REF!</v>
      </c>
      <c r="M16" s="3677" t="e">
        <f>+I16/H16</f>
        <v>#REF!</v>
      </c>
    </row>
    <row r="17" spans="2:19" ht="66.400000000000006" customHeight="1" thickBot="1">
      <c r="B17" s="5529"/>
      <c r="C17" s="2718" t="s">
        <v>1681</v>
      </c>
      <c r="D17" s="2718" t="s">
        <v>1682</v>
      </c>
      <c r="E17" s="2675" t="e">
        <f>+'CALENDARIO 2024 PyD'!#REF!</f>
        <v>#REF!</v>
      </c>
      <c r="F17" s="2675" t="e">
        <f>+'CALENDARIO 2024 PyD'!#REF!</f>
        <v>#REF!</v>
      </c>
      <c r="G17" s="2676" t="e">
        <f>+E17-F17</f>
        <v>#REF!</v>
      </c>
      <c r="H17" s="2677" t="e">
        <f>+'CALENDARIO 2024 PyD'!#REF!</f>
        <v>#REF!</v>
      </c>
      <c r="I17" s="2677" t="e">
        <f>+'CALENDARIO 2024 PyD'!#REF!</f>
        <v>#REF!</v>
      </c>
      <c r="J17" s="698" t="e">
        <f>+H17-I17</f>
        <v>#REF!</v>
      </c>
      <c r="K17" s="2966" t="s">
        <v>1641</v>
      </c>
      <c r="L17" s="3680" t="e">
        <f>+F17/E17</f>
        <v>#REF!</v>
      </c>
      <c r="M17" s="3678" t="e">
        <f>+I17/H17</f>
        <v>#REF!</v>
      </c>
    </row>
    <row r="18" spans="2:19" ht="57" customHeight="1" thickBot="1">
      <c r="B18" s="5529"/>
      <c r="C18" s="2684" t="s">
        <v>1683</v>
      </c>
      <c r="D18" s="2718" t="s">
        <v>1684</v>
      </c>
      <c r="E18" s="2685">
        <f>+'[6]GRAL 2022'!O49</f>
        <v>0</v>
      </c>
      <c r="F18" s="2686">
        <f>+'[6]GRAL 2022'!P49</f>
        <v>0</v>
      </c>
      <c r="G18" s="2686">
        <f>+E18-F18</f>
        <v>0</v>
      </c>
      <c r="H18" s="2687" t="e">
        <f>+'CALENDARIO 2024 PyD'!#REF!</f>
        <v>#REF!</v>
      </c>
      <c r="I18" s="2687" t="e">
        <f>+'CALENDARIO 2024 PyD'!#REF!</f>
        <v>#REF!</v>
      </c>
      <c r="J18" s="2688" t="e">
        <f>+H18-I18</f>
        <v>#REF!</v>
      </c>
      <c r="K18" s="2967" t="s">
        <v>1641</v>
      </c>
      <c r="L18" s="3686">
        <v>0</v>
      </c>
      <c r="M18" s="3679" t="e">
        <f>+I18/H18</f>
        <v>#REF!</v>
      </c>
      <c r="N18" s="2681"/>
    </row>
    <row r="19" spans="2:19" ht="31.9" customHeight="1" thickBot="1">
      <c r="B19" s="7225" t="s">
        <v>1572</v>
      </c>
      <c r="C19" s="7225"/>
      <c r="D19" s="7225"/>
      <c r="E19" s="2689" t="e">
        <f t="shared" ref="E19:J19" si="3">SUM(E16:E18)</f>
        <v>#REF!</v>
      </c>
      <c r="F19" s="2690" t="e">
        <f t="shared" si="3"/>
        <v>#REF!</v>
      </c>
      <c r="G19" s="2691" t="e">
        <f t="shared" si="3"/>
        <v>#REF!</v>
      </c>
      <c r="H19" s="2692" t="e">
        <f t="shared" si="3"/>
        <v>#REF!</v>
      </c>
      <c r="I19" s="2693" t="e">
        <f t="shared" si="3"/>
        <v>#REF!</v>
      </c>
      <c r="J19" s="2692" t="e">
        <f t="shared" si="3"/>
        <v>#REF!</v>
      </c>
      <c r="K19" s="2982"/>
      <c r="L19" s="3687" t="e">
        <f>+F19/E19</f>
        <v>#REF!</v>
      </c>
      <c r="M19" s="2694" t="e">
        <f>+I19/H19</f>
        <v>#REF!</v>
      </c>
      <c r="N19" s="2678"/>
    </row>
    <row r="20" spans="2:19">
      <c r="B20" s="7226" t="s">
        <v>1685</v>
      </c>
      <c r="C20" s="7226"/>
      <c r="D20" s="7226"/>
      <c r="E20" s="7226"/>
      <c r="F20" s="7226"/>
      <c r="G20" s="7226"/>
      <c r="H20" s="7226"/>
      <c r="I20" s="7226"/>
      <c r="J20" s="7226"/>
      <c r="K20" s="7226"/>
      <c r="L20" s="7226"/>
      <c r="M20" s="7226"/>
    </row>
    <row r="23" spans="2:19" ht="15" thickBot="1"/>
    <row r="24" spans="2:19" ht="27" customHeight="1" thickBot="1">
      <c r="B24" s="7227" t="s">
        <v>1686</v>
      </c>
      <c r="C24" s="7227"/>
      <c r="D24" s="7227"/>
      <c r="E24" s="7227"/>
      <c r="F24" s="7227"/>
      <c r="G24" s="7227"/>
      <c r="H24" s="7227"/>
      <c r="I24" s="7227"/>
      <c r="J24" s="7227"/>
      <c r="K24" s="7227"/>
      <c r="L24" s="7227"/>
      <c r="M24" s="7227"/>
    </row>
    <row r="25" spans="2:19" ht="57" customHeight="1" thickBot="1">
      <c r="B25" s="2695" t="s">
        <v>1687</v>
      </c>
      <c r="C25" s="2727" t="s">
        <v>1665</v>
      </c>
      <c r="D25" s="2674" t="s">
        <v>1666</v>
      </c>
      <c r="E25" s="2728" t="s">
        <v>1667</v>
      </c>
      <c r="F25" s="2728" t="s">
        <v>1688</v>
      </c>
      <c r="G25" s="2728" t="s">
        <v>1564</v>
      </c>
      <c r="H25" s="2728" t="s">
        <v>39</v>
      </c>
      <c r="I25" s="2728" t="s">
        <v>40</v>
      </c>
      <c r="J25" s="2728" t="s">
        <v>1566</v>
      </c>
      <c r="K25" s="2974" t="s">
        <v>1637</v>
      </c>
      <c r="L25" s="2728" t="s">
        <v>1590</v>
      </c>
      <c r="M25" s="2729" t="s">
        <v>1591</v>
      </c>
      <c r="N25" s="2696"/>
      <c r="O25" s="2697"/>
      <c r="P25" s="2697"/>
      <c r="Q25" s="2698"/>
      <c r="R25" s="2698"/>
    </row>
    <row r="26" spans="2:19" ht="52" customHeight="1">
      <c r="B26" s="7228" t="str">
        <f>+'[6]GRAL 2022'!B51</f>
        <v>4700-4710 PROMOCIÓN INSTITUCIONAL E IMAGEN CORPORATIVA.</v>
      </c>
      <c r="C26" s="2735" t="e">
        <f>+'CALENDARIO 2024 PyD'!#REF!</f>
        <v>#REF!</v>
      </c>
      <c r="D26" s="2699" t="s">
        <v>1689</v>
      </c>
      <c r="E26" s="2675" t="e">
        <f>+'CALENDARIO 2024 PyD'!#REF!</f>
        <v>#REF!</v>
      </c>
      <c r="F26" s="2675" t="e">
        <f>+'CALENDARIO 2024 PyD'!#REF!</f>
        <v>#REF!</v>
      </c>
      <c r="G26" s="2676" t="e">
        <f t="shared" ref="G26:G33" si="4">+E26-F26</f>
        <v>#REF!</v>
      </c>
      <c r="H26" s="2677" t="e">
        <f>+'CALENDARIO 2024 PyD'!#REF!</f>
        <v>#REF!</v>
      </c>
      <c r="I26" s="2677" t="e">
        <f>+'CALENDARIO 2024 PyD'!#REF!</f>
        <v>#REF!</v>
      </c>
      <c r="J26" s="698" t="e">
        <f t="shared" ref="J26:J33" si="5">+H26-I26</f>
        <v>#REF!</v>
      </c>
      <c r="K26" s="2967" t="s">
        <v>1690</v>
      </c>
      <c r="L26" s="3680" t="e">
        <f t="shared" ref="L26:L33" si="6">+F26/E26</f>
        <v>#REF!</v>
      </c>
      <c r="M26" s="3681" t="e">
        <f t="shared" ref="M26:M33" si="7">+I26/H26</f>
        <v>#REF!</v>
      </c>
      <c r="N26" s="2700"/>
      <c r="O26" s="2701"/>
      <c r="P26" s="2701"/>
      <c r="S26" s="2702"/>
    </row>
    <row r="27" spans="2:19" ht="58.4" customHeight="1">
      <c r="B27" s="7228"/>
      <c r="C27" s="2735" t="e">
        <f>+'CALENDARIO 2024 PyD'!#REF!</f>
        <v>#REF!</v>
      </c>
      <c r="D27" s="730" t="s">
        <v>1057</v>
      </c>
      <c r="E27" s="2675" t="e">
        <f>+'CALENDARIO 2024 PyD'!#REF!</f>
        <v>#REF!</v>
      </c>
      <c r="F27" s="2675" t="e">
        <f>+'CALENDARIO 2024 PyD'!#REF!</f>
        <v>#REF!</v>
      </c>
      <c r="G27" s="2676" t="e">
        <f t="shared" si="4"/>
        <v>#REF!</v>
      </c>
      <c r="H27" s="2677" t="e">
        <f>+'CALENDARIO 2024 PyD'!#REF!</f>
        <v>#REF!</v>
      </c>
      <c r="I27" s="2677" t="e">
        <f>+'CALENDARIO 2024 PyD'!#REF!</f>
        <v>#REF!</v>
      </c>
      <c r="J27" s="698" t="e">
        <f t="shared" si="5"/>
        <v>#REF!</v>
      </c>
      <c r="K27" s="2983" t="s">
        <v>1691</v>
      </c>
      <c r="L27" s="3680" t="e">
        <f t="shared" si="6"/>
        <v>#REF!</v>
      </c>
      <c r="M27" s="3681" t="e">
        <f t="shared" si="7"/>
        <v>#REF!</v>
      </c>
    </row>
    <row r="28" spans="2:19" ht="55" customHeight="1">
      <c r="B28" s="7228"/>
      <c r="C28" s="2735" t="str">
        <f>+'[6]GRAL 2022'!C54</f>
        <v xml:space="preserve">FORTALECIMIENTO EN EL  USO DE HERRAMIENTES DIGITALES. </v>
      </c>
      <c r="D28" s="2753" t="s">
        <v>1692</v>
      </c>
      <c r="E28" s="2675" t="e">
        <f>+'CALENDARIO 2024 PyD'!#REF!</f>
        <v>#REF!</v>
      </c>
      <c r="F28" s="2675" t="e">
        <f>+'CALENDARIO 2024 PyD'!#REF!</f>
        <v>#REF!</v>
      </c>
      <c r="G28" s="2676" t="e">
        <f t="shared" si="4"/>
        <v>#REF!</v>
      </c>
      <c r="H28" s="2677" t="e">
        <f>+'CALENDARIO 2024 PyD'!#REF!</f>
        <v>#REF!</v>
      </c>
      <c r="I28" s="2677" t="e">
        <f>+'CALENDARIO 2024 PyD'!#REF!</f>
        <v>#REF!</v>
      </c>
      <c r="J28" s="698" t="e">
        <f t="shared" si="5"/>
        <v>#REF!</v>
      </c>
      <c r="K28" s="2967" t="s">
        <v>1641</v>
      </c>
      <c r="L28" s="3680" t="e">
        <f t="shared" si="6"/>
        <v>#REF!</v>
      </c>
      <c r="M28" s="3681" t="e">
        <f t="shared" si="7"/>
        <v>#REF!</v>
      </c>
      <c r="N28" s="2703"/>
    </row>
    <row r="29" spans="2:19" ht="61" customHeight="1">
      <c r="B29" s="7228"/>
      <c r="C29" s="2735" t="e">
        <f>+'CALENDARIO 2024 PyD'!#REF!</f>
        <v>#REF!</v>
      </c>
      <c r="D29" s="730" t="s">
        <v>1693</v>
      </c>
      <c r="E29" s="2675" t="e">
        <f>+'CALENDARIO 2024 PyD'!#REF!</f>
        <v>#REF!</v>
      </c>
      <c r="F29" s="2675" t="e">
        <f>+'CALENDARIO 2024 PyD'!#REF!</f>
        <v>#REF!</v>
      </c>
      <c r="G29" s="2676" t="e">
        <f t="shared" si="4"/>
        <v>#REF!</v>
      </c>
      <c r="H29" s="2677" t="e">
        <f>+'CALENDARIO 2024 PyD'!#REF!</f>
        <v>#REF!</v>
      </c>
      <c r="I29" s="2677" t="e">
        <f>+'CALENDARIO 2024 PyD'!#REF!</f>
        <v>#REF!</v>
      </c>
      <c r="J29" s="698" t="e">
        <f t="shared" si="5"/>
        <v>#REF!</v>
      </c>
      <c r="K29" s="2983" t="s">
        <v>1641</v>
      </c>
      <c r="L29" s="3680" t="e">
        <f t="shared" si="6"/>
        <v>#REF!</v>
      </c>
      <c r="M29" s="3681" t="e">
        <f t="shared" si="7"/>
        <v>#REF!</v>
      </c>
    </row>
    <row r="30" spans="2:19" ht="46" customHeight="1">
      <c r="B30" s="7228"/>
      <c r="C30" s="2735" t="str">
        <f>+'[6]GRAL 2022'!C58</f>
        <v>PUBLICIDAD CONVENCIONAL/IMAGEN CORPORATIVA</v>
      </c>
      <c r="D30" s="730" t="s">
        <v>1694</v>
      </c>
      <c r="E30" s="2675" t="e">
        <f>+'CALENDARIO 2024 PyD'!#REF!</f>
        <v>#REF!</v>
      </c>
      <c r="F30" s="2675" t="e">
        <f>+'CALENDARIO 2024 PyD'!#REF!</f>
        <v>#REF!</v>
      </c>
      <c r="G30" s="2676" t="e">
        <f t="shared" si="4"/>
        <v>#REF!</v>
      </c>
      <c r="H30" s="2677" t="e">
        <f>+'CALENDARIO 2024 PyD'!#REF!</f>
        <v>#REF!</v>
      </c>
      <c r="I30" s="2677" t="e">
        <f>+'CALENDARIO 2024 PyD'!#REF!</f>
        <v>#REF!</v>
      </c>
      <c r="J30" s="698" t="e">
        <f t="shared" si="5"/>
        <v>#REF!</v>
      </c>
      <c r="K30" s="2983" t="s">
        <v>1695</v>
      </c>
      <c r="L30" s="3680" t="e">
        <f t="shared" si="6"/>
        <v>#REF!</v>
      </c>
      <c r="M30" s="3681" t="e">
        <f t="shared" si="7"/>
        <v>#REF!</v>
      </c>
    </row>
    <row r="31" spans="2:19" ht="58.4" customHeight="1">
      <c r="B31" s="7228"/>
      <c r="C31" s="2735" t="e">
        <f>+'CALENDARIO 2024 PyD'!#REF!</f>
        <v>#REF!</v>
      </c>
      <c r="D31" s="730" t="s">
        <v>1696</v>
      </c>
      <c r="E31" s="2675" t="e">
        <f>+'CALENDARIO 2024 PyD'!#REF!</f>
        <v>#REF!</v>
      </c>
      <c r="F31" s="2675" t="e">
        <f>+'CALENDARIO 2024 PyD'!#REF!</f>
        <v>#REF!</v>
      </c>
      <c r="G31" s="2676" t="e">
        <f>+E31-F31</f>
        <v>#REF!</v>
      </c>
      <c r="H31" s="2677" t="e">
        <f>+'CALENDARIO 2024 PyD'!#REF!</f>
        <v>#REF!</v>
      </c>
      <c r="I31" s="2677" t="e">
        <f>+'CALENDARIO 2024 PyD'!#REF!</f>
        <v>#REF!</v>
      </c>
      <c r="J31" s="698" t="e">
        <f t="shared" si="5"/>
        <v>#REF!</v>
      </c>
      <c r="K31" s="2983" t="s">
        <v>1641</v>
      </c>
      <c r="L31" s="3680" t="e">
        <f t="shared" si="6"/>
        <v>#REF!</v>
      </c>
      <c r="M31" s="3681" t="e">
        <f t="shared" si="7"/>
        <v>#REF!</v>
      </c>
    </row>
    <row r="32" spans="2:19" ht="51" customHeight="1">
      <c r="B32" s="7228"/>
      <c r="C32" s="2735" t="e">
        <f>+'CALENDARIO 2024 PyD'!#REF!</f>
        <v>#REF!</v>
      </c>
      <c r="D32" s="730" t="s">
        <v>1697</v>
      </c>
      <c r="E32" s="2675" t="e">
        <f>+'CALENDARIO 2024 PyD'!#REF!</f>
        <v>#REF!</v>
      </c>
      <c r="F32" s="2675" t="e">
        <f>+'CALENDARIO 2024 PyD'!#REF!</f>
        <v>#REF!</v>
      </c>
      <c r="G32" s="2676" t="e">
        <f t="shared" si="4"/>
        <v>#REF!</v>
      </c>
      <c r="H32" s="2677" t="e">
        <f>+'CALENDARIO 2024 PyD'!#REF!</f>
        <v>#REF!</v>
      </c>
      <c r="I32" s="2677" t="e">
        <f>+'CALENDARIO 2024 PyD'!#REF!</f>
        <v>#REF!</v>
      </c>
      <c r="J32" s="698" t="e">
        <f t="shared" si="5"/>
        <v>#REF!</v>
      </c>
      <c r="K32" s="2983" t="s">
        <v>1641</v>
      </c>
      <c r="L32" s="3680" t="e">
        <f>+F32/E32</f>
        <v>#REF!</v>
      </c>
      <c r="M32" s="3681" t="e">
        <f t="shared" si="7"/>
        <v>#REF!</v>
      </c>
    </row>
    <row r="33" spans="2:14" ht="72" customHeight="1" thickBot="1">
      <c r="B33" s="7228"/>
      <c r="C33" s="2735" t="s">
        <v>1698</v>
      </c>
      <c r="D33" s="730" t="e">
        <f>+'CALENDARIO 2024 PyD'!#REF!</f>
        <v>#REF!</v>
      </c>
      <c r="E33" s="2675" t="e">
        <f>+'CALENDARIO 2024 PyD'!#REF!</f>
        <v>#REF!</v>
      </c>
      <c r="F33" s="2675" t="e">
        <f>+'CALENDARIO 2024 PyD'!#REF!</f>
        <v>#REF!</v>
      </c>
      <c r="G33" s="2676" t="e">
        <f t="shared" si="4"/>
        <v>#REF!</v>
      </c>
      <c r="H33" s="2677" t="e">
        <f>+'CALENDARIO 2024 PyD'!#REF!</f>
        <v>#REF!</v>
      </c>
      <c r="I33" s="2677" t="e">
        <f>+'CALENDARIO 2024 PyD'!#REF!</f>
        <v>#REF!</v>
      </c>
      <c r="J33" s="698" t="e">
        <f t="shared" si="5"/>
        <v>#REF!</v>
      </c>
      <c r="K33" s="2984" t="s">
        <v>1641</v>
      </c>
      <c r="L33" s="3680" t="e">
        <f t="shared" si="6"/>
        <v>#REF!</v>
      </c>
      <c r="M33" s="3681" t="e">
        <f t="shared" si="7"/>
        <v>#REF!</v>
      </c>
    </row>
    <row r="34" spans="2:14" ht="31.4" customHeight="1" thickBot="1">
      <c r="B34" s="7229" t="s">
        <v>1572</v>
      </c>
      <c r="C34" s="7230"/>
      <c r="D34" s="7230"/>
      <c r="E34" s="2730" t="e">
        <f t="shared" ref="E34:J34" si="8">SUM(E26:E33)</f>
        <v>#REF!</v>
      </c>
      <c r="F34" s="2731" t="e">
        <f>SUM(F26:F33)</f>
        <v>#REF!</v>
      </c>
      <c r="G34" s="2732" t="e">
        <f t="shared" si="8"/>
        <v>#REF!</v>
      </c>
      <c r="H34" s="2733" t="e">
        <f t="shared" si="8"/>
        <v>#REF!</v>
      </c>
      <c r="I34" s="2734" t="e">
        <f t="shared" si="8"/>
        <v>#REF!</v>
      </c>
      <c r="J34" s="2733" t="e">
        <f t="shared" si="8"/>
        <v>#REF!</v>
      </c>
      <c r="K34" s="2704"/>
      <c r="L34" s="3688" t="e">
        <f>+F34/E34</f>
        <v>#REF!</v>
      </c>
      <c r="M34" s="3689" t="e">
        <f>SUM(M26:M33)/8</f>
        <v>#REF!</v>
      </c>
      <c r="N34" s="2705"/>
    </row>
    <row r="35" spans="2:14" ht="15" thickBot="1">
      <c r="B35" s="7221" t="s">
        <v>1699</v>
      </c>
      <c r="C35" s="7222"/>
      <c r="D35" s="7222"/>
      <c r="E35" s="7222"/>
      <c r="F35" s="7222"/>
      <c r="G35" s="7222"/>
      <c r="H35" s="7222"/>
      <c r="I35" s="7222"/>
      <c r="J35" s="7222"/>
      <c r="K35" s="7222"/>
      <c r="L35" s="7222"/>
      <c r="M35" s="7223"/>
    </row>
    <row r="39" spans="2:14" ht="15" thickBot="1"/>
    <row r="40" spans="2:14" ht="32.25" customHeight="1" thickBot="1">
      <c r="B40" s="7217" t="s">
        <v>1700</v>
      </c>
      <c r="C40" s="7217"/>
      <c r="D40" s="7217"/>
      <c r="E40" s="7217"/>
      <c r="F40" s="7217"/>
      <c r="G40" s="7217"/>
      <c r="H40" s="7217"/>
      <c r="I40" s="7217"/>
      <c r="J40" s="7217"/>
      <c r="K40" s="7217"/>
      <c r="L40" s="7217"/>
      <c r="M40" s="7217"/>
    </row>
    <row r="41" spans="2:14" ht="43" customHeight="1" thickBot="1">
      <c r="B41" s="2673" t="s">
        <v>3</v>
      </c>
      <c r="C41" s="2727" t="s">
        <v>1665</v>
      </c>
      <c r="D41" s="2674" t="s">
        <v>1666</v>
      </c>
      <c r="E41" s="3900" t="s">
        <v>1667</v>
      </c>
      <c r="F41" s="3900" t="s">
        <v>23</v>
      </c>
      <c r="G41" s="3900" t="s">
        <v>1564</v>
      </c>
      <c r="H41" s="3900" t="s">
        <v>39</v>
      </c>
      <c r="I41" s="3900" t="s">
        <v>40</v>
      </c>
      <c r="J41" s="3900" t="s">
        <v>1566</v>
      </c>
      <c r="K41" s="3901" t="s">
        <v>1637</v>
      </c>
      <c r="L41" s="3900" t="s">
        <v>1590</v>
      </c>
      <c r="M41" s="3902" t="s">
        <v>1591</v>
      </c>
    </row>
    <row r="42" spans="2:14" ht="57.4" customHeight="1" thickBot="1">
      <c r="B42" s="5532" t="s">
        <v>1701</v>
      </c>
      <c r="C42" s="2706" t="s">
        <v>366</v>
      </c>
      <c r="D42" s="732" t="s">
        <v>367</v>
      </c>
      <c r="E42" s="2707" t="e">
        <f>+'CALENDARIO 2024 PyD'!#REF!</f>
        <v>#REF!</v>
      </c>
      <c r="F42" s="2707" t="e">
        <f>+'CALENDARIO 2024 PyD'!#REF!</f>
        <v>#REF!</v>
      </c>
      <c r="G42" s="2708" t="e">
        <f>+E42-F42</f>
        <v>#REF!</v>
      </c>
      <c r="H42" s="2709" t="e">
        <f>+'CALENDARIO 2024 PyD'!#REF!</f>
        <v>#REF!</v>
      </c>
      <c r="I42" s="2709" t="e">
        <f>+'CALENDARIO 2024 PyD'!#REF!</f>
        <v>#REF!</v>
      </c>
      <c r="J42" s="2710" t="e">
        <f>+H42-I42</f>
        <v>#REF!</v>
      </c>
      <c r="K42" s="2710"/>
      <c r="L42" s="3685" t="e">
        <f>+F42/E42</f>
        <v>#REF!</v>
      </c>
      <c r="M42" s="3677" t="e">
        <f>+I42/H42</f>
        <v>#REF!</v>
      </c>
    </row>
    <row r="43" spans="2:14" ht="64.150000000000006" customHeight="1">
      <c r="B43" s="7218"/>
      <c r="C43" s="2736" t="s">
        <v>374</v>
      </c>
      <c r="D43" s="731" t="s">
        <v>375</v>
      </c>
      <c r="E43" s="2737" t="e">
        <f>+'CALENDARIO 2024 PyD'!#REF!</f>
        <v>#REF!</v>
      </c>
      <c r="F43" s="2738" t="e">
        <f>+'CALENDARIO 2024 PyD'!#REF!</f>
        <v>#REF!</v>
      </c>
      <c r="G43" s="2738" t="e">
        <f>+E43-F43</f>
        <v>#REF!</v>
      </c>
      <c r="H43" s="2739" t="e">
        <f>+'CALENDARIO 2024 PyD'!#REF!</f>
        <v>#REF!</v>
      </c>
      <c r="I43" s="2739" t="e">
        <f>+'CALENDARIO 2024 PyD'!#REF!</f>
        <v>#REF!</v>
      </c>
      <c r="J43" s="2740" t="e">
        <f>+H43-I43</f>
        <v>#REF!</v>
      </c>
      <c r="K43" s="2740"/>
      <c r="L43" s="3690" t="e">
        <f>+F43/E43</f>
        <v>#REF!</v>
      </c>
      <c r="M43" s="3691" t="e">
        <f>+I43/H43</f>
        <v>#REF!</v>
      </c>
    </row>
    <row r="44" spans="2:14" ht="32.15" customHeight="1">
      <c r="B44" s="7219" t="s">
        <v>1572</v>
      </c>
      <c r="C44" s="7219"/>
      <c r="D44" s="7219"/>
      <c r="E44" s="5041" t="e">
        <f>SUM(E42:E43)</f>
        <v>#REF!</v>
      </c>
      <c r="F44" s="5042" t="e">
        <f>SUM(F42:F43)</f>
        <v>#REF!</v>
      </c>
      <c r="G44" s="5043" t="e">
        <f>SUM(G42:G43)</f>
        <v>#REF!</v>
      </c>
      <c r="H44" s="5044" t="e">
        <f>+H43+H42</f>
        <v>#REF!</v>
      </c>
      <c r="I44" s="5044" t="e">
        <f>SUM(I42:I43)</f>
        <v>#REF!</v>
      </c>
      <c r="J44" s="5044" t="e">
        <f>+J42+J43</f>
        <v>#REF!</v>
      </c>
      <c r="K44" s="5043">
        <f t="shared" ref="K44" si="9">SUM(K42:K43)</f>
        <v>0</v>
      </c>
      <c r="L44" s="5045" t="e">
        <f>+F44/E44</f>
        <v>#REF!</v>
      </c>
      <c r="M44" s="5046" t="e">
        <f>SUM(M36:M43)/2</f>
        <v>#REF!</v>
      </c>
      <c r="N44" s="2678"/>
    </row>
    <row r="45" spans="2:14">
      <c r="B45" s="7220" t="s">
        <v>1702</v>
      </c>
      <c r="C45" s="7220"/>
      <c r="D45" s="7220"/>
      <c r="E45" s="7220"/>
      <c r="F45" s="7220"/>
      <c r="G45" s="7220"/>
      <c r="H45" s="7220"/>
      <c r="I45" s="7220"/>
      <c r="J45" s="7220"/>
      <c r="K45" s="7220"/>
      <c r="L45" s="7220"/>
      <c r="M45" s="7220"/>
    </row>
    <row r="47" spans="2:14" ht="15" thickBot="1"/>
    <row r="48" spans="2:14" ht="30.65" customHeight="1" thickBot="1">
      <c r="C48" s="7217" t="s">
        <v>1703</v>
      </c>
      <c r="D48" s="7217"/>
      <c r="E48" s="7217"/>
      <c r="F48" s="7217"/>
      <c r="G48" s="7217"/>
      <c r="H48" s="7217"/>
      <c r="I48" s="7217"/>
      <c r="J48" s="7217"/>
      <c r="K48" s="7217"/>
      <c r="L48" s="7217"/>
      <c r="M48" s="7217"/>
    </row>
    <row r="49" spans="3:17" ht="36" customHeight="1" thickBot="1">
      <c r="C49" s="2727" t="s">
        <v>1665</v>
      </c>
      <c r="D49" s="2987" t="s">
        <v>1704</v>
      </c>
      <c r="E49" s="2987" t="s">
        <v>1667</v>
      </c>
      <c r="F49" s="2987" t="s">
        <v>1668</v>
      </c>
      <c r="G49" s="2987" t="s">
        <v>1564</v>
      </c>
      <c r="H49" s="2987" t="s">
        <v>39</v>
      </c>
      <c r="I49" s="2987" t="s">
        <v>40</v>
      </c>
      <c r="J49" s="2985" t="s">
        <v>1566</v>
      </c>
      <c r="K49" s="2987" t="s">
        <v>1637</v>
      </c>
      <c r="L49" s="2985" t="s">
        <v>1590</v>
      </c>
      <c r="M49" s="2986" t="s">
        <v>1591</v>
      </c>
      <c r="N49" s="2672" t="s">
        <v>3</v>
      </c>
      <c r="O49"/>
      <c r="P49"/>
      <c r="Q49"/>
    </row>
    <row r="50" spans="3:17" ht="28">
      <c r="C50" s="7213" t="s">
        <v>1705</v>
      </c>
      <c r="D50" s="2412" t="s">
        <v>1706</v>
      </c>
      <c r="E50" s="2665" t="e">
        <f>+'CALENDARIO 2024 PyD'!#REF!</f>
        <v>#REF!</v>
      </c>
      <c r="F50" s="2741" t="e">
        <f>+'CALENDARIO 2024 PyD'!#REF!</f>
        <v>#REF!</v>
      </c>
      <c r="G50" s="2597" t="e">
        <f>+E50-F50</f>
        <v>#REF!</v>
      </c>
      <c r="H50" s="2596" t="e">
        <f>+'CALENDARIO 2024 PyD'!#REF!</f>
        <v>#REF!</v>
      </c>
      <c r="I50" s="2596" t="e">
        <f>+'CALENDARIO 2024 PyD'!#REF!</f>
        <v>#REF!</v>
      </c>
      <c r="J50" s="2596" t="e">
        <f>+H50-I50</f>
        <v>#REF!</v>
      </c>
      <c r="K50" s="2596"/>
      <c r="L50" s="2742" t="e">
        <f t="shared" ref="L50:L61" si="10">+F50/E50</f>
        <v>#REF!</v>
      </c>
      <c r="M50" s="2743" t="e">
        <f t="shared" ref="M50:M61" si="11">+I50/H50</f>
        <v>#REF!</v>
      </c>
      <c r="N50" s="2672" t="s">
        <v>1707</v>
      </c>
      <c r="O50"/>
      <c r="P50"/>
      <c r="Q50"/>
    </row>
    <row r="51" spans="3:17" ht="27.4" customHeight="1">
      <c r="C51" s="7214"/>
      <c r="D51" s="2407" t="s">
        <v>1708</v>
      </c>
      <c r="E51" s="2663" t="e">
        <f>+'CALENDARIO 2024 PyD'!#REF!</f>
        <v>#REF!</v>
      </c>
      <c r="F51" s="2741" t="e">
        <f>+'CALENDARIO 2024 PyD'!#REF!</f>
        <v>#REF!</v>
      </c>
      <c r="G51" s="2597" t="e">
        <f>+E51-F51</f>
        <v>#REF!</v>
      </c>
      <c r="H51" s="2596" t="e">
        <f>+'CALENDARIO 2024 PyD'!#REF!</f>
        <v>#REF!</v>
      </c>
      <c r="I51" s="2596" t="e">
        <f>+'CALENDARIO 2024 PyD'!#REF!</f>
        <v>#REF!</v>
      </c>
      <c r="J51" s="2596" t="e">
        <f>+H51-I51</f>
        <v>#REF!</v>
      </c>
      <c r="K51" s="2596"/>
      <c r="L51" s="2742" t="e">
        <f t="shared" si="10"/>
        <v>#REF!</v>
      </c>
      <c r="M51" s="2743" t="e">
        <f t="shared" si="11"/>
        <v>#REF!</v>
      </c>
      <c r="N51" s="2672" t="s">
        <v>1709</v>
      </c>
      <c r="O51"/>
      <c r="P51"/>
      <c r="Q51"/>
    </row>
    <row r="52" spans="3:17" ht="28">
      <c r="C52" s="7214"/>
      <c r="D52" s="1904" t="s">
        <v>1096</v>
      </c>
      <c r="E52" s="2663" t="e">
        <f>+'CALENDARIO 2024 PyD'!#REF!+'CALENDARIO 2024 PyD'!#REF!</f>
        <v>#REF!</v>
      </c>
      <c r="F52" s="2741" t="e">
        <f>+'CALENDARIO 2024 PyD'!#REF!</f>
        <v>#REF!</v>
      </c>
      <c r="G52" s="2597" t="e">
        <f t="shared" ref="G52:G61" si="12">+E52-F52</f>
        <v>#REF!</v>
      </c>
      <c r="H52" s="2596" t="e">
        <f>+'CALENDARIO 2024 PyD'!#REF!</f>
        <v>#REF!</v>
      </c>
      <c r="I52" s="2596" t="e">
        <f>+'CALENDARIO 2024 PyD'!#REF!</f>
        <v>#REF!</v>
      </c>
      <c r="J52" s="2596" t="e">
        <f t="shared" ref="J52:J61" si="13">+H52-I52</f>
        <v>#REF!</v>
      </c>
      <c r="K52" s="2596"/>
      <c r="L52" s="2742" t="e">
        <f t="shared" si="10"/>
        <v>#REF!</v>
      </c>
      <c r="M52" s="2743" t="e">
        <f t="shared" si="11"/>
        <v>#REF!</v>
      </c>
      <c r="N52" s="2672" t="s">
        <v>1710</v>
      </c>
      <c r="O52"/>
      <c r="P52"/>
      <c r="Q52"/>
    </row>
    <row r="53" spans="3:17" ht="28">
      <c r="C53" s="7214"/>
      <c r="D53" s="2407" t="s">
        <v>1711</v>
      </c>
      <c r="E53" s="2663" t="e">
        <f>+'CALENDARIO 2024 PyD'!#REF!</f>
        <v>#REF!</v>
      </c>
      <c r="F53" s="2741" t="e">
        <f>+'CALENDARIO 2024 PyD'!#REF!</f>
        <v>#REF!</v>
      </c>
      <c r="G53" s="2597" t="e">
        <f t="shared" si="12"/>
        <v>#REF!</v>
      </c>
      <c r="H53" s="2596" t="e">
        <f>+'CALENDARIO 2024 PyD'!#REF!</f>
        <v>#REF!</v>
      </c>
      <c r="I53" s="2596" t="e">
        <f>+'CALENDARIO 2024 PyD'!#REF!</f>
        <v>#REF!</v>
      </c>
      <c r="J53" s="2596" t="e">
        <f t="shared" si="13"/>
        <v>#REF!</v>
      </c>
      <c r="K53" s="2596"/>
      <c r="L53" s="2744" t="e">
        <f t="shared" si="10"/>
        <v>#REF!</v>
      </c>
      <c r="M53" s="2743" t="e">
        <f t="shared" si="11"/>
        <v>#REF!</v>
      </c>
      <c r="N53" s="2678" t="s">
        <v>1712</v>
      </c>
      <c r="O53"/>
      <c r="P53"/>
      <c r="Q53"/>
    </row>
    <row r="54" spans="3:17" ht="27" customHeight="1">
      <c r="C54" s="7214"/>
      <c r="D54" s="1904" t="s">
        <v>1713</v>
      </c>
      <c r="E54" s="2663" t="e">
        <f>+'CALENDARIO 2024 PyD'!#REF!</f>
        <v>#REF!</v>
      </c>
      <c r="F54" s="2741" t="e">
        <f>+'CALENDARIO 2024 PyD'!#REF!</f>
        <v>#REF!</v>
      </c>
      <c r="G54" s="2597" t="e">
        <f t="shared" si="12"/>
        <v>#REF!</v>
      </c>
      <c r="H54" s="2596" t="e">
        <f>+'CALENDARIO 2024 PyD'!#REF!</f>
        <v>#REF!</v>
      </c>
      <c r="I54" s="2596" t="e">
        <f>+'CALENDARIO 2024 PyD'!#REF!</f>
        <v>#REF!</v>
      </c>
      <c r="J54" s="2596" t="e">
        <f t="shared" si="13"/>
        <v>#REF!</v>
      </c>
      <c r="K54" s="2596"/>
      <c r="L54" s="2744" t="e">
        <f t="shared" si="10"/>
        <v>#REF!</v>
      </c>
      <c r="M54" s="2743" t="e">
        <f t="shared" si="11"/>
        <v>#REF!</v>
      </c>
      <c r="N54" s="2672" t="s">
        <v>1714</v>
      </c>
      <c r="O54"/>
      <c r="P54"/>
      <c r="Q54"/>
    </row>
    <row r="55" spans="3:17" ht="34.4" customHeight="1">
      <c r="C55" s="7214"/>
      <c r="D55" s="2407" t="s">
        <v>1110</v>
      </c>
      <c r="E55" s="2663" t="e">
        <f>+'CALENDARIO 2024 PyD'!#REF!</f>
        <v>#REF!</v>
      </c>
      <c r="F55" s="2741" t="e">
        <f>+'CALENDARIO 2024 PyD'!#REF!</f>
        <v>#REF!</v>
      </c>
      <c r="G55" s="2597" t="e">
        <f t="shared" si="12"/>
        <v>#REF!</v>
      </c>
      <c r="H55" s="2596" t="e">
        <f>+'CALENDARIO 2024 PyD'!#REF!</f>
        <v>#REF!</v>
      </c>
      <c r="I55" s="2596" t="e">
        <f>+'CALENDARIO 2024 PyD'!#REF!</f>
        <v>#REF!</v>
      </c>
      <c r="J55" s="2596" t="e">
        <f t="shared" si="13"/>
        <v>#REF!</v>
      </c>
      <c r="K55" s="2596"/>
      <c r="L55" s="2744" t="e">
        <f>+F55/E55</f>
        <v>#REF!</v>
      </c>
      <c r="M55" s="2743" t="e">
        <f t="shared" si="11"/>
        <v>#REF!</v>
      </c>
      <c r="N55" s="2672" t="s">
        <v>1715</v>
      </c>
      <c r="O55"/>
      <c r="P55"/>
      <c r="Q55"/>
    </row>
    <row r="56" spans="3:17" ht="32.65" customHeight="1">
      <c r="C56" s="7214"/>
      <c r="D56" s="1904" t="s">
        <v>1114</v>
      </c>
      <c r="E56" s="2663" t="e">
        <f>+'CALENDARIO 2024 PyD'!#REF!</f>
        <v>#REF!</v>
      </c>
      <c r="F56" s="2741" t="e">
        <f>+'CALENDARIO 2024 PyD'!#REF!</f>
        <v>#REF!</v>
      </c>
      <c r="G56" s="2597" t="e">
        <f t="shared" si="12"/>
        <v>#REF!</v>
      </c>
      <c r="H56" s="2596" t="e">
        <f>+'CALENDARIO 2024 PyD'!#REF!</f>
        <v>#REF!</v>
      </c>
      <c r="I56" s="2596" t="e">
        <f>+'CALENDARIO 2024 PyD'!#REF!</f>
        <v>#REF!</v>
      </c>
      <c r="J56" s="2596" t="e">
        <f t="shared" si="13"/>
        <v>#REF!</v>
      </c>
      <c r="K56" s="2596"/>
      <c r="L56" s="2744" t="e">
        <f t="shared" si="10"/>
        <v>#REF!</v>
      </c>
      <c r="M56" s="2743" t="e">
        <f t="shared" si="11"/>
        <v>#REF!</v>
      </c>
      <c r="N56" s="2672" t="s">
        <v>1716</v>
      </c>
      <c r="O56"/>
      <c r="P56"/>
      <c r="Q56"/>
    </row>
    <row r="57" spans="3:17" ht="31.9" customHeight="1">
      <c r="C57" s="7214"/>
      <c r="D57" s="2408" t="s">
        <v>340</v>
      </c>
      <c r="E57" s="2663" t="e">
        <f>+'CALENDARIO 2024 PyD'!#REF!</f>
        <v>#REF!</v>
      </c>
      <c r="F57" s="2741" t="e">
        <f>+'CALENDARIO 2024 PyD'!#REF!</f>
        <v>#REF!</v>
      </c>
      <c r="G57" s="2597" t="e">
        <f t="shared" si="12"/>
        <v>#REF!</v>
      </c>
      <c r="H57" s="2596" t="e">
        <f>+'CALENDARIO 2024 PyD'!#REF!</f>
        <v>#REF!</v>
      </c>
      <c r="I57" s="2596" t="e">
        <f>+'CALENDARIO 2024 PyD'!#REF!</f>
        <v>#REF!</v>
      </c>
      <c r="J57" s="2596" t="e">
        <f t="shared" si="13"/>
        <v>#REF!</v>
      </c>
      <c r="K57" s="2596"/>
      <c r="L57" s="2744" t="e">
        <f t="shared" si="10"/>
        <v>#REF!</v>
      </c>
      <c r="M57" s="2743" t="e">
        <f t="shared" si="11"/>
        <v>#REF!</v>
      </c>
      <c r="N57" s="2672" t="s">
        <v>1717</v>
      </c>
      <c r="O57"/>
      <c r="P57"/>
      <c r="Q57"/>
    </row>
    <row r="58" spans="3:17" ht="31.9" customHeight="1">
      <c r="C58" s="7214"/>
      <c r="D58" s="1904" t="e">
        <f>+'CALENDARIO 2024 PyD'!#REF!</f>
        <v>#REF!</v>
      </c>
      <c r="E58" s="2663" t="e">
        <f>+'CALENDARIO 2024 PyD'!#REF!</f>
        <v>#REF!</v>
      </c>
      <c r="F58" s="2741" t="e">
        <f>+'CALENDARIO 2024 PyD'!#REF!</f>
        <v>#REF!</v>
      </c>
      <c r="G58" s="2597" t="e">
        <f t="shared" si="12"/>
        <v>#REF!</v>
      </c>
      <c r="H58" s="2596" t="e">
        <f>+'CALENDARIO 2024 PyD'!#REF!</f>
        <v>#REF!</v>
      </c>
      <c r="I58" s="2596" t="e">
        <f>+'CALENDARIO 2024 PyD'!#REF!</f>
        <v>#REF!</v>
      </c>
      <c r="J58" s="2596" t="e">
        <f t="shared" si="13"/>
        <v>#REF!</v>
      </c>
      <c r="K58" s="2596"/>
      <c r="L58" s="2744" t="e">
        <f t="shared" si="10"/>
        <v>#REF!</v>
      </c>
      <c r="M58" s="2743" t="e">
        <f t="shared" si="11"/>
        <v>#REF!</v>
      </c>
      <c r="N58" s="2672" t="s">
        <v>1718</v>
      </c>
      <c r="O58"/>
      <c r="P58"/>
      <c r="Q58"/>
    </row>
    <row r="59" spans="3:17" ht="31.9" customHeight="1">
      <c r="C59" s="7214"/>
      <c r="D59" s="1904" t="s">
        <v>363</v>
      </c>
      <c r="E59" s="2663" t="e">
        <f>+'CALENDARIO 2024 PyD'!#REF!</f>
        <v>#REF!</v>
      </c>
      <c r="F59" s="2741" t="e">
        <f>+'CALENDARIO 2024 PyD'!#REF!</f>
        <v>#REF!</v>
      </c>
      <c r="G59" s="2597" t="e">
        <f t="shared" si="12"/>
        <v>#REF!</v>
      </c>
      <c r="H59" s="2596" t="e">
        <f>+'CALENDARIO 2024 PyD'!#REF!</f>
        <v>#REF!</v>
      </c>
      <c r="I59" s="2596" t="e">
        <f>+'CALENDARIO 2024 PyD'!#REF!</f>
        <v>#REF!</v>
      </c>
      <c r="J59" s="2596" t="e">
        <f t="shared" si="13"/>
        <v>#REF!</v>
      </c>
      <c r="K59" s="2596"/>
      <c r="L59" s="2744" t="e">
        <f t="shared" si="10"/>
        <v>#REF!</v>
      </c>
      <c r="M59" s="2743" t="e">
        <f t="shared" si="11"/>
        <v>#REF!</v>
      </c>
      <c r="N59" s="2672" t="s">
        <v>1719</v>
      </c>
      <c r="O59"/>
      <c r="P59"/>
      <c r="Q59"/>
    </row>
    <row r="60" spans="3:17" ht="29.15" customHeight="1">
      <c r="C60" s="7214"/>
      <c r="D60" s="3167" t="s">
        <v>1720</v>
      </c>
      <c r="E60" s="2663" t="e">
        <f>+'CALENDARIO 2024 PyD'!#REF!</f>
        <v>#REF!</v>
      </c>
      <c r="F60" s="2741" t="e">
        <f>+'CALENDARIO 2024 PyD'!#REF!</f>
        <v>#REF!</v>
      </c>
      <c r="G60" s="2597" t="e">
        <f t="shared" si="12"/>
        <v>#REF!</v>
      </c>
      <c r="H60" s="2596" t="e">
        <f>+'CALENDARIO 2024 PyD'!#REF!</f>
        <v>#REF!</v>
      </c>
      <c r="I60" s="2596" t="e">
        <f>+'CALENDARIO 2024 PyD'!#REF!</f>
        <v>#REF!</v>
      </c>
      <c r="J60" s="2596" t="e">
        <f t="shared" si="13"/>
        <v>#REF!</v>
      </c>
      <c r="K60" s="2596"/>
      <c r="L60" s="2744" t="e">
        <f t="shared" si="10"/>
        <v>#REF!</v>
      </c>
      <c r="M60" s="2743" t="e">
        <f t="shared" si="11"/>
        <v>#REF!</v>
      </c>
      <c r="N60" s="2672" t="s">
        <v>1721</v>
      </c>
      <c r="O60"/>
      <c r="P60"/>
      <c r="Q60"/>
    </row>
    <row r="61" spans="3:17" ht="30" customHeight="1" thickBot="1">
      <c r="C61" s="7214"/>
      <c r="D61" s="1904" t="s">
        <v>1513</v>
      </c>
      <c r="E61" s="2663" t="e">
        <f>+'CALENDARIO 2024 PyD'!#REF!</f>
        <v>#REF!</v>
      </c>
      <c r="F61" s="2745" t="e">
        <f>+'CALENDARIO 2024 PyD'!#REF!</f>
        <v>#REF!</v>
      </c>
      <c r="G61" s="2592" t="e">
        <f t="shared" si="12"/>
        <v>#REF!</v>
      </c>
      <c r="H61" s="2590" t="e">
        <f>+'CALENDARIO 2024 PyD'!#REF!</f>
        <v>#REF!</v>
      </c>
      <c r="I61" s="2590" t="e">
        <f>+'CALENDARIO 2024 PyD'!#REF!</f>
        <v>#REF!</v>
      </c>
      <c r="J61" s="2590" t="e">
        <f t="shared" si="13"/>
        <v>#REF!</v>
      </c>
      <c r="K61" s="2590"/>
      <c r="L61" s="2746" t="e">
        <f t="shared" si="10"/>
        <v>#REF!</v>
      </c>
      <c r="M61" s="2747" t="e">
        <f t="shared" si="11"/>
        <v>#REF!</v>
      </c>
      <c r="N61" s="2672" t="s">
        <v>1722</v>
      </c>
      <c r="O61"/>
      <c r="P61"/>
      <c r="Q61"/>
    </row>
    <row r="62" spans="3:17" ht="28.15" customHeight="1" thickBot="1">
      <c r="C62" s="7215"/>
      <c r="D62" s="2994" t="s">
        <v>1723</v>
      </c>
      <c r="E62" s="2748" t="e">
        <f t="shared" ref="E62:J62" si="14">SUM(E50:E61)</f>
        <v>#REF!</v>
      </c>
      <c r="F62" s="2748" t="e">
        <f t="shared" si="14"/>
        <v>#REF!</v>
      </c>
      <c r="G62" s="2748" t="e">
        <f t="shared" si="14"/>
        <v>#REF!</v>
      </c>
      <c r="H62" s="2749" t="e">
        <f t="shared" si="14"/>
        <v>#REF!</v>
      </c>
      <c r="I62" s="2749" t="e">
        <f t="shared" si="14"/>
        <v>#REF!</v>
      </c>
      <c r="J62" s="2749" t="e">
        <f t="shared" si="14"/>
        <v>#REF!</v>
      </c>
      <c r="K62" s="2749"/>
      <c r="L62" s="2750" t="e">
        <f>+F62/E62</f>
        <v>#REF!</v>
      </c>
      <c r="M62" s="2751" t="e">
        <f>SUM(M50:M61)/6</f>
        <v>#REF!</v>
      </c>
      <c r="O62"/>
      <c r="P62"/>
      <c r="Q62"/>
    </row>
    <row r="63" spans="3:17">
      <c r="C63" s="7216" t="s">
        <v>1724</v>
      </c>
      <c r="D63" s="7216"/>
      <c r="E63" s="7216"/>
      <c r="F63" s="7216"/>
      <c r="G63" s="7216"/>
      <c r="H63" s="7216"/>
      <c r="I63" s="7216"/>
      <c r="J63" s="7216"/>
      <c r="K63" s="7216"/>
      <c r="L63" s="7216"/>
      <c r="M63" s="7216"/>
      <c r="N63" s="2713"/>
      <c r="O63"/>
      <c r="P63"/>
      <c r="Q63"/>
    </row>
    <row r="64" spans="3:17">
      <c r="O64"/>
      <c r="P64"/>
      <c r="Q64"/>
    </row>
    <row r="65" spans="4:17" ht="15" thickBot="1">
      <c r="O65"/>
      <c r="P65"/>
      <c r="Q65"/>
    </row>
    <row r="66" spans="4:17" ht="20.5" thickBot="1">
      <c r="D66" s="2714" t="s">
        <v>1725</v>
      </c>
      <c r="E66" s="2715" t="e">
        <f t="shared" ref="E66:J66" si="15">+E62+E44+E34+E19+E9</f>
        <v>#REF!</v>
      </c>
      <c r="F66" s="2715" t="e">
        <f t="shared" si="15"/>
        <v>#REF!</v>
      </c>
      <c r="G66" s="2715" t="e">
        <f t="shared" si="15"/>
        <v>#REF!</v>
      </c>
      <c r="H66" s="2711" t="e">
        <f t="shared" si="15"/>
        <v>#REF!</v>
      </c>
      <c r="I66" s="2711" t="e">
        <f t="shared" si="15"/>
        <v>#REF!</v>
      </c>
      <c r="J66" s="2711" t="e">
        <f t="shared" si="15"/>
        <v>#REF!</v>
      </c>
      <c r="K66" s="2711"/>
      <c r="L66" s="2716" t="e">
        <f>+F66/E66</f>
        <v>#REF!</v>
      </c>
      <c r="M66" s="2712" t="e">
        <f>+I66/H66</f>
        <v>#REF!</v>
      </c>
      <c r="O66"/>
      <c r="P66"/>
      <c r="Q66"/>
    </row>
    <row r="67" spans="4:17">
      <c r="O67"/>
      <c r="P67"/>
      <c r="Q67"/>
    </row>
    <row r="72" spans="4:17">
      <c r="D72" s="2" t="s">
        <v>1726</v>
      </c>
      <c r="E72" s="4841">
        <v>58297680</v>
      </c>
      <c r="F72" s="3" t="s">
        <v>27</v>
      </c>
    </row>
  </sheetData>
  <mergeCells count="19">
    <mergeCell ref="B35:M35"/>
    <mergeCell ref="B2:M2"/>
    <mergeCell ref="B4:B8"/>
    <mergeCell ref="B9:D9"/>
    <mergeCell ref="B10:M10"/>
    <mergeCell ref="B14:M14"/>
    <mergeCell ref="B16:B18"/>
    <mergeCell ref="B19:D19"/>
    <mergeCell ref="B20:M20"/>
    <mergeCell ref="B24:M24"/>
    <mergeCell ref="B26:B33"/>
    <mergeCell ref="B34:D34"/>
    <mergeCell ref="C50:C62"/>
    <mergeCell ref="C63:M63"/>
    <mergeCell ref="B40:M40"/>
    <mergeCell ref="B42:B43"/>
    <mergeCell ref="B44:D44"/>
    <mergeCell ref="B45:M45"/>
    <mergeCell ref="C48:M48"/>
  </mergeCells>
  <pageMargins left="0.7" right="0.7" top="0.75" bottom="0.75" header="0.51180555555555496" footer="0.51180555555555496"/>
  <pageSetup paperSize="9" firstPageNumber="0"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5">
    <tabColor rgb="FF00B0F0"/>
  </sheetPr>
  <dimension ref="A1:AMK21"/>
  <sheetViews>
    <sheetView zoomScale="90" zoomScaleNormal="90" workbookViewId="0">
      <pane xSplit="1" ySplit="1" topLeftCell="B12" activePane="bottomRight" state="frozen"/>
      <selection pane="topRight" activeCell="C10" sqref="C10"/>
      <selection pane="bottomLeft" activeCell="C10" sqref="C10"/>
      <selection pane="bottomRight" activeCell="A11" sqref="A11:J11"/>
    </sheetView>
  </sheetViews>
  <sheetFormatPr baseColWidth="10" defaultColWidth="8.81640625" defaultRowHeight="14.5"/>
  <cols>
    <col min="1" max="1" width="21.81640625" style="3" customWidth="1"/>
    <col min="2" max="2" width="32.1796875" style="2" customWidth="1"/>
    <col min="3" max="3" width="23.26953125" style="3" customWidth="1"/>
    <col min="4" max="4" width="21.7265625" style="3" customWidth="1"/>
    <col min="5" max="5" width="23.26953125" style="3" customWidth="1"/>
    <col min="6" max="6" width="22.26953125" style="3" customWidth="1"/>
    <col min="7" max="7" width="17.81640625" style="2" customWidth="1"/>
    <col min="8" max="8" width="21.7265625" style="667" customWidth="1"/>
    <col min="9" max="9" width="15" style="5" customWidth="1"/>
    <col min="10" max="10" width="12.26953125" style="3" customWidth="1"/>
    <col min="11" max="11" width="21.81640625" style="3" customWidth="1"/>
    <col min="12" max="13" width="25.26953125" style="6" customWidth="1"/>
    <col min="14" max="14" width="18.7265625" style="727" customWidth="1"/>
    <col min="15" max="15" width="18.7265625" style="7" customWidth="1"/>
    <col min="16" max="16" width="19.26953125" style="8" customWidth="1"/>
    <col min="17" max="17" width="23" style="9" customWidth="1"/>
    <col min="18" max="18" width="13.81640625" style="8" customWidth="1"/>
    <col min="19" max="19" width="17.7265625" style="9" customWidth="1"/>
    <col min="20" max="20" width="19.81640625" style="9" customWidth="1"/>
    <col min="21" max="21" width="23.1796875" style="9" hidden="1" customWidth="1"/>
    <col min="22" max="22" width="19.1796875" style="9" hidden="1" customWidth="1"/>
    <col min="23" max="23" width="19.26953125" style="9" hidden="1" customWidth="1"/>
    <col min="24" max="24" width="20" style="9" hidden="1" customWidth="1"/>
    <col min="25" max="25" width="20.54296875" style="9" hidden="1" customWidth="1"/>
    <col min="26" max="26" width="19.7265625" style="9" hidden="1" customWidth="1"/>
    <col min="27" max="27" width="19.26953125" style="9" hidden="1" customWidth="1"/>
    <col min="28" max="28" width="23.26953125" style="9" hidden="1" customWidth="1"/>
    <col min="29" max="29" width="17.54296875" style="9" hidden="1" customWidth="1"/>
    <col min="30" max="30" width="16.54296875" style="9" hidden="1" customWidth="1"/>
    <col min="31" max="31" width="19.26953125" style="10" customWidth="1"/>
    <col min="32" max="32" width="53.1796875" style="10" hidden="1" customWidth="1"/>
    <col min="33" max="33" width="13.1796875" style="10" customWidth="1"/>
    <col min="34" max="34" width="19.81640625" style="10" customWidth="1"/>
    <col min="35" max="35" width="15.81640625" style="8" customWidth="1"/>
    <col min="36" max="36" width="14.54296875" style="8" customWidth="1"/>
    <col min="37" max="37" width="10.81640625" style="10" customWidth="1"/>
    <col min="38" max="38" width="11.7265625" style="10" customWidth="1"/>
    <col min="39" max="39" width="13.81640625" style="10" hidden="1" customWidth="1"/>
    <col min="40" max="40" width="11.81640625" style="10" hidden="1" customWidth="1"/>
    <col min="41" max="41" width="12.54296875" style="10" hidden="1" customWidth="1"/>
    <col min="42" max="42" width="8.81640625" style="10"/>
    <col min="43" max="43" width="10.81640625" style="10" hidden="1" customWidth="1"/>
    <col min="44" max="44" width="12.54296875" style="10" hidden="1" customWidth="1"/>
    <col min="45" max="45" width="13" style="10" hidden="1" customWidth="1"/>
    <col min="46" max="46" width="11.54296875" style="10" hidden="1" customWidth="1"/>
    <col min="47" max="47" width="7.26953125" style="10" hidden="1" customWidth="1"/>
    <col min="48" max="48" width="5" style="10" hidden="1" customWidth="1"/>
    <col min="49" max="49" width="16.26953125" style="11" customWidth="1"/>
    <col min="50" max="50" width="17.26953125" style="11" customWidth="1"/>
    <col min="51" max="51" width="17.26953125" style="12" customWidth="1"/>
    <col min="52" max="52" width="17.26953125" style="11" customWidth="1"/>
    <col min="53" max="53" width="15.81640625" style="1" customWidth="1"/>
    <col min="54" max="1025" width="8.81640625" style="1"/>
  </cols>
  <sheetData>
    <row r="1" spans="1:10" ht="30" customHeight="1" thickBot="1">
      <c r="A1" s="7203" t="s">
        <v>1727</v>
      </c>
      <c r="B1" s="7203"/>
      <c r="C1" s="7203"/>
      <c r="D1" s="7203"/>
      <c r="E1" s="7203"/>
      <c r="F1" s="7203"/>
      <c r="G1" s="7203"/>
      <c r="H1" s="7203"/>
      <c r="I1" s="7203"/>
      <c r="J1" s="7203"/>
    </row>
    <row r="2" spans="1:10" ht="74.650000000000006" customHeight="1" thickBot="1">
      <c r="A2" s="2754" t="s">
        <v>3</v>
      </c>
      <c r="B2" s="2668" t="s">
        <v>1587</v>
      </c>
      <c r="C2" s="2668" t="s">
        <v>1667</v>
      </c>
      <c r="D2" s="2668" t="s">
        <v>1589</v>
      </c>
      <c r="E2" s="2668" t="s">
        <v>1564</v>
      </c>
      <c r="F2" s="2669" t="s">
        <v>39</v>
      </c>
      <c r="G2" s="2668" t="s">
        <v>40</v>
      </c>
      <c r="H2" s="2668" t="s">
        <v>1566</v>
      </c>
      <c r="I2" s="2668" t="s">
        <v>1590</v>
      </c>
      <c r="J2" s="2667" t="s">
        <v>1591</v>
      </c>
    </row>
    <row r="3" spans="1:10" ht="49.4" customHeight="1" thickBot="1">
      <c r="A3" s="7231" t="s">
        <v>392</v>
      </c>
      <c r="B3" s="2600" t="str">
        <f>+'[6]GRAL 2022'!C90</f>
        <v>MANTENIMIENTO A LA INFRAESTRUCTURA</v>
      </c>
      <c r="C3" s="2593" t="e">
        <f>+'CALENDARIO 2024 PyD'!#REF!</f>
        <v>#REF!</v>
      </c>
      <c r="D3" s="2593" t="e">
        <f>+'CALENDARIO 2024 PyD'!#REF!</f>
        <v>#REF!</v>
      </c>
      <c r="E3" s="2597" t="e">
        <f>+C3-D3</f>
        <v>#REF!</v>
      </c>
      <c r="F3" s="2598" t="e">
        <f>+'CALENDARIO 2024 PyD'!#REF!</f>
        <v>#REF!</v>
      </c>
      <c r="G3" s="2598" t="e">
        <f>+'CALENDARIO 2024 PyD'!#REF!</f>
        <v>#REF!</v>
      </c>
      <c r="H3" s="2596" t="e">
        <f>+F3-G3</f>
        <v>#REF!</v>
      </c>
      <c r="I3" s="2589" t="e">
        <f>+D3/C3</f>
        <v>#REF!</v>
      </c>
      <c r="J3" s="2595" t="e">
        <f>+G3/F3</f>
        <v>#REF!</v>
      </c>
    </row>
    <row r="4" spans="1:10" ht="58" customHeight="1" thickBot="1">
      <c r="A4" s="7231"/>
      <c r="B4" s="2599" t="str">
        <f>+'[6]GRAL 2022'!C91</f>
        <v>MANTENIMIENTO DEL MOBILIARIO DE LA ENTIDAD</v>
      </c>
      <c r="C4" s="2593" t="e">
        <f>+'CALENDARIO 2024 PyD'!#REF!</f>
        <v>#REF!</v>
      </c>
      <c r="D4" s="2593" t="e">
        <f>+'CALENDARIO 2024 PyD'!#REF!</f>
        <v>#REF!</v>
      </c>
      <c r="E4" s="2597" t="e">
        <f>+C4-D4</f>
        <v>#REF!</v>
      </c>
      <c r="F4" s="2598" t="e">
        <f>+'CALENDARIO 2024 PyD'!#REF!</f>
        <v>#REF!</v>
      </c>
      <c r="G4" s="2598" t="e">
        <f>+'CALENDARIO 2024 PyD'!#REF!</f>
        <v>#REF!</v>
      </c>
      <c r="H4" s="2596" t="e">
        <f>+F4-G4</f>
        <v>#REF!</v>
      </c>
      <c r="I4" s="2589" t="e">
        <f>+D4/C4</f>
        <v>#REF!</v>
      </c>
      <c r="J4" s="2595" t="e">
        <f>+G4/F4</f>
        <v>#REF!</v>
      </c>
    </row>
    <row r="5" spans="1:10" ht="55.4" customHeight="1" thickBot="1">
      <c r="A5" s="7231"/>
      <c r="B5" s="2594" t="str">
        <f>+'[6]GRAL 2022'!C92</f>
        <v>MANTENIMIENTO EQUIPO DE TRANSPORTE</v>
      </c>
      <c r="C5" s="2755" t="e">
        <f>+'CALENDARIO 2024 PyD'!#REF!</f>
        <v>#REF!</v>
      </c>
      <c r="D5" s="2755" t="e">
        <f>+'CALENDARIO 2024 PyD'!#REF!</f>
        <v>#REF!</v>
      </c>
      <c r="E5" s="2756" t="e">
        <f>+C5-D5</f>
        <v>#REF!</v>
      </c>
      <c r="F5" s="2757" t="e">
        <f>+'CALENDARIO 2024 PyD'!#REF!</f>
        <v>#REF!</v>
      </c>
      <c r="G5" s="2757" t="e">
        <f>+'CALENDARIO 2024 PyD'!#REF!</f>
        <v>#REF!</v>
      </c>
      <c r="H5" s="2596" t="e">
        <f>+F5-G5</f>
        <v>#REF!</v>
      </c>
      <c r="I5" s="2589" t="e">
        <f>+D5/C5</f>
        <v>#REF!</v>
      </c>
      <c r="J5" s="2595" t="e">
        <f>+G5/F5</f>
        <v>#REF!</v>
      </c>
    </row>
    <row r="6" spans="1:10" ht="28.4" customHeight="1" thickBot="1">
      <c r="A6" s="7205" t="s">
        <v>1593</v>
      </c>
      <c r="B6" s="7205"/>
      <c r="C6" s="2585" t="e">
        <f>SUM(C3:C5)</f>
        <v>#REF!</v>
      </c>
      <c r="D6" s="2585" t="e">
        <f>SUM(D3:D5)</f>
        <v>#REF!</v>
      </c>
      <c r="E6" s="2585" t="e">
        <f>SUM(E3:E5)</f>
        <v>#REF!</v>
      </c>
      <c r="F6" s="2584" t="e">
        <f>SUM(F3:F5)</f>
        <v>#REF!</v>
      </c>
      <c r="G6" s="2583" t="e">
        <f>SUM(G3:G5)</f>
        <v>#REF!</v>
      </c>
      <c r="H6" s="2583" t="e">
        <f>+F6-G6</f>
        <v>#REF!</v>
      </c>
      <c r="I6" s="2582" t="e">
        <f>+D6/C6</f>
        <v>#REF!</v>
      </c>
      <c r="J6" s="2581" t="e">
        <f>+G6/F6</f>
        <v>#REF!</v>
      </c>
    </row>
    <row r="7" spans="1:10">
      <c r="A7" s="7216" t="s">
        <v>1728</v>
      </c>
      <c r="B7" s="7216"/>
      <c r="C7" s="7216"/>
      <c r="D7" s="7216"/>
      <c r="E7" s="7216"/>
      <c r="F7" s="7216"/>
      <c r="G7" s="7216"/>
      <c r="H7" s="7216"/>
      <c r="I7" s="7216"/>
      <c r="J7" s="7216"/>
    </row>
    <row r="11" spans="1:10" ht="28.4" customHeight="1" thickBot="1">
      <c r="A11" s="7203" t="s">
        <v>1729</v>
      </c>
      <c r="B11" s="7203"/>
      <c r="C11" s="7203"/>
      <c r="D11" s="7203"/>
      <c r="E11" s="7203"/>
      <c r="F11" s="7203"/>
      <c r="G11" s="7203"/>
      <c r="H11" s="7203"/>
      <c r="I11" s="7203"/>
      <c r="J11" s="7203"/>
    </row>
    <row r="12" spans="1:10" ht="56.5" thickBot="1">
      <c r="A12" s="2586" t="s">
        <v>3</v>
      </c>
      <c r="B12" s="2670" t="s">
        <v>1587</v>
      </c>
      <c r="C12" s="2668" t="s">
        <v>1667</v>
      </c>
      <c r="D12" s="2668" t="s">
        <v>1668</v>
      </c>
      <c r="E12" s="2668" t="s">
        <v>1730</v>
      </c>
      <c r="F12" s="2669" t="s">
        <v>39</v>
      </c>
      <c r="G12" s="2668" t="s">
        <v>40</v>
      </c>
      <c r="H12" s="2668" t="s">
        <v>1566</v>
      </c>
      <c r="I12" s="2668" t="s">
        <v>1590</v>
      </c>
      <c r="J12" s="2667" t="s">
        <v>1591</v>
      </c>
    </row>
    <row r="13" spans="1:10" ht="54.75" customHeight="1" thickBot="1">
      <c r="A13" s="2758" t="s">
        <v>413</v>
      </c>
      <c r="B13" s="2594" t="str">
        <f>+'[6]GRAL 2022'!C94</f>
        <v>MANTENIMIENTO INMUEBLES PRIVADOS</v>
      </c>
      <c r="C13" s="2755" t="e">
        <f>+'CALENDARIO 2024 PyD'!#REF!</f>
        <v>#REF!</v>
      </c>
      <c r="D13" s="2755" t="e">
        <f>+'CALENDARIO 2024 PyD'!#REF!</f>
        <v>#REF!</v>
      </c>
      <c r="E13" s="2597" t="e">
        <f>+C13-D13</f>
        <v>#REF!</v>
      </c>
      <c r="F13" s="2757" t="e">
        <f>+'CALENDARIO 2024 PyD'!#REF!</f>
        <v>#REF!</v>
      </c>
      <c r="G13" s="2757" t="e">
        <f>+'CALENDARIO 2024 PyD'!#REF!</f>
        <v>#REF!</v>
      </c>
      <c r="H13" s="2596" t="e">
        <f>+F13-G13</f>
        <v>#REF!</v>
      </c>
      <c r="I13" s="2759">
        <v>0</v>
      </c>
      <c r="J13" s="2760" t="e">
        <f>+G13/F13</f>
        <v>#REF!</v>
      </c>
    </row>
    <row r="14" spans="1:10" ht="23.15" customHeight="1" thickBot="1">
      <c r="A14" s="7205" t="s">
        <v>1593</v>
      </c>
      <c r="B14" s="7205"/>
      <c r="C14" s="2585" t="e">
        <f>SUM(C13:C13)</f>
        <v>#REF!</v>
      </c>
      <c r="D14" s="2585" t="e">
        <f>SUM(D13:D13)</f>
        <v>#REF!</v>
      </c>
      <c r="E14" s="2585" t="e">
        <f>SUM(E13:E13)</f>
        <v>#REF!</v>
      </c>
      <c r="F14" s="2584" t="e">
        <f>SUM(F13:F13)</f>
        <v>#REF!</v>
      </c>
      <c r="G14" s="2670" t="e">
        <f>SUM(G13:G13)</f>
        <v>#REF!</v>
      </c>
      <c r="H14" s="2583" t="e">
        <f>+F14-G14</f>
        <v>#REF!</v>
      </c>
      <c r="I14" s="2761" t="e">
        <f>+D14/C14</f>
        <v>#REF!</v>
      </c>
      <c r="J14" s="2762" t="e">
        <f>+G14/F14</f>
        <v>#REF!</v>
      </c>
    </row>
    <row r="15" spans="1:10" ht="17.25" customHeight="1"/>
    <row r="16" spans="1:10" ht="28.5" hidden="1" customHeight="1"/>
    <row r="17" spans="2:10" ht="27.65" hidden="1" customHeight="1">
      <c r="B17" s="2763" t="s">
        <v>1731</v>
      </c>
      <c r="C17" s="2764" t="e">
        <f t="shared" ref="C17:J17" si="0">+C14+C6</f>
        <v>#REF!</v>
      </c>
      <c r="D17" s="2764" t="e">
        <f t="shared" si="0"/>
        <v>#REF!</v>
      </c>
      <c r="E17" s="2764" t="e">
        <f t="shared" si="0"/>
        <v>#REF!</v>
      </c>
      <c r="F17" s="2765" t="e">
        <f t="shared" si="0"/>
        <v>#REF!</v>
      </c>
      <c r="G17" s="2765" t="e">
        <f t="shared" si="0"/>
        <v>#REF!</v>
      </c>
      <c r="H17" s="2765" t="e">
        <f t="shared" si="0"/>
        <v>#REF!</v>
      </c>
      <c r="I17" s="2766" t="e">
        <f t="shared" si="0"/>
        <v>#REF!</v>
      </c>
      <c r="J17" s="2767" t="e">
        <f t="shared" si="0"/>
        <v>#REF!</v>
      </c>
    </row>
    <row r="18" spans="2:10" hidden="1"/>
    <row r="19" spans="2:10" hidden="1"/>
    <row r="20" spans="2:10" hidden="1"/>
    <row r="21" spans="2:10" ht="36" customHeight="1">
      <c r="C21" s="2768" t="e">
        <f t="shared" ref="C21:H21" si="1">+C14+C6</f>
        <v>#REF!</v>
      </c>
      <c r="D21" s="2768" t="e">
        <f t="shared" si="1"/>
        <v>#REF!</v>
      </c>
      <c r="E21" s="2768" t="e">
        <f t="shared" si="1"/>
        <v>#REF!</v>
      </c>
      <c r="F21" s="2769" t="e">
        <f t="shared" si="1"/>
        <v>#REF!</v>
      </c>
      <c r="G21" s="2769" t="e">
        <f t="shared" si="1"/>
        <v>#REF!</v>
      </c>
      <c r="H21" s="2769" t="e">
        <f t="shared" si="1"/>
        <v>#REF!</v>
      </c>
    </row>
  </sheetData>
  <mergeCells count="6">
    <mergeCell ref="A14:B14"/>
    <mergeCell ref="A1:J1"/>
    <mergeCell ref="A3:A5"/>
    <mergeCell ref="A6:B6"/>
    <mergeCell ref="A7:J7"/>
    <mergeCell ref="A11:J11"/>
  </mergeCells>
  <conditionalFormatting sqref="F2">
    <cfRule type="duplicateValues" dxfId="33" priority="2"/>
  </conditionalFormatting>
  <conditionalFormatting sqref="F8:F10 F15:F1048576 G17:H17 G21:H21">
    <cfRule type="duplicateValues" dxfId="32" priority="1"/>
  </conditionalFormatting>
  <conditionalFormatting sqref="F12">
    <cfRule type="duplicateValues" dxfId="31" priority="3"/>
  </conditionalFormatting>
  <pageMargins left="0.7" right="0.7" top="0.75" bottom="0.75" header="0.51180555555555496" footer="0.51180555555555496"/>
  <pageSetup paperSize="9" firstPageNumber="0"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theme="5" tint="0.39997558519241921"/>
  </sheetPr>
  <dimension ref="A1:AMK255"/>
  <sheetViews>
    <sheetView zoomScale="70" zoomScaleNormal="70" workbookViewId="0">
      <pane xSplit="2" ySplit="3" topLeftCell="C169" activePane="bottomRight" state="frozen"/>
      <selection pane="topRight" activeCell="D135" sqref="D135"/>
      <selection pane="bottomLeft" activeCell="D135" sqref="D135"/>
      <selection pane="bottomRight" activeCell="N119" sqref="N119"/>
    </sheetView>
  </sheetViews>
  <sheetFormatPr baseColWidth="10" defaultColWidth="8.81640625" defaultRowHeight="14.5"/>
  <cols>
    <col min="1" max="1" width="25.26953125" style="1" hidden="1" customWidth="1"/>
    <col min="2" max="2" width="21.1796875" style="1" customWidth="1"/>
    <col min="3" max="3" width="27.1796875" style="3" customWidth="1"/>
    <col min="4" max="4" width="21" style="2904" customWidth="1"/>
    <col min="5" max="5" width="19.7265625" style="3" customWidth="1"/>
    <col min="6" max="6" width="20.54296875" style="3" customWidth="1"/>
    <col min="7" max="7" width="17.7265625" style="734" customWidth="1"/>
    <col min="8" max="8" width="18.7265625" style="3" customWidth="1"/>
    <col min="9" max="9" width="13.26953125" style="2" customWidth="1"/>
    <col min="10" max="10" width="16.26953125" style="667" customWidth="1"/>
    <col min="11" max="11" width="15.1796875" style="5" customWidth="1"/>
    <col min="12" max="12" width="22.26953125" style="3" customWidth="1"/>
    <col min="13" max="13" width="21.81640625" style="3" customWidth="1"/>
    <col min="14" max="15" width="25.26953125" style="6" customWidth="1"/>
    <col min="16" max="16" width="18.7265625" style="727" customWidth="1"/>
    <col min="17" max="17" width="18.7265625" style="7" customWidth="1"/>
    <col min="18" max="18" width="19.26953125" style="8" customWidth="1"/>
    <col min="19" max="19" width="23" style="9" customWidth="1"/>
    <col min="20" max="20" width="13.81640625" style="8" customWidth="1"/>
    <col min="21" max="21" width="17.7265625" style="9" customWidth="1"/>
    <col min="22" max="22" width="19.81640625" style="9" customWidth="1"/>
    <col min="23" max="23" width="23.1796875" style="9" hidden="1" customWidth="1"/>
    <col min="24" max="24" width="19.1796875" style="9" hidden="1" customWidth="1"/>
    <col min="25" max="25" width="19.26953125" style="9" hidden="1" customWidth="1"/>
    <col min="26" max="26" width="20" style="9" hidden="1" customWidth="1"/>
    <col min="27" max="27" width="20.54296875" style="9" hidden="1" customWidth="1"/>
    <col min="28" max="28" width="19.7265625" style="9" hidden="1" customWidth="1"/>
    <col min="29" max="29" width="19.26953125" style="9" hidden="1" customWidth="1"/>
    <col min="30" max="30" width="23.26953125" style="9" hidden="1" customWidth="1"/>
    <col min="31" max="31" width="17.54296875" style="9" hidden="1" customWidth="1"/>
    <col min="32" max="32" width="16.54296875" style="9" hidden="1" customWidth="1"/>
    <col min="33" max="33" width="19.26953125" style="10" customWidth="1"/>
    <col min="34" max="34" width="53.1796875" style="10" hidden="1" customWidth="1"/>
    <col min="35" max="35" width="13.1796875" style="10" customWidth="1"/>
    <col min="36" max="36" width="19.81640625" style="10" customWidth="1"/>
    <col min="37" max="37" width="15.81640625" style="8" customWidth="1"/>
    <col min="38" max="38" width="14.54296875" style="8" customWidth="1"/>
    <col min="39" max="39" width="10.81640625" style="10" customWidth="1"/>
    <col min="40" max="40" width="11.7265625" style="10" customWidth="1"/>
    <col min="41" max="41" width="13.81640625" style="10" hidden="1" customWidth="1"/>
    <col min="42" max="42" width="11.81640625" style="10" hidden="1" customWidth="1"/>
    <col min="43" max="43" width="12.54296875" style="10" hidden="1" customWidth="1"/>
    <col min="44" max="44" width="8.81640625" style="10"/>
    <col min="45" max="45" width="10.81640625" style="10" hidden="1" customWidth="1"/>
    <col min="46" max="46" width="12.54296875" style="10" hidden="1" customWidth="1"/>
    <col min="47" max="47" width="13" style="10" hidden="1" customWidth="1"/>
    <col min="48" max="48" width="11.54296875" style="10" hidden="1" customWidth="1"/>
    <col min="49" max="49" width="7.26953125" style="10" hidden="1" customWidth="1"/>
    <col min="50" max="50" width="5" style="10" hidden="1" customWidth="1"/>
    <col min="51" max="51" width="16.26953125" style="11" customWidth="1"/>
    <col min="52" max="52" width="17.26953125" style="11" customWidth="1"/>
    <col min="53" max="53" width="17.26953125" style="12" customWidth="1"/>
    <col min="54" max="54" width="17.26953125" style="11" customWidth="1"/>
    <col min="55" max="55" width="15.81640625" style="1" customWidth="1"/>
    <col min="56" max="1025" width="8.81640625" style="1"/>
  </cols>
  <sheetData>
    <row r="1" spans="1:54" ht="23.25" hidden="1" customHeight="1">
      <c r="A1" s="13"/>
      <c r="B1" s="13"/>
      <c r="C1" s="5145" t="s">
        <v>0</v>
      </c>
      <c r="D1" s="5145"/>
      <c r="E1" s="5145"/>
      <c r="F1" s="5145"/>
      <c r="G1" s="5145"/>
      <c r="H1" s="5145"/>
      <c r="I1" s="5145"/>
      <c r="J1" s="5145"/>
      <c r="K1" s="5145"/>
      <c r="L1" s="5145"/>
      <c r="M1" s="5145"/>
      <c r="N1" s="5145"/>
      <c r="O1" s="5145"/>
      <c r="P1" s="5145"/>
      <c r="Q1" s="5145"/>
      <c r="R1" s="5145"/>
      <c r="S1" s="5145"/>
      <c r="T1" s="5145"/>
      <c r="U1" s="5145"/>
      <c r="V1" s="5145"/>
      <c r="W1" s="5145"/>
      <c r="X1" s="5145"/>
      <c r="Y1" s="5145"/>
      <c r="Z1" s="5145"/>
      <c r="AA1" s="5145"/>
      <c r="AB1" s="5145"/>
      <c r="AC1" s="5145"/>
      <c r="AD1" s="5145"/>
      <c r="AE1" s="5145"/>
      <c r="AF1" s="5145"/>
      <c r="AG1" s="5145"/>
      <c r="AH1" s="5145"/>
      <c r="AI1" s="5145"/>
      <c r="AJ1" s="5145"/>
      <c r="AK1" s="5145"/>
      <c r="AL1" s="5145"/>
      <c r="AM1" s="5145"/>
      <c r="AN1" s="5145"/>
      <c r="AO1" s="5145"/>
      <c r="AP1" s="5145"/>
      <c r="AQ1" s="5145"/>
      <c r="AR1" s="5145"/>
      <c r="AS1" s="5145"/>
      <c r="AT1" s="5145"/>
      <c r="AU1" s="5145"/>
      <c r="AV1" s="5145"/>
      <c r="AW1" s="5145"/>
      <c r="AX1" s="5145"/>
      <c r="AY1" s="5145"/>
      <c r="AZ1" s="5145"/>
      <c r="BA1" s="15"/>
      <c r="BB1" s="14"/>
    </row>
    <row r="2" spans="1:54" ht="30.75" hidden="1" customHeight="1" thickBot="1">
      <c r="A2" s="5146" t="s">
        <v>1</v>
      </c>
      <c r="B2" s="5147" t="s">
        <v>2</v>
      </c>
      <c r="C2" s="5147" t="s">
        <v>3</v>
      </c>
      <c r="D2" s="7307" t="s">
        <v>4</v>
      </c>
      <c r="E2" s="7308" t="s">
        <v>901</v>
      </c>
      <c r="F2" s="5148" t="s">
        <v>5</v>
      </c>
      <c r="G2" s="7309" t="s">
        <v>6</v>
      </c>
      <c r="H2" s="5147" t="s">
        <v>7</v>
      </c>
      <c r="I2" s="7310" t="s">
        <v>8</v>
      </c>
      <c r="J2" s="7306" t="s">
        <v>9</v>
      </c>
      <c r="K2" s="5147" t="s">
        <v>10</v>
      </c>
      <c r="L2" s="5149" t="s">
        <v>11</v>
      </c>
      <c r="M2" s="5147" t="s">
        <v>12</v>
      </c>
      <c r="N2" s="5147" t="s">
        <v>13</v>
      </c>
      <c r="O2" s="5147" t="s">
        <v>14</v>
      </c>
      <c r="P2" s="5151" t="s">
        <v>15</v>
      </c>
      <c r="Q2" s="5151"/>
      <c r="R2" s="5151"/>
      <c r="S2" s="5151"/>
      <c r="T2" s="5151"/>
      <c r="U2" s="5153" t="s">
        <v>16</v>
      </c>
      <c r="V2" s="5153"/>
      <c r="W2" s="5153"/>
      <c r="X2" s="5153"/>
      <c r="Y2" s="5153"/>
      <c r="Z2" s="5153"/>
      <c r="AA2" s="5153"/>
      <c r="AB2" s="5153"/>
      <c r="AC2" s="17"/>
      <c r="AD2" s="17"/>
      <c r="AE2" s="17"/>
      <c r="AF2" s="17"/>
      <c r="AG2" s="5153" t="s">
        <v>17</v>
      </c>
      <c r="AH2" s="5153"/>
      <c r="AI2" s="5153"/>
      <c r="AJ2" s="5153"/>
      <c r="AK2" s="5153"/>
      <c r="AL2" s="5153"/>
      <c r="AM2" s="5154" t="s">
        <v>18</v>
      </c>
      <c r="AN2" s="5154"/>
      <c r="AO2" s="5154"/>
      <c r="AP2" s="5154"/>
      <c r="AQ2" s="5154"/>
      <c r="AR2" s="5154"/>
      <c r="AS2" s="5154"/>
      <c r="AT2" s="5154"/>
      <c r="AU2" s="5154"/>
      <c r="AV2" s="5154"/>
      <c r="AW2" s="5154"/>
      <c r="AX2" s="5154"/>
      <c r="AY2" s="5155" t="s">
        <v>19</v>
      </c>
      <c r="AZ2" s="5155"/>
      <c r="BA2" s="5156" t="s">
        <v>20</v>
      </c>
      <c r="BB2" s="5156" t="s">
        <v>21</v>
      </c>
    </row>
    <row r="3" spans="1:54" ht="81.75" hidden="1" customHeight="1" thickBot="1">
      <c r="A3" s="5146"/>
      <c r="B3" s="5147"/>
      <c r="C3" s="5147"/>
      <c r="D3" s="7307"/>
      <c r="E3" s="7308"/>
      <c r="F3" s="5148"/>
      <c r="G3" s="7309"/>
      <c r="H3" s="5147"/>
      <c r="I3" s="7310"/>
      <c r="J3" s="7306"/>
      <c r="K3" s="5147"/>
      <c r="L3" s="5149"/>
      <c r="M3" s="5147"/>
      <c r="N3" s="5147"/>
      <c r="O3" s="5147"/>
      <c r="P3" s="18" t="s">
        <v>22</v>
      </c>
      <c r="Q3" s="19" t="s">
        <v>23</v>
      </c>
      <c r="R3" s="20" t="s">
        <v>24</v>
      </c>
      <c r="S3" s="21" t="s">
        <v>25</v>
      </c>
      <c r="T3" s="22" t="s">
        <v>26</v>
      </c>
      <c r="U3" s="2770" t="s">
        <v>27</v>
      </c>
      <c r="V3" s="2770" t="s">
        <v>28</v>
      </c>
      <c r="W3" s="23" t="s">
        <v>30</v>
      </c>
      <c r="X3" s="23" t="s">
        <v>30</v>
      </c>
      <c r="Y3" s="23" t="s">
        <v>31</v>
      </c>
      <c r="Z3" s="24" t="s">
        <v>32</v>
      </c>
      <c r="AA3" s="25" t="s">
        <v>33</v>
      </c>
      <c r="AB3" s="25" t="s">
        <v>34</v>
      </c>
      <c r="AC3" s="25" t="s">
        <v>35</v>
      </c>
      <c r="AD3" s="25" t="s">
        <v>36</v>
      </c>
      <c r="AE3" s="25" t="s">
        <v>37</v>
      </c>
      <c r="AF3" s="25" t="s">
        <v>38</v>
      </c>
      <c r="AG3" s="26" t="s">
        <v>39</v>
      </c>
      <c r="AH3" s="26" t="s">
        <v>639</v>
      </c>
      <c r="AI3" s="27" t="s">
        <v>40</v>
      </c>
      <c r="AJ3" s="27" t="s">
        <v>41</v>
      </c>
      <c r="AK3" s="28" t="s">
        <v>42</v>
      </c>
      <c r="AL3" s="28" t="s">
        <v>43</v>
      </c>
      <c r="AM3" s="29" t="s">
        <v>27</v>
      </c>
      <c r="AN3" s="29" t="s">
        <v>28</v>
      </c>
      <c r="AO3" s="29" t="s">
        <v>44</v>
      </c>
      <c r="AP3" s="29" t="s">
        <v>30</v>
      </c>
      <c r="AQ3" s="29" t="s">
        <v>45</v>
      </c>
      <c r="AR3" s="29" t="s">
        <v>46</v>
      </c>
      <c r="AS3" s="30" t="s">
        <v>47</v>
      </c>
      <c r="AT3" s="30" t="s">
        <v>48</v>
      </c>
      <c r="AU3" s="30" t="s">
        <v>49</v>
      </c>
      <c r="AV3" s="30" t="s">
        <v>50</v>
      </c>
      <c r="AW3" s="30" t="s">
        <v>51</v>
      </c>
      <c r="AX3" s="30" t="s">
        <v>52</v>
      </c>
      <c r="AY3" s="31" t="s">
        <v>53</v>
      </c>
      <c r="AZ3" s="31" t="s">
        <v>54</v>
      </c>
      <c r="BA3" s="5156"/>
      <c r="BB3" s="5156"/>
    </row>
    <row r="4" spans="1:54" ht="113.25" hidden="1" customHeight="1" thickBot="1">
      <c r="A4" s="5260" t="s">
        <v>423</v>
      </c>
      <c r="B4" s="5261" t="s">
        <v>424</v>
      </c>
      <c r="C4" s="459" t="s">
        <v>425</v>
      </c>
      <c r="D4" s="2895" t="s">
        <v>426</v>
      </c>
      <c r="E4" s="459" t="s">
        <v>1174</v>
      </c>
      <c r="F4" s="63" t="s">
        <v>297</v>
      </c>
      <c r="G4" s="2771" t="s">
        <v>298</v>
      </c>
      <c r="H4" s="459" t="s">
        <v>427</v>
      </c>
      <c r="I4" s="2772" t="s">
        <v>300</v>
      </c>
      <c r="J4" s="2773">
        <v>60000000</v>
      </c>
      <c r="K4" s="462" t="s">
        <v>428</v>
      </c>
      <c r="L4" s="66"/>
      <c r="M4" s="459" t="s">
        <v>64</v>
      </c>
      <c r="N4" s="458" t="s">
        <v>187</v>
      </c>
      <c r="O4" s="463" t="s">
        <v>280</v>
      </c>
      <c r="P4" s="2774">
        <f>+J4</f>
        <v>60000000</v>
      </c>
      <c r="Q4" s="464">
        <f>SUM(U4:AF4)</f>
        <v>0</v>
      </c>
      <c r="R4" s="465">
        <f>Q4/P4</f>
        <v>0</v>
      </c>
      <c r="S4" s="466">
        <f>+P4-Q4</f>
        <v>60000000</v>
      </c>
      <c r="T4" s="467">
        <f>+S4/P4</f>
        <v>1</v>
      </c>
      <c r="U4" s="2775">
        <v>0</v>
      </c>
      <c r="V4" s="2775">
        <v>0</v>
      </c>
      <c r="W4" s="466"/>
      <c r="X4" s="466"/>
      <c r="Y4" s="466"/>
      <c r="Z4" s="466"/>
      <c r="AA4" s="466"/>
      <c r="AB4" s="466"/>
      <c r="AC4" s="466"/>
      <c r="AD4" s="466"/>
      <c r="AE4" s="466"/>
      <c r="AF4" s="466"/>
      <c r="AG4" s="468">
        <v>25</v>
      </c>
      <c r="AH4" s="468"/>
      <c r="AI4" s="468">
        <f>SUM(AM4:AX4)</f>
        <v>0</v>
      </c>
      <c r="AJ4" s="468">
        <f>+AG4-AI4</f>
        <v>25</v>
      </c>
      <c r="AK4" s="465">
        <f>AI4/AG4</f>
        <v>0</v>
      </c>
      <c r="AL4" s="465">
        <f>100%-AK4</f>
        <v>1</v>
      </c>
      <c r="AM4" s="469"/>
      <c r="AN4" s="469"/>
      <c r="AO4" s="469"/>
      <c r="AP4" s="469"/>
      <c r="AQ4" s="469"/>
      <c r="AR4" s="469"/>
      <c r="AS4" s="469"/>
      <c r="AT4" s="469"/>
      <c r="AU4" s="469"/>
      <c r="AV4" s="469"/>
      <c r="AW4" s="469"/>
      <c r="AX4" s="469"/>
      <c r="AY4" s="470">
        <v>44652</v>
      </c>
      <c r="AZ4" s="470">
        <v>44865</v>
      </c>
      <c r="BA4" s="471" t="s">
        <v>429</v>
      </c>
      <c r="BB4" s="470" t="s">
        <v>68</v>
      </c>
    </row>
    <row r="5" spans="1:54" ht="24.75" hidden="1" customHeight="1" thickBot="1">
      <c r="A5" s="5260"/>
      <c r="B5" s="5261"/>
      <c r="C5" s="5262" t="s">
        <v>430</v>
      </c>
      <c r="D5" s="7275" t="s">
        <v>431</v>
      </c>
      <c r="E5" s="5262" t="s">
        <v>1174</v>
      </c>
      <c r="F5" s="5171" t="s">
        <v>432</v>
      </c>
      <c r="G5" s="7277" t="s">
        <v>433</v>
      </c>
      <c r="H5" s="5262" t="s">
        <v>434</v>
      </c>
      <c r="I5" s="2776" t="s">
        <v>230</v>
      </c>
      <c r="J5" s="2777">
        <v>1000000</v>
      </c>
      <c r="K5" s="5262" t="s">
        <v>435</v>
      </c>
      <c r="L5" s="5172"/>
      <c r="M5" s="5262" t="s">
        <v>64</v>
      </c>
      <c r="N5" s="5263" t="s">
        <v>187</v>
      </c>
      <c r="O5" s="5263" t="s">
        <v>280</v>
      </c>
      <c r="P5" s="7288">
        <f>SUM(J5:J8)</f>
        <v>65000000</v>
      </c>
      <c r="Q5" s="5264">
        <f>SUM(U5:AF8)</f>
        <v>7647000</v>
      </c>
      <c r="R5" s="5265">
        <f>Q5/P5</f>
        <v>0.11764615384615384</v>
      </c>
      <c r="S5" s="5266">
        <f>+P5-Q5</f>
        <v>57353000</v>
      </c>
      <c r="T5" s="5267">
        <f>+S5/P5</f>
        <v>0.88235384615384616</v>
      </c>
      <c r="U5" s="7304">
        <v>0</v>
      </c>
      <c r="V5" s="7304">
        <v>7647000</v>
      </c>
      <c r="W5" s="474"/>
      <c r="X5" s="474"/>
      <c r="Y5" s="474"/>
      <c r="Z5" s="474"/>
      <c r="AA5" s="474"/>
      <c r="AB5" s="474"/>
      <c r="AC5" s="474"/>
      <c r="AD5" s="474"/>
      <c r="AE5" s="474"/>
      <c r="AF5" s="474"/>
      <c r="AG5" s="5276">
        <v>25</v>
      </c>
      <c r="AH5" s="482"/>
      <c r="AI5" s="5276">
        <f>SUM(AM5:AX8)</f>
        <v>0</v>
      </c>
      <c r="AJ5" s="5276">
        <f>+AG5-AI5</f>
        <v>25</v>
      </c>
      <c r="AK5" s="5265">
        <f>AI5/AG5</f>
        <v>0</v>
      </c>
      <c r="AL5" s="5265">
        <f>100%-AK5</f>
        <v>1</v>
      </c>
      <c r="AM5" s="5277"/>
      <c r="AN5" s="5277"/>
      <c r="AO5" s="5277"/>
      <c r="AP5" s="5277"/>
      <c r="AQ5" s="5277"/>
      <c r="AR5" s="5277"/>
      <c r="AS5" s="5277"/>
      <c r="AT5" s="5277"/>
      <c r="AU5" s="5277"/>
      <c r="AV5" s="5277"/>
      <c r="AW5" s="5277"/>
      <c r="AX5" s="5277"/>
      <c r="AY5" s="5278">
        <v>44593</v>
      </c>
      <c r="AZ5" s="5278">
        <v>44895</v>
      </c>
      <c r="BA5" s="5279" t="s">
        <v>436</v>
      </c>
      <c r="BB5" s="5278" t="s">
        <v>68</v>
      </c>
    </row>
    <row r="6" spans="1:54" ht="58.5" hidden="1" thickBot="1">
      <c r="A6" s="5260"/>
      <c r="B6" s="5261"/>
      <c r="C6" s="5262"/>
      <c r="D6" s="7275"/>
      <c r="E6" s="5262"/>
      <c r="F6" s="5171"/>
      <c r="G6" s="7277"/>
      <c r="H6" s="5262"/>
      <c r="I6" s="2776" t="s">
        <v>437</v>
      </c>
      <c r="J6" s="2777">
        <v>1000000</v>
      </c>
      <c r="K6" s="5262"/>
      <c r="L6" s="5172"/>
      <c r="M6" s="5262"/>
      <c r="N6" s="5263"/>
      <c r="O6" s="5263"/>
      <c r="P6" s="7288"/>
      <c r="Q6" s="5264"/>
      <c r="R6" s="5265"/>
      <c r="S6" s="5266"/>
      <c r="T6" s="5267"/>
      <c r="U6" s="7304"/>
      <c r="V6" s="7304"/>
      <c r="W6" s="474"/>
      <c r="X6" s="474"/>
      <c r="Y6" s="474"/>
      <c r="Z6" s="474"/>
      <c r="AA6" s="474"/>
      <c r="AB6" s="474"/>
      <c r="AC6" s="474"/>
      <c r="AD6" s="474"/>
      <c r="AE6" s="474"/>
      <c r="AF6" s="474"/>
      <c r="AG6" s="5276"/>
      <c r="AH6" s="2778"/>
      <c r="AI6" s="5276"/>
      <c r="AJ6" s="5276"/>
      <c r="AK6" s="5265"/>
      <c r="AL6" s="5265"/>
      <c r="AM6" s="5277"/>
      <c r="AN6" s="5277"/>
      <c r="AO6" s="5277"/>
      <c r="AP6" s="5277"/>
      <c r="AQ6" s="5277"/>
      <c r="AR6" s="5277"/>
      <c r="AS6" s="5277"/>
      <c r="AT6" s="5277"/>
      <c r="AU6" s="5277"/>
      <c r="AV6" s="5277"/>
      <c r="AW6" s="5277"/>
      <c r="AX6" s="5277"/>
      <c r="AY6" s="5278"/>
      <c r="AZ6" s="5278"/>
      <c r="BA6" s="5279"/>
      <c r="BB6" s="5278"/>
    </row>
    <row r="7" spans="1:54" ht="22.5" hidden="1" customHeight="1" thickBot="1">
      <c r="A7" s="5260"/>
      <c r="B7" s="5261"/>
      <c r="C7" s="5262"/>
      <c r="D7" s="7275"/>
      <c r="E7" s="5262"/>
      <c r="F7" s="5171"/>
      <c r="G7" s="7277"/>
      <c r="H7" s="5262"/>
      <c r="I7" s="2776" t="s">
        <v>438</v>
      </c>
      <c r="J7" s="2777">
        <f>65000000-4000000</f>
        <v>61000000</v>
      </c>
      <c r="K7" s="5262"/>
      <c r="L7" s="5172"/>
      <c r="M7" s="5262"/>
      <c r="N7" s="5263"/>
      <c r="O7" s="5263"/>
      <c r="P7" s="7288"/>
      <c r="Q7" s="5264"/>
      <c r="R7" s="5265"/>
      <c r="S7" s="5266"/>
      <c r="T7" s="5267"/>
      <c r="U7" s="7304"/>
      <c r="V7" s="7304"/>
      <c r="W7" s="474"/>
      <c r="X7" s="474"/>
      <c r="Y7" s="474"/>
      <c r="Z7" s="474"/>
      <c r="AA7" s="474"/>
      <c r="AB7" s="474"/>
      <c r="AC7" s="474"/>
      <c r="AD7" s="474"/>
      <c r="AE7" s="474"/>
      <c r="AF7" s="474"/>
      <c r="AG7" s="5276"/>
      <c r="AH7" s="2778"/>
      <c r="AI7" s="5276"/>
      <c r="AJ7" s="5276"/>
      <c r="AK7" s="5265"/>
      <c r="AL7" s="5265"/>
      <c r="AM7" s="5277"/>
      <c r="AN7" s="5277"/>
      <c r="AO7" s="5277"/>
      <c r="AP7" s="5277"/>
      <c r="AQ7" s="5277"/>
      <c r="AR7" s="5277"/>
      <c r="AS7" s="5277"/>
      <c r="AT7" s="5277"/>
      <c r="AU7" s="5277"/>
      <c r="AV7" s="5277"/>
      <c r="AW7" s="5277"/>
      <c r="AX7" s="5277"/>
      <c r="AY7" s="5278"/>
      <c r="AZ7" s="5278"/>
      <c r="BA7" s="5279"/>
      <c r="BB7" s="5278"/>
    </row>
    <row r="8" spans="1:54" ht="22.5" hidden="1" customHeight="1" thickBot="1">
      <c r="A8" s="5260"/>
      <c r="B8" s="5261"/>
      <c r="C8" s="5262"/>
      <c r="D8" s="7275"/>
      <c r="E8" s="5262"/>
      <c r="F8" s="5171"/>
      <c r="G8" s="7277"/>
      <c r="H8" s="5262"/>
      <c r="I8" s="2776" t="s">
        <v>439</v>
      </c>
      <c r="J8" s="2777">
        <v>2000000</v>
      </c>
      <c r="K8" s="5262"/>
      <c r="L8" s="5172"/>
      <c r="M8" s="5262"/>
      <c r="N8" s="5263"/>
      <c r="O8" s="5263"/>
      <c r="P8" s="7288"/>
      <c r="Q8" s="5264"/>
      <c r="R8" s="5265"/>
      <c r="S8" s="5266"/>
      <c r="T8" s="5267"/>
      <c r="U8" s="7304"/>
      <c r="V8" s="7304"/>
      <c r="W8" s="474"/>
      <c r="X8" s="474"/>
      <c r="Y8" s="474"/>
      <c r="Z8" s="474"/>
      <c r="AA8" s="474"/>
      <c r="AB8" s="474"/>
      <c r="AC8" s="474"/>
      <c r="AD8" s="474"/>
      <c r="AE8" s="474"/>
      <c r="AF8" s="474"/>
      <c r="AG8" s="5276"/>
      <c r="AH8" s="2779"/>
      <c r="AI8" s="5276"/>
      <c r="AJ8" s="5276"/>
      <c r="AK8" s="5265"/>
      <c r="AL8" s="5265"/>
      <c r="AM8" s="5277"/>
      <c r="AN8" s="5277"/>
      <c r="AO8" s="5277"/>
      <c r="AP8" s="5277"/>
      <c r="AQ8" s="5277"/>
      <c r="AR8" s="5277"/>
      <c r="AS8" s="5277"/>
      <c r="AT8" s="5277"/>
      <c r="AU8" s="5277"/>
      <c r="AV8" s="5277"/>
      <c r="AW8" s="5277"/>
      <c r="AX8" s="5277"/>
      <c r="AY8" s="5278"/>
      <c r="AZ8" s="5278"/>
      <c r="BA8" s="5279"/>
      <c r="BB8" s="5278"/>
    </row>
    <row r="9" spans="1:54" ht="58.5" hidden="1" customHeight="1" thickBot="1">
      <c r="A9" s="5260"/>
      <c r="B9" s="5261"/>
      <c r="C9" s="476" t="s">
        <v>440</v>
      </c>
      <c r="D9" s="2896" t="s">
        <v>441</v>
      </c>
      <c r="E9" s="476" t="s">
        <v>1174</v>
      </c>
      <c r="F9" s="416" t="s">
        <v>297</v>
      </c>
      <c r="G9" s="2780" t="s">
        <v>298</v>
      </c>
      <c r="H9" s="476" t="s">
        <v>442</v>
      </c>
      <c r="I9" s="2776" t="s">
        <v>300</v>
      </c>
      <c r="J9" s="2777">
        <f>25000000</f>
        <v>25000000</v>
      </c>
      <c r="K9" s="477" t="s">
        <v>443</v>
      </c>
      <c r="L9" s="295"/>
      <c r="M9" s="476" t="s">
        <v>64</v>
      </c>
      <c r="N9" s="475" t="s">
        <v>187</v>
      </c>
      <c r="O9" s="463" t="s">
        <v>280</v>
      </c>
      <c r="P9" s="2781">
        <f>+J9</f>
        <v>25000000</v>
      </c>
      <c r="Q9" s="478">
        <f>SUM(U9:AF9)</f>
        <v>11200000</v>
      </c>
      <c r="R9" s="479">
        <f>Q9/P9</f>
        <v>0.44800000000000001</v>
      </c>
      <c r="S9" s="480">
        <f>+P9-Q9</f>
        <v>13800000</v>
      </c>
      <c r="T9" s="481">
        <f>+S9/P9</f>
        <v>0.55200000000000005</v>
      </c>
      <c r="U9" s="2775">
        <v>0</v>
      </c>
      <c r="V9" s="2775">
        <v>11200000</v>
      </c>
      <c r="W9" s="466"/>
      <c r="X9" s="466"/>
      <c r="Y9" s="466"/>
      <c r="Z9" s="466"/>
      <c r="AA9" s="466"/>
      <c r="AB9" s="466"/>
      <c r="AC9" s="466"/>
      <c r="AD9" s="466"/>
      <c r="AE9" s="466"/>
      <c r="AF9" s="466"/>
      <c r="AG9" s="468">
        <v>5</v>
      </c>
      <c r="AH9" s="482"/>
      <c r="AI9" s="482">
        <f>SUM(AM9:AX9)</f>
        <v>0</v>
      </c>
      <c r="AJ9" s="482">
        <f>+AG9-AI9</f>
        <v>5</v>
      </c>
      <c r="AK9" s="479">
        <f>AI9/AG9</f>
        <v>0</v>
      </c>
      <c r="AL9" s="479">
        <f>100%-AK9</f>
        <v>1</v>
      </c>
      <c r="AM9" s="469"/>
      <c r="AN9" s="469"/>
      <c r="AO9" s="469"/>
      <c r="AP9" s="469"/>
      <c r="AQ9" s="469"/>
      <c r="AR9" s="469"/>
      <c r="AS9" s="469"/>
      <c r="AT9" s="469"/>
      <c r="AU9" s="469"/>
      <c r="AV9" s="469"/>
      <c r="AW9" s="469"/>
      <c r="AX9" s="469"/>
      <c r="AY9" s="483">
        <v>44593</v>
      </c>
      <c r="AZ9" s="483">
        <v>44895</v>
      </c>
      <c r="BA9" s="484" t="s">
        <v>444</v>
      </c>
      <c r="BB9" s="483" t="s">
        <v>68</v>
      </c>
    </row>
    <row r="10" spans="1:54" ht="32.15" hidden="1" customHeight="1" thickBot="1">
      <c r="A10" s="5260"/>
      <c r="B10" s="5261"/>
      <c r="C10" s="5280" t="s">
        <v>445</v>
      </c>
      <c r="D10" s="5280"/>
      <c r="E10" s="5280"/>
      <c r="F10" s="5280"/>
      <c r="G10" s="5280"/>
      <c r="H10" s="5280"/>
      <c r="I10" s="5280"/>
      <c r="J10" s="5280"/>
      <c r="K10" s="5280"/>
      <c r="L10" s="5280"/>
      <c r="M10" s="5280"/>
      <c r="N10" s="5280"/>
      <c r="O10" s="485"/>
      <c r="P10" s="2782">
        <f>SUM(P4:P9)</f>
        <v>150000000</v>
      </c>
      <c r="Q10" s="486">
        <f>SUM(Q4:Q9)</f>
        <v>18847000</v>
      </c>
      <c r="R10" s="487">
        <f>+Q10/P10</f>
        <v>0.12564666666666666</v>
      </c>
      <c r="S10" s="488">
        <f>+P10-Q10</f>
        <v>131153000</v>
      </c>
      <c r="T10" s="487">
        <f>+S10/P10</f>
        <v>0.87435333333333332</v>
      </c>
      <c r="U10" s="2783">
        <f t="shared" ref="U10:AG10" si="0">SUM(U4:U9)</f>
        <v>0</v>
      </c>
      <c r="V10" s="2783">
        <f t="shared" si="0"/>
        <v>18847000</v>
      </c>
      <c r="W10" s="489">
        <f t="shared" si="0"/>
        <v>0</v>
      </c>
      <c r="X10" s="489">
        <f t="shared" si="0"/>
        <v>0</v>
      </c>
      <c r="Y10" s="489">
        <f t="shared" si="0"/>
        <v>0</v>
      </c>
      <c r="Z10" s="489">
        <f t="shared" si="0"/>
        <v>0</v>
      </c>
      <c r="AA10" s="489">
        <f t="shared" si="0"/>
        <v>0</v>
      </c>
      <c r="AB10" s="489">
        <f t="shared" si="0"/>
        <v>0</v>
      </c>
      <c r="AC10" s="489">
        <f t="shared" si="0"/>
        <v>0</v>
      </c>
      <c r="AD10" s="489">
        <f t="shared" si="0"/>
        <v>0</v>
      </c>
      <c r="AE10" s="489">
        <f t="shared" si="0"/>
        <v>0</v>
      </c>
      <c r="AF10" s="489">
        <f t="shared" si="0"/>
        <v>0</v>
      </c>
      <c r="AG10" s="490">
        <f t="shared" si="0"/>
        <v>55</v>
      </c>
      <c r="AH10" s="490"/>
      <c r="AI10" s="491">
        <f>SUM(AM19:AX19)</f>
        <v>0</v>
      </c>
      <c r="AJ10" s="491">
        <f>SUM(AJ4:AJ9)</f>
        <v>55</v>
      </c>
      <c r="AK10" s="487">
        <f>+AI10/AG10</f>
        <v>0</v>
      </c>
      <c r="AL10" s="487">
        <f>100%-AK10</f>
        <v>1</v>
      </c>
      <c r="AM10" s="492">
        <f t="shared" ref="AM10:AX10" si="1">SUM(AM9)</f>
        <v>0</v>
      </c>
      <c r="AN10" s="493">
        <f t="shared" si="1"/>
        <v>0</v>
      </c>
      <c r="AO10" s="493">
        <f t="shared" si="1"/>
        <v>0</v>
      </c>
      <c r="AP10" s="493">
        <f t="shared" si="1"/>
        <v>0</v>
      </c>
      <c r="AQ10" s="493">
        <f t="shared" si="1"/>
        <v>0</v>
      </c>
      <c r="AR10" s="493">
        <f t="shared" si="1"/>
        <v>0</v>
      </c>
      <c r="AS10" s="493">
        <f t="shared" si="1"/>
        <v>0</v>
      </c>
      <c r="AT10" s="493">
        <f t="shared" si="1"/>
        <v>0</v>
      </c>
      <c r="AU10" s="493">
        <f t="shared" si="1"/>
        <v>0</v>
      </c>
      <c r="AV10" s="493">
        <f t="shared" si="1"/>
        <v>0</v>
      </c>
      <c r="AW10" s="493">
        <f t="shared" si="1"/>
        <v>0</v>
      </c>
      <c r="AX10" s="493">
        <f t="shared" si="1"/>
        <v>0</v>
      </c>
      <c r="AY10" s="494"/>
      <c r="AZ10" s="494"/>
      <c r="BA10" s="495"/>
      <c r="BB10" s="494"/>
    </row>
    <row r="11" spans="1:54" ht="21" hidden="1" customHeight="1" thickBot="1">
      <c r="A11" s="5260"/>
      <c r="B11" s="5281" t="s">
        <v>446</v>
      </c>
      <c r="C11" s="5282" t="s">
        <v>447</v>
      </c>
      <c r="D11" s="7311" t="s">
        <v>448</v>
      </c>
      <c r="E11" s="5282" t="s">
        <v>1174</v>
      </c>
      <c r="F11" s="5148" t="s">
        <v>449</v>
      </c>
      <c r="G11" s="7312" t="s">
        <v>450</v>
      </c>
      <c r="H11" s="5288">
        <f>+'D. PROMOCION'!G215</f>
        <v>162</v>
      </c>
      <c r="I11" s="2784" t="s">
        <v>438</v>
      </c>
      <c r="J11" s="2785">
        <f>20000000-2000000</f>
        <v>18000000</v>
      </c>
      <c r="K11" s="5282" t="s">
        <v>452</v>
      </c>
      <c r="L11" s="5283"/>
      <c r="M11" s="5282" t="s">
        <v>64</v>
      </c>
      <c r="N11" s="5272" t="s">
        <v>187</v>
      </c>
      <c r="O11" s="5272" t="s">
        <v>280</v>
      </c>
      <c r="P11" s="7305">
        <f>SUM(J11:J14)</f>
        <v>37000000</v>
      </c>
      <c r="Q11" s="5284">
        <f>SUM(U11:AF14)</f>
        <v>0</v>
      </c>
      <c r="R11" s="5285">
        <f>+Q11/P11</f>
        <v>0</v>
      </c>
      <c r="S11" s="5286">
        <f>+P11-Q11</f>
        <v>37000000</v>
      </c>
      <c r="T11" s="5287">
        <f>+S11/P11</f>
        <v>1</v>
      </c>
      <c r="U11" s="7303">
        <v>0</v>
      </c>
      <c r="V11" s="7303">
        <v>0</v>
      </c>
      <c r="W11" s="501"/>
      <c r="X11" s="501"/>
      <c r="Y11" s="501"/>
      <c r="Z11" s="501"/>
      <c r="AA11" s="501"/>
      <c r="AB11" s="501"/>
      <c r="AC11" s="501"/>
      <c r="AD11" s="501"/>
      <c r="AE11" s="501"/>
      <c r="AF11" s="501"/>
      <c r="AG11" s="5288">
        <v>30</v>
      </c>
      <c r="AH11" s="2719"/>
      <c r="AI11" s="5288">
        <f>SUM(AM11:AX14)</f>
        <v>0</v>
      </c>
      <c r="AJ11" s="5288">
        <f>+AG11-AI11</f>
        <v>30</v>
      </c>
      <c r="AK11" s="5285">
        <f>AI11/AG11</f>
        <v>0</v>
      </c>
      <c r="AL11" s="5285">
        <f>100%-AK11</f>
        <v>1</v>
      </c>
      <c r="AM11" s="5289"/>
      <c r="AN11" s="5289"/>
      <c r="AO11" s="5289"/>
      <c r="AP11" s="5289"/>
      <c r="AQ11" s="5289"/>
      <c r="AR11" s="5289"/>
      <c r="AS11" s="5289"/>
      <c r="AT11" s="5289"/>
      <c r="AU11" s="5289"/>
      <c r="AV11" s="5289"/>
      <c r="AW11" s="5289"/>
      <c r="AX11" s="5289"/>
      <c r="AY11" s="5290">
        <v>44743</v>
      </c>
      <c r="AZ11" s="5290">
        <v>44864</v>
      </c>
      <c r="BA11" s="5290" t="s">
        <v>453</v>
      </c>
      <c r="BB11" s="5290" t="s">
        <v>68</v>
      </c>
    </row>
    <row r="12" spans="1:54" ht="24" hidden="1" customHeight="1" thickBot="1">
      <c r="A12" s="5260"/>
      <c r="B12" s="5281"/>
      <c r="C12" s="5282"/>
      <c r="D12" s="7311"/>
      <c r="E12" s="5282"/>
      <c r="F12" s="5148"/>
      <c r="G12" s="7312"/>
      <c r="H12" s="5288"/>
      <c r="I12" s="2784" t="s">
        <v>437</v>
      </c>
      <c r="J12" s="2785">
        <v>500000</v>
      </c>
      <c r="K12" s="5282"/>
      <c r="L12" s="5283"/>
      <c r="M12" s="5282"/>
      <c r="N12" s="5272"/>
      <c r="O12" s="5272"/>
      <c r="P12" s="7305"/>
      <c r="Q12" s="5284"/>
      <c r="R12" s="5285"/>
      <c r="S12" s="5286"/>
      <c r="T12" s="5287"/>
      <c r="U12" s="7303"/>
      <c r="V12" s="7303"/>
      <c r="W12" s="501"/>
      <c r="X12" s="501"/>
      <c r="Y12" s="501"/>
      <c r="Z12" s="501"/>
      <c r="AA12" s="501"/>
      <c r="AB12" s="501"/>
      <c r="AC12" s="501"/>
      <c r="AD12" s="501"/>
      <c r="AE12" s="501"/>
      <c r="AF12" s="501"/>
      <c r="AG12" s="5288"/>
      <c r="AH12" s="2719"/>
      <c r="AI12" s="5288"/>
      <c r="AJ12" s="5288"/>
      <c r="AK12" s="5285"/>
      <c r="AL12" s="5285"/>
      <c r="AM12" s="5289"/>
      <c r="AN12" s="5289"/>
      <c r="AO12" s="5289"/>
      <c r="AP12" s="5289"/>
      <c r="AQ12" s="5289"/>
      <c r="AR12" s="5289"/>
      <c r="AS12" s="5289"/>
      <c r="AT12" s="5289"/>
      <c r="AU12" s="5289"/>
      <c r="AV12" s="5289"/>
      <c r="AW12" s="5289"/>
      <c r="AX12" s="5289"/>
      <c r="AY12" s="5290"/>
      <c r="AZ12" s="5290"/>
      <c r="BA12" s="5290"/>
      <c r="BB12" s="5290"/>
    </row>
    <row r="13" spans="1:54" ht="21" hidden="1" customHeight="1" thickBot="1">
      <c r="A13" s="5260"/>
      <c r="B13" s="5281"/>
      <c r="C13" s="5282"/>
      <c r="D13" s="7311"/>
      <c r="E13" s="5282"/>
      <c r="F13" s="5148"/>
      <c r="G13" s="7312"/>
      <c r="H13" s="5288"/>
      <c r="I13" s="2784" t="s">
        <v>300</v>
      </c>
      <c r="J13" s="2785">
        <f>20000000-2000000</f>
        <v>18000000</v>
      </c>
      <c r="K13" s="5282"/>
      <c r="L13" s="5283"/>
      <c r="M13" s="5282"/>
      <c r="N13" s="5272"/>
      <c r="O13" s="5272"/>
      <c r="P13" s="7305"/>
      <c r="Q13" s="5284"/>
      <c r="R13" s="5285"/>
      <c r="S13" s="5286"/>
      <c r="T13" s="5287"/>
      <c r="U13" s="7303"/>
      <c r="V13" s="7303"/>
      <c r="W13" s="501"/>
      <c r="X13" s="501"/>
      <c r="Y13" s="501"/>
      <c r="Z13" s="501"/>
      <c r="AA13" s="501"/>
      <c r="AB13" s="501"/>
      <c r="AC13" s="501"/>
      <c r="AD13" s="501"/>
      <c r="AE13" s="501"/>
      <c r="AF13" s="501"/>
      <c r="AG13" s="5288"/>
      <c r="AH13" s="2719"/>
      <c r="AI13" s="5288"/>
      <c r="AJ13" s="5288"/>
      <c r="AK13" s="5285"/>
      <c r="AL13" s="5285"/>
      <c r="AM13" s="5289"/>
      <c r="AN13" s="5289"/>
      <c r="AO13" s="5289"/>
      <c r="AP13" s="5289"/>
      <c r="AQ13" s="5289"/>
      <c r="AR13" s="5289"/>
      <c r="AS13" s="5289"/>
      <c r="AT13" s="5289"/>
      <c r="AU13" s="5289"/>
      <c r="AV13" s="5289"/>
      <c r="AW13" s="5289"/>
      <c r="AX13" s="5289"/>
      <c r="AY13" s="5290"/>
      <c r="AZ13" s="5290"/>
      <c r="BA13" s="5290"/>
      <c r="BB13" s="5290"/>
    </row>
    <row r="14" spans="1:54" ht="22.5" hidden="1" customHeight="1" thickBot="1">
      <c r="A14" s="5260"/>
      <c r="B14" s="5281"/>
      <c r="C14" s="5282"/>
      <c r="D14" s="7311"/>
      <c r="E14" s="5282"/>
      <c r="F14" s="5148"/>
      <c r="G14" s="7312"/>
      <c r="H14" s="5288"/>
      <c r="I14" s="2784" t="s">
        <v>230</v>
      </c>
      <c r="J14" s="2785">
        <v>500000</v>
      </c>
      <c r="K14" s="5282"/>
      <c r="L14" s="5283"/>
      <c r="M14" s="5282"/>
      <c r="N14" s="5272"/>
      <c r="O14" s="5272"/>
      <c r="P14" s="7305"/>
      <c r="Q14" s="5284"/>
      <c r="R14" s="5285"/>
      <c r="S14" s="5286"/>
      <c r="T14" s="5287"/>
      <c r="U14" s="7303"/>
      <c r="V14" s="7303"/>
      <c r="W14" s="501"/>
      <c r="X14" s="501"/>
      <c r="Y14" s="501"/>
      <c r="Z14" s="501"/>
      <c r="AA14" s="501"/>
      <c r="AB14" s="501"/>
      <c r="AC14" s="501"/>
      <c r="AD14" s="501"/>
      <c r="AE14" s="501"/>
      <c r="AF14" s="501"/>
      <c r="AG14" s="5288"/>
      <c r="AH14" s="2719"/>
      <c r="AI14" s="5288"/>
      <c r="AJ14" s="5288"/>
      <c r="AK14" s="5285"/>
      <c r="AL14" s="5285"/>
      <c r="AM14" s="5289"/>
      <c r="AN14" s="5289"/>
      <c r="AO14" s="5289"/>
      <c r="AP14" s="5289"/>
      <c r="AQ14" s="5289"/>
      <c r="AR14" s="5289"/>
      <c r="AS14" s="5289"/>
      <c r="AT14" s="5289"/>
      <c r="AU14" s="5289"/>
      <c r="AV14" s="5289"/>
      <c r="AW14" s="5289"/>
      <c r="AX14" s="5289"/>
      <c r="AY14" s="5290"/>
      <c r="AZ14" s="5290"/>
      <c r="BA14" s="5290"/>
      <c r="BB14" s="5290"/>
    </row>
    <row r="15" spans="1:54" ht="28.5" hidden="1" customHeight="1" thickBot="1">
      <c r="A15" s="5260"/>
      <c r="B15" s="5291" t="s">
        <v>454</v>
      </c>
      <c r="C15" s="5262" t="s">
        <v>455</v>
      </c>
      <c r="D15" s="7275" t="s">
        <v>456</v>
      </c>
      <c r="E15" s="5262" t="s">
        <v>1174</v>
      </c>
      <c r="F15" s="5171" t="s">
        <v>457</v>
      </c>
      <c r="G15" s="7277" t="s">
        <v>458</v>
      </c>
      <c r="H15" s="5262" t="s">
        <v>459</v>
      </c>
      <c r="I15" s="2776" t="s">
        <v>438</v>
      </c>
      <c r="J15" s="2777">
        <v>4000000</v>
      </c>
      <c r="K15" s="5291" t="s">
        <v>460</v>
      </c>
      <c r="L15" s="5262"/>
      <c r="M15" s="5262" t="s">
        <v>64</v>
      </c>
      <c r="N15" s="5262" t="s">
        <v>461</v>
      </c>
      <c r="O15" s="5262" t="s">
        <v>280</v>
      </c>
      <c r="P15" s="7301">
        <f>SUM(J15:J18)</f>
        <v>6000000</v>
      </c>
      <c r="Q15" s="5292">
        <f>SUM(U15:AF18)</f>
        <v>0</v>
      </c>
      <c r="R15" s="5293">
        <f>Q15/P15</f>
        <v>0</v>
      </c>
      <c r="S15" s="5294">
        <f>+P15-Q15</f>
        <v>6000000</v>
      </c>
      <c r="T15" s="5295">
        <f>+S15/P15</f>
        <v>1</v>
      </c>
      <c r="U15" s="7302">
        <v>0</v>
      </c>
      <c r="V15" s="7302">
        <v>0</v>
      </c>
      <c r="W15" s="502"/>
      <c r="X15" s="502"/>
      <c r="Y15" s="502"/>
      <c r="Z15" s="502"/>
      <c r="AA15" s="502"/>
      <c r="AB15" s="502"/>
      <c r="AC15" s="502"/>
      <c r="AD15" s="502"/>
      <c r="AE15" s="502"/>
      <c r="AF15" s="502"/>
      <c r="AG15" s="5296">
        <v>5</v>
      </c>
      <c r="AH15" s="2720"/>
      <c r="AI15" s="5297">
        <f>SUM(AM15:AX18)</f>
        <v>0</v>
      </c>
      <c r="AJ15" s="5297">
        <f>+AG15-AI15</f>
        <v>5</v>
      </c>
      <c r="AK15" s="5293">
        <f>AI15/AG15</f>
        <v>0</v>
      </c>
      <c r="AL15" s="5293">
        <f>100%-AK15</f>
        <v>1</v>
      </c>
      <c r="AM15" s="5297"/>
      <c r="AN15" s="5297"/>
      <c r="AO15" s="5297"/>
      <c r="AP15" s="5297"/>
      <c r="AQ15" s="5297"/>
      <c r="AR15" s="5297"/>
      <c r="AS15" s="5297"/>
      <c r="AT15" s="5297"/>
      <c r="AU15" s="5297"/>
      <c r="AV15" s="5297"/>
      <c r="AW15" s="5297"/>
      <c r="AX15" s="5297"/>
      <c r="AY15" s="5298">
        <v>44593</v>
      </c>
      <c r="AZ15" s="5298">
        <v>44864</v>
      </c>
      <c r="BA15" s="5298" t="s">
        <v>462</v>
      </c>
      <c r="BB15" s="5298" t="s">
        <v>68</v>
      </c>
    </row>
    <row r="16" spans="1:54" ht="29.15" hidden="1" customHeight="1" thickBot="1">
      <c r="A16" s="5260"/>
      <c r="B16" s="5291"/>
      <c r="C16" s="5262"/>
      <c r="D16" s="7275"/>
      <c r="E16" s="5262"/>
      <c r="F16" s="5171"/>
      <c r="G16" s="7277"/>
      <c r="H16" s="5262"/>
      <c r="I16" s="2776" t="s">
        <v>230</v>
      </c>
      <c r="J16" s="2777">
        <v>400000</v>
      </c>
      <c r="K16" s="5291"/>
      <c r="L16" s="5262"/>
      <c r="M16" s="5262"/>
      <c r="N16" s="5262"/>
      <c r="O16" s="5262"/>
      <c r="P16" s="7301"/>
      <c r="Q16" s="5292"/>
      <c r="R16" s="5293"/>
      <c r="S16" s="5294"/>
      <c r="T16" s="5295"/>
      <c r="U16" s="7302"/>
      <c r="V16" s="7302"/>
      <c r="W16" s="502"/>
      <c r="X16" s="502"/>
      <c r="Y16" s="502"/>
      <c r="Z16" s="502"/>
      <c r="AA16" s="502"/>
      <c r="AB16" s="502"/>
      <c r="AC16" s="502"/>
      <c r="AD16" s="502"/>
      <c r="AE16" s="502"/>
      <c r="AF16" s="502"/>
      <c r="AG16" s="5296"/>
      <c r="AH16" s="2720"/>
      <c r="AI16" s="5297"/>
      <c r="AJ16" s="5297"/>
      <c r="AK16" s="5293"/>
      <c r="AL16" s="5293"/>
      <c r="AM16" s="5297"/>
      <c r="AN16" s="5297"/>
      <c r="AO16" s="5297"/>
      <c r="AP16" s="5297"/>
      <c r="AQ16" s="5297"/>
      <c r="AR16" s="5297"/>
      <c r="AS16" s="5297"/>
      <c r="AT16" s="5297"/>
      <c r="AU16" s="5297"/>
      <c r="AV16" s="5297"/>
      <c r="AW16" s="5297"/>
      <c r="AX16" s="5297"/>
      <c r="AY16" s="5298"/>
      <c r="AZ16" s="5298"/>
      <c r="BA16" s="5298"/>
      <c r="BB16" s="5298"/>
    </row>
    <row r="17" spans="1:54" ht="33" hidden="1" customHeight="1" thickBot="1">
      <c r="A17" s="5260"/>
      <c r="B17" s="5291"/>
      <c r="C17" s="5262"/>
      <c r="D17" s="7275"/>
      <c r="E17" s="5262"/>
      <c r="F17" s="5171"/>
      <c r="G17" s="7277"/>
      <c r="H17" s="5262"/>
      <c r="I17" s="2776" t="s">
        <v>437</v>
      </c>
      <c r="J17" s="2777">
        <v>400000</v>
      </c>
      <c r="K17" s="5291"/>
      <c r="L17" s="5262"/>
      <c r="M17" s="5262"/>
      <c r="N17" s="5262"/>
      <c r="O17" s="5262"/>
      <c r="P17" s="7301"/>
      <c r="Q17" s="5292"/>
      <c r="R17" s="5293"/>
      <c r="S17" s="5294"/>
      <c r="T17" s="5295"/>
      <c r="U17" s="7302"/>
      <c r="V17" s="7302"/>
      <c r="W17" s="502"/>
      <c r="X17" s="502"/>
      <c r="Y17" s="502"/>
      <c r="Z17" s="502"/>
      <c r="AA17" s="502"/>
      <c r="AB17" s="502"/>
      <c r="AC17" s="502"/>
      <c r="AD17" s="502"/>
      <c r="AE17" s="502"/>
      <c r="AF17" s="502"/>
      <c r="AG17" s="5296"/>
      <c r="AH17" s="2720"/>
      <c r="AI17" s="5297"/>
      <c r="AJ17" s="5297"/>
      <c r="AK17" s="5293"/>
      <c r="AL17" s="5293"/>
      <c r="AM17" s="5297"/>
      <c r="AN17" s="5297"/>
      <c r="AO17" s="5297"/>
      <c r="AP17" s="5297"/>
      <c r="AQ17" s="5297"/>
      <c r="AR17" s="5297"/>
      <c r="AS17" s="5297"/>
      <c r="AT17" s="5297"/>
      <c r="AU17" s="5297"/>
      <c r="AV17" s="5297"/>
      <c r="AW17" s="5297"/>
      <c r="AX17" s="5297"/>
      <c r="AY17" s="5298"/>
      <c r="AZ17" s="5298"/>
      <c r="BA17" s="5298"/>
      <c r="BB17" s="5298"/>
    </row>
    <row r="18" spans="1:54" ht="58.5" hidden="1" thickBot="1">
      <c r="A18" s="5260"/>
      <c r="B18" s="5291"/>
      <c r="C18" s="5262"/>
      <c r="D18" s="7275"/>
      <c r="E18" s="5262"/>
      <c r="F18" s="5171"/>
      <c r="G18" s="7277"/>
      <c r="H18" s="5262"/>
      <c r="I18" s="2776" t="s">
        <v>439</v>
      </c>
      <c r="J18" s="2777">
        <v>1200000</v>
      </c>
      <c r="K18" s="5291"/>
      <c r="L18" s="5262"/>
      <c r="M18" s="5262"/>
      <c r="N18" s="5262"/>
      <c r="O18" s="5262"/>
      <c r="P18" s="7301"/>
      <c r="Q18" s="5292"/>
      <c r="R18" s="5293"/>
      <c r="S18" s="5294"/>
      <c r="T18" s="5295"/>
      <c r="U18" s="7302"/>
      <c r="V18" s="7302"/>
      <c r="W18" s="502"/>
      <c r="X18" s="502"/>
      <c r="Y18" s="502"/>
      <c r="Z18" s="502"/>
      <c r="AA18" s="502"/>
      <c r="AB18" s="502"/>
      <c r="AC18" s="502"/>
      <c r="AD18" s="502"/>
      <c r="AE18" s="502"/>
      <c r="AF18" s="502"/>
      <c r="AG18" s="5296"/>
      <c r="AH18" s="2720"/>
      <c r="AI18" s="5297"/>
      <c r="AJ18" s="5297"/>
      <c r="AK18" s="5293"/>
      <c r="AL18" s="5293"/>
      <c r="AM18" s="5297"/>
      <c r="AN18" s="5297"/>
      <c r="AO18" s="5297"/>
      <c r="AP18" s="5297"/>
      <c r="AQ18" s="5297"/>
      <c r="AR18" s="5297"/>
      <c r="AS18" s="5297"/>
      <c r="AT18" s="5297"/>
      <c r="AU18" s="5297"/>
      <c r="AV18" s="5297"/>
      <c r="AW18" s="5297"/>
      <c r="AX18" s="5297"/>
      <c r="AY18" s="5298"/>
      <c r="AZ18" s="5298"/>
      <c r="BA18" s="5298"/>
      <c r="BB18" s="5298"/>
    </row>
    <row r="19" spans="1:54" s="61" customFormat="1" ht="15" hidden="1" customHeight="1" thickBot="1">
      <c r="A19" s="5260"/>
      <c r="B19" s="5299" t="s">
        <v>463</v>
      </c>
      <c r="C19" s="5262" t="s">
        <v>464</v>
      </c>
      <c r="D19" s="7275" t="s">
        <v>465</v>
      </c>
      <c r="E19" s="5262" t="s">
        <v>1174</v>
      </c>
      <c r="F19" s="5171" t="s">
        <v>466</v>
      </c>
      <c r="G19" s="7277" t="s">
        <v>467</v>
      </c>
      <c r="H19" s="5262" t="s">
        <v>468</v>
      </c>
      <c r="I19" s="2776" t="s">
        <v>230</v>
      </c>
      <c r="J19" s="2777">
        <v>300000</v>
      </c>
      <c r="K19" s="5262" t="s">
        <v>469</v>
      </c>
      <c r="L19" s="5172"/>
      <c r="M19" s="5262"/>
      <c r="N19" s="5262" t="s">
        <v>187</v>
      </c>
      <c r="O19" s="5262" t="s">
        <v>280</v>
      </c>
      <c r="P19" s="7288">
        <f>SUM(J19:J23)</f>
        <v>4600000</v>
      </c>
      <c r="Q19" s="5266">
        <f>SUM(U19:AF23)</f>
        <v>0</v>
      </c>
      <c r="R19" s="5264">
        <f>Q19/P19</f>
        <v>0</v>
      </c>
      <c r="S19" s="5264">
        <f>+P19-Q19</f>
        <v>4600000</v>
      </c>
      <c r="T19" s="5265">
        <f>+S19/P19</f>
        <v>1</v>
      </c>
      <c r="U19" s="7288">
        <v>0</v>
      </c>
      <c r="V19" s="7288">
        <v>0</v>
      </c>
      <c r="W19" s="474"/>
      <c r="X19" s="474"/>
      <c r="Y19" s="474"/>
      <c r="Z19" s="474"/>
      <c r="AA19" s="474"/>
      <c r="AB19" s="474"/>
      <c r="AC19" s="474"/>
      <c r="AD19" s="474"/>
      <c r="AE19" s="474"/>
      <c r="AF19" s="474"/>
      <c r="AG19" s="5300">
        <v>1</v>
      </c>
      <c r="AH19" s="2721"/>
      <c r="AI19" s="5300">
        <f>SUM(AM19:AX23)</f>
        <v>0</v>
      </c>
      <c r="AJ19" s="5300">
        <f>+AG19-AI19</f>
        <v>1</v>
      </c>
      <c r="AK19" s="5301">
        <f>AI19/AG19</f>
        <v>0</v>
      </c>
      <c r="AL19" s="5301">
        <f>100%-AK19</f>
        <v>1</v>
      </c>
      <c r="AM19" s="5300"/>
      <c r="AN19" s="5300"/>
      <c r="AO19" s="5300"/>
      <c r="AP19" s="5300"/>
      <c r="AQ19" s="5300"/>
      <c r="AR19" s="5300"/>
      <c r="AS19" s="5300"/>
      <c r="AT19" s="5300"/>
      <c r="AU19" s="5300"/>
      <c r="AV19" s="5300"/>
      <c r="AW19" s="5300"/>
      <c r="AX19" s="5300"/>
      <c r="AY19" s="5302">
        <v>44593</v>
      </c>
      <c r="AZ19" s="5302">
        <v>44607</v>
      </c>
      <c r="BA19" s="5298" t="s">
        <v>470</v>
      </c>
      <c r="BB19" s="5302" t="s">
        <v>138</v>
      </c>
    </row>
    <row r="20" spans="1:54" s="61" customFormat="1" ht="58.5" hidden="1" thickBot="1">
      <c r="A20" s="5260"/>
      <c r="B20" s="5299"/>
      <c r="C20" s="5262"/>
      <c r="D20" s="7275"/>
      <c r="E20" s="5262"/>
      <c r="F20" s="5171"/>
      <c r="G20" s="7277"/>
      <c r="H20" s="5262"/>
      <c r="I20" s="2776" t="s">
        <v>437</v>
      </c>
      <c r="J20" s="2777">
        <v>300000</v>
      </c>
      <c r="K20" s="5262"/>
      <c r="L20" s="5172"/>
      <c r="M20" s="5262"/>
      <c r="N20" s="5262"/>
      <c r="O20" s="5262"/>
      <c r="P20" s="7288"/>
      <c r="Q20" s="5266"/>
      <c r="R20" s="5266"/>
      <c r="S20" s="5266"/>
      <c r="T20" s="5265"/>
      <c r="U20" s="7288"/>
      <c r="V20" s="7288"/>
      <c r="W20" s="474"/>
      <c r="X20" s="474"/>
      <c r="Y20" s="474"/>
      <c r="Z20" s="474"/>
      <c r="AA20" s="474"/>
      <c r="AB20" s="474"/>
      <c r="AC20" s="474"/>
      <c r="AD20" s="474"/>
      <c r="AE20" s="474"/>
      <c r="AF20" s="474"/>
      <c r="AG20" s="5300"/>
      <c r="AH20" s="2721"/>
      <c r="AI20" s="5300"/>
      <c r="AJ20" s="5300"/>
      <c r="AK20" s="5301"/>
      <c r="AL20" s="5301"/>
      <c r="AM20" s="5300"/>
      <c r="AN20" s="5300"/>
      <c r="AO20" s="5300"/>
      <c r="AP20" s="5300"/>
      <c r="AQ20" s="5300"/>
      <c r="AR20" s="5300"/>
      <c r="AS20" s="5300"/>
      <c r="AT20" s="5300"/>
      <c r="AU20" s="5300"/>
      <c r="AV20" s="5300"/>
      <c r="AW20" s="5300"/>
      <c r="AX20" s="5300"/>
      <c r="AY20" s="5302"/>
      <c r="AZ20" s="5302"/>
      <c r="BA20" s="5298"/>
      <c r="BB20" s="5302"/>
    </row>
    <row r="21" spans="1:54" s="61" customFormat="1" ht="58.5" hidden="1" thickBot="1">
      <c r="A21" s="5260"/>
      <c r="B21" s="5299"/>
      <c r="C21" s="5262"/>
      <c r="D21" s="7275"/>
      <c r="E21" s="5262"/>
      <c r="F21" s="5171"/>
      <c r="G21" s="7277"/>
      <c r="H21" s="5262"/>
      <c r="I21" s="2776" t="s">
        <v>471</v>
      </c>
      <c r="J21" s="2777">
        <f>1000000-500000</f>
        <v>500000</v>
      </c>
      <c r="K21" s="5262"/>
      <c r="L21" s="5172"/>
      <c r="M21" s="5262"/>
      <c r="N21" s="5262"/>
      <c r="O21" s="5262"/>
      <c r="P21" s="7288"/>
      <c r="Q21" s="5266"/>
      <c r="R21" s="5266"/>
      <c r="S21" s="5266"/>
      <c r="T21" s="5265"/>
      <c r="U21" s="7288"/>
      <c r="V21" s="7288"/>
      <c r="W21" s="474"/>
      <c r="X21" s="474"/>
      <c r="Y21" s="474"/>
      <c r="Z21" s="474"/>
      <c r="AA21" s="474"/>
      <c r="AB21" s="474"/>
      <c r="AC21" s="474"/>
      <c r="AD21" s="474"/>
      <c r="AE21" s="474"/>
      <c r="AF21" s="474"/>
      <c r="AG21" s="5300"/>
      <c r="AH21" s="2721"/>
      <c r="AI21" s="5300"/>
      <c r="AJ21" s="5300"/>
      <c r="AK21" s="5301"/>
      <c r="AL21" s="5301"/>
      <c r="AM21" s="5300"/>
      <c r="AN21" s="5300"/>
      <c r="AO21" s="5300"/>
      <c r="AP21" s="5300"/>
      <c r="AQ21" s="5300"/>
      <c r="AR21" s="5300"/>
      <c r="AS21" s="5300"/>
      <c r="AT21" s="5300"/>
      <c r="AU21" s="5300"/>
      <c r="AV21" s="5300"/>
      <c r="AW21" s="5300"/>
      <c r="AX21" s="5300"/>
      <c r="AY21" s="5302"/>
      <c r="AZ21" s="5302"/>
      <c r="BA21" s="5298"/>
      <c r="BB21" s="5302"/>
    </row>
    <row r="22" spans="1:54" s="61" customFormat="1" ht="58.5" hidden="1" thickBot="1">
      <c r="A22" s="5260"/>
      <c r="B22" s="5299"/>
      <c r="C22" s="5262"/>
      <c r="D22" s="7275"/>
      <c r="E22" s="5262"/>
      <c r="F22" s="5171"/>
      <c r="G22" s="7277"/>
      <c r="H22" s="5262"/>
      <c r="I22" s="2776" t="s">
        <v>439</v>
      </c>
      <c r="J22" s="2777">
        <f>1500000-500000</f>
        <v>1000000</v>
      </c>
      <c r="K22" s="5262"/>
      <c r="L22" s="5172"/>
      <c r="M22" s="5262"/>
      <c r="N22" s="5262"/>
      <c r="O22" s="5262"/>
      <c r="P22" s="7288"/>
      <c r="Q22" s="5266"/>
      <c r="R22" s="5266"/>
      <c r="S22" s="5266"/>
      <c r="T22" s="5265"/>
      <c r="U22" s="7288"/>
      <c r="V22" s="7288"/>
      <c r="W22" s="466"/>
      <c r="X22" s="466"/>
      <c r="Y22" s="466"/>
      <c r="Z22" s="466"/>
      <c r="AA22" s="466"/>
      <c r="AB22" s="466"/>
      <c r="AC22" s="466"/>
      <c r="AD22" s="466"/>
      <c r="AE22" s="466"/>
      <c r="AF22" s="466"/>
      <c r="AG22" s="5300"/>
      <c r="AH22" s="2721"/>
      <c r="AI22" s="5300"/>
      <c r="AJ22" s="5300"/>
      <c r="AK22" s="5301"/>
      <c r="AL22" s="5301"/>
      <c r="AM22" s="5300"/>
      <c r="AN22" s="5300"/>
      <c r="AO22" s="5300"/>
      <c r="AP22" s="5300"/>
      <c r="AQ22" s="5300"/>
      <c r="AR22" s="5300"/>
      <c r="AS22" s="5300"/>
      <c r="AT22" s="5300"/>
      <c r="AU22" s="5300"/>
      <c r="AV22" s="5300"/>
      <c r="AW22" s="5300"/>
      <c r="AX22" s="5300"/>
      <c r="AY22" s="5302"/>
      <c r="AZ22" s="5302"/>
      <c r="BA22" s="5298"/>
      <c r="BB22" s="5302"/>
    </row>
    <row r="23" spans="1:54" s="61" customFormat="1" ht="58.5" hidden="1" thickBot="1">
      <c r="A23" s="5260"/>
      <c r="B23" s="5299"/>
      <c r="C23" s="5262"/>
      <c r="D23" s="7275"/>
      <c r="E23" s="5262"/>
      <c r="F23" s="5171"/>
      <c r="G23" s="7277"/>
      <c r="H23" s="5262"/>
      <c r="I23" s="2776" t="s">
        <v>300</v>
      </c>
      <c r="J23" s="2777">
        <f>4500000-2000000</f>
        <v>2500000</v>
      </c>
      <c r="K23" s="5262"/>
      <c r="L23" s="5172"/>
      <c r="M23" s="5262"/>
      <c r="N23" s="5262"/>
      <c r="O23" s="5262"/>
      <c r="P23" s="7288"/>
      <c r="Q23" s="5266"/>
      <c r="R23" s="5266"/>
      <c r="S23" s="5266"/>
      <c r="T23" s="5265"/>
      <c r="U23" s="7288"/>
      <c r="V23" s="7288"/>
      <c r="W23" s="466"/>
      <c r="X23" s="466"/>
      <c r="Y23" s="466"/>
      <c r="Z23" s="466"/>
      <c r="AA23" s="466"/>
      <c r="AB23" s="466"/>
      <c r="AC23" s="466"/>
      <c r="AD23" s="466"/>
      <c r="AE23" s="466"/>
      <c r="AF23" s="466"/>
      <c r="AG23" s="5300"/>
      <c r="AH23" s="2721"/>
      <c r="AI23" s="5300"/>
      <c r="AJ23" s="5300"/>
      <c r="AK23" s="5301"/>
      <c r="AL23" s="5301"/>
      <c r="AM23" s="5300"/>
      <c r="AN23" s="5300"/>
      <c r="AO23" s="5300"/>
      <c r="AP23" s="5300"/>
      <c r="AQ23" s="5300"/>
      <c r="AR23" s="5300"/>
      <c r="AS23" s="5300"/>
      <c r="AT23" s="5300"/>
      <c r="AU23" s="5300"/>
      <c r="AV23" s="5300"/>
      <c r="AW23" s="5300"/>
      <c r="AX23" s="5300"/>
      <c r="AY23" s="5302"/>
      <c r="AZ23" s="5302"/>
      <c r="BA23" s="5298"/>
      <c r="BB23" s="5302"/>
    </row>
    <row r="24" spans="1:54" s="61" customFormat="1" ht="15.75" hidden="1" customHeight="1" thickBot="1">
      <c r="A24" s="5260"/>
      <c r="B24" s="5299"/>
      <c r="C24" s="5359" t="s">
        <v>472</v>
      </c>
      <c r="D24" s="7275" t="s">
        <v>473</v>
      </c>
      <c r="E24" s="5359" t="s">
        <v>1174</v>
      </c>
      <c r="F24" s="5160" t="s">
        <v>457</v>
      </c>
      <c r="G24" s="7277" t="s">
        <v>458</v>
      </c>
      <c r="H24" s="5262" t="s">
        <v>474</v>
      </c>
      <c r="I24" s="2787" t="s">
        <v>438</v>
      </c>
      <c r="J24" s="2777">
        <f>15000000-7000000</f>
        <v>8000000</v>
      </c>
      <c r="K24" s="5262" t="s">
        <v>475</v>
      </c>
      <c r="L24" s="5262"/>
      <c r="M24" s="5262"/>
      <c r="N24" s="5262" t="s">
        <v>187</v>
      </c>
      <c r="O24" s="5262" t="s">
        <v>280</v>
      </c>
      <c r="P24" s="5304">
        <f>J24+J25+J26+J27</f>
        <v>10000000</v>
      </c>
      <c r="Q24" s="478"/>
      <c r="R24" s="5262"/>
      <c r="S24" s="5304">
        <f>+P24-Q24</f>
        <v>10000000</v>
      </c>
      <c r="T24" s="5262"/>
      <c r="U24" s="5304"/>
      <c r="V24" s="5304"/>
      <c r="W24" s="466"/>
      <c r="X24" s="466"/>
      <c r="Y24" s="466"/>
      <c r="Z24" s="466"/>
      <c r="AA24" s="466"/>
      <c r="AB24" s="466"/>
      <c r="AC24" s="466"/>
      <c r="AD24" s="466"/>
      <c r="AE24" s="466"/>
      <c r="AF24" s="466"/>
      <c r="AG24" s="5262">
        <v>25</v>
      </c>
      <c r="AH24" s="476"/>
      <c r="AI24" s="5262"/>
      <c r="AJ24" s="5262"/>
      <c r="AK24" s="5262"/>
      <c r="AL24" s="5262"/>
      <c r="AM24" s="5262"/>
      <c r="AN24" s="5262"/>
      <c r="AO24" s="5262"/>
      <c r="AP24" s="5262"/>
      <c r="AQ24" s="5262"/>
      <c r="AR24" s="5262"/>
      <c r="AS24" s="5262"/>
      <c r="AT24" s="5262"/>
      <c r="AU24" s="5262"/>
      <c r="AV24" s="5262"/>
      <c r="AW24" s="5262"/>
      <c r="AX24" s="5262"/>
      <c r="AY24" s="5279">
        <v>44593</v>
      </c>
      <c r="AZ24" s="5305">
        <v>44910</v>
      </c>
      <c r="BA24" s="5306" t="s">
        <v>476</v>
      </c>
      <c r="BB24" s="5306"/>
    </row>
    <row r="25" spans="1:54" s="61" customFormat="1" ht="58.5" hidden="1" thickBot="1">
      <c r="A25" s="5260"/>
      <c r="B25" s="5299"/>
      <c r="C25" s="5359"/>
      <c r="D25" s="7273"/>
      <c r="E25" s="5359"/>
      <c r="F25" s="5160"/>
      <c r="G25" s="7277"/>
      <c r="H25" s="5262"/>
      <c r="I25" s="2776" t="s">
        <v>471</v>
      </c>
      <c r="J25" s="2777">
        <v>1500000</v>
      </c>
      <c r="K25" s="5262"/>
      <c r="L25" s="5262"/>
      <c r="M25" s="5262"/>
      <c r="N25" s="5262"/>
      <c r="O25" s="5262"/>
      <c r="P25" s="5304"/>
      <c r="Q25" s="504"/>
      <c r="R25" s="5262"/>
      <c r="S25" s="5262"/>
      <c r="T25" s="5262"/>
      <c r="U25" s="5304"/>
      <c r="V25" s="5304"/>
      <c r="W25" s="466"/>
      <c r="X25" s="466"/>
      <c r="Y25" s="466"/>
      <c r="Z25" s="466"/>
      <c r="AA25" s="466"/>
      <c r="AB25" s="466"/>
      <c r="AC25" s="466"/>
      <c r="AD25" s="466"/>
      <c r="AE25" s="466"/>
      <c r="AF25" s="466"/>
      <c r="AG25" s="5262"/>
      <c r="AH25" s="509"/>
      <c r="AI25" s="5262"/>
      <c r="AJ25" s="5262"/>
      <c r="AK25" s="5262"/>
      <c r="AL25" s="5262"/>
      <c r="AM25" s="5262"/>
      <c r="AN25" s="5262"/>
      <c r="AO25" s="5262"/>
      <c r="AP25" s="5262"/>
      <c r="AQ25" s="5262"/>
      <c r="AR25" s="5262"/>
      <c r="AS25" s="5262"/>
      <c r="AT25" s="5262"/>
      <c r="AU25" s="5262"/>
      <c r="AV25" s="5262"/>
      <c r="AW25" s="5262"/>
      <c r="AX25" s="5262"/>
      <c r="AY25" s="5279"/>
      <c r="AZ25" s="5279"/>
      <c r="BA25" s="5306"/>
      <c r="BB25" s="5306"/>
    </row>
    <row r="26" spans="1:54" s="61" customFormat="1" ht="58.5" hidden="1" thickBot="1">
      <c r="A26" s="5260"/>
      <c r="B26" s="5299"/>
      <c r="C26" s="5359"/>
      <c r="D26" s="7273"/>
      <c r="E26" s="5359"/>
      <c r="F26" s="5160"/>
      <c r="G26" s="7277"/>
      <c r="H26" s="5262"/>
      <c r="I26" s="2776" t="s">
        <v>230</v>
      </c>
      <c r="J26" s="2777">
        <v>250000</v>
      </c>
      <c r="K26" s="5262"/>
      <c r="L26" s="5262"/>
      <c r="M26" s="5262"/>
      <c r="N26" s="5262"/>
      <c r="O26" s="5262"/>
      <c r="P26" s="5304"/>
      <c r="Q26" s="504"/>
      <c r="R26" s="5262"/>
      <c r="S26" s="5262"/>
      <c r="T26" s="5262"/>
      <c r="U26" s="5304"/>
      <c r="V26" s="5304"/>
      <c r="W26" s="466"/>
      <c r="X26" s="466"/>
      <c r="Y26" s="466"/>
      <c r="Z26" s="466"/>
      <c r="AA26" s="466"/>
      <c r="AB26" s="466"/>
      <c r="AC26" s="466"/>
      <c r="AD26" s="466"/>
      <c r="AE26" s="466"/>
      <c r="AF26" s="466"/>
      <c r="AG26" s="5262"/>
      <c r="AH26" s="509"/>
      <c r="AI26" s="5262"/>
      <c r="AJ26" s="5262"/>
      <c r="AK26" s="5262"/>
      <c r="AL26" s="5262"/>
      <c r="AM26" s="5262"/>
      <c r="AN26" s="5262"/>
      <c r="AO26" s="5262"/>
      <c r="AP26" s="5262"/>
      <c r="AQ26" s="5262"/>
      <c r="AR26" s="5262"/>
      <c r="AS26" s="5262"/>
      <c r="AT26" s="5262"/>
      <c r="AU26" s="5262"/>
      <c r="AV26" s="5262"/>
      <c r="AW26" s="5262"/>
      <c r="AX26" s="5262"/>
      <c r="AY26" s="5279"/>
      <c r="AZ26" s="5279"/>
      <c r="BA26" s="5306"/>
      <c r="BB26" s="5306"/>
    </row>
    <row r="27" spans="1:54" s="61" customFormat="1" ht="58.5" hidden="1" thickBot="1">
      <c r="A27" s="5260"/>
      <c r="B27" s="5299"/>
      <c r="C27" s="5359"/>
      <c r="D27" s="7275"/>
      <c r="E27" s="5359"/>
      <c r="F27" s="5160"/>
      <c r="G27" s="7277"/>
      <c r="H27" s="5262"/>
      <c r="I27" s="2776" t="s">
        <v>437</v>
      </c>
      <c r="J27" s="2777">
        <v>250000</v>
      </c>
      <c r="K27" s="5262"/>
      <c r="L27" s="5262"/>
      <c r="M27" s="5262"/>
      <c r="N27" s="5262"/>
      <c r="O27" s="5262"/>
      <c r="P27" s="5304"/>
      <c r="Q27" s="505"/>
      <c r="R27" s="5262"/>
      <c r="S27" s="5262"/>
      <c r="T27" s="5262"/>
      <c r="U27" s="5304"/>
      <c r="V27" s="5304"/>
      <c r="W27" s="466"/>
      <c r="X27" s="466"/>
      <c r="Y27" s="466"/>
      <c r="Z27" s="466"/>
      <c r="AA27" s="466"/>
      <c r="AB27" s="466"/>
      <c r="AC27" s="466"/>
      <c r="AD27" s="466"/>
      <c r="AE27" s="466"/>
      <c r="AF27" s="466"/>
      <c r="AG27" s="5262"/>
      <c r="AH27" s="507"/>
      <c r="AI27" s="5262"/>
      <c r="AJ27" s="5262"/>
      <c r="AK27" s="5262"/>
      <c r="AL27" s="5262"/>
      <c r="AM27" s="5262"/>
      <c r="AN27" s="5262"/>
      <c r="AO27" s="5262"/>
      <c r="AP27" s="5262"/>
      <c r="AQ27" s="5262"/>
      <c r="AR27" s="5262"/>
      <c r="AS27" s="5262"/>
      <c r="AT27" s="5262"/>
      <c r="AU27" s="5262"/>
      <c r="AV27" s="5262"/>
      <c r="AW27" s="5262"/>
      <c r="AX27" s="5262"/>
      <c r="AY27" s="5279"/>
      <c r="AZ27" s="5305"/>
      <c r="BA27" s="5306"/>
      <c r="BB27" s="5306"/>
    </row>
    <row r="28" spans="1:54" ht="42.75" hidden="1" customHeight="1" thickBot="1">
      <c r="A28" s="5260"/>
      <c r="B28" s="5299"/>
      <c r="C28" s="5359"/>
      <c r="D28" s="2897" t="s">
        <v>477</v>
      </c>
      <c r="E28" s="5359"/>
      <c r="F28" s="5160"/>
      <c r="G28" s="7277"/>
      <c r="H28" s="507" t="s">
        <v>478</v>
      </c>
      <c r="I28" s="2787" t="s">
        <v>438</v>
      </c>
      <c r="J28" s="2773"/>
      <c r="K28" s="508" t="s">
        <v>479</v>
      </c>
      <c r="L28" s="509"/>
      <c r="M28" s="509"/>
      <c r="N28" s="510" t="s">
        <v>187</v>
      </c>
      <c r="O28" s="510" t="s">
        <v>280</v>
      </c>
      <c r="P28" s="5304"/>
      <c r="Q28" s="511">
        <f>SUM(U28:AF28)</f>
        <v>0</v>
      </c>
      <c r="R28" s="504"/>
      <c r="S28" s="504">
        <f>+P28-Q28</f>
        <v>0</v>
      </c>
      <c r="T28" s="512"/>
      <c r="U28" s="2788"/>
      <c r="V28" s="2788"/>
      <c r="W28" s="513"/>
      <c r="X28" s="513"/>
      <c r="Y28" s="513"/>
      <c r="Z28" s="513"/>
      <c r="AA28" s="513"/>
      <c r="AB28" s="513"/>
      <c r="AC28" s="513"/>
      <c r="AD28" s="513"/>
      <c r="AE28" s="513"/>
      <c r="AF28" s="513"/>
      <c r="AG28" s="514">
        <v>10</v>
      </c>
      <c r="AH28" s="514"/>
      <c r="AI28" s="514">
        <f>SUM(AM28:AX28)</f>
        <v>0</v>
      </c>
      <c r="AJ28" s="514">
        <f>+AG28-AI28</f>
        <v>10</v>
      </c>
      <c r="AK28" s="515">
        <f>AI28/AG28</f>
        <v>0</v>
      </c>
      <c r="AL28" s="515">
        <f>100%-AK28</f>
        <v>1</v>
      </c>
      <c r="AM28" s="514"/>
      <c r="AN28" s="514"/>
      <c r="AO28" s="514"/>
      <c r="AP28" s="514"/>
      <c r="AQ28" s="514"/>
      <c r="AR28" s="514"/>
      <c r="AS28" s="514"/>
      <c r="AT28" s="514"/>
      <c r="AU28" s="514"/>
      <c r="AV28" s="514"/>
      <c r="AW28" s="514"/>
      <c r="AX28" s="514"/>
      <c r="AY28" s="516">
        <v>44562</v>
      </c>
      <c r="AZ28" s="516">
        <v>44926</v>
      </c>
      <c r="BA28" s="517" t="s">
        <v>476</v>
      </c>
      <c r="BB28" s="516" t="s">
        <v>138</v>
      </c>
    </row>
    <row r="29" spans="1:54" ht="26.25" hidden="1" customHeight="1" thickBot="1">
      <c r="A29" s="5260"/>
      <c r="B29" s="5299" t="s">
        <v>480</v>
      </c>
      <c r="C29" s="5307" t="s">
        <v>481</v>
      </c>
      <c r="D29" s="7271" t="s">
        <v>482</v>
      </c>
      <c r="E29" s="5308" t="s">
        <v>1174</v>
      </c>
      <c r="F29" s="5213" t="s">
        <v>483</v>
      </c>
      <c r="G29" s="7300" t="s">
        <v>484</v>
      </c>
      <c r="H29" s="5264" t="s">
        <v>485</v>
      </c>
      <c r="I29" s="2787" t="s">
        <v>300</v>
      </c>
      <c r="J29" s="2777">
        <f>25000000-5000000</f>
        <v>20000000</v>
      </c>
      <c r="K29" s="5307" t="s">
        <v>486</v>
      </c>
      <c r="L29" s="5310"/>
      <c r="M29" s="5307"/>
      <c r="N29" s="5311" t="s">
        <v>187</v>
      </c>
      <c r="O29" s="5312" t="s">
        <v>280</v>
      </c>
      <c r="P29" s="7288">
        <f>SUM(J29:J33)</f>
        <v>41600000</v>
      </c>
      <c r="Q29" s="5264">
        <f>SUM(U29:AF33)</f>
        <v>0</v>
      </c>
      <c r="R29" s="5265">
        <f>Q29/P29</f>
        <v>0</v>
      </c>
      <c r="S29" s="5264">
        <f>+P29-Q29</f>
        <v>41600000</v>
      </c>
      <c r="T29" s="5267">
        <f>+S29/P29</f>
        <v>1</v>
      </c>
      <c r="U29" s="7285"/>
      <c r="V29" s="7285"/>
      <c r="W29" s="474"/>
      <c r="X29" s="474"/>
      <c r="Y29" s="474"/>
      <c r="Z29" s="474"/>
      <c r="AA29" s="474"/>
      <c r="AB29" s="474"/>
      <c r="AC29" s="474"/>
      <c r="AD29" s="474"/>
      <c r="AE29" s="474"/>
      <c r="AF29" s="474"/>
      <c r="AG29" s="5300">
        <v>100</v>
      </c>
      <c r="AH29" s="2721"/>
      <c r="AI29" s="5313">
        <f>SUM(AM29:AX29)</f>
        <v>0</v>
      </c>
      <c r="AJ29" s="5313">
        <f>+AG29-AI29</f>
        <v>100</v>
      </c>
      <c r="AK29" s="5265">
        <f>AI29/AG29</f>
        <v>0</v>
      </c>
      <c r="AL29" s="5265">
        <f>100%-AK29</f>
        <v>1</v>
      </c>
      <c r="AM29" s="5313"/>
      <c r="AN29" s="5313"/>
      <c r="AO29" s="5313"/>
      <c r="AP29" s="5313"/>
      <c r="AQ29" s="5313"/>
      <c r="AR29" s="5313"/>
      <c r="AS29" s="5313"/>
      <c r="AT29" s="5313"/>
      <c r="AU29" s="5313"/>
      <c r="AV29" s="5313"/>
      <c r="AW29" s="5313"/>
      <c r="AX29" s="5313"/>
      <c r="AY29" s="5314">
        <v>44682</v>
      </c>
      <c r="AZ29" s="5314">
        <v>44865</v>
      </c>
      <c r="BA29" s="5315" t="s">
        <v>487</v>
      </c>
      <c r="BB29" s="5314" t="s">
        <v>68</v>
      </c>
    </row>
    <row r="30" spans="1:54" ht="58.5" hidden="1" thickBot="1">
      <c r="A30" s="5260"/>
      <c r="B30" s="5299"/>
      <c r="C30" s="5307"/>
      <c r="D30" s="7271"/>
      <c r="E30" s="5308"/>
      <c r="F30" s="5213"/>
      <c r="G30" s="7300"/>
      <c r="H30" s="5264"/>
      <c r="I30" s="2787" t="s">
        <v>439</v>
      </c>
      <c r="J30" s="2777">
        <v>1000000</v>
      </c>
      <c r="K30" s="5307"/>
      <c r="L30" s="5310"/>
      <c r="M30" s="5307"/>
      <c r="N30" s="5311"/>
      <c r="O30" s="5312"/>
      <c r="P30" s="7288"/>
      <c r="Q30" s="5264"/>
      <c r="R30" s="5265"/>
      <c r="S30" s="5264"/>
      <c r="T30" s="5267"/>
      <c r="U30" s="7285"/>
      <c r="V30" s="7285"/>
      <c r="W30" s="474"/>
      <c r="X30" s="474"/>
      <c r="Y30" s="474"/>
      <c r="Z30" s="474"/>
      <c r="AA30" s="474"/>
      <c r="AB30" s="474"/>
      <c r="AC30" s="474"/>
      <c r="AD30" s="474"/>
      <c r="AE30" s="474"/>
      <c r="AF30" s="474"/>
      <c r="AG30" s="5300"/>
      <c r="AH30" s="2721"/>
      <c r="AI30" s="5313"/>
      <c r="AJ30" s="5313"/>
      <c r="AK30" s="5265"/>
      <c r="AL30" s="5265"/>
      <c r="AM30" s="5313"/>
      <c r="AN30" s="5313"/>
      <c r="AO30" s="5313"/>
      <c r="AP30" s="5313"/>
      <c r="AQ30" s="5313"/>
      <c r="AR30" s="5313"/>
      <c r="AS30" s="5313"/>
      <c r="AT30" s="5313"/>
      <c r="AU30" s="5313"/>
      <c r="AV30" s="5313"/>
      <c r="AW30" s="5313"/>
      <c r="AX30" s="5313"/>
      <c r="AY30" s="5314"/>
      <c r="AZ30" s="5314"/>
      <c r="BA30" s="5315"/>
      <c r="BB30" s="5314"/>
    </row>
    <row r="31" spans="1:54" ht="29.5" hidden="1" thickBot="1">
      <c r="A31" s="5260"/>
      <c r="B31" s="5299"/>
      <c r="C31" s="5307"/>
      <c r="D31" s="7271"/>
      <c r="E31" s="5308"/>
      <c r="F31" s="5213"/>
      <c r="G31" s="7300"/>
      <c r="H31" s="5264"/>
      <c r="I31" s="2787" t="s">
        <v>438</v>
      </c>
      <c r="J31" s="2777">
        <f>30000000-10000000</f>
        <v>20000000</v>
      </c>
      <c r="K31" s="5307"/>
      <c r="L31" s="5310"/>
      <c r="M31" s="5307"/>
      <c r="N31" s="5311"/>
      <c r="O31" s="5312"/>
      <c r="P31" s="7288"/>
      <c r="Q31" s="5264"/>
      <c r="R31" s="5265"/>
      <c r="S31" s="5264"/>
      <c r="T31" s="5267"/>
      <c r="U31" s="7285"/>
      <c r="V31" s="7285"/>
      <c r="W31" s="474"/>
      <c r="X31" s="474"/>
      <c r="Y31" s="474"/>
      <c r="Z31" s="474"/>
      <c r="AA31" s="474"/>
      <c r="AB31" s="474"/>
      <c r="AC31" s="474"/>
      <c r="AD31" s="474"/>
      <c r="AE31" s="474"/>
      <c r="AF31" s="474"/>
      <c r="AG31" s="5300"/>
      <c r="AH31" s="2721"/>
      <c r="AI31" s="5313"/>
      <c r="AJ31" s="5313"/>
      <c r="AK31" s="5265"/>
      <c r="AL31" s="5265"/>
      <c r="AM31" s="5313"/>
      <c r="AN31" s="5313"/>
      <c r="AO31" s="5313"/>
      <c r="AP31" s="5313"/>
      <c r="AQ31" s="5313"/>
      <c r="AR31" s="5313"/>
      <c r="AS31" s="5313"/>
      <c r="AT31" s="5313"/>
      <c r="AU31" s="5313"/>
      <c r="AV31" s="5313"/>
      <c r="AW31" s="5313"/>
      <c r="AX31" s="5313"/>
      <c r="AY31" s="5314"/>
      <c r="AZ31" s="5314"/>
      <c r="BA31" s="5315"/>
      <c r="BB31" s="5314"/>
    </row>
    <row r="32" spans="1:54" ht="27.75" hidden="1" customHeight="1" thickBot="1">
      <c r="A32" s="5260"/>
      <c r="B32" s="5299"/>
      <c r="C32" s="5307"/>
      <c r="D32" s="7271"/>
      <c r="E32" s="5308"/>
      <c r="F32" s="5213"/>
      <c r="G32" s="7300"/>
      <c r="H32" s="5264"/>
      <c r="I32" s="2787" t="s">
        <v>230</v>
      </c>
      <c r="J32" s="2777">
        <v>300000</v>
      </c>
      <c r="K32" s="5307"/>
      <c r="L32" s="5310"/>
      <c r="M32" s="5307"/>
      <c r="N32" s="5311"/>
      <c r="O32" s="5312"/>
      <c r="P32" s="7288"/>
      <c r="Q32" s="5264"/>
      <c r="R32" s="5265"/>
      <c r="S32" s="5264"/>
      <c r="T32" s="5267"/>
      <c r="U32" s="7285"/>
      <c r="V32" s="7285"/>
      <c r="W32" s="474"/>
      <c r="X32" s="474"/>
      <c r="Y32" s="474"/>
      <c r="Z32" s="474"/>
      <c r="AA32" s="474"/>
      <c r="AB32" s="474"/>
      <c r="AC32" s="474"/>
      <c r="AD32" s="474"/>
      <c r="AE32" s="474"/>
      <c r="AF32" s="474"/>
      <c r="AG32" s="5300"/>
      <c r="AH32" s="2721"/>
      <c r="AI32" s="5313"/>
      <c r="AJ32" s="5313"/>
      <c r="AK32" s="5265"/>
      <c r="AL32" s="5265"/>
      <c r="AM32" s="5313"/>
      <c r="AN32" s="5313"/>
      <c r="AO32" s="5313"/>
      <c r="AP32" s="5313"/>
      <c r="AQ32" s="5313"/>
      <c r="AR32" s="5313"/>
      <c r="AS32" s="5313"/>
      <c r="AT32" s="5313"/>
      <c r="AU32" s="5313"/>
      <c r="AV32" s="5313"/>
      <c r="AW32" s="5313"/>
      <c r="AX32" s="5313"/>
      <c r="AY32" s="5314"/>
      <c r="AZ32" s="5314"/>
      <c r="BA32" s="5315"/>
      <c r="BB32" s="5314"/>
    </row>
    <row r="33" spans="1:54" ht="58.5" hidden="1" thickBot="1">
      <c r="A33" s="5260"/>
      <c r="B33" s="5299"/>
      <c r="C33" s="5307"/>
      <c r="D33" s="7271"/>
      <c r="E33" s="5308"/>
      <c r="F33" s="5213"/>
      <c r="G33" s="7300"/>
      <c r="H33" s="5264"/>
      <c r="I33" s="2787" t="s">
        <v>488</v>
      </c>
      <c r="J33" s="2777">
        <v>300000</v>
      </c>
      <c r="K33" s="5307"/>
      <c r="L33" s="5310"/>
      <c r="M33" s="5307"/>
      <c r="N33" s="5311"/>
      <c r="O33" s="5312"/>
      <c r="P33" s="7288"/>
      <c r="Q33" s="5264"/>
      <c r="R33" s="5265"/>
      <c r="S33" s="5264"/>
      <c r="T33" s="5267"/>
      <c r="U33" s="7285"/>
      <c r="V33" s="7285"/>
      <c r="W33" s="474"/>
      <c r="X33" s="474"/>
      <c r="Y33" s="474"/>
      <c r="Z33" s="474"/>
      <c r="AA33" s="474"/>
      <c r="AB33" s="474"/>
      <c r="AC33" s="474"/>
      <c r="AD33" s="474"/>
      <c r="AE33" s="474"/>
      <c r="AF33" s="474"/>
      <c r="AG33" s="5300"/>
      <c r="AH33" s="2721"/>
      <c r="AI33" s="5313"/>
      <c r="AJ33" s="5313"/>
      <c r="AK33" s="5265"/>
      <c r="AL33" s="5265"/>
      <c r="AM33" s="5313"/>
      <c r="AN33" s="5313"/>
      <c r="AO33" s="5313"/>
      <c r="AP33" s="5313"/>
      <c r="AQ33" s="5313"/>
      <c r="AR33" s="5313"/>
      <c r="AS33" s="5313"/>
      <c r="AT33" s="5313"/>
      <c r="AU33" s="5313"/>
      <c r="AV33" s="5313"/>
      <c r="AW33" s="5313"/>
      <c r="AX33" s="5313"/>
      <c r="AY33" s="5314"/>
      <c r="AZ33" s="5314"/>
      <c r="BA33" s="5315"/>
      <c r="BB33" s="5314"/>
    </row>
    <row r="34" spans="1:54" ht="22.5" hidden="1" customHeight="1" thickBot="1">
      <c r="A34" s="5260"/>
      <c r="B34" s="5316" t="s">
        <v>489</v>
      </c>
      <c r="C34" s="5316"/>
      <c r="D34" s="5316"/>
      <c r="E34" s="5316"/>
      <c r="F34" s="5316"/>
      <c r="G34" s="5316"/>
      <c r="H34" s="5316"/>
      <c r="I34" s="5316"/>
      <c r="J34" s="5316"/>
      <c r="K34" s="5316"/>
      <c r="L34" s="5316"/>
      <c r="M34" s="5316"/>
      <c r="N34" s="5316"/>
      <c r="O34" s="5316"/>
      <c r="P34" s="2789">
        <f>+P11+P15+P19+P24+P29</f>
        <v>99200000</v>
      </c>
      <c r="Q34" s="519"/>
      <c r="R34" s="520"/>
      <c r="S34" s="521"/>
      <c r="T34" s="520"/>
      <c r="U34" s="2783"/>
      <c r="V34" s="2783"/>
      <c r="W34" s="489"/>
      <c r="X34" s="489"/>
      <c r="Y34" s="489"/>
      <c r="Z34" s="489"/>
      <c r="AA34" s="489"/>
      <c r="AB34" s="489"/>
      <c r="AC34" s="489"/>
      <c r="AD34" s="489"/>
      <c r="AE34" s="489"/>
      <c r="AF34" s="489"/>
      <c r="AG34" s="522">
        <f>+AG11+AG15+AG19+AG24+AG29</f>
        <v>161</v>
      </c>
      <c r="AH34" s="2790"/>
      <c r="AI34" s="523"/>
      <c r="AJ34" s="490"/>
      <c r="AK34" s="524"/>
      <c r="AL34" s="524"/>
      <c r="AM34" s="523"/>
      <c r="AN34" s="523"/>
      <c r="AO34" s="523"/>
      <c r="AP34" s="523"/>
      <c r="AQ34" s="523"/>
      <c r="AR34" s="523"/>
      <c r="AS34" s="523"/>
      <c r="AT34" s="523"/>
      <c r="AU34" s="523"/>
      <c r="AV34" s="523"/>
      <c r="AW34" s="523"/>
      <c r="AX34" s="523"/>
      <c r="AY34" s="525"/>
      <c r="AZ34" s="525"/>
      <c r="BA34" s="526"/>
      <c r="BB34" s="525"/>
    </row>
    <row r="35" spans="1:54" s="61" customFormat="1" ht="23.25" hidden="1" customHeight="1" thickBot="1">
      <c r="A35" s="5260"/>
      <c r="B35" s="5291" t="s">
        <v>490</v>
      </c>
      <c r="C35" s="5262" t="s">
        <v>491</v>
      </c>
      <c r="D35" s="7275" t="s">
        <v>492</v>
      </c>
      <c r="E35" s="5262" t="s">
        <v>1174</v>
      </c>
      <c r="F35" s="5171" t="s">
        <v>493</v>
      </c>
      <c r="G35" s="7277" t="s">
        <v>494</v>
      </c>
      <c r="H35" s="5262" t="s">
        <v>495</v>
      </c>
      <c r="I35" s="2776" t="s">
        <v>438</v>
      </c>
      <c r="J35" s="2777">
        <f>70000000-20000000</f>
        <v>50000000</v>
      </c>
      <c r="K35" s="5319" t="s">
        <v>496</v>
      </c>
      <c r="L35" s="5320"/>
      <c r="M35" s="5319"/>
      <c r="N35" s="5319" t="s">
        <v>187</v>
      </c>
      <c r="O35" s="5319" t="s">
        <v>280</v>
      </c>
      <c r="P35" s="7299">
        <f>SUM(J35:J40)</f>
        <v>56500000</v>
      </c>
      <c r="Q35" s="5322">
        <f>SUM(U35:AF40)</f>
        <v>0</v>
      </c>
      <c r="R35" s="5321">
        <f>+Q35/P35</f>
        <v>0</v>
      </c>
      <c r="S35" s="5321">
        <f>+P35-Q35</f>
        <v>56500000</v>
      </c>
      <c r="T35" s="5323">
        <f>+S35/P35</f>
        <v>1</v>
      </c>
      <c r="U35" s="7298"/>
      <c r="V35" s="7298"/>
      <c r="W35" s="528"/>
      <c r="X35" s="528"/>
      <c r="Y35" s="528"/>
      <c r="Z35" s="528"/>
      <c r="AA35" s="528"/>
      <c r="AB35" s="528"/>
      <c r="AC35" s="528"/>
      <c r="AD35" s="528"/>
      <c r="AE35" s="528"/>
      <c r="AF35" s="528"/>
      <c r="AG35" s="5324">
        <v>150</v>
      </c>
      <c r="AH35" s="2791"/>
      <c r="AI35" s="5324">
        <f>SUM(AM35:AX40)</f>
        <v>0</v>
      </c>
      <c r="AJ35" s="5325">
        <f>+AG35-AI35</f>
        <v>150</v>
      </c>
      <c r="AK35" s="5326">
        <f>+AI35/AG35</f>
        <v>0</v>
      </c>
      <c r="AL35" s="5326">
        <f>100%-AK35</f>
        <v>1</v>
      </c>
      <c r="AM35" s="5324"/>
      <c r="AN35" s="5324"/>
      <c r="AO35" s="5324"/>
      <c r="AP35" s="5324"/>
      <c r="AQ35" s="5324"/>
      <c r="AR35" s="5324"/>
      <c r="AS35" s="5324"/>
      <c r="AT35" s="5324"/>
      <c r="AU35" s="5324"/>
      <c r="AV35" s="5324"/>
      <c r="AW35" s="5324"/>
      <c r="AX35" s="5324"/>
      <c r="AY35" s="5327">
        <v>44593</v>
      </c>
      <c r="AZ35" s="5327">
        <v>44865</v>
      </c>
      <c r="BA35" s="5328" t="s">
        <v>497</v>
      </c>
      <c r="BB35" s="5327" t="s">
        <v>68</v>
      </c>
    </row>
    <row r="36" spans="1:54" s="61" customFormat="1" ht="21" hidden="1" customHeight="1" thickBot="1">
      <c r="A36" s="5260"/>
      <c r="B36" s="5291"/>
      <c r="C36" s="5262"/>
      <c r="D36" s="7275"/>
      <c r="E36" s="5262"/>
      <c r="F36" s="5171"/>
      <c r="G36" s="7277"/>
      <c r="H36" s="5262"/>
      <c r="I36" s="2776" t="s">
        <v>230</v>
      </c>
      <c r="J36" s="2777">
        <v>500000</v>
      </c>
      <c r="K36" s="5319"/>
      <c r="L36" s="5320"/>
      <c r="M36" s="5319"/>
      <c r="N36" s="5319"/>
      <c r="O36" s="5319"/>
      <c r="P36" s="7299"/>
      <c r="Q36" s="5322"/>
      <c r="R36" s="5322"/>
      <c r="S36" s="5322"/>
      <c r="T36" s="5323"/>
      <c r="U36" s="7298"/>
      <c r="V36" s="7298"/>
      <c r="W36" s="528"/>
      <c r="X36" s="528"/>
      <c r="Y36" s="528"/>
      <c r="Z36" s="528"/>
      <c r="AA36" s="528"/>
      <c r="AB36" s="528"/>
      <c r="AC36" s="528"/>
      <c r="AD36" s="528"/>
      <c r="AE36" s="528"/>
      <c r="AF36" s="528"/>
      <c r="AG36" s="5324"/>
      <c r="AH36" s="2791"/>
      <c r="AI36" s="5324"/>
      <c r="AJ36" s="5325"/>
      <c r="AK36" s="5326"/>
      <c r="AL36" s="5326"/>
      <c r="AM36" s="5324"/>
      <c r="AN36" s="5324"/>
      <c r="AO36" s="5324"/>
      <c r="AP36" s="5324"/>
      <c r="AQ36" s="5324"/>
      <c r="AR36" s="5324"/>
      <c r="AS36" s="5324"/>
      <c r="AT36" s="5324"/>
      <c r="AU36" s="5324"/>
      <c r="AV36" s="5324"/>
      <c r="AW36" s="5324"/>
      <c r="AX36" s="5324"/>
      <c r="AY36" s="5327"/>
      <c r="AZ36" s="5327"/>
      <c r="BA36" s="5328"/>
      <c r="BB36" s="5327"/>
    </row>
    <row r="37" spans="1:54" s="61" customFormat="1" ht="18.75" hidden="1" customHeight="1" thickBot="1">
      <c r="A37" s="5260"/>
      <c r="B37" s="5291"/>
      <c r="C37" s="5262"/>
      <c r="D37" s="7275"/>
      <c r="E37" s="5262"/>
      <c r="F37" s="5171"/>
      <c r="G37" s="7277"/>
      <c r="H37" s="5262"/>
      <c r="I37" s="2776" t="s">
        <v>437</v>
      </c>
      <c r="J37" s="2777">
        <v>500000</v>
      </c>
      <c r="K37" s="5319"/>
      <c r="L37" s="5320"/>
      <c r="M37" s="5319"/>
      <c r="N37" s="5319"/>
      <c r="O37" s="5319"/>
      <c r="P37" s="7299"/>
      <c r="Q37" s="5322"/>
      <c r="R37" s="5322"/>
      <c r="S37" s="5322"/>
      <c r="T37" s="5323"/>
      <c r="U37" s="7298"/>
      <c r="V37" s="7298"/>
      <c r="W37" s="528"/>
      <c r="X37" s="528"/>
      <c r="Y37" s="528"/>
      <c r="Z37" s="528"/>
      <c r="AA37" s="528"/>
      <c r="AB37" s="528"/>
      <c r="AC37" s="528"/>
      <c r="AD37" s="528"/>
      <c r="AE37" s="528"/>
      <c r="AF37" s="528"/>
      <c r="AG37" s="5324"/>
      <c r="AH37" s="2791"/>
      <c r="AI37" s="5324"/>
      <c r="AJ37" s="5325"/>
      <c r="AK37" s="5326"/>
      <c r="AL37" s="5326"/>
      <c r="AM37" s="5324"/>
      <c r="AN37" s="5324"/>
      <c r="AO37" s="5324"/>
      <c r="AP37" s="5324"/>
      <c r="AQ37" s="5324"/>
      <c r="AR37" s="5324"/>
      <c r="AS37" s="5324"/>
      <c r="AT37" s="5324"/>
      <c r="AU37" s="5324"/>
      <c r="AV37" s="5324"/>
      <c r="AW37" s="5324"/>
      <c r="AX37" s="5324"/>
      <c r="AY37" s="5327"/>
      <c r="AZ37" s="5327"/>
      <c r="BA37" s="5328"/>
      <c r="BB37" s="5327"/>
    </row>
    <row r="38" spans="1:54" s="61" customFormat="1" ht="44" hidden="1" thickBot="1">
      <c r="A38" s="5260"/>
      <c r="B38" s="5291"/>
      <c r="C38" s="5262"/>
      <c r="D38" s="7275"/>
      <c r="E38" s="5262"/>
      <c r="F38" s="5171"/>
      <c r="G38" s="7277"/>
      <c r="H38" s="5262"/>
      <c r="I38" s="2776" t="s">
        <v>498</v>
      </c>
      <c r="J38" s="2777">
        <v>2500000</v>
      </c>
      <c r="K38" s="5319"/>
      <c r="L38" s="5320"/>
      <c r="M38" s="5319"/>
      <c r="N38" s="5319"/>
      <c r="O38" s="5319"/>
      <c r="P38" s="7299"/>
      <c r="Q38" s="5322">
        <f>SUM(U38:AF40)</f>
        <v>0</v>
      </c>
      <c r="R38" s="5321">
        <f>+Q38/P35</f>
        <v>0</v>
      </c>
      <c r="S38" s="5321">
        <f>+P35-Q38</f>
        <v>56500000</v>
      </c>
      <c r="T38" s="5323">
        <f>+S38/P35</f>
        <v>1</v>
      </c>
      <c r="U38" s="7298"/>
      <c r="V38" s="7298"/>
      <c r="W38" s="474"/>
      <c r="X38" s="474"/>
      <c r="Y38" s="474"/>
      <c r="Z38" s="474"/>
      <c r="AA38" s="474"/>
      <c r="AB38" s="474"/>
      <c r="AC38" s="474"/>
      <c r="AD38" s="474"/>
      <c r="AE38" s="474"/>
      <c r="AF38" s="474"/>
      <c r="AG38" s="5324"/>
      <c r="AH38" s="2791"/>
      <c r="AI38" s="5324">
        <f>SUM(AM38:AX40)</f>
        <v>0</v>
      </c>
      <c r="AJ38" s="5325"/>
      <c r="AK38" s="5326">
        <f>+AI38/AG35</f>
        <v>0</v>
      </c>
      <c r="AL38" s="5326">
        <f>100%-AK38</f>
        <v>1</v>
      </c>
      <c r="AM38" s="5324"/>
      <c r="AN38" s="5324"/>
      <c r="AO38" s="5324"/>
      <c r="AP38" s="5324"/>
      <c r="AQ38" s="5324"/>
      <c r="AR38" s="5324"/>
      <c r="AS38" s="5324"/>
      <c r="AT38" s="5324"/>
      <c r="AU38" s="5324"/>
      <c r="AV38" s="5324"/>
      <c r="AW38" s="5324"/>
      <c r="AX38" s="5324"/>
      <c r="AY38" s="5327"/>
      <c r="AZ38" s="5327"/>
      <c r="BA38" s="5328"/>
      <c r="BB38" s="5327"/>
    </row>
    <row r="39" spans="1:54" s="61" customFormat="1" ht="58.5" hidden="1" thickBot="1">
      <c r="A39" s="5260"/>
      <c r="B39" s="5291"/>
      <c r="C39" s="5262"/>
      <c r="D39" s="7275"/>
      <c r="E39" s="5262"/>
      <c r="F39" s="5171"/>
      <c r="G39" s="7277"/>
      <c r="H39" s="5262"/>
      <c r="I39" s="2776" t="s">
        <v>439</v>
      </c>
      <c r="J39" s="2777">
        <v>500000</v>
      </c>
      <c r="K39" s="5319"/>
      <c r="L39" s="5320"/>
      <c r="M39" s="5319"/>
      <c r="N39" s="5319"/>
      <c r="O39" s="5319"/>
      <c r="P39" s="7299"/>
      <c r="Q39" s="5322"/>
      <c r="R39" s="5322"/>
      <c r="S39" s="5322"/>
      <c r="T39" s="5323"/>
      <c r="U39" s="7298"/>
      <c r="V39" s="7298"/>
      <c r="W39" s="474"/>
      <c r="X39" s="474"/>
      <c r="Y39" s="474"/>
      <c r="Z39" s="474"/>
      <c r="AA39" s="474"/>
      <c r="AB39" s="474"/>
      <c r="AC39" s="474"/>
      <c r="AD39" s="474"/>
      <c r="AE39" s="474"/>
      <c r="AF39" s="474"/>
      <c r="AG39" s="5324"/>
      <c r="AH39" s="2791"/>
      <c r="AI39" s="5324"/>
      <c r="AJ39" s="5325"/>
      <c r="AK39" s="5326"/>
      <c r="AL39" s="5326"/>
      <c r="AM39" s="5324"/>
      <c r="AN39" s="5324"/>
      <c r="AO39" s="5324"/>
      <c r="AP39" s="5324"/>
      <c r="AQ39" s="5324"/>
      <c r="AR39" s="5324"/>
      <c r="AS39" s="5324"/>
      <c r="AT39" s="5324"/>
      <c r="AU39" s="5324"/>
      <c r="AV39" s="5324"/>
      <c r="AW39" s="5324"/>
      <c r="AX39" s="5324"/>
      <c r="AY39" s="5327"/>
      <c r="AZ39" s="5327"/>
      <c r="BA39" s="5328"/>
      <c r="BB39" s="5327"/>
    </row>
    <row r="40" spans="1:54" s="61" customFormat="1" ht="30.75" hidden="1" customHeight="1" thickBot="1">
      <c r="A40" s="5260"/>
      <c r="B40" s="5291"/>
      <c r="C40" s="5262"/>
      <c r="D40" s="7275"/>
      <c r="E40" s="5262"/>
      <c r="F40" s="5171"/>
      <c r="G40" s="7277"/>
      <c r="H40" s="5262"/>
      <c r="I40" s="2776" t="s">
        <v>471</v>
      </c>
      <c r="J40" s="2777">
        <v>2500000</v>
      </c>
      <c r="K40" s="5319"/>
      <c r="L40" s="5320"/>
      <c r="M40" s="5319"/>
      <c r="N40" s="5319"/>
      <c r="O40" s="5319"/>
      <c r="P40" s="7299"/>
      <c r="Q40" s="5322"/>
      <c r="R40" s="5322"/>
      <c r="S40" s="5322"/>
      <c r="T40" s="5323"/>
      <c r="U40" s="7298"/>
      <c r="V40" s="7298"/>
      <c r="W40" s="474"/>
      <c r="X40" s="474"/>
      <c r="Y40" s="474"/>
      <c r="Z40" s="474"/>
      <c r="AA40" s="474"/>
      <c r="AB40" s="474"/>
      <c r="AC40" s="474"/>
      <c r="AD40" s="474"/>
      <c r="AE40" s="474"/>
      <c r="AF40" s="474"/>
      <c r="AG40" s="5324"/>
      <c r="AH40" s="2722"/>
      <c r="AI40" s="5324"/>
      <c r="AJ40" s="5325"/>
      <c r="AK40" s="5326"/>
      <c r="AL40" s="5326"/>
      <c r="AM40" s="5324"/>
      <c r="AN40" s="5324"/>
      <c r="AO40" s="5324"/>
      <c r="AP40" s="5324"/>
      <c r="AQ40" s="5324"/>
      <c r="AR40" s="5324"/>
      <c r="AS40" s="5324"/>
      <c r="AT40" s="5324"/>
      <c r="AU40" s="5324"/>
      <c r="AV40" s="5324"/>
      <c r="AW40" s="5324"/>
      <c r="AX40" s="5324"/>
      <c r="AY40" s="5327"/>
      <c r="AZ40" s="5327"/>
      <c r="BA40" s="5328"/>
      <c r="BB40" s="5327"/>
    </row>
    <row r="41" spans="1:54" s="61" customFormat="1" ht="28.5" hidden="1" customHeight="1" thickBot="1">
      <c r="A41" s="5260"/>
      <c r="B41" s="5268" t="s">
        <v>499</v>
      </c>
      <c r="C41" s="5269" t="s">
        <v>500</v>
      </c>
      <c r="D41" s="7295" t="s">
        <v>501</v>
      </c>
      <c r="E41" s="7296" t="s">
        <v>1174</v>
      </c>
      <c r="F41" s="5270" t="s">
        <v>466</v>
      </c>
      <c r="G41" s="7297" t="s">
        <v>467</v>
      </c>
      <c r="H41" s="5269" t="s">
        <v>502</v>
      </c>
      <c r="I41" s="2784" t="s">
        <v>300</v>
      </c>
      <c r="J41" s="530">
        <f>120000000-20000000-2000000-12000000</f>
        <v>86000000</v>
      </c>
      <c r="K41" s="5269" t="s">
        <v>503</v>
      </c>
      <c r="L41" s="5271"/>
      <c r="M41" s="5269"/>
      <c r="N41" s="5272" t="s">
        <v>96</v>
      </c>
      <c r="O41" s="5272" t="s">
        <v>280</v>
      </c>
      <c r="P41" s="7292">
        <f>SUM(J41:J43)</f>
        <v>86400000</v>
      </c>
      <c r="Q41" s="5273">
        <f>SUM(U41:AF43)</f>
        <v>0</v>
      </c>
      <c r="R41" s="5274">
        <f>Q41/P41</f>
        <v>0</v>
      </c>
      <c r="S41" s="5275">
        <f>+P41-Q41</f>
        <v>86400000</v>
      </c>
      <c r="T41" s="5329">
        <f>+S41/P41</f>
        <v>1</v>
      </c>
      <c r="U41" s="7291"/>
      <c r="V41" s="7291"/>
      <c r="W41" s="531"/>
      <c r="X41" s="531"/>
      <c r="Y41" s="531"/>
      <c r="Z41" s="531"/>
      <c r="AA41" s="531"/>
      <c r="AB41" s="531"/>
      <c r="AC41" s="531"/>
      <c r="AD41" s="531"/>
      <c r="AE41" s="531"/>
      <c r="AF41" s="531"/>
      <c r="AG41" s="5330">
        <v>5</v>
      </c>
      <c r="AH41" s="2723"/>
      <c r="AI41" s="5331">
        <f>SUM(AM41:AX41)</f>
        <v>0</v>
      </c>
      <c r="AJ41" s="5331">
        <f>+AG41-AI41</f>
        <v>5</v>
      </c>
      <c r="AK41" s="5274">
        <f>AI41/AG41</f>
        <v>0</v>
      </c>
      <c r="AL41" s="5274">
        <f>100%-AK41</f>
        <v>1</v>
      </c>
      <c r="AM41" s="5331"/>
      <c r="AN41" s="5331"/>
      <c r="AO41" s="5331"/>
      <c r="AP41" s="5331"/>
      <c r="AQ41" s="5331"/>
      <c r="AR41" s="5331"/>
      <c r="AS41" s="5331"/>
      <c r="AT41" s="5331"/>
      <c r="AU41" s="5331"/>
      <c r="AV41" s="5331"/>
      <c r="AW41" s="5331"/>
      <c r="AX41" s="5331"/>
      <c r="AY41" s="5332">
        <v>44562</v>
      </c>
      <c r="AZ41" s="5333">
        <v>44910</v>
      </c>
      <c r="BA41" s="5333" t="s">
        <v>504</v>
      </c>
      <c r="BB41" s="5333" t="s">
        <v>68</v>
      </c>
    </row>
    <row r="42" spans="1:54" s="61" customFormat="1" ht="29.25" hidden="1" customHeight="1" thickBot="1">
      <c r="A42" s="5260"/>
      <c r="B42" s="5260"/>
      <c r="C42" s="5269"/>
      <c r="D42" s="7295"/>
      <c r="E42" s="7296"/>
      <c r="F42" s="5270"/>
      <c r="G42" s="7297"/>
      <c r="H42" s="5269"/>
      <c r="I42" s="2784" t="s">
        <v>437</v>
      </c>
      <c r="J42" s="530">
        <v>200000</v>
      </c>
      <c r="K42" s="5269"/>
      <c r="L42" s="5271"/>
      <c r="M42" s="5269"/>
      <c r="N42" s="5272"/>
      <c r="O42" s="5272"/>
      <c r="P42" s="7292"/>
      <c r="Q42" s="5273"/>
      <c r="R42" s="5274"/>
      <c r="S42" s="5275"/>
      <c r="T42" s="5329"/>
      <c r="U42" s="7291"/>
      <c r="V42" s="7291"/>
      <c r="W42" s="531"/>
      <c r="X42" s="531"/>
      <c r="Y42" s="531"/>
      <c r="Z42" s="531"/>
      <c r="AA42" s="531"/>
      <c r="AB42" s="531"/>
      <c r="AC42" s="531"/>
      <c r="AD42" s="531"/>
      <c r="AE42" s="531"/>
      <c r="AF42" s="531"/>
      <c r="AG42" s="5330"/>
      <c r="AH42" s="2792"/>
      <c r="AI42" s="5331"/>
      <c r="AJ42" s="5331"/>
      <c r="AK42" s="5274"/>
      <c r="AL42" s="5274"/>
      <c r="AM42" s="5331"/>
      <c r="AN42" s="5331"/>
      <c r="AO42" s="5331"/>
      <c r="AP42" s="5331"/>
      <c r="AQ42" s="5331"/>
      <c r="AR42" s="5331"/>
      <c r="AS42" s="5331"/>
      <c r="AT42" s="5331"/>
      <c r="AU42" s="5331"/>
      <c r="AV42" s="5331"/>
      <c r="AW42" s="5331"/>
      <c r="AX42" s="5331"/>
      <c r="AY42" s="5332"/>
      <c r="AZ42" s="5332"/>
      <c r="BA42" s="5332"/>
      <c r="BB42" s="5332"/>
    </row>
    <row r="43" spans="1:54" s="61" customFormat="1" ht="24" hidden="1" customHeight="1" thickBot="1">
      <c r="A43" s="5260"/>
      <c r="B43" s="5268"/>
      <c r="C43" s="5269"/>
      <c r="D43" s="7295"/>
      <c r="E43" s="7296"/>
      <c r="F43" s="5270"/>
      <c r="G43" s="7297"/>
      <c r="H43" s="5269"/>
      <c r="I43" s="2784" t="s">
        <v>230</v>
      </c>
      <c r="J43" s="530">
        <v>200000</v>
      </c>
      <c r="K43" s="5269"/>
      <c r="L43" s="5271"/>
      <c r="M43" s="5269"/>
      <c r="N43" s="5272"/>
      <c r="O43" s="5272"/>
      <c r="P43" s="7292"/>
      <c r="Q43" s="5273"/>
      <c r="R43" s="5274"/>
      <c r="S43" s="5275"/>
      <c r="T43" s="5329"/>
      <c r="U43" s="7291"/>
      <c r="V43" s="7291"/>
      <c r="W43" s="532"/>
      <c r="X43" s="532"/>
      <c r="Y43" s="532"/>
      <c r="Z43" s="532"/>
      <c r="AA43" s="532"/>
      <c r="AB43" s="532"/>
      <c r="AC43" s="532"/>
      <c r="AD43" s="532"/>
      <c r="AE43" s="532"/>
      <c r="AF43" s="532"/>
      <c r="AG43" s="5330"/>
      <c r="AH43" s="2792"/>
      <c r="AI43" s="5331"/>
      <c r="AJ43" s="5331"/>
      <c r="AK43" s="5274"/>
      <c r="AL43" s="5274"/>
      <c r="AM43" s="5331"/>
      <c r="AN43" s="5331"/>
      <c r="AO43" s="5331"/>
      <c r="AP43" s="5331"/>
      <c r="AQ43" s="5331"/>
      <c r="AR43" s="5331"/>
      <c r="AS43" s="5331"/>
      <c r="AT43" s="5331"/>
      <c r="AU43" s="5331"/>
      <c r="AV43" s="5331"/>
      <c r="AW43" s="5331"/>
      <c r="AX43" s="5331"/>
      <c r="AY43" s="5332"/>
      <c r="AZ43" s="5333"/>
      <c r="BA43" s="5333"/>
      <c r="BB43" s="5333"/>
    </row>
    <row r="44" spans="1:54" s="61" customFormat="1" ht="58.5" hidden="1" customHeight="1" thickBot="1">
      <c r="A44" s="5260"/>
      <c r="B44" s="496" t="s">
        <v>505</v>
      </c>
      <c r="C44" s="533" t="s">
        <v>506</v>
      </c>
      <c r="D44" s="2898" t="s">
        <v>507</v>
      </c>
      <c r="E44" s="497" t="s">
        <v>1174</v>
      </c>
      <c r="F44" s="16" t="s">
        <v>508</v>
      </c>
      <c r="G44" s="2793" t="s">
        <v>509</v>
      </c>
      <c r="H44" s="535" t="s">
        <v>510</v>
      </c>
      <c r="I44" s="536" t="s">
        <v>300</v>
      </c>
      <c r="J44" s="530">
        <f>35000000-10000000</f>
        <v>25000000</v>
      </c>
      <c r="K44" s="529" t="s">
        <v>511</v>
      </c>
      <c r="L44" s="538"/>
      <c r="M44" s="533"/>
      <c r="N44" s="539" t="s">
        <v>187</v>
      </c>
      <c r="O44" s="500" t="s">
        <v>280</v>
      </c>
      <c r="P44" s="2794">
        <f>SUM(J44:J44)</f>
        <v>25000000</v>
      </c>
      <c r="Q44" s="540">
        <f>SUM(U44:AF44)</f>
        <v>0</v>
      </c>
      <c r="R44" s="541">
        <f>Q44/P44</f>
        <v>0</v>
      </c>
      <c r="S44" s="542">
        <f>+P44-Q44</f>
        <v>25000000</v>
      </c>
      <c r="T44" s="541">
        <f>+S44/P44</f>
        <v>1</v>
      </c>
      <c r="U44" s="2795"/>
      <c r="V44" s="2795"/>
      <c r="W44" s="543"/>
      <c r="X44" s="543"/>
      <c r="Y44" s="543"/>
      <c r="Z44" s="543"/>
      <c r="AA44" s="543"/>
      <c r="AB44" s="543"/>
      <c r="AC44" s="543"/>
      <c r="AD44" s="543"/>
      <c r="AE44" s="543"/>
      <c r="AF44" s="543"/>
      <c r="AG44" s="544">
        <v>6</v>
      </c>
      <c r="AH44" s="544"/>
      <c r="AI44" s="545">
        <f>SUM(AM44:AX44)</f>
        <v>0</v>
      </c>
      <c r="AJ44" s="545">
        <f>+AG44-AI44</f>
        <v>6</v>
      </c>
      <c r="AK44" s="541">
        <f>AI44/AG44</f>
        <v>0</v>
      </c>
      <c r="AL44" s="541">
        <f>100%-AK44</f>
        <v>1</v>
      </c>
      <c r="AM44" s="545"/>
      <c r="AN44" s="545"/>
      <c r="AO44" s="545"/>
      <c r="AP44" s="545"/>
      <c r="AQ44" s="545"/>
      <c r="AR44" s="545"/>
      <c r="AS44" s="545"/>
      <c r="AT44" s="545"/>
      <c r="AU44" s="545"/>
      <c r="AV44" s="545"/>
      <c r="AW44" s="545"/>
      <c r="AX44" s="545"/>
      <c r="AY44" s="546">
        <v>44774</v>
      </c>
      <c r="AZ44" s="547">
        <v>44910</v>
      </c>
      <c r="BA44" s="547" t="s">
        <v>512</v>
      </c>
      <c r="BB44" s="547" t="s">
        <v>86</v>
      </c>
    </row>
    <row r="45" spans="1:54" s="61" customFormat="1" ht="33" hidden="1" customHeight="1" thickBot="1">
      <c r="A45" s="5260"/>
      <c r="B45" s="5299" t="s">
        <v>513</v>
      </c>
      <c r="C45" s="5317" t="s">
        <v>514</v>
      </c>
      <c r="D45" s="7293" t="s">
        <v>515</v>
      </c>
      <c r="E45" s="5317" t="s">
        <v>1174</v>
      </c>
      <c r="F45" s="5318" t="s">
        <v>516</v>
      </c>
      <c r="G45" s="7294" t="s">
        <v>517</v>
      </c>
      <c r="H45" s="5317" t="s">
        <v>518</v>
      </c>
      <c r="I45" s="2796" t="s">
        <v>437</v>
      </c>
      <c r="J45" s="2773">
        <v>5200000</v>
      </c>
      <c r="K45" s="5317" t="s">
        <v>519</v>
      </c>
      <c r="L45" s="5334"/>
      <c r="M45" s="5317"/>
      <c r="N45" s="5317" t="s">
        <v>399</v>
      </c>
      <c r="O45" s="5262" t="s">
        <v>400</v>
      </c>
      <c r="P45" s="7290">
        <f>SUM(J45:J47)</f>
        <v>16700000</v>
      </c>
      <c r="Q45" s="5335">
        <f>SUM(U45:AF47)</f>
        <v>0</v>
      </c>
      <c r="R45" s="5335">
        <f>Q45/P45</f>
        <v>0</v>
      </c>
      <c r="S45" s="5335">
        <f>+P45-Q45</f>
        <v>16700000</v>
      </c>
      <c r="T45" s="5336">
        <f>+S45/P45</f>
        <v>1</v>
      </c>
      <c r="U45" s="7289"/>
      <c r="V45" s="7289"/>
      <c r="W45" s="513"/>
      <c r="X45" s="513"/>
      <c r="Y45" s="513"/>
      <c r="Z45" s="513"/>
      <c r="AA45" s="513"/>
      <c r="AB45" s="513"/>
      <c r="AC45" s="513"/>
      <c r="AD45" s="513"/>
      <c r="AE45" s="513"/>
      <c r="AF45" s="513"/>
      <c r="AG45" s="5337">
        <v>10</v>
      </c>
      <c r="AH45" s="514"/>
      <c r="AI45" s="5337">
        <f>SUM(AM45:AX47)</f>
        <v>0</v>
      </c>
      <c r="AJ45" s="5337">
        <f>+AG45-AI45</f>
        <v>10</v>
      </c>
      <c r="AK45" s="5338">
        <f>AI45/AG45</f>
        <v>0</v>
      </c>
      <c r="AL45" s="5338">
        <f>100%-AK45</f>
        <v>1</v>
      </c>
      <c r="AM45" s="5337"/>
      <c r="AN45" s="5337"/>
      <c r="AO45" s="5337"/>
      <c r="AP45" s="5337"/>
      <c r="AQ45" s="5337"/>
      <c r="AR45" s="5337"/>
      <c r="AS45" s="5337"/>
      <c r="AT45" s="5337"/>
      <c r="AU45" s="5337"/>
      <c r="AV45" s="5337"/>
      <c r="AW45" s="5337"/>
      <c r="AX45" s="5337"/>
      <c r="AY45" s="5339">
        <v>44682</v>
      </c>
      <c r="AZ45" s="5340">
        <v>44804</v>
      </c>
      <c r="BA45" s="5341" t="s">
        <v>520</v>
      </c>
      <c r="BB45" s="5340" t="s">
        <v>68</v>
      </c>
    </row>
    <row r="46" spans="1:54" s="61" customFormat="1" ht="33" hidden="1" customHeight="1" thickBot="1">
      <c r="A46" s="5260"/>
      <c r="B46" s="5299"/>
      <c r="C46" s="5317"/>
      <c r="D46" s="7293"/>
      <c r="E46" s="5317"/>
      <c r="F46" s="5318"/>
      <c r="G46" s="7294"/>
      <c r="H46" s="5317"/>
      <c r="I46" s="2776" t="s">
        <v>230</v>
      </c>
      <c r="J46" s="2777">
        <v>6500000</v>
      </c>
      <c r="K46" s="5317"/>
      <c r="L46" s="5334"/>
      <c r="M46" s="5317"/>
      <c r="N46" s="5317"/>
      <c r="O46" s="5262"/>
      <c r="P46" s="7290"/>
      <c r="Q46" s="5335"/>
      <c r="R46" s="5335"/>
      <c r="S46" s="5335"/>
      <c r="T46" s="5336"/>
      <c r="U46" s="7289"/>
      <c r="V46" s="7289"/>
      <c r="W46" s="466"/>
      <c r="X46" s="466"/>
      <c r="Y46" s="466"/>
      <c r="Z46" s="466"/>
      <c r="AA46" s="466"/>
      <c r="AB46" s="466"/>
      <c r="AC46" s="466"/>
      <c r="AD46" s="466"/>
      <c r="AE46" s="466"/>
      <c r="AF46" s="466"/>
      <c r="AG46" s="5337"/>
      <c r="AH46" s="514"/>
      <c r="AI46" s="5337"/>
      <c r="AJ46" s="5337"/>
      <c r="AK46" s="5338"/>
      <c r="AL46" s="5338"/>
      <c r="AM46" s="5337"/>
      <c r="AN46" s="5337"/>
      <c r="AO46" s="5337"/>
      <c r="AP46" s="5337"/>
      <c r="AQ46" s="5337"/>
      <c r="AR46" s="5337"/>
      <c r="AS46" s="5337"/>
      <c r="AT46" s="5337"/>
      <c r="AU46" s="5337"/>
      <c r="AV46" s="5337"/>
      <c r="AW46" s="5337"/>
      <c r="AX46" s="5337"/>
      <c r="AY46" s="5339"/>
      <c r="AZ46" s="5340"/>
      <c r="BA46" s="5341"/>
      <c r="BB46" s="5340"/>
    </row>
    <row r="47" spans="1:54" s="61" customFormat="1" ht="27" hidden="1" customHeight="1" thickBot="1">
      <c r="A47" s="5260"/>
      <c r="B47" s="5299"/>
      <c r="C47" s="5317"/>
      <c r="D47" s="7293"/>
      <c r="E47" s="5317"/>
      <c r="F47" s="5318"/>
      <c r="G47" s="7294"/>
      <c r="H47" s="5317"/>
      <c r="I47" s="2776" t="s">
        <v>439</v>
      </c>
      <c r="J47" s="2777">
        <v>5000000</v>
      </c>
      <c r="K47" s="5317"/>
      <c r="L47" s="5334"/>
      <c r="M47" s="5317"/>
      <c r="N47" s="5317"/>
      <c r="O47" s="5262"/>
      <c r="P47" s="7290"/>
      <c r="Q47" s="5335"/>
      <c r="R47" s="5335"/>
      <c r="S47" s="5335"/>
      <c r="T47" s="5336"/>
      <c r="U47" s="7289"/>
      <c r="V47" s="7289"/>
      <c r="W47" s="466"/>
      <c r="X47" s="466"/>
      <c r="Y47" s="466"/>
      <c r="Z47" s="466"/>
      <c r="AA47" s="466"/>
      <c r="AB47" s="466"/>
      <c r="AC47" s="466"/>
      <c r="AD47" s="466"/>
      <c r="AE47" s="466"/>
      <c r="AF47" s="466"/>
      <c r="AG47" s="5337"/>
      <c r="AH47" s="2724"/>
      <c r="AI47" s="5337"/>
      <c r="AJ47" s="5337"/>
      <c r="AK47" s="5338"/>
      <c r="AL47" s="5338"/>
      <c r="AM47" s="5337"/>
      <c r="AN47" s="5337"/>
      <c r="AO47" s="5337"/>
      <c r="AP47" s="5337"/>
      <c r="AQ47" s="5337"/>
      <c r="AR47" s="5337"/>
      <c r="AS47" s="5337"/>
      <c r="AT47" s="5337"/>
      <c r="AU47" s="5337"/>
      <c r="AV47" s="5337"/>
      <c r="AW47" s="5337"/>
      <c r="AX47" s="5337"/>
      <c r="AY47" s="5339"/>
      <c r="AZ47" s="5340"/>
      <c r="BA47" s="5341"/>
      <c r="BB47" s="5340"/>
    </row>
    <row r="48" spans="1:54" ht="25.5" hidden="1" customHeight="1" thickBot="1">
      <c r="A48" s="5260"/>
      <c r="B48" s="5299"/>
      <c r="C48" s="5262" t="s">
        <v>521</v>
      </c>
      <c r="D48" s="7275" t="s">
        <v>522</v>
      </c>
      <c r="E48" s="5262" t="s">
        <v>1174</v>
      </c>
      <c r="F48" s="5171" t="s">
        <v>432</v>
      </c>
      <c r="G48" s="7287" t="s">
        <v>433</v>
      </c>
      <c r="H48" s="5262" t="s">
        <v>523</v>
      </c>
      <c r="I48" s="2776" t="s">
        <v>300</v>
      </c>
      <c r="J48" s="2777">
        <v>90000000</v>
      </c>
      <c r="K48" s="5262" t="s">
        <v>524</v>
      </c>
      <c r="L48" s="5172"/>
      <c r="M48" s="5262"/>
      <c r="N48" s="5263" t="s">
        <v>525</v>
      </c>
      <c r="O48" s="5306" t="s">
        <v>526</v>
      </c>
      <c r="P48" s="7288">
        <f>SUM(J48:J50)</f>
        <v>90600000</v>
      </c>
      <c r="Q48" s="5266">
        <f>SUM(U48:AF50)</f>
        <v>0</v>
      </c>
      <c r="R48" s="5264">
        <f>Q48/P48</f>
        <v>0</v>
      </c>
      <c r="S48" s="5264">
        <f>+P48-Q48</f>
        <v>90600000</v>
      </c>
      <c r="T48" s="5265">
        <f>+S48/P48</f>
        <v>1</v>
      </c>
      <c r="U48" s="2797"/>
      <c r="V48" s="7285"/>
      <c r="W48" s="474"/>
      <c r="X48" s="474"/>
      <c r="Y48" s="474"/>
      <c r="Z48" s="474"/>
      <c r="AA48" s="474"/>
      <c r="AB48" s="474"/>
      <c r="AC48" s="474"/>
      <c r="AD48" s="474"/>
      <c r="AE48" s="474"/>
      <c r="AF48" s="474"/>
      <c r="AG48" s="5337">
        <v>1</v>
      </c>
      <c r="AH48" s="514"/>
      <c r="AI48" s="5337">
        <f>SUM(AM48:AX50)</f>
        <v>0</v>
      </c>
      <c r="AJ48" s="5337">
        <f>+AG48-AI48</f>
        <v>1</v>
      </c>
      <c r="AK48" s="5338">
        <f>AI48/AG48</f>
        <v>0</v>
      </c>
      <c r="AL48" s="5338">
        <f>100%-AK48</f>
        <v>1</v>
      </c>
      <c r="AM48" s="5337"/>
      <c r="AN48" s="5337"/>
      <c r="AO48" s="5337"/>
      <c r="AP48" s="5337"/>
      <c r="AQ48" s="5337"/>
      <c r="AR48" s="5337"/>
      <c r="AS48" s="5337"/>
      <c r="AT48" s="5337"/>
      <c r="AU48" s="5337"/>
      <c r="AV48" s="5337"/>
      <c r="AW48" s="5337"/>
      <c r="AX48" s="5337"/>
      <c r="AY48" s="5314">
        <v>44743</v>
      </c>
      <c r="AZ48" s="5314">
        <v>44864</v>
      </c>
      <c r="BA48" s="5315" t="s">
        <v>527</v>
      </c>
      <c r="BB48" s="5314" t="s">
        <v>68</v>
      </c>
    </row>
    <row r="49" spans="1:54" ht="25.5" hidden="1" customHeight="1" thickBot="1">
      <c r="A49" s="5260"/>
      <c r="B49" s="5299"/>
      <c r="C49" s="5262"/>
      <c r="D49" s="7275"/>
      <c r="E49" s="5262"/>
      <c r="F49" s="5171"/>
      <c r="G49" s="7287"/>
      <c r="H49" s="5262"/>
      <c r="I49" s="2776" t="s">
        <v>230</v>
      </c>
      <c r="J49" s="2777">
        <v>300000</v>
      </c>
      <c r="K49" s="5262"/>
      <c r="L49" s="5172"/>
      <c r="M49" s="5262"/>
      <c r="N49" s="5263"/>
      <c r="O49" s="5306"/>
      <c r="P49" s="7288"/>
      <c r="Q49" s="5266"/>
      <c r="R49" s="5266"/>
      <c r="S49" s="5266"/>
      <c r="T49" s="5265"/>
      <c r="U49" s="2798"/>
      <c r="V49" s="7285"/>
      <c r="W49" s="474"/>
      <c r="X49" s="474"/>
      <c r="Y49" s="474"/>
      <c r="Z49" s="474"/>
      <c r="AA49" s="474"/>
      <c r="AB49" s="474"/>
      <c r="AC49" s="474"/>
      <c r="AD49" s="474"/>
      <c r="AE49" s="474"/>
      <c r="AF49" s="474"/>
      <c r="AG49" s="5337"/>
      <c r="AH49" s="514"/>
      <c r="AI49" s="5337"/>
      <c r="AJ49" s="5337"/>
      <c r="AK49" s="5338"/>
      <c r="AL49" s="5338"/>
      <c r="AM49" s="5337"/>
      <c r="AN49" s="5337"/>
      <c r="AO49" s="5337"/>
      <c r="AP49" s="5337"/>
      <c r="AQ49" s="5337"/>
      <c r="AR49" s="5337"/>
      <c r="AS49" s="5337"/>
      <c r="AT49" s="5337"/>
      <c r="AU49" s="5337"/>
      <c r="AV49" s="5337"/>
      <c r="AW49" s="5337"/>
      <c r="AX49" s="5337"/>
      <c r="AY49" s="5314"/>
      <c r="AZ49" s="5314"/>
      <c r="BA49" s="5315"/>
      <c r="BB49" s="5314"/>
    </row>
    <row r="50" spans="1:54" ht="24.75" hidden="1" customHeight="1" thickBot="1">
      <c r="A50" s="5260"/>
      <c r="B50" s="5299"/>
      <c r="C50" s="5262"/>
      <c r="D50" s="7275"/>
      <c r="E50" s="5262"/>
      <c r="F50" s="5171"/>
      <c r="G50" s="7287"/>
      <c r="H50" s="5262"/>
      <c r="I50" s="2776" t="s">
        <v>437</v>
      </c>
      <c r="J50" s="2777">
        <v>300000</v>
      </c>
      <c r="K50" s="5262"/>
      <c r="L50" s="5172"/>
      <c r="M50" s="5262"/>
      <c r="N50" s="5263"/>
      <c r="O50" s="5306"/>
      <c r="P50" s="7288"/>
      <c r="Q50" s="5266"/>
      <c r="R50" s="5266"/>
      <c r="S50" s="5266"/>
      <c r="T50" s="5265"/>
      <c r="U50" s="2788"/>
      <c r="V50" s="7285"/>
      <c r="W50" s="474"/>
      <c r="X50" s="474"/>
      <c r="Y50" s="474"/>
      <c r="Z50" s="474"/>
      <c r="AA50" s="474"/>
      <c r="AB50" s="474"/>
      <c r="AC50" s="474"/>
      <c r="AD50" s="474"/>
      <c r="AE50" s="474"/>
      <c r="AF50" s="474"/>
      <c r="AG50" s="5337"/>
      <c r="AH50" s="2724"/>
      <c r="AI50" s="5337"/>
      <c r="AJ50" s="5337"/>
      <c r="AK50" s="5338"/>
      <c r="AL50" s="5338"/>
      <c r="AM50" s="5337"/>
      <c r="AN50" s="5337"/>
      <c r="AO50" s="5337"/>
      <c r="AP50" s="5337"/>
      <c r="AQ50" s="5337"/>
      <c r="AR50" s="5337"/>
      <c r="AS50" s="5337"/>
      <c r="AT50" s="5337"/>
      <c r="AU50" s="5337"/>
      <c r="AV50" s="5337"/>
      <c r="AW50" s="5337"/>
      <c r="AX50" s="5337"/>
      <c r="AY50" s="5314"/>
      <c r="AZ50" s="5314"/>
      <c r="BA50" s="5315"/>
      <c r="BB50" s="5314"/>
    </row>
    <row r="51" spans="1:54" ht="21.75" hidden="1" customHeight="1" thickBot="1">
      <c r="A51" s="5260"/>
      <c r="B51" s="5299"/>
      <c r="C51" s="5262" t="s">
        <v>528</v>
      </c>
      <c r="D51" s="7275" t="s">
        <v>529</v>
      </c>
      <c r="E51" s="5262" t="s">
        <v>1174</v>
      </c>
      <c r="F51" s="5171" t="s">
        <v>530</v>
      </c>
      <c r="G51" s="7287" t="s">
        <v>531</v>
      </c>
      <c r="H51" s="5262" t="s">
        <v>532</v>
      </c>
      <c r="I51" s="2787" t="s">
        <v>439</v>
      </c>
      <c r="J51" s="2777">
        <v>1000000</v>
      </c>
      <c r="K51" s="5262" t="s">
        <v>533</v>
      </c>
      <c r="L51" s="5172"/>
      <c r="M51" s="5262"/>
      <c r="N51" s="5262" t="s">
        <v>187</v>
      </c>
      <c r="O51" s="5306" t="s">
        <v>280</v>
      </c>
      <c r="P51" s="7286">
        <f>SUM(J51:J54)</f>
        <v>21400000</v>
      </c>
      <c r="Q51" s="5266">
        <f>SUM(U51:AF54)</f>
        <v>0</v>
      </c>
      <c r="R51" s="5266">
        <f>+Q51/P51</f>
        <v>0</v>
      </c>
      <c r="S51" s="5266">
        <f>+P51-Q51</f>
        <v>21400000</v>
      </c>
      <c r="T51" s="5265">
        <f>+S51/P51</f>
        <v>1</v>
      </c>
      <c r="U51" s="7285"/>
      <c r="V51" s="7285"/>
      <c r="W51" s="466"/>
      <c r="X51" s="466"/>
      <c r="Y51" s="466"/>
      <c r="Z51" s="466"/>
      <c r="AA51" s="466"/>
      <c r="AB51" s="466"/>
      <c r="AC51" s="466"/>
      <c r="AD51" s="466"/>
      <c r="AE51" s="466"/>
      <c r="AF51" s="466"/>
      <c r="AG51" s="5300">
        <v>400</v>
      </c>
      <c r="AH51" s="2721"/>
      <c r="AI51" s="5300">
        <f>SUM(AM51:AX54)</f>
        <v>0</v>
      </c>
      <c r="AJ51" s="5300">
        <f>+AG51-AI51</f>
        <v>400</v>
      </c>
      <c r="AK51" s="5301">
        <f>+AI51/AG51</f>
        <v>0</v>
      </c>
      <c r="AL51" s="5301">
        <f>100%-AK51</f>
        <v>1</v>
      </c>
      <c r="AM51" s="5300"/>
      <c r="AN51" s="5300"/>
      <c r="AO51" s="5300"/>
      <c r="AP51" s="5300"/>
      <c r="AQ51" s="5300"/>
      <c r="AR51" s="5300"/>
      <c r="AS51" s="5300"/>
      <c r="AT51" s="5300"/>
      <c r="AU51" s="5300"/>
      <c r="AV51" s="5300"/>
      <c r="AW51" s="5300"/>
      <c r="AX51" s="5300"/>
      <c r="AY51" s="5314">
        <v>44713</v>
      </c>
      <c r="AZ51" s="5314">
        <v>44864</v>
      </c>
      <c r="BA51" s="5315" t="s">
        <v>534</v>
      </c>
      <c r="BB51" s="5314" t="s">
        <v>68</v>
      </c>
    </row>
    <row r="52" spans="1:54" ht="19.5" hidden="1" customHeight="1" thickBot="1">
      <c r="A52" s="5260"/>
      <c r="B52" s="5299"/>
      <c r="C52" s="5262"/>
      <c r="D52" s="7275"/>
      <c r="E52" s="5262"/>
      <c r="F52" s="5171"/>
      <c r="G52" s="7287"/>
      <c r="H52" s="5262"/>
      <c r="I52" s="2787" t="s">
        <v>438</v>
      </c>
      <c r="J52" s="2777">
        <f>30000000-10000000</f>
        <v>20000000</v>
      </c>
      <c r="K52" s="5262"/>
      <c r="L52" s="5172"/>
      <c r="M52" s="5262"/>
      <c r="N52" s="5262"/>
      <c r="O52" s="5306"/>
      <c r="P52" s="7286"/>
      <c r="Q52" s="5266"/>
      <c r="R52" s="5266"/>
      <c r="S52" s="5266"/>
      <c r="T52" s="5265"/>
      <c r="U52" s="7285"/>
      <c r="V52" s="7285"/>
      <c r="W52" s="466"/>
      <c r="X52" s="466"/>
      <c r="Y52" s="466"/>
      <c r="Z52" s="466"/>
      <c r="AA52" s="466"/>
      <c r="AB52" s="466"/>
      <c r="AC52" s="466"/>
      <c r="AD52" s="466"/>
      <c r="AE52" s="466"/>
      <c r="AF52" s="466"/>
      <c r="AG52" s="5300"/>
      <c r="AH52" s="2721"/>
      <c r="AI52" s="5300"/>
      <c r="AJ52" s="5300"/>
      <c r="AK52" s="5301"/>
      <c r="AL52" s="5301"/>
      <c r="AM52" s="5300"/>
      <c r="AN52" s="5300"/>
      <c r="AO52" s="5300"/>
      <c r="AP52" s="5300"/>
      <c r="AQ52" s="5300"/>
      <c r="AR52" s="5300"/>
      <c r="AS52" s="5300"/>
      <c r="AT52" s="5300"/>
      <c r="AU52" s="5300"/>
      <c r="AV52" s="5300"/>
      <c r="AW52" s="5300"/>
      <c r="AX52" s="5300"/>
      <c r="AY52" s="5314"/>
      <c r="AZ52" s="5314"/>
      <c r="BA52" s="5315"/>
      <c r="BB52" s="5314"/>
    </row>
    <row r="53" spans="1:54" ht="21.75" hidden="1" customHeight="1" thickBot="1">
      <c r="A53" s="5260"/>
      <c r="B53" s="5299"/>
      <c r="C53" s="5262"/>
      <c r="D53" s="7275"/>
      <c r="E53" s="5262"/>
      <c r="F53" s="5171"/>
      <c r="G53" s="7287"/>
      <c r="H53" s="5262"/>
      <c r="I53" s="2787" t="s">
        <v>230</v>
      </c>
      <c r="J53" s="2777">
        <v>200000</v>
      </c>
      <c r="K53" s="5262"/>
      <c r="L53" s="5172"/>
      <c r="M53" s="5262"/>
      <c r="N53" s="5262"/>
      <c r="O53" s="5306"/>
      <c r="P53" s="7286"/>
      <c r="Q53" s="5266"/>
      <c r="R53" s="5266"/>
      <c r="S53" s="5266"/>
      <c r="T53" s="5265"/>
      <c r="U53" s="7285"/>
      <c r="V53" s="7285"/>
      <c r="W53" s="466"/>
      <c r="X53" s="466"/>
      <c r="Y53" s="466"/>
      <c r="Z53" s="466"/>
      <c r="AA53" s="466"/>
      <c r="AB53" s="466"/>
      <c r="AC53" s="466"/>
      <c r="AD53" s="466"/>
      <c r="AE53" s="466"/>
      <c r="AF53" s="466"/>
      <c r="AG53" s="5300"/>
      <c r="AH53" s="2721"/>
      <c r="AI53" s="5300"/>
      <c r="AJ53" s="5300"/>
      <c r="AK53" s="5301"/>
      <c r="AL53" s="5301"/>
      <c r="AM53" s="5300"/>
      <c r="AN53" s="5300"/>
      <c r="AO53" s="5300"/>
      <c r="AP53" s="5300"/>
      <c r="AQ53" s="5300"/>
      <c r="AR53" s="5300"/>
      <c r="AS53" s="5300"/>
      <c r="AT53" s="5300"/>
      <c r="AU53" s="5300"/>
      <c r="AV53" s="5300"/>
      <c r="AW53" s="5300"/>
      <c r="AX53" s="5300"/>
      <c r="AY53" s="5314"/>
      <c r="AZ53" s="5314"/>
      <c r="BA53" s="5315"/>
      <c r="BB53" s="5314"/>
    </row>
    <row r="54" spans="1:54" ht="20.25" hidden="1" customHeight="1" thickBot="1">
      <c r="A54" s="5260"/>
      <c r="B54" s="5299"/>
      <c r="C54" s="5262"/>
      <c r="D54" s="7275"/>
      <c r="E54" s="5262"/>
      <c r="F54" s="5171"/>
      <c r="G54" s="7287"/>
      <c r="H54" s="5262"/>
      <c r="I54" s="2787" t="s">
        <v>488</v>
      </c>
      <c r="J54" s="2777">
        <v>200000</v>
      </c>
      <c r="K54" s="5262"/>
      <c r="L54" s="5172"/>
      <c r="M54" s="5262"/>
      <c r="N54" s="5262"/>
      <c r="O54" s="5306"/>
      <c r="P54" s="7286"/>
      <c r="Q54" s="5266"/>
      <c r="R54" s="5266"/>
      <c r="S54" s="5266"/>
      <c r="T54" s="5265"/>
      <c r="U54" s="7285"/>
      <c r="V54" s="7285"/>
      <c r="W54" s="466"/>
      <c r="X54" s="466"/>
      <c r="Y54" s="466"/>
      <c r="Z54" s="466"/>
      <c r="AA54" s="466"/>
      <c r="AB54" s="466"/>
      <c r="AC54" s="466"/>
      <c r="AD54" s="466"/>
      <c r="AE54" s="466"/>
      <c r="AF54" s="466"/>
      <c r="AG54" s="5300"/>
      <c r="AH54" s="2721"/>
      <c r="AI54" s="5300"/>
      <c r="AJ54" s="5300"/>
      <c r="AK54" s="5301"/>
      <c r="AL54" s="5301"/>
      <c r="AM54" s="5300"/>
      <c r="AN54" s="5300"/>
      <c r="AO54" s="5300"/>
      <c r="AP54" s="5300"/>
      <c r="AQ54" s="5300"/>
      <c r="AR54" s="5300"/>
      <c r="AS54" s="5300"/>
      <c r="AT54" s="5300"/>
      <c r="AU54" s="5300"/>
      <c r="AV54" s="5300"/>
      <c r="AW54" s="5300"/>
      <c r="AX54" s="5300"/>
      <c r="AY54" s="5314"/>
      <c r="AZ54" s="5314"/>
      <c r="BA54" s="5315"/>
      <c r="BB54" s="5314"/>
    </row>
    <row r="55" spans="1:54" ht="30" hidden="1" customHeight="1" thickBot="1">
      <c r="A55" s="5260"/>
      <c r="B55" s="5342" t="s">
        <v>535</v>
      </c>
      <c r="C55" s="5272" t="s">
        <v>536</v>
      </c>
      <c r="D55" s="7283" t="s">
        <v>537</v>
      </c>
      <c r="E55" s="5272" t="s">
        <v>1174</v>
      </c>
      <c r="F55" s="5171" t="s">
        <v>538</v>
      </c>
      <c r="G55" s="7281" t="s">
        <v>539</v>
      </c>
      <c r="H55" s="5272" t="s">
        <v>540</v>
      </c>
      <c r="I55" s="2784" t="s">
        <v>230</v>
      </c>
      <c r="J55" s="530">
        <f>6000000-2000000</f>
        <v>4000000</v>
      </c>
      <c r="K55" s="5282" t="s">
        <v>541</v>
      </c>
      <c r="L55" s="5283"/>
      <c r="M55" s="5282"/>
      <c r="N55" s="5282" t="s">
        <v>187</v>
      </c>
      <c r="O55" s="5272" t="s">
        <v>280</v>
      </c>
      <c r="P55" s="7278">
        <f>+J55+J56+J57</f>
        <v>8000000</v>
      </c>
      <c r="Q55" s="5344">
        <f>SUM(U55:AF57)</f>
        <v>0</v>
      </c>
      <c r="R55" s="5343">
        <f>+Q55/P55</f>
        <v>0</v>
      </c>
      <c r="S55" s="5343">
        <f>+P55-Q55</f>
        <v>8000000</v>
      </c>
      <c r="T55" s="5345">
        <f>+S55/P55</f>
        <v>1</v>
      </c>
      <c r="U55" s="2786"/>
      <c r="V55" s="2786"/>
      <c r="W55" s="552"/>
      <c r="X55" s="552"/>
      <c r="Y55" s="552"/>
      <c r="Z55" s="552"/>
      <c r="AA55" s="552"/>
      <c r="AB55" s="552"/>
      <c r="AC55" s="552"/>
      <c r="AD55" s="552"/>
      <c r="AE55" s="552"/>
      <c r="AF55" s="552"/>
      <c r="AG55" s="5346">
        <v>40</v>
      </c>
      <c r="AH55" s="2725"/>
      <c r="AI55" s="5346">
        <f>SUM(AM55:AX57)</f>
        <v>0</v>
      </c>
      <c r="AJ55" s="5346">
        <f>+AG55-AI55</f>
        <v>40</v>
      </c>
      <c r="AK55" s="5347">
        <f>+AI55/AG55</f>
        <v>0</v>
      </c>
      <c r="AL55" s="5347">
        <f>100%-AK55</f>
        <v>1</v>
      </c>
      <c r="AM55" s="5346"/>
      <c r="AN55" s="5346"/>
      <c r="AO55" s="5346"/>
      <c r="AP55" s="5346"/>
      <c r="AQ55" s="5346"/>
      <c r="AR55" s="5346"/>
      <c r="AS55" s="5346"/>
      <c r="AT55" s="5346"/>
      <c r="AU55" s="5346"/>
      <c r="AV55" s="5346"/>
      <c r="AW55" s="5346"/>
      <c r="AX55" s="5346"/>
      <c r="AY55" s="5348">
        <v>44593</v>
      </c>
      <c r="AZ55" s="5348">
        <v>44895</v>
      </c>
      <c r="BA55" s="5349" t="s">
        <v>542</v>
      </c>
      <c r="BB55" s="5348" t="s">
        <v>68</v>
      </c>
    </row>
    <row r="56" spans="1:54" ht="20.25" hidden="1" customHeight="1" thickBot="1">
      <c r="A56" s="5260"/>
      <c r="B56" s="5342"/>
      <c r="C56" s="5272"/>
      <c r="D56" s="7283"/>
      <c r="E56" s="5272"/>
      <c r="F56" s="5171"/>
      <c r="G56" s="7281"/>
      <c r="H56" s="5272"/>
      <c r="I56" s="2784" t="s">
        <v>437</v>
      </c>
      <c r="J56" s="530">
        <f>4000000-1000000</f>
        <v>3000000</v>
      </c>
      <c r="K56" s="5282"/>
      <c r="L56" s="5283"/>
      <c r="M56" s="5282"/>
      <c r="N56" s="5282"/>
      <c r="O56" s="5272"/>
      <c r="P56" s="7278"/>
      <c r="Q56" s="5344"/>
      <c r="R56" s="5344"/>
      <c r="S56" s="5344"/>
      <c r="T56" s="5345"/>
      <c r="U56" s="2786"/>
      <c r="V56" s="2786"/>
      <c r="W56" s="552"/>
      <c r="X56" s="552"/>
      <c r="Y56" s="552"/>
      <c r="Z56" s="552"/>
      <c r="AA56" s="552"/>
      <c r="AB56" s="552"/>
      <c r="AC56" s="552"/>
      <c r="AD56" s="552"/>
      <c r="AE56" s="552"/>
      <c r="AF56" s="552"/>
      <c r="AG56" s="5346"/>
      <c r="AH56" s="2725"/>
      <c r="AI56" s="5346"/>
      <c r="AJ56" s="5346"/>
      <c r="AK56" s="5347"/>
      <c r="AL56" s="5347"/>
      <c r="AM56" s="5346"/>
      <c r="AN56" s="5346"/>
      <c r="AO56" s="5346"/>
      <c r="AP56" s="5346"/>
      <c r="AQ56" s="5346"/>
      <c r="AR56" s="5346"/>
      <c r="AS56" s="5346"/>
      <c r="AT56" s="5346"/>
      <c r="AU56" s="5346"/>
      <c r="AV56" s="5346"/>
      <c r="AW56" s="5346"/>
      <c r="AX56" s="5346"/>
      <c r="AY56" s="5348"/>
      <c r="AZ56" s="5348"/>
      <c r="BA56" s="5349"/>
      <c r="BB56" s="5348"/>
    </row>
    <row r="57" spans="1:54" ht="28.5" hidden="1" customHeight="1" thickBot="1">
      <c r="A57" s="5260"/>
      <c r="B57" s="5342"/>
      <c r="C57" s="5272"/>
      <c r="D57" s="7283"/>
      <c r="E57" s="5272"/>
      <c r="F57" s="5171"/>
      <c r="G57" s="7281"/>
      <c r="H57" s="5272"/>
      <c r="I57" s="2784" t="s">
        <v>439</v>
      </c>
      <c r="J57" s="530">
        <f>2000000-1000000</f>
        <v>1000000</v>
      </c>
      <c r="K57" s="5282"/>
      <c r="L57" s="5283"/>
      <c r="M57" s="5282"/>
      <c r="N57" s="5282"/>
      <c r="O57" s="5272"/>
      <c r="P57" s="7278"/>
      <c r="Q57" s="5344"/>
      <c r="R57" s="5344"/>
      <c r="S57" s="5344"/>
      <c r="T57" s="5345"/>
      <c r="U57" s="2786"/>
      <c r="V57" s="2786"/>
      <c r="W57" s="552"/>
      <c r="X57" s="552"/>
      <c r="Y57" s="552"/>
      <c r="Z57" s="552"/>
      <c r="AA57" s="552"/>
      <c r="AB57" s="552"/>
      <c r="AC57" s="552"/>
      <c r="AD57" s="552"/>
      <c r="AE57" s="552"/>
      <c r="AF57" s="552"/>
      <c r="AG57" s="5346"/>
      <c r="AH57" s="2725"/>
      <c r="AI57" s="5346"/>
      <c r="AJ57" s="5346"/>
      <c r="AK57" s="5347"/>
      <c r="AL57" s="5347"/>
      <c r="AM57" s="5346"/>
      <c r="AN57" s="5346"/>
      <c r="AO57" s="5346"/>
      <c r="AP57" s="5346"/>
      <c r="AQ57" s="5346"/>
      <c r="AR57" s="5346"/>
      <c r="AS57" s="5346"/>
      <c r="AT57" s="5346"/>
      <c r="AU57" s="5346"/>
      <c r="AV57" s="5346"/>
      <c r="AW57" s="5346"/>
      <c r="AX57" s="5346"/>
      <c r="AY57" s="5348"/>
      <c r="AZ57" s="5348"/>
      <c r="BA57" s="5349"/>
      <c r="BB57" s="5348"/>
    </row>
    <row r="58" spans="1:54" ht="21" hidden="1" customHeight="1" thickBot="1">
      <c r="A58" s="5260"/>
      <c r="B58" s="5342"/>
      <c r="C58" s="5272" t="s">
        <v>543</v>
      </c>
      <c r="D58" s="7283" t="s">
        <v>544</v>
      </c>
      <c r="E58" s="5272" t="s">
        <v>1174</v>
      </c>
      <c r="F58" s="5171" t="s">
        <v>530</v>
      </c>
      <c r="G58" s="7284" t="s">
        <v>531</v>
      </c>
      <c r="H58" s="5272" t="s">
        <v>545</v>
      </c>
      <c r="I58" s="2784" t="s">
        <v>300</v>
      </c>
      <c r="J58" s="530">
        <f>20000000-5000000</f>
        <v>15000000</v>
      </c>
      <c r="K58" s="5282" t="s">
        <v>546</v>
      </c>
      <c r="L58" s="5283"/>
      <c r="M58" s="5282"/>
      <c r="N58" s="5282" t="s">
        <v>187</v>
      </c>
      <c r="O58" s="5282" t="s">
        <v>280</v>
      </c>
      <c r="P58" s="7282">
        <f>SUM(J58:J62)</f>
        <v>30900000</v>
      </c>
      <c r="Q58" s="5351">
        <f>SUM(U58:AF62)</f>
        <v>0</v>
      </c>
      <c r="R58" s="5351">
        <f>+Q58/P58</f>
        <v>0</v>
      </c>
      <c r="S58" s="5351">
        <f>+P58-Q58</f>
        <v>30900000</v>
      </c>
      <c r="T58" s="5285">
        <f>+S58/P58</f>
        <v>1</v>
      </c>
      <c r="U58" s="2786"/>
      <c r="V58" s="2786"/>
      <c r="W58" s="552"/>
      <c r="X58" s="552"/>
      <c r="Y58" s="552"/>
      <c r="Z58" s="552"/>
      <c r="AA58" s="552"/>
      <c r="AB58" s="552"/>
      <c r="AC58" s="552"/>
      <c r="AD58" s="552"/>
      <c r="AE58" s="552"/>
      <c r="AF58" s="552"/>
      <c r="AG58" s="5352">
        <v>20</v>
      </c>
      <c r="AH58" s="2726"/>
      <c r="AI58" s="5352">
        <f>SUM(AM58:AX62)</f>
        <v>0</v>
      </c>
      <c r="AJ58" s="5352">
        <f>+AG58-AI58</f>
        <v>20</v>
      </c>
      <c r="AK58" s="5353">
        <f>+AI58/AG58</f>
        <v>0</v>
      </c>
      <c r="AL58" s="5353">
        <f>100%-AK58</f>
        <v>1</v>
      </c>
      <c r="AM58" s="5352"/>
      <c r="AN58" s="5352"/>
      <c r="AO58" s="5352"/>
      <c r="AP58" s="5352"/>
      <c r="AQ58" s="5352"/>
      <c r="AR58" s="5352"/>
      <c r="AS58" s="5352"/>
      <c r="AT58" s="5352"/>
      <c r="AU58" s="5352"/>
      <c r="AV58" s="5352"/>
      <c r="AW58" s="5352"/>
      <c r="AX58" s="5352"/>
      <c r="AY58" s="5290">
        <v>44621</v>
      </c>
      <c r="AZ58" s="5290">
        <v>44864</v>
      </c>
      <c r="BA58" s="5290" t="s">
        <v>547</v>
      </c>
      <c r="BB58" s="5290" t="s">
        <v>68</v>
      </c>
    </row>
    <row r="59" spans="1:54" ht="19.5" hidden="1" customHeight="1" thickBot="1">
      <c r="A59" s="5260"/>
      <c r="B59" s="5342"/>
      <c r="C59" s="5272"/>
      <c r="D59" s="7283"/>
      <c r="E59" s="5272"/>
      <c r="F59" s="5171"/>
      <c r="G59" s="7284"/>
      <c r="H59" s="5272"/>
      <c r="I59" s="2784" t="s">
        <v>438</v>
      </c>
      <c r="J59" s="530">
        <f>20000000-5000000</f>
        <v>15000000</v>
      </c>
      <c r="K59" s="5282"/>
      <c r="L59" s="5283"/>
      <c r="M59" s="5282"/>
      <c r="N59" s="5282"/>
      <c r="O59" s="5282"/>
      <c r="P59" s="7282"/>
      <c r="Q59" s="5351"/>
      <c r="R59" s="5351"/>
      <c r="S59" s="5351"/>
      <c r="T59" s="5285"/>
      <c r="U59" s="2786"/>
      <c r="V59" s="2786"/>
      <c r="W59" s="552"/>
      <c r="X59" s="552"/>
      <c r="Y59" s="552"/>
      <c r="Z59" s="552"/>
      <c r="AA59" s="552"/>
      <c r="AB59" s="552"/>
      <c r="AC59" s="552"/>
      <c r="AD59" s="552"/>
      <c r="AE59" s="552"/>
      <c r="AF59" s="552"/>
      <c r="AG59" s="5352"/>
      <c r="AH59" s="2726"/>
      <c r="AI59" s="5352"/>
      <c r="AJ59" s="5352"/>
      <c r="AK59" s="5353"/>
      <c r="AL59" s="5353"/>
      <c r="AM59" s="5352"/>
      <c r="AN59" s="5352"/>
      <c r="AO59" s="5352"/>
      <c r="AP59" s="5352"/>
      <c r="AQ59" s="5352"/>
      <c r="AR59" s="5352"/>
      <c r="AS59" s="5352"/>
      <c r="AT59" s="5352"/>
      <c r="AU59" s="5352"/>
      <c r="AV59" s="5352"/>
      <c r="AW59" s="5352"/>
      <c r="AX59" s="5352"/>
      <c r="AY59" s="5290"/>
      <c r="AZ59" s="5290"/>
      <c r="BA59" s="5290"/>
      <c r="BB59" s="5290"/>
    </row>
    <row r="60" spans="1:54" ht="23.25" hidden="1" customHeight="1" thickBot="1">
      <c r="A60" s="5260"/>
      <c r="B60" s="5342"/>
      <c r="C60" s="5272"/>
      <c r="D60" s="7283"/>
      <c r="E60" s="5272"/>
      <c r="F60" s="5171"/>
      <c r="G60" s="7284"/>
      <c r="H60" s="5272"/>
      <c r="I60" s="2784" t="s">
        <v>439</v>
      </c>
      <c r="J60" s="530">
        <v>500000</v>
      </c>
      <c r="K60" s="5282"/>
      <c r="L60" s="5283"/>
      <c r="M60" s="5282"/>
      <c r="N60" s="5282"/>
      <c r="O60" s="5282"/>
      <c r="P60" s="7282"/>
      <c r="Q60" s="5351"/>
      <c r="R60" s="5351"/>
      <c r="S60" s="5351"/>
      <c r="T60" s="5285"/>
      <c r="U60" s="2786"/>
      <c r="V60" s="2786"/>
      <c r="W60" s="552"/>
      <c r="X60" s="552"/>
      <c r="Y60" s="552"/>
      <c r="Z60" s="552"/>
      <c r="AA60" s="552"/>
      <c r="AB60" s="552"/>
      <c r="AC60" s="552"/>
      <c r="AD60" s="552"/>
      <c r="AE60" s="552"/>
      <c r="AF60" s="552"/>
      <c r="AG60" s="5352"/>
      <c r="AH60" s="2726"/>
      <c r="AI60" s="5352"/>
      <c r="AJ60" s="5352"/>
      <c r="AK60" s="5353"/>
      <c r="AL60" s="5353"/>
      <c r="AM60" s="5352"/>
      <c r="AN60" s="5352"/>
      <c r="AO60" s="5352"/>
      <c r="AP60" s="5352"/>
      <c r="AQ60" s="5352"/>
      <c r="AR60" s="5352"/>
      <c r="AS60" s="5352"/>
      <c r="AT60" s="5352"/>
      <c r="AU60" s="5352"/>
      <c r="AV60" s="5352"/>
      <c r="AW60" s="5352"/>
      <c r="AX60" s="5352"/>
      <c r="AY60" s="5290"/>
      <c r="AZ60" s="5290"/>
      <c r="BA60" s="5290"/>
      <c r="BB60" s="5290"/>
    </row>
    <row r="61" spans="1:54" ht="58.5" hidden="1" thickBot="1">
      <c r="A61" s="5260"/>
      <c r="B61" s="5342"/>
      <c r="C61" s="5272"/>
      <c r="D61" s="7283"/>
      <c r="E61" s="5272"/>
      <c r="F61" s="5171"/>
      <c r="G61" s="7284"/>
      <c r="H61" s="5272"/>
      <c r="I61" s="2784" t="s">
        <v>230</v>
      </c>
      <c r="J61" s="530">
        <v>200000</v>
      </c>
      <c r="K61" s="5282"/>
      <c r="L61" s="5283"/>
      <c r="M61" s="5282"/>
      <c r="N61" s="5282"/>
      <c r="O61" s="5282"/>
      <c r="P61" s="7282"/>
      <c r="Q61" s="5351"/>
      <c r="R61" s="5351"/>
      <c r="S61" s="5351"/>
      <c r="T61" s="5285"/>
      <c r="U61" s="2786"/>
      <c r="V61" s="2786"/>
      <c r="W61" s="552"/>
      <c r="X61" s="552"/>
      <c r="Y61" s="552"/>
      <c r="Z61" s="552"/>
      <c r="AA61" s="552"/>
      <c r="AB61" s="552"/>
      <c r="AC61" s="552"/>
      <c r="AD61" s="552"/>
      <c r="AE61" s="552"/>
      <c r="AF61" s="552"/>
      <c r="AG61" s="5352"/>
      <c r="AH61" s="2726"/>
      <c r="AI61" s="5352"/>
      <c r="AJ61" s="5352"/>
      <c r="AK61" s="5353"/>
      <c r="AL61" s="5353"/>
      <c r="AM61" s="5352"/>
      <c r="AN61" s="5352"/>
      <c r="AO61" s="5352"/>
      <c r="AP61" s="5352"/>
      <c r="AQ61" s="5352"/>
      <c r="AR61" s="5352"/>
      <c r="AS61" s="5352"/>
      <c r="AT61" s="5352"/>
      <c r="AU61" s="5352"/>
      <c r="AV61" s="5352"/>
      <c r="AW61" s="5352"/>
      <c r="AX61" s="5352"/>
      <c r="AY61" s="5290"/>
      <c r="AZ61" s="5290"/>
      <c r="BA61" s="5290"/>
      <c r="BB61" s="5290"/>
    </row>
    <row r="62" spans="1:54" ht="18" hidden="1" customHeight="1" thickBot="1">
      <c r="A62" s="5260"/>
      <c r="B62" s="5342"/>
      <c r="C62" s="5272"/>
      <c r="D62" s="7283"/>
      <c r="E62" s="5272"/>
      <c r="F62" s="5171"/>
      <c r="G62" s="7284"/>
      <c r="H62" s="5272"/>
      <c r="I62" s="2784" t="s">
        <v>437</v>
      </c>
      <c r="J62" s="530">
        <v>200000</v>
      </c>
      <c r="K62" s="5282"/>
      <c r="L62" s="5283"/>
      <c r="M62" s="5282"/>
      <c r="N62" s="5282"/>
      <c r="O62" s="5282"/>
      <c r="P62" s="7282"/>
      <c r="Q62" s="5351"/>
      <c r="R62" s="5351"/>
      <c r="S62" s="5351"/>
      <c r="T62" s="5285"/>
      <c r="U62" s="2786"/>
      <c r="V62" s="2786"/>
      <c r="W62" s="552"/>
      <c r="X62" s="552"/>
      <c r="Y62" s="552"/>
      <c r="Z62" s="552"/>
      <c r="AA62" s="552"/>
      <c r="AB62" s="552"/>
      <c r="AC62" s="552"/>
      <c r="AD62" s="552"/>
      <c r="AE62" s="552"/>
      <c r="AF62" s="552"/>
      <c r="AG62" s="5352"/>
      <c r="AH62" s="2726"/>
      <c r="AI62" s="5352"/>
      <c r="AJ62" s="5352"/>
      <c r="AK62" s="5353"/>
      <c r="AL62" s="5353"/>
      <c r="AM62" s="5352"/>
      <c r="AN62" s="5352"/>
      <c r="AO62" s="5352"/>
      <c r="AP62" s="5352"/>
      <c r="AQ62" s="5352"/>
      <c r="AR62" s="5352"/>
      <c r="AS62" s="5352"/>
      <c r="AT62" s="5352"/>
      <c r="AU62" s="5352"/>
      <c r="AV62" s="5352"/>
      <c r="AW62" s="5352"/>
      <c r="AX62" s="5352"/>
      <c r="AY62" s="5290"/>
      <c r="AZ62" s="5290"/>
      <c r="BA62" s="5290"/>
      <c r="BB62" s="5290"/>
    </row>
    <row r="63" spans="1:54" ht="43.5" hidden="1" customHeight="1" thickBot="1">
      <c r="A63" s="5260"/>
      <c r="B63" s="5342"/>
      <c r="C63" s="7279" t="s">
        <v>548</v>
      </c>
      <c r="D63" s="7280" t="s">
        <v>549</v>
      </c>
      <c r="E63" s="5272" t="s">
        <v>1174</v>
      </c>
      <c r="F63" s="5171" t="s">
        <v>550</v>
      </c>
      <c r="G63" s="7281" t="s">
        <v>551</v>
      </c>
      <c r="H63" s="7276" t="s">
        <v>552</v>
      </c>
      <c r="I63" s="2784" t="s">
        <v>300</v>
      </c>
      <c r="J63" s="530">
        <f>30000000-20000000</f>
        <v>10000000</v>
      </c>
      <c r="K63" s="5354" t="s">
        <v>553</v>
      </c>
      <c r="L63" s="5149"/>
      <c r="M63" s="5354"/>
      <c r="N63" s="5282" t="s">
        <v>187</v>
      </c>
      <c r="O63" s="5282" t="s">
        <v>280</v>
      </c>
      <c r="P63" s="7278">
        <f>SUM(J63:J66)</f>
        <v>11600000</v>
      </c>
      <c r="Q63" s="5344">
        <f>SUM(U63:AF66)</f>
        <v>0</v>
      </c>
      <c r="R63" s="5343">
        <f>+Q63/P63</f>
        <v>0</v>
      </c>
      <c r="S63" s="5343">
        <f>+P63-Q63</f>
        <v>11600000</v>
      </c>
      <c r="T63" s="5345">
        <f>+S63/P63</f>
        <v>1</v>
      </c>
      <c r="U63" s="2786"/>
      <c r="V63" s="2786"/>
      <c r="W63" s="552"/>
      <c r="X63" s="552"/>
      <c r="Y63" s="552"/>
      <c r="Z63" s="552"/>
      <c r="AA63" s="552"/>
      <c r="AB63" s="552"/>
      <c r="AC63" s="552"/>
      <c r="AD63" s="552"/>
      <c r="AE63" s="552"/>
      <c r="AF63" s="552"/>
      <c r="AG63" s="5346">
        <v>10</v>
      </c>
      <c r="AH63" s="2800"/>
      <c r="AI63" s="5346">
        <f>SUM(AM63:AX66)</f>
        <v>0</v>
      </c>
      <c r="AJ63" s="5346">
        <f>+AG63-AI63</f>
        <v>10</v>
      </c>
      <c r="AK63" s="5347">
        <f>+AI63/AG63</f>
        <v>0</v>
      </c>
      <c r="AL63" s="5347">
        <f>100%-AK63</f>
        <v>1</v>
      </c>
      <c r="AM63" s="5346"/>
      <c r="AN63" s="5346"/>
      <c r="AO63" s="5346"/>
      <c r="AP63" s="5346"/>
      <c r="AQ63" s="5346"/>
      <c r="AR63" s="5346"/>
      <c r="AS63" s="5346"/>
      <c r="AT63" s="5346"/>
      <c r="AU63" s="5346"/>
      <c r="AV63" s="5346"/>
      <c r="AW63" s="5346"/>
      <c r="AX63" s="5346"/>
      <c r="AY63" s="5348">
        <v>44743</v>
      </c>
      <c r="AZ63" s="5348">
        <v>44864</v>
      </c>
      <c r="BA63" s="5349" t="s">
        <v>527</v>
      </c>
      <c r="BB63" s="5348" t="s">
        <v>68</v>
      </c>
    </row>
    <row r="64" spans="1:54" ht="21" hidden="1" customHeight="1" thickBot="1">
      <c r="A64" s="5260"/>
      <c r="B64" s="5342"/>
      <c r="C64" s="7279"/>
      <c r="D64" s="7280"/>
      <c r="E64" s="7279"/>
      <c r="F64" s="5171"/>
      <c r="G64" s="7281"/>
      <c r="H64" s="7276"/>
      <c r="I64" s="2784" t="s">
        <v>439</v>
      </c>
      <c r="J64" s="530">
        <v>1000000</v>
      </c>
      <c r="K64" s="5354"/>
      <c r="L64" s="5149"/>
      <c r="M64" s="5354"/>
      <c r="N64" s="5282"/>
      <c r="O64" s="5282"/>
      <c r="P64" s="7278"/>
      <c r="Q64" s="5344"/>
      <c r="R64" s="5344"/>
      <c r="S64" s="5344"/>
      <c r="T64" s="5345"/>
      <c r="U64" s="2786"/>
      <c r="V64" s="2786"/>
      <c r="W64" s="552"/>
      <c r="X64" s="552"/>
      <c r="Y64" s="552"/>
      <c r="Z64" s="552"/>
      <c r="AA64" s="552"/>
      <c r="AB64" s="552"/>
      <c r="AC64" s="552"/>
      <c r="AD64" s="552"/>
      <c r="AE64" s="552"/>
      <c r="AF64" s="552"/>
      <c r="AG64" s="5346"/>
      <c r="AH64" s="2801"/>
      <c r="AI64" s="5346"/>
      <c r="AJ64" s="5346"/>
      <c r="AK64" s="5347"/>
      <c r="AL64" s="5347"/>
      <c r="AM64" s="5346"/>
      <c r="AN64" s="5346"/>
      <c r="AO64" s="5346"/>
      <c r="AP64" s="5346"/>
      <c r="AQ64" s="5346"/>
      <c r="AR64" s="5346"/>
      <c r="AS64" s="5346"/>
      <c r="AT64" s="5346"/>
      <c r="AU64" s="5346"/>
      <c r="AV64" s="5346"/>
      <c r="AW64" s="5346"/>
      <c r="AX64" s="5346"/>
      <c r="AY64" s="5348"/>
      <c r="AZ64" s="5348"/>
      <c r="BA64" s="5349"/>
      <c r="BB64" s="5348"/>
    </row>
    <row r="65" spans="1:54" ht="58.5" hidden="1" thickBot="1">
      <c r="A65" s="5260"/>
      <c r="B65" s="5342"/>
      <c r="C65" s="7279"/>
      <c r="D65" s="7280"/>
      <c r="E65" s="7279"/>
      <c r="F65" s="5171"/>
      <c r="G65" s="7281"/>
      <c r="H65" s="7276"/>
      <c r="I65" s="2784" t="s">
        <v>437</v>
      </c>
      <c r="J65" s="530">
        <v>300000</v>
      </c>
      <c r="K65" s="5354"/>
      <c r="L65" s="5149"/>
      <c r="M65" s="5354"/>
      <c r="N65" s="5282"/>
      <c r="O65" s="5282"/>
      <c r="P65" s="7278"/>
      <c r="Q65" s="5344"/>
      <c r="R65" s="5344"/>
      <c r="S65" s="5344"/>
      <c r="T65" s="5345"/>
      <c r="U65" s="2786"/>
      <c r="V65" s="2786"/>
      <c r="W65" s="552"/>
      <c r="X65" s="552"/>
      <c r="Y65" s="552"/>
      <c r="Z65" s="552"/>
      <c r="AA65" s="552"/>
      <c r="AB65" s="552"/>
      <c r="AC65" s="552"/>
      <c r="AD65" s="552"/>
      <c r="AE65" s="552"/>
      <c r="AF65" s="552"/>
      <c r="AG65" s="5346"/>
      <c r="AH65" s="2801"/>
      <c r="AI65" s="5346"/>
      <c r="AJ65" s="5346"/>
      <c r="AK65" s="5347"/>
      <c r="AL65" s="5347"/>
      <c r="AM65" s="5346"/>
      <c r="AN65" s="5346"/>
      <c r="AO65" s="5346"/>
      <c r="AP65" s="5346"/>
      <c r="AQ65" s="5346"/>
      <c r="AR65" s="5346"/>
      <c r="AS65" s="5346"/>
      <c r="AT65" s="5346"/>
      <c r="AU65" s="5346"/>
      <c r="AV65" s="5346"/>
      <c r="AW65" s="5346"/>
      <c r="AX65" s="5346"/>
      <c r="AY65" s="5348"/>
      <c r="AZ65" s="5348"/>
      <c r="BA65" s="5349"/>
      <c r="BB65" s="5348"/>
    </row>
    <row r="66" spans="1:54" ht="21" hidden="1" customHeight="1" thickBot="1">
      <c r="A66" s="5260"/>
      <c r="B66" s="5342"/>
      <c r="C66" s="7279"/>
      <c r="D66" s="7280"/>
      <c r="E66" s="7279"/>
      <c r="F66" s="5171"/>
      <c r="G66" s="7281"/>
      <c r="H66" s="7276"/>
      <c r="I66" s="2784" t="s">
        <v>230</v>
      </c>
      <c r="J66" s="530">
        <v>300000</v>
      </c>
      <c r="K66" s="5354"/>
      <c r="L66" s="5149"/>
      <c r="M66" s="5354"/>
      <c r="N66" s="5282"/>
      <c r="O66" s="5282"/>
      <c r="P66" s="7278"/>
      <c r="Q66" s="5344"/>
      <c r="R66" s="5344"/>
      <c r="S66" s="5344"/>
      <c r="T66" s="5345"/>
      <c r="U66" s="2786"/>
      <c r="V66" s="2786"/>
      <c r="W66" s="552"/>
      <c r="X66" s="552"/>
      <c r="Y66" s="552"/>
      <c r="Z66" s="552"/>
      <c r="AA66" s="552"/>
      <c r="AB66" s="552"/>
      <c r="AC66" s="552"/>
      <c r="AD66" s="552"/>
      <c r="AE66" s="552"/>
      <c r="AF66" s="552"/>
      <c r="AG66" s="5346"/>
      <c r="AH66" s="2802"/>
      <c r="AI66" s="5346"/>
      <c r="AJ66" s="5346"/>
      <c r="AK66" s="5347"/>
      <c r="AL66" s="5347"/>
      <c r="AM66" s="5346"/>
      <c r="AN66" s="5346"/>
      <c r="AO66" s="5346"/>
      <c r="AP66" s="5346"/>
      <c r="AQ66" s="5346"/>
      <c r="AR66" s="5346"/>
      <c r="AS66" s="5346"/>
      <c r="AT66" s="5346"/>
      <c r="AU66" s="5346"/>
      <c r="AV66" s="5346"/>
      <c r="AW66" s="5346"/>
      <c r="AX66" s="5346"/>
      <c r="AY66" s="5348"/>
      <c r="AZ66" s="5348"/>
      <c r="BA66" s="5349"/>
      <c r="BB66" s="5348"/>
    </row>
    <row r="67" spans="1:54" ht="26.25" hidden="1" customHeight="1" thickBot="1">
      <c r="A67" s="5260"/>
      <c r="B67" s="5342"/>
      <c r="C67" s="2803"/>
      <c r="D67" s="2899"/>
      <c r="E67" s="681"/>
      <c r="F67" s="557"/>
      <c r="G67" s="2804"/>
      <c r="H67" s="5282" t="s">
        <v>554</v>
      </c>
      <c r="I67" s="5282"/>
      <c r="J67" s="5282"/>
      <c r="K67" s="5282"/>
      <c r="L67" s="5282"/>
      <c r="M67" s="5282"/>
      <c r="N67" s="5282"/>
      <c r="O67" s="5282"/>
      <c r="P67" s="2799">
        <f>+P35+P41+P44+P45+P48+P51+P55+P58+P63</f>
        <v>347100000</v>
      </c>
      <c r="Q67" s="550">
        <f>+Q55+Q58+Q63</f>
        <v>0</v>
      </c>
      <c r="R67" s="550">
        <f>+R55+R58+R63</f>
        <v>0</v>
      </c>
      <c r="S67" s="550">
        <f>+S55+S58+S63</f>
        <v>50500000</v>
      </c>
      <c r="T67" s="551">
        <f>+S67/P67</f>
        <v>0.14549121290694325</v>
      </c>
      <c r="U67" s="2805"/>
      <c r="V67" s="2805"/>
      <c r="W67" s="558"/>
      <c r="X67" s="558"/>
      <c r="Y67" s="558"/>
      <c r="Z67" s="558"/>
      <c r="AA67" s="558"/>
      <c r="AB67" s="558"/>
      <c r="AC67" s="558"/>
      <c r="AD67" s="558"/>
      <c r="AE67" s="558"/>
      <c r="AF67" s="558"/>
      <c r="AG67" s="559">
        <f>+AG35+AG41+AG44+AG45+AG48+AG51+AG55+AG58+AG63</f>
        <v>642</v>
      </c>
      <c r="AH67" s="559"/>
      <c r="AI67" s="559">
        <f>+AI55+AI58+AI63</f>
        <v>0</v>
      </c>
      <c r="AJ67" s="559">
        <f>+AJ55+AJ58+AJ63</f>
        <v>70</v>
      </c>
      <c r="AK67" s="551">
        <f>+AK55+AK58+AK63</f>
        <v>0</v>
      </c>
      <c r="AL67" s="551">
        <f>100%-AK67</f>
        <v>1</v>
      </c>
      <c r="AM67" s="559">
        <f t="shared" ref="AM67:AX67" si="2">+AM55+AM58+AM63</f>
        <v>0</v>
      </c>
      <c r="AN67" s="559">
        <f t="shared" si="2"/>
        <v>0</v>
      </c>
      <c r="AO67" s="559">
        <f t="shared" si="2"/>
        <v>0</v>
      </c>
      <c r="AP67" s="559">
        <f t="shared" si="2"/>
        <v>0</v>
      </c>
      <c r="AQ67" s="559">
        <f t="shared" si="2"/>
        <v>0</v>
      </c>
      <c r="AR67" s="559">
        <f t="shared" si="2"/>
        <v>0</v>
      </c>
      <c r="AS67" s="559">
        <f t="shared" si="2"/>
        <v>0</v>
      </c>
      <c r="AT67" s="559">
        <f t="shared" si="2"/>
        <v>0</v>
      </c>
      <c r="AU67" s="559">
        <f t="shared" si="2"/>
        <v>0</v>
      </c>
      <c r="AV67" s="559">
        <f t="shared" si="2"/>
        <v>0</v>
      </c>
      <c r="AW67" s="559">
        <f t="shared" si="2"/>
        <v>0</v>
      </c>
      <c r="AX67" s="559">
        <f t="shared" si="2"/>
        <v>0</v>
      </c>
      <c r="AY67" s="553"/>
      <c r="AZ67" s="553"/>
      <c r="BA67" s="554"/>
      <c r="BB67" s="553"/>
    </row>
    <row r="68" spans="1:54" ht="26.25" hidden="1" customHeight="1" thickBot="1">
      <c r="A68" s="5260"/>
      <c r="B68" s="5355" t="s">
        <v>555</v>
      </c>
      <c r="C68" s="5262" t="s">
        <v>556</v>
      </c>
      <c r="D68" s="7275" t="s">
        <v>557</v>
      </c>
      <c r="E68" s="5306" t="s">
        <v>1174</v>
      </c>
      <c r="F68" s="5171" t="s">
        <v>558</v>
      </c>
      <c r="G68" s="7277" t="s">
        <v>559</v>
      </c>
      <c r="H68" s="5262" t="s">
        <v>560</v>
      </c>
      <c r="I68" s="2776" t="s">
        <v>561</v>
      </c>
      <c r="J68" s="2777">
        <v>200000</v>
      </c>
      <c r="K68" s="5262" t="s">
        <v>562</v>
      </c>
      <c r="L68" s="5172"/>
      <c r="M68" s="5262"/>
      <c r="N68" s="5263" t="s">
        <v>187</v>
      </c>
      <c r="O68" s="5262" t="s">
        <v>280</v>
      </c>
      <c r="P68" s="7272">
        <f>SUM(J68:J72)</f>
        <v>21000000</v>
      </c>
      <c r="Q68" s="5307">
        <f>SUM(U68:AF72)</f>
        <v>0</v>
      </c>
      <c r="R68" s="5356">
        <f>Q68/P68</f>
        <v>0</v>
      </c>
      <c r="S68" s="5357">
        <f>+P68-Q68</f>
        <v>21000000</v>
      </c>
      <c r="T68" s="5356">
        <f>+S68/P68</f>
        <v>1</v>
      </c>
      <c r="U68" s="2806"/>
      <c r="V68" s="2806"/>
      <c r="W68" s="528"/>
      <c r="X68" s="528"/>
      <c r="Y68" s="528"/>
      <c r="Z68" s="528"/>
      <c r="AA68" s="528"/>
      <c r="AB68" s="528"/>
      <c r="AC68" s="528"/>
      <c r="AD68" s="528"/>
      <c r="AE68" s="528"/>
      <c r="AF68" s="528"/>
      <c r="AG68" s="5358">
        <v>2</v>
      </c>
      <c r="AH68" s="2807"/>
      <c r="AI68" s="5358">
        <f>SUM(AM68:AX72)</f>
        <v>0</v>
      </c>
      <c r="AJ68" s="5358">
        <f>+AG68-AI68</f>
        <v>2</v>
      </c>
      <c r="AK68" s="5356">
        <f>AI68/AG68</f>
        <v>0</v>
      </c>
      <c r="AL68" s="5356">
        <f>100%-AK68</f>
        <v>1</v>
      </c>
      <c r="AM68" s="5358"/>
      <c r="AN68" s="5358"/>
      <c r="AO68" s="5358"/>
      <c r="AP68" s="5358"/>
      <c r="AQ68" s="5358"/>
      <c r="AR68" s="5358"/>
      <c r="AS68" s="5358"/>
      <c r="AT68" s="5358"/>
      <c r="AU68" s="5358"/>
      <c r="AV68" s="5358"/>
      <c r="AW68" s="5358"/>
      <c r="AX68" s="5358"/>
      <c r="AY68" s="5279">
        <v>44652</v>
      </c>
      <c r="AZ68" s="5279">
        <v>44895</v>
      </c>
      <c r="BA68" s="5279" t="s">
        <v>563</v>
      </c>
      <c r="BB68" s="5279" t="s">
        <v>68</v>
      </c>
    </row>
    <row r="69" spans="1:54" ht="21.75" hidden="1" customHeight="1" thickBot="1">
      <c r="A69" s="5260"/>
      <c r="B69" s="5355"/>
      <c r="C69" s="5262"/>
      <c r="D69" s="7275"/>
      <c r="E69" s="5262"/>
      <c r="F69" s="5171"/>
      <c r="G69" s="7277"/>
      <c r="H69" s="5262"/>
      <c r="I69" s="2776" t="s">
        <v>211</v>
      </c>
      <c r="J69" s="2777">
        <v>200000</v>
      </c>
      <c r="K69" s="5262"/>
      <c r="L69" s="5172"/>
      <c r="M69" s="5262"/>
      <c r="N69" s="5263"/>
      <c r="O69" s="5262"/>
      <c r="P69" s="7272"/>
      <c r="Q69" s="5307"/>
      <c r="R69" s="5356"/>
      <c r="S69" s="5357"/>
      <c r="T69" s="5356"/>
      <c r="U69" s="2806"/>
      <c r="V69" s="2806"/>
      <c r="W69" s="528"/>
      <c r="X69" s="528"/>
      <c r="Y69" s="528"/>
      <c r="Z69" s="528"/>
      <c r="AA69" s="528"/>
      <c r="AB69" s="528"/>
      <c r="AC69" s="528"/>
      <c r="AD69" s="528"/>
      <c r="AE69" s="528"/>
      <c r="AF69" s="528"/>
      <c r="AG69" s="5358"/>
      <c r="AH69" s="564"/>
      <c r="AI69" s="5358"/>
      <c r="AJ69" s="5358"/>
      <c r="AK69" s="5356"/>
      <c r="AL69" s="5356"/>
      <c r="AM69" s="5358"/>
      <c r="AN69" s="5358"/>
      <c r="AO69" s="5358"/>
      <c r="AP69" s="5358"/>
      <c r="AQ69" s="5358"/>
      <c r="AR69" s="5358"/>
      <c r="AS69" s="5358"/>
      <c r="AT69" s="5358"/>
      <c r="AU69" s="5358"/>
      <c r="AV69" s="5358"/>
      <c r="AW69" s="5358"/>
      <c r="AX69" s="5358"/>
      <c r="AY69" s="5279"/>
      <c r="AZ69" s="5279"/>
      <c r="BA69" s="5279"/>
      <c r="BB69" s="5279"/>
    </row>
    <row r="70" spans="1:54" ht="24" hidden="1" customHeight="1" thickBot="1">
      <c r="A70" s="5260"/>
      <c r="B70" s="5355"/>
      <c r="C70" s="5262"/>
      <c r="D70" s="7275"/>
      <c r="E70" s="5262"/>
      <c r="F70" s="5171"/>
      <c r="G70" s="7277"/>
      <c r="H70" s="5262"/>
      <c r="I70" s="2776" t="s">
        <v>564</v>
      </c>
      <c r="J70" s="2777">
        <f>20000000-5000000</f>
        <v>15000000</v>
      </c>
      <c r="K70" s="5262"/>
      <c r="L70" s="5172"/>
      <c r="M70" s="5262"/>
      <c r="N70" s="5263"/>
      <c r="O70" s="5262"/>
      <c r="P70" s="7272"/>
      <c r="Q70" s="5307"/>
      <c r="R70" s="5356"/>
      <c r="S70" s="5357"/>
      <c r="T70" s="5356"/>
      <c r="U70" s="2806"/>
      <c r="V70" s="2806"/>
      <c r="W70" s="528"/>
      <c r="X70" s="528"/>
      <c r="Y70" s="528"/>
      <c r="Z70" s="528"/>
      <c r="AA70" s="528"/>
      <c r="AB70" s="528"/>
      <c r="AC70" s="528"/>
      <c r="AD70" s="528"/>
      <c r="AE70" s="528"/>
      <c r="AF70" s="528"/>
      <c r="AG70" s="5358"/>
      <c r="AH70" s="564"/>
      <c r="AI70" s="5358"/>
      <c r="AJ70" s="5358"/>
      <c r="AK70" s="5356"/>
      <c r="AL70" s="5356"/>
      <c r="AM70" s="5358"/>
      <c r="AN70" s="5358"/>
      <c r="AO70" s="5358"/>
      <c r="AP70" s="5358"/>
      <c r="AQ70" s="5358"/>
      <c r="AR70" s="5358"/>
      <c r="AS70" s="5358"/>
      <c r="AT70" s="5358"/>
      <c r="AU70" s="5358"/>
      <c r="AV70" s="5358"/>
      <c r="AW70" s="5358"/>
      <c r="AX70" s="5358"/>
      <c r="AY70" s="5279"/>
      <c r="AZ70" s="5279"/>
      <c r="BA70" s="5279"/>
      <c r="BB70" s="5279"/>
    </row>
    <row r="71" spans="1:54" ht="26.25" hidden="1" customHeight="1" thickBot="1">
      <c r="A71" s="5260"/>
      <c r="B71" s="5355"/>
      <c r="C71" s="5262"/>
      <c r="D71" s="7275"/>
      <c r="E71" s="5262"/>
      <c r="F71" s="5171"/>
      <c r="G71" s="7277"/>
      <c r="H71" s="5262"/>
      <c r="I71" s="2776" t="s">
        <v>565</v>
      </c>
      <c r="J71" s="2777">
        <v>600000</v>
      </c>
      <c r="K71" s="5262"/>
      <c r="L71" s="5172"/>
      <c r="M71" s="5262"/>
      <c r="N71" s="5263"/>
      <c r="O71" s="5262"/>
      <c r="P71" s="7272"/>
      <c r="Q71" s="5307"/>
      <c r="R71" s="5356"/>
      <c r="S71" s="5357"/>
      <c r="T71" s="5356"/>
      <c r="U71" s="2806"/>
      <c r="V71" s="2806"/>
      <c r="W71" s="528"/>
      <c r="X71" s="528"/>
      <c r="Y71" s="528"/>
      <c r="Z71" s="528"/>
      <c r="AA71" s="528"/>
      <c r="AB71" s="528"/>
      <c r="AC71" s="528"/>
      <c r="AD71" s="528"/>
      <c r="AE71" s="528"/>
      <c r="AF71" s="528"/>
      <c r="AG71" s="5358"/>
      <c r="AH71" s="564"/>
      <c r="AI71" s="5358"/>
      <c r="AJ71" s="5358"/>
      <c r="AK71" s="5356"/>
      <c r="AL71" s="5356"/>
      <c r="AM71" s="5358"/>
      <c r="AN71" s="5358"/>
      <c r="AO71" s="5358"/>
      <c r="AP71" s="5358"/>
      <c r="AQ71" s="5358"/>
      <c r="AR71" s="5358"/>
      <c r="AS71" s="5358"/>
      <c r="AT71" s="5358"/>
      <c r="AU71" s="5358"/>
      <c r="AV71" s="5358"/>
      <c r="AW71" s="5358"/>
      <c r="AX71" s="5358"/>
      <c r="AY71" s="5279"/>
      <c r="AZ71" s="5279"/>
      <c r="BA71" s="5279"/>
      <c r="BB71" s="5279"/>
    </row>
    <row r="72" spans="1:54" ht="21.75" hidden="1" customHeight="1" thickBot="1">
      <c r="A72" s="5260"/>
      <c r="B72" s="5355"/>
      <c r="C72" s="5262"/>
      <c r="D72" s="7275"/>
      <c r="E72" s="5306"/>
      <c r="F72" s="5171"/>
      <c r="G72" s="7277"/>
      <c r="H72" s="5262"/>
      <c r="I72" s="2776" t="s">
        <v>566</v>
      </c>
      <c r="J72" s="2777">
        <v>5000000</v>
      </c>
      <c r="K72" s="5262"/>
      <c r="L72" s="5172"/>
      <c r="M72" s="5262"/>
      <c r="N72" s="5263"/>
      <c r="O72" s="5262"/>
      <c r="P72" s="7272"/>
      <c r="Q72" s="5307"/>
      <c r="R72" s="5356"/>
      <c r="S72" s="5357"/>
      <c r="T72" s="5356"/>
      <c r="U72" s="2806"/>
      <c r="V72" s="2806"/>
      <c r="W72" s="528"/>
      <c r="X72" s="528"/>
      <c r="Y72" s="528"/>
      <c r="Z72" s="528"/>
      <c r="AA72" s="528"/>
      <c r="AB72" s="528"/>
      <c r="AC72" s="528"/>
      <c r="AD72" s="528"/>
      <c r="AE72" s="528"/>
      <c r="AF72" s="528"/>
      <c r="AG72" s="5358"/>
      <c r="AH72" s="2808"/>
      <c r="AI72" s="5358"/>
      <c r="AJ72" s="5358"/>
      <c r="AK72" s="5356"/>
      <c r="AL72" s="5356"/>
      <c r="AM72" s="5358"/>
      <c r="AN72" s="5358"/>
      <c r="AO72" s="5358"/>
      <c r="AP72" s="5358"/>
      <c r="AQ72" s="5358"/>
      <c r="AR72" s="5358"/>
      <c r="AS72" s="5358"/>
      <c r="AT72" s="5358"/>
      <c r="AU72" s="5358"/>
      <c r="AV72" s="5358"/>
      <c r="AW72" s="5358"/>
      <c r="AX72" s="5358"/>
      <c r="AY72" s="5279"/>
      <c r="AZ72" s="5279"/>
      <c r="BA72" s="5279"/>
      <c r="BB72" s="5279"/>
    </row>
    <row r="73" spans="1:54" ht="22.5" hidden="1" customHeight="1" thickBot="1">
      <c r="A73" s="5260"/>
      <c r="B73" s="5355"/>
      <c r="C73" s="5262" t="s">
        <v>567</v>
      </c>
      <c r="D73" s="7275" t="s">
        <v>568</v>
      </c>
      <c r="E73" s="5262" t="s">
        <v>1174</v>
      </c>
      <c r="F73" s="5171"/>
      <c r="G73" s="7277"/>
      <c r="H73" s="5262" t="s">
        <v>569</v>
      </c>
      <c r="I73" s="2776" t="s">
        <v>230</v>
      </c>
      <c r="J73" s="2777">
        <v>1000000</v>
      </c>
      <c r="K73" s="5262" t="s">
        <v>570</v>
      </c>
      <c r="L73" s="5172"/>
      <c r="M73" s="5262"/>
      <c r="N73" s="5262" t="s">
        <v>187</v>
      </c>
      <c r="O73" s="5262" t="s">
        <v>280</v>
      </c>
      <c r="P73" s="7272">
        <f>+J73+J74+J75</f>
        <v>20000000</v>
      </c>
      <c r="Q73" s="563"/>
      <c r="R73" s="5356"/>
      <c r="S73" s="5357"/>
      <c r="T73" s="5356"/>
      <c r="U73" s="2806"/>
      <c r="V73" s="2806"/>
      <c r="W73" s="528"/>
      <c r="X73" s="528"/>
      <c r="Y73" s="528"/>
      <c r="Z73" s="528"/>
      <c r="AA73" s="528"/>
      <c r="AB73" s="528"/>
      <c r="AC73" s="528"/>
      <c r="AD73" s="528"/>
      <c r="AE73" s="528"/>
      <c r="AF73" s="528"/>
      <c r="AG73" s="5358">
        <v>50</v>
      </c>
      <c r="AH73" s="564"/>
      <c r="AI73" s="564"/>
      <c r="AJ73" s="564"/>
      <c r="AK73" s="565"/>
      <c r="AL73" s="565"/>
      <c r="AM73" s="564"/>
      <c r="AN73" s="564"/>
      <c r="AO73" s="564"/>
      <c r="AP73" s="564"/>
      <c r="AQ73" s="564"/>
      <c r="AR73" s="564"/>
      <c r="AS73" s="564"/>
      <c r="AT73" s="564"/>
      <c r="AU73" s="564"/>
      <c r="AV73" s="564"/>
      <c r="AW73" s="564"/>
      <c r="AX73" s="564"/>
      <c r="AY73" s="5279">
        <v>44743</v>
      </c>
      <c r="AZ73" s="5279">
        <v>44865</v>
      </c>
      <c r="BA73" s="5279"/>
      <c r="BB73" s="5279"/>
    </row>
    <row r="74" spans="1:54" ht="27" hidden="1" customHeight="1" thickBot="1">
      <c r="A74" s="5260"/>
      <c r="B74" s="5355"/>
      <c r="C74" s="5262"/>
      <c r="D74" s="7275"/>
      <c r="E74" s="5262"/>
      <c r="F74" s="5171"/>
      <c r="G74" s="7277"/>
      <c r="H74" s="5262"/>
      <c r="I74" s="2776" t="s">
        <v>437</v>
      </c>
      <c r="J74" s="2777">
        <v>1000000</v>
      </c>
      <c r="K74" s="5262"/>
      <c r="L74" s="5172"/>
      <c r="M74" s="5262"/>
      <c r="N74" s="5262"/>
      <c r="O74" s="5262"/>
      <c r="P74" s="7272"/>
      <c r="Q74" s="563"/>
      <c r="R74" s="5356"/>
      <c r="S74" s="5357"/>
      <c r="T74" s="5356"/>
      <c r="U74" s="2806"/>
      <c r="V74" s="2806"/>
      <c r="W74" s="528"/>
      <c r="X74" s="528"/>
      <c r="Y74" s="528"/>
      <c r="Z74" s="528"/>
      <c r="AA74" s="528"/>
      <c r="AB74" s="528"/>
      <c r="AC74" s="528"/>
      <c r="AD74" s="528"/>
      <c r="AE74" s="528"/>
      <c r="AF74" s="528"/>
      <c r="AG74" s="5358"/>
      <c r="AH74" s="564"/>
      <c r="AI74" s="564"/>
      <c r="AJ74" s="564"/>
      <c r="AK74" s="565"/>
      <c r="AL74" s="565"/>
      <c r="AM74" s="564"/>
      <c r="AN74" s="564"/>
      <c r="AO74" s="564"/>
      <c r="AP74" s="564"/>
      <c r="AQ74" s="564"/>
      <c r="AR74" s="564"/>
      <c r="AS74" s="564"/>
      <c r="AT74" s="564"/>
      <c r="AU74" s="564"/>
      <c r="AV74" s="564"/>
      <c r="AW74" s="564"/>
      <c r="AX74" s="564"/>
      <c r="AY74" s="5279"/>
      <c r="AZ74" s="5279"/>
      <c r="BA74" s="5279"/>
      <c r="BB74" s="5279"/>
    </row>
    <row r="75" spans="1:54" ht="24" hidden="1" customHeight="1" thickBot="1">
      <c r="A75" s="5260"/>
      <c r="B75" s="5355"/>
      <c r="C75" s="5262"/>
      <c r="D75" s="7275"/>
      <c r="E75" s="5262"/>
      <c r="F75" s="5171"/>
      <c r="G75" s="7277"/>
      <c r="H75" s="5262"/>
      <c r="I75" s="2776" t="s">
        <v>300</v>
      </c>
      <c r="J75" s="2777">
        <f>50000000-30000000-2000000</f>
        <v>18000000</v>
      </c>
      <c r="K75" s="5262"/>
      <c r="L75" s="5172"/>
      <c r="M75" s="5262"/>
      <c r="N75" s="5262"/>
      <c r="O75" s="5262"/>
      <c r="P75" s="7272"/>
      <c r="Q75" s="563"/>
      <c r="R75" s="5356"/>
      <c r="S75" s="5357"/>
      <c r="T75" s="5356"/>
      <c r="U75" s="2806"/>
      <c r="V75" s="2806"/>
      <c r="W75" s="528"/>
      <c r="X75" s="528"/>
      <c r="Y75" s="528"/>
      <c r="Z75" s="528"/>
      <c r="AA75" s="528"/>
      <c r="AB75" s="528"/>
      <c r="AC75" s="528"/>
      <c r="AD75" s="528"/>
      <c r="AE75" s="528"/>
      <c r="AF75" s="528"/>
      <c r="AG75" s="5358"/>
      <c r="AH75" s="564"/>
      <c r="AI75" s="564"/>
      <c r="AJ75" s="564"/>
      <c r="AK75" s="565"/>
      <c r="AL75" s="565"/>
      <c r="AM75" s="564"/>
      <c r="AN75" s="564"/>
      <c r="AO75" s="564"/>
      <c r="AP75" s="564"/>
      <c r="AQ75" s="564"/>
      <c r="AR75" s="564"/>
      <c r="AS75" s="564"/>
      <c r="AT75" s="564"/>
      <c r="AU75" s="564"/>
      <c r="AV75" s="564"/>
      <c r="AW75" s="564"/>
      <c r="AX75" s="564"/>
      <c r="AY75" s="5279"/>
      <c r="AZ75" s="5279"/>
      <c r="BA75" s="5279"/>
      <c r="BB75" s="5279"/>
    </row>
    <row r="76" spans="1:54" ht="30" hidden="1" customHeight="1" thickBot="1">
      <c r="A76" s="5260"/>
      <c r="B76" s="5355"/>
      <c r="C76" s="5359" t="s">
        <v>571</v>
      </c>
      <c r="D76" s="7273" t="s">
        <v>572</v>
      </c>
      <c r="E76" s="5262" t="s">
        <v>1174</v>
      </c>
      <c r="F76" s="5160" t="s">
        <v>573</v>
      </c>
      <c r="G76" s="7274" t="s">
        <v>574</v>
      </c>
      <c r="H76" s="5262" t="s">
        <v>575</v>
      </c>
      <c r="I76" s="2776" t="s">
        <v>564</v>
      </c>
      <c r="J76" s="2777">
        <v>2000000</v>
      </c>
      <c r="K76" s="5262" t="s">
        <v>576</v>
      </c>
      <c r="L76" s="5172"/>
      <c r="M76" s="5262"/>
      <c r="N76" s="5262" t="s">
        <v>187</v>
      </c>
      <c r="O76" s="5262" t="s">
        <v>256</v>
      </c>
      <c r="P76" s="7272">
        <f>SUM(J76:J78)</f>
        <v>5000000</v>
      </c>
      <c r="Q76" s="5360">
        <f>SUM(U76:AF78)</f>
        <v>0</v>
      </c>
      <c r="R76" s="5361">
        <f>+Q76/P76</f>
        <v>0</v>
      </c>
      <c r="S76" s="5362">
        <f>+P76-Q76:Q78</f>
        <v>5000000</v>
      </c>
      <c r="T76" s="5361">
        <f>+S76/P76</f>
        <v>1</v>
      </c>
      <c r="U76" s="2806"/>
      <c r="V76" s="2806"/>
      <c r="W76" s="562"/>
      <c r="X76" s="562"/>
      <c r="Y76" s="562"/>
      <c r="Z76" s="562"/>
      <c r="AA76" s="562"/>
      <c r="AB76" s="562"/>
      <c r="AC76" s="562"/>
      <c r="AD76" s="562"/>
      <c r="AE76" s="562"/>
      <c r="AF76" s="562"/>
      <c r="AG76" s="5358">
        <v>1</v>
      </c>
      <c r="AH76" s="2807"/>
      <c r="AI76" s="5358">
        <f>SUM(AM76:AX78)</f>
        <v>0</v>
      </c>
      <c r="AJ76" s="5358">
        <f>+AG76-AI76</f>
        <v>1</v>
      </c>
      <c r="AK76" s="5356">
        <f>+AI76/AG76</f>
        <v>0</v>
      </c>
      <c r="AL76" s="5356">
        <f>100%-AK76</f>
        <v>1</v>
      </c>
      <c r="AM76" s="5358"/>
      <c r="AN76" s="5358"/>
      <c r="AO76" s="5358"/>
      <c r="AP76" s="5358"/>
      <c r="AQ76" s="5358"/>
      <c r="AR76" s="5358"/>
      <c r="AS76" s="5358"/>
      <c r="AT76" s="5358"/>
      <c r="AU76" s="5358"/>
      <c r="AV76" s="5358"/>
      <c r="AW76" s="5358"/>
      <c r="AX76" s="5358"/>
      <c r="AY76" s="5279">
        <v>44713</v>
      </c>
      <c r="AZ76" s="5279">
        <v>44742</v>
      </c>
      <c r="BA76" s="5279" t="s">
        <v>577</v>
      </c>
      <c r="BB76" s="5279" t="s">
        <v>138</v>
      </c>
    </row>
    <row r="77" spans="1:54" ht="27.75" hidden="1" customHeight="1" thickBot="1">
      <c r="A77" s="5260"/>
      <c r="B77" s="5355"/>
      <c r="C77" s="5359"/>
      <c r="D77" s="7273"/>
      <c r="E77" s="5262"/>
      <c r="F77" s="5160"/>
      <c r="G77" s="7274"/>
      <c r="H77" s="5262"/>
      <c r="I77" s="2776" t="s">
        <v>565</v>
      </c>
      <c r="J77" s="2777">
        <f>3000000-1000000</f>
        <v>2000000</v>
      </c>
      <c r="K77" s="5262"/>
      <c r="L77" s="5172"/>
      <c r="M77" s="5262"/>
      <c r="N77" s="5262"/>
      <c r="O77" s="5262"/>
      <c r="P77" s="7272"/>
      <c r="Q77" s="5360"/>
      <c r="R77" s="5361"/>
      <c r="S77" s="5362"/>
      <c r="T77" s="5361"/>
      <c r="U77" s="2806"/>
      <c r="V77" s="2806"/>
      <c r="W77" s="562"/>
      <c r="X77" s="562"/>
      <c r="Y77" s="562"/>
      <c r="Z77" s="562"/>
      <c r="AA77" s="562"/>
      <c r="AB77" s="562"/>
      <c r="AC77" s="562"/>
      <c r="AD77" s="562"/>
      <c r="AE77" s="562"/>
      <c r="AF77" s="562"/>
      <c r="AG77" s="5358"/>
      <c r="AH77" s="564"/>
      <c r="AI77" s="5358"/>
      <c r="AJ77" s="5358"/>
      <c r="AK77" s="5356"/>
      <c r="AL77" s="5356"/>
      <c r="AM77" s="5358"/>
      <c r="AN77" s="5358"/>
      <c r="AO77" s="5358"/>
      <c r="AP77" s="5358"/>
      <c r="AQ77" s="5358"/>
      <c r="AR77" s="5358"/>
      <c r="AS77" s="5358"/>
      <c r="AT77" s="5358"/>
      <c r="AU77" s="5358"/>
      <c r="AV77" s="5358"/>
      <c r="AW77" s="5358"/>
      <c r="AX77" s="5358"/>
      <c r="AY77" s="5279"/>
      <c r="AZ77" s="5279"/>
      <c r="BA77" s="5279"/>
      <c r="BB77" s="5279"/>
    </row>
    <row r="78" spans="1:54" ht="24.75" hidden="1" customHeight="1" thickBot="1">
      <c r="A78" s="5260"/>
      <c r="B78" s="5355"/>
      <c r="C78" s="5359"/>
      <c r="D78" s="7273"/>
      <c r="E78" s="5262"/>
      <c r="F78" s="5160"/>
      <c r="G78" s="7274"/>
      <c r="H78" s="5262"/>
      <c r="I78" s="2776" t="s">
        <v>439</v>
      </c>
      <c r="J78" s="2777">
        <f>2000000-1000000</f>
        <v>1000000</v>
      </c>
      <c r="K78" s="5262"/>
      <c r="L78" s="5172"/>
      <c r="M78" s="5262"/>
      <c r="N78" s="5262"/>
      <c r="O78" s="5262"/>
      <c r="P78" s="7272"/>
      <c r="Q78" s="5360"/>
      <c r="R78" s="5361"/>
      <c r="S78" s="5362"/>
      <c r="T78" s="5361"/>
      <c r="U78" s="2806"/>
      <c r="V78" s="2806"/>
      <c r="W78" s="562"/>
      <c r="X78" s="562"/>
      <c r="Y78" s="562"/>
      <c r="Z78" s="562"/>
      <c r="AA78" s="562"/>
      <c r="AB78" s="562"/>
      <c r="AC78" s="562"/>
      <c r="AD78" s="562"/>
      <c r="AE78" s="562"/>
      <c r="AF78" s="562"/>
      <c r="AG78" s="5358"/>
      <c r="AH78" s="2808"/>
      <c r="AI78" s="5358"/>
      <c r="AJ78" s="5358"/>
      <c r="AK78" s="5356"/>
      <c r="AL78" s="5356"/>
      <c r="AM78" s="5358"/>
      <c r="AN78" s="5358"/>
      <c r="AO78" s="5358"/>
      <c r="AP78" s="5358"/>
      <c r="AQ78" s="5358"/>
      <c r="AR78" s="5358"/>
      <c r="AS78" s="5358"/>
      <c r="AT78" s="5358"/>
      <c r="AU78" s="5358"/>
      <c r="AV78" s="5358"/>
      <c r="AW78" s="5358"/>
      <c r="AX78" s="5358"/>
      <c r="AY78" s="5279"/>
      <c r="AZ78" s="5279"/>
      <c r="BA78" s="5279"/>
      <c r="BB78" s="5279"/>
    </row>
    <row r="79" spans="1:54" ht="21" hidden="1" customHeight="1" thickBot="1">
      <c r="A79" s="5260"/>
      <c r="B79" s="560"/>
      <c r="C79" s="5308" t="s">
        <v>578</v>
      </c>
      <c r="D79" s="7271" t="s">
        <v>579</v>
      </c>
      <c r="E79" s="5359" t="s">
        <v>1174</v>
      </c>
      <c r="F79" s="5160"/>
      <c r="G79" s="7274"/>
      <c r="H79" s="5359" t="s">
        <v>580</v>
      </c>
      <c r="I79" s="2776" t="s">
        <v>300</v>
      </c>
      <c r="J79" s="2777">
        <f>10000000-4500000-1000000</f>
        <v>4500000</v>
      </c>
      <c r="K79" s="5359" t="s">
        <v>581</v>
      </c>
      <c r="L79" s="5161"/>
      <c r="M79" s="5359"/>
      <c r="N79" s="5359" t="s">
        <v>187</v>
      </c>
      <c r="O79" s="5359" t="s">
        <v>256</v>
      </c>
      <c r="P79" s="7270">
        <f>+J79+J80+J81+J82+J83</f>
        <v>10000000</v>
      </c>
      <c r="Q79" s="566"/>
      <c r="R79" s="5364"/>
      <c r="S79" s="5365"/>
      <c r="T79" s="5364"/>
      <c r="U79" s="2809"/>
      <c r="V79" s="2809"/>
      <c r="W79" s="567"/>
      <c r="X79" s="567"/>
      <c r="Y79" s="567"/>
      <c r="Z79" s="567"/>
      <c r="AA79" s="567"/>
      <c r="AB79" s="567"/>
      <c r="AC79" s="567"/>
      <c r="AD79" s="567"/>
      <c r="AE79" s="567"/>
      <c r="AF79" s="567"/>
      <c r="AG79" s="5366">
        <v>15</v>
      </c>
      <c r="AH79" s="564"/>
      <c r="AI79" s="564"/>
      <c r="AJ79" s="564"/>
      <c r="AK79" s="565"/>
      <c r="AL79" s="565"/>
      <c r="AM79" s="564"/>
      <c r="AN79" s="564"/>
      <c r="AO79" s="564"/>
      <c r="AP79" s="564"/>
      <c r="AQ79" s="564"/>
      <c r="AR79" s="564"/>
      <c r="AS79" s="564"/>
      <c r="AT79" s="564"/>
      <c r="AU79" s="564"/>
      <c r="AV79" s="564"/>
      <c r="AW79" s="564"/>
      <c r="AX79" s="564"/>
      <c r="AY79" s="5367">
        <v>44621</v>
      </c>
      <c r="AZ79" s="5367">
        <v>44651</v>
      </c>
      <c r="BA79" s="5367"/>
      <c r="BB79" s="5367"/>
    </row>
    <row r="80" spans="1:54" ht="21" hidden="1" customHeight="1" thickBot="1">
      <c r="A80" s="5260"/>
      <c r="B80" s="560"/>
      <c r="C80" s="5308"/>
      <c r="D80" s="7271"/>
      <c r="E80" s="5308"/>
      <c r="F80" s="5160"/>
      <c r="G80" s="7274"/>
      <c r="H80" s="5359"/>
      <c r="I80" s="2776" t="s">
        <v>230</v>
      </c>
      <c r="J80" s="2777">
        <v>250000</v>
      </c>
      <c r="K80" s="5359"/>
      <c r="L80" s="5161"/>
      <c r="M80" s="5359"/>
      <c r="N80" s="5359"/>
      <c r="O80" s="5359"/>
      <c r="P80" s="7270"/>
      <c r="Q80" s="566"/>
      <c r="R80" s="5364"/>
      <c r="S80" s="5365"/>
      <c r="T80" s="5364"/>
      <c r="U80" s="2809"/>
      <c r="V80" s="2809"/>
      <c r="W80" s="567"/>
      <c r="X80" s="567"/>
      <c r="Y80" s="567"/>
      <c r="Z80" s="567"/>
      <c r="AA80" s="567"/>
      <c r="AB80" s="567"/>
      <c r="AC80" s="567"/>
      <c r="AD80" s="567"/>
      <c r="AE80" s="567"/>
      <c r="AF80" s="567"/>
      <c r="AG80" s="5366"/>
      <c r="AH80" s="564"/>
      <c r="AI80" s="564"/>
      <c r="AJ80" s="564"/>
      <c r="AK80" s="565"/>
      <c r="AL80" s="565"/>
      <c r="AM80" s="564"/>
      <c r="AN80" s="564"/>
      <c r="AO80" s="564"/>
      <c r="AP80" s="564"/>
      <c r="AQ80" s="564"/>
      <c r="AR80" s="564"/>
      <c r="AS80" s="564"/>
      <c r="AT80" s="564"/>
      <c r="AU80" s="564"/>
      <c r="AV80" s="564"/>
      <c r="AW80" s="564"/>
      <c r="AX80" s="564"/>
      <c r="AY80" s="5367"/>
      <c r="AZ80" s="5367"/>
      <c r="BA80" s="5367"/>
      <c r="BB80" s="5367"/>
    </row>
    <row r="81" spans="1:54" ht="32.25" hidden="1" customHeight="1" thickBot="1">
      <c r="A81" s="5260"/>
      <c r="B81" s="560"/>
      <c r="C81" s="5308"/>
      <c r="D81" s="7271"/>
      <c r="E81" s="5308"/>
      <c r="F81" s="5160"/>
      <c r="G81" s="7274"/>
      <c r="H81" s="5359"/>
      <c r="I81" s="2776" t="s">
        <v>582</v>
      </c>
      <c r="J81" s="2777">
        <v>250000</v>
      </c>
      <c r="K81" s="5359"/>
      <c r="L81" s="5161"/>
      <c r="M81" s="5359"/>
      <c r="N81" s="5359"/>
      <c r="O81" s="5359"/>
      <c r="P81" s="7270"/>
      <c r="Q81" s="566"/>
      <c r="R81" s="5364"/>
      <c r="S81" s="5365"/>
      <c r="T81" s="5364"/>
      <c r="U81" s="2809"/>
      <c r="V81" s="2809"/>
      <c r="W81" s="567"/>
      <c r="X81" s="567"/>
      <c r="Y81" s="567"/>
      <c r="Z81" s="567"/>
      <c r="AA81" s="567"/>
      <c r="AB81" s="567"/>
      <c r="AC81" s="567"/>
      <c r="AD81" s="567"/>
      <c r="AE81" s="567"/>
      <c r="AF81" s="567"/>
      <c r="AG81" s="5366"/>
      <c r="AH81" s="564"/>
      <c r="AI81" s="564"/>
      <c r="AJ81" s="564"/>
      <c r="AK81" s="565"/>
      <c r="AL81" s="565"/>
      <c r="AM81" s="564"/>
      <c r="AN81" s="564"/>
      <c r="AO81" s="564"/>
      <c r="AP81" s="564"/>
      <c r="AQ81" s="564"/>
      <c r="AR81" s="564"/>
      <c r="AS81" s="564"/>
      <c r="AT81" s="564"/>
      <c r="AU81" s="564"/>
      <c r="AV81" s="564"/>
      <c r="AW81" s="564"/>
      <c r="AX81" s="564"/>
      <c r="AY81" s="5367"/>
      <c r="AZ81" s="5367"/>
      <c r="BA81" s="5367"/>
      <c r="BB81" s="5367"/>
    </row>
    <row r="82" spans="1:54" ht="22.5" hidden="1" customHeight="1" thickBot="1">
      <c r="A82" s="5260"/>
      <c r="B82" s="560"/>
      <c r="C82" s="5308"/>
      <c r="D82" s="7271"/>
      <c r="E82" s="5308"/>
      <c r="F82" s="5160"/>
      <c r="G82" s="7274"/>
      <c r="H82" s="5359"/>
      <c r="I82" s="2776" t="s">
        <v>438</v>
      </c>
      <c r="J82" s="2777">
        <f>5500000-1000000</f>
        <v>4500000</v>
      </c>
      <c r="K82" s="5359"/>
      <c r="L82" s="5161"/>
      <c r="M82" s="5359"/>
      <c r="N82" s="5359"/>
      <c r="O82" s="5359"/>
      <c r="P82" s="7270"/>
      <c r="Q82" s="566"/>
      <c r="R82" s="5364"/>
      <c r="S82" s="5365"/>
      <c r="T82" s="5364"/>
      <c r="U82" s="2809"/>
      <c r="V82" s="2809"/>
      <c r="W82" s="567"/>
      <c r="X82" s="567"/>
      <c r="Y82" s="567"/>
      <c r="Z82" s="567"/>
      <c r="AA82" s="567"/>
      <c r="AB82" s="567"/>
      <c r="AC82" s="567"/>
      <c r="AD82" s="567"/>
      <c r="AE82" s="567"/>
      <c r="AF82" s="567"/>
      <c r="AG82" s="5366"/>
      <c r="AH82" s="564"/>
      <c r="AI82" s="564"/>
      <c r="AJ82" s="564"/>
      <c r="AK82" s="565"/>
      <c r="AL82" s="565"/>
      <c r="AM82" s="564"/>
      <c r="AN82" s="564"/>
      <c r="AO82" s="564"/>
      <c r="AP82" s="564"/>
      <c r="AQ82" s="564"/>
      <c r="AR82" s="564"/>
      <c r="AS82" s="564"/>
      <c r="AT82" s="564"/>
      <c r="AU82" s="564"/>
      <c r="AV82" s="564"/>
      <c r="AW82" s="564"/>
      <c r="AX82" s="564"/>
      <c r="AY82" s="5367"/>
      <c r="AZ82" s="5367"/>
      <c r="BA82" s="5367"/>
      <c r="BB82" s="5367"/>
    </row>
    <row r="83" spans="1:54" ht="58.5" hidden="1" thickBot="1">
      <c r="A83" s="5260"/>
      <c r="B83" s="560"/>
      <c r="C83" s="5308"/>
      <c r="D83" s="7271"/>
      <c r="E83" s="5308"/>
      <c r="F83" s="5160"/>
      <c r="G83" s="7274"/>
      <c r="H83" s="5359"/>
      <c r="I83" s="2776" t="s">
        <v>439</v>
      </c>
      <c r="J83" s="2777">
        <v>500000</v>
      </c>
      <c r="K83" s="5359"/>
      <c r="L83" s="5161"/>
      <c r="M83" s="5359"/>
      <c r="N83" s="5359"/>
      <c r="O83" s="5359"/>
      <c r="P83" s="7270"/>
      <c r="Q83" s="566"/>
      <c r="R83" s="5364"/>
      <c r="S83" s="5365"/>
      <c r="T83" s="5364"/>
      <c r="U83" s="2809"/>
      <c r="V83" s="2809"/>
      <c r="W83" s="567"/>
      <c r="X83" s="567"/>
      <c r="Y83" s="567"/>
      <c r="Z83" s="567"/>
      <c r="AA83" s="567"/>
      <c r="AB83" s="567"/>
      <c r="AC83" s="567"/>
      <c r="AD83" s="567"/>
      <c r="AE83" s="567"/>
      <c r="AF83" s="567"/>
      <c r="AG83" s="5366"/>
      <c r="AH83" s="564"/>
      <c r="AI83" s="564"/>
      <c r="AJ83" s="564"/>
      <c r="AK83" s="565"/>
      <c r="AL83" s="565"/>
      <c r="AM83" s="564"/>
      <c r="AN83" s="564"/>
      <c r="AO83" s="564"/>
      <c r="AP83" s="564"/>
      <c r="AQ83" s="564"/>
      <c r="AR83" s="564"/>
      <c r="AS83" s="564"/>
      <c r="AT83" s="564"/>
      <c r="AU83" s="564"/>
      <c r="AV83" s="564"/>
      <c r="AW83" s="564"/>
      <c r="AX83" s="564"/>
      <c r="AY83" s="5367"/>
      <c r="AZ83" s="5367"/>
      <c r="BA83" s="5367"/>
      <c r="BB83" s="5367"/>
    </row>
    <row r="84" spans="1:54" ht="43.5" hidden="1" customHeight="1" thickBot="1">
      <c r="A84" s="5260"/>
      <c r="B84" s="5370" t="s">
        <v>583</v>
      </c>
      <c r="C84" s="5370" t="s">
        <v>584</v>
      </c>
      <c r="D84" s="7268" t="s">
        <v>585</v>
      </c>
      <c r="E84" s="5387" t="s">
        <v>1174</v>
      </c>
      <c r="F84" s="5371" t="s">
        <v>586</v>
      </c>
      <c r="G84" s="7269" t="s">
        <v>587</v>
      </c>
      <c r="H84" s="5370" t="s">
        <v>588</v>
      </c>
      <c r="I84" s="2784" t="s">
        <v>300</v>
      </c>
      <c r="J84" s="530">
        <f>130000000-65000000+6537000</f>
        <v>71537000</v>
      </c>
      <c r="K84" s="5370" t="s">
        <v>589</v>
      </c>
      <c r="L84" s="5372"/>
      <c r="M84" s="5370"/>
      <c r="N84" s="5373" t="s">
        <v>187</v>
      </c>
      <c r="O84" s="5374" t="s">
        <v>280</v>
      </c>
      <c r="P84" s="7267">
        <f>SUM(J84:J90)</f>
        <v>120037000</v>
      </c>
      <c r="Q84" s="5375">
        <f>SUM(U84:AF90)</f>
        <v>0</v>
      </c>
      <c r="R84" s="5376">
        <f>Q84/P84</f>
        <v>0</v>
      </c>
      <c r="S84" s="5377">
        <f>+P84-Q84</f>
        <v>120037000</v>
      </c>
      <c r="T84" s="5378">
        <f>+S84/P84</f>
        <v>1</v>
      </c>
      <c r="U84" s="2810"/>
      <c r="V84" s="2810"/>
      <c r="W84" s="531"/>
      <c r="X84" s="531"/>
      <c r="Y84" s="531"/>
      <c r="Z84" s="531"/>
      <c r="AA84" s="531"/>
      <c r="AB84" s="531"/>
      <c r="AC84" s="531"/>
      <c r="AD84" s="531"/>
      <c r="AE84" s="531"/>
      <c r="AF84" s="531"/>
      <c r="AG84" s="5379">
        <v>7</v>
      </c>
      <c r="AH84" s="2811"/>
      <c r="AI84" s="5368">
        <f>SUM(AM84:AX90)</f>
        <v>0</v>
      </c>
      <c r="AJ84" s="5368">
        <f>+AG84-AI84</f>
        <v>7</v>
      </c>
      <c r="AK84" s="5376">
        <f>AI84/AG84</f>
        <v>0</v>
      </c>
      <c r="AL84" s="5376">
        <f>100%-AK84</f>
        <v>1</v>
      </c>
      <c r="AM84" s="5368"/>
      <c r="AN84" s="5368"/>
      <c r="AO84" s="5368"/>
      <c r="AP84" s="5368"/>
      <c r="AQ84" s="5368"/>
      <c r="AR84" s="5368"/>
      <c r="AS84" s="5368"/>
      <c r="AT84" s="5368"/>
      <c r="AU84" s="5368"/>
      <c r="AV84" s="5368"/>
      <c r="AW84" s="5368"/>
      <c r="AX84" s="5368"/>
      <c r="AY84" s="5369">
        <v>44593</v>
      </c>
      <c r="AZ84" s="5369">
        <v>44607</v>
      </c>
      <c r="BA84" s="5369" t="s">
        <v>590</v>
      </c>
      <c r="BB84" s="5369" t="s">
        <v>68</v>
      </c>
    </row>
    <row r="85" spans="1:54" ht="58.5" hidden="1" thickBot="1">
      <c r="A85" s="5260"/>
      <c r="B85" s="5370"/>
      <c r="C85" s="5370"/>
      <c r="D85" s="7268"/>
      <c r="E85" s="5387"/>
      <c r="F85" s="5371"/>
      <c r="G85" s="7269"/>
      <c r="H85" s="5370"/>
      <c r="I85" s="2784" t="s">
        <v>591</v>
      </c>
      <c r="J85" s="530">
        <v>15000000</v>
      </c>
      <c r="K85" s="5370"/>
      <c r="L85" s="5372"/>
      <c r="M85" s="5370"/>
      <c r="N85" s="5373"/>
      <c r="O85" s="5374"/>
      <c r="P85" s="7267"/>
      <c r="Q85" s="5375"/>
      <c r="R85" s="5376"/>
      <c r="S85" s="5377"/>
      <c r="T85" s="5378"/>
      <c r="U85" s="2810"/>
      <c r="V85" s="2810"/>
      <c r="W85" s="531"/>
      <c r="X85" s="531"/>
      <c r="Y85" s="531"/>
      <c r="Z85" s="531"/>
      <c r="AA85" s="531"/>
      <c r="AB85" s="531"/>
      <c r="AC85" s="531"/>
      <c r="AD85" s="531"/>
      <c r="AE85" s="531"/>
      <c r="AF85" s="531"/>
      <c r="AG85" s="5379"/>
      <c r="AH85" s="2792"/>
      <c r="AI85" s="5368"/>
      <c r="AJ85" s="5368"/>
      <c r="AK85" s="5376"/>
      <c r="AL85" s="5376"/>
      <c r="AM85" s="5368"/>
      <c r="AN85" s="5368"/>
      <c r="AO85" s="5368"/>
      <c r="AP85" s="5368"/>
      <c r="AQ85" s="5368"/>
      <c r="AR85" s="5368"/>
      <c r="AS85" s="5368"/>
      <c r="AT85" s="5368"/>
      <c r="AU85" s="5368"/>
      <c r="AV85" s="5368"/>
      <c r="AW85" s="5368"/>
      <c r="AX85" s="5368"/>
      <c r="AY85" s="5369"/>
      <c r="AZ85" s="5369"/>
      <c r="BA85" s="5369"/>
      <c r="BB85" s="5369"/>
    </row>
    <row r="86" spans="1:54" ht="58.5" hidden="1" thickBot="1">
      <c r="A86" s="5260"/>
      <c r="B86" s="5370"/>
      <c r="C86" s="5370"/>
      <c r="D86" s="7268"/>
      <c r="E86" s="5387"/>
      <c r="F86" s="5371"/>
      <c r="G86" s="7269"/>
      <c r="H86" s="5370"/>
      <c r="I86" s="2784" t="s">
        <v>230</v>
      </c>
      <c r="J86" s="530">
        <v>1500000</v>
      </c>
      <c r="K86" s="5370"/>
      <c r="L86" s="5372"/>
      <c r="M86" s="5370"/>
      <c r="N86" s="5373"/>
      <c r="O86" s="5374"/>
      <c r="P86" s="7267"/>
      <c r="Q86" s="5375"/>
      <c r="R86" s="5376"/>
      <c r="S86" s="5377"/>
      <c r="T86" s="5378"/>
      <c r="U86" s="2810"/>
      <c r="V86" s="2810"/>
      <c r="W86" s="531"/>
      <c r="X86" s="531"/>
      <c r="Y86" s="531"/>
      <c r="Z86" s="531"/>
      <c r="AA86" s="531"/>
      <c r="AB86" s="531"/>
      <c r="AC86" s="531"/>
      <c r="AD86" s="531"/>
      <c r="AE86" s="531"/>
      <c r="AF86" s="531"/>
      <c r="AG86" s="5379"/>
      <c r="AH86" s="2792"/>
      <c r="AI86" s="5368"/>
      <c r="AJ86" s="5368"/>
      <c r="AK86" s="5376"/>
      <c r="AL86" s="5376"/>
      <c r="AM86" s="5368"/>
      <c r="AN86" s="5368"/>
      <c r="AO86" s="5368"/>
      <c r="AP86" s="5368"/>
      <c r="AQ86" s="5368"/>
      <c r="AR86" s="5368"/>
      <c r="AS86" s="5368"/>
      <c r="AT86" s="5368"/>
      <c r="AU86" s="5368"/>
      <c r="AV86" s="5368"/>
      <c r="AW86" s="5368"/>
      <c r="AX86" s="5368"/>
      <c r="AY86" s="5369"/>
      <c r="AZ86" s="5369"/>
      <c r="BA86" s="5369"/>
      <c r="BB86" s="5369"/>
    </row>
    <row r="87" spans="1:54" ht="58.5" hidden="1" thickBot="1">
      <c r="A87" s="5260"/>
      <c r="B87" s="5370"/>
      <c r="C87" s="5370"/>
      <c r="D87" s="7268"/>
      <c r="E87" s="5387"/>
      <c r="F87" s="5371"/>
      <c r="G87" s="7269"/>
      <c r="H87" s="5370"/>
      <c r="I87" s="2784" t="s">
        <v>488</v>
      </c>
      <c r="J87" s="530">
        <v>1500000</v>
      </c>
      <c r="K87" s="5370"/>
      <c r="L87" s="5372"/>
      <c r="M87" s="5370"/>
      <c r="N87" s="5373"/>
      <c r="O87" s="5374"/>
      <c r="P87" s="7267"/>
      <c r="Q87" s="5375"/>
      <c r="R87" s="5376"/>
      <c r="S87" s="5377"/>
      <c r="T87" s="5378"/>
      <c r="U87" s="2810"/>
      <c r="V87" s="2810"/>
      <c r="W87" s="531"/>
      <c r="X87" s="531"/>
      <c r="Y87" s="531"/>
      <c r="Z87" s="531"/>
      <c r="AA87" s="531"/>
      <c r="AB87" s="531"/>
      <c r="AC87" s="531"/>
      <c r="AD87" s="531"/>
      <c r="AE87" s="531"/>
      <c r="AF87" s="531"/>
      <c r="AG87" s="5379"/>
      <c r="AH87" s="2792"/>
      <c r="AI87" s="5368"/>
      <c r="AJ87" s="5368"/>
      <c r="AK87" s="5376"/>
      <c r="AL87" s="5376"/>
      <c r="AM87" s="5368"/>
      <c r="AN87" s="5368"/>
      <c r="AO87" s="5368"/>
      <c r="AP87" s="5368"/>
      <c r="AQ87" s="5368"/>
      <c r="AR87" s="5368"/>
      <c r="AS87" s="5368"/>
      <c r="AT87" s="5368"/>
      <c r="AU87" s="5368"/>
      <c r="AV87" s="5368"/>
      <c r="AW87" s="5368"/>
      <c r="AX87" s="5368"/>
      <c r="AY87" s="5369"/>
      <c r="AZ87" s="5369"/>
      <c r="BA87" s="5369"/>
      <c r="BB87" s="5369"/>
    </row>
    <row r="88" spans="1:54" ht="44" hidden="1" thickBot="1">
      <c r="A88" s="5260"/>
      <c r="B88" s="5370"/>
      <c r="C88" s="5370"/>
      <c r="D88" s="7268"/>
      <c r="E88" s="5387"/>
      <c r="F88" s="5371"/>
      <c r="G88" s="7269"/>
      <c r="H88" s="5370"/>
      <c r="I88" s="2784" t="s">
        <v>498</v>
      </c>
      <c r="J88" s="530">
        <v>15000000</v>
      </c>
      <c r="K88" s="5370"/>
      <c r="L88" s="5372"/>
      <c r="M88" s="5370"/>
      <c r="N88" s="5373"/>
      <c r="O88" s="5374"/>
      <c r="P88" s="7267"/>
      <c r="Q88" s="5375"/>
      <c r="R88" s="5376"/>
      <c r="S88" s="5377"/>
      <c r="T88" s="5378"/>
      <c r="U88" s="2810"/>
      <c r="V88" s="2810"/>
      <c r="W88" s="531"/>
      <c r="X88" s="531"/>
      <c r="Y88" s="531"/>
      <c r="Z88" s="531"/>
      <c r="AA88" s="531"/>
      <c r="AB88" s="531"/>
      <c r="AC88" s="531"/>
      <c r="AD88" s="531"/>
      <c r="AE88" s="531"/>
      <c r="AF88" s="531"/>
      <c r="AG88" s="5379"/>
      <c r="AH88" s="2792"/>
      <c r="AI88" s="5368"/>
      <c r="AJ88" s="5368"/>
      <c r="AK88" s="5376"/>
      <c r="AL88" s="5376"/>
      <c r="AM88" s="5368"/>
      <c r="AN88" s="5368"/>
      <c r="AO88" s="5368"/>
      <c r="AP88" s="5368"/>
      <c r="AQ88" s="5368"/>
      <c r="AR88" s="5368"/>
      <c r="AS88" s="5368"/>
      <c r="AT88" s="5368"/>
      <c r="AU88" s="5368"/>
      <c r="AV88" s="5368"/>
      <c r="AW88" s="5368"/>
      <c r="AX88" s="5368"/>
      <c r="AY88" s="5369"/>
      <c r="AZ88" s="5369"/>
      <c r="BA88" s="5369"/>
      <c r="BB88" s="5369"/>
    </row>
    <row r="89" spans="1:54" ht="58.5" hidden="1" thickBot="1">
      <c r="A89" s="5260"/>
      <c r="B89" s="5370"/>
      <c r="C89" s="5370"/>
      <c r="D89" s="7268"/>
      <c r="E89" s="5387"/>
      <c r="F89" s="5371"/>
      <c r="G89" s="7269"/>
      <c r="H89" s="5370"/>
      <c r="I89" s="2784" t="s">
        <v>439</v>
      </c>
      <c r="J89" s="530">
        <v>15000000</v>
      </c>
      <c r="K89" s="5370"/>
      <c r="L89" s="5372"/>
      <c r="M89" s="5370"/>
      <c r="N89" s="5373"/>
      <c r="O89" s="5374"/>
      <c r="P89" s="7267"/>
      <c r="Q89" s="5375"/>
      <c r="R89" s="5376"/>
      <c r="S89" s="5377"/>
      <c r="T89" s="5378"/>
      <c r="U89" s="2810"/>
      <c r="V89" s="2810"/>
      <c r="W89" s="531"/>
      <c r="X89" s="531"/>
      <c r="Y89" s="531"/>
      <c r="Z89" s="531"/>
      <c r="AA89" s="531"/>
      <c r="AB89" s="531"/>
      <c r="AC89" s="531"/>
      <c r="AD89" s="531"/>
      <c r="AE89" s="531"/>
      <c r="AF89" s="531"/>
      <c r="AG89" s="5379"/>
      <c r="AH89" s="2792"/>
      <c r="AI89" s="5368"/>
      <c r="AJ89" s="5368"/>
      <c r="AK89" s="5376"/>
      <c r="AL89" s="5376"/>
      <c r="AM89" s="5368"/>
      <c r="AN89" s="5368"/>
      <c r="AO89" s="5368"/>
      <c r="AP89" s="5368"/>
      <c r="AQ89" s="5368"/>
      <c r="AR89" s="5368"/>
      <c r="AS89" s="5368"/>
      <c r="AT89" s="5368"/>
      <c r="AU89" s="5368"/>
      <c r="AV89" s="5368"/>
      <c r="AW89" s="5368"/>
      <c r="AX89" s="5368"/>
      <c r="AY89" s="5369"/>
      <c r="AZ89" s="5369"/>
      <c r="BA89" s="5369"/>
      <c r="BB89" s="5369"/>
    </row>
    <row r="90" spans="1:54" ht="58.5" hidden="1" thickBot="1">
      <c r="A90" s="5260"/>
      <c r="B90" s="5370"/>
      <c r="C90" s="5370"/>
      <c r="D90" s="7268"/>
      <c r="E90" s="5387"/>
      <c r="F90" s="5371"/>
      <c r="G90" s="7269"/>
      <c r="H90" s="5370"/>
      <c r="I90" s="2784" t="s">
        <v>471</v>
      </c>
      <c r="J90" s="530">
        <v>500000</v>
      </c>
      <c r="K90" s="5370"/>
      <c r="L90" s="5372"/>
      <c r="M90" s="5370"/>
      <c r="N90" s="5373"/>
      <c r="O90" s="5374"/>
      <c r="P90" s="7267"/>
      <c r="Q90" s="5375"/>
      <c r="R90" s="5376"/>
      <c r="S90" s="5377"/>
      <c r="T90" s="5378"/>
      <c r="U90" s="2810"/>
      <c r="V90" s="2810"/>
      <c r="W90" s="531"/>
      <c r="X90" s="531"/>
      <c r="Y90" s="531"/>
      <c r="Z90" s="531"/>
      <c r="AA90" s="531"/>
      <c r="AB90" s="531"/>
      <c r="AC90" s="531"/>
      <c r="AD90" s="531"/>
      <c r="AE90" s="531"/>
      <c r="AF90" s="531"/>
      <c r="AG90" s="5379"/>
      <c r="AH90" s="2812"/>
      <c r="AI90" s="5368"/>
      <c r="AJ90" s="5368"/>
      <c r="AK90" s="5376"/>
      <c r="AL90" s="5376"/>
      <c r="AM90" s="5368"/>
      <c r="AN90" s="5368"/>
      <c r="AO90" s="5368"/>
      <c r="AP90" s="5368"/>
      <c r="AQ90" s="5368"/>
      <c r="AR90" s="5368"/>
      <c r="AS90" s="5368"/>
      <c r="AT90" s="5368"/>
      <c r="AU90" s="5368"/>
      <c r="AV90" s="5368"/>
      <c r="AW90" s="5368"/>
      <c r="AX90" s="5368"/>
      <c r="AY90" s="5369"/>
      <c r="AZ90" s="5369"/>
      <c r="BA90" s="5369"/>
      <c r="BB90" s="5369"/>
    </row>
    <row r="91" spans="1:54" ht="30.75" hidden="1" customHeight="1" thickBot="1">
      <c r="A91" s="5260"/>
      <c r="B91" s="5385"/>
      <c r="C91" s="5385"/>
      <c r="D91" s="5385"/>
      <c r="E91" s="5385"/>
      <c r="F91" s="5385"/>
      <c r="G91" s="5385"/>
      <c r="H91" s="5385"/>
      <c r="I91" s="5385"/>
      <c r="J91" s="5385"/>
      <c r="K91" s="5385"/>
      <c r="L91" s="5385"/>
      <c r="M91" s="5385"/>
      <c r="N91" s="5385"/>
      <c r="O91" s="5385"/>
      <c r="P91" s="2813">
        <f>+P68+P73+P76+P79+P84</f>
        <v>176037000</v>
      </c>
      <c r="Q91" s="568"/>
      <c r="R91" s="569"/>
      <c r="S91" s="570"/>
      <c r="T91" s="571"/>
      <c r="U91" s="2810"/>
      <c r="V91" s="2810"/>
      <c r="W91" s="531"/>
      <c r="X91" s="531"/>
      <c r="Y91" s="531"/>
      <c r="Z91" s="531"/>
      <c r="AA91" s="531"/>
      <c r="AB91" s="531"/>
      <c r="AC91" s="531"/>
      <c r="AD91" s="531"/>
      <c r="AE91" s="531"/>
      <c r="AF91" s="531"/>
      <c r="AG91" s="572">
        <f>+AG68+AG73+AG76+AG79+AG84</f>
        <v>75</v>
      </c>
      <c r="AH91" s="572"/>
      <c r="AI91" s="573"/>
      <c r="AJ91" s="573"/>
      <c r="AK91" s="569"/>
      <c r="AL91" s="569"/>
      <c r="AM91" s="573"/>
      <c r="AN91" s="573"/>
      <c r="AO91" s="573"/>
      <c r="AP91" s="573"/>
      <c r="AQ91" s="573"/>
      <c r="AR91" s="573"/>
      <c r="AS91" s="573"/>
      <c r="AT91" s="573"/>
      <c r="AU91" s="573"/>
      <c r="AV91" s="573"/>
      <c r="AW91" s="573"/>
      <c r="AX91" s="573"/>
      <c r="AY91" s="574"/>
      <c r="AZ91" s="574"/>
      <c r="BA91" s="574"/>
      <c r="BB91" s="574"/>
    </row>
    <row r="92" spans="1:54" ht="25.5" hidden="1" customHeight="1" thickBot="1">
      <c r="A92" s="5260"/>
      <c r="B92" s="5370" t="s">
        <v>592</v>
      </c>
      <c r="C92" s="5370" t="s">
        <v>593</v>
      </c>
      <c r="D92" s="7268" t="s">
        <v>594</v>
      </c>
      <c r="E92" s="5387" t="s">
        <v>1174</v>
      </c>
      <c r="F92" s="5386" t="s">
        <v>595</v>
      </c>
      <c r="G92" s="7269" t="s">
        <v>596</v>
      </c>
      <c r="H92" s="5370" t="s">
        <v>597</v>
      </c>
      <c r="I92" s="2784" t="s">
        <v>598</v>
      </c>
      <c r="J92" s="530">
        <v>20000000</v>
      </c>
      <c r="K92" s="5370" t="s">
        <v>599</v>
      </c>
      <c r="L92" s="5372"/>
      <c r="M92" s="5370"/>
      <c r="N92" s="5373" t="s">
        <v>399</v>
      </c>
      <c r="O92" s="5387" t="s">
        <v>420</v>
      </c>
      <c r="P92" s="7267">
        <f>SUM(J92:J95)</f>
        <v>29000000</v>
      </c>
      <c r="Q92" s="5375">
        <f>SUM(U92:AF95)</f>
        <v>0</v>
      </c>
      <c r="R92" s="5376">
        <f>Q92/P92</f>
        <v>0</v>
      </c>
      <c r="S92" s="5377">
        <f>+P92-Q92</f>
        <v>29000000</v>
      </c>
      <c r="T92" s="5378">
        <f>+S92/P92</f>
        <v>1</v>
      </c>
      <c r="U92" s="2810"/>
      <c r="V92" s="2810"/>
      <c r="W92" s="531"/>
      <c r="X92" s="531"/>
      <c r="Y92" s="531"/>
      <c r="Z92" s="531"/>
      <c r="AA92" s="531"/>
      <c r="AB92" s="531"/>
      <c r="AC92" s="531"/>
      <c r="AD92" s="531"/>
      <c r="AE92" s="531"/>
      <c r="AF92" s="531"/>
      <c r="AG92" s="5379">
        <v>1700</v>
      </c>
      <c r="AH92" s="2811"/>
      <c r="AI92" s="5368">
        <f>SUM(AM92:AX95)</f>
        <v>0</v>
      </c>
      <c r="AJ92" s="5368">
        <f>+AG92-AI92</f>
        <v>1700</v>
      </c>
      <c r="AK92" s="5376">
        <f>AI92/AG92</f>
        <v>0</v>
      </c>
      <c r="AL92" s="5376">
        <f>100%-AK92</f>
        <v>1</v>
      </c>
      <c r="AM92" s="5368"/>
      <c r="AN92" s="5368"/>
      <c r="AO92" s="5368"/>
      <c r="AP92" s="5368"/>
      <c r="AQ92" s="5368"/>
      <c r="AR92" s="5368"/>
      <c r="AS92" s="5368"/>
      <c r="AT92" s="5368"/>
      <c r="AU92" s="5368"/>
      <c r="AV92" s="5368"/>
      <c r="AW92" s="5368"/>
      <c r="AX92" s="5368"/>
      <c r="AY92" s="5369">
        <v>44562</v>
      </c>
      <c r="AZ92" s="5369">
        <v>44925</v>
      </c>
      <c r="BA92" s="5369" t="s">
        <v>600</v>
      </c>
      <c r="BB92" s="5369" t="s">
        <v>68</v>
      </c>
    </row>
    <row r="93" spans="1:54" ht="22.5" hidden="1" customHeight="1" thickBot="1">
      <c r="A93" s="5260"/>
      <c r="B93" s="5370"/>
      <c r="C93" s="5370"/>
      <c r="D93" s="7268"/>
      <c r="E93" s="5387"/>
      <c r="F93" s="5386"/>
      <c r="G93" s="7269"/>
      <c r="H93" s="5370"/>
      <c r="I93" s="2784" t="s">
        <v>601</v>
      </c>
      <c r="J93" s="530">
        <v>2500000</v>
      </c>
      <c r="K93" s="5370"/>
      <c r="L93" s="5372"/>
      <c r="M93" s="5370"/>
      <c r="N93" s="5373"/>
      <c r="O93" s="5387"/>
      <c r="P93" s="7267"/>
      <c r="Q93" s="5375"/>
      <c r="R93" s="5376"/>
      <c r="S93" s="5377"/>
      <c r="T93" s="5378"/>
      <c r="U93" s="2810"/>
      <c r="V93" s="2810"/>
      <c r="W93" s="531"/>
      <c r="X93" s="531"/>
      <c r="Y93" s="531"/>
      <c r="Z93" s="531"/>
      <c r="AA93" s="531"/>
      <c r="AB93" s="531"/>
      <c r="AC93" s="531"/>
      <c r="AD93" s="531"/>
      <c r="AE93" s="531"/>
      <c r="AF93" s="531"/>
      <c r="AG93" s="5379"/>
      <c r="AH93" s="2792"/>
      <c r="AI93" s="5368"/>
      <c r="AJ93" s="5368"/>
      <c r="AK93" s="5376"/>
      <c r="AL93" s="5376"/>
      <c r="AM93" s="5368"/>
      <c r="AN93" s="5368"/>
      <c r="AO93" s="5368"/>
      <c r="AP93" s="5368"/>
      <c r="AQ93" s="5368"/>
      <c r="AR93" s="5368"/>
      <c r="AS93" s="5368"/>
      <c r="AT93" s="5368"/>
      <c r="AU93" s="5368"/>
      <c r="AV93" s="5368"/>
      <c r="AW93" s="5368"/>
      <c r="AX93" s="5368"/>
      <c r="AY93" s="5369"/>
      <c r="AZ93" s="5369"/>
      <c r="BA93" s="5369"/>
      <c r="BB93" s="5369"/>
    </row>
    <row r="94" spans="1:54" ht="28.5" hidden="1" customHeight="1" thickBot="1">
      <c r="A94" s="5260"/>
      <c r="B94" s="5370"/>
      <c r="C94" s="5370"/>
      <c r="D94" s="7268"/>
      <c r="E94" s="5387"/>
      <c r="F94" s="5386"/>
      <c r="G94" s="7269"/>
      <c r="H94" s="5370"/>
      <c r="I94" s="2784" t="s">
        <v>602</v>
      </c>
      <c r="J94" s="530">
        <v>4000000</v>
      </c>
      <c r="K94" s="5370"/>
      <c r="L94" s="5372"/>
      <c r="M94" s="5370"/>
      <c r="N94" s="5373"/>
      <c r="O94" s="5387"/>
      <c r="P94" s="7267"/>
      <c r="Q94" s="5375"/>
      <c r="R94" s="5376"/>
      <c r="S94" s="5377"/>
      <c r="T94" s="5378"/>
      <c r="U94" s="2810"/>
      <c r="V94" s="2810"/>
      <c r="W94" s="531"/>
      <c r="X94" s="531"/>
      <c r="Y94" s="531"/>
      <c r="Z94" s="531"/>
      <c r="AA94" s="531"/>
      <c r="AB94" s="531"/>
      <c r="AC94" s="531"/>
      <c r="AD94" s="531"/>
      <c r="AE94" s="531"/>
      <c r="AF94" s="531"/>
      <c r="AG94" s="5379"/>
      <c r="AH94" s="2792"/>
      <c r="AI94" s="5368"/>
      <c r="AJ94" s="5368"/>
      <c r="AK94" s="5376"/>
      <c r="AL94" s="5376"/>
      <c r="AM94" s="5368"/>
      <c r="AN94" s="5368"/>
      <c r="AO94" s="5368"/>
      <c r="AP94" s="5368"/>
      <c r="AQ94" s="5368"/>
      <c r="AR94" s="5368"/>
      <c r="AS94" s="5368"/>
      <c r="AT94" s="5368"/>
      <c r="AU94" s="5368"/>
      <c r="AV94" s="5368"/>
      <c r="AW94" s="5368"/>
      <c r="AX94" s="5368"/>
      <c r="AY94" s="5369"/>
      <c r="AZ94" s="5369"/>
      <c r="BA94" s="5369"/>
      <c r="BB94" s="5369"/>
    </row>
    <row r="95" spans="1:54" ht="58.5" hidden="1" thickBot="1">
      <c r="A95" s="5260"/>
      <c r="B95" s="5370"/>
      <c r="C95" s="5370"/>
      <c r="D95" s="7268"/>
      <c r="E95" s="5387"/>
      <c r="F95" s="5386"/>
      <c r="G95" s="7269"/>
      <c r="H95" s="5370"/>
      <c r="I95" s="2784" t="s">
        <v>603</v>
      </c>
      <c r="J95" s="530">
        <v>2500000</v>
      </c>
      <c r="K95" s="5370"/>
      <c r="L95" s="5372"/>
      <c r="M95" s="5370"/>
      <c r="N95" s="5373"/>
      <c r="O95" s="5387"/>
      <c r="P95" s="7267"/>
      <c r="Q95" s="5375"/>
      <c r="R95" s="5376"/>
      <c r="S95" s="5377"/>
      <c r="T95" s="5378"/>
      <c r="U95" s="2810"/>
      <c r="V95" s="2810"/>
      <c r="W95" s="531"/>
      <c r="X95" s="531"/>
      <c r="Y95" s="531"/>
      <c r="Z95" s="531"/>
      <c r="AA95" s="531"/>
      <c r="AB95" s="531"/>
      <c r="AC95" s="531"/>
      <c r="AD95" s="531"/>
      <c r="AE95" s="531"/>
      <c r="AF95" s="531"/>
      <c r="AG95" s="5379"/>
      <c r="AH95" s="2812"/>
      <c r="AI95" s="5368"/>
      <c r="AJ95" s="5368"/>
      <c r="AK95" s="5376"/>
      <c r="AL95" s="5376"/>
      <c r="AM95" s="5368"/>
      <c r="AN95" s="5368"/>
      <c r="AO95" s="5368"/>
      <c r="AP95" s="5368"/>
      <c r="AQ95" s="5368"/>
      <c r="AR95" s="5368"/>
      <c r="AS95" s="5368"/>
      <c r="AT95" s="5368"/>
      <c r="AU95" s="5368"/>
      <c r="AV95" s="5368"/>
      <c r="AW95" s="5368"/>
      <c r="AX95" s="5368"/>
      <c r="AY95" s="5369"/>
      <c r="AZ95" s="5369"/>
      <c r="BA95" s="5369"/>
      <c r="BB95" s="5369"/>
    </row>
    <row r="96" spans="1:54" ht="23.25" hidden="1" customHeight="1" thickBot="1">
      <c r="A96" s="5260"/>
      <c r="B96" s="5380" t="s">
        <v>604</v>
      </c>
      <c r="C96" s="5380"/>
      <c r="D96" s="5380"/>
      <c r="E96" s="5380"/>
      <c r="F96" s="5380"/>
      <c r="G96" s="5380"/>
      <c r="H96" s="5380"/>
      <c r="I96" s="5380"/>
      <c r="J96" s="5380"/>
      <c r="K96" s="5380"/>
      <c r="L96" s="5380"/>
      <c r="M96" s="5380"/>
      <c r="N96" s="5380"/>
      <c r="O96" s="575"/>
      <c r="P96" s="2814">
        <f>+P10+P34+P67+P91+P92</f>
        <v>801337000</v>
      </c>
      <c r="Q96" s="576" t="e">
        <f>+Q10+Q11+#REF!+#REF!+#REF!+#REF!+Q41+Q44+#REF!+#REF!+Q84+Q92</f>
        <v>#REF!</v>
      </c>
      <c r="R96" s="577" t="e">
        <f>+Q96/P96</f>
        <v>#REF!</v>
      </c>
      <c r="S96" s="578" t="e">
        <f>+P96-Q96</f>
        <v>#REF!</v>
      </c>
      <c r="T96" s="577" t="e">
        <f>+S96/P96</f>
        <v>#REF!</v>
      </c>
      <c r="U96" s="2815" t="e">
        <f>+U10+U11+#REF!+#REF!+#REF!+#REF!+U41+U44+#REF!+#REF!+U84+U92</f>
        <v>#REF!</v>
      </c>
      <c r="V96" s="2815" t="e">
        <f>+V10+V11+#REF!+#REF!+#REF!+#REF!+V41+V44+#REF!+#REF!+V84+V92</f>
        <v>#REF!</v>
      </c>
      <c r="W96" s="518" t="e">
        <f>+W10+W11+#REF!+#REF!+#REF!+#REF!+W41+W44+#REF!+#REF!+W84+W92</f>
        <v>#REF!</v>
      </c>
      <c r="X96" s="518" t="e">
        <f>+X10+X11+#REF!+#REF!+#REF!+#REF!+X41+X44+#REF!+#REF!+X84+X92</f>
        <v>#REF!</v>
      </c>
      <c r="Y96" s="518" t="e">
        <f>+Y10+Y11+#REF!+#REF!+#REF!+#REF!+Y41+Y44+#REF!+#REF!+Y84+Y92</f>
        <v>#REF!</v>
      </c>
      <c r="Z96" s="518" t="e">
        <f>+Z10+Z11+#REF!+#REF!+#REF!+#REF!+Z41+Z44+#REF!+#REF!+Z84+Z92</f>
        <v>#REF!</v>
      </c>
      <c r="AA96" s="518" t="e">
        <f>+AA10+AA11+#REF!+#REF!+#REF!+#REF!+AA41+AA44+#REF!+#REF!+AA84+AA92</f>
        <v>#REF!</v>
      </c>
      <c r="AB96" s="518" t="e">
        <f>+AB10+AB11+#REF!+#REF!+#REF!+#REF!+AB41+AB44+#REF!+#REF!+AB84+AB92</f>
        <v>#REF!</v>
      </c>
      <c r="AC96" s="518" t="e">
        <f>+AC10+AC11+#REF!+#REF!+#REF!+#REF!+AC41+AC44+#REF!+#REF!+AC84+AC92</f>
        <v>#REF!</v>
      </c>
      <c r="AD96" s="518" t="e">
        <f>+AD10+AD11+#REF!+#REF!+#REF!+#REF!+AD41+AD44+#REF!+#REF!+AD84+AD92</f>
        <v>#REF!</v>
      </c>
      <c r="AE96" s="518" t="e">
        <f>+AE10+AE11+#REF!+#REF!+#REF!+#REF!+AE41+AE44+#REF!+#REF!+AE84+AE92</f>
        <v>#REF!</v>
      </c>
      <c r="AF96" s="518" t="e">
        <f>+AF10+AF11+#REF!+#REF!+#REF!+#REF!+AF41+AF44+#REF!+#REF!+AF84+AF92</f>
        <v>#REF!</v>
      </c>
      <c r="AG96" s="579">
        <f>+AG10+AG34+AG67+AG91+AG92</f>
        <v>2633</v>
      </c>
      <c r="AH96" s="579"/>
      <c r="AI96" s="580" t="e">
        <f>+AI10+AI11+#REF!+#REF!+#REF!+#REF!+AI41+AI44+#REF!+#REF!+AI84+AI92</f>
        <v>#REF!</v>
      </c>
      <c r="AJ96" s="580" t="e">
        <f>+AJ10+AJ11+#REF!+#REF!+#REF!+#REF!+AJ41+AJ44+#REF!+#REF!+AJ84+AJ92</f>
        <v>#REF!</v>
      </c>
      <c r="AK96" s="577" t="e">
        <f>+AI96/AG96</f>
        <v>#REF!</v>
      </c>
      <c r="AL96" s="577" t="e">
        <f>100%-AK96</f>
        <v>#REF!</v>
      </c>
      <c r="AM96" s="580" t="e">
        <f>+AM10+AM11+#REF!+#REF!+#REF!+#REF!+AM41+AM44+#REF!+#REF!+AM84+AM92</f>
        <v>#REF!</v>
      </c>
      <c r="AN96" s="580" t="e">
        <f>+AN10+AN11+#REF!+#REF!+#REF!+#REF!+AN41+AN44+#REF!+#REF!+AN84+AN92</f>
        <v>#REF!</v>
      </c>
      <c r="AO96" s="580" t="e">
        <f>+AO10+AO11+#REF!+#REF!+#REF!+#REF!+AO41+AO44+#REF!+#REF!+AO84+AO92</f>
        <v>#REF!</v>
      </c>
      <c r="AP96" s="580" t="e">
        <f>+AP10+AP11+#REF!+#REF!+#REF!+#REF!+AP41+AP44+#REF!+#REF!+AP84+AP92</f>
        <v>#REF!</v>
      </c>
      <c r="AQ96" s="580" t="e">
        <f>+AQ10+AQ11+#REF!+#REF!+#REF!+#REF!+AQ41+AQ44+#REF!+#REF!+AQ84+AQ92</f>
        <v>#REF!</v>
      </c>
      <c r="AR96" s="580" t="e">
        <f>+AR10+AR11+#REF!+#REF!+#REF!+#REF!+AR41+AR44+#REF!+#REF!+AR84+AR92</f>
        <v>#REF!</v>
      </c>
      <c r="AS96" s="580" t="e">
        <f>+AS10+AS11+#REF!+#REF!+#REF!+#REF!+AS41+AS44+#REF!+#REF!+AS84+AS92</f>
        <v>#REF!</v>
      </c>
      <c r="AT96" s="580" t="e">
        <f>+AT10+AT11+#REF!+#REF!+#REF!+#REF!+AT41+AT44+#REF!+#REF!+AT84+AT92</f>
        <v>#REF!</v>
      </c>
      <c r="AU96" s="580" t="e">
        <f>+AU10+AU11+#REF!+#REF!+#REF!+#REF!+AU41+AU44+#REF!+#REF!+AU84+AU92</f>
        <v>#REF!</v>
      </c>
      <c r="AV96" s="580" t="e">
        <f>+AV10+AV11+#REF!+#REF!+#REF!+#REF!+AV41+AV44+#REF!+#REF!+AV84+AV92</f>
        <v>#REF!</v>
      </c>
      <c r="AW96" s="580" t="e">
        <f>+AW10+AW11+#REF!+#REF!+#REF!+#REF!+AW41+AW44+#REF!+#REF!+AW84+AW92</f>
        <v>#REF!</v>
      </c>
      <c r="AX96" s="580" t="e">
        <f>+AX10+AX11+#REF!+#REF!+#REF!+#REF!+AX41+AX44+#REF!+#REF!+AX84+AX92</f>
        <v>#REF!</v>
      </c>
      <c r="AY96" s="581"/>
      <c r="AZ96" s="581"/>
      <c r="BA96" s="582"/>
      <c r="BB96" s="581"/>
    </row>
    <row r="97" spans="1:54" ht="68.25" hidden="1" customHeight="1" thickBot="1">
      <c r="A97" s="5381" t="s">
        <v>605</v>
      </c>
      <c r="B97" s="5382" t="s">
        <v>606</v>
      </c>
      <c r="C97" s="588" t="s">
        <v>607</v>
      </c>
      <c r="D97" s="2900" t="s">
        <v>608</v>
      </c>
      <c r="E97" s="602" t="s">
        <v>1272</v>
      </c>
      <c r="F97" s="5230" t="s">
        <v>77</v>
      </c>
      <c r="G97" s="7266" t="s">
        <v>78</v>
      </c>
      <c r="H97" s="584" t="s">
        <v>609</v>
      </c>
      <c r="I97" s="2816" t="s">
        <v>610</v>
      </c>
      <c r="J97" s="2817">
        <v>1500000</v>
      </c>
      <c r="K97" s="587" t="s">
        <v>611</v>
      </c>
      <c r="L97" s="295"/>
      <c r="M97" s="588" t="s">
        <v>82</v>
      </c>
      <c r="N97" s="589" t="s">
        <v>125</v>
      </c>
      <c r="O97" s="589" t="s">
        <v>84</v>
      </c>
      <c r="P97" s="2818">
        <f>+J97</f>
        <v>1500000</v>
      </c>
      <c r="Q97" s="590">
        <f>SUM(U97:AF97)</f>
        <v>0</v>
      </c>
      <c r="R97" s="591">
        <f>Q97/P97</f>
        <v>0</v>
      </c>
      <c r="S97" s="592">
        <f>+P97-Q97</f>
        <v>1500000</v>
      </c>
      <c r="T97" s="593">
        <f>+S97/P97</f>
        <v>1</v>
      </c>
      <c r="U97" s="2819"/>
      <c r="V97" s="2819"/>
      <c r="W97" s="594"/>
      <c r="X97" s="594"/>
      <c r="Y97" s="594"/>
      <c r="Z97" s="594"/>
      <c r="AA97" s="594"/>
      <c r="AB97" s="594"/>
      <c r="AC97" s="594"/>
      <c r="AD97" s="594"/>
      <c r="AE97" s="594"/>
      <c r="AF97" s="594"/>
      <c r="AG97" s="595">
        <v>1</v>
      </c>
      <c r="AH97" s="595"/>
      <c r="AI97" s="595">
        <f>SUM(AM97:AX97)</f>
        <v>0</v>
      </c>
      <c r="AJ97" s="596">
        <f>+AG97-AI97</f>
        <v>1</v>
      </c>
      <c r="AK97" s="591">
        <f>AI97/AG97</f>
        <v>0</v>
      </c>
      <c r="AL97" s="591">
        <f>100%-AK97</f>
        <v>1</v>
      </c>
      <c r="AM97" s="597"/>
      <c r="AN97" s="597"/>
      <c r="AO97" s="597"/>
      <c r="AP97" s="597"/>
      <c r="AQ97" s="597"/>
      <c r="AR97" s="597"/>
      <c r="AS97" s="597"/>
      <c r="AT97" s="597"/>
      <c r="AU97" s="597"/>
      <c r="AV97" s="597"/>
      <c r="AW97" s="597"/>
      <c r="AX97" s="597"/>
      <c r="AY97" s="598">
        <v>44576</v>
      </c>
      <c r="AZ97" s="599">
        <v>44727</v>
      </c>
      <c r="BA97" s="600" t="s">
        <v>612</v>
      </c>
      <c r="BB97" s="599" t="s">
        <v>138</v>
      </c>
    </row>
    <row r="98" spans="1:54" ht="66.75" hidden="1" customHeight="1" thickBot="1">
      <c r="A98" s="5381"/>
      <c r="B98" s="5382"/>
      <c r="C98" s="602" t="s">
        <v>613</v>
      </c>
      <c r="D98" s="2901" t="s">
        <v>614</v>
      </c>
      <c r="E98" s="618" t="s">
        <v>1272</v>
      </c>
      <c r="F98" s="5230"/>
      <c r="G98" s="7266"/>
      <c r="H98" s="602" t="s">
        <v>615</v>
      </c>
      <c r="I98" s="2820" t="s">
        <v>610</v>
      </c>
      <c r="J98" s="2821">
        <v>1500000</v>
      </c>
      <c r="K98" s="605" t="s">
        <v>616</v>
      </c>
      <c r="L98" s="66"/>
      <c r="M98" s="602" t="s">
        <v>82</v>
      </c>
      <c r="N98" s="605" t="s">
        <v>125</v>
      </c>
      <c r="O98" s="605" t="s">
        <v>84</v>
      </c>
      <c r="P98" s="2818">
        <f>+J98</f>
        <v>1500000</v>
      </c>
      <c r="Q98" s="606">
        <f>SUM(U98:AF98)</f>
        <v>0</v>
      </c>
      <c r="R98" s="607">
        <f>Q98/P98</f>
        <v>0</v>
      </c>
      <c r="S98" s="608">
        <f>+P98-Q98</f>
        <v>1500000</v>
      </c>
      <c r="T98" s="607">
        <f>100%-R98</f>
        <v>1</v>
      </c>
      <c r="U98" s="2819"/>
      <c r="V98" s="2819"/>
      <c r="W98" s="594"/>
      <c r="X98" s="594"/>
      <c r="Y98" s="594"/>
      <c r="Z98" s="594"/>
      <c r="AA98" s="594"/>
      <c r="AB98" s="594"/>
      <c r="AC98" s="594"/>
      <c r="AD98" s="594"/>
      <c r="AE98" s="594"/>
      <c r="AF98" s="594"/>
      <c r="AG98" s="609">
        <v>1</v>
      </c>
      <c r="AH98" s="609"/>
      <c r="AI98" s="609">
        <f>SUM(AM98:AX98)</f>
        <v>0</v>
      </c>
      <c r="AJ98" s="609">
        <f>+AG98-AI98</f>
        <v>1</v>
      </c>
      <c r="AK98" s="607">
        <f>AI98/AG98</f>
        <v>0</v>
      </c>
      <c r="AL98" s="607">
        <f>100%-AK98</f>
        <v>1</v>
      </c>
      <c r="AM98" s="609"/>
      <c r="AN98" s="609"/>
      <c r="AO98" s="609"/>
      <c r="AP98" s="609"/>
      <c r="AQ98" s="609"/>
      <c r="AR98" s="609"/>
      <c r="AS98" s="609"/>
      <c r="AT98" s="609"/>
      <c r="AU98" s="609"/>
      <c r="AV98" s="609"/>
      <c r="AW98" s="609"/>
      <c r="AX98" s="609"/>
      <c r="AY98" s="610">
        <v>44635</v>
      </c>
      <c r="AZ98" s="610">
        <v>44742</v>
      </c>
      <c r="BA98" s="611" t="s">
        <v>612</v>
      </c>
      <c r="BB98" s="610" t="s">
        <v>138</v>
      </c>
    </row>
    <row r="99" spans="1:54" ht="79.5" hidden="1" customHeight="1" thickBot="1">
      <c r="A99" s="5381"/>
      <c r="B99" s="5382"/>
      <c r="C99" s="602" t="s">
        <v>617</v>
      </c>
      <c r="D99" s="2901" t="s">
        <v>618</v>
      </c>
      <c r="E99" s="602" t="s">
        <v>1272</v>
      </c>
      <c r="F99" s="63" t="s">
        <v>619</v>
      </c>
      <c r="G99" s="2822" t="s">
        <v>620</v>
      </c>
      <c r="H99" s="602" t="s">
        <v>621</v>
      </c>
      <c r="I99" s="2820"/>
      <c r="J99" s="2821">
        <v>0</v>
      </c>
      <c r="K99" s="612" t="s">
        <v>622</v>
      </c>
      <c r="L99" s="66"/>
      <c r="M99" s="602" t="s">
        <v>82</v>
      </c>
      <c r="N99" s="605" t="s">
        <v>65</v>
      </c>
      <c r="O99" s="605" t="s">
        <v>188</v>
      </c>
      <c r="P99" s="2823">
        <f>+J99</f>
        <v>0</v>
      </c>
      <c r="Q99" s="604">
        <f>SUM(U99:AF99)</f>
        <v>0</v>
      </c>
      <c r="R99" s="613" t="e">
        <f>Q99/P99</f>
        <v>#DIV/0!</v>
      </c>
      <c r="S99" s="614">
        <f>+P99-Q99</f>
        <v>0</v>
      </c>
      <c r="T99" s="613" t="e">
        <f>+S99/P99</f>
        <v>#DIV/0!</v>
      </c>
      <c r="U99" s="2819"/>
      <c r="V99" s="2819"/>
      <c r="W99" s="594"/>
      <c r="X99" s="594"/>
      <c r="Y99" s="594"/>
      <c r="Z99" s="594"/>
      <c r="AA99" s="594"/>
      <c r="AB99" s="594"/>
      <c r="AC99" s="594"/>
      <c r="AD99" s="594"/>
      <c r="AE99" s="594"/>
      <c r="AF99" s="594"/>
      <c r="AG99" s="615">
        <v>1</v>
      </c>
      <c r="AH99" s="615"/>
      <c r="AI99" s="615">
        <f>SUM(AM99:AX99)</f>
        <v>0</v>
      </c>
      <c r="AJ99" s="615">
        <f>+AG99-AI99</f>
        <v>1</v>
      </c>
      <c r="AK99" s="613">
        <f>AI99/AG99</f>
        <v>0</v>
      </c>
      <c r="AL99" s="613">
        <f>100%-AK99</f>
        <v>1</v>
      </c>
      <c r="AM99" s="616"/>
      <c r="AN99" s="616"/>
      <c r="AO99" s="616"/>
      <c r="AP99" s="616"/>
      <c r="AQ99" s="616"/>
      <c r="AR99" s="616"/>
      <c r="AS99" s="616"/>
      <c r="AT99" s="616"/>
      <c r="AU99" s="616"/>
      <c r="AV99" s="616"/>
      <c r="AW99" s="616"/>
      <c r="AX99" s="616"/>
      <c r="AY99" s="610">
        <v>44576</v>
      </c>
      <c r="AZ99" s="610">
        <v>44926</v>
      </c>
      <c r="BA99" s="611" t="s">
        <v>623</v>
      </c>
      <c r="BB99" s="610" t="s">
        <v>138</v>
      </c>
    </row>
    <row r="100" spans="1:54" ht="93" hidden="1" customHeight="1" thickBot="1">
      <c r="A100" s="5381"/>
      <c r="B100" s="5382"/>
      <c r="C100" s="618" t="s">
        <v>624</v>
      </c>
      <c r="D100" s="2902" t="s">
        <v>625</v>
      </c>
      <c r="E100" s="618" t="s">
        <v>1272</v>
      </c>
      <c r="F100" s="527" t="s">
        <v>77</v>
      </c>
      <c r="G100" s="2824" t="s">
        <v>78</v>
      </c>
      <c r="H100" s="618" t="s">
        <v>626</v>
      </c>
      <c r="I100" s="2825"/>
      <c r="J100" s="617">
        <v>0</v>
      </c>
      <c r="K100" s="621" t="s">
        <v>627</v>
      </c>
      <c r="L100" s="149"/>
      <c r="M100" s="618" t="s">
        <v>82</v>
      </c>
      <c r="N100" s="622" t="s">
        <v>125</v>
      </c>
      <c r="O100" s="622" t="s">
        <v>84</v>
      </c>
      <c r="P100" s="2826">
        <f>+J100</f>
        <v>0</v>
      </c>
      <c r="Q100" s="623">
        <f>SUM(U100:AF100)</f>
        <v>0</v>
      </c>
      <c r="R100" s="624">
        <v>0</v>
      </c>
      <c r="S100" s="625">
        <f>+P100-Q100</f>
        <v>0</v>
      </c>
      <c r="T100" s="624">
        <v>0</v>
      </c>
      <c r="U100" s="2827"/>
      <c r="V100" s="2827"/>
      <c r="W100" s="626"/>
      <c r="X100" s="626"/>
      <c r="Y100" s="626"/>
      <c r="Z100" s="626"/>
      <c r="AA100" s="626"/>
      <c r="AB100" s="626"/>
      <c r="AC100" s="626"/>
      <c r="AD100" s="626"/>
      <c r="AE100" s="626"/>
      <c r="AF100" s="626"/>
      <c r="AG100" s="627">
        <v>10</v>
      </c>
      <c r="AH100" s="627"/>
      <c r="AI100" s="627">
        <f>SUM(AM100:AX100)</f>
        <v>0</v>
      </c>
      <c r="AJ100" s="627">
        <f>+AG100-AI100</f>
        <v>10</v>
      </c>
      <c r="AK100" s="624">
        <f>AI100/AG100</f>
        <v>0</v>
      </c>
      <c r="AL100" s="624">
        <f>100%-AK100</f>
        <v>1</v>
      </c>
      <c r="AM100" s="628"/>
      <c r="AN100" s="628"/>
      <c r="AO100" s="628"/>
      <c r="AP100" s="628"/>
      <c r="AQ100" s="628"/>
      <c r="AR100" s="628"/>
      <c r="AS100" s="628"/>
      <c r="AT100" s="628"/>
      <c r="AU100" s="628"/>
      <c r="AV100" s="628"/>
      <c r="AW100" s="628"/>
      <c r="AX100" s="628"/>
      <c r="AY100" s="629">
        <v>44576</v>
      </c>
      <c r="AZ100" s="630">
        <v>44865</v>
      </c>
      <c r="BA100" s="631" t="s">
        <v>628</v>
      </c>
      <c r="BB100" s="630" t="s">
        <v>138</v>
      </c>
    </row>
    <row r="101" spans="1:54" ht="15" hidden="1" customHeight="1" thickBot="1">
      <c r="A101" s="5381"/>
      <c r="B101" s="5382"/>
      <c r="C101" s="5384" t="s">
        <v>629</v>
      </c>
      <c r="D101" s="5384"/>
      <c r="E101" s="5384"/>
      <c r="F101" s="5384"/>
      <c r="G101" s="5384"/>
      <c r="H101" s="5384"/>
      <c r="I101" s="5384"/>
      <c r="J101" s="5384"/>
      <c r="K101" s="5384"/>
      <c r="L101" s="5384"/>
      <c r="M101" s="5384"/>
      <c r="N101" s="5384"/>
      <c r="O101" s="632"/>
      <c r="P101" s="2828">
        <f>SUM(P97:P100)</f>
        <v>3000000</v>
      </c>
      <c r="Q101" s="634">
        <f>SUM(Q97:Q100)</f>
        <v>0</v>
      </c>
      <c r="R101" s="635">
        <f>+Q101/P101</f>
        <v>0</v>
      </c>
      <c r="S101" s="636">
        <f>SUM(S97:S100)</f>
        <v>3000000</v>
      </c>
      <c r="T101" s="637">
        <f>+S101/P101</f>
        <v>1</v>
      </c>
      <c r="U101" s="638">
        <f t="shared" ref="U101:AG101" si="3">SUM(U97:U100)</f>
        <v>0</v>
      </c>
      <c r="V101" s="639">
        <f t="shared" si="3"/>
        <v>0</v>
      </c>
      <c r="W101" s="640">
        <f t="shared" si="3"/>
        <v>0</v>
      </c>
      <c r="X101" s="639">
        <f t="shared" si="3"/>
        <v>0</v>
      </c>
      <c r="Y101" s="639">
        <f t="shared" si="3"/>
        <v>0</v>
      </c>
      <c r="Z101" s="639">
        <f t="shared" si="3"/>
        <v>0</v>
      </c>
      <c r="AA101" s="639">
        <f t="shared" si="3"/>
        <v>0</v>
      </c>
      <c r="AB101" s="639">
        <f t="shared" si="3"/>
        <v>0</v>
      </c>
      <c r="AC101" s="639">
        <f t="shared" si="3"/>
        <v>0</v>
      </c>
      <c r="AD101" s="639">
        <f t="shared" si="3"/>
        <v>0</v>
      </c>
      <c r="AE101" s="639">
        <f t="shared" si="3"/>
        <v>0</v>
      </c>
      <c r="AF101" s="639">
        <f t="shared" si="3"/>
        <v>0</v>
      </c>
      <c r="AG101" s="641">
        <f t="shared" si="3"/>
        <v>13</v>
      </c>
      <c r="AH101" s="641"/>
      <c r="AI101" s="642">
        <f>SUM(AI97:AI100)</f>
        <v>0</v>
      </c>
      <c r="AJ101" s="642">
        <f>+AG101-AI101</f>
        <v>13</v>
      </c>
      <c r="AK101" s="635">
        <f>+AI101/AG101</f>
        <v>0</v>
      </c>
      <c r="AL101" s="637">
        <f>SUM(AL97:AL100)/5</f>
        <v>0.8</v>
      </c>
      <c r="AM101" s="643">
        <f t="shared" ref="AM101:AX101" si="4">SUM(AM97:AM100)</f>
        <v>0</v>
      </c>
      <c r="AN101" s="643">
        <f t="shared" si="4"/>
        <v>0</v>
      </c>
      <c r="AO101" s="643">
        <f t="shared" si="4"/>
        <v>0</v>
      </c>
      <c r="AP101" s="643">
        <f t="shared" si="4"/>
        <v>0</v>
      </c>
      <c r="AQ101" s="643">
        <f t="shared" si="4"/>
        <v>0</v>
      </c>
      <c r="AR101" s="643">
        <f t="shared" si="4"/>
        <v>0</v>
      </c>
      <c r="AS101" s="643">
        <f t="shared" si="4"/>
        <v>0</v>
      </c>
      <c r="AT101" s="643">
        <f t="shared" si="4"/>
        <v>0</v>
      </c>
      <c r="AU101" s="643">
        <f t="shared" si="4"/>
        <v>0</v>
      </c>
      <c r="AV101" s="643">
        <f t="shared" si="4"/>
        <v>0</v>
      </c>
      <c r="AW101" s="643">
        <f t="shared" si="4"/>
        <v>0</v>
      </c>
      <c r="AX101" s="643">
        <f t="shared" si="4"/>
        <v>0</v>
      </c>
      <c r="AY101" s="644"/>
      <c r="AZ101" s="645"/>
      <c r="BA101" s="646"/>
      <c r="BB101" s="645"/>
    </row>
    <row r="102" spans="1:54" ht="27" hidden="1" customHeight="1" thickBot="1">
      <c r="A102" s="647" t="s">
        <v>630</v>
      </c>
      <c r="B102" s="648"/>
      <c r="C102" s="648"/>
      <c r="D102" s="2903"/>
      <c r="E102" s="648"/>
      <c r="F102" s="649"/>
      <c r="G102" s="2829"/>
      <c r="H102" s="650"/>
      <c r="I102" s="2830"/>
      <c r="J102" s="2831"/>
      <c r="K102" s="653"/>
      <c r="L102" s="654"/>
      <c r="M102" s="650"/>
      <c r="N102" s="655"/>
      <c r="O102" s="655"/>
      <c r="P102" s="2832" t="e">
        <f>+#REF!+#REF!+#REF!+#REF!+#REF!+P96+P101</f>
        <v>#REF!</v>
      </c>
      <c r="Q102" s="656" t="e">
        <f>+#REF!+#REF!+#REF!+#REF!+#REF!+Q96+Q101</f>
        <v>#REF!</v>
      </c>
      <c r="R102" s="657" t="e">
        <f>+Q102/P102</f>
        <v>#REF!</v>
      </c>
      <c r="S102" s="658" t="e">
        <f>+#REF!+#REF!+#REF!+#REF!+#REF!+S96+S101</f>
        <v>#REF!</v>
      </c>
      <c r="T102" s="657" t="e">
        <f>+S102/P102</f>
        <v>#REF!</v>
      </c>
      <c r="U102" s="658" t="e">
        <f>+#REF!+#REF!+#REF!+#REF!+#REF!+U96+U101</f>
        <v>#REF!</v>
      </c>
      <c r="V102" s="658" t="e">
        <f>+#REF!+#REF!+#REF!+#REF!+#REF!+V96+V101</f>
        <v>#REF!</v>
      </c>
      <c r="W102" s="658" t="e">
        <f>+#REF!+#REF!+#REF!+#REF!+#REF!+W96+W101</f>
        <v>#REF!</v>
      </c>
      <c r="X102" s="658" t="e">
        <f>+#REF!+#REF!+#REF!+#REF!+#REF!+X96+X101</f>
        <v>#REF!</v>
      </c>
      <c r="Y102" s="658" t="e">
        <f>+#REF!+#REF!+#REF!+#REF!+#REF!+Y96+Y101</f>
        <v>#REF!</v>
      </c>
      <c r="Z102" s="658" t="e">
        <f>+#REF!+#REF!+#REF!+#REF!+#REF!+Z96+Z101</f>
        <v>#REF!</v>
      </c>
      <c r="AA102" s="658" t="e">
        <f>+#REF!+#REF!+#REF!+#REF!+#REF!+AA96+AA101</f>
        <v>#REF!</v>
      </c>
      <c r="AB102" s="658" t="e">
        <f>+#REF!+#REF!+#REF!+#REF!+#REF!+AB96+AB101</f>
        <v>#REF!</v>
      </c>
      <c r="AC102" s="658" t="e">
        <f>+#REF!+#REF!+#REF!+#REF!+#REF!+AC96+AC101</f>
        <v>#REF!</v>
      </c>
      <c r="AD102" s="658" t="e">
        <f>+#REF!+#REF!+#REF!+#REF!+#REF!+AD96+AD101</f>
        <v>#REF!</v>
      </c>
      <c r="AE102" s="658" t="e">
        <f>+#REF!+#REF!+#REF!+#REF!+#REF!+AE96+AE101</f>
        <v>#REF!</v>
      </c>
      <c r="AF102" s="658" t="e">
        <f>+#REF!+#REF!+#REF!+#REF!+#REF!+AF96+AF101</f>
        <v>#REF!</v>
      </c>
      <c r="AG102" s="659" t="e">
        <f>+#REF!+#REF!+#REF!+#REF!+#REF!+AG96+AG101</f>
        <v>#REF!</v>
      </c>
      <c r="AH102" s="659"/>
      <c r="AI102" s="659" t="e">
        <f>+#REF!+#REF!+#REF!+#REF!+#REF!+AI96+AI101</f>
        <v>#REF!</v>
      </c>
      <c r="AJ102" s="659" t="e">
        <f>+#REF!+#REF!+#REF!+#REF!+#REF!+AJ96+AJ101</f>
        <v>#REF!</v>
      </c>
      <c r="AK102" s="660"/>
      <c r="AL102" s="660"/>
      <c r="AM102" s="661"/>
      <c r="AN102" s="661"/>
      <c r="AO102" s="661"/>
      <c r="AP102" s="661"/>
      <c r="AQ102" s="661"/>
      <c r="AR102" s="661"/>
      <c r="AS102" s="661"/>
      <c r="AT102" s="661"/>
      <c r="AU102" s="661"/>
      <c r="AV102" s="661"/>
      <c r="AW102" s="661"/>
      <c r="AX102" s="661"/>
      <c r="AY102" s="662"/>
      <c r="AZ102" s="663"/>
      <c r="BA102" s="664"/>
      <c r="BB102" s="663"/>
    </row>
    <row r="103" spans="1:54" ht="35.65" hidden="1" customHeight="1" thickBot="1"/>
    <row r="104" spans="1:54" ht="15" hidden="1" customHeight="1" thickBot="1"/>
    <row r="105" spans="1:54" hidden="1">
      <c r="A105" s="1" t="s">
        <v>631</v>
      </c>
    </row>
    <row r="106" spans="1:54" hidden="1"/>
    <row r="107" spans="1:54" ht="15" thickBot="1"/>
    <row r="108" spans="1:54" ht="31.4" customHeight="1" thickBot="1">
      <c r="B108" s="7203" t="s">
        <v>1732</v>
      </c>
      <c r="C108" s="7203"/>
      <c r="D108" s="7203"/>
      <c r="E108" s="7203"/>
      <c r="F108" s="7203"/>
      <c r="G108" s="7203"/>
      <c r="H108" s="7203"/>
      <c r="I108" s="7203"/>
      <c r="J108" s="7203"/>
      <c r="K108" s="7203"/>
      <c r="L108" s="5047"/>
      <c r="S108" s="6"/>
      <c r="T108" s="6"/>
    </row>
    <row r="109" spans="1:54" ht="50.5" customHeight="1" thickBot="1">
      <c r="B109" s="2866" t="s">
        <v>1501</v>
      </c>
      <c r="C109" s="2867" t="s">
        <v>1733</v>
      </c>
      <c r="D109" s="2905" t="s">
        <v>1667</v>
      </c>
      <c r="E109" s="2867" t="s">
        <v>1589</v>
      </c>
      <c r="F109" s="2867" t="s">
        <v>1734</v>
      </c>
      <c r="G109" s="2867" t="s">
        <v>39</v>
      </c>
      <c r="H109" s="2867" t="s">
        <v>40</v>
      </c>
      <c r="I109" s="2867" t="s">
        <v>1566</v>
      </c>
      <c r="J109" s="2867" t="s">
        <v>1735</v>
      </c>
      <c r="K109" s="2867" t="s">
        <v>1591</v>
      </c>
      <c r="L109" s="5048"/>
      <c r="S109" s="2666"/>
      <c r="T109" s="6"/>
    </row>
    <row r="110" spans="1:54" ht="43.9" customHeight="1" thickBot="1">
      <c r="B110" s="7204" t="s">
        <v>1736</v>
      </c>
      <c r="C110" s="3170" t="str">
        <f>+'CALENDARIO 2024 PyD'!B4</f>
        <v>APOYO AL SECTOR AGROPECUARIO</v>
      </c>
      <c r="D110" s="2906" t="e">
        <f>+'CALENDARIO 2024 PyD'!#REF!</f>
        <v>#REF!</v>
      </c>
      <c r="E110" s="2593" t="e">
        <f>+'CALENDARIO 2024 PyD'!#REF!</f>
        <v>#REF!</v>
      </c>
      <c r="F110" s="2597" t="e">
        <f>+D110-E110</f>
        <v>#REF!</v>
      </c>
      <c r="G110" s="2598">
        <f>+'CALENDARIO 2024 PyD'!D4</f>
        <v>27</v>
      </c>
      <c r="H110" s="2598" t="e">
        <f>+'CALENDARIO 2024 PyD'!#REF!</f>
        <v>#REF!</v>
      </c>
      <c r="I110" s="2596" t="e">
        <f>+G110-H110</f>
        <v>#REF!</v>
      </c>
      <c r="J110" s="2589" t="e">
        <f>+E110/D110</f>
        <v>#REF!</v>
      </c>
      <c r="K110" s="2595" t="e">
        <f>+H110/G110</f>
        <v>#REF!</v>
      </c>
      <c r="L110" s="5049"/>
      <c r="S110" s="6"/>
      <c r="T110" s="6"/>
    </row>
    <row r="111" spans="1:54" ht="73.150000000000006" customHeight="1" thickBot="1">
      <c r="B111" s="7204"/>
      <c r="C111" s="3171" t="str">
        <f>+'CALENDARIO 2024 PyD'!B31</f>
        <v>MUJER EMPRENDEDORA PRODUCTIVA '2024' - ATENCIÓN Y ACOMPAÑAMIENTO A EMPRENDEDORES</v>
      </c>
      <c r="D111" s="2906" t="e">
        <f>+'CALENDARIO 2024 PyD'!#REF!</f>
        <v>#REF!</v>
      </c>
      <c r="E111" s="2593" t="e">
        <f>+'CALENDARIO 2024 PyD'!#REF!</f>
        <v>#REF!</v>
      </c>
      <c r="F111" s="2597" t="e">
        <f>+D111-E111</f>
        <v>#REF!</v>
      </c>
      <c r="G111" s="2757">
        <f>+'CALENDARIO 2024 PyD'!D31</f>
        <v>29</v>
      </c>
      <c r="H111" s="2757" t="e">
        <f>+'CALENDARIO 2024 PyD'!#REF!</f>
        <v>#REF!</v>
      </c>
      <c r="I111" s="2596" t="e">
        <f>+G111-H111</f>
        <v>#REF!</v>
      </c>
      <c r="J111" s="2589" t="e">
        <f>+E111/D111</f>
        <v>#REF!</v>
      </c>
      <c r="K111" s="2595" t="e">
        <f>+H111/G111</f>
        <v>#REF!</v>
      </c>
      <c r="L111" s="5049"/>
      <c r="M111" s="2"/>
      <c r="S111" s="6"/>
      <c r="T111" s="6"/>
    </row>
    <row r="112" spans="1:54" ht="67.400000000000006" customHeight="1" thickBot="1">
      <c r="B112" s="7204"/>
      <c r="C112" s="3171" t="str">
        <f>+'CALENDARIO 2024 PyD'!B60</f>
        <v>APORTE EMPRESARIAL A LA GESTIÓN CÍVICO Y SOCIAL  Y CULTURAL</v>
      </c>
      <c r="D112" s="2906" t="e">
        <f>+'CALENDARIO 2024 PyD'!#REF!</f>
        <v>#REF!</v>
      </c>
      <c r="E112" s="2593" t="e">
        <f>+'CALENDARIO 2024 PyD'!#REF!</f>
        <v>#REF!</v>
      </c>
      <c r="F112" s="2592" t="e">
        <f>+D112-E112</f>
        <v>#REF!</v>
      </c>
      <c r="G112" s="2591">
        <f>+'CALENDARIO 2024 PyD'!D60</f>
        <v>10</v>
      </c>
      <c r="H112" s="2591" t="e">
        <f>+'CALENDARIO 2024 PyD'!#REF!</f>
        <v>#REF!</v>
      </c>
      <c r="I112" s="2590" t="e">
        <f>+G112-H112</f>
        <v>#REF!</v>
      </c>
      <c r="J112" s="2833" t="e">
        <f>+E112/D112</f>
        <v>#REF!</v>
      </c>
      <c r="K112" s="2588" t="e">
        <f>+H112/G112</f>
        <v>#REF!</v>
      </c>
      <c r="L112" s="5049"/>
      <c r="M112" s="2"/>
      <c r="S112" s="6"/>
      <c r="T112" s="6"/>
    </row>
    <row r="113" spans="1:12" ht="28.5" customHeight="1" thickBot="1">
      <c r="A113" s="1" t="s">
        <v>1737</v>
      </c>
      <c r="B113" s="7205" t="s">
        <v>1738</v>
      </c>
      <c r="C113" s="7205"/>
      <c r="D113" s="2907" t="e">
        <f>SUM(D110:D112)</f>
        <v>#REF!</v>
      </c>
      <c r="E113" s="2834" t="e">
        <f>SUM(E110:E112)</f>
        <v>#REF!</v>
      </c>
      <c r="F113" s="2585" t="e">
        <f>+D113-E113</f>
        <v>#REF!</v>
      </c>
      <c r="G113" s="2584">
        <f>SUM(G110:G112)</f>
        <v>66</v>
      </c>
      <c r="H113" s="2583" t="e">
        <f>SUM(H110:H112)</f>
        <v>#REF!</v>
      </c>
      <c r="I113" s="2583" t="e">
        <f>+G113-H113</f>
        <v>#REF!</v>
      </c>
      <c r="J113" s="2582" t="e">
        <f>+E113/D113</f>
        <v>#REF!</v>
      </c>
      <c r="K113" s="2581" t="e">
        <f>+H113/G113</f>
        <v>#REF!</v>
      </c>
      <c r="L113" s="5049"/>
    </row>
    <row r="114" spans="1:12">
      <c r="B114" s="7083" t="s">
        <v>1739</v>
      </c>
      <c r="C114" s="7083"/>
      <c r="D114" s="7083"/>
      <c r="E114" s="7083"/>
      <c r="F114" s="7083"/>
      <c r="G114" s="7083"/>
      <c r="H114" s="7083"/>
      <c r="I114" s="7083"/>
      <c r="J114" s="7083"/>
      <c r="K114" s="7083"/>
      <c r="L114" s="2642"/>
    </row>
    <row r="115" spans="1:12">
      <c r="B115" s="2580"/>
      <c r="C115" s="2642"/>
      <c r="D115" s="2908"/>
      <c r="E115" s="2642"/>
      <c r="F115" s="2642"/>
      <c r="G115" s="2646"/>
      <c r="H115" s="2642"/>
      <c r="I115" s="2645"/>
      <c r="J115" s="2644"/>
      <c r="K115" s="2643"/>
      <c r="L115" s="2642"/>
    </row>
    <row r="116" spans="1:12" ht="15" thickBot="1">
      <c r="B116" s="2580"/>
      <c r="C116" s="2642"/>
      <c r="D116" s="2908"/>
      <c r="E116" s="2642"/>
      <c r="F116" s="2642"/>
      <c r="G116" s="2646"/>
      <c r="H116" s="2642"/>
      <c r="I116" s="2645"/>
      <c r="J116" s="2644"/>
      <c r="K116" s="2643"/>
      <c r="L116" s="2642"/>
    </row>
    <row r="117" spans="1:12" ht="31.4" customHeight="1" thickBot="1">
      <c r="B117" s="7263" t="s">
        <v>1740</v>
      </c>
      <c r="C117" s="7264"/>
      <c r="D117" s="7264"/>
      <c r="E117" s="7264"/>
      <c r="F117" s="7264"/>
      <c r="G117" s="7264"/>
      <c r="H117" s="7264"/>
      <c r="I117" s="7264"/>
      <c r="J117" s="7264"/>
      <c r="K117" s="7265"/>
      <c r="L117" s="5047"/>
    </row>
    <row r="118" spans="1:12" ht="46.4" customHeight="1" thickBot="1">
      <c r="B118" s="2754" t="s">
        <v>1501</v>
      </c>
      <c r="C118" s="2668" t="s">
        <v>1587</v>
      </c>
      <c r="D118" s="2909" t="s">
        <v>1667</v>
      </c>
      <c r="E118" s="2668" t="s">
        <v>1589</v>
      </c>
      <c r="F118" s="2668" t="s">
        <v>1564</v>
      </c>
      <c r="G118" s="2669" t="s">
        <v>39</v>
      </c>
      <c r="H118" s="2668" t="s">
        <v>40</v>
      </c>
      <c r="I118" s="2668" t="s">
        <v>1566</v>
      </c>
      <c r="J118" s="2668" t="s">
        <v>1735</v>
      </c>
      <c r="K118" s="2667" t="s">
        <v>1591</v>
      </c>
      <c r="L118" s="5048"/>
    </row>
    <row r="119" spans="1:12" ht="63.65" customHeight="1">
      <c r="B119" s="2968" t="s">
        <v>1741</v>
      </c>
      <c r="C119" s="3169" t="str">
        <f>+'CALENDARIO 2024 PyD'!B70</f>
        <v>PROGRAMA DE ECONOMÍA CIRCULAR</v>
      </c>
      <c r="D119" s="2906" t="e">
        <f>+'CALENDARIO 2024 PyD'!#REF!</f>
        <v>#REF!</v>
      </c>
      <c r="E119" s="2593" t="e">
        <f>+'CALENDARIO 2024 PyD'!#REF!</f>
        <v>#REF!</v>
      </c>
      <c r="F119" s="2597" t="e">
        <f>+D119-E119</f>
        <v>#REF!</v>
      </c>
      <c r="G119" s="2598">
        <f>+'CALENDARIO 2024 PyD'!D70</f>
        <v>3</v>
      </c>
      <c r="H119" s="2598" t="e">
        <f>+'CALENDARIO 2024 PyD'!#REF!</f>
        <v>#REF!</v>
      </c>
      <c r="I119" s="2596" t="e">
        <f>+G119-H119</f>
        <v>#REF!</v>
      </c>
      <c r="J119" s="2589" t="e">
        <f>+E119/D119</f>
        <v>#REF!</v>
      </c>
      <c r="K119" s="2595" t="e">
        <f>+H119/G119</f>
        <v>#REF!</v>
      </c>
      <c r="L119" s="5049"/>
    </row>
    <row r="120" spans="1:12" ht="28.15" customHeight="1" thickBot="1">
      <c r="B120" s="7260" t="str">
        <f>+B113</f>
        <v>TOTAL CENTRO DE COSTO</v>
      </c>
      <c r="C120" s="7261"/>
      <c r="D120" s="2924" t="e">
        <f>SUM(D119:D119)</f>
        <v>#REF!</v>
      </c>
      <c r="E120" s="2936" t="e">
        <f>SUM(E119)</f>
        <v>#REF!</v>
      </c>
      <c r="F120" s="2926" t="e">
        <f>+D120-E120</f>
        <v>#REF!</v>
      </c>
      <c r="G120" s="2927">
        <f>SUM(G119:G119)</f>
        <v>3</v>
      </c>
      <c r="H120" s="2923" t="e">
        <f>SUM(H119:H119)</f>
        <v>#REF!</v>
      </c>
      <c r="I120" s="2928" t="e">
        <f>+G120-H120</f>
        <v>#REF!</v>
      </c>
      <c r="J120" s="2929" t="e">
        <f>+E120/D120</f>
        <v>#REF!</v>
      </c>
      <c r="K120" s="2930" t="e">
        <f>+H120/G120</f>
        <v>#REF!</v>
      </c>
      <c r="L120" s="5049"/>
    </row>
    <row r="121" spans="1:12">
      <c r="B121" s="7089" t="s">
        <v>1742</v>
      </c>
      <c r="C121" s="7089"/>
      <c r="D121" s="7089"/>
      <c r="E121" s="7089"/>
      <c r="F121" s="7089"/>
      <c r="G121" s="7089"/>
      <c r="H121" s="7089"/>
      <c r="I121" s="7089"/>
      <c r="J121" s="7089"/>
      <c r="K121" s="7089"/>
      <c r="L121" s="2642"/>
    </row>
    <row r="122" spans="1:12">
      <c r="B122" s="2580"/>
      <c r="C122" s="2642"/>
      <c r="D122" s="2908"/>
      <c r="E122" s="2642"/>
      <c r="F122" s="2642"/>
      <c r="G122" s="2646"/>
      <c r="H122" s="2642"/>
      <c r="I122" s="2645"/>
      <c r="J122" s="2644"/>
      <c r="K122" s="2643"/>
      <c r="L122" s="2642"/>
    </row>
    <row r="123" spans="1:12">
      <c r="B123" s="2580"/>
      <c r="C123" s="2642"/>
      <c r="D123" s="2908"/>
      <c r="E123" s="2642"/>
      <c r="F123" s="2642"/>
      <c r="G123" s="2646"/>
      <c r="H123" s="2642"/>
      <c r="I123" s="2645"/>
      <c r="J123" s="2644"/>
      <c r="K123" s="2643"/>
      <c r="L123" s="2642"/>
    </row>
    <row r="124" spans="1:12" ht="15" thickBot="1">
      <c r="B124" s="2580"/>
      <c r="C124" s="2642"/>
      <c r="D124" s="2908"/>
      <c r="E124" s="2642"/>
      <c r="F124" s="2642"/>
      <c r="G124" s="2646"/>
      <c r="H124" s="2642"/>
      <c r="I124" s="2645"/>
      <c r="J124" s="2644"/>
      <c r="K124" s="2643"/>
      <c r="L124" s="2642"/>
    </row>
    <row r="125" spans="1:12" ht="27.4" customHeight="1" thickBot="1">
      <c r="B125" s="7259" t="s">
        <v>1743</v>
      </c>
      <c r="C125" s="7259"/>
      <c r="D125" s="7259"/>
      <c r="E125" s="7259"/>
      <c r="F125" s="7259"/>
      <c r="G125" s="7259"/>
      <c r="H125" s="7259"/>
      <c r="I125" s="7259"/>
      <c r="J125" s="7259"/>
      <c r="K125" s="7259"/>
      <c r="L125" s="2671"/>
    </row>
    <row r="126" spans="1:12" ht="47.15" customHeight="1" thickBot="1">
      <c r="B126" s="2754" t="s">
        <v>1501</v>
      </c>
      <c r="C126" s="2668" t="s">
        <v>1587</v>
      </c>
      <c r="D126" s="2909" t="s">
        <v>1667</v>
      </c>
      <c r="E126" s="2668" t="s">
        <v>1589</v>
      </c>
      <c r="F126" s="2668" t="s">
        <v>1564</v>
      </c>
      <c r="G126" s="2669" t="s">
        <v>39</v>
      </c>
      <c r="H126" s="2668" t="s">
        <v>40</v>
      </c>
      <c r="I126" s="2668" t="s">
        <v>1566</v>
      </c>
      <c r="J126" s="2668" t="s">
        <v>1590</v>
      </c>
      <c r="K126" s="2667" t="s">
        <v>1591</v>
      </c>
      <c r="L126" s="2601"/>
    </row>
    <row r="127" spans="1:12" ht="84.4" customHeight="1">
      <c r="B127" s="5050"/>
      <c r="C127" s="3169" t="str">
        <f>'CALENDARIO 2024 PyD'!B75</f>
        <v>FORMACIÓN EMPRESARIAL "CAMPUS VIRTUAL"</v>
      </c>
      <c r="D127" s="2906" t="e">
        <f>'CALENDARIO 2024 PyD'!#REF!</f>
        <v>#REF!</v>
      </c>
      <c r="E127" s="2593" t="e">
        <f>'CALENDARIO 2024 PyD'!#REF!</f>
        <v>#REF!</v>
      </c>
      <c r="F127" s="2597" t="e">
        <f>D127-E127</f>
        <v>#REF!</v>
      </c>
      <c r="G127" s="2598">
        <f>'CALENDARIO 2024 PyD'!D75</f>
        <v>8</v>
      </c>
      <c r="H127" s="2598" t="e">
        <f>'CALENDARIO 2024 PyD'!#REF!</f>
        <v>#REF!</v>
      </c>
      <c r="I127" s="2596" t="e">
        <f>G127-H127</f>
        <v>#REF!</v>
      </c>
      <c r="J127" s="2589" t="e">
        <f>+E127/D127</f>
        <v>#REF!</v>
      </c>
      <c r="K127" s="2595" t="e">
        <f>+H127/G127</f>
        <v>#REF!</v>
      </c>
      <c r="L127" s="2587"/>
    </row>
    <row r="128" spans="1:12" ht="84.4" customHeight="1">
      <c r="B128" s="2968" t="s">
        <v>1744</v>
      </c>
      <c r="C128" s="3169" t="str">
        <f>'CALENDARIO 2024 PyD'!B76</f>
        <v>FORMACIÓN  EMPRESARIAL</v>
      </c>
      <c r="D128" s="2906" t="e">
        <f>+'CALENDARIO 2024 PyD'!#REF!</f>
        <v>#REF!</v>
      </c>
      <c r="E128" s="2593" t="e">
        <f>+'CALENDARIO 2024 PyD'!#REF!</f>
        <v>#REF!</v>
      </c>
      <c r="F128" s="2597" t="e">
        <f>+D128-E128</f>
        <v>#REF!</v>
      </c>
      <c r="G128" s="2598">
        <f>+'CALENDARIO 2024 PyD'!D76</f>
        <v>24</v>
      </c>
      <c r="H128" s="2598" t="e">
        <f>+'CALENDARIO 2024 PyD'!#REF!</f>
        <v>#REF!</v>
      </c>
      <c r="I128" s="2596" t="e">
        <f>+G128-H128</f>
        <v>#REF!</v>
      </c>
      <c r="J128" s="2589" t="e">
        <f>+E128/D128</f>
        <v>#REF!</v>
      </c>
      <c r="K128" s="2595" t="e">
        <f>+H128/G128</f>
        <v>#REF!</v>
      </c>
      <c r="L128" s="2587"/>
    </row>
    <row r="129" spans="2:13" ht="24.4" customHeight="1" thickBot="1">
      <c r="B129" s="7260" t="str">
        <f>+B120</f>
        <v>TOTAL CENTRO DE COSTO</v>
      </c>
      <c r="C129" s="7261"/>
      <c r="D129" s="2924" t="e">
        <f>SUM(D127:D128)</f>
        <v>#REF!</v>
      </c>
      <c r="E129" s="2925" t="e">
        <f>SUM(E127:E128)</f>
        <v>#REF!</v>
      </c>
      <c r="F129" s="2926" t="e">
        <f>+D129-E129</f>
        <v>#REF!</v>
      </c>
      <c r="G129" s="2927">
        <f>SUM(G127:G128)</f>
        <v>32</v>
      </c>
      <c r="H129" s="2928" t="e">
        <f>SUM(H127:H128)</f>
        <v>#REF!</v>
      </c>
      <c r="I129" s="2928" t="e">
        <f>+G129-H129</f>
        <v>#REF!</v>
      </c>
      <c r="J129" s="2929" t="e">
        <f>+E129/D129</f>
        <v>#REF!</v>
      </c>
      <c r="K129" s="2930" t="e">
        <f>+H129/G129</f>
        <v>#REF!</v>
      </c>
      <c r="L129" s="2587"/>
    </row>
    <row r="130" spans="2:13">
      <c r="B130" s="7089" t="s">
        <v>1745</v>
      </c>
      <c r="C130" s="7089"/>
      <c r="D130" s="7089"/>
      <c r="E130" s="7089"/>
      <c r="F130" s="7089"/>
      <c r="G130" s="7089"/>
      <c r="H130" s="7089"/>
      <c r="I130" s="7089"/>
      <c r="J130" s="7089"/>
      <c r="K130" s="7089"/>
      <c r="L130" s="2642"/>
    </row>
    <row r="131" spans="2:13">
      <c r="B131" s="2580"/>
      <c r="C131" s="2642"/>
      <c r="D131" s="2908"/>
      <c r="E131" s="2642"/>
      <c r="F131" s="2642"/>
      <c r="G131" s="2646"/>
      <c r="H131" s="2642"/>
      <c r="I131" s="2645"/>
      <c r="J131" s="2644"/>
      <c r="K131" s="2643"/>
      <c r="L131" s="2642"/>
    </row>
    <row r="132" spans="2:13" ht="15" thickBot="1">
      <c r="B132" s="2580"/>
      <c r="C132" s="2642"/>
      <c r="D132" s="2908"/>
      <c r="E132" s="2642"/>
      <c r="F132" s="2642"/>
      <c r="G132" s="2646"/>
      <c r="H132" s="2642"/>
      <c r="I132" s="2645"/>
      <c r="J132" s="2644"/>
      <c r="K132" s="2643"/>
      <c r="L132" s="2642"/>
    </row>
    <row r="133" spans="2:13" ht="34.15" customHeight="1" thickBot="1">
      <c r="B133" s="7262" t="s">
        <v>1746</v>
      </c>
      <c r="C133" s="7262"/>
      <c r="D133" s="7262"/>
      <c r="E133" s="7262"/>
      <c r="F133" s="7262"/>
      <c r="G133" s="7262"/>
      <c r="H133" s="7262"/>
      <c r="I133" s="7262"/>
      <c r="J133" s="7262"/>
      <c r="K133" s="7262"/>
      <c r="L133" s="2671"/>
    </row>
    <row r="134" spans="2:13" ht="49.9" customHeight="1">
      <c r="B134" s="2914" t="s">
        <v>1501</v>
      </c>
      <c r="C134" s="2915" t="s">
        <v>1587</v>
      </c>
      <c r="D134" s="2916" t="s">
        <v>1667</v>
      </c>
      <c r="E134" s="2915" t="s">
        <v>1747</v>
      </c>
      <c r="F134" s="2915" t="s">
        <v>1564</v>
      </c>
      <c r="G134" s="2917" t="s">
        <v>39</v>
      </c>
      <c r="H134" s="2915" t="s">
        <v>40</v>
      </c>
      <c r="I134" s="2915" t="s">
        <v>1566</v>
      </c>
      <c r="J134" s="2915" t="s">
        <v>1590</v>
      </c>
      <c r="K134" s="2918" t="s">
        <v>1591</v>
      </c>
      <c r="L134" s="2601"/>
    </row>
    <row r="135" spans="2:13" ht="58.9" customHeight="1">
      <c r="B135" s="7237" t="s">
        <v>1748</v>
      </c>
      <c r="C135" s="3168" t="str">
        <f>+'CALENDARIO 2024 PyD'!B100</f>
        <v>FÁBRICAS DE PRODUCTIVIDAD</v>
      </c>
      <c r="D135" s="2931" t="e">
        <f>+'CALENDARIO 2024 PyD'!#REF!</f>
        <v>#REF!</v>
      </c>
      <c r="E135" s="2932" t="e">
        <f>+'CALENDARIO 2024 PyD'!#REF!</f>
        <v>#REF!</v>
      </c>
      <c r="F135" s="2891" t="e">
        <f>D135-E135</f>
        <v>#REF!</v>
      </c>
      <c r="G135" s="2757">
        <f>+'CALENDARIO 2024 PyD'!D100</f>
        <v>1</v>
      </c>
      <c r="H135" s="2757" t="e">
        <f>+'CALENDARIO 2024 PyD'!#REF!</f>
        <v>#REF!</v>
      </c>
      <c r="I135" s="2892" t="e">
        <f>+G135-H135</f>
        <v>#REF!</v>
      </c>
      <c r="J135" s="2893" t="e">
        <f>+E135/D135</f>
        <v>#REF!</v>
      </c>
      <c r="K135" s="2922" t="e">
        <f>+H135/G135</f>
        <v>#REF!</v>
      </c>
      <c r="L135" s="2601"/>
    </row>
    <row r="136" spans="2:13" ht="87" customHeight="1">
      <c r="B136" s="7238"/>
      <c r="C136" s="3168" t="str">
        <f>+'CALENDARIO 2024 PyD'!B106</f>
        <v>CENTROS DE REINDUSTRIALIZACIÓN "ZASCAS"</v>
      </c>
      <c r="D136" s="2931" t="e">
        <f>'CALENDARIO 2024 PyD'!#REF!</f>
        <v>#REF!</v>
      </c>
      <c r="E136" s="2932" t="e">
        <f>'CALENDARIO 2024 PyD'!#REF!</f>
        <v>#REF!</v>
      </c>
      <c r="F136" s="2891" t="e">
        <f t="shared" ref="F136" si="5">D136-E136</f>
        <v>#REF!</v>
      </c>
      <c r="G136" s="2757">
        <f>'CALENDARIO 2024 PyD'!D106</f>
        <v>3</v>
      </c>
      <c r="H136" s="2757" t="e">
        <f>'CALENDARIO 2024 PyD'!#REF!</f>
        <v>#REF!</v>
      </c>
      <c r="I136" s="2892" t="e">
        <f>+G136-H136</f>
        <v>#REF!</v>
      </c>
      <c r="J136" s="2893" t="e">
        <f>+E136/D136</f>
        <v>#REF!</v>
      </c>
      <c r="K136" s="2922" t="e">
        <f>+H136/G136</f>
        <v>#REF!</v>
      </c>
      <c r="L136" s="2587"/>
      <c r="M136" s="2854"/>
    </row>
    <row r="137" spans="2:13" ht="96.65" customHeight="1">
      <c r="B137" s="7239"/>
      <c r="C137" s="3168" t="str">
        <f>+'CALENDARIO 2024 PyD'!B111</f>
        <v>PARTICIPACIÓN EN CONGLOMERADOS EMPRESARIALES O CLUSTERS,  EN MESAS SECTORIALES Y COMITÉS REGIONALES</v>
      </c>
      <c r="D137" s="2931" t="e">
        <f>+'CALENDARIO 2024 PyD'!#REF!</f>
        <v>#REF!</v>
      </c>
      <c r="E137" s="2932" t="e">
        <f>+'CALENDARIO 2024 PyD'!#REF!</f>
        <v>#REF!</v>
      </c>
      <c r="F137" s="2891" t="e">
        <f>D137-E137</f>
        <v>#REF!</v>
      </c>
      <c r="G137" s="2757">
        <f>+'CALENDARIO 2024 PyD'!D111</f>
        <v>3</v>
      </c>
      <c r="H137" s="2757" t="e">
        <f>+'CALENDARIO 2024 PyD'!#REF!</f>
        <v>#REF!</v>
      </c>
      <c r="I137" s="2892" t="e">
        <f>+G137-H137</f>
        <v>#REF!</v>
      </c>
      <c r="J137" s="2893" t="e">
        <f>+E137/D137</f>
        <v>#REF!</v>
      </c>
      <c r="K137" s="2922" t="e">
        <f>+H137/G137</f>
        <v>#REF!</v>
      </c>
      <c r="L137" s="2587"/>
      <c r="M137" s="2855" t="s">
        <v>1749</v>
      </c>
    </row>
    <row r="138" spans="2:13" ht="24.65" customHeight="1" thickBot="1">
      <c r="B138" s="7256" t="s">
        <v>1738</v>
      </c>
      <c r="C138" s="7257"/>
      <c r="D138" s="2924" t="e">
        <f>SUM(D135:D137)</f>
        <v>#REF!</v>
      </c>
      <c r="E138" s="2925" t="e">
        <f>SUM(E137:E137)</f>
        <v>#REF!</v>
      </c>
      <c r="F138" s="2926" t="e">
        <f>+D138-E138</f>
        <v>#REF!</v>
      </c>
      <c r="G138" s="2927">
        <f>SUM(G135:G137)</f>
        <v>7</v>
      </c>
      <c r="H138" s="2928" t="e">
        <f>SUM(H135:H137)</f>
        <v>#REF!</v>
      </c>
      <c r="I138" s="2928" t="e">
        <f>+G138-H138</f>
        <v>#REF!</v>
      </c>
      <c r="J138" s="2929" t="e">
        <f>+E138/D138</f>
        <v>#REF!</v>
      </c>
      <c r="K138" s="2930" t="e">
        <f>+H138/G138</f>
        <v>#REF!</v>
      </c>
      <c r="L138" s="2642"/>
      <c r="M138" s="2855"/>
    </row>
    <row r="139" spans="2:13">
      <c r="B139" s="7083" t="s">
        <v>1750</v>
      </c>
      <c r="C139" s="7083"/>
      <c r="D139" s="7083"/>
      <c r="E139" s="7083"/>
      <c r="F139" s="7083"/>
      <c r="G139" s="7083"/>
      <c r="H139" s="7083"/>
      <c r="I139" s="7083"/>
      <c r="J139" s="7083"/>
      <c r="K139" s="7083"/>
      <c r="L139" s="2642"/>
    </row>
    <row r="140" spans="2:13">
      <c r="B140" s="2580"/>
      <c r="C140" s="2642"/>
      <c r="D140" s="2908"/>
      <c r="E140" s="2642"/>
      <c r="F140" s="2642"/>
      <c r="G140" s="2646"/>
      <c r="H140" s="2642"/>
      <c r="I140" s="2645"/>
      <c r="J140" s="2644"/>
      <c r="K140" s="2643"/>
      <c r="L140" s="2642"/>
    </row>
    <row r="141" spans="2:13">
      <c r="B141" s="2580"/>
      <c r="C141" s="2642"/>
      <c r="D141" s="2908"/>
      <c r="E141" s="2642"/>
      <c r="F141" s="2642"/>
      <c r="G141" s="2646"/>
      <c r="H141" s="2642"/>
      <c r="I141" s="2645"/>
      <c r="J141" s="2644"/>
      <c r="K141" s="2643"/>
      <c r="L141" s="2642"/>
    </row>
    <row r="142" spans="2:13" ht="30.4" customHeight="1" thickBot="1">
      <c r="B142" s="2580"/>
      <c r="C142" s="2642"/>
      <c r="D142" s="2908"/>
      <c r="E142" s="2642"/>
      <c r="F142" s="2642"/>
      <c r="G142" s="2646"/>
      <c r="H142" s="2642"/>
      <c r="I142" s="2645"/>
      <c r="J142" s="2644"/>
      <c r="K142" s="2643"/>
      <c r="L142" s="2671"/>
    </row>
    <row r="143" spans="2:13" ht="39.65" customHeight="1" thickBot="1">
      <c r="B143" s="7245" t="s">
        <v>1751</v>
      </c>
      <c r="C143" s="7246"/>
      <c r="D143" s="7246"/>
      <c r="E143" s="7246"/>
      <c r="F143" s="7246"/>
      <c r="G143" s="7246"/>
      <c r="H143" s="7246"/>
      <c r="I143" s="7246"/>
      <c r="J143" s="7246"/>
      <c r="K143" s="7247"/>
      <c r="L143" s="2601"/>
    </row>
    <row r="144" spans="2:13" ht="63" customHeight="1" thickBot="1">
      <c r="B144" s="2846" t="s">
        <v>1501</v>
      </c>
      <c r="C144" s="2847" t="s">
        <v>1587</v>
      </c>
      <c r="D144" s="2910" t="s">
        <v>1667</v>
      </c>
      <c r="E144" s="2847" t="s">
        <v>1589</v>
      </c>
      <c r="F144" s="2847" t="s">
        <v>1752</v>
      </c>
      <c r="G144" s="2848" t="s">
        <v>39</v>
      </c>
      <c r="H144" s="2847" t="s">
        <v>40</v>
      </c>
      <c r="I144" s="2847" t="s">
        <v>1566</v>
      </c>
      <c r="J144" s="2847" t="s">
        <v>1590</v>
      </c>
      <c r="K144" s="2849" t="s">
        <v>1591</v>
      </c>
      <c r="L144" s="2587"/>
    </row>
    <row r="145" spans="1:1025" ht="56">
      <c r="B145" s="2914" t="s">
        <v>1753</v>
      </c>
      <c r="C145" s="3175" t="str">
        <f>+'CALENDARIO 2024 PyD'!B114</f>
        <v>INTERNACIONALIZACIÓN REGIONAL</v>
      </c>
      <c r="D145" s="2933" t="e">
        <f>+'CALENDARIO 2024 PyD'!#REF!</f>
        <v>#REF!</v>
      </c>
      <c r="E145" s="2934" t="e">
        <f>+'CALENDARIO 2024 PyD'!#REF!</f>
        <v>#REF!</v>
      </c>
      <c r="F145" s="2935" t="e">
        <f>+D145-E145</f>
        <v>#REF!</v>
      </c>
      <c r="G145" s="2850">
        <f>+'CALENDARIO 2024 PyD'!D114</f>
        <v>3</v>
      </c>
      <c r="H145" s="2850" t="e">
        <f>+'CALENDARIO 2024 PyD'!#REF!</f>
        <v>#REF!</v>
      </c>
      <c r="I145" s="2851" t="e">
        <f>+G145-H145</f>
        <v>#REF!</v>
      </c>
      <c r="J145" s="2852" t="e">
        <f>+E145/D145</f>
        <v>#REF!</v>
      </c>
      <c r="K145" s="2853" t="e">
        <f>+H145/G145</f>
        <v>#REF!</v>
      </c>
      <c r="L145" s="2587"/>
    </row>
    <row r="146" spans="1:1025" ht="24.65" customHeight="1" thickBot="1">
      <c r="B146" s="7256" t="str">
        <f>+B138</f>
        <v>TOTAL CENTRO DE COSTO</v>
      </c>
      <c r="C146" s="7257"/>
      <c r="D146" s="2924" t="e">
        <f>SUM(D145:D145)</f>
        <v>#REF!</v>
      </c>
      <c r="E146" s="2936" t="e">
        <f>SUM(E145)</f>
        <v>#REF!</v>
      </c>
      <c r="F146" s="2924" t="e">
        <f>SUM(F145)</f>
        <v>#REF!</v>
      </c>
      <c r="G146" s="2927">
        <f>SUM(G145:G145)</f>
        <v>3</v>
      </c>
      <c r="H146" s="2923" t="e">
        <f>SUM(H145:H145)</f>
        <v>#REF!</v>
      </c>
      <c r="I146" s="2928" t="e">
        <f>+G146-H146</f>
        <v>#REF!</v>
      </c>
      <c r="J146" s="2929" t="e">
        <f>+E146/D146</f>
        <v>#REF!</v>
      </c>
      <c r="K146" s="2930" t="e">
        <f>+H146/G146</f>
        <v>#REF!</v>
      </c>
      <c r="L146" s="2642"/>
    </row>
    <row r="147" spans="1:1025">
      <c r="B147" s="7083" t="s">
        <v>1754</v>
      </c>
      <c r="C147" s="7083"/>
      <c r="D147" s="7083"/>
      <c r="E147" s="7083"/>
      <c r="F147" s="7083"/>
      <c r="G147" s="7083"/>
      <c r="H147" s="7083"/>
      <c r="I147" s="7083"/>
      <c r="J147" s="7083"/>
      <c r="K147" s="7083"/>
      <c r="L147" s="2642"/>
    </row>
    <row r="148" spans="1:1025" ht="33.65" customHeight="1" thickBot="1">
      <c r="B148" s="2580"/>
      <c r="C148" s="2642"/>
      <c r="D148" s="2908"/>
      <c r="E148" s="2642"/>
      <c r="F148" s="2642"/>
      <c r="G148" s="2646"/>
      <c r="H148" s="2642"/>
      <c r="I148" s="2645"/>
      <c r="J148" s="2644"/>
      <c r="K148" s="2643"/>
      <c r="L148" s="2671"/>
    </row>
    <row r="149" spans="1:1025" ht="42" customHeight="1" thickBot="1">
      <c r="B149" s="7245" t="s">
        <v>1755</v>
      </c>
      <c r="C149" s="7246"/>
      <c r="D149" s="7246"/>
      <c r="E149" s="7246"/>
      <c r="F149" s="7246"/>
      <c r="G149" s="7246"/>
      <c r="H149" s="7246"/>
      <c r="I149" s="7246"/>
      <c r="J149" s="7246"/>
      <c r="K149" s="7247"/>
      <c r="L149" s="2601"/>
    </row>
    <row r="150" spans="1:1025" ht="72" customHeight="1">
      <c r="B150" s="2914" t="str">
        <f>+B144</f>
        <v>CENTRO DE COSTO</v>
      </c>
      <c r="C150" s="2915" t="s">
        <v>1587</v>
      </c>
      <c r="D150" s="2916" t="s">
        <v>1667</v>
      </c>
      <c r="E150" s="2915" t="s">
        <v>1589</v>
      </c>
      <c r="F150" s="2915" t="s">
        <v>1564</v>
      </c>
      <c r="G150" s="2917" t="s">
        <v>39</v>
      </c>
      <c r="H150" s="2915" t="s">
        <v>40</v>
      </c>
      <c r="I150" s="2915" t="s">
        <v>1566</v>
      </c>
      <c r="J150" s="2915" t="s">
        <v>1590</v>
      </c>
      <c r="K150" s="2918" t="s">
        <v>1591</v>
      </c>
      <c r="L150" s="2587"/>
      <c r="Q150" s="7258"/>
      <c r="R150" s="7258"/>
      <c r="S150" s="7258"/>
      <c r="T150" s="7258"/>
      <c r="U150" s="7258"/>
      <c r="V150" s="7258"/>
    </row>
    <row r="151" spans="1:1025" ht="46.5">
      <c r="B151" s="2921" t="s">
        <v>1756</v>
      </c>
      <c r="C151" s="3168" t="str">
        <f>+'CALENDARIO 2024 PyD'!B119</f>
        <v>TURISMO REGIONAL EMPRESARIAL</v>
      </c>
      <c r="D151" s="2911" t="e">
        <f>+'CALENDARIO 2024 PyD'!#REF!</f>
        <v>#REF!</v>
      </c>
      <c r="E151" s="2755" t="e">
        <f>+'CALENDARIO 2024 PyD'!#REF!</f>
        <v>#REF!</v>
      </c>
      <c r="F151" s="2891" t="e">
        <f>+D151-E151</f>
        <v>#REF!</v>
      </c>
      <c r="G151" s="2757">
        <f>+'CALENDARIO 2024 PyD'!D119</f>
        <v>3</v>
      </c>
      <c r="H151" s="2757" t="e">
        <f>+'CALENDARIO 2024 PyD'!#REF!</f>
        <v>#REF!</v>
      </c>
      <c r="I151" s="2892" t="e">
        <f>+G151-H151</f>
        <v>#REF!</v>
      </c>
      <c r="J151" s="2893" t="e">
        <f>+E151/D151</f>
        <v>#REF!</v>
      </c>
      <c r="K151" s="2922" t="e">
        <f>+H151/G151</f>
        <v>#REF!</v>
      </c>
      <c r="L151" s="2587"/>
      <c r="Q151" s="2856"/>
    </row>
    <row r="152" spans="1:1025" ht="30" customHeight="1" thickBot="1">
      <c r="B152" s="7256" t="str">
        <f>+B146</f>
        <v>TOTAL CENTRO DE COSTO</v>
      </c>
      <c r="C152" s="7257"/>
      <c r="D152" s="2924" t="e">
        <f>SUM(D151:D151)</f>
        <v>#REF!</v>
      </c>
      <c r="E152" s="2936" t="e">
        <f>SUM(E151)</f>
        <v>#REF!</v>
      </c>
      <c r="F152" s="2926" t="e">
        <f>+D152-E152</f>
        <v>#REF!</v>
      </c>
      <c r="G152" s="2927">
        <f>SUM(G151:G151)</f>
        <v>3</v>
      </c>
      <c r="H152" s="2923" t="e">
        <f>SUM(H151:H151)</f>
        <v>#REF!</v>
      </c>
      <c r="I152" s="2928" t="e">
        <f>+G152-H152</f>
        <v>#REF!</v>
      </c>
      <c r="J152" s="2929" t="e">
        <f>+E152/D152</f>
        <v>#REF!</v>
      </c>
      <c r="K152" s="2930" t="e">
        <f>+H152/G152</f>
        <v>#REF!</v>
      </c>
      <c r="L152" s="2835"/>
      <c r="Q152" s="2856"/>
    </row>
    <row r="153" spans="1:1025">
      <c r="B153" s="7083" t="s">
        <v>1757</v>
      </c>
      <c r="C153" s="7083"/>
      <c r="D153" s="7083"/>
      <c r="E153" s="7083"/>
      <c r="F153" s="7083"/>
      <c r="G153" s="7083"/>
      <c r="H153" s="7083"/>
      <c r="I153" s="7083"/>
      <c r="J153" s="7083"/>
      <c r="K153" s="7083"/>
      <c r="L153" s="2835"/>
      <c r="Q153" s="2856"/>
    </row>
    <row r="154" spans="1:1025">
      <c r="B154" s="2580"/>
      <c r="C154" s="2642"/>
      <c r="D154" s="2908"/>
      <c r="E154" s="2642"/>
      <c r="F154" s="2642"/>
      <c r="G154" s="2646"/>
      <c r="H154" s="2642"/>
      <c r="I154" s="2645"/>
      <c r="J154" s="2644"/>
      <c r="K154" s="2643"/>
      <c r="L154" s="2835"/>
      <c r="Q154" s="2855"/>
    </row>
    <row r="155" spans="1:1025" ht="36" customHeight="1" thickBot="1">
      <c r="B155" s="2580"/>
      <c r="C155" s="2642"/>
      <c r="D155" s="2908"/>
      <c r="E155" s="2642"/>
      <c r="F155" s="2642"/>
      <c r="G155" s="2646"/>
      <c r="H155" s="2642"/>
      <c r="I155" s="2645"/>
      <c r="J155" s="2644"/>
      <c r="K155" s="2643"/>
      <c r="L155" s="2671"/>
      <c r="Q155" s="2855"/>
    </row>
    <row r="156" spans="1:1025" s="1311" customFormat="1" ht="36" customHeight="1">
      <c r="A156" s="2868"/>
      <c r="B156" s="7253" t="s">
        <v>1758</v>
      </c>
      <c r="C156" s="7254"/>
      <c r="D156" s="7254"/>
      <c r="E156" s="7254"/>
      <c r="F156" s="7254"/>
      <c r="G156" s="7254"/>
      <c r="H156" s="7254"/>
      <c r="I156" s="7254"/>
      <c r="J156" s="7254"/>
      <c r="K156" s="7255"/>
      <c r="L156" s="2869"/>
      <c r="M156" s="2870"/>
      <c r="N156" s="2871"/>
      <c r="O156" s="2871"/>
      <c r="P156" s="2872"/>
      <c r="Q156" s="2873"/>
      <c r="R156" s="2874"/>
      <c r="S156" s="2875"/>
      <c r="T156" s="2874"/>
      <c r="U156" s="2875"/>
      <c r="V156" s="2875"/>
      <c r="W156" s="2875"/>
      <c r="X156" s="2875"/>
      <c r="Y156" s="2875"/>
      <c r="Z156" s="2875"/>
      <c r="AA156" s="2875"/>
      <c r="AB156" s="2875"/>
      <c r="AC156" s="2875"/>
      <c r="AD156" s="2875"/>
      <c r="AE156" s="2875"/>
      <c r="AF156" s="2875"/>
      <c r="AG156" s="2876"/>
      <c r="AH156" s="2876"/>
      <c r="AI156" s="2876"/>
      <c r="AJ156" s="2876"/>
      <c r="AK156" s="2874"/>
      <c r="AL156" s="2874"/>
      <c r="AM156" s="2876"/>
      <c r="AN156" s="2876"/>
      <c r="AO156" s="2876"/>
      <c r="AP156" s="2876"/>
      <c r="AQ156" s="2876"/>
      <c r="AR156" s="2876"/>
      <c r="AS156" s="2876"/>
      <c r="AT156" s="2876"/>
      <c r="AU156" s="2876"/>
      <c r="AV156" s="2876"/>
      <c r="AW156" s="2876"/>
      <c r="AX156" s="2876"/>
      <c r="AY156" s="2877"/>
      <c r="AZ156" s="2877"/>
      <c r="BA156" s="2878"/>
      <c r="BB156" s="2877"/>
      <c r="BC156" s="2868"/>
      <c r="BD156" s="2868"/>
      <c r="BE156" s="2868"/>
      <c r="BF156" s="2868"/>
      <c r="BG156" s="2868"/>
      <c r="BH156" s="2868"/>
      <c r="BI156" s="2868"/>
      <c r="BJ156" s="2868"/>
      <c r="BK156" s="2868"/>
      <c r="BL156" s="2868"/>
      <c r="BM156" s="2868"/>
      <c r="BN156" s="2868"/>
      <c r="BO156" s="2868"/>
      <c r="BP156" s="2868"/>
      <c r="BQ156" s="2868"/>
      <c r="BR156" s="2868"/>
      <c r="BS156" s="2868"/>
      <c r="BT156" s="2868"/>
      <c r="BU156" s="2868"/>
      <c r="BV156" s="2868"/>
      <c r="BW156" s="2868"/>
      <c r="BX156" s="2868"/>
      <c r="BY156" s="2868"/>
      <c r="BZ156" s="2868"/>
      <c r="CA156" s="2868"/>
      <c r="CB156" s="2868"/>
      <c r="CC156" s="2868"/>
      <c r="CD156" s="2868"/>
      <c r="CE156" s="2868"/>
      <c r="CF156" s="2868"/>
      <c r="CG156" s="2868"/>
      <c r="CH156" s="2868"/>
      <c r="CI156" s="2868"/>
      <c r="CJ156" s="2868"/>
      <c r="CK156" s="2868"/>
      <c r="CL156" s="2868"/>
      <c r="CM156" s="2868"/>
      <c r="CN156" s="2868"/>
      <c r="CO156" s="2868"/>
      <c r="CP156" s="2868"/>
      <c r="CQ156" s="2868"/>
      <c r="CR156" s="2868"/>
      <c r="CS156" s="2868"/>
      <c r="CT156" s="2868"/>
      <c r="CU156" s="2868"/>
      <c r="CV156" s="2868"/>
      <c r="CW156" s="2868"/>
      <c r="CX156" s="2868"/>
      <c r="CY156" s="2868"/>
      <c r="CZ156" s="2868"/>
      <c r="DA156" s="2868"/>
      <c r="DB156" s="2868"/>
      <c r="DC156" s="2868"/>
      <c r="DD156" s="2868"/>
      <c r="DE156" s="2868"/>
      <c r="DF156" s="2868"/>
      <c r="DG156" s="2868"/>
      <c r="DH156" s="2868"/>
      <c r="DI156" s="2868"/>
      <c r="DJ156" s="2868"/>
      <c r="DK156" s="2868"/>
      <c r="DL156" s="2868"/>
      <c r="DM156" s="2868"/>
      <c r="DN156" s="2868"/>
      <c r="DO156" s="2868"/>
      <c r="DP156" s="2868"/>
      <c r="DQ156" s="2868"/>
      <c r="DR156" s="2868"/>
      <c r="DS156" s="2868"/>
      <c r="DT156" s="2868"/>
      <c r="DU156" s="2868"/>
      <c r="DV156" s="2868"/>
      <c r="DW156" s="2868"/>
      <c r="DX156" s="2868"/>
      <c r="DY156" s="2868"/>
      <c r="DZ156" s="2868"/>
      <c r="EA156" s="2868"/>
      <c r="EB156" s="2868"/>
      <c r="EC156" s="2868"/>
      <c r="ED156" s="2868"/>
      <c r="EE156" s="2868"/>
      <c r="EF156" s="2868"/>
      <c r="EG156" s="2868"/>
      <c r="EH156" s="2868"/>
      <c r="EI156" s="2868"/>
      <c r="EJ156" s="2868"/>
      <c r="EK156" s="2868"/>
      <c r="EL156" s="2868"/>
      <c r="EM156" s="2868"/>
      <c r="EN156" s="2868"/>
      <c r="EO156" s="2868"/>
      <c r="EP156" s="2868"/>
      <c r="EQ156" s="2868"/>
      <c r="ER156" s="2868"/>
      <c r="ES156" s="2868"/>
      <c r="ET156" s="2868"/>
      <c r="EU156" s="2868"/>
      <c r="EV156" s="2868"/>
      <c r="EW156" s="2868"/>
      <c r="EX156" s="2868"/>
      <c r="EY156" s="2868"/>
      <c r="EZ156" s="2868"/>
      <c r="FA156" s="2868"/>
      <c r="FB156" s="2868"/>
      <c r="FC156" s="2868"/>
      <c r="FD156" s="2868"/>
      <c r="FE156" s="2868"/>
      <c r="FF156" s="2868"/>
      <c r="FG156" s="2868"/>
      <c r="FH156" s="2868"/>
      <c r="FI156" s="2868"/>
      <c r="FJ156" s="2868"/>
      <c r="FK156" s="2868"/>
      <c r="FL156" s="2868"/>
      <c r="FM156" s="2868"/>
      <c r="FN156" s="2868"/>
      <c r="FO156" s="2868"/>
      <c r="FP156" s="2868"/>
      <c r="FQ156" s="2868"/>
      <c r="FR156" s="2868"/>
      <c r="FS156" s="2868"/>
      <c r="FT156" s="2868"/>
      <c r="FU156" s="2868"/>
      <c r="FV156" s="2868"/>
      <c r="FW156" s="2868"/>
      <c r="FX156" s="2868"/>
      <c r="FY156" s="2868"/>
      <c r="FZ156" s="2868"/>
      <c r="GA156" s="2868"/>
      <c r="GB156" s="2868"/>
      <c r="GC156" s="2868"/>
      <c r="GD156" s="2868"/>
      <c r="GE156" s="2868"/>
      <c r="GF156" s="2868"/>
      <c r="GG156" s="2868"/>
      <c r="GH156" s="2868"/>
      <c r="GI156" s="2868"/>
      <c r="GJ156" s="2868"/>
      <c r="GK156" s="2868"/>
      <c r="GL156" s="2868"/>
      <c r="GM156" s="2868"/>
      <c r="GN156" s="2868"/>
      <c r="GO156" s="2868"/>
      <c r="GP156" s="2868"/>
      <c r="GQ156" s="2868"/>
      <c r="GR156" s="2868"/>
      <c r="GS156" s="2868"/>
      <c r="GT156" s="2868"/>
      <c r="GU156" s="2868"/>
      <c r="GV156" s="2868"/>
      <c r="GW156" s="2868"/>
      <c r="GX156" s="2868"/>
      <c r="GY156" s="2868"/>
      <c r="GZ156" s="2868"/>
      <c r="HA156" s="2868"/>
      <c r="HB156" s="2868"/>
      <c r="HC156" s="2868"/>
      <c r="HD156" s="2868"/>
      <c r="HE156" s="2868"/>
      <c r="HF156" s="2868"/>
      <c r="HG156" s="2868"/>
      <c r="HH156" s="2868"/>
      <c r="HI156" s="2868"/>
      <c r="HJ156" s="2868"/>
      <c r="HK156" s="2868"/>
      <c r="HL156" s="2868"/>
      <c r="HM156" s="2868"/>
      <c r="HN156" s="2868"/>
      <c r="HO156" s="2868"/>
      <c r="HP156" s="2868"/>
      <c r="HQ156" s="2868"/>
      <c r="HR156" s="2868"/>
      <c r="HS156" s="2868"/>
      <c r="HT156" s="2868"/>
      <c r="HU156" s="2868"/>
      <c r="HV156" s="2868"/>
      <c r="HW156" s="2868"/>
      <c r="HX156" s="2868"/>
      <c r="HY156" s="2868"/>
      <c r="HZ156" s="2868"/>
      <c r="IA156" s="2868"/>
      <c r="IB156" s="2868"/>
      <c r="IC156" s="2868"/>
      <c r="ID156" s="2868"/>
      <c r="IE156" s="2868"/>
      <c r="IF156" s="2868"/>
      <c r="IG156" s="2868"/>
      <c r="IH156" s="2868"/>
      <c r="II156" s="2868"/>
      <c r="IJ156" s="2868"/>
      <c r="IK156" s="2868"/>
      <c r="IL156" s="2868"/>
      <c r="IM156" s="2868"/>
      <c r="IN156" s="2868"/>
      <c r="IO156" s="2868"/>
      <c r="IP156" s="2868"/>
      <c r="IQ156" s="2868"/>
      <c r="IR156" s="2868"/>
      <c r="IS156" s="2868"/>
      <c r="IT156" s="2868"/>
      <c r="IU156" s="2868"/>
      <c r="IV156" s="2868"/>
      <c r="IW156" s="2868"/>
      <c r="IX156" s="2868"/>
      <c r="IY156" s="2868"/>
      <c r="IZ156" s="2868"/>
      <c r="JA156" s="2868"/>
      <c r="JB156" s="2868"/>
      <c r="JC156" s="2868"/>
      <c r="JD156" s="2868"/>
      <c r="JE156" s="2868"/>
      <c r="JF156" s="2868"/>
      <c r="JG156" s="2868"/>
      <c r="JH156" s="2868"/>
      <c r="JI156" s="2868"/>
      <c r="JJ156" s="2868"/>
      <c r="JK156" s="2868"/>
      <c r="JL156" s="2868"/>
      <c r="JM156" s="2868"/>
      <c r="JN156" s="2868"/>
      <c r="JO156" s="2868"/>
      <c r="JP156" s="2868"/>
      <c r="JQ156" s="2868"/>
      <c r="JR156" s="2868"/>
      <c r="JS156" s="2868"/>
      <c r="JT156" s="2868"/>
      <c r="JU156" s="2868"/>
      <c r="JV156" s="2868"/>
      <c r="JW156" s="2868"/>
      <c r="JX156" s="2868"/>
      <c r="JY156" s="2868"/>
      <c r="JZ156" s="2868"/>
      <c r="KA156" s="2868"/>
      <c r="KB156" s="2868"/>
      <c r="KC156" s="2868"/>
      <c r="KD156" s="2868"/>
      <c r="KE156" s="2868"/>
      <c r="KF156" s="2868"/>
      <c r="KG156" s="2868"/>
      <c r="KH156" s="2868"/>
      <c r="KI156" s="2868"/>
      <c r="KJ156" s="2868"/>
      <c r="KK156" s="2868"/>
      <c r="KL156" s="2868"/>
      <c r="KM156" s="2868"/>
      <c r="KN156" s="2868"/>
      <c r="KO156" s="2868"/>
      <c r="KP156" s="2868"/>
      <c r="KQ156" s="2868"/>
      <c r="KR156" s="2868"/>
      <c r="KS156" s="2868"/>
      <c r="KT156" s="2868"/>
      <c r="KU156" s="2868"/>
      <c r="KV156" s="2868"/>
      <c r="KW156" s="2868"/>
      <c r="KX156" s="2868"/>
      <c r="KY156" s="2868"/>
      <c r="KZ156" s="2868"/>
      <c r="LA156" s="2868"/>
      <c r="LB156" s="2868"/>
      <c r="LC156" s="2868"/>
      <c r="LD156" s="2868"/>
      <c r="LE156" s="2868"/>
      <c r="LF156" s="2868"/>
      <c r="LG156" s="2868"/>
      <c r="LH156" s="2868"/>
      <c r="LI156" s="2868"/>
      <c r="LJ156" s="2868"/>
      <c r="LK156" s="2868"/>
      <c r="LL156" s="2868"/>
      <c r="LM156" s="2868"/>
      <c r="LN156" s="2868"/>
      <c r="LO156" s="2868"/>
      <c r="LP156" s="2868"/>
      <c r="LQ156" s="2868"/>
      <c r="LR156" s="2868"/>
      <c r="LS156" s="2868"/>
      <c r="LT156" s="2868"/>
      <c r="LU156" s="2868"/>
      <c r="LV156" s="2868"/>
      <c r="LW156" s="2868"/>
      <c r="LX156" s="2868"/>
      <c r="LY156" s="2868"/>
      <c r="LZ156" s="2868"/>
      <c r="MA156" s="2868"/>
      <c r="MB156" s="2868"/>
      <c r="MC156" s="2868"/>
      <c r="MD156" s="2868"/>
      <c r="ME156" s="2868"/>
      <c r="MF156" s="2868"/>
      <c r="MG156" s="2868"/>
      <c r="MH156" s="2868"/>
      <c r="MI156" s="2868"/>
      <c r="MJ156" s="2868"/>
      <c r="MK156" s="2868"/>
      <c r="ML156" s="2868"/>
      <c r="MM156" s="2868"/>
      <c r="MN156" s="2868"/>
      <c r="MO156" s="2868"/>
      <c r="MP156" s="2868"/>
      <c r="MQ156" s="2868"/>
      <c r="MR156" s="2868"/>
      <c r="MS156" s="2868"/>
      <c r="MT156" s="2868"/>
      <c r="MU156" s="2868"/>
      <c r="MV156" s="2868"/>
      <c r="MW156" s="2868"/>
      <c r="MX156" s="2868"/>
      <c r="MY156" s="2868"/>
      <c r="MZ156" s="2868"/>
      <c r="NA156" s="2868"/>
      <c r="NB156" s="2868"/>
      <c r="NC156" s="2868"/>
      <c r="ND156" s="2868"/>
      <c r="NE156" s="2868"/>
      <c r="NF156" s="2868"/>
      <c r="NG156" s="2868"/>
      <c r="NH156" s="2868"/>
      <c r="NI156" s="2868"/>
      <c r="NJ156" s="2868"/>
      <c r="NK156" s="2868"/>
      <c r="NL156" s="2868"/>
      <c r="NM156" s="2868"/>
      <c r="NN156" s="2868"/>
      <c r="NO156" s="2868"/>
      <c r="NP156" s="2868"/>
      <c r="NQ156" s="2868"/>
      <c r="NR156" s="2868"/>
      <c r="NS156" s="2868"/>
      <c r="NT156" s="2868"/>
      <c r="NU156" s="2868"/>
      <c r="NV156" s="2868"/>
      <c r="NW156" s="2868"/>
      <c r="NX156" s="2868"/>
      <c r="NY156" s="2868"/>
      <c r="NZ156" s="2868"/>
      <c r="OA156" s="2868"/>
      <c r="OB156" s="2868"/>
      <c r="OC156" s="2868"/>
      <c r="OD156" s="2868"/>
      <c r="OE156" s="2868"/>
      <c r="OF156" s="2868"/>
      <c r="OG156" s="2868"/>
      <c r="OH156" s="2868"/>
      <c r="OI156" s="2868"/>
      <c r="OJ156" s="2868"/>
      <c r="OK156" s="2868"/>
      <c r="OL156" s="2868"/>
      <c r="OM156" s="2868"/>
      <c r="ON156" s="2868"/>
      <c r="OO156" s="2868"/>
      <c r="OP156" s="2868"/>
      <c r="OQ156" s="2868"/>
      <c r="OR156" s="2868"/>
      <c r="OS156" s="2868"/>
      <c r="OT156" s="2868"/>
      <c r="OU156" s="2868"/>
      <c r="OV156" s="2868"/>
      <c r="OW156" s="2868"/>
      <c r="OX156" s="2868"/>
      <c r="OY156" s="2868"/>
      <c r="OZ156" s="2868"/>
      <c r="PA156" s="2868"/>
      <c r="PB156" s="2868"/>
      <c r="PC156" s="2868"/>
      <c r="PD156" s="2868"/>
      <c r="PE156" s="2868"/>
      <c r="PF156" s="2868"/>
      <c r="PG156" s="2868"/>
      <c r="PH156" s="2868"/>
      <c r="PI156" s="2868"/>
      <c r="PJ156" s="2868"/>
      <c r="PK156" s="2868"/>
      <c r="PL156" s="2868"/>
      <c r="PM156" s="2868"/>
      <c r="PN156" s="2868"/>
      <c r="PO156" s="2868"/>
      <c r="PP156" s="2868"/>
      <c r="PQ156" s="2868"/>
      <c r="PR156" s="2868"/>
      <c r="PS156" s="2868"/>
      <c r="PT156" s="2868"/>
      <c r="PU156" s="2868"/>
      <c r="PV156" s="2868"/>
      <c r="PW156" s="2868"/>
      <c r="PX156" s="2868"/>
      <c r="PY156" s="2868"/>
      <c r="PZ156" s="2868"/>
      <c r="QA156" s="2868"/>
      <c r="QB156" s="2868"/>
      <c r="QC156" s="2868"/>
      <c r="QD156" s="2868"/>
      <c r="QE156" s="2868"/>
      <c r="QF156" s="2868"/>
      <c r="QG156" s="2868"/>
      <c r="QH156" s="2868"/>
      <c r="QI156" s="2868"/>
      <c r="QJ156" s="2868"/>
      <c r="QK156" s="2868"/>
      <c r="QL156" s="2868"/>
      <c r="QM156" s="2868"/>
      <c r="QN156" s="2868"/>
      <c r="QO156" s="2868"/>
      <c r="QP156" s="2868"/>
      <c r="QQ156" s="2868"/>
      <c r="QR156" s="2868"/>
      <c r="QS156" s="2868"/>
      <c r="QT156" s="2868"/>
      <c r="QU156" s="2868"/>
      <c r="QV156" s="2868"/>
      <c r="QW156" s="2868"/>
      <c r="QX156" s="2868"/>
      <c r="QY156" s="2868"/>
      <c r="QZ156" s="2868"/>
      <c r="RA156" s="2868"/>
      <c r="RB156" s="2868"/>
      <c r="RC156" s="2868"/>
      <c r="RD156" s="2868"/>
      <c r="RE156" s="2868"/>
      <c r="RF156" s="2868"/>
      <c r="RG156" s="2868"/>
      <c r="RH156" s="2868"/>
      <c r="RI156" s="2868"/>
      <c r="RJ156" s="2868"/>
      <c r="RK156" s="2868"/>
      <c r="RL156" s="2868"/>
      <c r="RM156" s="2868"/>
      <c r="RN156" s="2868"/>
      <c r="RO156" s="2868"/>
      <c r="RP156" s="2868"/>
      <c r="RQ156" s="2868"/>
      <c r="RR156" s="2868"/>
      <c r="RS156" s="2868"/>
      <c r="RT156" s="2868"/>
      <c r="RU156" s="2868"/>
      <c r="RV156" s="2868"/>
      <c r="RW156" s="2868"/>
      <c r="RX156" s="2868"/>
      <c r="RY156" s="2868"/>
      <c r="RZ156" s="2868"/>
      <c r="SA156" s="2868"/>
      <c r="SB156" s="2868"/>
      <c r="SC156" s="2868"/>
      <c r="SD156" s="2868"/>
      <c r="SE156" s="2868"/>
      <c r="SF156" s="2868"/>
      <c r="SG156" s="2868"/>
      <c r="SH156" s="2868"/>
      <c r="SI156" s="2868"/>
      <c r="SJ156" s="2868"/>
      <c r="SK156" s="2868"/>
      <c r="SL156" s="2868"/>
      <c r="SM156" s="2868"/>
      <c r="SN156" s="2868"/>
      <c r="SO156" s="2868"/>
      <c r="SP156" s="2868"/>
      <c r="SQ156" s="2868"/>
      <c r="SR156" s="2868"/>
      <c r="SS156" s="2868"/>
      <c r="ST156" s="2868"/>
      <c r="SU156" s="2868"/>
      <c r="SV156" s="2868"/>
      <c r="SW156" s="2868"/>
      <c r="SX156" s="2868"/>
      <c r="SY156" s="2868"/>
      <c r="SZ156" s="2868"/>
      <c r="TA156" s="2868"/>
      <c r="TB156" s="2868"/>
      <c r="TC156" s="2868"/>
      <c r="TD156" s="2868"/>
      <c r="TE156" s="2868"/>
      <c r="TF156" s="2868"/>
      <c r="TG156" s="2868"/>
      <c r="TH156" s="2868"/>
      <c r="TI156" s="2868"/>
      <c r="TJ156" s="2868"/>
      <c r="TK156" s="2868"/>
      <c r="TL156" s="2868"/>
      <c r="TM156" s="2868"/>
      <c r="TN156" s="2868"/>
      <c r="TO156" s="2868"/>
      <c r="TP156" s="2868"/>
      <c r="TQ156" s="2868"/>
      <c r="TR156" s="2868"/>
      <c r="TS156" s="2868"/>
      <c r="TT156" s="2868"/>
      <c r="TU156" s="2868"/>
      <c r="TV156" s="2868"/>
      <c r="TW156" s="2868"/>
      <c r="TX156" s="2868"/>
      <c r="TY156" s="2868"/>
      <c r="TZ156" s="2868"/>
      <c r="UA156" s="2868"/>
      <c r="UB156" s="2868"/>
      <c r="UC156" s="2868"/>
      <c r="UD156" s="2868"/>
      <c r="UE156" s="2868"/>
      <c r="UF156" s="2868"/>
      <c r="UG156" s="2868"/>
      <c r="UH156" s="2868"/>
      <c r="UI156" s="2868"/>
      <c r="UJ156" s="2868"/>
      <c r="UK156" s="2868"/>
      <c r="UL156" s="2868"/>
      <c r="UM156" s="2868"/>
      <c r="UN156" s="2868"/>
      <c r="UO156" s="2868"/>
      <c r="UP156" s="2868"/>
      <c r="UQ156" s="2868"/>
      <c r="UR156" s="2868"/>
      <c r="US156" s="2868"/>
      <c r="UT156" s="2868"/>
      <c r="UU156" s="2868"/>
      <c r="UV156" s="2868"/>
      <c r="UW156" s="2868"/>
      <c r="UX156" s="2868"/>
      <c r="UY156" s="2868"/>
      <c r="UZ156" s="2868"/>
      <c r="VA156" s="2868"/>
      <c r="VB156" s="2868"/>
      <c r="VC156" s="2868"/>
      <c r="VD156" s="2868"/>
      <c r="VE156" s="2868"/>
      <c r="VF156" s="2868"/>
      <c r="VG156" s="2868"/>
      <c r="VH156" s="2868"/>
      <c r="VI156" s="2868"/>
      <c r="VJ156" s="2868"/>
      <c r="VK156" s="2868"/>
      <c r="VL156" s="2868"/>
      <c r="VM156" s="2868"/>
      <c r="VN156" s="2868"/>
      <c r="VO156" s="2868"/>
      <c r="VP156" s="2868"/>
      <c r="VQ156" s="2868"/>
      <c r="VR156" s="2868"/>
      <c r="VS156" s="2868"/>
      <c r="VT156" s="2868"/>
      <c r="VU156" s="2868"/>
      <c r="VV156" s="2868"/>
      <c r="VW156" s="2868"/>
      <c r="VX156" s="2868"/>
      <c r="VY156" s="2868"/>
      <c r="VZ156" s="2868"/>
      <c r="WA156" s="2868"/>
      <c r="WB156" s="2868"/>
      <c r="WC156" s="2868"/>
      <c r="WD156" s="2868"/>
      <c r="WE156" s="2868"/>
      <c r="WF156" s="2868"/>
      <c r="WG156" s="2868"/>
      <c r="WH156" s="2868"/>
      <c r="WI156" s="2868"/>
      <c r="WJ156" s="2868"/>
      <c r="WK156" s="2868"/>
      <c r="WL156" s="2868"/>
      <c r="WM156" s="2868"/>
      <c r="WN156" s="2868"/>
      <c r="WO156" s="2868"/>
      <c r="WP156" s="2868"/>
      <c r="WQ156" s="2868"/>
      <c r="WR156" s="2868"/>
      <c r="WS156" s="2868"/>
      <c r="WT156" s="2868"/>
      <c r="WU156" s="2868"/>
      <c r="WV156" s="2868"/>
      <c r="WW156" s="2868"/>
      <c r="WX156" s="2868"/>
      <c r="WY156" s="2868"/>
      <c r="WZ156" s="2868"/>
      <c r="XA156" s="2868"/>
      <c r="XB156" s="2868"/>
      <c r="XC156" s="2868"/>
      <c r="XD156" s="2868"/>
      <c r="XE156" s="2868"/>
      <c r="XF156" s="2868"/>
      <c r="XG156" s="2868"/>
      <c r="XH156" s="2868"/>
      <c r="XI156" s="2868"/>
      <c r="XJ156" s="2868"/>
      <c r="XK156" s="2868"/>
      <c r="XL156" s="2868"/>
      <c r="XM156" s="2868"/>
      <c r="XN156" s="2868"/>
      <c r="XO156" s="2868"/>
      <c r="XP156" s="2868"/>
      <c r="XQ156" s="2868"/>
      <c r="XR156" s="2868"/>
      <c r="XS156" s="2868"/>
      <c r="XT156" s="2868"/>
      <c r="XU156" s="2868"/>
      <c r="XV156" s="2868"/>
      <c r="XW156" s="2868"/>
      <c r="XX156" s="2868"/>
      <c r="XY156" s="2868"/>
      <c r="XZ156" s="2868"/>
      <c r="YA156" s="2868"/>
      <c r="YB156" s="2868"/>
      <c r="YC156" s="2868"/>
      <c r="YD156" s="2868"/>
      <c r="YE156" s="2868"/>
      <c r="YF156" s="2868"/>
      <c r="YG156" s="2868"/>
      <c r="YH156" s="2868"/>
      <c r="YI156" s="2868"/>
      <c r="YJ156" s="2868"/>
      <c r="YK156" s="2868"/>
      <c r="YL156" s="2868"/>
      <c r="YM156" s="2868"/>
      <c r="YN156" s="2868"/>
      <c r="YO156" s="2868"/>
      <c r="YP156" s="2868"/>
      <c r="YQ156" s="2868"/>
      <c r="YR156" s="2868"/>
      <c r="YS156" s="2868"/>
      <c r="YT156" s="2868"/>
      <c r="YU156" s="2868"/>
      <c r="YV156" s="2868"/>
      <c r="YW156" s="2868"/>
      <c r="YX156" s="2868"/>
      <c r="YY156" s="2868"/>
      <c r="YZ156" s="2868"/>
      <c r="ZA156" s="2868"/>
      <c r="ZB156" s="2868"/>
      <c r="ZC156" s="2868"/>
      <c r="ZD156" s="2868"/>
      <c r="ZE156" s="2868"/>
      <c r="ZF156" s="2868"/>
      <c r="ZG156" s="2868"/>
      <c r="ZH156" s="2868"/>
      <c r="ZI156" s="2868"/>
      <c r="ZJ156" s="2868"/>
      <c r="ZK156" s="2868"/>
      <c r="ZL156" s="2868"/>
      <c r="ZM156" s="2868"/>
      <c r="ZN156" s="2868"/>
      <c r="ZO156" s="2868"/>
      <c r="ZP156" s="2868"/>
      <c r="ZQ156" s="2868"/>
      <c r="ZR156" s="2868"/>
      <c r="ZS156" s="2868"/>
      <c r="ZT156" s="2868"/>
      <c r="ZU156" s="2868"/>
      <c r="ZV156" s="2868"/>
      <c r="ZW156" s="2868"/>
      <c r="ZX156" s="2868"/>
      <c r="ZY156" s="2868"/>
      <c r="ZZ156" s="2868"/>
      <c r="AAA156" s="2868"/>
      <c r="AAB156" s="2868"/>
      <c r="AAC156" s="2868"/>
      <c r="AAD156" s="2868"/>
      <c r="AAE156" s="2868"/>
      <c r="AAF156" s="2868"/>
      <c r="AAG156" s="2868"/>
      <c r="AAH156" s="2868"/>
      <c r="AAI156" s="2868"/>
      <c r="AAJ156" s="2868"/>
      <c r="AAK156" s="2868"/>
      <c r="AAL156" s="2868"/>
      <c r="AAM156" s="2868"/>
      <c r="AAN156" s="2868"/>
      <c r="AAO156" s="2868"/>
      <c r="AAP156" s="2868"/>
      <c r="AAQ156" s="2868"/>
      <c r="AAR156" s="2868"/>
      <c r="AAS156" s="2868"/>
      <c r="AAT156" s="2868"/>
      <c r="AAU156" s="2868"/>
      <c r="AAV156" s="2868"/>
      <c r="AAW156" s="2868"/>
      <c r="AAX156" s="2868"/>
      <c r="AAY156" s="2868"/>
      <c r="AAZ156" s="2868"/>
      <c r="ABA156" s="2868"/>
      <c r="ABB156" s="2868"/>
      <c r="ABC156" s="2868"/>
      <c r="ABD156" s="2868"/>
      <c r="ABE156" s="2868"/>
      <c r="ABF156" s="2868"/>
      <c r="ABG156" s="2868"/>
      <c r="ABH156" s="2868"/>
      <c r="ABI156" s="2868"/>
      <c r="ABJ156" s="2868"/>
      <c r="ABK156" s="2868"/>
      <c r="ABL156" s="2868"/>
      <c r="ABM156" s="2868"/>
      <c r="ABN156" s="2868"/>
      <c r="ABO156" s="2868"/>
      <c r="ABP156" s="2868"/>
      <c r="ABQ156" s="2868"/>
      <c r="ABR156" s="2868"/>
      <c r="ABS156" s="2868"/>
      <c r="ABT156" s="2868"/>
      <c r="ABU156" s="2868"/>
      <c r="ABV156" s="2868"/>
      <c r="ABW156" s="2868"/>
      <c r="ABX156" s="2868"/>
      <c r="ABY156" s="2868"/>
      <c r="ABZ156" s="2868"/>
      <c r="ACA156" s="2868"/>
      <c r="ACB156" s="2868"/>
      <c r="ACC156" s="2868"/>
      <c r="ACD156" s="2868"/>
      <c r="ACE156" s="2868"/>
      <c r="ACF156" s="2868"/>
      <c r="ACG156" s="2868"/>
      <c r="ACH156" s="2868"/>
      <c r="ACI156" s="2868"/>
      <c r="ACJ156" s="2868"/>
      <c r="ACK156" s="2868"/>
      <c r="ACL156" s="2868"/>
      <c r="ACM156" s="2868"/>
      <c r="ACN156" s="2868"/>
      <c r="ACO156" s="2868"/>
      <c r="ACP156" s="2868"/>
      <c r="ACQ156" s="2868"/>
      <c r="ACR156" s="2868"/>
      <c r="ACS156" s="2868"/>
      <c r="ACT156" s="2868"/>
      <c r="ACU156" s="2868"/>
      <c r="ACV156" s="2868"/>
      <c r="ACW156" s="2868"/>
      <c r="ACX156" s="2868"/>
      <c r="ACY156" s="2868"/>
      <c r="ACZ156" s="2868"/>
      <c r="ADA156" s="2868"/>
      <c r="ADB156" s="2868"/>
      <c r="ADC156" s="2868"/>
      <c r="ADD156" s="2868"/>
      <c r="ADE156" s="2868"/>
      <c r="ADF156" s="2868"/>
      <c r="ADG156" s="2868"/>
      <c r="ADH156" s="2868"/>
      <c r="ADI156" s="2868"/>
      <c r="ADJ156" s="2868"/>
      <c r="ADK156" s="2868"/>
      <c r="ADL156" s="2868"/>
      <c r="ADM156" s="2868"/>
      <c r="ADN156" s="2868"/>
      <c r="ADO156" s="2868"/>
      <c r="ADP156" s="2868"/>
      <c r="ADQ156" s="2868"/>
      <c r="ADR156" s="2868"/>
      <c r="ADS156" s="2868"/>
      <c r="ADT156" s="2868"/>
      <c r="ADU156" s="2868"/>
      <c r="ADV156" s="2868"/>
      <c r="ADW156" s="2868"/>
      <c r="ADX156" s="2868"/>
      <c r="ADY156" s="2868"/>
      <c r="ADZ156" s="2868"/>
      <c r="AEA156" s="2868"/>
      <c r="AEB156" s="2868"/>
      <c r="AEC156" s="2868"/>
      <c r="AED156" s="2868"/>
      <c r="AEE156" s="2868"/>
      <c r="AEF156" s="2868"/>
      <c r="AEG156" s="2868"/>
      <c r="AEH156" s="2868"/>
      <c r="AEI156" s="2868"/>
      <c r="AEJ156" s="2868"/>
      <c r="AEK156" s="2868"/>
      <c r="AEL156" s="2868"/>
      <c r="AEM156" s="2868"/>
      <c r="AEN156" s="2868"/>
      <c r="AEO156" s="2868"/>
      <c r="AEP156" s="2868"/>
      <c r="AEQ156" s="2868"/>
      <c r="AER156" s="2868"/>
      <c r="AES156" s="2868"/>
      <c r="AET156" s="2868"/>
      <c r="AEU156" s="2868"/>
      <c r="AEV156" s="2868"/>
      <c r="AEW156" s="2868"/>
      <c r="AEX156" s="2868"/>
      <c r="AEY156" s="2868"/>
      <c r="AEZ156" s="2868"/>
      <c r="AFA156" s="2868"/>
      <c r="AFB156" s="2868"/>
      <c r="AFC156" s="2868"/>
      <c r="AFD156" s="2868"/>
      <c r="AFE156" s="2868"/>
      <c r="AFF156" s="2868"/>
      <c r="AFG156" s="2868"/>
      <c r="AFH156" s="2868"/>
      <c r="AFI156" s="2868"/>
      <c r="AFJ156" s="2868"/>
      <c r="AFK156" s="2868"/>
      <c r="AFL156" s="2868"/>
      <c r="AFM156" s="2868"/>
      <c r="AFN156" s="2868"/>
      <c r="AFO156" s="2868"/>
      <c r="AFP156" s="2868"/>
      <c r="AFQ156" s="2868"/>
      <c r="AFR156" s="2868"/>
      <c r="AFS156" s="2868"/>
      <c r="AFT156" s="2868"/>
      <c r="AFU156" s="2868"/>
      <c r="AFV156" s="2868"/>
      <c r="AFW156" s="2868"/>
      <c r="AFX156" s="2868"/>
      <c r="AFY156" s="2868"/>
      <c r="AFZ156" s="2868"/>
      <c r="AGA156" s="2868"/>
      <c r="AGB156" s="2868"/>
      <c r="AGC156" s="2868"/>
      <c r="AGD156" s="2868"/>
      <c r="AGE156" s="2868"/>
      <c r="AGF156" s="2868"/>
      <c r="AGG156" s="2868"/>
      <c r="AGH156" s="2868"/>
      <c r="AGI156" s="2868"/>
      <c r="AGJ156" s="2868"/>
      <c r="AGK156" s="2868"/>
      <c r="AGL156" s="2868"/>
      <c r="AGM156" s="2868"/>
      <c r="AGN156" s="2868"/>
      <c r="AGO156" s="2868"/>
      <c r="AGP156" s="2868"/>
      <c r="AGQ156" s="2868"/>
      <c r="AGR156" s="2868"/>
      <c r="AGS156" s="2868"/>
      <c r="AGT156" s="2868"/>
      <c r="AGU156" s="2868"/>
      <c r="AGV156" s="2868"/>
      <c r="AGW156" s="2868"/>
      <c r="AGX156" s="2868"/>
      <c r="AGY156" s="2868"/>
      <c r="AGZ156" s="2868"/>
      <c r="AHA156" s="2868"/>
      <c r="AHB156" s="2868"/>
      <c r="AHC156" s="2868"/>
      <c r="AHD156" s="2868"/>
      <c r="AHE156" s="2868"/>
      <c r="AHF156" s="2868"/>
      <c r="AHG156" s="2868"/>
      <c r="AHH156" s="2868"/>
      <c r="AHI156" s="2868"/>
      <c r="AHJ156" s="2868"/>
      <c r="AHK156" s="2868"/>
      <c r="AHL156" s="2868"/>
      <c r="AHM156" s="2868"/>
      <c r="AHN156" s="2868"/>
      <c r="AHO156" s="2868"/>
      <c r="AHP156" s="2868"/>
      <c r="AHQ156" s="2868"/>
      <c r="AHR156" s="2868"/>
      <c r="AHS156" s="2868"/>
      <c r="AHT156" s="2868"/>
      <c r="AHU156" s="2868"/>
      <c r="AHV156" s="2868"/>
      <c r="AHW156" s="2868"/>
      <c r="AHX156" s="2868"/>
      <c r="AHY156" s="2868"/>
      <c r="AHZ156" s="2868"/>
      <c r="AIA156" s="2868"/>
      <c r="AIB156" s="2868"/>
      <c r="AIC156" s="2868"/>
      <c r="AID156" s="2868"/>
      <c r="AIE156" s="2868"/>
      <c r="AIF156" s="2868"/>
      <c r="AIG156" s="2868"/>
      <c r="AIH156" s="2868"/>
      <c r="AII156" s="2868"/>
      <c r="AIJ156" s="2868"/>
      <c r="AIK156" s="2868"/>
      <c r="AIL156" s="2868"/>
      <c r="AIM156" s="2868"/>
      <c r="AIN156" s="2868"/>
      <c r="AIO156" s="2868"/>
      <c r="AIP156" s="2868"/>
      <c r="AIQ156" s="2868"/>
      <c r="AIR156" s="2868"/>
      <c r="AIS156" s="2868"/>
      <c r="AIT156" s="2868"/>
      <c r="AIU156" s="2868"/>
      <c r="AIV156" s="2868"/>
      <c r="AIW156" s="2868"/>
      <c r="AIX156" s="2868"/>
      <c r="AIY156" s="2868"/>
      <c r="AIZ156" s="2868"/>
      <c r="AJA156" s="2868"/>
      <c r="AJB156" s="2868"/>
      <c r="AJC156" s="2868"/>
      <c r="AJD156" s="2868"/>
      <c r="AJE156" s="2868"/>
      <c r="AJF156" s="2868"/>
      <c r="AJG156" s="2868"/>
      <c r="AJH156" s="2868"/>
      <c r="AJI156" s="2868"/>
      <c r="AJJ156" s="2868"/>
      <c r="AJK156" s="2868"/>
      <c r="AJL156" s="2868"/>
      <c r="AJM156" s="2868"/>
      <c r="AJN156" s="2868"/>
      <c r="AJO156" s="2868"/>
      <c r="AJP156" s="2868"/>
      <c r="AJQ156" s="2868"/>
      <c r="AJR156" s="2868"/>
      <c r="AJS156" s="2868"/>
      <c r="AJT156" s="2868"/>
      <c r="AJU156" s="2868"/>
      <c r="AJV156" s="2868"/>
      <c r="AJW156" s="2868"/>
      <c r="AJX156" s="2868"/>
      <c r="AJY156" s="2868"/>
      <c r="AJZ156" s="2868"/>
      <c r="AKA156" s="2868"/>
      <c r="AKB156" s="2868"/>
      <c r="AKC156" s="2868"/>
      <c r="AKD156" s="2868"/>
      <c r="AKE156" s="2868"/>
      <c r="AKF156" s="2868"/>
      <c r="AKG156" s="2868"/>
      <c r="AKH156" s="2868"/>
      <c r="AKI156" s="2868"/>
      <c r="AKJ156" s="2868"/>
      <c r="AKK156" s="2868"/>
      <c r="AKL156" s="2868"/>
      <c r="AKM156" s="2868"/>
      <c r="AKN156" s="2868"/>
      <c r="AKO156" s="2868"/>
      <c r="AKP156" s="2868"/>
      <c r="AKQ156" s="2868"/>
      <c r="AKR156" s="2868"/>
      <c r="AKS156" s="2868"/>
      <c r="AKT156" s="2868"/>
      <c r="AKU156" s="2868"/>
      <c r="AKV156" s="2868"/>
      <c r="AKW156" s="2868"/>
      <c r="AKX156" s="2868"/>
      <c r="AKY156" s="2868"/>
      <c r="AKZ156" s="2868"/>
      <c r="ALA156" s="2868"/>
      <c r="ALB156" s="2868"/>
      <c r="ALC156" s="2868"/>
      <c r="ALD156" s="2868"/>
      <c r="ALE156" s="2868"/>
      <c r="ALF156" s="2868"/>
      <c r="ALG156" s="2868"/>
      <c r="ALH156" s="2868"/>
      <c r="ALI156" s="2868"/>
      <c r="ALJ156" s="2868"/>
      <c r="ALK156" s="2868"/>
      <c r="ALL156" s="2868"/>
      <c r="ALM156" s="2868"/>
      <c r="ALN156" s="2868"/>
      <c r="ALO156" s="2868"/>
      <c r="ALP156" s="2868"/>
      <c r="ALQ156" s="2868"/>
      <c r="ALR156" s="2868"/>
      <c r="ALS156" s="2868"/>
      <c r="ALT156" s="2868"/>
      <c r="ALU156" s="2868"/>
      <c r="ALV156" s="2868"/>
      <c r="ALW156" s="2868"/>
      <c r="ALX156" s="2868"/>
      <c r="ALY156" s="2868"/>
      <c r="ALZ156" s="2868"/>
      <c r="AMA156" s="2868"/>
      <c r="AMB156" s="2868"/>
      <c r="AMC156" s="2868"/>
      <c r="AMD156" s="2868"/>
      <c r="AME156" s="2868"/>
      <c r="AMF156" s="2868"/>
      <c r="AMG156" s="2868"/>
      <c r="AMH156" s="2868"/>
      <c r="AMI156" s="2868"/>
      <c r="AMJ156" s="2868"/>
      <c r="AMK156" s="2868"/>
    </row>
    <row r="157" spans="1:1025" ht="69" customHeight="1">
      <c r="B157" s="2940" t="str">
        <f>+B150</f>
        <v>CENTRO DE COSTO</v>
      </c>
      <c r="C157" s="2937" t="s">
        <v>1587</v>
      </c>
      <c r="D157" s="2938" t="s">
        <v>1667</v>
      </c>
      <c r="E157" s="2937" t="s">
        <v>1589</v>
      </c>
      <c r="F157" s="2937" t="s">
        <v>1564</v>
      </c>
      <c r="G157" s="2939" t="s">
        <v>39</v>
      </c>
      <c r="H157" s="2937" t="s">
        <v>40</v>
      </c>
      <c r="I157" s="2937" t="s">
        <v>1566</v>
      </c>
      <c r="J157" s="2937" t="s">
        <v>1590</v>
      </c>
      <c r="K157" s="2941" t="s">
        <v>1591</v>
      </c>
      <c r="L157" s="2587"/>
    </row>
    <row r="158" spans="1:1025" ht="39">
      <c r="B158" s="2940" t="s">
        <v>1217</v>
      </c>
      <c r="C158" s="3174" t="str">
        <f>+'CALENDARIO 2024 PyD'!B128</f>
        <v>SUSCRIPCIÓN DE CONVENIOS INTERINSTITUCIONALES</v>
      </c>
      <c r="D158" s="2911" t="e">
        <f>+'CALENDARIO 2024 PyD'!#REF!</f>
        <v>#REF!</v>
      </c>
      <c r="E158" s="2755" t="e">
        <f>+'CALENDARIO 2024 PyD'!#REF!</f>
        <v>#REF!</v>
      </c>
      <c r="F158" s="2891" t="e">
        <f>+D158-E158</f>
        <v>#REF!</v>
      </c>
      <c r="G158" s="2757">
        <f>+'CALENDARIO 2024 PyD'!D128</f>
        <v>10</v>
      </c>
      <c r="H158" s="2757" t="e">
        <f>+'CALENDARIO 2024 PyD'!#REF!</f>
        <v>#REF!</v>
      </c>
      <c r="I158" s="2892" t="e">
        <f>+G158-H158</f>
        <v>#REF!</v>
      </c>
      <c r="J158" s="2893" t="e">
        <f>+E158/D158</f>
        <v>#REF!</v>
      </c>
      <c r="K158" s="2922" t="e">
        <f>+H158/G158</f>
        <v>#REF!</v>
      </c>
      <c r="L158" s="2587"/>
    </row>
    <row r="159" spans="1:1025" ht="27" customHeight="1" thickBot="1">
      <c r="B159" s="7256" t="str">
        <f>+B152</f>
        <v>TOTAL CENTRO DE COSTO</v>
      </c>
      <c r="C159" s="7257"/>
      <c r="D159" s="2924" t="e">
        <f>SUM(D158:D158)</f>
        <v>#REF!</v>
      </c>
      <c r="E159" s="2936" t="e">
        <f>SUM(E158)</f>
        <v>#REF!</v>
      </c>
      <c r="F159" s="2926" t="e">
        <f>+D159-E159</f>
        <v>#REF!</v>
      </c>
      <c r="G159" s="2927">
        <f>SUM(G158:G158)</f>
        <v>10</v>
      </c>
      <c r="H159" s="2923" t="e">
        <f>SUM(H158:H158)</f>
        <v>#REF!</v>
      </c>
      <c r="I159" s="2928" t="e">
        <f>+G159-H159</f>
        <v>#REF!</v>
      </c>
      <c r="J159" s="2929" t="e">
        <f>+E159/D159</f>
        <v>#REF!</v>
      </c>
      <c r="K159" s="2930" t="e">
        <f>+H159/G159</f>
        <v>#REF!</v>
      </c>
      <c r="L159" s="2835"/>
    </row>
    <row r="160" spans="1:1025">
      <c r="B160" s="7083" t="s">
        <v>1759</v>
      </c>
      <c r="C160" s="7083"/>
      <c r="D160" s="7083"/>
      <c r="E160" s="7083"/>
      <c r="F160" s="7083"/>
      <c r="G160" s="7083"/>
      <c r="H160" s="7083"/>
      <c r="I160" s="7083"/>
      <c r="J160" s="7083"/>
      <c r="K160" s="7083"/>
      <c r="L160" s="2835"/>
    </row>
    <row r="161" spans="2:54">
      <c r="B161" s="2580"/>
      <c r="C161" s="2642"/>
      <c r="D161" s="2908"/>
      <c r="E161" s="2642"/>
      <c r="F161" s="2642"/>
      <c r="G161" s="2646"/>
      <c r="H161" s="2642"/>
      <c r="I161" s="2645"/>
      <c r="J161" s="2644"/>
      <c r="K161" s="2643"/>
      <c r="L161" s="2835"/>
    </row>
    <row r="162" spans="2:54" ht="28.4" customHeight="1" thickBot="1">
      <c r="B162" s="2580"/>
      <c r="C162" s="2642"/>
      <c r="D162" s="2908"/>
      <c r="E162" s="2642"/>
      <c r="F162" s="2642"/>
      <c r="G162" s="2646"/>
      <c r="H162" s="2642"/>
      <c r="I162" s="2645"/>
      <c r="J162" s="2644"/>
      <c r="K162" s="2643"/>
      <c r="L162" s="2835"/>
    </row>
    <row r="163" spans="2:54" s="1168" customFormat="1" ht="46.9" customHeight="1">
      <c r="B163" s="7253" t="s">
        <v>1760</v>
      </c>
      <c r="C163" s="7254"/>
      <c r="D163" s="7254"/>
      <c r="E163" s="7254"/>
      <c r="F163" s="7254"/>
      <c r="G163" s="7254"/>
      <c r="H163" s="7254"/>
      <c r="I163" s="7254"/>
      <c r="J163" s="7254"/>
      <c r="K163" s="7255"/>
      <c r="L163" s="2879"/>
      <c r="M163" s="2880"/>
      <c r="N163" s="2881"/>
      <c r="O163" s="2881"/>
      <c r="P163" s="2882"/>
      <c r="Q163" s="2883"/>
      <c r="R163" s="2884"/>
      <c r="S163" s="2885"/>
      <c r="T163" s="2884"/>
      <c r="U163" s="2885"/>
      <c r="V163" s="2885"/>
      <c r="W163" s="2885"/>
      <c r="X163" s="2885"/>
      <c r="Y163" s="2885"/>
      <c r="Z163" s="2885"/>
      <c r="AA163" s="2885"/>
      <c r="AB163" s="2885"/>
      <c r="AC163" s="2885"/>
      <c r="AD163" s="2885"/>
      <c r="AE163" s="2885"/>
      <c r="AF163" s="2885"/>
      <c r="AG163" s="2886"/>
      <c r="AH163" s="2886"/>
      <c r="AI163" s="2886"/>
      <c r="AJ163" s="2886"/>
      <c r="AK163" s="2884"/>
      <c r="AL163" s="2884"/>
      <c r="AM163" s="2886"/>
      <c r="AN163" s="2886"/>
      <c r="AO163" s="2886"/>
      <c r="AP163" s="2886"/>
      <c r="AQ163" s="2886"/>
      <c r="AR163" s="2886"/>
      <c r="AS163" s="2886"/>
      <c r="AT163" s="2886"/>
      <c r="AU163" s="2886"/>
      <c r="AV163" s="2886"/>
      <c r="AW163" s="2886"/>
      <c r="AX163" s="2886"/>
      <c r="AY163" s="2406"/>
      <c r="AZ163" s="2406"/>
      <c r="BA163" s="2887"/>
      <c r="BB163" s="2406"/>
    </row>
    <row r="164" spans="2:54" ht="51.4" customHeight="1">
      <c r="B164" s="2942" t="str">
        <f>+B157</f>
        <v>CENTRO DE COSTO</v>
      </c>
      <c r="C164" s="2938" t="s">
        <v>1587</v>
      </c>
      <c r="D164" s="2938" t="s">
        <v>1667</v>
      </c>
      <c r="E164" s="2938" t="s">
        <v>1589</v>
      </c>
      <c r="F164" s="2938" t="s">
        <v>1564</v>
      </c>
      <c r="G164" s="2938" t="s">
        <v>39</v>
      </c>
      <c r="H164" s="2938" t="s">
        <v>40</v>
      </c>
      <c r="I164" s="2938" t="s">
        <v>1566</v>
      </c>
      <c r="J164" s="2938" t="s">
        <v>1590</v>
      </c>
      <c r="K164" s="2943" t="s">
        <v>1591</v>
      </c>
      <c r="L164" s="2835"/>
    </row>
    <row r="165" spans="2:54" ht="56">
      <c r="B165" s="2940" t="s">
        <v>1761</v>
      </c>
      <c r="C165" s="3173" t="str">
        <f>+'CALENDARIO 2024 PyD'!B138</f>
        <v>PROGRAMA DE ATENCIÓN Y ACOMPAÑAMIENTO A EMPRENDEDORES "EMPRENDE 2024"</v>
      </c>
      <c r="D165" s="2911" t="e">
        <f>+'CALENDARIO 2024 PyD'!#REF!</f>
        <v>#REF!</v>
      </c>
      <c r="E165" s="2755" t="e">
        <f>+'CALENDARIO 2024 PyD'!#REF!</f>
        <v>#REF!</v>
      </c>
      <c r="F165" s="2891" t="e">
        <f>+D165-E165</f>
        <v>#REF!</v>
      </c>
      <c r="G165" s="2757">
        <f>+'CALENDARIO 2024 PyD'!D138</f>
        <v>3</v>
      </c>
      <c r="H165" s="2757" t="e">
        <f>+'CALENDARIO 2024 PyD'!#REF!</f>
        <v>#REF!</v>
      </c>
      <c r="I165" s="2892" t="e">
        <f>+G165-H165</f>
        <v>#REF!</v>
      </c>
      <c r="J165" s="2893" t="e">
        <f>+E165/D165</f>
        <v>#REF!</v>
      </c>
      <c r="K165" s="2922" t="e">
        <f>+H165/G165</f>
        <v>#REF!</v>
      </c>
      <c r="L165" s="2835"/>
    </row>
    <row r="166" spans="2:54" ht="30" customHeight="1" thickBot="1">
      <c r="B166" s="7256" t="str">
        <f>+B159</f>
        <v>TOTAL CENTRO DE COSTO</v>
      </c>
      <c r="C166" s="7257"/>
      <c r="D166" s="2924" t="e">
        <f>SUM(D165:D165)</f>
        <v>#REF!</v>
      </c>
      <c r="E166" s="2936" t="e">
        <f>SUM(E165)</f>
        <v>#REF!</v>
      </c>
      <c r="F166" s="2926" t="e">
        <f>+D166-E166</f>
        <v>#REF!</v>
      </c>
      <c r="G166" s="2927">
        <f>SUM(G165:G165)</f>
        <v>3</v>
      </c>
      <c r="H166" s="2923" t="e">
        <f>SUM(H165:H165)</f>
        <v>#REF!</v>
      </c>
      <c r="I166" s="2928" t="e">
        <f>+G166-H166</f>
        <v>#REF!</v>
      </c>
      <c r="J166" s="2929" t="e">
        <f>+E166/D166</f>
        <v>#REF!</v>
      </c>
      <c r="K166" s="2930" t="e">
        <f>+H166/G166</f>
        <v>#REF!</v>
      </c>
      <c r="L166" s="2835"/>
    </row>
    <row r="167" spans="2:54">
      <c r="B167" s="7083" t="s">
        <v>1759</v>
      </c>
      <c r="C167" s="7083"/>
      <c r="D167" s="7083"/>
      <c r="E167" s="7083"/>
      <c r="F167" s="7083"/>
      <c r="G167" s="7083"/>
      <c r="H167" s="7083"/>
      <c r="I167" s="7083"/>
      <c r="J167" s="7083"/>
      <c r="K167" s="7083"/>
      <c r="L167" s="2835"/>
    </row>
    <row r="168" spans="2:54">
      <c r="B168" s="2580"/>
      <c r="C168" s="2642"/>
      <c r="D168" s="2908"/>
      <c r="E168" s="2642"/>
      <c r="F168" s="2642"/>
      <c r="G168" s="2646"/>
      <c r="H168" s="2642"/>
      <c r="I168" s="2645"/>
      <c r="J168" s="2644"/>
      <c r="K168" s="2643"/>
      <c r="L168" s="2835"/>
    </row>
    <row r="169" spans="2:54" ht="34.5" customHeight="1" thickBot="1">
      <c r="B169" s="2580"/>
      <c r="C169" s="2642"/>
      <c r="D169" s="2908"/>
      <c r="E169" s="2642"/>
      <c r="F169" s="2642"/>
      <c r="G169" s="2646"/>
      <c r="H169" s="2642"/>
      <c r="I169" s="2645"/>
      <c r="J169" s="2644"/>
      <c r="K169" s="2643"/>
      <c r="L169" s="2671"/>
    </row>
    <row r="170" spans="2:54" ht="34.15" customHeight="1" thickBot="1">
      <c r="B170" s="7245" t="s">
        <v>1762</v>
      </c>
      <c r="C170" s="7246"/>
      <c r="D170" s="7246"/>
      <c r="E170" s="7246"/>
      <c r="F170" s="7246"/>
      <c r="G170" s="7246"/>
      <c r="H170" s="7246"/>
      <c r="I170" s="7246"/>
      <c r="J170" s="7246"/>
      <c r="K170" s="7247"/>
      <c r="L170" s="2601"/>
    </row>
    <row r="171" spans="2:54" ht="44.5" customHeight="1" thickBot="1">
      <c r="B171" s="2605" t="str">
        <f>+B164</f>
        <v>CENTRO DE COSTO</v>
      </c>
      <c r="C171" s="2603" t="s">
        <v>1587</v>
      </c>
      <c r="D171" s="2888" t="s">
        <v>1667</v>
      </c>
      <c r="E171" s="2603" t="s">
        <v>1668</v>
      </c>
      <c r="F171" s="2603" t="s">
        <v>1730</v>
      </c>
      <c r="G171" s="2604" t="s">
        <v>39</v>
      </c>
      <c r="H171" s="2603" t="s">
        <v>40</v>
      </c>
      <c r="I171" s="2603" t="s">
        <v>1566</v>
      </c>
      <c r="J171" s="2603" t="s">
        <v>1590</v>
      </c>
      <c r="K171" s="2602" t="s">
        <v>1591</v>
      </c>
      <c r="L171" s="2587"/>
    </row>
    <row r="172" spans="2:54" ht="109" thickBot="1">
      <c r="B172" s="2586" t="str">
        <f>+B44</f>
        <v>4500-4529 APOYO AL DESARROLLO AGROINDUSTRIAL</v>
      </c>
      <c r="C172" s="3172" t="str">
        <f>+'CALENDARIO 2024 PyD'!B140</f>
        <v>ACOMPAÑAMIENTO PARA EL FORTALECIMIENTO DEL SECTOR SOLIDARIO Y ORGANIZACIONES ASOCIATIVAS - “APOYO A LA ASOCIATIVIDAD AGROINDUSTRIAL”</v>
      </c>
      <c r="D172" s="2894" t="e">
        <f>+'CALENDARIO 2024 PyD'!#REF!</f>
        <v>#REF!</v>
      </c>
      <c r="E172" s="2839" t="e">
        <f>+'CALENDARIO 2024 PyD'!#REF!</f>
        <v>#REF!</v>
      </c>
      <c r="F172" s="2841" t="e">
        <f>+D172-E172</f>
        <v>#REF!</v>
      </c>
      <c r="G172" s="2842">
        <f>+'CALENDARIO 2024 PyD'!D140</f>
        <v>2</v>
      </c>
      <c r="H172" s="2842" t="e">
        <f>+'CALENDARIO 2024 PyD'!#REF!</f>
        <v>#REF!</v>
      </c>
      <c r="I172" s="2843" t="e">
        <f>+G172-H172</f>
        <v>#REF!</v>
      </c>
      <c r="J172" s="2844" t="e">
        <f>+E172/D172</f>
        <v>#REF!</v>
      </c>
      <c r="K172" s="2845" t="e">
        <f>+H172/G172</f>
        <v>#REF!</v>
      </c>
      <c r="L172" s="2587"/>
    </row>
    <row r="173" spans="2:54" ht="16" thickBot="1">
      <c r="B173" s="7243" t="str">
        <f>+B166</f>
        <v>TOTAL CENTRO DE COSTO</v>
      </c>
      <c r="C173" s="7244"/>
      <c r="D173" s="2907" t="e">
        <f>SUM(D172:D172)</f>
        <v>#REF!</v>
      </c>
      <c r="E173" s="2836" t="e">
        <f>SUM(E172)</f>
        <v>#REF!</v>
      </c>
      <c r="F173" s="2837" t="e">
        <f>+D173-E173</f>
        <v>#REF!</v>
      </c>
      <c r="G173" s="2584">
        <f>SUM(G172:G172)</f>
        <v>2</v>
      </c>
      <c r="H173" s="2670" t="e">
        <f>SUM(H172:H172)</f>
        <v>#REF!</v>
      </c>
      <c r="I173" s="2583" t="e">
        <f>+G173-H173</f>
        <v>#REF!</v>
      </c>
      <c r="J173" s="2582" t="e">
        <f>+E173/D173</f>
        <v>#REF!</v>
      </c>
      <c r="K173" s="2581" t="e">
        <f>+H173/G173</f>
        <v>#REF!</v>
      </c>
      <c r="L173" s="2835"/>
    </row>
    <row r="174" spans="2:54">
      <c r="B174" s="7083" t="s">
        <v>1763</v>
      </c>
      <c r="C174" s="7083"/>
      <c r="D174" s="7083"/>
      <c r="E174" s="7083"/>
      <c r="F174" s="7083"/>
      <c r="G174" s="7083"/>
      <c r="H174" s="7083"/>
      <c r="I174" s="7083"/>
      <c r="J174" s="7083"/>
      <c r="K174" s="7083"/>
      <c r="L174" s="2835"/>
    </row>
    <row r="175" spans="2:54">
      <c r="B175" s="2580"/>
      <c r="C175" s="2642"/>
      <c r="D175" s="2908"/>
      <c r="E175" s="2642"/>
      <c r="F175" s="2642"/>
      <c r="G175" s="2646"/>
      <c r="H175" s="2642"/>
      <c r="I175" s="2645"/>
      <c r="J175" s="2644"/>
      <c r="K175" s="2643"/>
      <c r="L175" s="2835"/>
    </row>
    <row r="176" spans="2:54" ht="33.75" customHeight="1" thickBot="1">
      <c r="B176" s="2580"/>
      <c r="C176" s="2642"/>
      <c r="D176" s="2908"/>
      <c r="E176" s="2642"/>
      <c r="F176" s="2642"/>
      <c r="G176" s="2646"/>
      <c r="H176" s="2642"/>
      <c r="I176" s="2645"/>
      <c r="J176" s="2644"/>
      <c r="K176" s="2643"/>
      <c r="L176" s="2857"/>
    </row>
    <row r="177" spans="2:18" ht="35.65" customHeight="1" thickBot="1">
      <c r="B177" s="7245" t="s">
        <v>1764</v>
      </c>
      <c r="C177" s="7246"/>
      <c r="D177" s="7246"/>
      <c r="E177" s="7246"/>
      <c r="F177" s="7246"/>
      <c r="G177" s="7246"/>
      <c r="H177" s="7246"/>
      <c r="I177" s="7246"/>
      <c r="J177" s="7246"/>
      <c r="K177" s="7247"/>
      <c r="L177" s="2601"/>
    </row>
    <row r="178" spans="2:18" ht="39.65" customHeight="1" thickBot="1">
      <c r="B178" s="2605" t="str">
        <f>+B171</f>
        <v>CENTRO DE COSTO</v>
      </c>
      <c r="C178" s="2603" t="s">
        <v>1765</v>
      </c>
      <c r="D178" s="2888" t="s">
        <v>1667</v>
      </c>
      <c r="E178" s="2603" t="s">
        <v>1668</v>
      </c>
      <c r="F178" s="2603" t="s">
        <v>1766</v>
      </c>
      <c r="G178" s="2604" t="s">
        <v>39</v>
      </c>
      <c r="H178" s="2603" t="s">
        <v>40</v>
      </c>
      <c r="I178" s="2603" t="s">
        <v>1566</v>
      </c>
      <c r="J178" s="2603" t="s">
        <v>1590</v>
      </c>
      <c r="K178" s="2602" t="s">
        <v>1591</v>
      </c>
      <c r="L178" s="2587"/>
    </row>
    <row r="179" spans="2:18" ht="111.75" customHeight="1" thickBot="1">
      <c r="B179" s="7204" t="s">
        <v>513</v>
      </c>
      <c r="C179" s="3170" t="str">
        <f>+'CALENDARIO 2024 PyD'!B142</f>
        <v xml:space="preserve"> ACTIVIDADES PARA LA SIMPLIFICACIÓN Y AUTOMATIZACIÓN DE TRÁMITES - "BRIGADAS DE FORMALIZACIÓN"</v>
      </c>
      <c r="D179" s="2906" t="e">
        <f>+'CALENDARIO 2024 PyD'!#REF!</f>
        <v>#REF!</v>
      </c>
      <c r="E179" s="2593" t="e">
        <f>+'CALENDARIO 2024 PyD'!#REF!</f>
        <v>#REF!</v>
      </c>
      <c r="F179" s="2597" t="e">
        <f>+D179-E179</f>
        <v>#REF!</v>
      </c>
      <c r="G179" s="2598">
        <f>+'CALENDARIO 2024 PyD'!D142</f>
        <v>16</v>
      </c>
      <c r="H179" s="2598" t="e">
        <f>+'CALENDARIO 2024 PyD'!#REF!</f>
        <v>#REF!</v>
      </c>
      <c r="I179" s="2596" t="e">
        <f>+G179-H179</f>
        <v>#REF!</v>
      </c>
      <c r="J179" s="2589" t="e">
        <f>+E179/D179</f>
        <v>#REF!</v>
      </c>
      <c r="K179" s="2595" t="e">
        <f>+H179/G179</f>
        <v>#REF!</v>
      </c>
      <c r="L179" s="2587"/>
    </row>
    <row r="180" spans="2:18" ht="46.5" customHeight="1" thickBot="1">
      <c r="B180" s="7204"/>
      <c r="C180" s="3171" t="str">
        <f>+'CALENDARIO 2024 PyD'!B161</f>
        <v>PROGRAMA DE ASISTENCIA TÉCNICA Y FORMACIÓN A MICRONEGOCIOS Y MICROEMPRESAS DE LA ECONOMONÍA POPULAR Y COMUNITARIA "TRANSFORMA-T Y ALISTA-T"</v>
      </c>
      <c r="D180" s="2911" t="e">
        <f>+'CALENDARIO 2024 PyD'!#REF!</f>
        <v>#REF!</v>
      </c>
      <c r="E180" s="2755" t="e">
        <f>+'CALENDARIO 2024 PyD'!#REF!</f>
        <v>#REF!</v>
      </c>
      <c r="F180" s="2597" t="e">
        <f>+D180-E180</f>
        <v>#REF!</v>
      </c>
      <c r="G180" s="2757">
        <f>+'CALENDARIO 2024 PyD'!D161</f>
        <v>3</v>
      </c>
      <c r="H180" s="2757" t="e">
        <f>+'CALENDARIO 2024 PyD'!#REF!</f>
        <v>#REF!</v>
      </c>
      <c r="I180" s="2596" t="e">
        <f>+G180-H180</f>
        <v>#REF!</v>
      </c>
      <c r="J180" s="2589" t="e">
        <f>+E180/D180</f>
        <v>#REF!</v>
      </c>
      <c r="K180" s="2595" t="e">
        <f>+H180/G180</f>
        <v>#REF!</v>
      </c>
      <c r="L180" s="2587"/>
    </row>
    <row r="181" spans="2:18" ht="47" thickBot="1">
      <c r="B181" s="7204"/>
      <c r="C181" s="3171" t="str">
        <f>+'CALENDARIO 2024 PyD'!B167</f>
        <v xml:space="preserve"> CONSULTORIO EMPRESARIAL Y/O CONTABLE</v>
      </c>
      <c r="D181" s="2912" t="e">
        <f>+'CALENDARIO 2024 PyD'!#REF!</f>
        <v>#REF!</v>
      </c>
      <c r="E181" s="2859" t="e">
        <f>+'CALENDARIO 2024 PyD'!#REF!</f>
        <v>#REF!</v>
      </c>
      <c r="F181" s="2597" t="e">
        <f>+D181-E181</f>
        <v>#REF!</v>
      </c>
      <c r="G181" s="2591">
        <f>+'CALENDARIO 2024 PyD'!D167</f>
        <v>2</v>
      </c>
      <c r="H181" s="2591" t="e">
        <f>+'CALENDARIO 2024 PyD'!#REF!</f>
        <v>#REF!</v>
      </c>
      <c r="I181" s="2596" t="e">
        <f>+G181-H181</f>
        <v>#REF!</v>
      </c>
      <c r="J181" s="2589" t="e">
        <f>+E181/D181</f>
        <v>#REF!</v>
      </c>
      <c r="K181" s="2595" t="e">
        <f>+H181/G181</f>
        <v>#REF!</v>
      </c>
      <c r="L181" s="2587"/>
    </row>
    <row r="182" spans="2:18" ht="47" thickBot="1">
      <c r="B182" s="7204"/>
      <c r="C182" s="3171" t="str">
        <f>+'CALENDARIO 2024 PyD'!B169</f>
        <v xml:space="preserve">CONSULTORIO EMPRESARIAL EN COMERCIO EXTERIOR </v>
      </c>
      <c r="D182" s="2912" t="e">
        <f>+'CALENDARIO 2024 PyD'!#REF!</f>
        <v>#REF!</v>
      </c>
      <c r="E182" s="2859" t="e">
        <f>+'CALENDARIO 2024 PyD'!#REF!</f>
        <v>#REF!</v>
      </c>
      <c r="F182" s="2592" t="e">
        <f>+D182-E182</f>
        <v>#REF!</v>
      </c>
      <c r="G182" s="2591">
        <f>+'CALENDARIO 2024 PyD'!D169</f>
        <v>2</v>
      </c>
      <c r="H182" s="2591" t="e">
        <f>+'CALENDARIO 2024 PyD'!#REF!</f>
        <v>#REF!</v>
      </c>
      <c r="I182" s="2590" t="e">
        <f>+G182-H182</f>
        <v>#REF!</v>
      </c>
      <c r="J182" s="2833" t="e">
        <f>+E182/D182</f>
        <v>#REF!</v>
      </c>
      <c r="K182" s="2588" t="e">
        <f>+H182/G182</f>
        <v>#REF!</v>
      </c>
      <c r="L182" s="2587"/>
    </row>
    <row r="183" spans="2:18" ht="16" thickBot="1">
      <c r="B183" s="7243" t="s">
        <v>1593</v>
      </c>
      <c r="C183" s="7244"/>
      <c r="D183" s="2907" t="e">
        <f>SUM(D179:D182)</f>
        <v>#REF!</v>
      </c>
      <c r="E183" s="2836" t="e">
        <f>SUM(E179:E182)</f>
        <v>#REF!</v>
      </c>
      <c r="F183" s="2837" t="e">
        <f>+D183-E183</f>
        <v>#REF!</v>
      </c>
      <c r="G183" s="2584">
        <f>SUM(G179:G182)</f>
        <v>23</v>
      </c>
      <c r="H183" s="2583" t="e">
        <f>SUM(H179:H182)</f>
        <v>#REF!</v>
      </c>
      <c r="I183" s="2583" t="e">
        <f>+G183-H183</f>
        <v>#REF!</v>
      </c>
      <c r="J183" s="2582" t="e">
        <f>+E183/D183</f>
        <v>#REF!</v>
      </c>
      <c r="K183" s="2581" t="e">
        <f>+H183/G183</f>
        <v>#REF!</v>
      </c>
      <c r="L183" s="2835"/>
    </row>
    <row r="184" spans="2:18" ht="15" thickBot="1">
      <c r="B184" s="7083" t="s">
        <v>1767</v>
      </c>
      <c r="C184" s="7083"/>
      <c r="D184" s="7083"/>
      <c r="E184" s="7083"/>
      <c r="F184" s="7083"/>
      <c r="G184" s="7083"/>
      <c r="H184" s="7083"/>
      <c r="I184" s="7083"/>
      <c r="J184" s="7083"/>
      <c r="K184" s="7083"/>
      <c r="L184" s="2835"/>
    </row>
    <row r="185" spans="2:18" ht="36.65" hidden="1" customHeight="1">
      <c r="B185" s="2580"/>
      <c r="C185" s="2642"/>
      <c r="D185" s="2908"/>
      <c r="E185" s="2642"/>
      <c r="F185" s="2642"/>
      <c r="G185" s="2646"/>
      <c r="H185" s="2642"/>
      <c r="I185" s="2645"/>
      <c r="J185" s="2644"/>
      <c r="K185" s="2643"/>
      <c r="L185" s="2857"/>
    </row>
    <row r="186" spans="2:18" ht="39.65" hidden="1" customHeight="1">
      <c r="B186" s="7245" t="s">
        <v>1768</v>
      </c>
      <c r="C186" s="7246"/>
      <c r="D186" s="7246"/>
      <c r="E186" s="7246"/>
      <c r="F186" s="7246"/>
      <c r="G186" s="7246"/>
      <c r="H186" s="7246"/>
      <c r="I186" s="7246"/>
      <c r="J186" s="7246"/>
      <c r="K186" s="7247"/>
      <c r="L186" s="2601"/>
    </row>
    <row r="187" spans="2:18" ht="59.65" hidden="1" customHeight="1">
      <c r="B187" s="2605" t="s">
        <v>3</v>
      </c>
      <c r="C187" s="2603" t="s">
        <v>1765</v>
      </c>
      <c r="D187" s="2888" t="s">
        <v>1667</v>
      </c>
      <c r="E187" s="2603" t="s">
        <v>1668</v>
      </c>
      <c r="F187" s="2603" t="s">
        <v>1730</v>
      </c>
      <c r="G187" s="2604" t="s">
        <v>39</v>
      </c>
      <c r="H187" s="2603" t="s">
        <v>40</v>
      </c>
      <c r="I187" s="2603" t="s">
        <v>1566</v>
      </c>
      <c r="J187" s="2603" t="s">
        <v>1590</v>
      </c>
      <c r="K187" s="2602" t="s">
        <v>1591</v>
      </c>
      <c r="L187" s="2587"/>
      <c r="O187" s="7252"/>
      <c r="P187" s="7252"/>
      <c r="Q187" s="7252"/>
      <c r="R187" s="7252"/>
    </row>
    <row r="188" spans="2:18" ht="23.15" hidden="1" customHeight="1">
      <c r="B188" s="2752" t="s">
        <v>535</v>
      </c>
      <c r="C188" s="2594" t="s">
        <v>543</v>
      </c>
      <c r="D188" s="2911" t="e">
        <f>+'CALENDARIO 2024 PyD'!#REF!</f>
        <v>#REF!</v>
      </c>
      <c r="E188" s="2755" t="e">
        <f>+'CALENDARIO 2024 PyD'!#REF!</f>
        <v>#REF!</v>
      </c>
      <c r="F188" s="2858" t="e">
        <f>+D188-E188</f>
        <v>#REF!</v>
      </c>
      <c r="G188" s="2598">
        <f>+'CALENDARIO 2024 PyD'!D176</f>
        <v>3</v>
      </c>
      <c r="H188" s="2598" t="e">
        <f>+'CALENDARIO 2024 PyD'!#REF!</f>
        <v>#REF!</v>
      </c>
      <c r="I188" s="2596" t="e">
        <f>+G188-H188</f>
        <v>#REF!</v>
      </c>
      <c r="J188" s="2589" t="e">
        <f>+E188/D188</f>
        <v>#REF!</v>
      </c>
      <c r="K188" s="2595" t="e">
        <f>+H188/G188</f>
        <v>#REF!</v>
      </c>
      <c r="L188" s="2587"/>
    </row>
    <row r="189" spans="2:18" ht="14.5" hidden="1" customHeight="1">
      <c r="B189" s="7243" t="s">
        <v>1593</v>
      </c>
      <c r="C189" s="7244"/>
      <c r="D189" s="2907" t="e">
        <f>SUM(D188:D188)</f>
        <v>#REF!</v>
      </c>
      <c r="E189" s="2836" t="e">
        <f>SUM(E188:E188)</f>
        <v>#REF!</v>
      </c>
      <c r="F189" s="2837" t="e">
        <f>+D189-E189</f>
        <v>#REF!</v>
      </c>
      <c r="G189" s="2584">
        <f>SUM(G188:G188)</f>
        <v>3</v>
      </c>
      <c r="H189" s="2670" t="e">
        <f>SUM(H188:H188)</f>
        <v>#REF!</v>
      </c>
      <c r="I189" s="2583" t="e">
        <f>+G189-H189</f>
        <v>#REF!</v>
      </c>
      <c r="J189" s="2582" t="e">
        <f>+E189/D189</f>
        <v>#REF!</v>
      </c>
      <c r="K189" s="2581" t="e">
        <f>+H189/G189</f>
        <v>#REF!</v>
      </c>
      <c r="L189" s="2835"/>
    </row>
    <row r="190" spans="2:18">
      <c r="B190" s="7083" t="s">
        <v>1769</v>
      </c>
      <c r="C190" s="7083"/>
      <c r="D190" s="7083"/>
      <c r="E190" s="7083"/>
      <c r="F190" s="7083"/>
      <c r="G190" s="7083"/>
      <c r="H190" s="7083"/>
      <c r="I190" s="7083"/>
      <c r="J190" s="7083"/>
      <c r="K190" s="7083"/>
      <c r="L190" s="2835"/>
    </row>
    <row r="191" spans="2:18">
      <c r="B191" s="2580"/>
      <c r="C191" s="2642"/>
      <c r="D191" s="2908"/>
      <c r="E191" s="2642"/>
      <c r="F191" s="2642"/>
      <c r="G191" s="2646"/>
      <c r="H191" s="2642"/>
      <c r="I191" s="2645"/>
      <c r="J191" s="2644"/>
      <c r="K191" s="2643"/>
      <c r="L191" s="2835"/>
    </row>
    <row r="192" spans="2:18" ht="26.15" customHeight="1" thickBot="1">
      <c r="B192" s="2580"/>
      <c r="C192" s="2642"/>
      <c r="D192" s="2908"/>
      <c r="E192" s="2642"/>
      <c r="F192" s="2642"/>
      <c r="G192" s="2646"/>
      <c r="H192" s="2642"/>
      <c r="I192" s="2645"/>
      <c r="J192" s="2644"/>
      <c r="K192" s="2643"/>
      <c r="L192" s="2857"/>
    </row>
    <row r="193" spans="2:12" ht="41.15" customHeight="1" thickBot="1">
      <c r="B193" s="7245" t="s">
        <v>1770</v>
      </c>
      <c r="C193" s="7246"/>
      <c r="D193" s="7246"/>
      <c r="E193" s="7246"/>
      <c r="F193" s="7246"/>
      <c r="G193" s="7246"/>
      <c r="H193" s="7246"/>
      <c r="I193" s="7246"/>
      <c r="J193" s="7246"/>
      <c r="K193" s="7247"/>
      <c r="L193" s="2601"/>
    </row>
    <row r="194" spans="2:12" ht="54" customHeight="1" thickBot="1">
      <c r="B194" s="2754" t="str">
        <f>+B178</f>
        <v>CENTRO DE COSTO</v>
      </c>
      <c r="C194" s="2668" t="s">
        <v>1765</v>
      </c>
      <c r="D194" s="2909" t="s">
        <v>1667</v>
      </c>
      <c r="E194" s="2668" t="s">
        <v>1668</v>
      </c>
      <c r="F194" s="2668" t="s">
        <v>1730</v>
      </c>
      <c r="G194" s="2669" t="s">
        <v>39</v>
      </c>
      <c r="H194" s="2668" t="s">
        <v>40</v>
      </c>
      <c r="I194" s="2668" t="s">
        <v>1566</v>
      </c>
      <c r="J194" s="2668" t="s">
        <v>1590</v>
      </c>
      <c r="K194" s="2667" t="s">
        <v>1591</v>
      </c>
      <c r="L194" s="2860"/>
    </row>
    <row r="195" spans="2:12" ht="70.900000000000006" customHeight="1" thickBot="1">
      <c r="B195" s="7204" t="str">
        <f>+B68</f>
        <v>4600-4609 FERIAS RUEDAS,MISIONES Y ENCUENTROS COMERCIALES</v>
      </c>
      <c r="C195" s="3176" t="str">
        <f>+C68</f>
        <v>MICRO RUEDAS DE NEGOCIOS SECTOR TURISTICO</v>
      </c>
      <c r="D195" s="2906" t="e">
        <f>+'CALENDARIO 2024 PyD'!#REF!</f>
        <v>#REF!</v>
      </c>
      <c r="E195" s="2593" t="e">
        <f>+'CALENDARIO 2024 PyD'!#REF!</f>
        <v>#REF!</v>
      </c>
      <c r="F195" s="2597" t="e">
        <f>+D195-E195</f>
        <v>#REF!</v>
      </c>
      <c r="G195" s="2598">
        <f>+'CALENDARIO 2024 PyD'!D183</f>
        <v>2</v>
      </c>
      <c r="H195" s="2598" t="e">
        <f>+'CALENDARIO 2024 PyD'!#REF!</f>
        <v>#REF!</v>
      </c>
      <c r="I195" s="2596" t="e">
        <f>+G195-H195</f>
        <v>#REF!</v>
      </c>
      <c r="J195" s="2589" t="e">
        <f>+E195/D195</f>
        <v>#REF!</v>
      </c>
      <c r="K195" s="2595" t="e">
        <f>+H195/G195</f>
        <v>#REF!</v>
      </c>
      <c r="L195" s="2860"/>
    </row>
    <row r="196" spans="2:12" ht="47" thickBot="1">
      <c r="B196" s="7204"/>
      <c r="C196" s="3177" t="str">
        <f>+'CALENDARIO 2024 PyD'!B186</f>
        <v>MACRORUEDA DE NEGOCIOS - ENCUENTROS INTERNACIONALES</v>
      </c>
      <c r="D196" s="2906" t="e">
        <f>+'CALENDARIO 2024 PyD'!#REF!</f>
        <v>#REF!</v>
      </c>
      <c r="E196" s="2593" t="e">
        <f>+'CALENDARIO 2024 PyD'!#REF!</f>
        <v>#REF!</v>
      </c>
      <c r="F196" s="2858" t="e">
        <f>+D196-E196</f>
        <v>#REF!</v>
      </c>
      <c r="G196" s="2757">
        <f>+'CALENDARIO 2024 PyD'!D186</f>
        <v>1</v>
      </c>
      <c r="H196" s="2757" t="e">
        <f>+'CALENDARIO 2024 PyD'!#REF!</f>
        <v>#REF!</v>
      </c>
      <c r="I196" s="2596" t="e">
        <f>+G196-H196</f>
        <v>#REF!</v>
      </c>
      <c r="J196" s="2589" t="e">
        <f>+E196/D196</f>
        <v>#REF!</v>
      </c>
      <c r="K196" s="2595" t="e">
        <f>+H196/G196</f>
        <v>#REF!</v>
      </c>
      <c r="L196" s="2860"/>
    </row>
    <row r="197" spans="2:12" ht="16" thickBot="1">
      <c r="B197" s="7243" t="s">
        <v>1593</v>
      </c>
      <c r="C197" s="7244"/>
      <c r="D197" s="2907" t="e">
        <f>SUM(D195:D196)</f>
        <v>#REF!</v>
      </c>
      <c r="E197" s="2836" t="e">
        <f>SUM(E195:E196)</f>
        <v>#REF!</v>
      </c>
      <c r="F197" s="2837" t="e">
        <f>+D197-E197</f>
        <v>#REF!</v>
      </c>
      <c r="G197" s="2584">
        <f>SUM(G195:G196)</f>
        <v>3</v>
      </c>
      <c r="H197" s="2583" t="e">
        <f>SUM(H195:H196)</f>
        <v>#REF!</v>
      </c>
      <c r="I197" s="2583" t="e">
        <f>+G197-H197</f>
        <v>#REF!</v>
      </c>
      <c r="J197" s="2582" t="e">
        <f>+E197/D197</f>
        <v>#REF!</v>
      </c>
      <c r="K197" s="2581" t="e">
        <f>+H197/G197</f>
        <v>#REF!</v>
      </c>
      <c r="L197" s="2835"/>
    </row>
    <row r="198" spans="2:12">
      <c r="B198" s="7083" t="s">
        <v>1771</v>
      </c>
      <c r="C198" s="7083"/>
      <c r="D198" s="7083"/>
      <c r="E198" s="7083"/>
      <c r="F198" s="7083"/>
      <c r="G198" s="7083"/>
      <c r="H198" s="7083"/>
      <c r="I198" s="7083"/>
      <c r="J198" s="7083"/>
      <c r="K198" s="7083"/>
      <c r="L198" s="2835"/>
    </row>
    <row r="199" spans="2:12">
      <c r="B199" s="2580"/>
      <c r="C199" s="2642"/>
      <c r="D199" s="2908"/>
      <c r="E199" s="2642"/>
      <c r="F199" s="2642"/>
      <c r="G199" s="2646"/>
      <c r="H199" s="2642"/>
      <c r="I199" s="2645"/>
      <c r="J199" s="2644"/>
      <c r="K199" s="2643"/>
      <c r="L199" s="2835"/>
    </row>
    <row r="200" spans="2:12" ht="27" customHeight="1" thickBot="1">
      <c r="B200" s="2580"/>
      <c r="C200" s="2642"/>
      <c r="D200" s="2908"/>
      <c r="E200" s="2642"/>
      <c r="F200" s="2642"/>
      <c r="G200" s="2646"/>
      <c r="H200" s="2642"/>
      <c r="I200" s="2645"/>
      <c r="J200" s="2644"/>
      <c r="K200" s="2643"/>
      <c r="L200" s="2671"/>
    </row>
    <row r="201" spans="2:12" ht="31" customHeight="1" thickBot="1">
      <c r="B201" s="7245" t="s">
        <v>1772</v>
      </c>
      <c r="C201" s="7246"/>
      <c r="D201" s="7246"/>
      <c r="E201" s="7246"/>
      <c r="F201" s="7246"/>
      <c r="G201" s="7246"/>
      <c r="H201" s="7246"/>
      <c r="I201" s="7246"/>
      <c r="J201" s="7246"/>
      <c r="K201" s="7247"/>
      <c r="L201" s="2601"/>
    </row>
    <row r="202" spans="2:12" ht="56.15" customHeight="1" thickBot="1">
      <c r="B202" s="2605" t="str">
        <f>+B194</f>
        <v>CENTRO DE COSTO</v>
      </c>
      <c r="C202" s="2603" t="s">
        <v>1587</v>
      </c>
      <c r="D202" s="2888" t="s">
        <v>1667</v>
      </c>
      <c r="E202" s="2603" t="s">
        <v>1668</v>
      </c>
      <c r="F202" s="2603" t="s">
        <v>1730</v>
      </c>
      <c r="G202" s="2604" t="s">
        <v>39</v>
      </c>
      <c r="H202" s="2603" t="s">
        <v>40</v>
      </c>
      <c r="I202" s="2603" t="s">
        <v>1566</v>
      </c>
      <c r="J202" s="2603" t="s">
        <v>1590</v>
      </c>
      <c r="K202" s="2602" t="s">
        <v>1591</v>
      </c>
      <c r="L202" s="2587"/>
    </row>
    <row r="203" spans="2:12" ht="47" thickBot="1">
      <c r="B203" s="2586" t="str">
        <f>+B84</f>
        <v>4600-4610 CAMPAÑAS COMERCIALES</v>
      </c>
      <c r="C203" s="2838" t="str">
        <f>+'CALENDARIO 2024 PyD'!B187</f>
        <v>CAMPAÑAS COMERCIALES "YO LE COMPRO A MI REGIÓN"</v>
      </c>
      <c r="D203" s="2894" t="e">
        <f>+'CALENDARIO 2024 PyD'!#REF!</f>
        <v>#REF!</v>
      </c>
      <c r="E203" s="2839" t="e">
        <f>+'CALENDARIO 2024 PyD'!#REF!</f>
        <v>#REF!</v>
      </c>
      <c r="F203" s="2840" t="e">
        <f>+D203-E203</f>
        <v>#REF!</v>
      </c>
      <c r="G203" s="2842">
        <f>+'CALENDARIO 2024 PyD'!D187</f>
        <v>7</v>
      </c>
      <c r="H203" s="2842" t="e">
        <f>+'CALENDARIO 2024 PyD'!#REF!</f>
        <v>#REF!</v>
      </c>
      <c r="I203" s="2843" t="e">
        <f>+G203-H203</f>
        <v>#REF!</v>
      </c>
      <c r="J203" s="2844" t="e">
        <f>+E203/D203</f>
        <v>#REF!</v>
      </c>
      <c r="K203" s="2845" t="e">
        <f>+H203/G203</f>
        <v>#REF!</v>
      </c>
      <c r="L203" s="2587"/>
    </row>
    <row r="204" spans="2:12" ht="28.15" customHeight="1" thickBot="1">
      <c r="B204" s="7243" t="str">
        <f>+B173</f>
        <v>TOTAL CENTRO DE COSTO</v>
      </c>
      <c r="C204" s="7244"/>
      <c r="D204" s="2907" t="e">
        <f>SUM(D203:D203)</f>
        <v>#REF!</v>
      </c>
      <c r="E204" s="2836" t="e">
        <f>SUM(E203)</f>
        <v>#REF!</v>
      </c>
      <c r="F204" s="2837" t="e">
        <f>+D204-E204</f>
        <v>#REF!</v>
      </c>
      <c r="G204" s="2584">
        <f>SUM(G203:G203)</f>
        <v>7</v>
      </c>
      <c r="H204" s="2670" t="e">
        <f>SUM(H203:H203)</f>
        <v>#REF!</v>
      </c>
      <c r="I204" s="2583" t="e">
        <f>+G204-H204</f>
        <v>#REF!</v>
      </c>
      <c r="J204" s="2582" t="e">
        <f>+E204/D204</f>
        <v>#REF!</v>
      </c>
      <c r="K204" s="2581" t="e">
        <f>+H204/G204</f>
        <v>#REF!</v>
      </c>
      <c r="L204" s="2835"/>
    </row>
    <row r="205" spans="2:12">
      <c r="B205" s="7083" t="s">
        <v>1773</v>
      </c>
      <c r="C205" s="7083"/>
      <c r="D205" s="7083"/>
      <c r="E205" s="7083"/>
      <c r="F205" s="7083"/>
      <c r="G205" s="7083"/>
      <c r="H205" s="7083"/>
      <c r="I205" s="7083"/>
      <c r="J205" s="7083"/>
      <c r="K205" s="7083"/>
      <c r="L205" s="2835"/>
    </row>
    <row r="206" spans="2:12">
      <c r="B206" s="2580"/>
      <c r="C206" s="2642"/>
      <c r="D206" s="2908"/>
      <c r="E206" s="2642"/>
      <c r="F206" s="2642"/>
      <c r="G206" s="2646"/>
      <c r="H206" s="2642"/>
      <c r="I206" s="2645"/>
      <c r="J206" s="2644"/>
      <c r="K206" s="2643"/>
      <c r="L206" s="2835"/>
    </row>
    <row r="207" spans="2:12" ht="30" customHeight="1" thickBot="1">
      <c r="B207" s="2580"/>
      <c r="C207" s="2642"/>
      <c r="D207" s="2908"/>
      <c r="E207" s="2642"/>
      <c r="F207" s="2642"/>
      <c r="G207" s="2646"/>
      <c r="H207" s="2642"/>
      <c r="I207" s="2645"/>
      <c r="J207" s="2644"/>
      <c r="K207" s="2643"/>
      <c r="L207" s="2671"/>
    </row>
    <row r="208" spans="2:12" ht="39.65" customHeight="1" thickBot="1">
      <c r="B208" s="7245" t="s">
        <v>1774</v>
      </c>
      <c r="C208" s="7246"/>
      <c r="D208" s="7246"/>
      <c r="E208" s="7246"/>
      <c r="F208" s="7246"/>
      <c r="G208" s="7246"/>
      <c r="H208" s="7246"/>
      <c r="I208" s="7246"/>
      <c r="J208" s="7246"/>
      <c r="K208" s="7247"/>
      <c r="L208" s="2601"/>
    </row>
    <row r="209" spans="2:12" ht="62.65" customHeight="1" thickBot="1">
      <c r="B209" s="2605" t="s">
        <v>3</v>
      </c>
      <c r="C209" s="2603" t="s">
        <v>1587</v>
      </c>
      <c r="D209" s="2888" t="s">
        <v>1667</v>
      </c>
      <c r="E209" s="2603" t="s">
        <v>1668</v>
      </c>
      <c r="F209" s="2603" t="s">
        <v>1730</v>
      </c>
      <c r="G209" s="2604" t="s">
        <v>39</v>
      </c>
      <c r="H209" s="2603" t="s">
        <v>40</v>
      </c>
      <c r="I209" s="2603" t="s">
        <v>1566</v>
      </c>
      <c r="J209" s="2603" t="s">
        <v>1590</v>
      </c>
      <c r="K209" s="2602" t="s">
        <v>1591</v>
      </c>
      <c r="L209" s="2587"/>
    </row>
    <row r="210" spans="2:12" ht="62.5" thickBot="1">
      <c r="B210" s="2586" t="str">
        <f>+B92</f>
        <v>4700-4711 CAMPAÑA AFILIACIÓN MMTO Y EVENTOS AFILIADOS</v>
      </c>
      <c r="C210" s="2838" t="str">
        <f>+'CALENDARIO 2024 PyD'!B202</f>
        <v>FIDELIZACION, MANTENIMIENTO Y SOSTENIMIENTO DE AFILIADOS "PRIVADO"</v>
      </c>
      <c r="D210" s="2894" t="e">
        <f>+'CALENDARIO 2024 PyD'!#REF!</f>
        <v>#REF!</v>
      </c>
      <c r="E210" s="2839" t="e">
        <f>+'CALENDARIO 2024 PyD'!#REF!</f>
        <v>#REF!</v>
      </c>
      <c r="F210" s="2841" t="e">
        <f>+D210-E210</f>
        <v>#REF!</v>
      </c>
      <c r="G210" s="2842">
        <f>+'CALENDARIO 2024 PyD'!D202</f>
        <v>1</v>
      </c>
      <c r="H210" s="2842" t="e">
        <f>+'CALENDARIO 2024 PyD'!#REF!</f>
        <v>#REF!</v>
      </c>
      <c r="I210" s="2843" t="e">
        <f>+G210-H210</f>
        <v>#REF!</v>
      </c>
      <c r="J210" s="2844" t="e">
        <f>+E210/D210</f>
        <v>#REF!</v>
      </c>
      <c r="K210" s="2845" t="e">
        <f>+H210/G210</f>
        <v>#REF!</v>
      </c>
      <c r="L210" s="2587"/>
    </row>
    <row r="211" spans="2:12" ht="24.65" customHeight="1" thickBot="1">
      <c r="B211" s="7243" t="str">
        <f>+B204</f>
        <v>TOTAL CENTRO DE COSTO</v>
      </c>
      <c r="C211" s="7244"/>
      <c r="D211" s="2907" t="e">
        <f>SUM(D210:D210)</f>
        <v>#REF!</v>
      </c>
      <c r="E211" s="2836" t="e">
        <f>SUM(E210)</f>
        <v>#REF!</v>
      </c>
      <c r="F211" s="2837" t="e">
        <f>+D211-E211</f>
        <v>#REF!</v>
      </c>
      <c r="G211" s="2584">
        <f>SUM(G210:G210)</f>
        <v>1</v>
      </c>
      <c r="H211" s="2670" t="e">
        <f>SUM(H210:H210)</f>
        <v>#REF!</v>
      </c>
      <c r="I211" s="2583" t="e">
        <f>+G211-H211</f>
        <v>#REF!</v>
      </c>
      <c r="J211" s="2582" t="e">
        <f>+E211/D211</f>
        <v>#REF!</v>
      </c>
      <c r="K211" s="2581" t="e">
        <f>+H211/G211</f>
        <v>#REF!</v>
      </c>
      <c r="L211" s="2835"/>
    </row>
    <row r="212" spans="2:12" ht="24.65" customHeight="1">
      <c r="B212" s="7083" t="s">
        <v>1775</v>
      </c>
      <c r="C212" s="7083"/>
      <c r="D212" s="7083"/>
      <c r="E212" s="7083"/>
      <c r="F212" s="7083"/>
      <c r="G212" s="7083"/>
      <c r="H212" s="7083"/>
      <c r="I212" s="7083"/>
      <c r="J212" s="7083"/>
      <c r="K212" s="7083"/>
      <c r="L212" s="2835"/>
    </row>
    <row r="213" spans="2:12">
      <c r="B213" s="2861"/>
      <c r="C213" s="2861"/>
      <c r="D213" s="2913"/>
      <c r="E213" s="2862"/>
      <c r="F213" s="2861"/>
      <c r="G213" s="2861"/>
      <c r="H213" s="2861"/>
      <c r="I213" s="2861"/>
      <c r="J213" s="2861"/>
      <c r="K213" s="2861"/>
      <c r="L213" s="2835"/>
    </row>
    <row r="214" spans="2:12" ht="29.25" customHeight="1">
      <c r="B214" s="2580"/>
      <c r="C214" s="2642"/>
      <c r="D214" s="2908"/>
      <c r="E214" s="2642"/>
      <c r="F214" s="2642"/>
      <c r="G214" s="2646"/>
      <c r="H214" s="2642"/>
      <c r="I214" s="2645"/>
      <c r="J214" s="2644"/>
      <c r="K214" s="2643"/>
      <c r="L214" s="2835"/>
    </row>
    <row r="215" spans="2:12" ht="25.9" customHeight="1">
      <c r="B215" s="7250" t="s">
        <v>1776</v>
      </c>
      <c r="C215" s="7251"/>
      <c r="D215" s="2945" t="e">
        <f>+D204+D197+D189+D183+D173+D166+D159+D152+D146+D138+D129+D120+D113</f>
        <v>#REF!</v>
      </c>
      <c r="E215" s="2946" t="e">
        <f>+E204+E197+E189+E183+E173+E166+E159+E152+E146+E138+E129+E120+E113</f>
        <v>#REF!</v>
      </c>
      <c r="F215" s="2945" t="e">
        <f>+F204+F197+F189+F183+F173+F166+F159+F152+F146+F138+F129+F120+F113</f>
        <v>#REF!</v>
      </c>
      <c r="G215" s="2919">
        <f>+G204+G197+G189+G183+G173+G159+G152+G146+G138+G129+G120+G113</f>
        <v>162</v>
      </c>
      <c r="H215" s="2919" t="e">
        <f>+H204+H197+H189+H183+H173+H159+H152+H146+H138+H129+H120+H113</f>
        <v>#REF!</v>
      </c>
      <c r="I215" s="2919" t="e">
        <f>+I204+I197+I189+I183+I173+I159+I152+I146+I138+I129+I120+I113</f>
        <v>#REF!</v>
      </c>
      <c r="J215" s="2947" t="e">
        <f>+E215/D215</f>
        <v>#REF!</v>
      </c>
      <c r="K215" s="2920" t="e">
        <f>+H215/G215</f>
        <v>#REF!</v>
      </c>
      <c r="L215" s="2835"/>
    </row>
    <row r="216" spans="2:12" ht="15.5" hidden="1">
      <c r="B216" s="7250" t="s">
        <v>1777</v>
      </c>
      <c r="C216" s="7251"/>
      <c r="D216" s="2945" t="e">
        <f>+D211</f>
        <v>#REF!</v>
      </c>
      <c r="E216" s="2946" t="e">
        <f>+E210</f>
        <v>#REF!</v>
      </c>
      <c r="F216" s="2946" t="e">
        <f>+F210</f>
        <v>#REF!</v>
      </c>
      <c r="G216" s="2919">
        <f>+G211</f>
        <v>1</v>
      </c>
      <c r="H216" s="2919">
        <f>+H205+H198+H190+H184+H174+H160+H153+H147+H139+H130+H121+H114</f>
        <v>0</v>
      </c>
      <c r="I216" s="2919">
        <f>+G216-H216</f>
        <v>1</v>
      </c>
      <c r="J216" s="2947" t="e">
        <f>+E216/D216</f>
        <v>#REF!</v>
      </c>
      <c r="K216" s="2920">
        <f>+H216/G216</f>
        <v>0</v>
      </c>
      <c r="L216" s="2835"/>
    </row>
    <row r="217" spans="2:12" hidden="1">
      <c r="B217" s="2944"/>
      <c r="C217" s="2948"/>
      <c r="D217" s="2949">
        <v>801337000</v>
      </c>
      <c r="E217" s="2950" t="s">
        <v>1778</v>
      </c>
      <c r="F217" s="2950"/>
      <c r="G217" s="2951"/>
      <c r="H217" s="2951"/>
      <c r="I217" s="2951"/>
      <c r="J217" s="2951"/>
      <c r="K217" s="2951"/>
      <c r="L217" s="2835"/>
    </row>
    <row r="218" spans="2:12" hidden="1">
      <c r="B218" s="2944"/>
      <c r="C218" s="2948"/>
      <c r="D218" s="2949"/>
      <c r="E218" s="2948"/>
      <c r="F218" s="2948"/>
      <c r="G218" s="2952"/>
      <c r="H218" s="2948"/>
      <c r="I218" s="2953"/>
      <c r="J218" s="2954"/>
      <c r="K218" s="2955"/>
    </row>
    <row r="219" spans="2:12" hidden="1">
      <c r="B219" s="2956"/>
      <c r="C219" s="2957"/>
      <c r="D219" s="2958"/>
      <c r="E219" s="2957"/>
      <c r="F219" s="2957"/>
      <c r="G219" s="1151"/>
      <c r="H219" s="2957"/>
      <c r="I219" s="2959"/>
      <c r="J219" s="2960"/>
      <c r="K219" s="2961"/>
    </row>
    <row r="220" spans="2:12" ht="22.15" hidden="1" customHeight="1">
      <c r="B220" s="2956"/>
      <c r="C220" s="2957"/>
      <c r="D220" s="2958"/>
      <c r="E220" s="2957"/>
      <c r="F220" s="2957"/>
      <c r="G220" s="1151"/>
      <c r="H220" s="2957"/>
      <c r="I220" s="2959"/>
      <c r="J220" s="2960"/>
      <c r="K220" s="2961"/>
    </row>
    <row r="221" spans="2:12" ht="44.15" hidden="1" customHeight="1">
      <c r="B221" s="7248" t="s">
        <v>1501</v>
      </c>
      <c r="C221" s="7248" t="s">
        <v>1779</v>
      </c>
      <c r="D221" s="7248"/>
      <c r="E221" s="7249" t="s">
        <v>1780</v>
      </c>
      <c r="F221" s="7249"/>
      <c r="G221" s="7249"/>
      <c r="H221" s="7249"/>
      <c r="I221" s="2959"/>
      <c r="J221" s="2960"/>
      <c r="K221" s="2961"/>
    </row>
    <row r="222" spans="2:12" ht="51" hidden="1" customHeight="1">
      <c r="B222" s="7248"/>
      <c r="C222" s="7248"/>
      <c r="D222" s="7248"/>
      <c r="E222" s="2889" t="s">
        <v>1577</v>
      </c>
      <c r="F222" s="2889" t="s">
        <v>1578</v>
      </c>
      <c r="G222" s="2889" t="s">
        <v>1579</v>
      </c>
      <c r="H222" s="2889" t="s">
        <v>1580</v>
      </c>
      <c r="I222" s="2959"/>
      <c r="J222" s="2960"/>
      <c r="K222" s="2961"/>
    </row>
    <row r="223" spans="2:12" ht="52.15" hidden="1" customHeight="1">
      <c r="B223" s="2863" t="s">
        <v>1781</v>
      </c>
      <c r="C223" s="7241" t="s">
        <v>1782</v>
      </c>
      <c r="D223" s="7241"/>
      <c r="E223" s="2864">
        <v>150000000</v>
      </c>
      <c r="F223" s="2864">
        <v>135832991</v>
      </c>
      <c r="G223" s="2864">
        <v>10101009</v>
      </c>
      <c r="H223" s="2864">
        <v>4066000</v>
      </c>
      <c r="I223" s="2962">
        <f>+H223+G223+F223</f>
        <v>150000000</v>
      </c>
      <c r="J223" s="2963">
        <f>+G223+F223</f>
        <v>145934000</v>
      </c>
      <c r="K223" s="2961"/>
    </row>
    <row r="224" spans="2:12" ht="59.65" hidden="1" customHeight="1">
      <c r="B224" s="2863" t="s">
        <v>1783</v>
      </c>
      <c r="C224" s="7242" t="s">
        <v>1784</v>
      </c>
      <c r="D224" s="7242"/>
      <c r="E224" s="2864">
        <v>37000000</v>
      </c>
      <c r="F224" s="2864">
        <v>424000</v>
      </c>
      <c r="G224" s="2864">
        <v>18000000</v>
      </c>
      <c r="H224" s="2864">
        <v>18576000</v>
      </c>
      <c r="I224" s="2962">
        <f t="shared" ref="I224:I232" si="6">+H224+G224+F224</f>
        <v>37000000</v>
      </c>
      <c r="J224" s="2963">
        <f>+G224+F224</f>
        <v>18424000</v>
      </c>
      <c r="K224" s="2961"/>
    </row>
    <row r="225" spans="2:11" ht="50.15" hidden="1" customHeight="1">
      <c r="B225" s="2863" t="s">
        <v>1785</v>
      </c>
      <c r="C225" s="7242" t="s">
        <v>1786</v>
      </c>
      <c r="D225" s="7242"/>
      <c r="E225" s="2864">
        <v>4300000</v>
      </c>
      <c r="F225" s="2864">
        <v>3954000</v>
      </c>
      <c r="G225" s="2864">
        <v>0</v>
      </c>
      <c r="H225" s="2864">
        <v>346000</v>
      </c>
      <c r="I225" s="2962">
        <f>+H225+G225+F225</f>
        <v>4300000</v>
      </c>
      <c r="J225" s="2963">
        <f>+G225+F225</f>
        <v>3954000</v>
      </c>
      <c r="K225" s="2961"/>
    </row>
    <row r="226" spans="2:11" ht="56.15" hidden="1" customHeight="1">
      <c r="B226" s="2863" t="s">
        <v>1787</v>
      </c>
      <c r="C226" s="7242" t="s">
        <v>1788</v>
      </c>
      <c r="D226" s="7242"/>
      <c r="E226" s="2864" t="e">
        <f>+D138</f>
        <v>#REF!</v>
      </c>
      <c r="F226" s="2864">
        <v>8561763</v>
      </c>
      <c r="G226" s="2864">
        <v>1280237</v>
      </c>
      <c r="H226" s="2864">
        <v>4758000</v>
      </c>
      <c r="I226" s="2962">
        <f>+H226+G226+F226</f>
        <v>14600000</v>
      </c>
      <c r="J226" s="2963">
        <f>+G226+F226</f>
        <v>9842000</v>
      </c>
      <c r="K226" s="2961"/>
    </row>
    <row r="227" spans="2:11" ht="20" hidden="1">
      <c r="B227" s="2863" t="s">
        <v>1789</v>
      </c>
      <c r="C227" s="7242" t="s">
        <v>1790</v>
      </c>
      <c r="D227" s="7242"/>
      <c r="E227" s="2864" t="e">
        <f>+D145</f>
        <v>#REF!</v>
      </c>
      <c r="F227" s="2864">
        <v>36806121</v>
      </c>
      <c r="G227" s="2864">
        <v>3193278</v>
      </c>
      <c r="H227" s="2864">
        <v>600601</v>
      </c>
      <c r="I227" s="2962">
        <f>+H227+G227+F227</f>
        <v>40600000</v>
      </c>
      <c r="J227" s="2963">
        <f>+G227+F227</f>
        <v>39999399</v>
      </c>
      <c r="K227" s="2961"/>
    </row>
    <row r="228" spans="2:11" ht="20" hidden="1">
      <c r="B228" s="2863"/>
      <c r="C228" s="2964"/>
      <c r="D228" s="2965"/>
      <c r="E228" s="2864"/>
      <c r="F228" s="2864"/>
      <c r="G228" s="2864"/>
      <c r="H228" s="2864"/>
      <c r="I228" s="2962"/>
      <c r="J228" s="2960"/>
      <c r="K228" s="2961"/>
    </row>
    <row r="229" spans="2:11" ht="20" hidden="1">
      <c r="B229" s="2863"/>
      <c r="C229" s="2964"/>
      <c r="D229" s="2965"/>
      <c r="E229" s="2864"/>
      <c r="F229" s="2864"/>
      <c r="G229" s="2864"/>
      <c r="H229" s="2864"/>
      <c r="I229" s="2962"/>
      <c r="J229" s="2960"/>
      <c r="K229" s="2961"/>
    </row>
    <row r="230" spans="2:11" ht="20" hidden="1">
      <c r="B230" s="2863"/>
      <c r="C230" s="7240"/>
      <c r="D230" s="7240"/>
      <c r="E230" s="2864"/>
      <c r="F230" s="2864"/>
      <c r="G230" s="2864"/>
      <c r="H230" s="2864"/>
      <c r="I230" s="2962">
        <f t="shared" si="6"/>
        <v>0</v>
      </c>
      <c r="J230" s="2960"/>
      <c r="K230" s="2961"/>
    </row>
    <row r="231" spans="2:11" ht="20" hidden="1">
      <c r="B231" s="2863"/>
      <c r="C231" s="7240"/>
      <c r="D231" s="7240"/>
      <c r="E231" s="2864"/>
      <c r="F231" s="2864"/>
      <c r="G231" s="2864"/>
      <c r="H231" s="2864"/>
      <c r="I231" s="2962">
        <f t="shared" si="6"/>
        <v>0</v>
      </c>
      <c r="J231" s="2960"/>
      <c r="K231" s="2961"/>
    </row>
    <row r="232" spans="2:11" ht="20.5" hidden="1" customHeight="1">
      <c r="B232" s="2863"/>
      <c r="C232" s="7240"/>
      <c r="D232" s="7240"/>
      <c r="E232" s="2864"/>
      <c r="F232" s="2864"/>
      <c r="G232" s="2864"/>
      <c r="H232" s="2864"/>
      <c r="I232" s="2962">
        <f t="shared" si="6"/>
        <v>0</v>
      </c>
      <c r="J232" s="2960"/>
      <c r="K232" s="2961"/>
    </row>
    <row r="233" spans="2:11" ht="20" hidden="1">
      <c r="B233" s="7234"/>
      <c r="C233" s="7235"/>
      <c r="D233" s="7236"/>
      <c r="E233" s="2865"/>
      <c r="F233" s="2865"/>
      <c r="G233" s="2865"/>
      <c r="H233" s="2865"/>
      <c r="I233" s="2959"/>
      <c r="J233" s="2960"/>
      <c r="K233" s="2961"/>
    </row>
    <row r="234" spans="2:11" hidden="1">
      <c r="B234" s="2956"/>
      <c r="C234" s="2957"/>
      <c r="D234" s="2958"/>
      <c r="E234" s="2957"/>
      <c r="F234" s="2957"/>
      <c r="G234" s="1151"/>
      <c r="H234" s="2957"/>
      <c r="I234" s="2959"/>
      <c r="J234" s="2960"/>
      <c r="K234" s="2961"/>
    </row>
    <row r="235" spans="2:11" hidden="1">
      <c r="B235" s="2956"/>
      <c r="C235" s="2957"/>
      <c r="D235" s="2958"/>
      <c r="E235" s="2957"/>
      <c r="F235" s="2957"/>
      <c r="G235" s="1151"/>
      <c r="H235" s="2957"/>
      <c r="I235" s="2959"/>
      <c r="J235" s="2960"/>
      <c r="K235" s="2961"/>
    </row>
    <row r="236" spans="2:11" hidden="1">
      <c r="B236" s="2956"/>
      <c r="C236" s="2957"/>
      <c r="D236" s="2958"/>
      <c r="E236" s="2957"/>
      <c r="F236" s="2957"/>
      <c r="G236" s="1151"/>
      <c r="H236" s="2957"/>
      <c r="I236" s="2959"/>
      <c r="J236" s="2960"/>
      <c r="K236" s="2961"/>
    </row>
    <row r="237" spans="2:11" hidden="1">
      <c r="B237" s="2956"/>
      <c r="C237" s="2957"/>
      <c r="D237" s="2958"/>
      <c r="E237" s="2957"/>
      <c r="F237" s="2957"/>
      <c r="G237" s="1151"/>
      <c r="H237" s="2957"/>
      <c r="I237" s="2959"/>
      <c r="J237" s="2960"/>
      <c r="K237" s="2961"/>
    </row>
    <row r="238" spans="2:11" hidden="1">
      <c r="B238" s="2956"/>
      <c r="C238" s="2957"/>
      <c r="D238" s="2958"/>
      <c r="E238" s="2957"/>
      <c r="F238" s="2957"/>
      <c r="G238" s="1151"/>
      <c r="H238" s="2957"/>
      <c r="I238" s="2959"/>
      <c r="J238" s="2960"/>
      <c r="K238" s="2961"/>
    </row>
    <row r="239" spans="2:11" hidden="1">
      <c r="B239" s="2956"/>
      <c r="C239" s="2957"/>
      <c r="D239" s="2958"/>
      <c r="E239" s="2957"/>
      <c r="F239" s="2957"/>
      <c r="G239" s="1151"/>
      <c r="H239" s="2957"/>
      <c r="I239" s="2959"/>
      <c r="J239" s="2960"/>
      <c r="K239" s="2961"/>
    </row>
    <row r="240" spans="2:11" hidden="1">
      <c r="B240" s="2956"/>
      <c r="C240" s="2957"/>
      <c r="D240" s="2958"/>
      <c r="E240" s="2957"/>
      <c r="F240" s="2957"/>
      <c r="G240" s="1151"/>
      <c r="H240" s="2957"/>
      <c r="I240" s="2959"/>
      <c r="J240" s="2960"/>
      <c r="K240" s="2961"/>
    </row>
    <row r="241" spans="2:11" hidden="1">
      <c r="B241" s="2956"/>
      <c r="C241" s="2957"/>
      <c r="D241" s="2958"/>
      <c r="E241" s="2957"/>
      <c r="F241" s="2957"/>
      <c r="G241" s="1151"/>
      <c r="H241" s="2957"/>
      <c r="I241" s="2959"/>
      <c r="J241" s="2960"/>
      <c r="K241" s="2961"/>
    </row>
    <row r="242" spans="2:11" hidden="1">
      <c r="B242" s="2956"/>
      <c r="C242" s="2957"/>
      <c r="D242" s="2958"/>
      <c r="E242" s="2957"/>
      <c r="F242" s="2957"/>
      <c r="G242" s="1151"/>
      <c r="H242" s="2957"/>
      <c r="I242" s="2959"/>
      <c r="J242" s="2960"/>
      <c r="K242" s="2961"/>
    </row>
    <row r="243" spans="2:11" hidden="1">
      <c r="B243" s="2956"/>
      <c r="C243" s="2957"/>
      <c r="D243" s="2958"/>
      <c r="E243" s="2957"/>
      <c r="F243" s="2957"/>
      <c r="G243" s="1151"/>
      <c r="H243" s="2957"/>
      <c r="I243" s="2959"/>
      <c r="J243" s="2960"/>
      <c r="K243" s="2961"/>
    </row>
    <row r="244" spans="2:11" hidden="1">
      <c r="B244" s="2956"/>
      <c r="C244" s="2957"/>
      <c r="D244" s="2958"/>
      <c r="E244" s="2957"/>
      <c r="F244" s="2957"/>
      <c r="G244" s="1151"/>
      <c r="H244" s="2957"/>
      <c r="I244" s="2959"/>
      <c r="J244" s="2960"/>
      <c r="K244" s="2961"/>
    </row>
    <row r="245" spans="2:11" hidden="1">
      <c r="B245" s="2956"/>
      <c r="C245" s="2957"/>
      <c r="D245" s="2958"/>
      <c r="E245" s="2957"/>
      <c r="F245" s="2957"/>
      <c r="G245" s="1151"/>
      <c r="H245" s="2957"/>
      <c r="I245" s="2959"/>
      <c r="J245" s="2960"/>
      <c r="K245" s="2961"/>
    </row>
    <row r="246" spans="2:11" hidden="1">
      <c r="B246" s="2956"/>
      <c r="C246" s="2957"/>
      <c r="D246" s="2958"/>
      <c r="E246" s="2957"/>
      <c r="F246" s="2957"/>
      <c r="G246" s="1151"/>
      <c r="H246" s="2957"/>
      <c r="I246" s="2959"/>
      <c r="J246" s="2960"/>
      <c r="K246" s="2961"/>
    </row>
    <row r="247" spans="2:11" hidden="1">
      <c r="B247" s="2956"/>
      <c r="C247" s="2957"/>
      <c r="D247" s="2958"/>
      <c r="E247" s="2957"/>
      <c r="F247" s="2957"/>
      <c r="G247" s="1151"/>
      <c r="H247" s="2957"/>
      <c r="I247" s="2959"/>
      <c r="J247" s="2960"/>
      <c r="K247" s="2961"/>
    </row>
    <row r="248" spans="2:11" hidden="1">
      <c r="B248" s="2956"/>
      <c r="C248" s="2957"/>
      <c r="D248" s="2958"/>
      <c r="E248" s="2957"/>
      <c r="F248" s="2957"/>
      <c r="G248" s="1151"/>
      <c r="H248" s="2957"/>
      <c r="I248" s="2959"/>
      <c r="J248" s="2960"/>
      <c r="K248" s="2961"/>
    </row>
    <row r="249" spans="2:11" hidden="1">
      <c r="B249" s="2956"/>
      <c r="C249" s="2957"/>
      <c r="D249" s="2958"/>
      <c r="E249" s="2957"/>
      <c r="F249" s="2957"/>
      <c r="G249" s="1151"/>
      <c r="H249" s="2957"/>
      <c r="I249" s="2959"/>
      <c r="J249" s="2960"/>
      <c r="K249" s="2961"/>
    </row>
    <row r="250" spans="2:11" hidden="1">
      <c r="B250" s="2956"/>
      <c r="C250" s="2957"/>
      <c r="D250" s="2958"/>
      <c r="E250" s="2957"/>
      <c r="F250" s="2957"/>
      <c r="G250" s="1151"/>
      <c r="H250" s="2957"/>
      <c r="I250" s="2959"/>
      <c r="J250" s="2960"/>
      <c r="K250" s="2961"/>
    </row>
    <row r="251" spans="2:11" hidden="1">
      <c r="B251" s="2956"/>
      <c r="C251" s="2957"/>
      <c r="D251" s="2958"/>
      <c r="E251" s="2957"/>
      <c r="F251" s="2957"/>
      <c r="G251" s="1151"/>
      <c r="H251" s="2957"/>
      <c r="I251" s="2959"/>
      <c r="J251" s="2960"/>
      <c r="K251" s="2961"/>
    </row>
    <row r="252" spans="2:11" hidden="1">
      <c r="B252" s="2956"/>
      <c r="C252" s="2957"/>
      <c r="D252" s="2958"/>
      <c r="E252" s="2957"/>
      <c r="F252" s="2957"/>
      <c r="G252" s="1151"/>
      <c r="H252" s="2957"/>
      <c r="I252" s="2959"/>
      <c r="J252" s="2960"/>
      <c r="K252" s="2961"/>
    </row>
    <row r="253" spans="2:11" hidden="1">
      <c r="B253" s="2956"/>
      <c r="C253" s="2957"/>
      <c r="D253" s="2958"/>
      <c r="E253" s="2957"/>
      <c r="F253" s="2957"/>
      <c r="G253" s="1151"/>
      <c r="H253" s="2957"/>
      <c r="I253" s="2959"/>
      <c r="J253" s="2960"/>
      <c r="K253" s="2961"/>
    </row>
    <row r="254" spans="2:11" ht="25.9" customHeight="1">
      <c r="B254" s="2956"/>
      <c r="C254" s="2957"/>
      <c r="D254" s="2958"/>
      <c r="E254" s="2957"/>
      <c r="F254" s="2957"/>
      <c r="G254" s="1151"/>
      <c r="H254" s="2957"/>
      <c r="I254" s="2959"/>
      <c r="J254" s="2960"/>
      <c r="K254" s="2961"/>
    </row>
    <row r="255" spans="2:11" ht="15.5">
      <c r="B255" s="7232" t="s">
        <v>1791</v>
      </c>
      <c r="C255" s="7233"/>
      <c r="D255" s="2945" t="e">
        <f t="shared" ref="D255:I255" si="7">+D215+D216</f>
        <v>#REF!</v>
      </c>
      <c r="E255" s="2945" t="e">
        <f t="shared" si="7"/>
        <v>#REF!</v>
      </c>
      <c r="F255" s="2945" t="e">
        <f t="shared" si="7"/>
        <v>#REF!</v>
      </c>
      <c r="G255" s="2919">
        <f t="shared" si="7"/>
        <v>163</v>
      </c>
      <c r="H255" s="2919" t="e">
        <f t="shared" si="7"/>
        <v>#REF!</v>
      </c>
      <c r="I255" s="2919" t="e">
        <f t="shared" si="7"/>
        <v>#REF!</v>
      </c>
      <c r="J255" s="2947" t="e">
        <f>+E255/D255</f>
        <v>#REF!</v>
      </c>
      <c r="K255" s="2920" t="e">
        <f>+H255/G255</f>
        <v>#REF!</v>
      </c>
    </row>
  </sheetData>
  <mergeCells count="832">
    <mergeCell ref="D11:D14"/>
    <mergeCell ref="E11:E14"/>
    <mergeCell ref="F11:F14"/>
    <mergeCell ref="G11:G14"/>
    <mergeCell ref="AT5:AT8"/>
    <mergeCell ref="AU5:AU8"/>
    <mergeCell ref="AV5:AV8"/>
    <mergeCell ref="AN5:AN8"/>
    <mergeCell ref="AO5:AO8"/>
    <mergeCell ref="AP5:AP8"/>
    <mergeCell ref="AQ5:AQ8"/>
    <mergeCell ref="AR5:AR8"/>
    <mergeCell ref="AG5:AG8"/>
    <mergeCell ref="AI5:AI8"/>
    <mergeCell ref="AJ5:AJ8"/>
    <mergeCell ref="AK5:AK8"/>
    <mergeCell ref="AL5:AL8"/>
    <mergeCell ref="AM5:AM8"/>
    <mergeCell ref="Q5:Q8"/>
    <mergeCell ref="R5:R8"/>
    <mergeCell ref="S5:S8"/>
    <mergeCell ref="H11:H14"/>
    <mergeCell ref="K11:K14"/>
    <mergeCell ref="L11:L14"/>
    <mergeCell ref="C1:AZ1"/>
    <mergeCell ref="A2:A3"/>
    <mergeCell ref="B2:B3"/>
    <mergeCell ref="C2:C3"/>
    <mergeCell ref="D2:D3"/>
    <mergeCell ref="E2:E3"/>
    <mergeCell ref="F2:F3"/>
    <mergeCell ref="G2:G3"/>
    <mergeCell ref="H2:H3"/>
    <mergeCell ref="I2:I3"/>
    <mergeCell ref="BA2:BA3"/>
    <mergeCell ref="BB2:BB3"/>
    <mergeCell ref="A4:A96"/>
    <mergeCell ref="B4:B10"/>
    <mergeCell ref="C5:C8"/>
    <mergeCell ref="D5:D8"/>
    <mergeCell ref="E5:E8"/>
    <mergeCell ref="F5:F8"/>
    <mergeCell ref="G5:G8"/>
    <mergeCell ref="H5:H8"/>
    <mergeCell ref="P2:T2"/>
    <mergeCell ref="U2:Y2"/>
    <mergeCell ref="Z2:AB2"/>
    <mergeCell ref="AG2:AL2"/>
    <mergeCell ref="AM2:AX2"/>
    <mergeCell ref="AY2:AZ2"/>
    <mergeCell ref="J2:J3"/>
    <mergeCell ref="K2:K3"/>
    <mergeCell ref="L2:L3"/>
    <mergeCell ref="M2:M3"/>
    <mergeCell ref="N2:N3"/>
    <mergeCell ref="O2:O3"/>
    <mergeCell ref="B11:B14"/>
    <mergeCell ref="C11:C14"/>
    <mergeCell ref="M11:M14"/>
    <mergeCell ref="N11:N14"/>
    <mergeCell ref="O11:O14"/>
    <mergeCell ref="AI11:AI14"/>
    <mergeCell ref="AJ11:AJ14"/>
    <mergeCell ref="AK11:AK14"/>
    <mergeCell ref="AL11:AL14"/>
    <mergeCell ref="P11:P14"/>
    <mergeCell ref="Q11:Q14"/>
    <mergeCell ref="R11:R14"/>
    <mergeCell ref="S11:S14"/>
    <mergeCell ref="T11:T14"/>
    <mergeCell ref="U11:U14"/>
    <mergeCell ref="AZ5:AZ8"/>
    <mergeCell ref="BA5:BA8"/>
    <mergeCell ref="BB5:BB8"/>
    <mergeCell ref="C10:N10"/>
    <mergeCell ref="AW5:AW8"/>
    <mergeCell ref="AX5:AX8"/>
    <mergeCell ref="AY5:AY8"/>
    <mergeCell ref="T5:T8"/>
    <mergeCell ref="U5:U8"/>
    <mergeCell ref="V5:V8"/>
    <mergeCell ref="K5:K8"/>
    <mergeCell ref="L5:L8"/>
    <mergeCell ref="M5:M8"/>
    <mergeCell ref="N5:N8"/>
    <mergeCell ref="O5:O8"/>
    <mergeCell ref="P5:P8"/>
    <mergeCell ref="AS5:AS8"/>
    <mergeCell ref="AY11:AY14"/>
    <mergeCell ref="AZ11:AZ14"/>
    <mergeCell ref="BA11:BA14"/>
    <mergeCell ref="BB11:BB14"/>
    <mergeCell ref="B15:B18"/>
    <mergeCell ref="C15:C18"/>
    <mergeCell ref="D15:D18"/>
    <mergeCell ref="E15:E18"/>
    <mergeCell ref="F15:F18"/>
    <mergeCell ref="G15:G18"/>
    <mergeCell ref="AS11:AS14"/>
    <mergeCell ref="AT11:AT14"/>
    <mergeCell ref="AU11:AU14"/>
    <mergeCell ref="AV11:AV14"/>
    <mergeCell ref="AW11:AW14"/>
    <mergeCell ref="AX11:AX14"/>
    <mergeCell ref="AM11:AM14"/>
    <mergeCell ref="AN11:AN14"/>
    <mergeCell ref="AO11:AO14"/>
    <mergeCell ref="AP11:AP14"/>
    <mergeCell ref="AQ11:AQ14"/>
    <mergeCell ref="AR11:AR14"/>
    <mergeCell ref="V11:V14"/>
    <mergeCell ref="AG11:AG14"/>
    <mergeCell ref="BB15:BB18"/>
    <mergeCell ref="AV15:AV18"/>
    <mergeCell ref="AW15:AW18"/>
    <mergeCell ref="B19:B28"/>
    <mergeCell ref="C19:C23"/>
    <mergeCell ref="D19:D23"/>
    <mergeCell ref="E19:E23"/>
    <mergeCell ref="F19:F23"/>
    <mergeCell ref="G19:G23"/>
    <mergeCell ref="AS15:AS18"/>
    <mergeCell ref="AT15:AT18"/>
    <mergeCell ref="AU15:AU18"/>
    <mergeCell ref="H19:H23"/>
    <mergeCell ref="K19:K23"/>
    <mergeCell ref="L19:L23"/>
    <mergeCell ref="M19:M23"/>
    <mergeCell ref="N19:N23"/>
    <mergeCell ref="O19:O23"/>
    <mergeCell ref="H15:H18"/>
    <mergeCell ref="K15:K18"/>
    <mergeCell ref="L15:L18"/>
    <mergeCell ref="M15:M18"/>
    <mergeCell ref="N15:N18"/>
    <mergeCell ref="O15:O18"/>
    <mergeCell ref="K24:K27"/>
    <mergeCell ref="L24:L27"/>
    <mergeCell ref="M24:M27"/>
    <mergeCell ref="AY15:AY18"/>
    <mergeCell ref="AZ15:AZ18"/>
    <mergeCell ref="BA15:BA18"/>
    <mergeCell ref="AL15:AL18"/>
    <mergeCell ref="P15:P18"/>
    <mergeCell ref="Q15:Q18"/>
    <mergeCell ref="R15:R18"/>
    <mergeCell ref="S15:S18"/>
    <mergeCell ref="T15:T18"/>
    <mergeCell ref="U15:U18"/>
    <mergeCell ref="AX15:AX18"/>
    <mergeCell ref="AM15:AM18"/>
    <mergeCell ref="AN15:AN18"/>
    <mergeCell ref="AO15:AO18"/>
    <mergeCell ref="AP15:AP18"/>
    <mergeCell ref="AQ15:AQ18"/>
    <mergeCell ref="AR15:AR18"/>
    <mergeCell ref="V15:V18"/>
    <mergeCell ref="AG15:AG18"/>
    <mergeCell ref="AI15:AI18"/>
    <mergeCell ref="AJ15:AJ18"/>
    <mergeCell ref="AK15:AK18"/>
    <mergeCell ref="BB19:BB23"/>
    <mergeCell ref="C24:C28"/>
    <mergeCell ref="D24:D27"/>
    <mergeCell ref="E24:E28"/>
    <mergeCell ref="F24:F28"/>
    <mergeCell ref="G24:G28"/>
    <mergeCell ref="H24:H27"/>
    <mergeCell ref="AS19:AS23"/>
    <mergeCell ref="AT19:AT23"/>
    <mergeCell ref="AU19:AU23"/>
    <mergeCell ref="AV19:AV23"/>
    <mergeCell ref="AW19:AW23"/>
    <mergeCell ref="AX19:AX23"/>
    <mergeCell ref="AM19:AM23"/>
    <mergeCell ref="AN19:AN23"/>
    <mergeCell ref="AO19:AO23"/>
    <mergeCell ref="AP19:AP23"/>
    <mergeCell ref="AQ19:AQ23"/>
    <mergeCell ref="AR19:AR23"/>
    <mergeCell ref="V19:V23"/>
    <mergeCell ref="AG19:AG23"/>
    <mergeCell ref="AI19:AI23"/>
    <mergeCell ref="AJ19:AJ23"/>
    <mergeCell ref="AK19:AK23"/>
    <mergeCell ref="N24:N27"/>
    <mergeCell ref="O24:O27"/>
    <mergeCell ref="P24:P28"/>
    <mergeCell ref="AY19:AY23"/>
    <mergeCell ref="AZ19:AZ23"/>
    <mergeCell ref="BA19:BA23"/>
    <mergeCell ref="AL19:AL23"/>
    <mergeCell ref="P19:P23"/>
    <mergeCell ref="Q19:Q23"/>
    <mergeCell ref="R19:R23"/>
    <mergeCell ref="S19:S23"/>
    <mergeCell ref="T19:T23"/>
    <mergeCell ref="U19:U23"/>
    <mergeCell ref="AK24:AK27"/>
    <mergeCell ref="AL24:AL27"/>
    <mergeCell ref="AM24:AM27"/>
    <mergeCell ref="AN24:AN27"/>
    <mergeCell ref="R24:R27"/>
    <mergeCell ref="S24:S27"/>
    <mergeCell ref="T24:T27"/>
    <mergeCell ref="U24:U27"/>
    <mergeCell ref="BA24:BA27"/>
    <mergeCell ref="V24:V27"/>
    <mergeCell ref="BB24:BB27"/>
    <mergeCell ref="B29:B33"/>
    <mergeCell ref="C29:C33"/>
    <mergeCell ref="D29:D33"/>
    <mergeCell ref="E29:E33"/>
    <mergeCell ref="F29:F33"/>
    <mergeCell ref="G29:G33"/>
    <mergeCell ref="H29:H33"/>
    <mergeCell ref="K29:K33"/>
    <mergeCell ref="AU24:AU27"/>
    <mergeCell ref="AV24:AV27"/>
    <mergeCell ref="AW24:AW27"/>
    <mergeCell ref="AX24:AX27"/>
    <mergeCell ref="AY24:AY27"/>
    <mergeCell ref="AZ24:AZ27"/>
    <mergeCell ref="AO24:AO27"/>
    <mergeCell ref="AP24:AP27"/>
    <mergeCell ref="AQ24:AQ27"/>
    <mergeCell ref="AR24:AR27"/>
    <mergeCell ref="AS24:AS27"/>
    <mergeCell ref="AT24:AT27"/>
    <mergeCell ref="AI24:AI27"/>
    <mergeCell ref="AJ24:AJ27"/>
    <mergeCell ref="R29:R33"/>
    <mergeCell ref="S29:S33"/>
    <mergeCell ref="T29:T33"/>
    <mergeCell ref="U29:U33"/>
    <mergeCell ref="V29:V33"/>
    <mergeCell ref="AG29:AG33"/>
    <mergeCell ref="L29:L33"/>
    <mergeCell ref="M29:M33"/>
    <mergeCell ref="N29:N33"/>
    <mergeCell ref="O29:O33"/>
    <mergeCell ref="P29:P33"/>
    <mergeCell ref="Q29:Q33"/>
    <mergeCell ref="AG24:AG27"/>
    <mergeCell ref="AQ29:AQ33"/>
    <mergeCell ref="AR29:AR33"/>
    <mergeCell ref="AS29:AS33"/>
    <mergeCell ref="AT29:AT33"/>
    <mergeCell ref="AI29:AI33"/>
    <mergeCell ref="AJ29:AJ33"/>
    <mergeCell ref="AK29:AK33"/>
    <mergeCell ref="AL29:AL33"/>
    <mergeCell ref="AM29:AM33"/>
    <mergeCell ref="AN29:AN33"/>
    <mergeCell ref="K35:K40"/>
    <mergeCell ref="L35:L40"/>
    <mergeCell ref="M35:M40"/>
    <mergeCell ref="N35:N40"/>
    <mergeCell ref="O35:O40"/>
    <mergeCell ref="P35:P40"/>
    <mergeCell ref="BA29:BA33"/>
    <mergeCell ref="BB29:BB33"/>
    <mergeCell ref="B34:O34"/>
    <mergeCell ref="B35:B40"/>
    <mergeCell ref="C35:C40"/>
    <mergeCell ref="D35:D40"/>
    <mergeCell ref="E35:E40"/>
    <mergeCell ref="F35:F40"/>
    <mergeCell ref="G35:G40"/>
    <mergeCell ref="H35:H40"/>
    <mergeCell ref="AU29:AU33"/>
    <mergeCell ref="AV29:AV33"/>
    <mergeCell ref="AW29:AW33"/>
    <mergeCell ref="AX29:AX33"/>
    <mergeCell ref="AY29:AY33"/>
    <mergeCell ref="AZ29:AZ33"/>
    <mergeCell ref="AO29:AO33"/>
    <mergeCell ref="AP29:AP33"/>
    <mergeCell ref="AJ35:AJ40"/>
    <mergeCell ref="AK35:AK40"/>
    <mergeCell ref="AL35:AL40"/>
    <mergeCell ref="AM35:AM40"/>
    <mergeCell ref="Q35:Q40"/>
    <mergeCell ref="R35:R40"/>
    <mergeCell ref="S35:S40"/>
    <mergeCell ref="T35:T40"/>
    <mergeCell ref="U35:U40"/>
    <mergeCell ref="V35:V40"/>
    <mergeCell ref="AZ35:AZ40"/>
    <mergeCell ref="BA35:BA40"/>
    <mergeCell ref="BB35:BB40"/>
    <mergeCell ref="B41:B43"/>
    <mergeCell ref="C41:C43"/>
    <mergeCell ref="D41:D43"/>
    <mergeCell ref="E41:E43"/>
    <mergeCell ref="F41:F43"/>
    <mergeCell ref="G41:G43"/>
    <mergeCell ref="H41:H43"/>
    <mergeCell ref="AT35:AT40"/>
    <mergeCell ref="AU35:AU40"/>
    <mergeCell ref="AV35:AV40"/>
    <mergeCell ref="AW35:AW40"/>
    <mergeCell ref="AX35:AX40"/>
    <mergeCell ref="AY35:AY40"/>
    <mergeCell ref="AN35:AN40"/>
    <mergeCell ref="AO35:AO40"/>
    <mergeCell ref="AP35:AP40"/>
    <mergeCell ref="AQ35:AQ40"/>
    <mergeCell ref="AR35:AR40"/>
    <mergeCell ref="AS35:AS40"/>
    <mergeCell ref="AG35:AG40"/>
    <mergeCell ref="AI35:AI40"/>
    <mergeCell ref="B45:B54"/>
    <mergeCell ref="C45:C47"/>
    <mergeCell ref="D45:D47"/>
    <mergeCell ref="E45:E47"/>
    <mergeCell ref="F45:F47"/>
    <mergeCell ref="G45:G47"/>
    <mergeCell ref="H45:H47"/>
    <mergeCell ref="AT41:AT43"/>
    <mergeCell ref="AU41:AU43"/>
    <mergeCell ref="AN41:AN43"/>
    <mergeCell ref="AO41:AO43"/>
    <mergeCell ref="AP41:AP43"/>
    <mergeCell ref="AQ41:AQ43"/>
    <mergeCell ref="AR41:AR43"/>
    <mergeCell ref="AS41:AS43"/>
    <mergeCell ref="AG41:AG43"/>
    <mergeCell ref="AI41:AI43"/>
    <mergeCell ref="AJ41:AJ43"/>
    <mergeCell ref="AK41:AK43"/>
    <mergeCell ref="AL41:AL43"/>
    <mergeCell ref="AM41:AM43"/>
    <mergeCell ref="Q41:Q43"/>
    <mergeCell ref="R41:R43"/>
    <mergeCell ref="S41:S43"/>
    <mergeCell ref="K45:K47"/>
    <mergeCell ref="L45:L47"/>
    <mergeCell ref="M45:M47"/>
    <mergeCell ref="N45:N47"/>
    <mergeCell ref="O45:O47"/>
    <mergeCell ref="P45:P47"/>
    <mergeCell ref="AZ41:AZ43"/>
    <mergeCell ref="BA41:BA43"/>
    <mergeCell ref="BB41:BB43"/>
    <mergeCell ref="AV41:AV43"/>
    <mergeCell ref="AW41:AW43"/>
    <mergeCell ref="AX41:AX43"/>
    <mergeCell ref="AY41:AY43"/>
    <mergeCell ref="T41:T43"/>
    <mergeCell ref="U41:U43"/>
    <mergeCell ref="V41:V43"/>
    <mergeCell ref="K41:K43"/>
    <mergeCell ref="L41:L43"/>
    <mergeCell ref="M41:M43"/>
    <mergeCell ref="N41:N43"/>
    <mergeCell ref="O41:O43"/>
    <mergeCell ref="P41:P43"/>
    <mergeCell ref="AJ45:AJ47"/>
    <mergeCell ref="AK45:AK47"/>
    <mergeCell ref="AL45:AL47"/>
    <mergeCell ref="AM45:AM47"/>
    <mergeCell ref="Q45:Q47"/>
    <mergeCell ref="R45:R47"/>
    <mergeCell ref="S45:S47"/>
    <mergeCell ref="T45:T47"/>
    <mergeCell ref="U45:U47"/>
    <mergeCell ref="V45:V47"/>
    <mergeCell ref="AZ45:AZ47"/>
    <mergeCell ref="BA45:BA47"/>
    <mergeCell ref="BB45:BB47"/>
    <mergeCell ref="C48:C50"/>
    <mergeCell ref="D48:D50"/>
    <mergeCell ref="E48:E50"/>
    <mergeCell ref="F48:F50"/>
    <mergeCell ref="G48:G50"/>
    <mergeCell ref="H48:H50"/>
    <mergeCell ref="K48:K50"/>
    <mergeCell ref="AT45:AT47"/>
    <mergeCell ref="AU45:AU47"/>
    <mergeCell ref="AV45:AV47"/>
    <mergeCell ref="AW45:AW47"/>
    <mergeCell ref="AX45:AX47"/>
    <mergeCell ref="AY45:AY47"/>
    <mergeCell ref="AN45:AN47"/>
    <mergeCell ref="AO45:AO47"/>
    <mergeCell ref="AP45:AP47"/>
    <mergeCell ref="AQ45:AQ47"/>
    <mergeCell ref="AR45:AR47"/>
    <mergeCell ref="AS45:AS47"/>
    <mergeCell ref="AG45:AG47"/>
    <mergeCell ref="AI45:AI47"/>
    <mergeCell ref="R48:R50"/>
    <mergeCell ref="S48:S50"/>
    <mergeCell ref="T48:T50"/>
    <mergeCell ref="V48:V50"/>
    <mergeCell ref="AG48:AG50"/>
    <mergeCell ref="AI48:AI50"/>
    <mergeCell ref="L48:L50"/>
    <mergeCell ref="M48:M50"/>
    <mergeCell ref="N48:N50"/>
    <mergeCell ref="O48:O50"/>
    <mergeCell ref="P48:P50"/>
    <mergeCell ref="Q48:Q50"/>
    <mergeCell ref="AR48:AR50"/>
    <mergeCell ref="AS48:AS50"/>
    <mergeCell ref="AT48:AT50"/>
    <mergeCell ref="AU48:AU50"/>
    <mergeCell ref="AJ48:AJ50"/>
    <mergeCell ref="AK48:AK50"/>
    <mergeCell ref="AL48:AL50"/>
    <mergeCell ref="AM48:AM50"/>
    <mergeCell ref="AN48:AN50"/>
    <mergeCell ref="AO48:AO50"/>
    <mergeCell ref="N51:N54"/>
    <mergeCell ref="O51:O54"/>
    <mergeCell ref="P51:P54"/>
    <mergeCell ref="Q51:Q54"/>
    <mergeCell ref="R51:R54"/>
    <mergeCell ref="S51:S54"/>
    <mergeCell ref="BB48:BB50"/>
    <mergeCell ref="C51:C54"/>
    <mergeCell ref="D51:D54"/>
    <mergeCell ref="E51:E54"/>
    <mergeCell ref="F51:F54"/>
    <mergeCell ref="G51:G54"/>
    <mergeCell ref="H51:H54"/>
    <mergeCell ref="K51:K54"/>
    <mergeCell ref="L51:L54"/>
    <mergeCell ref="M51:M54"/>
    <mergeCell ref="AV48:AV50"/>
    <mergeCell ref="AW48:AW50"/>
    <mergeCell ref="AX48:AX50"/>
    <mergeCell ref="AY48:AY50"/>
    <mergeCell ref="AZ48:AZ50"/>
    <mergeCell ref="BA48:BA50"/>
    <mergeCell ref="AP48:AP50"/>
    <mergeCell ref="AQ48:AQ50"/>
    <mergeCell ref="AK51:AK54"/>
    <mergeCell ref="AL51:AL54"/>
    <mergeCell ref="AM51:AM54"/>
    <mergeCell ref="AN51:AN54"/>
    <mergeCell ref="AO51:AO54"/>
    <mergeCell ref="AP51:AP54"/>
    <mergeCell ref="T51:T54"/>
    <mergeCell ref="U51:U54"/>
    <mergeCell ref="V51:V54"/>
    <mergeCell ref="AG51:AG54"/>
    <mergeCell ref="AI51:AI54"/>
    <mergeCell ref="AJ51:AJ54"/>
    <mergeCell ref="AW51:AW54"/>
    <mergeCell ref="AX51:AX54"/>
    <mergeCell ref="AY51:AY54"/>
    <mergeCell ref="AZ51:AZ54"/>
    <mergeCell ref="BA51:BA54"/>
    <mergeCell ref="BB51:BB54"/>
    <mergeCell ref="AQ51:AQ54"/>
    <mergeCell ref="AR51:AR54"/>
    <mergeCell ref="AS51:AS54"/>
    <mergeCell ref="AT51:AT54"/>
    <mergeCell ref="AU51:AU54"/>
    <mergeCell ref="AV51:AV54"/>
    <mergeCell ref="H55:H57"/>
    <mergeCell ref="K55:K57"/>
    <mergeCell ref="L55:L57"/>
    <mergeCell ref="M55:M57"/>
    <mergeCell ref="N55:N57"/>
    <mergeCell ref="O55:O57"/>
    <mergeCell ref="B55:B67"/>
    <mergeCell ref="C55:C57"/>
    <mergeCell ref="D55:D57"/>
    <mergeCell ref="E55:E57"/>
    <mergeCell ref="F55:F57"/>
    <mergeCell ref="G55:G57"/>
    <mergeCell ref="AK55:AK57"/>
    <mergeCell ref="AL55:AL57"/>
    <mergeCell ref="AM55:AM57"/>
    <mergeCell ref="AN55:AN57"/>
    <mergeCell ref="P55:P57"/>
    <mergeCell ref="Q55:Q57"/>
    <mergeCell ref="R55:R57"/>
    <mergeCell ref="S55:S57"/>
    <mergeCell ref="T55:T57"/>
    <mergeCell ref="AG55:AG57"/>
    <mergeCell ref="BA55:BA57"/>
    <mergeCell ref="BB55:BB57"/>
    <mergeCell ref="C58:C62"/>
    <mergeCell ref="D58:D62"/>
    <mergeCell ref="E58:E62"/>
    <mergeCell ref="F58:F62"/>
    <mergeCell ref="G58:G62"/>
    <mergeCell ref="H58:H62"/>
    <mergeCell ref="K58:K62"/>
    <mergeCell ref="L58:L62"/>
    <mergeCell ref="AU55:AU57"/>
    <mergeCell ref="AV55:AV57"/>
    <mergeCell ref="AW55:AW57"/>
    <mergeCell ref="AX55:AX57"/>
    <mergeCell ref="AY55:AY57"/>
    <mergeCell ref="AZ55:AZ57"/>
    <mergeCell ref="AO55:AO57"/>
    <mergeCell ref="AP55:AP57"/>
    <mergeCell ref="AQ55:AQ57"/>
    <mergeCell ref="AR55:AR57"/>
    <mergeCell ref="AS55:AS57"/>
    <mergeCell ref="AT55:AT57"/>
    <mergeCell ref="AI55:AI57"/>
    <mergeCell ref="AJ55:AJ57"/>
    <mergeCell ref="AG58:AG62"/>
    <mergeCell ref="AI58:AI62"/>
    <mergeCell ref="AJ58:AJ62"/>
    <mergeCell ref="AK58:AK62"/>
    <mergeCell ref="M58:M62"/>
    <mergeCell ref="N58:N62"/>
    <mergeCell ref="O58:O62"/>
    <mergeCell ref="P58:P62"/>
    <mergeCell ref="Q58:Q62"/>
    <mergeCell ref="R58:R62"/>
    <mergeCell ref="AX58:AX62"/>
    <mergeCell ref="AY58:AY62"/>
    <mergeCell ref="AZ58:AZ62"/>
    <mergeCell ref="BA58:BA62"/>
    <mergeCell ref="BB58:BB62"/>
    <mergeCell ref="C63:C66"/>
    <mergeCell ref="D63:D66"/>
    <mergeCell ref="E63:E66"/>
    <mergeCell ref="F63:F66"/>
    <mergeCell ref="G63:G66"/>
    <mergeCell ref="AR58:AR62"/>
    <mergeCell ref="AS58:AS62"/>
    <mergeCell ref="AT58:AT62"/>
    <mergeCell ref="AU58:AU62"/>
    <mergeCell ref="AV58:AV62"/>
    <mergeCell ref="AW58:AW62"/>
    <mergeCell ref="AL58:AL62"/>
    <mergeCell ref="AM58:AM62"/>
    <mergeCell ref="AN58:AN62"/>
    <mergeCell ref="AO58:AO62"/>
    <mergeCell ref="AP58:AP62"/>
    <mergeCell ref="AQ58:AQ62"/>
    <mergeCell ref="S58:S62"/>
    <mergeCell ref="T58:T62"/>
    <mergeCell ref="B68:B78"/>
    <mergeCell ref="C68:C72"/>
    <mergeCell ref="D68:D72"/>
    <mergeCell ref="E68:E72"/>
    <mergeCell ref="F68:F75"/>
    <mergeCell ref="G68:G75"/>
    <mergeCell ref="H68:H72"/>
    <mergeCell ref="AU63:AU66"/>
    <mergeCell ref="AV63:AV66"/>
    <mergeCell ref="AO63:AO66"/>
    <mergeCell ref="AP63:AP66"/>
    <mergeCell ref="AQ63:AQ66"/>
    <mergeCell ref="AR63:AR66"/>
    <mergeCell ref="AS63:AS66"/>
    <mergeCell ref="AT63:AT66"/>
    <mergeCell ref="AI63:AI66"/>
    <mergeCell ref="AJ63:AJ66"/>
    <mergeCell ref="AK63:AK66"/>
    <mergeCell ref="AL63:AL66"/>
    <mergeCell ref="AM63:AM66"/>
    <mergeCell ref="AN63:AN66"/>
    <mergeCell ref="P63:P66"/>
    <mergeCell ref="Q63:Q66"/>
    <mergeCell ref="R63:R66"/>
    <mergeCell ref="BA63:BA66"/>
    <mergeCell ref="BB63:BB66"/>
    <mergeCell ref="H67:O67"/>
    <mergeCell ref="AW63:AW66"/>
    <mergeCell ref="AX63:AX66"/>
    <mergeCell ref="AY63:AY66"/>
    <mergeCell ref="AZ63:AZ66"/>
    <mergeCell ref="S63:S66"/>
    <mergeCell ref="T63:T66"/>
    <mergeCell ref="AG63:AG66"/>
    <mergeCell ref="H63:H66"/>
    <mergeCell ref="K63:K66"/>
    <mergeCell ref="L63:L66"/>
    <mergeCell ref="M63:M66"/>
    <mergeCell ref="N63:N66"/>
    <mergeCell ref="O63:O66"/>
    <mergeCell ref="BB68:BB72"/>
    <mergeCell ref="AV68:AV72"/>
    <mergeCell ref="AW68:AW72"/>
    <mergeCell ref="AX68:AX72"/>
    <mergeCell ref="AY68:AY72"/>
    <mergeCell ref="AZ68:AZ72"/>
    <mergeCell ref="BA68:BA72"/>
    <mergeCell ref="AP68:AP72"/>
    <mergeCell ref="AQ68:AQ72"/>
    <mergeCell ref="AR68:AR72"/>
    <mergeCell ref="AS68:AS72"/>
    <mergeCell ref="AT68:AT72"/>
    <mergeCell ref="AU68:AU72"/>
    <mergeCell ref="H73:H75"/>
    <mergeCell ref="K73:K75"/>
    <mergeCell ref="L73:L75"/>
    <mergeCell ref="M73:M75"/>
    <mergeCell ref="N73:N75"/>
    <mergeCell ref="O73:O75"/>
    <mergeCell ref="AN68:AN72"/>
    <mergeCell ref="AO68:AO72"/>
    <mergeCell ref="Q68:Q72"/>
    <mergeCell ref="R68:R72"/>
    <mergeCell ref="S68:S72"/>
    <mergeCell ref="T68:T72"/>
    <mergeCell ref="AG68:AG72"/>
    <mergeCell ref="AI68:AI72"/>
    <mergeCell ref="AJ68:AJ72"/>
    <mergeCell ref="AK68:AK72"/>
    <mergeCell ref="K68:K72"/>
    <mergeCell ref="L68:L72"/>
    <mergeCell ref="M68:M72"/>
    <mergeCell ref="N68:N72"/>
    <mergeCell ref="O68:O72"/>
    <mergeCell ref="P68:P72"/>
    <mergeCell ref="AL68:AL72"/>
    <mergeCell ref="AM68:AM72"/>
    <mergeCell ref="AZ73:AZ75"/>
    <mergeCell ref="BA73:BA75"/>
    <mergeCell ref="BB73:BB75"/>
    <mergeCell ref="C76:C78"/>
    <mergeCell ref="D76:D78"/>
    <mergeCell ref="E76:E78"/>
    <mergeCell ref="F76:F83"/>
    <mergeCell ref="G76:G83"/>
    <mergeCell ref="H76:H78"/>
    <mergeCell ref="K76:K78"/>
    <mergeCell ref="P73:P75"/>
    <mergeCell ref="R73:R75"/>
    <mergeCell ref="S73:S75"/>
    <mergeCell ref="T73:T75"/>
    <mergeCell ref="AG73:AG75"/>
    <mergeCell ref="AY73:AY75"/>
    <mergeCell ref="AZ76:AZ78"/>
    <mergeCell ref="BA76:BA78"/>
    <mergeCell ref="BB76:BB78"/>
    <mergeCell ref="AQ76:AQ78"/>
    <mergeCell ref="AR76:AR78"/>
    <mergeCell ref="C73:C75"/>
    <mergeCell ref="D73:D75"/>
    <mergeCell ref="E73:E75"/>
    <mergeCell ref="AG76:AG78"/>
    <mergeCell ref="AI76:AI78"/>
    <mergeCell ref="AJ76:AJ78"/>
    <mergeCell ref="L76:L78"/>
    <mergeCell ref="M76:M78"/>
    <mergeCell ref="N76:N78"/>
    <mergeCell ref="T79:T83"/>
    <mergeCell ref="AG79:AG83"/>
    <mergeCell ref="O76:O78"/>
    <mergeCell ref="P76:P78"/>
    <mergeCell ref="Q76:Q78"/>
    <mergeCell ref="C79:C83"/>
    <mergeCell ref="D79:D83"/>
    <mergeCell ref="E79:E83"/>
    <mergeCell ref="H79:H83"/>
    <mergeCell ref="K79:K83"/>
    <mergeCell ref="L79:L83"/>
    <mergeCell ref="R76:R78"/>
    <mergeCell ref="S76:S78"/>
    <mergeCell ref="T76:T78"/>
    <mergeCell ref="AW76:AW78"/>
    <mergeCell ref="AX76:AX78"/>
    <mergeCell ref="AY76:AY78"/>
    <mergeCell ref="AK76:AK78"/>
    <mergeCell ref="AL76:AL78"/>
    <mergeCell ref="AM76:AM78"/>
    <mergeCell ref="AN76:AN78"/>
    <mergeCell ref="AO76:AO78"/>
    <mergeCell ref="AP76:AP78"/>
    <mergeCell ref="AS76:AS78"/>
    <mergeCell ref="AT76:AT78"/>
    <mergeCell ref="AU76:AU78"/>
    <mergeCell ref="AV76:AV78"/>
    <mergeCell ref="AY79:AY83"/>
    <mergeCell ref="AZ79:AZ83"/>
    <mergeCell ref="BA79:BA83"/>
    <mergeCell ref="BB79:BB83"/>
    <mergeCell ref="M79:M83"/>
    <mergeCell ref="N79:N83"/>
    <mergeCell ref="O79:O83"/>
    <mergeCell ref="P79:P83"/>
    <mergeCell ref="R79:R83"/>
    <mergeCell ref="S79:S83"/>
    <mergeCell ref="H84:H90"/>
    <mergeCell ref="K84:K90"/>
    <mergeCell ref="L84:L90"/>
    <mergeCell ref="M84:M90"/>
    <mergeCell ref="N84:N90"/>
    <mergeCell ref="O84:O90"/>
    <mergeCell ref="B84:B90"/>
    <mergeCell ref="C84:C90"/>
    <mergeCell ref="D84:D90"/>
    <mergeCell ref="E84:E90"/>
    <mergeCell ref="F84:F90"/>
    <mergeCell ref="G84:G90"/>
    <mergeCell ref="AK84:AK90"/>
    <mergeCell ref="AL84:AL90"/>
    <mergeCell ref="AM84:AM90"/>
    <mergeCell ref="AN84:AN90"/>
    <mergeCell ref="P84:P90"/>
    <mergeCell ref="Q84:Q90"/>
    <mergeCell ref="R84:R90"/>
    <mergeCell ref="S84:S90"/>
    <mergeCell ref="T84:T90"/>
    <mergeCell ref="AG84:AG90"/>
    <mergeCell ref="BA84:BA90"/>
    <mergeCell ref="BB84:BB90"/>
    <mergeCell ref="B91:O91"/>
    <mergeCell ref="B92:B95"/>
    <mergeCell ref="C92:C95"/>
    <mergeCell ref="D92:D95"/>
    <mergeCell ref="E92:E95"/>
    <mergeCell ref="F92:F95"/>
    <mergeCell ref="G92:G95"/>
    <mergeCell ref="H92:H95"/>
    <mergeCell ref="AU84:AU90"/>
    <mergeCell ref="AV84:AV90"/>
    <mergeCell ref="AW84:AW90"/>
    <mergeCell ref="AX84:AX90"/>
    <mergeCell ref="AY84:AY90"/>
    <mergeCell ref="AZ84:AZ90"/>
    <mergeCell ref="AO84:AO90"/>
    <mergeCell ref="AP84:AP90"/>
    <mergeCell ref="AQ84:AQ90"/>
    <mergeCell ref="AR84:AR90"/>
    <mergeCell ref="AS84:AS90"/>
    <mergeCell ref="AT84:AT90"/>
    <mergeCell ref="AI84:AI90"/>
    <mergeCell ref="AJ84:AJ90"/>
    <mergeCell ref="AO92:AO95"/>
    <mergeCell ref="Q92:Q95"/>
    <mergeCell ref="R92:R95"/>
    <mergeCell ref="S92:S95"/>
    <mergeCell ref="T92:T95"/>
    <mergeCell ref="AG92:AG95"/>
    <mergeCell ref="AI92:AI95"/>
    <mergeCell ref="K92:K95"/>
    <mergeCell ref="L92:L95"/>
    <mergeCell ref="M92:M95"/>
    <mergeCell ref="N92:N95"/>
    <mergeCell ref="O92:O95"/>
    <mergeCell ref="P92:P95"/>
    <mergeCell ref="BB92:BB95"/>
    <mergeCell ref="B96:N96"/>
    <mergeCell ref="A97:A101"/>
    <mergeCell ref="B97:B101"/>
    <mergeCell ref="F97:F98"/>
    <mergeCell ref="G97:G98"/>
    <mergeCell ref="C101:N101"/>
    <mergeCell ref="AV92:AV95"/>
    <mergeCell ref="AW92:AW95"/>
    <mergeCell ref="AX92:AX95"/>
    <mergeCell ref="AY92:AY95"/>
    <mergeCell ref="AZ92:AZ95"/>
    <mergeCell ref="BA92:BA95"/>
    <mergeCell ref="AP92:AP95"/>
    <mergeCell ref="AQ92:AQ95"/>
    <mergeCell ref="AR92:AR95"/>
    <mergeCell ref="AS92:AS95"/>
    <mergeCell ref="AT92:AT95"/>
    <mergeCell ref="AU92:AU95"/>
    <mergeCell ref="AJ92:AJ95"/>
    <mergeCell ref="AK92:AK95"/>
    <mergeCell ref="AL92:AL95"/>
    <mergeCell ref="AM92:AM95"/>
    <mergeCell ref="AN92:AN95"/>
    <mergeCell ref="B121:K121"/>
    <mergeCell ref="B125:K125"/>
    <mergeCell ref="B129:C129"/>
    <mergeCell ref="B130:K130"/>
    <mergeCell ref="B133:K133"/>
    <mergeCell ref="B108:K108"/>
    <mergeCell ref="B110:B112"/>
    <mergeCell ref="B113:C113"/>
    <mergeCell ref="B114:K114"/>
    <mergeCell ref="B117:K117"/>
    <mergeCell ref="B120:C120"/>
    <mergeCell ref="B149:K149"/>
    <mergeCell ref="Q150:V150"/>
    <mergeCell ref="B152:C152"/>
    <mergeCell ref="B153:K153"/>
    <mergeCell ref="B156:K156"/>
    <mergeCell ref="B159:C159"/>
    <mergeCell ref="B138:C138"/>
    <mergeCell ref="B139:K139"/>
    <mergeCell ref="B143:K143"/>
    <mergeCell ref="B146:C146"/>
    <mergeCell ref="B147:K147"/>
    <mergeCell ref="B201:K201"/>
    <mergeCell ref="B215:C215"/>
    <mergeCell ref="B216:C216"/>
    <mergeCell ref="B183:C183"/>
    <mergeCell ref="B184:K184"/>
    <mergeCell ref="B186:K186"/>
    <mergeCell ref="O187:R187"/>
    <mergeCell ref="B189:C189"/>
    <mergeCell ref="B160:K160"/>
    <mergeCell ref="B170:K170"/>
    <mergeCell ref="B173:C173"/>
    <mergeCell ref="B174:K174"/>
    <mergeCell ref="B177:K177"/>
    <mergeCell ref="B179:B182"/>
    <mergeCell ref="B163:K163"/>
    <mergeCell ref="B166:C166"/>
    <mergeCell ref="B167:K167"/>
    <mergeCell ref="B255:C255"/>
    <mergeCell ref="B233:D233"/>
    <mergeCell ref="B135:B137"/>
    <mergeCell ref="C231:D231"/>
    <mergeCell ref="C232:D232"/>
    <mergeCell ref="C223:D223"/>
    <mergeCell ref="C224:D224"/>
    <mergeCell ref="C225:D225"/>
    <mergeCell ref="C226:D226"/>
    <mergeCell ref="C227:D227"/>
    <mergeCell ref="C230:D230"/>
    <mergeCell ref="B204:C204"/>
    <mergeCell ref="B205:K205"/>
    <mergeCell ref="B208:K208"/>
    <mergeCell ref="B211:C211"/>
    <mergeCell ref="B212:K212"/>
    <mergeCell ref="B221:B222"/>
    <mergeCell ref="C221:D222"/>
    <mergeCell ref="E221:H221"/>
    <mergeCell ref="B190:K190"/>
    <mergeCell ref="B193:K193"/>
    <mergeCell ref="B195:B196"/>
    <mergeCell ref="B197:C197"/>
    <mergeCell ref="B198:K198"/>
  </mergeCells>
  <conditionalFormatting sqref="G68 G76">
    <cfRule type="duplicateValues" dxfId="30" priority="7"/>
  </conditionalFormatting>
  <conditionalFormatting sqref="G118">
    <cfRule type="duplicateValues" dxfId="29" priority="9"/>
  </conditionalFormatting>
  <conditionalFormatting sqref="G126">
    <cfRule type="duplicateValues" dxfId="28" priority="10"/>
  </conditionalFormatting>
  <conditionalFormatting sqref="G134:G137">
    <cfRule type="duplicateValues" dxfId="27" priority="91"/>
  </conditionalFormatting>
  <conditionalFormatting sqref="G144">
    <cfRule type="duplicateValues" dxfId="26" priority="12"/>
  </conditionalFormatting>
  <conditionalFormatting sqref="G150">
    <cfRule type="duplicateValues" dxfId="25" priority="13"/>
  </conditionalFormatting>
  <conditionalFormatting sqref="G157">
    <cfRule type="duplicateValues" dxfId="24" priority="14"/>
  </conditionalFormatting>
  <conditionalFormatting sqref="G164">
    <cfRule type="duplicateValues" dxfId="23" priority="3"/>
  </conditionalFormatting>
  <conditionalFormatting sqref="G171">
    <cfRule type="duplicateValues" dxfId="22" priority="15"/>
  </conditionalFormatting>
  <conditionalFormatting sqref="G178">
    <cfRule type="duplicateValues" dxfId="21" priority="16"/>
  </conditionalFormatting>
  <conditionalFormatting sqref="G187">
    <cfRule type="duplicateValues" dxfId="20" priority="17"/>
  </conditionalFormatting>
  <conditionalFormatting sqref="G194">
    <cfRule type="duplicateValues" dxfId="19" priority="18"/>
  </conditionalFormatting>
  <conditionalFormatting sqref="G202">
    <cfRule type="duplicateValues" dxfId="18" priority="19"/>
  </conditionalFormatting>
  <conditionalFormatting sqref="G209">
    <cfRule type="duplicateValues" dxfId="17" priority="20"/>
  </conditionalFormatting>
  <conditionalFormatting sqref="G4:H4">
    <cfRule type="duplicateValues" dxfId="16" priority="4"/>
  </conditionalFormatting>
  <conditionalFormatting sqref="G9:H9">
    <cfRule type="duplicateValues" dxfId="15" priority="5"/>
  </conditionalFormatting>
  <conditionalFormatting sqref="G45:H45">
    <cfRule type="duplicateValues" dxfId="14" priority="6"/>
  </conditionalFormatting>
  <conditionalFormatting sqref="H135:H136">
    <cfRule type="duplicateValues" dxfId="13" priority="1"/>
  </conditionalFormatting>
  <conditionalFormatting sqref="H137">
    <cfRule type="duplicateValues" dxfId="12" priority="2"/>
  </conditionalFormatting>
  <conditionalFormatting sqref="H140:H142 H1:H19 H28:H33 H35 H41:H45 H48:H51 H55 H58 H63 H67:H73 H76 H84:H90 H92:H107 H115:H116 H122:H124 H131:H132 H148 H154:H155 H161:H162 H168:H169 H175:H176 H185 H191:H192 H199:H200 H206:H207 H214 H218:H254 H256:H1048576">
    <cfRule type="duplicateValues" dxfId="11" priority="8"/>
  </conditionalFormatting>
  <pageMargins left="0.7" right="0.7" top="0.75" bottom="0.75" header="0.51180555555555496" footer="0.51180555555555496"/>
  <pageSetup paperSize="9" firstPageNumber="0" orientation="portrait" horizontalDpi="300" verticalDpi="30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41">
    <tabColor theme="6" tint="-0.249977111117893"/>
  </sheetPr>
  <dimension ref="A1:AMK169"/>
  <sheetViews>
    <sheetView zoomScale="90" zoomScaleNormal="90" workbookViewId="0">
      <pane xSplit="2" ySplit="1" topLeftCell="C2" activePane="bottomRight" state="frozen"/>
      <selection pane="topRight" activeCell="C176" sqref="C176"/>
      <selection pane="bottomLeft" activeCell="C176" sqref="C176"/>
      <selection pane="bottomRight" activeCell="H8" sqref="H8"/>
    </sheetView>
  </sheetViews>
  <sheetFormatPr baseColWidth="10" defaultColWidth="8.81640625" defaultRowHeight="14.5"/>
  <cols>
    <col min="1" max="1" width="25.26953125" style="1" hidden="1" customWidth="1"/>
    <col min="2" max="2" width="23.54296875" style="1" customWidth="1"/>
    <col min="3" max="3" width="45.26953125" style="3" customWidth="1"/>
    <col min="4" max="4" width="15.81640625" style="2" customWidth="1"/>
    <col min="5" max="5" width="18.54296875" style="3" customWidth="1"/>
    <col min="6" max="6" width="18.7265625" style="3" customWidth="1"/>
    <col min="7" max="7" width="17.7265625" style="734" customWidth="1"/>
    <col min="8" max="8" width="15.7265625" style="3" customWidth="1"/>
    <col min="9" max="9" width="17.1796875" style="2" customWidth="1"/>
    <col min="10" max="10" width="16.7265625" style="667" customWidth="1"/>
    <col min="11" max="11" width="18.26953125" style="5" customWidth="1"/>
    <col min="12" max="12" width="22.26953125" style="3" customWidth="1"/>
    <col min="13" max="13" width="21.81640625" style="3" customWidth="1"/>
    <col min="14" max="15" width="25.26953125" style="6" customWidth="1"/>
    <col min="16" max="16" width="18.7265625" style="727" customWidth="1"/>
    <col min="17" max="17" width="18.7265625" style="7" customWidth="1"/>
    <col min="18" max="18" width="19.26953125" style="8" customWidth="1"/>
    <col min="19" max="19" width="23" style="9" customWidth="1"/>
    <col min="20" max="20" width="13.81640625" style="8" customWidth="1"/>
    <col min="21" max="21" width="17.7265625" style="9" customWidth="1"/>
    <col min="22" max="22" width="19.81640625" style="9" customWidth="1"/>
    <col min="23" max="23" width="23.1796875" style="9" hidden="1" customWidth="1"/>
    <col min="24" max="24" width="19.1796875" style="9" hidden="1" customWidth="1"/>
    <col min="25" max="25" width="19.26953125" style="9" hidden="1" customWidth="1"/>
    <col min="26" max="26" width="20" style="9" hidden="1" customWidth="1"/>
    <col min="27" max="27" width="20.54296875" style="9" hidden="1" customWidth="1"/>
    <col min="28" max="28" width="19.7265625" style="9" hidden="1" customWidth="1"/>
    <col min="29" max="29" width="19.26953125" style="9" hidden="1" customWidth="1"/>
    <col min="30" max="30" width="23.26953125" style="9" hidden="1" customWidth="1"/>
    <col min="31" max="31" width="17.54296875" style="9" hidden="1" customWidth="1"/>
    <col min="32" max="32" width="16.54296875" style="9" hidden="1" customWidth="1"/>
    <col min="33" max="33" width="19.26953125" style="10" customWidth="1"/>
    <col min="34" max="34" width="53.1796875" style="10" hidden="1" customWidth="1"/>
    <col min="35" max="35" width="13.1796875" style="10" customWidth="1"/>
    <col min="36" max="36" width="19.81640625" style="10" customWidth="1"/>
    <col min="37" max="37" width="15.81640625" style="8" customWidth="1"/>
    <col min="38" max="38" width="14.54296875" style="8" customWidth="1"/>
    <col min="39" max="39" width="10.81640625" style="10" customWidth="1"/>
    <col min="40" max="40" width="11.7265625" style="10" customWidth="1"/>
    <col min="41" max="41" width="13.81640625" style="10" hidden="1" customWidth="1"/>
    <col min="42" max="42" width="11.81640625" style="10" hidden="1" customWidth="1"/>
    <col min="43" max="43" width="12.54296875" style="10" hidden="1" customWidth="1"/>
    <col min="44" max="44" width="8.81640625" style="10"/>
    <col min="45" max="45" width="10.81640625" style="10" hidden="1" customWidth="1"/>
    <col min="46" max="46" width="12.54296875" style="10" hidden="1" customWidth="1"/>
    <col min="47" max="47" width="13" style="10" hidden="1" customWidth="1"/>
    <col min="48" max="48" width="11.54296875" style="10" hidden="1" customWidth="1"/>
    <col min="49" max="49" width="7.26953125" style="10" hidden="1" customWidth="1"/>
    <col min="50" max="50" width="5" style="10" hidden="1" customWidth="1"/>
    <col min="51" max="51" width="16.26953125" style="11" customWidth="1"/>
    <col min="52" max="52" width="17.26953125" style="11" customWidth="1"/>
    <col min="53" max="53" width="17.26953125" style="12" customWidth="1"/>
    <col min="54" max="54" width="17.26953125" style="11" customWidth="1"/>
    <col min="55" max="55" width="15.81640625" style="1" customWidth="1"/>
    <col min="56" max="1025" width="8.81640625" style="1"/>
  </cols>
  <sheetData>
    <row r="1" spans="2:20" ht="15" thickBot="1"/>
    <row r="2" spans="2:20" ht="37.15" customHeight="1" thickBot="1">
      <c r="B2" s="7313" t="s">
        <v>1792</v>
      </c>
      <c r="C2" s="7313"/>
      <c r="D2" s="7313"/>
      <c r="E2" s="7313"/>
      <c r="F2" s="7313"/>
      <c r="G2" s="7313"/>
      <c r="H2" s="7313"/>
      <c r="I2" s="7313"/>
      <c r="J2" s="7313"/>
      <c r="K2" s="7313"/>
      <c r="L2" s="2671"/>
      <c r="S2" s="6"/>
      <c r="T2" s="6"/>
    </row>
    <row r="3" spans="2:20" ht="57.4" customHeight="1" thickBot="1">
      <c r="B3" s="2586" t="s">
        <v>3</v>
      </c>
      <c r="C3" s="2670" t="s">
        <v>1587</v>
      </c>
      <c r="D3" s="2668" t="s">
        <v>1667</v>
      </c>
      <c r="E3" s="2668" t="s">
        <v>1589</v>
      </c>
      <c r="F3" s="2668" t="s">
        <v>1564</v>
      </c>
      <c r="G3" s="2669" t="s">
        <v>39</v>
      </c>
      <c r="H3" s="2668" t="s">
        <v>40</v>
      </c>
      <c r="I3" s="2668" t="s">
        <v>1566</v>
      </c>
      <c r="J3" s="2668" t="s">
        <v>1590</v>
      </c>
      <c r="K3" s="2667" t="s">
        <v>1591</v>
      </c>
      <c r="L3" s="2601"/>
      <c r="S3" s="2666"/>
      <c r="T3" s="6"/>
    </row>
    <row r="4" spans="2:20" ht="78" customHeight="1" thickBot="1">
      <c r="B4" s="7314" t="s">
        <v>1793</v>
      </c>
      <c r="C4" s="2600" t="s">
        <v>1794</v>
      </c>
      <c r="D4" s="2665" t="e">
        <f>+'CALENDARIO 2024 PyD'!#REF!</f>
        <v>#REF!</v>
      </c>
      <c r="E4" s="2665" t="e">
        <f>+'CALENDARIO 2024 PyD'!#REF!</f>
        <v>#REF!</v>
      </c>
      <c r="F4" s="2655" t="e">
        <f>+D4-E4</f>
        <v>#REF!</v>
      </c>
      <c r="G4" s="2664" t="e">
        <f>+'CALENDARIO 2024 PyD'!#REF!</f>
        <v>#REF!</v>
      </c>
      <c r="H4" s="2664" t="e">
        <f>+'CALENDARIO 2024 PyD'!#REF!</f>
        <v>#REF!</v>
      </c>
      <c r="I4" s="2660" t="e">
        <f>+G4-H4</f>
        <v>#REF!</v>
      </c>
      <c r="J4" s="2659" t="e">
        <f>+E4/D4</f>
        <v>#REF!</v>
      </c>
      <c r="K4" s="2658" t="e">
        <f>+H4/G4</f>
        <v>#REF!</v>
      </c>
      <c r="L4" s="2587"/>
      <c r="S4" s="6"/>
      <c r="T4" s="6"/>
    </row>
    <row r="5" spans="2:20" ht="81.650000000000006" customHeight="1" thickBot="1">
      <c r="B5" s="7314"/>
      <c r="C5" s="2600" t="s">
        <v>1795</v>
      </c>
      <c r="D5" s="2665" t="e">
        <f>+'CALENDARIO 2024 PyD'!#REF!</f>
        <v>#REF!</v>
      </c>
      <c r="E5" s="2665" t="e">
        <f>+'CALENDARIO 2024 PyD'!#REF!</f>
        <v>#REF!</v>
      </c>
      <c r="F5" s="2655" t="e">
        <f>+D5-E5</f>
        <v>#REF!</v>
      </c>
      <c r="G5" s="2664" t="e">
        <f>+'CALENDARIO 2024 PyD'!#REF!</f>
        <v>#REF!</v>
      </c>
      <c r="H5" s="2664" t="e">
        <f>+'CALENDARIO 2024 PyD'!#REF!</f>
        <v>#REF!</v>
      </c>
      <c r="I5" s="2660" t="e">
        <f>+G5-H5</f>
        <v>#REF!</v>
      </c>
      <c r="J5" s="2659" t="e">
        <f>+E5/D5</f>
        <v>#REF!</v>
      </c>
      <c r="K5" s="2658" t="e">
        <f>+H5/G5</f>
        <v>#REF!</v>
      </c>
      <c r="L5" s="2587"/>
      <c r="S5" s="6"/>
      <c r="T5" s="6"/>
    </row>
    <row r="6" spans="2:20" ht="69" customHeight="1" thickBot="1">
      <c r="B6" s="7314"/>
      <c r="C6" s="2600" t="e">
        <f>+'CALENDARIO 2024 PyD'!#REF!</f>
        <v>#REF!</v>
      </c>
      <c r="D6" s="2663" t="e">
        <f>+'CALENDARIO 2024 PyD'!#REF!</f>
        <v>#REF!</v>
      </c>
      <c r="E6" s="2662">
        <f>+'[6]GRAL 2022'!P194</f>
        <v>0</v>
      </c>
      <c r="F6" s="2655" t="e">
        <f>+D6-E6</f>
        <v>#REF!</v>
      </c>
      <c r="G6" s="2661" t="e">
        <f>+'CALENDARIO 2024 PyD'!#REF!</f>
        <v>#REF!</v>
      </c>
      <c r="H6" s="2661" t="e">
        <f>+'CALENDARIO 2024 PyD'!#REF!</f>
        <v>#REF!</v>
      </c>
      <c r="I6" s="2660" t="e">
        <f>+G6-H6</f>
        <v>#REF!</v>
      </c>
      <c r="J6" s="3646" t="s">
        <v>1796</v>
      </c>
      <c r="K6" s="2658" t="e">
        <f>+H6/G6</f>
        <v>#REF!</v>
      </c>
      <c r="L6" s="2587"/>
      <c r="S6" s="6"/>
      <c r="T6" s="6"/>
    </row>
    <row r="7" spans="2:20" ht="63.4" customHeight="1" thickBot="1">
      <c r="B7" s="7314"/>
      <c r="C7" s="2600" t="e">
        <f>+'CALENDARIO 2024 PyD'!#REF!</f>
        <v>#REF!</v>
      </c>
      <c r="D7" s="2657" t="e">
        <f>+'CALENDARIO 2024 PyD'!#REF!</f>
        <v>#REF!</v>
      </c>
      <c r="E7" s="2656">
        <f>+'[6]GRAL 2022'!P195</f>
        <v>0</v>
      </c>
      <c r="F7" s="2655" t="e">
        <f>+D7-E7</f>
        <v>#REF!</v>
      </c>
      <c r="G7" s="2654" t="e">
        <f>+'CALENDARIO 2024 PyD'!#REF!</f>
        <v>#REF!</v>
      </c>
      <c r="H7" s="2654" t="e">
        <f>+'CALENDARIO 2024 PyD'!#REF!</f>
        <v>#REF!</v>
      </c>
      <c r="I7" s="2653" t="e">
        <f>+G7-H7</f>
        <v>#REF!</v>
      </c>
      <c r="J7" s="3646" t="s">
        <v>1796</v>
      </c>
      <c r="K7" s="2652" t="e">
        <f>+H7/G7</f>
        <v>#REF!</v>
      </c>
      <c r="L7" s="2587"/>
      <c r="S7" s="6"/>
      <c r="T7" s="6"/>
    </row>
    <row r="8" spans="2:20" ht="40.5" customHeight="1" thickBot="1">
      <c r="B8" s="7315" t="s">
        <v>1593</v>
      </c>
      <c r="C8" s="7315"/>
      <c r="D8" s="2651" t="e">
        <f>SUM(D4:D7)</f>
        <v>#REF!</v>
      </c>
      <c r="E8" s="2651" t="e">
        <f>SUM(E4:E7)</f>
        <v>#REF!</v>
      </c>
      <c r="F8" s="2651" t="e">
        <f>SUM(F4:F7)</f>
        <v>#REF!</v>
      </c>
      <c r="G8" s="2650" t="e">
        <f>SUM(G4:G7)</f>
        <v>#REF!</v>
      </c>
      <c r="H8" s="2649" t="e">
        <f>SUM(H4:H7)</f>
        <v>#REF!</v>
      </c>
      <c r="I8" s="2649" t="e">
        <f>+G8-H8</f>
        <v>#REF!</v>
      </c>
      <c r="J8" s="2648" t="e">
        <f>+E8/D8</f>
        <v>#REF!</v>
      </c>
      <c r="K8" s="2647" t="e">
        <f>+H8/G8</f>
        <v>#REF!</v>
      </c>
      <c r="L8" s="2587"/>
    </row>
    <row r="9" spans="2:20">
      <c r="B9" s="7216" t="s">
        <v>1728</v>
      </c>
      <c r="C9" s="7216"/>
      <c r="D9" s="7216"/>
      <c r="E9" s="7216"/>
      <c r="F9" s="7216"/>
      <c r="G9" s="7216"/>
      <c r="H9" s="7216"/>
      <c r="I9" s="7216"/>
      <c r="J9" s="7216"/>
      <c r="K9" s="7216"/>
      <c r="L9" s="2642"/>
    </row>
    <row r="10" spans="2:20">
      <c r="B10" s="2580"/>
      <c r="C10" s="2642"/>
      <c r="D10" s="2645"/>
      <c r="E10" s="2642"/>
      <c r="F10" s="2642"/>
      <c r="G10" s="2646"/>
      <c r="H10" s="2642"/>
      <c r="I10" s="2645"/>
      <c r="J10" s="2644"/>
      <c r="K10" s="2643"/>
      <c r="L10" s="2642"/>
    </row>
    <row r="169" spans="3:8">
      <c r="C169" s="3" t="str">
        <f>+'CALENDARIO 2024 PyD'!B140</f>
        <v>ACOMPAÑAMIENTO PARA EL FORTALECIMIENTO DEL SECTOR SOLIDARIO Y ORGANIZACIONES ASOCIATIVAS - “APOYO A LA ASOCIATIVIDAD AGROINDUSTRIAL”</v>
      </c>
      <c r="D169" s="2" t="e">
        <f>+'CALENDARIO 2024 PyD'!#REF!</f>
        <v>#REF!</v>
      </c>
      <c r="E169" s="2" t="e">
        <f>+'CALENDARIO 2024 PyD'!#REF!</f>
        <v>#REF!</v>
      </c>
      <c r="G169" s="2890">
        <f>+'CALENDARIO 2024 PyD'!D140</f>
        <v>2</v>
      </c>
      <c r="H169" s="2890" t="e">
        <f>+'CALENDARIO 2024 PyD'!#REF!</f>
        <v>#REF!</v>
      </c>
    </row>
  </sheetData>
  <mergeCells count="4">
    <mergeCell ref="B2:K2"/>
    <mergeCell ref="B4:B7"/>
    <mergeCell ref="B8:C8"/>
    <mergeCell ref="B9:K9"/>
  </mergeCells>
  <conditionalFormatting sqref="G3">
    <cfRule type="duplicateValues" dxfId="10" priority="1"/>
  </conditionalFormatting>
  <conditionalFormatting sqref="H1 H10:H168 H170:H1048576">
    <cfRule type="duplicateValues" dxfId="9" priority="2"/>
  </conditionalFormatting>
  <pageMargins left="0.7" right="0.7" top="0.75" bottom="0.75" header="0.51180555555555496" footer="0.51180555555555496"/>
  <pageSetup paperSize="9" firstPageNumber="0" orientation="portrait" horizontalDpi="300" verticalDpi="300"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7"/>
  <sheetViews>
    <sheetView topLeftCell="A13" zoomScale="80" zoomScaleNormal="80" workbookViewId="0">
      <selection activeCell="C7" sqref="C7:C9"/>
    </sheetView>
  </sheetViews>
  <sheetFormatPr baseColWidth="10" defaultColWidth="11.453125" defaultRowHeight="14.5"/>
  <cols>
    <col min="3" max="3" width="70.26953125" customWidth="1"/>
    <col min="4" max="4" width="16.453125" customWidth="1"/>
    <col min="5" max="5" width="14.26953125" customWidth="1"/>
    <col min="6" max="6" width="16.54296875" customWidth="1"/>
    <col min="7" max="7" width="16.26953125" customWidth="1"/>
    <col min="8" max="8" width="16.453125" style="1377" customWidth="1"/>
    <col min="9" max="9" width="25.453125" customWidth="1"/>
    <col min="10" max="10" width="17.26953125" customWidth="1"/>
    <col min="11" max="13" width="19" customWidth="1"/>
    <col min="14" max="14" width="18.54296875" customWidth="1"/>
  </cols>
  <sheetData>
    <row r="1" spans="1:15">
      <c r="A1" s="4042" t="s">
        <v>1597</v>
      </c>
      <c r="B1" s="4042"/>
      <c r="C1" s="4005" t="s">
        <v>1797</v>
      </c>
      <c r="D1" s="4005" t="s">
        <v>1798</v>
      </c>
      <c r="E1" s="4005" t="s">
        <v>1799</v>
      </c>
      <c r="F1" s="4005" t="s">
        <v>1800</v>
      </c>
      <c r="G1" s="4005" t="s">
        <v>1801</v>
      </c>
      <c r="H1" s="4710" t="s">
        <v>1</v>
      </c>
      <c r="I1" s="4045" t="s">
        <v>1802</v>
      </c>
      <c r="J1" s="4048" t="s">
        <v>1803</v>
      </c>
      <c r="K1" s="4048" t="s">
        <v>1804</v>
      </c>
      <c r="L1" s="4048" t="s">
        <v>1805</v>
      </c>
      <c r="M1" s="4048" t="s">
        <v>1806</v>
      </c>
      <c r="N1" s="4048" t="s">
        <v>1807</v>
      </c>
      <c r="O1" s="4048" t="s">
        <v>1808</v>
      </c>
    </row>
    <row r="2" spans="1:15" s="1034" customFormat="1" ht="48.75" customHeight="1">
      <c r="A2" s="4043">
        <v>45292</v>
      </c>
      <c r="B2" s="4043"/>
      <c r="C2" s="4001" t="s">
        <v>1809</v>
      </c>
      <c r="D2" s="4002">
        <v>44000000</v>
      </c>
      <c r="E2" s="4002">
        <v>0</v>
      </c>
      <c r="F2" s="4833"/>
      <c r="G2" s="4003"/>
      <c r="H2" s="4711" t="s">
        <v>1368</v>
      </c>
      <c r="I2" s="4834" t="s">
        <v>1810</v>
      </c>
      <c r="J2" s="1034" t="s">
        <v>1811</v>
      </c>
      <c r="K2" s="4835">
        <v>45302</v>
      </c>
      <c r="L2" s="4835">
        <v>45309</v>
      </c>
      <c r="M2" s="4002">
        <v>44000000</v>
      </c>
      <c r="N2" s="1034">
        <v>11</v>
      </c>
      <c r="O2" s="1034" t="s">
        <v>1812</v>
      </c>
    </row>
    <row r="3" spans="1:15" ht="46">
      <c r="A3" s="4043">
        <v>45301</v>
      </c>
      <c r="B3" s="4043"/>
      <c r="C3" s="4001" t="s">
        <v>1813</v>
      </c>
      <c r="D3" s="4002">
        <v>0</v>
      </c>
      <c r="E3" s="4002">
        <v>0</v>
      </c>
      <c r="F3" s="4713">
        <v>8000000</v>
      </c>
      <c r="G3" s="4004" t="s">
        <v>1814</v>
      </c>
      <c r="H3" s="4711" t="s">
        <v>1329</v>
      </c>
      <c r="I3" s="4003" t="s">
        <v>1815</v>
      </c>
      <c r="J3" s="1034" t="s">
        <v>1816</v>
      </c>
      <c r="K3" s="4835">
        <v>45306</v>
      </c>
      <c r="L3" s="4835">
        <v>45306</v>
      </c>
      <c r="M3" s="4002">
        <v>7500000</v>
      </c>
    </row>
    <row r="4" spans="1:15" ht="34.5">
      <c r="A4" s="4043">
        <v>45301</v>
      </c>
      <c r="B4" s="4043"/>
      <c r="C4" s="4001" t="s">
        <v>1817</v>
      </c>
      <c r="D4" s="4002">
        <v>0</v>
      </c>
      <c r="E4" s="4002">
        <v>0</v>
      </c>
      <c r="F4" s="4713">
        <v>7500000</v>
      </c>
      <c r="G4" s="4004" t="s">
        <v>1814</v>
      </c>
      <c r="H4" s="4711" t="s">
        <v>1329</v>
      </c>
      <c r="I4" s="4003" t="s">
        <v>1818</v>
      </c>
    </row>
    <row r="5" spans="1:15" ht="35" thickBot="1">
      <c r="A5" s="4044">
        <v>45302</v>
      </c>
      <c r="B5" s="4044"/>
      <c r="C5" s="4001" t="s">
        <v>1819</v>
      </c>
      <c r="D5" s="4002">
        <v>0</v>
      </c>
      <c r="E5" s="4002">
        <v>0</v>
      </c>
      <c r="F5" s="4713">
        <v>78300000</v>
      </c>
      <c r="G5" s="4004" t="s">
        <v>1820</v>
      </c>
      <c r="H5" s="4711" t="s">
        <v>1821</v>
      </c>
      <c r="I5" s="4003" t="s">
        <v>1822</v>
      </c>
    </row>
    <row r="6" spans="1:15" ht="35" thickBot="1">
      <c r="A6" s="4040">
        <v>45306</v>
      </c>
      <c r="B6" s="4836"/>
      <c r="C6" s="4001" t="s">
        <v>1823</v>
      </c>
      <c r="D6" s="4002">
        <v>0</v>
      </c>
      <c r="E6" s="4002">
        <v>0</v>
      </c>
      <c r="F6" s="4713">
        <v>34000000</v>
      </c>
      <c r="G6" s="4004" t="s">
        <v>1824</v>
      </c>
      <c r="H6" s="4711" t="s">
        <v>1825</v>
      </c>
      <c r="I6" s="2443"/>
    </row>
    <row r="7" spans="1:15" ht="24.65" customHeight="1">
      <c r="A7" s="7317">
        <v>45306</v>
      </c>
      <c r="B7" s="4832"/>
      <c r="C7" s="7316" t="s">
        <v>1826</v>
      </c>
      <c r="D7" s="4002">
        <v>0</v>
      </c>
      <c r="E7" s="4002">
        <v>0</v>
      </c>
      <c r="F7" s="4713">
        <v>9000000</v>
      </c>
      <c r="G7" s="4004" t="s">
        <v>1827</v>
      </c>
      <c r="H7" s="4711" t="s">
        <v>1825</v>
      </c>
      <c r="I7" s="2443"/>
    </row>
    <row r="8" spans="1:15" ht="27" customHeight="1">
      <c r="A8" s="7319"/>
      <c r="B8" s="4832"/>
      <c r="C8" s="7316"/>
      <c r="D8" s="4002">
        <v>0</v>
      </c>
      <c r="E8" s="4002">
        <v>0</v>
      </c>
      <c r="F8" s="4713">
        <v>40000000</v>
      </c>
      <c r="G8" s="4004" t="s">
        <v>1828</v>
      </c>
      <c r="H8" s="4711" t="s">
        <v>1825</v>
      </c>
      <c r="I8" s="2443"/>
    </row>
    <row r="9" spans="1:15" ht="25.9" customHeight="1" thickBot="1">
      <c r="A9" s="7319"/>
      <c r="B9" s="4832"/>
      <c r="C9" s="7316"/>
      <c r="D9" s="4002">
        <v>0</v>
      </c>
      <c r="E9" s="4002">
        <v>0</v>
      </c>
      <c r="F9" s="4713">
        <v>2200000</v>
      </c>
      <c r="G9" s="4004" t="s">
        <v>1829</v>
      </c>
      <c r="H9" s="4711" t="s">
        <v>1830</v>
      </c>
      <c r="I9" s="2443"/>
    </row>
    <row r="10" spans="1:15" ht="25.15" customHeight="1">
      <c r="A10" s="7320">
        <v>45306</v>
      </c>
      <c r="B10" s="4837"/>
      <c r="C10" s="7316" t="s">
        <v>1831</v>
      </c>
      <c r="D10" s="4002">
        <v>0</v>
      </c>
      <c r="E10" s="4002">
        <v>0</v>
      </c>
      <c r="F10" s="4713">
        <v>5300000</v>
      </c>
      <c r="G10" s="4004" t="s">
        <v>1832</v>
      </c>
      <c r="H10" s="4711" t="s">
        <v>1825</v>
      </c>
      <c r="I10" s="2443"/>
    </row>
    <row r="11" spans="1:15" ht="24.65" customHeight="1" thickBot="1">
      <c r="A11" s="7321"/>
      <c r="B11" s="4831"/>
      <c r="C11" s="7316"/>
      <c r="D11" s="4002">
        <v>0</v>
      </c>
      <c r="E11" s="4002">
        <v>0</v>
      </c>
      <c r="F11" s="4713">
        <v>1700000</v>
      </c>
      <c r="G11" s="4004" t="s">
        <v>1833</v>
      </c>
      <c r="H11" s="4711" t="s">
        <v>1830</v>
      </c>
      <c r="I11" s="2443"/>
    </row>
    <row r="12" spans="1:15" ht="27" customHeight="1">
      <c r="A12" s="7317">
        <v>45306</v>
      </c>
      <c r="B12" s="4832"/>
      <c r="C12" s="7316" t="s">
        <v>1834</v>
      </c>
      <c r="D12" s="4002">
        <v>0</v>
      </c>
      <c r="E12" s="4002">
        <v>0</v>
      </c>
      <c r="F12" s="4713">
        <v>5500000</v>
      </c>
      <c r="G12" s="4004" t="s">
        <v>1832</v>
      </c>
      <c r="H12" s="4711" t="s">
        <v>1825</v>
      </c>
      <c r="I12" s="2443"/>
    </row>
    <row r="13" spans="1:15" ht="22.9" customHeight="1" thickBot="1">
      <c r="A13" s="7318"/>
      <c r="B13" s="4832"/>
      <c r="C13" s="7316"/>
      <c r="D13" s="4002">
        <v>0</v>
      </c>
      <c r="E13" s="4002">
        <v>0</v>
      </c>
      <c r="F13" s="4713">
        <v>1500000</v>
      </c>
      <c r="G13" s="4004" t="s">
        <v>1833</v>
      </c>
      <c r="H13" s="4711" t="s">
        <v>1830</v>
      </c>
      <c r="I13" s="2443"/>
    </row>
    <row r="14" spans="1:15" ht="19.899999999999999" customHeight="1">
      <c r="A14" s="7317">
        <v>45306</v>
      </c>
      <c r="B14" s="4832"/>
      <c r="C14" s="7316" t="s">
        <v>1835</v>
      </c>
      <c r="D14" s="4002">
        <v>0</v>
      </c>
      <c r="E14" s="4002">
        <v>0</v>
      </c>
      <c r="F14" s="4713">
        <v>5184000</v>
      </c>
      <c r="G14" s="4004" t="s">
        <v>1832</v>
      </c>
      <c r="H14" s="4711" t="s">
        <v>1825</v>
      </c>
      <c r="I14" s="2443"/>
    </row>
    <row r="15" spans="1:15" ht="22.9" customHeight="1" thickBot="1">
      <c r="A15" s="7318"/>
      <c r="B15" s="4832"/>
      <c r="C15" s="7316"/>
      <c r="D15" s="4002">
        <v>0</v>
      </c>
      <c r="E15" s="4002">
        <v>0</v>
      </c>
      <c r="F15" s="4713">
        <v>1800000</v>
      </c>
      <c r="G15" s="4004" t="s">
        <v>1833</v>
      </c>
      <c r="H15" s="4711" t="s">
        <v>1830</v>
      </c>
      <c r="I15" s="2443"/>
    </row>
    <row r="16" spans="1:15" ht="46">
      <c r="A16" s="4039">
        <v>45306</v>
      </c>
      <c r="B16" s="4832"/>
      <c r="C16" s="4041" t="s">
        <v>1836</v>
      </c>
      <c r="D16" s="4046">
        <v>0</v>
      </c>
      <c r="E16" s="4046">
        <v>0</v>
      </c>
      <c r="F16" s="4714">
        <v>35000000</v>
      </c>
      <c r="G16" s="4038" t="s">
        <v>1837</v>
      </c>
      <c r="H16" s="4712" t="s">
        <v>1825</v>
      </c>
      <c r="I16" s="4047"/>
    </row>
    <row r="17" spans="1:10" ht="41.5" customHeight="1">
      <c r="A17" s="4000">
        <v>45306</v>
      </c>
      <c r="B17" s="4000"/>
      <c r="C17" s="4001" t="s">
        <v>1838</v>
      </c>
      <c r="D17" s="4002">
        <v>0</v>
      </c>
      <c r="E17" s="4002">
        <v>0</v>
      </c>
      <c r="F17" s="4713">
        <v>4924000</v>
      </c>
      <c r="G17" s="4004" t="s">
        <v>1833</v>
      </c>
      <c r="H17" s="4711" t="s">
        <v>1830</v>
      </c>
      <c r="I17" s="4003" t="s">
        <v>1839</v>
      </c>
    </row>
    <row r="18" spans="1:10" ht="34.5">
      <c r="A18" s="4000">
        <v>45309</v>
      </c>
      <c r="B18" s="4000"/>
      <c r="C18" s="4001" t="s">
        <v>1840</v>
      </c>
      <c r="D18" s="2443"/>
      <c r="E18" s="2443"/>
      <c r="F18" s="4713">
        <v>7700000</v>
      </c>
      <c r="G18" s="4004" t="s">
        <v>1841</v>
      </c>
      <c r="H18" s="4711" t="s">
        <v>1368</v>
      </c>
      <c r="I18" s="4003" t="s">
        <v>1842</v>
      </c>
    </row>
    <row r="19" spans="1:10" ht="34.5">
      <c r="A19" s="4000">
        <v>45307</v>
      </c>
      <c r="B19" s="4000"/>
      <c r="C19" s="4001" t="s">
        <v>1843</v>
      </c>
      <c r="D19" s="4002">
        <v>11000000</v>
      </c>
      <c r="E19" s="4002">
        <v>0</v>
      </c>
      <c r="F19" s="4713">
        <v>6120000</v>
      </c>
      <c r="G19" s="4004" t="s">
        <v>1833</v>
      </c>
      <c r="H19" s="4711" t="s">
        <v>1844</v>
      </c>
      <c r="I19" s="4003" t="s">
        <v>1845</v>
      </c>
    </row>
    <row r="20" spans="1:10" ht="34.5">
      <c r="A20" s="4000">
        <v>45315</v>
      </c>
      <c r="B20" s="4000"/>
      <c r="C20" s="4001" t="s">
        <v>1846</v>
      </c>
      <c r="D20" s="2443"/>
      <c r="E20" s="2443"/>
      <c r="F20" s="4713">
        <v>7000000</v>
      </c>
      <c r="G20" s="4004" t="s">
        <v>1827</v>
      </c>
      <c r="H20" s="4711" t="s">
        <v>1825</v>
      </c>
      <c r="I20" s="4003" t="s">
        <v>1847</v>
      </c>
    </row>
    <row r="21" spans="1:10" ht="45" customHeight="1">
      <c r="A21" s="4000">
        <v>45322</v>
      </c>
      <c r="B21" s="4000"/>
      <c r="C21" s="4001" t="s">
        <v>1848</v>
      </c>
      <c r="D21" s="2443"/>
      <c r="E21" s="2443"/>
      <c r="F21" s="4713">
        <v>34000000</v>
      </c>
      <c r="G21" s="4004" t="s">
        <v>1824</v>
      </c>
      <c r="H21" s="4711" t="s">
        <v>1849</v>
      </c>
      <c r="I21" s="4003" t="s">
        <v>1850</v>
      </c>
    </row>
    <row r="22" spans="1:10" ht="45" customHeight="1">
      <c r="A22" s="7328">
        <v>45322</v>
      </c>
      <c r="B22" s="4838"/>
      <c r="C22" s="7330" t="s">
        <v>1851</v>
      </c>
      <c r="D22" s="2443"/>
      <c r="E22" s="2443"/>
      <c r="F22" s="4713">
        <v>5500000</v>
      </c>
      <c r="G22" s="4004" t="s">
        <v>1827</v>
      </c>
      <c r="H22" s="4712" t="s">
        <v>1849</v>
      </c>
      <c r="I22" s="7331" t="s">
        <v>1852</v>
      </c>
    </row>
    <row r="23" spans="1:10" ht="38.25" customHeight="1">
      <c r="A23" s="7329"/>
      <c r="B23" s="4838"/>
      <c r="C23" s="7330"/>
      <c r="D23" s="2443"/>
      <c r="E23" s="2443"/>
      <c r="F23" s="4713">
        <v>1500000</v>
      </c>
      <c r="G23" s="4004" t="s">
        <v>1833</v>
      </c>
      <c r="H23" s="4712" t="s">
        <v>1830</v>
      </c>
      <c r="I23" s="7332"/>
    </row>
    <row r="24" spans="1:10" ht="27.75" customHeight="1">
      <c r="A24" s="7326">
        <v>45322</v>
      </c>
      <c r="B24" s="4831"/>
      <c r="C24" s="7324" t="s">
        <v>1853</v>
      </c>
      <c r="D24" s="2443"/>
      <c r="E24" s="2443"/>
      <c r="F24" s="4713">
        <v>9000000</v>
      </c>
      <c r="G24" s="4004" t="s">
        <v>1827</v>
      </c>
      <c r="H24" s="4712" t="s">
        <v>1849</v>
      </c>
      <c r="I24" s="7322" t="s">
        <v>1854</v>
      </c>
    </row>
    <row r="25" spans="1:10" ht="29.25" customHeight="1">
      <c r="A25" s="7327"/>
      <c r="B25" s="4832"/>
      <c r="C25" s="7325"/>
      <c r="D25" s="2443"/>
      <c r="E25" s="2443"/>
      <c r="F25" s="4713">
        <v>2200000</v>
      </c>
      <c r="G25" s="4004" t="s">
        <v>1833</v>
      </c>
      <c r="H25" s="4712" t="s">
        <v>1830</v>
      </c>
      <c r="I25" s="7323"/>
    </row>
    <row r="26" spans="1:10" ht="29.25" customHeight="1">
      <c r="A26" s="7327"/>
      <c r="B26" s="4832"/>
      <c r="C26" s="7325"/>
      <c r="F26" s="4715">
        <v>40000000</v>
      </c>
      <c r="G26" s="734" t="s">
        <v>1828</v>
      </c>
      <c r="H26" s="4712" t="s">
        <v>1849</v>
      </c>
      <c r="I26" s="7323"/>
    </row>
    <row r="27" spans="1:10" ht="45" customHeight="1">
      <c r="A27" s="4000">
        <v>45328</v>
      </c>
      <c r="B27" s="4000"/>
      <c r="C27" s="4001" t="s">
        <v>1836</v>
      </c>
      <c r="D27" s="2443"/>
      <c r="E27" s="2443"/>
      <c r="F27" s="4713">
        <v>35000000</v>
      </c>
      <c r="G27" s="4004" t="s">
        <v>1837</v>
      </c>
      <c r="H27" s="4711" t="s">
        <v>1825</v>
      </c>
      <c r="I27" s="4003"/>
      <c r="J27" t="s">
        <v>1855</v>
      </c>
    </row>
  </sheetData>
  <mergeCells count="14">
    <mergeCell ref="I24:I26"/>
    <mergeCell ref="C24:C26"/>
    <mergeCell ref="A24:A26"/>
    <mergeCell ref="A22:A23"/>
    <mergeCell ref="C22:C23"/>
    <mergeCell ref="I22:I23"/>
    <mergeCell ref="C14:C15"/>
    <mergeCell ref="A14:A15"/>
    <mergeCell ref="C7:C9"/>
    <mergeCell ref="A7:A9"/>
    <mergeCell ref="C10:C11"/>
    <mergeCell ref="A10:A11"/>
    <mergeCell ref="C12:C13"/>
    <mergeCell ref="A12:A1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2">
    <pageSetUpPr fitToPage="1"/>
  </sheetPr>
  <dimension ref="A1:Q82"/>
  <sheetViews>
    <sheetView topLeftCell="A19" zoomScale="70" zoomScaleNormal="70" workbookViewId="0">
      <selection activeCell="H79" sqref="H79:I79"/>
    </sheetView>
  </sheetViews>
  <sheetFormatPr baseColWidth="10" defaultColWidth="11.453125" defaultRowHeight="14.5"/>
  <cols>
    <col min="1" max="1" width="11.453125" style="2999"/>
    <col min="2" max="2" width="14.81640625" style="2999" customWidth="1"/>
    <col min="3" max="3" width="11.453125" style="3003"/>
    <col min="4" max="4" width="55.81640625" style="2995" customWidth="1"/>
    <col min="5" max="5" width="29.26953125" style="3113" customWidth="1"/>
    <col min="6" max="6" width="15.1796875" style="2998" customWidth="1"/>
    <col min="7" max="8" width="15.7265625" style="2995" customWidth="1"/>
    <col min="9" max="9" width="25.7265625" style="2995" customWidth="1"/>
    <col min="10" max="10" width="17" style="2995" customWidth="1"/>
    <col min="11" max="11" width="12.453125" style="2995" customWidth="1"/>
    <col min="12" max="12" width="11.81640625" style="2995" customWidth="1"/>
    <col min="13" max="13" width="15" style="2995" customWidth="1"/>
    <col min="14" max="14" width="17.54296875" style="2995" customWidth="1"/>
    <col min="15" max="15" width="18.81640625" style="2995" customWidth="1"/>
    <col min="16" max="16" width="27.81640625" style="2995" customWidth="1"/>
    <col min="17" max="17" width="15.26953125" style="2995" customWidth="1"/>
    <col min="18" max="16384" width="11.453125" style="2995"/>
  </cols>
  <sheetData>
    <row r="1" spans="1:17" ht="26">
      <c r="A1" s="3114" t="s">
        <v>1856</v>
      </c>
      <c r="B1" s="3114" t="s">
        <v>1857</v>
      </c>
      <c r="C1" s="3108" t="s">
        <v>1858</v>
      </c>
      <c r="D1" s="3108" t="s">
        <v>1859</v>
      </c>
      <c r="E1" s="3108" t="s">
        <v>1860</v>
      </c>
      <c r="F1" s="3115" t="s">
        <v>1861</v>
      </c>
      <c r="G1" s="3108" t="s">
        <v>1862</v>
      </c>
      <c r="H1" s="3108" t="s">
        <v>1863</v>
      </c>
      <c r="I1" s="3108" t="s">
        <v>1864</v>
      </c>
      <c r="J1" s="3116" t="s">
        <v>1865</v>
      </c>
      <c r="K1" s="3116" t="s">
        <v>1866</v>
      </c>
      <c r="L1" s="3116" t="s">
        <v>1805</v>
      </c>
      <c r="M1" s="3116" t="s">
        <v>1867</v>
      </c>
      <c r="N1" s="3108" t="s">
        <v>1868</v>
      </c>
      <c r="O1" s="3108" t="s">
        <v>1869</v>
      </c>
      <c r="P1" s="3116" t="s">
        <v>1870</v>
      </c>
      <c r="Q1" s="3002"/>
    </row>
    <row r="2" spans="1:17" ht="46.4" customHeight="1">
      <c r="A2" s="3114" t="s">
        <v>27</v>
      </c>
      <c r="B2" s="3114" t="s">
        <v>1798</v>
      </c>
      <c r="C2" s="3114">
        <v>1</v>
      </c>
      <c r="D2" s="3109" t="s">
        <v>1871</v>
      </c>
      <c r="E2" s="3109" t="s">
        <v>1872</v>
      </c>
      <c r="F2" s="3117"/>
      <c r="G2" s="3109" t="s">
        <v>1873</v>
      </c>
      <c r="H2" s="3109" t="s">
        <v>1874</v>
      </c>
      <c r="I2" s="3109" t="s">
        <v>1875</v>
      </c>
      <c r="J2" s="3118">
        <v>44927</v>
      </c>
      <c r="K2" s="3118">
        <v>44927</v>
      </c>
      <c r="L2" s="3118">
        <v>44927</v>
      </c>
      <c r="M2" s="3118">
        <v>44931</v>
      </c>
      <c r="N2" s="3119" t="s">
        <v>1876</v>
      </c>
      <c r="O2" s="3120" t="s">
        <v>1877</v>
      </c>
      <c r="P2" s="3119">
        <v>2888705</v>
      </c>
    </row>
    <row r="3" spans="1:17">
      <c r="A3" s="3114" t="s">
        <v>27</v>
      </c>
      <c r="B3" s="3114"/>
      <c r="C3" s="3121">
        <v>2</v>
      </c>
      <c r="D3" s="7333" t="s">
        <v>1878</v>
      </c>
      <c r="E3" s="7333"/>
      <c r="F3" s="7333"/>
      <c r="G3" s="7333"/>
      <c r="H3" s="7333"/>
      <c r="I3" s="7333"/>
      <c r="J3" s="7333"/>
      <c r="K3" s="7333"/>
      <c r="L3" s="7333"/>
      <c r="M3" s="7333"/>
      <c r="N3" s="7333"/>
      <c r="O3" s="7333"/>
      <c r="P3" s="3122"/>
    </row>
    <row r="4" spans="1:17" ht="39">
      <c r="A4" s="3114" t="s">
        <v>27</v>
      </c>
      <c r="B4" s="3114" t="s">
        <v>1800</v>
      </c>
      <c r="C4" s="3114">
        <v>3</v>
      </c>
      <c r="D4" s="3109" t="s">
        <v>1879</v>
      </c>
      <c r="E4" s="3109" t="s">
        <v>1880</v>
      </c>
      <c r="F4" s="3117">
        <v>6000000</v>
      </c>
      <c r="G4" s="3109" t="s">
        <v>1881</v>
      </c>
      <c r="H4" s="3109" t="s">
        <v>1882</v>
      </c>
      <c r="I4" s="3109" t="s">
        <v>1883</v>
      </c>
      <c r="J4" s="3118">
        <v>44932</v>
      </c>
      <c r="K4" s="3118">
        <v>44932</v>
      </c>
      <c r="L4" s="3118">
        <v>44932</v>
      </c>
      <c r="M4" s="3119" t="s">
        <v>156</v>
      </c>
      <c r="N4" s="3119" t="s">
        <v>1884</v>
      </c>
      <c r="O4" s="3120" t="s">
        <v>1877</v>
      </c>
      <c r="P4" s="3119" t="s">
        <v>1885</v>
      </c>
    </row>
    <row r="5" spans="1:17" ht="52">
      <c r="A5" s="3114" t="s">
        <v>27</v>
      </c>
      <c r="B5" s="3114" t="s">
        <v>1800</v>
      </c>
      <c r="C5" s="3114">
        <v>4</v>
      </c>
      <c r="D5" s="3109" t="s">
        <v>1886</v>
      </c>
      <c r="E5" s="3109" t="s">
        <v>1887</v>
      </c>
      <c r="F5" s="3117">
        <v>5000000</v>
      </c>
      <c r="G5" s="3109" t="s">
        <v>1881</v>
      </c>
      <c r="H5" s="3109" t="s">
        <v>1888</v>
      </c>
      <c r="I5" s="3109" t="s">
        <v>1889</v>
      </c>
      <c r="J5" s="3118">
        <v>44932</v>
      </c>
      <c r="K5" s="3118">
        <v>44932</v>
      </c>
      <c r="L5" s="3118">
        <v>44932</v>
      </c>
      <c r="M5" s="3119" t="s">
        <v>156</v>
      </c>
      <c r="N5" s="3109" t="s">
        <v>1876</v>
      </c>
      <c r="O5" s="3123" t="s">
        <v>1877</v>
      </c>
      <c r="P5" s="3109" t="s">
        <v>1890</v>
      </c>
    </row>
    <row r="6" spans="1:17" ht="43.4" customHeight="1">
      <c r="A6" s="3114" t="s">
        <v>27</v>
      </c>
      <c r="B6" s="3114" t="s">
        <v>1798</v>
      </c>
      <c r="C6" s="3114">
        <v>5</v>
      </c>
      <c r="D6" s="3109" t="s">
        <v>1891</v>
      </c>
      <c r="E6" s="3109" t="s">
        <v>1892</v>
      </c>
      <c r="F6" s="3117">
        <v>26350000</v>
      </c>
      <c r="G6" s="3109" t="s">
        <v>1873</v>
      </c>
      <c r="H6" s="3109" t="s">
        <v>1893</v>
      </c>
      <c r="I6" s="3109" t="s">
        <v>1894</v>
      </c>
      <c r="J6" s="3124">
        <v>44938</v>
      </c>
      <c r="K6" s="3124">
        <v>44938</v>
      </c>
      <c r="L6" s="3124">
        <v>44938</v>
      </c>
      <c r="M6" s="3124">
        <v>44943</v>
      </c>
      <c r="N6" s="3109" t="s">
        <v>1895</v>
      </c>
      <c r="O6" s="3120" t="s">
        <v>1877</v>
      </c>
      <c r="P6" s="3109" t="s">
        <v>1896</v>
      </c>
    </row>
    <row r="7" spans="1:17" ht="52">
      <c r="A7" s="3135" t="s">
        <v>27</v>
      </c>
      <c r="B7" s="3135" t="s">
        <v>1798</v>
      </c>
      <c r="C7" s="3135">
        <v>6</v>
      </c>
      <c r="D7" s="3136" t="s">
        <v>1325</v>
      </c>
      <c r="E7" s="3136" t="s">
        <v>1897</v>
      </c>
      <c r="F7" s="3137">
        <v>42999996</v>
      </c>
      <c r="G7" s="3109" t="s">
        <v>1873</v>
      </c>
      <c r="H7" s="3109" t="s">
        <v>1898</v>
      </c>
      <c r="I7" s="3109" t="s">
        <v>1899</v>
      </c>
      <c r="J7" s="3124">
        <v>44938</v>
      </c>
      <c r="K7" s="3124">
        <v>44938</v>
      </c>
      <c r="L7" s="3124">
        <v>44938</v>
      </c>
      <c r="M7" s="3118">
        <v>44944</v>
      </c>
      <c r="N7" s="3119" t="s">
        <v>1876</v>
      </c>
      <c r="O7" s="3120" t="s">
        <v>1877</v>
      </c>
      <c r="P7" s="3119" t="s">
        <v>1900</v>
      </c>
    </row>
    <row r="8" spans="1:17" ht="39">
      <c r="A8" s="3114" t="s">
        <v>27</v>
      </c>
      <c r="B8" s="3114" t="s">
        <v>1800</v>
      </c>
      <c r="C8" s="3114">
        <v>7</v>
      </c>
      <c r="D8" s="3109" t="s">
        <v>1901</v>
      </c>
      <c r="E8" s="3109" t="s">
        <v>1902</v>
      </c>
      <c r="F8" s="3117">
        <v>25000000</v>
      </c>
      <c r="G8" s="3109" t="s">
        <v>1903</v>
      </c>
      <c r="H8" s="3109" t="s">
        <v>1904</v>
      </c>
      <c r="I8" s="3109" t="s">
        <v>1905</v>
      </c>
      <c r="J8" s="3124">
        <v>44938</v>
      </c>
      <c r="K8" s="3124">
        <v>44938</v>
      </c>
      <c r="L8" s="3124">
        <v>44938</v>
      </c>
      <c r="M8" s="3119" t="s">
        <v>156</v>
      </c>
      <c r="N8" s="3119" t="s">
        <v>1906</v>
      </c>
      <c r="O8" s="3119" t="s">
        <v>156</v>
      </c>
      <c r="P8" s="3119" t="s">
        <v>1907</v>
      </c>
    </row>
    <row r="9" spans="1:17" ht="52.4" customHeight="1">
      <c r="A9" s="3114" t="s">
        <v>27</v>
      </c>
      <c r="B9" s="3114" t="s">
        <v>1800</v>
      </c>
      <c r="C9" s="3114">
        <v>8</v>
      </c>
      <c r="D9" s="3109" t="s">
        <v>1908</v>
      </c>
      <c r="E9" s="3109" t="s">
        <v>1909</v>
      </c>
      <c r="F9" s="3117">
        <v>3940000</v>
      </c>
      <c r="G9" s="3109" t="s">
        <v>1910</v>
      </c>
      <c r="H9" s="3109" t="s">
        <v>1911</v>
      </c>
      <c r="I9" s="3109" t="s">
        <v>1912</v>
      </c>
      <c r="J9" s="3118">
        <v>44939</v>
      </c>
      <c r="K9" s="3118">
        <v>44939</v>
      </c>
      <c r="L9" s="3118">
        <v>44939</v>
      </c>
      <c r="M9" s="3119" t="s">
        <v>156</v>
      </c>
      <c r="N9" s="3119" t="s">
        <v>1906</v>
      </c>
      <c r="O9" s="3119" t="s">
        <v>156</v>
      </c>
      <c r="P9" s="3119" t="s">
        <v>1913</v>
      </c>
    </row>
    <row r="10" spans="1:17" ht="47.65" customHeight="1">
      <c r="A10" s="3114" t="s">
        <v>27</v>
      </c>
      <c r="B10" s="3114" t="s">
        <v>1800</v>
      </c>
      <c r="C10" s="3114">
        <v>9</v>
      </c>
      <c r="D10" s="3109" t="s">
        <v>1914</v>
      </c>
      <c r="E10" s="3109" t="s">
        <v>1915</v>
      </c>
      <c r="F10" s="3117">
        <v>22000000</v>
      </c>
      <c r="G10" s="3109" t="s">
        <v>1910</v>
      </c>
      <c r="H10" s="3109" t="s">
        <v>1911</v>
      </c>
      <c r="I10" s="3109" t="s">
        <v>1905</v>
      </c>
      <c r="J10" s="3118">
        <v>44943</v>
      </c>
      <c r="K10" s="3118">
        <v>44943</v>
      </c>
      <c r="L10" s="3118">
        <v>44943</v>
      </c>
      <c r="M10" s="3118">
        <v>44944</v>
      </c>
      <c r="N10" s="3119" t="s">
        <v>1906</v>
      </c>
      <c r="O10" s="3119" t="s">
        <v>156</v>
      </c>
      <c r="P10" s="3119" t="s">
        <v>1916</v>
      </c>
    </row>
    <row r="11" spans="1:17" ht="39">
      <c r="A11" s="3114" t="s">
        <v>27</v>
      </c>
      <c r="B11" s="3114" t="s">
        <v>1800</v>
      </c>
      <c r="C11" s="3114">
        <v>10</v>
      </c>
      <c r="D11" s="3109" t="s">
        <v>1917</v>
      </c>
      <c r="E11" s="3109" t="s">
        <v>1918</v>
      </c>
      <c r="F11" s="3117">
        <v>2196000</v>
      </c>
      <c r="G11" s="3109" t="s">
        <v>1919</v>
      </c>
      <c r="H11" s="3109" t="s">
        <v>1920</v>
      </c>
      <c r="I11" s="3109" t="s">
        <v>1921</v>
      </c>
      <c r="J11" s="3118">
        <v>44943</v>
      </c>
      <c r="K11" s="3118">
        <v>44943</v>
      </c>
      <c r="L11" s="3118">
        <v>44943</v>
      </c>
      <c r="M11" s="3119" t="s">
        <v>156</v>
      </c>
      <c r="N11" s="3119" t="s">
        <v>1906</v>
      </c>
      <c r="O11" s="3119" t="s">
        <v>156</v>
      </c>
      <c r="P11" s="3119" t="s">
        <v>1922</v>
      </c>
    </row>
    <row r="12" spans="1:17" ht="64" customHeight="1">
      <c r="A12" s="3114" t="s">
        <v>27</v>
      </c>
      <c r="B12" s="3114" t="s">
        <v>1800</v>
      </c>
      <c r="C12" s="3114">
        <v>11</v>
      </c>
      <c r="D12" s="3109" t="s">
        <v>1923</v>
      </c>
      <c r="E12" s="3109" t="s">
        <v>1924</v>
      </c>
      <c r="F12" s="3117">
        <v>7120000</v>
      </c>
      <c r="G12" s="3109" t="s">
        <v>1919</v>
      </c>
      <c r="H12" s="3109" t="s">
        <v>1925</v>
      </c>
      <c r="I12" s="3109" t="s">
        <v>1921</v>
      </c>
      <c r="J12" s="3118">
        <v>44946</v>
      </c>
      <c r="K12" s="3118">
        <v>44946</v>
      </c>
      <c r="L12" s="3118">
        <v>44946</v>
      </c>
      <c r="M12" s="3119" t="s">
        <v>156</v>
      </c>
      <c r="N12" s="3119" t="s">
        <v>1906</v>
      </c>
      <c r="O12" s="3119" t="s">
        <v>156</v>
      </c>
      <c r="P12" s="3125" t="s">
        <v>1926</v>
      </c>
    </row>
    <row r="13" spans="1:17" ht="62.65" customHeight="1">
      <c r="A13" s="3114" t="s">
        <v>27</v>
      </c>
      <c r="B13" s="3114" t="s">
        <v>1800</v>
      </c>
      <c r="C13" s="3114">
        <v>12</v>
      </c>
      <c r="D13" s="3109" t="s">
        <v>1927</v>
      </c>
      <c r="E13" s="3109" t="s">
        <v>1928</v>
      </c>
      <c r="F13" s="3117">
        <v>16400000</v>
      </c>
      <c r="G13" s="3109" t="s">
        <v>1919</v>
      </c>
      <c r="H13" s="3109" t="s">
        <v>1929</v>
      </c>
      <c r="I13" s="3109" t="s">
        <v>1930</v>
      </c>
      <c r="J13" s="3118">
        <v>44946</v>
      </c>
      <c r="K13" s="3118">
        <v>44946</v>
      </c>
      <c r="L13" s="3118">
        <v>44946</v>
      </c>
      <c r="M13" s="3118">
        <v>44950</v>
      </c>
      <c r="N13" s="3119" t="s">
        <v>1876</v>
      </c>
      <c r="O13" s="3120" t="s">
        <v>1877</v>
      </c>
      <c r="P13" s="3119" t="s">
        <v>1931</v>
      </c>
    </row>
    <row r="14" spans="1:17" ht="165.4" customHeight="1">
      <c r="A14" s="3135" t="s">
        <v>27</v>
      </c>
      <c r="B14" s="3135" t="s">
        <v>1798</v>
      </c>
      <c r="C14" s="3135">
        <v>13</v>
      </c>
      <c r="D14" s="3136" t="s">
        <v>1932</v>
      </c>
      <c r="E14" s="3136" t="s">
        <v>1933</v>
      </c>
      <c r="F14" s="3137">
        <v>22567440</v>
      </c>
      <c r="G14" s="3109" t="s">
        <v>1873</v>
      </c>
      <c r="H14" s="3109" t="s">
        <v>1934</v>
      </c>
      <c r="I14" s="3109" t="s">
        <v>1935</v>
      </c>
      <c r="J14" s="3118">
        <v>44946</v>
      </c>
      <c r="K14" s="3118">
        <v>44946</v>
      </c>
      <c r="L14" s="3118">
        <v>44946</v>
      </c>
      <c r="M14" s="3119" t="s">
        <v>156</v>
      </c>
      <c r="N14" s="3119" t="s">
        <v>1876</v>
      </c>
      <c r="O14" s="3120" t="s">
        <v>1877</v>
      </c>
      <c r="P14" s="3119" t="s">
        <v>1936</v>
      </c>
    </row>
    <row r="15" spans="1:17" ht="52">
      <c r="A15" s="3114" t="s">
        <v>27</v>
      </c>
      <c r="B15" s="3114" t="s">
        <v>1798</v>
      </c>
      <c r="C15" s="3135">
        <v>14</v>
      </c>
      <c r="D15" s="3136" t="s">
        <v>1937</v>
      </c>
      <c r="E15" s="3136" t="s">
        <v>1938</v>
      </c>
      <c r="F15" s="3137">
        <v>32652717</v>
      </c>
      <c r="G15" s="3109" t="s">
        <v>1903</v>
      </c>
      <c r="H15" s="3109" t="s">
        <v>1939</v>
      </c>
      <c r="I15" s="3109" t="s">
        <v>1940</v>
      </c>
      <c r="J15" s="3118">
        <v>44951</v>
      </c>
      <c r="K15" s="3118">
        <v>44951</v>
      </c>
      <c r="L15" s="3118">
        <v>44951</v>
      </c>
      <c r="M15" s="3118">
        <v>44956</v>
      </c>
      <c r="N15" s="3119" t="s">
        <v>1895</v>
      </c>
      <c r="O15" s="3120" t="s">
        <v>1877</v>
      </c>
      <c r="P15" s="3119" t="s">
        <v>1941</v>
      </c>
    </row>
    <row r="16" spans="1:17" ht="52">
      <c r="A16" s="3114" t="s">
        <v>27</v>
      </c>
      <c r="B16" s="3114" t="s">
        <v>1800</v>
      </c>
      <c r="C16" s="3114">
        <v>15</v>
      </c>
      <c r="D16" s="3109" t="s">
        <v>1942</v>
      </c>
      <c r="E16" s="3109" t="s">
        <v>1943</v>
      </c>
      <c r="F16" s="3117">
        <v>30000000</v>
      </c>
      <c r="G16" s="3109" t="s">
        <v>1903</v>
      </c>
      <c r="H16" s="3109" t="s">
        <v>1944</v>
      </c>
      <c r="I16" s="3109" t="s">
        <v>1945</v>
      </c>
      <c r="J16" s="3118">
        <v>44952</v>
      </c>
      <c r="K16" s="3118">
        <v>44952</v>
      </c>
      <c r="L16" s="3118">
        <v>44952</v>
      </c>
      <c r="M16" s="3118">
        <v>44956</v>
      </c>
      <c r="N16" s="3119" t="s">
        <v>1895</v>
      </c>
      <c r="O16" s="3120" t="s">
        <v>1877</v>
      </c>
      <c r="P16" s="3119" t="s">
        <v>1946</v>
      </c>
    </row>
    <row r="17" spans="1:17" ht="39">
      <c r="A17" s="3114" t="s">
        <v>27</v>
      </c>
      <c r="B17" s="3114" t="s">
        <v>1800</v>
      </c>
      <c r="C17" s="3114">
        <v>16</v>
      </c>
      <c r="D17" s="3109" t="s">
        <v>1332</v>
      </c>
      <c r="E17" s="3109" t="s">
        <v>1947</v>
      </c>
      <c r="F17" s="3117">
        <v>10600000</v>
      </c>
      <c r="G17" s="3109" t="s">
        <v>1881</v>
      </c>
      <c r="H17" s="3109" t="s">
        <v>1948</v>
      </c>
      <c r="I17" s="3109" t="s">
        <v>1949</v>
      </c>
      <c r="J17" s="3118">
        <v>44952</v>
      </c>
      <c r="K17" s="3118">
        <v>44952</v>
      </c>
      <c r="L17" s="3118">
        <v>44952</v>
      </c>
      <c r="M17" s="3119" t="s">
        <v>156</v>
      </c>
      <c r="N17" s="3119" t="s">
        <v>1906</v>
      </c>
      <c r="O17" s="3126" t="s">
        <v>156</v>
      </c>
      <c r="P17" s="3119" t="s">
        <v>1896</v>
      </c>
    </row>
    <row r="18" spans="1:17" ht="60" customHeight="1">
      <c r="A18" s="3114" t="s">
        <v>27</v>
      </c>
      <c r="B18" s="3114" t="s">
        <v>1800</v>
      </c>
      <c r="C18" s="3114">
        <v>17</v>
      </c>
      <c r="D18" s="3109" t="s">
        <v>1950</v>
      </c>
      <c r="E18" s="3109" t="s">
        <v>1951</v>
      </c>
      <c r="F18" s="3117">
        <v>24999900</v>
      </c>
      <c r="G18" s="3109" t="s">
        <v>1903</v>
      </c>
      <c r="H18" s="3109" t="s">
        <v>1911</v>
      </c>
      <c r="I18" s="3109" t="s">
        <v>1905</v>
      </c>
      <c r="J18" s="3118">
        <v>44952</v>
      </c>
      <c r="K18" s="3118">
        <v>44952</v>
      </c>
      <c r="L18" s="3118">
        <v>44952</v>
      </c>
      <c r="M18" s="3118">
        <v>44952</v>
      </c>
      <c r="N18" s="3119" t="s">
        <v>1906</v>
      </c>
      <c r="O18" s="3126" t="s">
        <v>156</v>
      </c>
      <c r="P18" s="3119" t="s">
        <v>1952</v>
      </c>
    </row>
    <row r="19" spans="1:17" ht="59.65" customHeight="1">
      <c r="A19" s="3114" t="s">
        <v>27</v>
      </c>
      <c r="B19" s="3114" t="s">
        <v>1798</v>
      </c>
      <c r="C19" s="3114">
        <v>18</v>
      </c>
      <c r="D19" s="3109" t="s">
        <v>1953</v>
      </c>
      <c r="E19" s="3109" t="s">
        <v>1954</v>
      </c>
      <c r="F19" s="3117">
        <v>11500000</v>
      </c>
      <c r="G19" s="3109" t="s">
        <v>1873</v>
      </c>
      <c r="H19" s="3109" t="s">
        <v>1955</v>
      </c>
      <c r="I19" s="3109" t="s">
        <v>1956</v>
      </c>
      <c r="J19" s="3118">
        <v>44952</v>
      </c>
      <c r="K19" s="3118">
        <v>44952</v>
      </c>
      <c r="L19" s="3118">
        <v>44952</v>
      </c>
      <c r="M19" s="3119" t="s">
        <v>156</v>
      </c>
      <c r="N19" s="3119" t="s">
        <v>1895</v>
      </c>
      <c r="O19" s="3120" t="s">
        <v>1877</v>
      </c>
      <c r="P19" s="3119" t="s">
        <v>1957</v>
      </c>
    </row>
    <row r="20" spans="1:17" ht="39">
      <c r="A20" s="3114" t="s">
        <v>27</v>
      </c>
      <c r="B20" s="3114" t="s">
        <v>1800</v>
      </c>
      <c r="C20" s="3114">
        <v>19</v>
      </c>
      <c r="D20" s="3109" t="s">
        <v>1958</v>
      </c>
      <c r="E20" s="3109" t="s">
        <v>1959</v>
      </c>
      <c r="F20" s="3117">
        <v>17000000</v>
      </c>
      <c r="G20" s="3109" t="s">
        <v>1903</v>
      </c>
      <c r="H20" s="3109" t="s">
        <v>1939</v>
      </c>
      <c r="I20" s="3109" t="s">
        <v>1960</v>
      </c>
      <c r="J20" s="3118">
        <v>44956</v>
      </c>
      <c r="K20" s="3118">
        <v>44956</v>
      </c>
      <c r="L20" s="3118">
        <v>44956</v>
      </c>
      <c r="M20" s="3118">
        <v>44958</v>
      </c>
      <c r="N20" s="3119" t="s">
        <v>1895</v>
      </c>
      <c r="O20" s="3120" t="s">
        <v>1877</v>
      </c>
      <c r="P20" s="3119" t="s">
        <v>1961</v>
      </c>
    </row>
    <row r="21" spans="1:17" ht="52">
      <c r="A21" s="3114" t="s">
        <v>27</v>
      </c>
      <c r="B21" s="3114" t="s">
        <v>1800</v>
      </c>
      <c r="C21" s="3114">
        <v>20</v>
      </c>
      <c r="D21" s="3109" t="s">
        <v>1962</v>
      </c>
      <c r="E21" s="3109" t="s">
        <v>1963</v>
      </c>
      <c r="F21" s="3117">
        <v>9375000</v>
      </c>
      <c r="G21" s="3109" t="s">
        <v>1903</v>
      </c>
      <c r="H21" s="3109" t="s">
        <v>1911</v>
      </c>
      <c r="I21" s="3109" t="s">
        <v>1964</v>
      </c>
      <c r="J21" s="3118">
        <v>44956</v>
      </c>
      <c r="K21" s="3118">
        <v>44956</v>
      </c>
      <c r="L21" s="3118">
        <v>44956</v>
      </c>
      <c r="M21" s="3119" t="s">
        <v>156</v>
      </c>
      <c r="N21" s="3119" t="s">
        <v>1906</v>
      </c>
      <c r="O21" s="3126" t="s">
        <v>156</v>
      </c>
      <c r="P21" s="3119" t="s">
        <v>1965</v>
      </c>
    </row>
    <row r="22" spans="1:17" ht="93" customHeight="1">
      <c r="A22" s="3135" t="s">
        <v>27</v>
      </c>
      <c r="B22" s="3135" t="s">
        <v>1798</v>
      </c>
      <c r="C22" s="3135">
        <v>21</v>
      </c>
      <c r="D22" s="3136" t="s">
        <v>1966</v>
      </c>
      <c r="E22" s="3136" t="s">
        <v>1967</v>
      </c>
      <c r="F22" s="3137">
        <v>39600000</v>
      </c>
      <c r="G22" s="3109" t="s">
        <v>1968</v>
      </c>
      <c r="H22" s="3109" t="s">
        <v>1969</v>
      </c>
      <c r="I22" s="3109" t="s">
        <v>1970</v>
      </c>
      <c r="J22" s="3118">
        <v>44956</v>
      </c>
      <c r="K22" s="3118">
        <v>44956</v>
      </c>
      <c r="L22" s="3118">
        <v>44956</v>
      </c>
      <c r="M22" s="3118">
        <v>44956</v>
      </c>
      <c r="N22" s="3119" t="s">
        <v>1876</v>
      </c>
      <c r="O22" s="3120" t="s">
        <v>1877</v>
      </c>
      <c r="P22" s="3119" t="s">
        <v>1971</v>
      </c>
    </row>
    <row r="23" spans="1:17" s="2996" customFormat="1" ht="13.9" customHeight="1">
      <c r="A23" s="3127"/>
      <c r="B23" s="3127"/>
      <c r="C23" s="3127" t="s">
        <v>907</v>
      </c>
      <c r="D23" s="3110"/>
      <c r="E23" s="3110"/>
      <c r="F23" s="3128">
        <f>SUM(F4:F22)</f>
        <v>355301053</v>
      </c>
      <c r="G23" s="3110"/>
      <c r="H23" s="3110"/>
      <c r="I23" s="3110"/>
      <c r="J23" s="3110"/>
      <c r="K23" s="3110"/>
      <c r="L23" s="3110"/>
      <c r="M23" s="3110"/>
      <c r="N23" s="3110"/>
      <c r="O23" s="3110"/>
      <c r="P23" s="3110"/>
    </row>
    <row r="24" spans="1:17" ht="52">
      <c r="A24" s="3114" t="s">
        <v>907</v>
      </c>
      <c r="B24" s="3114" t="s">
        <v>1800</v>
      </c>
      <c r="C24" s="3114">
        <v>22</v>
      </c>
      <c r="D24" s="3109" t="s">
        <v>1364</v>
      </c>
      <c r="E24" s="3109" t="s">
        <v>1972</v>
      </c>
      <c r="F24" s="3117">
        <v>6000000</v>
      </c>
      <c r="G24" s="3109" t="s">
        <v>1903</v>
      </c>
      <c r="H24" s="3109" t="s">
        <v>1973</v>
      </c>
      <c r="I24" s="3109" t="s">
        <v>1974</v>
      </c>
      <c r="J24" s="3118">
        <v>44963</v>
      </c>
      <c r="K24" s="3118">
        <v>44963</v>
      </c>
      <c r="L24" s="3118">
        <v>44963</v>
      </c>
      <c r="M24" s="3119" t="s">
        <v>156</v>
      </c>
      <c r="N24" s="3119" t="s">
        <v>1895</v>
      </c>
      <c r="O24" s="3120" t="s">
        <v>1877</v>
      </c>
      <c r="P24" s="3119" t="s">
        <v>1975</v>
      </c>
      <c r="Q24" s="2997"/>
    </row>
    <row r="25" spans="1:17" ht="65">
      <c r="A25" s="3114" t="s">
        <v>907</v>
      </c>
      <c r="B25" s="3114" t="s">
        <v>1800</v>
      </c>
      <c r="C25" s="3114">
        <v>23</v>
      </c>
      <c r="D25" s="3109" t="s">
        <v>1976</v>
      </c>
      <c r="E25" s="3109" t="s">
        <v>1977</v>
      </c>
      <c r="F25" s="3117">
        <v>48048000</v>
      </c>
      <c r="G25" s="3109" t="s">
        <v>1903</v>
      </c>
      <c r="H25" s="3109" t="s">
        <v>1978</v>
      </c>
      <c r="I25" s="3109" t="s">
        <v>1979</v>
      </c>
      <c r="J25" s="3118">
        <v>44963</v>
      </c>
      <c r="K25" s="3118">
        <v>44963</v>
      </c>
      <c r="L25" s="3118">
        <v>44963</v>
      </c>
      <c r="M25" s="3119" t="s">
        <v>156</v>
      </c>
      <c r="N25" s="3119" t="s">
        <v>1895</v>
      </c>
      <c r="O25" s="3120" t="s">
        <v>1877</v>
      </c>
      <c r="P25" s="3119" t="s">
        <v>1980</v>
      </c>
      <c r="Q25" s="2997"/>
    </row>
    <row r="26" spans="1:17" ht="50.15" customHeight="1">
      <c r="A26" s="3114" t="s">
        <v>907</v>
      </c>
      <c r="B26" s="3114" t="s">
        <v>1800</v>
      </c>
      <c r="C26" s="3114">
        <v>24</v>
      </c>
      <c r="D26" s="3109" t="s">
        <v>1981</v>
      </c>
      <c r="E26" s="3109" t="s">
        <v>1982</v>
      </c>
      <c r="F26" s="3117">
        <v>5460000</v>
      </c>
      <c r="G26" s="3109" t="s">
        <v>1903</v>
      </c>
      <c r="H26" s="3109" t="s">
        <v>1983</v>
      </c>
      <c r="I26" s="3109" t="s">
        <v>1984</v>
      </c>
      <c r="J26" s="3118">
        <v>44963</v>
      </c>
      <c r="K26" s="3118">
        <v>44963</v>
      </c>
      <c r="L26" s="3118">
        <v>44963</v>
      </c>
      <c r="M26" s="3119" t="s">
        <v>156</v>
      </c>
      <c r="N26" s="3119" t="s">
        <v>1895</v>
      </c>
      <c r="O26" s="3120" t="s">
        <v>1877</v>
      </c>
      <c r="P26" s="3119" t="s">
        <v>1985</v>
      </c>
      <c r="Q26" s="2997"/>
    </row>
    <row r="27" spans="1:17" ht="63" customHeight="1">
      <c r="A27" s="3114" t="s">
        <v>907</v>
      </c>
      <c r="B27" s="3114" t="s">
        <v>1800</v>
      </c>
      <c r="C27" s="3114">
        <v>25</v>
      </c>
      <c r="D27" s="3109" t="s">
        <v>1986</v>
      </c>
      <c r="E27" s="3109" t="s">
        <v>1987</v>
      </c>
      <c r="F27" s="3129">
        <v>3494385</v>
      </c>
      <c r="G27" s="3109" t="s">
        <v>1903</v>
      </c>
      <c r="H27" s="3109" t="s">
        <v>1988</v>
      </c>
      <c r="I27" s="3109" t="s">
        <v>1979</v>
      </c>
      <c r="J27" s="3118">
        <v>44963</v>
      </c>
      <c r="K27" s="3118">
        <v>44963</v>
      </c>
      <c r="L27" s="3118">
        <v>44963</v>
      </c>
      <c r="M27" s="3119" t="s">
        <v>156</v>
      </c>
      <c r="N27" s="3119" t="s">
        <v>1895</v>
      </c>
      <c r="O27" s="3120" t="s">
        <v>1877</v>
      </c>
      <c r="P27" s="3119" t="s">
        <v>1989</v>
      </c>
      <c r="Q27" s="2997"/>
    </row>
    <row r="28" spans="1:17" ht="69.400000000000006" customHeight="1">
      <c r="A28" s="3114" t="s">
        <v>907</v>
      </c>
      <c r="B28" s="3114" t="s">
        <v>1800</v>
      </c>
      <c r="C28" s="3114">
        <v>26</v>
      </c>
      <c r="D28" s="3109" t="s">
        <v>1990</v>
      </c>
      <c r="E28" s="3111" t="s">
        <v>1991</v>
      </c>
      <c r="F28" s="3129">
        <v>17000000</v>
      </c>
      <c r="G28" s="3109" t="s">
        <v>1873</v>
      </c>
      <c r="H28" s="3109" t="s">
        <v>1992</v>
      </c>
      <c r="I28" s="3109" t="s">
        <v>1993</v>
      </c>
      <c r="J28" s="3118">
        <v>44963</v>
      </c>
      <c r="K28" s="3118">
        <v>44963</v>
      </c>
      <c r="L28" s="3118">
        <v>44963</v>
      </c>
      <c r="M28" s="3119" t="s">
        <v>156</v>
      </c>
      <c r="N28" s="3119" t="s">
        <v>1895</v>
      </c>
      <c r="O28" s="3120" t="s">
        <v>1877</v>
      </c>
      <c r="P28" s="3119" t="s">
        <v>1994</v>
      </c>
      <c r="Q28" s="2997"/>
    </row>
    <row r="29" spans="1:17" ht="54" customHeight="1">
      <c r="A29" s="3114" t="s">
        <v>907</v>
      </c>
      <c r="B29" s="3114" t="s">
        <v>1800</v>
      </c>
      <c r="C29" s="3114">
        <v>27</v>
      </c>
      <c r="D29" s="3109" t="s">
        <v>1995</v>
      </c>
      <c r="E29" s="3109" t="s">
        <v>1996</v>
      </c>
      <c r="F29" s="3117">
        <v>15000000</v>
      </c>
      <c r="G29" s="3109" t="s">
        <v>1903</v>
      </c>
      <c r="H29" s="3109" t="s">
        <v>1939</v>
      </c>
      <c r="I29" s="3109" t="s">
        <v>1894</v>
      </c>
      <c r="J29" s="3118">
        <v>44967</v>
      </c>
      <c r="K29" s="3118">
        <v>44967</v>
      </c>
      <c r="L29" s="3118">
        <v>44967</v>
      </c>
      <c r="M29" s="3119" t="s">
        <v>156</v>
      </c>
      <c r="N29" s="3119" t="s">
        <v>1895</v>
      </c>
      <c r="O29" s="3120" t="s">
        <v>1877</v>
      </c>
      <c r="P29" s="3119" t="s">
        <v>1997</v>
      </c>
      <c r="Q29" s="2997"/>
    </row>
    <row r="30" spans="1:17" ht="55.9" customHeight="1">
      <c r="A30" s="3114" t="s">
        <v>907</v>
      </c>
      <c r="B30" s="3114" t="s">
        <v>1800</v>
      </c>
      <c r="C30" s="3114">
        <v>28</v>
      </c>
      <c r="D30" s="3109" t="s">
        <v>1383</v>
      </c>
      <c r="E30" s="3109" t="s">
        <v>1996</v>
      </c>
      <c r="F30" s="3117">
        <v>15000000</v>
      </c>
      <c r="G30" s="3109" t="s">
        <v>1903</v>
      </c>
      <c r="H30" s="3109" t="s">
        <v>1998</v>
      </c>
      <c r="I30" s="3109" t="s">
        <v>1940</v>
      </c>
      <c r="J30" s="3118">
        <v>44967</v>
      </c>
      <c r="K30" s="3118">
        <v>44967</v>
      </c>
      <c r="L30" s="3118">
        <v>44967</v>
      </c>
      <c r="M30" s="3119" t="s">
        <v>156</v>
      </c>
      <c r="N30" s="3119" t="s">
        <v>1895</v>
      </c>
      <c r="O30" s="3120" t="s">
        <v>1877</v>
      </c>
      <c r="P30" s="3119" t="s">
        <v>1999</v>
      </c>
      <c r="Q30" s="2997"/>
    </row>
    <row r="31" spans="1:17" ht="62.65" customHeight="1">
      <c r="A31" s="3114" t="s">
        <v>907</v>
      </c>
      <c r="B31" s="3114" t="s">
        <v>1800</v>
      </c>
      <c r="C31" s="3114">
        <v>29</v>
      </c>
      <c r="D31" s="3109" t="s">
        <v>2000</v>
      </c>
      <c r="E31" s="3109" t="s">
        <v>2001</v>
      </c>
      <c r="F31" s="3117">
        <v>24990000</v>
      </c>
      <c r="G31" s="3109" t="s">
        <v>1903</v>
      </c>
      <c r="H31" s="3109" t="s">
        <v>2002</v>
      </c>
      <c r="I31" s="3109" t="s">
        <v>2003</v>
      </c>
      <c r="J31" s="3118">
        <v>44967</v>
      </c>
      <c r="K31" s="3118">
        <v>44967</v>
      </c>
      <c r="L31" s="3118">
        <v>44967</v>
      </c>
      <c r="M31" s="3118">
        <v>44967</v>
      </c>
      <c r="N31" s="3119" t="s">
        <v>2004</v>
      </c>
      <c r="O31" s="3120" t="s">
        <v>1877</v>
      </c>
      <c r="P31" s="3119" t="s">
        <v>2005</v>
      </c>
      <c r="Q31" s="2997"/>
    </row>
    <row r="32" spans="1:17" ht="58.4" customHeight="1">
      <c r="A32" s="3114" t="s">
        <v>907</v>
      </c>
      <c r="B32" s="3114" t="s">
        <v>1800</v>
      </c>
      <c r="C32" s="3114">
        <v>30</v>
      </c>
      <c r="D32" s="3109" t="s">
        <v>2006</v>
      </c>
      <c r="E32" s="3109" t="s">
        <v>2007</v>
      </c>
      <c r="F32" s="3117">
        <v>29852000</v>
      </c>
      <c r="G32" s="3109" t="s">
        <v>1903</v>
      </c>
      <c r="H32" s="3109" t="s">
        <v>2008</v>
      </c>
      <c r="I32" s="3109" t="s">
        <v>2009</v>
      </c>
      <c r="J32" s="3118">
        <v>44967</v>
      </c>
      <c r="K32" s="3118">
        <v>44967</v>
      </c>
      <c r="L32" s="3118">
        <v>44967</v>
      </c>
      <c r="M32" s="3118">
        <v>44970</v>
      </c>
      <c r="N32" s="3119" t="s">
        <v>1906</v>
      </c>
      <c r="O32" s="3120" t="s">
        <v>156</v>
      </c>
      <c r="P32" s="3119" t="s">
        <v>2010</v>
      </c>
      <c r="Q32" s="2997"/>
    </row>
    <row r="33" spans="1:17" ht="52">
      <c r="A33" s="3114" t="s">
        <v>907</v>
      </c>
      <c r="B33" s="3114" t="s">
        <v>1800</v>
      </c>
      <c r="C33" s="3114">
        <v>31</v>
      </c>
      <c r="D33" s="3109" t="s">
        <v>2011</v>
      </c>
      <c r="E33" s="3109" t="s">
        <v>2012</v>
      </c>
      <c r="F33" s="3117">
        <v>6195000</v>
      </c>
      <c r="G33" s="3109" t="s">
        <v>1903</v>
      </c>
      <c r="H33" s="3109" t="s">
        <v>2013</v>
      </c>
      <c r="I33" s="3109" t="s">
        <v>1979</v>
      </c>
      <c r="J33" s="3118">
        <v>44970</v>
      </c>
      <c r="K33" s="3118">
        <v>44970</v>
      </c>
      <c r="L33" s="3118">
        <v>44970</v>
      </c>
      <c r="M33" s="3119" t="s">
        <v>156</v>
      </c>
      <c r="N33" s="3119" t="s">
        <v>1895</v>
      </c>
      <c r="O33" s="3120" t="s">
        <v>156</v>
      </c>
      <c r="P33" s="3119" t="s">
        <v>2014</v>
      </c>
      <c r="Q33" s="2997"/>
    </row>
    <row r="34" spans="1:17" ht="51.4" customHeight="1">
      <c r="A34" s="3114" t="s">
        <v>907</v>
      </c>
      <c r="B34" s="3114" t="s">
        <v>1800</v>
      </c>
      <c r="C34" s="3114">
        <v>32</v>
      </c>
      <c r="D34" s="3109" t="s">
        <v>2015</v>
      </c>
      <c r="E34" s="3109" t="s">
        <v>2016</v>
      </c>
      <c r="F34" s="3117">
        <v>4165000</v>
      </c>
      <c r="G34" s="3109" t="s">
        <v>1903</v>
      </c>
      <c r="H34" s="3109" t="s">
        <v>2017</v>
      </c>
      <c r="I34" s="3109" t="s">
        <v>2018</v>
      </c>
      <c r="J34" s="3118">
        <v>44970</v>
      </c>
      <c r="K34" s="3118">
        <v>44970</v>
      </c>
      <c r="L34" s="3118">
        <v>44970</v>
      </c>
      <c r="M34" s="3119" t="s">
        <v>156</v>
      </c>
      <c r="N34" s="3119" t="s">
        <v>1906</v>
      </c>
      <c r="O34" s="3120" t="s">
        <v>156</v>
      </c>
      <c r="P34" s="3119" t="s">
        <v>2019</v>
      </c>
      <c r="Q34" s="2997"/>
    </row>
    <row r="35" spans="1:17" ht="52.4" customHeight="1">
      <c r="A35" s="3114" t="s">
        <v>907</v>
      </c>
      <c r="B35" s="3114" t="s">
        <v>1800</v>
      </c>
      <c r="C35" s="3114">
        <v>33</v>
      </c>
      <c r="D35" s="3109" t="s">
        <v>2020</v>
      </c>
      <c r="E35" s="3109" t="s">
        <v>2021</v>
      </c>
      <c r="F35" s="3117">
        <v>67500000</v>
      </c>
      <c r="G35" s="3109" t="s">
        <v>1910</v>
      </c>
      <c r="H35" s="3109" t="s">
        <v>2022</v>
      </c>
      <c r="I35" s="3109" t="s">
        <v>2023</v>
      </c>
      <c r="J35" s="3118">
        <v>44973</v>
      </c>
      <c r="K35" s="3118">
        <v>44973</v>
      </c>
      <c r="L35" s="3118">
        <v>44973</v>
      </c>
      <c r="M35" s="3118">
        <v>44974</v>
      </c>
      <c r="N35" s="3119" t="s">
        <v>1895</v>
      </c>
      <c r="O35" s="3120" t="s">
        <v>1877</v>
      </c>
      <c r="P35" s="3119" t="s">
        <v>2024</v>
      </c>
      <c r="Q35" s="2997"/>
    </row>
    <row r="36" spans="1:17" ht="57.4" customHeight="1">
      <c r="A36" s="3114" t="s">
        <v>907</v>
      </c>
      <c r="B36" s="3114" t="s">
        <v>1800</v>
      </c>
      <c r="C36" s="3114">
        <v>34</v>
      </c>
      <c r="D36" s="3109" t="s">
        <v>2025</v>
      </c>
      <c r="E36" s="3109" t="s">
        <v>2026</v>
      </c>
      <c r="F36" s="3117">
        <v>17800000</v>
      </c>
      <c r="G36" s="3109" t="s">
        <v>1873</v>
      </c>
      <c r="H36" s="3109" t="s">
        <v>2027</v>
      </c>
      <c r="I36" s="3109" t="s">
        <v>2028</v>
      </c>
      <c r="J36" s="3118">
        <v>44973</v>
      </c>
      <c r="K36" s="3118">
        <v>44973</v>
      </c>
      <c r="L36" s="3118">
        <v>44973</v>
      </c>
      <c r="M36" s="3118">
        <v>44984</v>
      </c>
      <c r="N36" s="3119" t="s">
        <v>1895</v>
      </c>
      <c r="O36" s="3120" t="s">
        <v>1877</v>
      </c>
      <c r="P36" s="3125" t="s">
        <v>2029</v>
      </c>
      <c r="Q36" s="2997"/>
    </row>
    <row r="37" spans="1:17" ht="65.650000000000006" customHeight="1">
      <c r="A37" s="3114" t="s">
        <v>907</v>
      </c>
      <c r="B37" s="3114" t="s">
        <v>1800</v>
      </c>
      <c r="C37" s="3114">
        <v>35</v>
      </c>
      <c r="D37" s="3109" t="s">
        <v>2030</v>
      </c>
      <c r="E37" s="3109" t="s">
        <v>2031</v>
      </c>
      <c r="F37" s="3117">
        <v>10000000</v>
      </c>
      <c r="G37" s="3109" t="s">
        <v>1903</v>
      </c>
      <c r="H37" s="3109" t="s">
        <v>2032</v>
      </c>
      <c r="I37" s="3109" t="s">
        <v>2033</v>
      </c>
      <c r="J37" s="3118">
        <v>44973</v>
      </c>
      <c r="K37" s="3118">
        <v>44973</v>
      </c>
      <c r="L37" s="3118">
        <v>44973</v>
      </c>
      <c r="M37" s="3119" t="s">
        <v>156</v>
      </c>
      <c r="N37" s="3119" t="s">
        <v>1895</v>
      </c>
      <c r="O37" s="3120" t="s">
        <v>1877</v>
      </c>
      <c r="P37" s="3119" t="s">
        <v>2034</v>
      </c>
      <c r="Q37" s="2997"/>
    </row>
    <row r="38" spans="1:17" ht="43.4" customHeight="1">
      <c r="A38" s="3114" t="s">
        <v>907</v>
      </c>
      <c r="B38" s="3114" t="s">
        <v>1800</v>
      </c>
      <c r="C38" s="3114">
        <v>36</v>
      </c>
      <c r="D38" s="3109" t="s">
        <v>2035</v>
      </c>
      <c r="E38" s="3109" t="s">
        <v>2036</v>
      </c>
      <c r="F38" s="3117">
        <v>3000000</v>
      </c>
      <c r="G38" s="3109" t="s">
        <v>1910</v>
      </c>
      <c r="H38" s="3109" t="s">
        <v>2037</v>
      </c>
      <c r="I38" s="3109" t="s">
        <v>2038</v>
      </c>
      <c r="J38" s="3118">
        <v>44973</v>
      </c>
      <c r="K38" s="3118">
        <v>44973</v>
      </c>
      <c r="L38" s="3118">
        <v>44973</v>
      </c>
      <c r="M38" s="3119" t="s">
        <v>156</v>
      </c>
      <c r="N38" s="3119" t="s">
        <v>1906</v>
      </c>
      <c r="O38" s="3120" t="s">
        <v>156</v>
      </c>
      <c r="P38" s="3125" t="s">
        <v>2039</v>
      </c>
      <c r="Q38" s="2997"/>
    </row>
    <row r="39" spans="1:17" ht="71.150000000000006" customHeight="1">
      <c r="A39" s="3114" t="s">
        <v>907</v>
      </c>
      <c r="B39" s="3114" t="s">
        <v>1800</v>
      </c>
      <c r="C39" s="3114">
        <v>37</v>
      </c>
      <c r="D39" s="3109" t="s">
        <v>2040</v>
      </c>
      <c r="E39" s="3109" t="s">
        <v>2041</v>
      </c>
      <c r="F39" s="3117">
        <v>34982000</v>
      </c>
      <c r="G39" s="3109" t="s">
        <v>1903</v>
      </c>
      <c r="H39" s="3109" t="s">
        <v>2042</v>
      </c>
      <c r="I39" s="3109" t="s">
        <v>1945</v>
      </c>
      <c r="J39" s="3118">
        <v>44974</v>
      </c>
      <c r="K39" s="3118">
        <v>44974</v>
      </c>
      <c r="L39" s="3118">
        <v>44974</v>
      </c>
      <c r="M39" s="3118">
        <v>44974</v>
      </c>
      <c r="N39" s="3119" t="s">
        <v>2004</v>
      </c>
      <c r="O39" s="3120" t="s">
        <v>1877</v>
      </c>
      <c r="P39" s="3119" t="s">
        <v>2043</v>
      </c>
      <c r="Q39" s="2997"/>
    </row>
    <row r="40" spans="1:17" ht="71.650000000000006" customHeight="1">
      <c r="A40" s="3114" t="s">
        <v>907</v>
      </c>
      <c r="B40" s="3114" t="s">
        <v>1800</v>
      </c>
      <c r="C40" s="3114">
        <v>38</v>
      </c>
      <c r="D40" s="3109" t="s">
        <v>2044</v>
      </c>
      <c r="E40" s="3109" t="s">
        <v>2045</v>
      </c>
      <c r="F40" s="3117">
        <v>15000000</v>
      </c>
      <c r="G40" s="3109" t="s">
        <v>1910</v>
      </c>
      <c r="H40" s="3109" t="s">
        <v>2046</v>
      </c>
      <c r="I40" s="3109" t="s">
        <v>1921</v>
      </c>
      <c r="J40" s="3118">
        <v>44977</v>
      </c>
      <c r="K40" s="3118">
        <v>44977</v>
      </c>
      <c r="L40" s="3118">
        <v>44977</v>
      </c>
      <c r="M40" s="3118">
        <v>44980</v>
      </c>
      <c r="N40" s="3119" t="s">
        <v>2004</v>
      </c>
      <c r="O40" s="3120" t="s">
        <v>1877</v>
      </c>
      <c r="P40" s="3119" t="s">
        <v>2047</v>
      </c>
      <c r="Q40" s="2997"/>
    </row>
    <row r="41" spans="1:17" ht="63" customHeight="1">
      <c r="A41" s="3114" t="s">
        <v>907</v>
      </c>
      <c r="B41" s="3114" t="s">
        <v>1800</v>
      </c>
      <c r="C41" s="3114">
        <v>39</v>
      </c>
      <c r="D41" s="3109" t="s">
        <v>2048</v>
      </c>
      <c r="E41" s="3109" t="s">
        <v>2049</v>
      </c>
      <c r="F41" s="3117">
        <v>20000000</v>
      </c>
      <c r="G41" s="3109" t="s">
        <v>1910</v>
      </c>
      <c r="H41" s="3109" t="s">
        <v>2050</v>
      </c>
      <c r="I41" s="3109" t="s">
        <v>2018</v>
      </c>
      <c r="J41" s="3118">
        <v>44977</v>
      </c>
      <c r="K41" s="3118">
        <v>44977</v>
      </c>
      <c r="L41" s="3118">
        <v>44977</v>
      </c>
      <c r="M41" s="3118">
        <v>44979</v>
      </c>
      <c r="N41" s="3119" t="s">
        <v>1906</v>
      </c>
      <c r="O41" s="3120" t="s">
        <v>1877</v>
      </c>
      <c r="P41" s="3119" t="s">
        <v>2051</v>
      </c>
      <c r="Q41" s="2997"/>
    </row>
    <row r="42" spans="1:17" ht="52">
      <c r="A42" s="3114" t="s">
        <v>907</v>
      </c>
      <c r="B42" s="3114" t="s">
        <v>1800</v>
      </c>
      <c r="C42" s="3114">
        <v>40</v>
      </c>
      <c r="D42" s="3109" t="s">
        <v>2052</v>
      </c>
      <c r="E42" s="3109" t="s">
        <v>2053</v>
      </c>
      <c r="F42" s="3117">
        <v>30000000</v>
      </c>
      <c r="G42" s="3109" t="s">
        <v>1903</v>
      </c>
      <c r="H42" s="3109" t="s">
        <v>2054</v>
      </c>
      <c r="I42" s="3109" t="s">
        <v>2055</v>
      </c>
      <c r="J42" s="3118">
        <v>44981</v>
      </c>
      <c r="K42" s="3118">
        <v>44981</v>
      </c>
      <c r="L42" s="3118">
        <v>44981</v>
      </c>
      <c r="M42" s="3118">
        <v>44986</v>
      </c>
      <c r="N42" s="3119" t="s">
        <v>2004</v>
      </c>
      <c r="O42" s="3120" t="s">
        <v>1877</v>
      </c>
      <c r="P42" s="3119" t="s">
        <v>2056</v>
      </c>
      <c r="Q42" s="2997"/>
    </row>
    <row r="43" spans="1:17" ht="52">
      <c r="A43" s="3114" t="s">
        <v>907</v>
      </c>
      <c r="B43" s="3114" t="s">
        <v>1800</v>
      </c>
      <c r="C43" s="3114">
        <v>41</v>
      </c>
      <c r="D43" s="3109" t="s">
        <v>2057</v>
      </c>
      <c r="E43" s="3109" t="s">
        <v>2058</v>
      </c>
      <c r="F43" s="3117">
        <v>20991600</v>
      </c>
      <c r="G43" s="3109" t="s">
        <v>1903</v>
      </c>
      <c r="H43" s="3109" t="s">
        <v>2059</v>
      </c>
      <c r="I43" s="3109" t="s">
        <v>2060</v>
      </c>
      <c r="J43" s="3118">
        <v>44981</v>
      </c>
      <c r="K43" s="3118">
        <v>44981</v>
      </c>
      <c r="L43" s="3118">
        <v>44981</v>
      </c>
      <c r="M43" s="3118">
        <v>44984</v>
      </c>
      <c r="N43" s="3119" t="s">
        <v>1906</v>
      </c>
      <c r="O43" s="3120" t="s">
        <v>1877</v>
      </c>
      <c r="P43" s="3119" t="s">
        <v>2061</v>
      </c>
      <c r="Q43" s="2997"/>
    </row>
    <row r="44" spans="1:17" ht="61" customHeight="1">
      <c r="A44" s="3142" t="s">
        <v>907</v>
      </c>
      <c r="B44" s="3142" t="s">
        <v>1798</v>
      </c>
      <c r="C44" s="3142">
        <v>42</v>
      </c>
      <c r="D44" s="3143" t="s">
        <v>2062</v>
      </c>
      <c r="E44" s="3143" t="s">
        <v>2063</v>
      </c>
      <c r="F44" s="3144">
        <v>224668000</v>
      </c>
      <c r="G44" s="3109" t="s">
        <v>1873</v>
      </c>
      <c r="H44" s="3109" t="s">
        <v>2064</v>
      </c>
      <c r="I44" s="3109" t="s">
        <v>2065</v>
      </c>
      <c r="J44" s="3118">
        <v>44984</v>
      </c>
      <c r="K44" s="3118">
        <v>44984</v>
      </c>
      <c r="L44" s="3118">
        <v>44984</v>
      </c>
      <c r="M44" s="3118">
        <v>44984</v>
      </c>
      <c r="N44" s="3119" t="s">
        <v>1876</v>
      </c>
      <c r="O44" s="3120" t="s">
        <v>1877</v>
      </c>
      <c r="P44" s="3119" t="s">
        <v>2066</v>
      </c>
      <c r="Q44" s="2997"/>
    </row>
    <row r="45" spans="1:17" s="2996" customFormat="1" ht="13" customHeight="1">
      <c r="A45" s="3127"/>
      <c r="B45" s="3127"/>
      <c r="C45" s="3127" t="s">
        <v>29</v>
      </c>
      <c r="D45" s="3110"/>
      <c r="E45" s="3110"/>
      <c r="F45" s="3128">
        <f>SUM(F24:F44)</f>
        <v>619145985</v>
      </c>
      <c r="G45" s="3110"/>
      <c r="H45" s="3110"/>
      <c r="I45" s="3110"/>
      <c r="J45" s="3110"/>
      <c r="K45" s="3110"/>
      <c r="L45" s="3110"/>
      <c r="M45" s="3110"/>
      <c r="N45" s="3110"/>
      <c r="O45" s="3110"/>
      <c r="P45" s="3110"/>
    </row>
    <row r="46" spans="1:17" ht="62.15" customHeight="1">
      <c r="A46" s="3114" t="s">
        <v>29</v>
      </c>
      <c r="B46" s="3114" t="s">
        <v>1800</v>
      </c>
      <c r="C46" s="3114">
        <v>43</v>
      </c>
      <c r="D46" s="3109" t="s">
        <v>2067</v>
      </c>
      <c r="E46" s="3109" t="s">
        <v>2068</v>
      </c>
      <c r="F46" s="3117">
        <v>7000000</v>
      </c>
      <c r="G46" s="3109" t="s">
        <v>1968</v>
      </c>
      <c r="H46" s="3109" t="s">
        <v>2069</v>
      </c>
      <c r="I46" s="3109" t="s">
        <v>2070</v>
      </c>
      <c r="J46" s="3118">
        <v>44986</v>
      </c>
      <c r="K46" s="3118">
        <v>44986</v>
      </c>
      <c r="L46" s="3118">
        <v>44986</v>
      </c>
      <c r="M46" s="3119" t="s">
        <v>156</v>
      </c>
      <c r="N46" s="3119" t="s">
        <v>1895</v>
      </c>
      <c r="O46" s="3120" t="s">
        <v>156</v>
      </c>
      <c r="P46" s="3119" t="s">
        <v>2071</v>
      </c>
    </row>
    <row r="47" spans="1:17" ht="75" customHeight="1">
      <c r="A47" s="3114" t="s">
        <v>29</v>
      </c>
      <c r="B47" s="3114" t="s">
        <v>1800</v>
      </c>
      <c r="C47" s="3114">
        <v>44</v>
      </c>
      <c r="D47" s="3109" t="s">
        <v>2072</v>
      </c>
      <c r="E47" s="3109" t="s">
        <v>2073</v>
      </c>
      <c r="F47" s="3117">
        <v>49992000</v>
      </c>
      <c r="G47" s="3109" t="s">
        <v>1873</v>
      </c>
      <c r="H47" s="3109" t="s">
        <v>2074</v>
      </c>
      <c r="I47" s="3109" t="s">
        <v>2075</v>
      </c>
      <c r="J47" s="3118">
        <v>44986</v>
      </c>
      <c r="K47" s="3118">
        <v>44986</v>
      </c>
      <c r="L47" s="3118">
        <v>44986</v>
      </c>
      <c r="M47" s="3118">
        <v>44991</v>
      </c>
      <c r="N47" s="3119" t="s">
        <v>1906</v>
      </c>
      <c r="O47" s="3120" t="s">
        <v>156</v>
      </c>
      <c r="P47" s="3125" t="s">
        <v>2076</v>
      </c>
    </row>
    <row r="48" spans="1:17" ht="63" customHeight="1">
      <c r="A48" s="3114" t="s">
        <v>29</v>
      </c>
      <c r="B48" s="3114" t="s">
        <v>1800</v>
      </c>
      <c r="C48" s="3114">
        <v>45</v>
      </c>
      <c r="D48" s="3109" t="s">
        <v>2077</v>
      </c>
      <c r="E48" s="3109" t="s">
        <v>2078</v>
      </c>
      <c r="F48" s="3117">
        <v>4000000</v>
      </c>
      <c r="G48" s="3109" t="s">
        <v>1968</v>
      </c>
      <c r="H48" s="3109" t="s">
        <v>2079</v>
      </c>
      <c r="I48" s="3109" t="s">
        <v>2070</v>
      </c>
      <c r="J48" s="3118">
        <v>44986</v>
      </c>
      <c r="K48" s="3118">
        <v>44986</v>
      </c>
      <c r="L48" s="3118">
        <v>44986</v>
      </c>
      <c r="M48" s="3119" t="s">
        <v>156</v>
      </c>
      <c r="N48" s="3119" t="s">
        <v>1895</v>
      </c>
      <c r="O48" s="3120" t="s">
        <v>156</v>
      </c>
      <c r="P48" s="3119" t="s">
        <v>2080</v>
      </c>
    </row>
    <row r="49" spans="1:16" ht="58.4" customHeight="1">
      <c r="A49" s="3114" t="s">
        <v>29</v>
      </c>
      <c r="B49" s="3135" t="s">
        <v>1798</v>
      </c>
      <c r="C49" s="3135">
        <v>46</v>
      </c>
      <c r="D49" s="3136" t="s">
        <v>2081</v>
      </c>
      <c r="E49" s="3136" t="s">
        <v>2082</v>
      </c>
      <c r="F49" s="3137">
        <v>17000000</v>
      </c>
      <c r="G49" s="3109" t="s">
        <v>1873</v>
      </c>
      <c r="H49" s="3109" t="s">
        <v>2083</v>
      </c>
      <c r="I49" s="3109" t="s">
        <v>2084</v>
      </c>
      <c r="J49" s="3118">
        <v>44992</v>
      </c>
      <c r="K49" s="3118">
        <v>44992</v>
      </c>
      <c r="L49" s="3118">
        <v>44992</v>
      </c>
      <c r="M49" s="3119" t="s">
        <v>156</v>
      </c>
      <c r="N49" s="3119" t="s">
        <v>1895</v>
      </c>
      <c r="O49" s="3120" t="s">
        <v>156</v>
      </c>
      <c r="P49" s="3119" t="s">
        <v>2085</v>
      </c>
    </row>
    <row r="50" spans="1:16" ht="51.4" customHeight="1">
      <c r="A50" s="3114" t="s">
        <v>29</v>
      </c>
      <c r="B50" s="3114" t="s">
        <v>1800</v>
      </c>
      <c r="C50" s="3114">
        <v>47</v>
      </c>
      <c r="D50" s="3109" t="s">
        <v>2086</v>
      </c>
      <c r="E50" s="3109" t="s">
        <v>2087</v>
      </c>
      <c r="F50" s="3117">
        <v>942000</v>
      </c>
      <c r="G50" s="3109" t="s">
        <v>1910</v>
      </c>
      <c r="H50" s="3109" t="s">
        <v>2088</v>
      </c>
      <c r="I50" s="3109" t="s">
        <v>1912</v>
      </c>
      <c r="J50" s="3118">
        <v>44992</v>
      </c>
      <c r="K50" s="3118">
        <v>44992</v>
      </c>
      <c r="L50" s="3118">
        <v>44992</v>
      </c>
      <c r="M50" s="3119" t="s">
        <v>156</v>
      </c>
      <c r="N50" s="3119" t="s">
        <v>1906</v>
      </c>
      <c r="O50" s="3120" t="s">
        <v>156</v>
      </c>
      <c r="P50" s="3119" t="s">
        <v>2089</v>
      </c>
    </row>
    <row r="51" spans="1:16" ht="44.65" customHeight="1">
      <c r="A51" s="3114" t="s">
        <v>29</v>
      </c>
      <c r="B51" s="3114" t="s">
        <v>1800</v>
      </c>
      <c r="C51" s="3114">
        <v>48</v>
      </c>
      <c r="D51" s="3109" t="s">
        <v>2090</v>
      </c>
      <c r="E51" s="3109" t="s">
        <v>2091</v>
      </c>
      <c r="F51" s="3117">
        <v>5000000</v>
      </c>
      <c r="G51" s="3109" t="s">
        <v>1910</v>
      </c>
      <c r="H51" s="3109" t="s">
        <v>2092</v>
      </c>
      <c r="I51" s="3109" t="s">
        <v>1912</v>
      </c>
      <c r="J51" s="3118">
        <v>44994</v>
      </c>
      <c r="K51" s="3118">
        <v>44994</v>
      </c>
      <c r="L51" s="3118">
        <v>44994</v>
      </c>
      <c r="M51" s="3119" t="s">
        <v>156</v>
      </c>
      <c r="N51" s="3119" t="s">
        <v>1906</v>
      </c>
      <c r="O51" s="3120" t="s">
        <v>156</v>
      </c>
      <c r="P51" s="3119" t="s">
        <v>2093</v>
      </c>
    </row>
    <row r="52" spans="1:16" ht="64.400000000000006" customHeight="1">
      <c r="A52" s="3114" t="s">
        <v>29</v>
      </c>
      <c r="B52" s="3135" t="s">
        <v>1798</v>
      </c>
      <c r="C52" s="3135">
        <v>49</v>
      </c>
      <c r="D52" s="3136" t="s">
        <v>2094</v>
      </c>
      <c r="E52" s="3136" t="s">
        <v>2095</v>
      </c>
      <c r="F52" s="3137">
        <v>16990000</v>
      </c>
      <c r="G52" s="3109" t="s">
        <v>1873</v>
      </c>
      <c r="H52" s="3109" t="s">
        <v>2096</v>
      </c>
      <c r="I52" s="3109" t="s">
        <v>1921</v>
      </c>
      <c r="J52" s="3118">
        <v>44995</v>
      </c>
      <c r="K52" s="3118">
        <v>44995</v>
      </c>
      <c r="L52" s="3118">
        <v>44995</v>
      </c>
      <c r="M52" s="3119" t="s">
        <v>156</v>
      </c>
      <c r="N52" s="3119" t="s">
        <v>1906</v>
      </c>
      <c r="O52" s="3120" t="s">
        <v>156</v>
      </c>
      <c r="P52" s="3119" t="s">
        <v>2085</v>
      </c>
    </row>
    <row r="53" spans="1:16" ht="48.4" customHeight="1">
      <c r="A53" s="3114" t="s">
        <v>29</v>
      </c>
      <c r="B53" s="3114" t="s">
        <v>1800</v>
      </c>
      <c r="C53" s="3114">
        <v>50</v>
      </c>
      <c r="D53" s="3109" t="s">
        <v>2097</v>
      </c>
      <c r="E53" s="3109" t="s">
        <v>2098</v>
      </c>
      <c r="F53" s="3117">
        <v>5370000</v>
      </c>
      <c r="G53" s="3109" t="s">
        <v>1910</v>
      </c>
      <c r="H53" s="3109" t="s">
        <v>2008</v>
      </c>
      <c r="I53" s="3109" t="s">
        <v>2099</v>
      </c>
      <c r="J53" s="3118">
        <v>44995</v>
      </c>
      <c r="K53" s="3118">
        <v>44995</v>
      </c>
      <c r="L53" s="3118">
        <v>44995</v>
      </c>
      <c r="M53" s="3119" t="s">
        <v>156</v>
      </c>
      <c r="N53" s="3119" t="s">
        <v>1906</v>
      </c>
      <c r="O53" s="3120" t="s">
        <v>156</v>
      </c>
      <c r="P53" s="3119" t="s">
        <v>2100</v>
      </c>
    </row>
    <row r="54" spans="1:16" ht="39">
      <c r="A54" s="3114" t="s">
        <v>29</v>
      </c>
      <c r="B54" s="3114" t="s">
        <v>1800</v>
      </c>
      <c r="C54" s="3114">
        <v>51</v>
      </c>
      <c r="D54" s="3109" t="s">
        <v>2101</v>
      </c>
      <c r="E54" s="3109" t="s">
        <v>2102</v>
      </c>
      <c r="F54" s="3117">
        <v>10800000</v>
      </c>
      <c r="G54" s="3109" t="s">
        <v>1903</v>
      </c>
      <c r="H54" s="3109" t="s">
        <v>2103</v>
      </c>
      <c r="I54" s="3109" t="s">
        <v>2104</v>
      </c>
      <c r="J54" s="3118">
        <v>45002</v>
      </c>
      <c r="K54" s="3118">
        <v>45002</v>
      </c>
      <c r="L54" s="3118">
        <v>45002</v>
      </c>
      <c r="M54" s="3119" t="s">
        <v>156</v>
      </c>
      <c r="N54" s="3119" t="s">
        <v>1906</v>
      </c>
      <c r="O54" s="3120" t="s">
        <v>156</v>
      </c>
      <c r="P54" s="3119" t="s">
        <v>2105</v>
      </c>
    </row>
    <row r="55" spans="1:16" ht="55" customHeight="1">
      <c r="A55" s="3114" t="s">
        <v>29</v>
      </c>
      <c r="B55" s="3135" t="s">
        <v>1798</v>
      </c>
      <c r="C55" s="3135">
        <v>52</v>
      </c>
      <c r="D55" s="3136" t="s">
        <v>2106</v>
      </c>
      <c r="E55" s="3136" t="s">
        <v>2107</v>
      </c>
      <c r="F55" s="3137">
        <v>26950194</v>
      </c>
      <c r="G55" s="3109" t="s">
        <v>1873</v>
      </c>
      <c r="H55" s="3109" t="s">
        <v>2108</v>
      </c>
      <c r="I55" s="3109" t="s">
        <v>2018</v>
      </c>
      <c r="J55" s="3118">
        <v>45002</v>
      </c>
      <c r="K55" s="3118">
        <v>45002</v>
      </c>
      <c r="L55" s="3118">
        <v>45002</v>
      </c>
      <c r="M55" s="3130"/>
      <c r="N55" s="3119" t="s">
        <v>1906</v>
      </c>
      <c r="O55" s="3120" t="s">
        <v>156</v>
      </c>
      <c r="P55" s="3119" t="s">
        <v>2109</v>
      </c>
    </row>
    <row r="56" spans="1:16" ht="40.9" customHeight="1">
      <c r="A56" s="3114" t="s">
        <v>29</v>
      </c>
      <c r="B56" s="3114" t="s">
        <v>1800</v>
      </c>
      <c r="C56" s="3114">
        <v>53</v>
      </c>
      <c r="D56" s="3109" t="s">
        <v>2110</v>
      </c>
      <c r="E56" s="3109" t="s">
        <v>2111</v>
      </c>
      <c r="F56" s="3117">
        <v>19840000</v>
      </c>
      <c r="G56" s="3109" t="s">
        <v>1910</v>
      </c>
      <c r="H56" s="3109" t="s">
        <v>2112</v>
      </c>
      <c r="I56" s="3109" t="s">
        <v>2009</v>
      </c>
      <c r="J56" s="3118">
        <v>45002</v>
      </c>
      <c r="K56" s="3118">
        <v>45002</v>
      </c>
      <c r="L56" s="3118">
        <v>45002</v>
      </c>
      <c r="M56" s="3130"/>
      <c r="N56" s="3119" t="s">
        <v>1906</v>
      </c>
      <c r="O56" s="3120" t="s">
        <v>156</v>
      </c>
      <c r="P56" s="3119" t="s">
        <v>2113</v>
      </c>
    </row>
    <row r="57" spans="1:16" ht="66.400000000000006" customHeight="1">
      <c r="A57" s="3114" t="s">
        <v>29</v>
      </c>
      <c r="B57" s="3114" t="s">
        <v>1800</v>
      </c>
      <c r="C57" s="3114">
        <v>54</v>
      </c>
      <c r="D57" s="3109" t="s">
        <v>2114</v>
      </c>
      <c r="E57" s="3109" t="s">
        <v>2115</v>
      </c>
      <c r="F57" s="3117">
        <v>35000000</v>
      </c>
      <c r="G57" s="3109" t="s">
        <v>1903</v>
      </c>
      <c r="H57" s="3109" t="s">
        <v>1939</v>
      </c>
      <c r="I57" s="3109" t="s">
        <v>1921</v>
      </c>
      <c r="J57" s="3118">
        <v>45006</v>
      </c>
      <c r="K57" s="3118">
        <v>45006</v>
      </c>
      <c r="L57" s="3118">
        <v>45006</v>
      </c>
      <c r="M57" s="3130"/>
      <c r="N57" s="3119" t="s">
        <v>2116</v>
      </c>
      <c r="O57" s="3120" t="s">
        <v>156</v>
      </c>
      <c r="P57" s="3119" t="s">
        <v>2117</v>
      </c>
    </row>
    <row r="58" spans="1:16" ht="51" customHeight="1">
      <c r="A58" s="3114" t="s">
        <v>29</v>
      </c>
      <c r="B58" s="3114" t="s">
        <v>1800</v>
      </c>
      <c r="C58" s="3114">
        <v>55</v>
      </c>
      <c r="D58" s="3109" t="s">
        <v>2118</v>
      </c>
      <c r="E58" s="3109" t="s">
        <v>2119</v>
      </c>
      <c r="F58" s="3117">
        <v>8023500</v>
      </c>
      <c r="G58" s="3109" t="s">
        <v>1873</v>
      </c>
      <c r="H58" s="3109" t="s">
        <v>2120</v>
      </c>
      <c r="I58" s="3109" t="s">
        <v>2121</v>
      </c>
      <c r="J58" s="3118">
        <v>45007</v>
      </c>
      <c r="K58" s="3118">
        <v>45007</v>
      </c>
      <c r="L58" s="3118">
        <v>45007</v>
      </c>
      <c r="M58" s="3130"/>
      <c r="N58" s="3119" t="s">
        <v>2116</v>
      </c>
      <c r="O58" s="3120" t="s">
        <v>156</v>
      </c>
      <c r="P58" s="3119" t="s">
        <v>2122</v>
      </c>
    </row>
    <row r="59" spans="1:16" ht="39">
      <c r="A59" s="3114" t="s">
        <v>29</v>
      </c>
      <c r="B59" s="3135" t="s">
        <v>1798</v>
      </c>
      <c r="C59" s="3135">
        <v>56</v>
      </c>
      <c r="D59" s="3136" t="s">
        <v>2123</v>
      </c>
      <c r="E59" s="3136" t="s">
        <v>2124</v>
      </c>
      <c r="F59" s="3137">
        <v>17000000</v>
      </c>
      <c r="G59" s="3109" t="s">
        <v>1873</v>
      </c>
      <c r="H59" s="3109" t="s">
        <v>2125</v>
      </c>
      <c r="I59" s="3109" t="s">
        <v>2070</v>
      </c>
      <c r="J59" s="3118">
        <v>45009</v>
      </c>
      <c r="K59" s="3118">
        <v>45009</v>
      </c>
      <c r="L59" s="3118">
        <v>45009</v>
      </c>
      <c r="M59" s="3119" t="s">
        <v>156</v>
      </c>
      <c r="N59" s="3119" t="s">
        <v>2004</v>
      </c>
      <c r="O59" s="3120" t="s">
        <v>1877</v>
      </c>
      <c r="P59" s="3119" t="s">
        <v>2126</v>
      </c>
    </row>
    <row r="60" spans="1:16" ht="64" customHeight="1">
      <c r="A60" s="3114" t="s">
        <v>29</v>
      </c>
      <c r="B60" s="3114" t="s">
        <v>1800</v>
      </c>
      <c r="C60" s="3114">
        <v>57</v>
      </c>
      <c r="D60" s="3109" t="s">
        <v>2127</v>
      </c>
      <c r="E60" s="3109" t="s">
        <v>2128</v>
      </c>
      <c r="F60" s="3117">
        <v>15310000</v>
      </c>
      <c r="G60" s="3109" t="s">
        <v>1910</v>
      </c>
      <c r="H60" s="3109" t="s">
        <v>2096</v>
      </c>
      <c r="I60" s="3109" t="s">
        <v>2099</v>
      </c>
      <c r="J60" s="3118">
        <v>45009</v>
      </c>
      <c r="K60" s="3118">
        <v>45009</v>
      </c>
      <c r="L60" s="3118">
        <v>45009</v>
      </c>
      <c r="M60" s="3118" t="s">
        <v>156</v>
      </c>
      <c r="N60" s="3119" t="s">
        <v>2129</v>
      </c>
      <c r="O60" s="3120" t="s">
        <v>156</v>
      </c>
      <c r="P60" s="3118" t="s">
        <v>2130</v>
      </c>
    </row>
    <row r="61" spans="1:16" ht="58.9" customHeight="1">
      <c r="A61" s="3114" t="s">
        <v>29</v>
      </c>
      <c r="B61" s="3114" t="s">
        <v>1800</v>
      </c>
      <c r="C61" s="3114">
        <v>58</v>
      </c>
      <c r="D61" s="3109" t="s">
        <v>2131</v>
      </c>
      <c r="E61" s="3109" t="s">
        <v>2132</v>
      </c>
      <c r="F61" s="3117">
        <v>3500000</v>
      </c>
      <c r="G61" s="3109" t="s">
        <v>1968</v>
      </c>
      <c r="H61" s="3109" t="s">
        <v>1929</v>
      </c>
      <c r="I61" s="3109" t="s">
        <v>2133</v>
      </c>
      <c r="J61" s="3118">
        <v>45016</v>
      </c>
      <c r="K61" s="3118">
        <v>45016</v>
      </c>
      <c r="L61" s="3118">
        <v>45016</v>
      </c>
      <c r="M61" s="3118" t="s">
        <v>156</v>
      </c>
      <c r="N61" s="3119" t="s">
        <v>2134</v>
      </c>
      <c r="O61" s="3120" t="s">
        <v>1877</v>
      </c>
      <c r="P61" s="3119" t="s">
        <v>2135</v>
      </c>
    </row>
    <row r="62" spans="1:16" s="3107" customFormat="1" ht="13" customHeight="1">
      <c r="A62" s="3131"/>
      <c r="B62" s="3131"/>
      <c r="C62" s="3132" t="s">
        <v>30</v>
      </c>
      <c r="D62" s="3133"/>
      <c r="E62" s="3133"/>
      <c r="F62" s="3134">
        <f>SUM(F46:F61)</f>
        <v>242717694</v>
      </c>
      <c r="G62" s="3133"/>
      <c r="H62" s="3133"/>
      <c r="I62" s="3133"/>
      <c r="J62" s="3133"/>
      <c r="K62" s="3133"/>
      <c r="L62" s="3133"/>
      <c r="M62" s="3133"/>
      <c r="N62" s="3133"/>
      <c r="O62" s="3133"/>
    </row>
    <row r="63" spans="1:16" ht="50.65" customHeight="1">
      <c r="A63" s="3114" t="s">
        <v>30</v>
      </c>
      <c r="B63" s="3114" t="s">
        <v>1800</v>
      </c>
      <c r="C63" s="3114">
        <v>59</v>
      </c>
      <c r="D63" s="3109" t="s">
        <v>2136</v>
      </c>
      <c r="E63" s="3109" t="s">
        <v>2137</v>
      </c>
      <c r="F63" s="3117">
        <v>15636000</v>
      </c>
      <c r="G63" s="3109" t="s">
        <v>1968</v>
      </c>
      <c r="H63" s="3109" t="s">
        <v>1920</v>
      </c>
      <c r="I63" s="3109" t="s">
        <v>2138</v>
      </c>
      <c r="J63" s="3118">
        <v>45020</v>
      </c>
      <c r="K63" s="3118">
        <v>45020</v>
      </c>
      <c r="L63" s="3118">
        <v>45020</v>
      </c>
      <c r="M63" s="3118" t="s">
        <v>156</v>
      </c>
      <c r="N63" s="3119" t="s">
        <v>1906</v>
      </c>
      <c r="O63" s="3120" t="s">
        <v>156</v>
      </c>
      <c r="P63" s="3119" t="s">
        <v>2139</v>
      </c>
    </row>
    <row r="64" spans="1:16" ht="72.400000000000006" customHeight="1">
      <c r="A64" s="3114" t="s">
        <v>30</v>
      </c>
      <c r="B64" s="3114" t="s">
        <v>1800</v>
      </c>
      <c r="C64" s="3114">
        <v>60</v>
      </c>
      <c r="D64" s="3109" t="s">
        <v>2140</v>
      </c>
      <c r="E64" s="3109" t="s">
        <v>2141</v>
      </c>
      <c r="F64" s="3117">
        <v>15500000</v>
      </c>
      <c r="G64" s="3109" t="s">
        <v>1903</v>
      </c>
      <c r="H64" s="3109" t="s">
        <v>2142</v>
      </c>
      <c r="I64" s="3109" t="s">
        <v>2143</v>
      </c>
      <c r="J64" s="3118">
        <v>45027</v>
      </c>
      <c r="K64" s="3118">
        <v>45027</v>
      </c>
      <c r="L64" s="3118">
        <v>45027</v>
      </c>
      <c r="M64" s="3118" t="s">
        <v>156</v>
      </c>
      <c r="N64" s="3119" t="s">
        <v>2134</v>
      </c>
      <c r="O64" s="3120" t="s">
        <v>1877</v>
      </c>
      <c r="P64" s="3119" t="s">
        <v>2144</v>
      </c>
    </row>
    <row r="65" spans="1:16" ht="76" customHeight="1">
      <c r="A65" s="3114" t="s">
        <v>30</v>
      </c>
      <c r="B65" s="3114" t="s">
        <v>1800</v>
      </c>
      <c r="C65" s="3114">
        <v>61</v>
      </c>
      <c r="D65" s="3109" t="s">
        <v>2145</v>
      </c>
      <c r="E65" s="3109" t="s">
        <v>2146</v>
      </c>
      <c r="F65" s="3117">
        <v>7000000</v>
      </c>
      <c r="G65" s="3109" t="s">
        <v>1968</v>
      </c>
      <c r="H65" s="3109" t="s">
        <v>1955</v>
      </c>
      <c r="I65" s="3109" t="s">
        <v>2070</v>
      </c>
      <c r="J65" s="3118">
        <v>45033</v>
      </c>
      <c r="K65" s="3118">
        <v>45033</v>
      </c>
      <c r="L65" s="3118">
        <v>45033</v>
      </c>
      <c r="M65" s="3118" t="s">
        <v>156</v>
      </c>
      <c r="N65" s="3119" t="s">
        <v>2147</v>
      </c>
      <c r="O65" s="3120" t="s">
        <v>1877</v>
      </c>
      <c r="P65" s="3119" t="s">
        <v>2148</v>
      </c>
    </row>
    <row r="66" spans="1:16" ht="76" customHeight="1">
      <c r="A66" s="3114" t="s">
        <v>30</v>
      </c>
      <c r="B66" s="3114" t="s">
        <v>1800</v>
      </c>
      <c r="C66" s="3114">
        <v>62</v>
      </c>
      <c r="D66" s="3109" t="s">
        <v>2149</v>
      </c>
      <c r="E66" s="3109" t="s">
        <v>2150</v>
      </c>
      <c r="F66" s="3117">
        <v>17500000</v>
      </c>
      <c r="G66" s="3109" t="s">
        <v>1873</v>
      </c>
      <c r="H66" s="3109" t="s">
        <v>2151</v>
      </c>
      <c r="I66" s="3109" t="s">
        <v>2152</v>
      </c>
      <c r="J66" s="3118">
        <v>45040</v>
      </c>
      <c r="K66" s="3118">
        <v>45040</v>
      </c>
      <c r="L66" s="3118">
        <v>45040</v>
      </c>
      <c r="M66" s="3118">
        <v>45044</v>
      </c>
      <c r="N66" s="3119" t="s">
        <v>2147</v>
      </c>
      <c r="O66" s="3120" t="s">
        <v>1877</v>
      </c>
      <c r="P66" s="3119" t="s">
        <v>2153</v>
      </c>
    </row>
    <row r="67" spans="1:16" ht="64.900000000000006" customHeight="1">
      <c r="A67" s="3114" t="s">
        <v>30</v>
      </c>
      <c r="B67" s="3114" t="s">
        <v>1800</v>
      </c>
      <c r="C67" s="3114">
        <v>63</v>
      </c>
      <c r="D67" s="3109" t="s">
        <v>2154</v>
      </c>
      <c r="E67" s="3109" t="s">
        <v>2155</v>
      </c>
      <c r="F67" s="3117">
        <v>17114000</v>
      </c>
      <c r="G67" s="3109" t="s">
        <v>1881</v>
      </c>
      <c r="H67" s="3109" t="s">
        <v>1948</v>
      </c>
      <c r="I67" s="3109" t="s">
        <v>1949</v>
      </c>
      <c r="J67" s="3118">
        <v>45040</v>
      </c>
      <c r="K67" s="3118">
        <v>45040</v>
      </c>
      <c r="L67" s="3118">
        <v>45040</v>
      </c>
      <c r="M67" s="3118" t="s">
        <v>156</v>
      </c>
      <c r="N67" s="3119" t="s">
        <v>2156</v>
      </c>
      <c r="O67" s="3120" t="s">
        <v>156</v>
      </c>
      <c r="P67" s="3119" t="s">
        <v>2157</v>
      </c>
    </row>
    <row r="68" spans="1:16" ht="55" customHeight="1">
      <c r="A68" s="3114" t="s">
        <v>30</v>
      </c>
      <c r="B68" s="3114" t="s">
        <v>1800</v>
      </c>
      <c r="C68" s="3114">
        <v>64</v>
      </c>
      <c r="D68" s="3109" t="s">
        <v>2158</v>
      </c>
      <c r="E68" s="3109" t="s">
        <v>2159</v>
      </c>
      <c r="F68" s="3117">
        <v>15000000</v>
      </c>
      <c r="G68" s="3109" t="s">
        <v>1903</v>
      </c>
      <c r="H68" s="3109" t="s">
        <v>2160</v>
      </c>
      <c r="I68" s="3109" t="s">
        <v>1921</v>
      </c>
      <c r="J68" s="3118">
        <v>45042</v>
      </c>
      <c r="K68" s="3118">
        <v>45042</v>
      </c>
      <c r="L68" s="3118">
        <v>45042</v>
      </c>
      <c r="M68" s="3118" t="s">
        <v>156</v>
      </c>
      <c r="N68" s="3119" t="s">
        <v>2147</v>
      </c>
      <c r="O68" s="3120" t="s">
        <v>1877</v>
      </c>
      <c r="P68" s="3119" t="s">
        <v>2161</v>
      </c>
    </row>
    <row r="69" spans="1:16" s="3140" customFormat="1">
      <c r="A69" s="3138"/>
      <c r="B69" s="3138"/>
      <c r="C69" s="3139"/>
      <c r="E69" s="3112"/>
      <c r="F69" s="3141">
        <f>SUM(F63:F68)</f>
        <v>87750000</v>
      </c>
    </row>
    <row r="70" spans="1:16">
      <c r="F70" s="2998">
        <f>+F62+F45+F23</f>
        <v>1217164732</v>
      </c>
    </row>
    <row r="74" spans="1:16">
      <c r="E74" s="3113" t="s">
        <v>2162</v>
      </c>
    </row>
    <row r="75" spans="1:16">
      <c r="E75" s="3113" t="s">
        <v>1368</v>
      </c>
      <c r="F75" s="2998">
        <v>37136000</v>
      </c>
    </row>
    <row r="76" spans="1:16">
      <c r="E76" s="3113" t="s">
        <v>55</v>
      </c>
      <c r="F76" s="2998">
        <v>25716000</v>
      </c>
    </row>
    <row r="77" spans="1:16">
      <c r="E77" s="3113" t="s">
        <v>2163</v>
      </c>
      <c r="F77" s="2998">
        <v>177902000</v>
      </c>
      <c r="G77" s="3384">
        <v>10200000</v>
      </c>
      <c r="H77" s="3384">
        <v>3200000</v>
      </c>
      <c r="I77" s="3384">
        <v>20000000</v>
      </c>
      <c r="J77" s="3383">
        <f>SUM(F77:I77)</f>
        <v>211302000</v>
      </c>
    </row>
    <row r="78" spans="1:16">
      <c r="E78" s="3113" t="s">
        <v>1447</v>
      </c>
      <c r="F78" s="2998">
        <v>469505602</v>
      </c>
      <c r="G78" s="3383">
        <v>5514750</v>
      </c>
      <c r="H78" s="3384">
        <v>11000000</v>
      </c>
      <c r="J78" s="3383">
        <f>SUM(F78:I78)</f>
        <v>486020352</v>
      </c>
    </row>
    <row r="79" spans="1:16">
      <c r="E79" s="3113" t="s">
        <v>73</v>
      </c>
      <c r="F79" s="2998">
        <v>38714000</v>
      </c>
      <c r="G79" s="2998">
        <v>3700000</v>
      </c>
      <c r="H79" s="2998">
        <v>244000</v>
      </c>
      <c r="I79" s="2998">
        <v>24400</v>
      </c>
      <c r="J79" s="3383">
        <f>SUM(F79:I79)</f>
        <v>42682400</v>
      </c>
    </row>
    <row r="80" spans="1:16">
      <c r="E80" s="3113" t="s">
        <v>2164</v>
      </c>
      <c r="G80" s="3384">
        <v>1593600</v>
      </c>
      <c r="J80" s="3383">
        <f>SUM(G80:I80)</f>
        <v>1593600</v>
      </c>
    </row>
    <row r="82" spans="6:6">
      <c r="F82" s="2998">
        <f>SUM(F75:F79)</f>
        <v>748973602</v>
      </c>
    </row>
  </sheetData>
  <autoFilter ref="A1:Q70" xr:uid="{00000000-0009-0000-0000-000012000000}"/>
  <mergeCells count="1">
    <mergeCell ref="D3:O3"/>
  </mergeCells>
  <dataValidations count="1">
    <dataValidation type="date" allowBlank="1" showInputMessage="1" errorTitle="Entrada no válida" error="Por favor escriba una fecha válida (AAAA/MM/DD)" promptTitle="Ingrese una fecha (AAAA/MM/DD)" prompt=" Registre la fecha en la cual se SUSCRIBIÓ el contrato  (Formato AAAA/MM/DD)." sqref="J63:L68" xr:uid="{00000000-0002-0000-1200-000000000000}">
      <formula1>1900/1/1</formula1>
      <formula2>3000/1/1</formula2>
    </dataValidation>
  </dataValidations>
  <pageMargins left="0.7" right="0.7" top="0.75" bottom="0.75" header="0.3" footer="0.3"/>
  <pageSetup paperSize="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KO204"/>
  <sheetViews>
    <sheetView showGridLines="0" tabSelected="1" zoomScale="90" zoomScaleNormal="100" workbookViewId="0">
      <pane ySplit="3" topLeftCell="A146" activePane="bottomLeft" state="frozen"/>
      <selection pane="bottomLeft" activeCell="B142" sqref="B142:B160"/>
    </sheetView>
  </sheetViews>
  <sheetFormatPr baseColWidth="10" defaultColWidth="23" defaultRowHeight="12.75" customHeight="1"/>
  <cols>
    <col min="1" max="1" width="23" style="5057"/>
    <col min="2" max="2" width="23" style="5065"/>
    <col min="3" max="3" width="33.81640625" style="5066" customWidth="1"/>
    <col min="4" max="4" width="3.1796875" style="5059" customWidth="1"/>
    <col min="5" max="5" width="11.7265625" style="5062" customWidth="1"/>
    <col min="6" max="6" width="15.54296875" style="5062" customWidth="1"/>
    <col min="7" max="7" width="16.7265625" style="5062" customWidth="1"/>
    <col min="8" max="8" width="5" style="5064" customWidth="1"/>
    <col min="9" max="9" width="38.1796875" style="5057" customWidth="1"/>
    <col min="10" max="10" width="15.1796875" style="5057" customWidth="1"/>
    <col min="11" max="11" width="17.54296875" style="5057" customWidth="1"/>
    <col min="12" max="12" width="13.1796875" style="5057" customWidth="1"/>
    <col min="13" max="977" width="23" style="5057"/>
    <col min="978" max="16384" width="23" style="5058"/>
  </cols>
  <sheetData>
    <row r="1" spans="1:977" ht="14.25" customHeight="1">
      <c r="A1" s="5412" t="s">
        <v>632</v>
      </c>
      <c r="B1" s="5412"/>
      <c r="C1" s="5412"/>
      <c r="D1" s="5412"/>
      <c r="E1" s="5412"/>
      <c r="F1" s="5412"/>
      <c r="G1" s="5412"/>
      <c r="H1" s="5412"/>
      <c r="I1" s="5412"/>
      <c r="J1" s="5412"/>
      <c r="K1" s="5412"/>
    </row>
    <row r="2" spans="1:977" ht="24.65" customHeight="1">
      <c r="A2" s="5422" t="s">
        <v>633</v>
      </c>
      <c r="B2" s="5423" t="s">
        <v>3</v>
      </c>
      <c r="C2" s="5422" t="s">
        <v>4</v>
      </c>
      <c r="D2" s="5405" t="s">
        <v>634</v>
      </c>
      <c r="E2" s="5405"/>
      <c r="F2" s="5405"/>
      <c r="G2" s="5405"/>
      <c r="H2" s="5415" t="s">
        <v>635</v>
      </c>
      <c r="I2" s="5415"/>
      <c r="J2" s="5415"/>
      <c r="K2" s="5415"/>
    </row>
    <row r="3" spans="1:977" s="5061" customFormat="1" ht="32.5" customHeight="1">
      <c r="A3" s="5422"/>
      <c r="B3" s="5423"/>
      <c r="C3" s="5422"/>
      <c r="D3" s="5070" t="s">
        <v>636</v>
      </c>
      <c r="E3" s="5071" t="s">
        <v>53</v>
      </c>
      <c r="F3" s="5071" t="s">
        <v>54</v>
      </c>
      <c r="G3" s="5087" t="s">
        <v>637</v>
      </c>
      <c r="H3" s="5088" t="s">
        <v>638</v>
      </c>
      <c r="I3" s="5089" t="s">
        <v>639</v>
      </c>
      <c r="J3" s="5089" t="s">
        <v>640</v>
      </c>
      <c r="K3" s="5089" t="s">
        <v>641</v>
      </c>
      <c r="L3" s="5101"/>
      <c r="M3" s="5060"/>
      <c r="N3" s="5060"/>
      <c r="O3" s="5060"/>
      <c r="P3" s="5060"/>
      <c r="Q3" s="5060"/>
      <c r="R3" s="5060"/>
      <c r="S3" s="5060"/>
      <c r="T3" s="5060"/>
      <c r="U3" s="5060"/>
      <c r="V3" s="5060"/>
      <c r="W3" s="5060"/>
      <c r="X3" s="5060"/>
      <c r="Y3" s="5060"/>
      <c r="Z3" s="5060"/>
      <c r="AA3" s="5060"/>
      <c r="AB3" s="5060"/>
      <c r="AC3" s="5060"/>
      <c r="AD3" s="5060"/>
      <c r="AE3" s="5060"/>
      <c r="AF3" s="5060"/>
      <c r="AG3" s="5060"/>
      <c r="AH3" s="5060"/>
      <c r="AI3" s="5060"/>
      <c r="AJ3" s="5060"/>
      <c r="AK3" s="5060"/>
      <c r="AL3" s="5060"/>
      <c r="AM3" s="5060"/>
      <c r="AN3" s="5060"/>
      <c r="AO3" s="5060"/>
      <c r="AP3" s="5060"/>
      <c r="AQ3" s="5060"/>
      <c r="AR3" s="5060"/>
      <c r="AS3" s="5060"/>
      <c r="AT3" s="5060"/>
      <c r="AU3" s="5060"/>
      <c r="AV3" s="5060"/>
      <c r="AW3" s="5060"/>
      <c r="AX3" s="5060"/>
      <c r="AY3" s="5060"/>
      <c r="AZ3" s="5060"/>
      <c r="BA3" s="5060"/>
      <c r="BB3" s="5060"/>
      <c r="BC3" s="5060"/>
      <c r="BD3" s="5060"/>
      <c r="BE3" s="5060"/>
      <c r="BF3" s="5060"/>
      <c r="BG3" s="5060"/>
      <c r="BH3" s="5060"/>
      <c r="BI3" s="5060"/>
      <c r="BJ3" s="5060"/>
      <c r="BK3" s="5060"/>
      <c r="BL3" s="5060"/>
      <c r="BM3" s="5060"/>
      <c r="BN3" s="5060"/>
      <c r="BO3" s="5060"/>
      <c r="BP3" s="5060"/>
      <c r="BQ3" s="5060"/>
      <c r="BR3" s="5060"/>
      <c r="BS3" s="5060"/>
      <c r="BT3" s="5060"/>
      <c r="BU3" s="5060"/>
      <c r="BV3" s="5060"/>
      <c r="BW3" s="5060"/>
      <c r="BX3" s="5060"/>
      <c r="BY3" s="5060"/>
      <c r="BZ3" s="5060"/>
      <c r="CA3" s="5060"/>
      <c r="CB3" s="5060"/>
      <c r="CC3" s="5060"/>
      <c r="CD3" s="5060"/>
      <c r="CE3" s="5060"/>
      <c r="CF3" s="5060"/>
      <c r="CG3" s="5060"/>
      <c r="CH3" s="5060"/>
      <c r="CI3" s="5060"/>
      <c r="CJ3" s="5060"/>
      <c r="CK3" s="5060"/>
      <c r="CL3" s="5060"/>
      <c r="CM3" s="5060"/>
      <c r="CN3" s="5060"/>
      <c r="CO3" s="5060"/>
      <c r="CP3" s="5060"/>
      <c r="CQ3" s="5060"/>
      <c r="CR3" s="5060"/>
      <c r="CS3" s="5060"/>
      <c r="CT3" s="5060"/>
      <c r="CU3" s="5060"/>
      <c r="CV3" s="5060"/>
      <c r="CW3" s="5060"/>
      <c r="CX3" s="5060"/>
      <c r="CY3" s="5060"/>
      <c r="CZ3" s="5060"/>
      <c r="DA3" s="5060"/>
      <c r="DB3" s="5060"/>
      <c r="DC3" s="5060"/>
      <c r="DD3" s="5060"/>
      <c r="DE3" s="5060"/>
      <c r="DF3" s="5060"/>
      <c r="DG3" s="5060"/>
      <c r="DH3" s="5060"/>
      <c r="DI3" s="5060"/>
      <c r="DJ3" s="5060"/>
      <c r="DK3" s="5060"/>
      <c r="DL3" s="5060"/>
      <c r="DM3" s="5060"/>
      <c r="DN3" s="5060"/>
      <c r="DO3" s="5060"/>
      <c r="DP3" s="5060"/>
      <c r="DQ3" s="5060"/>
      <c r="DR3" s="5060"/>
      <c r="DS3" s="5060"/>
      <c r="DT3" s="5060"/>
      <c r="DU3" s="5060"/>
      <c r="DV3" s="5060"/>
      <c r="DW3" s="5060"/>
      <c r="DX3" s="5060"/>
      <c r="DY3" s="5060"/>
      <c r="DZ3" s="5060"/>
      <c r="EA3" s="5060"/>
      <c r="EB3" s="5060"/>
      <c r="EC3" s="5060"/>
      <c r="ED3" s="5060"/>
      <c r="EE3" s="5060"/>
      <c r="EF3" s="5060"/>
      <c r="EG3" s="5060"/>
      <c r="EH3" s="5060"/>
      <c r="EI3" s="5060"/>
      <c r="EJ3" s="5060"/>
      <c r="EK3" s="5060"/>
      <c r="EL3" s="5060"/>
      <c r="EM3" s="5060"/>
      <c r="EN3" s="5060"/>
      <c r="EO3" s="5060"/>
      <c r="EP3" s="5060"/>
      <c r="EQ3" s="5060"/>
      <c r="ER3" s="5060"/>
      <c r="ES3" s="5060"/>
      <c r="ET3" s="5060"/>
      <c r="EU3" s="5060"/>
      <c r="EV3" s="5060"/>
      <c r="EW3" s="5060"/>
      <c r="EX3" s="5060"/>
      <c r="EY3" s="5060"/>
      <c r="EZ3" s="5060"/>
      <c r="FA3" s="5060"/>
      <c r="FB3" s="5060"/>
      <c r="FC3" s="5060"/>
      <c r="FD3" s="5060"/>
      <c r="FE3" s="5060"/>
      <c r="FF3" s="5060"/>
      <c r="FG3" s="5060"/>
      <c r="FH3" s="5060"/>
      <c r="FI3" s="5060"/>
      <c r="FJ3" s="5060"/>
      <c r="FK3" s="5060"/>
      <c r="FL3" s="5060"/>
      <c r="FM3" s="5060"/>
      <c r="FN3" s="5060"/>
      <c r="FO3" s="5060"/>
      <c r="FP3" s="5060"/>
      <c r="FQ3" s="5060"/>
      <c r="FR3" s="5060"/>
      <c r="FS3" s="5060"/>
      <c r="FT3" s="5060"/>
      <c r="FU3" s="5060"/>
      <c r="FV3" s="5060"/>
      <c r="FW3" s="5060"/>
      <c r="FX3" s="5060"/>
      <c r="FY3" s="5060"/>
      <c r="FZ3" s="5060"/>
      <c r="GA3" s="5060"/>
      <c r="GB3" s="5060"/>
      <c r="GC3" s="5060"/>
      <c r="GD3" s="5060"/>
      <c r="GE3" s="5060"/>
      <c r="GF3" s="5060"/>
      <c r="GG3" s="5060"/>
      <c r="GH3" s="5060"/>
      <c r="GI3" s="5060"/>
      <c r="GJ3" s="5060"/>
      <c r="GK3" s="5060"/>
      <c r="GL3" s="5060"/>
      <c r="GM3" s="5060"/>
      <c r="GN3" s="5060"/>
      <c r="GO3" s="5060"/>
      <c r="GP3" s="5060"/>
      <c r="GQ3" s="5060"/>
      <c r="GR3" s="5060"/>
      <c r="GS3" s="5060"/>
      <c r="GT3" s="5060"/>
      <c r="GU3" s="5060"/>
      <c r="GV3" s="5060"/>
      <c r="GW3" s="5060"/>
      <c r="GX3" s="5060"/>
      <c r="GY3" s="5060"/>
      <c r="GZ3" s="5060"/>
      <c r="HA3" s="5060"/>
      <c r="HB3" s="5060"/>
      <c r="HC3" s="5060"/>
      <c r="HD3" s="5060"/>
      <c r="HE3" s="5060"/>
      <c r="HF3" s="5060"/>
      <c r="HG3" s="5060"/>
      <c r="HH3" s="5060"/>
      <c r="HI3" s="5060"/>
      <c r="HJ3" s="5060"/>
      <c r="HK3" s="5060"/>
      <c r="HL3" s="5060"/>
      <c r="HM3" s="5060"/>
      <c r="HN3" s="5060"/>
      <c r="HO3" s="5060"/>
      <c r="HP3" s="5060"/>
      <c r="HQ3" s="5060"/>
      <c r="HR3" s="5060"/>
      <c r="HS3" s="5060"/>
      <c r="HT3" s="5060"/>
      <c r="HU3" s="5060"/>
      <c r="HV3" s="5060"/>
      <c r="HW3" s="5060"/>
      <c r="HX3" s="5060"/>
      <c r="HY3" s="5060"/>
      <c r="HZ3" s="5060"/>
      <c r="IA3" s="5060"/>
      <c r="IB3" s="5060"/>
      <c r="IC3" s="5060"/>
      <c r="ID3" s="5060"/>
      <c r="IE3" s="5060"/>
      <c r="IF3" s="5060"/>
      <c r="IG3" s="5060"/>
      <c r="IH3" s="5060"/>
      <c r="II3" s="5060"/>
      <c r="IJ3" s="5060"/>
      <c r="IK3" s="5060"/>
      <c r="IL3" s="5060"/>
      <c r="IM3" s="5060"/>
      <c r="IN3" s="5060"/>
      <c r="IO3" s="5060"/>
      <c r="IP3" s="5060"/>
      <c r="IQ3" s="5060"/>
      <c r="IR3" s="5060"/>
      <c r="IS3" s="5060"/>
      <c r="IT3" s="5060"/>
      <c r="IU3" s="5060"/>
      <c r="IV3" s="5060"/>
      <c r="IW3" s="5060"/>
      <c r="IX3" s="5060"/>
      <c r="IY3" s="5060"/>
      <c r="IZ3" s="5060"/>
      <c r="JA3" s="5060"/>
      <c r="JB3" s="5060"/>
      <c r="JC3" s="5060"/>
      <c r="JD3" s="5060"/>
      <c r="JE3" s="5060"/>
      <c r="JF3" s="5060"/>
      <c r="JG3" s="5060"/>
      <c r="JH3" s="5060"/>
      <c r="JI3" s="5060"/>
      <c r="JJ3" s="5060"/>
      <c r="JK3" s="5060"/>
      <c r="JL3" s="5060"/>
      <c r="JM3" s="5060"/>
      <c r="JN3" s="5060"/>
      <c r="JO3" s="5060"/>
      <c r="JP3" s="5060"/>
      <c r="JQ3" s="5060"/>
      <c r="JR3" s="5060"/>
      <c r="JS3" s="5060"/>
      <c r="JT3" s="5060"/>
      <c r="JU3" s="5060"/>
      <c r="JV3" s="5060"/>
      <c r="JW3" s="5060"/>
      <c r="JX3" s="5060"/>
      <c r="JY3" s="5060"/>
      <c r="JZ3" s="5060"/>
      <c r="KA3" s="5060"/>
      <c r="KB3" s="5060"/>
      <c r="KC3" s="5060"/>
      <c r="KD3" s="5060"/>
      <c r="KE3" s="5060"/>
      <c r="KF3" s="5060"/>
      <c r="KG3" s="5060"/>
      <c r="KH3" s="5060"/>
      <c r="KI3" s="5060"/>
      <c r="KJ3" s="5060"/>
      <c r="KK3" s="5060"/>
      <c r="KL3" s="5060"/>
      <c r="KM3" s="5060"/>
      <c r="KN3" s="5060"/>
      <c r="KO3" s="5060"/>
      <c r="KP3" s="5060"/>
      <c r="KQ3" s="5060"/>
      <c r="KR3" s="5060"/>
      <c r="KS3" s="5060"/>
      <c r="KT3" s="5060"/>
      <c r="KU3" s="5060"/>
      <c r="KV3" s="5060"/>
      <c r="KW3" s="5060"/>
      <c r="KX3" s="5060"/>
      <c r="KY3" s="5060"/>
      <c r="KZ3" s="5060"/>
      <c r="LA3" s="5060"/>
      <c r="LB3" s="5060"/>
      <c r="LC3" s="5060"/>
      <c r="LD3" s="5060"/>
      <c r="LE3" s="5060"/>
      <c r="LF3" s="5060"/>
      <c r="LG3" s="5060"/>
      <c r="LH3" s="5060"/>
      <c r="LI3" s="5060"/>
      <c r="LJ3" s="5060"/>
      <c r="LK3" s="5060"/>
      <c r="LL3" s="5060"/>
      <c r="LM3" s="5060"/>
      <c r="LN3" s="5060"/>
      <c r="LO3" s="5060"/>
      <c r="LP3" s="5060"/>
      <c r="LQ3" s="5060"/>
      <c r="LR3" s="5060"/>
      <c r="LS3" s="5060"/>
      <c r="LT3" s="5060"/>
      <c r="LU3" s="5060"/>
      <c r="LV3" s="5060"/>
      <c r="LW3" s="5060"/>
      <c r="LX3" s="5060"/>
      <c r="LY3" s="5060"/>
      <c r="LZ3" s="5060"/>
      <c r="MA3" s="5060"/>
      <c r="MB3" s="5060"/>
      <c r="MC3" s="5060"/>
      <c r="MD3" s="5060"/>
      <c r="ME3" s="5060"/>
      <c r="MF3" s="5060"/>
      <c r="MG3" s="5060"/>
      <c r="MH3" s="5060"/>
      <c r="MI3" s="5060"/>
      <c r="MJ3" s="5060"/>
      <c r="MK3" s="5060"/>
      <c r="ML3" s="5060"/>
      <c r="MM3" s="5060"/>
      <c r="MN3" s="5060"/>
      <c r="MO3" s="5060"/>
      <c r="MP3" s="5060"/>
      <c r="MQ3" s="5060"/>
      <c r="MR3" s="5060"/>
      <c r="MS3" s="5060"/>
      <c r="MT3" s="5060"/>
      <c r="MU3" s="5060"/>
      <c r="MV3" s="5060"/>
      <c r="MW3" s="5060"/>
      <c r="MX3" s="5060"/>
      <c r="MY3" s="5060"/>
      <c r="MZ3" s="5060"/>
      <c r="NA3" s="5060"/>
      <c r="NB3" s="5060"/>
      <c r="NC3" s="5060"/>
      <c r="ND3" s="5060"/>
      <c r="NE3" s="5060"/>
      <c r="NF3" s="5060"/>
      <c r="NG3" s="5060"/>
      <c r="NH3" s="5060"/>
      <c r="NI3" s="5060"/>
      <c r="NJ3" s="5060"/>
      <c r="NK3" s="5060"/>
      <c r="NL3" s="5060"/>
      <c r="NM3" s="5060"/>
      <c r="NN3" s="5060"/>
      <c r="NO3" s="5060"/>
      <c r="NP3" s="5060"/>
      <c r="NQ3" s="5060"/>
      <c r="NR3" s="5060"/>
      <c r="NS3" s="5060"/>
      <c r="NT3" s="5060"/>
      <c r="NU3" s="5060"/>
      <c r="NV3" s="5060"/>
      <c r="NW3" s="5060"/>
      <c r="NX3" s="5060"/>
      <c r="NY3" s="5060"/>
      <c r="NZ3" s="5060"/>
      <c r="OA3" s="5060"/>
      <c r="OB3" s="5060"/>
      <c r="OC3" s="5060"/>
      <c r="OD3" s="5060"/>
      <c r="OE3" s="5060"/>
      <c r="OF3" s="5060"/>
      <c r="OG3" s="5060"/>
      <c r="OH3" s="5060"/>
      <c r="OI3" s="5060"/>
      <c r="OJ3" s="5060"/>
      <c r="OK3" s="5060"/>
      <c r="OL3" s="5060"/>
      <c r="OM3" s="5060"/>
      <c r="ON3" s="5060"/>
      <c r="OO3" s="5060"/>
      <c r="OP3" s="5060"/>
      <c r="OQ3" s="5060"/>
      <c r="OR3" s="5060"/>
      <c r="OS3" s="5060"/>
      <c r="OT3" s="5060"/>
      <c r="OU3" s="5060"/>
      <c r="OV3" s="5060"/>
      <c r="OW3" s="5060"/>
      <c r="OX3" s="5060"/>
      <c r="OY3" s="5060"/>
      <c r="OZ3" s="5060"/>
      <c r="PA3" s="5060"/>
      <c r="PB3" s="5060"/>
      <c r="PC3" s="5060"/>
      <c r="PD3" s="5060"/>
      <c r="PE3" s="5060"/>
      <c r="PF3" s="5060"/>
      <c r="PG3" s="5060"/>
      <c r="PH3" s="5060"/>
      <c r="PI3" s="5060"/>
      <c r="PJ3" s="5060"/>
      <c r="PK3" s="5060"/>
      <c r="PL3" s="5060"/>
      <c r="PM3" s="5060"/>
      <c r="PN3" s="5060"/>
      <c r="PO3" s="5060"/>
      <c r="PP3" s="5060"/>
      <c r="PQ3" s="5060"/>
      <c r="PR3" s="5060"/>
      <c r="PS3" s="5060"/>
      <c r="PT3" s="5060"/>
      <c r="PU3" s="5060"/>
      <c r="PV3" s="5060"/>
      <c r="PW3" s="5060"/>
      <c r="PX3" s="5060"/>
      <c r="PY3" s="5060"/>
      <c r="PZ3" s="5060"/>
      <c r="QA3" s="5060"/>
      <c r="QB3" s="5060"/>
      <c r="QC3" s="5060"/>
      <c r="QD3" s="5060"/>
      <c r="QE3" s="5060"/>
      <c r="QF3" s="5060"/>
      <c r="QG3" s="5060"/>
      <c r="QH3" s="5060"/>
      <c r="QI3" s="5060"/>
      <c r="QJ3" s="5060"/>
      <c r="QK3" s="5060"/>
      <c r="QL3" s="5060"/>
      <c r="QM3" s="5060"/>
      <c r="QN3" s="5060"/>
      <c r="QO3" s="5060"/>
      <c r="QP3" s="5060"/>
      <c r="QQ3" s="5060"/>
      <c r="QR3" s="5060"/>
      <c r="QS3" s="5060"/>
      <c r="QT3" s="5060"/>
      <c r="QU3" s="5060"/>
      <c r="QV3" s="5060"/>
      <c r="QW3" s="5060"/>
      <c r="QX3" s="5060"/>
      <c r="QY3" s="5060"/>
      <c r="QZ3" s="5060"/>
      <c r="RA3" s="5060"/>
      <c r="RB3" s="5060"/>
      <c r="RC3" s="5060"/>
      <c r="RD3" s="5060"/>
      <c r="RE3" s="5060"/>
      <c r="RF3" s="5060"/>
      <c r="RG3" s="5060"/>
      <c r="RH3" s="5060"/>
      <c r="RI3" s="5060"/>
      <c r="RJ3" s="5060"/>
      <c r="RK3" s="5060"/>
      <c r="RL3" s="5060"/>
      <c r="RM3" s="5060"/>
      <c r="RN3" s="5060"/>
      <c r="RO3" s="5060"/>
      <c r="RP3" s="5060"/>
      <c r="RQ3" s="5060"/>
      <c r="RR3" s="5060"/>
      <c r="RS3" s="5060"/>
      <c r="RT3" s="5060"/>
      <c r="RU3" s="5060"/>
      <c r="RV3" s="5060"/>
      <c r="RW3" s="5060"/>
      <c r="RX3" s="5060"/>
      <c r="RY3" s="5060"/>
      <c r="RZ3" s="5060"/>
      <c r="SA3" s="5060"/>
      <c r="SB3" s="5060"/>
      <c r="SC3" s="5060"/>
      <c r="SD3" s="5060"/>
      <c r="SE3" s="5060"/>
      <c r="SF3" s="5060"/>
      <c r="SG3" s="5060"/>
      <c r="SH3" s="5060"/>
      <c r="SI3" s="5060"/>
      <c r="SJ3" s="5060"/>
      <c r="SK3" s="5060"/>
      <c r="SL3" s="5060"/>
      <c r="SM3" s="5060"/>
      <c r="SN3" s="5060"/>
      <c r="SO3" s="5060"/>
      <c r="SP3" s="5060"/>
      <c r="SQ3" s="5060"/>
      <c r="SR3" s="5060"/>
      <c r="SS3" s="5060"/>
      <c r="ST3" s="5060"/>
      <c r="SU3" s="5060"/>
      <c r="SV3" s="5060"/>
      <c r="SW3" s="5060"/>
      <c r="SX3" s="5060"/>
      <c r="SY3" s="5060"/>
      <c r="SZ3" s="5060"/>
      <c r="TA3" s="5060"/>
      <c r="TB3" s="5060"/>
      <c r="TC3" s="5060"/>
      <c r="TD3" s="5060"/>
      <c r="TE3" s="5060"/>
      <c r="TF3" s="5060"/>
      <c r="TG3" s="5060"/>
      <c r="TH3" s="5060"/>
      <c r="TI3" s="5060"/>
      <c r="TJ3" s="5060"/>
      <c r="TK3" s="5060"/>
      <c r="TL3" s="5060"/>
      <c r="TM3" s="5060"/>
      <c r="TN3" s="5060"/>
      <c r="TO3" s="5060"/>
      <c r="TP3" s="5060"/>
      <c r="TQ3" s="5060"/>
      <c r="TR3" s="5060"/>
      <c r="TS3" s="5060"/>
      <c r="TT3" s="5060"/>
      <c r="TU3" s="5060"/>
      <c r="TV3" s="5060"/>
      <c r="TW3" s="5060"/>
      <c r="TX3" s="5060"/>
      <c r="TY3" s="5060"/>
      <c r="TZ3" s="5060"/>
      <c r="UA3" s="5060"/>
      <c r="UB3" s="5060"/>
      <c r="UC3" s="5060"/>
      <c r="UD3" s="5060"/>
      <c r="UE3" s="5060"/>
      <c r="UF3" s="5060"/>
      <c r="UG3" s="5060"/>
      <c r="UH3" s="5060"/>
      <c r="UI3" s="5060"/>
      <c r="UJ3" s="5060"/>
      <c r="UK3" s="5060"/>
      <c r="UL3" s="5060"/>
      <c r="UM3" s="5060"/>
      <c r="UN3" s="5060"/>
      <c r="UO3" s="5060"/>
      <c r="UP3" s="5060"/>
      <c r="UQ3" s="5060"/>
      <c r="UR3" s="5060"/>
      <c r="US3" s="5060"/>
      <c r="UT3" s="5060"/>
      <c r="UU3" s="5060"/>
      <c r="UV3" s="5060"/>
      <c r="UW3" s="5060"/>
      <c r="UX3" s="5060"/>
      <c r="UY3" s="5060"/>
      <c r="UZ3" s="5060"/>
      <c r="VA3" s="5060"/>
      <c r="VB3" s="5060"/>
      <c r="VC3" s="5060"/>
      <c r="VD3" s="5060"/>
      <c r="VE3" s="5060"/>
      <c r="VF3" s="5060"/>
      <c r="VG3" s="5060"/>
      <c r="VH3" s="5060"/>
      <c r="VI3" s="5060"/>
      <c r="VJ3" s="5060"/>
      <c r="VK3" s="5060"/>
      <c r="VL3" s="5060"/>
      <c r="VM3" s="5060"/>
      <c r="VN3" s="5060"/>
      <c r="VO3" s="5060"/>
      <c r="VP3" s="5060"/>
      <c r="VQ3" s="5060"/>
      <c r="VR3" s="5060"/>
      <c r="VS3" s="5060"/>
      <c r="VT3" s="5060"/>
      <c r="VU3" s="5060"/>
      <c r="VV3" s="5060"/>
      <c r="VW3" s="5060"/>
      <c r="VX3" s="5060"/>
      <c r="VY3" s="5060"/>
      <c r="VZ3" s="5060"/>
      <c r="WA3" s="5060"/>
      <c r="WB3" s="5060"/>
      <c r="WC3" s="5060"/>
      <c r="WD3" s="5060"/>
      <c r="WE3" s="5060"/>
      <c r="WF3" s="5060"/>
      <c r="WG3" s="5060"/>
      <c r="WH3" s="5060"/>
      <c r="WI3" s="5060"/>
      <c r="WJ3" s="5060"/>
      <c r="WK3" s="5060"/>
      <c r="WL3" s="5060"/>
      <c r="WM3" s="5060"/>
      <c r="WN3" s="5060"/>
      <c r="WO3" s="5060"/>
      <c r="WP3" s="5060"/>
      <c r="WQ3" s="5060"/>
      <c r="WR3" s="5060"/>
      <c r="WS3" s="5060"/>
      <c r="WT3" s="5060"/>
      <c r="WU3" s="5060"/>
      <c r="WV3" s="5060"/>
      <c r="WW3" s="5060"/>
      <c r="WX3" s="5060"/>
      <c r="WY3" s="5060"/>
      <c r="WZ3" s="5060"/>
      <c r="XA3" s="5060"/>
      <c r="XB3" s="5060"/>
      <c r="XC3" s="5060"/>
      <c r="XD3" s="5060"/>
      <c r="XE3" s="5060"/>
      <c r="XF3" s="5060"/>
      <c r="XG3" s="5060"/>
      <c r="XH3" s="5060"/>
      <c r="XI3" s="5060"/>
      <c r="XJ3" s="5060"/>
      <c r="XK3" s="5060"/>
      <c r="XL3" s="5060"/>
      <c r="XM3" s="5060"/>
      <c r="XN3" s="5060"/>
      <c r="XO3" s="5060"/>
      <c r="XP3" s="5060"/>
      <c r="XQ3" s="5060"/>
      <c r="XR3" s="5060"/>
      <c r="XS3" s="5060"/>
      <c r="XT3" s="5060"/>
      <c r="XU3" s="5060"/>
      <c r="XV3" s="5060"/>
      <c r="XW3" s="5060"/>
      <c r="XX3" s="5060"/>
      <c r="XY3" s="5060"/>
      <c r="XZ3" s="5060"/>
      <c r="YA3" s="5060"/>
      <c r="YB3" s="5060"/>
      <c r="YC3" s="5060"/>
      <c r="YD3" s="5060"/>
      <c r="YE3" s="5060"/>
      <c r="YF3" s="5060"/>
      <c r="YG3" s="5060"/>
      <c r="YH3" s="5060"/>
      <c r="YI3" s="5060"/>
      <c r="YJ3" s="5060"/>
      <c r="YK3" s="5060"/>
      <c r="YL3" s="5060"/>
      <c r="YM3" s="5060"/>
      <c r="YN3" s="5060"/>
      <c r="YO3" s="5060"/>
      <c r="YP3" s="5060"/>
      <c r="YQ3" s="5060"/>
      <c r="YR3" s="5060"/>
      <c r="YS3" s="5060"/>
      <c r="YT3" s="5060"/>
      <c r="YU3" s="5060"/>
      <c r="YV3" s="5060"/>
      <c r="YW3" s="5060"/>
      <c r="YX3" s="5060"/>
      <c r="YY3" s="5060"/>
      <c r="YZ3" s="5060"/>
      <c r="ZA3" s="5060"/>
      <c r="ZB3" s="5060"/>
      <c r="ZC3" s="5060"/>
      <c r="ZD3" s="5060"/>
      <c r="ZE3" s="5060"/>
      <c r="ZF3" s="5060"/>
      <c r="ZG3" s="5060"/>
      <c r="ZH3" s="5060"/>
      <c r="ZI3" s="5060"/>
      <c r="ZJ3" s="5060"/>
      <c r="ZK3" s="5060"/>
      <c r="ZL3" s="5060"/>
      <c r="ZM3" s="5060"/>
      <c r="ZN3" s="5060"/>
      <c r="ZO3" s="5060"/>
      <c r="ZP3" s="5060"/>
      <c r="ZQ3" s="5060"/>
      <c r="ZR3" s="5060"/>
      <c r="ZS3" s="5060"/>
      <c r="ZT3" s="5060"/>
      <c r="ZU3" s="5060"/>
      <c r="ZV3" s="5060"/>
      <c r="ZW3" s="5060"/>
      <c r="ZX3" s="5060"/>
      <c r="ZY3" s="5060"/>
      <c r="ZZ3" s="5060"/>
      <c r="AAA3" s="5060"/>
      <c r="AAB3" s="5060"/>
      <c r="AAC3" s="5060"/>
      <c r="AAD3" s="5060"/>
      <c r="AAE3" s="5060"/>
      <c r="AAF3" s="5060"/>
      <c r="AAG3" s="5060"/>
      <c r="AAH3" s="5060"/>
      <c r="AAI3" s="5060"/>
      <c r="AAJ3" s="5060"/>
      <c r="AAK3" s="5060"/>
      <c r="AAL3" s="5060"/>
      <c r="AAM3" s="5060"/>
      <c r="AAN3" s="5060"/>
      <c r="AAO3" s="5060"/>
      <c r="AAP3" s="5060"/>
      <c r="AAQ3" s="5060"/>
      <c r="AAR3" s="5060"/>
      <c r="AAS3" s="5060"/>
      <c r="AAT3" s="5060"/>
      <c r="AAU3" s="5060"/>
      <c r="AAV3" s="5060"/>
      <c r="AAW3" s="5060"/>
      <c r="AAX3" s="5060"/>
      <c r="AAY3" s="5060"/>
      <c r="AAZ3" s="5060"/>
      <c r="ABA3" s="5060"/>
      <c r="ABB3" s="5060"/>
      <c r="ABC3" s="5060"/>
      <c r="ABD3" s="5060"/>
      <c r="ABE3" s="5060"/>
      <c r="ABF3" s="5060"/>
      <c r="ABG3" s="5060"/>
      <c r="ABH3" s="5060"/>
      <c r="ABI3" s="5060"/>
      <c r="ABJ3" s="5060"/>
      <c r="ABK3" s="5060"/>
      <c r="ABL3" s="5060"/>
      <c r="ABM3" s="5060"/>
      <c r="ABN3" s="5060"/>
      <c r="ABO3" s="5060"/>
      <c r="ABP3" s="5060"/>
      <c r="ABQ3" s="5060"/>
      <c r="ABR3" s="5060"/>
      <c r="ABS3" s="5060"/>
      <c r="ABT3" s="5060"/>
      <c r="ABU3" s="5060"/>
      <c r="ABV3" s="5060"/>
      <c r="ABW3" s="5060"/>
      <c r="ABX3" s="5060"/>
      <c r="ABY3" s="5060"/>
      <c r="ABZ3" s="5060"/>
      <c r="ACA3" s="5060"/>
      <c r="ACB3" s="5060"/>
      <c r="ACC3" s="5060"/>
      <c r="ACD3" s="5060"/>
      <c r="ACE3" s="5060"/>
      <c r="ACF3" s="5060"/>
      <c r="ACG3" s="5060"/>
      <c r="ACH3" s="5060"/>
      <c r="ACI3" s="5060"/>
      <c r="ACJ3" s="5060"/>
      <c r="ACK3" s="5060"/>
      <c r="ACL3" s="5060"/>
      <c r="ACM3" s="5060"/>
      <c r="ACN3" s="5060"/>
      <c r="ACO3" s="5060"/>
      <c r="ACP3" s="5060"/>
      <c r="ACQ3" s="5060"/>
      <c r="ACR3" s="5060"/>
      <c r="ACS3" s="5060"/>
      <c r="ACT3" s="5060"/>
      <c r="ACU3" s="5060"/>
      <c r="ACV3" s="5060"/>
      <c r="ACW3" s="5060"/>
      <c r="ACX3" s="5060"/>
      <c r="ACY3" s="5060"/>
      <c r="ACZ3" s="5060"/>
      <c r="ADA3" s="5060"/>
      <c r="ADB3" s="5060"/>
      <c r="ADC3" s="5060"/>
      <c r="ADD3" s="5060"/>
      <c r="ADE3" s="5060"/>
      <c r="ADF3" s="5060"/>
      <c r="ADG3" s="5060"/>
      <c r="ADH3" s="5060"/>
      <c r="ADI3" s="5060"/>
      <c r="ADJ3" s="5060"/>
      <c r="ADK3" s="5060"/>
      <c r="ADL3" s="5060"/>
      <c r="ADM3" s="5060"/>
      <c r="ADN3" s="5060"/>
      <c r="ADO3" s="5060"/>
      <c r="ADP3" s="5060"/>
      <c r="ADQ3" s="5060"/>
      <c r="ADR3" s="5060"/>
      <c r="ADS3" s="5060"/>
      <c r="ADT3" s="5060"/>
      <c r="ADU3" s="5060"/>
      <c r="ADV3" s="5060"/>
      <c r="ADW3" s="5060"/>
      <c r="ADX3" s="5060"/>
      <c r="ADY3" s="5060"/>
      <c r="ADZ3" s="5060"/>
      <c r="AEA3" s="5060"/>
      <c r="AEB3" s="5060"/>
      <c r="AEC3" s="5060"/>
      <c r="AED3" s="5060"/>
      <c r="AEE3" s="5060"/>
      <c r="AEF3" s="5060"/>
      <c r="AEG3" s="5060"/>
      <c r="AEH3" s="5060"/>
      <c r="AEI3" s="5060"/>
      <c r="AEJ3" s="5060"/>
      <c r="AEK3" s="5060"/>
      <c r="AEL3" s="5060"/>
      <c r="AEM3" s="5060"/>
      <c r="AEN3" s="5060"/>
      <c r="AEO3" s="5060"/>
      <c r="AEP3" s="5060"/>
      <c r="AEQ3" s="5060"/>
      <c r="AER3" s="5060"/>
      <c r="AES3" s="5060"/>
      <c r="AET3" s="5060"/>
      <c r="AEU3" s="5060"/>
      <c r="AEV3" s="5060"/>
      <c r="AEW3" s="5060"/>
      <c r="AEX3" s="5060"/>
      <c r="AEY3" s="5060"/>
      <c r="AEZ3" s="5060"/>
      <c r="AFA3" s="5060"/>
      <c r="AFB3" s="5060"/>
      <c r="AFC3" s="5060"/>
      <c r="AFD3" s="5060"/>
      <c r="AFE3" s="5060"/>
      <c r="AFF3" s="5060"/>
      <c r="AFG3" s="5060"/>
      <c r="AFH3" s="5060"/>
      <c r="AFI3" s="5060"/>
      <c r="AFJ3" s="5060"/>
      <c r="AFK3" s="5060"/>
      <c r="AFL3" s="5060"/>
      <c r="AFM3" s="5060"/>
      <c r="AFN3" s="5060"/>
      <c r="AFO3" s="5060"/>
      <c r="AFP3" s="5060"/>
      <c r="AFQ3" s="5060"/>
      <c r="AFR3" s="5060"/>
      <c r="AFS3" s="5060"/>
      <c r="AFT3" s="5060"/>
      <c r="AFU3" s="5060"/>
      <c r="AFV3" s="5060"/>
      <c r="AFW3" s="5060"/>
      <c r="AFX3" s="5060"/>
      <c r="AFY3" s="5060"/>
      <c r="AFZ3" s="5060"/>
      <c r="AGA3" s="5060"/>
      <c r="AGB3" s="5060"/>
      <c r="AGC3" s="5060"/>
      <c r="AGD3" s="5060"/>
      <c r="AGE3" s="5060"/>
      <c r="AGF3" s="5060"/>
      <c r="AGG3" s="5060"/>
      <c r="AGH3" s="5060"/>
      <c r="AGI3" s="5060"/>
      <c r="AGJ3" s="5060"/>
      <c r="AGK3" s="5060"/>
      <c r="AGL3" s="5060"/>
      <c r="AGM3" s="5060"/>
      <c r="AGN3" s="5060"/>
      <c r="AGO3" s="5060"/>
      <c r="AGP3" s="5060"/>
      <c r="AGQ3" s="5060"/>
      <c r="AGR3" s="5060"/>
      <c r="AGS3" s="5060"/>
      <c r="AGT3" s="5060"/>
      <c r="AGU3" s="5060"/>
      <c r="AGV3" s="5060"/>
      <c r="AGW3" s="5060"/>
      <c r="AGX3" s="5060"/>
      <c r="AGY3" s="5060"/>
      <c r="AGZ3" s="5060"/>
      <c r="AHA3" s="5060"/>
      <c r="AHB3" s="5060"/>
      <c r="AHC3" s="5060"/>
      <c r="AHD3" s="5060"/>
      <c r="AHE3" s="5060"/>
      <c r="AHF3" s="5060"/>
      <c r="AHG3" s="5060"/>
      <c r="AHH3" s="5060"/>
      <c r="AHI3" s="5060"/>
      <c r="AHJ3" s="5060"/>
      <c r="AHK3" s="5060"/>
      <c r="AHL3" s="5060"/>
      <c r="AHM3" s="5060"/>
      <c r="AHN3" s="5060"/>
      <c r="AHO3" s="5060"/>
      <c r="AHP3" s="5060"/>
      <c r="AHQ3" s="5060"/>
      <c r="AHR3" s="5060"/>
      <c r="AHS3" s="5060"/>
      <c r="AHT3" s="5060"/>
      <c r="AHU3" s="5060"/>
      <c r="AHV3" s="5060"/>
      <c r="AHW3" s="5060"/>
      <c r="AHX3" s="5060"/>
      <c r="AHY3" s="5060"/>
      <c r="AHZ3" s="5060"/>
      <c r="AIA3" s="5060"/>
      <c r="AIB3" s="5060"/>
      <c r="AIC3" s="5060"/>
      <c r="AID3" s="5060"/>
      <c r="AIE3" s="5060"/>
      <c r="AIF3" s="5060"/>
      <c r="AIG3" s="5060"/>
      <c r="AIH3" s="5060"/>
      <c r="AII3" s="5060"/>
      <c r="AIJ3" s="5060"/>
      <c r="AIK3" s="5060"/>
      <c r="AIL3" s="5060"/>
      <c r="AIM3" s="5060"/>
      <c r="AIN3" s="5060"/>
      <c r="AIO3" s="5060"/>
      <c r="AIP3" s="5060"/>
      <c r="AIQ3" s="5060"/>
      <c r="AIR3" s="5060"/>
      <c r="AIS3" s="5060"/>
      <c r="AIT3" s="5060"/>
      <c r="AIU3" s="5060"/>
      <c r="AIV3" s="5060"/>
      <c r="AIW3" s="5060"/>
      <c r="AIX3" s="5060"/>
      <c r="AIY3" s="5060"/>
      <c r="AIZ3" s="5060"/>
      <c r="AJA3" s="5060"/>
      <c r="AJB3" s="5060"/>
      <c r="AJC3" s="5060"/>
      <c r="AJD3" s="5060"/>
      <c r="AJE3" s="5060"/>
      <c r="AJF3" s="5060"/>
      <c r="AJG3" s="5060"/>
      <c r="AJH3" s="5060"/>
      <c r="AJI3" s="5060"/>
      <c r="AJJ3" s="5060"/>
      <c r="AJK3" s="5060"/>
      <c r="AJL3" s="5060"/>
      <c r="AJM3" s="5060"/>
      <c r="AJN3" s="5060"/>
      <c r="AJO3" s="5060"/>
      <c r="AJP3" s="5060"/>
      <c r="AJQ3" s="5060"/>
      <c r="AJR3" s="5060"/>
      <c r="AJS3" s="5060"/>
      <c r="AJT3" s="5060"/>
      <c r="AJU3" s="5060"/>
      <c r="AJV3" s="5060"/>
      <c r="AJW3" s="5060"/>
      <c r="AJX3" s="5060"/>
      <c r="AJY3" s="5060"/>
      <c r="AJZ3" s="5060"/>
      <c r="AKA3" s="5060"/>
      <c r="AKB3" s="5060"/>
      <c r="AKC3" s="5060"/>
      <c r="AKD3" s="5060"/>
      <c r="AKE3" s="5060"/>
      <c r="AKF3" s="5060"/>
      <c r="AKG3" s="5060"/>
      <c r="AKH3" s="5060"/>
      <c r="AKI3" s="5060"/>
      <c r="AKJ3" s="5060"/>
      <c r="AKK3" s="5060"/>
      <c r="AKL3" s="5060"/>
      <c r="AKM3" s="5060"/>
      <c r="AKN3" s="5060"/>
      <c r="AKO3" s="5060"/>
    </row>
    <row r="4" spans="1:977" s="5126" customFormat="1" ht="20.25" customHeight="1">
      <c r="A4" s="5413" t="s">
        <v>642</v>
      </c>
      <c r="B4" s="5414" t="s">
        <v>643</v>
      </c>
      <c r="C4" s="5411" t="s">
        <v>644</v>
      </c>
      <c r="D4" s="5409">
        <f>22+5</f>
        <v>27</v>
      </c>
      <c r="E4" s="5410">
        <v>45366</v>
      </c>
      <c r="F4" s="5410">
        <v>45656</v>
      </c>
      <c r="G4" s="5406" t="s">
        <v>645</v>
      </c>
      <c r="H4" s="5129">
        <v>1</v>
      </c>
      <c r="I4" s="5104" t="s">
        <v>646</v>
      </c>
      <c r="J4" s="5107">
        <v>45402</v>
      </c>
      <c r="K4" s="5104" t="s">
        <v>647</v>
      </c>
      <c r="L4" s="5128"/>
    </row>
    <row r="5" spans="1:977" s="5126" customFormat="1" ht="20">
      <c r="A5" s="5413"/>
      <c r="B5" s="5414"/>
      <c r="C5" s="5411"/>
      <c r="D5" s="5409"/>
      <c r="E5" s="5410"/>
      <c r="F5" s="5410"/>
      <c r="G5" s="5406"/>
      <c r="H5" s="5129">
        <v>2</v>
      </c>
      <c r="I5" s="5104" t="s">
        <v>646</v>
      </c>
      <c r="J5" s="5107">
        <v>45450</v>
      </c>
      <c r="K5" s="5104" t="s">
        <v>648</v>
      </c>
      <c r="L5" s="5128"/>
    </row>
    <row r="6" spans="1:977" s="5126" customFormat="1" ht="25">
      <c r="A6" s="5413"/>
      <c r="B6" s="5414"/>
      <c r="C6" s="5411"/>
      <c r="D6" s="5409"/>
      <c r="E6" s="5410"/>
      <c r="F6" s="5410"/>
      <c r="G6" s="5406"/>
      <c r="H6" s="5129">
        <v>3</v>
      </c>
      <c r="I6" s="5104" t="s">
        <v>646</v>
      </c>
      <c r="J6" s="5107">
        <v>45450</v>
      </c>
      <c r="K6" s="5104" t="s">
        <v>649</v>
      </c>
    </row>
    <row r="7" spans="1:977" s="5126" customFormat="1" ht="13">
      <c r="A7" s="5413"/>
      <c r="B7" s="5414"/>
      <c r="C7" s="5411"/>
      <c r="D7" s="5409"/>
      <c r="E7" s="5410"/>
      <c r="F7" s="5410"/>
      <c r="G7" s="5406"/>
      <c r="H7" s="5129">
        <v>4</v>
      </c>
      <c r="I7" s="5104" t="s">
        <v>646</v>
      </c>
      <c r="J7" s="5107">
        <v>45446</v>
      </c>
      <c r="K7" s="5104" t="s">
        <v>650</v>
      </c>
    </row>
    <row r="8" spans="1:977" s="5126" customFormat="1" ht="27" customHeight="1">
      <c r="A8" s="5413"/>
      <c r="B8" s="5414"/>
      <c r="C8" s="5411"/>
      <c r="D8" s="5409"/>
      <c r="E8" s="5410"/>
      <c r="F8" s="5410"/>
      <c r="G8" s="5406"/>
      <c r="H8" s="5129">
        <v>5</v>
      </c>
      <c r="I8" s="5104" t="s">
        <v>646</v>
      </c>
      <c r="J8" s="5107">
        <v>45452</v>
      </c>
      <c r="K8" s="5104" t="s">
        <v>651</v>
      </c>
      <c r="L8" s="5127"/>
    </row>
    <row r="9" spans="1:977" s="5126" customFormat="1" ht="13">
      <c r="A9" s="5413"/>
      <c r="B9" s="5414"/>
      <c r="C9" s="5411"/>
      <c r="D9" s="5409"/>
      <c r="E9" s="5410"/>
      <c r="F9" s="5410"/>
      <c r="G9" s="5406"/>
      <c r="H9" s="5129">
        <v>6</v>
      </c>
      <c r="I9" s="5104" t="s">
        <v>646</v>
      </c>
      <c r="J9" s="5107">
        <v>45471</v>
      </c>
      <c r="K9" s="5104" t="s">
        <v>652</v>
      </c>
    </row>
    <row r="10" spans="1:977" s="5126" customFormat="1" ht="25">
      <c r="A10" s="5413"/>
      <c r="B10" s="5414"/>
      <c r="C10" s="5411"/>
      <c r="D10" s="5409"/>
      <c r="E10" s="5410"/>
      <c r="F10" s="5410"/>
      <c r="G10" s="5406"/>
      <c r="H10" s="5129">
        <v>7</v>
      </c>
      <c r="I10" s="5104" t="s">
        <v>646</v>
      </c>
      <c r="J10" s="5107" t="s">
        <v>653</v>
      </c>
      <c r="K10" s="5104" t="s">
        <v>654</v>
      </c>
    </row>
    <row r="11" spans="1:977" s="5126" customFormat="1" ht="25">
      <c r="A11" s="5413"/>
      <c r="B11" s="5414"/>
      <c r="C11" s="5411"/>
      <c r="D11" s="5409"/>
      <c r="E11" s="5410"/>
      <c r="F11" s="5410"/>
      <c r="G11" s="5406"/>
      <c r="H11" s="5129">
        <v>8</v>
      </c>
      <c r="I11" s="5104" t="s">
        <v>646</v>
      </c>
      <c r="J11" s="5107" t="s">
        <v>653</v>
      </c>
      <c r="K11" s="5104" t="s">
        <v>654</v>
      </c>
    </row>
    <row r="12" spans="1:977" s="5126" customFormat="1" ht="25">
      <c r="A12" s="5413"/>
      <c r="B12" s="5414"/>
      <c r="C12" s="5411"/>
      <c r="D12" s="5409"/>
      <c r="E12" s="5410"/>
      <c r="F12" s="5410"/>
      <c r="G12" s="5406"/>
      <c r="H12" s="5129">
        <v>9</v>
      </c>
      <c r="I12" s="5104" t="s">
        <v>646</v>
      </c>
      <c r="J12" s="5107" t="s">
        <v>653</v>
      </c>
      <c r="K12" s="5104" t="s">
        <v>654</v>
      </c>
    </row>
    <row r="13" spans="1:977" s="5126" customFormat="1" ht="25">
      <c r="A13" s="5413"/>
      <c r="B13" s="5414"/>
      <c r="C13" s="5411"/>
      <c r="D13" s="5409"/>
      <c r="E13" s="5410"/>
      <c r="F13" s="5410"/>
      <c r="G13" s="5406"/>
      <c r="H13" s="5129">
        <v>10</v>
      </c>
      <c r="I13" s="5104" t="s">
        <v>646</v>
      </c>
      <c r="J13" s="5107" t="s">
        <v>653</v>
      </c>
      <c r="K13" s="5104" t="s">
        <v>654</v>
      </c>
    </row>
    <row r="14" spans="1:977" s="5126" customFormat="1" ht="25">
      <c r="A14" s="5413"/>
      <c r="B14" s="5414"/>
      <c r="C14" s="5411"/>
      <c r="D14" s="5409"/>
      <c r="E14" s="5410"/>
      <c r="F14" s="5410"/>
      <c r="G14" s="5406"/>
      <c r="H14" s="5129">
        <v>11</v>
      </c>
      <c r="I14" s="5104" t="s">
        <v>646</v>
      </c>
      <c r="J14" s="5107" t="s">
        <v>653</v>
      </c>
      <c r="K14" s="5104" t="s">
        <v>654</v>
      </c>
    </row>
    <row r="15" spans="1:977" s="5126" customFormat="1" ht="25">
      <c r="A15" s="5413"/>
      <c r="B15" s="5414"/>
      <c r="C15" s="5411"/>
      <c r="D15" s="5409"/>
      <c r="E15" s="5410"/>
      <c r="F15" s="5410"/>
      <c r="G15" s="5406"/>
      <c r="H15" s="5129">
        <v>12</v>
      </c>
      <c r="I15" s="5104" t="s">
        <v>646</v>
      </c>
      <c r="J15" s="5107" t="s">
        <v>653</v>
      </c>
      <c r="K15" s="5104" t="s">
        <v>654</v>
      </c>
    </row>
    <row r="16" spans="1:977" s="5126" customFormat="1" ht="25">
      <c r="A16" s="5413"/>
      <c r="B16" s="5414"/>
      <c r="C16" s="5411"/>
      <c r="D16" s="5409"/>
      <c r="E16" s="5410"/>
      <c r="F16" s="5410"/>
      <c r="G16" s="5406"/>
      <c r="H16" s="5129">
        <v>13</v>
      </c>
      <c r="I16" s="5104" t="s">
        <v>646</v>
      </c>
      <c r="J16" s="5107" t="s">
        <v>653</v>
      </c>
      <c r="K16" s="5104" t="s">
        <v>654</v>
      </c>
    </row>
    <row r="17" spans="1:12" s="5126" customFormat="1" ht="25">
      <c r="A17" s="5413"/>
      <c r="B17" s="5414"/>
      <c r="C17" s="5411"/>
      <c r="D17" s="5409"/>
      <c r="E17" s="5410"/>
      <c r="F17" s="5410"/>
      <c r="G17" s="5406"/>
      <c r="H17" s="5129">
        <v>14</v>
      </c>
      <c r="I17" s="5104" t="s">
        <v>646</v>
      </c>
      <c r="J17" s="5107" t="s">
        <v>653</v>
      </c>
      <c r="K17" s="5104" t="s">
        <v>654</v>
      </c>
    </row>
    <row r="18" spans="1:12" s="5126" customFormat="1" ht="25">
      <c r="A18" s="5413"/>
      <c r="B18" s="5414"/>
      <c r="C18" s="5411"/>
      <c r="D18" s="5409"/>
      <c r="E18" s="5410"/>
      <c r="F18" s="5410"/>
      <c r="G18" s="5406"/>
      <c r="H18" s="5129">
        <v>15</v>
      </c>
      <c r="I18" s="5104" t="s">
        <v>646</v>
      </c>
      <c r="J18" s="5107" t="s">
        <v>653</v>
      </c>
      <c r="K18" s="5104" t="s">
        <v>654</v>
      </c>
    </row>
    <row r="19" spans="1:12" s="5126" customFormat="1" ht="25">
      <c r="A19" s="5413"/>
      <c r="B19" s="5414"/>
      <c r="C19" s="5411"/>
      <c r="D19" s="5409"/>
      <c r="E19" s="5410"/>
      <c r="F19" s="5410"/>
      <c r="G19" s="5406"/>
      <c r="H19" s="5129">
        <v>16</v>
      </c>
      <c r="I19" s="5104" t="s">
        <v>646</v>
      </c>
      <c r="J19" s="5107" t="s">
        <v>653</v>
      </c>
      <c r="K19" s="5104" t="s">
        <v>654</v>
      </c>
    </row>
    <row r="20" spans="1:12" s="5126" customFormat="1" ht="25">
      <c r="A20" s="5413"/>
      <c r="B20" s="5414"/>
      <c r="C20" s="5411"/>
      <c r="D20" s="5409"/>
      <c r="E20" s="5410"/>
      <c r="F20" s="5410"/>
      <c r="G20" s="5406"/>
      <c r="H20" s="5129">
        <v>17</v>
      </c>
      <c r="I20" s="5104" t="s">
        <v>646</v>
      </c>
      <c r="J20" s="5107" t="s">
        <v>653</v>
      </c>
      <c r="K20" s="5104" t="s">
        <v>654</v>
      </c>
    </row>
    <row r="21" spans="1:12" s="5126" customFormat="1" ht="25">
      <c r="A21" s="5413"/>
      <c r="B21" s="5414"/>
      <c r="C21" s="5411"/>
      <c r="D21" s="5409"/>
      <c r="E21" s="5410"/>
      <c r="F21" s="5410"/>
      <c r="G21" s="5406"/>
      <c r="H21" s="5129">
        <v>18</v>
      </c>
      <c r="I21" s="5104" t="s">
        <v>646</v>
      </c>
      <c r="J21" s="5107" t="s">
        <v>653</v>
      </c>
      <c r="K21" s="5104" t="s">
        <v>654</v>
      </c>
    </row>
    <row r="22" spans="1:12" s="5126" customFormat="1" ht="25">
      <c r="A22" s="5413"/>
      <c r="B22" s="5414"/>
      <c r="C22" s="5411"/>
      <c r="D22" s="5409"/>
      <c r="E22" s="5410"/>
      <c r="F22" s="5410"/>
      <c r="G22" s="5406"/>
      <c r="H22" s="5129">
        <v>19</v>
      </c>
      <c r="I22" s="5104" t="s">
        <v>646</v>
      </c>
      <c r="J22" s="5107" t="s">
        <v>653</v>
      </c>
      <c r="K22" s="5104" t="s">
        <v>654</v>
      </c>
    </row>
    <row r="23" spans="1:12" s="5126" customFormat="1" ht="25">
      <c r="A23" s="5413"/>
      <c r="B23" s="5414"/>
      <c r="C23" s="5411"/>
      <c r="D23" s="5409"/>
      <c r="E23" s="5410"/>
      <c r="F23" s="5410"/>
      <c r="G23" s="5406"/>
      <c r="H23" s="5129">
        <v>20</v>
      </c>
      <c r="I23" s="5104" t="s">
        <v>646</v>
      </c>
      <c r="J23" s="5107" t="s">
        <v>653</v>
      </c>
      <c r="K23" s="5104" t="s">
        <v>654</v>
      </c>
    </row>
    <row r="24" spans="1:12" s="5126" customFormat="1" ht="25">
      <c r="A24" s="5413"/>
      <c r="B24" s="5414"/>
      <c r="C24" s="5411"/>
      <c r="D24" s="5409"/>
      <c r="E24" s="5410"/>
      <c r="F24" s="5410"/>
      <c r="G24" s="5406"/>
      <c r="H24" s="5129">
        <v>21</v>
      </c>
      <c r="I24" s="5104" t="s">
        <v>646</v>
      </c>
      <c r="J24" s="5107" t="s">
        <v>653</v>
      </c>
      <c r="K24" s="5104" t="s">
        <v>654</v>
      </c>
    </row>
    <row r="25" spans="1:12" s="5126" customFormat="1" ht="25">
      <c r="A25" s="5413"/>
      <c r="B25" s="5414"/>
      <c r="C25" s="5411"/>
      <c r="D25" s="5409"/>
      <c r="E25" s="5410"/>
      <c r="F25" s="5410"/>
      <c r="G25" s="5406"/>
      <c r="H25" s="5129">
        <v>22</v>
      </c>
      <c r="I25" s="5104" t="s">
        <v>646</v>
      </c>
      <c r="J25" s="5107" t="s">
        <v>653</v>
      </c>
      <c r="K25" s="5104" t="s">
        <v>654</v>
      </c>
    </row>
    <row r="26" spans="1:12" s="5126" customFormat="1" ht="25">
      <c r="A26" s="5413"/>
      <c r="B26" s="5414"/>
      <c r="C26" s="5411"/>
      <c r="D26" s="5409"/>
      <c r="E26" s="5410"/>
      <c r="F26" s="5410"/>
      <c r="G26" s="5406"/>
      <c r="H26" s="5129">
        <v>23</v>
      </c>
      <c r="I26" s="5104" t="s">
        <v>646</v>
      </c>
      <c r="J26" s="5107" t="s">
        <v>653</v>
      </c>
      <c r="K26" s="5104" t="s">
        <v>654</v>
      </c>
    </row>
    <row r="27" spans="1:12" s="5126" customFormat="1" ht="25">
      <c r="A27" s="5413"/>
      <c r="B27" s="5414"/>
      <c r="C27" s="5411"/>
      <c r="D27" s="5409"/>
      <c r="E27" s="5410"/>
      <c r="F27" s="5410"/>
      <c r="G27" s="5406"/>
      <c r="H27" s="5129">
        <v>24</v>
      </c>
      <c r="I27" s="5104" t="s">
        <v>646</v>
      </c>
      <c r="J27" s="5107" t="s">
        <v>653</v>
      </c>
      <c r="K27" s="5104" t="s">
        <v>654</v>
      </c>
    </row>
    <row r="28" spans="1:12" s="5126" customFormat="1" ht="25">
      <c r="A28" s="5413"/>
      <c r="B28" s="5414"/>
      <c r="C28" s="5411"/>
      <c r="D28" s="5409"/>
      <c r="E28" s="5410"/>
      <c r="F28" s="5410"/>
      <c r="G28" s="5406"/>
      <c r="H28" s="5129">
        <v>25</v>
      </c>
      <c r="I28" s="5104" t="s">
        <v>646</v>
      </c>
      <c r="J28" s="5107" t="s">
        <v>653</v>
      </c>
      <c r="K28" s="5104" t="s">
        <v>654</v>
      </c>
    </row>
    <row r="29" spans="1:12" s="5126" customFormat="1" ht="25">
      <c r="A29" s="5413"/>
      <c r="B29" s="5414"/>
      <c r="C29" s="5411"/>
      <c r="D29" s="5409"/>
      <c r="E29" s="5410"/>
      <c r="F29" s="5410"/>
      <c r="G29" s="5406"/>
      <c r="H29" s="5129">
        <v>26</v>
      </c>
      <c r="I29" s="5104" t="s">
        <v>646</v>
      </c>
      <c r="J29" s="5107" t="s">
        <v>653</v>
      </c>
      <c r="K29" s="5104" t="s">
        <v>654</v>
      </c>
    </row>
    <row r="30" spans="1:12" s="5126" customFormat="1" ht="25">
      <c r="A30" s="5413"/>
      <c r="B30" s="5414"/>
      <c r="C30" s="5411"/>
      <c r="D30" s="5409"/>
      <c r="E30" s="5410"/>
      <c r="F30" s="5410"/>
      <c r="G30" s="5406"/>
      <c r="H30" s="5129">
        <v>27</v>
      </c>
      <c r="I30" s="5104" t="s">
        <v>646</v>
      </c>
      <c r="J30" s="5107" t="s">
        <v>653</v>
      </c>
      <c r="K30" s="5104" t="s">
        <v>654</v>
      </c>
    </row>
    <row r="31" spans="1:12" ht="25">
      <c r="A31" s="5420" t="s">
        <v>642</v>
      </c>
      <c r="B31" s="5419" t="s">
        <v>655</v>
      </c>
      <c r="C31" s="5418" t="s">
        <v>656</v>
      </c>
      <c r="D31" s="5417">
        <v>29</v>
      </c>
      <c r="E31" s="5416">
        <v>45337</v>
      </c>
      <c r="F31" s="5416">
        <v>45626</v>
      </c>
      <c r="G31" s="5407" t="s">
        <v>657</v>
      </c>
      <c r="H31" s="5067">
        <v>1</v>
      </c>
      <c r="I31" s="5080" t="s">
        <v>658</v>
      </c>
      <c r="J31" s="5107">
        <v>45345</v>
      </c>
      <c r="K31" s="5080" t="s">
        <v>647</v>
      </c>
      <c r="L31" s="5063"/>
    </row>
    <row r="32" spans="1:12" ht="25">
      <c r="A32" s="5420"/>
      <c r="B32" s="5419"/>
      <c r="C32" s="5418"/>
      <c r="D32" s="5417"/>
      <c r="E32" s="5416"/>
      <c r="F32" s="5416"/>
      <c r="G32" s="5407"/>
      <c r="H32" s="5067">
        <v>2</v>
      </c>
      <c r="I32" s="5104" t="s">
        <v>659</v>
      </c>
      <c r="J32" s="5107">
        <v>45380</v>
      </c>
      <c r="K32" s="5080" t="s">
        <v>660</v>
      </c>
    </row>
    <row r="33" spans="1:12" ht="25">
      <c r="A33" s="5420"/>
      <c r="B33" s="5419"/>
      <c r="C33" s="5418"/>
      <c r="D33" s="5417"/>
      <c r="E33" s="5416"/>
      <c r="F33" s="5416"/>
      <c r="G33" s="5407"/>
      <c r="H33" s="5067">
        <v>3</v>
      </c>
      <c r="I33" s="5104" t="s">
        <v>658</v>
      </c>
      <c r="J33" s="5107">
        <v>45359</v>
      </c>
      <c r="K33" s="5080" t="s">
        <v>661</v>
      </c>
    </row>
    <row r="34" spans="1:12" ht="25">
      <c r="A34" s="5420"/>
      <c r="B34" s="5419"/>
      <c r="C34" s="5418"/>
      <c r="D34" s="5417"/>
      <c r="E34" s="5416"/>
      <c r="F34" s="5416"/>
      <c r="G34" s="5407"/>
      <c r="H34" s="5067">
        <v>4</v>
      </c>
      <c r="I34" s="5080" t="s">
        <v>662</v>
      </c>
      <c r="J34" s="5107">
        <v>45366</v>
      </c>
      <c r="K34" s="5080" t="s">
        <v>649</v>
      </c>
      <c r="L34" s="5063"/>
    </row>
    <row r="35" spans="1:12" ht="25">
      <c r="A35" s="5420"/>
      <c r="B35" s="5419"/>
      <c r="C35" s="5418"/>
      <c r="D35" s="5417"/>
      <c r="E35" s="5416"/>
      <c r="F35" s="5416"/>
      <c r="G35" s="5407"/>
      <c r="H35" s="5067">
        <v>5</v>
      </c>
      <c r="I35" s="5104" t="s">
        <v>662</v>
      </c>
      <c r="J35" s="5107">
        <v>45373</v>
      </c>
      <c r="K35" s="5080" t="s">
        <v>663</v>
      </c>
    </row>
    <row r="36" spans="1:12" ht="25">
      <c r="A36" s="5420"/>
      <c r="B36" s="5419"/>
      <c r="C36" s="5418"/>
      <c r="D36" s="5417"/>
      <c r="E36" s="5416"/>
      <c r="F36" s="5416"/>
      <c r="G36" s="5407"/>
      <c r="H36" s="5067">
        <v>6</v>
      </c>
      <c r="I36" s="5104" t="s">
        <v>658</v>
      </c>
      <c r="J36" s="5107">
        <v>45394</v>
      </c>
      <c r="K36" s="5080" t="s">
        <v>664</v>
      </c>
    </row>
    <row r="37" spans="1:12" ht="25">
      <c r="A37" s="5420"/>
      <c r="B37" s="5419"/>
      <c r="C37" s="5418"/>
      <c r="D37" s="5417"/>
      <c r="E37" s="5416"/>
      <c r="F37" s="5416"/>
      <c r="G37" s="5407"/>
      <c r="H37" s="5067">
        <v>7</v>
      </c>
      <c r="I37" s="5104" t="s">
        <v>658</v>
      </c>
      <c r="J37" s="5107">
        <v>45401</v>
      </c>
      <c r="K37" s="5080" t="s">
        <v>652</v>
      </c>
    </row>
    <row r="38" spans="1:12" ht="25">
      <c r="A38" s="5420"/>
      <c r="B38" s="5419"/>
      <c r="C38" s="5418"/>
      <c r="D38" s="5417"/>
      <c r="E38" s="5416"/>
      <c r="F38" s="5416"/>
      <c r="G38" s="5407"/>
      <c r="H38" s="5067">
        <v>8</v>
      </c>
      <c r="I38" s="5104" t="s">
        <v>662</v>
      </c>
      <c r="J38" s="5107">
        <v>45408</v>
      </c>
      <c r="K38" s="5080" t="s">
        <v>665</v>
      </c>
    </row>
    <row r="39" spans="1:12" ht="25">
      <c r="A39" s="5420"/>
      <c r="B39" s="5419"/>
      <c r="C39" s="5418"/>
      <c r="D39" s="5417"/>
      <c r="E39" s="5416"/>
      <c r="F39" s="5416"/>
      <c r="G39" s="5407"/>
      <c r="H39" s="5067">
        <v>9</v>
      </c>
      <c r="I39" s="5104" t="s">
        <v>662</v>
      </c>
      <c r="J39" s="5107">
        <v>45422</v>
      </c>
      <c r="K39" s="5080" t="s">
        <v>666</v>
      </c>
    </row>
    <row r="40" spans="1:12" ht="25">
      <c r="A40" s="5420"/>
      <c r="B40" s="5419"/>
      <c r="C40" s="5418"/>
      <c r="D40" s="5417"/>
      <c r="E40" s="5416"/>
      <c r="F40" s="5416"/>
      <c r="G40" s="5407"/>
      <c r="H40" s="5067">
        <v>10</v>
      </c>
      <c r="I40" s="5104" t="s">
        <v>658</v>
      </c>
      <c r="J40" s="5107">
        <v>45436</v>
      </c>
      <c r="K40" s="5080" t="s">
        <v>667</v>
      </c>
    </row>
    <row r="41" spans="1:12" ht="25">
      <c r="A41" s="5420"/>
      <c r="B41" s="5419"/>
      <c r="C41" s="5418"/>
      <c r="D41" s="5417"/>
      <c r="E41" s="5416"/>
      <c r="F41" s="5416"/>
      <c r="G41" s="5407"/>
      <c r="H41" s="5067">
        <v>11</v>
      </c>
      <c r="I41" s="5104" t="s">
        <v>659</v>
      </c>
      <c r="J41" s="5107">
        <v>45443</v>
      </c>
      <c r="K41" s="5080" t="s">
        <v>650</v>
      </c>
    </row>
    <row r="42" spans="1:12" ht="25">
      <c r="A42" s="5420"/>
      <c r="B42" s="5419"/>
      <c r="C42" s="5418"/>
      <c r="D42" s="5417"/>
      <c r="E42" s="5416"/>
      <c r="F42" s="5416"/>
      <c r="G42" s="5407"/>
      <c r="H42" s="5067">
        <v>12</v>
      </c>
      <c r="I42" s="5104" t="s">
        <v>658</v>
      </c>
      <c r="J42" s="5107">
        <v>45447</v>
      </c>
      <c r="K42" s="5080" t="s">
        <v>648</v>
      </c>
    </row>
    <row r="43" spans="1:12" ht="25">
      <c r="A43" s="5420"/>
      <c r="B43" s="5419"/>
      <c r="C43" s="5418"/>
      <c r="D43" s="5417"/>
      <c r="E43" s="5416"/>
      <c r="F43" s="5416"/>
      <c r="G43" s="5407"/>
      <c r="H43" s="5067">
        <v>13</v>
      </c>
      <c r="I43" s="5104" t="s">
        <v>658</v>
      </c>
      <c r="J43" s="5107">
        <v>45450</v>
      </c>
      <c r="K43" s="5080" t="s">
        <v>668</v>
      </c>
    </row>
    <row r="44" spans="1:12" ht="25">
      <c r="A44" s="5420"/>
      <c r="B44" s="5419"/>
      <c r="C44" s="5418"/>
      <c r="D44" s="5417"/>
      <c r="E44" s="5416"/>
      <c r="F44" s="5416"/>
      <c r="G44" s="5407"/>
      <c r="H44" s="5067">
        <v>14</v>
      </c>
      <c r="I44" s="5104" t="s">
        <v>662</v>
      </c>
      <c r="J44" s="5107">
        <v>45457</v>
      </c>
      <c r="K44" s="5080" t="s">
        <v>647</v>
      </c>
    </row>
    <row r="45" spans="1:12" ht="13">
      <c r="A45" s="5420"/>
      <c r="B45" s="5419"/>
      <c r="C45" s="5418"/>
      <c r="D45" s="5417"/>
      <c r="E45" s="5416"/>
      <c r="F45" s="5416"/>
      <c r="G45" s="5407"/>
      <c r="H45" s="5067">
        <v>15</v>
      </c>
      <c r="I45" s="5079" t="s">
        <v>669</v>
      </c>
      <c r="J45" s="5080" t="s">
        <v>33</v>
      </c>
      <c r="K45" s="5080" t="s">
        <v>654</v>
      </c>
    </row>
    <row r="46" spans="1:12" ht="13">
      <c r="A46" s="5420"/>
      <c r="B46" s="5419"/>
      <c r="C46" s="5418"/>
      <c r="D46" s="5417"/>
      <c r="E46" s="5416"/>
      <c r="F46" s="5416"/>
      <c r="G46" s="5407"/>
      <c r="H46" s="5067">
        <v>16</v>
      </c>
      <c r="I46" s="5079" t="s">
        <v>669</v>
      </c>
      <c r="J46" s="5080" t="s">
        <v>33</v>
      </c>
      <c r="K46" s="5080" t="s">
        <v>654</v>
      </c>
    </row>
    <row r="47" spans="1:12" ht="13">
      <c r="A47" s="5420"/>
      <c r="B47" s="5419"/>
      <c r="C47" s="5418"/>
      <c r="D47" s="5417"/>
      <c r="E47" s="5416"/>
      <c r="F47" s="5416"/>
      <c r="G47" s="5407"/>
      <c r="H47" s="5067">
        <v>17</v>
      </c>
      <c r="I47" s="5079" t="s">
        <v>669</v>
      </c>
      <c r="J47" s="5080" t="s">
        <v>33</v>
      </c>
      <c r="K47" s="5080" t="s">
        <v>654</v>
      </c>
    </row>
    <row r="48" spans="1:12" ht="13">
      <c r="A48" s="5420"/>
      <c r="B48" s="5419"/>
      <c r="C48" s="5418"/>
      <c r="D48" s="5417"/>
      <c r="E48" s="5416"/>
      <c r="F48" s="5416"/>
      <c r="G48" s="5407"/>
      <c r="H48" s="5067">
        <v>18</v>
      </c>
      <c r="I48" s="5079" t="s">
        <v>669</v>
      </c>
      <c r="J48" s="5080" t="s">
        <v>670</v>
      </c>
      <c r="K48" s="5080" t="s">
        <v>654</v>
      </c>
    </row>
    <row r="49" spans="1:11" ht="13">
      <c r="A49" s="5420"/>
      <c r="B49" s="5419"/>
      <c r="C49" s="5418"/>
      <c r="D49" s="5417"/>
      <c r="E49" s="5416"/>
      <c r="F49" s="5416"/>
      <c r="G49" s="5407"/>
      <c r="H49" s="5067">
        <v>19</v>
      </c>
      <c r="I49" s="5079" t="s">
        <v>669</v>
      </c>
      <c r="J49" s="5080" t="s">
        <v>670</v>
      </c>
      <c r="K49" s="5080" t="s">
        <v>654</v>
      </c>
    </row>
    <row r="50" spans="1:11" ht="13">
      <c r="A50" s="5420"/>
      <c r="B50" s="5419"/>
      <c r="C50" s="5418"/>
      <c r="D50" s="5417"/>
      <c r="E50" s="5416"/>
      <c r="F50" s="5416"/>
      <c r="G50" s="5407"/>
      <c r="H50" s="5067">
        <v>20</v>
      </c>
      <c r="I50" s="5079" t="s">
        <v>669</v>
      </c>
      <c r="J50" s="5080" t="s">
        <v>670</v>
      </c>
      <c r="K50" s="5080" t="s">
        <v>654</v>
      </c>
    </row>
    <row r="51" spans="1:11" ht="13">
      <c r="A51" s="5420"/>
      <c r="B51" s="5419"/>
      <c r="C51" s="5418"/>
      <c r="D51" s="5417"/>
      <c r="E51" s="5416"/>
      <c r="F51" s="5416"/>
      <c r="G51" s="5407"/>
      <c r="H51" s="5067">
        <v>21</v>
      </c>
      <c r="I51" s="5079" t="s">
        <v>669</v>
      </c>
      <c r="J51" s="5080" t="s">
        <v>671</v>
      </c>
      <c r="K51" s="5080" t="s">
        <v>654</v>
      </c>
    </row>
    <row r="52" spans="1:11" ht="13">
      <c r="A52" s="5420"/>
      <c r="B52" s="5419"/>
      <c r="C52" s="5418"/>
      <c r="D52" s="5417"/>
      <c r="E52" s="5416"/>
      <c r="F52" s="5416"/>
      <c r="G52" s="5407"/>
      <c r="H52" s="5067">
        <v>22</v>
      </c>
      <c r="I52" s="5079" t="s">
        <v>669</v>
      </c>
      <c r="J52" s="5080" t="s">
        <v>671</v>
      </c>
      <c r="K52" s="5080" t="s">
        <v>654</v>
      </c>
    </row>
    <row r="53" spans="1:11" ht="13">
      <c r="A53" s="5420"/>
      <c r="B53" s="5419"/>
      <c r="C53" s="5418"/>
      <c r="D53" s="5417"/>
      <c r="E53" s="5416"/>
      <c r="F53" s="5416"/>
      <c r="G53" s="5407"/>
      <c r="H53" s="5067">
        <v>23</v>
      </c>
      <c r="I53" s="5079" t="s">
        <v>669</v>
      </c>
      <c r="J53" s="5080" t="s">
        <v>671</v>
      </c>
      <c r="K53" s="5080" t="s">
        <v>654</v>
      </c>
    </row>
    <row r="54" spans="1:11" ht="13">
      <c r="A54" s="5420"/>
      <c r="B54" s="5419"/>
      <c r="C54" s="5418"/>
      <c r="D54" s="5417"/>
      <c r="E54" s="5416"/>
      <c r="F54" s="5416"/>
      <c r="G54" s="5407"/>
      <c r="H54" s="5067">
        <v>24</v>
      </c>
      <c r="I54" s="5079" t="s">
        <v>669</v>
      </c>
      <c r="J54" s="5080" t="s">
        <v>36</v>
      </c>
      <c r="K54" s="5080" t="s">
        <v>654</v>
      </c>
    </row>
    <row r="55" spans="1:11" ht="13">
      <c r="A55" s="5420"/>
      <c r="B55" s="5419"/>
      <c r="C55" s="5418"/>
      <c r="D55" s="5417"/>
      <c r="E55" s="5416"/>
      <c r="F55" s="5416"/>
      <c r="G55" s="5407"/>
      <c r="H55" s="5067">
        <v>25</v>
      </c>
      <c r="I55" s="5125" t="s">
        <v>669</v>
      </c>
      <c r="J55" s="5080" t="s">
        <v>36</v>
      </c>
      <c r="K55" s="5080" t="s">
        <v>654</v>
      </c>
    </row>
    <row r="56" spans="1:11" ht="13">
      <c r="A56" s="5420"/>
      <c r="B56" s="5419"/>
      <c r="C56" s="5418"/>
      <c r="D56" s="5417"/>
      <c r="E56" s="5416"/>
      <c r="F56" s="5416"/>
      <c r="G56" s="5407"/>
      <c r="H56" s="5067">
        <v>26</v>
      </c>
      <c r="I56" s="5125" t="s">
        <v>669</v>
      </c>
      <c r="J56" s="5080" t="s">
        <v>36</v>
      </c>
      <c r="K56" s="5080" t="s">
        <v>654</v>
      </c>
    </row>
    <row r="57" spans="1:11" ht="13">
      <c r="A57" s="5420"/>
      <c r="B57" s="5419"/>
      <c r="C57" s="5418"/>
      <c r="D57" s="5417"/>
      <c r="E57" s="5416"/>
      <c r="F57" s="5416"/>
      <c r="G57" s="5407"/>
      <c r="H57" s="5067">
        <v>27</v>
      </c>
      <c r="I57" s="5125" t="s">
        <v>669</v>
      </c>
      <c r="J57" s="5080" t="s">
        <v>672</v>
      </c>
      <c r="K57" s="5080" t="s">
        <v>654</v>
      </c>
    </row>
    <row r="58" spans="1:11" ht="13">
      <c r="A58" s="5420"/>
      <c r="B58" s="5419"/>
      <c r="C58" s="5418"/>
      <c r="D58" s="5417"/>
      <c r="E58" s="5416"/>
      <c r="F58" s="5416"/>
      <c r="G58" s="5407"/>
      <c r="H58" s="5067">
        <v>28</v>
      </c>
      <c r="I58" s="5125" t="s">
        <v>669</v>
      </c>
      <c r="J58" s="5080" t="s">
        <v>672</v>
      </c>
      <c r="K58" s="5080" t="s">
        <v>654</v>
      </c>
    </row>
    <row r="59" spans="1:11" ht="13">
      <c r="A59" s="5420"/>
      <c r="B59" s="5419"/>
      <c r="C59" s="5418"/>
      <c r="D59" s="5417"/>
      <c r="E59" s="5416"/>
      <c r="F59" s="5416"/>
      <c r="G59" s="5407"/>
      <c r="H59" s="5067">
        <v>29</v>
      </c>
      <c r="I59" s="5125" t="s">
        <v>669</v>
      </c>
      <c r="J59" s="5080" t="s">
        <v>672</v>
      </c>
      <c r="K59" s="5080" t="s">
        <v>654</v>
      </c>
    </row>
    <row r="60" spans="1:11" ht="37.5">
      <c r="A60" s="5441" t="s">
        <v>642</v>
      </c>
      <c r="B60" s="5427" t="s">
        <v>673</v>
      </c>
      <c r="C60" s="5426" t="s">
        <v>674</v>
      </c>
      <c r="D60" s="5425">
        <f>8+2</f>
        <v>10</v>
      </c>
      <c r="E60" s="5421">
        <v>45383</v>
      </c>
      <c r="F60" s="5421">
        <v>45626</v>
      </c>
      <c r="G60" s="5408" t="s">
        <v>657</v>
      </c>
      <c r="H60" s="5067">
        <v>1</v>
      </c>
      <c r="I60" s="5080" t="s">
        <v>675</v>
      </c>
      <c r="J60" s="5095">
        <v>45386</v>
      </c>
      <c r="K60" s="5080" t="s">
        <v>647</v>
      </c>
    </row>
    <row r="61" spans="1:11" ht="25">
      <c r="A61" s="5441"/>
      <c r="B61" s="5427"/>
      <c r="C61" s="5426"/>
      <c r="D61" s="5425"/>
      <c r="E61" s="5421"/>
      <c r="F61" s="5421"/>
      <c r="G61" s="5408"/>
      <c r="H61" s="5067">
        <v>2</v>
      </c>
      <c r="I61" s="5080" t="s">
        <v>676</v>
      </c>
      <c r="J61" s="5107">
        <v>45386</v>
      </c>
      <c r="K61" s="5080" t="s">
        <v>647</v>
      </c>
    </row>
    <row r="62" spans="1:11" ht="13">
      <c r="A62" s="5441"/>
      <c r="B62" s="5427"/>
      <c r="C62" s="5426"/>
      <c r="D62" s="5425"/>
      <c r="E62" s="5421"/>
      <c r="F62" s="5421"/>
      <c r="G62" s="5408"/>
      <c r="H62" s="5067">
        <v>3</v>
      </c>
      <c r="I62" s="5080" t="s">
        <v>4521</v>
      </c>
      <c r="J62" s="5107" t="s">
        <v>670</v>
      </c>
      <c r="K62" s="5080" t="s">
        <v>654</v>
      </c>
    </row>
    <row r="63" spans="1:11" ht="13">
      <c r="A63" s="5441"/>
      <c r="B63" s="5427"/>
      <c r="C63" s="5426"/>
      <c r="D63" s="5425"/>
      <c r="E63" s="5421"/>
      <c r="F63" s="5421"/>
      <c r="G63" s="5408"/>
      <c r="H63" s="5067">
        <v>4</v>
      </c>
      <c r="I63" s="5080" t="s">
        <v>4521</v>
      </c>
      <c r="J63" s="5080" t="s">
        <v>670</v>
      </c>
      <c r="K63" s="5080" t="s">
        <v>654</v>
      </c>
    </row>
    <row r="64" spans="1:11" ht="13">
      <c r="A64" s="5441"/>
      <c r="B64" s="5427"/>
      <c r="C64" s="5426"/>
      <c r="D64" s="5425"/>
      <c r="E64" s="5421"/>
      <c r="F64" s="5421"/>
      <c r="G64" s="5408"/>
      <c r="H64" s="5067">
        <v>5</v>
      </c>
      <c r="I64" s="5080" t="s">
        <v>4521</v>
      </c>
      <c r="J64" s="5080" t="s">
        <v>671</v>
      </c>
      <c r="K64" s="5080" t="s">
        <v>654</v>
      </c>
    </row>
    <row r="65" spans="1:12" ht="13">
      <c r="A65" s="5441"/>
      <c r="B65" s="5427"/>
      <c r="C65" s="5426"/>
      <c r="D65" s="5425"/>
      <c r="E65" s="5421"/>
      <c r="F65" s="5421"/>
      <c r="G65" s="5408"/>
      <c r="H65" s="5067">
        <v>6</v>
      </c>
      <c r="I65" s="5080" t="s">
        <v>4521</v>
      </c>
      <c r="J65" s="5080" t="s">
        <v>671</v>
      </c>
      <c r="K65" s="5080" t="s">
        <v>654</v>
      </c>
    </row>
    <row r="66" spans="1:12" ht="13">
      <c r="A66" s="5441"/>
      <c r="B66" s="5427"/>
      <c r="C66" s="5426"/>
      <c r="D66" s="5425"/>
      <c r="E66" s="5421"/>
      <c r="F66" s="5421"/>
      <c r="G66" s="5408"/>
      <c r="H66" s="5067">
        <v>7</v>
      </c>
      <c r="I66" s="5080" t="s">
        <v>4521</v>
      </c>
      <c r="J66" s="5080" t="s">
        <v>36</v>
      </c>
      <c r="K66" s="5080" t="s">
        <v>654</v>
      </c>
    </row>
    <row r="67" spans="1:12" ht="13">
      <c r="A67" s="5441"/>
      <c r="B67" s="5427"/>
      <c r="C67" s="5426"/>
      <c r="D67" s="5425"/>
      <c r="E67" s="5421"/>
      <c r="F67" s="5421"/>
      <c r="G67" s="5408"/>
      <c r="H67" s="5067">
        <v>8</v>
      </c>
      <c r="I67" s="5080" t="s">
        <v>4521</v>
      </c>
      <c r="J67" s="5080" t="s">
        <v>36</v>
      </c>
      <c r="K67" s="5080" t="s">
        <v>654</v>
      </c>
    </row>
    <row r="68" spans="1:12" ht="13">
      <c r="A68" s="5441"/>
      <c r="B68" s="5427"/>
      <c r="C68" s="5426"/>
      <c r="D68" s="5425"/>
      <c r="E68" s="5421"/>
      <c r="F68" s="5421"/>
      <c r="G68" s="5408"/>
      <c r="H68" s="5067">
        <v>9</v>
      </c>
      <c r="I68" s="5080" t="s">
        <v>4521</v>
      </c>
      <c r="J68" s="5080" t="s">
        <v>672</v>
      </c>
      <c r="K68" s="5080" t="s">
        <v>654</v>
      </c>
    </row>
    <row r="69" spans="1:12" ht="13">
      <c r="A69" s="5441"/>
      <c r="B69" s="5427"/>
      <c r="C69" s="5426"/>
      <c r="D69" s="5425"/>
      <c r="E69" s="5421"/>
      <c r="F69" s="5421"/>
      <c r="G69" s="5408"/>
      <c r="H69" s="5067">
        <v>10</v>
      </c>
      <c r="I69" s="5080" t="s">
        <v>4521</v>
      </c>
      <c r="J69" s="5080" t="s">
        <v>672</v>
      </c>
      <c r="K69" s="5080" t="s">
        <v>654</v>
      </c>
    </row>
    <row r="70" spans="1:12" ht="13">
      <c r="A70" s="5444" t="s">
        <v>677</v>
      </c>
      <c r="B70" s="5445" t="s">
        <v>678</v>
      </c>
      <c r="C70" s="5424" t="s">
        <v>679</v>
      </c>
      <c r="D70" s="5429">
        <v>3</v>
      </c>
      <c r="E70" s="5428">
        <v>45505</v>
      </c>
      <c r="F70" s="5428">
        <v>45626</v>
      </c>
      <c r="G70" s="5401" t="s">
        <v>680</v>
      </c>
      <c r="H70" s="5081">
        <v>1</v>
      </c>
      <c r="I70" s="5096" t="s">
        <v>681</v>
      </c>
      <c r="J70" s="5097"/>
      <c r="K70" s="5097"/>
    </row>
    <row r="71" spans="1:12" ht="37.5">
      <c r="A71" s="5444"/>
      <c r="B71" s="5445"/>
      <c r="C71" s="5424"/>
      <c r="D71" s="5429"/>
      <c r="E71" s="5428"/>
      <c r="F71" s="5428"/>
      <c r="G71" s="5401"/>
      <c r="H71" s="5081" t="s">
        <v>682</v>
      </c>
      <c r="I71" s="5096" t="s">
        <v>683</v>
      </c>
      <c r="J71" s="5097" t="s">
        <v>684</v>
      </c>
      <c r="K71" s="5097" t="s">
        <v>685</v>
      </c>
    </row>
    <row r="72" spans="1:12" ht="17.25" customHeight="1">
      <c r="A72" s="5444"/>
      <c r="B72" s="5445"/>
      <c r="C72" s="5424"/>
      <c r="D72" s="5429"/>
      <c r="E72" s="5428"/>
      <c r="F72" s="5428"/>
      <c r="G72" s="5401"/>
      <c r="H72" s="5073" t="s">
        <v>686</v>
      </c>
      <c r="I72" s="5096" t="s">
        <v>687</v>
      </c>
      <c r="J72" s="5097" t="s">
        <v>670</v>
      </c>
      <c r="K72" s="5097" t="s">
        <v>688</v>
      </c>
    </row>
    <row r="73" spans="1:12" ht="25">
      <c r="A73" s="5444"/>
      <c r="B73" s="5445"/>
      <c r="C73" s="5424"/>
      <c r="D73" s="5429"/>
      <c r="E73" s="5428"/>
      <c r="F73" s="5428"/>
      <c r="G73" s="5401"/>
      <c r="H73" s="5068">
        <v>2</v>
      </c>
      <c r="I73" s="5098" t="s">
        <v>689</v>
      </c>
      <c r="J73" s="5082" t="s">
        <v>671</v>
      </c>
      <c r="K73" s="5082" t="s">
        <v>690</v>
      </c>
    </row>
    <row r="74" spans="1:12" ht="18.75" customHeight="1">
      <c r="A74" s="5444"/>
      <c r="B74" s="5445"/>
      <c r="C74" s="5424"/>
      <c r="D74" s="5429"/>
      <c r="E74" s="5428"/>
      <c r="F74" s="5428"/>
      <c r="G74" s="5401"/>
      <c r="H74" s="5068">
        <v>3</v>
      </c>
      <c r="I74" s="5098" t="s">
        <v>691</v>
      </c>
      <c r="J74" s="5082" t="s">
        <v>672</v>
      </c>
      <c r="K74" s="5082" t="s">
        <v>690</v>
      </c>
    </row>
    <row r="75" spans="1:12" ht="24" customHeight="1">
      <c r="A75" s="5420" t="s">
        <v>692</v>
      </c>
      <c r="B75" s="5123" t="s">
        <v>693</v>
      </c>
      <c r="C75" s="5122" t="s">
        <v>694</v>
      </c>
      <c r="D75" s="5121">
        <v>8</v>
      </c>
      <c r="E75" s="5137">
        <v>45397</v>
      </c>
      <c r="F75" s="5137">
        <v>45656</v>
      </c>
      <c r="G75" s="5119" t="s">
        <v>695</v>
      </c>
      <c r="H75" s="5067">
        <v>1</v>
      </c>
      <c r="I75" s="5079" t="s">
        <v>696</v>
      </c>
      <c r="J75" s="5080" t="s">
        <v>670</v>
      </c>
      <c r="K75" s="5080"/>
      <c r="L75" s="5063"/>
    </row>
    <row r="76" spans="1:12" ht="13">
      <c r="A76" s="5420"/>
      <c r="B76" s="5419" t="s">
        <v>697</v>
      </c>
      <c r="C76" s="5432" t="s">
        <v>698</v>
      </c>
      <c r="D76" s="5395">
        <v>24</v>
      </c>
      <c r="E76" s="5399">
        <v>45344</v>
      </c>
      <c r="F76" s="5399">
        <v>45656</v>
      </c>
      <c r="G76" s="5388" t="s">
        <v>699</v>
      </c>
      <c r="H76" s="5072">
        <v>1</v>
      </c>
      <c r="I76" s="5080" t="s">
        <v>700</v>
      </c>
      <c r="J76" s="5095">
        <v>45341</v>
      </c>
      <c r="K76" s="5080" t="s">
        <v>668</v>
      </c>
      <c r="L76" s="5063"/>
    </row>
    <row r="77" spans="1:12" ht="13">
      <c r="A77" s="5420"/>
      <c r="B77" s="5419"/>
      <c r="C77" s="5432"/>
      <c r="D77" s="5395"/>
      <c r="E77" s="5399"/>
      <c r="F77" s="5399"/>
      <c r="G77" s="5388"/>
      <c r="H77" s="5072">
        <v>2</v>
      </c>
      <c r="I77" s="5080" t="s">
        <v>700</v>
      </c>
      <c r="J77" s="5095">
        <v>45367</v>
      </c>
      <c r="K77" s="5080" t="s">
        <v>647</v>
      </c>
      <c r="L77" s="5060"/>
    </row>
    <row r="78" spans="1:12" ht="13">
      <c r="A78" s="5420"/>
      <c r="B78" s="5419"/>
      <c r="C78" s="5432"/>
      <c r="D78" s="5395"/>
      <c r="E78" s="5399"/>
      <c r="F78" s="5399"/>
      <c r="G78" s="5388"/>
      <c r="H78" s="5072">
        <v>3</v>
      </c>
      <c r="I78" s="5104" t="s">
        <v>700</v>
      </c>
      <c r="J78" s="5107">
        <v>45369</v>
      </c>
      <c r="K78" s="5080" t="s">
        <v>701</v>
      </c>
      <c r="L78" s="5060"/>
    </row>
    <row r="79" spans="1:12" ht="13">
      <c r="A79" s="5420"/>
      <c r="B79" s="5419"/>
      <c r="C79" s="5432"/>
      <c r="D79" s="5395"/>
      <c r="E79" s="5399"/>
      <c r="F79" s="5399"/>
      <c r="G79" s="5388"/>
      <c r="H79" s="5072">
        <v>4</v>
      </c>
      <c r="I79" s="5080" t="s">
        <v>702</v>
      </c>
      <c r="J79" s="5095">
        <v>45395</v>
      </c>
      <c r="K79" s="5080" t="s">
        <v>703</v>
      </c>
      <c r="L79" s="5060"/>
    </row>
    <row r="80" spans="1:12" ht="13">
      <c r="A80" s="5420"/>
      <c r="B80" s="5419"/>
      <c r="C80" s="5432"/>
      <c r="D80" s="5395"/>
      <c r="E80" s="5399"/>
      <c r="F80" s="5399"/>
      <c r="G80" s="5388"/>
      <c r="H80" s="5072">
        <v>5</v>
      </c>
      <c r="I80" s="5080" t="s">
        <v>704</v>
      </c>
      <c r="J80" s="5095">
        <v>45432</v>
      </c>
      <c r="K80" s="5080" t="s">
        <v>703</v>
      </c>
      <c r="L80" s="5060"/>
    </row>
    <row r="81" spans="1:12" ht="13">
      <c r="A81" s="5420"/>
      <c r="B81" s="5419"/>
      <c r="C81" s="5432"/>
      <c r="D81" s="5395"/>
      <c r="E81" s="5399"/>
      <c r="F81" s="5399"/>
      <c r="G81" s="5388"/>
      <c r="H81" s="5072">
        <v>6</v>
      </c>
      <c r="I81" s="5080" t="s">
        <v>704</v>
      </c>
      <c r="J81" s="5095">
        <v>45434</v>
      </c>
      <c r="K81" s="5080" t="s">
        <v>668</v>
      </c>
      <c r="L81" s="5060"/>
    </row>
    <row r="82" spans="1:12" ht="13">
      <c r="A82" s="5420"/>
      <c r="B82" s="5419"/>
      <c r="C82" s="5432"/>
      <c r="D82" s="5395"/>
      <c r="E82" s="5399"/>
      <c r="F82" s="5399"/>
      <c r="G82" s="5388"/>
      <c r="H82" s="5072">
        <v>7</v>
      </c>
      <c r="I82" s="5080" t="s">
        <v>704</v>
      </c>
      <c r="J82" s="5095">
        <v>45440</v>
      </c>
      <c r="K82" s="5080" t="s">
        <v>667</v>
      </c>
      <c r="L82" s="5060"/>
    </row>
    <row r="83" spans="1:12" ht="25">
      <c r="A83" s="5420"/>
      <c r="B83" s="5419"/>
      <c r="C83" s="5432"/>
      <c r="D83" s="5395"/>
      <c r="E83" s="5399"/>
      <c r="F83" s="5399"/>
      <c r="G83" s="5388"/>
      <c r="H83" s="5072">
        <v>8</v>
      </c>
      <c r="I83" s="5080" t="s">
        <v>705</v>
      </c>
      <c r="J83" s="5095">
        <v>45441</v>
      </c>
      <c r="K83" s="5080" t="s">
        <v>703</v>
      </c>
    </row>
    <row r="84" spans="1:12" ht="13">
      <c r="A84" s="5420"/>
      <c r="B84" s="5419"/>
      <c r="C84" s="5432"/>
      <c r="D84" s="5395"/>
      <c r="E84" s="5399"/>
      <c r="F84" s="5399"/>
      <c r="G84" s="5388"/>
      <c r="H84" s="5072">
        <v>9</v>
      </c>
      <c r="I84" s="5080" t="s">
        <v>706</v>
      </c>
      <c r="J84" s="5095">
        <v>45443</v>
      </c>
      <c r="K84" s="5080" t="s">
        <v>668</v>
      </c>
    </row>
    <row r="85" spans="1:12" ht="13">
      <c r="A85" s="5420"/>
      <c r="B85" s="5419"/>
      <c r="C85" s="5432"/>
      <c r="D85" s="5395"/>
      <c r="E85" s="5399"/>
      <c r="F85" s="5399"/>
      <c r="G85" s="5388"/>
      <c r="H85" s="5072">
        <v>10</v>
      </c>
      <c r="I85" s="5080" t="s">
        <v>707</v>
      </c>
      <c r="J85" s="5095">
        <v>45443</v>
      </c>
      <c r="K85" s="5080" t="s">
        <v>685</v>
      </c>
    </row>
    <row r="86" spans="1:12" ht="13">
      <c r="A86" s="5420"/>
      <c r="B86" s="5419"/>
      <c r="C86" s="5432"/>
      <c r="D86" s="5395"/>
      <c r="E86" s="5399"/>
      <c r="F86" s="5399"/>
      <c r="G86" s="5388"/>
      <c r="H86" s="5072">
        <v>11</v>
      </c>
      <c r="I86" s="5080" t="s">
        <v>708</v>
      </c>
      <c r="J86" s="5095">
        <v>45444</v>
      </c>
      <c r="K86" s="5080" t="s">
        <v>709</v>
      </c>
    </row>
    <row r="87" spans="1:12" ht="13">
      <c r="A87" s="5420"/>
      <c r="B87" s="5419"/>
      <c r="C87" s="5432"/>
      <c r="D87" s="5395"/>
      <c r="E87" s="5399"/>
      <c r="F87" s="5399"/>
      <c r="G87" s="5388"/>
      <c r="H87" s="5072">
        <v>12</v>
      </c>
      <c r="I87" s="5080" t="s">
        <v>708</v>
      </c>
      <c r="J87" s="5095">
        <v>45448</v>
      </c>
      <c r="K87" s="5080" t="s">
        <v>647</v>
      </c>
    </row>
    <row r="88" spans="1:12" ht="13">
      <c r="A88" s="5420"/>
      <c r="B88" s="5419"/>
      <c r="C88" s="5432"/>
      <c r="D88" s="5395"/>
      <c r="E88" s="5399"/>
      <c r="F88" s="5399"/>
      <c r="G88" s="5388"/>
      <c r="H88" s="5072">
        <v>13</v>
      </c>
      <c r="I88" s="5080" t="s">
        <v>710</v>
      </c>
      <c r="J88" s="5095">
        <v>45456</v>
      </c>
      <c r="K88" s="5080" t="s">
        <v>709</v>
      </c>
    </row>
    <row r="89" spans="1:12" ht="13">
      <c r="A89" s="5420"/>
      <c r="B89" s="5419"/>
      <c r="C89" s="5432"/>
      <c r="D89" s="5395"/>
      <c r="E89" s="5399"/>
      <c r="F89" s="5399"/>
      <c r="G89" s="5388"/>
      <c r="H89" s="5072">
        <v>14</v>
      </c>
      <c r="I89" s="5080" t="s">
        <v>711</v>
      </c>
      <c r="J89" s="5095">
        <v>45459</v>
      </c>
      <c r="K89" s="5080" t="s">
        <v>647</v>
      </c>
    </row>
    <row r="90" spans="1:12" ht="13">
      <c r="A90" s="5420"/>
      <c r="B90" s="5419"/>
      <c r="C90" s="5432"/>
      <c r="D90" s="5395"/>
      <c r="E90" s="5399"/>
      <c r="F90" s="5399"/>
      <c r="G90" s="5388"/>
      <c r="H90" s="5072">
        <v>15</v>
      </c>
      <c r="I90" s="5080" t="s">
        <v>707</v>
      </c>
      <c r="J90" s="5095">
        <v>45460</v>
      </c>
      <c r="K90" s="5080" t="s">
        <v>712</v>
      </c>
    </row>
    <row r="91" spans="1:12" ht="13">
      <c r="A91" s="5420"/>
      <c r="B91" s="5419"/>
      <c r="C91" s="5432"/>
      <c r="D91" s="5395"/>
      <c r="E91" s="5399"/>
      <c r="F91" s="5399"/>
      <c r="G91" s="5388"/>
      <c r="H91" s="5072">
        <v>16</v>
      </c>
      <c r="I91" s="5080" t="s">
        <v>706</v>
      </c>
      <c r="J91" s="5095">
        <v>45463</v>
      </c>
      <c r="K91" s="5080" t="s">
        <v>667</v>
      </c>
      <c r="L91" s="5063"/>
    </row>
    <row r="92" spans="1:12" ht="13">
      <c r="A92" s="5420"/>
      <c r="B92" s="5419"/>
      <c r="C92" s="5432"/>
      <c r="D92" s="5395"/>
      <c r="E92" s="5399"/>
      <c r="F92" s="5399"/>
      <c r="G92" s="5388"/>
      <c r="H92" s="5072">
        <v>17</v>
      </c>
      <c r="I92" s="5080" t="s">
        <v>700</v>
      </c>
      <c r="J92" s="5095">
        <v>45469</v>
      </c>
      <c r="K92" s="5080" t="s">
        <v>701</v>
      </c>
    </row>
    <row r="93" spans="1:12" ht="13">
      <c r="A93" s="5420"/>
      <c r="B93" s="5419"/>
      <c r="C93" s="5432"/>
      <c r="D93" s="5395"/>
      <c r="E93" s="5399"/>
      <c r="F93" s="5399"/>
      <c r="G93" s="5388"/>
      <c r="H93" s="5072">
        <v>18</v>
      </c>
      <c r="I93" s="5080" t="s">
        <v>713</v>
      </c>
      <c r="J93" s="5095">
        <v>45469</v>
      </c>
      <c r="K93" s="5080" t="s">
        <v>647</v>
      </c>
    </row>
    <row r="94" spans="1:12" ht="13">
      <c r="A94" s="5420"/>
      <c r="B94" s="5419"/>
      <c r="C94" s="5432"/>
      <c r="D94" s="5395"/>
      <c r="E94" s="5399"/>
      <c r="F94" s="5399"/>
      <c r="G94" s="5388"/>
      <c r="H94" s="5072">
        <v>19</v>
      </c>
      <c r="I94" s="5080" t="s">
        <v>714</v>
      </c>
      <c r="J94" s="5080" t="s">
        <v>670</v>
      </c>
      <c r="K94" s="5080"/>
    </row>
    <row r="95" spans="1:12" ht="13">
      <c r="A95" s="5420"/>
      <c r="B95" s="5419"/>
      <c r="C95" s="5432"/>
      <c r="D95" s="5395"/>
      <c r="E95" s="5399"/>
      <c r="F95" s="5399"/>
      <c r="G95" s="5388"/>
      <c r="H95" s="5072">
        <v>20</v>
      </c>
      <c r="I95" s="5080" t="s">
        <v>714</v>
      </c>
      <c r="J95" s="5080" t="s">
        <v>671</v>
      </c>
      <c r="K95" s="5080"/>
    </row>
    <row r="96" spans="1:12" ht="13">
      <c r="A96" s="5420"/>
      <c r="B96" s="5419"/>
      <c r="C96" s="5432"/>
      <c r="D96" s="5395"/>
      <c r="E96" s="5399"/>
      <c r="F96" s="5399"/>
      <c r="G96" s="5388"/>
      <c r="H96" s="5072">
        <v>21</v>
      </c>
      <c r="I96" s="5080" t="s">
        <v>714</v>
      </c>
      <c r="J96" s="5080" t="s">
        <v>671</v>
      </c>
      <c r="K96" s="5080"/>
    </row>
    <row r="97" spans="1:11" ht="13">
      <c r="A97" s="5420"/>
      <c r="B97" s="5419"/>
      <c r="C97" s="5432"/>
      <c r="D97" s="5395"/>
      <c r="E97" s="5399"/>
      <c r="F97" s="5399"/>
      <c r="G97" s="5388"/>
      <c r="H97" s="5072">
        <v>22</v>
      </c>
      <c r="I97" s="5080" t="s">
        <v>714</v>
      </c>
      <c r="J97" s="5080" t="s">
        <v>715</v>
      </c>
      <c r="K97" s="5080"/>
    </row>
    <row r="98" spans="1:11" ht="13">
      <c r="A98" s="5420"/>
      <c r="B98" s="5419"/>
      <c r="C98" s="5432"/>
      <c r="D98" s="5395"/>
      <c r="E98" s="5399"/>
      <c r="F98" s="5399"/>
      <c r="G98" s="5388"/>
      <c r="H98" s="5072">
        <v>23</v>
      </c>
      <c r="I98" s="5080" t="s">
        <v>714</v>
      </c>
      <c r="J98" s="5080" t="s">
        <v>716</v>
      </c>
      <c r="K98" s="5080"/>
    </row>
    <row r="99" spans="1:11" ht="13">
      <c r="A99" s="5124"/>
      <c r="B99" s="5123"/>
      <c r="C99" s="5122"/>
      <c r="D99" s="5121"/>
      <c r="E99" s="5120"/>
      <c r="F99" s="5120"/>
      <c r="G99" s="5119"/>
      <c r="H99" s="5072">
        <v>24</v>
      </c>
      <c r="I99" s="5080" t="s">
        <v>714</v>
      </c>
      <c r="J99" s="5080" t="s">
        <v>672</v>
      </c>
      <c r="K99" s="5080"/>
    </row>
    <row r="100" spans="1:11" ht="87.75" customHeight="1">
      <c r="A100" s="5446" t="s">
        <v>717</v>
      </c>
      <c r="B100" s="5433" t="s">
        <v>718</v>
      </c>
      <c r="C100" s="5438" t="s">
        <v>719</v>
      </c>
      <c r="D100" s="5093">
        <v>1</v>
      </c>
      <c r="E100" s="5430">
        <v>45345</v>
      </c>
      <c r="F100" s="5430">
        <v>45656</v>
      </c>
      <c r="G100" s="5401" t="s">
        <v>680</v>
      </c>
      <c r="H100" s="5068">
        <v>1</v>
      </c>
      <c r="I100" s="5082" t="s">
        <v>720</v>
      </c>
      <c r="J100" s="5082" t="s">
        <v>721</v>
      </c>
      <c r="K100" s="5082" t="s">
        <v>690</v>
      </c>
    </row>
    <row r="101" spans="1:11" ht="39" customHeight="1">
      <c r="A101" s="5446"/>
      <c r="B101" s="5433"/>
      <c r="C101" s="5438"/>
      <c r="D101" s="5092"/>
      <c r="E101" s="5430"/>
      <c r="F101" s="5430"/>
      <c r="G101" s="5401"/>
      <c r="H101" s="5068">
        <v>2</v>
      </c>
      <c r="I101" s="5082" t="s">
        <v>722</v>
      </c>
      <c r="J101" s="5082" t="s">
        <v>723</v>
      </c>
      <c r="K101" s="5082" t="s">
        <v>690</v>
      </c>
    </row>
    <row r="102" spans="1:11" ht="37.5">
      <c r="A102" s="5446"/>
      <c r="B102" s="5433"/>
      <c r="C102" s="5438"/>
      <c r="D102" s="5092"/>
      <c r="E102" s="5430"/>
      <c r="F102" s="5430"/>
      <c r="G102" s="5401"/>
      <c r="H102" s="5068">
        <v>3</v>
      </c>
      <c r="I102" s="5082" t="s">
        <v>724</v>
      </c>
      <c r="J102" s="5091">
        <v>45324</v>
      </c>
      <c r="K102" s="5082" t="s">
        <v>690</v>
      </c>
    </row>
    <row r="103" spans="1:11" ht="25">
      <c r="A103" s="5446"/>
      <c r="B103" s="5433"/>
      <c r="C103" s="5438"/>
      <c r="D103" s="5092"/>
      <c r="E103" s="5430"/>
      <c r="F103" s="5430"/>
      <c r="G103" s="5401"/>
      <c r="H103" s="5068">
        <v>4</v>
      </c>
      <c r="I103" s="5082" t="s">
        <v>725</v>
      </c>
      <c r="J103" s="5091">
        <v>45433</v>
      </c>
      <c r="K103" s="5082" t="s">
        <v>726</v>
      </c>
    </row>
    <row r="104" spans="1:11" ht="13">
      <c r="A104" s="5446"/>
      <c r="B104" s="5433"/>
      <c r="C104" s="5438"/>
      <c r="D104" s="5092"/>
      <c r="E104" s="5430"/>
      <c r="F104" s="5430"/>
      <c r="G104" s="5401"/>
      <c r="H104" s="5068">
        <v>5</v>
      </c>
      <c r="I104" s="5082" t="s">
        <v>727</v>
      </c>
      <c r="J104" s="5091">
        <v>45456</v>
      </c>
      <c r="K104" s="5082" t="s">
        <v>709</v>
      </c>
    </row>
    <row r="105" spans="1:11" ht="37.5">
      <c r="A105" s="5446"/>
      <c r="B105" s="5433"/>
      <c r="C105" s="5438"/>
      <c r="D105" s="5094"/>
      <c r="E105" s="5430"/>
      <c r="F105" s="5430"/>
      <c r="G105" s="5401"/>
      <c r="H105" s="5068">
        <v>6</v>
      </c>
      <c r="I105" s="5082" t="s">
        <v>727</v>
      </c>
      <c r="J105" s="5091" t="s">
        <v>728</v>
      </c>
      <c r="K105" s="5082" t="s">
        <v>729</v>
      </c>
    </row>
    <row r="106" spans="1:11" ht="39.75" customHeight="1">
      <c r="A106" s="5439" t="s">
        <v>463</v>
      </c>
      <c r="B106" s="5443" t="s">
        <v>730</v>
      </c>
      <c r="C106" s="5442" t="s">
        <v>731</v>
      </c>
      <c r="D106" s="5390">
        <v>3</v>
      </c>
      <c r="E106" s="5389">
        <v>45332</v>
      </c>
      <c r="F106" s="5389">
        <v>45656</v>
      </c>
      <c r="G106" s="5388" t="s">
        <v>732</v>
      </c>
      <c r="H106" s="5072">
        <v>1</v>
      </c>
      <c r="I106" s="5080" t="s">
        <v>733</v>
      </c>
      <c r="J106" s="5080" t="s">
        <v>734</v>
      </c>
      <c r="K106" s="5080"/>
    </row>
    <row r="107" spans="1:11" ht="39.75" customHeight="1">
      <c r="A107" s="5439"/>
      <c r="B107" s="5443"/>
      <c r="C107" s="5442"/>
      <c r="D107" s="5390"/>
      <c r="E107" s="5389"/>
      <c r="F107" s="5389"/>
      <c r="G107" s="5388"/>
      <c r="H107" s="5072">
        <v>2</v>
      </c>
      <c r="I107" s="5080" t="s">
        <v>735</v>
      </c>
      <c r="J107" s="5080" t="s">
        <v>670</v>
      </c>
      <c r="K107" s="5080" t="s">
        <v>736</v>
      </c>
    </row>
    <row r="108" spans="1:11" ht="39.75" customHeight="1">
      <c r="A108" s="5439"/>
      <c r="B108" s="5443"/>
      <c r="C108" s="5442"/>
      <c r="D108" s="5390"/>
      <c r="E108" s="5389"/>
      <c r="F108" s="5389"/>
      <c r="G108" s="5388"/>
      <c r="H108" s="5072">
        <v>3</v>
      </c>
      <c r="I108" s="5080" t="s">
        <v>737</v>
      </c>
      <c r="J108" s="5080" t="s">
        <v>34</v>
      </c>
      <c r="K108" s="5080" t="s">
        <v>738</v>
      </c>
    </row>
    <row r="109" spans="1:11" ht="39.75" customHeight="1">
      <c r="A109" s="5439"/>
      <c r="B109" s="5443"/>
      <c r="C109" s="5442"/>
      <c r="D109" s="5390"/>
      <c r="E109" s="5389"/>
      <c r="F109" s="5389"/>
      <c r="G109" s="5388"/>
      <c r="H109" s="5072">
        <v>4</v>
      </c>
      <c r="I109" s="5080" t="s">
        <v>739</v>
      </c>
      <c r="J109" s="5080" t="s">
        <v>670</v>
      </c>
      <c r="K109" s="5080" t="s">
        <v>738</v>
      </c>
    </row>
    <row r="110" spans="1:11" ht="39.75" customHeight="1">
      <c r="A110" s="5439"/>
      <c r="B110" s="5443"/>
      <c r="C110" s="5442"/>
      <c r="D110" s="5390"/>
      <c r="E110" s="5389"/>
      <c r="F110" s="5389"/>
      <c r="G110" s="5388"/>
      <c r="H110" s="5072">
        <v>5</v>
      </c>
      <c r="I110" s="5080" t="s">
        <v>740</v>
      </c>
      <c r="J110" s="5080" t="s">
        <v>741</v>
      </c>
      <c r="K110" s="5080" t="s">
        <v>738</v>
      </c>
    </row>
    <row r="111" spans="1:11" s="5060" customFormat="1" ht="31">
      <c r="A111" s="5431" t="s">
        <v>717</v>
      </c>
      <c r="B111" s="5447" t="s">
        <v>742</v>
      </c>
      <c r="C111" s="5448" t="s">
        <v>743</v>
      </c>
      <c r="D111" s="5392">
        <v>3</v>
      </c>
      <c r="E111" s="5396">
        <v>45490</v>
      </c>
      <c r="F111" s="5396">
        <v>45641</v>
      </c>
      <c r="G111" s="5401" t="s">
        <v>744</v>
      </c>
      <c r="H111" s="5069">
        <v>1</v>
      </c>
      <c r="I111" s="5130" t="s">
        <v>745</v>
      </c>
      <c r="J111" s="5131" t="s">
        <v>746</v>
      </c>
      <c r="K111" s="5082" t="s">
        <v>647</v>
      </c>
    </row>
    <row r="112" spans="1:11" s="5060" customFormat="1" ht="25">
      <c r="A112" s="5431"/>
      <c r="B112" s="5447"/>
      <c r="C112" s="5448"/>
      <c r="D112" s="5392"/>
      <c r="E112" s="5396"/>
      <c r="F112" s="5396"/>
      <c r="G112" s="5401"/>
      <c r="H112" s="5069">
        <v>2</v>
      </c>
      <c r="I112" s="5082" t="s">
        <v>747</v>
      </c>
      <c r="J112" s="5082" t="s">
        <v>748</v>
      </c>
      <c r="K112" s="5082" t="s">
        <v>712</v>
      </c>
    </row>
    <row r="113" spans="1:11" s="5060" customFormat="1" ht="32.25" customHeight="1">
      <c r="A113" s="5431"/>
      <c r="B113" s="5447"/>
      <c r="C113" s="5448"/>
      <c r="D113" s="5392"/>
      <c r="E113" s="5396"/>
      <c r="F113" s="5396"/>
      <c r="G113" s="5401"/>
      <c r="H113" s="5069">
        <v>3</v>
      </c>
      <c r="I113" s="5134" t="s">
        <v>749</v>
      </c>
      <c r="J113" s="5082" t="s">
        <v>750</v>
      </c>
      <c r="K113" s="5082" t="s">
        <v>712</v>
      </c>
    </row>
    <row r="114" spans="1:11" ht="37.5">
      <c r="A114" s="5420" t="s">
        <v>751</v>
      </c>
      <c r="B114" s="5419" t="s">
        <v>752</v>
      </c>
      <c r="C114" s="5432" t="s">
        <v>753</v>
      </c>
      <c r="D114" s="5391">
        <v>3</v>
      </c>
      <c r="E114" s="5393">
        <v>45415</v>
      </c>
      <c r="F114" s="5393">
        <v>45595</v>
      </c>
      <c r="G114" s="5402" t="s">
        <v>680</v>
      </c>
      <c r="H114" s="5077">
        <v>1</v>
      </c>
      <c r="I114" s="5080" t="s">
        <v>754</v>
      </c>
      <c r="J114" s="5080" t="s">
        <v>755</v>
      </c>
      <c r="K114" s="5080"/>
    </row>
    <row r="115" spans="1:11" ht="65.25" customHeight="1">
      <c r="A115" s="5420"/>
      <c r="B115" s="5419"/>
      <c r="C115" s="5432"/>
      <c r="D115" s="5391"/>
      <c r="E115" s="5393"/>
      <c r="F115" s="5393"/>
      <c r="G115" s="5402"/>
      <c r="H115" s="5077">
        <v>2</v>
      </c>
      <c r="I115" s="5080" t="s">
        <v>756</v>
      </c>
      <c r="J115" s="5080" t="s">
        <v>757</v>
      </c>
      <c r="K115" s="5080" t="s">
        <v>688</v>
      </c>
    </row>
    <row r="116" spans="1:11" ht="37.5">
      <c r="A116" s="5420"/>
      <c r="B116" s="5419"/>
      <c r="C116" s="5432"/>
      <c r="D116" s="5391"/>
      <c r="E116" s="5393"/>
      <c r="F116" s="5393"/>
      <c r="G116" s="5402"/>
      <c r="H116" s="5077">
        <v>3</v>
      </c>
      <c r="I116" s="5080" t="s">
        <v>758</v>
      </c>
      <c r="J116" s="5080" t="s">
        <v>670</v>
      </c>
      <c r="K116" s="5080" t="s">
        <v>759</v>
      </c>
    </row>
    <row r="117" spans="1:11" ht="35.25" customHeight="1">
      <c r="A117" s="5420"/>
      <c r="B117" s="5419"/>
      <c r="C117" s="5432"/>
      <c r="D117" s="5391"/>
      <c r="E117" s="5393"/>
      <c r="F117" s="5393"/>
      <c r="G117" s="5402"/>
      <c r="H117" s="5077">
        <v>4</v>
      </c>
      <c r="I117" s="5080" t="s">
        <v>760</v>
      </c>
      <c r="J117" s="5080" t="s">
        <v>670</v>
      </c>
      <c r="K117" s="5080" t="s">
        <v>761</v>
      </c>
    </row>
    <row r="118" spans="1:11" ht="38.25" customHeight="1">
      <c r="A118" s="5420"/>
      <c r="B118" s="5419"/>
      <c r="C118" s="5432"/>
      <c r="D118" s="5391"/>
      <c r="E118" s="5393"/>
      <c r="F118" s="5393"/>
      <c r="G118" s="5402"/>
      <c r="H118" s="5077">
        <v>5</v>
      </c>
      <c r="I118" s="5080" t="s">
        <v>762</v>
      </c>
      <c r="J118" s="5080" t="s">
        <v>672</v>
      </c>
      <c r="K118" s="5080" t="s">
        <v>690</v>
      </c>
    </row>
    <row r="119" spans="1:11" s="5060" customFormat="1" ht="13">
      <c r="A119" s="5452" t="s">
        <v>763</v>
      </c>
      <c r="B119" s="5423" t="s">
        <v>764</v>
      </c>
      <c r="C119" s="5448" t="s">
        <v>765</v>
      </c>
      <c r="D119" s="5392">
        <v>3</v>
      </c>
      <c r="E119" s="5394">
        <v>45337</v>
      </c>
      <c r="F119" s="5394">
        <v>45626</v>
      </c>
      <c r="G119" s="5403" t="s">
        <v>766</v>
      </c>
      <c r="H119" s="5450">
        <v>1</v>
      </c>
      <c r="I119" s="5453" t="s">
        <v>767</v>
      </c>
      <c r="J119" s="5110">
        <v>45358</v>
      </c>
      <c r="K119" s="5103" t="s">
        <v>648</v>
      </c>
    </row>
    <row r="120" spans="1:11" s="5060" customFormat="1" ht="13">
      <c r="A120" s="5452"/>
      <c r="B120" s="5423"/>
      <c r="C120" s="5448"/>
      <c r="D120" s="5392"/>
      <c r="E120" s="5394"/>
      <c r="F120" s="5394"/>
      <c r="G120" s="5403"/>
      <c r="H120" s="5450"/>
      <c r="I120" s="5453"/>
      <c r="J120" s="5110">
        <v>45363</v>
      </c>
      <c r="K120" s="5103" t="s">
        <v>690</v>
      </c>
    </row>
    <row r="121" spans="1:11" s="5060" customFormat="1" ht="13">
      <c r="A121" s="5452"/>
      <c r="B121" s="5423"/>
      <c r="C121" s="5448"/>
      <c r="D121" s="5392"/>
      <c r="E121" s="5394"/>
      <c r="F121" s="5394"/>
      <c r="G121" s="5403"/>
      <c r="H121" s="5450"/>
      <c r="I121" s="5453"/>
      <c r="J121" s="5110">
        <v>45364</v>
      </c>
      <c r="K121" s="5103" t="s">
        <v>667</v>
      </c>
    </row>
    <row r="122" spans="1:11" s="5060" customFormat="1" ht="13">
      <c r="A122" s="5452"/>
      <c r="B122" s="5423"/>
      <c r="C122" s="5448"/>
      <c r="D122" s="5392"/>
      <c r="E122" s="5394"/>
      <c r="F122" s="5394"/>
      <c r="G122" s="5403"/>
      <c r="H122" s="5450"/>
      <c r="I122" s="5453"/>
      <c r="J122" s="5110">
        <v>45365</v>
      </c>
      <c r="K122" s="5103" t="s">
        <v>663</v>
      </c>
    </row>
    <row r="123" spans="1:11" s="5060" customFormat="1" ht="13">
      <c r="A123" s="5452"/>
      <c r="B123" s="5423"/>
      <c r="C123" s="5448"/>
      <c r="D123" s="5392"/>
      <c r="E123" s="5394"/>
      <c r="F123" s="5394"/>
      <c r="G123" s="5403"/>
      <c r="H123" s="5450"/>
      <c r="I123" s="5453"/>
      <c r="J123" s="5110">
        <v>45366</v>
      </c>
      <c r="K123" s="5103" t="s">
        <v>668</v>
      </c>
    </row>
    <row r="124" spans="1:11" s="5060" customFormat="1" ht="13">
      <c r="A124" s="5452"/>
      <c r="B124" s="5423"/>
      <c r="C124" s="5448"/>
      <c r="D124" s="5392"/>
      <c r="E124" s="5394"/>
      <c r="F124" s="5394"/>
      <c r="G124" s="5403"/>
      <c r="H124" s="5450"/>
      <c r="I124" s="5453"/>
      <c r="J124" s="5110">
        <v>45369</v>
      </c>
      <c r="K124" s="5103" t="s">
        <v>768</v>
      </c>
    </row>
    <row r="125" spans="1:11" s="5060" customFormat="1" ht="15" customHeight="1">
      <c r="A125" s="5452"/>
      <c r="B125" s="5423"/>
      <c r="C125" s="5448"/>
      <c r="D125" s="5392"/>
      <c r="E125" s="5394"/>
      <c r="F125" s="5394"/>
      <c r="G125" s="5403"/>
      <c r="H125" s="5450">
        <v>2</v>
      </c>
      <c r="I125" s="5458" t="s">
        <v>767</v>
      </c>
      <c r="J125" s="5110">
        <v>45419</v>
      </c>
      <c r="K125" s="5103" t="s">
        <v>769</v>
      </c>
    </row>
    <row r="126" spans="1:11" s="5060" customFormat="1" ht="13">
      <c r="A126" s="5452"/>
      <c r="B126" s="5423"/>
      <c r="C126" s="5448"/>
      <c r="D126" s="5392"/>
      <c r="E126" s="5394"/>
      <c r="F126" s="5394"/>
      <c r="G126" s="5403"/>
      <c r="H126" s="5457"/>
      <c r="I126" s="5459"/>
      <c r="J126" s="5110">
        <v>45420</v>
      </c>
      <c r="K126" s="5082" t="s">
        <v>770</v>
      </c>
    </row>
    <row r="127" spans="1:11" s="5060" customFormat="1" ht="37.5">
      <c r="A127" s="5452"/>
      <c r="B127" s="5423"/>
      <c r="C127" s="5448"/>
      <c r="D127" s="5392"/>
      <c r="E127" s="5394"/>
      <c r="F127" s="5394"/>
      <c r="G127" s="5403"/>
      <c r="H127" s="5078">
        <v>3</v>
      </c>
      <c r="I127" s="5082" t="s">
        <v>771</v>
      </c>
      <c r="J127" s="5082" t="s">
        <v>772</v>
      </c>
      <c r="K127" s="5082" t="s">
        <v>773</v>
      </c>
    </row>
    <row r="128" spans="1:11" s="5060" customFormat="1" ht="37.5">
      <c r="A128" s="5420" t="s">
        <v>774</v>
      </c>
      <c r="B128" s="5419" t="s">
        <v>500</v>
      </c>
      <c r="C128" s="5432" t="s">
        <v>501</v>
      </c>
      <c r="D128" s="5395">
        <v>10</v>
      </c>
      <c r="E128" s="5399">
        <v>45366</v>
      </c>
      <c r="F128" s="5399">
        <v>45656</v>
      </c>
      <c r="G128" s="5388" t="s">
        <v>775</v>
      </c>
      <c r="H128" s="5072">
        <v>1</v>
      </c>
      <c r="I128" s="5109" t="s">
        <v>776</v>
      </c>
      <c r="J128" s="5080" t="s">
        <v>777</v>
      </c>
      <c r="K128" s="5080" t="s">
        <v>647</v>
      </c>
    </row>
    <row r="129" spans="1:12" s="5060" customFormat="1" ht="25">
      <c r="A129" s="5420"/>
      <c r="B129" s="5419"/>
      <c r="C129" s="5432"/>
      <c r="D129" s="5395"/>
      <c r="E129" s="5399"/>
      <c r="F129" s="5399"/>
      <c r="G129" s="5388"/>
      <c r="H129" s="5072">
        <v>2</v>
      </c>
      <c r="I129" s="5080" t="s">
        <v>778</v>
      </c>
      <c r="J129" s="5080" t="s">
        <v>779</v>
      </c>
      <c r="K129" s="5080" t="s">
        <v>647</v>
      </c>
    </row>
    <row r="130" spans="1:12" s="5060" customFormat="1" ht="25">
      <c r="A130" s="5420"/>
      <c r="B130" s="5419"/>
      <c r="C130" s="5432"/>
      <c r="D130" s="5395"/>
      <c r="E130" s="5399"/>
      <c r="F130" s="5399"/>
      <c r="G130" s="5388"/>
      <c r="H130" s="5072">
        <v>3</v>
      </c>
      <c r="I130" s="5080" t="s">
        <v>780</v>
      </c>
      <c r="J130" s="5080" t="s">
        <v>781</v>
      </c>
      <c r="K130" s="5080" t="s">
        <v>647</v>
      </c>
    </row>
    <row r="131" spans="1:12" s="5060" customFormat="1" ht="25">
      <c r="A131" s="5420"/>
      <c r="B131" s="5419"/>
      <c r="C131" s="5432"/>
      <c r="D131" s="5395"/>
      <c r="E131" s="5399"/>
      <c r="F131" s="5399"/>
      <c r="G131" s="5388"/>
      <c r="H131" s="5072">
        <v>4</v>
      </c>
      <c r="I131" s="5080" t="s">
        <v>782</v>
      </c>
      <c r="J131" s="5080" t="s">
        <v>781</v>
      </c>
      <c r="K131" s="5080" t="s">
        <v>690</v>
      </c>
      <c r="L131" s="5063"/>
    </row>
    <row r="132" spans="1:12" s="5060" customFormat="1" ht="25">
      <c r="A132" s="5420"/>
      <c r="B132" s="5419"/>
      <c r="C132" s="5432"/>
      <c r="D132" s="5395"/>
      <c r="E132" s="5399"/>
      <c r="F132" s="5399"/>
      <c r="G132" s="5388"/>
      <c r="H132" s="5072">
        <v>5</v>
      </c>
      <c r="I132" s="5080" t="s">
        <v>783</v>
      </c>
      <c r="J132" s="5080" t="s">
        <v>781</v>
      </c>
      <c r="K132" s="5080" t="s">
        <v>647</v>
      </c>
    </row>
    <row r="133" spans="1:12" s="5060" customFormat="1" ht="25">
      <c r="A133" s="5420"/>
      <c r="B133" s="5419"/>
      <c r="C133" s="5432"/>
      <c r="D133" s="5395"/>
      <c r="E133" s="5399"/>
      <c r="F133" s="5399"/>
      <c r="G133" s="5388"/>
      <c r="H133" s="5072">
        <v>6</v>
      </c>
      <c r="I133" s="5080" t="s">
        <v>784</v>
      </c>
      <c r="J133" s="5080" t="s">
        <v>781</v>
      </c>
      <c r="K133" s="5080" t="s">
        <v>647</v>
      </c>
    </row>
    <row r="134" spans="1:12" s="5060" customFormat="1" ht="25">
      <c r="A134" s="5420"/>
      <c r="B134" s="5419"/>
      <c r="C134" s="5432"/>
      <c r="D134" s="5395"/>
      <c r="E134" s="5399"/>
      <c r="F134" s="5399"/>
      <c r="G134" s="5388"/>
      <c r="H134" s="5072">
        <v>7</v>
      </c>
      <c r="I134" s="5080" t="s">
        <v>785</v>
      </c>
      <c r="J134" s="5080" t="s">
        <v>781</v>
      </c>
      <c r="K134" s="5080" t="s">
        <v>786</v>
      </c>
    </row>
    <row r="135" spans="1:12" s="5060" customFormat="1" ht="25">
      <c r="A135" s="5420"/>
      <c r="B135" s="5419"/>
      <c r="C135" s="5432"/>
      <c r="D135" s="5395"/>
      <c r="E135" s="5399"/>
      <c r="F135" s="5399"/>
      <c r="G135" s="5388"/>
      <c r="H135" s="5072">
        <v>8</v>
      </c>
      <c r="I135" s="5080" t="s">
        <v>785</v>
      </c>
      <c r="J135" s="5080" t="s">
        <v>781</v>
      </c>
      <c r="K135" s="5080" t="s">
        <v>786</v>
      </c>
    </row>
    <row r="136" spans="1:12" s="5060" customFormat="1" ht="25">
      <c r="A136" s="5420"/>
      <c r="B136" s="5419"/>
      <c r="C136" s="5432"/>
      <c r="D136" s="5395"/>
      <c r="E136" s="5399"/>
      <c r="F136" s="5399"/>
      <c r="G136" s="5388"/>
      <c r="H136" s="5072">
        <v>9</v>
      </c>
      <c r="I136" s="5080" t="s">
        <v>785</v>
      </c>
      <c r="J136" s="5080" t="s">
        <v>781</v>
      </c>
      <c r="K136" s="5080" t="s">
        <v>786</v>
      </c>
    </row>
    <row r="137" spans="1:12" s="5060" customFormat="1" ht="25">
      <c r="A137" s="5420"/>
      <c r="B137" s="5419"/>
      <c r="C137" s="5432"/>
      <c r="D137" s="5395"/>
      <c r="E137" s="5399"/>
      <c r="F137" s="5399"/>
      <c r="G137" s="5388"/>
      <c r="H137" s="5072">
        <v>10</v>
      </c>
      <c r="I137" s="5080" t="s">
        <v>785</v>
      </c>
      <c r="J137" s="5080" t="s">
        <v>781</v>
      </c>
      <c r="K137" s="5080" t="s">
        <v>786</v>
      </c>
    </row>
    <row r="138" spans="1:12" s="5060" customFormat="1" ht="43.5" customHeight="1">
      <c r="A138" s="5431" t="s">
        <v>787</v>
      </c>
      <c r="B138" s="5447" t="s">
        <v>788</v>
      </c>
      <c r="C138" s="5448" t="s">
        <v>522</v>
      </c>
      <c r="D138" s="5400">
        <v>3</v>
      </c>
      <c r="E138" s="5456">
        <v>45413</v>
      </c>
      <c r="F138" s="5456">
        <v>45565</v>
      </c>
      <c r="G138" s="5404" t="s">
        <v>766</v>
      </c>
      <c r="H138" s="5078">
        <v>1</v>
      </c>
      <c r="I138" s="5082" t="s">
        <v>789</v>
      </c>
      <c r="J138" s="5082" t="s">
        <v>31</v>
      </c>
      <c r="K138" s="5082" t="s">
        <v>790</v>
      </c>
    </row>
    <row r="139" spans="1:12" s="5060" customFormat="1" ht="43.5" customHeight="1">
      <c r="A139" s="5431"/>
      <c r="B139" s="5447"/>
      <c r="C139" s="5448"/>
      <c r="D139" s="5400"/>
      <c r="E139" s="5456"/>
      <c r="F139" s="5456"/>
      <c r="G139" s="5404"/>
      <c r="H139" s="5078">
        <v>2</v>
      </c>
      <c r="I139" s="5082" t="s">
        <v>791</v>
      </c>
      <c r="J139" s="5082" t="s">
        <v>670</v>
      </c>
      <c r="K139" s="5082" t="s">
        <v>792</v>
      </c>
    </row>
    <row r="140" spans="1:12" s="5060" customFormat="1" ht="48.75" customHeight="1">
      <c r="A140" s="5420" t="s">
        <v>793</v>
      </c>
      <c r="B140" s="5419" t="s">
        <v>794</v>
      </c>
      <c r="C140" s="5432" t="s">
        <v>795</v>
      </c>
      <c r="D140" s="5395">
        <v>2</v>
      </c>
      <c r="E140" s="5399">
        <v>45407</v>
      </c>
      <c r="F140" s="5399">
        <v>45626</v>
      </c>
      <c r="G140" s="5388" t="s">
        <v>796</v>
      </c>
      <c r="H140" s="5072">
        <v>1</v>
      </c>
      <c r="I140" s="5080" t="s">
        <v>754</v>
      </c>
      <c r="J140" s="5080" t="s">
        <v>670</v>
      </c>
      <c r="K140" s="5080" t="s">
        <v>792</v>
      </c>
    </row>
    <row r="141" spans="1:12" s="5060" customFormat="1" ht="48.75" customHeight="1">
      <c r="A141" s="5420"/>
      <c r="B141" s="5419"/>
      <c r="C141" s="5432"/>
      <c r="D141" s="5395"/>
      <c r="E141" s="5399"/>
      <c r="F141" s="5399"/>
      <c r="G141" s="5388"/>
      <c r="H141" s="5072">
        <v>2</v>
      </c>
      <c r="I141" s="5104" t="s">
        <v>797</v>
      </c>
      <c r="J141" s="5080" t="s">
        <v>715</v>
      </c>
      <c r="K141" s="5080" t="s">
        <v>792</v>
      </c>
    </row>
    <row r="142" spans="1:12" s="5060" customFormat="1" ht="13">
      <c r="A142" s="5431" t="s">
        <v>798</v>
      </c>
      <c r="B142" s="5447" t="s">
        <v>799</v>
      </c>
      <c r="C142" s="5448" t="s">
        <v>800</v>
      </c>
      <c r="D142" s="5400">
        <v>16</v>
      </c>
      <c r="E142" s="5454">
        <v>45413</v>
      </c>
      <c r="F142" s="5396">
        <v>45565</v>
      </c>
      <c r="G142" s="5401" t="s">
        <v>732</v>
      </c>
      <c r="H142" s="5069">
        <v>1</v>
      </c>
      <c r="I142" s="5082" t="s">
        <v>801</v>
      </c>
      <c r="J142" s="5105" t="s">
        <v>802</v>
      </c>
      <c r="K142" s="5082" t="s">
        <v>660</v>
      </c>
    </row>
    <row r="143" spans="1:12" s="5060" customFormat="1" ht="24" customHeight="1">
      <c r="A143" s="5431"/>
      <c r="B143" s="5447"/>
      <c r="C143" s="5448"/>
      <c r="D143" s="5400"/>
      <c r="E143" s="5454"/>
      <c r="F143" s="5396"/>
      <c r="G143" s="5401"/>
      <c r="H143" s="5069">
        <v>2</v>
      </c>
      <c r="I143" s="5082" t="s">
        <v>801</v>
      </c>
      <c r="J143" s="5105">
        <v>45417</v>
      </c>
      <c r="K143" s="5082" t="s">
        <v>803</v>
      </c>
    </row>
    <row r="144" spans="1:12" s="5060" customFormat="1" ht="13">
      <c r="A144" s="5431"/>
      <c r="B144" s="5447"/>
      <c r="C144" s="5448"/>
      <c r="D144" s="5400"/>
      <c r="E144" s="5454"/>
      <c r="F144" s="5396"/>
      <c r="G144" s="5401"/>
      <c r="H144" s="5069">
        <v>3</v>
      </c>
      <c r="I144" s="5082" t="s">
        <v>801</v>
      </c>
      <c r="J144" s="5105" t="s">
        <v>804</v>
      </c>
      <c r="K144" s="5082" t="s">
        <v>805</v>
      </c>
    </row>
    <row r="145" spans="1:11" s="5060" customFormat="1" ht="36" customHeight="1">
      <c r="A145" s="5431"/>
      <c r="B145" s="5447"/>
      <c r="C145" s="5448"/>
      <c r="D145" s="5400"/>
      <c r="E145" s="5454"/>
      <c r="F145" s="5396"/>
      <c r="G145" s="5401"/>
      <c r="H145" s="5069">
        <v>4</v>
      </c>
      <c r="I145" s="5082" t="s">
        <v>801</v>
      </c>
      <c r="J145" s="5105">
        <v>45429</v>
      </c>
      <c r="K145" s="5082" t="s">
        <v>806</v>
      </c>
    </row>
    <row r="146" spans="1:11" s="5060" customFormat="1" ht="13">
      <c r="A146" s="5431"/>
      <c r="B146" s="5447"/>
      <c r="C146" s="5448"/>
      <c r="D146" s="5400"/>
      <c r="E146" s="5454"/>
      <c r="F146" s="5396"/>
      <c r="G146" s="5401"/>
      <c r="H146" s="5069">
        <v>5</v>
      </c>
      <c r="I146" s="5082" t="s">
        <v>801</v>
      </c>
      <c r="J146" s="5105" t="s">
        <v>807</v>
      </c>
      <c r="K146" s="5082" t="s">
        <v>808</v>
      </c>
    </row>
    <row r="147" spans="1:11" s="5060" customFormat="1" ht="37.5">
      <c r="A147" s="5431"/>
      <c r="B147" s="5447"/>
      <c r="C147" s="5448"/>
      <c r="D147" s="5400"/>
      <c r="E147" s="5454"/>
      <c r="F147" s="5396"/>
      <c r="G147" s="5401"/>
      <c r="H147" s="5069">
        <v>6</v>
      </c>
      <c r="I147" s="5082" t="s">
        <v>801</v>
      </c>
      <c r="J147" s="5082" t="s">
        <v>809</v>
      </c>
      <c r="K147" s="5082" t="s">
        <v>690</v>
      </c>
    </row>
    <row r="148" spans="1:11" s="5060" customFormat="1" ht="25">
      <c r="A148" s="5431"/>
      <c r="B148" s="5447"/>
      <c r="C148" s="5448"/>
      <c r="D148" s="5400"/>
      <c r="E148" s="5454"/>
      <c r="F148" s="5396"/>
      <c r="G148" s="5401"/>
      <c r="H148" s="5069">
        <v>7</v>
      </c>
      <c r="I148" s="5082" t="s">
        <v>801</v>
      </c>
      <c r="J148" s="5082" t="s">
        <v>810</v>
      </c>
      <c r="K148" s="5082" t="s">
        <v>759</v>
      </c>
    </row>
    <row r="149" spans="1:11" s="5060" customFormat="1" ht="13">
      <c r="A149" s="5431"/>
      <c r="B149" s="5447"/>
      <c r="C149" s="5448"/>
      <c r="D149" s="5400"/>
      <c r="E149" s="5454"/>
      <c r="F149" s="5396"/>
      <c r="G149" s="5401"/>
      <c r="H149" s="5069">
        <v>8</v>
      </c>
      <c r="I149" s="5082" t="s">
        <v>801</v>
      </c>
      <c r="J149" s="5091">
        <v>45398</v>
      </c>
      <c r="K149" s="5082" t="s">
        <v>811</v>
      </c>
    </row>
    <row r="150" spans="1:11" s="5060" customFormat="1" ht="37.5">
      <c r="A150" s="5431"/>
      <c r="B150" s="5447"/>
      <c r="C150" s="5448"/>
      <c r="D150" s="5400"/>
      <c r="E150" s="5454"/>
      <c r="F150" s="5396"/>
      <c r="G150" s="5401"/>
      <c r="H150" s="5069">
        <v>9</v>
      </c>
      <c r="I150" s="5082" t="s">
        <v>801</v>
      </c>
      <c r="J150" s="5082" t="s">
        <v>812</v>
      </c>
      <c r="K150" s="5082" t="s">
        <v>665</v>
      </c>
    </row>
    <row r="151" spans="1:11" s="5060" customFormat="1" ht="25">
      <c r="A151" s="5431"/>
      <c r="B151" s="5447"/>
      <c r="C151" s="5448"/>
      <c r="D151" s="5400"/>
      <c r="E151" s="5454"/>
      <c r="F151" s="5396"/>
      <c r="G151" s="5401"/>
      <c r="H151" s="5069">
        <v>10</v>
      </c>
      <c r="I151" s="5082" t="s">
        <v>801</v>
      </c>
      <c r="J151" s="5082" t="s">
        <v>813</v>
      </c>
      <c r="K151" s="5082" t="s">
        <v>712</v>
      </c>
    </row>
    <row r="152" spans="1:11" s="5060" customFormat="1" ht="25">
      <c r="A152" s="5431"/>
      <c r="B152" s="5447"/>
      <c r="C152" s="5448"/>
      <c r="D152" s="5400"/>
      <c r="E152" s="5454"/>
      <c r="F152" s="5396"/>
      <c r="G152" s="5401"/>
      <c r="H152" s="5069">
        <v>11</v>
      </c>
      <c r="I152" s="5082" t="s">
        <v>801</v>
      </c>
      <c r="J152" s="5082" t="s">
        <v>814</v>
      </c>
      <c r="K152" s="5082" t="s">
        <v>815</v>
      </c>
    </row>
    <row r="153" spans="1:11" s="5060" customFormat="1" ht="13">
      <c r="A153" s="5431"/>
      <c r="B153" s="5447"/>
      <c r="C153" s="5448"/>
      <c r="D153" s="5400"/>
      <c r="E153" s="5454"/>
      <c r="F153" s="5396"/>
      <c r="G153" s="5401"/>
      <c r="H153" s="5069">
        <v>12</v>
      </c>
      <c r="I153" s="5082" t="s">
        <v>801</v>
      </c>
      <c r="J153" s="5091">
        <v>45437</v>
      </c>
      <c r="K153" s="5082" t="s">
        <v>816</v>
      </c>
    </row>
    <row r="154" spans="1:11" s="5060" customFormat="1" ht="13">
      <c r="A154" s="5431"/>
      <c r="B154" s="5447"/>
      <c r="C154" s="5448"/>
      <c r="D154" s="5400"/>
      <c r="E154" s="5454"/>
      <c r="F154" s="5396"/>
      <c r="G154" s="5401"/>
      <c r="H154" s="5069">
        <v>13</v>
      </c>
      <c r="I154" s="5082" t="s">
        <v>801</v>
      </c>
      <c r="J154" s="5091">
        <v>45399</v>
      </c>
      <c r="K154" s="5082" t="s">
        <v>817</v>
      </c>
    </row>
    <row r="155" spans="1:11" s="5060" customFormat="1" ht="13">
      <c r="A155" s="5431"/>
      <c r="B155" s="5447"/>
      <c r="C155" s="5448"/>
      <c r="D155" s="5400"/>
      <c r="E155" s="5454"/>
      <c r="F155" s="5396"/>
      <c r="G155" s="5401"/>
      <c r="H155" s="5069">
        <v>14</v>
      </c>
      <c r="I155" s="5082" t="s">
        <v>801</v>
      </c>
      <c r="J155" s="5091">
        <v>45460</v>
      </c>
      <c r="K155" s="5082" t="s">
        <v>818</v>
      </c>
    </row>
    <row r="156" spans="1:11" s="5060" customFormat="1" ht="13">
      <c r="A156" s="5431"/>
      <c r="B156" s="5447"/>
      <c r="C156" s="5448"/>
      <c r="D156" s="5400"/>
      <c r="E156" s="5454"/>
      <c r="F156" s="5396"/>
      <c r="G156" s="5401"/>
      <c r="H156" s="5069">
        <v>15</v>
      </c>
      <c r="I156" s="5082" t="s">
        <v>801</v>
      </c>
      <c r="J156" s="5091">
        <v>45461</v>
      </c>
      <c r="K156" s="5082" t="s">
        <v>819</v>
      </c>
    </row>
    <row r="157" spans="1:11" s="5060" customFormat="1" ht="13">
      <c r="A157" s="5431"/>
      <c r="B157" s="5447"/>
      <c r="C157" s="5448"/>
      <c r="D157" s="5400"/>
      <c r="E157" s="5454"/>
      <c r="F157" s="5396"/>
      <c r="G157" s="5401"/>
      <c r="H157" s="5069">
        <v>16</v>
      </c>
      <c r="I157" s="5082" t="s">
        <v>801</v>
      </c>
      <c r="J157" s="5091">
        <v>45466</v>
      </c>
      <c r="K157" s="5082" t="s">
        <v>820</v>
      </c>
    </row>
    <row r="158" spans="1:11" s="5060" customFormat="1" ht="13">
      <c r="A158" s="5431"/>
      <c r="B158" s="5447"/>
      <c r="C158" s="5448"/>
      <c r="D158" s="5400"/>
      <c r="E158" s="5454"/>
      <c r="F158" s="5396"/>
      <c r="G158" s="5401"/>
      <c r="H158" s="5069">
        <v>17</v>
      </c>
      <c r="I158" s="5082" t="s">
        <v>801</v>
      </c>
      <c r="J158" s="5082" t="s">
        <v>821</v>
      </c>
      <c r="K158" s="5082" t="s">
        <v>822</v>
      </c>
    </row>
    <row r="159" spans="1:11" s="5060" customFormat="1" ht="13">
      <c r="A159" s="5431"/>
      <c r="B159" s="5447"/>
      <c r="C159" s="5448"/>
      <c r="D159" s="5400"/>
      <c r="E159" s="5454"/>
      <c r="F159" s="5396"/>
      <c r="G159" s="5401"/>
      <c r="H159" s="5069">
        <v>18</v>
      </c>
      <c r="I159" s="5082" t="s">
        <v>801</v>
      </c>
      <c r="J159" s="5091" t="s">
        <v>823</v>
      </c>
      <c r="K159" s="5082" t="s">
        <v>792</v>
      </c>
    </row>
    <row r="160" spans="1:11" s="5060" customFormat="1" ht="13">
      <c r="A160" s="5431"/>
      <c r="B160" s="5447"/>
      <c r="C160" s="5448"/>
      <c r="D160" s="5400"/>
      <c r="E160" s="5454"/>
      <c r="F160" s="5396"/>
      <c r="G160" s="5401"/>
      <c r="H160" s="5069">
        <v>19</v>
      </c>
      <c r="I160" s="5082" t="s">
        <v>801</v>
      </c>
      <c r="J160" s="5091" t="s">
        <v>34</v>
      </c>
      <c r="K160" s="5082" t="s">
        <v>792</v>
      </c>
    </row>
    <row r="161" spans="1:11" ht="40.5" customHeight="1">
      <c r="A161" s="5439" t="s">
        <v>798</v>
      </c>
      <c r="B161" s="5439" t="s">
        <v>824</v>
      </c>
      <c r="C161" s="5440" t="s">
        <v>825</v>
      </c>
      <c r="D161" s="5397">
        <v>3</v>
      </c>
      <c r="E161" s="5398">
        <v>45474</v>
      </c>
      <c r="F161" s="5398">
        <v>45656</v>
      </c>
      <c r="G161" s="5402" t="s">
        <v>680</v>
      </c>
      <c r="H161" s="5072">
        <v>1</v>
      </c>
      <c r="I161" s="5080" t="s">
        <v>826</v>
      </c>
      <c r="J161" s="5080" t="s">
        <v>827</v>
      </c>
      <c r="K161" s="5080" t="s">
        <v>685</v>
      </c>
    </row>
    <row r="162" spans="1:11" ht="32.5" customHeight="1">
      <c r="A162" s="5439"/>
      <c r="B162" s="5439"/>
      <c r="C162" s="5440"/>
      <c r="D162" s="5397"/>
      <c r="E162" s="5398"/>
      <c r="F162" s="5398"/>
      <c r="G162" s="5402"/>
      <c r="H162" s="5072">
        <v>2</v>
      </c>
      <c r="I162" s="5104" t="s">
        <v>828</v>
      </c>
      <c r="J162" s="5080" t="s">
        <v>829</v>
      </c>
      <c r="K162" s="5080" t="s">
        <v>685</v>
      </c>
    </row>
    <row r="163" spans="1:11" ht="38.25" customHeight="1">
      <c r="A163" s="5439"/>
      <c r="B163" s="5439"/>
      <c r="C163" s="5440"/>
      <c r="D163" s="5397"/>
      <c r="E163" s="5398"/>
      <c r="F163" s="5398"/>
      <c r="G163" s="5402"/>
      <c r="H163" s="5072">
        <v>3</v>
      </c>
      <c r="I163" s="5080" t="s">
        <v>830</v>
      </c>
      <c r="J163" s="5080" t="s">
        <v>831</v>
      </c>
      <c r="K163" s="5080" t="s">
        <v>832</v>
      </c>
    </row>
    <row r="164" spans="1:11" ht="25">
      <c r="A164" s="5439"/>
      <c r="B164" s="5439"/>
      <c r="C164" s="5440"/>
      <c r="D164" s="5397"/>
      <c r="E164" s="5398"/>
      <c r="F164" s="5398"/>
      <c r="G164" s="5402"/>
      <c r="H164" s="5072">
        <v>4</v>
      </c>
      <c r="I164" s="5104" t="s">
        <v>833</v>
      </c>
      <c r="J164" s="5080" t="s">
        <v>671</v>
      </c>
      <c r="K164" s="5080" t="s">
        <v>834</v>
      </c>
    </row>
    <row r="165" spans="1:11" ht="25">
      <c r="A165" s="5439"/>
      <c r="B165" s="5439"/>
      <c r="C165" s="5440"/>
      <c r="D165" s="5397"/>
      <c r="E165" s="5398"/>
      <c r="F165" s="5398"/>
      <c r="G165" s="5402"/>
      <c r="H165" s="5072">
        <v>5</v>
      </c>
      <c r="I165" s="5080" t="s">
        <v>835</v>
      </c>
      <c r="J165" s="5080" t="s">
        <v>671</v>
      </c>
      <c r="K165" s="5080" t="s">
        <v>834</v>
      </c>
    </row>
    <row r="166" spans="1:11" ht="25">
      <c r="A166" s="5439"/>
      <c r="B166" s="5439"/>
      <c r="C166" s="5440"/>
      <c r="D166" s="5397"/>
      <c r="E166" s="5398"/>
      <c r="F166" s="5398"/>
      <c r="G166" s="5402"/>
      <c r="H166" s="5072">
        <v>6</v>
      </c>
      <c r="I166" s="5104" t="s">
        <v>836</v>
      </c>
      <c r="J166" s="5080" t="s">
        <v>715</v>
      </c>
      <c r="K166" s="5080" t="s">
        <v>834</v>
      </c>
    </row>
    <row r="167" spans="1:11" ht="28" customHeight="1">
      <c r="A167" s="5431" t="s">
        <v>798</v>
      </c>
      <c r="B167" s="5431" t="s">
        <v>837</v>
      </c>
      <c r="C167" s="5448" t="s">
        <v>838</v>
      </c>
      <c r="D167" s="5400">
        <v>2</v>
      </c>
      <c r="E167" s="5396">
        <v>45413</v>
      </c>
      <c r="F167" s="5396">
        <v>45580</v>
      </c>
      <c r="G167" s="5401" t="s">
        <v>839</v>
      </c>
      <c r="H167" s="5069">
        <v>1</v>
      </c>
      <c r="I167" s="5082" t="s">
        <v>840</v>
      </c>
      <c r="J167" s="5082" t="s">
        <v>841</v>
      </c>
      <c r="K167" s="5082" t="s">
        <v>647</v>
      </c>
    </row>
    <row r="168" spans="1:11" ht="33.75" customHeight="1">
      <c r="A168" s="5431"/>
      <c r="B168" s="5431"/>
      <c r="C168" s="5448"/>
      <c r="D168" s="5400"/>
      <c r="E168" s="5396"/>
      <c r="F168" s="5396"/>
      <c r="G168" s="5401"/>
      <c r="H168" s="5069">
        <v>2</v>
      </c>
      <c r="I168" s="5082" t="s">
        <v>842</v>
      </c>
      <c r="J168" s="5082" t="s">
        <v>34</v>
      </c>
      <c r="K168" s="5082" t="s">
        <v>647</v>
      </c>
    </row>
    <row r="169" spans="1:11" ht="37.5">
      <c r="A169" s="5439" t="s">
        <v>798</v>
      </c>
      <c r="B169" s="5439" t="s">
        <v>843</v>
      </c>
      <c r="C169" s="5440" t="s">
        <v>844</v>
      </c>
      <c r="D169" s="5443">
        <v>2</v>
      </c>
      <c r="E169" s="5455">
        <v>45413</v>
      </c>
      <c r="F169" s="5455">
        <v>45596</v>
      </c>
      <c r="G169" s="5388" t="s">
        <v>680</v>
      </c>
      <c r="H169" s="5067">
        <v>1</v>
      </c>
      <c r="I169" s="5080" t="s">
        <v>845</v>
      </c>
      <c r="J169" s="5080" t="s">
        <v>846</v>
      </c>
      <c r="K169" s="5080"/>
    </row>
    <row r="170" spans="1:11" ht="37.5">
      <c r="A170" s="5439"/>
      <c r="B170" s="5439"/>
      <c r="C170" s="5440"/>
      <c r="D170" s="5443"/>
      <c r="E170" s="5455"/>
      <c r="F170" s="5455"/>
      <c r="G170" s="5388"/>
      <c r="H170" s="5067">
        <v>2</v>
      </c>
      <c r="I170" s="5080" t="s">
        <v>847</v>
      </c>
      <c r="J170" s="5095">
        <v>45434</v>
      </c>
      <c r="K170" s="5080" t="s">
        <v>848</v>
      </c>
    </row>
    <row r="171" spans="1:11" ht="36" customHeight="1">
      <c r="A171" s="5439"/>
      <c r="B171" s="5439"/>
      <c r="C171" s="5440"/>
      <c r="D171" s="5443"/>
      <c r="E171" s="5455"/>
      <c r="F171" s="5455"/>
      <c r="G171" s="5388"/>
      <c r="H171" s="5067">
        <v>3</v>
      </c>
      <c r="I171" s="5080" t="s">
        <v>849</v>
      </c>
      <c r="J171" s="5095" t="s">
        <v>670</v>
      </c>
      <c r="K171" s="5080"/>
    </row>
    <row r="172" spans="1:11" ht="37.5">
      <c r="A172" s="5439"/>
      <c r="B172" s="5439"/>
      <c r="C172" s="5440"/>
      <c r="D172" s="5443"/>
      <c r="E172" s="5455"/>
      <c r="F172" s="5455"/>
      <c r="G172" s="5388"/>
      <c r="H172" s="5067">
        <v>4</v>
      </c>
      <c r="I172" s="5080" t="s">
        <v>850</v>
      </c>
      <c r="J172" s="5095" t="s">
        <v>715</v>
      </c>
      <c r="K172" s="5080" t="s">
        <v>851</v>
      </c>
    </row>
    <row r="173" spans="1:11" ht="18.649999999999999" customHeight="1">
      <c r="A173" s="5451" t="s">
        <v>852</v>
      </c>
      <c r="B173" s="5447" t="s">
        <v>853</v>
      </c>
      <c r="C173" s="5449" t="s">
        <v>854</v>
      </c>
      <c r="D173" s="5447">
        <v>5</v>
      </c>
      <c r="E173" s="5454">
        <v>45474</v>
      </c>
      <c r="F173" s="5454">
        <v>45595</v>
      </c>
      <c r="G173" s="5401" t="s">
        <v>796</v>
      </c>
      <c r="H173" s="5068">
        <v>1</v>
      </c>
      <c r="I173" s="5082" t="s">
        <v>855</v>
      </c>
      <c r="J173" s="5082" t="s">
        <v>34</v>
      </c>
      <c r="K173" s="5082" t="s">
        <v>856</v>
      </c>
    </row>
    <row r="174" spans="1:11" ht="24.75" customHeight="1">
      <c r="A174" s="5451"/>
      <c r="B174" s="5447"/>
      <c r="C174" s="5449"/>
      <c r="D174" s="5447"/>
      <c r="E174" s="5454"/>
      <c r="F174" s="5454"/>
      <c r="G174" s="5401"/>
      <c r="H174" s="5068">
        <v>2</v>
      </c>
      <c r="I174" s="5082" t="s">
        <v>857</v>
      </c>
      <c r="J174" s="5082" t="s">
        <v>653</v>
      </c>
      <c r="K174" s="5082" t="s">
        <v>790</v>
      </c>
    </row>
    <row r="175" spans="1:11" ht="34.5" customHeight="1">
      <c r="A175" s="5451"/>
      <c r="B175" s="5447"/>
      <c r="C175" s="5449"/>
      <c r="D175" s="5447"/>
      <c r="E175" s="5454"/>
      <c r="F175" s="5454"/>
      <c r="G175" s="5401"/>
      <c r="H175" s="5068">
        <v>3</v>
      </c>
      <c r="I175" s="5082" t="s">
        <v>858</v>
      </c>
      <c r="J175" s="5082" t="s">
        <v>36</v>
      </c>
      <c r="K175" s="5082" t="s">
        <v>790</v>
      </c>
    </row>
    <row r="176" spans="1:11" ht="41.15" customHeight="1">
      <c r="A176" s="5437" t="s">
        <v>852</v>
      </c>
      <c r="B176" s="5419" t="s">
        <v>859</v>
      </c>
      <c r="C176" s="5432" t="s">
        <v>860</v>
      </c>
      <c r="D176" s="5419">
        <v>3</v>
      </c>
      <c r="E176" s="5399">
        <v>45444</v>
      </c>
      <c r="F176" s="5399">
        <v>45626</v>
      </c>
      <c r="G176" s="5388" t="s">
        <v>732</v>
      </c>
      <c r="H176" s="5072">
        <v>1</v>
      </c>
      <c r="I176" s="5080" t="s">
        <v>861</v>
      </c>
      <c r="J176" s="5080" t="s">
        <v>862</v>
      </c>
      <c r="K176" s="5080" t="s">
        <v>863</v>
      </c>
    </row>
    <row r="177" spans="1:12" ht="41.15" customHeight="1">
      <c r="A177" s="5437"/>
      <c r="B177" s="5419"/>
      <c r="C177" s="5432"/>
      <c r="D177" s="5419"/>
      <c r="E177" s="5399"/>
      <c r="F177" s="5399"/>
      <c r="G177" s="5388"/>
      <c r="H177" s="5072">
        <v>2</v>
      </c>
      <c r="I177" s="5080" t="s">
        <v>864</v>
      </c>
      <c r="J177" s="5080" t="s">
        <v>33</v>
      </c>
      <c r="K177" s="5080" t="s">
        <v>768</v>
      </c>
    </row>
    <row r="178" spans="1:12" ht="41.15" customHeight="1">
      <c r="A178" s="5437"/>
      <c r="B178" s="5419"/>
      <c r="C178" s="5432"/>
      <c r="D178" s="5419"/>
      <c r="E178" s="5399"/>
      <c r="F178" s="5399"/>
      <c r="G178" s="5388"/>
      <c r="H178" s="5072">
        <v>3</v>
      </c>
      <c r="I178" s="5080" t="s">
        <v>865</v>
      </c>
      <c r="J178" s="5080" t="s">
        <v>34</v>
      </c>
      <c r="K178" s="5080" t="s">
        <v>759</v>
      </c>
    </row>
    <row r="179" spans="1:12" ht="41.15" customHeight="1">
      <c r="A179" s="5437"/>
      <c r="B179" s="5419"/>
      <c r="C179" s="5432"/>
      <c r="D179" s="5419"/>
      <c r="E179" s="5399"/>
      <c r="F179" s="5399"/>
      <c r="G179" s="5388"/>
      <c r="H179" s="5072">
        <v>4</v>
      </c>
      <c r="I179" s="5080" t="s">
        <v>866</v>
      </c>
      <c r="J179" s="5080" t="s">
        <v>750</v>
      </c>
      <c r="K179" s="5080" t="s">
        <v>759</v>
      </c>
    </row>
    <row r="180" spans="1:12" ht="41.15" customHeight="1">
      <c r="A180" s="5437"/>
      <c r="B180" s="5419"/>
      <c r="C180" s="5432"/>
      <c r="D180" s="5419"/>
      <c r="E180" s="5399"/>
      <c r="F180" s="5399"/>
      <c r="G180" s="5388"/>
      <c r="H180" s="5072">
        <v>5</v>
      </c>
      <c r="I180" s="5080" t="s">
        <v>867</v>
      </c>
      <c r="J180" s="5080" t="s">
        <v>750</v>
      </c>
      <c r="K180" s="5080" t="s">
        <v>759</v>
      </c>
    </row>
    <row r="181" spans="1:12" ht="41.15" customHeight="1">
      <c r="A181" s="5437"/>
      <c r="B181" s="5419"/>
      <c r="C181" s="5432"/>
      <c r="D181" s="5419"/>
      <c r="E181" s="5399"/>
      <c r="F181" s="5399"/>
      <c r="G181" s="5388"/>
      <c r="H181" s="5072">
        <v>6</v>
      </c>
      <c r="I181" s="5080" t="s">
        <v>868</v>
      </c>
      <c r="J181" s="5080" t="s">
        <v>36</v>
      </c>
      <c r="K181" s="5080" t="s">
        <v>688</v>
      </c>
    </row>
    <row r="182" spans="1:12" ht="41.15" customHeight="1">
      <c r="A182" s="5437"/>
      <c r="B182" s="5419"/>
      <c r="C182" s="5432"/>
      <c r="D182" s="5419"/>
      <c r="E182" s="5399"/>
      <c r="F182" s="5399"/>
      <c r="G182" s="5388"/>
      <c r="H182" s="5072">
        <v>7</v>
      </c>
      <c r="I182" s="5080" t="s">
        <v>869</v>
      </c>
      <c r="J182" s="5080" t="s">
        <v>36</v>
      </c>
      <c r="K182" s="5080" t="s">
        <v>863</v>
      </c>
    </row>
    <row r="183" spans="1:12" ht="46.5" customHeight="1">
      <c r="A183" s="5431" t="s">
        <v>870</v>
      </c>
      <c r="B183" s="5433" t="s">
        <v>871</v>
      </c>
      <c r="C183" s="5434" t="s">
        <v>872</v>
      </c>
      <c r="D183" s="5435">
        <v>2</v>
      </c>
      <c r="E183" s="5436">
        <v>45449</v>
      </c>
      <c r="F183" s="5430">
        <v>45641</v>
      </c>
      <c r="G183" s="5136" t="s">
        <v>873</v>
      </c>
      <c r="H183" s="5068">
        <v>1</v>
      </c>
      <c r="I183" s="5082" t="s">
        <v>874</v>
      </c>
      <c r="J183" s="5082" t="s">
        <v>36</v>
      </c>
      <c r="K183" s="5133" t="s">
        <v>654</v>
      </c>
    </row>
    <row r="184" spans="1:12" ht="33.75" customHeight="1">
      <c r="A184" s="5431"/>
      <c r="B184" s="5433"/>
      <c r="C184" s="5434"/>
      <c r="D184" s="5435"/>
      <c r="E184" s="5436"/>
      <c r="F184" s="5430"/>
      <c r="G184" s="5136" t="s">
        <v>796</v>
      </c>
      <c r="H184" s="5068">
        <v>2</v>
      </c>
      <c r="I184" s="5135" t="s">
        <v>875</v>
      </c>
      <c r="J184" s="5082" t="s">
        <v>750</v>
      </c>
      <c r="K184" s="5132" t="s">
        <v>654</v>
      </c>
    </row>
    <row r="185" spans="1:12" ht="27.75" customHeight="1">
      <c r="A185" s="5431"/>
      <c r="B185" s="5433"/>
      <c r="C185" s="5434"/>
      <c r="D185" s="5435"/>
      <c r="E185" s="5436"/>
      <c r="F185" s="5430"/>
      <c r="G185" s="5099" t="s">
        <v>680</v>
      </c>
      <c r="H185" s="5068">
        <v>4</v>
      </c>
      <c r="I185" s="5082" t="s">
        <v>876</v>
      </c>
      <c r="J185" s="5082" t="s">
        <v>750</v>
      </c>
      <c r="K185" s="5082" t="s">
        <v>759</v>
      </c>
    </row>
    <row r="186" spans="1:12" ht="80.5" customHeight="1">
      <c r="A186" s="5431"/>
      <c r="B186" s="5083" t="s">
        <v>877</v>
      </c>
      <c r="C186" s="5084" t="s">
        <v>878</v>
      </c>
      <c r="D186" s="5085">
        <v>1</v>
      </c>
      <c r="E186" s="5086">
        <v>45413</v>
      </c>
      <c r="F186" s="5086">
        <v>45442</v>
      </c>
      <c r="G186" s="5090" t="s">
        <v>879</v>
      </c>
      <c r="H186" s="5115">
        <v>1</v>
      </c>
      <c r="I186" s="5116" t="s">
        <v>880</v>
      </c>
      <c r="J186" s="5082" t="s">
        <v>881</v>
      </c>
      <c r="K186" s="5082" t="s">
        <v>882</v>
      </c>
    </row>
    <row r="187" spans="1:12" ht="21" customHeight="1">
      <c r="A187" s="5465" t="s">
        <v>883</v>
      </c>
      <c r="B187" s="5468" t="s">
        <v>884</v>
      </c>
      <c r="C187" s="5471" t="s">
        <v>885</v>
      </c>
      <c r="D187" s="5474">
        <v>7</v>
      </c>
      <c r="E187" s="5477">
        <v>45352</v>
      </c>
      <c r="F187" s="5480">
        <v>45656</v>
      </c>
      <c r="G187" s="5483" t="s">
        <v>796</v>
      </c>
      <c r="H187" s="5490">
        <v>1</v>
      </c>
      <c r="I187" s="5487" t="s">
        <v>886</v>
      </c>
      <c r="J187" s="5113">
        <v>45358</v>
      </c>
      <c r="K187" s="5106" t="s">
        <v>649</v>
      </c>
    </row>
    <row r="188" spans="1:12" ht="13">
      <c r="A188" s="5466"/>
      <c r="B188" s="5469"/>
      <c r="C188" s="5472"/>
      <c r="D188" s="5475"/>
      <c r="E188" s="5478"/>
      <c r="F188" s="5481"/>
      <c r="G188" s="5484"/>
      <c r="H188" s="5491"/>
      <c r="I188" s="5488"/>
      <c r="J188" s="5113">
        <v>45360</v>
      </c>
      <c r="K188" s="5106" t="s">
        <v>663</v>
      </c>
      <c r="L188" s="5063"/>
    </row>
    <row r="189" spans="1:12" ht="12.5">
      <c r="A189" s="5466"/>
      <c r="B189" s="5469"/>
      <c r="C189" s="5472"/>
      <c r="D189" s="5475"/>
      <c r="E189" s="5478"/>
      <c r="F189" s="5481"/>
      <c r="G189" s="5484"/>
      <c r="H189" s="5491"/>
      <c r="I189" s="5488"/>
      <c r="J189" s="5114">
        <v>45368</v>
      </c>
      <c r="K189" s="5080" t="s">
        <v>863</v>
      </c>
      <c r="L189" s="5102"/>
    </row>
    <row r="190" spans="1:12" ht="12.5">
      <c r="A190" s="5466"/>
      <c r="B190" s="5469"/>
      <c r="C190" s="5472"/>
      <c r="D190" s="5475"/>
      <c r="E190" s="5478"/>
      <c r="F190" s="5481"/>
      <c r="G190" s="5484"/>
      <c r="H190" s="5491"/>
      <c r="I190" s="5488"/>
      <c r="J190" s="5114">
        <v>45368</v>
      </c>
      <c r="K190" s="5080" t="s">
        <v>685</v>
      </c>
      <c r="L190" s="5102"/>
    </row>
    <row r="191" spans="1:12" ht="12.5">
      <c r="A191" s="5466"/>
      <c r="B191" s="5469"/>
      <c r="C191" s="5472"/>
      <c r="D191" s="5475"/>
      <c r="E191" s="5478"/>
      <c r="F191" s="5481"/>
      <c r="G191" s="5484"/>
      <c r="H191" s="5491"/>
      <c r="I191" s="5488"/>
      <c r="J191" s="5114">
        <v>45372</v>
      </c>
      <c r="K191" s="5080" t="s">
        <v>887</v>
      </c>
      <c r="L191" s="5102"/>
    </row>
    <row r="192" spans="1:12" ht="12.5">
      <c r="A192" s="5466"/>
      <c r="B192" s="5469"/>
      <c r="C192" s="5472"/>
      <c r="D192" s="5475"/>
      <c r="E192" s="5478"/>
      <c r="F192" s="5481"/>
      <c r="G192" s="5484"/>
      <c r="H192" s="5492"/>
      <c r="I192" s="5489"/>
      <c r="J192" s="5114">
        <v>45374</v>
      </c>
      <c r="K192" s="5080" t="s">
        <v>668</v>
      </c>
      <c r="L192" s="5102"/>
    </row>
    <row r="193" spans="1:12" ht="15" customHeight="1">
      <c r="A193" s="5466"/>
      <c r="B193" s="5469"/>
      <c r="C193" s="5472"/>
      <c r="D193" s="5475"/>
      <c r="E193" s="5478"/>
      <c r="F193" s="5481"/>
      <c r="G193" s="5485"/>
      <c r="H193" s="5460">
        <v>2</v>
      </c>
      <c r="I193" s="5462" t="s">
        <v>888</v>
      </c>
      <c r="J193" s="5114">
        <v>45423</v>
      </c>
      <c r="K193" s="5080" t="s">
        <v>863</v>
      </c>
      <c r="L193" s="5102"/>
    </row>
    <row r="194" spans="1:12" ht="12.5">
      <c r="A194" s="5466"/>
      <c r="B194" s="5469"/>
      <c r="C194" s="5472"/>
      <c r="D194" s="5475"/>
      <c r="E194" s="5478"/>
      <c r="F194" s="5481"/>
      <c r="G194" s="5485"/>
      <c r="H194" s="5460"/>
      <c r="I194" s="5463"/>
      <c r="J194" s="5114">
        <v>45429</v>
      </c>
      <c r="K194" s="5080" t="s">
        <v>889</v>
      </c>
      <c r="L194" s="5102"/>
    </row>
    <row r="195" spans="1:12" ht="12.5">
      <c r="A195" s="5466"/>
      <c r="B195" s="5469"/>
      <c r="C195" s="5472"/>
      <c r="D195" s="5475"/>
      <c r="E195" s="5478"/>
      <c r="F195" s="5481"/>
      <c r="G195" s="5485"/>
      <c r="H195" s="5460"/>
      <c r="I195" s="5463"/>
      <c r="J195" s="5114">
        <v>45431</v>
      </c>
      <c r="K195" s="5080" t="s">
        <v>661</v>
      </c>
      <c r="L195" s="5102"/>
    </row>
    <row r="196" spans="1:12" ht="12.5">
      <c r="A196" s="5466"/>
      <c r="B196" s="5469"/>
      <c r="C196" s="5472"/>
      <c r="D196" s="5475"/>
      <c r="E196" s="5478"/>
      <c r="F196" s="5481"/>
      <c r="G196" s="5485"/>
      <c r="H196" s="5461"/>
      <c r="I196" s="5464"/>
      <c r="J196" s="5114">
        <v>45437</v>
      </c>
      <c r="K196" s="5080" t="s">
        <v>650</v>
      </c>
      <c r="L196" s="5102"/>
    </row>
    <row r="197" spans="1:12" ht="13">
      <c r="A197" s="5466"/>
      <c r="B197" s="5469"/>
      <c r="C197" s="5472"/>
      <c r="D197" s="5475"/>
      <c r="E197" s="5478"/>
      <c r="F197" s="5481"/>
      <c r="G197" s="5485"/>
      <c r="H197" s="5111">
        <v>3</v>
      </c>
      <c r="I197" s="5118" t="s">
        <v>890</v>
      </c>
      <c r="J197" s="5114" t="s">
        <v>34</v>
      </c>
      <c r="K197" s="5080" t="s">
        <v>863</v>
      </c>
      <c r="L197" s="5102"/>
    </row>
    <row r="198" spans="1:12" ht="13">
      <c r="A198" s="5466"/>
      <c r="B198" s="5469"/>
      <c r="C198" s="5472"/>
      <c r="D198" s="5475"/>
      <c r="E198" s="5478"/>
      <c r="F198" s="5481"/>
      <c r="G198" s="5485"/>
      <c r="H198" s="5111">
        <v>4</v>
      </c>
      <c r="I198" s="5118" t="s">
        <v>891</v>
      </c>
      <c r="J198" s="5114" t="s">
        <v>750</v>
      </c>
      <c r="K198" s="5080" t="s">
        <v>654</v>
      </c>
      <c r="L198" s="5102"/>
    </row>
    <row r="199" spans="1:12" ht="13">
      <c r="A199" s="5466"/>
      <c r="B199" s="5469"/>
      <c r="C199" s="5472"/>
      <c r="D199" s="5475"/>
      <c r="E199" s="5478"/>
      <c r="F199" s="5481"/>
      <c r="G199" s="5485"/>
      <c r="H199" s="5111">
        <v>5</v>
      </c>
      <c r="I199" s="5118" t="s">
        <v>892</v>
      </c>
      <c r="J199" s="5114" t="s">
        <v>36</v>
      </c>
      <c r="K199" s="5080" t="s">
        <v>654</v>
      </c>
      <c r="L199" s="5102"/>
    </row>
    <row r="200" spans="1:12" ht="13">
      <c r="A200" s="5466"/>
      <c r="B200" s="5469"/>
      <c r="C200" s="5472"/>
      <c r="D200" s="5475"/>
      <c r="E200" s="5478"/>
      <c r="F200" s="5481"/>
      <c r="G200" s="5485"/>
      <c r="H200" s="5111">
        <v>6</v>
      </c>
      <c r="I200" s="5118" t="s">
        <v>893</v>
      </c>
      <c r="J200" s="5114" t="s">
        <v>672</v>
      </c>
      <c r="K200" s="5080" t="s">
        <v>654</v>
      </c>
      <c r="L200" s="5102"/>
    </row>
    <row r="201" spans="1:12" ht="13">
      <c r="A201" s="5467"/>
      <c r="B201" s="5470"/>
      <c r="C201" s="5473"/>
      <c r="D201" s="5476"/>
      <c r="E201" s="5479"/>
      <c r="F201" s="5482"/>
      <c r="G201" s="5486"/>
      <c r="H201" s="5111">
        <v>7</v>
      </c>
      <c r="I201" s="5118" t="s">
        <v>894</v>
      </c>
      <c r="J201" s="5114" t="s">
        <v>38</v>
      </c>
      <c r="K201" s="5080" t="s">
        <v>654</v>
      </c>
      <c r="L201" s="5102"/>
    </row>
    <row r="202" spans="1:12" ht="52">
      <c r="A202" s="5074" t="s">
        <v>895</v>
      </c>
      <c r="B202" s="5075" t="s">
        <v>896</v>
      </c>
      <c r="C202" s="5076" t="s">
        <v>897</v>
      </c>
      <c r="D202" s="5108">
        <v>1</v>
      </c>
      <c r="E202" s="5117">
        <v>45292</v>
      </c>
      <c r="F202" s="5117">
        <v>45656</v>
      </c>
      <c r="G202" s="5112" t="s">
        <v>732</v>
      </c>
      <c r="H202" s="5068">
        <v>1</v>
      </c>
      <c r="I202" s="5082" t="s">
        <v>898</v>
      </c>
      <c r="J202" s="5082" t="s">
        <v>672</v>
      </c>
      <c r="K202" s="5082" t="s">
        <v>863</v>
      </c>
      <c r="L202" s="5102"/>
    </row>
    <row r="204" spans="1:12" ht="18">
      <c r="A204" s="5060" t="s">
        <v>899</v>
      </c>
      <c r="L204" s="5100"/>
    </row>
  </sheetData>
  <protectedRanges>
    <protectedRange algorithmName="SHA-512" hashValue="saRsRwGYeujDT4iZ6cBoNzMBdO0/ZrorgS+3f+p1kl4pKfnN8VllxbdIwnJeN+ehm1IqtxEwWSyLYT6saEIMlQ==" saltValue="1ET9HwFrTBcoIIOkyeveuA==" spinCount="100000" sqref="E4:G24" name="Rango1_9"/>
  </protectedRanges>
  <mergeCells count="159">
    <mergeCell ref="H193:H196"/>
    <mergeCell ref="I193:I196"/>
    <mergeCell ref="A187:A201"/>
    <mergeCell ref="B187:B201"/>
    <mergeCell ref="C187:C201"/>
    <mergeCell ref="D187:D201"/>
    <mergeCell ref="E187:E201"/>
    <mergeCell ref="F187:F201"/>
    <mergeCell ref="G187:G201"/>
    <mergeCell ref="I187:I192"/>
    <mergeCell ref="H187:H192"/>
    <mergeCell ref="I119:I124"/>
    <mergeCell ref="F173:F175"/>
    <mergeCell ref="E173:E175"/>
    <mergeCell ref="G173:G175"/>
    <mergeCell ref="E142:E160"/>
    <mergeCell ref="E140:E141"/>
    <mergeCell ref="E167:E168"/>
    <mergeCell ref="G169:G172"/>
    <mergeCell ref="F169:F172"/>
    <mergeCell ref="E169:E172"/>
    <mergeCell ref="F161:F166"/>
    <mergeCell ref="G161:G166"/>
    <mergeCell ref="F167:F168"/>
    <mergeCell ref="E138:E139"/>
    <mergeCell ref="F138:F139"/>
    <mergeCell ref="H125:H126"/>
    <mergeCell ref="I125:I126"/>
    <mergeCell ref="G167:G168"/>
    <mergeCell ref="H119:H124"/>
    <mergeCell ref="D173:D175"/>
    <mergeCell ref="A173:A175"/>
    <mergeCell ref="B173:B175"/>
    <mergeCell ref="B169:B172"/>
    <mergeCell ref="C169:C172"/>
    <mergeCell ref="D169:D172"/>
    <mergeCell ref="D167:D168"/>
    <mergeCell ref="C167:C168"/>
    <mergeCell ref="B142:B160"/>
    <mergeCell ref="C142:C160"/>
    <mergeCell ref="D142:D160"/>
    <mergeCell ref="B119:B127"/>
    <mergeCell ref="C119:C127"/>
    <mergeCell ref="B140:B141"/>
    <mergeCell ref="A169:A172"/>
    <mergeCell ref="A140:A141"/>
    <mergeCell ref="A138:A139"/>
    <mergeCell ref="B138:B139"/>
    <mergeCell ref="C138:C139"/>
    <mergeCell ref="A119:A127"/>
    <mergeCell ref="A60:A69"/>
    <mergeCell ref="C106:C110"/>
    <mergeCell ref="B106:B110"/>
    <mergeCell ref="A106:A110"/>
    <mergeCell ref="A75:A98"/>
    <mergeCell ref="A70:A74"/>
    <mergeCell ref="B70:B74"/>
    <mergeCell ref="A100:A105"/>
    <mergeCell ref="B76:B98"/>
    <mergeCell ref="C76:C98"/>
    <mergeCell ref="A167:A168"/>
    <mergeCell ref="A111:A113"/>
    <mergeCell ref="A142:A160"/>
    <mergeCell ref="A176:A182"/>
    <mergeCell ref="B167:B168"/>
    <mergeCell ref="C140:C141"/>
    <mergeCell ref="B128:B137"/>
    <mergeCell ref="C128:C137"/>
    <mergeCell ref="C100:C105"/>
    <mergeCell ref="B100:B105"/>
    <mergeCell ref="A114:A118"/>
    <mergeCell ref="A128:A137"/>
    <mergeCell ref="A161:A166"/>
    <mergeCell ref="B161:B166"/>
    <mergeCell ref="C161:C166"/>
    <mergeCell ref="B114:B118"/>
    <mergeCell ref="C114:C118"/>
    <mergeCell ref="B111:B113"/>
    <mergeCell ref="C111:C113"/>
    <mergeCell ref="C173:C175"/>
    <mergeCell ref="A183:A186"/>
    <mergeCell ref="E176:E182"/>
    <mergeCell ref="F176:F182"/>
    <mergeCell ref="B176:B182"/>
    <mergeCell ref="C176:C182"/>
    <mergeCell ref="D176:D182"/>
    <mergeCell ref="B183:B185"/>
    <mergeCell ref="C183:C185"/>
    <mergeCell ref="D183:D185"/>
    <mergeCell ref="E183:E185"/>
    <mergeCell ref="F183:F185"/>
    <mergeCell ref="B60:B69"/>
    <mergeCell ref="F76:F98"/>
    <mergeCell ref="E76:E98"/>
    <mergeCell ref="E70:E74"/>
    <mergeCell ref="F70:F74"/>
    <mergeCell ref="D111:D113"/>
    <mergeCell ref="E111:E113"/>
    <mergeCell ref="F111:F113"/>
    <mergeCell ref="D76:D98"/>
    <mergeCell ref="D70:D74"/>
    <mergeCell ref="F100:F105"/>
    <mergeCell ref="E100:E105"/>
    <mergeCell ref="A1:K1"/>
    <mergeCell ref="A4:A30"/>
    <mergeCell ref="B4:B30"/>
    <mergeCell ref="H2:K2"/>
    <mergeCell ref="F31:F59"/>
    <mergeCell ref="E31:E59"/>
    <mergeCell ref="D31:D59"/>
    <mergeCell ref="C31:C59"/>
    <mergeCell ref="B31:B59"/>
    <mergeCell ref="A31:A59"/>
    <mergeCell ref="A2:A3"/>
    <mergeCell ref="B2:B3"/>
    <mergeCell ref="C2:C3"/>
    <mergeCell ref="D2:G2"/>
    <mergeCell ref="G4:G30"/>
    <mergeCell ref="G31:G59"/>
    <mergeCell ref="G60:G69"/>
    <mergeCell ref="D4:D30"/>
    <mergeCell ref="F4:F30"/>
    <mergeCell ref="E4:E30"/>
    <mergeCell ref="C4:C30"/>
    <mergeCell ref="G142:G160"/>
    <mergeCell ref="G100:G105"/>
    <mergeCell ref="G70:G74"/>
    <mergeCell ref="G76:G98"/>
    <mergeCell ref="G106:G110"/>
    <mergeCell ref="F60:F69"/>
    <mergeCell ref="E60:E69"/>
    <mergeCell ref="C70:C74"/>
    <mergeCell ref="D60:D69"/>
    <mergeCell ref="C60:C69"/>
    <mergeCell ref="F128:F137"/>
    <mergeCell ref="G176:G182"/>
    <mergeCell ref="F106:F110"/>
    <mergeCell ref="E106:E110"/>
    <mergeCell ref="D106:D110"/>
    <mergeCell ref="D114:D118"/>
    <mergeCell ref="D119:D127"/>
    <mergeCell ref="E114:E118"/>
    <mergeCell ref="F114:F118"/>
    <mergeCell ref="E119:E127"/>
    <mergeCell ref="F119:F127"/>
    <mergeCell ref="D128:D137"/>
    <mergeCell ref="F142:F160"/>
    <mergeCell ref="D161:D166"/>
    <mergeCell ref="E161:E166"/>
    <mergeCell ref="E128:E137"/>
    <mergeCell ref="D140:D141"/>
    <mergeCell ref="F140:F141"/>
    <mergeCell ref="D138:D139"/>
    <mergeCell ref="G111:G113"/>
    <mergeCell ref="G114:G118"/>
    <mergeCell ref="G119:G127"/>
    <mergeCell ref="G128:G137"/>
    <mergeCell ref="G138:G139"/>
    <mergeCell ref="G140:G141"/>
  </mergeCells>
  <pageMargins left="0.7" right="0.7" top="0.75" bottom="0.75" header="0.51180555555555496" footer="0.51180555555555496"/>
  <pageSetup firstPageNumber="0" fitToWidth="0" fitToHeight="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dimension ref="A1:H32"/>
  <sheetViews>
    <sheetView topLeftCell="A6" zoomScale="85" zoomScaleNormal="85" workbookViewId="0">
      <selection activeCell="E12" sqref="E12:H12"/>
    </sheetView>
  </sheetViews>
  <sheetFormatPr baseColWidth="10" defaultColWidth="11.453125" defaultRowHeight="14.5"/>
  <cols>
    <col min="1" max="1" width="22.1796875" customWidth="1"/>
    <col min="2" max="2" width="20.1796875" customWidth="1"/>
    <col min="3" max="3" width="23.26953125" customWidth="1"/>
    <col min="4" max="4" width="19.81640625" customWidth="1"/>
    <col min="7" max="7" width="15" customWidth="1"/>
    <col min="8" max="8" width="33" customWidth="1"/>
  </cols>
  <sheetData>
    <row r="1" spans="1:8" ht="46.15" customHeight="1" thickBot="1">
      <c r="A1" s="7355" t="s">
        <v>2165</v>
      </c>
      <c r="B1" s="7356"/>
      <c r="C1" s="7356"/>
      <c r="D1" s="7356"/>
      <c r="E1" s="7356"/>
      <c r="F1" s="7356"/>
      <c r="G1" s="7356"/>
      <c r="H1" s="7357"/>
    </row>
    <row r="2" spans="1:8" ht="16" thickBot="1">
      <c r="D2" s="736"/>
      <c r="E2" s="736"/>
      <c r="F2" s="738"/>
      <c r="G2" s="736"/>
      <c r="H2" s="736"/>
    </row>
    <row r="3" spans="1:8" ht="20.149999999999999" customHeight="1" thickBot="1">
      <c r="A3" s="7358" t="s">
        <v>2166</v>
      </c>
      <c r="B3" s="937"/>
      <c r="C3" s="7340" t="s">
        <v>2167</v>
      </c>
      <c r="D3" s="7360"/>
      <c r="E3" s="7362" t="s">
        <v>2168</v>
      </c>
      <c r="F3" s="7363"/>
      <c r="G3" s="7363"/>
      <c r="H3" s="7364"/>
    </row>
    <row r="4" spans="1:8" ht="21.65" customHeight="1" thickBot="1">
      <c r="A4" s="7358"/>
      <c r="B4" s="938"/>
      <c r="C4" s="7341"/>
      <c r="D4" s="7361"/>
      <c r="E4" s="7337" t="s">
        <v>2169</v>
      </c>
      <c r="F4" s="7338"/>
      <c r="G4" s="7338"/>
      <c r="H4" s="7339"/>
    </row>
    <row r="5" spans="1:8" ht="25.15" customHeight="1" thickBot="1">
      <c r="A5" s="7358"/>
      <c r="B5" s="938"/>
      <c r="C5" s="7341"/>
      <c r="D5" s="7361"/>
      <c r="E5" s="1698" t="s">
        <v>2170</v>
      </c>
      <c r="F5" s="1695"/>
      <c r="G5" s="1699"/>
      <c r="H5" s="1700"/>
    </row>
    <row r="6" spans="1:8" ht="18.649999999999999" customHeight="1" thickBot="1">
      <c r="A6" s="7358"/>
      <c r="B6" s="938"/>
      <c r="C6" s="7341"/>
      <c r="D6" s="7361"/>
      <c r="E6" s="1698" t="s">
        <v>2171</v>
      </c>
      <c r="F6" s="1695"/>
      <c r="G6" s="1699"/>
      <c r="H6" s="1700"/>
    </row>
    <row r="7" spans="1:8" ht="25.15" customHeight="1" thickBot="1">
      <c r="A7" s="7358"/>
      <c r="B7" s="939"/>
      <c r="C7" s="7359"/>
      <c r="D7" s="7361"/>
      <c r="E7" s="1701" t="s">
        <v>2172</v>
      </c>
      <c r="F7" s="1690"/>
      <c r="G7" s="1702"/>
      <c r="H7" s="1703"/>
    </row>
    <row r="8" spans="1:8" ht="20.65" customHeight="1" thickBot="1">
      <c r="A8" s="7334" t="s">
        <v>2173</v>
      </c>
      <c r="B8" s="940"/>
      <c r="C8" s="7344" t="s">
        <v>2174</v>
      </c>
      <c r="D8" s="7345"/>
      <c r="E8" s="7348" t="s">
        <v>2175</v>
      </c>
      <c r="F8" s="7348"/>
      <c r="G8" s="7348"/>
      <c r="H8" s="7349"/>
    </row>
    <row r="9" spans="1:8" ht="34.5" customHeight="1" thickBot="1">
      <c r="A9" s="7334"/>
      <c r="B9" s="941"/>
      <c r="C9" s="7344"/>
      <c r="D9" s="7346"/>
      <c r="E9" s="7350" t="s">
        <v>2176</v>
      </c>
      <c r="F9" s="7350"/>
      <c r="G9" s="7350"/>
      <c r="H9" s="7351"/>
    </row>
    <row r="10" spans="1:8" ht="36" customHeight="1" thickBot="1">
      <c r="A10" s="7334"/>
      <c r="B10" s="941"/>
      <c r="C10" s="7344"/>
      <c r="D10" s="7346"/>
      <c r="E10" s="7350" t="s">
        <v>2177</v>
      </c>
      <c r="F10" s="7350"/>
      <c r="G10" s="7350"/>
      <c r="H10" s="7351"/>
    </row>
    <row r="11" spans="1:8" ht="32.65" customHeight="1" thickBot="1">
      <c r="A11" s="7334"/>
      <c r="B11" s="941"/>
      <c r="C11" s="7344"/>
      <c r="D11" s="7346"/>
      <c r="E11" s="7350" t="s">
        <v>2178</v>
      </c>
      <c r="F11" s="7350"/>
      <c r="G11" s="7350"/>
      <c r="H11" s="7351"/>
    </row>
    <row r="12" spans="1:8" ht="36.65" customHeight="1" thickBot="1">
      <c r="A12" s="7334"/>
      <c r="B12" s="942"/>
      <c r="C12" s="7344"/>
      <c r="D12" s="7347"/>
      <c r="E12" s="7352" t="s">
        <v>2179</v>
      </c>
      <c r="F12" s="7353"/>
      <c r="G12" s="7353"/>
      <c r="H12" s="7354"/>
    </row>
    <row r="13" spans="1:8" ht="15.5">
      <c r="A13" s="7340" t="s">
        <v>2180</v>
      </c>
      <c r="B13" s="1723"/>
      <c r="C13" s="7342" t="s">
        <v>2181</v>
      </c>
      <c r="D13" s="1716"/>
      <c r="E13" s="1716"/>
      <c r="F13" s="1717"/>
      <c r="G13" s="1716"/>
      <c r="H13" s="1716"/>
    </row>
    <row r="14" spans="1:8" ht="15.5">
      <c r="A14" s="7341"/>
      <c r="B14" s="1719"/>
      <c r="C14" s="7343"/>
      <c r="D14" s="1716"/>
      <c r="E14" s="1716"/>
      <c r="F14" s="1717"/>
      <c r="G14" s="1716"/>
      <c r="H14" s="1716"/>
    </row>
    <row r="15" spans="1:8" ht="15.5">
      <c r="A15" s="7341"/>
      <c r="B15" s="1719"/>
      <c r="C15" s="7343"/>
      <c r="D15" s="1716"/>
      <c r="E15" s="1716"/>
      <c r="F15" s="1717"/>
      <c r="G15" s="1716"/>
      <c r="H15" s="1716"/>
    </row>
    <row r="16" spans="1:8" ht="15.5">
      <c r="A16" s="7341"/>
      <c r="B16" s="1719"/>
      <c r="C16" s="7343"/>
      <c r="D16" s="1716"/>
      <c r="E16" s="1716"/>
      <c r="F16" s="1717"/>
      <c r="G16" s="1716"/>
      <c r="H16" s="1716"/>
    </row>
    <row r="17" spans="1:8" ht="33" thickBot="1">
      <c r="A17" s="7341"/>
      <c r="B17" s="1719"/>
      <c r="C17" s="7343"/>
      <c r="D17" s="1716"/>
      <c r="E17" s="1716"/>
      <c r="F17" s="1717"/>
      <c r="G17" s="1716"/>
      <c r="H17" s="1718"/>
    </row>
    <row r="18" spans="1:8" ht="16" thickBot="1">
      <c r="A18" s="7334" t="s">
        <v>2182</v>
      </c>
      <c r="B18" s="1720"/>
      <c r="C18" s="7335" t="s">
        <v>2183</v>
      </c>
      <c r="D18" s="1716"/>
      <c r="E18" s="1716"/>
      <c r="F18" s="1717"/>
      <c r="G18" s="1716"/>
      <c r="H18" s="1716"/>
    </row>
    <row r="19" spans="1:8" ht="16" thickBot="1">
      <c r="A19" s="7334"/>
      <c r="B19" s="1721"/>
      <c r="C19" s="7335"/>
      <c r="D19" s="1716"/>
      <c r="E19" s="1716"/>
      <c r="F19" s="1717"/>
      <c r="G19" s="1716"/>
      <c r="H19" s="1716"/>
    </row>
    <row r="20" spans="1:8" ht="16" thickBot="1">
      <c r="A20" s="7334"/>
      <c r="B20" s="1721"/>
      <c r="C20" s="7335"/>
      <c r="D20" s="1716"/>
      <c r="E20" s="1716"/>
      <c r="F20" s="1717"/>
      <c r="G20" s="1716"/>
      <c r="H20" s="1716"/>
    </row>
    <row r="21" spans="1:8" ht="16" thickBot="1">
      <c r="A21" s="7334"/>
      <c r="B21" s="1721"/>
      <c r="C21" s="7335"/>
      <c r="D21" s="1716"/>
      <c r="E21" s="1716"/>
      <c r="F21" s="1717"/>
      <c r="G21" s="1716"/>
      <c r="H21" s="1716"/>
    </row>
    <row r="22" spans="1:8" ht="16" thickBot="1">
      <c r="A22" s="7334"/>
      <c r="B22" s="1722"/>
      <c r="C22" s="7335"/>
      <c r="D22" s="1716"/>
      <c r="E22" s="1716"/>
      <c r="F22" s="1717"/>
      <c r="G22" s="1716"/>
      <c r="H22" s="1716"/>
    </row>
    <row r="23" spans="1:8" ht="15.5">
      <c r="A23" s="7341" t="s">
        <v>2184</v>
      </c>
      <c r="B23" s="1719"/>
      <c r="C23" s="7343" t="s">
        <v>2185</v>
      </c>
      <c r="D23" s="1716"/>
      <c r="E23" s="1716"/>
      <c r="F23" s="1717"/>
      <c r="G23" s="1716"/>
      <c r="H23" s="1716"/>
    </row>
    <row r="24" spans="1:8" ht="15.5">
      <c r="A24" s="7341"/>
      <c r="B24" s="1719"/>
      <c r="C24" s="7343"/>
      <c r="D24" s="1716"/>
      <c r="E24" s="1716"/>
      <c r="F24" s="1717"/>
      <c r="G24" s="1716"/>
      <c r="H24" s="1716"/>
    </row>
    <row r="25" spans="1:8" ht="15.5">
      <c r="A25" s="7341"/>
      <c r="B25" s="1719"/>
      <c r="C25" s="7343"/>
      <c r="D25" s="1716"/>
      <c r="E25" s="1716"/>
      <c r="F25" s="1717"/>
      <c r="G25" s="1716"/>
      <c r="H25" s="1716"/>
    </row>
    <row r="26" spans="1:8" ht="15.5">
      <c r="A26" s="7341"/>
      <c r="B26" s="1719"/>
      <c r="C26" s="7343"/>
      <c r="D26" s="1716"/>
      <c r="E26" s="1716"/>
      <c r="F26" s="1717"/>
      <c r="G26" s="1716"/>
      <c r="H26" s="1716"/>
    </row>
    <row r="27" spans="1:8" ht="16" thickBot="1">
      <c r="A27" s="7341"/>
      <c r="B27" s="1719"/>
      <c r="C27" s="7343"/>
      <c r="D27" s="1716"/>
      <c r="E27" s="1716"/>
      <c r="F27" s="1717"/>
      <c r="G27" s="1716"/>
      <c r="H27" s="1716"/>
    </row>
    <row r="28" spans="1:8" ht="16" thickBot="1">
      <c r="A28" s="7334" t="s">
        <v>1400</v>
      </c>
      <c r="B28" s="1720"/>
      <c r="C28" s="7335" t="s">
        <v>2186</v>
      </c>
      <c r="D28" s="1716"/>
      <c r="E28" s="1716"/>
      <c r="F28" s="1717"/>
      <c r="G28" s="1716"/>
      <c r="H28" s="1716"/>
    </row>
    <row r="29" spans="1:8" ht="16" thickBot="1">
      <c r="A29" s="7334"/>
      <c r="B29" s="1721"/>
      <c r="C29" s="7335"/>
      <c r="D29" s="1716"/>
      <c r="E29" s="1716"/>
      <c r="F29" s="1717"/>
      <c r="G29" s="1716"/>
      <c r="H29" s="1716"/>
    </row>
    <row r="30" spans="1:8" ht="16" thickBot="1">
      <c r="A30" s="7334"/>
      <c r="B30" s="1721"/>
      <c r="C30" s="7335"/>
      <c r="D30" s="1716"/>
      <c r="E30" s="1716"/>
      <c r="F30" s="1717"/>
      <c r="G30" s="1716"/>
      <c r="H30" s="1716"/>
    </row>
    <row r="31" spans="1:8" ht="16" thickBot="1">
      <c r="A31" s="7334"/>
      <c r="B31" s="1721"/>
      <c r="C31" s="7335"/>
      <c r="D31" s="1716"/>
      <c r="E31" s="1716"/>
      <c r="F31" s="1717"/>
      <c r="G31" s="1716"/>
      <c r="H31" s="1716"/>
    </row>
    <row r="32" spans="1:8" ht="16" thickBot="1">
      <c r="A32" s="7334"/>
      <c r="B32" s="1722"/>
      <c r="C32" s="7336"/>
      <c r="D32" s="1716"/>
      <c r="E32" s="1716"/>
      <c r="F32" s="1717"/>
      <c r="G32" s="1716"/>
      <c r="H32" s="1716"/>
    </row>
  </sheetData>
  <mergeCells count="22">
    <mergeCell ref="A8:A12"/>
    <mergeCell ref="A1:H1"/>
    <mergeCell ref="A3:A7"/>
    <mergeCell ref="C3:C7"/>
    <mergeCell ref="D3:D7"/>
    <mergeCell ref="E3:H3"/>
    <mergeCell ref="A28:A32"/>
    <mergeCell ref="C28:C32"/>
    <mergeCell ref="E4:H4"/>
    <mergeCell ref="A13:A17"/>
    <mergeCell ref="C13:C17"/>
    <mergeCell ref="A18:A22"/>
    <mergeCell ref="C18:C22"/>
    <mergeCell ref="A23:A27"/>
    <mergeCell ref="C23:C27"/>
    <mergeCell ref="C8:C12"/>
    <mergeCell ref="D8:D12"/>
    <mergeCell ref="E8:H8"/>
    <mergeCell ref="E9:H9"/>
    <mergeCell ref="E10:H10"/>
    <mergeCell ref="E11:H11"/>
    <mergeCell ref="E12:H1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
  <dimension ref="A1:AQ228"/>
  <sheetViews>
    <sheetView topLeftCell="A94" zoomScale="70" zoomScaleNormal="70" workbookViewId="0">
      <selection activeCell="G99" sqref="G99"/>
    </sheetView>
  </sheetViews>
  <sheetFormatPr baseColWidth="10" defaultColWidth="8.81640625" defaultRowHeight="15.5"/>
  <cols>
    <col min="1" max="1" width="56.81640625" style="736" customWidth="1"/>
    <col min="2" max="2" width="28.54296875" style="736" hidden="1" customWidth="1"/>
    <col min="3" max="3" width="24.81640625" style="737" hidden="1" customWidth="1"/>
    <col min="4" max="4" width="16.7265625" style="736" hidden="1" customWidth="1"/>
    <col min="5" max="5" width="15.54296875" style="736" hidden="1" customWidth="1"/>
    <col min="6" max="6" width="18.7265625" style="736" hidden="1" customWidth="1"/>
    <col min="7" max="7" width="18.7265625" style="738" customWidth="1"/>
    <col min="8" max="8" width="19" style="736" customWidth="1"/>
    <col min="9" max="9" width="19.81640625" style="736" bestFit="1" customWidth="1"/>
    <col min="10" max="10" width="98.81640625" style="736" hidden="1" customWidth="1"/>
    <col min="11" max="11" width="24" customWidth="1"/>
    <col min="12" max="12" width="74.81640625" customWidth="1"/>
    <col min="13" max="13" width="28.7265625" customWidth="1"/>
    <col min="14" max="14" width="25.81640625" customWidth="1"/>
    <col min="15" max="15" width="10.26953125" customWidth="1"/>
    <col min="16" max="16" width="24.81640625" customWidth="1"/>
    <col min="17" max="37" width="10.26953125" customWidth="1"/>
    <col min="38" max="38" width="21.26953125" customWidth="1"/>
    <col min="39" max="1025" width="10.26953125" customWidth="1"/>
  </cols>
  <sheetData>
    <row r="1" spans="1:39" ht="20.65" customHeight="1" thickBot="1">
      <c r="A1" s="7418" t="s">
        <v>2169</v>
      </c>
      <c r="B1" s="7418"/>
      <c r="C1" s="7418"/>
      <c r="D1" s="7418"/>
      <c r="E1" s="7418"/>
      <c r="F1" s="7418"/>
      <c r="G1" s="7418"/>
      <c r="H1" s="7418"/>
      <c r="I1" s="7418"/>
      <c r="J1" s="7419" t="s">
        <v>2187</v>
      </c>
      <c r="L1" s="7405" t="s">
        <v>2169</v>
      </c>
      <c r="M1" s="7407"/>
      <c r="O1" s="7405" t="s">
        <v>2169</v>
      </c>
      <c r="P1" s="7406"/>
      <c r="Q1" s="7406"/>
      <c r="R1" s="7406"/>
      <c r="S1" s="7406"/>
      <c r="T1" s="7406"/>
      <c r="U1" s="7406"/>
      <c r="V1" s="7406"/>
      <c r="W1" s="7406"/>
      <c r="X1" s="7407"/>
    </row>
    <row r="2" spans="1:39" ht="33" customHeight="1" thickBot="1">
      <c r="A2" s="7420" t="s">
        <v>2188</v>
      </c>
      <c r="B2" s="7420"/>
      <c r="C2" s="7420"/>
      <c r="D2" s="7420"/>
      <c r="E2" s="7420"/>
      <c r="F2" s="7420"/>
      <c r="G2" s="7420"/>
      <c r="H2" s="7420"/>
      <c r="I2" s="7420"/>
      <c r="J2" s="7419"/>
      <c r="L2" s="7408" t="s">
        <v>2189</v>
      </c>
      <c r="M2" s="7410"/>
      <c r="O2" s="7408" t="s">
        <v>2190</v>
      </c>
      <c r="P2" s="7409"/>
      <c r="Q2" s="7409"/>
      <c r="R2" s="7409"/>
      <c r="S2" s="7409"/>
      <c r="T2" s="7409"/>
      <c r="U2" s="7409"/>
      <c r="V2" s="7409"/>
      <c r="W2" s="7409"/>
      <c r="X2" s="7410"/>
    </row>
    <row r="3" spans="1:39" ht="44.15" customHeight="1" thickBot="1">
      <c r="A3" s="3282" t="str">
        <f>+'17. Recolección inf Indicad (2'!B207</f>
        <v>Competencias Estratégicas</v>
      </c>
      <c r="B3" s="3286" t="s">
        <v>901</v>
      </c>
      <c r="C3" s="3287" t="s">
        <v>20</v>
      </c>
      <c r="D3" s="3286" t="s">
        <v>1805</v>
      </c>
      <c r="E3" s="3286" t="s">
        <v>2191</v>
      </c>
      <c r="F3" s="3286" t="s">
        <v>2192</v>
      </c>
      <c r="G3" s="3287" t="s">
        <v>2193</v>
      </c>
      <c r="H3" s="3286" t="s">
        <v>2194</v>
      </c>
      <c r="I3" s="3286" t="s">
        <v>2195</v>
      </c>
      <c r="J3" s="7419"/>
      <c r="L3" s="1462" t="s">
        <v>2196</v>
      </c>
      <c r="M3" s="1494" t="s">
        <v>2197</v>
      </c>
    </row>
    <row r="4" spans="1:39" ht="52" customHeight="1" thickBot="1">
      <c r="A4" s="3283" t="s">
        <v>2198</v>
      </c>
      <c r="B4" s="3290"/>
      <c r="C4" s="3323" t="s">
        <v>2199</v>
      </c>
      <c r="D4" s="3290"/>
      <c r="E4" s="3290"/>
      <c r="F4" s="3324"/>
      <c r="G4" s="3292" t="e">
        <f>SUM(G5:G10)</f>
        <v>#REF!</v>
      </c>
      <c r="H4" s="3292" t="e">
        <f>SUM(H5:H10)</f>
        <v>#REF!</v>
      </c>
      <c r="I4" s="3325" t="e">
        <f>SUM(I5:I10)/6</f>
        <v>#REF!</v>
      </c>
      <c r="J4" s="7419"/>
      <c r="L4" s="1493" t="s">
        <v>2200</v>
      </c>
      <c r="M4" s="1996" t="e">
        <f>SUM(M5:M10)/6</f>
        <v>#REF!</v>
      </c>
      <c r="Z4" s="7468" t="s">
        <v>2201</v>
      </c>
      <c r="AA4" s="7469"/>
      <c r="AB4" s="7469"/>
      <c r="AC4" s="7469"/>
      <c r="AD4" s="7469"/>
      <c r="AE4" s="7469"/>
      <c r="AF4" s="7469"/>
      <c r="AG4" s="7469"/>
      <c r="AH4" s="7469"/>
      <c r="AI4" s="7470"/>
      <c r="AJ4" s="919"/>
      <c r="AL4" s="1427" t="s">
        <v>2202</v>
      </c>
      <c r="AM4">
        <v>96.2</v>
      </c>
    </row>
    <row r="5" spans="1:39" ht="31">
      <c r="A5" s="791" t="s">
        <v>2203</v>
      </c>
      <c r="B5" s="3327" t="s">
        <v>2204</v>
      </c>
      <c r="C5" s="1392" t="s">
        <v>2205</v>
      </c>
      <c r="D5" s="3156">
        <v>44927</v>
      </c>
      <c r="E5" s="3156">
        <v>45291</v>
      </c>
      <c r="F5" s="3156" t="s">
        <v>2206</v>
      </c>
      <c r="G5" s="1498" t="e">
        <f>+'CALENDARIO 2024 PyD'!#REF!</f>
        <v>#REF!</v>
      </c>
      <c r="H5" s="1498" t="e">
        <f>+'CALENDARIO 2024 PyD'!#REF!</f>
        <v>#REF!</v>
      </c>
      <c r="I5" s="1657" t="e">
        <f t="shared" ref="I5:I10" si="0">+H5/G5</f>
        <v>#REF!</v>
      </c>
      <c r="J5" s="865" t="s">
        <v>2207</v>
      </c>
      <c r="L5" s="799" t="s">
        <v>2208</v>
      </c>
      <c r="M5" s="1495" t="e">
        <f t="shared" ref="M5:M10" si="1">+I5</f>
        <v>#REF!</v>
      </c>
      <c r="Z5" s="7471"/>
      <c r="AA5" s="7472"/>
      <c r="AB5" s="7472"/>
      <c r="AC5" s="7472"/>
      <c r="AD5" s="7472"/>
      <c r="AE5" s="7472"/>
      <c r="AF5" s="7472"/>
      <c r="AG5" s="7472"/>
      <c r="AH5" s="7472"/>
      <c r="AI5" s="7473"/>
      <c r="AJ5" s="919"/>
      <c r="AL5" t="s">
        <v>2209</v>
      </c>
      <c r="AM5">
        <v>93.2</v>
      </c>
    </row>
    <row r="6" spans="1:39" ht="31">
      <c r="A6" s="1824" t="s">
        <v>2210</v>
      </c>
      <c r="B6" s="3327" t="s">
        <v>2204</v>
      </c>
      <c r="C6" s="1392" t="s">
        <v>2211</v>
      </c>
      <c r="D6" s="3156">
        <v>44927</v>
      </c>
      <c r="E6" s="3156">
        <v>45291</v>
      </c>
      <c r="F6" s="3156" t="s">
        <v>2206</v>
      </c>
      <c r="G6" s="3328">
        <v>2</v>
      </c>
      <c r="H6" s="3328">
        <v>1</v>
      </c>
      <c r="I6" s="1657">
        <f t="shared" si="0"/>
        <v>0.5</v>
      </c>
      <c r="J6" s="868" t="s">
        <v>2212</v>
      </c>
      <c r="L6" s="802" t="s">
        <v>2213</v>
      </c>
      <c r="M6" s="1496">
        <f t="shared" si="1"/>
        <v>0.5</v>
      </c>
      <c r="Z6" s="7471"/>
      <c r="AA6" s="7472"/>
      <c r="AB6" s="7472"/>
      <c r="AC6" s="7472"/>
      <c r="AD6" s="7472"/>
      <c r="AE6" s="7472"/>
      <c r="AF6" s="7472"/>
      <c r="AG6" s="7472"/>
      <c r="AH6" s="7472"/>
      <c r="AI6" s="7473"/>
      <c r="AJ6" s="919"/>
      <c r="AL6" t="s">
        <v>2214</v>
      </c>
      <c r="AM6">
        <v>93.1</v>
      </c>
    </row>
    <row r="7" spans="1:39" ht="31">
      <c r="A7" s="791" t="s">
        <v>2215</v>
      </c>
      <c r="B7" s="793" t="s">
        <v>2216</v>
      </c>
      <c r="C7" s="1392" t="s">
        <v>2205</v>
      </c>
      <c r="D7" s="3156">
        <v>44927</v>
      </c>
      <c r="E7" s="3156">
        <v>45291</v>
      </c>
      <c r="F7" s="3156" t="s">
        <v>2206</v>
      </c>
      <c r="G7" s="1498" t="e">
        <f>+'CALENDARIO 2024 PyD'!#REF!</f>
        <v>#REF!</v>
      </c>
      <c r="H7" s="1498" t="e">
        <f>+'CALENDARIO 2024 PyD'!#REF!</f>
        <v>#REF!</v>
      </c>
      <c r="I7" s="1657" t="e">
        <f t="shared" si="0"/>
        <v>#REF!</v>
      </c>
      <c r="J7" s="868" t="s">
        <v>2217</v>
      </c>
      <c r="L7" s="802" t="s">
        <v>2218</v>
      </c>
      <c r="M7" s="1496" t="e">
        <f t="shared" si="1"/>
        <v>#REF!</v>
      </c>
      <c r="Z7" s="7471"/>
      <c r="AA7" s="7472"/>
      <c r="AB7" s="7472"/>
      <c r="AC7" s="7472"/>
      <c r="AD7" s="7472"/>
      <c r="AE7" s="7472"/>
      <c r="AF7" s="7472"/>
      <c r="AG7" s="7472"/>
      <c r="AH7" s="7472"/>
      <c r="AI7" s="7473"/>
      <c r="AJ7" s="919"/>
      <c r="AL7" t="s">
        <v>2219</v>
      </c>
      <c r="AM7">
        <v>93.3</v>
      </c>
    </row>
    <row r="8" spans="1:39" ht="31">
      <c r="A8" s="1971" t="s">
        <v>2220</v>
      </c>
      <c r="B8" s="1799" t="s">
        <v>2221</v>
      </c>
      <c r="C8" s="3311" t="s">
        <v>2205</v>
      </c>
      <c r="D8" s="3156">
        <v>44927</v>
      </c>
      <c r="E8" s="3156">
        <v>45291</v>
      </c>
      <c r="F8" s="3156" t="s">
        <v>2206</v>
      </c>
      <c r="G8" s="1801" t="e">
        <f>+'CALENDARIO 2024 PyD'!#REF!</f>
        <v>#REF!</v>
      </c>
      <c r="H8" s="1801" t="e">
        <f>+'CALENDARIO 2024 PyD'!#REF!</f>
        <v>#REF!</v>
      </c>
      <c r="I8" s="1973" t="e">
        <f t="shared" si="0"/>
        <v>#REF!</v>
      </c>
      <c r="J8" s="868" t="s">
        <v>2222</v>
      </c>
      <c r="L8" s="802" t="s">
        <v>2223</v>
      </c>
      <c r="M8" s="1496" t="e">
        <f t="shared" si="1"/>
        <v>#REF!</v>
      </c>
      <c r="Z8" s="7471"/>
      <c r="AA8" s="7472"/>
      <c r="AB8" s="7472"/>
      <c r="AC8" s="7472"/>
      <c r="AD8" s="7472"/>
      <c r="AE8" s="7472"/>
      <c r="AF8" s="7472"/>
      <c r="AG8" s="7472"/>
      <c r="AH8" s="7472"/>
      <c r="AI8" s="7473"/>
      <c r="AJ8" s="919"/>
      <c r="AL8" t="s">
        <v>2224</v>
      </c>
      <c r="AM8">
        <v>89.4</v>
      </c>
    </row>
    <row r="9" spans="1:39" ht="31">
      <c r="A9" s="3284" t="s">
        <v>2225</v>
      </c>
      <c r="B9" s="1993" t="s">
        <v>2226</v>
      </c>
      <c r="C9" s="3329" t="s">
        <v>2205</v>
      </c>
      <c r="D9" s="3156">
        <v>44927</v>
      </c>
      <c r="E9" s="3156">
        <v>45291</v>
      </c>
      <c r="F9" s="3156" t="s">
        <v>2206</v>
      </c>
      <c r="G9" s="1972" t="e">
        <f>+'CALENDARIO 2024 PyD'!#REF!</f>
        <v>#REF!</v>
      </c>
      <c r="H9" s="3330" t="e">
        <f>+'CALENDARIO 2024 PyD'!#REF!</f>
        <v>#REF!</v>
      </c>
      <c r="I9" s="3331" t="e">
        <f t="shared" si="0"/>
        <v>#REF!</v>
      </c>
      <c r="J9" s="868" t="s">
        <v>2227</v>
      </c>
      <c r="L9" s="1798" t="s">
        <v>2228</v>
      </c>
      <c r="M9" s="2384" t="e">
        <f t="shared" si="1"/>
        <v>#REF!</v>
      </c>
      <c r="Z9" s="7471"/>
      <c r="AA9" s="7472"/>
      <c r="AB9" s="7472"/>
      <c r="AC9" s="7472"/>
      <c r="AD9" s="7472"/>
      <c r="AE9" s="7472"/>
      <c r="AF9" s="7472"/>
      <c r="AG9" s="7472"/>
      <c r="AH9" s="7472"/>
      <c r="AI9" s="7473"/>
      <c r="AJ9" s="919"/>
      <c r="AL9" t="s">
        <v>2229</v>
      </c>
      <c r="AM9">
        <v>91.2</v>
      </c>
    </row>
    <row r="10" spans="1:39" ht="29.15" customHeight="1" thickBot="1">
      <c r="A10" s="791" t="s">
        <v>2230</v>
      </c>
      <c r="B10" s="793" t="s">
        <v>2231</v>
      </c>
      <c r="C10" s="1392" t="s">
        <v>2205</v>
      </c>
      <c r="D10" s="3156">
        <v>44927</v>
      </c>
      <c r="E10" s="3156">
        <v>45291</v>
      </c>
      <c r="F10" s="3156" t="s">
        <v>2206</v>
      </c>
      <c r="G10" s="1658" t="e">
        <f>+'CALENDARIO 2024 PyD'!#REF!+'CALENDARIO 2024 PyD'!#REF!</f>
        <v>#REF!</v>
      </c>
      <c r="H10" s="1658" t="e">
        <f>+'CALENDARIO 2024 PyD'!#REF!+'CALENDARIO 2024 PyD'!#REF!</f>
        <v>#REF!</v>
      </c>
      <c r="I10" s="1657" t="e">
        <f t="shared" si="0"/>
        <v>#REF!</v>
      </c>
      <c r="J10" s="3281" t="s">
        <v>2232</v>
      </c>
      <c r="L10" s="1460" t="s">
        <v>2233</v>
      </c>
      <c r="M10" s="1497" t="e">
        <f t="shared" si="1"/>
        <v>#REF!</v>
      </c>
      <c r="Z10" s="7474"/>
      <c r="AA10" s="7475"/>
      <c r="AB10" s="7475"/>
      <c r="AC10" s="7475"/>
      <c r="AD10" s="7475"/>
      <c r="AE10" s="7475"/>
      <c r="AF10" s="7475"/>
      <c r="AG10" s="7475"/>
      <c r="AH10" s="7475"/>
      <c r="AI10" s="7476"/>
      <c r="AJ10" s="919"/>
      <c r="AL10" t="s">
        <v>2234</v>
      </c>
      <c r="AM10">
        <v>92.7</v>
      </c>
    </row>
    <row r="11" spans="1:39" ht="22.5" customHeight="1" thickBot="1">
      <c r="A11" s="7400" t="s">
        <v>2235</v>
      </c>
      <c r="B11" s="7400"/>
      <c r="C11" s="7400"/>
      <c r="D11" s="3289"/>
      <c r="E11" s="3289"/>
      <c r="F11" s="3289"/>
      <c r="G11" s="1568"/>
      <c r="H11" s="1568"/>
      <c r="I11" s="3293"/>
      <c r="J11" s="3326"/>
      <c r="M11" s="3154"/>
    </row>
    <row r="12" spans="1:39" s="752" customFormat="1" ht="22.5" customHeight="1" thickBot="1">
      <c r="A12" s="747"/>
      <c r="B12" s="747"/>
      <c r="C12" s="748"/>
      <c r="D12" s="747"/>
      <c r="E12" s="747"/>
      <c r="F12" s="747"/>
      <c r="G12" s="749"/>
      <c r="H12" s="749"/>
      <c r="I12" s="750"/>
      <c r="J12" s="751"/>
      <c r="P12"/>
      <c r="Q12"/>
      <c r="R12"/>
    </row>
    <row r="13" spans="1:39" s="752" customFormat="1" ht="50.25" customHeight="1" thickBot="1">
      <c r="A13" s="3282" t="s">
        <v>2236</v>
      </c>
      <c r="B13" s="3286" t="s">
        <v>901</v>
      </c>
      <c r="C13" s="3287" t="s">
        <v>20</v>
      </c>
      <c r="D13" s="3286" t="s">
        <v>1805</v>
      </c>
      <c r="E13" s="3286" t="s">
        <v>2191</v>
      </c>
      <c r="F13" s="3286" t="s">
        <v>2192</v>
      </c>
      <c r="G13" s="3287" t="str">
        <f>+G3</f>
        <v>TOTAL DE METAS PLANEADAS</v>
      </c>
      <c r="H13" s="3286" t="str">
        <f>+H3</f>
        <v>EJECUTADAS ABRIL DE 2023</v>
      </c>
      <c r="I13" s="3286" t="str">
        <f>+I3</f>
        <v>% AVANCE ABRIL DE 2023</v>
      </c>
      <c r="J13" s="7421" t="s">
        <v>2237</v>
      </c>
      <c r="L13" s="1462" t="s">
        <v>2238</v>
      </c>
      <c r="M13" s="1461" t="str">
        <f>+M3</f>
        <v>% CUMPLIMIENTO AL MES DE ABRIL 2023</v>
      </c>
      <c r="O13" s="7416" t="s">
        <v>2239</v>
      </c>
      <c r="P13" s="7417"/>
      <c r="Q13" s="7417"/>
      <c r="R13" s="7417"/>
      <c r="S13" s="7417"/>
      <c r="T13" s="7417"/>
      <c r="U13" s="7417"/>
      <c r="V13" s="7417"/>
      <c r="W13" s="7417"/>
      <c r="X13" s="7417"/>
      <c r="Y13" s="7417"/>
    </row>
    <row r="14" spans="1:39" ht="37.4" customHeight="1" thickBot="1">
      <c r="A14" s="3285" t="s">
        <v>2240</v>
      </c>
      <c r="B14" s="3290"/>
      <c r="C14" s="3291" t="s">
        <v>2241</v>
      </c>
      <c r="D14" s="3290"/>
      <c r="E14" s="3290"/>
      <c r="F14" s="3290"/>
      <c r="G14" s="3292">
        <f>+G15</f>
        <v>3</v>
      </c>
      <c r="H14" s="3292" t="e">
        <f>+H15</f>
        <v>#REF!</v>
      </c>
      <c r="I14" s="3325" t="e">
        <f>+I15</f>
        <v>#REF!</v>
      </c>
      <c r="J14" s="7421"/>
      <c r="L14" s="1490" t="s">
        <v>2242</v>
      </c>
      <c r="M14" s="1996" t="e">
        <f>+I14</f>
        <v>#REF!</v>
      </c>
      <c r="O14" s="7417"/>
      <c r="P14" s="7417"/>
      <c r="Q14" s="7417"/>
      <c r="R14" s="7417"/>
      <c r="S14" s="7417"/>
      <c r="T14" s="7417"/>
      <c r="U14" s="7417"/>
      <c r="V14" s="7417"/>
      <c r="W14" s="7417"/>
      <c r="X14" s="7417"/>
      <c r="Y14" s="7417"/>
    </row>
    <row r="15" spans="1:39" ht="43.9" customHeight="1" thickBot="1">
      <c r="A15" s="793" t="s">
        <v>2243</v>
      </c>
      <c r="B15" s="793" t="s">
        <v>2244</v>
      </c>
      <c r="C15" s="1392" t="s">
        <v>2241</v>
      </c>
      <c r="D15" s="3156">
        <v>44927</v>
      </c>
      <c r="E15" s="3156">
        <v>45291</v>
      </c>
      <c r="F15" s="3156" t="s">
        <v>2245</v>
      </c>
      <c r="G15" s="1498">
        <v>3</v>
      </c>
      <c r="H15" s="1498" t="e">
        <f>+'CALENDARIO 2024 PyD'!#REF!+'CALENDARIO 2024 PyD'!#REF!</f>
        <v>#REF!</v>
      </c>
      <c r="I15" s="3333" t="e">
        <f>+H15/G15</f>
        <v>#REF!</v>
      </c>
      <c r="J15" s="3160" t="s">
        <v>2246</v>
      </c>
      <c r="L15" s="1488" t="s">
        <v>2247</v>
      </c>
      <c r="M15" s="1489" t="e">
        <f>+I15</f>
        <v>#REF!</v>
      </c>
      <c r="O15" s="7417"/>
      <c r="P15" s="7417"/>
      <c r="Q15" s="7417"/>
      <c r="R15" s="7417"/>
      <c r="S15" s="7417"/>
      <c r="T15" s="7417"/>
      <c r="U15" s="7417"/>
      <c r="V15" s="7417"/>
      <c r="W15" s="7417"/>
      <c r="X15" s="7417"/>
      <c r="Y15" s="7417"/>
    </row>
    <row r="16" spans="1:39" ht="22.5" customHeight="1">
      <c r="A16" s="7398" t="s">
        <v>2248</v>
      </c>
      <c r="B16" s="7398"/>
      <c r="C16" s="7398"/>
      <c r="D16" s="3334"/>
      <c r="E16" s="3334"/>
      <c r="F16" s="3334"/>
      <c r="G16" s="1568">
        <f>SUM(G15)</f>
        <v>3</v>
      </c>
      <c r="H16" s="1568" t="e">
        <f>SUM(H15)</f>
        <v>#REF!</v>
      </c>
      <c r="I16" s="1410"/>
      <c r="J16" s="3332"/>
    </row>
    <row r="17" spans="1:38" s="752" customFormat="1" ht="22.5" customHeight="1">
      <c r="A17" s="747"/>
      <c r="B17" s="747"/>
      <c r="C17" s="748"/>
      <c r="D17" s="747"/>
      <c r="E17" s="747"/>
      <c r="F17" s="747"/>
      <c r="G17" s="749"/>
      <c r="H17" s="749"/>
      <c r="I17" s="750"/>
      <c r="J17" s="754"/>
      <c r="P17"/>
      <c r="Q17"/>
      <c r="R17"/>
    </row>
    <row r="18" spans="1:38" s="752" customFormat="1" ht="22.5" customHeight="1" thickBot="1">
      <c r="A18" s="747"/>
      <c r="B18" s="747"/>
      <c r="C18" s="748"/>
      <c r="D18" s="747"/>
      <c r="E18" s="747"/>
      <c r="F18" s="747"/>
      <c r="G18" s="749"/>
      <c r="H18" s="749"/>
      <c r="I18" s="750"/>
      <c r="J18" s="754"/>
      <c r="P18"/>
      <c r="Q18"/>
      <c r="R18"/>
    </row>
    <row r="19" spans="1:38" s="752" customFormat="1" ht="56.25" customHeight="1" thickBot="1">
      <c r="A19" s="3282" t="s">
        <v>2249</v>
      </c>
      <c r="B19" s="3286" t="s">
        <v>901</v>
      </c>
      <c r="C19" s="3287" t="s">
        <v>20</v>
      </c>
      <c r="D19" s="3286" t="s">
        <v>1805</v>
      </c>
      <c r="E19" s="3286" t="s">
        <v>2191</v>
      </c>
      <c r="F19" s="3286" t="s">
        <v>2192</v>
      </c>
      <c r="G19" s="3289" t="str">
        <f>+G3</f>
        <v>TOTAL DE METAS PLANEADAS</v>
      </c>
      <c r="H19" s="3289" t="str">
        <f>+H3</f>
        <v>EJECUTADAS ABRIL DE 2023</v>
      </c>
      <c r="I19" s="3289" t="str">
        <f>+I3</f>
        <v>% AVANCE ABRIL DE 2023</v>
      </c>
      <c r="J19" s="7399" t="s">
        <v>2250</v>
      </c>
      <c r="L19" s="1462" t="s">
        <v>2251</v>
      </c>
      <c r="M19" s="1461" t="str">
        <f>+M3</f>
        <v>% CUMPLIMIENTO AL MES DE ABRIL 2023</v>
      </c>
      <c r="P19"/>
      <c r="Q19"/>
      <c r="R19"/>
      <c r="Z19" s="7477" t="s">
        <v>2252</v>
      </c>
      <c r="AA19" s="7478"/>
      <c r="AB19" s="7478"/>
      <c r="AC19" s="7478"/>
      <c r="AD19" s="7478"/>
      <c r="AE19" s="7478"/>
      <c r="AF19" s="7478"/>
      <c r="AG19" s="7478"/>
      <c r="AH19" s="7478"/>
      <c r="AI19" s="7478"/>
      <c r="AJ19" s="7479"/>
    </row>
    <row r="20" spans="1:38" ht="62.15" customHeight="1" thickBot="1">
      <c r="A20" s="3285" t="s">
        <v>2253</v>
      </c>
      <c r="B20" s="3290"/>
      <c r="C20" s="3291" t="str">
        <f>+'17. Recolección inf Indicad (2'!C190</f>
        <v>Acciones realizadas/acciones programadas *100</v>
      </c>
      <c r="D20" s="3290"/>
      <c r="E20" s="3290"/>
      <c r="F20" s="3290"/>
      <c r="G20" s="3292" t="e">
        <f>SUM(G21:G23)</f>
        <v>#REF!</v>
      </c>
      <c r="H20" s="3292" t="e">
        <f>SUM(H21:H23)</f>
        <v>#REF!</v>
      </c>
      <c r="I20" s="3293" t="e">
        <f>SUM(I21:I23)/3</f>
        <v>#REF!</v>
      </c>
      <c r="J20" s="7399"/>
      <c r="L20" s="1492" t="s">
        <v>2254</v>
      </c>
      <c r="M20" s="1995" t="e">
        <f>+I20</f>
        <v>#REF!</v>
      </c>
      <c r="Z20" s="7480"/>
      <c r="AA20" s="7417"/>
      <c r="AB20" s="7417"/>
      <c r="AC20" s="7417"/>
      <c r="AD20" s="7417"/>
      <c r="AE20" s="7417"/>
      <c r="AF20" s="7417"/>
      <c r="AG20" s="7417"/>
      <c r="AH20" s="7417"/>
      <c r="AI20" s="7417"/>
      <c r="AJ20" s="7481"/>
    </row>
    <row r="21" spans="1:38" s="1" customFormat="1" ht="32.65" customHeight="1">
      <c r="A21" s="3155" t="s">
        <v>2255</v>
      </c>
      <c r="B21" s="1993" t="s">
        <v>2204</v>
      </c>
      <c r="C21" s="2981" t="s">
        <v>2256</v>
      </c>
      <c r="D21" s="3156">
        <v>44927</v>
      </c>
      <c r="E21" s="3156">
        <v>45291</v>
      </c>
      <c r="F21" s="3156" t="s">
        <v>2245</v>
      </c>
      <c r="G21" s="1474" t="e">
        <f>+'CALENDARIO 2024 PyD'!#REF!</f>
        <v>#REF!</v>
      </c>
      <c r="H21" s="1474" t="e">
        <f>+'CALENDARIO 2024 PyD'!#REF!</f>
        <v>#REF!</v>
      </c>
      <c r="I21" s="3161" t="e">
        <f>+H21/G21</f>
        <v>#REF!</v>
      </c>
      <c r="J21" s="792" t="s">
        <v>2257</v>
      </c>
      <c r="L21" s="799" t="s">
        <v>2258</v>
      </c>
      <c r="M21" s="1491" t="e">
        <f>+I21</f>
        <v>#REF!</v>
      </c>
      <c r="P21"/>
      <c r="Q21"/>
      <c r="R21"/>
      <c r="Z21" s="7480"/>
      <c r="AA21" s="7417"/>
      <c r="AB21" s="7417"/>
      <c r="AC21" s="7417"/>
      <c r="AD21" s="7417"/>
      <c r="AE21" s="7417"/>
      <c r="AF21" s="7417"/>
      <c r="AG21" s="7417"/>
      <c r="AH21" s="7417"/>
      <c r="AI21" s="7417"/>
      <c r="AJ21" s="7481"/>
    </row>
    <row r="22" spans="1:38" s="1" customFormat="1" ht="38.15" customHeight="1">
      <c r="A22" s="3157" t="s">
        <v>2259</v>
      </c>
      <c r="B22" s="1993" t="s">
        <v>2204</v>
      </c>
      <c r="C22" s="3158" t="s">
        <v>2260</v>
      </c>
      <c r="D22" s="3156">
        <v>44927</v>
      </c>
      <c r="E22" s="3156">
        <v>45291</v>
      </c>
      <c r="F22" s="3156" t="s">
        <v>2245</v>
      </c>
      <c r="G22" s="1474" t="e">
        <f>+'CALENDARIO 2024 PyD'!#REF!</f>
        <v>#REF!</v>
      </c>
      <c r="H22" s="1474" t="e">
        <f>+'CALENDARIO 2024 PyD'!#REF!</f>
        <v>#REF!</v>
      </c>
      <c r="I22" s="3161" t="e">
        <f>+H22/G22</f>
        <v>#REF!</v>
      </c>
      <c r="J22" s="792" t="s">
        <v>2261</v>
      </c>
      <c r="L22" s="802" t="s">
        <v>2262</v>
      </c>
      <c r="M22" s="1487" t="e">
        <f>+I22</f>
        <v>#REF!</v>
      </c>
      <c r="Z22" s="7480"/>
      <c r="AA22" s="7417"/>
      <c r="AB22" s="7417"/>
      <c r="AC22" s="7417"/>
      <c r="AD22" s="7417"/>
      <c r="AE22" s="7417"/>
      <c r="AF22" s="7417"/>
      <c r="AG22" s="7417"/>
      <c r="AH22" s="7417"/>
      <c r="AI22" s="7417"/>
      <c r="AJ22" s="7481"/>
    </row>
    <row r="23" spans="1:38" s="1" customFormat="1" ht="39" customHeight="1" thickBot="1">
      <c r="A23" s="3159" t="s">
        <v>2263</v>
      </c>
      <c r="B23" s="788" t="s">
        <v>2264</v>
      </c>
      <c r="C23" s="2981" t="s">
        <v>2265</v>
      </c>
      <c r="D23" s="3156">
        <v>44927</v>
      </c>
      <c r="E23" s="3156">
        <v>45291</v>
      </c>
      <c r="F23" s="3156" t="s">
        <v>2245</v>
      </c>
      <c r="G23" s="3164">
        <v>1</v>
      </c>
      <c r="H23" s="3162">
        <v>0</v>
      </c>
      <c r="I23" s="3163">
        <f>+H23/G23</f>
        <v>0</v>
      </c>
      <c r="J23" s="3160" t="s">
        <v>2266</v>
      </c>
      <c r="L23" s="1559" t="s">
        <v>2267</v>
      </c>
      <c r="M23" s="1501">
        <f>+I23</f>
        <v>0</v>
      </c>
      <c r="Z23" s="7482"/>
      <c r="AA23" s="7483"/>
      <c r="AB23" s="7483"/>
      <c r="AC23" s="7483"/>
      <c r="AD23" s="7483"/>
      <c r="AE23" s="7483"/>
      <c r="AF23" s="7483"/>
      <c r="AG23" s="7483"/>
      <c r="AH23" s="7483"/>
      <c r="AI23" s="7483"/>
      <c r="AJ23" s="7484"/>
    </row>
    <row r="24" spans="1:38" ht="21" customHeight="1" thickBot="1">
      <c r="A24" s="7400" t="s">
        <v>2268</v>
      </c>
      <c r="B24" s="7400"/>
      <c r="C24" s="7400"/>
      <c r="D24" s="3289"/>
      <c r="E24" s="3289"/>
      <c r="F24" s="3289"/>
      <c r="G24" s="1568" t="e">
        <f>+G20</f>
        <v>#REF!</v>
      </c>
      <c r="H24" s="1568" t="e">
        <f>+H20</f>
        <v>#REF!</v>
      </c>
      <c r="I24" s="3293"/>
      <c r="J24" s="3288"/>
    </row>
    <row r="25" spans="1:38">
      <c r="A25" s="758"/>
      <c r="B25" s="759"/>
      <c r="C25" s="760"/>
      <c r="D25" s="759"/>
      <c r="E25" s="759"/>
      <c r="F25" s="759"/>
      <c r="G25" s="758"/>
      <c r="H25" s="759"/>
      <c r="I25" s="759"/>
      <c r="J25" s="751"/>
    </row>
    <row r="26" spans="1:38" ht="16" thickBot="1">
      <c r="A26" s="758"/>
      <c r="B26" s="759"/>
      <c r="C26" s="760"/>
      <c r="D26" s="759"/>
      <c r="E26" s="759"/>
      <c r="F26" s="759"/>
      <c r="G26" s="758"/>
      <c r="H26" s="759"/>
      <c r="I26" s="759"/>
      <c r="J26" s="751"/>
    </row>
    <row r="27" spans="1:38" ht="22.9" customHeight="1" thickBot="1">
      <c r="A27" s="7401" t="s">
        <v>2170</v>
      </c>
      <c r="B27" s="7401"/>
      <c r="C27" s="7401"/>
      <c r="D27" s="7401"/>
      <c r="E27" s="7401"/>
      <c r="F27" s="7401"/>
      <c r="G27" s="7401"/>
      <c r="H27" s="7401"/>
      <c r="I27" s="7401"/>
      <c r="J27" s="7402" t="s">
        <v>2250</v>
      </c>
      <c r="L27" s="7411" t="s">
        <v>2170</v>
      </c>
      <c r="M27" s="7412"/>
      <c r="O27" s="7413" t="s">
        <v>2170</v>
      </c>
      <c r="P27" s="7414"/>
      <c r="Q27" s="7414"/>
      <c r="R27" s="7414"/>
      <c r="S27" s="7414"/>
      <c r="T27" s="7414"/>
      <c r="U27" s="7414"/>
      <c r="V27" s="7414"/>
      <c r="W27" s="7414"/>
      <c r="X27" s="7414"/>
      <c r="Y27" s="7415"/>
      <c r="AA27" s="7413" t="s">
        <v>2170</v>
      </c>
      <c r="AB27" s="7414"/>
      <c r="AC27" s="7414"/>
      <c r="AD27" s="7414"/>
      <c r="AE27" s="7414"/>
      <c r="AF27" s="7414"/>
      <c r="AG27" s="7414"/>
      <c r="AH27" s="7414"/>
      <c r="AI27" s="7414"/>
      <c r="AJ27" s="7414"/>
      <c r="AK27" s="7415"/>
    </row>
    <row r="28" spans="1:38" ht="40.9" customHeight="1" thickBot="1">
      <c r="A28" s="7404" t="s">
        <v>2269</v>
      </c>
      <c r="B28" s="7404"/>
      <c r="C28" s="7404"/>
      <c r="D28" s="7404"/>
      <c r="E28" s="7404"/>
      <c r="F28" s="7404"/>
      <c r="G28" s="7404"/>
      <c r="H28" s="7404"/>
      <c r="I28" s="7404"/>
      <c r="J28" s="7402"/>
      <c r="L28" s="7380" t="s">
        <v>65</v>
      </c>
      <c r="M28" s="7381"/>
      <c r="O28" s="7382" t="s">
        <v>2270</v>
      </c>
      <c r="P28" s="7383"/>
      <c r="Q28" s="7383"/>
      <c r="R28" s="7383"/>
      <c r="S28" s="7383"/>
      <c r="T28" s="7383"/>
      <c r="U28" s="7383"/>
      <c r="V28" s="7383"/>
      <c r="W28" s="7383"/>
      <c r="X28" s="7383"/>
      <c r="Y28" s="7384"/>
      <c r="AA28" s="7382" t="s">
        <v>2270</v>
      </c>
      <c r="AB28" s="7383"/>
      <c r="AC28" s="7383"/>
      <c r="AD28" s="7383"/>
      <c r="AE28" s="7383"/>
      <c r="AF28" s="7383"/>
      <c r="AG28" s="7383"/>
      <c r="AH28" s="7383"/>
      <c r="AI28" s="7383"/>
      <c r="AJ28" s="7383"/>
      <c r="AK28" s="7384"/>
    </row>
    <row r="29" spans="1:38" ht="16.899999999999999" customHeight="1" thickBot="1">
      <c r="A29" s="762"/>
      <c r="B29" s="763"/>
      <c r="C29" s="764"/>
      <c r="D29" s="763"/>
      <c r="E29" s="763"/>
      <c r="F29" s="763"/>
      <c r="G29" s="765"/>
      <c r="H29" s="763"/>
      <c r="I29" s="766"/>
      <c r="J29" s="7402"/>
    </row>
    <row r="30" spans="1:38" ht="38.25" customHeight="1" thickBot="1">
      <c r="A30" s="3294" t="s">
        <v>2271</v>
      </c>
      <c r="B30" s="3295" t="s">
        <v>901</v>
      </c>
      <c r="C30" s="3296" t="s">
        <v>20</v>
      </c>
      <c r="D30" s="3297" t="s">
        <v>1805</v>
      </c>
      <c r="E30" s="3297" t="s">
        <v>2191</v>
      </c>
      <c r="F30" s="3297" t="s">
        <v>2192</v>
      </c>
      <c r="G30" s="3298" t="s">
        <v>2272</v>
      </c>
      <c r="H30" s="3297" t="str">
        <f>+H3</f>
        <v>EJECUTADAS ABRIL DE 2023</v>
      </c>
      <c r="I30" s="3299" t="str">
        <f>+I3</f>
        <v>% AVANCE ABRIL DE 2023</v>
      </c>
      <c r="J30" s="7403"/>
      <c r="L30" s="1470" t="s">
        <v>2271</v>
      </c>
      <c r="M30" s="1458" t="str">
        <f>+M3</f>
        <v>% CUMPLIMIENTO AL MES DE ABRIL 2023</v>
      </c>
    </row>
    <row r="31" spans="1:38" ht="40.9" customHeight="1" thickBot="1">
      <c r="A31" s="3280" t="s">
        <v>2273</v>
      </c>
      <c r="B31" s="3300"/>
      <c r="C31" s="3301"/>
      <c r="D31" s="3302"/>
      <c r="E31" s="3302"/>
      <c r="F31" s="3302"/>
      <c r="G31" s="3303" t="e">
        <f>SUM(G32:G34)</f>
        <v>#REF!</v>
      </c>
      <c r="H31" s="3303" t="e">
        <f>SUM(H32:H34)</f>
        <v>#REF!</v>
      </c>
      <c r="I31" s="3304" t="e">
        <f>SUM(I32:I34)/3</f>
        <v>#REF!</v>
      </c>
      <c r="J31" s="7403"/>
      <c r="L31" s="1459" t="s">
        <v>2274</v>
      </c>
      <c r="M31" s="2010" t="e">
        <f>+I31</f>
        <v>#REF!</v>
      </c>
      <c r="AB31" s="7485" t="s">
        <v>2275</v>
      </c>
      <c r="AC31" s="7486"/>
      <c r="AD31" s="7486"/>
      <c r="AE31" s="7486"/>
      <c r="AF31" s="7486"/>
      <c r="AG31" s="7486"/>
      <c r="AH31" s="7486"/>
      <c r="AI31" s="7486"/>
      <c r="AJ31" s="7486"/>
      <c r="AK31" s="7486"/>
      <c r="AL31" s="7487"/>
    </row>
    <row r="32" spans="1:38" ht="45.75" customHeight="1">
      <c r="A32" s="3305" t="s">
        <v>2276</v>
      </c>
      <c r="B32" s="788" t="s">
        <v>2277</v>
      </c>
      <c r="C32" s="1392" t="str">
        <f>+'17. Recolección inf Indicad (2'!C180</f>
        <v>PQR gestionadas/ PQR recibidas</v>
      </c>
      <c r="D32" s="3156">
        <v>44927</v>
      </c>
      <c r="E32" s="3156">
        <v>45291</v>
      </c>
      <c r="F32" s="3306" t="s">
        <v>2206</v>
      </c>
      <c r="G32" s="3307">
        <v>12</v>
      </c>
      <c r="H32" s="3307">
        <v>0</v>
      </c>
      <c r="I32" s="3308">
        <f>+H32/G32</f>
        <v>0</v>
      </c>
      <c r="J32" s="1393" t="s">
        <v>2278</v>
      </c>
      <c r="L32" s="1463" t="s">
        <v>2279</v>
      </c>
      <c r="M32" s="1496">
        <f>+I32</f>
        <v>0</v>
      </c>
      <c r="AB32" s="7488"/>
      <c r="AC32" s="7489"/>
      <c r="AD32" s="7489"/>
      <c r="AE32" s="7489"/>
      <c r="AF32" s="7489"/>
      <c r="AG32" s="7489"/>
      <c r="AH32" s="7489"/>
      <c r="AI32" s="7489"/>
      <c r="AJ32" s="7489"/>
      <c r="AK32" s="7489"/>
      <c r="AL32" s="7490"/>
    </row>
    <row r="33" spans="1:38" ht="48.65" customHeight="1">
      <c r="A33" s="3305" t="s">
        <v>2280</v>
      </c>
      <c r="B33" s="788" t="s">
        <v>2226</v>
      </c>
      <c r="C33" s="1392" t="str">
        <f>+'17. Recolección inf Indicad (2'!C182</f>
        <v>Auditorias realizadas/ auditorias programadas</v>
      </c>
      <c r="D33" s="3156">
        <v>44927</v>
      </c>
      <c r="E33" s="3156">
        <v>45291</v>
      </c>
      <c r="F33" s="3309" t="s">
        <v>2206</v>
      </c>
      <c r="G33" s="1658" t="e">
        <f>+'CALENDARIO 2024 PyD'!#REF!</f>
        <v>#REF!</v>
      </c>
      <c r="H33" s="1658" t="e">
        <f>+'CALENDARIO 2024 PyD'!#REF!</f>
        <v>#REF!</v>
      </c>
      <c r="I33" s="3308" t="e">
        <f>+H33/G33</f>
        <v>#REF!</v>
      </c>
      <c r="J33" s="1394" t="s">
        <v>2281</v>
      </c>
      <c r="L33" s="1463" t="s">
        <v>2282</v>
      </c>
      <c r="M33" s="1496" t="e">
        <f>+I33</f>
        <v>#REF!</v>
      </c>
      <c r="AB33" s="7488"/>
      <c r="AC33" s="7489"/>
      <c r="AD33" s="7489"/>
      <c r="AE33" s="7489"/>
      <c r="AF33" s="7489"/>
      <c r="AG33" s="7489"/>
      <c r="AH33" s="7489"/>
      <c r="AI33" s="7489"/>
      <c r="AJ33" s="7489"/>
      <c r="AK33" s="7489"/>
      <c r="AL33" s="7490"/>
    </row>
    <row r="34" spans="1:38" ht="35.15" customHeight="1" thickBot="1">
      <c r="A34" s="1974" t="s">
        <v>2283</v>
      </c>
      <c r="B34" s="3310" t="s">
        <v>2284</v>
      </c>
      <c r="C34" s="3311" t="str">
        <f>+'17. Recolección inf Indicad (2'!C184</f>
        <v>acciones realizadas/ acciones definidas</v>
      </c>
      <c r="D34" s="3156">
        <v>44927</v>
      </c>
      <c r="E34" s="3156">
        <v>45291</v>
      </c>
      <c r="F34" s="3312">
        <v>44875</v>
      </c>
      <c r="G34" s="3313">
        <v>1</v>
      </c>
      <c r="H34" s="1975">
        <v>0</v>
      </c>
      <c r="I34" s="3163">
        <f>+H34/G34</f>
        <v>0</v>
      </c>
      <c r="J34" s="1394" t="s">
        <v>2285</v>
      </c>
      <c r="L34" s="1559" t="s">
        <v>2286</v>
      </c>
      <c r="M34" s="2011">
        <f>+I34</f>
        <v>0</v>
      </c>
      <c r="AB34" s="7488"/>
      <c r="AC34" s="7489"/>
      <c r="AD34" s="7489"/>
      <c r="AE34" s="7489"/>
      <c r="AF34" s="7489"/>
      <c r="AG34" s="7489"/>
      <c r="AH34" s="7489"/>
      <c r="AI34" s="7489"/>
      <c r="AJ34" s="7489"/>
      <c r="AK34" s="7489"/>
      <c r="AL34" s="7490"/>
    </row>
    <row r="35" spans="1:38" ht="26.25" customHeight="1" thickBot="1">
      <c r="A35" s="7376" t="s">
        <v>2287</v>
      </c>
      <c r="B35" s="7376"/>
      <c r="C35" s="7376"/>
      <c r="D35" s="3314"/>
      <c r="E35" s="3314"/>
      <c r="F35" s="3314"/>
      <c r="G35" s="3315" t="e">
        <f>SUM(G32:G34)</f>
        <v>#REF!</v>
      </c>
      <c r="H35" s="3315" t="e">
        <f>SUM(H32:H34)</f>
        <v>#REF!</v>
      </c>
      <c r="I35" s="3316" t="e">
        <f>SUM(I32:I34)/3</f>
        <v>#REF!</v>
      </c>
      <c r="J35" s="1526"/>
      <c r="AB35" s="7488"/>
      <c r="AC35" s="7489"/>
      <c r="AD35" s="7489"/>
      <c r="AE35" s="7489"/>
      <c r="AF35" s="7489"/>
      <c r="AG35" s="7489"/>
      <c r="AH35" s="7489"/>
      <c r="AI35" s="7489"/>
      <c r="AJ35" s="7489"/>
      <c r="AK35" s="7489"/>
      <c r="AL35" s="7490"/>
    </row>
    <row r="36" spans="1:38" ht="26.25" customHeight="1" thickBot="1">
      <c r="A36" s="738"/>
      <c r="J36" s="768"/>
      <c r="AB36" s="7491"/>
      <c r="AC36" s="7492"/>
      <c r="AD36" s="7492"/>
      <c r="AE36" s="7492"/>
      <c r="AF36" s="7492"/>
      <c r="AG36" s="7492"/>
      <c r="AH36" s="7492"/>
      <c r="AI36" s="7492"/>
      <c r="AJ36" s="7492"/>
      <c r="AK36" s="7492"/>
      <c r="AL36" s="7493"/>
    </row>
    <row r="37" spans="1:38" ht="37.9" customHeight="1" thickBot="1">
      <c r="A37" s="769" t="s">
        <v>2288</v>
      </c>
      <c r="B37" s="770" t="s">
        <v>901</v>
      </c>
      <c r="C37" s="771" t="s">
        <v>20</v>
      </c>
      <c r="D37" s="772" t="s">
        <v>1805</v>
      </c>
      <c r="E37" s="772" t="s">
        <v>2191</v>
      </c>
      <c r="F37" s="772" t="s">
        <v>2192</v>
      </c>
      <c r="G37" s="770" t="s">
        <v>2289</v>
      </c>
      <c r="H37" s="772" t="str">
        <f>+H3</f>
        <v>EJECUTADAS ABRIL DE 2023</v>
      </c>
      <c r="I37" s="773" t="str">
        <f>+I3</f>
        <v>% AVANCE ABRIL DE 2023</v>
      </c>
      <c r="J37" s="761" t="s">
        <v>2250</v>
      </c>
      <c r="L37" s="1470" t="str">
        <f>+A37</f>
        <v>Eje: Control Interno</v>
      </c>
      <c r="M37" s="1458" t="str">
        <f>+M3</f>
        <v>% CUMPLIMIENTO AL MES DE ABRIL 2023</v>
      </c>
      <c r="AB37" s="1981"/>
      <c r="AC37" s="1981"/>
      <c r="AD37" s="1981"/>
      <c r="AE37" s="1981"/>
      <c r="AF37" s="1981"/>
      <c r="AG37" s="1981"/>
      <c r="AH37" s="1981"/>
      <c r="AI37" s="1981"/>
      <c r="AJ37" s="1981"/>
      <c r="AK37" s="1981"/>
      <c r="AL37" s="1981"/>
    </row>
    <row r="38" spans="1:38" ht="69.400000000000006" customHeight="1">
      <c r="A38" s="774" t="s">
        <v>2290</v>
      </c>
      <c r="B38" s="775"/>
      <c r="C38" s="776" t="s">
        <v>2291</v>
      </c>
      <c r="D38" s="777"/>
      <c r="E38" s="777"/>
      <c r="F38" s="777"/>
      <c r="G38" s="3165" t="e">
        <f>+G39</f>
        <v>#REF!</v>
      </c>
      <c r="H38" s="3166" t="e">
        <f>+H39</f>
        <v>#REF!</v>
      </c>
      <c r="I38" s="1517" t="e">
        <f>+H38/G38</f>
        <v>#REF!</v>
      </c>
      <c r="J38" s="778"/>
      <c r="L38" s="1982" t="s">
        <v>2292</v>
      </c>
      <c r="M38" s="2015" t="e">
        <f>+I38</f>
        <v>#REF!</v>
      </c>
      <c r="AB38" s="7477" t="s">
        <v>2293</v>
      </c>
      <c r="AC38" s="7478"/>
      <c r="AD38" s="7478"/>
      <c r="AE38" s="7478"/>
      <c r="AF38" s="7478"/>
      <c r="AG38" s="7478"/>
      <c r="AH38" s="7478"/>
      <c r="AI38" s="7478"/>
      <c r="AJ38" s="7478"/>
      <c r="AK38" s="7478"/>
      <c r="AL38" s="7479"/>
    </row>
    <row r="39" spans="1:38" ht="57.4" customHeight="1" thickBot="1">
      <c r="A39" s="1518" t="s">
        <v>2294</v>
      </c>
      <c r="B39" s="1519" t="s">
        <v>1272</v>
      </c>
      <c r="C39" s="1520" t="s">
        <v>2295</v>
      </c>
      <c r="D39" s="3156">
        <v>44927</v>
      </c>
      <c r="E39" s="3156">
        <v>45291</v>
      </c>
      <c r="F39" s="753" t="s">
        <v>2206</v>
      </c>
      <c r="G39" s="1521" t="e">
        <f>+'CALENDARIO 2024 PyD'!#REF!</f>
        <v>#REF!</v>
      </c>
      <c r="H39" s="1522" t="e">
        <f>+'CALENDARIO 2024 PyD'!#REF!</f>
        <v>#REF!</v>
      </c>
      <c r="I39" s="1523" t="e">
        <f>+H39/G39</f>
        <v>#REF!</v>
      </c>
      <c r="J39" s="757" t="s">
        <v>2296</v>
      </c>
      <c r="L39" s="1460" t="s">
        <v>2297</v>
      </c>
      <c r="M39" s="1497" t="e">
        <f>+I39</f>
        <v>#REF!</v>
      </c>
      <c r="AB39" s="7480"/>
      <c r="AC39" s="7417"/>
      <c r="AD39" s="7417"/>
      <c r="AE39" s="7417"/>
      <c r="AF39" s="7417"/>
      <c r="AG39" s="7417"/>
      <c r="AH39" s="7417"/>
      <c r="AI39" s="7417"/>
      <c r="AJ39" s="7417"/>
      <c r="AK39" s="7417"/>
      <c r="AL39" s="7481"/>
    </row>
    <row r="40" spans="1:38" ht="26.25" customHeight="1" thickBot="1">
      <c r="A40" s="7377" t="s">
        <v>2298</v>
      </c>
      <c r="B40" s="7377"/>
      <c r="C40" s="7377"/>
      <c r="D40" s="772"/>
      <c r="E40" s="772"/>
      <c r="F40" s="772"/>
      <c r="G40" s="1524" t="e">
        <f>+G39</f>
        <v>#REF!</v>
      </c>
      <c r="H40" s="1505" t="e">
        <f>+H39</f>
        <v>#REF!</v>
      </c>
      <c r="I40" s="1525" t="e">
        <f>SUM(I39)</f>
        <v>#REF!</v>
      </c>
      <c r="J40" s="780"/>
      <c r="AB40" s="7480"/>
      <c r="AC40" s="7417"/>
      <c r="AD40" s="7417"/>
      <c r="AE40" s="7417"/>
      <c r="AF40" s="7417"/>
      <c r="AG40" s="7417"/>
      <c r="AH40" s="7417"/>
      <c r="AI40" s="7417"/>
      <c r="AJ40" s="7417"/>
      <c r="AK40" s="7417"/>
      <c r="AL40" s="7481"/>
    </row>
    <row r="41" spans="1:38" ht="15.4" customHeight="1">
      <c r="J41" s="754"/>
      <c r="AB41" s="7480"/>
      <c r="AC41" s="7417"/>
      <c r="AD41" s="7417"/>
      <c r="AE41" s="7417"/>
      <c r="AF41" s="7417"/>
      <c r="AG41" s="7417"/>
      <c r="AH41" s="7417"/>
      <c r="AI41" s="7417"/>
      <c r="AJ41" s="7417"/>
      <c r="AK41" s="7417"/>
      <c r="AL41" s="7481"/>
    </row>
    <row r="42" spans="1:38" ht="16.149999999999999" customHeight="1" thickBot="1">
      <c r="J42" s="754"/>
      <c r="AB42" s="7482"/>
      <c r="AC42" s="7483"/>
      <c r="AD42" s="7483"/>
      <c r="AE42" s="7483"/>
      <c r="AF42" s="7483"/>
      <c r="AG42" s="7483"/>
      <c r="AH42" s="7483"/>
      <c r="AI42" s="7483"/>
      <c r="AJ42" s="7483"/>
      <c r="AK42" s="7483"/>
      <c r="AL42" s="7484"/>
    </row>
    <row r="43" spans="1:38" ht="31.5" customHeight="1" thickBot="1">
      <c r="A43" s="3278" t="s">
        <v>2299</v>
      </c>
      <c r="B43" s="3317" t="s">
        <v>901</v>
      </c>
      <c r="C43" s="816" t="s">
        <v>20</v>
      </c>
      <c r="D43" s="815" t="s">
        <v>1805</v>
      </c>
      <c r="E43" s="3317" t="s">
        <v>2191</v>
      </c>
      <c r="F43" s="815" t="s">
        <v>2192</v>
      </c>
      <c r="G43" s="3317" t="str">
        <f>+G3</f>
        <v>TOTAL DE METAS PLANEADAS</v>
      </c>
      <c r="H43" s="815" t="str">
        <f>+H37</f>
        <v>EJECUTADAS ABRIL DE 2023</v>
      </c>
      <c r="I43" s="3318" t="str">
        <f>+I37</f>
        <v>% AVANCE ABRIL DE 2023</v>
      </c>
      <c r="J43" s="7378" t="s">
        <v>2300</v>
      </c>
      <c r="L43" s="1471" t="str">
        <f>+A43</f>
        <v>Eje: Innovadores / Mejor Servicio</v>
      </c>
      <c r="M43" s="1464" t="str">
        <f>+M19</f>
        <v>% CUMPLIMIENTO AL MES DE ABRIL 2023</v>
      </c>
    </row>
    <row r="44" spans="1:38" ht="37.4" customHeight="1" thickBot="1">
      <c r="A44" s="3336" t="s">
        <v>2301</v>
      </c>
      <c r="B44" s="3337"/>
      <c r="C44" s="3338"/>
      <c r="D44" s="3339"/>
      <c r="E44" s="3339"/>
      <c r="F44" s="3339"/>
      <c r="G44" s="3340" t="e">
        <f>SUM(G45:G51)</f>
        <v>#REF!</v>
      </c>
      <c r="H44" s="3341" t="e">
        <f>SUM(H45:H51)</f>
        <v>#REF!</v>
      </c>
      <c r="I44" s="3342" t="e">
        <f>SUM(I45:I51)/7</f>
        <v>#REF!</v>
      </c>
      <c r="J44" s="7379"/>
      <c r="L44" s="1457" t="s">
        <v>2302</v>
      </c>
      <c r="M44" s="2016" t="e">
        <f>+I44</f>
        <v>#REF!</v>
      </c>
      <c r="AA44" s="7477" t="s">
        <v>2303</v>
      </c>
      <c r="AB44" s="7478"/>
      <c r="AC44" s="7478"/>
      <c r="AD44" s="7478"/>
      <c r="AE44" s="7478"/>
      <c r="AF44" s="7478"/>
      <c r="AG44" s="7478"/>
      <c r="AH44" s="7478"/>
      <c r="AI44" s="7478"/>
      <c r="AJ44" s="7478"/>
      <c r="AK44" s="7478"/>
      <c r="AL44" s="7479"/>
    </row>
    <row r="45" spans="1:38" ht="34.9" customHeight="1">
      <c r="A45" s="802" t="s">
        <v>2304</v>
      </c>
      <c r="B45" s="788" t="s">
        <v>2226</v>
      </c>
      <c r="C45" s="789" t="s">
        <v>2305</v>
      </c>
      <c r="D45" s="3156">
        <v>44927</v>
      </c>
      <c r="E45" s="3156">
        <v>45291</v>
      </c>
      <c r="F45" s="790" t="s">
        <v>2206</v>
      </c>
      <c r="G45" s="1658" t="e">
        <f>+'CALENDARIO 2024 PyD'!#REF!</f>
        <v>#REF!</v>
      </c>
      <c r="H45" s="1658" t="e">
        <f>+'CALENDARIO 2024 PyD'!#REF!</f>
        <v>#REF!</v>
      </c>
      <c r="I45" s="3343" t="e">
        <f t="shared" ref="I45:I51" si="2">+H45/G45</f>
        <v>#REF!</v>
      </c>
      <c r="J45" s="1653" t="s">
        <v>2306</v>
      </c>
      <c r="K45" s="1456"/>
      <c r="L45" s="1465" t="s">
        <v>2307</v>
      </c>
      <c r="M45" s="1534" t="e">
        <f>+I45</f>
        <v>#REF!</v>
      </c>
      <c r="AA45" s="7480"/>
      <c r="AB45" s="7417"/>
      <c r="AC45" s="7417"/>
      <c r="AD45" s="7417"/>
      <c r="AE45" s="7417"/>
      <c r="AF45" s="7417"/>
      <c r="AG45" s="7417"/>
      <c r="AH45" s="7417"/>
      <c r="AI45" s="7417"/>
      <c r="AJ45" s="7417"/>
      <c r="AK45" s="7417"/>
      <c r="AL45" s="7481"/>
    </row>
    <row r="46" spans="1:38" ht="33" customHeight="1">
      <c r="A46" s="3344" t="s">
        <v>2308</v>
      </c>
      <c r="B46" s="788" t="s">
        <v>2309</v>
      </c>
      <c r="C46" s="789" t="s">
        <v>2310</v>
      </c>
      <c r="D46" s="3156">
        <v>44927</v>
      </c>
      <c r="E46" s="3156">
        <v>45291</v>
      </c>
      <c r="F46" s="790" t="s">
        <v>2206</v>
      </c>
      <c r="G46" s="1658" t="e">
        <f>+'CALENDARIO 2024 PyD'!#REF!</f>
        <v>#REF!</v>
      </c>
      <c r="H46" s="1658" t="e">
        <f>+'CALENDARIO 2024 PyD'!#REF!</f>
        <v>#REF!</v>
      </c>
      <c r="I46" s="3343" t="e">
        <f t="shared" si="2"/>
        <v>#REF!</v>
      </c>
      <c r="J46" s="792" t="s">
        <v>2311</v>
      </c>
      <c r="K46" s="1456"/>
      <c r="L46" s="1466" t="s">
        <v>2312</v>
      </c>
      <c r="M46" s="1535" t="e">
        <f t="shared" ref="M46:M51" si="3">+I46</f>
        <v>#REF!</v>
      </c>
      <c r="AA46" s="7480"/>
      <c r="AB46" s="7417"/>
      <c r="AC46" s="7417"/>
      <c r="AD46" s="7417"/>
      <c r="AE46" s="7417"/>
      <c r="AF46" s="7417"/>
      <c r="AG46" s="7417"/>
      <c r="AH46" s="7417"/>
      <c r="AI46" s="7417"/>
      <c r="AJ46" s="7417"/>
      <c r="AK46" s="7417"/>
      <c r="AL46" s="7481"/>
    </row>
    <row r="47" spans="1:38" ht="35.65" customHeight="1">
      <c r="A47" s="3345" t="s">
        <v>2313</v>
      </c>
      <c r="B47" s="1591" t="s">
        <v>2314</v>
      </c>
      <c r="C47" s="1659" t="s">
        <v>2315</v>
      </c>
      <c r="D47" s="3156">
        <v>44927</v>
      </c>
      <c r="E47" s="3156">
        <v>45291</v>
      </c>
      <c r="F47" s="790" t="s">
        <v>2206</v>
      </c>
      <c r="G47" s="3322">
        <v>1</v>
      </c>
      <c r="H47" s="1661">
        <v>0</v>
      </c>
      <c r="I47" s="3346">
        <f t="shared" si="2"/>
        <v>0</v>
      </c>
      <c r="J47" s="1654" t="s">
        <v>2316</v>
      </c>
      <c r="L47" s="2012" t="s">
        <v>2317</v>
      </c>
      <c r="M47" s="1940">
        <f t="shared" si="3"/>
        <v>0</v>
      </c>
      <c r="AA47" s="7480"/>
      <c r="AB47" s="7417"/>
      <c r="AC47" s="7417"/>
      <c r="AD47" s="7417"/>
      <c r="AE47" s="7417"/>
      <c r="AF47" s="7417"/>
      <c r="AG47" s="7417"/>
      <c r="AH47" s="7417"/>
      <c r="AI47" s="7417"/>
      <c r="AJ47" s="7417"/>
      <c r="AK47" s="7417"/>
      <c r="AL47" s="7481"/>
    </row>
    <row r="48" spans="1:38" ht="31.9" customHeight="1">
      <c r="A48" s="1798" t="s">
        <v>2318</v>
      </c>
      <c r="B48" s="1993" t="s">
        <v>2226</v>
      </c>
      <c r="C48" s="1815" t="s">
        <v>2319</v>
      </c>
      <c r="D48" s="3156">
        <v>44927</v>
      </c>
      <c r="E48" s="3156">
        <v>45291</v>
      </c>
      <c r="F48" s="790" t="s">
        <v>2206</v>
      </c>
      <c r="G48" s="1972" t="e">
        <f>+'CALENDARIO 2024 PyD'!#REF!</f>
        <v>#REF!</v>
      </c>
      <c r="H48" s="1972" t="e">
        <f>+'CALENDARIO 2024 PyD'!#REF!</f>
        <v>#REF!</v>
      </c>
      <c r="I48" s="3347" t="e">
        <f>+H48/G48</f>
        <v>#REF!</v>
      </c>
      <c r="J48" s="792" t="s">
        <v>2320</v>
      </c>
      <c r="L48" s="1939" t="s">
        <v>2321</v>
      </c>
      <c r="M48" s="1940" t="e">
        <f t="shared" si="3"/>
        <v>#REF!</v>
      </c>
      <c r="AA48" s="7480"/>
      <c r="AB48" s="7417"/>
      <c r="AC48" s="7417"/>
      <c r="AD48" s="7417"/>
      <c r="AE48" s="7417"/>
      <c r="AF48" s="7417"/>
      <c r="AG48" s="7417"/>
      <c r="AH48" s="7417"/>
      <c r="AI48" s="7417"/>
      <c r="AJ48" s="7417"/>
      <c r="AK48" s="7417"/>
      <c r="AL48" s="7481"/>
    </row>
    <row r="49" spans="1:38" ht="31.9" customHeight="1">
      <c r="A49" s="1798" t="s">
        <v>2322</v>
      </c>
      <c r="B49" s="1799" t="s">
        <v>2221</v>
      </c>
      <c r="C49" s="1815" t="s">
        <v>2323</v>
      </c>
      <c r="D49" s="3156">
        <v>44927</v>
      </c>
      <c r="E49" s="3156">
        <v>45291</v>
      </c>
      <c r="F49" s="790" t="s">
        <v>2206</v>
      </c>
      <c r="G49" s="1972" t="e">
        <f>+'CALENDARIO 2024 PyD'!#REF!+'CALENDARIO 2024 PyD'!#REF!</f>
        <v>#REF!</v>
      </c>
      <c r="H49" s="1972" t="e">
        <f>+'CALENDARIO 2024 PyD'!#REF!+'CALENDARIO 2024 PyD'!#REF!</f>
        <v>#REF!</v>
      </c>
      <c r="I49" s="1802" t="e">
        <f>+H49/G49</f>
        <v>#REF!</v>
      </c>
      <c r="J49" s="792" t="s">
        <v>2324</v>
      </c>
      <c r="K49" s="1456"/>
      <c r="L49" s="1939" t="s">
        <v>2325</v>
      </c>
      <c r="M49" s="1940" t="e">
        <f>+I49</f>
        <v>#REF!</v>
      </c>
      <c r="AA49" s="7480"/>
      <c r="AB49" s="7417"/>
      <c r="AC49" s="7417"/>
      <c r="AD49" s="7417"/>
      <c r="AE49" s="7417"/>
      <c r="AF49" s="7417"/>
      <c r="AG49" s="7417"/>
      <c r="AH49" s="7417"/>
      <c r="AI49" s="7417"/>
      <c r="AJ49" s="7417"/>
      <c r="AK49" s="7417"/>
      <c r="AL49" s="7481"/>
    </row>
    <row r="50" spans="1:38" ht="52.9" customHeight="1" thickBot="1">
      <c r="A50" s="3345" t="s">
        <v>2326</v>
      </c>
      <c r="B50" s="1591" t="s">
        <v>2284</v>
      </c>
      <c r="C50" s="1659" t="s">
        <v>2327</v>
      </c>
      <c r="D50" s="3156">
        <v>44927</v>
      </c>
      <c r="E50" s="3156">
        <v>45291</v>
      </c>
      <c r="F50" s="790" t="s">
        <v>2206</v>
      </c>
      <c r="G50" s="1660">
        <v>2</v>
      </c>
      <c r="H50" s="1661">
        <v>0</v>
      </c>
      <c r="I50" s="3346">
        <f t="shared" si="2"/>
        <v>0</v>
      </c>
      <c r="J50" s="1654" t="s">
        <v>2328</v>
      </c>
      <c r="L50" s="2012" t="s">
        <v>2329</v>
      </c>
      <c r="M50" s="1940">
        <f t="shared" si="3"/>
        <v>0</v>
      </c>
      <c r="AA50" s="7482"/>
      <c r="AB50" s="7483"/>
      <c r="AC50" s="7483"/>
      <c r="AD50" s="7483"/>
      <c r="AE50" s="7483"/>
      <c r="AF50" s="7483"/>
      <c r="AG50" s="7483"/>
      <c r="AH50" s="7483"/>
      <c r="AI50" s="7483"/>
      <c r="AJ50" s="7483"/>
      <c r="AK50" s="7483"/>
      <c r="AL50" s="7484"/>
    </row>
    <row r="51" spans="1:38" ht="37.4" customHeight="1" thickBot="1">
      <c r="A51" s="1946" t="s">
        <v>2330</v>
      </c>
      <c r="B51" s="3348" t="s">
        <v>2231</v>
      </c>
      <c r="C51" s="3349" t="s">
        <v>2315</v>
      </c>
      <c r="D51" s="3350">
        <v>44927</v>
      </c>
      <c r="E51" s="3350">
        <v>45291</v>
      </c>
      <c r="F51" s="3351" t="s">
        <v>2206</v>
      </c>
      <c r="G51" s="3352">
        <v>1</v>
      </c>
      <c r="H51" s="3352">
        <v>1</v>
      </c>
      <c r="I51" s="3353">
        <f t="shared" si="2"/>
        <v>1</v>
      </c>
      <c r="J51" s="1654" t="s">
        <v>2331</v>
      </c>
      <c r="L51" s="1877" t="s">
        <v>2332</v>
      </c>
      <c r="M51" s="1878">
        <f t="shared" si="3"/>
        <v>1</v>
      </c>
    </row>
    <row r="52" spans="1:38" ht="21.75" customHeight="1" thickBot="1">
      <c r="A52" s="7385" t="s">
        <v>2333</v>
      </c>
      <c r="B52" s="7385"/>
      <c r="C52" s="7385"/>
      <c r="D52" s="1655"/>
      <c r="E52" s="1656"/>
      <c r="F52" s="1655"/>
      <c r="G52" s="3340" t="e">
        <f>SUM(G53:G59)</f>
        <v>#REF!</v>
      </c>
      <c r="H52" s="3341" t="e">
        <f>SUM(H53:H59)</f>
        <v>#REF!</v>
      </c>
      <c r="I52" s="3342" t="e">
        <f>SUM(I53:I59)/7</f>
        <v>#REF!</v>
      </c>
      <c r="J52" s="796"/>
      <c r="AA52" s="7477" t="s">
        <v>2334</v>
      </c>
      <c r="AB52" s="7478"/>
      <c r="AC52" s="7478"/>
      <c r="AD52" s="7478"/>
      <c r="AE52" s="7478"/>
      <c r="AF52" s="7478"/>
      <c r="AG52" s="7478"/>
      <c r="AH52" s="7478"/>
      <c r="AI52" s="7478"/>
      <c r="AJ52" s="7478"/>
      <c r="AK52" s="7478"/>
      <c r="AL52" s="7479"/>
    </row>
    <row r="53" spans="1:38" ht="15.4" customHeight="1">
      <c r="J53" s="754"/>
      <c r="AA53" s="7480"/>
      <c r="AB53" s="7417"/>
      <c r="AC53" s="7417"/>
      <c r="AD53" s="7417"/>
      <c r="AE53" s="7417"/>
      <c r="AF53" s="7417"/>
      <c r="AG53" s="7417"/>
      <c r="AH53" s="7417"/>
      <c r="AI53" s="7417"/>
      <c r="AJ53" s="7417"/>
      <c r="AK53" s="7417"/>
      <c r="AL53" s="7481"/>
    </row>
    <row r="54" spans="1:38" ht="16.149999999999999" customHeight="1" thickBot="1">
      <c r="J54" s="754"/>
      <c r="AA54" s="7480"/>
      <c r="AB54" s="7417"/>
      <c r="AC54" s="7417"/>
      <c r="AD54" s="7417"/>
      <c r="AE54" s="7417"/>
      <c r="AF54" s="7417"/>
      <c r="AG54" s="7417"/>
      <c r="AH54" s="7417"/>
      <c r="AI54" s="7417"/>
      <c r="AJ54" s="7417"/>
      <c r="AK54" s="7417"/>
      <c r="AL54" s="7481"/>
    </row>
    <row r="55" spans="1:38" ht="39.75" customHeight="1" thickBot="1">
      <c r="A55" s="769" t="s">
        <v>2335</v>
      </c>
      <c r="B55" s="770" t="s">
        <v>901</v>
      </c>
      <c r="C55" s="771" t="s">
        <v>20</v>
      </c>
      <c r="D55" s="772" t="s">
        <v>1805</v>
      </c>
      <c r="E55" s="772" t="s">
        <v>2191</v>
      </c>
      <c r="F55" s="772" t="s">
        <v>2192</v>
      </c>
      <c r="G55" s="770" t="str">
        <f>+G43</f>
        <v>TOTAL DE METAS PLANEADAS</v>
      </c>
      <c r="H55" s="772" t="str">
        <f>+H43</f>
        <v>EJECUTADAS ABRIL DE 2023</v>
      </c>
      <c r="I55" s="773" t="str">
        <f>+I43</f>
        <v>% AVANCE ABRIL DE 2023</v>
      </c>
      <c r="J55" s="7378" t="s">
        <v>2300</v>
      </c>
      <c r="L55" s="1472" t="s">
        <v>2336</v>
      </c>
      <c r="M55" s="1469" t="str">
        <f>+M3</f>
        <v>% CUMPLIMIENTO AL MES DE ABRIL 2023</v>
      </c>
      <c r="AA55" s="7480"/>
      <c r="AB55" s="7417"/>
      <c r="AC55" s="7417"/>
      <c r="AD55" s="7417"/>
      <c r="AE55" s="7417"/>
      <c r="AF55" s="7417"/>
      <c r="AG55" s="7417"/>
      <c r="AH55" s="7417"/>
      <c r="AI55" s="7417"/>
      <c r="AJ55" s="7417"/>
      <c r="AK55" s="7417"/>
      <c r="AL55" s="7481"/>
    </row>
    <row r="56" spans="1:38" ht="42.75" customHeight="1" thickBot="1">
      <c r="A56" s="767" t="s">
        <v>2337</v>
      </c>
      <c r="B56" s="782"/>
      <c r="C56" s="783"/>
      <c r="D56" s="784"/>
      <c r="E56" s="784"/>
      <c r="F56" s="784"/>
      <c r="G56" s="797" t="e">
        <f>SUM(G57:G59)</f>
        <v>#REF!</v>
      </c>
      <c r="H56" s="798" t="e">
        <f>SUM(H57:H59)</f>
        <v>#REF!</v>
      </c>
      <c r="I56" s="785" t="e">
        <f>SUM(I57:I59)/3</f>
        <v>#REF!</v>
      </c>
      <c r="J56" s="7378"/>
      <c r="L56" s="1467" t="s">
        <v>2338</v>
      </c>
      <c r="M56" s="2014" t="e">
        <f>+(M57+M58)/3</f>
        <v>#REF!</v>
      </c>
      <c r="AA56" s="7480"/>
      <c r="AB56" s="7417"/>
      <c r="AC56" s="7417"/>
      <c r="AD56" s="7417"/>
      <c r="AE56" s="7417"/>
      <c r="AF56" s="7417"/>
      <c r="AG56" s="7417"/>
      <c r="AH56" s="7417"/>
      <c r="AI56" s="7417"/>
      <c r="AJ56" s="7417"/>
      <c r="AK56" s="7417"/>
      <c r="AL56" s="7481"/>
    </row>
    <row r="57" spans="1:38" ht="38.65" customHeight="1">
      <c r="A57" s="799" t="s">
        <v>2339</v>
      </c>
      <c r="B57" s="1840" t="s">
        <v>2340</v>
      </c>
      <c r="C57" s="800" t="s">
        <v>2341</v>
      </c>
      <c r="D57" s="3156">
        <v>44927</v>
      </c>
      <c r="E57" s="3156">
        <v>45291</v>
      </c>
      <c r="F57" s="790" t="s">
        <v>2206</v>
      </c>
      <c r="G57" s="1478" t="e">
        <f>+'CALENDARIO 2024 PyD'!#REF!</f>
        <v>#REF!</v>
      </c>
      <c r="H57" s="1479" t="e">
        <f>+'CALENDARIO 2024 PyD'!#REF!</f>
        <v>#REF!</v>
      </c>
      <c r="I57" s="1480" t="e">
        <f>+H57/G57</f>
        <v>#REF!</v>
      </c>
      <c r="J57" s="801" t="s">
        <v>2342</v>
      </c>
      <c r="L57" s="799" t="s">
        <v>2343</v>
      </c>
      <c r="M57" s="1989" t="e">
        <f>+I57</f>
        <v>#REF!</v>
      </c>
      <c r="AA57" s="7480"/>
      <c r="AB57" s="7417"/>
      <c r="AC57" s="7417"/>
      <c r="AD57" s="7417"/>
      <c r="AE57" s="7417"/>
      <c r="AF57" s="7417"/>
      <c r="AG57" s="7417"/>
      <c r="AH57" s="7417"/>
      <c r="AI57" s="7417"/>
      <c r="AJ57" s="7417"/>
      <c r="AK57" s="7417"/>
      <c r="AL57" s="7481"/>
    </row>
    <row r="58" spans="1:38" ht="42" customHeight="1">
      <c r="A58" s="802" t="s">
        <v>2344</v>
      </c>
      <c r="B58" s="1841" t="s">
        <v>2345</v>
      </c>
      <c r="C58" s="803" t="s">
        <v>2346</v>
      </c>
      <c r="D58" s="3156">
        <v>44927</v>
      </c>
      <c r="E58" s="3156">
        <v>45291</v>
      </c>
      <c r="F58" s="790" t="s">
        <v>2206</v>
      </c>
      <c r="G58" s="1481">
        <f>+'CALENDARIO 2024 PyD'!D142</f>
        <v>16</v>
      </c>
      <c r="H58" s="1482" t="e">
        <f>+'CALENDARIO 2024 PyD'!#REF!</f>
        <v>#REF!</v>
      </c>
      <c r="I58" s="1483" t="e">
        <f>+H58/G58</f>
        <v>#REF!</v>
      </c>
      <c r="J58" s="757" t="s">
        <v>2347</v>
      </c>
      <c r="L58" s="802" t="s">
        <v>2348</v>
      </c>
      <c r="M58" s="1990" t="e">
        <f>+I58</f>
        <v>#REF!</v>
      </c>
      <c r="AA58" s="7480"/>
      <c r="AB58" s="7417"/>
      <c r="AC58" s="7417"/>
      <c r="AD58" s="7417"/>
      <c r="AE58" s="7417"/>
      <c r="AF58" s="7417"/>
      <c r="AG58" s="7417"/>
      <c r="AH58" s="7417"/>
      <c r="AI58" s="7417"/>
      <c r="AJ58" s="7417"/>
      <c r="AK58" s="7417"/>
      <c r="AL58" s="7481"/>
    </row>
    <row r="59" spans="1:38" ht="49.5" customHeight="1" thickBot="1">
      <c r="A59" s="1984" t="s">
        <v>2349</v>
      </c>
      <c r="B59" s="1985" t="s">
        <v>2350</v>
      </c>
      <c r="C59" s="1986" t="str">
        <f>+'17. Recolección inf Indicad (2'!C149</f>
        <v># servicios móviles de atención realizados</v>
      </c>
      <c r="D59" s="3156">
        <v>44927</v>
      </c>
      <c r="E59" s="3156">
        <v>45291</v>
      </c>
      <c r="F59" s="790" t="s">
        <v>2206</v>
      </c>
      <c r="G59" s="1983">
        <v>4</v>
      </c>
      <c r="H59" s="1987">
        <v>0</v>
      </c>
      <c r="I59" s="1988">
        <f>+H59/G59</f>
        <v>0</v>
      </c>
      <c r="J59" s="804" t="s">
        <v>2351</v>
      </c>
      <c r="L59" s="1991" t="str">
        <f>+A59</f>
        <v>P18: Servicios móviles de atención - (Hoy Cámara Móvil) -  servicios integrales registrales. 2023</v>
      </c>
      <c r="M59" s="1992">
        <f>+I59</f>
        <v>0</v>
      </c>
      <c r="AA59" s="7482"/>
      <c r="AB59" s="7483"/>
      <c r="AC59" s="7483"/>
      <c r="AD59" s="7483"/>
      <c r="AE59" s="7483"/>
      <c r="AF59" s="7483"/>
      <c r="AG59" s="7483"/>
      <c r="AH59" s="7483"/>
      <c r="AI59" s="7483"/>
      <c r="AJ59" s="7483"/>
      <c r="AK59" s="7483"/>
      <c r="AL59" s="7484"/>
    </row>
    <row r="60" spans="1:38" ht="26.25" customHeight="1" thickBot="1">
      <c r="A60" s="7386" t="s">
        <v>2352</v>
      </c>
      <c r="B60" s="7386"/>
      <c r="C60" s="7386"/>
      <c r="D60" s="805"/>
      <c r="E60" s="805"/>
      <c r="F60" s="805"/>
      <c r="G60" s="1484" t="e">
        <f>+G56</f>
        <v>#REF!</v>
      </c>
      <c r="H60" s="1485" t="e">
        <f>+H56</f>
        <v>#REF!</v>
      </c>
      <c r="I60" s="1486" t="e">
        <f>+I56</f>
        <v>#REF!</v>
      </c>
      <c r="J60" s="806"/>
    </row>
    <row r="61" spans="1:38">
      <c r="J61" s="754"/>
    </row>
    <row r="62" spans="1:38" ht="16" thickBot="1">
      <c r="J62" s="754"/>
    </row>
    <row r="63" spans="1:38" ht="31.5" customHeight="1" thickBot="1">
      <c r="A63" s="3278" t="s">
        <v>2353</v>
      </c>
      <c r="B63" s="3317" t="s">
        <v>901</v>
      </c>
      <c r="C63" s="816" t="s">
        <v>20</v>
      </c>
      <c r="D63" s="815" t="s">
        <v>1805</v>
      </c>
      <c r="E63" s="815" t="s">
        <v>2191</v>
      </c>
      <c r="F63" s="815" t="s">
        <v>2192</v>
      </c>
      <c r="G63" s="3317" t="str">
        <f>+G55</f>
        <v>TOTAL DE METAS PLANEADAS</v>
      </c>
      <c r="H63" s="815" t="str">
        <f>+H55</f>
        <v>EJECUTADAS ABRIL DE 2023</v>
      </c>
      <c r="I63" s="815" t="str">
        <f>+I55</f>
        <v>% AVANCE ABRIL DE 2023</v>
      </c>
      <c r="J63" s="7387" t="s">
        <v>2300</v>
      </c>
      <c r="L63" s="1473" t="s">
        <v>2354</v>
      </c>
      <c r="M63" s="1469" t="str">
        <f>+M3</f>
        <v>% CUMPLIMIENTO AL MES DE ABRIL 2023</v>
      </c>
    </row>
    <row r="64" spans="1:38" ht="43.5" customHeight="1" thickBot="1">
      <c r="A64" s="3364" t="s">
        <v>2355</v>
      </c>
      <c r="B64" s="3360" t="s">
        <v>2356</v>
      </c>
      <c r="C64" s="3319"/>
      <c r="D64" s="3320"/>
      <c r="E64" s="3361"/>
      <c r="F64" s="3361"/>
      <c r="G64" s="3321">
        <f>SUM(G65:G69)</f>
        <v>6</v>
      </c>
      <c r="H64" s="3321">
        <f>SUM(H65:H69)</f>
        <v>2</v>
      </c>
      <c r="I64" s="3365">
        <f>SUM(I65:I69)/5</f>
        <v>0.4</v>
      </c>
      <c r="J64" s="7387"/>
      <c r="L64" s="807" t="s">
        <v>2357</v>
      </c>
      <c r="M64" s="2013">
        <f t="shared" ref="M64:M69" si="4">+I64</f>
        <v>0.4</v>
      </c>
      <c r="AA64" s="7459" t="s">
        <v>2358</v>
      </c>
      <c r="AB64" s="7460"/>
      <c r="AC64" s="7460"/>
      <c r="AD64" s="7460"/>
      <c r="AE64" s="7460"/>
      <c r="AF64" s="7460"/>
      <c r="AG64" s="7460"/>
      <c r="AH64" s="7460"/>
      <c r="AI64" s="7460"/>
      <c r="AJ64" s="7460"/>
      <c r="AK64" s="7460"/>
      <c r="AL64" s="7461"/>
    </row>
    <row r="65" spans="1:38" ht="39" customHeight="1">
      <c r="A65" s="802" t="s">
        <v>2359</v>
      </c>
      <c r="B65" s="793" t="s">
        <v>2360</v>
      </c>
      <c r="C65" s="789" t="s">
        <v>2361</v>
      </c>
      <c r="D65" s="3156">
        <v>44927</v>
      </c>
      <c r="E65" s="3156">
        <v>45291</v>
      </c>
      <c r="F65" s="790" t="s">
        <v>2206</v>
      </c>
      <c r="G65" s="1498">
        <v>2</v>
      </c>
      <c r="H65" s="1498">
        <v>0</v>
      </c>
      <c r="I65" s="3343">
        <f>+H65/G65</f>
        <v>0</v>
      </c>
      <c r="J65" s="792" t="s">
        <v>2362</v>
      </c>
      <c r="L65" s="810" t="s">
        <v>2363</v>
      </c>
      <c r="M65" s="1499">
        <f t="shared" si="4"/>
        <v>0</v>
      </c>
      <c r="AA65" s="7462"/>
      <c r="AB65" s="7463"/>
      <c r="AC65" s="7463"/>
      <c r="AD65" s="7463"/>
      <c r="AE65" s="7463"/>
      <c r="AF65" s="7463"/>
      <c r="AG65" s="7463"/>
      <c r="AH65" s="7463"/>
      <c r="AI65" s="7463"/>
      <c r="AJ65" s="7463"/>
      <c r="AK65" s="7463"/>
      <c r="AL65" s="7464"/>
    </row>
    <row r="66" spans="1:38" ht="39" customHeight="1">
      <c r="A66" s="1813" t="s">
        <v>2364</v>
      </c>
      <c r="B66" s="1799" t="s">
        <v>2365</v>
      </c>
      <c r="C66" s="1815" t="s">
        <v>2366</v>
      </c>
      <c r="D66" s="3156">
        <v>44927</v>
      </c>
      <c r="E66" s="3156">
        <v>45291</v>
      </c>
      <c r="F66" s="790" t="s">
        <v>2206</v>
      </c>
      <c r="G66" s="1801">
        <v>1</v>
      </c>
      <c r="H66" s="1801">
        <v>1</v>
      </c>
      <c r="I66" s="1802">
        <f>+H66/G66</f>
        <v>1</v>
      </c>
      <c r="J66" s="792" t="s">
        <v>2367</v>
      </c>
      <c r="L66" s="3354" t="s">
        <v>2368</v>
      </c>
      <c r="M66" s="1500">
        <f t="shared" si="4"/>
        <v>1</v>
      </c>
      <c r="AA66" s="7462"/>
      <c r="AB66" s="7463"/>
      <c r="AC66" s="7463"/>
      <c r="AD66" s="7463"/>
      <c r="AE66" s="7463"/>
      <c r="AF66" s="7463"/>
      <c r="AG66" s="7463"/>
      <c r="AH66" s="7463"/>
      <c r="AI66" s="7463"/>
      <c r="AJ66" s="7463"/>
      <c r="AK66" s="7463"/>
      <c r="AL66" s="7464"/>
    </row>
    <row r="67" spans="1:38" ht="39" customHeight="1">
      <c r="A67" s="1813" t="s">
        <v>2369</v>
      </c>
      <c r="B67" s="1799" t="s">
        <v>2365</v>
      </c>
      <c r="C67" s="1815" t="s">
        <v>2370</v>
      </c>
      <c r="D67" s="3156">
        <v>44927</v>
      </c>
      <c r="E67" s="3156">
        <v>45291</v>
      </c>
      <c r="F67" s="790" t="s">
        <v>2206</v>
      </c>
      <c r="G67" s="1801">
        <v>1</v>
      </c>
      <c r="H67" s="1801">
        <v>1</v>
      </c>
      <c r="I67" s="1802">
        <f>+H67/G67</f>
        <v>1</v>
      </c>
      <c r="J67" s="792" t="s">
        <v>2367</v>
      </c>
      <c r="L67" s="3354" t="s">
        <v>2371</v>
      </c>
      <c r="M67" s="1500">
        <f t="shared" si="4"/>
        <v>1</v>
      </c>
      <c r="AA67" s="7462"/>
      <c r="AB67" s="7463"/>
      <c r="AC67" s="7463"/>
      <c r="AD67" s="7463"/>
      <c r="AE67" s="7463"/>
      <c r="AF67" s="7463"/>
      <c r="AG67" s="7463"/>
      <c r="AH67" s="7463"/>
      <c r="AI67" s="7463"/>
      <c r="AJ67" s="7463"/>
      <c r="AK67" s="7463"/>
      <c r="AL67" s="7464"/>
    </row>
    <row r="68" spans="1:38" ht="50.15" customHeight="1" thickBot="1">
      <c r="A68" s="1813" t="s">
        <v>2372</v>
      </c>
      <c r="B68" s="1799" t="s">
        <v>2373</v>
      </c>
      <c r="C68" s="1815" t="s">
        <v>2374</v>
      </c>
      <c r="D68" s="3156">
        <v>44927</v>
      </c>
      <c r="E68" s="3156">
        <v>45291</v>
      </c>
      <c r="F68" s="790" t="s">
        <v>2206</v>
      </c>
      <c r="G68" s="1801">
        <v>1</v>
      </c>
      <c r="H68" s="1801">
        <v>0</v>
      </c>
      <c r="I68" s="1802">
        <f>+H68/G68</f>
        <v>0</v>
      </c>
      <c r="J68" s="792" t="s">
        <v>2375</v>
      </c>
      <c r="L68" s="3354" t="s">
        <v>2376</v>
      </c>
      <c r="M68" s="1500">
        <f t="shared" si="4"/>
        <v>0</v>
      </c>
      <c r="AA68" s="7465"/>
      <c r="AB68" s="7466"/>
      <c r="AC68" s="7466"/>
      <c r="AD68" s="7466"/>
      <c r="AE68" s="7466"/>
      <c r="AF68" s="7466"/>
      <c r="AG68" s="7466"/>
      <c r="AH68" s="7466"/>
      <c r="AI68" s="7466"/>
      <c r="AJ68" s="7466"/>
      <c r="AK68" s="7466"/>
      <c r="AL68" s="7467"/>
    </row>
    <row r="69" spans="1:38" ht="36" customHeight="1" thickBot="1">
      <c r="A69" s="1663" t="s">
        <v>2377</v>
      </c>
      <c r="B69" s="1592" t="s">
        <v>2373</v>
      </c>
      <c r="C69" s="1659" t="s">
        <v>2378</v>
      </c>
      <c r="D69" s="3156">
        <v>44927</v>
      </c>
      <c r="E69" s="3156">
        <v>45291</v>
      </c>
      <c r="F69" s="790" t="s">
        <v>2206</v>
      </c>
      <c r="G69" s="3362">
        <v>1</v>
      </c>
      <c r="H69" s="3362">
        <v>0</v>
      </c>
      <c r="I69" s="3346">
        <f>+H69/G69</f>
        <v>0</v>
      </c>
      <c r="J69" s="1396" t="s">
        <v>2375</v>
      </c>
      <c r="L69" s="3355" t="s">
        <v>2379</v>
      </c>
      <c r="M69" s="1501">
        <f t="shared" si="4"/>
        <v>0</v>
      </c>
    </row>
    <row r="70" spans="1:38" ht="21.75" customHeight="1" thickBot="1">
      <c r="A70" s="7388" t="s">
        <v>2380</v>
      </c>
      <c r="B70" s="7388"/>
      <c r="C70" s="7388"/>
      <c r="D70" s="3356"/>
      <c r="E70" s="3356"/>
      <c r="F70" s="3356"/>
      <c r="G70" s="3357">
        <f>+G64</f>
        <v>6</v>
      </c>
      <c r="H70" s="3358">
        <f>+H64</f>
        <v>2</v>
      </c>
      <c r="I70" s="3359">
        <f>+I64</f>
        <v>0.4</v>
      </c>
      <c r="J70" s="3363"/>
    </row>
    <row r="71" spans="1:38">
      <c r="J71" s="754"/>
    </row>
    <row r="72" spans="1:38" ht="16" thickBot="1">
      <c r="J72" s="754"/>
    </row>
    <row r="73" spans="1:38" ht="31.5" customHeight="1" thickBot="1">
      <c r="A73" s="3278" t="s">
        <v>2381</v>
      </c>
      <c r="B73" s="770" t="s">
        <v>901</v>
      </c>
      <c r="C73" s="771" t="s">
        <v>20</v>
      </c>
      <c r="D73" s="781" t="s">
        <v>1805</v>
      </c>
      <c r="E73" s="772" t="s">
        <v>2191</v>
      </c>
      <c r="F73" s="772" t="s">
        <v>2192</v>
      </c>
      <c r="G73" s="770" t="str">
        <f>+G63</f>
        <v>TOTAL DE METAS PLANEADAS</v>
      </c>
      <c r="H73" s="772" t="str">
        <f>+H63</f>
        <v>EJECUTADAS ABRIL DE 2023</v>
      </c>
      <c r="I73" s="772" t="str">
        <f>+I63</f>
        <v>% AVANCE ABRIL DE 2023</v>
      </c>
      <c r="J73" s="7378" t="s">
        <v>2300</v>
      </c>
      <c r="L73" s="1473" t="s">
        <v>2382</v>
      </c>
      <c r="M73" s="1469" t="str">
        <f>+M3</f>
        <v>% CUMPLIMIENTO AL MES DE ABRIL 2023</v>
      </c>
    </row>
    <row r="74" spans="1:38" ht="52.5" customHeight="1" thickBot="1">
      <c r="A74" s="3280" t="s">
        <v>2383</v>
      </c>
      <c r="B74" s="3277" t="s">
        <v>2384</v>
      </c>
      <c r="C74" s="1502"/>
      <c r="D74" s="808"/>
      <c r="E74" s="1527"/>
      <c r="F74" s="808"/>
      <c r="G74" s="1503" t="e">
        <f>SUM(G75:G80)</f>
        <v>#REF!</v>
      </c>
      <c r="H74" s="1476" t="e">
        <f>SUM(H75:H80)</f>
        <v>#REF!</v>
      </c>
      <c r="I74" s="1516" t="e">
        <f>SUM(I75:I80)/6</f>
        <v>#REF!</v>
      </c>
      <c r="J74" s="7378"/>
      <c r="L74" s="1467" t="s">
        <v>2385</v>
      </c>
      <c r="M74" s="2014" t="e">
        <f t="shared" ref="M74:M80" si="5">+I74</f>
        <v>#REF!</v>
      </c>
      <c r="AA74" s="7503" t="s">
        <v>2386</v>
      </c>
      <c r="AB74" s="7504"/>
      <c r="AC74" s="7504"/>
      <c r="AD74" s="7504"/>
      <c r="AE74" s="7504"/>
      <c r="AF74" s="7504"/>
      <c r="AG74" s="7504"/>
      <c r="AH74" s="7504"/>
      <c r="AI74" s="7504"/>
      <c r="AJ74" s="7504"/>
      <c r="AK74" s="7504"/>
      <c r="AL74" s="7505"/>
    </row>
    <row r="75" spans="1:38" ht="38.15" customHeight="1">
      <c r="A75" s="3279" t="s">
        <v>2387</v>
      </c>
      <c r="B75" s="1793" t="s">
        <v>2384</v>
      </c>
      <c r="C75" s="1794" t="s">
        <v>2388</v>
      </c>
      <c r="D75" s="3156">
        <v>44927</v>
      </c>
      <c r="E75" s="3156">
        <v>45291</v>
      </c>
      <c r="F75" s="790" t="s">
        <v>2206</v>
      </c>
      <c r="G75" s="1839">
        <v>10</v>
      </c>
      <c r="H75" s="1795">
        <v>0</v>
      </c>
      <c r="I75" s="1796">
        <f t="shared" ref="I75:I80" si="6">+H75/G75</f>
        <v>0</v>
      </c>
      <c r="J75" s="792" t="s">
        <v>2389</v>
      </c>
      <c r="L75" s="810" t="s">
        <v>2390</v>
      </c>
      <c r="M75" s="1499">
        <f t="shared" si="5"/>
        <v>0</v>
      </c>
      <c r="AA75" s="7506"/>
      <c r="AB75" s="7507"/>
      <c r="AC75" s="7507"/>
      <c r="AD75" s="7507"/>
      <c r="AE75" s="7507"/>
      <c r="AF75" s="7507"/>
      <c r="AG75" s="7507"/>
      <c r="AH75" s="7507"/>
      <c r="AI75" s="7507"/>
      <c r="AJ75" s="7507"/>
      <c r="AK75" s="7507"/>
      <c r="AL75" s="7508"/>
    </row>
    <row r="76" spans="1:38" ht="34" customHeight="1">
      <c r="A76" s="1976" t="s">
        <v>2391</v>
      </c>
      <c r="B76" s="1797" t="s">
        <v>2384</v>
      </c>
      <c r="C76" s="1977" t="s">
        <v>2392</v>
      </c>
      <c r="D76" s="3156">
        <v>44927</v>
      </c>
      <c r="E76" s="3156">
        <v>45291</v>
      </c>
      <c r="F76" s="790" t="s">
        <v>2206</v>
      </c>
      <c r="G76" s="1978">
        <v>1</v>
      </c>
      <c r="H76" s="1979">
        <v>0</v>
      </c>
      <c r="I76" s="1980">
        <f t="shared" si="6"/>
        <v>0</v>
      </c>
      <c r="J76" s="1395" t="s">
        <v>2393</v>
      </c>
      <c r="L76" s="1966" t="s">
        <v>2394</v>
      </c>
      <c r="M76" s="1500">
        <f t="shared" si="5"/>
        <v>0</v>
      </c>
      <c r="AA76" s="7506"/>
      <c r="AB76" s="7507"/>
      <c r="AC76" s="7507"/>
      <c r="AD76" s="7507"/>
      <c r="AE76" s="7507"/>
      <c r="AF76" s="7507"/>
      <c r="AG76" s="7507"/>
      <c r="AH76" s="7507"/>
      <c r="AI76" s="7507"/>
      <c r="AJ76" s="7507"/>
      <c r="AK76" s="7507"/>
      <c r="AL76" s="7508"/>
    </row>
    <row r="77" spans="1:38" ht="37.4" customHeight="1">
      <c r="A77" s="743" t="s">
        <v>2395</v>
      </c>
      <c r="B77" s="742" t="s">
        <v>2384</v>
      </c>
      <c r="C77" s="1530" t="s">
        <v>2396</v>
      </c>
      <c r="D77" s="3156">
        <v>44927</v>
      </c>
      <c r="E77" s="3156">
        <v>45291</v>
      </c>
      <c r="F77" s="790" t="s">
        <v>2206</v>
      </c>
      <c r="G77" s="1593" t="e">
        <f>+'CALENDARIO 2024 PyD'!#REF!+6</f>
        <v>#REF!</v>
      </c>
      <c r="H77" s="1594" t="e">
        <f>+'CALENDARIO 2024 PyD'!#REF!</f>
        <v>#REF!</v>
      </c>
      <c r="I77" s="1477" t="e">
        <f t="shared" si="6"/>
        <v>#REF!</v>
      </c>
      <c r="J77" s="792" t="s">
        <v>2397</v>
      </c>
      <c r="L77" s="802" t="s">
        <v>2398</v>
      </c>
      <c r="M77" s="1500" t="e">
        <f t="shared" si="5"/>
        <v>#REF!</v>
      </c>
      <c r="AA77" s="7506"/>
      <c r="AB77" s="7507"/>
      <c r="AC77" s="7507"/>
      <c r="AD77" s="7507"/>
      <c r="AE77" s="7507"/>
      <c r="AF77" s="7507"/>
      <c r="AG77" s="7507"/>
      <c r="AH77" s="7507"/>
      <c r="AI77" s="7507"/>
      <c r="AJ77" s="7507"/>
      <c r="AK77" s="7507"/>
      <c r="AL77" s="7508"/>
    </row>
    <row r="78" spans="1:38" ht="33" customHeight="1" thickBot="1">
      <c r="A78" s="1455" t="s">
        <v>2399</v>
      </c>
      <c r="B78" s="742" t="s">
        <v>2384</v>
      </c>
      <c r="C78" s="1530" t="s">
        <v>2400</v>
      </c>
      <c r="D78" s="3156">
        <v>44927</v>
      </c>
      <c r="E78" s="3156">
        <v>45291</v>
      </c>
      <c r="F78" s="790" t="s">
        <v>2206</v>
      </c>
      <c r="G78" s="1593" t="e">
        <f>+'CALENDARIO 2024 PyD'!#REF!</f>
        <v>#REF!</v>
      </c>
      <c r="H78" s="1594" t="e">
        <f>+'CALENDARIO 2024 PyD'!#REF!</f>
        <v>#REF!</v>
      </c>
      <c r="I78" s="1477" t="e">
        <f t="shared" si="6"/>
        <v>#REF!</v>
      </c>
      <c r="J78" s="792" t="s">
        <v>2401</v>
      </c>
      <c r="L78" s="1475" t="s">
        <v>2402</v>
      </c>
      <c r="M78" s="1500" t="e">
        <f t="shared" si="5"/>
        <v>#REF!</v>
      </c>
      <c r="AA78" s="7509"/>
      <c r="AB78" s="7510"/>
      <c r="AC78" s="7510"/>
      <c r="AD78" s="7510"/>
      <c r="AE78" s="7510"/>
      <c r="AF78" s="7510"/>
      <c r="AG78" s="7510"/>
      <c r="AH78" s="7510"/>
      <c r="AI78" s="7510"/>
      <c r="AJ78" s="7510"/>
      <c r="AK78" s="7510"/>
      <c r="AL78" s="7511"/>
    </row>
    <row r="79" spans="1:38" ht="34.4" customHeight="1">
      <c r="A79" s="1455" t="s">
        <v>2403</v>
      </c>
      <c r="B79" s="742" t="s">
        <v>2384</v>
      </c>
      <c r="C79" s="1530" t="s">
        <v>2404</v>
      </c>
      <c r="D79" s="3156">
        <v>44927</v>
      </c>
      <c r="E79" s="3156">
        <v>45291</v>
      </c>
      <c r="F79" s="790" t="s">
        <v>2206</v>
      </c>
      <c r="G79" s="1593" t="e">
        <f>+'CALENDARIO 2024 PyD'!#REF!</f>
        <v>#REF!</v>
      </c>
      <c r="H79" s="1594" t="e">
        <f>+'CALENDARIO 2024 PyD'!#REF!</f>
        <v>#REF!</v>
      </c>
      <c r="I79" s="1477" t="e">
        <f t="shared" si="6"/>
        <v>#REF!</v>
      </c>
      <c r="J79" s="792" t="s">
        <v>2405</v>
      </c>
      <c r="L79" s="1475" t="s">
        <v>2406</v>
      </c>
      <c r="M79" s="1500" t="e">
        <f t="shared" si="5"/>
        <v>#REF!</v>
      </c>
      <c r="AA79" s="1994"/>
      <c r="AB79" s="1994"/>
      <c r="AC79" s="1994"/>
      <c r="AD79" s="1994"/>
      <c r="AE79" s="1994"/>
      <c r="AF79" s="1994"/>
      <c r="AG79" s="1994"/>
      <c r="AH79" s="1994"/>
      <c r="AI79" s="1994"/>
      <c r="AJ79" s="1994"/>
      <c r="AK79" s="1994"/>
      <c r="AL79" s="1994"/>
    </row>
    <row r="80" spans="1:38" ht="30" customHeight="1" thickBot="1">
      <c r="A80" s="1468" t="s">
        <v>2407</v>
      </c>
      <c r="B80" s="858" t="s">
        <v>2384</v>
      </c>
      <c r="C80" s="1531" t="s">
        <v>2408</v>
      </c>
      <c r="D80" s="3156">
        <v>44927</v>
      </c>
      <c r="E80" s="3156">
        <v>45291</v>
      </c>
      <c r="F80" s="790" t="s">
        <v>2206</v>
      </c>
      <c r="G80" s="1595" t="e">
        <f>+'CALENDARIO 2024 PyD'!#REF!</f>
        <v>#REF!</v>
      </c>
      <c r="H80" s="1596" t="e">
        <f>+'CALENDARIO 2024 PyD'!#REF!</f>
        <v>#REF!</v>
      </c>
      <c r="I80" s="1529" t="e">
        <f t="shared" si="6"/>
        <v>#REF!</v>
      </c>
      <c r="J80" s="1396" t="s">
        <v>2409</v>
      </c>
      <c r="L80" s="1460" t="s">
        <v>2410</v>
      </c>
      <c r="M80" s="1501" t="e">
        <f t="shared" si="5"/>
        <v>#REF!</v>
      </c>
      <c r="AA80" s="1994"/>
      <c r="AB80" s="1994"/>
      <c r="AC80" s="1994"/>
      <c r="AD80" s="1994"/>
      <c r="AE80" s="1994"/>
      <c r="AF80" s="1994"/>
      <c r="AG80" s="1994"/>
      <c r="AH80" s="1994"/>
      <c r="AI80" s="1994"/>
      <c r="AJ80" s="1994"/>
      <c r="AK80" s="1994"/>
      <c r="AL80" s="1994"/>
    </row>
    <row r="81" spans="1:40" ht="23.25" customHeight="1" thickBot="1">
      <c r="A81" s="7389" t="s">
        <v>2411</v>
      </c>
      <c r="B81" s="7390"/>
      <c r="C81" s="7391"/>
      <c r="D81" s="772"/>
      <c r="E81" s="770"/>
      <c r="F81" s="772"/>
      <c r="G81" s="1528" t="e">
        <f>SUM(G75:G80)</f>
        <v>#REF!</v>
      </c>
      <c r="H81" s="1476" t="e">
        <f>SUM(H75:H80)</f>
        <v>#REF!</v>
      </c>
      <c r="I81" s="1516" t="e">
        <f>SUM(I75:I80)/6</f>
        <v>#REF!</v>
      </c>
      <c r="J81" s="1504"/>
      <c r="AA81" s="1994"/>
      <c r="AB81" s="1994"/>
      <c r="AC81" s="1994"/>
      <c r="AD81" s="1994"/>
      <c r="AE81" s="1994"/>
      <c r="AF81" s="1994"/>
      <c r="AG81" s="1994"/>
      <c r="AH81" s="1994"/>
      <c r="AI81" s="1994"/>
      <c r="AJ81" s="1994"/>
      <c r="AK81" s="1994"/>
      <c r="AL81" s="1994"/>
    </row>
    <row r="82" spans="1:40" ht="15.4" customHeight="1">
      <c r="G82" s="736"/>
      <c r="J82" s="754"/>
      <c r="AA82" s="7512" t="s">
        <v>2412</v>
      </c>
      <c r="AB82" s="7513"/>
      <c r="AC82" s="7513"/>
      <c r="AD82" s="7513"/>
      <c r="AE82" s="7513"/>
      <c r="AF82" s="7513"/>
      <c r="AG82" s="7513"/>
      <c r="AH82" s="7513"/>
      <c r="AI82" s="7513"/>
      <c r="AJ82" s="7513"/>
      <c r="AK82" s="7513"/>
      <c r="AL82" s="7514"/>
    </row>
    <row r="83" spans="1:40" ht="16" thickBot="1">
      <c r="J83" s="754"/>
      <c r="AA83" s="7515"/>
      <c r="AB83" s="7516"/>
      <c r="AC83" s="7516"/>
      <c r="AD83" s="7516"/>
      <c r="AE83" s="7516"/>
      <c r="AF83" s="7516"/>
      <c r="AG83" s="7516"/>
      <c r="AH83" s="7516"/>
      <c r="AI83" s="7516"/>
      <c r="AJ83" s="7516"/>
      <c r="AK83" s="7516"/>
      <c r="AL83" s="7517"/>
    </row>
    <row r="84" spans="1:40" ht="39" customHeight="1" thickBot="1">
      <c r="A84" s="3376" t="s">
        <v>2413</v>
      </c>
      <c r="B84" s="815" t="s">
        <v>901</v>
      </c>
      <c r="C84" s="816" t="s">
        <v>20</v>
      </c>
      <c r="D84" s="815" t="s">
        <v>1805</v>
      </c>
      <c r="E84" s="3377" t="s">
        <v>2191</v>
      </c>
      <c r="F84" s="815" t="s">
        <v>2192</v>
      </c>
      <c r="G84" s="3317" t="str">
        <f>+G73</f>
        <v>TOTAL DE METAS PLANEADAS</v>
      </c>
      <c r="H84" s="815" t="str">
        <f>+H73</f>
        <v>EJECUTADAS ABRIL DE 2023</v>
      </c>
      <c r="I84" s="3318" t="str">
        <f>+I73</f>
        <v>% AVANCE ABRIL DE 2023</v>
      </c>
      <c r="J84" s="7378" t="s">
        <v>2300</v>
      </c>
      <c r="L84" s="1506" t="s">
        <v>2414</v>
      </c>
      <c r="M84" s="1469" t="str">
        <f>+M3</f>
        <v>% CUMPLIMIENTO AL MES DE ABRIL 2023</v>
      </c>
      <c r="AA84" s="7515"/>
      <c r="AB84" s="7516"/>
      <c r="AC84" s="7516"/>
      <c r="AD84" s="7516"/>
      <c r="AE84" s="7516"/>
      <c r="AF84" s="7516"/>
      <c r="AG84" s="7516"/>
      <c r="AH84" s="7516"/>
      <c r="AI84" s="7516"/>
      <c r="AJ84" s="7516"/>
      <c r="AK84" s="7516"/>
      <c r="AL84" s="7517"/>
    </row>
    <row r="85" spans="1:40" ht="39" customHeight="1" thickBot="1">
      <c r="A85" s="1467" t="s">
        <v>2415</v>
      </c>
      <c r="B85" s="772"/>
      <c r="C85" s="771" t="s">
        <v>2416</v>
      </c>
      <c r="D85" s="772"/>
      <c r="E85" s="1467"/>
      <c r="F85" s="781"/>
      <c r="G85" s="3378">
        <f>SUM(G86:G91)</f>
        <v>8</v>
      </c>
      <c r="H85" s="3371" t="e">
        <f>SUM(H86:H91)</f>
        <v>#REF!</v>
      </c>
      <c r="I85" s="1515" t="e">
        <f>SUM(I86:I91)/6</f>
        <v>#REF!</v>
      </c>
      <c r="J85" s="7379"/>
      <c r="L85" s="1467" t="s">
        <v>2417</v>
      </c>
      <c r="M85" s="2014" t="e">
        <f t="shared" ref="M85:M91" si="7">+I85</f>
        <v>#REF!</v>
      </c>
      <c r="AA85" s="7515"/>
      <c r="AB85" s="7516"/>
      <c r="AC85" s="7516"/>
      <c r="AD85" s="7516"/>
      <c r="AE85" s="7516"/>
      <c r="AF85" s="7516"/>
      <c r="AG85" s="7516"/>
      <c r="AH85" s="7516"/>
      <c r="AI85" s="7516"/>
      <c r="AJ85" s="7516"/>
      <c r="AK85" s="7516"/>
      <c r="AL85" s="7517"/>
    </row>
    <row r="86" spans="1:40" ht="33" customHeight="1">
      <c r="A86" s="3379" t="s">
        <v>2418</v>
      </c>
      <c r="B86" s="3368" t="s">
        <v>2284</v>
      </c>
      <c r="C86" s="1810" t="s">
        <v>2416</v>
      </c>
      <c r="D86" s="3369">
        <v>44927</v>
      </c>
      <c r="E86" s="3369">
        <v>45291</v>
      </c>
      <c r="F86" s="3372" t="s">
        <v>2206</v>
      </c>
      <c r="G86" s="3370">
        <f>+'CALENDARIO 2024 PyD'!D70</f>
        <v>3</v>
      </c>
      <c r="H86" s="3375" t="e">
        <f>+'CALENDARIO 2024 PyD'!#REF!</f>
        <v>#REF!</v>
      </c>
      <c r="I86" s="1968" t="e">
        <f t="shared" ref="I86:I91" si="8">+H86/G86</f>
        <v>#REF!</v>
      </c>
      <c r="J86" s="792" t="s">
        <v>2419</v>
      </c>
      <c r="L86" s="1967" t="s">
        <v>2420</v>
      </c>
      <c r="M86" s="1499" t="e">
        <f t="shared" si="7"/>
        <v>#REF!</v>
      </c>
      <c r="AA86" s="7515"/>
      <c r="AB86" s="7516"/>
      <c r="AC86" s="7516"/>
      <c r="AD86" s="7516"/>
      <c r="AE86" s="7516"/>
      <c r="AF86" s="7516"/>
      <c r="AG86" s="7516"/>
      <c r="AH86" s="7516"/>
      <c r="AI86" s="7516"/>
      <c r="AJ86" s="7516"/>
      <c r="AK86" s="7516"/>
      <c r="AL86" s="7517"/>
    </row>
    <row r="87" spans="1:40" ht="36.75" customHeight="1">
      <c r="A87" s="1798" t="s">
        <v>2421</v>
      </c>
      <c r="B87" s="1799" t="s">
        <v>2284</v>
      </c>
      <c r="C87" s="1815" t="s">
        <v>2416</v>
      </c>
      <c r="D87" s="3156">
        <v>44927</v>
      </c>
      <c r="E87" s="3156">
        <v>45291</v>
      </c>
      <c r="F87" s="3373" t="s">
        <v>2206</v>
      </c>
      <c r="G87" s="1801">
        <v>1</v>
      </c>
      <c r="H87" s="1800">
        <v>0</v>
      </c>
      <c r="I87" s="1802">
        <f t="shared" si="8"/>
        <v>0</v>
      </c>
      <c r="J87" s="792" t="s">
        <v>2422</v>
      </c>
      <c r="L87" s="1798" t="s">
        <v>2423</v>
      </c>
      <c r="M87" s="1500">
        <f t="shared" si="7"/>
        <v>0</v>
      </c>
      <c r="AA87" s="7515"/>
      <c r="AB87" s="7516"/>
      <c r="AC87" s="7516"/>
      <c r="AD87" s="7516"/>
      <c r="AE87" s="7516"/>
      <c r="AF87" s="7516"/>
      <c r="AG87" s="7516"/>
      <c r="AH87" s="7516"/>
      <c r="AI87" s="7516"/>
      <c r="AJ87" s="7516"/>
      <c r="AK87" s="7516"/>
      <c r="AL87" s="7517"/>
    </row>
    <row r="88" spans="1:40" ht="39" customHeight="1" thickBot="1">
      <c r="A88" s="1798" t="s">
        <v>2424</v>
      </c>
      <c r="B88" s="1799" t="s">
        <v>2284</v>
      </c>
      <c r="C88" s="1815" t="s">
        <v>2416</v>
      </c>
      <c r="D88" s="3156">
        <v>44927</v>
      </c>
      <c r="E88" s="3156">
        <v>45291</v>
      </c>
      <c r="F88" s="3373" t="s">
        <v>2206</v>
      </c>
      <c r="G88" s="1801">
        <v>1</v>
      </c>
      <c r="H88" s="1800">
        <v>0</v>
      </c>
      <c r="I88" s="1802">
        <f t="shared" si="8"/>
        <v>0</v>
      </c>
      <c r="J88" s="792"/>
      <c r="L88" s="1798" t="s">
        <v>2425</v>
      </c>
      <c r="M88" s="1500">
        <f t="shared" si="7"/>
        <v>0</v>
      </c>
      <c r="AA88" s="7518"/>
      <c r="AB88" s="7519"/>
      <c r="AC88" s="7519"/>
      <c r="AD88" s="7519"/>
      <c r="AE88" s="7519"/>
      <c r="AF88" s="7519"/>
      <c r="AG88" s="7519"/>
      <c r="AH88" s="7519"/>
      <c r="AI88" s="7519"/>
      <c r="AJ88" s="7519"/>
      <c r="AK88" s="7519"/>
      <c r="AL88" s="7520"/>
    </row>
    <row r="89" spans="1:40" ht="34.5" customHeight="1">
      <c r="A89" s="1798" t="s">
        <v>2426</v>
      </c>
      <c r="B89" s="1799" t="s">
        <v>2427</v>
      </c>
      <c r="C89" s="1815" t="s">
        <v>2416</v>
      </c>
      <c r="D89" s="3156">
        <v>44927</v>
      </c>
      <c r="E89" s="3156">
        <v>45291</v>
      </c>
      <c r="F89" s="3373" t="s">
        <v>2206</v>
      </c>
      <c r="G89" s="1801">
        <v>1</v>
      </c>
      <c r="H89" s="1800">
        <v>0</v>
      </c>
      <c r="I89" s="1802">
        <f t="shared" si="8"/>
        <v>0</v>
      </c>
      <c r="J89" s="792"/>
      <c r="L89" s="1798" t="s">
        <v>2428</v>
      </c>
      <c r="M89" s="1500">
        <f t="shared" si="7"/>
        <v>0</v>
      </c>
    </row>
    <row r="90" spans="1:40" ht="36.75" customHeight="1">
      <c r="A90" s="1798" t="s">
        <v>2429</v>
      </c>
      <c r="B90" s="1799" t="s">
        <v>2284</v>
      </c>
      <c r="C90" s="1815" t="s">
        <v>2416</v>
      </c>
      <c r="D90" s="3156">
        <v>44927</v>
      </c>
      <c r="E90" s="3156">
        <v>45291</v>
      </c>
      <c r="F90" s="3373" t="s">
        <v>2206</v>
      </c>
      <c r="G90" s="1801">
        <v>1</v>
      </c>
      <c r="H90" s="1800">
        <v>0</v>
      </c>
      <c r="I90" s="1802">
        <f t="shared" si="8"/>
        <v>0</v>
      </c>
      <c r="J90" s="792"/>
      <c r="L90" s="1798" t="s">
        <v>2430</v>
      </c>
      <c r="M90" s="1500">
        <f t="shared" si="7"/>
        <v>0</v>
      </c>
    </row>
    <row r="91" spans="1:40" ht="33.75" customHeight="1" thickBot="1">
      <c r="A91" s="1803" t="s">
        <v>2431</v>
      </c>
      <c r="B91" s="1804" t="s">
        <v>2284</v>
      </c>
      <c r="C91" s="1944" t="s">
        <v>2416</v>
      </c>
      <c r="D91" s="3366">
        <v>44927</v>
      </c>
      <c r="E91" s="3366">
        <v>45291</v>
      </c>
      <c r="F91" s="3374" t="s">
        <v>2206</v>
      </c>
      <c r="G91" s="1806">
        <v>1</v>
      </c>
      <c r="H91" s="1805">
        <v>0</v>
      </c>
      <c r="I91" s="1807">
        <f t="shared" si="8"/>
        <v>0</v>
      </c>
      <c r="J91" s="1396"/>
      <c r="L91" s="1559" t="s">
        <v>2432</v>
      </c>
      <c r="M91" s="1501">
        <f t="shared" si="7"/>
        <v>0</v>
      </c>
    </row>
    <row r="92" spans="1:40" ht="24.75" customHeight="1" thickBot="1">
      <c r="A92" s="7389" t="s">
        <v>2433</v>
      </c>
      <c r="B92" s="7390"/>
      <c r="C92" s="7390"/>
      <c r="D92" s="3178"/>
      <c r="E92" s="3178"/>
      <c r="F92" s="3335"/>
      <c r="G92" s="3380">
        <f>SUM(G86:G91)</f>
        <v>8</v>
      </c>
      <c r="H92" s="1505" t="e">
        <f>SUM(H86:H91)</f>
        <v>#REF!</v>
      </c>
      <c r="I92" s="3367" t="e">
        <f>SUM(I86:I91)/6</f>
        <v>#REF!</v>
      </c>
      <c r="J92" s="3363"/>
    </row>
    <row r="93" spans="1:40">
      <c r="J93" s="754"/>
    </row>
    <row r="94" spans="1:40" ht="16" thickBot="1">
      <c r="J94" s="754"/>
    </row>
    <row r="95" spans="1:40" ht="20.65" customHeight="1" thickBot="1">
      <c r="A95" s="7392" t="s">
        <v>2171</v>
      </c>
      <c r="B95" s="7392"/>
      <c r="C95" s="7392"/>
      <c r="D95" s="7392"/>
      <c r="E95" s="7392"/>
      <c r="F95" s="7392"/>
      <c r="G95" s="7392"/>
      <c r="H95" s="7392"/>
      <c r="I95" s="7392"/>
      <c r="J95" s="7393" t="s">
        <v>2300</v>
      </c>
      <c r="L95" s="7457" t="s">
        <v>2171</v>
      </c>
      <c r="M95" s="7458"/>
      <c r="O95" s="7451" t="s">
        <v>2171</v>
      </c>
      <c r="P95" s="7452"/>
      <c r="Q95" s="7452"/>
      <c r="R95" s="7452"/>
      <c r="S95" s="7452"/>
      <c r="T95" s="7452"/>
      <c r="U95" s="7452"/>
      <c r="V95" s="7452"/>
      <c r="W95" s="7452"/>
      <c r="X95" s="7452"/>
      <c r="Y95" s="7453"/>
    </row>
    <row r="96" spans="1:40" ht="36.65" customHeight="1" thickBot="1">
      <c r="A96" s="7394" t="s">
        <v>2434</v>
      </c>
      <c r="B96" s="7394"/>
      <c r="C96" s="7394"/>
      <c r="D96" s="7394"/>
      <c r="E96" s="7394"/>
      <c r="F96" s="7394"/>
      <c r="G96" s="7394"/>
      <c r="H96" s="7394"/>
      <c r="I96" s="7394"/>
      <c r="J96" s="7393"/>
      <c r="L96" s="7449" t="s">
        <v>2435</v>
      </c>
      <c r="M96" s="7450"/>
      <c r="O96" s="7454" t="s">
        <v>2436</v>
      </c>
      <c r="P96" s="7455"/>
      <c r="Q96" s="7455"/>
      <c r="R96" s="7455"/>
      <c r="S96" s="7455"/>
      <c r="T96" s="7455"/>
      <c r="U96" s="7455"/>
      <c r="V96" s="7455"/>
      <c r="W96" s="7455"/>
      <c r="X96" s="7455"/>
      <c r="Y96" s="7456"/>
      <c r="AC96" s="7512" t="s">
        <v>2437</v>
      </c>
      <c r="AD96" s="7513"/>
      <c r="AE96" s="7513"/>
      <c r="AF96" s="7513"/>
      <c r="AG96" s="7513"/>
      <c r="AH96" s="7513"/>
      <c r="AI96" s="7513"/>
      <c r="AJ96" s="7513"/>
      <c r="AK96" s="7513"/>
      <c r="AL96" s="7513"/>
      <c r="AM96" s="7513"/>
      <c r="AN96" s="7514"/>
    </row>
    <row r="97" spans="1:40" ht="43.5" customHeight="1" thickBot="1">
      <c r="A97" s="820" t="s">
        <v>2438</v>
      </c>
      <c r="B97" s="821" t="s">
        <v>901</v>
      </c>
      <c r="C97" s="822" t="s">
        <v>20</v>
      </c>
      <c r="D97" s="823" t="s">
        <v>1805</v>
      </c>
      <c r="E97" s="824" t="s">
        <v>2191</v>
      </c>
      <c r="F97" s="821" t="s">
        <v>2192</v>
      </c>
      <c r="G97" s="823" t="str">
        <f>+G84</f>
        <v>TOTAL DE METAS PLANEADAS</v>
      </c>
      <c r="H97" s="821" t="str">
        <f>+H84</f>
        <v>EJECUTADAS ABRIL DE 2023</v>
      </c>
      <c r="I97" s="825" t="str">
        <f>+I84</f>
        <v>% AVANCE ABRIL DE 2023</v>
      </c>
      <c r="J97" s="7393"/>
      <c r="L97" s="1879" t="s">
        <v>2438</v>
      </c>
      <c r="M97" s="1507" t="str">
        <f>+M3</f>
        <v>% CUMPLIMIENTO AL MES DE ABRIL 2023</v>
      </c>
      <c r="AC97" s="7515"/>
      <c r="AD97" s="7516"/>
      <c r="AE97" s="7516"/>
      <c r="AF97" s="7516"/>
      <c r="AG97" s="7516"/>
      <c r="AH97" s="7516"/>
      <c r="AI97" s="7516"/>
      <c r="AJ97" s="7516"/>
      <c r="AK97" s="7516"/>
      <c r="AL97" s="7516"/>
      <c r="AM97" s="7516"/>
      <c r="AN97" s="7517"/>
    </row>
    <row r="98" spans="1:40" ht="60" customHeight="1" thickBot="1">
      <c r="A98" s="826" t="s">
        <v>2439</v>
      </c>
      <c r="B98" s="821"/>
      <c r="C98" s="827" t="s">
        <v>2440</v>
      </c>
      <c r="D98" s="824"/>
      <c r="E98" s="824"/>
      <c r="F98" s="821"/>
      <c r="G98" s="1509" t="e">
        <f>SUM(G99:G103)</f>
        <v>#REF!</v>
      </c>
      <c r="H98" s="1510" t="e">
        <f>SUM(H99:H103)</f>
        <v>#REF!</v>
      </c>
      <c r="I98" s="1511" t="e">
        <f>SUM(I99:I103)/5</f>
        <v>#REF!</v>
      </c>
      <c r="J98" s="831" t="s">
        <v>2441</v>
      </c>
      <c r="L98" s="826" t="s">
        <v>2439</v>
      </c>
      <c r="M98" s="2017" t="e">
        <f t="shared" ref="M98:M103" si="9">+I98</f>
        <v>#REF!</v>
      </c>
      <c r="AC98" s="7515"/>
      <c r="AD98" s="7516"/>
      <c r="AE98" s="7516"/>
      <c r="AF98" s="7516"/>
      <c r="AG98" s="7516"/>
      <c r="AH98" s="7516"/>
      <c r="AI98" s="7516"/>
      <c r="AJ98" s="7516"/>
      <c r="AK98" s="7516"/>
      <c r="AL98" s="7516"/>
      <c r="AM98" s="7516"/>
      <c r="AN98" s="7517"/>
    </row>
    <row r="99" spans="1:40" ht="28.15" customHeight="1">
      <c r="A99" s="1808" t="s">
        <v>2442</v>
      </c>
      <c r="B99" s="1809" t="s">
        <v>2443</v>
      </c>
      <c r="C99" s="1810" t="s">
        <v>2444</v>
      </c>
      <c r="D99" s="3156">
        <v>44927</v>
      </c>
      <c r="E99" s="3156">
        <v>45291</v>
      </c>
      <c r="F99" s="790" t="s">
        <v>2206</v>
      </c>
      <c r="G99" s="1941">
        <v>10</v>
      </c>
      <c r="H99" s="1811">
        <v>0</v>
      </c>
      <c r="I99" s="1812">
        <f>+H99/G99</f>
        <v>0</v>
      </c>
      <c r="J99" s="740" t="s">
        <v>2445</v>
      </c>
      <c r="L99" s="1808" t="s">
        <v>2446</v>
      </c>
      <c r="M99" s="1500">
        <f t="shared" si="9"/>
        <v>0</v>
      </c>
      <c r="AC99" s="7515"/>
      <c r="AD99" s="7516"/>
      <c r="AE99" s="7516"/>
      <c r="AF99" s="7516"/>
      <c r="AG99" s="7516"/>
      <c r="AH99" s="7516"/>
      <c r="AI99" s="7516"/>
      <c r="AJ99" s="7516"/>
      <c r="AK99" s="7516"/>
      <c r="AL99" s="7516"/>
      <c r="AM99" s="7516"/>
      <c r="AN99" s="7517"/>
    </row>
    <row r="100" spans="1:40" ht="34.5" customHeight="1">
      <c r="A100" s="802" t="s">
        <v>2447</v>
      </c>
      <c r="B100" s="1688" t="s">
        <v>2309</v>
      </c>
      <c r="C100" s="789" t="s">
        <v>2448</v>
      </c>
      <c r="D100" s="3156">
        <v>44927</v>
      </c>
      <c r="E100" s="3156">
        <v>45291</v>
      </c>
      <c r="F100" s="790" t="s">
        <v>2206</v>
      </c>
      <c r="G100" s="1800" t="e">
        <f>+'CALENDARIO 2024 PyD'!#REF!+'CALENDARIO 2024 PyD'!#REF!+'CALENDARIO 2024 PyD'!#REF!</f>
        <v>#REF!</v>
      </c>
      <c r="H100" s="1800" t="e">
        <f>+'CALENDARIO 2024 PyD'!#REF!+'CALENDARIO 2024 PyD'!#REF!+'CALENDARIO 2024 PyD'!#REF!</f>
        <v>#REF!</v>
      </c>
      <c r="I100" s="1477" t="e">
        <f>+H100/G100</f>
        <v>#REF!</v>
      </c>
      <c r="J100" s="742" t="s">
        <v>2449</v>
      </c>
      <c r="L100" s="802" t="s">
        <v>2447</v>
      </c>
      <c r="M100" s="1500" t="e">
        <f t="shared" si="9"/>
        <v>#REF!</v>
      </c>
      <c r="AC100" s="7515"/>
      <c r="AD100" s="7516"/>
      <c r="AE100" s="7516"/>
      <c r="AF100" s="7516"/>
      <c r="AG100" s="7516"/>
      <c r="AH100" s="7516"/>
      <c r="AI100" s="7516"/>
      <c r="AJ100" s="7516"/>
      <c r="AK100" s="7516"/>
      <c r="AL100" s="7516"/>
      <c r="AM100" s="7516"/>
      <c r="AN100" s="7517"/>
    </row>
    <row r="101" spans="1:40" ht="37.5" customHeight="1">
      <c r="A101" s="1813" t="s">
        <v>2450</v>
      </c>
      <c r="B101" s="1814" t="s">
        <v>2284</v>
      </c>
      <c r="C101" s="1815" t="s">
        <v>2451</v>
      </c>
      <c r="D101" s="3156">
        <v>44927</v>
      </c>
      <c r="E101" s="3156">
        <v>45291</v>
      </c>
      <c r="F101" s="790" t="s">
        <v>2206</v>
      </c>
      <c r="G101" s="1800">
        <v>1</v>
      </c>
      <c r="H101" s="1801">
        <v>0</v>
      </c>
      <c r="I101" s="1816">
        <f>+H101/G101</f>
        <v>0</v>
      </c>
      <c r="J101" s="1797" t="s">
        <v>2452</v>
      </c>
      <c r="L101" s="809" t="s">
        <v>2453</v>
      </c>
      <c r="M101" s="1500">
        <f t="shared" si="9"/>
        <v>0</v>
      </c>
      <c r="AC101" s="7515"/>
      <c r="AD101" s="7516"/>
      <c r="AE101" s="7516"/>
      <c r="AF101" s="7516"/>
      <c r="AG101" s="7516"/>
      <c r="AH101" s="7516"/>
      <c r="AI101" s="7516"/>
      <c r="AJ101" s="7516"/>
      <c r="AK101" s="7516"/>
      <c r="AL101" s="7516"/>
      <c r="AM101" s="7516"/>
      <c r="AN101" s="7517"/>
    </row>
    <row r="102" spans="1:40" ht="40.5" customHeight="1">
      <c r="A102" s="1813" t="s">
        <v>2454</v>
      </c>
      <c r="B102" s="1814" t="s">
        <v>2284</v>
      </c>
      <c r="C102" s="1815" t="s">
        <v>2455</v>
      </c>
      <c r="D102" s="3156">
        <v>44927</v>
      </c>
      <c r="E102" s="3156">
        <v>45291</v>
      </c>
      <c r="F102" s="790" t="s">
        <v>2206</v>
      </c>
      <c r="G102" s="1800">
        <v>1</v>
      </c>
      <c r="H102" s="1801">
        <v>0</v>
      </c>
      <c r="I102" s="1816">
        <f>+H102/G102</f>
        <v>0</v>
      </c>
      <c r="J102" s="742" t="s">
        <v>2456</v>
      </c>
      <c r="L102" s="809" t="s">
        <v>2457</v>
      </c>
      <c r="M102" s="1500">
        <f t="shared" si="9"/>
        <v>0</v>
      </c>
      <c r="AC102" s="7515"/>
      <c r="AD102" s="7516"/>
      <c r="AE102" s="7516"/>
      <c r="AF102" s="7516"/>
      <c r="AG102" s="7516"/>
      <c r="AH102" s="7516"/>
      <c r="AI102" s="7516"/>
      <c r="AJ102" s="7516"/>
      <c r="AK102" s="7516"/>
      <c r="AL102" s="7516"/>
      <c r="AM102" s="7516"/>
      <c r="AN102" s="7517"/>
    </row>
    <row r="103" spans="1:40" ht="67.400000000000006" customHeight="1" thickBot="1">
      <c r="A103" s="1942" t="s">
        <v>2458</v>
      </c>
      <c r="B103" s="1943" t="s">
        <v>2459</v>
      </c>
      <c r="C103" s="1944" t="s">
        <v>2460</v>
      </c>
      <c r="D103" s="3156">
        <v>44927</v>
      </c>
      <c r="E103" s="3156">
        <v>45291</v>
      </c>
      <c r="F103" s="790" t="s">
        <v>2206</v>
      </c>
      <c r="G103" s="1805">
        <v>10000</v>
      </c>
      <c r="H103" s="1806">
        <v>0</v>
      </c>
      <c r="I103" s="1945">
        <f>+H103/G103</f>
        <v>0</v>
      </c>
      <c r="J103" s="745" t="s">
        <v>2461</v>
      </c>
      <c r="L103" s="1946" t="s">
        <v>2462</v>
      </c>
      <c r="M103" s="1501">
        <f t="shared" si="9"/>
        <v>0</v>
      </c>
      <c r="AC103" s="7518"/>
      <c r="AD103" s="7519"/>
      <c r="AE103" s="7519"/>
      <c r="AF103" s="7519"/>
      <c r="AG103" s="7519"/>
      <c r="AH103" s="7519"/>
      <c r="AI103" s="7519"/>
      <c r="AJ103" s="7519"/>
      <c r="AK103" s="7519"/>
      <c r="AL103" s="7519"/>
      <c r="AM103" s="7519"/>
      <c r="AN103" s="7520"/>
    </row>
    <row r="104" spans="1:40" ht="26.25" customHeight="1" thickBot="1">
      <c r="A104" s="7395" t="s">
        <v>2463</v>
      </c>
      <c r="B104" s="7395"/>
      <c r="C104" s="7395"/>
      <c r="D104" s="832"/>
      <c r="E104" s="824"/>
      <c r="F104" s="821"/>
      <c r="G104" s="1512" t="e">
        <f>SUM(G99:G103)</f>
        <v>#REF!</v>
      </c>
      <c r="H104" s="1513" t="e">
        <f>SUM(H99:H103)</f>
        <v>#REF!</v>
      </c>
      <c r="I104" s="1514" t="e">
        <f>SUM(I99:I103)/5</f>
        <v>#REF!</v>
      </c>
      <c r="J104" s="746"/>
      <c r="M104" s="1533"/>
    </row>
    <row r="105" spans="1:40">
      <c r="J105" s="836"/>
    </row>
    <row r="106" spans="1:40" ht="16" thickBot="1">
      <c r="J106" s="836"/>
    </row>
    <row r="107" spans="1:40" ht="31.5" customHeight="1" thickBot="1">
      <c r="A107" s="820" t="s">
        <v>2464</v>
      </c>
      <c r="B107" s="821" t="s">
        <v>901</v>
      </c>
      <c r="C107" s="827" t="s">
        <v>20</v>
      </c>
      <c r="D107" s="821" t="s">
        <v>1805</v>
      </c>
      <c r="E107" s="824" t="s">
        <v>2465</v>
      </c>
      <c r="F107" s="821" t="s">
        <v>2192</v>
      </c>
      <c r="G107" s="823" t="str">
        <f>+G97</f>
        <v>TOTAL DE METAS PLANEADAS</v>
      </c>
      <c r="H107" s="821" t="str">
        <f>+H97</f>
        <v>EJECUTADAS ABRIL DE 2023</v>
      </c>
      <c r="I107" s="825" t="str">
        <f>+I97</f>
        <v>% AVANCE ABRIL DE 2023</v>
      </c>
      <c r="J107" s="7396" t="s">
        <v>2300</v>
      </c>
      <c r="L107" s="820" t="s">
        <v>2464</v>
      </c>
      <c r="M107" s="1507" t="str">
        <f>+M3</f>
        <v>% CUMPLIMIENTO AL MES DE ABRIL 2023</v>
      </c>
    </row>
    <row r="108" spans="1:40" ht="49.5" thickBot="1">
      <c r="A108" s="837" t="s">
        <v>2466</v>
      </c>
      <c r="B108" s="838" t="s">
        <v>2467</v>
      </c>
      <c r="C108" s="839"/>
      <c r="D108" s="840"/>
      <c r="E108" s="841"/>
      <c r="F108" s="840"/>
      <c r="G108" s="842" t="e">
        <f>SUM(G109:G111)</f>
        <v>#REF!</v>
      </c>
      <c r="H108" s="843" t="e">
        <f>SUM(H109:H111)</f>
        <v>#REF!</v>
      </c>
      <c r="I108" s="844" t="e">
        <f>SUM(I109:I111)/3</f>
        <v>#REF!</v>
      </c>
      <c r="J108" s="7396"/>
      <c r="L108" s="837" t="s">
        <v>2468</v>
      </c>
      <c r="M108" s="2038" t="e">
        <f>+I108</f>
        <v>#REF!</v>
      </c>
      <c r="AC108" s="7494" t="s">
        <v>2469</v>
      </c>
      <c r="AD108" s="7495"/>
      <c r="AE108" s="7495"/>
      <c r="AF108" s="7495"/>
      <c r="AG108" s="7495"/>
      <c r="AH108" s="7495"/>
      <c r="AI108" s="7495"/>
      <c r="AJ108" s="7495"/>
      <c r="AK108" s="7495"/>
      <c r="AL108" s="7495"/>
      <c r="AM108" s="7495"/>
      <c r="AN108" s="7496"/>
    </row>
    <row r="109" spans="1:40" ht="35.15" customHeight="1">
      <c r="A109" s="817" t="s">
        <v>2470</v>
      </c>
      <c r="B109" s="818" t="s">
        <v>2471</v>
      </c>
      <c r="C109" s="812" t="s">
        <v>2472</v>
      </c>
      <c r="D109" s="3156">
        <v>44927</v>
      </c>
      <c r="E109" s="3156">
        <v>45291</v>
      </c>
      <c r="F109" s="790" t="s">
        <v>2206</v>
      </c>
      <c r="G109" s="845">
        <v>24</v>
      </c>
      <c r="H109" s="846">
        <v>4</v>
      </c>
      <c r="I109" s="847">
        <f>+H109/G109</f>
        <v>0.16666666666666666</v>
      </c>
      <c r="J109" s="740" t="s">
        <v>2473</v>
      </c>
      <c r="K109" s="734"/>
      <c r="L109" s="817" t="s">
        <v>2470</v>
      </c>
      <c r="M109" s="1499">
        <f>+I109</f>
        <v>0.16666666666666666</v>
      </c>
      <c r="AC109" s="7497"/>
      <c r="AD109" s="7498"/>
      <c r="AE109" s="7498"/>
      <c r="AF109" s="7498"/>
      <c r="AG109" s="7498"/>
      <c r="AH109" s="7498"/>
      <c r="AI109" s="7498"/>
      <c r="AJ109" s="7498"/>
      <c r="AK109" s="7498"/>
      <c r="AL109" s="7498"/>
      <c r="AM109" s="7498"/>
      <c r="AN109" s="7499"/>
    </row>
    <row r="110" spans="1:40" ht="36.4" customHeight="1">
      <c r="A110" s="802" t="s">
        <v>2474</v>
      </c>
      <c r="B110" s="1392" t="s">
        <v>2309</v>
      </c>
      <c r="C110" s="813" t="s">
        <v>2475</v>
      </c>
      <c r="D110" s="3156">
        <v>44927</v>
      </c>
      <c r="E110" s="3156">
        <v>45291</v>
      </c>
      <c r="F110" s="790" t="s">
        <v>2206</v>
      </c>
      <c r="G110" s="848" t="e">
        <f>+'CALENDARIO 2024 PyD'!#REF!</f>
        <v>#REF!</v>
      </c>
      <c r="H110" s="814" t="e">
        <f>+'CALENDARIO 2024 PyD'!#REF!</f>
        <v>#REF!</v>
      </c>
      <c r="I110" s="849" t="e">
        <f>+H110/G110</f>
        <v>#REF!</v>
      </c>
      <c r="J110" s="742" t="s">
        <v>292</v>
      </c>
      <c r="L110" s="802" t="s">
        <v>2476</v>
      </c>
      <c r="M110" s="1500" t="e">
        <f>+I110</f>
        <v>#REF!</v>
      </c>
      <c r="AC110" s="7497"/>
      <c r="AD110" s="7498"/>
      <c r="AE110" s="7498"/>
      <c r="AF110" s="7498"/>
      <c r="AG110" s="7498"/>
      <c r="AH110" s="7498"/>
      <c r="AI110" s="7498"/>
      <c r="AJ110" s="7498"/>
      <c r="AK110" s="7498"/>
      <c r="AL110" s="7498"/>
      <c r="AM110" s="7498"/>
      <c r="AN110" s="7499"/>
    </row>
    <row r="111" spans="1:40" ht="37.4" customHeight="1" thickBot="1">
      <c r="A111" s="1559" t="s">
        <v>2477</v>
      </c>
      <c r="B111" s="1817" t="s">
        <v>2471</v>
      </c>
      <c r="C111" s="1818" t="s">
        <v>2478</v>
      </c>
      <c r="D111" s="3156">
        <v>44927</v>
      </c>
      <c r="E111" s="3156">
        <v>45291</v>
      </c>
      <c r="F111" s="790" t="s">
        <v>2206</v>
      </c>
      <c r="G111" s="1819">
        <v>1</v>
      </c>
      <c r="H111" s="1820">
        <v>0</v>
      </c>
      <c r="I111" s="1821">
        <f>+H111/G111</f>
        <v>0</v>
      </c>
      <c r="J111" s="1797" t="s">
        <v>2479</v>
      </c>
      <c r="K111" s="734"/>
      <c r="L111" s="1559" t="s">
        <v>2480</v>
      </c>
      <c r="M111" s="1501">
        <f>+I111</f>
        <v>0</v>
      </c>
      <c r="AC111" s="7497"/>
      <c r="AD111" s="7498"/>
      <c r="AE111" s="7498"/>
      <c r="AF111" s="7498"/>
      <c r="AG111" s="7498"/>
      <c r="AH111" s="7498"/>
      <c r="AI111" s="7498"/>
      <c r="AJ111" s="7498"/>
      <c r="AK111" s="7498"/>
      <c r="AL111" s="7498"/>
      <c r="AM111" s="7498"/>
      <c r="AN111" s="7499"/>
    </row>
    <row r="112" spans="1:40" ht="23.25" customHeight="1" thickBot="1">
      <c r="A112" s="7397" t="s">
        <v>2481</v>
      </c>
      <c r="B112" s="7397"/>
      <c r="C112" s="7397"/>
      <c r="D112" s="853"/>
      <c r="E112" s="854"/>
      <c r="F112" s="821"/>
      <c r="G112" s="855" t="e">
        <f>SUM(G109:G111)</f>
        <v>#REF!</v>
      </c>
      <c r="H112" s="856" t="e">
        <f>SUM(H109:H111)</f>
        <v>#REF!</v>
      </c>
      <c r="I112" s="857" t="e">
        <f>SUM(I109:I111)/3</f>
        <v>#REF!</v>
      </c>
      <c r="J112" s="858"/>
      <c r="AC112" s="7497"/>
      <c r="AD112" s="7498"/>
      <c r="AE112" s="7498"/>
      <c r="AF112" s="7498"/>
      <c r="AG112" s="7498"/>
      <c r="AH112" s="7498"/>
      <c r="AI112" s="7498"/>
      <c r="AJ112" s="7498"/>
      <c r="AK112" s="7498"/>
      <c r="AL112" s="7498"/>
      <c r="AM112" s="7498"/>
      <c r="AN112" s="7499"/>
    </row>
    <row r="113" spans="1:43" ht="21.5" thickBot="1">
      <c r="J113" s="754"/>
      <c r="M113" s="1838" t="s">
        <v>2482</v>
      </c>
      <c r="AC113" s="7497"/>
      <c r="AD113" s="7498"/>
      <c r="AE113" s="7498"/>
      <c r="AF113" s="7498"/>
      <c r="AG113" s="7498"/>
      <c r="AH113" s="7498"/>
      <c r="AI113" s="7498"/>
      <c r="AJ113" s="7498"/>
      <c r="AK113" s="7498"/>
      <c r="AL113" s="7498"/>
      <c r="AM113" s="7498"/>
      <c r="AN113" s="7499"/>
    </row>
    <row r="114" spans="1:43" ht="21.5" thickBot="1">
      <c r="J114" s="754"/>
      <c r="M114" s="1838" t="s">
        <v>2483</v>
      </c>
      <c r="AC114" s="7497"/>
      <c r="AD114" s="7498"/>
      <c r="AE114" s="7498"/>
      <c r="AF114" s="7498"/>
      <c r="AG114" s="7498"/>
      <c r="AH114" s="7498"/>
      <c r="AI114" s="7498"/>
      <c r="AJ114" s="7498"/>
      <c r="AK114" s="7498"/>
      <c r="AL114" s="7498"/>
      <c r="AM114" s="7498"/>
      <c r="AN114" s="7499"/>
    </row>
    <row r="115" spans="1:43" ht="48" customHeight="1" thickBot="1">
      <c r="A115" s="820" t="s">
        <v>2484</v>
      </c>
      <c r="B115" s="821" t="s">
        <v>901</v>
      </c>
      <c r="C115" s="822" t="s">
        <v>20</v>
      </c>
      <c r="D115" s="7422" t="s">
        <v>2485</v>
      </c>
      <c r="E115" s="7422"/>
      <c r="F115" s="821" t="s">
        <v>2192</v>
      </c>
      <c r="G115" s="825" t="str">
        <f>+G107</f>
        <v>TOTAL DE METAS PLANEADAS</v>
      </c>
      <c r="H115" s="821" t="str">
        <f>+H107</f>
        <v>EJECUTADAS ABRIL DE 2023</v>
      </c>
      <c r="I115" s="825" t="str">
        <f>+I107</f>
        <v>% AVANCE ABRIL DE 2023</v>
      </c>
      <c r="J115" s="859" t="s">
        <v>2300</v>
      </c>
      <c r="L115" s="1879" t="s">
        <v>2484</v>
      </c>
      <c r="M115" s="1507" t="str">
        <f>+M3</f>
        <v>% CUMPLIMIENTO AL MES DE ABRIL 2023</v>
      </c>
      <c r="AC115" s="7500"/>
      <c r="AD115" s="7501"/>
      <c r="AE115" s="7501"/>
      <c r="AF115" s="7501"/>
      <c r="AG115" s="7501"/>
      <c r="AH115" s="7501"/>
      <c r="AI115" s="7501"/>
      <c r="AJ115" s="7501"/>
      <c r="AK115" s="7501"/>
      <c r="AL115" s="7501"/>
      <c r="AM115" s="7501"/>
      <c r="AN115" s="7502"/>
    </row>
    <row r="116" spans="1:43" ht="56.25" customHeight="1" thickBot="1">
      <c r="A116" s="826" t="s">
        <v>2486</v>
      </c>
      <c r="B116" s="821" t="s">
        <v>2487</v>
      </c>
      <c r="C116" s="827" t="s">
        <v>2488</v>
      </c>
      <c r="D116" s="821" t="s">
        <v>2489</v>
      </c>
      <c r="E116" s="824" t="s">
        <v>2191</v>
      </c>
      <c r="F116" s="821"/>
      <c r="G116" s="828" t="e">
        <f>SUM(G117:G133)</f>
        <v>#REF!</v>
      </c>
      <c r="H116" s="829" t="e">
        <f>SUM(H117:H133)</f>
        <v>#REF!</v>
      </c>
      <c r="I116" s="830" t="e">
        <f>SUM(I117:I133)/17</f>
        <v>#REF!</v>
      </c>
      <c r="J116" s="860" t="s">
        <v>2490</v>
      </c>
      <c r="L116" s="826" t="s">
        <v>2491</v>
      </c>
      <c r="M116" s="2038" t="e">
        <f>+I116</f>
        <v>#REF!</v>
      </c>
    </row>
    <row r="117" spans="1:43" ht="35.25" customHeight="1">
      <c r="A117" s="861" t="s">
        <v>2492</v>
      </c>
      <c r="B117" s="735" t="s">
        <v>2365</v>
      </c>
      <c r="C117" s="786" t="s">
        <v>2493</v>
      </c>
      <c r="D117" s="3156">
        <v>44927</v>
      </c>
      <c r="E117" s="3156">
        <v>45291</v>
      </c>
      <c r="F117" s="790" t="s">
        <v>2206</v>
      </c>
      <c r="G117" s="862" t="e">
        <f>+'CALENDARIO 2024 PyD'!#REF!+'CALENDARIO 2024 PyD'!D4+'CALENDARIO 2024 PyD'!D60</f>
        <v>#REF!</v>
      </c>
      <c r="H117" s="863" t="e">
        <f>+#REF!+#REF!</f>
        <v>#REF!</v>
      </c>
      <c r="I117" s="864" t="e">
        <f t="shared" ref="I117:I133" si="10">+H117/G117</f>
        <v>#REF!</v>
      </c>
      <c r="J117" s="865" t="s">
        <v>2494</v>
      </c>
      <c r="L117" s="861" t="s">
        <v>2495</v>
      </c>
      <c r="M117" s="1500" t="e">
        <f>+I117</f>
        <v>#REF!</v>
      </c>
      <c r="AJ117" s="7522" t="s">
        <v>2496</v>
      </c>
      <c r="AK117" s="7522"/>
      <c r="AL117" s="7522"/>
      <c r="AM117" s="7522" t="s">
        <v>1401</v>
      </c>
      <c r="AN117" s="7522"/>
      <c r="AO117" s="7522"/>
    </row>
    <row r="118" spans="1:43" ht="52.4" customHeight="1">
      <c r="A118" s="866" t="s">
        <v>2497</v>
      </c>
      <c r="B118" s="793" t="s">
        <v>2498</v>
      </c>
      <c r="C118" s="789" t="s">
        <v>2499</v>
      </c>
      <c r="D118" s="3156">
        <v>44927</v>
      </c>
      <c r="E118" s="3156">
        <v>45291</v>
      </c>
      <c r="F118" s="790" t="s">
        <v>2206</v>
      </c>
      <c r="G118" s="755" t="e">
        <f>+#REF!+#REF!</f>
        <v>#REF!</v>
      </c>
      <c r="H118" s="756">
        <v>1</v>
      </c>
      <c r="I118" s="867" t="e">
        <f t="shared" si="10"/>
        <v>#REF!</v>
      </c>
      <c r="J118" s="868" t="s">
        <v>2500</v>
      </c>
      <c r="L118" s="1880" t="s">
        <v>2501</v>
      </c>
      <c r="M118" s="1500" t="e">
        <f t="shared" ref="M118:M133" si="11">+I118</f>
        <v>#REF!</v>
      </c>
      <c r="AE118" s="7521" t="s">
        <v>2502</v>
      </c>
      <c r="AF118" s="7521"/>
      <c r="AG118" s="7521"/>
      <c r="AH118" s="7521"/>
      <c r="AI118" s="7521"/>
      <c r="AJ118" s="7374"/>
      <c r="AK118" s="7374"/>
      <c r="AL118" s="7374"/>
      <c r="AM118" s="7521"/>
      <c r="AN118" s="7521"/>
      <c r="AO118" s="7521"/>
    </row>
    <row r="119" spans="1:43" ht="32.25" customHeight="1">
      <c r="A119" s="802" t="s">
        <v>2503</v>
      </c>
      <c r="B119" s="793" t="s">
        <v>2504</v>
      </c>
      <c r="C119" s="789" t="s">
        <v>2505</v>
      </c>
      <c r="D119" s="3156">
        <v>44927</v>
      </c>
      <c r="E119" s="3156">
        <v>45291</v>
      </c>
      <c r="F119" s="790" t="s">
        <v>2206</v>
      </c>
      <c r="G119" s="755" t="e">
        <f>+#REF!+#REF!+#REF!</f>
        <v>#REF!</v>
      </c>
      <c r="H119" s="756">
        <v>30</v>
      </c>
      <c r="I119" s="867" t="e">
        <f t="shared" si="10"/>
        <v>#REF!</v>
      </c>
      <c r="J119" s="868" t="s">
        <v>2506</v>
      </c>
      <c r="L119" s="802" t="s">
        <v>2507</v>
      </c>
      <c r="M119" s="1500" t="e">
        <f t="shared" si="11"/>
        <v>#REF!</v>
      </c>
    </row>
    <row r="120" spans="1:43" ht="39.75" customHeight="1">
      <c r="A120" s="802" t="s">
        <v>2508</v>
      </c>
      <c r="B120" s="869" t="s">
        <v>2509</v>
      </c>
      <c r="C120" s="789" t="s">
        <v>2510</v>
      </c>
      <c r="D120" s="3156">
        <v>44927</v>
      </c>
      <c r="E120" s="3156">
        <v>45291</v>
      </c>
      <c r="F120" s="790" t="s">
        <v>2206</v>
      </c>
      <c r="G120" s="794" t="e">
        <f>+#REF!+#REF!</f>
        <v>#REF!</v>
      </c>
      <c r="H120" s="795">
        <v>28</v>
      </c>
      <c r="I120" s="870" t="e">
        <f t="shared" si="10"/>
        <v>#REF!</v>
      </c>
      <c r="J120" s="868" t="s">
        <v>2511</v>
      </c>
      <c r="K120" s="734"/>
      <c r="L120" s="802" t="s">
        <v>2512</v>
      </c>
      <c r="M120" s="1500" t="e">
        <f t="shared" si="11"/>
        <v>#REF!</v>
      </c>
    </row>
    <row r="121" spans="1:43" ht="38.25" customHeight="1">
      <c r="A121" s="1798" t="s">
        <v>2513</v>
      </c>
      <c r="B121" s="1799" t="s">
        <v>2504</v>
      </c>
      <c r="C121" s="1815" t="s">
        <v>2514</v>
      </c>
      <c r="D121" s="3156">
        <v>44927</v>
      </c>
      <c r="E121" s="3156">
        <v>45291</v>
      </c>
      <c r="F121" s="790" t="s">
        <v>2206</v>
      </c>
      <c r="G121" s="794" t="e">
        <f>+#REF!</f>
        <v>#REF!</v>
      </c>
      <c r="H121" s="795" t="e">
        <f>+#REF!</f>
        <v>#REF!</v>
      </c>
      <c r="I121" s="867" t="e">
        <f t="shared" si="10"/>
        <v>#REF!</v>
      </c>
      <c r="J121" s="868" t="s">
        <v>2515</v>
      </c>
      <c r="K121" s="734"/>
      <c r="L121" s="1798" t="s">
        <v>2516</v>
      </c>
      <c r="M121" s="1500" t="e">
        <f t="shared" si="11"/>
        <v>#REF!</v>
      </c>
    </row>
    <row r="122" spans="1:43" ht="38.25" customHeight="1">
      <c r="A122" s="802" t="s">
        <v>2517</v>
      </c>
      <c r="B122" s="793" t="s">
        <v>2504</v>
      </c>
      <c r="C122" s="789" t="s">
        <v>2518</v>
      </c>
      <c r="D122" s="3156">
        <v>44927</v>
      </c>
      <c r="E122" s="3156">
        <v>45291</v>
      </c>
      <c r="F122" s="790" t="s">
        <v>2206</v>
      </c>
      <c r="G122" s="755" t="e">
        <f>+#REF!</f>
        <v>#REF!</v>
      </c>
      <c r="H122" s="756" t="e">
        <f>+#REF!</f>
        <v>#REF!</v>
      </c>
      <c r="I122" s="867" t="e">
        <f t="shared" si="10"/>
        <v>#REF!</v>
      </c>
      <c r="J122" s="868" t="s">
        <v>2519</v>
      </c>
      <c r="L122" s="802" t="s">
        <v>2517</v>
      </c>
      <c r="M122" s="1500" t="e">
        <f t="shared" si="11"/>
        <v>#REF!</v>
      </c>
    </row>
    <row r="123" spans="1:43" ht="46.5">
      <c r="A123" s="802" t="s">
        <v>2520</v>
      </c>
      <c r="B123" s="793" t="s">
        <v>2504</v>
      </c>
      <c r="C123" s="789" t="s">
        <v>2521</v>
      </c>
      <c r="D123" s="3156">
        <v>44927</v>
      </c>
      <c r="E123" s="3156">
        <v>45291</v>
      </c>
      <c r="F123" s="790" t="s">
        <v>2206</v>
      </c>
      <c r="G123" s="794" t="e">
        <f>+#REF!+#REF!</f>
        <v>#REF!</v>
      </c>
      <c r="H123" s="795">
        <v>5</v>
      </c>
      <c r="I123" s="867" t="e">
        <f t="shared" si="10"/>
        <v>#REF!</v>
      </c>
      <c r="J123" s="868" t="s">
        <v>2522</v>
      </c>
      <c r="K123" s="734"/>
      <c r="L123" s="802" t="s">
        <v>2523</v>
      </c>
      <c r="M123" s="1500" t="e">
        <f t="shared" si="11"/>
        <v>#REF!</v>
      </c>
      <c r="AF123" s="1994"/>
      <c r="AG123" s="1994"/>
      <c r="AH123" s="1994"/>
      <c r="AI123" s="1994"/>
      <c r="AJ123" s="1994"/>
      <c r="AK123" s="1994"/>
      <c r="AL123" s="1994"/>
      <c r="AM123" s="1994"/>
      <c r="AN123" s="1994"/>
      <c r="AO123" s="1994"/>
      <c r="AP123" s="1994"/>
      <c r="AQ123" s="1994"/>
    </row>
    <row r="124" spans="1:43" ht="38.25" customHeight="1">
      <c r="A124" s="2018" t="s">
        <v>2524</v>
      </c>
      <c r="B124" s="2019" t="s">
        <v>2504</v>
      </c>
      <c r="C124" s="1815" t="s">
        <v>2525</v>
      </c>
      <c r="D124" s="3156">
        <v>44927</v>
      </c>
      <c r="E124" s="3156">
        <v>45291</v>
      </c>
      <c r="F124" s="790" t="s">
        <v>2206</v>
      </c>
      <c r="G124" s="2020">
        <v>3</v>
      </c>
      <c r="H124" s="2021">
        <v>1</v>
      </c>
      <c r="I124" s="2022">
        <f t="shared" si="10"/>
        <v>0.33333333333333331</v>
      </c>
      <c r="J124" s="868" t="s">
        <v>2526</v>
      </c>
      <c r="L124" s="1966" t="s">
        <v>2527</v>
      </c>
      <c r="M124" s="1500">
        <f t="shared" si="11"/>
        <v>0.33333333333333331</v>
      </c>
      <c r="AF124" s="1994"/>
      <c r="AG124" s="1994"/>
      <c r="AH124" s="1994"/>
      <c r="AI124" s="1994"/>
      <c r="AJ124" s="1994"/>
      <c r="AK124" s="1994"/>
      <c r="AL124" s="1994"/>
      <c r="AM124" s="1994"/>
      <c r="AN124" s="1994"/>
      <c r="AO124" s="1994"/>
      <c r="AP124" s="1994"/>
      <c r="AQ124" s="1994"/>
    </row>
    <row r="125" spans="1:43" ht="38.25" customHeight="1">
      <c r="A125" s="779" t="s">
        <v>2528</v>
      </c>
      <c r="B125" s="793" t="s">
        <v>2163</v>
      </c>
      <c r="C125" s="789" t="s">
        <v>2529</v>
      </c>
      <c r="D125" s="3156">
        <v>44927</v>
      </c>
      <c r="E125" s="3156">
        <v>45291</v>
      </c>
      <c r="F125" s="790" t="s">
        <v>2206</v>
      </c>
      <c r="G125" s="794">
        <v>25</v>
      </c>
      <c r="H125" s="795" t="e">
        <f>+#REF!</f>
        <v>#REF!</v>
      </c>
      <c r="I125" s="867" t="e">
        <f t="shared" si="10"/>
        <v>#REF!</v>
      </c>
      <c r="J125" s="868" t="s">
        <v>2530</v>
      </c>
      <c r="K125" s="734"/>
      <c r="L125" s="779" t="s">
        <v>2531</v>
      </c>
      <c r="M125" s="1500" t="e">
        <f t="shared" si="11"/>
        <v>#REF!</v>
      </c>
      <c r="AF125" s="1994"/>
      <c r="AG125" s="1994"/>
      <c r="AH125" s="1994"/>
      <c r="AI125" s="1994"/>
      <c r="AJ125" s="1994"/>
      <c r="AK125" s="1994"/>
      <c r="AL125" s="1994"/>
      <c r="AM125" s="1994"/>
      <c r="AN125" s="1994"/>
      <c r="AO125" s="1994"/>
      <c r="AP125" s="1994"/>
      <c r="AQ125" s="1994"/>
    </row>
    <row r="126" spans="1:43" ht="38.25" customHeight="1">
      <c r="A126" s="1824" t="s">
        <v>2532</v>
      </c>
      <c r="B126" s="793" t="s">
        <v>2504</v>
      </c>
      <c r="C126" s="789" t="s">
        <v>2533</v>
      </c>
      <c r="D126" s="3156">
        <v>44927</v>
      </c>
      <c r="E126" s="3156">
        <v>45291</v>
      </c>
      <c r="F126" s="790" t="s">
        <v>2206</v>
      </c>
      <c r="G126" s="756">
        <v>3</v>
      </c>
      <c r="H126" s="756">
        <v>3</v>
      </c>
      <c r="I126" s="867">
        <f t="shared" si="10"/>
        <v>1</v>
      </c>
      <c r="J126" s="868" t="s">
        <v>2534</v>
      </c>
      <c r="L126" s="1880" t="s">
        <v>2535</v>
      </c>
      <c r="M126" s="1500">
        <f t="shared" si="11"/>
        <v>1</v>
      </c>
      <c r="AF126" s="1994"/>
      <c r="AG126" s="1994"/>
      <c r="AH126" s="1994"/>
      <c r="AI126" s="1994"/>
      <c r="AJ126" s="1994"/>
      <c r="AK126" s="1994"/>
      <c r="AL126" s="1994"/>
      <c r="AM126" s="1994"/>
      <c r="AN126" s="1994"/>
      <c r="AO126" s="1994"/>
      <c r="AP126" s="1994"/>
      <c r="AQ126" s="1994"/>
    </row>
    <row r="127" spans="1:43" ht="38.25" customHeight="1">
      <c r="A127" s="791" t="s">
        <v>2536</v>
      </c>
      <c r="B127" s="793" t="s">
        <v>2504</v>
      </c>
      <c r="C127" s="789" t="s">
        <v>2537</v>
      </c>
      <c r="D127" s="3156">
        <v>44927</v>
      </c>
      <c r="E127" s="3156">
        <v>45291</v>
      </c>
      <c r="F127" s="790" t="s">
        <v>2206</v>
      </c>
      <c r="G127" s="795">
        <v>3</v>
      </c>
      <c r="H127" s="795" t="e">
        <f>+#REF!+#REF!</f>
        <v>#REF!</v>
      </c>
      <c r="I127" s="867" t="e">
        <f t="shared" si="10"/>
        <v>#REF!</v>
      </c>
      <c r="J127" s="868" t="s">
        <v>2538</v>
      </c>
      <c r="K127" s="734"/>
      <c r="L127" s="1881" t="s">
        <v>2539</v>
      </c>
      <c r="M127" s="1882" t="e">
        <f t="shared" si="11"/>
        <v>#REF!</v>
      </c>
      <c r="AF127" s="1409"/>
      <c r="AG127" s="1409"/>
      <c r="AH127" s="1409"/>
      <c r="AI127" s="1409"/>
      <c r="AJ127" s="1409"/>
      <c r="AK127" s="1409"/>
      <c r="AL127" s="1409"/>
      <c r="AM127" s="1409"/>
      <c r="AN127" s="1409"/>
      <c r="AO127" s="1409"/>
      <c r="AP127" s="1409"/>
      <c r="AQ127" s="1409"/>
    </row>
    <row r="128" spans="1:43" ht="38.25" customHeight="1">
      <c r="A128" s="1966" t="s">
        <v>2540</v>
      </c>
      <c r="B128" s="1799" t="s">
        <v>2504</v>
      </c>
      <c r="C128" s="1815" t="s">
        <v>2541</v>
      </c>
      <c r="D128" s="3156">
        <v>44927</v>
      </c>
      <c r="E128" s="3156">
        <v>45291</v>
      </c>
      <c r="F128" s="790" t="s">
        <v>2206</v>
      </c>
      <c r="G128" s="2020">
        <v>2</v>
      </c>
      <c r="H128" s="2021">
        <v>1</v>
      </c>
      <c r="I128" s="2022">
        <f t="shared" si="10"/>
        <v>0.5</v>
      </c>
      <c r="J128" s="868" t="s">
        <v>2542</v>
      </c>
      <c r="L128" s="1966" t="s">
        <v>2543</v>
      </c>
      <c r="M128" s="1500">
        <f t="shared" si="11"/>
        <v>0.5</v>
      </c>
    </row>
    <row r="129" spans="1:13" ht="38.25" hidden="1" customHeight="1">
      <c r="A129" s="1825" t="s">
        <v>2544</v>
      </c>
      <c r="B129" s="1592" t="s">
        <v>2504</v>
      </c>
      <c r="C129" s="1659" t="s">
        <v>2545</v>
      </c>
      <c r="D129" s="3156">
        <v>44927</v>
      </c>
      <c r="E129" s="3156">
        <v>45291</v>
      </c>
      <c r="F129" s="790" t="s">
        <v>2206</v>
      </c>
      <c r="G129" s="1826">
        <v>1</v>
      </c>
      <c r="H129" s="1827">
        <v>0</v>
      </c>
      <c r="I129" s="867">
        <f t="shared" si="10"/>
        <v>0</v>
      </c>
      <c r="J129" s="868" t="s">
        <v>2546</v>
      </c>
      <c r="K129" s="734"/>
      <c r="L129" s="1825" t="s">
        <v>2544</v>
      </c>
      <c r="M129" s="1837">
        <f t="shared" si="11"/>
        <v>0</v>
      </c>
    </row>
    <row r="130" spans="1:13" ht="38.25" customHeight="1">
      <c r="A130" s="809" t="s">
        <v>2547</v>
      </c>
      <c r="B130" s="793" t="s">
        <v>2504</v>
      </c>
      <c r="C130" s="789" t="s">
        <v>2548</v>
      </c>
      <c r="D130" s="3156">
        <v>44927</v>
      </c>
      <c r="E130" s="3156">
        <v>45291</v>
      </c>
      <c r="F130" s="790" t="s">
        <v>2206</v>
      </c>
      <c r="G130" s="794" t="e">
        <f>+#REF!</f>
        <v>#REF!</v>
      </c>
      <c r="H130" s="795" t="e">
        <f>+#REF!</f>
        <v>#REF!</v>
      </c>
      <c r="I130" s="867" t="e">
        <f t="shared" si="10"/>
        <v>#REF!</v>
      </c>
      <c r="J130" s="868" t="s">
        <v>2549</v>
      </c>
      <c r="K130" s="734"/>
      <c r="L130" s="809" t="s">
        <v>2550</v>
      </c>
      <c r="M130" s="1500" t="e">
        <f t="shared" si="11"/>
        <v>#REF!</v>
      </c>
    </row>
    <row r="131" spans="1:13" ht="38.25" customHeight="1">
      <c r="A131" s="1663" t="s">
        <v>2551</v>
      </c>
      <c r="B131" s="1592" t="s">
        <v>2504</v>
      </c>
      <c r="C131" s="1659" t="s">
        <v>2552</v>
      </c>
      <c r="D131" s="3156">
        <v>44927</v>
      </c>
      <c r="E131" s="3156">
        <v>45291</v>
      </c>
      <c r="F131" s="790" t="s">
        <v>2206</v>
      </c>
      <c r="G131" s="1822" t="e">
        <f>+#REF!</f>
        <v>#REF!</v>
      </c>
      <c r="H131" s="1823" t="e">
        <f>+#REF!</f>
        <v>#REF!</v>
      </c>
      <c r="I131" s="1947" t="e">
        <f t="shared" si="10"/>
        <v>#REF!</v>
      </c>
      <c r="J131" s="868" t="s">
        <v>2553</v>
      </c>
      <c r="L131" s="1663" t="s">
        <v>2554</v>
      </c>
      <c r="M131" s="1837" t="e">
        <f t="shared" si="11"/>
        <v>#REF!</v>
      </c>
    </row>
    <row r="132" spans="1:13" ht="38.25" customHeight="1">
      <c r="A132" s="809" t="s">
        <v>2555</v>
      </c>
      <c r="B132" s="793" t="s">
        <v>2504</v>
      </c>
      <c r="C132" s="789" t="s">
        <v>2556</v>
      </c>
      <c r="D132" s="3156">
        <v>44927</v>
      </c>
      <c r="E132" s="3156">
        <v>45291</v>
      </c>
      <c r="F132" s="790" t="s">
        <v>2206</v>
      </c>
      <c r="G132" s="755" t="e">
        <f>+#REF!</f>
        <v>#REF!</v>
      </c>
      <c r="H132" s="756" t="e">
        <f>+#REF!</f>
        <v>#REF!</v>
      </c>
      <c r="I132" s="867" t="e">
        <f t="shared" si="10"/>
        <v>#REF!</v>
      </c>
      <c r="J132" s="868" t="s">
        <v>2557</v>
      </c>
      <c r="L132" s="809" t="s">
        <v>2555</v>
      </c>
      <c r="M132" s="1500" t="e">
        <f t="shared" si="11"/>
        <v>#REF!</v>
      </c>
    </row>
    <row r="133" spans="1:13" ht="38.25" customHeight="1" thickBot="1">
      <c r="A133" s="1664" t="s">
        <v>2558</v>
      </c>
      <c r="B133" s="1597" t="s">
        <v>2504</v>
      </c>
      <c r="C133" s="1687" t="s">
        <v>2559</v>
      </c>
      <c r="D133" s="3156">
        <v>44927</v>
      </c>
      <c r="E133" s="3156">
        <v>45291</v>
      </c>
      <c r="F133" s="790" t="s">
        <v>2206</v>
      </c>
      <c r="G133" s="1948" t="e">
        <f>+#REF!</f>
        <v>#REF!</v>
      </c>
      <c r="H133" s="1949" t="e">
        <f>+#REF!</f>
        <v>#REF!</v>
      </c>
      <c r="I133" s="1950" t="e">
        <f t="shared" si="10"/>
        <v>#REF!</v>
      </c>
      <c r="J133" s="1969" t="s">
        <v>2560</v>
      </c>
      <c r="L133" s="1836" t="s">
        <v>2561</v>
      </c>
      <c r="M133" s="1590" t="e">
        <f t="shared" si="11"/>
        <v>#REF!</v>
      </c>
    </row>
    <row r="134" spans="1:13" ht="30.75" customHeight="1" thickBot="1">
      <c r="A134" s="7422" t="s">
        <v>2562</v>
      </c>
      <c r="B134" s="7422"/>
      <c r="C134" s="7422"/>
      <c r="D134" s="821"/>
      <c r="E134" s="824"/>
      <c r="F134" s="821"/>
      <c r="G134" s="833" t="e">
        <f>SUM(G117:G133)</f>
        <v>#REF!</v>
      </c>
      <c r="H134" s="834" t="e">
        <f>SUM(H117:H133)</f>
        <v>#REF!</v>
      </c>
      <c r="I134" s="835" t="e">
        <f>SUM(I117:I133)/17</f>
        <v>#REF!</v>
      </c>
      <c r="J134" s="872"/>
    </row>
    <row r="135" spans="1:13">
      <c r="J135" s="754"/>
    </row>
    <row r="136" spans="1:13" ht="16" thickBot="1">
      <c r="J136" s="754"/>
    </row>
    <row r="137" spans="1:13" ht="38.65" customHeight="1" thickBot="1">
      <c r="A137" s="820" t="s">
        <v>2563</v>
      </c>
      <c r="B137" s="821" t="s">
        <v>901</v>
      </c>
      <c r="C137" s="822" t="s">
        <v>20</v>
      </c>
      <c r="D137" s="821" t="s">
        <v>1805</v>
      </c>
      <c r="E137" s="824" t="s">
        <v>2191</v>
      </c>
      <c r="F137" s="821" t="s">
        <v>2192</v>
      </c>
      <c r="G137" s="823" t="str">
        <f>+G115</f>
        <v>TOTAL DE METAS PLANEADAS</v>
      </c>
      <c r="H137" s="821" t="str">
        <f>+H115</f>
        <v>EJECUTADAS ABRIL DE 2023</v>
      </c>
      <c r="I137" s="825" t="str">
        <f>+I115</f>
        <v>% AVANCE ABRIL DE 2023</v>
      </c>
      <c r="J137" s="7427" t="s">
        <v>2300</v>
      </c>
      <c r="L137" s="1508" t="s">
        <v>2563</v>
      </c>
      <c r="M137" s="1507" t="str">
        <f>+M107</f>
        <v>% CUMPLIMIENTO AL MES DE ABRIL 2023</v>
      </c>
    </row>
    <row r="138" spans="1:13" ht="64.5" customHeight="1" thickBot="1">
      <c r="A138" s="873" t="s">
        <v>2564</v>
      </c>
      <c r="B138" s="874" t="s">
        <v>2565</v>
      </c>
      <c r="C138" s="875" t="s">
        <v>2566</v>
      </c>
      <c r="D138" s="876"/>
      <c r="E138" s="877"/>
      <c r="F138" s="876"/>
      <c r="G138" s="878">
        <f>SUM(G139:G140)</f>
        <v>468</v>
      </c>
      <c r="H138" s="879" t="e">
        <f>SUM(H139:H140)</f>
        <v>#REF!</v>
      </c>
      <c r="I138" s="880" t="e">
        <f>SUM(I139:I140)/2</f>
        <v>#REF!</v>
      </c>
      <c r="J138" s="7427"/>
      <c r="L138" s="1537" t="s">
        <v>2567</v>
      </c>
      <c r="M138" s="2039" t="e">
        <f>+I138</f>
        <v>#REF!</v>
      </c>
    </row>
    <row r="139" spans="1:13" ht="37.9" customHeight="1">
      <c r="A139" s="810" t="s">
        <v>2568</v>
      </c>
      <c r="B139" s="811" t="s">
        <v>2569</v>
      </c>
      <c r="C139" s="881" t="s">
        <v>2570</v>
      </c>
      <c r="D139" s="3156">
        <v>44927</v>
      </c>
      <c r="E139" s="3156">
        <v>45291</v>
      </c>
      <c r="F139" s="790" t="s">
        <v>2206</v>
      </c>
      <c r="G139" s="882">
        <v>465</v>
      </c>
      <c r="H139" s="819" t="e">
        <f>+#REF!</f>
        <v>#REF!</v>
      </c>
      <c r="I139" s="883" t="e">
        <f>+H139/G139</f>
        <v>#REF!</v>
      </c>
      <c r="J139" s="787" t="s">
        <v>2571</v>
      </c>
      <c r="L139" s="799" t="s">
        <v>2568</v>
      </c>
      <c r="M139" s="1532" t="e">
        <f>+I139</f>
        <v>#REF!</v>
      </c>
    </row>
    <row r="140" spans="1:13" ht="40" customHeight="1" thickBot="1">
      <c r="A140" s="1951" t="s">
        <v>2572</v>
      </c>
      <c r="B140" s="1804" t="s">
        <v>2573</v>
      </c>
      <c r="C140" s="1944" t="s">
        <v>2566</v>
      </c>
      <c r="D140" s="3156">
        <v>44927</v>
      </c>
      <c r="E140" s="3156">
        <v>45291</v>
      </c>
      <c r="F140" s="790" t="s">
        <v>2206</v>
      </c>
      <c r="G140" s="1952">
        <v>3</v>
      </c>
      <c r="H140" s="1953">
        <v>3</v>
      </c>
      <c r="I140" s="1954">
        <f>+H140/G140</f>
        <v>1</v>
      </c>
      <c r="J140" s="1835" t="s">
        <v>2574</v>
      </c>
      <c r="L140" s="1536" t="s">
        <v>2572</v>
      </c>
      <c r="M140" s="1501">
        <f>+I140</f>
        <v>1</v>
      </c>
    </row>
    <row r="141" spans="1:13" ht="23.25" customHeight="1" thickBot="1">
      <c r="A141" s="7395" t="s">
        <v>2575</v>
      </c>
      <c r="B141" s="7395"/>
      <c r="C141" s="7395"/>
      <c r="D141" s="884"/>
      <c r="E141" s="832"/>
      <c r="F141" s="821"/>
      <c r="G141" s="885">
        <f>SUM(G139:G140)</f>
        <v>468</v>
      </c>
      <c r="H141" s="886" t="e">
        <f>SUM(H139:H140)</f>
        <v>#REF!</v>
      </c>
      <c r="I141" s="887" t="e">
        <f>SUM(I139:I140)/2</f>
        <v>#REF!</v>
      </c>
      <c r="J141" s="888"/>
    </row>
    <row r="142" spans="1:13">
      <c r="J142" s="754"/>
    </row>
    <row r="143" spans="1:13" ht="16" thickBot="1">
      <c r="J143" s="754"/>
    </row>
    <row r="144" spans="1:13" ht="31.5" customHeight="1" thickBot="1">
      <c r="A144" s="820" t="s">
        <v>2576</v>
      </c>
      <c r="B144" s="821" t="s">
        <v>901</v>
      </c>
      <c r="C144" s="827" t="s">
        <v>20</v>
      </c>
      <c r="D144" s="821" t="s">
        <v>1805</v>
      </c>
      <c r="E144" s="821" t="s">
        <v>2191</v>
      </c>
      <c r="F144" s="821" t="s">
        <v>2192</v>
      </c>
      <c r="G144" s="821" t="str">
        <f>+G137</f>
        <v>TOTAL DE METAS PLANEADAS</v>
      </c>
      <c r="H144" s="823" t="str">
        <f>+H137</f>
        <v>EJECUTADAS ABRIL DE 2023</v>
      </c>
      <c r="I144" s="821" t="str">
        <f>+I137</f>
        <v>% AVANCE ABRIL DE 2023</v>
      </c>
      <c r="J144" s="7427" t="s">
        <v>2300</v>
      </c>
      <c r="L144" s="820" t="s">
        <v>2576</v>
      </c>
      <c r="M144" s="1507" t="str">
        <f>+M137</f>
        <v>% CUMPLIMIENTO AL MES DE ABRIL 2023</v>
      </c>
    </row>
    <row r="145" spans="1:40" ht="70.5" customHeight="1" thickBot="1">
      <c r="A145" s="826" t="s">
        <v>2577</v>
      </c>
      <c r="B145" s="821"/>
      <c r="C145" s="889" t="s">
        <v>2578</v>
      </c>
      <c r="D145" s="890"/>
      <c r="E145" s="890"/>
      <c r="F145" s="890"/>
      <c r="G145" s="891" t="e">
        <f>SUM(G146:G148)</f>
        <v>#REF!</v>
      </c>
      <c r="H145" s="892" t="e">
        <f>SUM(H146:H148)</f>
        <v>#REF!</v>
      </c>
      <c r="I145" s="893" t="e">
        <f>+H145/G145</f>
        <v>#REF!</v>
      </c>
      <c r="J145" s="7427"/>
      <c r="L145" s="826" t="s">
        <v>2579</v>
      </c>
      <c r="M145" s="2039" t="e">
        <f>+I145</f>
        <v>#REF!</v>
      </c>
    </row>
    <row r="146" spans="1:40" ht="55.5" customHeight="1">
      <c r="A146" s="1828" t="s">
        <v>2580</v>
      </c>
      <c r="B146" s="1829" t="s">
        <v>2504</v>
      </c>
      <c r="C146" s="1830" t="s">
        <v>2581</v>
      </c>
      <c r="D146" s="3156">
        <v>44927</v>
      </c>
      <c r="E146" s="3156">
        <v>45291</v>
      </c>
      <c r="F146" s="790" t="s">
        <v>2206</v>
      </c>
      <c r="G146" s="1831">
        <v>1</v>
      </c>
      <c r="H146" s="1832">
        <v>1</v>
      </c>
      <c r="I146" s="1833">
        <f>+H146/G146</f>
        <v>1</v>
      </c>
      <c r="J146" s="1834"/>
      <c r="L146" s="1538" t="s">
        <v>2580</v>
      </c>
      <c r="M146" s="1532">
        <f>+I146</f>
        <v>1</v>
      </c>
    </row>
    <row r="147" spans="1:40" ht="39" customHeight="1">
      <c r="A147" s="871" t="s">
        <v>2582</v>
      </c>
      <c r="B147" s="793" t="s">
        <v>2384</v>
      </c>
      <c r="C147" s="813" t="s">
        <v>2583</v>
      </c>
      <c r="D147" s="3156">
        <v>44927</v>
      </c>
      <c r="E147" s="3156">
        <v>45291</v>
      </c>
      <c r="F147" s="790" t="s">
        <v>2206</v>
      </c>
      <c r="G147" s="894" t="e">
        <f>+#REF!</f>
        <v>#REF!</v>
      </c>
      <c r="H147" s="744" t="e">
        <f>+#REF!</f>
        <v>#REF!</v>
      </c>
      <c r="I147" s="895" t="e">
        <f>+H147/G147</f>
        <v>#REF!</v>
      </c>
      <c r="J147" s="792" t="s">
        <v>2584</v>
      </c>
      <c r="L147" s="871" t="s">
        <v>2582</v>
      </c>
      <c r="M147" s="1500" t="e">
        <f>+I147</f>
        <v>#REF!</v>
      </c>
    </row>
    <row r="148" spans="1:40" ht="45" customHeight="1" thickBot="1">
      <c r="A148" s="896" t="s">
        <v>2585</v>
      </c>
      <c r="B148" s="897" t="s">
        <v>2586</v>
      </c>
      <c r="C148" s="851" t="s">
        <v>2587</v>
      </c>
      <c r="D148" s="3156">
        <v>44927</v>
      </c>
      <c r="E148" s="3156">
        <v>45291</v>
      </c>
      <c r="F148" s="790" t="s">
        <v>2206</v>
      </c>
      <c r="G148" s="898">
        <v>3</v>
      </c>
      <c r="H148" s="852">
        <v>2</v>
      </c>
      <c r="I148" s="899">
        <f>+H148/G148</f>
        <v>0.66666666666666663</v>
      </c>
      <c r="J148" s="792" t="s">
        <v>2588</v>
      </c>
      <c r="L148" s="896" t="s">
        <v>2585</v>
      </c>
      <c r="M148" s="1501">
        <f>+I148</f>
        <v>0.66666666666666663</v>
      </c>
    </row>
    <row r="149" spans="1:40" ht="24" customHeight="1" thickBot="1">
      <c r="A149" s="7428" t="s">
        <v>2589</v>
      </c>
      <c r="B149" s="7428"/>
      <c r="C149" s="7428"/>
      <c r="D149" s="900"/>
      <c r="E149" s="900"/>
      <c r="F149" s="900"/>
      <c r="G149" s="901" t="e">
        <f>SUM(G146:G148)</f>
        <v>#REF!</v>
      </c>
      <c r="H149" s="856" t="e">
        <f>SUM(H146:H148)</f>
        <v>#REF!</v>
      </c>
      <c r="I149" s="857" t="e">
        <f>+H149/G149</f>
        <v>#REF!</v>
      </c>
      <c r="J149" s="780"/>
    </row>
    <row r="150" spans="1:40">
      <c r="J150" s="754"/>
    </row>
    <row r="151" spans="1:40" ht="16" thickBot="1">
      <c r="J151" s="754"/>
    </row>
    <row r="152" spans="1:40" ht="21" customHeight="1" thickBot="1">
      <c r="A152" s="7429" t="s">
        <v>2590</v>
      </c>
      <c r="B152" s="7429"/>
      <c r="C152" s="7429"/>
      <c r="D152" s="7429"/>
      <c r="E152" s="7429"/>
      <c r="F152" s="7429"/>
      <c r="G152" s="7429"/>
      <c r="H152" s="7429"/>
      <c r="I152" s="7429"/>
      <c r="J152" s="7430" t="s">
        <v>2300</v>
      </c>
      <c r="L152" s="7434" t="str">
        <f>+A152</f>
        <v>PERSPECTIVA FINANCIERA (Gestión financiera)</v>
      </c>
      <c r="M152" s="7435"/>
    </row>
    <row r="153" spans="1:40" ht="29.65" customHeight="1" thickBot="1">
      <c r="A153" s="7431" t="s">
        <v>399</v>
      </c>
      <c r="B153" s="7431"/>
      <c r="C153" s="7431"/>
      <c r="D153" s="7431"/>
      <c r="E153" s="7431"/>
      <c r="F153" s="7431"/>
      <c r="G153" s="7431"/>
      <c r="H153" s="7431"/>
      <c r="I153" s="7431"/>
      <c r="J153" s="7430"/>
      <c r="L153" s="7436" t="str">
        <f>+A153</f>
        <v>OE 04: Garantizar la sostenibilidad financiera de la entidad y su capacidad de crecimiento constante</v>
      </c>
      <c r="M153" s="7437"/>
      <c r="AC153" s="7365" t="s">
        <v>2591</v>
      </c>
      <c r="AD153" s="7366"/>
      <c r="AE153" s="7366"/>
      <c r="AF153" s="7366"/>
      <c r="AG153" s="7366"/>
      <c r="AH153" s="7366"/>
      <c r="AI153" s="7366"/>
      <c r="AJ153" s="7366"/>
      <c r="AK153" s="7366"/>
      <c r="AL153" s="7366"/>
      <c r="AM153" s="7366"/>
      <c r="AN153" s="7367"/>
    </row>
    <row r="154" spans="1:40" ht="16" thickBot="1">
      <c r="A154" s="903"/>
      <c r="B154" s="904"/>
      <c r="C154" s="905"/>
      <c r="D154" s="904"/>
      <c r="E154" s="904"/>
      <c r="F154" s="904"/>
      <c r="G154" s="906"/>
      <c r="H154" s="904"/>
      <c r="I154" s="907"/>
      <c r="J154" s="7430"/>
      <c r="L154" s="1543"/>
      <c r="M154" s="1544"/>
      <c r="AC154" s="7368"/>
      <c r="AD154" s="7369"/>
      <c r="AE154" s="7369"/>
      <c r="AF154" s="7369"/>
      <c r="AG154" s="7369"/>
      <c r="AH154" s="7369"/>
      <c r="AI154" s="7369"/>
      <c r="AJ154" s="7369"/>
      <c r="AK154" s="7369"/>
      <c r="AL154" s="7369"/>
      <c r="AM154" s="7369"/>
      <c r="AN154" s="7370"/>
    </row>
    <row r="155" spans="1:40" ht="31.5" thickBot="1">
      <c r="A155" s="908" t="s">
        <v>2592</v>
      </c>
      <c r="B155" s="902" t="s">
        <v>901</v>
      </c>
      <c r="C155" s="909" t="s">
        <v>20</v>
      </c>
      <c r="D155" s="902" t="s">
        <v>1805</v>
      </c>
      <c r="E155" s="910" t="s">
        <v>2191</v>
      </c>
      <c r="F155" s="902" t="s">
        <v>2192</v>
      </c>
      <c r="G155" s="911" t="str">
        <f>+G144</f>
        <v>TOTAL DE METAS PLANEADAS</v>
      </c>
      <c r="H155" s="902" t="str">
        <f>+H144</f>
        <v>EJECUTADAS ABRIL DE 2023</v>
      </c>
      <c r="I155" s="912" t="str">
        <f>+I144</f>
        <v>% AVANCE ABRIL DE 2023</v>
      </c>
      <c r="J155" s="7430"/>
      <c r="L155" s="1542" t="s">
        <v>2592</v>
      </c>
      <c r="M155" s="1542" t="str">
        <f>+M3</f>
        <v>% CUMPLIMIENTO AL MES DE ABRIL 2023</v>
      </c>
      <c r="O155" s="7374"/>
      <c r="P155" s="7374"/>
      <c r="AC155" s="7368"/>
      <c r="AD155" s="7369"/>
      <c r="AE155" s="7369"/>
      <c r="AF155" s="7369"/>
      <c r="AG155" s="7369"/>
      <c r="AH155" s="7369"/>
      <c r="AI155" s="7369"/>
      <c r="AJ155" s="7369"/>
      <c r="AK155" s="7369"/>
      <c r="AL155" s="7369"/>
      <c r="AM155" s="7369"/>
      <c r="AN155" s="7370"/>
    </row>
    <row r="156" spans="1:40" s="919" customFormat="1" ht="60" customHeight="1" thickBot="1">
      <c r="A156" s="913" t="s">
        <v>2593</v>
      </c>
      <c r="B156" s="914" t="s">
        <v>2594</v>
      </c>
      <c r="C156" s="915" t="s">
        <v>2595</v>
      </c>
      <c r="D156" s="916"/>
      <c r="E156" s="915"/>
      <c r="F156" s="916"/>
      <c r="G156" s="917" t="s">
        <v>2596</v>
      </c>
      <c r="H156" s="918" t="s">
        <v>2597</v>
      </c>
      <c r="I156" s="1443">
        <f>+I157</f>
        <v>1.0573936876067542</v>
      </c>
      <c r="J156" s="7430"/>
      <c r="L156" s="1540" t="s">
        <v>2598</v>
      </c>
      <c r="M156" s="1545">
        <f>+M157</f>
        <v>1.0573936876067542</v>
      </c>
      <c r="O156" s="7375"/>
      <c r="P156" s="7375"/>
      <c r="AC156" s="7368"/>
      <c r="AD156" s="7369"/>
      <c r="AE156" s="7369"/>
      <c r="AF156" s="7369"/>
      <c r="AG156" s="7369"/>
      <c r="AH156" s="7369"/>
      <c r="AI156" s="7369"/>
      <c r="AJ156" s="7369"/>
      <c r="AK156" s="7369"/>
      <c r="AL156" s="7369"/>
      <c r="AM156" s="7369"/>
      <c r="AN156" s="7370"/>
    </row>
    <row r="157" spans="1:40" ht="60" customHeight="1" thickBot="1">
      <c r="A157" s="920" t="s">
        <v>2599</v>
      </c>
      <c r="B157" s="921" t="s">
        <v>2600</v>
      </c>
      <c r="C157" s="922" t="s">
        <v>2601</v>
      </c>
      <c r="D157" s="3156">
        <v>44927</v>
      </c>
      <c r="E157" s="3156">
        <v>45291</v>
      </c>
      <c r="F157" s="790" t="s">
        <v>2206</v>
      </c>
      <c r="G157" s="1447">
        <f>+'INDICADOR INGRESOS'!E10</f>
        <v>7033742629</v>
      </c>
      <c r="H157" s="1448">
        <f>+'INDICADOR INGRESOS'!F10</f>
        <v>6651962000</v>
      </c>
      <c r="I157" s="1444">
        <f>+G157/H157</f>
        <v>1.0573936876067542</v>
      </c>
      <c r="J157" s="740" t="s">
        <v>2602</v>
      </c>
      <c r="K157" s="2095">
        <v>10127908000</v>
      </c>
      <c r="L157" s="1541" t="s">
        <v>2603</v>
      </c>
      <c r="M157" s="1501">
        <f>+I157</f>
        <v>1.0573936876067542</v>
      </c>
      <c r="O157" s="7374"/>
      <c r="P157" s="7374"/>
      <c r="AC157" s="7371"/>
      <c r="AD157" s="7372"/>
      <c r="AE157" s="7372"/>
      <c r="AF157" s="7372"/>
      <c r="AG157" s="7372"/>
      <c r="AH157" s="7372"/>
      <c r="AI157" s="7372"/>
      <c r="AJ157" s="7372"/>
      <c r="AK157" s="7372"/>
      <c r="AL157" s="7372"/>
      <c r="AM157" s="7372"/>
      <c r="AN157" s="7373"/>
    </row>
    <row r="158" spans="1:40" ht="28.5" customHeight="1" thickBot="1">
      <c r="A158" s="7426" t="s">
        <v>2604</v>
      </c>
      <c r="B158" s="7426"/>
      <c r="C158" s="7426"/>
      <c r="D158" s="911"/>
      <c r="E158" s="911"/>
      <c r="F158" s="902"/>
      <c r="G158" s="1452">
        <f>SUM(G157:G157)</f>
        <v>7033742629</v>
      </c>
      <c r="H158" s="1452">
        <f>SUM(H157:H157)</f>
        <v>6651962000</v>
      </c>
      <c r="I158" s="1454">
        <f>+G158/H158</f>
        <v>1.0573936876067542</v>
      </c>
      <c r="J158" s="780"/>
    </row>
    <row r="159" spans="1:40" s="752" customFormat="1">
      <c r="A159" s="759"/>
      <c r="B159" s="759"/>
      <c r="C159" s="760"/>
      <c r="D159" s="759"/>
      <c r="E159" s="759"/>
      <c r="F159" s="759"/>
      <c r="G159" s="758"/>
      <c r="H159" s="759"/>
      <c r="I159" s="759"/>
      <c r="J159" s="751"/>
    </row>
    <row r="160" spans="1:40" s="752" customFormat="1" ht="16" thickBot="1">
      <c r="A160" s="759"/>
      <c r="B160" s="759"/>
      <c r="C160" s="760"/>
      <c r="D160" s="759"/>
      <c r="E160" s="759"/>
      <c r="F160" s="759"/>
      <c r="G160" s="758"/>
      <c r="H160" s="759"/>
      <c r="I160" s="759"/>
      <c r="J160" s="751"/>
    </row>
    <row r="161" spans="1:14" ht="31.5" customHeight="1" thickBot="1">
      <c r="A161" s="908" t="s">
        <v>2605</v>
      </c>
      <c r="B161" s="902" t="s">
        <v>901</v>
      </c>
      <c r="C161" s="909" t="s">
        <v>20</v>
      </c>
      <c r="D161" s="902" t="s">
        <v>1805</v>
      </c>
      <c r="E161" s="902" t="s">
        <v>2191</v>
      </c>
      <c r="F161" s="902" t="s">
        <v>2192</v>
      </c>
      <c r="G161" s="902" t="str">
        <f>+G155</f>
        <v>TOTAL DE METAS PLANEADAS</v>
      </c>
      <c r="H161" s="911" t="str">
        <f>+H155</f>
        <v>EJECUTADAS ABRIL DE 2023</v>
      </c>
      <c r="I161" s="902" t="str">
        <f>+I155</f>
        <v>% AVANCE ABRIL DE 2023</v>
      </c>
      <c r="J161" s="7423" t="s">
        <v>2300</v>
      </c>
      <c r="L161" s="1539" t="str">
        <f>+A161</f>
        <v>Eje de Crecimiento de los ingresos públicos</v>
      </c>
      <c r="M161" s="1539" t="str">
        <f>+M155</f>
        <v>% CUMPLIMIENTO AL MES DE ABRIL 2023</v>
      </c>
    </row>
    <row r="162" spans="1:14" ht="67.5" customHeight="1" thickBot="1">
      <c r="A162" s="1570" t="s">
        <v>2606</v>
      </c>
      <c r="B162" s="1571" t="s">
        <v>2594</v>
      </c>
      <c r="C162" s="1572" t="s">
        <v>2607</v>
      </c>
      <c r="D162" s="1571"/>
      <c r="E162" s="1571"/>
      <c r="F162" s="1571"/>
      <c r="G162" s="1445" t="s">
        <v>2608</v>
      </c>
      <c r="H162" s="1446" t="s">
        <v>2609</v>
      </c>
      <c r="I162" s="1449">
        <f>SUM(I163:I164)/2</f>
        <v>0.1378777845904553</v>
      </c>
      <c r="J162" s="7424"/>
      <c r="L162" s="1546" t="s">
        <v>2610</v>
      </c>
      <c r="M162" s="1545">
        <f>SUM(M163:M164)/2</f>
        <v>0.1378777845904553</v>
      </c>
    </row>
    <row r="163" spans="1:14" ht="44.65" customHeight="1" thickBot="1">
      <c r="A163" s="817" t="s">
        <v>2611</v>
      </c>
      <c r="B163" s="1574" t="s">
        <v>2594</v>
      </c>
      <c r="C163" s="1575" t="s">
        <v>2612</v>
      </c>
      <c r="D163" s="1576" t="s">
        <v>2613</v>
      </c>
      <c r="E163" s="1576" t="s">
        <v>2614</v>
      </c>
      <c r="F163" s="1576" t="s">
        <v>2206</v>
      </c>
      <c r="G163" s="2346">
        <f>+('ANALISIS INGRESOS_2021_2022'!B18)-'EJE PPTAL2021'!H9</f>
        <v>7390994814.8299999</v>
      </c>
      <c r="H163" s="2346">
        <f>+'ANALISIS INGRESOS_2021_2022'!C18-H164</f>
        <v>8493616379</v>
      </c>
      <c r="I163" s="1577">
        <f>+(H163/G163)-1</f>
        <v>0.1491844591688245</v>
      </c>
      <c r="J163" s="1578" t="s">
        <v>2615</v>
      </c>
      <c r="L163" s="1547" t="s">
        <v>2616</v>
      </c>
      <c r="M163" s="1501">
        <f>+I163</f>
        <v>0.1491844591688245</v>
      </c>
    </row>
    <row r="164" spans="1:14" ht="46.5" customHeight="1" thickBot="1">
      <c r="A164" s="779" t="s">
        <v>2617</v>
      </c>
      <c r="B164" s="788" t="s">
        <v>2618</v>
      </c>
      <c r="C164" s="789" t="s">
        <v>2619</v>
      </c>
      <c r="D164" s="1573" t="s">
        <v>2613</v>
      </c>
      <c r="E164" s="1573" t="s">
        <v>2614</v>
      </c>
      <c r="F164" s="1573" t="s">
        <v>2206</v>
      </c>
      <c r="G164" s="2347">
        <f>+'EJE PPTAL2021'!H9</f>
        <v>341717000</v>
      </c>
      <c r="H164" s="2347">
        <f>+ejec.sept2022!G8</f>
        <v>384968500</v>
      </c>
      <c r="I164" s="1453">
        <f>+(H164/G164)-1</f>
        <v>0.1265711100120861</v>
      </c>
      <c r="J164" s="1579" t="s">
        <v>2620</v>
      </c>
      <c r="L164" s="1541" t="s">
        <v>2621</v>
      </c>
      <c r="M164" s="1501">
        <f>+I164</f>
        <v>0.1265711100120861</v>
      </c>
    </row>
    <row r="165" spans="1:14" ht="51.65" hidden="1" customHeight="1">
      <c r="A165" s="1580" t="s">
        <v>2622</v>
      </c>
      <c r="B165" s="788" t="s">
        <v>2623</v>
      </c>
      <c r="C165" s="789" t="s">
        <v>2624</v>
      </c>
      <c r="D165" s="1573" t="s">
        <v>2613</v>
      </c>
      <c r="E165" s="1573" t="s">
        <v>2614</v>
      </c>
      <c r="F165" s="1573" t="s">
        <v>2206</v>
      </c>
      <c r="G165" s="1451"/>
      <c r="H165" s="1451"/>
      <c r="I165" s="1453"/>
      <c r="J165" s="1579"/>
      <c r="L165" s="1569"/>
      <c r="M165" s="1533"/>
    </row>
    <row r="166" spans="1:14" ht="43.15" hidden="1" customHeight="1">
      <c r="A166" s="1580" t="s">
        <v>2625</v>
      </c>
      <c r="B166" s="788" t="s">
        <v>2623</v>
      </c>
      <c r="C166" s="789" t="s">
        <v>2626</v>
      </c>
      <c r="D166" s="1573" t="s">
        <v>2613</v>
      </c>
      <c r="E166" s="1573" t="s">
        <v>2614</v>
      </c>
      <c r="F166" s="1573" t="s">
        <v>2206</v>
      </c>
      <c r="G166" s="1451"/>
      <c r="H166" s="1451"/>
      <c r="I166" s="1453"/>
      <c r="J166" s="1579"/>
      <c r="L166" s="1569"/>
      <c r="M166" s="1533"/>
    </row>
    <row r="167" spans="1:14" ht="44.15" hidden="1" customHeight="1">
      <c r="A167" s="1580" t="s">
        <v>2627</v>
      </c>
      <c r="B167" s="788" t="s">
        <v>2623</v>
      </c>
      <c r="C167" s="789" t="s">
        <v>2626</v>
      </c>
      <c r="D167" s="1573" t="s">
        <v>2613</v>
      </c>
      <c r="E167" s="1573" t="s">
        <v>2614</v>
      </c>
      <c r="F167" s="1573" t="s">
        <v>2206</v>
      </c>
      <c r="G167" s="1451"/>
      <c r="H167" s="1451"/>
      <c r="I167" s="1453"/>
      <c r="J167" s="1579"/>
      <c r="L167" s="1569"/>
      <c r="M167" s="1533"/>
    </row>
    <row r="168" spans="1:14" ht="46.5" hidden="1" customHeight="1" thickBot="1">
      <c r="A168" s="1580" t="s">
        <v>2628</v>
      </c>
      <c r="B168" s="850" t="s">
        <v>2623</v>
      </c>
      <c r="C168" s="1581" t="s">
        <v>2626</v>
      </c>
      <c r="D168" s="1582" t="s">
        <v>2613</v>
      </c>
      <c r="E168" s="1582" t="s">
        <v>2614</v>
      </c>
      <c r="F168" s="1582" t="s">
        <v>2206</v>
      </c>
      <c r="G168" s="1588"/>
      <c r="H168" s="1589"/>
      <c r="I168" s="1583"/>
      <c r="J168" s="1584"/>
      <c r="L168" s="1569"/>
      <c r="M168" s="1533"/>
    </row>
    <row r="169" spans="1:14" ht="24" customHeight="1" thickBot="1">
      <c r="A169" s="7425" t="s">
        <v>2629</v>
      </c>
      <c r="B169" s="7425"/>
      <c r="C169" s="7425"/>
      <c r="D169" s="1585"/>
      <c r="E169" s="1585"/>
      <c r="F169" s="1585"/>
      <c r="G169" s="1586">
        <f>SUM(G163:G164)</f>
        <v>7732711814.8299999</v>
      </c>
      <c r="H169" s="1586">
        <f>SUM(H163:H164)</f>
        <v>8878584879</v>
      </c>
      <c r="I169" s="1450"/>
      <c r="J169" s="1587"/>
    </row>
    <row r="170" spans="1:14">
      <c r="J170" s="754"/>
    </row>
    <row r="171" spans="1:14" ht="16" thickBot="1">
      <c r="J171" s="754"/>
    </row>
    <row r="172" spans="1:14" ht="31.5" customHeight="1" thickBot="1">
      <c r="A172" s="908" t="s">
        <v>2630</v>
      </c>
      <c r="B172" s="902" t="s">
        <v>901</v>
      </c>
      <c r="C172" s="909" t="s">
        <v>20</v>
      </c>
      <c r="D172" s="902" t="s">
        <v>1805</v>
      </c>
      <c r="E172" s="902" t="s">
        <v>2191</v>
      </c>
      <c r="F172" s="902" t="s">
        <v>2631</v>
      </c>
      <c r="G172" s="917" t="s">
        <v>2632</v>
      </c>
      <c r="H172" s="1558" t="s">
        <v>2633</v>
      </c>
      <c r="I172" s="902" t="str">
        <f>+I161</f>
        <v>% AVANCE ABRIL DE 2023</v>
      </c>
      <c r="J172" s="7423" t="s">
        <v>2300</v>
      </c>
      <c r="L172" s="908" t="s">
        <v>2634</v>
      </c>
      <c r="M172" s="1539" t="str">
        <f>+M161</f>
        <v>% CUMPLIMIENTO AL MES DE ABRIL 2023</v>
      </c>
    </row>
    <row r="173" spans="1:14" ht="39.5" thickBot="1">
      <c r="A173" s="924" t="s">
        <v>2635</v>
      </c>
      <c r="B173" s="902" t="s">
        <v>2636</v>
      </c>
      <c r="C173" s="928" t="s">
        <v>2637</v>
      </c>
      <c r="D173" s="902"/>
      <c r="E173" s="902"/>
      <c r="F173" s="902"/>
      <c r="G173" s="1549">
        <f>SUM(G174:G177)</f>
        <v>105619691</v>
      </c>
      <c r="H173" s="1548">
        <f>SUM(H174:H177)</f>
        <v>114616950</v>
      </c>
      <c r="I173" s="1554">
        <f>+I178</f>
        <v>1.0851854319475334</v>
      </c>
      <c r="J173" s="7423"/>
      <c r="L173" s="1555" t="s">
        <v>2638</v>
      </c>
      <c r="M173" s="1557">
        <v>0.09</v>
      </c>
      <c r="N173" s="2094">
        <f>+M174+M175+M177/3</f>
        <v>0.15312519578620645</v>
      </c>
    </row>
    <row r="174" spans="1:14" ht="41.15" customHeight="1">
      <c r="A174" s="929" t="s">
        <v>2639</v>
      </c>
      <c r="B174" s="739" t="s">
        <v>2623</v>
      </c>
      <c r="C174" s="930" t="s">
        <v>2640</v>
      </c>
      <c r="D174" s="926" t="s">
        <v>2613</v>
      </c>
      <c r="E174" s="926" t="s">
        <v>2614</v>
      </c>
      <c r="F174" s="926" t="s">
        <v>2206</v>
      </c>
      <c r="G174" s="1550">
        <f>+'INDICADOR INGRESOS'!E27</f>
        <v>33623441</v>
      </c>
      <c r="H174" s="1550">
        <f>+'INDICADOR INGRESOS'!F27</f>
        <v>34285500</v>
      </c>
      <c r="I174" s="1553">
        <f>+(H174/G174)-1</f>
        <v>1.9690399920698098E-2</v>
      </c>
      <c r="J174" s="792" t="s">
        <v>2641</v>
      </c>
      <c r="L174" s="1556" t="s">
        <v>2642</v>
      </c>
      <c r="M174" s="1499">
        <f>+I174</f>
        <v>1.9690399920698098E-2</v>
      </c>
    </row>
    <row r="175" spans="1:14" ht="37.4" customHeight="1">
      <c r="A175" s="931" t="s">
        <v>2643</v>
      </c>
      <c r="B175" s="741" t="s">
        <v>2636</v>
      </c>
      <c r="C175" s="932" t="s">
        <v>2644</v>
      </c>
      <c r="D175" s="933" t="s">
        <v>2613</v>
      </c>
      <c r="E175" s="933" t="s">
        <v>2614</v>
      </c>
      <c r="F175" s="933" t="s">
        <v>2206</v>
      </c>
      <c r="G175" s="1551">
        <f>+'INDICADOR INGRESOS'!E28</f>
        <v>69919100</v>
      </c>
      <c r="H175" s="1550">
        <f>+'INDICADOR INGRESOS'!F28</f>
        <v>78157000</v>
      </c>
      <c r="I175" s="1553">
        <f>+(H175/G175)-1</f>
        <v>0.11782045249438289</v>
      </c>
      <c r="J175" s="792" t="s">
        <v>2645</v>
      </c>
      <c r="L175" s="779" t="s">
        <v>2643</v>
      </c>
      <c r="M175" s="1500">
        <f>+I175</f>
        <v>0.11782045249438289</v>
      </c>
    </row>
    <row r="176" spans="1:14" ht="36" customHeight="1">
      <c r="A176" s="931" t="s">
        <v>2646</v>
      </c>
      <c r="B176" s="741" t="s">
        <v>2636</v>
      </c>
      <c r="C176" s="932" t="s">
        <v>2647</v>
      </c>
      <c r="D176" s="933" t="s">
        <v>2613</v>
      </c>
      <c r="E176" s="933" t="s">
        <v>2614</v>
      </c>
      <c r="F176" s="933" t="s">
        <v>2206</v>
      </c>
      <c r="G176" s="1551">
        <f>+'ANALISIS INGRESOS_2021_2022'!B26</f>
        <v>0</v>
      </c>
      <c r="H176" s="1551">
        <f>+'ANALISIS INGRESOS_2021_2022'!C26</f>
        <v>0</v>
      </c>
      <c r="I176" s="1553">
        <v>0</v>
      </c>
      <c r="J176" s="792" t="s">
        <v>2648</v>
      </c>
      <c r="L176" s="1892" t="s">
        <v>2646</v>
      </c>
      <c r="M176" s="1837">
        <f>+I176</f>
        <v>0</v>
      </c>
    </row>
    <row r="177" spans="1:13" ht="42" customHeight="1" thickBot="1">
      <c r="A177" s="934" t="s">
        <v>2649</v>
      </c>
      <c r="B177" s="935" t="s">
        <v>2636</v>
      </c>
      <c r="C177" s="936" t="s">
        <v>2650</v>
      </c>
      <c r="D177" s="927">
        <v>44562</v>
      </c>
      <c r="E177" s="927">
        <v>44926</v>
      </c>
      <c r="F177" s="927" t="s">
        <v>2651</v>
      </c>
      <c r="G177" s="1552">
        <f>+'INDICADOR INGRESOS'!E30</f>
        <v>2077150</v>
      </c>
      <c r="H177" s="1552">
        <f>+'INDICADOR INGRESOS'!F30</f>
        <v>2174450</v>
      </c>
      <c r="I177" s="2362">
        <f>+(H177/G177)-1</f>
        <v>4.6843030113376427E-2</v>
      </c>
      <c r="J177" s="1396" t="s">
        <v>2652</v>
      </c>
      <c r="L177" s="1893" t="s">
        <v>2653</v>
      </c>
      <c r="M177" s="1590">
        <f>+I177</f>
        <v>4.6843030113376427E-2</v>
      </c>
    </row>
    <row r="178" spans="1:13" ht="27" customHeight="1" thickBot="1">
      <c r="A178" s="7426" t="s">
        <v>2654</v>
      </c>
      <c r="B178" s="7426"/>
      <c r="C178" s="7426"/>
      <c r="D178" s="902"/>
      <c r="E178" s="902"/>
      <c r="F178" s="902"/>
      <c r="G178" s="2363">
        <f>SUM(G174:G177)</f>
        <v>105619691</v>
      </c>
      <c r="H178" s="2363">
        <f>SUM(H174:H177)</f>
        <v>114616950</v>
      </c>
      <c r="I178" s="923">
        <f>+H178/G178</f>
        <v>1.0851854319475334</v>
      </c>
      <c r="J178" s="888"/>
    </row>
    <row r="179" spans="1:13" hidden="1">
      <c r="J179" s="754"/>
    </row>
    <row r="180" spans="1:13" hidden="1">
      <c r="B180"/>
      <c r="C180"/>
      <c r="D180"/>
      <c r="J180" s="754"/>
    </row>
    <row r="181" spans="1:13" ht="16" hidden="1" thickBot="1">
      <c r="B181"/>
      <c r="C181"/>
      <c r="D181"/>
      <c r="J181" s="754"/>
    </row>
    <row r="182" spans="1:13" ht="44.25" hidden="1" customHeight="1" thickBot="1">
      <c r="B182" s="7355" t="s">
        <v>2165</v>
      </c>
      <c r="C182" s="7356"/>
      <c r="D182" s="7356"/>
      <c r="E182" s="7356"/>
      <c r="F182" s="7356"/>
      <c r="G182" s="7356"/>
      <c r="H182" s="7356"/>
      <c r="I182" s="7357"/>
      <c r="J182" s="754"/>
    </row>
    <row r="183" spans="1:13" ht="16" hidden="1" thickBot="1">
      <c r="B183"/>
      <c r="C183"/>
      <c r="D183"/>
      <c r="J183" s="754"/>
    </row>
    <row r="184" spans="1:13" ht="26.15" hidden="1" customHeight="1" thickBot="1">
      <c r="B184" s="7358" t="s">
        <v>2166</v>
      </c>
      <c r="C184" s="937"/>
      <c r="D184" s="7340" t="s">
        <v>2167</v>
      </c>
      <c r="E184" s="7360"/>
      <c r="F184" s="7438" t="s">
        <v>2168</v>
      </c>
      <c r="G184" s="7439"/>
      <c r="H184" s="7439"/>
      <c r="I184" s="7440"/>
      <c r="J184" s="754"/>
    </row>
    <row r="185" spans="1:13" ht="25.5" hidden="1" customHeight="1" thickBot="1">
      <c r="B185" s="7358"/>
      <c r="C185" s="938"/>
      <c r="D185" s="7341"/>
      <c r="E185" s="7361"/>
      <c r="F185" s="1704" t="s">
        <v>2169</v>
      </c>
      <c r="G185" s="1692"/>
      <c r="H185" s="1693"/>
      <c r="I185" s="1694"/>
      <c r="J185" s="754"/>
    </row>
    <row r="186" spans="1:13" ht="25.5" hidden="1" customHeight="1" thickBot="1">
      <c r="B186" s="7358"/>
      <c r="C186" s="938"/>
      <c r="D186" s="7341"/>
      <c r="E186" s="7361"/>
      <c r="F186" s="1698" t="s">
        <v>2170</v>
      </c>
      <c r="G186" s="1695"/>
      <c r="H186" s="1696"/>
      <c r="I186" s="1697"/>
      <c r="J186" s="754"/>
    </row>
    <row r="187" spans="1:13" ht="26.15" hidden="1" customHeight="1" thickBot="1">
      <c r="B187" s="7358"/>
      <c r="C187" s="938"/>
      <c r="D187" s="7341"/>
      <c r="E187" s="7361"/>
      <c r="F187" s="1698" t="s">
        <v>2171</v>
      </c>
      <c r="G187" s="1695"/>
      <c r="H187" s="1696"/>
      <c r="I187" s="1697"/>
      <c r="J187" s="754"/>
    </row>
    <row r="188" spans="1:13" ht="27.65" hidden="1" customHeight="1" thickBot="1">
      <c r="B188" s="7358"/>
      <c r="C188" s="939"/>
      <c r="D188" s="7359"/>
      <c r="E188" s="7361"/>
      <c r="F188" s="1701" t="s">
        <v>2590</v>
      </c>
      <c r="G188" s="1690"/>
      <c r="H188" s="1689"/>
      <c r="I188" s="1691"/>
      <c r="J188" s="754"/>
    </row>
    <row r="189" spans="1:13" ht="21" hidden="1" customHeight="1" thickBot="1">
      <c r="B189" s="7334" t="s">
        <v>2173</v>
      </c>
      <c r="C189" s="940"/>
      <c r="D189" s="7432" t="s">
        <v>2655</v>
      </c>
      <c r="E189" s="7441"/>
      <c r="F189" s="7444" t="s">
        <v>2175</v>
      </c>
      <c r="G189" s="7348"/>
      <c r="H189" s="7348"/>
      <c r="I189" s="7349"/>
      <c r="J189" s="754"/>
    </row>
    <row r="190" spans="1:13" ht="38.65" hidden="1" customHeight="1" thickBot="1">
      <c r="B190" s="7334"/>
      <c r="C190" s="941"/>
      <c r="D190" s="7432"/>
      <c r="E190" s="7442"/>
      <c r="F190" s="7445" t="s">
        <v>2656</v>
      </c>
      <c r="G190" s="7350"/>
      <c r="H190" s="7350"/>
      <c r="I190" s="7351"/>
      <c r="J190" s="754"/>
    </row>
    <row r="191" spans="1:13" ht="38.15" hidden="1" customHeight="1" thickBot="1">
      <c r="B191" s="7334"/>
      <c r="C191" s="941"/>
      <c r="D191" s="7432"/>
      <c r="E191" s="7442"/>
      <c r="F191" s="7445" t="s">
        <v>2657</v>
      </c>
      <c r="G191" s="7350"/>
      <c r="H191" s="7350"/>
      <c r="I191" s="7351"/>
      <c r="J191" s="754"/>
    </row>
    <row r="192" spans="1:13" ht="44.65" hidden="1" customHeight="1" thickBot="1">
      <c r="B192" s="7334"/>
      <c r="C192" s="941"/>
      <c r="D192" s="7432"/>
      <c r="E192" s="7442"/>
      <c r="F192" s="7445" t="s">
        <v>2658</v>
      </c>
      <c r="G192" s="7350"/>
      <c r="H192" s="7350"/>
      <c r="I192" s="7351"/>
      <c r="J192" s="754"/>
    </row>
    <row r="193" spans="2:10" ht="35.15" hidden="1" customHeight="1" thickBot="1">
      <c r="B193" s="7334"/>
      <c r="C193" s="942"/>
      <c r="D193" s="7432"/>
      <c r="E193" s="7443"/>
      <c r="F193" s="7446" t="s">
        <v>2659</v>
      </c>
      <c r="G193" s="7447"/>
      <c r="H193" s="7447"/>
      <c r="I193" s="7448"/>
      <c r="J193" s="754"/>
    </row>
    <row r="194" spans="2:10" ht="15.65" hidden="1" customHeight="1">
      <c r="B194" s="7341" t="s">
        <v>2180</v>
      </c>
      <c r="C194" s="938"/>
      <c r="D194" s="7433" t="s">
        <v>2181</v>
      </c>
      <c r="J194" s="754"/>
    </row>
    <row r="195" spans="2:10" hidden="1">
      <c r="B195" s="7341"/>
      <c r="C195" s="938"/>
      <c r="D195" s="7433"/>
      <c r="J195" s="754"/>
    </row>
    <row r="196" spans="2:10" hidden="1">
      <c r="B196" s="7341"/>
      <c r="C196" s="938"/>
      <c r="D196" s="7433"/>
      <c r="J196" s="754"/>
    </row>
    <row r="197" spans="2:10" hidden="1">
      <c r="B197" s="7341"/>
      <c r="C197" s="938"/>
      <c r="D197" s="7433"/>
      <c r="J197" s="754"/>
    </row>
    <row r="198" spans="2:10" ht="33" hidden="1" thickBot="1">
      <c r="B198" s="7341"/>
      <c r="C198" s="938"/>
      <c r="D198" s="7433"/>
      <c r="I198" s="943"/>
      <c r="J198" s="754"/>
    </row>
    <row r="199" spans="2:10" ht="15.65" hidden="1" customHeight="1" thickBot="1">
      <c r="B199" s="7334" t="s">
        <v>2182</v>
      </c>
      <c r="C199" s="940"/>
      <c r="D199" s="7432" t="s">
        <v>2183</v>
      </c>
      <c r="J199" s="754"/>
    </row>
    <row r="200" spans="2:10" ht="16.149999999999999" hidden="1" customHeight="1" thickBot="1">
      <c r="B200" s="7334"/>
      <c r="C200" s="941"/>
      <c r="D200" s="7432"/>
      <c r="J200" s="754"/>
    </row>
    <row r="201" spans="2:10" ht="16.149999999999999" hidden="1" customHeight="1" thickBot="1">
      <c r="B201" s="7334"/>
      <c r="C201" s="941"/>
      <c r="D201" s="7432"/>
      <c r="J201" s="754"/>
    </row>
    <row r="202" spans="2:10" ht="16.149999999999999" hidden="1" customHeight="1" thickBot="1">
      <c r="B202" s="7334"/>
      <c r="C202" s="941"/>
      <c r="D202" s="7432"/>
      <c r="J202" s="754"/>
    </row>
    <row r="203" spans="2:10" ht="16.149999999999999" hidden="1" customHeight="1" thickBot="1">
      <c r="B203" s="7334"/>
      <c r="C203" s="942"/>
      <c r="D203" s="7432"/>
      <c r="J203" s="754"/>
    </row>
    <row r="204" spans="2:10" ht="15.65" hidden="1" customHeight="1">
      <c r="B204" s="7341" t="s">
        <v>2184</v>
      </c>
      <c r="C204" s="938"/>
      <c r="D204" s="7433" t="s">
        <v>2185</v>
      </c>
      <c r="J204" s="754"/>
    </row>
    <row r="205" spans="2:10" hidden="1">
      <c r="B205" s="7341"/>
      <c r="C205" s="938"/>
      <c r="D205" s="7433"/>
      <c r="J205" s="754"/>
    </row>
    <row r="206" spans="2:10" hidden="1">
      <c r="B206" s="7341"/>
      <c r="C206" s="938"/>
      <c r="D206" s="7433"/>
      <c r="J206" s="754"/>
    </row>
    <row r="207" spans="2:10" hidden="1">
      <c r="B207" s="7341"/>
      <c r="C207" s="938"/>
      <c r="D207" s="7433"/>
      <c r="J207" s="754"/>
    </row>
    <row r="208" spans="2:10" ht="16" hidden="1" thickBot="1">
      <c r="B208" s="7341"/>
      <c r="C208" s="938"/>
      <c r="D208" s="7433"/>
      <c r="J208" s="754"/>
    </row>
    <row r="209" spans="2:10" ht="15.65" hidden="1" customHeight="1" thickBot="1">
      <c r="B209" s="7334" t="s">
        <v>1400</v>
      </c>
      <c r="C209" s="940"/>
      <c r="D209" s="7432" t="s">
        <v>2186</v>
      </c>
      <c r="J209" s="754"/>
    </row>
    <row r="210" spans="2:10" ht="16" hidden="1" thickBot="1">
      <c r="B210" s="7334"/>
      <c r="C210" s="941"/>
      <c r="D210" s="7432"/>
      <c r="J210" s="754"/>
    </row>
    <row r="211" spans="2:10" ht="16" hidden="1" thickBot="1">
      <c r="B211" s="7334"/>
      <c r="C211" s="941"/>
      <c r="D211" s="7432"/>
      <c r="J211" s="754"/>
    </row>
    <row r="212" spans="2:10" ht="16" hidden="1" thickBot="1">
      <c r="B212" s="7334"/>
      <c r="C212" s="941"/>
      <c r="D212" s="7432"/>
      <c r="J212" s="754"/>
    </row>
    <row r="213" spans="2:10" ht="16" hidden="1" thickBot="1">
      <c r="B213" s="7334"/>
      <c r="C213" s="942"/>
      <c r="D213" s="7432"/>
    </row>
    <row r="214" spans="2:10" hidden="1"/>
    <row r="215" spans="2:10" hidden="1"/>
    <row r="216" spans="2:10" hidden="1"/>
    <row r="217" spans="2:10" hidden="1"/>
    <row r="218" spans="2:10" hidden="1"/>
    <row r="219" spans="2:10" hidden="1"/>
    <row r="220" spans="2:10" hidden="1"/>
    <row r="221" spans="2:10" hidden="1"/>
    <row r="222" spans="2:10" hidden="1"/>
    <row r="223" spans="2:10" hidden="1"/>
    <row r="224" spans="2:10" hidden="1"/>
    <row r="225" hidden="1"/>
    <row r="226" hidden="1"/>
    <row r="227" hidden="1"/>
    <row r="228" hidden="1"/>
  </sheetData>
  <mergeCells count="101">
    <mergeCell ref="AC108:AN115"/>
    <mergeCell ref="AA74:AL78"/>
    <mergeCell ref="AA82:AL88"/>
    <mergeCell ref="AC96:AN103"/>
    <mergeCell ref="AE118:AI118"/>
    <mergeCell ref="AJ118:AL118"/>
    <mergeCell ref="AJ117:AL117"/>
    <mergeCell ref="AM117:AO117"/>
    <mergeCell ref="AM118:AO118"/>
    <mergeCell ref="L96:M96"/>
    <mergeCell ref="O95:Y95"/>
    <mergeCell ref="O96:Y96"/>
    <mergeCell ref="L95:M95"/>
    <mergeCell ref="AA64:AL68"/>
    <mergeCell ref="Z4:AI10"/>
    <mergeCell ref="Z19:AJ23"/>
    <mergeCell ref="AA27:AK27"/>
    <mergeCell ref="AA52:AL59"/>
    <mergeCell ref="AB38:AL42"/>
    <mergeCell ref="AA28:AK28"/>
    <mergeCell ref="AB31:AL36"/>
    <mergeCell ref="AA44:AL50"/>
    <mergeCell ref="B209:B213"/>
    <mergeCell ref="D209:D213"/>
    <mergeCell ref="B194:B198"/>
    <mergeCell ref="D194:D198"/>
    <mergeCell ref="B199:B203"/>
    <mergeCell ref="D199:D203"/>
    <mergeCell ref="B204:B208"/>
    <mergeCell ref="D204:D208"/>
    <mergeCell ref="L152:M152"/>
    <mergeCell ref="L153:M153"/>
    <mergeCell ref="B184:B188"/>
    <mergeCell ref="D184:D188"/>
    <mergeCell ref="B189:B193"/>
    <mergeCell ref="D189:D193"/>
    <mergeCell ref="A158:C158"/>
    <mergeCell ref="B182:I182"/>
    <mergeCell ref="E184:E188"/>
    <mergeCell ref="F184:I184"/>
    <mergeCell ref="E189:E193"/>
    <mergeCell ref="F189:I189"/>
    <mergeCell ref="F190:I190"/>
    <mergeCell ref="F191:I191"/>
    <mergeCell ref="F192:I192"/>
    <mergeCell ref="F193:I193"/>
    <mergeCell ref="D115:E115"/>
    <mergeCell ref="A134:C134"/>
    <mergeCell ref="J161:J162"/>
    <mergeCell ref="A169:C169"/>
    <mergeCell ref="J172:J173"/>
    <mergeCell ref="A178:C178"/>
    <mergeCell ref="J137:J138"/>
    <mergeCell ref="A141:C141"/>
    <mergeCell ref="J144:J145"/>
    <mergeCell ref="A149:C149"/>
    <mergeCell ref="A152:I152"/>
    <mergeCell ref="J152:J156"/>
    <mergeCell ref="A153:I153"/>
    <mergeCell ref="A16:C16"/>
    <mergeCell ref="J19:J20"/>
    <mergeCell ref="A24:C24"/>
    <mergeCell ref="A27:I27"/>
    <mergeCell ref="J27:J31"/>
    <mergeCell ref="A28:I28"/>
    <mergeCell ref="O1:X1"/>
    <mergeCell ref="O2:X2"/>
    <mergeCell ref="L1:M1"/>
    <mergeCell ref="L2:M2"/>
    <mergeCell ref="L27:M27"/>
    <mergeCell ref="O27:Y27"/>
    <mergeCell ref="O13:Y15"/>
    <mergeCell ref="A1:I1"/>
    <mergeCell ref="J1:J4"/>
    <mergeCell ref="A2:I2"/>
    <mergeCell ref="A11:C11"/>
    <mergeCell ref="J13:J14"/>
    <mergeCell ref="AC153:AN157"/>
    <mergeCell ref="O155:P155"/>
    <mergeCell ref="O156:P156"/>
    <mergeCell ref="O157:P157"/>
    <mergeCell ref="A35:C35"/>
    <mergeCell ref="A40:C40"/>
    <mergeCell ref="J43:J44"/>
    <mergeCell ref="L28:M28"/>
    <mergeCell ref="O28:Y28"/>
    <mergeCell ref="A52:C52"/>
    <mergeCell ref="J55:J56"/>
    <mergeCell ref="A60:C60"/>
    <mergeCell ref="J63:J64"/>
    <mergeCell ref="A70:C70"/>
    <mergeCell ref="J73:J74"/>
    <mergeCell ref="A81:C81"/>
    <mergeCell ref="J84:J85"/>
    <mergeCell ref="A92:C92"/>
    <mergeCell ref="A95:I95"/>
    <mergeCell ref="J95:J97"/>
    <mergeCell ref="A96:I96"/>
    <mergeCell ref="A104:C104"/>
    <mergeCell ref="J107:J108"/>
    <mergeCell ref="A112:C112"/>
  </mergeCells>
  <pageMargins left="0.7" right="0.7" top="0.75" bottom="0.75" header="0.51180555555555496" footer="0.51180555555555496"/>
  <pageSetup firstPageNumber="0" orientation="portrait" horizontalDpi="300" verticalDpi="300" r:id="rId1"/>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25"/>
  <sheetViews>
    <sheetView topLeftCell="A16" zoomScale="60" zoomScaleNormal="60" workbookViewId="0">
      <selection activeCell="E5" sqref="E5"/>
    </sheetView>
  </sheetViews>
  <sheetFormatPr baseColWidth="10" defaultColWidth="11.453125" defaultRowHeight="14.5"/>
  <cols>
    <col min="1" max="1" width="25.26953125" customWidth="1"/>
    <col min="2" max="2" width="16.7265625" customWidth="1"/>
    <col min="3" max="3" width="21.26953125" customWidth="1"/>
    <col min="4" max="4" width="16.1796875" customWidth="1"/>
    <col min="5" max="5" width="30.453125" customWidth="1"/>
    <col min="6" max="6" width="18.81640625" hidden="1" customWidth="1"/>
    <col min="7" max="7" width="32.26953125" customWidth="1"/>
    <col min="8" max="8" width="24.7265625" customWidth="1"/>
    <col min="9" max="9" width="30" customWidth="1"/>
    <col min="10" max="10" width="21.54296875" style="2980" customWidth="1"/>
  </cols>
  <sheetData>
    <row r="1" spans="1:10" ht="29" thickBot="1">
      <c r="A1" s="7524" t="s">
        <v>2660</v>
      </c>
      <c r="B1" s="7525"/>
      <c r="C1" s="7525"/>
      <c r="D1" s="7525"/>
      <c r="E1" s="7525"/>
      <c r="F1" s="7525"/>
      <c r="G1" s="7525"/>
      <c r="H1" s="7525"/>
      <c r="I1" s="7525"/>
      <c r="J1" s="7526"/>
    </row>
    <row r="2" spans="1:10" ht="47" thickBot="1">
      <c r="A2" s="3179" t="s">
        <v>2661</v>
      </c>
      <c r="B2" s="3180" t="s">
        <v>2662</v>
      </c>
      <c r="C2" s="3180" t="s">
        <v>2663</v>
      </c>
      <c r="D2" s="3180" t="s">
        <v>2664</v>
      </c>
      <c r="E2" s="3180" t="s">
        <v>2665</v>
      </c>
      <c r="F2" s="3180" t="s">
        <v>2666</v>
      </c>
      <c r="G2" s="3180" t="s">
        <v>2667</v>
      </c>
      <c r="H2" s="3180" t="s">
        <v>2668</v>
      </c>
      <c r="I2" s="3181" t="s">
        <v>2669</v>
      </c>
      <c r="J2" s="3182" t="s">
        <v>2670</v>
      </c>
    </row>
    <row r="3" spans="1:10" ht="250" customHeight="1">
      <c r="A3" s="3183" t="s">
        <v>125</v>
      </c>
      <c r="B3" s="3184" t="s">
        <v>2671</v>
      </c>
      <c r="C3" s="3184" t="s">
        <v>2672</v>
      </c>
      <c r="D3" s="3184" t="s">
        <v>2673</v>
      </c>
      <c r="E3" s="3185" t="s">
        <v>2674</v>
      </c>
      <c r="F3" s="3184" t="s">
        <v>2675</v>
      </c>
      <c r="G3" s="3186" t="s">
        <v>2676</v>
      </c>
      <c r="H3" s="3186"/>
      <c r="I3" s="3186"/>
      <c r="J3" s="3187" t="e">
        <f>+'PLAN ESTRATEGICO 2022-2026'!I4</f>
        <v>#REF!</v>
      </c>
    </row>
    <row r="4" spans="1:10" ht="208" customHeight="1">
      <c r="A4" s="3188" t="s">
        <v>83</v>
      </c>
      <c r="B4" s="2104" t="s">
        <v>2677</v>
      </c>
      <c r="C4" s="2104" t="s">
        <v>2672</v>
      </c>
      <c r="D4" s="2104" t="s">
        <v>2678</v>
      </c>
      <c r="E4" s="3189" t="s">
        <v>2679</v>
      </c>
      <c r="F4" s="2104" t="s">
        <v>2680</v>
      </c>
      <c r="G4" s="3189" t="s">
        <v>2681</v>
      </c>
      <c r="H4" s="3189"/>
      <c r="I4" s="3190"/>
      <c r="J4" s="3191" t="e">
        <f>+'PLAN ESTRATEGICO 2022-2026'!I14</f>
        <v>#REF!</v>
      </c>
    </row>
    <row r="5" spans="1:10" ht="121.9" customHeight="1" thickBot="1">
      <c r="A5" s="3192" t="s">
        <v>83</v>
      </c>
      <c r="B5" s="3193" t="s">
        <v>2249</v>
      </c>
      <c r="C5" s="3193" t="s">
        <v>2672</v>
      </c>
      <c r="D5" s="3193" t="s">
        <v>2682</v>
      </c>
      <c r="E5" s="3194" t="s">
        <v>2683</v>
      </c>
      <c r="F5" s="2104" t="s">
        <v>2684</v>
      </c>
      <c r="G5" s="3194" t="s">
        <v>2685</v>
      </c>
      <c r="H5" s="3194" t="s">
        <v>2686</v>
      </c>
      <c r="I5" s="3195"/>
      <c r="J5" s="3196" t="e">
        <f>+'PLAN ESTRATEGICO 2022-2026'!I20</f>
        <v>#REF!</v>
      </c>
    </row>
    <row r="6" spans="1:10" ht="37" customHeight="1" thickBot="1">
      <c r="A6" s="7527" t="s">
        <v>2687</v>
      </c>
      <c r="B6" s="7528"/>
      <c r="C6" s="7528"/>
      <c r="D6" s="7528"/>
      <c r="E6" s="7528"/>
      <c r="F6" s="7528"/>
      <c r="G6" s="7528"/>
      <c r="H6" s="7528"/>
      <c r="I6" s="7529"/>
      <c r="J6" s="3197" t="e">
        <f>SUM(J3:J5)/3</f>
        <v>#REF!</v>
      </c>
    </row>
    <row r="7" spans="1:10" ht="124.5" thickTop="1">
      <c r="A7" s="3198" t="s">
        <v>2688</v>
      </c>
      <c r="B7" s="3198" t="s">
        <v>2689</v>
      </c>
      <c r="C7" s="3198" t="s">
        <v>2690</v>
      </c>
      <c r="D7" s="3198" t="s">
        <v>2691</v>
      </c>
      <c r="E7" s="3199" t="s">
        <v>2692</v>
      </c>
      <c r="F7" s="3198" t="s">
        <v>2693</v>
      </c>
      <c r="G7" s="3200" t="s">
        <v>2694</v>
      </c>
      <c r="H7" s="3200"/>
      <c r="I7" s="3200" t="s">
        <v>2695</v>
      </c>
      <c r="J7" s="3201" t="e">
        <f>+'PLAN ESTRATEGICO 2022-2026'!I31</f>
        <v>#REF!</v>
      </c>
    </row>
    <row r="8" spans="1:10" ht="135.4" customHeight="1">
      <c r="A8" s="3199" t="s">
        <v>2688</v>
      </c>
      <c r="B8" s="3202" t="s">
        <v>2696</v>
      </c>
      <c r="C8" s="3198" t="s">
        <v>2690</v>
      </c>
      <c r="D8" s="3202" t="s">
        <v>2697</v>
      </c>
      <c r="E8" s="3203" t="s">
        <v>2698</v>
      </c>
      <c r="F8" s="3198" t="s">
        <v>2693</v>
      </c>
      <c r="G8" s="3204" t="s">
        <v>2699</v>
      </c>
      <c r="H8" s="3204"/>
      <c r="I8" s="3204"/>
      <c r="J8" s="3201" t="e">
        <f>+'PLAN ESTRATEGICO 2022-2026'!I38</f>
        <v>#REF!</v>
      </c>
    </row>
    <row r="9" spans="1:10" ht="263.5">
      <c r="A9" s="3199" t="s">
        <v>2688</v>
      </c>
      <c r="B9" s="3202" t="s">
        <v>2700</v>
      </c>
      <c r="C9" s="3198" t="s">
        <v>2690</v>
      </c>
      <c r="D9" s="3202" t="s">
        <v>2701</v>
      </c>
      <c r="E9" s="3203" t="s">
        <v>2702</v>
      </c>
      <c r="F9" s="3198" t="s">
        <v>2693</v>
      </c>
      <c r="G9" s="3204" t="s">
        <v>2703</v>
      </c>
      <c r="H9" s="3204" t="s">
        <v>2704</v>
      </c>
      <c r="I9" s="3204"/>
      <c r="J9" s="3201" t="e">
        <f>+'PLAN ESTRATEGICO 2022-2026'!I44</f>
        <v>#REF!</v>
      </c>
    </row>
    <row r="10" spans="1:10" ht="139.5">
      <c r="A10" s="3199" t="s">
        <v>2688</v>
      </c>
      <c r="B10" s="3202" t="s">
        <v>2335</v>
      </c>
      <c r="C10" s="3198" t="s">
        <v>2690</v>
      </c>
      <c r="D10" s="3202" t="s">
        <v>2705</v>
      </c>
      <c r="E10" s="3203" t="s">
        <v>2706</v>
      </c>
      <c r="F10" s="3198" t="s">
        <v>2693</v>
      </c>
      <c r="G10" s="3204" t="s">
        <v>2707</v>
      </c>
      <c r="H10" s="3204"/>
      <c r="I10" s="3204"/>
      <c r="J10" s="3201">
        <f>+'[7]PLAN ESTRATEGICO 2022-2026'!M56</f>
        <v>1</v>
      </c>
    </row>
    <row r="11" spans="1:10" ht="202.4" customHeight="1">
      <c r="A11" s="3199" t="s">
        <v>2688</v>
      </c>
      <c r="B11" s="3202" t="s">
        <v>2353</v>
      </c>
      <c r="C11" s="3198" t="s">
        <v>2690</v>
      </c>
      <c r="D11" s="3202" t="s">
        <v>2708</v>
      </c>
      <c r="E11" s="3203" t="s">
        <v>2709</v>
      </c>
      <c r="F11" s="3198" t="s">
        <v>2693</v>
      </c>
      <c r="G11" s="3204" t="s">
        <v>2710</v>
      </c>
      <c r="H11" s="3204" t="s">
        <v>2711</v>
      </c>
      <c r="I11" s="3204"/>
      <c r="J11" s="3201">
        <f>+'[7]PLAN ESTRATEGICO 2022-2026'!M64</f>
        <v>1</v>
      </c>
    </row>
    <row r="12" spans="1:10" ht="279">
      <c r="A12" s="3199" t="s">
        <v>2688</v>
      </c>
      <c r="B12" s="3202" t="s">
        <v>2712</v>
      </c>
      <c r="C12" s="3198" t="s">
        <v>2690</v>
      </c>
      <c r="D12" s="3202" t="s">
        <v>2713</v>
      </c>
      <c r="E12" s="3203" t="s">
        <v>2714</v>
      </c>
      <c r="F12" s="3198" t="s">
        <v>2693</v>
      </c>
      <c r="G12" s="3204" t="s">
        <v>2715</v>
      </c>
      <c r="H12" s="3204"/>
      <c r="I12" s="3204"/>
      <c r="J12" s="3201">
        <f>+'[7]PLAN ESTRATEGICO 2022-2026'!M74</f>
        <v>0.90340340340340342</v>
      </c>
    </row>
    <row r="13" spans="1:10" ht="268.89999999999998" customHeight="1">
      <c r="A13" s="3199" t="s">
        <v>2688</v>
      </c>
      <c r="B13" s="3202" t="s">
        <v>2413</v>
      </c>
      <c r="C13" s="3198" t="s">
        <v>2690</v>
      </c>
      <c r="D13" s="3202" t="s">
        <v>2716</v>
      </c>
      <c r="E13" s="3203" t="s">
        <v>2717</v>
      </c>
      <c r="F13" s="3198" t="s">
        <v>2693</v>
      </c>
      <c r="G13" s="3204" t="s">
        <v>2718</v>
      </c>
      <c r="H13" s="3204"/>
      <c r="I13" s="3204"/>
      <c r="J13" s="3201">
        <f>+'[7]PLAN ESTRATEGICO 2022-2026'!M85</f>
        <v>0.88888888888888895</v>
      </c>
    </row>
    <row r="14" spans="1:10" ht="37.15" customHeight="1">
      <c r="A14" s="7530" t="s">
        <v>2719</v>
      </c>
      <c r="B14" s="7531"/>
      <c r="C14" s="7531"/>
      <c r="D14" s="7531"/>
      <c r="E14" s="7531"/>
      <c r="F14" s="7531"/>
      <c r="G14" s="7531"/>
      <c r="H14" s="7531"/>
      <c r="I14" s="7532"/>
      <c r="J14" s="3201" t="e">
        <f>SUM(J7:J13)/7</f>
        <v>#REF!</v>
      </c>
    </row>
    <row r="15" spans="1:10" ht="248">
      <c r="A15" s="3205" t="s">
        <v>187</v>
      </c>
      <c r="B15" s="3206" t="s">
        <v>2720</v>
      </c>
      <c r="C15" s="3207" t="s">
        <v>64</v>
      </c>
      <c r="D15" s="3207" t="s">
        <v>2721</v>
      </c>
      <c r="E15" s="3205" t="s">
        <v>2722</v>
      </c>
      <c r="F15" s="3207" t="s">
        <v>2723</v>
      </c>
      <c r="G15" s="3208" t="s">
        <v>2724</v>
      </c>
      <c r="H15" s="3208" t="s">
        <v>2725</v>
      </c>
      <c r="I15" s="3208"/>
      <c r="J15" s="3209">
        <f>+'[7]PLAN ESTRATEGICO 2022-2026'!M98</f>
        <v>0.96</v>
      </c>
    </row>
    <row r="16" spans="1:10" ht="139.5">
      <c r="A16" s="3205" t="s">
        <v>187</v>
      </c>
      <c r="B16" s="3206" t="s">
        <v>2726</v>
      </c>
      <c r="C16" s="3207" t="s">
        <v>64</v>
      </c>
      <c r="D16" s="3207" t="s">
        <v>2727</v>
      </c>
      <c r="E16" s="3205" t="s">
        <v>2728</v>
      </c>
      <c r="F16" s="3207" t="s">
        <v>2723</v>
      </c>
      <c r="G16" s="3208" t="s">
        <v>2729</v>
      </c>
      <c r="H16" s="3208"/>
      <c r="I16" s="3208"/>
      <c r="J16" s="3209">
        <f>+'[7]PLAN ESTRATEGICO 2022-2026'!M108</f>
        <v>0.83333333333333337</v>
      </c>
    </row>
    <row r="17" spans="1:10" ht="372">
      <c r="A17" s="3205" t="s">
        <v>187</v>
      </c>
      <c r="B17" s="3206" t="s">
        <v>2730</v>
      </c>
      <c r="C17" s="3207" t="s">
        <v>64</v>
      </c>
      <c r="D17" s="3207" t="s">
        <v>2731</v>
      </c>
      <c r="E17" s="3205" t="s">
        <v>2732</v>
      </c>
      <c r="F17" s="3207" t="s">
        <v>2723</v>
      </c>
      <c r="G17" s="3208" t="s">
        <v>2733</v>
      </c>
      <c r="H17" s="3208" t="s">
        <v>2734</v>
      </c>
      <c r="I17" s="3208" t="s">
        <v>2735</v>
      </c>
      <c r="J17" s="3209">
        <f>+'[7]PLAN ESTRATEGICO 2022-2026'!M116</f>
        <v>0.90626656067832534</v>
      </c>
    </row>
    <row r="18" spans="1:10" ht="77.5">
      <c r="A18" s="3205" t="s">
        <v>187</v>
      </c>
      <c r="B18" s="3206" t="s">
        <v>2563</v>
      </c>
      <c r="C18" s="3207" t="s">
        <v>64</v>
      </c>
      <c r="D18" s="3207" t="s">
        <v>2736</v>
      </c>
      <c r="E18" s="3205" t="s">
        <v>2737</v>
      </c>
      <c r="F18" s="3207" t="s">
        <v>2723</v>
      </c>
      <c r="G18" s="3208" t="s">
        <v>2738</v>
      </c>
      <c r="H18" s="3208"/>
      <c r="I18" s="3208" t="s">
        <v>2739</v>
      </c>
      <c r="J18" s="3209">
        <f>+'[7]PLAN ESTRATEGICO 2022-2026'!M137</f>
        <v>1</v>
      </c>
    </row>
    <row r="19" spans="1:10" ht="186">
      <c r="A19" s="3205" t="s">
        <v>187</v>
      </c>
      <c r="B19" s="3206" t="s">
        <v>2740</v>
      </c>
      <c r="C19" s="3207" t="s">
        <v>64</v>
      </c>
      <c r="D19" s="3207" t="s">
        <v>2741</v>
      </c>
      <c r="E19" s="3205" t="s">
        <v>2742</v>
      </c>
      <c r="F19" s="3207" t="s">
        <v>2723</v>
      </c>
      <c r="G19" s="3208"/>
      <c r="H19" s="3208"/>
      <c r="I19" s="3208" t="s">
        <v>2743</v>
      </c>
      <c r="J19" s="3209">
        <f>+'[7]PLAN ESTRATEGICO 2022-2026'!M144</f>
        <v>1</v>
      </c>
    </row>
    <row r="20" spans="1:10" ht="43.9" customHeight="1" thickBot="1">
      <c r="A20" s="7533" t="s">
        <v>2744</v>
      </c>
      <c r="B20" s="7534"/>
      <c r="C20" s="7534"/>
      <c r="D20" s="7534"/>
      <c r="E20" s="7534"/>
      <c r="F20" s="7534"/>
      <c r="G20" s="7534"/>
      <c r="H20" s="7534"/>
      <c r="I20" s="7535"/>
      <c r="J20" s="3209">
        <f>SUM(J15:J19)/5</f>
        <v>0.93991997880233169</v>
      </c>
    </row>
    <row r="21" spans="1:10" ht="121.9" customHeight="1" thickTop="1" thickBot="1">
      <c r="A21" s="3210" t="s">
        <v>399</v>
      </c>
      <c r="B21" s="3211" t="s">
        <v>2745</v>
      </c>
      <c r="C21" s="3212" t="s">
        <v>1159</v>
      </c>
      <c r="D21" s="3212" t="s">
        <v>2746</v>
      </c>
      <c r="E21" s="3213" t="s">
        <v>2747</v>
      </c>
      <c r="F21" s="3212" t="s">
        <v>2748</v>
      </c>
      <c r="G21" s="3214" t="s">
        <v>2749</v>
      </c>
      <c r="H21" s="3214"/>
      <c r="I21" s="3214" t="s">
        <v>2750</v>
      </c>
      <c r="J21" s="3215">
        <f>+'[7]PLAN ESTRATEGICO 2022-2026'!M155</f>
        <v>1.0768423294100131</v>
      </c>
    </row>
    <row r="22" spans="1:10" ht="218" thickTop="1" thickBot="1">
      <c r="A22" s="3210" t="s">
        <v>399</v>
      </c>
      <c r="B22" s="2110" t="s">
        <v>2751</v>
      </c>
      <c r="C22" s="3212" t="s">
        <v>1159</v>
      </c>
      <c r="D22" s="2101" t="s">
        <v>2752</v>
      </c>
      <c r="E22" s="3216" t="s">
        <v>2753</v>
      </c>
      <c r="F22" s="3212" t="s">
        <v>2748</v>
      </c>
      <c r="G22" s="3217" t="s">
        <v>2754</v>
      </c>
      <c r="H22" s="3217"/>
      <c r="I22" s="3217" t="s">
        <v>2755</v>
      </c>
      <c r="J22" s="3215">
        <f>+'[7]PLAN ESTRATEGICO 2022-2026'!M161</f>
        <v>1.1698247415559231</v>
      </c>
    </row>
    <row r="23" spans="1:10" ht="109" thickTop="1">
      <c r="A23" s="3210" t="s">
        <v>399</v>
      </c>
      <c r="B23" s="2110" t="s">
        <v>2756</v>
      </c>
      <c r="C23" s="3212" t="s">
        <v>1159</v>
      </c>
      <c r="D23" s="2101" t="s">
        <v>2757</v>
      </c>
      <c r="E23" s="3216" t="s">
        <v>2758</v>
      </c>
      <c r="F23" s="3212" t="s">
        <v>2748</v>
      </c>
      <c r="G23" s="3217" t="s">
        <v>2759</v>
      </c>
      <c r="H23" s="3217"/>
      <c r="I23" s="3217" t="s">
        <v>2760</v>
      </c>
      <c r="J23" s="3215">
        <f>+'[7]PLAN ESTRATEGICO 2022-2026'!M172</f>
        <v>-5.8343669586576885E-3</v>
      </c>
    </row>
    <row r="24" spans="1:10" ht="23.5" customHeight="1">
      <c r="A24" s="7536" t="s">
        <v>2761</v>
      </c>
      <c r="B24" s="7537"/>
      <c r="C24" s="7537"/>
      <c r="D24" s="7537"/>
      <c r="E24" s="7537"/>
      <c r="F24" s="7537"/>
      <c r="G24" s="7537"/>
      <c r="H24" s="7537"/>
      <c r="I24" s="7538"/>
      <c r="J24" s="3218">
        <f>+'CUADRO DE MANDO '!K25</f>
        <v>0.74700265415045175</v>
      </c>
    </row>
    <row r="25" spans="1:10" ht="43.15" customHeight="1">
      <c r="A25" s="7523" t="s">
        <v>2762</v>
      </c>
      <c r="B25" s="7523"/>
      <c r="C25" s="7523"/>
      <c r="D25" s="7523"/>
      <c r="E25" s="7523"/>
      <c r="F25" s="7523"/>
      <c r="G25" s="7523"/>
      <c r="H25" s="7523"/>
      <c r="I25" s="7523"/>
      <c r="J25" s="3215">
        <v>0.92</v>
      </c>
    </row>
  </sheetData>
  <mergeCells count="6">
    <mergeCell ref="A25:I25"/>
    <mergeCell ref="A1:J1"/>
    <mergeCell ref="A6:I6"/>
    <mergeCell ref="A14:I14"/>
    <mergeCell ref="A20:I20"/>
    <mergeCell ref="A24:I2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J31"/>
  <sheetViews>
    <sheetView showGridLines="0" topLeftCell="A14" zoomScale="80" zoomScaleNormal="80" workbookViewId="0">
      <selection activeCell="B16" sqref="B16:B20"/>
    </sheetView>
  </sheetViews>
  <sheetFormatPr baseColWidth="10" defaultColWidth="8.81640625" defaultRowHeight="14.5"/>
  <cols>
    <col min="1" max="1" width="14.1796875" customWidth="1"/>
    <col min="2" max="2" width="19.7265625" customWidth="1"/>
    <col min="3" max="3" width="9.54296875" style="734" hidden="1" customWidth="1"/>
    <col min="4" max="4" width="9.26953125" style="734" hidden="1" customWidth="1"/>
    <col min="5" max="5" width="9.54296875" style="734" hidden="1" customWidth="1"/>
    <col min="6" max="6" width="9.7265625" style="734" hidden="1" customWidth="1"/>
    <col min="7" max="7" width="9.26953125" style="734" hidden="1" customWidth="1"/>
    <col min="8" max="8" width="10.1796875" style="734" hidden="1" customWidth="1"/>
    <col min="9" max="9" width="66.7265625" style="734" customWidth="1"/>
    <col min="10" max="10" width="16.81640625" style="734" customWidth="1"/>
    <col min="11" max="11" width="18.81640625" style="1142" customWidth="1"/>
    <col min="12" max="12" width="24.26953125" style="734" hidden="1" customWidth="1"/>
    <col min="13" max="13" width="21.1796875" style="1143" hidden="1" customWidth="1"/>
    <col min="14" max="14" width="21" style="1143" hidden="1" customWidth="1"/>
    <col min="15" max="15" width="10.26953125" hidden="1" customWidth="1"/>
    <col min="16" max="1027" width="10.26953125" customWidth="1"/>
  </cols>
  <sheetData>
    <row r="1" spans="1:36" ht="54" customHeight="1" thickBot="1">
      <c r="A1" s="7539" t="s">
        <v>2763</v>
      </c>
      <c r="B1" s="7540"/>
      <c r="C1" s="7540"/>
      <c r="D1" s="7540"/>
      <c r="E1" s="7540"/>
      <c r="F1" s="7540"/>
      <c r="G1" s="7540"/>
      <c r="H1" s="7540"/>
      <c r="I1" s="7540"/>
      <c r="J1" s="7540"/>
      <c r="K1" s="7541"/>
      <c r="L1" s="3276"/>
      <c r="M1" s="3275"/>
      <c r="N1" s="3275"/>
      <c r="O1" s="1144"/>
      <c r="P1" s="1144"/>
      <c r="Q1" s="1145"/>
      <c r="R1" s="1145"/>
      <c r="S1" s="1145"/>
      <c r="T1" s="1145"/>
      <c r="U1" s="1145"/>
      <c r="V1" s="1145"/>
      <c r="W1" s="1145"/>
      <c r="X1" s="1145"/>
      <c r="Y1" s="1145"/>
      <c r="Z1" s="1145"/>
      <c r="AA1" s="1145"/>
      <c r="AB1" s="1145"/>
      <c r="AC1" s="1146"/>
      <c r="AD1" s="1147"/>
      <c r="AE1" s="1148"/>
      <c r="AF1" s="1148"/>
      <c r="AG1" s="1148"/>
      <c r="AH1" s="1146"/>
      <c r="AI1" s="752"/>
      <c r="AJ1" s="752"/>
    </row>
    <row r="2" spans="1:36" ht="21.4" customHeight="1">
      <c r="A2" s="7575" t="s">
        <v>2663</v>
      </c>
      <c r="B2" s="7561" t="s">
        <v>2173</v>
      </c>
      <c r="C2" s="7542" t="s">
        <v>2764</v>
      </c>
      <c r="D2" s="7543"/>
      <c r="E2" s="7543"/>
      <c r="F2" s="7543"/>
      <c r="G2" s="7543"/>
      <c r="H2" s="7544"/>
      <c r="I2" s="7545" t="s">
        <v>2765</v>
      </c>
      <c r="J2" s="7561" t="s">
        <v>2766</v>
      </c>
      <c r="K2" s="7559" t="s">
        <v>2767</v>
      </c>
      <c r="L2" s="3274"/>
      <c r="M2" s="3273"/>
      <c r="N2" s="3273"/>
      <c r="O2" s="1144"/>
      <c r="P2" s="1144"/>
      <c r="Q2" s="1145"/>
      <c r="R2" s="1145"/>
      <c r="S2" s="1145"/>
      <c r="T2" s="1145"/>
      <c r="U2" s="1145"/>
      <c r="V2" s="1145"/>
      <c r="W2" s="1145"/>
      <c r="X2" s="1145"/>
      <c r="Y2" s="1145"/>
      <c r="Z2" s="1145"/>
      <c r="AA2" s="1145"/>
      <c r="AB2" s="1145"/>
      <c r="AC2" s="1146"/>
      <c r="AD2" s="1147"/>
      <c r="AE2" s="1148"/>
      <c r="AF2" s="1148"/>
      <c r="AG2" s="1148"/>
      <c r="AH2" s="1146"/>
      <c r="AI2" s="752"/>
      <c r="AJ2" s="752"/>
    </row>
    <row r="3" spans="1:36" ht="26.65" customHeight="1" thickBot="1">
      <c r="A3" s="7576"/>
      <c r="B3" s="7562"/>
      <c r="C3" s="3272" t="s">
        <v>2768</v>
      </c>
      <c r="D3" s="3272" t="s">
        <v>2769</v>
      </c>
      <c r="E3" s="3272" t="s">
        <v>2770</v>
      </c>
      <c r="F3" s="3272" t="s">
        <v>2771</v>
      </c>
      <c r="G3" s="3272" t="s">
        <v>2772</v>
      </c>
      <c r="H3" s="3272" t="s">
        <v>2773</v>
      </c>
      <c r="I3" s="7546"/>
      <c r="J3" s="7562"/>
      <c r="K3" s="7560"/>
      <c r="L3" s="3271" t="s">
        <v>2774</v>
      </c>
      <c r="M3" s="3270" t="s">
        <v>2775</v>
      </c>
      <c r="N3" s="3270" t="s">
        <v>2776</v>
      </c>
    </row>
    <row r="4" spans="1:36" ht="43.9" customHeight="1">
      <c r="A4" s="7547" t="s">
        <v>1134</v>
      </c>
      <c r="B4" s="7550" t="s">
        <v>2777</v>
      </c>
      <c r="C4" s="3269">
        <v>1</v>
      </c>
      <c r="D4" s="3269">
        <v>1</v>
      </c>
      <c r="E4" s="3269">
        <v>1</v>
      </c>
      <c r="F4" s="3269">
        <v>1</v>
      </c>
      <c r="G4" s="3269">
        <v>1</v>
      </c>
      <c r="H4" s="3269">
        <f>+(G4+F4+E4+D4+C4)/5</f>
        <v>1</v>
      </c>
      <c r="I4" s="3268" t="s">
        <v>2778</v>
      </c>
      <c r="J4" s="3267">
        <v>1</v>
      </c>
      <c r="K4" s="3266" t="e">
        <f>+'PLAN ESTRATEGICO 2022-2026'!I4</f>
        <v>#REF!</v>
      </c>
      <c r="L4" s="3263" t="e">
        <f>('[8]Balance Scord Card 2018'!$AB$36+'[8]Balance Scord Card 2018'!$AB$38+'[8]Balance Scord Card 2018'!$AB$37)/3</f>
        <v>#REF!</v>
      </c>
      <c r="M4" s="3265" t="e">
        <f>L4*K4</f>
        <v>#REF!</v>
      </c>
      <c r="N4" s="3265" t="e">
        <f>M4*C$4</f>
        <v>#REF!</v>
      </c>
      <c r="P4" s="752"/>
      <c r="Q4" s="752"/>
    </row>
    <row r="5" spans="1:36" ht="33" customHeight="1">
      <c r="A5" s="7548"/>
      <c r="B5" s="7551"/>
      <c r="C5" s="3231">
        <v>1</v>
      </c>
      <c r="D5" s="3231">
        <v>1</v>
      </c>
      <c r="E5" s="3231">
        <v>1</v>
      </c>
      <c r="F5" s="3231">
        <v>1</v>
      </c>
      <c r="G5" s="3231">
        <v>1</v>
      </c>
      <c r="H5" s="3231">
        <f>+(G5+F5+E5+D5+C5)/5</f>
        <v>1</v>
      </c>
      <c r="I5" s="3230" t="s">
        <v>2779</v>
      </c>
      <c r="J5" s="3264">
        <f>+C4</f>
        <v>1</v>
      </c>
      <c r="K5" s="3228" t="e">
        <f>+'PLAN ESTRATEGICO 2022-2026'!I14</f>
        <v>#REF!</v>
      </c>
      <c r="L5" s="3263" t="e">
        <f>+('[8]Balance Scord Card 2018'!$AB$40+'[8]Balance Scord Card 2018'!$AB$48)/2</f>
        <v>#REF!</v>
      </c>
      <c r="M5" s="3257" t="e">
        <f>L5*K5</f>
        <v>#REF!</v>
      </c>
      <c r="N5" s="3257" t="e">
        <f>M5*C$4</f>
        <v>#REF!</v>
      </c>
      <c r="P5" s="752"/>
      <c r="Q5" s="752"/>
    </row>
    <row r="6" spans="1:36" ht="39.4" customHeight="1" thickBot="1">
      <c r="A6" s="7549"/>
      <c r="B6" s="7552"/>
      <c r="C6" s="3262">
        <v>1</v>
      </c>
      <c r="D6" s="3262">
        <v>1</v>
      </c>
      <c r="E6" s="3262">
        <v>1</v>
      </c>
      <c r="F6" s="3262">
        <v>1</v>
      </c>
      <c r="G6" s="3262">
        <v>1</v>
      </c>
      <c r="H6" s="3262">
        <f>+(G6+F6+E6+D6+C6)/5</f>
        <v>1</v>
      </c>
      <c r="I6" s="3261" t="s">
        <v>2780</v>
      </c>
      <c r="J6" s="3260">
        <f>+C4</f>
        <v>1</v>
      </c>
      <c r="K6" s="3259" t="e">
        <f>+'PLAN ESTRATEGICO 2022-2026'!I20</f>
        <v>#REF!</v>
      </c>
      <c r="L6" s="3258" t="e">
        <f>+('[8]Balance Scord Card 2018'!$AB$20+'[8]Balance Scord Card 2018'!$AB$21+'[8]Balance Scord Card 2018'!$AB$39)/3</f>
        <v>#REF!</v>
      </c>
      <c r="M6" s="3257" t="e">
        <f>L6*K6</f>
        <v>#REF!</v>
      </c>
      <c r="N6" s="3257" t="e">
        <f>M6*C$4</f>
        <v>#REF!</v>
      </c>
      <c r="P6" s="752"/>
      <c r="Q6" s="752"/>
    </row>
    <row r="7" spans="1:36" ht="30" customHeight="1" thickBot="1">
      <c r="A7" s="7572" t="s">
        <v>2781</v>
      </c>
      <c r="B7" s="7573"/>
      <c r="C7" s="7573"/>
      <c r="D7" s="7573"/>
      <c r="E7" s="7573"/>
      <c r="F7" s="7573"/>
      <c r="G7" s="7573"/>
      <c r="H7" s="7573"/>
      <c r="I7" s="7574"/>
      <c r="J7" s="3256">
        <f>SUM(J4:J6)/3</f>
        <v>1</v>
      </c>
      <c r="K7" s="3255" t="e">
        <f>SUM(K4:K6)/3</f>
        <v>#REF!</v>
      </c>
      <c r="L7" s="3254" t="e">
        <f>SUM(L4:L6)/5</f>
        <v>#REF!</v>
      </c>
      <c r="M7" s="3240" t="e">
        <f>SUM(M4:M6)</f>
        <v>#REF!</v>
      </c>
      <c r="N7" s="3240" t="e">
        <f>SUM(N4:N6)</f>
        <v>#REF!</v>
      </c>
      <c r="P7" s="1162"/>
    </row>
    <row r="8" spans="1:36" ht="39" customHeight="1">
      <c r="A8" s="7563" t="s">
        <v>2782</v>
      </c>
      <c r="B8" s="7569" t="s">
        <v>2783</v>
      </c>
      <c r="C8" s="3235">
        <v>1</v>
      </c>
      <c r="D8" s="3235">
        <v>1</v>
      </c>
      <c r="E8" s="3235">
        <v>1</v>
      </c>
      <c r="F8" s="3235">
        <v>1</v>
      </c>
      <c r="G8" s="3235">
        <v>1</v>
      </c>
      <c r="H8" s="3235">
        <f t="shared" ref="H8:H14" si="0">+(G8+F8+E8+D8+C8)/5</f>
        <v>1</v>
      </c>
      <c r="I8" s="3234" t="s">
        <v>2784</v>
      </c>
      <c r="J8" s="3253">
        <v>1</v>
      </c>
      <c r="K8" s="3252" t="e">
        <f>+'PLAN ESTRATEGICO 2022-2026'!I31</f>
        <v>#REF!</v>
      </c>
      <c r="L8" s="3251"/>
      <c r="M8" s="3250"/>
      <c r="N8" s="3250"/>
      <c r="P8" s="1162"/>
    </row>
    <row r="9" spans="1:36" ht="53.65" customHeight="1">
      <c r="A9" s="7564"/>
      <c r="B9" s="7570"/>
      <c r="C9" s="3231">
        <v>1</v>
      </c>
      <c r="D9" s="3231">
        <v>1</v>
      </c>
      <c r="E9" s="3231">
        <v>1</v>
      </c>
      <c r="F9" s="3231">
        <v>1</v>
      </c>
      <c r="G9" s="3231">
        <v>1</v>
      </c>
      <c r="H9" s="3231">
        <f t="shared" si="0"/>
        <v>1</v>
      </c>
      <c r="I9" s="3230" t="s">
        <v>2785</v>
      </c>
      <c r="J9" s="3249">
        <v>1</v>
      </c>
      <c r="K9" s="3247" t="e">
        <f>+'PLAN ESTRATEGICO 2022-2026'!I44</f>
        <v>#REF!</v>
      </c>
      <c r="L9" s="3251"/>
      <c r="M9" s="3250"/>
      <c r="N9" s="3250"/>
      <c r="P9" s="1162"/>
    </row>
    <row r="10" spans="1:36" ht="25" customHeight="1">
      <c r="A10" s="7564"/>
      <c r="B10" s="7570"/>
      <c r="C10" s="3231">
        <v>1</v>
      </c>
      <c r="D10" s="3231">
        <v>1</v>
      </c>
      <c r="E10" s="3231">
        <v>1</v>
      </c>
      <c r="F10" s="3231">
        <v>1</v>
      </c>
      <c r="G10" s="3231">
        <v>1</v>
      </c>
      <c r="H10" s="3231">
        <f t="shared" si="0"/>
        <v>1</v>
      </c>
      <c r="I10" s="3230" t="s">
        <v>2786</v>
      </c>
      <c r="J10" s="3249">
        <v>1</v>
      </c>
      <c r="K10" s="3247" t="e">
        <f>+'PLAN ESTRATEGICO 2022-2026'!I56</f>
        <v>#REF!</v>
      </c>
      <c r="L10" s="3244" t="e">
        <f>+('[8]Balance Scord Card 2018'!AB30+'[8]Balance Scord Card 2018'!AB52+'[8]Balance Scord Card 2018'!$AB$53)/3</f>
        <v>#REF!</v>
      </c>
      <c r="M10" s="3243" t="e">
        <f>L10*K10</f>
        <v>#REF!</v>
      </c>
      <c r="N10" s="3243" t="e">
        <f>M10*C$8</f>
        <v>#REF!</v>
      </c>
    </row>
    <row r="11" spans="1:36" ht="40.4" customHeight="1">
      <c r="A11" s="7564"/>
      <c r="B11" s="7570"/>
      <c r="C11" s="3231">
        <v>1</v>
      </c>
      <c r="D11" s="3231">
        <v>1</v>
      </c>
      <c r="E11" s="3231">
        <v>1</v>
      </c>
      <c r="F11" s="3231">
        <v>1</v>
      </c>
      <c r="G11" s="3231">
        <v>1</v>
      </c>
      <c r="H11" s="3231">
        <f t="shared" si="0"/>
        <v>1</v>
      </c>
      <c r="I11" s="3230" t="s">
        <v>2787</v>
      </c>
      <c r="J11" s="3248">
        <v>1</v>
      </c>
      <c r="K11" s="3247" t="e">
        <f>+'PLAN ESTRATEGICO 2022-2026'!I56</f>
        <v>#REF!</v>
      </c>
      <c r="L11" s="3244" t="e">
        <f>('[8]Balance Scord Card 2018'!AB19+'[8]Balance Scord Card 2018'!AB24+'[8]Balance Scord Card 2018'!AB25+'[8]Balance Scord Card 2018'!AB31+'[8]Balance Scord Card 2018'!AB44+'[8]Balance Scord Card 2018'!AB45+'[8]Balance Scord Card 2018'!AB46)/8</f>
        <v>#REF!</v>
      </c>
      <c r="M11" s="3243" t="e">
        <f>L11*K11</f>
        <v>#REF!</v>
      </c>
      <c r="N11" s="3243" t="e">
        <f>M11*C$8</f>
        <v>#REF!</v>
      </c>
    </row>
    <row r="12" spans="1:36" ht="39.4" customHeight="1">
      <c r="A12" s="7564"/>
      <c r="B12" s="7570"/>
      <c r="C12" s="3231">
        <v>1</v>
      </c>
      <c r="D12" s="3231">
        <v>1</v>
      </c>
      <c r="E12" s="3231">
        <v>1</v>
      </c>
      <c r="F12" s="3231">
        <v>1</v>
      </c>
      <c r="G12" s="3231">
        <v>1</v>
      </c>
      <c r="H12" s="3231">
        <f t="shared" si="0"/>
        <v>1</v>
      </c>
      <c r="I12" s="3230" t="s">
        <v>2788</v>
      </c>
      <c r="J12" s="3248">
        <v>1</v>
      </c>
      <c r="K12" s="3247">
        <f>+'[7]PLAN ESTRATEGICO 2022-2026'!M64</f>
        <v>1</v>
      </c>
      <c r="L12" s="3244" t="e">
        <f>+('[8]Balance Scord Card 2018'!AB22+'[8]Balance Scord Card 2018'!AB23+'[8]Balance Scord Card 2018'!AB49)/3</f>
        <v>#REF!</v>
      </c>
      <c r="M12" s="3243" t="e">
        <f>L12*K12</f>
        <v>#REF!</v>
      </c>
      <c r="N12" s="3243" t="e">
        <f>M12*C$8</f>
        <v>#REF!</v>
      </c>
    </row>
    <row r="13" spans="1:36" ht="34.9" customHeight="1">
      <c r="A13" s="7564"/>
      <c r="B13" s="7570"/>
      <c r="C13" s="3231">
        <v>1</v>
      </c>
      <c r="D13" s="3231">
        <v>1</v>
      </c>
      <c r="E13" s="3231">
        <v>1</v>
      </c>
      <c r="F13" s="3231">
        <v>1</v>
      </c>
      <c r="G13" s="3231">
        <v>1</v>
      </c>
      <c r="H13" s="3231">
        <f t="shared" si="0"/>
        <v>1</v>
      </c>
      <c r="I13" s="3230" t="s">
        <v>2789</v>
      </c>
      <c r="J13" s="3248">
        <v>1</v>
      </c>
      <c r="K13" s="3247">
        <f>+'[7]PLAN ESTRATEGICO 2022-2026'!M74</f>
        <v>0.90340340340340342</v>
      </c>
      <c r="L13" s="3244" t="e">
        <f>+('[8]Balance Scord Card 2018'!AB26+'[8]Balance Scord Card 2018'!AB27)/2</f>
        <v>#REF!</v>
      </c>
      <c r="M13" s="3243" t="e">
        <f>L13*K13</f>
        <v>#REF!</v>
      </c>
      <c r="N13" s="3243" t="e">
        <f>M13*C$8</f>
        <v>#REF!</v>
      </c>
    </row>
    <row r="14" spans="1:36" ht="39.4" customHeight="1" thickBot="1">
      <c r="A14" s="7565"/>
      <c r="B14" s="7571"/>
      <c r="C14" s="3227">
        <v>1</v>
      </c>
      <c r="D14" s="3227">
        <v>1</v>
      </c>
      <c r="E14" s="3227">
        <v>1</v>
      </c>
      <c r="F14" s="3227">
        <v>1</v>
      </c>
      <c r="G14" s="3227">
        <v>1</v>
      </c>
      <c r="H14" s="3227">
        <f t="shared" si="0"/>
        <v>1</v>
      </c>
      <c r="I14" s="3226" t="s">
        <v>2790</v>
      </c>
      <c r="J14" s="3246">
        <v>1</v>
      </c>
      <c r="K14" s="3245">
        <f>+'[7]PLAN ESTRATEGICO 2022-2026'!M85</f>
        <v>0.88888888888888895</v>
      </c>
      <c r="L14" s="3244" t="e">
        <f>+('[8]Balance Scord Card 2018'!AB28)</f>
        <v>#REF!</v>
      </c>
      <c r="M14" s="3243" t="e">
        <f>L14*K14</f>
        <v>#REF!</v>
      </c>
      <c r="N14" s="3243" t="e">
        <f>M14*C$8</f>
        <v>#REF!</v>
      </c>
    </row>
    <row r="15" spans="1:36" s="2980" customFormat="1" ht="25.9" customHeight="1" thickBot="1">
      <c r="A15" s="7556" t="s">
        <v>2791</v>
      </c>
      <c r="B15" s="7557"/>
      <c r="C15" s="7557"/>
      <c r="D15" s="7557"/>
      <c r="E15" s="7557"/>
      <c r="F15" s="7557"/>
      <c r="G15" s="7557"/>
      <c r="H15" s="7557"/>
      <c r="I15" s="7558"/>
      <c r="J15" s="3242">
        <f>SUM(J8:J14)/7</f>
        <v>1</v>
      </c>
      <c r="K15" s="3242" t="e">
        <f>SUM(K8:K14)/7</f>
        <v>#REF!</v>
      </c>
      <c r="L15" s="3241" t="e">
        <f>SUM(L10:L14)/6</f>
        <v>#REF!</v>
      </c>
      <c r="M15" s="3240" t="e">
        <f>SUM(M10:M14)</f>
        <v>#REF!</v>
      </c>
      <c r="N15" s="3240" t="e">
        <f>SUM(N10:N14)</f>
        <v>#REF!</v>
      </c>
    </row>
    <row r="16" spans="1:36" ht="35.15" customHeight="1">
      <c r="A16" s="7563" t="s">
        <v>2171</v>
      </c>
      <c r="B16" s="7569" t="s">
        <v>2792</v>
      </c>
      <c r="C16" s="3235">
        <v>1</v>
      </c>
      <c r="D16" s="3235">
        <v>1</v>
      </c>
      <c r="E16" s="3235">
        <v>1</v>
      </c>
      <c r="F16" s="3235">
        <v>1</v>
      </c>
      <c r="G16" s="3235">
        <v>1</v>
      </c>
      <c r="H16" s="3235">
        <f>+(G16+F16+E16+D16+C16)/5</f>
        <v>1</v>
      </c>
      <c r="I16" s="3234" t="s">
        <v>2793</v>
      </c>
      <c r="J16" s="3233">
        <v>1</v>
      </c>
      <c r="K16" s="3232">
        <f>+'[7]PLAN ESTRATEGICO 2022-2026'!M98</f>
        <v>0.96</v>
      </c>
      <c r="L16" s="3238" t="e">
        <f>('[8]Balance Scord Card 2018'!AB6+'[8]Balance Scord Card 2018'!AB8+'[8]Balance Scord Card 2018'!AB10+'[8]Balance Scord Card 2018'!AB11+'[8]Balance Scord Card 2018'!AB41+'[8]Balance Scord Card 2018'!AB42)/6</f>
        <v>#REF!</v>
      </c>
      <c r="M16" s="3237" t="e">
        <f>L16*K16</f>
        <v>#REF!</v>
      </c>
      <c r="N16" s="3237" t="e">
        <f>M16*C$16</f>
        <v>#REF!</v>
      </c>
      <c r="O16" s="1168"/>
    </row>
    <row r="17" spans="1:19" ht="36" customHeight="1">
      <c r="A17" s="7564"/>
      <c r="B17" s="7570"/>
      <c r="C17" s="3231">
        <v>1</v>
      </c>
      <c r="D17" s="3231">
        <v>1</v>
      </c>
      <c r="E17" s="3231">
        <v>1</v>
      </c>
      <c r="F17" s="3231">
        <v>1</v>
      </c>
      <c r="G17" s="3231">
        <v>1</v>
      </c>
      <c r="H17" s="3231">
        <f>+(G17+F17+E17+D17+C17)/5</f>
        <v>1</v>
      </c>
      <c r="I17" s="3230" t="s">
        <v>2794</v>
      </c>
      <c r="J17" s="3229">
        <v>1</v>
      </c>
      <c r="K17" s="3228">
        <f>+'[7]PLAN ESTRATEGICO 2022-2026'!M108</f>
        <v>0.83333333333333337</v>
      </c>
      <c r="L17" s="3238" t="e">
        <f>('[8]Balance Scord Card 2018'!AB12+'[8]Balance Scord Card 2018'!AB43)/2</f>
        <v>#REF!</v>
      </c>
      <c r="M17" s="3239" t="e">
        <f>L17*K17</f>
        <v>#REF!</v>
      </c>
      <c r="N17" s="3237" t="e">
        <f>M17*C$16</f>
        <v>#REF!</v>
      </c>
    </row>
    <row r="18" spans="1:19" ht="26.65" customHeight="1">
      <c r="A18" s="7564"/>
      <c r="B18" s="7570"/>
      <c r="C18" s="3231">
        <v>1</v>
      </c>
      <c r="D18" s="3231">
        <v>1</v>
      </c>
      <c r="E18" s="3231">
        <v>1</v>
      </c>
      <c r="F18" s="3231">
        <v>1</v>
      </c>
      <c r="G18" s="3231">
        <v>1</v>
      </c>
      <c r="H18" s="3231">
        <f>+(G18+F18+E18+D18+C18)/5</f>
        <v>1</v>
      </c>
      <c r="I18" s="3230" t="s">
        <v>2795</v>
      </c>
      <c r="J18" s="3229">
        <v>1</v>
      </c>
      <c r="K18" s="3228">
        <f>+'[7]PLAN ESTRATEGICO 2022-2026'!M116</f>
        <v>0.90626656067832534</v>
      </c>
      <c r="L18" s="3238" t="e">
        <f>+('[8]Balance Scord Card 2018'!AB13+'[8]Balance Scord Card 2018'!AB14+'[8]Balance Scord Card 2018'!AB15)/3</f>
        <v>#REF!</v>
      </c>
      <c r="M18" s="3237" t="e">
        <f>L18*K18</f>
        <v>#REF!</v>
      </c>
      <c r="N18" s="3237" t="e">
        <f>M18*C$16</f>
        <v>#REF!</v>
      </c>
    </row>
    <row r="19" spans="1:19" ht="33" customHeight="1">
      <c r="A19" s="7564"/>
      <c r="B19" s="7570"/>
      <c r="C19" s="3231">
        <v>1</v>
      </c>
      <c r="D19" s="3231">
        <v>1</v>
      </c>
      <c r="E19" s="3231">
        <v>1</v>
      </c>
      <c r="F19" s="3231">
        <v>1</v>
      </c>
      <c r="G19" s="3231">
        <v>1</v>
      </c>
      <c r="H19" s="3231">
        <f>+(G19+F19+E19+D19+C19)/5</f>
        <v>1</v>
      </c>
      <c r="I19" s="3230" t="s">
        <v>2796</v>
      </c>
      <c r="J19" s="3229">
        <v>1</v>
      </c>
      <c r="K19" s="3228">
        <v>1</v>
      </c>
      <c r="L19" s="3238" t="e">
        <f>+('[8]Balance Scord Card 2018'!AB16+'[8]Balance Scord Card 2018'!AB50+'[8]Balance Scord Card 2018'!AB51)/3</f>
        <v>#REF!</v>
      </c>
      <c r="M19" s="3237" t="e">
        <f>L19*K19</f>
        <v>#REF!</v>
      </c>
      <c r="N19" s="3237" t="e">
        <f>M19*C$16</f>
        <v>#REF!</v>
      </c>
    </row>
    <row r="20" spans="1:19" ht="36" customHeight="1" thickBot="1">
      <c r="A20" s="7565"/>
      <c r="B20" s="7571"/>
      <c r="C20" s="3227">
        <v>1</v>
      </c>
      <c r="D20" s="3227">
        <v>1</v>
      </c>
      <c r="E20" s="3227">
        <v>1</v>
      </c>
      <c r="F20" s="3227">
        <v>1</v>
      </c>
      <c r="G20" s="3227">
        <v>1</v>
      </c>
      <c r="H20" s="3227">
        <f>+(G20+F20+E20+D20+C20)/5</f>
        <v>1</v>
      </c>
      <c r="I20" s="3226" t="s">
        <v>2797</v>
      </c>
      <c r="J20" s="3225">
        <v>1</v>
      </c>
      <c r="K20" s="3224">
        <f>+'[7]PLAN ESTRATEGICO 2022-2026'!M144</f>
        <v>1</v>
      </c>
      <c r="L20" s="3238" t="e">
        <f>+('[8]Balance Scord Card 2018'!AB17)</f>
        <v>#REF!</v>
      </c>
      <c r="M20" s="3237" t="e">
        <f>L20*K20</f>
        <v>#REF!</v>
      </c>
      <c r="N20" s="3237" t="e">
        <f>M20*C$16</f>
        <v>#REF!</v>
      </c>
    </row>
    <row r="21" spans="1:19" ht="27.4" customHeight="1" thickBot="1">
      <c r="A21" s="7556" t="s">
        <v>2798</v>
      </c>
      <c r="B21" s="7557"/>
      <c r="C21" s="7557"/>
      <c r="D21" s="7557"/>
      <c r="E21" s="7557"/>
      <c r="F21" s="7557"/>
      <c r="G21" s="7557"/>
      <c r="H21" s="7557"/>
      <c r="I21" s="7558"/>
      <c r="J21" s="3236">
        <f>SUM(J16:J20)/5</f>
        <v>1</v>
      </c>
      <c r="K21" s="3221">
        <f>SUM(K16:K20)/5</f>
        <v>0.93991997880233169</v>
      </c>
      <c r="L21" s="1166" t="e">
        <f>SUM(L16:L20)/6</f>
        <v>#REF!</v>
      </c>
      <c r="M21" s="1161" t="e">
        <f>SUM(M16:M20)</f>
        <v>#REF!</v>
      </c>
      <c r="N21" s="1161" t="e">
        <f>SUM(N16:N20)</f>
        <v>#REF!</v>
      </c>
    </row>
    <row r="22" spans="1:19" ht="38.15" customHeight="1">
      <c r="A22" s="7563" t="s">
        <v>2799</v>
      </c>
      <c r="B22" s="7566" t="s">
        <v>2800</v>
      </c>
      <c r="C22" s="3235">
        <v>1</v>
      </c>
      <c r="D22" s="3235">
        <v>1</v>
      </c>
      <c r="E22" s="3235">
        <v>1</v>
      </c>
      <c r="F22" s="3235">
        <v>1</v>
      </c>
      <c r="G22" s="3235">
        <v>1</v>
      </c>
      <c r="H22" s="3235">
        <f>+(G22+F22+E22+D22+C22)/5</f>
        <v>1</v>
      </c>
      <c r="I22" s="3234" t="s">
        <v>2801</v>
      </c>
      <c r="J22" s="3233">
        <v>0.7</v>
      </c>
      <c r="K22" s="3232">
        <f>+'[7]PLAN ESTRATEGICO 2022-2026'!M155</f>
        <v>1.0768423294100131</v>
      </c>
      <c r="L22" s="3223" t="e">
        <f>+('[8]Balance Scord Card 2018'!AB3+'[8]Balance Scord Card 2018'!AB47)/2</f>
        <v>#REF!</v>
      </c>
      <c r="M22" s="1167" t="e">
        <f>L22*K22</f>
        <v>#REF!</v>
      </c>
      <c r="N22" s="1167" t="e">
        <f>M22*C$22</f>
        <v>#REF!</v>
      </c>
    </row>
    <row r="23" spans="1:19" ht="38.65" customHeight="1">
      <c r="A23" s="7564"/>
      <c r="B23" s="7567"/>
      <c r="C23" s="3231">
        <v>1</v>
      </c>
      <c r="D23" s="3231">
        <v>1</v>
      </c>
      <c r="E23" s="3231">
        <v>1</v>
      </c>
      <c r="F23" s="3231">
        <v>1</v>
      </c>
      <c r="G23" s="3231">
        <v>1</v>
      </c>
      <c r="H23" s="3231">
        <f>+(G23+F23+E23+D23+C23)/5</f>
        <v>1</v>
      </c>
      <c r="I23" s="3230" t="s">
        <v>2802</v>
      </c>
      <c r="J23" s="3229">
        <v>0.05</v>
      </c>
      <c r="K23" s="3228">
        <f>+'[7]ANALISIS INGRESOS_2021_2022'!C21</f>
        <v>1.17</v>
      </c>
      <c r="L23" s="3223" t="e">
        <f>'[8]Balance Scord Card 2018'!AB4</f>
        <v>#REF!</v>
      </c>
      <c r="M23" s="1167" t="e">
        <f>L23*K23</f>
        <v>#REF!</v>
      </c>
      <c r="N23" s="1167" t="e">
        <f>M23*C$22</f>
        <v>#REF!</v>
      </c>
    </row>
    <row r="24" spans="1:19" ht="43.4" customHeight="1" thickBot="1">
      <c r="A24" s="7565"/>
      <c r="B24" s="7568"/>
      <c r="C24" s="3227">
        <v>1</v>
      </c>
      <c r="D24" s="3227">
        <v>1</v>
      </c>
      <c r="E24" s="3227">
        <v>1</v>
      </c>
      <c r="F24" s="3227">
        <v>1</v>
      </c>
      <c r="G24" s="3227">
        <v>1</v>
      </c>
      <c r="H24" s="3227">
        <f>+(G24+F24+E24+D24+C24)/5</f>
        <v>1</v>
      </c>
      <c r="I24" s="3226" t="s">
        <v>2803</v>
      </c>
      <c r="J24" s="3225">
        <v>0.24</v>
      </c>
      <c r="K24" s="3224">
        <f>+'[7]ANALISIS INGRESOS_2021_2022'!D30</f>
        <v>-5.8343669586576885E-3</v>
      </c>
      <c r="L24" s="3223" t="e">
        <f>+('[8]Balance Scord Card 2018'!AB5+'[8]Balance Scord Card 2018'!AB7+'[8]Balance Scord Card 2018'!AB9)/3</f>
        <v>#REF!</v>
      </c>
      <c r="M24" s="1167" t="e">
        <f>L24*K24</f>
        <v>#REF!</v>
      </c>
      <c r="N24" s="1167" t="e">
        <f>M24*C$22</f>
        <v>#REF!</v>
      </c>
      <c r="P24" s="2094">
        <f>+K22+K23+K24</f>
        <v>2.2410079624513553</v>
      </c>
      <c r="Q24">
        <v>3</v>
      </c>
      <c r="R24" s="2094">
        <f>+P24/Q24</f>
        <v>0.74700265415045175</v>
      </c>
    </row>
    <row r="25" spans="1:19" ht="26.65" customHeight="1" thickBot="1">
      <c r="A25" s="7556" t="s">
        <v>2804</v>
      </c>
      <c r="B25" s="7557"/>
      <c r="C25" s="7557"/>
      <c r="D25" s="7557"/>
      <c r="E25" s="7557"/>
      <c r="F25" s="7557"/>
      <c r="G25" s="7557"/>
      <c r="H25" s="7557"/>
      <c r="I25" s="7558"/>
      <c r="J25" s="3222"/>
      <c r="K25" s="3221">
        <f>SUM(K22:K24)/3</f>
        <v>0.74700265415045175</v>
      </c>
      <c r="L25" s="1166" t="e">
        <f>SUM(L22:L24)/3</f>
        <v>#REF!</v>
      </c>
      <c r="M25" s="1161" t="e">
        <f>SUM(M22:M24)</f>
        <v>#REF!</v>
      </c>
      <c r="N25" s="1173" t="e">
        <f>SUM(N22:N24)</f>
        <v>#REF!</v>
      </c>
      <c r="R25" s="2094">
        <v>0.09</v>
      </c>
      <c r="S25">
        <f>+R25*Q24/R24</f>
        <v>0.36144449889145919</v>
      </c>
    </row>
    <row r="26" spans="1:19" ht="24" thickBot="1">
      <c r="A26" s="7553" t="s">
        <v>2805</v>
      </c>
      <c r="B26" s="7554"/>
      <c r="C26" s="7554"/>
      <c r="D26" s="7554"/>
      <c r="E26" s="7554"/>
      <c r="F26" s="7554"/>
      <c r="G26" s="7554"/>
      <c r="H26" s="7554"/>
      <c r="I26" s="7554"/>
      <c r="J26" s="7555"/>
      <c r="K26" s="3220">
        <v>0.92</v>
      </c>
      <c r="L26" s="3219" t="e">
        <f>+(L25+L21+L15+L7)/4</f>
        <v>#REF!</v>
      </c>
      <c r="M26" s="1176" t="e">
        <f>+(M25+M21+M15+M7)/4</f>
        <v>#REF!</v>
      </c>
      <c r="N26" s="1176" t="e">
        <f>+N25+N21+N15+N7</f>
        <v>#REF!</v>
      </c>
    </row>
    <row r="29" spans="1:19">
      <c r="E29" s="734" t="s">
        <v>2806</v>
      </c>
    </row>
    <row r="31" spans="1:19" ht="18.75" customHeight="1"/>
  </sheetData>
  <mergeCells count="20">
    <mergeCell ref="A26:J26"/>
    <mergeCell ref="A25:I25"/>
    <mergeCell ref="K2:K3"/>
    <mergeCell ref="J2:J3"/>
    <mergeCell ref="A22:A24"/>
    <mergeCell ref="B22:B24"/>
    <mergeCell ref="A16:A20"/>
    <mergeCell ref="B16:B20"/>
    <mergeCell ref="A15:I15"/>
    <mergeCell ref="A21:I21"/>
    <mergeCell ref="A7:I7"/>
    <mergeCell ref="B8:B14"/>
    <mergeCell ref="A8:A14"/>
    <mergeCell ref="A2:A3"/>
    <mergeCell ref="B2:B3"/>
    <mergeCell ref="A1:K1"/>
    <mergeCell ref="C2:H2"/>
    <mergeCell ref="I2:I3"/>
    <mergeCell ref="A4:A6"/>
    <mergeCell ref="B4:B6"/>
  </mergeCells>
  <pageMargins left="0.7" right="0.7" top="0.75" bottom="0.75" header="0.51180555555555496" footer="0.51180555555555496"/>
  <pageSetup paperSize="9" firstPageNumber="0"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rgb="FF0432FF"/>
    <pageSetUpPr fitToPage="1"/>
  </sheetPr>
  <dimension ref="A2:AMK224"/>
  <sheetViews>
    <sheetView showGridLines="0" topLeftCell="B172" zoomScaleNormal="100" workbookViewId="0">
      <selection activeCell="E180" sqref="E180"/>
    </sheetView>
  </sheetViews>
  <sheetFormatPr baseColWidth="10" defaultColWidth="8.81640625" defaultRowHeight="14.5"/>
  <cols>
    <col min="1" max="1" width="4.1796875" style="944" customWidth="1"/>
    <col min="2" max="2" width="24" style="944" customWidth="1"/>
    <col min="3" max="3" width="22.81640625" style="944" customWidth="1"/>
    <col min="4" max="4" width="24.54296875" style="944" customWidth="1"/>
    <col min="5" max="5" width="21" style="944" customWidth="1"/>
    <col min="6" max="6" width="19.54296875" style="944" customWidth="1"/>
    <col min="7" max="7" width="13.26953125" style="944" customWidth="1"/>
    <col min="8" max="8" width="24" style="944" customWidth="1"/>
    <col min="9" max="9" width="13.1796875" style="944" customWidth="1"/>
    <col min="10" max="10" width="17" style="944" customWidth="1"/>
    <col min="11" max="11" width="12.54296875" style="944" customWidth="1"/>
    <col min="12" max="12" width="19.26953125" style="944" customWidth="1"/>
    <col min="13" max="13" width="10.81640625" style="944" customWidth="1"/>
    <col min="14" max="14" width="16.81640625" style="944" customWidth="1"/>
    <col min="15" max="15" width="11" style="944" customWidth="1"/>
    <col min="16" max="16" width="17.81640625" style="944" customWidth="1"/>
    <col min="17" max="17" width="10.26953125" style="944" customWidth="1"/>
    <col min="18" max="18" width="17.26953125" style="944" customWidth="1"/>
    <col min="19" max="19" width="9" style="944" customWidth="1"/>
    <col min="20" max="20" width="17.54296875" style="944" customWidth="1"/>
    <col min="21" max="21" width="10.1796875" style="944" customWidth="1"/>
    <col min="22" max="22" width="17.1796875" style="944" customWidth="1"/>
    <col min="23" max="23" width="9.81640625" style="944" customWidth="1"/>
    <col min="24" max="24" width="16.81640625" style="944" customWidth="1"/>
    <col min="25" max="25" width="9" style="944" customWidth="1"/>
    <col min="26" max="26" width="17.81640625" style="944" customWidth="1"/>
    <col min="27" max="27" width="9.26953125" style="944" customWidth="1"/>
    <col min="28" max="28" width="17.26953125" style="944" customWidth="1"/>
    <col min="29" max="29" width="9.54296875" style="944" customWidth="1"/>
    <col min="30" max="30" width="20.54296875" style="944" customWidth="1"/>
    <col min="31" max="31" width="20" style="944" customWidth="1"/>
    <col min="32" max="32" width="19.1796875" style="944" customWidth="1"/>
    <col min="33" max="33" width="20" style="944" customWidth="1"/>
    <col min="34" max="34" width="18.26953125" style="944" customWidth="1"/>
    <col min="35" max="35" width="17.1796875" style="944" customWidth="1"/>
    <col min="36" max="36" width="19.1796875" style="944" customWidth="1"/>
    <col min="37" max="37" width="20.26953125" style="944" customWidth="1"/>
    <col min="38" max="1025" width="11.26953125" style="944"/>
  </cols>
  <sheetData>
    <row r="2" spans="1:35" ht="35">
      <c r="B2" s="945" t="s">
        <v>2807</v>
      </c>
      <c r="C2" s="945"/>
      <c r="D2" s="945"/>
      <c r="E2" s="945"/>
      <c r="F2" s="945"/>
      <c r="G2" s="945"/>
      <c r="H2" s="945"/>
      <c r="I2" s="945"/>
      <c r="J2" s="945"/>
      <c r="K2" s="945"/>
      <c r="L2" s="945"/>
      <c r="M2" s="945"/>
      <c r="N2" s="945"/>
      <c r="O2" s="945"/>
      <c r="P2" s="946"/>
      <c r="Q2" s="946"/>
      <c r="R2" s="946"/>
    </row>
    <row r="3" spans="1:35" ht="66" customHeight="1">
      <c r="B3" s="947"/>
      <c r="C3" s="947"/>
      <c r="D3" s="947"/>
      <c r="E3" s="947"/>
      <c r="F3" s="947"/>
    </row>
    <row r="4" spans="1:35" ht="21" customHeight="1">
      <c r="B4" s="7577" t="s">
        <v>2590</v>
      </c>
      <c r="C4" s="7577"/>
      <c r="D4" s="7577"/>
      <c r="E4" s="7577"/>
      <c r="F4" s="7577"/>
      <c r="G4" s="7577"/>
      <c r="H4" s="7577"/>
      <c r="I4" s="7577"/>
      <c r="J4" s="7577"/>
      <c r="K4" s="7577"/>
      <c r="L4" s="7577"/>
      <c r="M4" s="7577"/>
      <c r="N4" s="7577"/>
      <c r="O4" s="7577"/>
      <c r="P4" s="7577"/>
      <c r="Q4" s="7577"/>
      <c r="R4" s="7577"/>
      <c r="S4" s="7577"/>
      <c r="T4" s="7577"/>
      <c r="U4" s="7577"/>
      <c r="V4" s="7577"/>
      <c r="W4" s="7577"/>
      <c r="X4" s="7577"/>
      <c r="Y4" s="7577"/>
      <c r="Z4" s="7577"/>
      <c r="AA4" s="7577"/>
      <c r="AB4" s="7577"/>
      <c r="AC4" s="7577"/>
    </row>
    <row r="5" spans="1:35" ht="34.15" customHeight="1">
      <c r="B5" s="7578" t="s">
        <v>399</v>
      </c>
      <c r="C5" s="7578"/>
      <c r="D5" s="7578"/>
      <c r="E5" s="7578"/>
      <c r="F5" s="7578"/>
      <c r="G5" s="7578"/>
      <c r="H5" s="7578"/>
      <c r="I5" s="7578"/>
      <c r="J5" s="7578"/>
      <c r="K5" s="7578"/>
      <c r="L5" s="7578"/>
      <c r="M5" s="7578"/>
      <c r="N5" s="7578"/>
      <c r="O5" s="7578"/>
      <c r="P5" s="7578"/>
      <c r="Q5" s="7578"/>
      <c r="R5" s="7578"/>
      <c r="S5" s="7578"/>
      <c r="T5" s="7578"/>
      <c r="U5" s="7578"/>
      <c r="V5" s="7578"/>
      <c r="W5" s="7578"/>
      <c r="X5" s="7578"/>
      <c r="Y5" s="7578"/>
      <c r="Z5" s="7578"/>
      <c r="AA5" s="7578"/>
      <c r="AB5" s="7578"/>
      <c r="AC5" s="7578"/>
      <c r="AD5" s="948"/>
      <c r="AI5" s="949"/>
    </row>
    <row r="6" spans="1:35" ht="31">
      <c r="A6" s="950"/>
      <c r="B6" s="951" t="s">
        <v>2756</v>
      </c>
      <c r="C6" s="952" t="s">
        <v>2808</v>
      </c>
      <c r="D6" s="953" t="s">
        <v>2809</v>
      </c>
      <c r="E6" s="954" t="s">
        <v>2810</v>
      </c>
      <c r="F6" s="953" t="s">
        <v>2811</v>
      </c>
      <c r="G6" s="951" t="s">
        <v>2812</v>
      </c>
      <c r="H6" s="953" t="s">
        <v>2813</v>
      </c>
      <c r="I6" s="951" t="s">
        <v>2814</v>
      </c>
      <c r="J6" s="953" t="s">
        <v>2815</v>
      </c>
      <c r="K6" s="951" t="s">
        <v>2816</v>
      </c>
      <c r="L6" s="953" t="s">
        <v>2817</v>
      </c>
      <c r="M6" s="951" t="s">
        <v>2818</v>
      </c>
      <c r="N6" s="953" t="s">
        <v>2819</v>
      </c>
      <c r="O6" s="951" t="s">
        <v>2820</v>
      </c>
      <c r="P6" s="953" t="s">
        <v>2821</v>
      </c>
      <c r="Q6" s="951" t="s">
        <v>2822</v>
      </c>
      <c r="R6" s="953" t="s">
        <v>2823</v>
      </c>
      <c r="S6" s="951" t="s">
        <v>2824</v>
      </c>
      <c r="T6" s="953" t="s">
        <v>2825</v>
      </c>
      <c r="U6" s="951" t="s">
        <v>2826</v>
      </c>
      <c r="V6" s="953" t="s">
        <v>2827</v>
      </c>
      <c r="W6" s="951" t="s">
        <v>2828</v>
      </c>
      <c r="X6" s="953" t="s">
        <v>2829</v>
      </c>
      <c r="Y6" s="951" t="s">
        <v>2830</v>
      </c>
      <c r="Z6" s="953" t="s">
        <v>2831</v>
      </c>
      <c r="AA6" s="951" t="s">
        <v>2832</v>
      </c>
      <c r="AB6" s="953" t="s">
        <v>2833</v>
      </c>
      <c r="AC6" s="951" t="s">
        <v>2834</v>
      </c>
    </row>
    <row r="7" spans="1:35" ht="28.15" customHeight="1">
      <c r="A7" s="950"/>
      <c r="B7" s="7579" t="s">
        <v>2835</v>
      </c>
      <c r="C7" s="7580" t="s">
        <v>2637</v>
      </c>
      <c r="D7" s="953" t="s">
        <v>2836</v>
      </c>
      <c r="E7" s="956">
        <f>+F7+H7+J7+L7+N7+G7+P7+R7+T7+V7+X7+Z7+AB7</f>
        <v>17459999999.69416</v>
      </c>
      <c r="F7" s="957">
        <f>+F10+F12+F14</f>
        <v>291000000</v>
      </c>
      <c r="G7" s="958">
        <f>1-(F8/F7)</f>
        <v>-0.30584192439862545</v>
      </c>
      <c r="H7" s="957">
        <f>+H10+H12+H14</f>
        <v>291000000</v>
      </c>
      <c r="I7" s="958">
        <f>1-(H8/H7)</f>
        <v>-0.30584192439862545</v>
      </c>
      <c r="J7" s="957">
        <f>+J10+J12+J14</f>
        <v>1164000000</v>
      </c>
      <c r="K7" s="958">
        <f>1-(J8/J7)</f>
        <v>0.67353951890034369</v>
      </c>
      <c r="L7" s="957">
        <f>+L10+L12+L14</f>
        <v>1164000000</v>
      </c>
      <c r="M7" s="958">
        <f>1-(L8/L7)</f>
        <v>0.67353951890034369</v>
      </c>
      <c r="N7" s="957">
        <f>+N10+N12+N14</f>
        <v>1164000000</v>
      </c>
      <c r="O7" s="958">
        <f>1-(N8/N7)</f>
        <v>0.67353951890034369</v>
      </c>
      <c r="P7" s="957">
        <f>+P10+P12+P14</f>
        <v>1164000000</v>
      </c>
      <c r="Q7" s="958">
        <f>1-(P8/P7)</f>
        <v>0.67353951890034369</v>
      </c>
      <c r="R7" s="957">
        <f>+R10+R12+R14</f>
        <v>2037000000</v>
      </c>
      <c r="S7" s="958">
        <f>1-(R8/R7)</f>
        <v>0.81345115365733922</v>
      </c>
      <c r="T7" s="957">
        <f>+T10+T12+T14</f>
        <v>2037000000</v>
      </c>
      <c r="U7" s="958">
        <f>1-(T8/T7)</f>
        <v>0.81345115365733922</v>
      </c>
      <c r="V7" s="957">
        <f>+V10+V12+V14</f>
        <v>2037000000</v>
      </c>
      <c r="W7" s="958">
        <f>1-(V8/V7)</f>
        <v>0.81345115365733922</v>
      </c>
      <c r="X7" s="957">
        <f>+X10+X12+X14</f>
        <v>2037000000</v>
      </c>
      <c r="Y7" s="958">
        <f>1-(X8/X7)</f>
        <v>0.81345115365733922</v>
      </c>
      <c r="Z7" s="957">
        <f>+Z10+Z12+Z14</f>
        <v>2037000000</v>
      </c>
      <c r="AA7" s="958">
        <f>1-(Z8/Z7)</f>
        <v>0.81345115365733922</v>
      </c>
      <c r="AB7" s="957">
        <f>+AB10+AB12+AB14</f>
        <v>2037000000</v>
      </c>
      <c r="AC7" s="958">
        <f>1-(AB8/AB7)</f>
        <v>0.81345115365733922</v>
      </c>
    </row>
    <row r="8" spans="1:35" ht="69" customHeight="1">
      <c r="A8" s="950"/>
      <c r="B8" s="7579"/>
      <c r="C8" s="7580"/>
      <c r="D8" s="955" t="s">
        <v>2837</v>
      </c>
      <c r="E8" s="959"/>
      <c r="F8" s="957">
        <f>+F11+F13+F15+F15</f>
        <v>380000000</v>
      </c>
      <c r="G8" s="960"/>
      <c r="H8" s="957">
        <f>+H11+H13+H15+H15</f>
        <v>380000000</v>
      </c>
      <c r="I8" s="960"/>
      <c r="J8" s="957">
        <f>+J11+J13+J15+J15</f>
        <v>380000000</v>
      </c>
      <c r="K8" s="960"/>
      <c r="L8" s="957">
        <f>+L11+L13+L15+L15</f>
        <v>380000000</v>
      </c>
      <c r="M8" s="960"/>
      <c r="N8" s="957">
        <f>+N11+N13+N15+N15</f>
        <v>380000000</v>
      </c>
      <c r="O8" s="960"/>
      <c r="P8" s="957">
        <f>+P11+P13+P15+P15</f>
        <v>380000000</v>
      </c>
      <c r="Q8" s="960"/>
      <c r="R8" s="957">
        <f>+R11+R13+R15+R15</f>
        <v>380000000</v>
      </c>
      <c r="S8" s="960"/>
      <c r="T8" s="957">
        <f>+T11+T13+T15+T15</f>
        <v>380000000</v>
      </c>
      <c r="U8" s="960"/>
      <c r="V8" s="957">
        <f>+V11+V13+V15+V15</f>
        <v>380000000</v>
      </c>
      <c r="W8" s="960"/>
      <c r="X8" s="957">
        <f>+X11+X13+X15+X15</f>
        <v>380000000</v>
      </c>
      <c r="Y8" s="960"/>
      <c r="Z8" s="957">
        <f>+Z11+Z13+Z15+Z15</f>
        <v>380000000</v>
      </c>
      <c r="AA8" s="960"/>
      <c r="AB8" s="957">
        <f>+AB11+AB13+AB15+AB15</f>
        <v>380000000</v>
      </c>
      <c r="AC8" s="960"/>
    </row>
    <row r="9" spans="1:35" ht="9" customHeight="1">
      <c r="A9" s="950"/>
      <c r="B9" s="7581"/>
      <c r="C9" s="7581"/>
      <c r="D9" s="7581"/>
      <c r="E9" s="7581"/>
      <c r="F9" s="7581"/>
      <c r="G9" s="7581"/>
      <c r="H9" s="7581"/>
      <c r="I9" s="7581"/>
      <c r="J9" s="7581"/>
      <c r="K9" s="7581"/>
      <c r="L9" s="7581"/>
      <c r="M9" s="7581"/>
      <c r="N9" s="7581"/>
      <c r="O9" s="7581"/>
      <c r="P9" s="7581"/>
      <c r="Q9" s="7581"/>
      <c r="R9" s="7581"/>
      <c r="S9" s="7581"/>
      <c r="T9" s="7581"/>
      <c r="U9" s="7581"/>
      <c r="V9" s="7581"/>
      <c r="W9" s="7581"/>
      <c r="X9" s="7581"/>
      <c r="Y9" s="7581"/>
      <c r="Z9" s="7581"/>
      <c r="AA9" s="7581"/>
      <c r="AB9" s="7581"/>
      <c r="AC9" s="7581"/>
    </row>
    <row r="10" spans="1:35" ht="32.25" customHeight="1">
      <c r="A10" s="950"/>
      <c r="B10" s="7582" t="s">
        <v>2760</v>
      </c>
      <c r="C10" s="7580" t="s">
        <v>2640</v>
      </c>
      <c r="D10" s="961" t="s">
        <v>2838</v>
      </c>
      <c r="E10" s="956">
        <f>+F10+H10+J10+L10+N10+G10+P10+R10+T10+V10+X10+Z10+AB10</f>
        <v>9894000000.0206184</v>
      </c>
      <c r="F10" s="962">
        <v>97000000</v>
      </c>
      <c r="G10" s="958">
        <f>1-(F11/F10)</f>
        <v>2.0618556701030966E-2</v>
      </c>
      <c r="H10" s="962">
        <v>97000000</v>
      </c>
      <c r="I10" s="958">
        <f>1-(H11/H10)</f>
        <v>2.0618556701030966E-2</v>
      </c>
      <c r="J10" s="962">
        <v>970000000</v>
      </c>
      <c r="K10" s="958">
        <f>1-(J11/J10)</f>
        <v>0.90206185567010311</v>
      </c>
      <c r="L10" s="962">
        <v>970000000</v>
      </c>
      <c r="M10" s="958">
        <f>1-(L11/L10)</f>
        <v>0.90206185567010311</v>
      </c>
      <c r="N10" s="962">
        <v>970000000</v>
      </c>
      <c r="O10" s="958">
        <f>1-(N11/N10)</f>
        <v>0.90206185567010311</v>
      </c>
      <c r="P10" s="962">
        <v>970000000</v>
      </c>
      <c r="Q10" s="958">
        <f>1-(P11/P10)</f>
        <v>0.90206185567010311</v>
      </c>
      <c r="R10" s="962">
        <v>970000000</v>
      </c>
      <c r="S10" s="958">
        <f>1-(R11/R10)</f>
        <v>0.90206185567010311</v>
      </c>
      <c r="T10" s="962">
        <v>970000000</v>
      </c>
      <c r="U10" s="958">
        <f>1-(T11/T10)</f>
        <v>0.90206185567010311</v>
      </c>
      <c r="V10" s="962">
        <v>970000000</v>
      </c>
      <c r="W10" s="958">
        <f>1-(V11/V10)</f>
        <v>0.90206185567010311</v>
      </c>
      <c r="X10" s="962">
        <v>970000000</v>
      </c>
      <c r="Y10" s="958">
        <f>1-(X11/X10)</f>
        <v>0.90206185567010311</v>
      </c>
      <c r="Z10" s="962">
        <v>970000000</v>
      </c>
      <c r="AA10" s="958">
        <f>1-(Z11/Z10)</f>
        <v>0.90206185567010311</v>
      </c>
      <c r="AB10" s="962">
        <v>970000000</v>
      </c>
      <c r="AC10" s="958">
        <f>1-(AB11/AB10)</f>
        <v>0.90206185567010311</v>
      </c>
      <c r="AD10" s="963"/>
    </row>
    <row r="11" spans="1:35" ht="44.15" customHeight="1">
      <c r="A11" s="950"/>
      <c r="B11" s="7582"/>
      <c r="C11" s="7580"/>
      <c r="D11" s="961" t="s">
        <v>2839</v>
      </c>
      <c r="E11" s="959"/>
      <c r="F11" s="964">
        <v>95000000</v>
      </c>
      <c r="G11" s="960"/>
      <c r="H11" s="964">
        <v>95000000</v>
      </c>
      <c r="I11" s="960"/>
      <c r="J11" s="964">
        <v>95000000</v>
      </c>
      <c r="K11" s="960"/>
      <c r="L11" s="964">
        <v>95000000</v>
      </c>
      <c r="M11" s="960"/>
      <c r="N11" s="964">
        <v>95000000</v>
      </c>
      <c r="O11" s="960"/>
      <c r="P11" s="964">
        <v>95000000</v>
      </c>
      <c r="Q11" s="960"/>
      <c r="R11" s="964">
        <v>95000000</v>
      </c>
      <c r="S11" s="960"/>
      <c r="T11" s="964">
        <v>95000000</v>
      </c>
      <c r="U11" s="960"/>
      <c r="V11" s="964">
        <v>95000000</v>
      </c>
      <c r="W11" s="960"/>
      <c r="X11" s="964">
        <v>95000000</v>
      </c>
      <c r="Y11" s="960"/>
      <c r="Z11" s="964">
        <v>95000000</v>
      </c>
      <c r="AA11" s="960"/>
      <c r="AB11" s="964">
        <v>95000000</v>
      </c>
      <c r="AC11" s="960"/>
      <c r="AD11" s="963"/>
    </row>
    <row r="12" spans="1:35" ht="36" customHeight="1">
      <c r="A12" s="950"/>
      <c r="B12" s="7582" t="s">
        <v>2840</v>
      </c>
      <c r="C12" s="7580" t="s">
        <v>2644</v>
      </c>
      <c r="D12" s="961" t="s">
        <v>2841</v>
      </c>
      <c r="E12" s="956">
        <f>+F12+H12+J12+L12+N12+G12+P12+R12+T12+V12+X12+Z12+AB12</f>
        <v>6402000000.0206184</v>
      </c>
      <c r="F12" s="962">
        <v>97000000</v>
      </c>
      <c r="G12" s="958">
        <f>1-(F13/F12)</f>
        <v>2.0618556701030966E-2</v>
      </c>
      <c r="H12" s="962">
        <v>97000000</v>
      </c>
      <c r="I12" s="958">
        <f>1-(H13/H12)</f>
        <v>2.0618556701030966E-2</v>
      </c>
      <c r="J12" s="962">
        <v>97000000</v>
      </c>
      <c r="K12" s="958">
        <f>1-(J13/J12)</f>
        <v>2.0618556701030966E-2</v>
      </c>
      <c r="L12" s="962">
        <v>97000000</v>
      </c>
      <c r="M12" s="958">
        <f>1-(L13/L12)</f>
        <v>2.0618556701030966E-2</v>
      </c>
      <c r="N12" s="962">
        <v>97000000</v>
      </c>
      <c r="O12" s="958">
        <f>1-(N13/N12)</f>
        <v>2.0618556701030966E-2</v>
      </c>
      <c r="P12" s="962">
        <v>97000000</v>
      </c>
      <c r="Q12" s="958">
        <f>1-(P13/P12)</f>
        <v>2.0618556701030966E-2</v>
      </c>
      <c r="R12" s="962">
        <v>970000000</v>
      </c>
      <c r="S12" s="958">
        <f>1-(R13/R12)</f>
        <v>0.90206185567010311</v>
      </c>
      <c r="T12" s="962">
        <v>970000000</v>
      </c>
      <c r="U12" s="958">
        <f>1-(T13/T12)</f>
        <v>0.90206185567010311</v>
      </c>
      <c r="V12" s="962">
        <v>970000000</v>
      </c>
      <c r="W12" s="958">
        <f>1-(V13/V12)</f>
        <v>0.90206185567010311</v>
      </c>
      <c r="X12" s="962">
        <v>970000000</v>
      </c>
      <c r="Y12" s="958">
        <f>1-(X13/X12)</f>
        <v>0.90206185567010311</v>
      </c>
      <c r="Z12" s="962">
        <v>970000000</v>
      </c>
      <c r="AA12" s="958">
        <f>1-(Z13/Z12)</f>
        <v>0.90206185567010311</v>
      </c>
      <c r="AB12" s="962">
        <v>970000000</v>
      </c>
      <c r="AC12" s="958">
        <f>1-(AB13/AB12)</f>
        <v>0.90206185567010311</v>
      </c>
      <c r="AD12" s="963"/>
    </row>
    <row r="13" spans="1:35" ht="37.15" customHeight="1">
      <c r="A13" s="950"/>
      <c r="B13" s="7582"/>
      <c r="C13" s="7580"/>
      <c r="D13" s="961" t="s">
        <v>2842</v>
      </c>
      <c r="E13" s="959"/>
      <c r="F13" s="964">
        <v>95000000</v>
      </c>
      <c r="G13" s="960"/>
      <c r="H13" s="964">
        <v>95000000</v>
      </c>
      <c r="I13" s="960"/>
      <c r="J13" s="964">
        <v>95000000</v>
      </c>
      <c r="K13" s="960"/>
      <c r="L13" s="964">
        <v>95000000</v>
      </c>
      <c r="M13" s="960"/>
      <c r="N13" s="964">
        <v>95000000</v>
      </c>
      <c r="O13" s="960"/>
      <c r="P13" s="964">
        <v>95000000</v>
      </c>
      <c r="Q13" s="960"/>
      <c r="R13" s="964">
        <v>95000000</v>
      </c>
      <c r="S13" s="960"/>
      <c r="T13" s="964">
        <v>95000000</v>
      </c>
      <c r="U13" s="960"/>
      <c r="V13" s="964">
        <v>95000000</v>
      </c>
      <c r="W13" s="960"/>
      <c r="X13" s="964">
        <v>95000000</v>
      </c>
      <c r="Y13" s="960"/>
      <c r="Z13" s="964">
        <v>95000000</v>
      </c>
      <c r="AA13" s="960"/>
      <c r="AB13" s="964">
        <v>95000000</v>
      </c>
      <c r="AC13" s="960"/>
      <c r="AD13" s="963"/>
    </row>
    <row r="14" spans="1:35" ht="37.5" customHeight="1">
      <c r="A14" s="950"/>
      <c r="B14" s="7583" t="s">
        <v>2843</v>
      </c>
      <c r="C14" s="7580" t="s">
        <v>2647</v>
      </c>
      <c r="D14" s="961" t="s">
        <v>2844</v>
      </c>
      <c r="E14" s="956">
        <f>+F14+H14+J14+L14+N14+G14+P14+R14+T14+V14+X14+Z14+AB14</f>
        <v>1164000000.0206184</v>
      </c>
      <c r="F14" s="962">
        <v>97000000</v>
      </c>
      <c r="G14" s="958">
        <f>1-(F15/F14)</f>
        <v>2.0618556701030966E-2</v>
      </c>
      <c r="H14" s="962">
        <v>97000000</v>
      </c>
      <c r="I14" s="958">
        <f>1-(H15/H14)</f>
        <v>2.0618556701030966E-2</v>
      </c>
      <c r="J14" s="962">
        <v>97000000</v>
      </c>
      <c r="K14" s="958">
        <f>1-(J15/J14)</f>
        <v>2.0618556701030966E-2</v>
      </c>
      <c r="L14" s="962">
        <v>97000000</v>
      </c>
      <c r="M14" s="958">
        <f>1-(L15/L14)</f>
        <v>2.0618556701030966E-2</v>
      </c>
      <c r="N14" s="962">
        <v>97000000</v>
      </c>
      <c r="O14" s="958">
        <f>1-(N15/N14)</f>
        <v>2.0618556701030966E-2</v>
      </c>
      <c r="P14" s="962">
        <v>97000000</v>
      </c>
      <c r="Q14" s="958">
        <f>1-(P15/P14)</f>
        <v>2.0618556701030966E-2</v>
      </c>
      <c r="R14" s="962">
        <v>97000000</v>
      </c>
      <c r="S14" s="958">
        <f>1-(R15/R14)</f>
        <v>2.0618556701030966E-2</v>
      </c>
      <c r="T14" s="962">
        <v>97000000</v>
      </c>
      <c r="U14" s="958">
        <f>1-(T15/T14)</f>
        <v>2.0618556701030966E-2</v>
      </c>
      <c r="V14" s="962">
        <v>97000000</v>
      </c>
      <c r="W14" s="958">
        <f>1-(V15/V14)</f>
        <v>2.0618556701030966E-2</v>
      </c>
      <c r="X14" s="962">
        <v>97000000</v>
      </c>
      <c r="Y14" s="958">
        <f>1-(X15/X14)</f>
        <v>2.0618556701030966E-2</v>
      </c>
      <c r="Z14" s="962">
        <v>97000000</v>
      </c>
      <c r="AA14" s="958">
        <f>1-(Z15/Z14)</f>
        <v>2.0618556701030966E-2</v>
      </c>
      <c r="AB14" s="962">
        <v>97000000</v>
      </c>
      <c r="AC14" s="958">
        <f>1-(AB15/AB14)</f>
        <v>2.0618556701030966E-2</v>
      </c>
      <c r="AD14" s="963"/>
    </row>
    <row r="15" spans="1:35" ht="56.15" customHeight="1">
      <c r="A15" s="950"/>
      <c r="B15" s="7583"/>
      <c r="C15" s="7580"/>
      <c r="D15" s="955" t="s">
        <v>2845</v>
      </c>
      <c r="E15" s="959"/>
      <c r="F15" s="964">
        <v>95000000</v>
      </c>
      <c r="G15" s="960"/>
      <c r="H15" s="964">
        <v>95000000</v>
      </c>
      <c r="I15" s="960"/>
      <c r="J15" s="964">
        <v>95000000</v>
      </c>
      <c r="K15" s="960"/>
      <c r="L15" s="964">
        <v>95000000</v>
      </c>
      <c r="M15" s="960"/>
      <c r="N15" s="964">
        <v>95000000</v>
      </c>
      <c r="O15" s="960"/>
      <c r="P15" s="964">
        <v>95000000</v>
      </c>
      <c r="Q15" s="960"/>
      <c r="R15" s="964">
        <v>95000000</v>
      </c>
      <c r="S15" s="960"/>
      <c r="T15" s="964">
        <v>95000000</v>
      </c>
      <c r="U15" s="960"/>
      <c r="V15" s="964">
        <v>95000000</v>
      </c>
      <c r="W15" s="960"/>
      <c r="X15" s="964">
        <v>95000000</v>
      </c>
      <c r="Y15" s="960"/>
      <c r="Z15" s="964">
        <v>95000000</v>
      </c>
      <c r="AA15" s="960"/>
      <c r="AB15" s="964">
        <v>95000000</v>
      </c>
      <c r="AC15" s="960"/>
      <c r="AD15" s="963"/>
    </row>
    <row r="16" spans="1:35" ht="56.15" customHeight="1">
      <c r="A16" s="950"/>
      <c r="B16" s="965" t="s">
        <v>2846</v>
      </c>
      <c r="C16" s="955" t="s">
        <v>2650</v>
      </c>
      <c r="D16" s="955" t="str">
        <f>+C16</f>
        <v>Ingresos generados por los nuevos modelos de negocio</v>
      </c>
      <c r="E16" s="959"/>
      <c r="F16" s="966"/>
      <c r="G16" s="960"/>
      <c r="H16" s="966"/>
      <c r="I16" s="960"/>
      <c r="J16" s="966"/>
      <c r="K16" s="960"/>
      <c r="L16" s="966"/>
      <c r="M16" s="960"/>
      <c r="N16" s="966"/>
      <c r="O16" s="960"/>
      <c r="P16" s="966"/>
      <c r="Q16" s="960"/>
      <c r="R16" s="966"/>
      <c r="S16" s="960"/>
      <c r="T16" s="966"/>
      <c r="U16" s="960"/>
      <c r="V16" s="966"/>
      <c r="W16" s="960"/>
      <c r="X16" s="966"/>
      <c r="Y16" s="960"/>
      <c r="Z16" s="966"/>
      <c r="AA16" s="960"/>
      <c r="AB16" s="966"/>
      <c r="AC16" s="960"/>
    </row>
    <row r="17" spans="1:29" ht="42" customHeight="1">
      <c r="A17" s="950"/>
      <c r="B17" s="950"/>
      <c r="C17" s="950"/>
      <c r="D17" s="950"/>
      <c r="E17" s="950"/>
      <c r="F17" s="950"/>
      <c r="G17" s="950"/>
      <c r="H17" s="950"/>
      <c r="I17" s="950"/>
      <c r="J17" s="950"/>
      <c r="K17" s="950"/>
      <c r="L17" s="950"/>
      <c r="M17" s="950"/>
      <c r="N17" s="950"/>
      <c r="O17" s="967"/>
      <c r="P17" s="967"/>
      <c r="Q17" s="967"/>
      <c r="R17" s="967"/>
      <c r="S17" s="950"/>
      <c r="T17" s="950"/>
      <c r="U17" s="950"/>
      <c r="V17" s="950"/>
    </row>
    <row r="18" spans="1:29" ht="31">
      <c r="A18" s="950"/>
      <c r="B18" s="951" t="s">
        <v>2847</v>
      </c>
      <c r="C18" s="952" t="s">
        <v>2808</v>
      </c>
      <c r="D18" s="953" t="s">
        <v>2809</v>
      </c>
      <c r="E18" s="954" t="s">
        <v>2810</v>
      </c>
      <c r="F18" s="953" t="s">
        <v>2811</v>
      </c>
      <c r="G18" s="951" t="s">
        <v>2812</v>
      </c>
      <c r="H18" s="953" t="s">
        <v>2813</v>
      </c>
      <c r="I18" s="951" t="s">
        <v>2814</v>
      </c>
      <c r="J18" s="953" t="s">
        <v>2815</v>
      </c>
      <c r="K18" s="951" t="s">
        <v>2816</v>
      </c>
      <c r="L18" s="953" t="s">
        <v>2817</v>
      </c>
      <c r="M18" s="951" t="s">
        <v>2818</v>
      </c>
      <c r="N18" s="953" t="s">
        <v>2819</v>
      </c>
      <c r="O18" s="951" t="s">
        <v>2820</v>
      </c>
      <c r="P18" s="953" t="s">
        <v>2821</v>
      </c>
      <c r="Q18" s="951" t="s">
        <v>2822</v>
      </c>
      <c r="R18" s="953" t="s">
        <v>2823</v>
      </c>
      <c r="S18" s="951" t="s">
        <v>2824</v>
      </c>
      <c r="T18" s="953" t="s">
        <v>2825</v>
      </c>
      <c r="U18" s="951" t="s">
        <v>2826</v>
      </c>
      <c r="V18" s="953" t="s">
        <v>2827</v>
      </c>
      <c r="W18" s="951" t="s">
        <v>2828</v>
      </c>
      <c r="X18" s="953" t="s">
        <v>2829</v>
      </c>
      <c r="Y18" s="951" t="s">
        <v>2830</v>
      </c>
      <c r="Z18" s="953" t="s">
        <v>2831</v>
      </c>
      <c r="AA18" s="951" t="s">
        <v>2832</v>
      </c>
      <c r="AB18" s="953" t="s">
        <v>2833</v>
      </c>
      <c r="AC18" s="951" t="s">
        <v>2834</v>
      </c>
    </row>
    <row r="19" spans="1:29" ht="41.15" customHeight="1">
      <c r="A19" s="950"/>
      <c r="B19" s="7584" t="s">
        <v>2848</v>
      </c>
      <c r="C19" s="7580" t="s">
        <v>2607</v>
      </c>
      <c r="D19" s="953" t="s">
        <v>2849</v>
      </c>
      <c r="E19" s="956">
        <f>+F19+H19+J19+L19+N19+G19+P19+R19+T19+V19+X19+Z19+AB19</f>
        <v>24480000000.019608</v>
      </c>
      <c r="F19" s="957">
        <f>+F22+F24</f>
        <v>2040000000</v>
      </c>
      <c r="G19" s="958">
        <f>1-(F20/F19)</f>
        <v>1.9607843137254943E-2</v>
      </c>
      <c r="H19" s="957">
        <f>+H22+H24</f>
        <v>2040000000</v>
      </c>
      <c r="I19" s="958">
        <f>1-(H20/H19)</f>
        <v>1.9607843137254943E-2</v>
      </c>
      <c r="J19" s="957">
        <f>+J22+J24</f>
        <v>2040000000</v>
      </c>
      <c r="K19" s="958">
        <f>1-(J20/J19)</f>
        <v>1.9607843137254943E-2</v>
      </c>
      <c r="L19" s="957">
        <f>+L22+L24</f>
        <v>2040000000</v>
      </c>
      <c r="M19" s="958">
        <f>1-(L20/L19)</f>
        <v>1.9607843137254943E-2</v>
      </c>
      <c r="N19" s="957">
        <f>+N22+N24</f>
        <v>2040000000</v>
      </c>
      <c r="O19" s="958">
        <f>1-(N20/N19)</f>
        <v>1.9607843137254943E-2</v>
      </c>
      <c r="P19" s="957">
        <f>+P22+P24</f>
        <v>2040000000</v>
      </c>
      <c r="Q19" s="958">
        <f>1-(P20/P19)</f>
        <v>1.9607843137254943E-2</v>
      </c>
      <c r="R19" s="957">
        <f>+R22+R24</f>
        <v>2040000000</v>
      </c>
      <c r="S19" s="958">
        <f>1-(R20/R19)</f>
        <v>1.9607843137254943E-2</v>
      </c>
      <c r="T19" s="957">
        <f>+T22+T24</f>
        <v>2040000000</v>
      </c>
      <c r="U19" s="958">
        <f>1-(T20/T19)</f>
        <v>1.9607843137254943E-2</v>
      </c>
      <c r="V19" s="957">
        <f>+V22+V24</f>
        <v>2040000000</v>
      </c>
      <c r="W19" s="958">
        <f>1-(V20/V19)</f>
        <v>1.9607843137254943E-2</v>
      </c>
      <c r="X19" s="957">
        <f>+X22+X24</f>
        <v>2040000000</v>
      </c>
      <c r="Y19" s="958">
        <f>1-(X20/X19)</f>
        <v>1.9607843137254943E-2</v>
      </c>
      <c r="Z19" s="957">
        <f>+Z22+Z24</f>
        <v>2040000000</v>
      </c>
      <c r="AA19" s="958">
        <f>1-(Z20/Z19)</f>
        <v>1.9607843137254943E-2</v>
      </c>
      <c r="AB19" s="957">
        <f>+AB22+AB24</f>
        <v>2040000000</v>
      </c>
      <c r="AC19" s="958">
        <f>1-(AB20/AB19)</f>
        <v>1.9607843137254943E-2</v>
      </c>
    </row>
    <row r="20" spans="1:29" ht="72" customHeight="1">
      <c r="A20" s="950"/>
      <c r="B20" s="7584"/>
      <c r="C20" s="7580"/>
      <c r="D20" s="955" t="s">
        <v>2850</v>
      </c>
      <c r="E20" s="959">
        <v>8000000000</v>
      </c>
      <c r="F20" s="957">
        <f>+F23+F25</f>
        <v>2000000000</v>
      </c>
      <c r="G20" s="960"/>
      <c r="H20" s="957">
        <f>+H23+H25</f>
        <v>2000000000</v>
      </c>
      <c r="I20" s="960"/>
      <c r="J20" s="957">
        <f>+J23+J25</f>
        <v>2000000000</v>
      </c>
      <c r="K20" s="960"/>
      <c r="L20" s="957">
        <f>+L23+L25</f>
        <v>2000000000</v>
      </c>
      <c r="M20" s="960"/>
      <c r="N20" s="957">
        <f>+N23+N25</f>
        <v>2000000000</v>
      </c>
      <c r="O20" s="960"/>
      <c r="P20" s="957">
        <f>+P23+P25</f>
        <v>2000000000</v>
      </c>
      <c r="Q20" s="960"/>
      <c r="R20" s="957">
        <f>+R23+R25</f>
        <v>2000000000</v>
      </c>
      <c r="S20" s="960"/>
      <c r="T20" s="957">
        <f>+T23+T25</f>
        <v>2000000000</v>
      </c>
      <c r="U20" s="960"/>
      <c r="V20" s="957">
        <f>+V23+V25</f>
        <v>2000000000</v>
      </c>
      <c r="W20" s="960"/>
      <c r="X20" s="957">
        <f>+X23+X25</f>
        <v>2000000000</v>
      </c>
      <c r="Y20" s="960"/>
      <c r="Z20" s="957">
        <f>+Z23+Z25</f>
        <v>2000000000</v>
      </c>
      <c r="AA20" s="960"/>
      <c r="AB20" s="957">
        <f>+AB23+AB25</f>
        <v>2000000000</v>
      </c>
      <c r="AC20" s="960"/>
    </row>
    <row r="21" spans="1:29" ht="9" customHeight="1">
      <c r="A21" s="950"/>
      <c r="B21" s="7581"/>
      <c r="C21" s="7581"/>
      <c r="D21" s="7581"/>
      <c r="E21" s="7581"/>
      <c r="F21" s="7581"/>
      <c r="G21" s="7581"/>
      <c r="H21" s="7581"/>
      <c r="I21" s="7581"/>
      <c r="J21" s="7581"/>
      <c r="K21" s="7581"/>
      <c r="L21" s="7581"/>
      <c r="M21" s="7581"/>
      <c r="N21" s="7581"/>
      <c r="O21" s="7581"/>
      <c r="P21" s="7581"/>
      <c r="Q21" s="7581"/>
      <c r="R21" s="7581"/>
      <c r="S21" s="7581"/>
      <c r="T21" s="7581"/>
      <c r="U21" s="7581"/>
      <c r="V21" s="7581"/>
      <c r="W21" s="7581"/>
      <c r="X21" s="7581"/>
      <c r="Y21" s="7581"/>
      <c r="Z21" s="7581"/>
      <c r="AA21" s="7581"/>
      <c r="AB21" s="7581"/>
      <c r="AC21" s="7581"/>
    </row>
    <row r="22" spans="1:29" ht="37.5" customHeight="1">
      <c r="A22" s="950"/>
      <c r="B22" s="7582" t="s">
        <v>2851</v>
      </c>
      <c r="C22" s="7580" t="s">
        <v>2612</v>
      </c>
      <c r="D22" s="961" t="s">
        <v>2852</v>
      </c>
      <c r="E22" s="956">
        <f>+F22+H22+J22+L22+N22+G22+P22+R22+T22+V22+X22+Z22+AB22</f>
        <v>11640000000.020618</v>
      </c>
      <c r="F22" s="962">
        <v>970000000</v>
      </c>
      <c r="G22" s="958">
        <f>1-(F23/F22)</f>
        <v>2.0618556701030966E-2</v>
      </c>
      <c r="H22" s="968">
        <v>970000000</v>
      </c>
      <c r="I22" s="958">
        <f>1-(H23/H22)</f>
        <v>2.0618556701030966E-2</v>
      </c>
      <c r="J22" s="968">
        <v>970000000</v>
      </c>
      <c r="K22" s="958">
        <f>1-(J23/J22)</f>
        <v>2.0618556701030966E-2</v>
      </c>
      <c r="L22" s="968">
        <v>970000000</v>
      </c>
      <c r="M22" s="958">
        <f>1-(L23/L22)</f>
        <v>2.0618556701030966E-2</v>
      </c>
      <c r="N22" s="968">
        <v>970000000</v>
      </c>
      <c r="O22" s="958">
        <f>1-(N23/N22)</f>
        <v>2.0618556701030966E-2</v>
      </c>
      <c r="P22" s="968">
        <v>970000000</v>
      </c>
      <c r="Q22" s="958">
        <f>1-(P23/P22)</f>
        <v>2.0618556701030966E-2</v>
      </c>
      <c r="R22" s="968">
        <v>970000000</v>
      </c>
      <c r="S22" s="958">
        <f>1-(R23/R22)</f>
        <v>2.0618556701030966E-2</v>
      </c>
      <c r="T22" s="968">
        <v>970000000</v>
      </c>
      <c r="U22" s="958">
        <f>1-(T23/T22)</f>
        <v>2.0618556701030966E-2</v>
      </c>
      <c r="V22" s="968">
        <v>970000000</v>
      </c>
      <c r="W22" s="958">
        <f>1-(V23/V22)</f>
        <v>2.0618556701030966E-2</v>
      </c>
      <c r="X22" s="968">
        <v>970000000</v>
      </c>
      <c r="Y22" s="958">
        <f>1-(X23/X22)</f>
        <v>2.0618556701030966E-2</v>
      </c>
      <c r="Z22" s="968">
        <v>970000000</v>
      </c>
      <c r="AA22" s="958">
        <f>1-(Z23/Z22)</f>
        <v>2.0618556701030966E-2</v>
      </c>
      <c r="AB22" s="968">
        <v>970000000</v>
      </c>
      <c r="AC22" s="958">
        <f>1-(AB23/AB22)</f>
        <v>2.0618556701030966E-2</v>
      </c>
    </row>
    <row r="23" spans="1:29" ht="53.15" customHeight="1">
      <c r="A23" s="950"/>
      <c r="B23" s="7582"/>
      <c r="C23" s="7580"/>
      <c r="D23" s="961" t="s">
        <v>2853</v>
      </c>
      <c r="E23" s="959">
        <v>6500000000</v>
      </c>
      <c r="F23" s="964">
        <v>950000000</v>
      </c>
      <c r="G23" s="960"/>
      <c r="H23" s="966">
        <v>950000000</v>
      </c>
      <c r="I23" s="960"/>
      <c r="J23" s="966">
        <v>950000000</v>
      </c>
      <c r="K23" s="960"/>
      <c r="L23" s="966">
        <v>950000000</v>
      </c>
      <c r="M23" s="960"/>
      <c r="N23" s="966">
        <v>950000000</v>
      </c>
      <c r="O23" s="960"/>
      <c r="P23" s="966">
        <v>950000000</v>
      </c>
      <c r="Q23" s="960"/>
      <c r="R23" s="966">
        <v>950000000</v>
      </c>
      <c r="S23" s="960"/>
      <c r="T23" s="966">
        <v>950000000</v>
      </c>
      <c r="U23" s="960"/>
      <c r="V23" s="966">
        <v>950000000</v>
      </c>
      <c r="W23" s="960"/>
      <c r="X23" s="966">
        <v>950000000</v>
      </c>
      <c r="Y23" s="960"/>
      <c r="Z23" s="966">
        <v>950000000</v>
      </c>
      <c r="AA23" s="960"/>
      <c r="AB23" s="966">
        <v>950000000</v>
      </c>
      <c r="AC23" s="960"/>
    </row>
    <row r="24" spans="1:29" ht="25.15" customHeight="1">
      <c r="A24" s="950"/>
      <c r="B24" s="7582" t="s">
        <v>2854</v>
      </c>
      <c r="C24" s="7580" t="s">
        <v>2619</v>
      </c>
      <c r="D24" s="961" t="s">
        <v>2855</v>
      </c>
      <c r="E24" s="956">
        <f>+F24+H24+J24+L24+N24+G24+P24+R24+T24+V24+X24+Z24+AB24</f>
        <v>12840000000.018692</v>
      </c>
      <c r="F24" s="962">
        <v>1070000000</v>
      </c>
      <c r="G24" s="958">
        <f>1-(F25/F24)</f>
        <v>1.8691588785046731E-2</v>
      </c>
      <c r="H24" s="968">
        <v>1070000000</v>
      </c>
      <c r="I24" s="958">
        <f>1-(H25/H24)</f>
        <v>1.8691588785046731E-2</v>
      </c>
      <c r="J24" s="968">
        <v>1070000000</v>
      </c>
      <c r="K24" s="958">
        <f>1-(J25/J24)</f>
        <v>1.8691588785046731E-2</v>
      </c>
      <c r="L24" s="968">
        <v>1070000000</v>
      </c>
      <c r="M24" s="958">
        <f>1-(L25/L24)</f>
        <v>1.8691588785046731E-2</v>
      </c>
      <c r="N24" s="968">
        <v>1070000000</v>
      </c>
      <c r="O24" s="958">
        <f>1-(N25/N24)</f>
        <v>1.8691588785046731E-2</v>
      </c>
      <c r="P24" s="968">
        <v>1070000000</v>
      </c>
      <c r="Q24" s="958">
        <f>1-(P25/P24)</f>
        <v>1.8691588785046731E-2</v>
      </c>
      <c r="R24" s="968">
        <v>1070000000</v>
      </c>
      <c r="S24" s="958">
        <f>1-(R25/R24)</f>
        <v>1.8691588785046731E-2</v>
      </c>
      <c r="T24" s="968">
        <v>1070000000</v>
      </c>
      <c r="U24" s="958">
        <f>1-(T25/T24)</f>
        <v>1.8691588785046731E-2</v>
      </c>
      <c r="V24" s="968">
        <v>1070000000</v>
      </c>
      <c r="W24" s="958">
        <f>1-(V25/V24)</f>
        <v>1.8691588785046731E-2</v>
      </c>
      <c r="X24" s="968">
        <v>1070000000</v>
      </c>
      <c r="Y24" s="958">
        <f>1-(X25/X24)</f>
        <v>1.8691588785046731E-2</v>
      </c>
      <c r="Z24" s="968">
        <v>1070000000</v>
      </c>
      <c r="AA24" s="958">
        <f>1-(Z25/Z24)</f>
        <v>1.8691588785046731E-2</v>
      </c>
      <c r="AB24" s="968">
        <v>1070000000</v>
      </c>
      <c r="AC24" s="958">
        <f>1-(AB25/AB24)</f>
        <v>1.8691588785046731E-2</v>
      </c>
    </row>
    <row r="25" spans="1:29" ht="44.15" customHeight="1">
      <c r="A25" s="950"/>
      <c r="B25" s="7582"/>
      <c r="C25" s="7580"/>
      <c r="D25" s="955" t="s">
        <v>2856</v>
      </c>
      <c r="E25" s="959">
        <v>1500000000</v>
      </c>
      <c r="F25" s="964">
        <v>1050000000</v>
      </c>
      <c r="G25" s="960"/>
      <c r="H25" s="966">
        <v>1050000000</v>
      </c>
      <c r="I25" s="960"/>
      <c r="J25" s="966">
        <v>1050000000</v>
      </c>
      <c r="K25" s="960"/>
      <c r="L25" s="966">
        <v>1050000000</v>
      </c>
      <c r="M25" s="960"/>
      <c r="N25" s="966">
        <v>1050000000</v>
      </c>
      <c r="O25" s="960"/>
      <c r="P25" s="966">
        <v>1050000000</v>
      </c>
      <c r="Q25" s="960"/>
      <c r="R25" s="966">
        <v>1050000000</v>
      </c>
      <c r="S25" s="960"/>
      <c r="T25" s="966">
        <v>1050000000</v>
      </c>
      <c r="U25" s="960"/>
      <c r="V25" s="966">
        <v>1050000000</v>
      </c>
      <c r="W25" s="960"/>
      <c r="X25" s="966">
        <v>1050000000</v>
      </c>
      <c r="Y25" s="960"/>
      <c r="Z25" s="966">
        <v>1050000000</v>
      </c>
      <c r="AA25" s="960"/>
      <c r="AB25" s="966">
        <v>1050000000</v>
      </c>
      <c r="AC25" s="960"/>
    </row>
    <row r="26" spans="1:29" ht="40.15" customHeight="1">
      <c r="A26" s="950"/>
      <c r="B26" s="950"/>
      <c r="C26" s="950"/>
      <c r="D26" s="950"/>
      <c r="E26" s="950"/>
      <c r="F26" s="950"/>
      <c r="G26" s="950"/>
      <c r="H26" s="950"/>
      <c r="I26" s="950"/>
      <c r="J26" s="950"/>
      <c r="K26" s="950"/>
      <c r="L26" s="950"/>
      <c r="M26" s="950"/>
      <c r="N26" s="950"/>
      <c r="O26" s="967"/>
      <c r="P26" s="967"/>
      <c r="Q26" s="967"/>
      <c r="R26" s="967"/>
      <c r="S26" s="950"/>
      <c r="T26" s="950"/>
      <c r="U26" s="950"/>
      <c r="V26" s="950"/>
    </row>
    <row r="27" spans="1:29" ht="31">
      <c r="A27" s="950"/>
      <c r="B27" s="951" t="s">
        <v>2592</v>
      </c>
      <c r="C27" s="952" t="s">
        <v>2808</v>
      </c>
      <c r="D27" s="953" t="s">
        <v>2809</v>
      </c>
      <c r="E27" s="954" t="s">
        <v>2810</v>
      </c>
      <c r="F27" s="953" t="s">
        <v>2811</v>
      </c>
      <c r="G27" s="951" t="s">
        <v>2812</v>
      </c>
      <c r="H27" s="953" t="s">
        <v>2813</v>
      </c>
      <c r="I27" s="951" t="s">
        <v>2814</v>
      </c>
      <c r="J27" s="953" t="s">
        <v>2815</v>
      </c>
      <c r="K27" s="951" t="s">
        <v>2816</v>
      </c>
      <c r="L27" s="953" t="s">
        <v>2817</v>
      </c>
      <c r="M27" s="951" t="s">
        <v>2818</v>
      </c>
      <c r="N27" s="953" t="s">
        <v>2819</v>
      </c>
      <c r="O27" s="951" t="s">
        <v>2820</v>
      </c>
      <c r="P27" s="953" t="s">
        <v>2821</v>
      </c>
      <c r="Q27" s="951" t="s">
        <v>2822</v>
      </c>
      <c r="R27" s="953" t="s">
        <v>2823</v>
      </c>
      <c r="S27" s="951" t="s">
        <v>2824</v>
      </c>
      <c r="T27" s="953" t="s">
        <v>2825</v>
      </c>
      <c r="U27" s="951" t="s">
        <v>2826</v>
      </c>
      <c r="V27" s="953" t="s">
        <v>2827</v>
      </c>
      <c r="W27" s="951" t="s">
        <v>2828</v>
      </c>
      <c r="X27" s="953" t="s">
        <v>2829</v>
      </c>
      <c r="Y27" s="951" t="s">
        <v>2830</v>
      </c>
      <c r="Z27" s="953" t="s">
        <v>2831</v>
      </c>
      <c r="AA27" s="951" t="s">
        <v>2832</v>
      </c>
      <c r="AB27" s="953" t="s">
        <v>2833</v>
      </c>
      <c r="AC27" s="951" t="s">
        <v>2834</v>
      </c>
    </row>
    <row r="28" spans="1:29" ht="56.15" customHeight="1">
      <c r="A28" s="950"/>
      <c r="B28" s="7583" t="s">
        <v>2857</v>
      </c>
      <c r="C28" s="7580" t="s">
        <v>2595</v>
      </c>
      <c r="D28" s="953" t="s">
        <v>2858</v>
      </c>
      <c r="E28" s="956">
        <f>+F28+H28+J28+L28+N28+P28+R28+T28+V28+X28+Z28+AB28</f>
        <v>6199000000</v>
      </c>
      <c r="F28" s="957">
        <f t="shared" ref="F28:AC28" si="0">+F31</f>
        <v>2000000000</v>
      </c>
      <c r="G28" s="958">
        <f t="shared" si="0"/>
        <v>1</v>
      </c>
      <c r="H28" s="957">
        <f t="shared" si="0"/>
        <v>2000000000</v>
      </c>
      <c r="I28" s="958">
        <f t="shared" si="0"/>
        <v>1.25</v>
      </c>
      <c r="J28" s="957">
        <f t="shared" si="0"/>
        <v>1600000000</v>
      </c>
      <c r="K28" s="958">
        <f t="shared" si="0"/>
        <v>1</v>
      </c>
      <c r="L28" s="957">
        <f t="shared" si="0"/>
        <v>90000000</v>
      </c>
      <c r="M28" s="958">
        <f t="shared" si="0"/>
        <v>0.9</v>
      </c>
      <c r="N28" s="957">
        <f t="shared" si="0"/>
        <v>48000000</v>
      </c>
      <c r="O28" s="958">
        <f t="shared" si="0"/>
        <v>0.96</v>
      </c>
      <c r="P28" s="957">
        <f t="shared" si="0"/>
        <v>70000000</v>
      </c>
      <c r="Q28" s="958">
        <f t="shared" si="0"/>
        <v>1.4</v>
      </c>
      <c r="R28" s="957">
        <f t="shared" si="0"/>
        <v>72000000</v>
      </c>
      <c r="S28" s="958">
        <f t="shared" si="0"/>
        <v>0.9</v>
      </c>
      <c r="T28" s="957">
        <f t="shared" si="0"/>
        <v>62000000</v>
      </c>
      <c r="U28" s="958">
        <f t="shared" si="0"/>
        <v>0.88571428571428568</v>
      </c>
      <c r="V28" s="957">
        <f t="shared" si="0"/>
        <v>51000000</v>
      </c>
      <c r="W28" s="958">
        <f t="shared" si="0"/>
        <v>1.02</v>
      </c>
      <c r="X28" s="957">
        <f t="shared" si="0"/>
        <v>50000000</v>
      </c>
      <c r="Y28" s="958">
        <f t="shared" si="0"/>
        <v>0.83333333333333337</v>
      </c>
      <c r="Z28" s="957">
        <f t="shared" si="0"/>
        <v>90000000</v>
      </c>
      <c r="AA28" s="958">
        <f t="shared" si="0"/>
        <v>1.125</v>
      </c>
      <c r="AB28" s="957">
        <f t="shared" si="0"/>
        <v>66000000</v>
      </c>
      <c r="AC28" s="958">
        <f t="shared" si="0"/>
        <v>1.1000000000000001</v>
      </c>
    </row>
    <row r="29" spans="1:29" ht="34.15" customHeight="1">
      <c r="A29" s="950"/>
      <c r="B29" s="7583"/>
      <c r="C29" s="7580"/>
      <c r="D29" s="955" t="s">
        <v>2859</v>
      </c>
      <c r="E29" s="956"/>
      <c r="F29" s="957">
        <f>+F32</f>
        <v>2000000000</v>
      </c>
      <c r="G29" s="960"/>
      <c r="H29" s="957">
        <f>+H32</f>
        <v>1600000000</v>
      </c>
      <c r="I29" s="960"/>
      <c r="J29" s="957">
        <f>+J32</f>
        <v>1600000000</v>
      </c>
      <c r="K29" s="960"/>
      <c r="L29" s="957">
        <f>+L32</f>
        <v>100000000</v>
      </c>
      <c r="M29" s="960"/>
      <c r="N29" s="957">
        <f>+N32</f>
        <v>50000000</v>
      </c>
      <c r="O29" s="960"/>
      <c r="P29" s="957">
        <f>+P32</f>
        <v>50000000</v>
      </c>
      <c r="Q29" s="960"/>
      <c r="R29" s="957">
        <f>+R32</f>
        <v>80000000</v>
      </c>
      <c r="S29" s="960"/>
      <c r="T29" s="957">
        <f>+T32</f>
        <v>70000000</v>
      </c>
      <c r="U29" s="960"/>
      <c r="V29" s="957">
        <f>+V32</f>
        <v>50000000</v>
      </c>
      <c r="W29" s="960"/>
      <c r="X29" s="957">
        <f>+X32</f>
        <v>60000000</v>
      </c>
      <c r="Y29" s="960"/>
      <c r="Z29" s="957">
        <f>+Z32</f>
        <v>80000000</v>
      </c>
      <c r="AA29" s="960"/>
      <c r="AB29" s="957">
        <f>+AB32</f>
        <v>60000000</v>
      </c>
      <c r="AC29" s="960"/>
    </row>
    <row r="30" spans="1:29" ht="8.15" customHeight="1">
      <c r="A30" s="950"/>
      <c r="B30" s="7580"/>
      <c r="C30" s="7580"/>
      <c r="D30" s="7580"/>
      <c r="E30" s="7580"/>
      <c r="F30" s="7580"/>
      <c r="G30" s="7580"/>
      <c r="H30" s="7580"/>
      <c r="I30" s="7580"/>
      <c r="J30" s="7580"/>
      <c r="K30" s="7580"/>
      <c r="L30" s="7580"/>
      <c r="M30" s="7580"/>
      <c r="N30" s="7580"/>
      <c r="O30" s="7580"/>
      <c r="P30" s="7580"/>
      <c r="Q30" s="7580"/>
      <c r="R30" s="7580"/>
      <c r="S30" s="7580"/>
      <c r="T30" s="7580"/>
      <c r="U30" s="7580"/>
      <c r="V30" s="7580"/>
      <c r="W30" s="7580"/>
      <c r="X30" s="7580"/>
      <c r="Y30" s="7580"/>
      <c r="Z30" s="7580"/>
      <c r="AA30" s="7580"/>
      <c r="AB30" s="7580"/>
      <c r="AC30" s="7580"/>
    </row>
    <row r="31" spans="1:29" ht="46.15" customHeight="1">
      <c r="A31" s="950"/>
      <c r="B31" s="7585" t="s">
        <v>2749</v>
      </c>
      <c r="C31" s="7580" t="s">
        <v>2601</v>
      </c>
      <c r="D31" s="955" t="s">
        <v>2860</v>
      </c>
      <c r="E31" s="956">
        <f>+F31+H31+J31+L31+N31+P31+R31+T31+V31+X31+Z31+AB31</f>
        <v>6199000000</v>
      </c>
      <c r="F31" s="968">
        <v>2000000000</v>
      </c>
      <c r="G31" s="958">
        <f>+F31/F32</f>
        <v>1</v>
      </c>
      <c r="H31" s="968">
        <v>2000000000</v>
      </c>
      <c r="I31" s="958">
        <f>+H31/H32</f>
        <v>1.25</v>
      </c>
      <c r="J31" s="968">
        <v>1600000000</v>
      </c>
      <c r="K31" s="958">
        <f>+J31/J32</f>
        <v>1</v>
      </c>
      <c r="L31" s="968">
        <v>90000000</v>
      </c>
      <c r="M31" s="958">
        <f>+L31/L32</f>
        <v>0.9</v>
      </c>
      <c r="N31" s="968">
        <v>48000000</v>
      </c>
      <c r="O31" s="958">
        <f>+N31/N32</f>
        <v>0.96</v>
      </c>
      <c r="P31" s="968">
        <v>70000000</v>
      </c>
      <c r="Q31" s="958">
        <f>+P31/P32</f>
        <v>1.4</v>
      </c>
      <c r="R31" s="968">
        <v>72000000</v>
      </c>
      <c r="S31" s="958">
        <f>+R31/R32</f>
        <v>0.9</v>
      </c>
      <c r="T31" s="968">
        <v>62000000</v>
      </c>
      <c r="U31" s="958">
        <f>+T31/T32</f>
        <v>0.88571428571428568</v>
      </c>
      <c r="V31" s="968">
        <v>51000000</v>
      </c>
      <c r="W31" s="958">
        <f>+V31/V32</f>
        <v>1.02</v>
      </c>
      <c r="X31" s="968">
        <v>50000000</v>
      </c>
      <c r="Y31" s="958">
        <f>+X31/X32</f>
        <v>0.83333333333333337</v>
      </c>
      <c r="Z31" s="968">
        <v>90000000</v>
      </c>
      <c r="AA31" s="958">
        <f>+Z31/Z32</f>
        <v>1.125</v>
      </c>
      <c r="AB31" s="968">
        <v>66000000</v>
      </c>
      <c r="AC31" s="958">
        <f>+AB31/AB32</f>
        <v>1.1000000000000001</v>
      </c>
    </row>
    <row r="32" spans="1:29" ht="40.15" customHeight="1">
      <c r="A32" s="950"/>
      <c r="B32" s="7585"/>
      <c r="C32" s="7580"/>
      <c r="D32" s="955" t="s">
        <v>2861</v>
      </c>
      <c r="E32" s="969"/>
      <c r="F32" s="966">
        <v>2000000000</v>
      </c>
      <c r="G32" s="960"/>
      <c r="H32" s="966">
        <v>1600000000</v>
      </c>
      <c r="I32" s="960"/>
      <c r="J32" s="966">
        <v>1600000000</v>
      </c>
      <c r="K32" s="960"/>
      <c r="L32" s="966">
        <v>100000000</v>
      </c>
      <c r="M32" s="960"/>
      <c r="N32" s="966">
        <v>50000000</v>
      </c>
      <c r="O32" s="960"/>
      <c r="P32" s="966">
        <v>50000000</v>
      </c>
      <c r="Q32" s="960"/>
      <c r="R32" s="966">
        <v>80000000</v>
      </c>
      <c r="S32" s="960"/>
      <c r="T32" s="966">
        <v>70000000</v>
      </c>
      <c r="U32" s="960"/>
      <c r="V32" s="966">
        <v>50000000</v>
      </c>
      <c r="W32" s="960"/>
      <c r="X32" s="966">
        <v>60000000</v>
      </c>
      <c r="Y32" s="960"/>
      <c r="Z32" s="966">
        <v>80000000</v>
      </c>
      <c r="AA32" s="960"/>
      <c r="AB32" s="966">
        <v>60000000</v>
      </c>
      <c r="AC32" s="960"/>
    </row>
    <row r="33" spans="1:29" ht="35.15" customHeight="1">
      <c r="A33" s="950"/>
      <c r="B33" s="950"/>
      <c r="C33" s="950"/>
      <c r="D33" s="950"/>
      <c r="E33" s="950"/>
      <c r="F33" s="950"/>
      <c r="G33" s="950"/>
      <c r="H33" s="950"/>
      <c r="I33" s="950"/>
      <c r="J33" s="950"/>
      <c r="K33" s="950"/>
      <c r="L33" s="950"/>
      <c r="M33" s="950"/>
      <c r="N33" s="950"/>
      <c r="O33" s="967"/>
      <c r="P33" s="967"/>
      <c r="Q33" s="967"/>
      <c r="R33" s="967"/>
      <c r="S33" s="950"/>
      <c r="T33" s="950"/>
      <c r="U33" s="950"/>
      <c r="V33" s="950"/>
    </row>
    <row r="34" spans="1:29" ht="29.15" customHeight="1">
      <c r="A34" s="950"/>
      <c r="B34" s="7586" t="s">
        <v>2171</v>
      </c>
      <c r="C34" s="7586"/>
      <c r="D34" s="7586"/>
      <c r="E34" s="7586"/>
      <c r="F34" s="7586"/>
      <c r="G34" s="7586"/>
      <c r="H34" s="7586"/>
      <c r="I34" s="7586"/>
      <c r="J34" s="7586"/>
      <c r="K34" s="7586"/>
      <c r="L34" s="7586"/>
      <c r="M34" s="7586"/>
      <c r="N34" s="7586"/>
      <c r="O34" s="7586"/>
      <c r="P34" s="7586"/>
      <c r="Q34" s="7586"/>
      <c r="R34" s="7586"/>
      <c r="S34" s="7586"/>
      <c r="T34" s="7586"/>
      <c r="U34" s="7586"/>
      <c r="V34" s="7586"/>
      <c r="W34" s="7586"/>
      <c r="X34" s="7586"/>
      <c r="Y34" s="7586"/>
      <c r="Z34" s="7586"/>
      <c r="AA34" s="7586"/>
      <c r="AB34" s="7586"/>
      <c r="AC34" s="7586"/>
    </row>
    <row r="35" spans="1:29" ht="19.149999999999999" customHeight="1">
      <c r="A35" s="950"/>
      <c r="B35" s="7587" t="s">
        <v>2862</v>
      </c>
      <c r="C35" s="7587"/>
      <c r="D35" s="7587"/>
      <c r="E35" s="7587"/>
      <c r="F35" s="7587"/>
      <c r="G35" s="7587"/>
      <c r="H35" s="7587"/>
      <c r="I35" s="7587"/>
      <c r="J35" s="7587"/>
      <c r="K35" s="7587"/>
      <c r="L35" s="7587"/>
      <c r="M35" s="7587"/>
      <c r="N35" s="7587"/>
      <c r="O35" s="7587"/>
      <c r="P35" s="7587"/>
      <c r="Q35" s="7587"/>
      <c r="R35" s="7587"/>
      <c r="S35" s="7587"/>
      <c r="T35" s="7587"/>
      <c r="U35" s="7587"/>
      <c r="V35" s="7587"/>
      <c r="W35" s="7587"/>
      <c r="X35" s="7587"/>
      <c r="Y35" s="7587"/>
      <c r="Z35" s="7587"/>
      <c r="AA35" s="7587"/>
      <c r="AB35" s="7587"/>
      <c r="AC35" s="7587"/>
    </row>
    <row r="36" spans="1:29" ht="33" customHeight="1">
      <c r="A36" s="950"/>
      <c r="B36" s="970" t="s">
        <v>2576</v>
      </c>
      <c r="C36" s="971" t="s">
        <v>2808</v>
      </c>
      <c r="D36" s="972" t="s">
        <v>2809</v>
      </c>
      <c r="E36" s="973" t="s">
        <v>2810</v>
      </c>
      <c r="F36" s="953" t="s">
        <v>2811</v>
      </c>
      <c r="G36" s="970" t="s">
        <v>2812</v>
      </c>
      <c r="H36" s="953" t="s">
        <v>2813</v>
      </c>
      <c r="I36" s="970" t="s">
        <v>2814</v>
      </c>
      <c r="J36" s="953" t="s">
        <v>2815</v>
      </c>
      <c r="K36" s="970" t="s">
        <v>2816</v>
      </c>
      <c r="L36" s="953" t="s">
        <v>2817</v>
      </c>
      <c r="M36" s="970" t="s">
        <v>2818</v>
      </c>
      <c r="N36" s="953" t="s">
        <v>2819</v>
      </c>
      <c r="O36" s="970" t="s">
        <v>2820</v>
      </c>
      <c r="P36" s="953" t="s">
        <v>2821</v>
      </c>
      <c r="Q36" s="970" t="s">
        <v>2822</v>
      </c>
      <c r="R36" s="953" t="s">
        <v>2823</v>
      </c>
      <c r="S36" s="970" t="s">
        <v>2824</v>
      </c>
      <c r="T36" s="953" t="s">
        <v>2825</v>
      </c>
      <c r="U36" s="970" t="s">
        <v>2826</v>
      </c>
      <c r="V36" s="953" t="s">
        <v>2827</v>
      </c>
      <c r="W36" s="970" t="s">
        <v>2828</v>
      </c>
      <c r="X36" s="953" t="s">
        <v>2829</v>
      </c>
      <c r="Y36" s="970" t="s">
        <v>2830</v>
      </c>
      <c r="Z36" s="953" t="s">
        <v>2831</v>
      </c>
      <c r="AA36" s="970" t="s">
        <v>2832</v>
      </c>
      <c r="AB36" s="953" t="s">
        <v>2833</v>
      </c>
      <c r="AC36" s="970" t="s">
        <v>2834</v>
      </c>
    </row>
    <row r="37" spans="1:29" ht="40.15" customHeight="1">
      <c r="A37" s="950"/>
      <c r="B37" s="7588" t="s">
        <v>2863</v>
      </c>
      <c r="C37" s="7589" t="s">
        <v>2864</v>
      </c>
      <c r="D37" s="972" t="s">
        <v>2865</v>
      </c>
      <c r="E37" s="974">
        <f>+F37+H37+J37+L37+N37+G37+P37+R37+T37+V37+X37+Z37+AB37</f>
        <v>49</v>
      </c>
      <c r="F37" s="975">
        <f>+F40+F42+F43</f>
        <v>4</v>
      </c>
      <c r="G37" s="958">
        <f>+F37/F38</f>
        <v>1</v>
      </c>
      <c r="H37" s="955">
        <f>+H40+H42+H43</f>
        <v>4</v>
      </c>
      <c r="I37" s="958">
        <f>+H37/H38</f>
        <v>1</v>
      </c>
      <c r="J37" s="955">
        <f>+J40+J42+J43</f>
        <v>4</v>
      </c>
      <c r="K37" s="958">
        <f>+J37/J38</f>
        <v>1</v>
      </c>
      <c r="L37" s="955">
        <f>+L40+L42+L43</f>
        <v>4</v>
      </c>
      <c r="M37" s="958">
        <f>+L37/L38</f>
        <v>1</v>
      </c>
      <c r="N37" s="955">
        <f>+N40+N42+N43</f>
        <v>4</v>
      </c>
      <c r="O37" s="958">
        <f>+N37/N38</f>
        <v>1</v>
      </c>
      <c r="P37" s="955">
        <f>+P40+P42+P43</f>
        <v>4</v>
      </c>
      <c r="Q37" s="958">
        <f>+P37/P38</f>
        <v>1</v>
      </c>
      <c r="R37" s="955">
        <f>+R40+R42+R43</f>
        <v>4</v>
      </c>
      <c r="S37" s="958">
        <f>+R37/R38</f>
        <v>1</v>
      </c>
      <c r="T37" s="955">
        <f>+T40+T42+T43</f>
        <v>4</v>
      </c>
      <c r="U37" s="958">
        <f>+T37/T38</f>
        <v>1</v>
      </c>
      <c r="V37" s="955">
        <f>+V40+V42+V43</f>
        <v>4</v>
      </c>
      <c r="W37" s="958">
        <f>+V37/V38</f>
        <v>1</v>
      </c>
      <c r="X37" s="955">
        <f>+X40+X42+X43</f>
        <v>4</v>
      </c>
      <c r="Y37" s="958">
        <f>+X37/X38</f>
        <v>1</v>
      </c>
      <c r="Z37" s="955">
        <f>+Z40+Z42+Z43</f>
        <v>4</v>
      </c>
      <c r="AA37" s="958">
        <f>+Z37/Z38</f>
        <v>1</v>
      </c>
      <c r="AB37" s="955">
        <f>+AB40+AB42+AB43</f>
        <v>4</v>
      </c>
      <c r="AC37" s="958">
        <f>+AB37/AB38</f>
        <v>1</v>
      </c>
    </row>
    <row r="38" spans="1:29" ht="107.25" customHeight="1">
      <c r="A38" s="950"/>
      <c r="B38" s="7588"/>
      <c r="C38" s="7589"/>
      <c r="D38" s="972" t="s">
        <v>2866</v>
      </c>
      <c r="E38" s="976"/>
      <c r="F38" s="975">
        <f>+F41+F43</f>
        <v>4</v>
      </c>
      <c r="H38" s="955">
        <f>+H41+H43</f>
        <v>4</v>
      </c>
      <c r="J38" s="955">
        <f>+J41+J43</f>
        <v>4</v>
      </c>
      <c r="L38" s="955">
        <f>+L41+L43</f>
        <v>4</v>
      </c>
      <c r="N38" s="955">
        <f>+N41+N43</f>
        <v>4</v>
      </c>
      <c r="P38" s="955">
        <f>+P41+P43</f>
        <v>4</v>
      </c>
      <c r="R38" s="955">
        <f>+R41+R43</f>
        <v>4</v>
      </c>
      <c r="T38" s="955">
        <f>+T41+T43</f>
        <v>4</v>
      </c>
      <c r="V38" s="955">
        <f>+V41+V43</f>
        <v>4</v>
      </c>
      <c r="X38" s="955">
        <f>+X41+X43</f>
        <v>4</v>
      </c>
      <c r="Z38" s="955">
        <f>+Z41+Z43</f>
        <v>4</v>
      </c>
      <c r="AB38" s="955">
        <f>+AB41+AB43</f>
        <v>4</v>
      </c>
    </row>
    <row r="39" spans="1:29">
      <c r="A39" s="950"/>
      <c r="B39" s="7580"/>
      <c r="C39" s="7580"/>
      <c r="D39" s="7580"/>
      <c r="E39" s="7580"/>
      <c r="F39" s="7580"/>
      <c r="G39" s="7580"/>
      <c r="H39" s="7580"/>
      <c r="I39" s="7580"/>
      <c r="J39" s="7580"/>
      <c r="K39" s="7580"/>
      <c r="L39" s="7580"/>
      <c r="M39" s="7580"/>
      <c r="N39" s="7580"/>
      <c r="O39" s="7580"/>
      <c r="P39" s="7580"/>
      <c r="Q39" s="7580"/>
      <c r="R39" s="7580"/>
      <c r="S39" s="7580"/>
      <c r="T39" s="7580"/>
      <c r="U39" s="7580"/>
      <c r="V39" s="7580"/>
      <c r="W39" s="7580"/>
      <c r="X39" s="7580"/>
      <c r="Y39" s="7580"/>
      <c r="Z39" s="7580"/>
      <c r="AA39" s="7580"/>
      <c r="AB39" s="7580"/>
      <c r="AC39" s="7580"/>
    </row>
    <row r="40" spans="1:29" ht="49.15" customHeight="1">
      <c r="A40" s="950"/>
      <c r="B40" s="7583" t="s">
        <v>2867</v>
      </c>
      <c r="C40" s="7583" t="s">
        <v>2581</v>
      </c>
      <c r="D40" s="955" t="s">
        <v>2868</v>
      </c>
      <c r="E40" s="974">
        <f>+F40+H40+J40+L40+N40+G40+P40+R40+T40+V40+X40+Z40+AB40</f>
        <v>12.5</v>
      </c>
      <c r="F40" s="977">
        <v>1</v>
      </c>
      <c r="G40" s="958">
        <f>+F40/F41</f>
        <v>0.5</v>
      </c>
      <c r="H40" s="978">
        <v>1</v>
      </c>
      <c r="I40" s="958">
        <f>+H40/H41</f>
        <v>0.5</v>
      </c>
      <c r="J40" s="979">
        <v>1</v>
      </c>
      <c r="K40" s="958">
        <f>+J40/J41</f>
        <v>0.5</v>
      </c>
      <c r="L40" s="979">
        <v>1</v>
      </c>
      <c r="M40" s="958">
        <f>+L40/L41</f>
        <v>0.5</v>
      </c>
      <c r="N40" s="979">
        <v>1</v>
      </c>
      <c r="O40" s="958">
        <f>+N40/N41</f>
        <v>0.5</v>
      </c>
      <c r="P40" s="979">
        <v>1</v>
      </c>
      <c r="Q40" s="958">
        <f>+P40/P41</f>
        <v>0.5</v>
      </c>
      <c r="R40" s="979">
        <v>1</v>
      </c>
      <c r="S40" s="958">
        <f>+R40/R41</f>
        <v>0.5</v>
      </c>
      <c r="T40" s="979">
        <v>1</v>
      </c>
      <c r="U40" s="958">
        <f>+T40/T41</f>
        <v>0.5</v>
      </c>
      <c r="V40" s="979">
        <v>1</v>
      </c>
      <c r="W40" s="958">
        <f>+V40/V41</f>
        <v>0.5</v>
      </c>
      <c r="X40" s="979">
        <v>1</v>
      </c>
      <c r="Y40" s="958">
        <f>+X40/X41</f>
        <v>0.5</v>
      </c>
      <c r="Z40" s="979">
        <v>1</v>
      </c>
      <c r="AA40" s="958">
        <f>+Z40/Z41</f>
        <v>0.5</v>
      </c>
      <c r="AB40" s="979">
        <v>1</v>
      </c>
      <c r="AC40" s="958">
        <f>+AB40/AB41</f>
        <v>0.5</v>
      </c>
    </row>
    <row r="41" spans="1:29" ht="59.15" customHeight="1">
      <c r="A41" s="950"/>
      <c r="B41" s="7583"/>
      <c r="C41" s="7583"/>
      <c r="D41" s="955" t="s">
        <v>2869</v>
      </c>
      <c r="E41" s="976"/>
      <c r="F41" s="977">
        <v>2</v>
      </c>
      <c r="G41" s="960"/>
      <c r="H41" s="978">
        <v>2</v>
      </c>
      <c r="I41" s="960"/>
      <c r="J41" s="979">
        <v>2</v>
      </c>
      <c r="K41" s="960"/>
      <c r="L41" s="979">
        <v>2</v>
      </c>
      <c r="M41" s="960"/>
      <c r="N41" s="979">
        <v>2</v>
      </c>
      <c r="O41" s="960"/>
      <c r="P41" s="979">
        <v>2</v>
      </c>
      <c r="Q41" s="960"/>
      <c r="R41" s="979">
        <v>2</v>
      </c>
      <c r="S41" s="960"/>
      <c r="T41" s="979">
        <v>2</v>
      </c>
      <c r="U41" s="960"/>
      <c r="V41" s="979">
        <v>2</v>
      </c>
      <c r="W41" s="960"/>
      <c r="X41" s="979">
        <v>2</v>
      </c>
      <c r="Y41" s="960"/>
      <c r="Z41" s="979">
        <v>2</v>
      </c>
      <c r="AA41" s="960"/>
      <c r="AB41" s="979">
        <v>2</v>
      </c>
      <c r="AC41" s="960"/>
    </row>
    <row r="42" spans="1:29" ht="42" customHeight="1">
      <c r="A42" s="950"/>
      <c r="B42" s="980" t="s">
        <v>2870</v>
      </c>
      <c r="C42" s="961" t="s">
        <v>2583</v>
      </c>
      <c r="D42" s="955" t="str">
        <f>+C42</f>
        <v># elecciones realizadas / # elecciones solicitadas</v>
      </c>
      <c r="E42" s="974">
        <f>+F42+H42+J42+L42+N42+G42+P42+R42+T42+V42+X42+Z42+AB42</f>
        <v>13</v>
      </c>
      <c r="F42" s="978">
        <v>1</v>
      </c>
      <c r="G42" s="958">
        <f>+F42</f>
        <v>1</v>
      </c>
      <c r="H42" s="978">
        <v>1</v>
      </c>
      <c r="I42" s="958">
        <f>+H42</f>
        <v>1</v>
      </c>
      <c r="J42" s="979">
        <v>1</v>
      </c>
      <c r="K42" s="958">
        <f>+J42</f>
        <v>1</v>
      </c>
      <c r="L42" s="979">
        <v>1</v>
      </c>
      <c r="M42" s="958">
        <f>+L42</f>
        <v>1</v>
      </c>
      <c r="N42" s="979">
        <v>1</v>
      </c>
      <c r="O42" s="958">
        <f>+N42</f>
        <v>1</v>
      </c>
      <c r="P42" s="979">
        <v>1</v>
      </c>
      <c r="Q42" s="958">
        <f>+P42</f>
        <v>1</v>
      </c>
      <c r="R42" s="979">
        <v>1</v>
      </c>
      <c r="S42" s="958">
        <f>+R42</f>
        <v>1</v>
      </c>
      <c r="T42" s="979">
        <v>1</v>
      </c>
      <c r="U42" s="958">
        <f>+T42</f>
        <v>1</v>
      </c>
      <c r="V42" s="979">
        <v>1</v>
      </c>
      <c r="W42" s="958">
        <f>+V42</f>
        <v>1</v>
      </c>
      <c r="X42" s="979">
        <v>1</v>
      </c>
      <c r="Y42" s="958">
        <f>+X42</f>
        <v>1</v>
      </c>
      <c r="Z42" s="979">
        <v>1</v>
      </c>
      <c r="AA42" s="958">
        <f>+Z42</f>
        <v>1</v>
      </c>
      <c r="AB42" s="979">
        <v>1</v>
      </c>
      <c r="AC42" s="958">
        <f>+AB42</f>
        <v>1</v>
      </c>
    </row>
    <row r="43" spans="1:29" ht="42" customHeight="1">
      <c r="A43" s="950"/>
      <c r="B43" s="965" t="s">
        <v>2871</v>
      </c>
      <c r="C43" s="955" t="s">
        <v>2872</v>
      </c>
      <c r="D43" s="955" t="str">
        <f>+C43</f>
        <v># elecciones realizadas</v>
      </c>
      <c r="E43" s="974">
        <f>+F43+H43+J43+L43+N43+G43+P43+R43+T43+V43+X43+Z43+AB43</f>
        <v>26</v>
      </c>
      <c r="F43" s="978">
        <v>2</v>
      </c>
      <c r="G43" s="958">
        <f>+F43</f>
        <v>2</v>
      </c>
      <c r="H43" s="978">
        <v>2</v>
      </c>
      <c r="I43" s="958">
        <f>+H43</f>
        <v>2</v>
      </c>
      <c r="J43" s="979">
        <v>2</v>
      </c>
      <c r="K43" s="958">
        <f>+J43</f>
        <v>2</v>
      </c>
      <c r="L43" s="979">
        <v>2</v>
      </c>
      <c r="M43" s="958">
        <f>+L43</f>
        <v>2</v>
      </c>
      <c r="N43" s="979">
        <v>2</v>
      </c>
      <c r="O43" s="958">
        <f>+N43</f>
        <v>2</v>
      </c>
      <c r="P43" s="979">
        <v>2</v>
      </c>
      <c r="Q43" s="958">
        <f>+P43</f>
        <v>2</v>
      </c>
      <c r="R43" s="979">
        <v>2</v>
      </c>
      <c r="S43" s="958">
        <f>+R43</f>
        <v>2</v>
      </c>
      <c r="T43" s="979">
        <v>2</v>
      </c>
      <c r="U43" s="958">
        <f>+T43</f>
        <v>2</v>
      </c>
      <c r="V43" s="979">
        <v>2</v>
      </c>
      <c r="W43" s="958">
        <f>+V43</f>
        <v>2</v>
      </c>
      <c r="X43" s="979">
        <v>2</v>
      </c>
      <c r="Y43" s="958">
        <f>+X43</f>
        <v>2</v>
      </c>
      <c r="Z43" s="979">
        <v>2</v>
      </c>
      <c r="AA43" s="958">
        <f>+Z43</f>
        <v>2</v>
      </c>
      <c r="AB43" s="979">
        <v>2</v>
      </c>
      <c r="AC43" s="958">
        <f>+AB43</f>
        <v>2</v>
      </c>
    </row>
    <row r="44" spans="1:29" ht="37.15" customHeight="1">
      <c r="A44" s="950"/>
      <c r="B44" s="950"/>
      <c r="C44" s="950"/>
      <c r="D44" s="950"/>
      <c r="E44" s="950"/>
      <c r="F44" s="950"/>
      <c r="K44" s="950"/>
      <c r="L44" s="950"/>
      <c r="M44" s="950"/>
      <c r="N44" s="950"/>
      <c r="O44" s="967"/>
      <c r="P44" s="967"/>
      <c r="Q44" s="967"/>
      <c r="R44" s="967"/>
      <c r="S44" s="950"/>
      <c r="T44" s="950"/>
      <c r="U44" s="950"/>
      <c r="V44" s="950"/>
    </row>
    <row r="45" spans="1:29" ht="31">
      <c r="A45" s="950"/>
      <c r="B45" s="970" t="s">
        <v>2563</v>
      </c>
      <c r="C45" s="971" t="s">
        <v>2808</v>
      </c>
      <c r="D45" s="972" t="s">
        <v>2809</v>
      </c>
      <c r="E45" s="973" t="s">
        <v>2810</v>
      </c>
      <c r="F45" s="953" t="s">
        <v>2811</v>
      </c>
      <c r="G45" s="970" t="s">
        <v>2812</v>
      </c>
      <c r="H45" s="953" t="s">
        <v>2813</v>
      </c>
      <c r="I45" s="970" t="s">
        <v>2814</v>
      </c>
      <c r="J45" s="953" t="s">
        <v>2815</v>
      </c>
      <c r="K45" s="970" t="s">
        <v>2816</v>
      </c>
      <c r="L45" s="953" t="s">
        <v>2817</v>
      </c>
      <c r="M45" s="970" t="s">
        <v>2818</v>
      </c>
      <c r="N45" s="953" t="s">
        <v>2819</v>
      </c>
      <c r="O45" s="970" t="s">
        <v>2820</v>
      </c>
      <c r="P45" s="953" t="s">
        <v>2821</v>
      </c>
      <c r="Q45" s="970" t="s">
        <v>2822</v>
      </c>
      <c r="R45" s="953" t="s">
        <v>2823</v>
      </c>
      <c r="S45" s="970" t="s">
        <v>2824</v>
      </c>
      <c r="T45" s="953" t="s">
        <v>2825</v>
      </c>
      <c r="U45" s="970" t="s">
        <v>2826</v>
      </c>
      <c r="V45" s="953" t="s">
        <v>2827</v>
      </c>
      <c r="W45" s="970" t="s">
        <v>2828</v>
      </c>
      <c r="X45" s="953" t="s">
        <v>2829</v>
      </c>
      <c r="Y45" s="970" t="s">
        <v>2830</v>
      </c>
      <c r="Z45" s="953" t="s">
        <v>2831</v>
      </c>
      <c r="AA45" s="970" t="s">
        <v>2832</v>
      </c>
      <c r="AB45" s="953" t="s">
        <v>2833</v>
      </c>
      <c r="AC45" s="970" t="s">
        <v>2834</v>
      </c>
    </row>
    <row r="46" spans="1:29" ht="45" customHeight="1">
      <c r="A46" s="950"/>
      <c r="B46" s="7590" t="s">
        <v>2873</v>
      </c>
      <c r="C46" s="7580" t="s">
        <v>2566</v>
      </c>
      <c r="D46" s="972" t="s">
        <v>2874</v>
      </c>
      <c r="E46" s="974">
        <f>+F46+H46+J46+L46+N46+G46+P46+R46+T46+V46+X46+Z46+AB46</f>
        <v>12.5</v>
      </c>
      <c r="F46" s="975">
        <f>+F49</f>
        <v>1</v>
      </c>
      <c r="G46" s="958">
        <f>+F46/F47</f>
        <v>0.5</v>
      </c>
      <c r="H46" s="955">
        <f>+H49</f>
        <v>1</v>
      </c>
      <c r="I46" s="958">
        <f>+H46/H47</f>
        <v>0.5</v>
      </c>
      <c r="J46" s="955">
        <f>+J49</f>
        <v>1</v>
      </c>
      <c r="K46" s="958">
        <f>+J46/J47</f>
        <v>0.5</v>
      </c>
      <c r="L46" s="955">
        <f>+L49</f>
        <v>1</v>
      </c>
      <c r="M46" s="958">
        <f>+L46/L47</f>
        <v>0.5</v>
      </c>
      <c r="N46" s="955">
        <f>+N49</f>
        <v>1</v>
      </c>
      <c r="O46" s="958">
        <f>+N46/N47</f>
        <v>0.5</v>
      </c>
      <c r="P46" s="955">
        <f>+P49</f>
        <v>1</v>
      </c>
      <c r="Q46" s="958">
        <f>+P46/P47</f>
        <v>0.5</v>
      </c>
      <c r="R46" s="955">
        <f>+R49</f>
        <v>1</v>
      </c>
      <c r="S46" s="958">
        <f>+R46/R47</f>
        <v>0.5</v>
      </c>
      <c r="T46" s="955">
        <f>+T49</f>
        <v>1</v>
      </c>
      <c r="U46" s="958">
        <f>+T46/T47</f>
        <v>0.5</v>
      </c>
      <c r="V46" s="955">
        <f>+V49</f>
        <v>1</v>
      </c>
      <c r="W46" s="958">
        <f>+V46/V47</f>
        <v>0.5</v>
      </c>
      <c r="X46" s="955">
        <f>+X49</f>
        <v>1</v>
      </c>
      <c r="Y46" s="958">
        <f>+X46/X47</f>
        <v>0.5</v>
      </c>
      <c r="Z46" s="955">
        <f>+Z49</f>
        <v>1</v>
      </c>
      <c r="AA46" s="958">
        <f>+Z46/Z47</f>
        <v>0.5</v>
      </c>
      <c r="AB46" s="955">
        <f>+AB49</f>
        <v>1</v>
      </c>
      <c r="AC46" s="958">
        <f>+AB46/AB47</f>
        <v>0.5</v>
      </c>
    </row>
    <row r="47" spans="1:29" ht="45" customHeight="1">
      <c r="A47" s="950"/>
      <c r="B47" s="7590"/>
      <c r="C47" s="7580"/>
      <c r="D47" s="955" t="s">
        <v>2875</v>
      </c>
      <c r="E47" s="976"/>
      <c r="F47" s="975">
        <f>+F50</f>
        <v>2</v>
      </c>
      <c r="G47" s="960"/>
      <c r="H47" s="955">
        <f>+H50</f>
        <v>2</v>
      </c>
      <c r="I47" s="960"/>
      <c r="J47" s="955">
        <f>+J50</f>
        <v>2</v>
      </c>
      <c r="K47" s="960"/>
      <c r="L47" s="955">
        <f>+L50</f>
        <v>2</v>
      </c>
      <c r="M47" s="960"/>
      <c r="N47" s="955">
        <f>+N50</f>
        <v>2</v>
      </c>
      <c r="O47" s="960"/>
      <c r="P47" s="955">
        <f>+P50</f>
        <v>2</v>
      </c>
      <c r="Q47" s="960"/>
      <c r="R47" s="955">
        <f>+R50</f>
        <v>2</v>
      </c>
      <c r="S47" s="960"/>
      <c r="T47" s="955">
        <f>+T50</f>
        <v>2</v>
      </c>
      <c r="U47" s="960"/>
      <c r="V47" s="955">
        <f>+V50</f>
        <v>2</v>
      </c>
      <c r="W47" s="960"/>
      <c r="X47" s="955">
        <f>+X50</f>
        <v>2</v>
      </c>
      <c r="Y47" s="960"/>
      <c r="Z47" s="955">
        <f>+Z50</f>
        <v>2</v>
      </c>
      <c r="AA47" s="960"/>
      <c r="AB47" s="955">
        <f>+AB50</f>
        <v>2</v>
      </c>
      <c r="AC47" s="960"/>
    </row>
    <row r="48" spans="1:29" ht="15" customHeight="1">
      <c r="A48" s="950"/>
      <c r="B48" s="7581"/>
      <c r="C48" s="7581"/>
      <c r="D48" s="7581"/>
      <c r="E48" s="7581"/>
      <c r="F48" s="7581"/>
      <c r="G48" s="7581"/>
      <c r="H48" s="7581"/>
      <c r="I48" s="7581"/>
      <c r="J48" s="7581"/>
      <c r="K48" s="7581"/>
      <c r="L48" s="7581"/>
      <c r="M48" s="7581"/>
      <c r="N48" s="7581"/>
      <c r="O48" s="7581"/>
      <c r="P48" s="7581"/>
      <c r="Q48" s="7581"/>
      <c r="R48" s="7581"/>
      <c r="S48" s="7581"/>
      <c r="T48" s="7581"/>
      <c r="U48" s="7581"/>
      <c r="V48" s="7581"/>
      <c r="W48" s="7581"/>
      <c r="X48" s="7581"/>
      <c r="Y48" s="7581"/>
      <c r="Z48" s="7581"/>
      <c r="AA48" s="7581"/>
      <c r="AB48" s="7581"/>
      <c r="AC48" s="7581"/>
    </row>
    <row r="49" spans="1:29" ht="45" customHeight="1">
      <c r="A49" s="950"/>
      <c r="B49" s="7580" t="s">
        <v>2876</v>
      </c>
      <c r="C49" s="7580" t="s">
        <v>2570</v>
      </c>
      <c r="D49" s="955" t="s">
        <v>2877</v>
      </c>
      <c r="E49" s="974">
        <f>+F49+H49+J49+L49+N49+G49+P49+R49+T49+V49+X49+Z49+AB49</f>
        <v>12.5</v>
      </c>
      <c r="F49" s="979">
        <v>1</v>
      </c>
      <c r="G49" s="958">
        <f>+F49/F50</f>
        <v>0.5</v>
      </c>
      <c r="H49" s="979">
        <v>1</v>
      </c>
      <c r="I49" s="958">
        <f>+H49/H50</f>
        <v>0.5</v>
      </c>
      <c r="J49" s="979">
        <v>1</v>
      </c>
      <c r="K49" s="958">
        <f>+J49/J50</f>
        <v>0.5</v>
      </c>
      <c r="L49" s="979">
        <v>1</v>
      </c>
      <c r="M49" s="958">
        <f>+L49/L50</f>
        <v>0.5</v>
      </c>
      <c r="N49" s="979">
        <v>1</v>
      </c>
      <c r="O49" s="958">
        <f>+N49/N50</f>
        <v>0.5</v>
      </c>
      <c r="P49" s="979">
        <v>1</v>
      </c>
      <c r="Q49" s="958">
        <f>+P49/P50</f>
        <v>0.5</v>
      </c>
      <c r="R49" s="979">
        <v>1</v>
      </c>
      <c r="S49" s="958">
        <f>+R49/R50</f>
        <v>0.5</v>
      </c>
      <c r="T49" s="979">
        <v>1</v>
      </c>
      <c r="U49" s="958">
        <f>+T49/T50</f>
        <v>0.5</v>
      </c>
      <c r="V49" s="979">
        <v>1</v>
      </c>
      <c r="W49" s="958">
        <f>+V49/V50</f>
        <v>0.5</v>
      </c>
      <c r="X49" s="979">
        <v>1</v>
      </c>
      <c r="Y49" s="958">
        <f>+X49/X50</f>
        <v>0.5</v>
      </c>
      <c r="Z49" s="979">
        <v>1</v>
      </c>
      <c r="AA49" s="958">
        <f>+Z49/Z50</f>
        <v>0.5</v>
      </c>
      <c r="AB49" s="979">
        <v>1</v>
      </c>
      <c r="AC49" s="958">
        <f>+AB49/AB50</f>
        <v>0.5</v>
      </c>
    </row>
    <row r="50" spans="1:29" ht="37.5">
      <c r="A50" s="950"/>
      <c r="B50" s="7580"/>
      <c r="C50" s="7580"/>
      <c r="D50" s="955" t="s">
        <v>2878</v>
      </c>
      <c r="E50" s="976">
        <f>+F50+H50+J50+L50+N50+P50+R50+T50+V50+X50+Z50+AB50</f>
        <v>24</v>
      </c>
      <c r="F50" s="979">
        <v>2</v>
      </c>
      <c r="G50" s="960"/>
      <c r="H50" s="979">
        <v>2</v>
      </c>
      <c r="I50" s="960"/>
      <c r="J50" s="979">
        <v>2</v>
      </c>
      <c r="K50" s="960"/>
      <c r="L50" s="979">
        <v>2</v>
      </c>
      <c r="M50" s="960"/>
      <c r="N50" s="979">
        <v>2</v>
      </c>
      <c r="O50" s="960"/>
      <c r="P50" s="979">
        <v>2</v>
      </c>
      <c r="Q50" s="960"/>
      <c r="R50" s="979">
        <v>2</v>
      </c>
      <c r="S50" s="960"/>
      <c r="T50" s="979">
        <v>2</v>
      </c>
      <c r="U50" s="960"/>
      <c r="V50" s="979">
        <v>2</v>
      </c>
      <c r="W50" s="960"/>
      <c r="X50" s="979">
        <v>2</v>
      </c>
      <c r="Y50" s="960"/>
      <c r="Z50" s="979">
        <v>2</v>
      </c>
      <c r="AA50" s="960"/>
      <c r="AB50" s="979">
        <v>2</v>
      </c>
      <c r="AC50" s="960"/>
    </row>
    <row r="51" spans="1:29" ht="63" customHeight="1">
      <c r="A51" s="950"/>
      <c r="B51" s="7580" t="s">
        <v>2879</v>
      </c>
      <c r="C51" s="7580" t="s">
        <v>2566</v>
      </c>
      <c r="D51" s="955" t="s">
        <v>2880</v>
      </c>
      <c r="E51" s="982"/>
      <c r="F51" s="979"/>
      <c r="G51" s="960"/>
      <c r="H51" s="979"/>
      <c r="I51" s="960"/>
      <c r="J51" s="979"/>
      <c r="K51" s="960"/>
      <c r="L51" s="979"/>
      <c r="M51" s="960"/>
      <c r="N51" s="979"/>
      <c r="O51" s="960"/>
      <c r="P51" s="979"/>
      <c r="Q51" s="960"/>
      <c r="R51" s="979"/>
      <c r="S51" s="960"/>
      <c r="T51" s="979"/>
      <c r="U51" s="960"/>
      <c r="V51" s="979"/>
      <c r="W51" s="960"/>
      <c r="X51" s="979"/>
      <c r="Y51" s="960"/>
      <c r="Z51" s="979"/>
      <c r="AA51" s="960"/>
      <c r="AB51" s="979"/>
      <c r="AC51" s="960"/>
    </row>
    <row r="52" spans="1:29" ht="43.15" customHeight="1">
      <c r="A52" s="950"/>
      <c r="B52" s="7580"/>
      <c r="C52" s="7580"/>
      <c r="D52" s="955" t="s">
        <v>2881</v>
      </c>
      <c r="E52" s="982"/>
      <c r="F52" s="979"/>
      <c r="G52" s="960"/>
      <c r="H52" s="979"/>
      <c r="I52" s="960"/>
      <c r="J52" s="979"/>
      <c r="K52" s="960"/>
      <c r="L52" s="979"/>
      <c r="M52" s="960"/>
      <c r="N52" s="979"/>
      <c r="O52" s="960"/>
      <c r="P52" s="979"/>
      <c r="Q52" s="960"/>
      <c r="R52" s="979"/>
      <c r="S52" s="960"/>
      <c r="T52" s="979"/>
      <c r="U52" s="960"/>
      <c r="V52" s="979"/>
      <c r="W52" s="960"/>
      <c r="X52" s="979"/>
      <c r="Y52" s="960"/>
      <c r="Z52" s="979"/>
      <c r="AA52" s="960"/>
      <c r="AB52" s="979"/>
      <c r="AC52" s="960"/>
    </row>
    <row r="53" spans="1:29" ht="47.15" customHeight="1">
      <c r="A53" s="950"/>
      <c r="B53" s="950"/>
      <c r="C53" s="950"/>
      <c r="D53" s="950"/>
      <c r="E53" s="950"/>
      <c r="F53" s="950"/>
      <c r="G53" s="950"/>
      <c r="H53" s="950"/>
      <c r="I53" s="950"/>
      <c r="J53" s="950"/>
      <c r="K53" s="950"/>
      <c r="L53" s="950"/>
      <c r="M53" s="950"/>
      <c r="N53" s="950"/>
      <c r="O53" s="967"/>
      <c r="P53" s="967"/>
      <c r="Q53" s="967"/>
      <c r="R53" s="967"/>
      <c r="S53" s="950"/>
      <c r="T53" s="950"/>
      <c r="U53" s="950"/>
      <c r="V53" s="950"/>
    </row>
    <row r="54" spans="1:29" ht="31">
      <c r="A54" s="950"/>
      <c r="B54" s="970" t="s">
        <v>2484</v>
      </c>
      <c r="C54" s="971" t="s">
        <v>2808</v>
      </c>
      <c r="D54" s="972" t="s">
        <v>2809</v>
      </c>
      <c r="E54" s="973" t="s">
        <v>2810</v>
      </c>
      <c r="F54" s="953" t="s">
        <v>2811</v>
      </c>
      <c r="G54" s="970" t="s">
        <v>2812</v>
      </c>
      <c r="H54" s="953" t="s">
        <v>2813</v>
      </c>
      <c r="I54" s="970" t="s">
        <v>2814</v>
      </c>
      <c r="J54" s="953" t="s">
        <v>2815</v>
      </c>
      <c r="K54" s="970" t="s">
        <v>2816</v>
      </c>
      <c r="L54" s="953" t="s">
        <v>2817</v>
      </c>
      <c r="M54" s="970" t="s">
        <v>2818</v>
      </c>
      <c r="N54" s="953" t="s">
        <v>2819</v>
      </c>
      <c r="O54" s="970" t="s">
        <v>2820</v>
      </c>
      <c r="P54" s="953" t="s">
        <v>2821</v>
      </c>
      <c r="Q54" s="970" t="s">
        <v>2822</v>
      </c>
      <c r="R54" s="953" t="s">
        <v>2823</v>
      </c>
      <c r="S54" s="970" t="s">
        <v>2824</v>
      </c>
      <c r="T54" s="953" t="s">
        <v>2825</v>
      </c>
      <c r="U54" s="970" t="s">
        <v>2826</v>
      </c>
      <c r="V54" s="953" t="s">
        <v>2827</v>
      </c>
      <c r="W54" s="970" t="s">
        <v>2828</v>
      </c>
      <c r="X54" s="953" t="s">
        <v>2829</v>
      </c>
      <c r="Y54" s="970" t="s">
        <v>2830</v>
      </c>
      <c r="Z54" s="953" t="s">
        <v>2831</v>
      </c>
      <c r="AA54" s="970" t="s">
        <v>2832</v>
      </c>
      <c r="AB54" s="953" t="s">
        <v>2833</v>
      </c>
      <c r="AC54" s="970" t="s">
        <v>2834</v>
      </c>
    </row>
    <row r="55" spans="1:29" ht="63" customHeight="1">
      <c r="A55" s="950"/>
      <c r="B55" s="7590" t="s">
        <v>2882</v>
      </c>
      <c r="C55" s="7580" t="s">
        <v>2488</v>
      </c>
      <c r="D55" s="972" t="s">
        <v>2883</v>
      </c>
      <c r="E55" s="983">
        <f>+F55+H55+J55+L55+N55+G55+P55+R55+T55+V55+X55+Z55+AB55</f>
        <v>13</v>
      </c>
      <c r="F55" s="955">
        <v>1</v>
      </c>
      <c r="G55" s="958">
        <f>+F55/F56</f>
        <v>1</v>
      </c>
      <c r="H55" s="955">
        <v>1</v>
      </c>
      <c r="I55" s="958">
        <f>+H55/H56</f>
        <v>1</v>
      </c>
      <c r="J55" s="955">
        <v>1</v>
      </c>
      <c r="K55" s="958">
        <f>+J55/J56</f>
        <v>1</v>
      </c>
      <c r="L55" s="955">
        <v>1</v>
      </c>
      <c r="M55" s="958">
        <f>+L55/L56</f>
        <v>1</v>
      </c>
      <c r="N55" s="955">
        <v>1</v>
      </c>
      <c r="O55" s="958">
        <f>+N55/N56</f>
        <v>1</v>
      </c>
      <c r="P55" s="955">
        <v>1</v>
      </c>
      <c r="Q55" s="958">
        <f>+P55/P56</f>
        <v>1</v>
      </c>
      <c r="R55" s="955">
        <v>1</v>
      </c>
      <c r="S55" s="958">
        <f>+R55/R56</f>
        <v>1</v>
      </c>
      <c r="T55" s="955">
        <v>1</v>
      </c>
      <c r="U55" s="958">
        <f>+T55/T56</f>
        <v>1</v>
      </c>
      <c r="V55" s="955">
        <v>1</v>
      </c>
      <c r="W55" s="958">
        <f>+V55/V56</f>
        <v>1</v>
      </c>
      <c r="X55" s="955">
        <v>1</v>
      </c>
      <c r="Y55" s="958">
        <f>+X55/X56</f>
        <v>1</v>
      </c>
      <c r="Z55" s="955">
        <v>1</v>
      </c>
      <c r="AA55" s="958">
        <f>+Z55/Z56</f>
        <v>1</v>
      </c>
      <c r="AB55" s="955">
        <v>1</v>
      </c>
      <c r="AC55" s="958">
        <f>+AB55/AB56</f>
        <v>1</v>
      </c>
    </row>
    <row r="56" spans="1:29" ht="51" customHeight="1">
      <c r="A56" s="950"/>
      <c r="B56" s="7590"/>
      <c r="C56" s="7580"/>
      <c r="D56" s="955" t="s">
        <v>2884</v>
      </c>
      <c r="E56" s="983">
        <f>+F56+H56+J56+L56+N56+G56+P56+R56+T56+V56+X56+Z56+AB56</f>
        <v>12</v>
      </c>
      <c r="F56" s="979">
        <v>1</v>
      </c>
      <c r="G56" s="984"/>
      <c r="H56" s="979">
        <v>1</v>
      </c>
      <c r="I56" s="984"/>
      <c r="J56" s="979">
        <v>1</v>
      </c>
      <c r="K56" s="984"/>
      <c r="L56" s="979">
        <v>1</v>
      </c>
      <c r="M56" s="984"/>
      <c r="N56" s="979">
        <v>1</v>
      </c>
      <c r="O56" s="984"/>
      <c r="P56" s="979">
        <v>1</v>
      </c>
      <c r="Q56" s="984"/>
      <c r="R56" s="979">
        <v>1</v>
      </c>
      <c r="S56" s="984"/>
      <c r="T56" s="979">
        <v>1</v>
      </c>
      <c r="U56" s="984"/>
      <c r="V56" s="979">
        <v>1</v>
      </c>
      <c r="W56" s="984"/>
      <c r="X56" s="979">
        <v>1</v>
      </c>
      <c r="Y56" s="984"/>
      <c r="Z56" s="979">
        <v>1</v>
      </c>
      <c r="AA56" s="984"/>
      <c r="AB56" s="979">
        <v>1</v>
      </c>
      <c r="AC56" s="984"/>
    </row>
    <row r="57" spans="1:29" ht="14.15" customHeight="1">
      <c r="A57" s="950"/>
      <c r="B57" s="7580"/>
      <c r="C57" s="7580"/>
      <c r="D57" s="7580"/>
      <c r="E57" s="7580"/>
      <c r="F57" s="7580"/>
      <c r="G57" s="7580"/>
      <c r="H57" s="7580"/>
      <c r="I57" s="7580"/>
      <c r="J57" s="7580"/>
      <c r="K57" s="7580"/>
      <c r="L57" s="7580"/>
      <c r="M57" s="7580"/>
      <c r="N57" s="7580"/>
      <c r="O57" s="7580"/>
      <c r="P57" s="7580"/>
      <c r="Q57" s="7580"/>
      <c r="R57" s="7580"/>
      <c r="S57" s="7580"/>
      <c r="T57" s="7580"/>
      <c r="U57" s="7580"/>
      <c r="V57" s="7580"/>
      <c r="W57" s="7580"/>
      <c r="X57" s="7580"/>
      <c r="Y57" s="7580"/>
      <c r="Z57" s="7580"/>
      <c r="AA57" s="7580"/>
      <c r="AB57" s="7580"/>
      <c r="AC57" s="7580"/>
    </row>
    <row r="58" spans="1:29" ht="49.15" customHeight="1">
      <c r="A58" s="950"/>
      <c r="B58" s="981" t="s">
        <v>2885</v>
      </c>
      <c r="C58" s="955" t="s">
        <v>2493</v>
      </c>
      <c r="D58" s="955" t="s">
        <v>2493</v>
      </c>
      <c r="E58" s="983">
        <f>+F58+H58+J58+L58+N58+G58+P58+R58+T58+V58+X58+Z58+AB58</f>
        <v>9</v>
      </c>
      <c r="F58" s="979">
        <v>2</v>
      </c>
      <c r="G58" s="984">
        <f>+F58</f>
        <v>2</v>
      </c>
      <c r="H58" s="979">
        <v>2</v>
      </c>
      <c r="I58" s="984">
        <f>+H58</f>
        <v>2</v>
      </c>
      <c r="J58" s="979">
        <v>3</v>
      </c>
      <c r="K58" s="984">
        <f>+J58</f>
        <v>3</v>
      </c>
      <c r="L58" s="979"/>
      <c r="M58" s="984">
        <f>+L58</f>
        <v>0</v>
      </c>
      <c r="N58" s="979"/>
      <c r="O58" s="984">
        <f>+N58</f>
        <v>0</v>
      </c>
      <c r="P58" s="979"/>
      <c r="Q58" s="984">
        <f>+P58</f>
        <v>0</v>
      </c>
      <c r="R58" s="979"/>
      <c r="S58" s="984">
        <f>+R58</f>
        <v>0</v>
      </c>
      <c r="T58" s="979"/>
      <c r="U58" s="985">
        <v>2</v>
      </c>
      <c r="V58" s="979"/>
      <c r="W58" s="985">
        <v>2</v>
      </c>
      <c r="X58" s="979"/>
      <c r="Y58" s="985">
        <v>2</v>
      </c>
      <c r="Z58" s="979"/>
      <c r="AA58" s="985">
        <v>2</v>
      </c>
      <c r="AB58" s="979"/>
      <c r="AC58" s="985">
        <v>2</v>
      </c>
    </row>
    <row r="59" spans="1:29" ht="49.15" customHeight="1">
      <c r="A59" s="950"/>
      <c r="B59" s="981" t="s">
        <v>2886</v>
      </c>
      <c r="C59" s="955" t="s">
        <v>2499</v>
      </c>
      <c r="D59" s="955" t="s">
        <v>2499</v>
      </c>
      <c r="E59" s="983">
        <f>+F59+H59+J59+L59+N59+G59+P59+R59+T59+V59+X59+Z59+AB59</f>
        <v>13</v>
      </c>
      <c r="F59" s="979">
        <v>3</v>
      </c>
      <c r="G59" s="984">
        <f>+F59</f>
        <v>3</v>
      </c>
      <c r="H59" s="979">
        <v>3</v>
      </c>
      <c r="I59" s="984">
        <f>+H59</f>
        <v>3</v>
      </c>
      <c r="J59" s="979">
        <v>4</v>
      </c>
      <c r="K59" s="984">
        <f>+J59</f>
        <v>4</v>
      </c>
      <c r="L59" s="979"/>
      <c r="M59" s="984">
        <f>+L59</f>
        <v>0</v>
      </c>
      <c r="N59" s="979"/>
      <c r="O59" s="984">
        <f>+N59</f>
        <v>0</v>
      </c>
      <c r="P59" s="979"/>
      <c r="Q59" s="984">
        <f>+P59</f>
        <v>0</v>
      </c>
      <c r="R59" s="979"/>
      <c r="S59" s="984">
        <f>+R59</f>
        <v>0</v>
      </c>
      <c r="T59" s="979"/>
      <c r="U59" s="985">
        <v>3</v>
      </c>
      <c r="V59" s="979"/>
      <c r="W59" s="985">
        <v>3</v>
      </c>
      <c r="X59" s="979"/>
      <c r="Y59" s="985">
        <v>3</v>
      </c>
      <c r="Z59" s="979"/>
      <c r="AA59" s="985">
        <v>3</v>
      </c>
      <c r="AB59" s="979"/>
      <c r="AC59" s="985">
        <v>3</v>
      </c>
    </row>
    <row r="60" spans="1:29" ht="49.15" customHeight="1">
      <c r="A60" s="950"/>
      <c r="B60" s="981" t="s">
        <v>2887</v>
      </c>
      <c r="C60" s="981" t="s">
        <v>2888</v>
      </c>
      <c r="D60" s="986" t="str">
        <f t="shared" ref="D60:D67" si="1">+C60</f>
        <v># personas atendidas en servicios de emprendimiento</v>
      </c>
      <c r="E60" s="987">
        <f>+F60+H60+J60+L60+N60+G60+P60+R60+T60+V60+X60+Z60+AB60</f>
        <v>11</v>
      </c>
      <c r="F60" s="979">
        <v>2</v>
      </c>
      <c r="G60" s="984">
        <f>+F60</f>
        <v>2</v>
      </c>
      <c r="H60" s="979">
        <v>2</v>
      </c>
      <c r="I60" s="984">
        <f>+H60</f>
        <v>2</v>
      </c>
      <c r="J60" s="979">
        <v>5</v>
      </c>
      <c r="K60" s="984">
        <f>+J60</f>
        <v>5</v>
      </c>
      <c r="L60" s="979"/>
      <c r="M60" s="984">
        <f>+L60</f>
        <v>0</v>
      </c>
      <c r="N60" s="979"/>
      <c r="O60" s="984">
        <f>+N60</f>
        <v>0</v>
      </c>
      <c r="P60" s="979"/>
      <c r="Q60" s="984">
        <f>+P60</f>
        <v>0</v>
      </c>
      <c r="R60" s="979"/>
      <c r="S60" s="984">
        <f>+R60</f>
        <v>0</v>
      </c>
      <c r="T60" s="979"/>
      <c r="U60" s="985">
        <v>2</v>
      </c>
      <c r="V60" s="979"/>
      <c r="W60" s="985">
        <v>2</v>
      </c>
      <c r="X60" s="979"/>
      <c r="Y60" s="985">
        <v>2</v>
      </c>
      <c r="Z60" s="979"/>
      <c r="AA60" s="985">
        <v>2</v>
      </c>
      <c r="AB60" s="979"/>
      <c r="AC60" s="985">
        <v>2</v>
      </c>
    </row>
    <row r="61" spans="1:29" ht="49.15" customHeight="1">
      <c r="A61" s="950"/>
      <c r="B61" s="981" t="s">
        <v>2889</v>
      </c>
      <c r="C61" s="981" t="s">
        <v>2890</v>
      </c>
      <c r="D61" s="986" t="str">
        <f t="shared" si="1"/>
        <v># personas capacitadas</v>
      </c>
      <c r="E61" s="983"/>
      <c r="F61" s="979"/>
      <c r="G61" s="984"/>
      <c r="H61" s="979"/>
      <c r="I61" s="984"/>
      <c r="J61" s="979"/>
      <c r="K61" s="984"/>
      <c r="L61" s="979"/>
      <c r="M61" s="984"/>
      <c r="N61" s="979"/>
      <c r="O61" s="984"/>
      <c r="P61" s="979"/>
      <c r="Q61" s="984"/>
      <c r="R61" s="979"/>
      <c r="S61" s="984"/>
      <c r="T61" s="979"/>
      <c r="U61" s="984"/>
      <c r="V61" s="979"/>
      <c r="W61" s="984"/>
      <c r="X61" s="979"/>
      <c r="Y61" s="984"/>
      <c r="Z61" s="979"/>
      <c r="AA61" s="984"/>
      <c r="AB61" s="979"/>
      <c r="AC61" s="984"/>
    </row>
    <row r="62" spans="1:29" ht="49.15" customHeight="1">
      <c r="A62" s="950"/>
      <c r="B62" s="981" t="s">
        <v>2891</v>
      </c>
      <c r="C62" s="981" t="s">
        <v>2892</v>
      </c>
      <c r="D62" s="986" t="str">
        <f t="shared" si="1"/>
        <v># personas atendidas a través de la gestión ambiental empresarial</v>
      </c>
      <c r="E62" s="983"/>
      <c r="F62" s="979"/>
      <c r="G62" s="984"/>
      <c r="H62" s="979"/>
      <c r="I62" s="984"/>
      <c r="J62" s="979"/>
      <c r="K62" s="984"/>
      <c r="L62" s="979"/>
      <c r="M62" s="984"/>
      <c r="N62" s="979"/>
      <c r="O62" s="984"/>
      <c r="P62" s="979"/>
      <c r="Q62" s="984"/>
      <c r="R62" s="979"/>
      <c r="S62" s="984"/>
      <c r="T62" s="979"/>
      <c r="U62" s="984"/>
      <c r="V62" s="979"/>
      <c r="W62" s="984"/>
      <c r="X62" s="979"/>
      <c r="Y62" s="984"/>
      <c r="Z62" s="979"/>
      <c r="AA62" s="984"/>
      <c r="AB62" s="979"/>
      <c r="AC62" s="984"/>
    </row>
    <row r="63" spans="1:29" ht="49.15" customHeight="1">
      <c r="A63" s="950"/>
      <c r="B63" s="981" t="s">
        <v>2893</v>
      </c>
      <c r="C63" s="981" t="s">
        <v>2894</v>
      </c>
      <c r="D63" s="986" t="str">
        <f t="shared" si="1"/>
        <v># personas atendidas a través de los servicios de innovación empresarial</v>
      </c>
      <c r="E63" s="983"/>
      <c r="F63" s="979"/>
      <c r="G63" s="984"/>
      <c r="H63" s="979"/>
      <c r="I63" s="984"/>
      <c r="J63" s="979"/>
      <c r="K63" s="984"/>
      <c r="L63" s="979"/>
      <c r="M63" s="984"/>
      <c r="N63" s="979"/>
      <c r="O63" s="984"/>
      <c r="P63" s="979"/>
      <c r="Q63" s="984"/>
      <c r="R63" s="979"/>
      <c r="S63" s="984"/>
      <c r="T63" s="979"/>
      <c r="U63" s="984"/>
      <c r="V63" s="979"/>
      <c r="W63" s="984"/>
      <c r="X63" s="979"/>
      <c r="Y63" s="984"/>
      <c r="Z63" s="979"/>
      <c r="AA63" s="984"/>
      <c r="AB63" s="979"/>
      <c r="AC63" s="984"/>
    </row>
    <row r="64" spans="1:29" ht="62.5">
      <c r="A64" s="950"/>
      <c r="B64" s="981" t="s">
        <v>2895</v>
      </c>
      <c r="C64" s="981" t="s">
        <v>2896</v>
      </c>
      <c r="D64" s="986" t="str">
        <f t="shared" si="1"/>
        <v># de aliados vinculados para aumentar la capacidad de prestación de servicios</v>
      </c>
      <c r="E64" s="983"/>
      <c r="F64" s="979"/>
      <c r="G64" s="984"/>
      <c r="H64" s="979"/>
      <c r="I64" s="984"/>
      <c r="J64" s="979"/>
      <c r="K64" s="984"/>
      <c r="L64" s="979"/>
      <c r="M64" s="984"/>
      <c r="N64" s="979"/>
      <c r="O64" s="984"/>
      <c r="P64" s="979"/>
      <c r="Q64" s="984"/>
      <c r="R64" s="979"/>
      <c r="S64" s="984"/>
      <c r="T64" s="979"/>
      <c r="U64" s="984"/>
      <c r="V64" s="979"/>
      <c r="W64" s="984"/>
      <c r="X64" s="979"/>
      <c r="Y64" s="984"/>
      <c r="Z64" s="979"/>
      <c r="AA64" s="984"/>
      <c r="AB64" s="979"/>
      <c r="AC64" s="984"/>
    </row>
    <row r="65" spans="1:29" ht="49.15" customHeight="1">
      <c r="A65" s="950"/>
      <c r="B65" s="981" t="s">
        <v>2897</v>
      </c>
      <c r="C65" s="981" t="s">
        <v>2525</v>
      </c>
      <c r="D65" s="986" t="str">
        <f t="shared" si="1"/>
        <v>Puesta en marcha del Centro de Innovación</v>
      </c>
      <c r="E65" s="983"/>
      <c r="F65" s="979"/>
      <c r="G65" s="984"/>
      <c r="H65" s="979"/>
      <c r="I65" s="984"/>
      <c r="J65" s="979"/>
      <c r="K65" s="984"/>
      <c r="L65" s="979"/>
      <c r="M65" s="984"/>
      <c r="N65" s="979"/>
      <c r="O65" s="984"/>
      <c r="P65" s="979"/>
      <c r="Q65" s="984"/>
      <c r="R65" s="979"/>
      <c r="S65" s="984"/>
      <c r="T65" s="979"/>
      <c r="U65" s="984"/>
      <c r="V65" s="979"/>
      <c r="W65" s="984"/>
      <c r="X65" s="979"/>
      <c r="Y65" s="984"/>
      <c r="Z65" s="979"/>
      <c r="AA65" s="984"/>
      <c r="AB65" s="979"/>
      <c r="AC65" s="984"/>
    </row>
    <row r="66" spans="1:29" ht="49.15" customHeight="1">
      <c r="A66" s="950"/>
      <c r="B66" s="981" t="s">
        <v>2898</v>
      </c>
      <c r="C66" s="981" t="s">
        <v>2529</v>
      </c>
      <c r="D66" s="986" t="str">
        <f t="shared" si="1"/>
        <v># personas y empresas atendidas en los consultorios empresariales</v>
      </c>
      <c r="E66" s="983"/>
      <c r="F66" s="979"/>
      <c r="G66" s="984"/>
      <c r="H66" s="979"/>
      <c r="I66" s="984"/>
      <c r="J66" s="979"/>
      <c r="K66" s="984"/>
      <c r="L66" s="979"/>
      <c r="M66" s="984"/>
      <c r="N66" s="979"/>
      <c r="O66" s="984"/>
      <c r="P66" s="979"/>
      <c r="Q66" s="984"/>
      <c r="R66" s="979"/>
      <c r="S66" s="984"/>
      <c r="T66" s="979"/>
      <c r="U66" s="984"/>
      <c r="V66" s="979"/>
      <c r="W66" s="984"/>
      <c r="X66" s="979"/>
      <c r="Y66" s="984"/>
      <c r="Z66" s="979"/>
      <c r="AA66" s="984"/>
      <c r="AB66" s="979"/>
      <c r="AC66" s="984"/>
    </row>
    <row r="67" spans="1:29" ht="49.15" customHeight="1">
      <c r="A67" s="950"/>
      <c r="B67" s="981" t="s">
        <v>2899</v>
      </c>
      <c r="C67" s="981" t="s">
        <v>2533</v>
      </c>
      <c r="D67" s="986" t="str">
        <f t="shared" si="1"/>
        <v>Puesta en marcha de la oficina de internacionalizacion</v>
      </c>
      <c r="E67" s="983"/>
      <c r="F67" s="979"/>
      <c r="G67" s="984"/>
      <c r="H67" s="979"/>
      <c r="I67" s="984"/>
      <c r="J67" s="979"/>
      <c r="K67" s="984"/>
      <c r="L67" s="979"/>
      <c r="M67" s="984"/>
      <c r="N67" s="979"/>
      <c r="O67" s="984"/>
      <c r="P67" s="979"/>
      <c r="Q67" s="984"/>
      <c r="R67" s="979"/>
      <c r="S67" s="984"/>
      <c r="T67" s="979"/>
      <c r="U67" s="984"/>
      <c r="V67" s="979"/>
      <c r="W67" s="984"/>
      <c r="X67" s="979"/>
      <c r="Y67" s="984"/>
      <c r="Z67" s="979"/>
      <c r="AA67" s="984"/>
      <c r="AB67" s="979"/>
      <c r="AC67" s="984"/>
    </row>
    <row r="68" spans="1:29" ht="49.15" customHeight="1">
      <c r="A68" s="950"/>
      <c r="B68" s="7591" t="s">
        <v>2900</v>
      </c>
      <c r="C68" s="7591" t="s">
        <v>2537</v>
      </c>
      <c r="D68" s="986" t="s">
        <v>2901</v>
      </c>
      <c r="E68" s="983"/>
      <c r="F68" s="979"/>
      <c r="G68" s="984"/>
      <c r="H68" s="979"/>
      <c r="I68" s="984"/>
      <c r="J68" s="979"/>
      <c r="K68" s="984"/>
      <c r="L68" s="979"/>
      <c r="M68" s="984"/>
      <c r="N68" s="979"/>
      <c r="O68" s="984"/>
      <c r="P68" s="979"/>
      <c r="Q68" s="984"/>
      <c r="R68" s="979"/>
      <c r="S68" s="984"/>
      <c r="T68" s="979"/>
      <c r="U68" s="984"/>
      <c r="V68" s="979"/>
      <c r="W68" s="984"/>
      <c r="X68" s="979"/>
      <c r="Y68" s="984"/>
      <c r="Z68" s="979"/>
      <c r="AA68" s="984"/>
      <c r="AB68" s="979"/>
      <c r="AC68" s="984"/>
    </row>
    <row r="69" spans="1:29" ht="49.15" customHeight="1">
      <c r="A69" s="950"/>
      <c r="B69" s="7591"/>
      <c r="C69" s="7591"/>
      <c r="D69" s="986" t="s">
        <v>2902</v>
      </c>
      <c r="E69" s="983"/>
      <c r="F69" s="979"/>
      <c r="G69" s="984"/>
      <c r="H69" s="979"/>
      <c r="I69" s="984"/>
      <c r="J69" s="979"/>
      <c r="K69" s="984"/>
      <c r="L69" s="979"/>
      <c r="M69" s="984"/>
      <c r="N69" s="979"/>
      <c r="O69" s="984"/>
      <c r="P69" s="979"/>
      <c r="Q69" s="984"/>
      <c r="R69" s="979"/>
      <c r="S69" s="984"/>
      <c r="T69" s="979"/>
      <c r="U69" s="984"/>
      <c r="V69" s="979"/>
      <c r="W69" s="984"/>
      <c r="X69" s="979"/>
      <c r="Y69" s="984"/>
      <c r="Z69" s="979"/>
      <c r="AA69" s="984"/>
      <c r="AB69" s="979"/>
      <c r="AC69" s="984"/>
    </row>
    <row r="70" spans="1:29" ht="49.15" customHeight="1">
      <c r="A70" s="950"/>
      <c r="B70" s="7591" t="s">
        <v>2903</v>
      </c>
      <c r="C70" s="7591" t="s">
        <v>2904</v>
      </c>
      <c r="D70" s="986" t="s">
        <v>2905</v>
      </c>
      <c r="E70" s="983"/>
      <c r="F70" s="979"/>
      <c r="G70" s="984"/>
      <c r="H70" s="979"/>
      <c r="I70" s="984"/>
      <c r="J70" s="979"/>
      <c r="K70" s="984"/>
      <c r="L70" s="979"/>
      <c r="M70" s="984"/>
      <c r="N70" s="979"/>
      <c r="O70" s="984"/>
      <c r="P70" s="979"/>
      <c r="Q70" s="984"/>
      <c r="R70" s="979"/>
      <c r="S70" s="984"/>
      <c r="T70" s="979"/>
      <c r="U70" s="984"/>
      <c r="V70" s="979"/>
      <c r="W70" s="984"/>
      <c r="X70" s="979"/>
      <c r="Y70" s="984"/>
      <c r="Z70" s="979"/>
      <c r="AA70" s="984"/>
      <c r="AB70" s="979"/>
      <c r="AC70" s="984"/>
    </row>
    <row r="71" spans="1:29" ht="34.15" customHeight="1">
      <c r="A71" s="950"/>
      <c r="B71" s="7591"/>
      <c r="C71" s="7591"/>
      <c r="D71" s="986" t="s">
        <v>2906</v>
      </c>
      <c r="E71" s="983"/>
      <c r="F71" s="979"/>
      <c r="G71" s="984"/>
      <c r="H71" s="979"/>
      <c r="I71" s="984"/>
      <c r="J71" s="979"/>
      <c r="K71" s="984"/>
      <c r="L71" s="979"/>
      <c r="M71" s="984"/>
      <c r="N71" s="979"/>
      <c r="O71" s="984"/>
      <c r="P71" s="979"/>
      <c r="Q71" s="984"/>
      <c r="R71" s="979"/>
      <c r="S71" s="984"/>
      <c r="T71" s="979"/>
      <c r="U71" s="984"/>
      <c r="V71" s="979"/>
      <c r="W71" s="984"/>
      <c r="X71" s="979"/>
      <c r="Y71" s="984"/>
      <c r="Z71" s="979"/>
      <c r="AA71" s="984"/>
      <c r="AB71" s="979"/>
      <c r="AC71" s="984"/>
    </row>
    <row r="72" spans="1:29" ht="28.15" customHeight="1">
      <c r="A72" s="950"/>
      <c r="B72" s="7591" t="s">
        <v>2735</v>
      </c>
      <c r="C72" s="7591" t="s">
        <v>2545</v>
      </c>
      <c r="D72" s="986" t="s">
        <v>2907</v>
      </c>
      <c r="E72" s="983"/>
      <c r="F72" s="979"/>
      <c r="G72" s="984"/>
      <c r="H72" s="979"/>
      <c r="I72" s="984"/>
      <c r="J72" s="979"/>
      <c r="K72" s="984"/>
      <c r="L72" s="979"/>
      <c r="M72" s="984"/>
      <c r="N72" s="979"/>
      <c r="O72" s="984"/>
      <c r="P72" s="979"/>
      <c r="Q72" s="984"/>
      <c r="R72" s="979"/>
      <c r="S72" s="984"/>
      <c r="T72" s="979"/>
      <c r="U72" s="984"/>
      <c r="V72" s="979"/>
      <c r="W72" s="984"/>
      <c r="X72" s="979"/>
      <c r="Y72" s="984"/>
      <c r="Z72" s="979"/>
      <c r="AA72" s="984"/>
      <c r="AB72" s="979"/>
      <c r="AC72" s="984"/>
    </row>
    <row r="73" spans="1:29" ht="31.15" customHeight="1">
      <c r="A73" s="950"/>
      <c r="B73" s="7591"/>
      <c r="C73" s="7591"/>
      <c r="D73" s="986" t="s">
        <v>2908</v>
      </c>
      <c r="E73" s="983"/>
      <c r="F73" s="979"/>
      <c r="G73" s="984"/>
      <c r="H73" s="979"/>
      <c r="I73" s="984"/>
      <c r="J73" s="979"/>
      <c r="K73" s="984"/>
      <c r="L73" s="979"/>
      <c r="M73" s="984"/>
      <c r="N73" s="979"/>
      <c r="O73" s="984"/>
      <c r="P73" s="979"/>
      <c r="Q73" s="984"/>
      <c r="R73" s="979"/>
      <c r="S73" s="984"/>
      <c r="T73" s="979"/>
      <c r="U73" s="984"/>
      <c r="V73" s="979"/>
      <c r="W73" s="984"/>
      <c r="X73" s="979"/>
      <c r="Y73" s="984"/>
      <c r="Z73" s="979"/>
      <c r="AA73" s="984"/>
      <c r="AB73" s="979"/>
      <c r="AC73" s="984"/>
    </row>
    <row r="74" spans="1:29" ht="49.15" customHeight="1">
      <c r="A74" s="950"/>
      <c r="B74" s="981" t="s">
        <v>2909</v>
      </c>
      <c r="C74" s="981" t="s">
        <v>2548</v>
      </c>
      <c r="D74" s="986" t="str">
        <f>+C74</f>
        <v># empresas vinculadas al proyecto de turismo competitivo</v>
      </c>
      <c r="E74" s="983"/>
      <c r="F74" s="979"/>
      <c r="G74" s="984"/>
      <c r="H74" s="979"/>
      <c r="I74" s="984"/>
      <c r="J74" s="979"/>
      <c r="K74" s="984"/>
      <c r="L74" s="979"/>
      <c r="M74" s="984"/>
      <c r="N74" s="979"/>
      <c r="O74" s="984"/>
      <c r="P74" s="979"/>
      <c r="Q74" s="984"/>
      <c r="R74" s="979"/>
      <c r="S74" s="984"/>
      <c r="T74" s="979"/>
      <c r="U74" s="984"/>
      <c r="V74" s="979"/>
      <c r="W74" s="984"/>
      <c r="X74" s="979"/>
      <c r="Y74" s="984"/>
      <c r="Z74" s="979"/>
      <c r="AA74" s="984"/>
      <c r="AB74" s="979"/>
      <c r="AC74" s="984"/>
    </row>
    <row r="75" spans="1:29" ht="49.15" customHeight="1">
      <c r="A75" s="950"/>
      <c r="B75" s="981" t="s">
        <v>2910</v>
      </c>
      <c r="C75" s="981" t="s">
        <v>2552</v>
      </c>
      <c r="D75" s="986" t="str">
        <f>+C75</f>
        <v># empresas vinculadas al proyecto de apoyo agroempresarial</v>
      </c>
      <c r="E75" s="983"/>
      <c r="F75" s="979"/>
      <c r="G75" s="984"/>
      <c r="H75" s="979"/>
      <c r="I75" s="984"/>
      <c r="J75" s="979"/>
      <c r="K75" s="984"/>
      <c r="L75" s="979"/>
      <c r="M75" s="984"/>
      <c r="N75" s="979"/>
      <c r="O75" s="984"/>
      <c r="P75" s="979"/>
      <c r="Q75" s="984"/>
      <c r="R75" s="979"/>
      <c r="S75" s="984"/>
      <c r="T75" s="979"/>
      <c r="U75" s="984"/>
      <c r="V75" s="979"/>
      <c r="W75" s="984"/>
      <c r="X75" s="979"/>
      <c r="Y75" s="984"/>
      <c r="Z75" s="979"/>
      <c r="AA75" s="984"/>
      <c r="AB75" s="979"/>
      <c r="AC75" s="984"/>
    </row>
    <row r="76" spans="1:29" ht="49.15" customHeight="1">
      <c r="A76" s="950"/>
      <c r="B76" s="981" t="s">
        <v>2911</v>
      </c>
      <c r="C76" s="981" t="s">
        <v>2556</v>
      </c>
      <c r="D76" s="986" t="str">
        <f>+C76</f>
        <v># empresas beneficiadas a través de las campañas comerciales</v>
      </c>
      <c r="E76" s="983"/>
      <c r="F76" s="979"/>
      <c r="G76" s="984"/>
      <c r="H76" s="979"/>
      <c r="I76" s="984"/>
      <c r="J76" s="979"/>
      <c r="K76" s="984"/>
      <c r="L76" s="979"/>
      <c r="M76" s="984"/>
      <c r="N76" s="979"/>
      <c r="O76" s="984"/>
      <c r="P76" s="979"/>
      <c r="Q76" s="984"/>
      <c r="R76" s="979"/>
      <c r="S76" s="984"/>
      <c r="T76" s="979"/>
      <c r="U76" s="984"/>
      <c r="V76" s="979"/>
      <c r="W76" s="984"/>
      <c r="X76" s="979"/>
      <c r="Y76" s="984"/>
      <c r="Z76" s="979"/>
      <c r="AA76" s="984"/>
      <c r="AB76" s="979"/>
      <c r="AC76" s="984"/>
    </row>
    <row r="77" spans="1:29" ht="49.15" customHeight="1">
      <c r="A77" s="950"/>
      <c r="B77" s="981" t="s">
        <v>2912</v>
      </c>
      <c r="C77" s="981" t="s">
        <v>2559</v>
      </c>
      <c r="D77" s="986" t="str">
        <f>+C77</f>
        <v># jóvenes vinculados</v>
      </c>
      <c r="E77" s="983"/>
      <c r="F77" s="979"/>
      <c r="G77" s="984"/>
      <c r="H77" s="979"/>
      <c r="I77" s="984"/>
      <c r="J77" s="979"/>
      <c r="K77" s="984"/>
      <c r="L77" s="979"/>
      <c r="M77" s="984"/>
      <c r="N77" s="979"/>
      <c r="O77" s="984"/>
      <c r="P77" s="979"/>
      <c r="Q77" s="984"/>
      <c r="R77" s="979"/>
      <c r="S77" s="984"/>
      <c r="T77" s="979"/>
      <c r="U77" s="984"/>
      <c r="V77" s="979"/>
      <c r="W77" s="984"/>
      <c r="X77" s="979"/>
      <c r="Y77" s="984"/>
      <c r="Z77" s="979"/>
      <c r="AA77" s="984"/>
      <c r="AB77" s="979"/>
      <c r="AC77" s="984"/>
    </row>
    <row r="78" spans="1:29" ht="44.15" customHeight="1">
      <c r="A78" s="950"/>
      <c r="B78" s="950"/>
      <c r="C78" s="950"/>
      <c r="D78" s="950"/>
      <c r="E78" s="950"/>
      <c r="F78" s="950"/>
      <c r="G78" s="950"/>
      <c r="H78" s="950"/>
      <c r="I78" s="950"/>
      <c r="J78" s="950"/>
      <c r="K78" s="950"/>
      <c r="L78" s="950"/>
      <c r="M78" s="950"/>
      <c r="N78" s="950"/>
      <c r="O78" s="967"/>
      <c r="P78" s="967"/>
      <c r="Q78" s="967"/>
      <c r="R78" s="967"/>
      <c r="S78" s="950"/>
      <c r="T78" s="950"/>
      <c r="U78" s="950"/>
      <c r="V78" s="950"/>
    </row>
    <row r="79" spans="1:29" ht="31">
      <c r="A79" s="950"/>
      <c r="B79" s="970" t="s">
        <v>2464</v>
      </c>
      <c r="C79" s="971" t="s">
        <v>2808</v>
      </c>
      <c r="D79" s="972" t="s">
        <v>2809</v>
      </c>
      <c r="E79" s="973" t="s">
        <v>2810</v>
      </c>
      <c r="F79" s="953" t="s">
        <v>2811</v>
      </c>
      <c r="G79" s="970" t="s">
        <v>2812</v>
      </c>
      <c r="H79" s="953" t="s">
        <v>2813</v>
      </c>
      <c r="I79" s="970" t="s">
        <v>2814</v>
      </c>
      <c r="J79" s="953" t="s">
        <v>2815</v>
      </c>
      <c r="K79" s="970" t="s">
        <v>2816</v>
      </c>
      <c r="L79" s="953" t="s">
        <v>2817</v>
      </c>
      <c r="M79" s="970" t="s">
        <v>2818</v>
      </c>
      <c r="N79" s="953" t="s">
        <v>2819</v>
      </c>
      <c r="O79" s="970" t="s">
        <v>2820</v>
      </c>
      <c r="P79" s="953" t="s">
        <v>2821</v>
      </c>
      <c r="Q79" s="970" t="s">
        <v>2822</v>
      </c>
      <c r="R79" s="953" t="s">
        <v>2823</v>
      </c>
      <c r="S79" s="970" t="s">
        <v>2824</v>
      </c>
      <c r="T79" s="953" t="s">
        <v>2825</v>
      </c>
      <c r="U79" s="970" t="s">
        <v>2826</v>
      </c>
      <c r="V79" s="953" t="s">
        <v>2827</v>
      </c>
      <c r="W79" s="970" t="s">
        <v>2828</v>
      </c>
      <c r="X79" s="953" t="s">
        <v>2829</v>
      </c>
      <c r="Y79" s="970" t="s">
        <v>2830</v>
      </c>
      <c r="Z79" s="953" t="s">
        <v>2831</v>
      </c>
      <c r="AA79" s="970" t="s">
        <v>2832</v>
      </c>
      <c r="AB79" s="953" t="s">
        <v>2833</v>
      </c>
      <c r="AC79" s="970" t="s">
        <v>2834</v>
      </c>
    </row>
    <row r="80" spans="1:29" ht="53.15" customHeight="1">
      <c r="A80" s="950"/>
      <c r="B80" s="7592" t="s">
        <v>2913</v>
      </c>
      <c r="C80" s="7589" t="s">
        <v>2914</v>
      </c>
      <c r="D80" s="972" t="s">
        <v>2915</v>
      </c>
      <c r="E80" s="983">
        <f>+F80+H80+J80+L80+N80+G80+P80+R80+T80+V80+X80+Z80+AB80</f>
        <v>12.5</v>
      </c>
      <c r="F80" s="955">
        <f>+F83</f>
        <v>1</v>
      </c>
      <c r="G80" s="958">
        <f>+F80/F81</f>
        <v>0.5</v>
      </c>
      <c r="H80" s="955">
        <f>+H83</f>
        <v>1</v>
      </c>
      <c r="I80" s="958">
        <f>+H80/H81</f>
        <v>0.5</v>
      </c>
      <c r="J80" s="955">
        <f>+J83</f>
        <v>1</v>
      </c>
      <c r="K80" s="958">
        <f>+J80/J81</f>
        <v>0.5</v>
      </c>
      <c r="L80" s="955">
        <f>+L83</f>
        <v>1</v>
      </c>
      <c r="M80" s="958">
        <f>+L80/L81</f>
        <v>0.5</v>
      </c>
      <c r="N80" s="955">
        <f>+N83</f>
        <v>1</v>
      </c>
      <c r="O80" s="958">
        <f>+N80/N81</f>
        <v>0.5</v>
      </c>
      <c r="P80" s="955">
        <f>+P83</f>
        <v>1</v>
      </c>
      <c r="Q80" s="958">
        <f>+P80/P81</f>
        <v>0.5</v>
      </c>
      <c r="R80" s="955">
        <f>+R83</f>
        <v>1</v>
      </c>
      <c r="S80" s="958">
        <f>+R80/R81</f>
        <v>0.5</v>
      </c>
      <c r="T80" s="955">
        <f>+T83</f>
        <v>1</v>
      </c>
      <c r="U80" s="958">
        <f>+T80/T81</f>
        <v>0.5</v>
      </c>
      <c r="V80" s="955">
        <f>+V83</f>
        <v>1</v>
      </c>
      <c r="W80" s="958">
        <f>+V80/V81</f>
        <v>0.5</v>
      </c>
      <c r="X80" s="955">
        <f>+X83</f>
        <v>1</v>
      </c>
      <c r="Y80" s="958">
        <f>+X80/X81</f>
        <v>0.5</v>
      </c>
      <c r="Z80" s="955">
        <f>+Z83</f>
        <v>1</v>
      </c>
      <c r="AA80" s="958">
        <f>+Z80/Z81</f>
        <v>0.5</v>
      </c>
      <c r="AB80" s="955">
        <f>+AB83</f>
        <v>1</v>
      </c>
      <c r="AC80" s="958">
        <f>+AB80/AB81</f>
        <v>0.5</v>
      </c>
    </row>
    <row r="81" spans="1:31" ht="31.15" customHeight="1">
      <c r="A81" s="950"/>
      <c r="B81" s="7592"/>
      <c r="C81" s="7589"/>
      <c r="D81" s="961" t="s">
        <v>2916</v>
      </c>
      <c r="E81" s="970"/>
      <c r="F81" s="961">
        <f>+F88+F86+F84</f>
        <v>2</v>
      </c>
      <c r="H81" s="961">
        <f>+H88+H86+H84</f>
        <v>2</v>
      </c>
      <c r="J81" s="961">
        <f>+J88+J86+J84</f>
        <v>2</v>
      </c>
      <c r="L81" s="961">
        <f>+L88+L86+L84</f>
        <v>2</v>
      </c>
      <c r="N81" s="961">
        <f>+N88+N86+N84</f>
        <v>2</v>
      </c>
      <c r="P81" s="961">
        <f>+P88+P86+P84</f>
        <v>2</v>
      </c>
      <c r="R81" s="961">
        <f>+R88+R86+R84</f>
        <v>2</v>
      </c>
      <c r="T81" s="961">
        <f>+T88+T86+T84</f>
        <v>2</v>
      </c>
      <c r="V81" s="961">
        <f>+V88+V86+V84</f>
        <v>2</v>
      </c>
      <c r="X81" s="961">
        <f>+X88+X86+X84</f>
        <v>2</v>
      </c>
      <c r="Z81" s="961">
        <f>+Z88+Z86+Z84</f>
        <v>2</v>
      </c>
      <c r="AB81" s="961">
        <f>+AB88+AB86+AB84</f>
        <v>2</v>
      </c>
      <c r="AC81" s="960"/>
    </row>
    <row r="82" spans="1:31" ht="16.149999999999999" customHeight="1">
      <c r="A82" s="950"/>
      <c r="B82" s="7580"/>
      <c r="C82" s="7580"/>
      <c r="D82" s="7580"/>
      <c r="E82" s="7580"/>
      <c r="F82" s="7580"/>
      <c r="G82" s="7580"/>
      <c r="H82" s="7580"/>
      <c r="I82" s="7580"/>
      <c r="J82" s="7580"/>
      <c r="K82" s="7580"/>
      <c r="L82" s="7580"/>
      <c r="M82" s="7580"/>
      <c r="N82" s="7580"/>
      <c r="O82" s="7580"/>
      <c r="P82" s="7580"/>
      <c r="Q82" s="7580"/>
      <c r="R82" s="7580"/>
      <c r="S82" s="7580"/>
      <c r="T82" s="7580"/>
      <c r="U82" s="7580"/>
      <c r="V82" s="7580"/>
      <c r="W82" s="7580"/>
      <c r="X82" s="7580"/>
      <c r="Y82" s="7580"/>
      <c r="Z82" s="7580"/>
      <c r="AA82" s="7580"/>
      <c r="AB82" s="7580"/>
      <c r="AC82" s="7580"/>
    </row>
    <row r="83" spans="1:31" ht="46.15" customHeight="1">
      <c r="A83" s="950"/>
      <c r="B83" s="7580" t="s">
        <v>2917</v>
      </c>
      <c r="C83" s="7580" t="s">
        <v>2472</v>
      </c>
      <c r="D83" s="955" t="s">
        <v>2918</v>
      </c>
      <c r="E83" s="983">
        <f>+F83+H83+J83+L83+N83+G83+P83+R83+T83+V83+X83+Z83+AB83</f>
        <v>12.5</v>
      </c>
      <c r="F83" s="979">
        <v>1</v>
      </c>
      <c r="G83" s="958">
        <f>+F83/F84</f>
        <v>0.5</v>
      </c>
      <c r="H83" s="979">
        <v>1</v>
      </c>
      <c r="I83" s="958">
        <f>+H83/H84</f>
        <v>0.5</v>
      </c>
      <c r="J83" s="979">
        <v>1</v>
      </c>
      <c r="K83" s="958">
        <f>+J83/J84</f>
        <v>0.5</v>
      </c>
      <c r="L83" s="979">
        <v>1</v>
      </c>
      <c r="M83" s="958">
        <f>+L83/L84</f>
        <v>0.5</v>
      </c>
      <c r="N83" s="979">
        <v>1</v>
      </c>
      <c r="O83" s="958">
        <f>+N83/N84</f>
        <v>0.5</v>
      </c>
      <c r="P83" s="979">
        <v>1</v>
      </c>
      <c r="Q83" s="958">
        <f>+P83/P84</f>
        <v>0.5</v>
      </c>
      <c r="R83" s="979">
        <v>1</v>
      </c>
      <c r="S83" s="958">
        <f>+R83/R84</f>
        <v>0.5</v>
      </c>
      <c r="T83" s="979">
        <v>1</v>
      </c>
      <c r="U83" s="958">
        <f>+T83/T84</f>
        <v>0.5</v>
      </c>
      <c r="V83" s="979">
        <v>1</v>
      </c>
      <c r="W83" s="958">
        <f>+V83/V84</f>
        <v>0.5</v>
      </c>
      <c r="X83" s="979">
        <v>1</v>
      </c>
      <c r="Y83" s="958">
        <f>+X83/X84</f>
        <v>0.5</v>
      </c>
      <c r="Z83" s="979">
        <v>1</v>
      </c>
      <c r="AA83" s="958">
        <f>+Z83/Z84</f>
        <v>0.5</v>
      </c>
      <c r="AB83" s="979">
        <v>1</v>
      </c>
      <c r="AC83" s="958">
        <f>+AB83/AB84</f>
        <v>0.5</v>
      </c>
    </row>
    <row r="84" spans="1:31" ht="34.15" customHeight="1">
      <c r="A84" s="950"/>
      <c r="B84" s="7580"/>
      <c r="C84" s="7580"/>
      <c r="D84" s="955" t="s">
        <v>2919</v>
      </c>
      <c r="E84" s="970"/>
      <c r="F84" s="979">
        <v>2</v>
      </c>
      <c r="G84" s="960"/>
      <c r="H84" s="979">
        <v>2</v>
      </c>
      <c r="I84" s="960"/>
      <c r="J84" s="979">
        <v>2</v>
      </c>
      <c r="K84" s="960"/>
      <c r="L84" s="979">
        <v>2</v>
      </c>
      <c r="M84" s="960"/>
      <c r="N84" s="979">
        <v>2</v>
      </c>
      <c r="O84" s="960"/>
      <c r="P84" s="979">
        <v>2</v>
      </c>
      <c r="Q84" s="960"/>
      <c r="R84" s="979">
        <v>2</v>
      </c>
      <c r="S84" s="960"/>
      <c r="T84" s="979">
        <v>2</v>
      </c>
      <c r="U84" s="960"/>
      <c r="V84" s="979">
        <v>2</v>
      </c>
      <c r="W84" s="960"/>
      <c r="X84" s="979">
        <v>2</v>
      </c>
      <c r="Y84" s="960"/>
      <c r="Z84" s="979">
        <v>2</v>
      </c>
      <c r="AA84" s="960"/>
      <c r="AB84" s="979">
        <v>2</v>
      </c>
      <c r="AC84" s="960"/>
    </row>
    <row r="85" spans="1:31" ht="34.15" customHeight="1">
      <c r="A85" s="950"/>
      <c r="B85" s="7580" t="s">
        <v>2920</v>
      </c>
      <c r="C85" s="7580" t="s">
        <v>2475</v>
      </c>
      <c r="D85" s="955" t="s">
        <v>2921</v>
      </c>
      <c r="E85" s="970"/>
      <c r="F85" s="979"/>
      <c r="G85" s="960"/>
      <c r="H85" s="979"/>
      <c r="I85" s="960"/>
      <c r="J85" s="979"/>
      <c r="K85" s="960"/>
      <c r="L85" s="979"/>
      <c r="M85" s="960"/>
      <c r="N85" s="979"/>
      <c r="O85" s="960"/>
      <c r="P85" s="979"/>
      <c r="Q85" s="960"/>
      <c r="R85" s="979"/>
      <c r="S85" s="960"/>
      <c r="T85" s="979"/>
      <c r="U85" s="960"/>
      <c r="V85" s="979"/>
      <c r="W85" s="960"/>
      <c r="X85" s="979"/>
      <c r="Y85" s="960"/>
      <c r="Z85" s="979"/>
      <c r="AA85" s="960"/>
      <c r="AB85" s="979"/>
      <c r="AC85" s="960"/>
    </row>
    <row r="86" spans="1:31" ht="34.15" customHeight="1">
      <c r="A86" s="950"/>
      <c r="B86" s="7580"/>
      <c r="C86" s="7580"/>
      <c r="D86" s="955" t="s">
        <v>2922</v>
      </c>
      <c r="E86" s="970"/>
      <c r="F86" s="979"/>
      <c r="G86" s="960"/>
      <c r="H86" s="979"/>
      <c r="I86" s="960"/>
      <c r="J86" s="979"/>
      <c r="K86" s="960"/>
      <c r="L86" s="979"/>
      <c r="M86" s="960"/>
      <c r="N86" s="979"/>
      <c r="O86" s="960"/>
      <c r="P86" s="979"/>
      <c r="Q86" s="960"/>
      <c r="R86" s="979"/>
      <c r="S86" s="960"/>
      <c r="T86" s="979"/>
      <c r="U86" s="960"/>
      <c r="V86" s="979"/>
      <c r="W86" s="960"/>
      <c r="X86" s="979"/>
      <c r="Y86" s="960"/>
      <c r="Z86" s="979"/>
      <c r="AA86" s="960"/>
      <c r="AB86" s="979"/>
      <c r="AC86" s="960"/>
    </row>
    <row r="87" spans="1:31" ht="34.15" customHeight="1">
      <c r="A87" s="950"/>
      <c r="B87" s="7593" t="s">
        <v>2923</v>
      </c>
      <c r="C87" s="7580" t="s">
        <v>2478</v>
      </c>
      <c r="D87" s="984" t="s">
        <v>2924</v>
      </c>
      <c r="E87" s="970"/>
      <c r="F87" s="979"/>
      <c r="G87" s="960"/>
      <c r="H87" s="979"/>
      <c r="I87" s="960"/>
      <c r="J87" s="979"/>
      <c r="K87" s="960"/>
      <c r="L87" s="979"/>
      <c r="M87" s="960"/>
      <c r="N87" s="979"/>
      <c r="O87" s="960"/>
      <c r="P87" s="979"/>
      <c r="Q87" s="960"/>
      <c r="R87" s="979"/>
      <c r="S87" s="960"/>
      <c r="T87" s="979"/>
      <c r="U87" s="960"/>
      <c r="V87" s="979"/>
      <c r="W87" s="960"/>
      <c r="X87" s="979"/>
      <c r="Y87" s="960"/>
      <c r="Z87" s="979"/>
      <c r="AA87" s="960"/>
      <c r="AB87" s="979"/>
      <c r="AC87" s="960"/>
    </row>
    <row r="88" spans="1:31" ht="34.15" customHeight="1">
      <c r="A88" s="950"/>
      <c r="B88" s="7593"/>
      <c r="C88" s="7580"/>
      <c r="D88" s="984" t="s">
        <v>2925</v>
      </c>
      <c r="E88" s="970"/>
      <c r="F88" s="979"/>
      <c r="G88" s="960"/>
      <c r="H88" s="979"/>
      <c r="I88" s="960"/>
      <c r="J88" s="979"/>
      <c r="K88" s="960"/>
      <c r="L88" s="979"/>
      <c r="M88" s="960"/>
      <c r="N88" s="979"/>
      <c r="O88" s="960"/>
      <c r="P88" s="979"/>
      <c r="Q88" s="960"/>
      <c r="R88" s="979"/>
      <c r="S88" s="960"/>
      <c r="T88" s="979"/>
      <c r="U88" s="960"/>
      <c r="V88" s="979"/>
      <c r="W88" s="960"/>
      <c r="X88" s="979"/>
      <c r="Y88" s="960"/>
      <c r="Z88" s="979"/>
      <c r="AA88" s="960"/>
      <c r="AB88" s="979"/>
      <c r="AC88" s="960"/>
    </row>
    <row r="89" spans="1:31" ht="47.15" customHeight="1">
      <c r="A89" s="950"/>
      <c r="B89" s="950"/>
      <c r="C89" s="950"/>
      <c r="D89" s="950"/>
      <c r="E89" s="950"/>
      <c r="F89" s="950"/>
      <c r="K89" s="950"/>
      <c r="L89" s="950"/>
      <c r="M89" s="950"/>
      <c r="N89" s="950"/>
      <c r="O89" s="967"/>
      <c r="P89" s="967"/>
      <c r="Q89" s="967"/>
      <c r="R89" s="967"/>
      <c r="S89" s="950"/>
      <c r="T89" s="950"/>
      <c r="U89" s="950"/>
      <c r="V89" s="950"/>
    </row>
    <row r="90" spans="1:31" ht="30" customHeight="1">
      <c r="B90" s="970" t="s">
        <v>2438</v>
      </c>
      <c r="C90" s="971" t="s">
        <v>2808</v>
      </c>
      <c r="D90" s="972" t="s">
        <v>2809</v>
      </c>
      <c r="E90" s="973" t="s">
        <v>2810</v>
      </c>
      <c r="F90" s="953" t="s">
        <v>2811</v>
      </c>
      <c r="G90" s="970" t="s">
        <v>2812</v>
      </c>
      <c r="H90" s="953" t="s">
        <v>2813</v>
      </c>
      <c r="I90" s="970" t="s">
        <v>2814</v>
      </c>
      <c r="J90" s="953" t="s">
        <v>2815</v>
      </c>
      <c r="K90" s="970" t="s">
        <v>2816</v>
      </c>
      <c r="L90" s="953" t="s">
        <v>2817</v>
      </c>
      <c r="M90" s="970" t="s">
        <v>2818</v>
      </c>
      <c r="N90" s="953" t="s">
        <v>2819</v>
      </c>
      <c r="O90" s="970" t="s">
        <v>2820</v>
      </c>
      <c r="P90" s="953" t="s">
        <v>2821</v>
      </c>
      <c r="Q90" s="970" t="s">
        <v>2822</v>
      </c>
      <c r="R90" s="953" t="s">
        <v>2823</v>
      </c>
      <c r="S90" s="970" t="s">
        <v>2824</v>
      </c>
      <c r="T90" s="953" t="s">
        <v>2825</v>
      </c>
      <c r="U90" s="970" t="s">
        <v>2826</v>
      </c>
      <c r="V90" s="953" t="s">
        <v>2827</v>
      </c>
      <c r="W90" s="970" t="s">
        <v>2828</v>
      </c>
      <c r="X90" s="953" t="s">
        <v>2829</v>
      </c>
      <c r="Y90" s="970" t="s">
        <v>2830</v>
      </c>
      <c r="Z90" s="953" t="s">
        <v>2831</v>
      </c>
      <c r="AA90" s="970" t="s">
        <v>2832</v>
      </c>
      <c r="AB90" s="953" t="s">
        <v>2833</v>
      </c>
      <c r="AC90" s="970" t="s">
        <v>2834</v>
      </c>
    </row>
    <row r="91" spans="1:31" ht="65.150000000000006" customHeight="1">
      <c r="B91" s="7592" t="s">
        <v>2926</v>
      </c>
      <c r="C91" s="7589" t="s">
        <v>2440</v>
      </c>
      <c r="D91" s="972" t="s">
        <v>2927</v>
      </c>
      <c r="E91" s="983">
        <f>+F91+H91+J91+L91+N91+G91+P91+R91+T91+V91+X91+Z91+AB91</f>
        <v>360.83333333333331</v>
      </c>
      <c r="F91" s="979">
        <v>250</v>
      </c>
      <c r="G91" s="958">
        <f>+F91/F92</f>
        <v>0.83333333333333337</v>
      </c>
      <c r="H91" s="979">
        <v>10</v>
      </c>
      <c r="I91" s="958">
        <f>+H91/H92</f>
        <v>0.5</v>
      </c>
      <c r="J91" s="979">
        <v>10</v>
      </c>
      <c r="K91" s="958">
        <f>+J91/J92</f>
        <v>0.5</v>
      </c>
      <c r="L91" s="979">
        <v>10</v>
      </c>
      <c r="M91" s="958">
        <f>+L91/L92</f>
        <v>0.5</v>
      </c>
      <c r="N91" s="979">
        <v>10</v>
      </c>
      <c r="O91" s="958">
        <f>+N91/N92</f>
        <v>0.5</v>
      </c>
      <c r="P91" s="979">
        <v>10</v>
      </c>
      <c r="Q91" s="958">
        <f>+P91/P92</f>
        <v>0.5</v>
      </c>
      <c r="R91" s="979">
        <v>10</v>
      </c>
      <c r="S91" s="958">
        <f>+R91/R92</f>
        <v>0.5</v>
      </c>
      <c r="T91" s="979">
        <v>10</v>
      </c>
      <c r="U91" s="958">
        <f>+T91/T92</f>
        <v>0.5</v>
      </c>
      <c r="V91" s="979">
        <v>10</v>
      </c>
      <c r="W91" s="958">
        <f>+V91/V92</f>
        <v>0.5</v>
      </c>
      <c r="X91" s="979">
        <v>10</v>
      </c>
      <c r="Y91" s="958">
        <f>+X91/X92</f>
        <v>0.5</v>
      </c>
      <c r="Z91" s="979">
        <v>10</v>
      </c>
      <c r="AA91" s="958">
        <f>+Z91/Z92</f>
        <v>0.5</v>
      </c>
      <c r="AB91" s="979">
        <v>10</v>
      </c>
      <c r="AC91" s="958">
        <f>+AB91/AB92</f>
        <v>0.5</v>
      </c>
    </row>
    <row r="92" spans="1:31" ht="50.15" customHeight="1">
      <c r="B92" s="7592"/>
      <c r="C92" s="7589"/>
      <c r="D92" s="961" t="s">
        <v>2928</v>
      </c>
      <c r="E92" s="970"/>
      <c r="F92" s="961">
        <f>+F94+F95</f>
        <v>300</v>
      </c>
      <c r="H92" s="961">
        <v>20</v>
      </c>
      <c r="J92" s="961">
        <v>20</v>
      </c>
      <c r="L92" s="961">
        <v>20</v>
      </c>
      <c r="N92" s="961">
        <v>20</v>
      </c>
      <c r="P92" s="961">
        <v>20</v>
      </c>
      <c r="R92" s="961">
        <v>20</v>
      </c>
      <c r="T92" s="961">
        <v>20</v>
      </c>
      <c r="V92" s="961">
        <v>20</v>
      </c>
      <c r="X92" s="961">
        <v>20</v>
      </c>
      <c r="Z92" s="961">
        <v>20</v>
      </c>
      <c r="AB92" s="961">
        <v>20</v>
      </c>
      <c r="AC92" s="988"/>
      <c r="AD92" s="967"/>
      <c r="AE92" s="989"/>
    </row>
    <row r="93" spans="1:31" ht="13.15" customHeight="1">
      <c r="B93" s="7580"/>
      <c r="C93" s="7580"/>
      <c r="D93" s="7580"/>
      <c r="E93" s="7580"/>
      <c r="F93" s="7580"/>
      <c r="G93" s="7580"/>
      <c r="H93" s="7580"/>
      <c r="I93" s="7580"/>
      <c r="J93" s="7580"/>
      <c r="K93" s="7580"/>
      <c r="L93" s="7580"/>
      <c r="M93" s="7580"/>
      <c r="N93" s="7580"/>
      <c r="O93" s="7580"/>
      <c r="P93" s="7580"/>
      <c r="Q93" s="7580"/>
      <c r="R93" s="7580"/>
      <c r="S93" s="7580"/>
      <c r="T93" s="7580"/>
      <c r="U93" s="7580"/>
      <c r="V93" s="7580"/>
      <c r="W93" s="7580"/>
      <c r="X93" s="7580"/>
      <c r="Y93" s="7580"/>
      <c r="Z93" s="7580"/>
      <c r="AA93" s="7580"/>
      <c r="AB93" s="7580"/>
      <c r="AC93" s="7580"/>
      <c r="AD93" s="967"/>
      <c r="AE93" s="989"/>
    </row>
    <row r="94" spans="1:31" ht="37.15" customHeight="1">
      <c r="A94" s="990"/>
      <c r="B94" s="965" t="s">
        <v>2929</v>
      </c>
      <c r="C94" s="955" t="s">
        <v>2930</v>
      </c>
      <c r="D94" s="955" t="str">
        <f>+C94</f>
        <v># empresarios que tomaron algun servicio</v>
      </c>
      <c r="E94" s="983">
        <f>+F94+H94+J94+L94+N94+G94+P94+R94+T94+V94+X94+Z94+AB94</f>
        <v>211</v>
      </c>
      <c r="F94" s="979">
        <v>100</v>
      </c>
      <c r="G94" s="991">
        <f>+F94</f>
        <v>100</v>
      </c>
      <c r="H94" s="979">
        <v>1</v>
      </c>
      <c r="I94" s="991">
        <f>+H94</f>
        <v>1</v>
      </c>
      <c r="J94" s="979">
        <v>1</v>
      </c>
      <c r="K94" s="991">
        <f>+J94</f>
        <v>1</v>
      </c>
      <c r="L94" s="979">
        <v>1</v>
      </c>
      <c r="M94" s="991">
        <f>+L94</f>
        <v>1</v>
      </c>
      <c r="N94" s="979">
        <v>1</v>
      </c>
      <c r="O94" s="992">
        <f>+N94</f>
        <v>1</v>
      </c>
      <c r="P94" s="979">
        <v>1</v>
      </c>
      <c r="Q94" s="991">
        <f>+P94</f>
        <v>1</v>
      </c>
      <c r="R94" s="979">
        <v>1</v>
      </c>
      <c r="S94" s="991">
        <f>+R94</f>
        <v>1</v>
      </c>
      <c r="T94" s="979">
        <v>1</v>
      </c>
      <c r="U94" s="991">
        <f>+T94</f>
        <v>1</v>
      </c>
      <c r="V94" s="979">
        <v>1</v>
      </c>
      <c r="W94" s="991">
        <f>+V94</f>
        <v>1</v>
      </c>
      <c r="X94" s="979">
        <v>1</v>
      </c>
      <c r="Y94" s="991">
        <f>+X94</f>
        <v>1</v>
      </c>
      <c r="Z94" s="979">
        <v>1</v>
      </c>
      <c r="AA94" s="991">
        <f>+Z94</f>
        <v>1</v>
      </c>
      <c r="AB94" s="979">
        <v>1</v>
      </c>
      <c r="AC94" s="991">
        <f>+AB94</f>
        <v>1</v>
      </c>
      <c r="AD94" s="967"/>
      <c r="AE94" s="989"/>
    </row>
    <row r="95" spans="1:31" ht="50.15" customHeight="1">
      <c r="A95" s="993"/>
      <c r="B95" s="965" t="s">
        <v>2931</v>
      </c>
      <c r="C95" s="955" t="s">
        <v>2448</v>
      </c>
      <c r="D95" s="955" t="str">
        <f>+C95</f>
        <v># empresarios que usan un servicio de la CCF a través de medios</v>
      </c>
      <c r="E95" s="970"/>
      <c r="F95" s="979">
        <v>200</v>
      </c>
      <c r="G95" s="991">
        <f>+F95</f>
        <v>200</v>
      </c>
      <c r="H95" s="979">
        <v>2</v>
      </c>
      <c r="I95" s="991">
        <f>+H95</f>
        <v>2</v>
      </c>
      <c r="J95" s="979">
        <v>2</v>
      </c>
      <c r="K95" s="991"/>
      <c r="L95" s="979">
        <v>2</v>
      </c>
      <c r="M95" s="960"/>
      <c r="N95" s="979">
        <v>2</v>
      </c>
      <c r="O95" s="960"/>
      <c r="P95" s="979">
        <v>2</v>
      </c>
      <c r="Q95" s="960"/>
      <c r="R95" s="979">
        <v>2</v>
      </c>
      <c r="S95" s="960"/>
      <c r="T95" s="979">
        <v>2</v>
      </c>
      <c r="U95" s="960"/>
      <c r="V95" s="979">
        <v>2</v>
      </c>
      <c r="W95" s="960"/>
      <c r="X95" s="979">
        <v>2</v>
      </c>
      <c r="Y95" s="960"/>
      <c r="Z95" s="979">
        <v>2</v>
      </c>
      <c r="AA95" s="960"/>
      <c r="AB95" s="979">
        <v>2</v>
      </c>
      <c r="AC95" s="960"/>
      <c r="AD95" s="967"/>
      <c r="AE95" s="989"/>
    </row>
    <row r="96" spans="1:31" ht="50.15" customHeight="1">
      <c r="A96" s="990"/>
      <c r="B96" s="965" t="s">
        <v>2932</v>
      </c>
      <c r="C96" s="955" t="s">
        <v>2933</v>
      </c>
      <c r="D96" s="955" t="str">
        <f>+C96</f>
        <v># empresarios que usan un servicio de la CCF en el CAR Villeta</v>
      </c>
      <c r="E96" s="970"/>
      <c r="F96" s="979"/>
      <c r="G96" s="991"/>
      <c r="H96" s="979"/>
      <c r="I96" s="991"/>
      <c r="J96" s="979"/>
      <c r="K96" s="991"/>
      <c r="L96" s="979"/>
      <c r="M96" s="960"/>
      <c r="N96" s="979"/>
      <c r="O96" s="960"/>
      <c r="P96" s="979"/>
      <c r="Q96" s="960"/>
      <c r="R96" s="979"/>
      <c r="S96" s="960"/>
      <c r="T96" s="979"/>
      <c r="U96" s="960"/>
      <c r="V96" s="979"/>
      <c r="W96" s="960"/>
      <c r="X96" s="979"/>
      <c r="Y96" s="960"/>
      <c r="Z96" s="979"/>
      <c r="AA96" s="960"/>
      <c r="AB96" s="979"/>
      <c r="AC96" s="960"/>
      <c r="AD96" s="967"/>
      <c r="AE96" s="989"/>
    </row>
    <row r="97" spans="1:31" ht="50.15" customHeight="1">
      <c r="A97" s="990"/>
      <c r="B97" s="965" t="s">
        <v>2934</v>
      </c>
      <c r="C97" s="955" t="s">
        <v>2935</v>
      </c>
      <c r="D97" s="955" t="str">
        <f>+C97</f>
        <v># empresarios que usan un servicio de la CCF en el CAR Funza</v>
      </c>
      <c r="E97" s="970"/>
      <c r="F97" s="979"/>
      <c r="G97" s="991"/>
      <c r="H97" s="979"/>
      <c r="I97" s="991"/>
      <c r="J97" s="979"/>
      <c r="K97" s="991"/>
      <c r="L97" s="979"/>
      <c r="M97" s="960"/>
      <c r="N97" s="979"/>
      <c r="O97" s="960"/>
      <c r="P97" s="979"/>
      <c r="Q97" s="960"/>
      <c r="R97" s="979"/>
      <c r="S97" s="960"/>
      <c r="T97" s="979"/>
      <c r="U97" s="960"/>
      <c r="V97" s="979"/>
      <c r="W97" s="960"/>
      <c r="X97" s="979"/>
      <c r="Y97" s="960"/>
      <c r="Z97" s="979"/>
      <c r="AA97" s="960"/>
      <c r="AB97" s="979"/>
      <c r="AC97" s="960"/>
      <c r="AD97" s="967"/>
      <c r="AE97" s="989"/>
    </row>
    <row r="98" spans="1:31" ht="66" customHeight="1">
      <c r="A98" s="990"/>
      <c r="B98" s="965" t="s">
        <v>2936</v>
      </c>
      <c r="C98" s="955" t="s">
        <v>2937</v>
      </c>
      <c r="D98" s="955" t="str">
        <f>+C98</f>
        <v># empresarios que adquieren un nuevo servicio, excluyendo los registrales / # empresarios que adquieren un servicio, excluyendo los registrales</v>
      </c>
      <c r="E98" s="970"/>
      <c r="F98" s="979"/>
      <c r="G98" s="991"/>
      <c r="H98" s="979"/>
      <c r="I98" s="991"/>
      <c r="J98" s="979"/>
      <c r="K98" s="991"/>
      <c r="L98" s="979"/>
      <c r="M98" s="960"/>
      <c r="N98" s="979"/>
      <c r="O98" s="960"/>
      <c r="P98" s="979"/>
      <c r="Q98" s="960"/>
      <c r="R98" s="979"/>
      <c r="S98" s="960"/>
      <c r="T98" s="979"/>
      <c r="U98" s="960"/>
      <c r="V98" s="979"/>
      <c r="W98" s="960"/>
      <c r="X98" s="979"/>
      <c r="Y98" s="960"/>
      <c r="Z98" s="979"/>
      <c r="AA98" s="960"/>
      <c r="AB98" s="979"/>
      <c r="AC98" s="960"/>
      <c r="AD98" s="967"/>
      <c r="AE98" s="989"/>
    </row>
    <row r="99" spans="1:31" ht="43.15" customHeight="1">
      <c r="A99" s="950"/>
      <c r="B99" s="950"/>
      <c r="C99" s="950"/>
      <c r="D99" s="950"/>
      <c r="E99" s="950"/>
      <c r="F99" s="950"/>
      <c r="O99" s="950"/>
      <c r="P99" s="950"/>
      <c r="Q99" s="950"/>
      <c r="R99" s="950"/>
      <c r="W99" s="950"/>
      <c r="X99" s="950"/>
      <c r="Y99" s="950"/>
      <c r="Z99" s="950"/>
      <c r="AD99" s="967"/>
      <c r="AE99" s="989"/>
    </row>
    <row r="100" spans="1:31" ht="35.15" customHeight="1">
      <c r="B100" s="7594" t="s">
        <v>2170</v>
      </c>
      <c r="C100" s="7594"/>
      <c r="D100" s="7594"/>
      <c r="E100" s="7594"/>
      <c r="F100" s="7594"/>
      <c r="G100" s="7594"/>
      <c r="H100" s="7594"/>
      <c r="I100" s="7594"/>
      <c r="J100" s="7594"/>
      <c r="K100" s="7594"/>
      <c r="L100" s="7594"/>
      <c r="M100" s="7594"/>
      <c r="N100" s="7594"/>
      <c r="O100" s="7594"/>
      <c r="P100" s="7594"/>
      <c r="Q100" s="7594"/>
      <c r="R100" s="7594"/>
      <c r="S100" s="7594"/>
      <c r="T100" s="7594"/>
      <c r="U100" s="7594"/>
      <c r="V100" s="7594"/>
      <c r="W100" s="7594"/>
      <c r="X100" s="7594"/>
      <c r="Y100" s="7594"/>
      <c r="Z100" s="7594"/>
      <c r="AA100" s="7594"/>
      <c r="AB100" s="7594"/>
      <c r="AC100" s="7594"/>
      <c r="AD100" s="994"/>
      <c r="AE100" s="994"/>
    </row>
    <row r="101" spans="1:31" ht="29.15" customHeight="1">
      <c r="B101" s="7595" t="s">
        <v>65</v>
      </c>
      <c r="C101" s="7595"/>
      <c r="D101" s="7595"/>
      <c r="E101" s="7595"/>
      <c r="F101" s="7595"/>
      <c r="G101" s="7595"/>
      <c r="H101" s="7595"/>
      <c r="I101" s="7595"/>
      <c r="J101" s="7595"/>
      <c r="K101" s="7595"/>
      <c r="L101" s="7595"/>
      <c r="M101" s="7595"/>
      <c r="N101" s="7595"/>
      <c r="O101" s="7595"/>
      <c r="P101" s="7595"/>
      <c r="Q101" s="7595"/>
      <c r="R101" s="7595"/>
      <c r="S101" s="7595"/>
      <c r="T101" s="7595"/>
      <c r="U101" s="7595"/>
      <c r="V101" s="7595"/>
      <c r="W101" s="7595"/>
      <c r="X101" s="7595"/>
      <c r="Y101" s="7595"/>
      <c r="Z101" s="7595"/>
      <c r="AA101" s="7595"/>
      <c r="AB101" s="7595"/>
      <c r="AC101" s="7595"/>
      <c r="AD101" s="994"/>
      <c r="AE101" s="994"/>
    </row>
    <row r="102" spans="1:31" ht="26.65" customHeight="1">
      <c r="B102" s="995" t="s">
        <v>2413</v>
      </c>
      <c r="C102" s="996" t="s">
        <v>2808</v>
      </c>
      <c r="D102" s="972" t="s">
        <v>2809</v>
      </c>
      <c r="E102" s="997" t="s">
        <v>2810</v>
      </c>
      <c r="F102" s="953" t="s">
        <v>2811</v>
      </c>
      <c r="G102" s="998" t="s">
        <v>2812</v>
      </c>
      <c r="H102" s="953" t="s">
        <v>2813</v>
      </c>
      <c r="I102" s="998" t="s">
        <v>2814</v>
      </c>
      <c r="J102" s="953" t="s">
        <v>2815</v>
      </c>
      <c r="K102" s="998" t="s">
        <v>2816</v>
      </c>
      <c r="L102" s="953" t="s">
        <v>2817</v>
      </c>
      <c r="M102" s="998" t="s">
        <v>2818</v>
      </c>
      <c r="N102" s="953" t="s">
        <v>2819</v>
      </c>
      <c r="O102" s="998" t="s">
        <v>2820</v>
      </c>
      <c r="P102" s="953" t="s">
        <v>2821</v>
      </c>
      <c r="Q102" s="998" t="s">
        <v>2822</v>
      </c>
      <c r="R102" s="953" t="s">
        <v>2823</v>
      </c>
      <c r="S102" s="998" t="s">
        <v>2824</v>
      </c>
      <c r="T102" s="953" t="s">
        <v>2825</v>
      </c>
      <c r="U102" s="998" t="s">
        <v>2826</v>
      </c>
      <c r="V102" s="953" t="s">
        <v>2827</v>
      </c>
      <c r="W102" s="998" t="s">
        <v>2828</v>
      </c>
      <c r="X102" s="953" t="s">
        <v>2829</v>
      </c>
      <c r="Y102" s="998" t="s">
        <v>2830</v>
      </c>
      <c r="Z102" s="953" t="s">
        <v>2831</v>
      </c>
      <c r="AA102" s="998" t="s">
        <v>2832</v>
      </c>
      <c r="AB102" s="953" t="s">
        <v>2833</v>
      </c>
      <c r="AC102" s="998" t="s">
        <v>2834</v>
      </c>
    </row>
    <row r="103" spans="1:31" ht="42" customHeight="1">
      <c r="B103" s="7596" t="s">
        <v>2938</v>
      </c>
      <c r="C103" s="7591" t="s">
        <v>2416</v>
      </c>
      <c r="D103" s="955" t="s">
        <v>2939</v>
      </c>
      <c r="E103" s="983">
        <f t="shared" ref="E103:AC103" si="2">+F103+H103+J103+L103+N103+G103+P103+R103+T103+V103+X103+Z103+AB103</f>
        <v>0</v>
      </c>
      <c r="F103" s="983">
        <f t="shared" si="2"/>
        <v>0</v>
      </c>
      <c r="G103" s="983">
        <f t="shared" si="2"/>
        <v>0</v>
      </c>
      <c r="H103" s="983">
        <f t="shared" si="2"/>
        <v>0</v>
      </c>
      <c r="I103" s="983">
        <f t="shared" si="2"/>
        <v>0</v>
      </c>
      <c r="J103" s="983">
        <f t="shared" si="2"/>
        <v>0</v>
      </c>
      <c r="K103" s="983">
        <f t="shared" si="2"/>
        <v>0</v>
      </c>
      <c r="L103" s="983">
        <f t="shared" si="2"/>
        <v>0</v>
      </c>
      <c r="M103" s="983">
        <f t="shared" si="2"/>
        <v>0</v>
      </c>
      <c r="N103" s="983">
        <f t="shared" si="2"/>
        <v>0</v>
      </c>
      <c r="O103" s="983">
        <f t="shared" si="2"/>
        <v>0</v>
      </c>
      <c r="P103" s="983">
        <f t="shared" si="2"/>
        <v>0</v>
      </c>
      <c r="Q103" s="983">
        <f t="shared" si="2"/>
        <v>0</v>
      </c>
      <c r="R103" s="983">
        <f t="shared" si="2"/>
        <v>0</v>
      </c>
      <c r="S103" s="983">
        <f t="shared" si="2"/>
        <v>0</v>
      </c>
      <c r="T103" s="983">
        <f t="shared" si="2"/>
        <v>0</v>
      </c>
      <c r="U103" s="983">
        <f t="shared" si="2"/>
        <v>0</v>
      </c>
      <c r="V103" s="983">
        <f t="shared" si="2"/>
        <v>0</v>
      </c>
      <c r="W103" s="983">
        <f t="shared" si="2"/>
        <v>0</v>
      </c>
      <c r="X103" s="983">
        <f t="shared" si="2"/>
        <v>0</v>
      </c>
      <c r="Y103" s="983">
        <f t="shared" si="2"/>
        <v>0</v>
      </c>
      <c r="Z103" s="983">
        <f t="shared" si="2"/>
        <v>0</v>
      </c>
      <c r="AA103" s="983">
        <f t="shared" si="2"/>
        <v>0</v>
      </c>
      <c r="AB103" s="983">
        <f t="shared" si="2"/>
        <v>0</v>
      </c>
      <c r="AC103" s="983">
        <f t="shared" si="2"/>
        <v>0</v>
      </c>
    </row>
    <row r="104" spans="1:31" ht="45" customHeight="1">
      <c r="B104" s="7596"/>
      <c r="C104" s="7591"/>
      <c r="D104" s="955" t="s">
        <v>2940</v>
      </c>
      <c r="E104" s="983">
        <f>+F104+H104+J104+L104+N104+G104+P104+R104+T104+V104+X104+Z104+AB104</f>
        <v>13</v>
      </c>
      <c r="F104" s="999">
        <f>+F107+F109+F111+F113+F113+F115+F117</f>
        <v>13</v>
      </c>
      <c r="G104" s="999"/>
      <c r="H104" s="999">
        <f>+H107+H109+H111+H113+H113+H115+H117</f>
        <v>0</v>
      </c>
      <c r="I104" s="999"/>
      <c r="J104" s="999">
        <f>+J107+J109+J111+J113+J113+J115+J117</f>
        <v>0</v>
      </c>
      <c r="K104" s="999"/>
      <c r="L104" s="999">
        <f>+L107+L109+L111+L113+L113+L115+L117</f>
        <v>0</v>
      </c>
      <c r="M104" s="999"/>
      <c r="N104" s="999">
        <f>+N107+N109+N111+N113+N113+N115+N117</f>
        <v>0</v>
      </c>
      <c r="O104" s="999"/>
      <c r="P104" s="999">
        <f>+P107+P109+P111+P113+P113+P115+P117</f>
        <v>0</v>
      </c>
      <c r="Q104" s="999"/>
      <c r="R104" s="999">
        <f>+R107+R109+R111+R113+R113+R115+R117</f>
        <v>0</v>
      </c>
      <c r="S104" s="999"/>
      <c r="T104" s="999">
        <f>+T107+T109+T111+T113+T113+T115+T117</f>
        <v>0</v>
      </c>
      <c r="U104" s="999"/>
      <c r="V104" s="999">
        <f>+V107+V109+V111+V113+V113+V115+V117</f>
        <v>0</v>
      </c>
      <c r="W104" s="999"/>
      <c r="X104" s="999">
        <f>+X107+X109+X111+X113+X113+X115+X117</f>
        <v>0</v>
      </c>
      <c r="Y104" s="999"/>
      <c r="Z104" s="999">
        <f>+Z107+Z109+Z111+Z113+Z113+Z115+Z117</f>
        <v>0</v>
      </c>
      <c r="AA104" s="999"/>
      <c r="AB104" s="999">
        <f>+AB107+AB109+AB111+AB113+AB113+AB115+AB117</f>
        <v>0</v>
      </c>
      <c r="AC104" s="999"/>
      <c r="AD104" s="1000"/>
    </row>
    <row r="105" spans="1:31" ht="10.15" customHeight="1">
      <c r="B105" s="7597"/>
      <c r="C105" s="7597"/>
      <c r="D105" s="7597"/>
      <c r="E105" s="7597"/>
      <c r="F105" s="7597"/>
      <c r="G105" s="7597"/>
      <c r="H105" s="7597"/>
      <c r="I105" s="7597"/>
      <c r="J105" s="7597"/>
      <c r="K105" s="7597"/>
      <c r="L105" s="7597"/>
      <c r="M105" s="7597"/>
      <c r="N105" s="7597"/>
      <c r="O105" s="7597"/>
      <c r="P105" s="7597"/>
      <c r="Q105" s="7597"/>
      <c r="R105" s="7597"/>
      <c r="S105" s="7597"/>
      <c r="T105" s="7597"/>
      <c r="U105" s="7597"/>
      <c r="V105" s="7597"/>
      <c r="W105" s="7597"/>
      <c r="X105" s="7597"/>
      <c r="Y105" s="7597"/>
      <c r="Z105" s="7597"/>
      <c r="AA105" s="7597"/>
      <c r="AB105" s="7597"/>
      <c r="AC105" s="7597"/>
      <c r="AD105" s="1000"/>
    </row>
    <row r="106" spans="1:31" ht="29.15" customHeight="1">
      <c r="B106" s="7580" t="s">
        <v>2941</v>
      </c>
      <c r="C106" s="7580" t="s">
        <v>2416</v>
      </c>
      <c r="D106" s="955" t="s">
        <v>2939</v>
      </c>
      <c r="E106" s="983">
        <f t="shared" ref="E106:E117" si="3">+F106+H106+J106+L106+N106+G106+P106+R106+T106+V106+X106+Z106+AB106</f>
        <v>1</v>
      </c>
      <c r="F106" s="1001">
        <v>1</v>
      </c>
      <c r="G106" s="955"/>
      <c r="H106" s="1001"/>
      <c r="I106" s="955"/>
      <c r="J106" s="1001"/>
      <c r="K106" s="955"/>
      <c r="L106" s="1001"/>
      <c r="M106" s="955"/>
      <c r="N106" s="1001"/>
      <c r="O106" s="955"/>
      <c r="P106" s="1001"/>
      <c r="Q106" s="955"/>
      <c r="R106" s="1001"/>
      <c r="S106" s="955"/>
      <c r="T106" s="1001"/>
      <c r="U106" s="955"/>
      <c r="V106" s="1001"/>
      <c r="W106" s="955"/>
      <c r="X106" s="1001"/>
      <c r="Y106" s="955"/>
      <c r="Z106" s="1001"/>
      <c r="AA106" s="955"/>
      <c r="AB106" s="1001"/>
      <c r="AC106" s="955"/>
      <c r="AD106" s="1000"/>
    </row>
    <row r="107" spans="1:31" ht="29.15" customHeight="1">
      <c r="B107" s="7580"/>
      <c r="C107" s="7580"/>
      <c r="D107" s="955" t="s">
        <v>2940</v>
      </c>
      <c r="E107" s="983">
        <f t="shared" si="3"/>
        <v>2</v>
      </c>
      <c r="F107" s="1001">
        <v>2</v>
      </c>
      <c r="G107" s="955"/>
      <c r="H107" s="1001"/>
      <c r="I107" s="955"/>
      <c r="J107" s="1001"/>
      <c r="K107" s="955"/>
      <c r="L107" s="1001"/>
      <c r="M107" s="955"/>
      <c r="N107" s="1001"/>
      <c r="O107" s="955"/>
      <c r="P107" s="1001"/>
      <c r="Q107" s="955"/>
      <c r="R107" s="1001"/>
      <c r="S107" s="955"/>
      <c r="T107" s="1001"/>
      <c r="U107" s="955"/>
      <c r="V107" s="1001"/>
      <c r="W107" s="955"/>
      <c r="X107" s="1001"/>
      <c r="Y107" s="955"/>
      <c r="Z107" s="1001"/>
      <c r="AA107" s="955"/>
      <c r="AB107" s="1001"/>
      <c r="AC107" s="955"/>
      <c r="AD107" s="1000"/>
    </row>
    <row r="108" spans="1:31" ht="29.15" customHeight="1">
      <c r="B108" s="7580" t="s">
        <v>2942</v>
      </c>
      <c r="C108" s="7580" t="s">
        <v>2416</v>
      </c>
      <c r="D108" s="955" t="s">
        <v>2939</v>
      </c>
      <c r="E108" s="983">
        <f t="shared" si="3"/>
        <v>2</v>
      </c>
      <c r="F108" s="1001">
        <v>2</v>
      </c>
      <c r="G108" s="955"/>
      <c r="H108" s="1001"/>
      <c r="I108" s="955"/>
      <c r="J108" s="1001"/>
      <c r="K108" s="955"/>
      <c r="L108" s="1001"/>
      <c r="M108" s="955"/>
      <c r="N108" s="1001"/>
      <c r="O108" s="955"/>
      <c r="P108" s="1001"/>
      <c r="Q108" s="955"/>
      <c r="R108" s="1001"/>
      <c r="S108" s="955"/>
      <c r="T108" s="1001"/>
      <c r="U108" s="955"/>
      <c r="V108" s="1001"/>
      <c r="W108" s="955"/>
      <c r="X108" s="1001"/>
      <c r="Y108" s="955"/>
      <c r="Z108" s="1001"/>
      <c r="AA108" s="955"/>
      <c r="AB108" s="1001"/>
      <c r="AC108" s="955"/>
      <c r="AD108" s="1000"/>
    </row>
    <row r="109" spans="1:31" ht="29.15" customHeight="1">
      <c r="B109" s="7580"/>
      <c r="C109" s="7580"/>
      <c r="D109" s="955" t="s">
        <v>2940</v>
      </c>
      <c r="E109" s="983">
        <f t="shared" si="3"/>
        <v>2</v>
      </c>
      <c r="F109" s="1001">
        <v>2</v>
      </c>
      <c r="G109" s="955"/>
      <c r="H109" s="1001"/>
      <c r="I109" s="955"/>
      <c r="J109" s="1001"/>
      <c r="K109" s="955"/>
      <c r="L109" s="1001"/>
      <c r="M109" s="955"/>
      <c r="N109" s="1001"/>
      <c r="O109" s="955"/>
      <c r="P109" s="1001"/>
      <c r="Q109" s="955"/>
      <c r="R109" s="1001"/>
      <c r="S109" s="955"/>
      <c r="T109" s="1001"/>
      <c r="U109" s="955"/>
      <c r="V109" s="1001"/>
      <c r="W109" s="955"/>
      <c r="X109" s="1001"/>
      <c r="Y109" s="955"/>
      <c r="Z109" s="1001"/>
      <c r="AA109" s="955"/>
      <c r="AB109" s="1001"/>
      <c r="AC109" s="955"/>
      <c r="AD109" s="1000"/>
    </row>
    <row r="110" spans="1:31" ht="29.15" customHeight="1">
      <c r="B110" s="7580" t="s">
        <v>2943</v>
      </c>
      <c r="C110" s="7580" t="s">
        <v>2416</v>
      </c>
      <c r="D110" s="955" t="s">
        <v>2939</v>
      </c>
      <c r="E110" s="983">
        <f t="shared" si="3"/>
        <v>2</v>
      </c>
      <c r="F110" s="1001">
        <v>2</v>
      </c>
      <c r="G110" s="955"/>
      <c r="H110" s="1001"/>
      <c r="I110" s="955"/>
      <c r="J110" s="1001"/>
      <c r="K110" s="955"/>
      <c r="L110" s="1001"/>
      <c r="M110" s="955"/>
      <c r="N110" s="1001"/>
      <c r="O110" s="955"/>
      <c r="P110" s="1001"/>
      <c r="Q110" s="955"/>
      <c r="R110" s="1001"/>
      <c r="S110" s="955"/>
      <c r="T110" s="1001"/>
      <c r="U110" s="955"/>
      <c r="V110" s="1001"/>
      <c r="W110" s="955"/>
      <c r="X110" s="1001"/>
      <c r="Y110" s="955"/>
      <c r="Z110" s="1001"/>
      <c r="AA110" s="955"/>
      <c r="AB110" s="1001"/>
      <c r="AC110" s="955"/>
      <c r="AD110" s="1000"/>
    </row>
    <row r="111" spans="1:31" ht="29.15" customHeight="1">
      <c r="B111" s="7580"/>
      <c r="C111" s="7580"/>
      <c r="D111" s="955" t="s">
        <v>2940</v>
      </c>
      <c r="E111" s="983">
        <f t="shared" si="3"/>
        <v>2</v>
      </c>
      <c r="F111" s="1001">
        <v>2</v>
      </c>
      <c r="G111" s="955"/>
      <c r="H111" s="1001"/>
      <c r="I111" s="955"/>
      <c r="J111" s="1001"/>
      <c r="K111" s="955"/>
      <c r="L111" s="1001"/>
      <c r="M111" s="955"/>
      <c r="N111" s="1001"/>
      <c r="O111" s="955"/>
      <c r="P111" s="1001"/>
      <c r="Q111" s="955"/>
      <c r="R111" s="1001"/>
      <c r="S111" s="955"/>
      <c r="T111" s="1001"/>
      <c r="U111" s="955"/>
      <c r="V111" s="1001"/>
      <c r="W111" s="955"/>
      <c r="X111" s="1001"/>
      <c r="Y111" s="955"/>
      <c r="Z111" s="1001"/>
      <c r="AA111" s="955"/>
      <c r="AB111" s="1001"/>
      <c r="AC111" s="955"/>
      <c r="AD111" s="1000"/>
    </row>
    <row r="112" spans="1:31" ht="29.15" customHeight="1">
      <c r="B112" s="7580" t="s">
        <v>2944</v>
      </c>
      <c r="C112" s="7580" t="s">
        <v>2416</v>
      </c>
      <c r="D112" s="955" t="s">
        <v>2939</v>
      </c>
      <c r="E112" s="983">
        <f t="shared" si="3"/>
        <v>2</v>
      </c>
      <c r="F112" s="1001">
        <v>2</v>
      </c>
      <c r="G112" s="955"/>
      <c r="H112" s="1001"/>
      <c r="I112" s="955"/>
      <c r="J112" s="1001"/>
      <c r="K112" s="955"/>
      <c r="L112" s="1001"/>
      <c r="M112" s="955"/>
      <c r="N112" s="1001"/>
      <c r="O112" s="955"/>
      <c r="P112" s="1001"/>
      <c r="Q112" s="955"/>
      <c r="R112" s="1001"/>
      <c r="S112" s="955"/>
      <c r="T112" s="1001"/>
      <c r="U112" s="955"/>
      <c r="V112" s="1001"/>
      <c r="W112" s="955"/>
      <c r="X112" s="1001"/>
      <c r="Y112" s="955"/>
      <c r="Z112" s="1001"/>
      <c r="AA112" s="955"/>
      <c r="AB112" s="1001"/>
      <c r="AC112" s="955"/>
      <c r="AD112" s="1000"/>
    </row>
    <row r="113" spans="1:31" ht="29.15" customHeight="1">
      <c r="B113" s="7580"/>
      <c r="C113" s="7580"/>
      <c r="D113" s="955" t="s">
        <v>2940</v>
      </c>
      <c r="E113" s="983">
        <f t="shared" si="3"/>
        <v>2</v>
      </c>
      <c r="F113" s="1001">
        <v>2</v>
      </c>
      <c r="G113" s="955"/>
      <c r="H113" s="1001"/>
      <c r="I113" s="955"/>
      <c r="J113" s="1001"/>
      <c r="K113" s="955"/>
      <c r="L113" s="1001"/>
      <c r="M113" s="955"/>
      <c r="N113" s="1001"/>
      <c r="O113" s="955"/>
      <c r="P113" s="1001"/>
      <c r="Q113" s="955"/>
      <c r="R113" s="1001"/>
      <c r="S113" s="955"/>
      <c r="T113" s="1001"/>
      <c r="U113" s="955"/>
      <c r="V113" s="1001"/>
      <c r="W113" s="955"/>
      <c r="X113" s="1001"/>
      <c r="Y113" s="955"/>
      <c r="Z113" s="1001"/>
      <c r="AA113" s="955"/>
      <c r="AB113" s="1001"/>
      <c r="AC113" s="955"/>
      <c r="AD113" s="1000"/>
    </row>
    <row r="114" spans="1:31" ht="29.15" customHeight="1">
      <c r="B114" s="7580" t="s">
        <v>2945</v>
      </c>
      <c r="C114" s="7580" t="s">
        <v>2416</v>
      </c>
      <c r="D114" s="955" t="s">
        <v>2939</v>
      </c>
      <c r="E114" s="983">
        <f t="shared" si="3"/>
        <v>2</v>
      </c>
      <c r="F114" s="1001">
        <v>2</v>
      </c>
      <c r="G114" s="955"/>
      <c r="H114" s="1001"/>
      <c r="I114" s="955"/>
      <c r="J114" s="1001"/>
      <c r="K114" s="955"/>
      <c r="L114" s="1001"/>
      <c r="M114" s="955"/>
      <c r="N114" s="1001"/>
      <c r="O114" s="955"/>
      <c r="P114" s="1001"/>
      <c r="Q114" s="955"/>
      <c r="R114" s="1001"/>
      <c r="S114" s="955"/>
      <c r="T114" s="1001"/>
      <c r="U114" s="955"/>
      <c r="V114" s="1001"/>
      <c r="W114" s="955"/>
      <c r="X114" s="1001"/>
      <c r="Y114" s="955"/>
      <c r="Z114" s="1001"/>
      <c r="AA114" s="955"/>
      <c r="AB114" s="1001"/>
      <c r="AC114" s="955"/>
      <c r="AD114" s="1000"/>
    </row>
    <row r="115" spans="1:31" ht="29.15" customHeight="1">
      <c r="B115" s="7580"/>
      <c r="C115" s="7580"/>
      <c r="D115" s="955" t="s">
        <v>2940</v>
      </c>
      <c r="E115" s="983">
        <f t="shared" si="3"/>
        <v>2</v>
      </c>
      <c r="F115" s="1001">
        <v>2</v>
      </c>
      <c r="G115" s="955"/>
      <c r="H115" s="1001"/>
      <c r="I115" s="955"/>
      <c r="J115" s="1001"/>
      <c r="K115" s="955"/>
      <c r="L115" s="1001"/>
      <c r="M115" s="955"/>
      <c r="N115" s="1001"/>
      <c r="O115" s="955"/>
      <c r="P115" s="1001"/>
      <c r="Q115" s="955"/>
      <c r="R115" s="1001"/>
      <c r="S115" s="955"/>
      <c r="T115" s="1001"/>
      <c r="U115" s="955"/>
      <c r="V115" s="1001"/>
      <c r="W115" s="955"/>
      <c r="X115" s="1001"/>
      <c r="Y115" s="955"/>
      <c r="Z115" s="1001"/>
      <c r="AA115" s="955"/>
      <c r="AB115" s="1001"/>
      <c r="AC115" s="955"/>
      <c r="AD115" s="1000"/>
    </row>
    <row r="116" spans="1:31" ht="29.15" customHeight="1">
      <c r="B116" s="7580" t="s">
        <v>2946</v>
      </c>
      <c r="C116" s="7580" t="s">
        <v>2416</v>
      </c>
      <c r="D116" s="955" t="s">
        <v>2939</v>
      </c>
      <c r="E116" s="983">
        <f t="shared" si="3"/>
        <v>1</v>
      </c>
      <c r="F116" s="1001">
        <v>1</v>
      </c>
      <c r="G116" s="955"/>
      <c r="H116" s="1001"/>
      <c r="I116" s="955"/>
      <c r="J116" s="1001"/>
      <c r="K116" s="955"/>
      <c r="L116" s="1001"/>
      <c r="M116" s="955"/>
      <c r="N116" s="1001"/>
      <c r="O116" s="955"/>
      <c r="P116" s="1001"/>
      <c r="Q116" s="955"/>
      <c r="R116" s="1001"/>
      <c r="S116" s="955"/>
      <c r="T116" s="1001"/>
      <c r="U116" s="955"/>
      <c r="V116" s="1001"/>
      <c r="W116" s="955"/>
      <c r="X116" s="1001"/>
      <c r="Y116" s="955"/>
      <c r="Z116" s="1001"/>
      <c r="AA116" s="955"/>
      <c r="AB116" s="1001"/>
      <c r="AC116" s="955"/>
      <c r="AD116" s="1000"/>
    </row>
    <row r="117" spans="1:31" ht="29.15" customHeight="1">
      <c r="B117" s="7580"/>
      <c r="C117" s="7580"/>
      <c r="D117" s="955" t="s">
        <v>2940</v>
      </c>
      <c r="E117" s="983">
        <f t="shared" si="3"/>
        <v>1</v>
      </c>
      <c r="F117" s="1001">
        <v>1</v>
      </c>
      <c r="G117" s="955"/>
      <c r="H117" s="1001"/>
      <c r="I117" s="955"/>
      <c r="J117" s="1001"/>
      <c r="K117" s="955"/>
      <c r="L117" s="1001"/>
      <c r="M117" s="955"/>
      <c r="N117" s="1001"/>
      <c r="O117" s="955"/>
      <c r="P117" s="1001"/>
      <c r="Q117" s="955"/>
      <c r="R117" s="1001"/>
      <c r="S117" s="955"/>
      <c r="T117" s="1001"/>
      <c r="U117" s="955"/>
      <c r="V117" s="1001"/>
      <c r="W117" s="955"/>
      <c r="X117" s="1001"/>
      <c r="Y117" s="955"/>
      <c r="Z117" s="1001"/>
      <c r="AA117" s="955"/>
      <c r="AB117" s="1001"/>
      <c r="AC117" s="955"/>
      <c r="AD117" s="1000"/>
    </row>
    <row r="118" spans="1:31" ht="31.15" customHeight="1">
      <c r="A118" s="1002"/>
      <c r="B118" s="967"/>
      <c r="C118" s="967"/>
      <c r="D118" s="967"/>
      <c r="E118" s="967"/>
      <c r="F118" s="967"/>
      <c r="G118" s="950"/>
      <c r="H118" s="950"/>
      <c r="I118" s="967"/>
      <c r="J118" s="967"/>
      <c r="K118" s="967"/>
      <c r="L118" s="967"/>
      <c r="M118" s="967"/>
      <c r="N118" s="967"/>
      <c r="O118" s="967"/>
      <c r="P118" s="967"/>
      <c r="Q118" s="967"/>
      <c r="R118" s="967"/>
      <c r="S118" s="967"/>
      <c r="T118" s="967"/>
      <c r="U118" s="967"/>
      <c r="V118" s="967"/>
      <c r="W118" s="967"/>
      <c r="X118" s="967"/>
      <c r="Y118" s="967"/>
      <c r="Z118" s="967"/>
      <c r="AA118" s="967"/>
      <c r="AB118" s="967"/>
      <c r="AC118" s="967"/>
      <c r="AD118" s="967"/>
      <c r="AE118" s="1003"/>
    </row>
    <row r="119" spans="1:31" ht="26.15" customHeight="1">
      <c r="A119" s="1002"/>
      <c r="B119" s="1004" t="s">
        <v>2381</v>
      </c>
      <c r="C119" s="1005" t="s">
        <v>2808</v>
      </c>
      <c r="D119" s="972" t="s">
        <v>2809</v>
      </c>
      <c r="E119" s="1005" t="s">
        <v>2810</v>
      </c>
      <c r="F119" s="953" t="s">
        <v>2811</v>
      </c>
      <c r="G119" s="998" t="s">
        <v>2812</v>
      </c>
      <c r="H119" s="953" t="s">
        <v>2813</v>
      </c>
      <c r="I119" s="998" t="s">
        <v>2814</v>
      </c>
      <c r="J119" s="953" t="s">
        <v>2815</v>
      </c>
      <c r="K119" s="998" t="s">
        <v>2816</v>
      </c>
      <c r="L119" s="953" t="s">
        <v>2817</v>
      </c>
      <c r="M119" s="998" t="s">
        <v>2818</v>
      </c>
      <c r="N119" s="953" t="s">
        <v>2819</v>
      </c>
      <c r="O119" s="998" t="s">
        <v>2820</v>
      </c>
      <c r="P119" s="953" t="s">
        <v>2821</v>
      </c>
      <c r="Q119" s="998" t="s">
        <v>2822</v>
      </c>
      <c r="R119" s="953" t="s">
        <v>2823</v>
      </c>
      <c r="S119" s="998" t="s">
        <v>2824</v>
      </c>
      <c r="T119" s="953" t="s">
        <v>2825</v>
      </c>
      <c r="U119" s="998" t="s">
        <v>2826</v>
      </c>
      <c r="V119" s="953" t="s">
        <v>2827</v>
      </c>
      <c r="W119" s="998" t="s">
        <v>2828</v>
      </c>
      <c r="X119" s="953" t="s">
        <v>2829</v>
      </c>
      <c r="Y119" s="998" t="s">
        <v>2830</v>
      </c>
      <c r="Z119" s="953" t="s">
        <v>2831</v>
      </c>
      <c r="AA119" s="998" t="s">
        <v>2832</v>
      </c>
      <c r="AB119" s="953" t="s">
        <v>2833</v>
      </c>
      <c r="AC119" s="998" t="s">
        <v>2834</v>
      </c>
      <c r="AD119" s="967"/>
      <c r="AE119" s="1003"/>
    </row>
    <row r="120" spans="1:31" ht="43.15" customHeight="1">
      <c r="A120" s="1002"/>
      <c r="B120" s="7598" t="s">
        <v>2947</v>
      </c>
      <c r="C120" s="7580" t="s">
        <v>2948</v>
      </c>
      <c r="D120" s="972" t="s">
        <v>2949</v>
      </c>
      <c r="E120" s="983">
        <f>+F120+H120+J120+L120+N120+G120+P120+R120+T120+V120+X120+Z120+AB120</f>
        <v>14.088235294117647</v>
      </c>
      <c r="F120" s="955">
        <f>+F123+F124+F126</f>
        <v>3</v>
      </c>
      <c r="G120" s="958">
        <f>+F120/F121</f>
        <v>8.8235294117647065E-2</v>
      </c>
      <c r="H120" s="955">
        <v>1</v>
      </c>
      <c r="I120" s="958">
        <f>+H120/H121</f>
        <v>0.5</v>
      </c>
      <c r="J120" s="955">
        <v>1</v>
      </c>
      <c r="K120" s="958">
        <f>+J120/J121</f>
        <v>0.5</v>
      </c>
      <c r="L120" s="955">
        <v>1</v>
      </c>
      <c r="M120" s="958">
        <f>+L120/L121</f>
        <v>0.5</v>
      </c>
      <c r="N120" s="955">
        <v>1</v>
      </c>
      <c r="O120" s="958">
        <f>+N120/N121</f>
        <v>0.5</v>
      </c>
      <c r="P120" s="955">
        <v>1</v>
      </c>
      <c r="Q120" s="958">
        <f>+P120/P121</f>
        <v>0.5</v>
      </c>
      <c r="R120" s="955">
        <v>1</v>
      </c>
      <c r="S120" s="958">
        <f>+R120/R121</f>
        <v>0.5</v>
      </c>
      <c r="T120" s="955">
        <v>1</v>
      </c>
      <c r="U120" s="958">
        <f>+T120/T121</f>
        <v>0.5</v>
      </c>
      <c r="V120" s="955">
        <v>1</v>
      </c>
      <c r="W120" s="958">
        <f>+V120/V121</f>
        <v>0.5</v>
      </c>
      <c r="X120" s="955">
        <v>1</v>
      </c>
      <c r="Y120" s="958">
        <f>+X120/X121</f>
        <v>0.5</v>
      </c>
      <c r="Z120" s="955">
        <v>1</v>
      </c>
      <c r="AA120" s="958">
        <f>+Z120/Z121</f>
        <v>0.5</v>
      </c>
      <c r="AB120" s="955">
        <v>1</v>
      </c>
      <c r="AC120" s="958">
        <f>+AB120/AB121</f>
        <v>0.5</v>
      </c>
      <c r="AD120" s="967"/>
      <c r="AE120" s="1003"/>
    </row>
    <row r="121" spans="1:31" ht="45" customHeight="1">
      <c r="A121" s="1002"/>
      <c r="B121" s="7598"/>
      <c r="C121" s="7580"/>
      <c r="D121" s="955" t="s">
        <v>2950</v>
      </c>
      <c r="E121" s="1001"/>
      <c r="F121" s="1001">
        <v>34</v>
      </c>
      <c r="G121" s="960"/>
      <c r="H121" s="1001">
        <v>2</v>
      </c>
      <c r="I121" s="960"/>
      <c r="J121" s="1001">
        <v>2</v>
      </c>
      <c r="K121" s="960"/>
      <c r="L121" s="1001">
        <v>2</v>
      </c>
      <c r="M121" s="960"/>
      <c r="N121" s="1001">
        <v>2</v>
      </c>
      <c r="O121" s="960"/>
      <c r="P121" s="1001">
        <v>2</v>
      </c>
      <c r="Q121" s="960"/>
      <c r="R121" s="1001">
        <v>2</v>
      </c>
      <c r="S121" s="960"/>
      <c r="T121" s="1001">
        <v>2</v>
      </c>
      <c r="U121" s="960"/>
      <c r="V121" s="1001">
        <v>2</v>
      </c>
      <c r="W121" s="960"/>
      <c r="X121" s="1001">
        <v>2</v>
      </c>
      <c r="Y121" s="960"/>
      <c r="Z121" s="1001">
        <v>2</v>
      </c>
      <c r="AA121" s="960"/>
      <c r="AB121" s="1001">
        <v>2</v>
      </c>
      <c r="AC121" s="960"/>
      <c r="AD121" s="967"/>
      <c r="AE121" s="1003"/>
    </row>
    <row r="122" spans="1:31" ht="8.15" customHeight="1">
      <c r="A122" s="1002"/>
      <c r="B122" s="7580"/>
      <c r="C122" s="7580"/>
      <c r="D122" s="7580"/>
      <c r="E122" s="7580"/>
      <c r="F122" s="7580"/>
      <c r="G122" s="7580"/>
      <c r="H122" s="7580"/>
      <c r="I122" s="7580"/>
      <c r="J122" s="7580"/>
      <c r="K122" s="7580"/>
      <c r="L122" s="7580"/>
      <c r="M122" s="7580"/>
      <c r="N122" s="7580"/>
      <c r="O122" s="7580"/>
      <c r="P122" s="7580"/>
      <c r="Q122" s="7580"/>
      <c r="R122" s="7580"/>
      <c r="S122" s="7580"/>
      <c r="T122" s="7580"/>
      <c r="U122" s="7580"/>
      <c r="V122" s="7580"/>
      <c r="W122" s="7580"/>
      <c r="X122" s="7580"/>
      <c r="Y122" s="7580"/>
      <c r="Z122" s="7580"/>
      <c r="AA122" s="7580"/>
      <c r="AB122" s="7580"/>
      <c r="AC122" s="7580"/>
      <c r="AD122" s="967"/>
      <c r="AE122" s="1003"/>
    </row>
    <row r="123" spans="1:31" ht="60.75" customHeight="1">
      <c r="A123" s="1002"/>
      <c r="B123" s="965" t="s">
        <v>2929</v>
      </c>
      <c r="C123" s="965" t="s">
        <v>2388</v>
      </c>
      <c r="D123" s="955" t="s">
        <v>2951</v>
      </c>
      <c r="E123" s="983">
        <f>+F123+H123+J123+L123+N123+G123+P123+R123+T123+V123+X123+Z123+AB123</f>
        <v>2</v>
      </c>
      <c r="F123" s="1006">
        <v>1</v>
      </c>
      <c r="G123" s="984">
        <f>+F123</f>
        <v>1</v>
      </c>
      <c r="H123" s="1006"/>
      <c r="I123" s="984"/>
      <c r="J123" s="1006"/>
      <c r="K123" s="984"/>
      <c r="L123" s="1006"/>
      <c r="M123" s="984"/>
      <c r="N123" s="1006"/>
      <c r="O123" s="984"/>
      <c r="P123" s="1006"/>
      <c r="Q123" s="984"/>
      <c r="R123" s="1006"/>
      <c r="S123" s="984"/>
      <c r="T123" s="1006"/>
      <c r="U123" s="984"/>
      <c r="V123" s="1006"/>
      <c r="W123" s="984"/>
      <c r="X123" s="1006"/>
      <c r="Y123" s="984"/>
      <c r="Z123" s="1006"/>
      <c r="AA123" s="984"/>
      <c r="AB123" s="1006"/>
      <c r="AC123" s="984"/>
      <c r="AD123" s="967"/>
      <c r="AE123" s="1003"/>
    </row>
    <row r="124" spans="1:31" ht="44.15" customHeight="1">
      <c r="A124" s="1002"/>
      <c r="B124" s="7580" t="s">
        <v>2952</v>
      </c>
      <c r="C124" s="7589" t="s">
        <v>2953</v>
      </c>
      <c r="D124" s="955" t="s">
        <v>2954</v>
      </c>
      <c r="E124" s="983">
        <f>+F124+H124+J124+L124+N124+G124+P124+R124+T124+V124+X124+Z124+AB124</f>
        <v>2</v>
      </c>
      <c r="F124" s="1006">
        <v>1</v>
      </c>
      <c r="G124" s="1007">
        <f>+F124/F125</f>
        <v>1</v>
      </c>
      <c r="H124" s="1006"/>
      <c r="I124" s="1007"/>
      <c r="J124" s="1006"/>
      <c r="K124" s="1007"/>
      <c r="L124" s="1006"/>
      <c r="M124" s="1007"/>
      <c r="N124" s="1006"/>
      <c r="O124" s="1007"/>
      <c r="P124" s="1006"/>
      <c r="Q124" s="1007"/>
      <c r="R124" s="1006"/>
      <c r="S124" s="1007"/>
      <c r="T124" s="1006"/>
      <c r="U124" s="1007"/>
      <c r="V124" s="1006"/>
      <c r="W124" s="1007"/>
      <c r="X124" s="1006"/>
      <c r="Y124" s="1007"/>
      <c r="Z124" s="1006"/>
      <c r="AA124" s="1007"/>
      <c r="AB124" s="1006"/>
      <c r="AC124" s="1007"/>
      <c r="AD124" s="967"/>
      <c r="AE124" s="1003"/>
    </row>
    <row r="125" spans="1:31" ht="43.15" customHeight="1">
      <c r="A125" s="1002"/>
      <c r="B125" s="7580"/>
      <c r="C125" s="7589"/>
      <c r="D125" s="955" t="s">
        <v>2955</v>
      </c>
      <c r="E125" s="983">
        <f>+F125+H125+J125+L125+N125+G125+P125+R125+T125+V125+X125+Z125+AB125</f>
        <v>2</v>
      </c>
      <c r="F125" s="1006">
        <v>1</v>
      </c>
      <c r="G125" s="984">
        <f>+F125</f>
        <v>1</v>
      </c>
      <c r="H125" s="1006"/>
      <c r="I125" s="984"/>
      <c r="J125" s="1006"/>
      <c r="K125" s="984"/>
      <c r="L125" s="1006"/>
      <c r="M125" s="984"/>
      <c r="N125" s="1006"/>
      <c r="O125" s="984"/>
      <c r="P125" s="1006"/>
      <c r="Q125" s="984"/>
      <c r="R125" s="1006"/>
      <c r="S125" s="984"/>
      <c r="T125" s="1006"/>
      <c r="U125" s="984"/>
      <c r="V125" s="1006"/>
      <c r="W125" s="984"/>
      <c r="X125" s="1006"/>
      <c r="Y125" s="984"/>
      <c r="Z125" s="1006"/>
      <c r="AA125" s="984"/>
      <c r="AB125" s="1006"/>
      <c r="AC125" s="984"/>
      <c r="AD125" s="967"/>
      <c r="AE125" s="1003"/>
    </row>
    <row r="126" spans="1:31" ht="37.5">
      <c r="A126" s="1002"/>
      <c r="B126" s="965" t="s">
        <v>2956</v>
      </c>
      <c r="C126" s="955" t="s">
        <v>2957</v>
      </c>
      <c r="D126" s="955" t="s">
        <v>2957</v>
      </c>
      <c r="E126" s="983">
        <f>+F125+H125+J125+L125+N125+G125+P125+R125+T125+V125+X125+Z125+AB125</f>
        <v>2</v>
      </c>
      <c r="F126" s="1001">
        <v>1</v>
      </c>
      <c r="G126" s="984">
        <f>+F126</f>
        <v>1</v>
      </c>
      <c r="H126" s="1001"/>
      <c r="I126" s="984"/>
      <c r="J126" s="1001"/>
      <c r="K126" s="984"/>
      <c r="L126" s="1001"/>
      <c r="M126" s="984"/>
      <c r="N126" s="1001"/>
      <c r="O126" s="984"/>
      <c r="P126" s="1001"/>
      <c r="Q126" s="984"/>
      <c r="R126" s="1001"/>
      <c r="S126" s="984"/>
      <c r="T126" s="1001"/>
      <c r="U126" s="984"/>
      <c r="V126" s="1001"/>
      <c r="W126" s="984"/>
      <c r="X126" s="1001"/>
      <c r="Y126" s="984"/>
      <c r="Z126" s="1001"/>
      <c r="AA126" s="984"/>
      <c r="AB126" s="1001"/>
      <c r="AC126" s="984"/>
      <c r="AD126" s="967"/>
      <c r="AE126" s="1003"/>
    </row>
    <row r="127" spans="1:31" ht="37.5">
      <c r="A127" s="1002"/>
      <c r="B127" s="965" t="s">
        <v>2958</v>
      </c>
      <c r="C127" s="955" t="s">
        <v>2959</v>
      </c>
      <c r="D127" s="953" t="s">
        <v>2959</v>
      </c>
      <c r="E127" s="983">
        <f>+F127+H127+J128+L128+N128+G127+P128+R128+T128+V128+X128+Z128+AB128</f>
        <v>0</v>
      </c>
      <c r="F127" s="1008">
        <v>0</v>
      </c>
      <c r="G127" s="984">
        <f>+F127</f>
        <v>0</v>
      </c>
      <c r="H127" s="1001"/>
      <c r="I127" s="984"/>
      <c r="J127" s="1001"/>
      <c r="K127" s="984"/>
      <c r="L127" s="1001"/>
      <c r="M127" s="984"/>
      <c r="N127" s="1001"/>
      <c r="O127" s="984"/>
      <c r="P127" s="1001"/>
      <c r="Q127" s="984"/>
      <c r="R127" s="1001"/>
      <c r="S127" s="984"/>
      <c r="T127" s="1001"/>
      <c r="U127" s="984"/>
      <c r="V127" s="1001"/>
      <c r="W127" s="984"/>
      <c r="X127" s="1001"/>
      <c r="Y127" s="984"/>
      <c r="Z127" s="1001"/>
      <c r="AA127" s="984"/>
      <c r="AB127" s="1001"/>
      <c r="AC127" s="984"/>
      <c r="AD127" s="967"/>
      <c r="AE127" s="1003"/>
    </row>
    <row r="128" spans="1:31" ht="56.15" customHeight="1">
      <c r="A128" s="1002"/>
      <c r="B128" s="7580" t="s">
        <v>2960</v>
      </c>
      <c r="C128" s="7580" t="s">
        <v>2408</v>
      </c>
      <c r="D128" s="984" t="s">
        <v>2961</v>
      </c>
      <c r="E128" s="960"/>
      <c r="F128" s="1008">
        <v>2</v>
      </c>
      <c r="G128" s="960"/>
      <c r="H128" s="1001"/>
      <c r="I128" s="984"/>
      <c r="J128" s="1001"/>
      <c r="K128" s="1009"/>
      <c r="L128" s="1001"/>
      <c r="M128" s="984"/>
      <c r="N128" s="1001"/>
      <c r="O128" s="984"/>
      <c r="P128" s="1001"/>
      <c r="Q128" s="984"/>
      <c r="R128" s="1001"/>
      <c r="S128" s="984"/>
      <c r="T128" s="1001"/>
      <c r="U128" s="984"/>
      <c r="V128" s="1001"/>
      <c r="W128" s="984"/>
      <c r="X128" s="1001"/>
      <c r="Y128" s="984"/>
      <c r="Z128" s="1001"/>
      <c r="AA128" s="984"/>
      <c r="AB128" s="1001"/>
      <c r="AC128" s="984"/>
      <c r="AD128" s="967"/>
      <c r="AE128" s="1003"/>
    </row>
    <row r="129" spans="1:31" ht="36" customHeight="1">
      <c r="A129" s="1002"/>
      <c r="B129" s="7580"/>
      <c r="C129" s="7580"/>
      <c r="D129" s="961" t="s">
        <v>2962</v>
      </c>
      <c r="E129" s="988"/>
      <c r="F129" s="1008">
        <v>2</v>
      </c>
      <c r="G129" s="988"/>
      <c r="H129" s="1001"/>
      <c r="I129" s="1010"/>
      <c r="J129" s="1001"/>
      <c r="K129" s="984"/>
      <c r="L129" s="1001"/>
      <c r="M129" s="984"/>
      <c r="N129" s="1001"/>
      <c r="O129" s="984"/>
      <c r="P129" s="1001"/>
      <c r="Q129" s="984"/>
      <c r="R129" s="1001"/>
      <c r="S129" s="984"/>
      <c r="T129" s="1001"/>
      <c r="U129" s="984"/>
      <c r="V129" s="1001"/>
      <c r="W129" s="984"/>
      <c r="X129" s="1001"/>
      <c r="Y129" s="984"/>
      <c r="Z129" s="1001"/>
      <c r="AA129" s="984"/>
      <c r="AB129" s="1001"/>
      <c r="AC129" s="984"/>
      <c r="AD129" s="967"/>
      <c r="AE129" s="1003"/>
    </row>
    <row r="130" spans="1:31" ht="36" customHeight="1">
      <c r="A130" s="1002"/>
      <c r="B130" s="7580" t="s">
        <v>2963</v>
      </c>
      <c r="C130" s="7580" t="s">
        <v>2408</v>
      </c>
      <c r="D130" s="955" t="s">
        <v>2964</v>
      </c>
      <c r="E130" s="960"/>
      <c r="F130" s="1008">
        <v>2</v>
      </c>
      <c r="G130" s="960"/>
      <c r="H130" s="1001"/>
      <c r="I130" s="984"/>
      <c r="J130" s="1001"/>
      <c r="K130" s="984"/>
      <c r="L130" s="1001"/>
      <c r="M130" s="984"/>
      <c r="N130" s="1001"/>
      <c r="O130" s="984"/>
      <c r="P130" s="1001"/>
      <c r="Q130" s="984"/>
      <c r="R130" s="1001"/>
      <c r="S130" s="984"/>
      <c r="T130" s="1001"/>
      <c r="U130" s="984"/>
      <c r="V130" s="1001"/>
      <c r="W130" s="984"/>
      <c r="X130" s="1001"/>
      <c r="Y130" s="984"/>
      <c r="Z130" s="1001"/>
      <c r="AA130" s="984"/>
      <c r="AB130" s="1001"/>
      <c r="AC130" s="984"/>
      <c r="AD130" s="967"/>
      <c r="AE130" s="1003"/>
    </row>
    <row r="131" spans="1:31" ht="36" customHeight="1">
      <c r="A131" s="1002"/>
      <c r="B131" s="7580"/>
      <c r="C131" s="7580"/>
      <c r="D131" s="955" t="s">
        <v>2962</v>
      </c>
      <c r="E131" s="960"/>
      <c r="F131" s="1008">
        <v>2</v>
      </c>
      <c r="G131" s="960"/>
      <c r="H131" s="1001"/>
      <c r="I131" s="984"/>
      <c r="J131" s="1001"/>
      <c r="K131" s="984"/>
      <c r="L131" s="1001"/>
      <c r="M131" s="984"/>
      <c r="N131" s="1001"/>
      <c r="O131" s="984"/>
      <c r="P131" s="1001"/>
      <c r="Q131" s="984"/>
      <c r="R131" s="1001"/>
      <c r="S131" s="984"/>
      <c r="T131" s="1001"/>
      <c r="U131" s="984"/>
      <c r="V131" s="1001"/>
      <c r="W131" s="984"/>
      <c r="X131" s="1001"/>
      <c r="Y131" s="984"/>
      <c r="Z131" s="1001"/>
      <c r="AA131" s="984"/>
      <c r="AB131" s="1001"/>
      <c r="AC131" s="984"/>
      <c r="AD131" s="967"/>
      <c r="AE131" s="1003"/>
    </row>
    <row r="132" spans="1:31" ht="35.15" customHeight="1">
      <c r="A132" s="1002"/>
      <c r="B132" s="967"/>
      <c r="C132" s="967"/>
      <c r="D132" s="967"/>
      <c r="E132" s="967"/>
      <c r="F132" s="967"/>
      <c r="G132" s="950"/>
      <c r="H132" s="950"/>
      <c r="I132" s="967"/>
      <c r="J132" s="967"/>
      <c r="K132" s="967"/>
      <c r="L132" s="967"/>
      <c r="M132" s="967"/>
      <c r="N132" s="967"/>
      <c r="O132" s="967"/>
      <c r="P132" s="967"/>
      <c r="Q132" s="967"/>
      <c r="R132" s="967"/>
      <c r="S132" s="967"/>
      <c r="T132" s="967"/>
      <c r="U132" s="967"/>
      <c r="V132" s="967"/>
      <c r="W132" s="967"/>
      <c r="X132" s="967"/>
      <c r="Y132" s="967"/>
      <c r="Z132" s="967"/>
      <c r="AA132" s="967"/>
      <c r="AB132" s="967"/>
      <c r="AC132" s="967"/>
      <c r="AD132" s="967"/>
      <c r="AE132" s="1003"/>
    </row>
    <row r="133" spans="1:31" ht="31">
      <c r="A133" s="1002"/>
      <c r="B133" s="1004" t="s">
        <v>2353</v>
      </c>
      <c r="C133" s="1005" t="s">
        <v>2808</v>
      </c>
      <c r="D133" s="972" t="s">
        <v>2809</v>
      </c>
      <c r="E133" s="1005" t="s">
        <v>2810</v>
      </c>
      <c r="F133" s="953" t="s">
        <v>2811</v>
      </c>
      <c r="G133" s="998" t="s">
        <v>2812</v>
      </c>
      <c r="H133" s="953" t="s">
        <v>2813</v>
      </c>
      <c r="I133" s="998" t="s">
        <v>2814</v>
      </c>
      <c r="J133" s="953" t="s">
        <v>2815</v>
      </c>
      <c r="K133" s="998" t="s">
        <v>2816</v>
      </c>
      <c r="L133" s="953" t="s">
        <v>2817</v>
      </c>
      <c r="M133" s="998" t="s">
        <v>2818</v>
      </c>
      <c r="N133" s="953" t="s">
        <v>2819</v>
      </c>
      <c r="O133" s="998" t="s">
        <v>2820</v>
      </c>
      <c r="P133" s="953" t="s">
        <v>2821</v>
      </c>
      <c r="Q133" s="998" t="s">
        <v>2822</v>
      </c>
      <c r="R133" s="953" t="s">
        <v>2823</v>
      </c>
      <c r="S133" s="998" t="s">
        <v>2824</v>
      </c>
      <c r="T133" s="953" t="s">
        <v>2825</v>
      </c>
      <c r="U133" s="998" t="s">
        <v>2826</v>
      </c>
      <c r="V133" s="953" t="s">
        <v>2827</v>
      </c>
      <c r="W133" s="998" t="s">
        <v>2828</v>
      </c>
      <c r="X133" s="953" t="s">
        <v>2829</v>
      </c>
      <c r="Y133" s="998" t="s">
        <v>2830</v>
      </c>
      <c r="Z133" s="953" t="s">
        <v>2831</v>
      </c>
      <c r="AA133" s="998" t="s">
        <v>2832</v>
      </c>
      <c r="AB133" s="953" t="s">
        <v>2833</v>
      </c>
      <c r="AC133" s="998" t="s">
        <v>2834</v>
      </c>
      <c r="AD133" s="967"/>
      <c r="AE133" s="1003"/>
    </row>
    <row r="134" spans="1:31" ht="40.15" customHeight="1">
      <c r="A134" s="1002"/>
      <c r="B134" s="7599" t="s">
        <v>2965</v>
      </c>
      <c r="C134" s="7580" t="s">
        <v>2361</v>
      </c>
      <c r="D134" s="972" t="s">
        <v>2966</v>
      </c>
      <c r="E134" s="983">
        <f>+F134+H134+J134+L134+N134+G134+P134+R134+T134+V134+X134+Z134+AB134</f>
        <v>7.75</v>
      </c>
      <c r="F134" s="955">
        <f>+F138+F139+F140+F141+F142</f>
        <v>6</v>
      </c>
      <c r="G134" s="958">
        <f>+F134/F135</f>
        <v>0.75</v>
      </c>
      <c r="H134" s="955">
        <f>+H138+H139+H140+H141+H142</f>
        <v>1</v>
      </c>
      <c r="I134" s="958">
        <f>+H134/H135</f>
        <v>0.1111111111111111</v>
      </c>
      <c r="J134" s="955">
        <f>+J138+J139+J140+J141+J142</f>
        <v>0</v>
      </c>
      <c r="K134" s="958">
        <f>+J134/J135</f>
        <v>0</v>
      </c>
      <c r="L134" s="955">
        <f>+L138+L139+L140+L141+L142</f>
        <v>0</v>
      </c>
      <c r="M134" s="958">
        <f>+L134/L135</f>
        <v>0</v>
      </c>
      <c r="N134" s="955">
        <f>+N138+N139+N140+N141+N142</f>
        <v>0</v>
      </c>
      <c r="O134" s="958">
        <f>+N134/N135</f>
        <v>0</v>
      </c>
      <c r="P134" s="955">
        <f>+P138+P139+P140+P141+P142</f>
        <v>0</v>
      </c>
      <c r="Q134" s="958">
        <f>+P134/P135</f>
        <v>0</v>
      </c>
      <c r="R134" s="955">
        <f>+R138+R139+R140+R141+R142</f>
        <v>0</v>
      </c>
      <c r="S134" s="958">
        <f>+R134/R135</f>
        <v>0</v>
      </c>
      <c r="T134" s="955">
        <f>+T138+T139+T140+T141+T142</f>
        <v>0</v>
      </c>
      <c r="U134" s="958">
        <f>+T134/T135</f>
        <v>0</v>
      </c>
      <c r="V134" s="955">
        <f>+V138+V139+V140+V141+V142</f>
        <v>0</v>
      </c>
      <c r="W134" s="958">
        <f>+V134/V135</f>
        <v>0</v>
      </c>
      <c r="X134" s="955">
        <f>+X138+X139+X140+X141+X142</f>
        <v>0</v>
      </c>
      <c r="Y134" s="958">
        <f>+X134/X135</f>
        <v>0</v>
      </c>
      <c r="Z134" s="955">
        <f>+Z138+Z139+Z140+Z141+Z142</f>
        <v>0</v>
      </c>
      <c r="AA134" s="958">
        <f>+Z134/Z135</f>
        <v>0</v>
      </c>
      <c r="AB134" s="955">
        <f>+AB138+AB139+AB140+AB141+AB142</f>
        <v>0</v>
      </c>
      <c r="AC134" s="958">
        <f>+AB134/AB135</f>
        <v>0</v>
      </c>
      <c r="AD134" s="967"/>
      <c r="AE134" s="1003"/>
    </row>
    <row r="135" spans="1:31" ht="49.15" customHeight="1">
      <c r="A135" s="1002"/>
      <c r="B135" s="7599"/>
      <c r="C135" s="7580"/>
      <c r="D135" s="984" t="s">
        <v>2967</v>
      </c>
      <c r="E135" s="1001"/>
      <c r="F135" s="1001">
        <v>8</v>
      </c>
      <c r="G135" s="960"/>
      <c r="H135" s="1001">
        <v>9</v>
      </c>
      <c r="I135" s="960"/>
      <c r="J135" s="1001">
        <v>10</v>
      </c>
      <c r="K135" s="960"/>
      <c r="L135" s="1001">
        <v>11</v>
      </c>
      <c r="M135" s="960"/>
      <c r="N135" s="1001">
        <v>12</v>
      </c>
      <c r="O135" s="960"/>
      <c r="P135" s="1001">
        <v>13</v>
      </c>
      <c r="Q135" s="960"/>
      <c r="R135" s="1001">
        <v>14</v>
      </c>
      <c r="S135" s="960"/>
      <c r="T135" s="1001">
        <v>15</v>
      </c>
      <c r="U135" s="960"/>
      <c r="V135" s="1001">
        <v>16</v>
      </c>
      <c r="W135" s="960"/>
      <c r="X135" s="1001">
        <v>17</v>
      </c>
      <c r="Y135" s="960"/>
      <c r="Z135" s="1001">
        <v>18</v>
      </c>
      <c r="AA135" s="960"/>
      <c r="AB135" s="1001">
        <v>19</v>
      </c>
      <c r="AC135" s="960"/>
      <c r="AD135" s="967"/>
      <c r="AE135" s="1003"/>
    </row>
    <row r="136" spans="1:31" ht="13.15" customHeight="1">
      <c r="A136" s="1002"/>
      <c r="B136" s="7580"/>
      <c r="C136" s="7580"/>
      <c r="D136" s="7580"/>
      <c r="E136" s="7580"/>
      <c r="F136" s="7580"/>
      <c r="G136" s="7580"/>
      <c r="H136" s="7580"/>
      <c r="I136" s="7580"/>
      <c r="J136" s="7580"/>
      <c r="K136" s="7580"/>
      <c r="L136" s="7580"/>
      <c r="M136" s="7580"/>
      <c r="N136" s="7580"/>
      <c r="O136" s="7580"/>
      <c r="P136" s="7580"/>
      <c r="Q136" s="7580"/>
      <c r="R136" s="7580"/>
      <c r="S136" s="7580"/>
      <c r="T136" s="7580"/>
      <c r="U136" s="7580"/>
      <c r="V136" s="7580"/>
      <c r="W136" s="7580"/>
      <c r="X136" s="7580"/>
      <c r="Y136" s="7580"/>
      <c r="Z136" s="7580"/>
      <c r="AA136" s="7580"/>
      <c r="AB136" s="7580"/>
      <c r="AC136" s="7580"/>
      <c r="AD136" s="967"/>
      <c r="AE136" s="1003"/>
    </row>
    <row r="137" spans="1:31" ht="30" customHeight="1">
      <c r="A137" s="1002"/>
      <c r="B137" s="7600" t="s">
        <v>2968</v>
      </c>
      <c r="C137" s="7591" t="s">
        <v>2361</v>
      </c>
      <c r="D137" s="955" t="s">
        <v>2966</v>
      </c>
      <c r="E137" s="955"/>
      <c r="F137" s="955"/>
      <c r="G137" s="955"/>
      <c r="H137" s="955"/>
      <c r="I137" s="955"/>
      <c r="J137" s="955"/>
      <c r="K137" s="955"/>
      <c r="L137" s="955"/>
      <c r="M137" s="955"/>
      <c r="N137" s="955"/>
      <c r="O137" s="955"/>
      <c r="P137" s="955"/>
      <c r="Q137" s="955"/>
      <c r="R137" s="955"/>
      <c r="S137" s="955"/>
      <c r="T137" s="955"/>
      <c r="U137" s="955"/>
      <c r="V137" s="955"/>
      <c r="W137" s="955"/>
      <c r="X137" s="955"/>
      <c r="Y137" s="955"/>
      <c r="Z137" s="955"/>
      <c r="AA137" s="955"/>
      <c r="AB137" s="955"/>
      <c r="AC137" s="955"/>
      <c r="AD137" s="967"/>
      <c r="AE137" s="1003"/>
    </row>
    <row r="138" spans="1:31" ht="35.15" customHeight="1">
      <c r="A138" s="1002"/>
      <c r="B138" s="7600"/>
      <c r="C138" s="7591"/>
      <c r="D138" s="953" t="s">
        <v>2967</v>
      </c>
      <c r="E138" s="983">
        <f>+F138+H138+J138+L138+N138+G138+P138+R138+T138+V138+X138+Z138+AB138</f>
        <v>3</v>
      </c>
      <c r="F138" s="1001">
        <v>1</v>
      </c>
      <c r="G138" s="984">
        <f>+F138</f>
        <v>1</v>
      </c>
      <c r="H138" s="1001">
        <v>1</v>
      </c>
      <c r="I138" s="984"/>
      <c r="J138" s="1001"/>
      <c r="K138" s="984"/>
      <c r="L138" s="1001"/>
      <c r="M138" s="984"/>
      <c r="N138" s="1001"/>
      <c r="O138" s="984"/>
      <c r="P138" s="1001"/>
      <c r="Q138" s="984"/>
      <c r="R138" s="1001"/>
      <c r="S138" s="984"/>
      <c r="T138" s="1001"/>
      <c r="U138" s="984"/>
      <c r="V138" s="1001"/>
      <c r="W138" s="984"/>
      <c r="X138" s="1001"/>
      <c r="Y138" s="984"/>
      <c r="Z138" s="1001"/>
      <c r="AA138" s="984"/>
      <c r="AB138" s="1001"/>
      <c r="AC138" s="984"/>
      <c r="AD138" s="967"/>
      <c r="AE138" s="1003"/>
    </row>
    <row r="139" spans="1:31" ht="38.15" customHeight="1">
      <c r="A139" s="1002"/>
      <c r="B139" s="981" t="s">
        <v>2969</v>
      </c>
      <c r="C139" s="981" t="s">
        <v>2366</v>
      </c>
      <c r="D139" s="955" t="s">
        <v>2970</v>
      </c>
      <c r="E139" s="983">
        <f>+F139+H139+J139+L139+N139+G139+P139+R139+T139+V139+X139+Z139+AB139</f>
        <v>4</v>
      </c>
      <c r="F139" s="1001">
        <v>2</v>
      </c>
      <c r="G139" s="984">
        <f>+F139</f>
        <v>2</v>
      </c>
      <c r="H139" s="1001"/>
      <c r="I139" s="984"/>
      <c r="J139" s="1001"/>
      <c r="K139" s="984"/>
      <c r="L139" s="1001"/>
      <c r="M139" s="984"/>
      <c r="N139" s="1001"/>
      <c r="O139" s="984"/>
      <c r="P139" s="1001"/>
      <c r="Q139" s="984"/>
      <c r="R139" s="1001"/>
      <c r="S139" s="984"/>
      <c r="T139" s="1001"/>
      <c r="U139" s="984"/>
      <c r="V139" s="1001"/>
      <c r="W139" s="984"/>
      <c r="X139" s="1001"/>
      <c r="Y139" s="984"/>
      <c r="Z139" s="1001"/>
      <c r="AA139" s="984"/>
      <c r="AB139" s="1001"/>
      <c r="AC139" s="984"/>
      <c r="AD139" s="967"/>
      <c r="AE139" s="1003"/>
    </row>
    <row r="140" spans="1:31" ht="37.5">
      <c r="A140" s="1002"/>
      <c r="B140" s="981" t="s">
        <v>2971</v>
      </c>
      <c r="C140" s="981" t="s">
        <v>2370</v>
      </c>
      <c r="D140" s="953" t="s">
        <v>2366</v>
      </c>
      <c r="E140" s="983">
        <f>+F140+H140+J140+L140+N140+G140+P140+R140+T140+V140+X140+Z140+AB140</f>
        <v>2</v>
      </c>
      <c r="F140" s="1001">
        <v>1</v>
      </c>
      <c r="G140" s="984">
        <f>+F140</f>
        <v>1</v>
      </c>
      <c r="H140" s="1001"/>
      <c r="I140" s="984"/>
      <c r="J140" s="1001"/>
      <c r="K140" s="984"/>
      <c r="L140" s="1001"/>
      <c r="M140" s="984"/>
      <c r="N140" s="1001"/>
      <c r="O140" s="984"/>
      <c r="P140" s="1001"/>
      <c r="Q140" s="984"/>
      <c r="R140" s="1001"/>
      <c r="S140" s="984"/>
      <c r="T140" s="1001"/>
      <c r="U140" s="984"/>
      <c r="V140" s="1001"/>
      <c r="W140" s="984"/>
      <c r="X140" s="1001"/>
      <c r="Y140" s="984"/>
      <c r="Z140" s="1001"/>
      <c r="AA140" s="984"/>
      <c r="AB140" s="1001"/>
      <c r="AC140" s="984"/>
      <c r="AD140" s="967"/>
      <c r="AE140" s="1003"/>
    </row>
    <row r="141" spans="1:31" ht="49.15" customHeight="1">
      <c r="A141" s="1002"/>
      <c r="B141" s="981" t="s">
        <v>2972</v>
      </c>
      <c r="C141" s="981" t="s">
        <v>2374</v>
      </c>
      <c r="D141" s="953" t="s">
        <v>2973</v>
      </c>
      <c r="E141" s="983">
        <f>+F141+H141+J141+L141+N141+G141+P141+R141+T141+V141+X141+Z141+AB141</f>
        <v>2</v>
      </c>
      <c r="F141" s="1001">
        <v>1</v>
      </c>
      <c r="G141" s="984">
        <f>+F141</f>
        <v>1</v>
      </c>
      <c r="H141" s="1001"/>
      <c r="I141" s="984"/>
      <c r="J141" s="1001"/>
      <c r="K141" s="984"/>
      <c r="L141" s="1001"/>
      <c r="M141" s="984"/>
      <c r="N141" s="1001"/>
      <c r="O141" s="984"/>
      <c r="P141" s="1001"/>
      <c r="Q141" s="984"/>
      <c r="R141" s="1001"/>
      <c r="S141" s="984"/>
      <c r="T141" s="1001"/>
      <c r="U141" s="984"/>
      <c r="V141" s="1001"/>
      <c r="W141" s="984"/>
      <c r="X141" s="1001"/>
      <c r="Y141" s="984"/>
      <c r="Z141" s="1001"/>
      <c r="AA141" s="984"/>
      <c r="AB141" s="1001"/>
      <c r="AC141" s="984"/>
      <c r="AD141" s="967"/>
      <c r="AE141" s="1003"/>
    </row>
    <row r="142" spans="1:31" ht="47.15" customHeight="1">
      <c r="A142" s="1002"/>
      <c r="B142" s="981" t="s">
        <v>2974</v>
      </c>
      <c r="C142" s="981" t="s">
        <v>2378</v>
      </c>
      <c r="D142" s="953" t="s">
        <v>2374</v>
      </c>
      <c r="E142" s="983">
        <f>+F142+H142+J142+L142+N142+G142+P142+R142+T142+V142+X142+Z142+AB142</f>
        <v>2</v>
      </c>
      <c r="F142" s="1001">
        <v>1</v>
      </c>
      <c r="G142" s="984">
        <f>+F142</f>
        <v>1</v>
      </c>
      <c r="H142" s="1001"/>
      <c r="I142" s="984"/>
      <c r="J142" s="1001"/>
      <c r="K142" s="984"/>
      <c r="L142" s="1001"/>
      <c r="M142" s="984"/>
      <c r="N142" s="1001"/>
      <c r="O142" s="984"/>
      <c r="P142" s="1001"/>
      <c r="Q142" s="984"/>
      <c r="R142" s="1001"/>
      <c r="S142" s="984"/>
      <c r="T142" s="1001"/>
      <c r="U142" s="984"/>
      <c r="V142" s="1001"/>
      <c r="W142" s="984"/>
      <c r="X142" s="1001"/>
      <c r="Y142" s="984"/>
      <c r="Z142" s="1001"/>
      <c r="AA142" s="984"/>
      <c r="AB142" s="1001"/>
      <c r="AC142" s="984"/>
      <c r="AD142" s="967"/>
      <c r="AE142" s="1003"/>
    </row>
    <row r="143" spans="1:31" ht="35.15" customHeight="1">
      <c r="A143" s="1002"/>
      <c r="B143" s="967"/>
      <c r="C143" s="967"/>
      <c r="D143" s="967"/>
      <c r="E143" s="967"/>
      <c r="F143" s="967"/>
      <c r="G143" s="950"/>
      <c r="H143" s="950"/>
      <c r="I143" s="967"/>
      <c r="J143" s="967"/>
      <c r="K143" s="967"/>
      <c r="L143" s="967"/>
      <c r="M143" s="967"/>
      <c r="N143" s="967"/>
      <c r="O143" s="967"/>
      <c r="P143" s="967"/>
      <c r="Q143" s="967"/>
      <c r="R143" s="967"/>
      <c r="S143" s="967"/>
      <c r="T143" s="967"/>
      <c r="U143" s="967"/>
      <c r="V143" s="967"/>
      <c r="W143" s="967"/>
      <c r="X143" s="967"/>
      <c r="Y143" s="967"/>
      <c r="Z143" s="967"/>
      <c r="AA143" s="967"/>
      <c r="AB143" s="967"/>
      <c r="AC143" s="967"/>
      <c r="AD143" s="967"/>
      <c r="AE143" s="1003"/>
    </row>
    <row r="144" spans="1:31" ht="31.15" customHeight="1">
      <c r="A144" s="1002"/>
      <c r="B144" s="1004" t="s">
        <v>2335</v>
      </c>
      <c r="C144" s="1005" t="s">
        <v>2808</v>
      </c>
      <c r="D144" s="972" t="s">
        <v>2809</v>
      </c>
      <c r="E144" s="1005" t="s">
        <v>2810</v>
      </c>
      <c r="F144" s="953" t="s">
        <v>2811</v>
      </c>
      <c r="G144" s="998" t="s">
        <v>2812</v>
      </c>
      <c r="H144" s="953" t="s">
        <v>2813</v>
      </c>
      <c r="I144" s="998" t="s">
        <v>2814</v>
      </c>
      <c r="J144" s="953" t="s">
        <v>2815</v>
      </c>
      <c r="K144" s="998" t="s">
        <v>2816</v>
      </c>
      <c r="L144" s="953" t="s">
        <v>2817</v>
      </c>
      <c r="M144" s="998" t="s">
        <v>2818</v>
      </c>
      <c r="N144" s="953" t="s">
        <v>2819</v>
      </c>
      <c r="O144" s="998" t="s">
        <v>2820</v>
      </c>
      <c r="P144" s="953" t="s">
        <v>2821</v>
      </c>
      <c r="Q144" s="998" t="s">
        <v>2822</v>
      </c>
      <c r="R144" s="953" t="s">
        <v>2823</v>
      </c>
      <c r="S144" s="998" t="s">
        <v>2824</v>
      </c>
      <c r="T144" s="953" t="s">
        <v>2825</v>
      </c>
      <c r="U144" s="998" t="s">
        <v>2826</v>
      </c>
      <c r="V144" s="953" t="s">
        <v>2827</v>
      </c>
      <c r="W144" s="998" t="s">
        <v>2828</v>
      </c>
      <c r="X144" s="953" t="s">
        <v>2829</v>
      </c>
      <c r="Y144" s="998" t="s">
        <v>2830</v>
      </c>
      <c r="Z144" s="953" t="s">
        <v>2831</v>
      </c>
      <c r="AA144" s="998" t="s">
        <v>2832</v>
      </c>
      <c r="AB144" s="953" t="s">
        <v>2833</v>
      </c>
      <c r="AC144" s="998" t="s">
        <v>2834</v>
      </c>
      <c r="AD144" s="967"/>
      <c r="AE144" s="1003"/>
    </row>
    <row r="145" spans="1:31" ht="64.150000000000006" customHeight="1">
      <c r="A145" s="1002"/>
      <c r="B145" s="981" t="s">
        <v>2975</v>
      </c>
      <c r="C145" s="955" t="s">
        <v>2976</v>
      </c>
      <c r="D145" s="955" t="s">
        <v>2976</v>
      </c>
      <c r="E145" s="983">
        <f>+F145+H145+J145+L145+N145+G145+P145+R145+T145+V145+X145+Z145+AB145</f>
        <v>12</v>
      </c>
      <c r="F145" s="955">
        <f>+F147+F148+F149</f>
        <v>6</v>
      </c>
      <c r="G145" s="984">
        <f>+F145</f>
        <v>6</v>
      </c>
      <c r="H145" s="955">
        <f>+H147+H148+H149</f>
        <v>0</v>
      </c>
      <c r="I145" s="984">
        <f>+H145</f>
        <v>0</v>
      </c>
      <c r="J145" s="955">
        <f>+J147+J148+J149</f>
        <v>0</v>
      </c>
      <c r="K145" s="984">
        <f>+J145</f>
        <v>0</v>
      </c>
      <c r="L145" s="955">
        <f>+L147+L148+L149</f>
        <v>0</v>
      </c>
      <c r="M145" s="984">
        <f>+L145</f>
        <v>0</v>
      </c>
      <c r="N145" s="955">
        <f>+N147+N148+N149</f>
        <v>0</v>
      </c>
      <c r="O145" s="984">
        <f>+N145</f>
        <v>0</v>
      </c>
      <c r="P145" s="955">
        <f>+P147+P148+P149</f>
        <v>0</v>
      </c>
      <c r="Q145" s="984">
        <f>+P145</f>
        <v>0</v>
      </c>
      <c r="R145" s="955">
        <f>+R147+R148+R149</f>
        <v>0</v>
      </c>
      <c r="S145" s="984">
        <f>+R145</f>
        <v>0</v>
      </c>
      <c r="T145" s="955">
        <f>+T147+T148+T149</f>
        <v>0</v>
      </c>
      <c r="U145" s="984">
        <f>+T145</f>
        <v>0</v>
      </c>
      <c r="V145" s="955">
        <f>+V147+V148+V149</f>
        <v>0</v>
      </c>
      <c r="W145" s="984">
        <f>+V145</f>
        <v>0</v>
      </c>
      <c r="X145" s="955">
        <f>+X147+X148+X149</f>
        <v>0</v>
      </c>
      <c r="Y145" s="984">
        <f>+X145</f>
        <v>0</v>
      </c>
      <c r="Z145" s="955">
        <f>+Z147+Z148+Z149</f>
        <v>0</v>
      </c>
      <c r="AA145" s="984">
        <f>+Z145</f>
        <v>0</v>
      </c>
      <c r="AB145" s="955">
        <f>+AB147+AB148+AB149</f>
        <v>0</v>
      </c>
      <c r="AC145" s="984">
        <f>+AB145</f>
        <v>0</v>
      </c>
      <c r="AD145" s="967"/>
      <c r="AE145" s="1003"/>
    </row>
    <row r="146" spans="1:31" ht="14.15" customHeight="1">
      <c r="A146" s="1002"/>
      <c r="B146" s="7580"/>
      <c r="C146" s="7580"/>
      <c r="D146" s="7580"/>
      <c r="E146" s="7580"/>
      <c r="F146" s="7580"/>
      <c r="G146" s="7580"/>
      <c r="H146" s="7580"/>
      <c r="I146" s="7580"/>
      <c r="J146" s="7580"/>
      <c r="K146" s="7580"/>
      <c r="L146" s="7580"/>
      <c r="M146" s="7580"/>
      <c r="N146" s="7580"/>
      <c r="O146" s="7580"/>
      <c r="P146" s="7580"/>
      <c r="Q146" s="7580"/>
      <c r="R146" s="7580"/>
      <c r="S146" s="7580"/>
      <c r="T146" s="7580"/>
      <c r="U146" s="7580"/>
      <c r="V146" s="7580"/>
      <c r="W146" s="7580"/>
      <c r="X146" s="7580"/>
      <c r="Y146" s="7580"/>
      <c r="Z146" s="7580"/>
      <c r="AA146" s="7580"/>
      <c r="AB146" s="7580"/>
      <c r="AC146" s="7580"/>
      <c r="AD146" s="967"/>
      <c r="AE146" s="1003"/>
    </row>
    <row r="147" spans="1:31" ht="38.15" customHeight="1">
      <c r="A147" s="1002"/>
      <c r="B147" s="965" t="s">
        <v>2977</v>
      </c>
      <c r="C147" s="965" t="s">
        <v>2341</v>
      </c>
      <c r="D147" s="955" t="s">
        <v>2341</v>
      </c>
      <c r="E147" s="983">
        <f>+F147+H147+J147+L147+N147+G147+P147+R147+T147+V147+X147+Z147+AB147</f>
        <v>4</v>
      </c>
      <c r="F147" s="1001">
        <v>2</v>
      </c>
      <c r="G147" s="984">
        <f>+F147</f>
        <v>2</v>
      </c>
      <c r="H147" s="1001"/>
      <c r="I147" s="984"/>
      <c r="J147" s="1001"/>
      <c r="K147" s="984"/>
      <c r="L147" s="1001"/>
      <c r="M147" s="984"/>
      <c r="N147" s="1001"/>
      <c r="O147" s="984"/>
      <c r="P147" s="1001"/>
      <c r="Q147" s="984"/>
      <c r="R147" s="1001"/>
      <c r="S147" s="984"/>
      <c r="T147" s="1001"/>
      <c r="U147" s="984"/>
      <c r="V147" s="1001"/>
      <c r="W147" s="984"/>
      <c r="X147" s="1001"/>
      <c r="Y147" s="984"/>
      <c r="Z147" s="1001"/>
      <c r="AA147" s="984"/>
      <c r="AB147" s="1001"/>
      <c r="AC147" s="984"/>
      <c r="AD147" s="967"/>
      <c r="AE147" s="1003"/>
    </row>
    <row r="148" spans="1:31" ht="38.15" customHeight="1">
      <c r="A148" s="1002"/>
      <c r="B148" s="965" t="s">
        <v>2749</v>
      </c>
      <c r="C148" s="965" t="s">
        <v>2346</v>
      </c>
      <c r="D148" s="955" t="s">
        <v>2346</v>
      </c>
      <c r="E148" s="983">
        <f>+F148+H148+J148+L148+N148+G148+P148+R148+T148+V148+X148+Z148+AB148</f>
        <v>4</v>
      </c>
      <c r="F148" s="1001">
        <v>2</v>
      </c>
      <c r="G148" s="984">
        <f>+F148</f>
        <v>2</v>
      </c>
      <c r="H148" s="1001"/>
      <c r="I148" s="984"/>
      <c r="J148" s="1001"/>
      <c r="K148" s="984"/>
      <c r="L148" s="1001"/>
      <c r="M148" s="984"/>
      <c r="N148" s="1001"/>
      <c r="O148" s="984"/>
      <c r="P148" s="1001"/>
      <c r="Q148" s="984"/>
      <c r="R148" s="1001"/>
      <c r="S148" s="984"/>
      <c r="T148" s="1001"/>
      <c r="U148" s="984"/>
      <c r="V148" s="1001"/>
      <c r="W148" s="984"/>
      <c r="X148" s="1001"/>
      <c r="Y148" s="984"/>
      <c r="Z148" s="1001"/>
      <c r="AA148" s="984"/>
      <c r="AB148" s="1001"/>
      <c r="AC148" s="984"/>
      <c r="AD148" s="967"/>
      <c r="AE148" s="1003"/>
    </row>
    <row r="149" spans="1:31" ht="37.5">
      <c r="A149" s="1002"/>
      <c r="B149" s="965" t="s">
        <v>2929</v>
      </c>
      <c r="C149" s="965" t="s">
        <v>2978</v>
      </c>
      <c r="D149" s="955" t="s">
        <v>2979</v>
      </c>
      <c r="E149" s="983">
        <f>+F149+H149+J149+L149+N149+G149+P149+R149+T149+V149+X149+Z149+AB149</f>
        <v>4</v>
      </c>
      <c r="F149" s="1001">
        <v>2</v>
      </c>
      <c r="G149" s="984">
        <f>+F149</f>
        <v>2</v>
      </c>
      <c r="H149" s="1001"/>
      <c r="I149" s="984"/>
      <c r="J149" s="1001"/>
      <c r="K149" s="984"/>
      <c r="L149" s="1001"/>
      <c r="M149" s="984"/>
      <c r="N149" s="1001"/>
      <c r="O149" s="984"/>
      <c r="P149" s="1001"/>
      <c r="Q149" s="984"/>
      <c r="R149" s="1001"/>
      <c r="S149" s="984"/>
      <c r="T149" s="1001"/>
      <c r="U149" s="984"/>
      <c r="V149" s="1001"/>
      <c r="W149" s="984"/>
      <c r="X149" s="1001"/>
      <c r="Y149" s="984"/>
      <c r="Z149" s="1001"/>
      <c r="AA149" s="984"/>
      <c r="AB149" s="1001"/>
      <c r="AC149" s="984"/>
      <c r="AD149" s="967"/>
      <c r="AE149" s="1003"/>
    </row>
    <row r="150" spans="1:31" ht="51" customHeight="1">
      <c r="A150" s="1002"/>
      <c r="B150" s="967"/>
      <c r="C150" s="967"/>
      <c r="D150" s="967"/>
      <c r="E150" s="967"/>
      <c r="F150" s="967"/>
      <c r="G150" s="950"/>
      <c r="H150" s="950"/>
      <c r="I150" s="967"/>
      <c r="J150" s="967"/>
      <c r="K150" s="967"/>
      <c r="L150" s="967"/>
      <c r="M150" s="967"/>
      <c r="N150" s="967"/>
      <c r="O150" s="967"/>
      <c r="P150" s="967"/>
      <c r="Q150" s="967"/>
      <c r="R150" s="967"/>
      <c r="S150" s="967"/>
      <c r="T150" s="967"/>
      <c r="U150" s="967"/>
      <c r="V150" s="967"/>
      <c r="W150" s="967"/>
      <c r="X150" s="967"/>
      <c r="Y150" s="967"/>
      <c r="Z150" s="967"/>
      <c r="AA150" s="967"/>
      <c r="AB150" s="967"/>
      <c r="AC150" s="967"/>
      <c r="AD150" s="967"/>
      <c r="AE150" s="1003"/>
    </row>
    <row r="151" spans="1:31" ht="28.15" customHeight="1">
      <c r="A151" s="1002"/>
      <c r="B151" s="1004" t="s">
        <v>2980</v>
      </c>
      <c r="C151" s="1005" t="s">
        <v>2808</v>
      </c>
      <c r="D151" s="972" t="s">
        <v>2809</v>
      </c>
      <c r="E151" s="1005" t="s">
        <v>2810</v>
      </c>
      <c r="F151" s="953" t="s">
        <v>2811</v>
      </c>
      <c r="G151" s="998" t="s">
        <v>2812</v>
      </c>
      <c r="H151" s="953" t="s">
        <v>2813</v>
      </c>
      <c r="I151" s="998" t="s">
        <v>2814</v>
      </c>
      <c r="J151" s="953" t="s">
        <v>2815</v>
      </c>
      <c r="K151" s="998" t="s">
        <v>2816</v>
      </c>
      <c r="L151" s="953" t="s">
        <v>2817</v>
      </c>
      <c r="M151" s="998" t="s">
        <v>2818</v>
      </c>
      <c r="N151" s="953" t="s">
        <v>2819</v>
      </c>
      <c r="O151" s="998" t="s">
        <v>2820</v>
      </c>
      <c r="P151" s="953" t="s">
        <v>2821</v>
      </c>
      <c r="Q151" s="998" t="s">
        <v>2822</v>
      </c>
      <c r="R151" s="953" t="s">
        <v>2823</v>
      </c>
      <c r="S151" s="998" t="s">
        <v>2824</v>
      </c>
      <c r="T151" s="953" t="s">
        <v>2825</v>
      </c>
      <c r="U151" s="998" t="s">
        <v>2826</v>
      </c>
      <c r="V151" s="953" t="s">
        <v>2827</v>
      </c>
      <c r="W151" s="998" t="s">
        <v>2828</v>
      </c>
      <c r="X151" s="953" t="s">
        <v>2829</v>
      </c>
      <c r="Y151" s="998" t="s">
        <v>2830</v>
      </c>
      <c r="Z151" s="953" t="s">
        <v>2831</v>
      </c>
      <c r="AA151" s="998" t="s">
        <v>2832</v>
      </c>
      <c r="AB151" s="953" t="s">
        <v>2833</v>
      </c>
      <c r="AC151" s="998" t="s">
        <v>2834</v>
      </c>
      <c r="AD151" s="967"/>
      <c r="AE151" s="1003"/>
    </row>
    <row r="152" spans="1:31" ht="29.15" customHeight="1">
      <c r="A152" s="1002"/>
      <c r="B152" s="7590" t="s">
        <v>2981</v>
      </c>
      <c r="C152" s="7580" t="s">
        <v>2982</v>
      </c>
      <c r="D152" s="972" t="s">
        <v>2983</v>
      </c>
      <c r="E152" s="983">
        <f>+F152+H152+J152+L152+N152+G152+P152+R152+T152+V152+X152+Z152+AB152</f>
        <v>27.75</v>
      </c>
      <c r="F152" s="955">
        <f>+F155+F156</f>
        <v>3</v>
      </c>
      <c r="G152" s="958">
        <f>+F152/F153</f>
        <v>0.75</v>
      </c>
      <c r="H152" s="955">
        <f>+H155+H156</f>
        <v>4</v>
      </c>
      <c r="I152" s="958">
        <f>+H152/H153</f>
        <v>1</v>
      </c>
      <c r="J152" s="955">
        <f>+J155+J156</f>
        <v>2</v>
      </c>
      <c r="K152" s="958">
        <f>+J152/J153</f>
        <v>0.5</v>
      </c>
      <c r="L152" s="955">
        <f>+L155+L156</f>
        <v>2</v>
      </c>
      <c r="M152" s="958">
        <f>+L152/L153</f>
        <v>0.4</v>
      </c>
      <c r="N152" s="955">
        <f>+N155+N156</f>
        <v>2</v>
      </c>
      <c r="O152" s="958">
        <f>+N152/N153</f>
        <v>0.33333333333333331</v>
      </c>
      <c r="P152" s="955">
        <f>+P155+P156</f>
        <v>2</v>
      </c>
      <c r="Q152" s="958">
        <f>+P152/P153</f>
        <v>0.2857142857142857</v>
      </c>
      <c r="R152" s="955">
        <f>+R155+R156</f>
        <v>2</v>
      </c>
      <c r="S152" s="958">
        <f>+R152/R153</f>
        <v>0.25</v>
      </c>
      <c r="T152" s="955">
        <f>+T155+T156</f>
        <v>2</v>
      </c>
      <c r="U152" s="958">
        <f>+T152/T153</f>
        <v>0.22222222222222221</v>
      </c>
      <c r="V152" s="955">
        <f>+V155+V156</f>
        <v>2</v>
      </c>
      <c r="W152" s="958">
        <f>+V152/V153</f>
        <v>0.2</v>
      </c>
      <c r="X152" s="955">
        <f>+X155+X156</f>
        <v>2</v>
      </c>
      <c r="Y152" s="958">
        <f>+X152/X153</f>
        <v>0.18181818181818182</v>
      </c>
      <c r="Z152" s="955">
        <f>+Z155+Z156</f>
        <v>2</v>
      </c>
      <c r="AA152" s="958">
        <f>+Z152/Z153</f>
        <v>0.16666666666666666</v>
      </c>
      <c r="AB152" s="955">
        <f>+AB155+AB156</f>
        <v>2</v>
      </c>
      <c r="AC152" s="958">
        <f>+AB152/AB153</f>
        <v>0.15384615384615385</v>
      </c>
      <c r="AD152" s="967"/>
      <c r="AE152" s="1003"/>
    </row>
    <row r="153" spans="1:31" ht="27" customHeight="1">
      <c r="A153" s="1002"/>
      <c r="B153" s="7590"/>
      <c r="C153" s="7580"/>
      <c r="D153" s="955" t="s">
        <v>2984</v>
      </c>
      <c r="E153" s="1001"/>
      <c r="F153" s="1001">
        <v>4</v>
      </c>
      <c r="G153" s="960"/>
      <c r="H153" s="1001">
        <v>4</v>
      </c>
      <c r="I153" s="960"/>
      <c r="J153" s="1001">
        <v>4</v>
      </c>
      <c r="K153" s="960"/>
      <c r="L153" s="1001">
        <v>5</v>
      </c>
      <c r="M153" s="960"/>
      <c r="N153" s="1001">
        <v>6</v>
      </c>
      <c r="O153" s="960"/>
      <c r="P153" s="1001">
        <v>7</v>
      </c>
      <c r="Q153" s="960"/>
      <c r="R153" s="1001">
        <v>8</v>
      </c>
      <c r="S153" s="960"/>
      <c r="T153" s="1001">
        <v>9</v>
      </c>
      <c r="U153" s="960"/>
      <c r="V153" s="1001">
        <v>10</v>
      </c>
      <c r="W153" s="960"/>
      <c r="X153" s="1001">
        <v>11</v>
      </c>
      <c r="Y153" s="960"/>
      <c r="Z153" s="1001">
        <v>12</v>
      </c>
      <c r="AA153" s="960"/>
      <c r="AB153" s="1001">
        <v>13</v>
      </c>
      <c r="AC153" s="960"/>
      <c r="AD153" s="967"/>
      <c r="AE153" s="1003"/>
    </row>
    <row r="154" spans="1:31" ht="12" customHeight="1">
      <c r="A154" s="1002"/>
      <c r="B154" s="7580"/>
      <c r="C154" s="7580"/>
      <c r="D154" s="7580"/>
      <c r="E154" s="7580"/>
      <c r="F154" s="7580"/>
      <c r="G154" s="7580"/>
      <c r="H154" s="7580"/>
      <c r="I154" s="7580"/>
      <c r="J154" s="7580"/>
      <c r="K154" s="7580"/>
      <c r="L154" s="7580"/>
      <c r="M154" s="7580"/>
      <c r="N154" s="7580"/>
      <c r="O154" s="7580"/>
      <c r="P154" s="7580"/>
      <c r="Q154" s="7580"/>
      <c r="R154" s="7580"/>
      <c r="S154" s="7580"/>
      <c r="T154" s="7580"/>
      <c r="U154" s="7580"/>
      <c r="V154" s="7580"/>
      <c r="W154" s="7580"/>
      <c r="X154" s="7580"/>
      <c r="Y154" s="7580"/>
      <c r="Z154" s="7580"/>
      <c r="AA154" s="7580"/>
      <c r="AB154" s="7580"/>
      <c r="AC154" s="7580"/>
      <c r="AD154" s="967"/>
      <c r="AE154" s="1003"/>
    </row>
    <row r="155" spans="1:31" ht="37.5">
      <c r="A155" s="1002"/>
      <c r="B155" s="981" t="s">
        <v>2985</v>
      </c>
      <c r="C155" s="953" t="s">
        <v>2310</v>
      </c>
      <c r="D155" s="953" t="s">
        <v>2310</v>
      </c>
      <c r="E155" s="983">
        <f>+F155+H155+J155+L155+N155+G155+P155+R155+T155+V155+X155+Z155+AB155</f>
        <v>17</v>
      </c>
      <c r="F155" s="1001">
        <v>2</v>
      </c>
      <c r="G155" s="984">
        <f>+F155</f>
        <v>2</v>
      </c>
      <c r="H155" s="1001">
        <v>3</v>
      </c>
      <c r="I155" s="984">
        <f>+H155</f>
        <v>3</v>
      </c>
      <c r="J155" s="1001">
        <v>1</v>
      </c>
      <c r="K155" s="984">
        <f>+J155</f>
        <v>1</v>
      </c>
      <c r="L155" s="1001">
        <v>1</v>
      </c>
      <c r="M155" s="984">
        <f>+L155</f>
        <v>1</v>
      </c>
      <c r="N155" s="1001">
        <v>1</v>
      </c>
      <c r="O155" s="984">
        <f>+N155</f>
        <v>1</v>
      </c>
      <c r="P155" s="1001">
        <v>1</v>
      </c>
      <c r="Q155" s="984">
        <f>+P155</f>
        <v>1</v>
      </c>
      <c r="R155" s="1001">
        <v>1</v>
      </c>
      <c r="S155" s="984">
        <f>+R155</f>
        <v>1</v>
      </c>
      <c r="T155" s="1001">
        <v>1</v>
      </c>
      <c r="U155" s="984">
        <f>+T155</f>
        <v>1</v>
      </c>
      <c r="V155" s="1001">
        <v>1</v>
      </c>
      <c r="W155" s="984">
        <f>+V155</f>
        <v>1</v>
      </c>
      <c r="X155" s="1001">
        <v>1</v>
      </c>
      <c r="Y155" s="984">
        <f>+X155</f>
        <v>1</v>
      </c>
      <c r="Z155" s="1001">
        <v>1</v>
      </c>
      <c r="AA155" s="984">
        <f>+Z155</f>
        <v>1</v>
      </c>
      <c r="AB155" s="1001">
        <v>1</v>
      </c>
      <c r="AC155" s="984">
        <f>+AB155</f>
        <v>1</v>
      </c>
      <c r="AD155" s="967"/>
      <c r="AE155" s="1003"/>
    </row>
    <row r="156" spans="1:31" ht="42" customHeight="1">
      <c r="A156" s="1002"/>
      <c r="B156" s="981" t="s">
        <v>2986</v>
      </c>
      <c r="C156" s="981" t="s">
        <v>2987</v>
      </c>
      <c r="D156" s="955" t="s">
        <v>2988</v>
      </c>
      <c r="E156" s="983">
        <f>+F156+H156+J156+L156+N156+G156+P156+R156+T156+V156+X156+Z156+AB156</f>
        <v>12.5</v>
      </c>
      <c r="F156" s="1001">
        <v>1</v>
      </c>
      <c r="G156" s="958">
        <f>+F156/F158</f>
        <v>0.5</v>
      </c>
      <c r="H156" s="1001">
        <v>1</v>
      </c>
      <c r="I156" s="958">
        <f>+H156/H158</f>
        <v>0.5</v>
      </c>
      <c r="J156" s="1001">
        <v>1</v>
      </c>
      <c r="K156" s="958">
        <f>+J156/J158</f>
        <v>0.5</v>
      </c>
      <c r="L156" s="1001">
        <v>1</v>
      </c>
      <c r="M156" s="958">
        <f>+L156/L158</f>
        <v>0.5</v>
      </c>
      <c r="N156" s="1001">
        <v>1</v>
      </c>
      <c r="O156" s="958">
        <f>+N156/N158</f>
        <v>0.5</v>
      </c>
      <c r="P156" s="1001">
        <v>1</v>
      </c>
      <c r="Q156" s="958">
        <f>+P156/P158</f>
        <v>0.5</v>
      </c>
      <c r="R156" s="1001">
        <v>1</v>
      </c>
      <c r="S156" s="958">
        <f>+R156/R158</f>
        <v>0.5</v>
      </c>
      <c r="T156" s="1001">
        <v>1</v>
      </c>
      <c r="U156" s="958">
        <f>+T156/T158</f>
        <v>0.5</v>
      </c>
      <c r="V156" s="1001">
        <v>1</v>
      </c>
      <c r="W156" s="958">
        <f>+V156/V158</f>
        <v>0.5</v>
      </c>
      <c r="X156" s="1001">
        <v>1</v>
      </c>
      <c r="Y156" s="958">
        <f>+X156/X158</f>
        <v>0.5</v>
      </c>
      <c r="Z156" s="1001">
        <v>1</v>
      </c>
      <c r="AA156" s="958">
        <f>+Z156/Z158</f>
        <v>0.5</v>
      </c>
      <c r="AB156" s="1001">
        <v>1</v>
      </c>
      <c r="AC156" s="958">
        <f>+AB156/AB158</f>
        <v>0.5</v>
      </c>
      <c r="AD156" s="967"/>
      <c r="AE156" s="1003"/>
    </row>
    <row r="157" spans="1:31" ht="42" customHeight="1">
      <c r="A157" s="1002"/>
      <c r="B157" s="7591" t="s">
        <v>2989</v>
      </c>
      <c r="C157" s="7591" t="s">
        <v>2315</v>
      </c>
      <c r="D157" s="955" t="s">
        <v>2990</v>
      </c>
      <c r="E157" s="983"/>
      <c r="F157" s="1001"/>
      <c r="G157" s="958"/>
      <c r="H157" s="1001"/>
      <c r="I157" s="958"/>
      <c r="J157" s="1001"/>
      <c r="K157" s="958"/>
      <c r="L157" s="1001"/>
      <c r="M157" s="958"/>
      <c r="N157" s="1001"/>
      <c r="O157" s="958"/>
      <c r="P157" s="1001"/>
      <c r="Q157" s="958"/>
      <c r="R157" s="1001"/>
      <c r="S157" s="958"/>
      <c r="T157" s="1001"/>
      <c r="U157" s="958"/>
      <c r="V157" s="1001"/>
      <c r="W157" s="958"/>
      <c r="X157" s="1001"/>
      <c r="Y157" s="958"/>
      <c r="Z157" s="1001"/>
      <c r="AA157" s="958"/>
      <c r="AB157" s="1001"/>
      <c r="AC157" s="958"/>
      <c r="AD157" s="967"/>
      <c r="AE157" s="1003"/>
    </row>
    <row r="158" spans="1:31" ht="42" customHeight="1">
      <c r="A158" s="1002"/>
      <c r="B158" s="7591"/>
      <c r="C158" s="7591"/>
      <c r="D158" s="955" t="s">
        <v>2991</v>
      </c>
      <c r="E158" s="1001"/>
      <c r="F158" s="1001">
        <v>2</v>
      </c>
      <c r="G158" s="960"/>
      <c r="H158" s="1001">
        <v>2</v>
      </c>
      <c r="I158" s="960"/>
      <c r="J158" s="1001">
        <v>2</v>
      </c>
      <c r="K158" s="960"/>
      <c r="L158" s="1001">
        <v>2</v>
      </c>
      <c r="M158" s="960"/>
      <c r="N158" s="1001">
        <v>2</v>
      </c>
      <c r="O158" s="960"/>
      <c r="P158" s="1001">
        <v>2</v>
      </c>
      <c r="Q158" s="960"/>
      <c r="R158" s="1001">
        <v>2</v>
      </c>
      <c r="S158" s="960"/>
      <c r="T158" s="1001">
        <v>2</v>
      </c>
      <c r="U158" s="960"/>
      <c r="V158" s="1001">
        <v>2</v>
      </c>
      <c r="W158" s="960"/>
      <c r="X158" s="1001">
        <v>2</v>
      </c>
      <c r="Y158" s="960"/>
      <c r="Z158" s="1001">
        <v>2</v>
      </c>
      <c r="AA158" s="960"/>
      <c r="AB158" s="1001">
        <v>2</v>
      </c>
      <c r="AC158" s="960"/>
      <c r="AD158" s="967"/>
      <c r="AE158" s="1003"/>
    </row>
    <row r="159" spans="1:31" ht="42" customHeight="1">
      <c r="A159" s="1002"/>
      <c r="B159" s="7591" t="s">
        <v>2992</v>
      </c>
      <c r="C159" s="7591" t="s">
        <v>2319</v>
      </c>
      <c r="D159" s="955" t="s">
        <v>2993</v>
      </c>
      <c r="E159" s="1001"/>
      <c r="F159" s="1001"/>
      <c r="G159" s="960"/>
      <c r="H159" s="1001"/>
      <c r="I159" s="960"/>
      <c r="J159" s="1001"/>
      <c r="K159" s="960"/>
      <c r="L159" s="1001"/>
      <c r="M159" s="960"/>
      <c r="N159" s="1001"/>
      <c r="O159" s="960"/>
      <c r="P159" s="1001"/>
      <c r="Q159" s="960"/>
      <c r="R159" s="1001"/>
      <c r="S159" s="960"/>
      <c r="T159" s="1001"/>
      <c r="U159" s="960"/>
      <c r="V159" s="1001"/>
      <c r="W159" s="960"/>
      <c r="X159" s="1001"/>
      <c r="Y159" s="960"/>
      <c r="Z159" s="1001"/>
      <c r="AA159" s="960"/>
      <c r="AB159" s="1001"/>
      <c r="AC159" s="960"/>
      <c r="AD159" s="967"/>
      <c r="AE159" s="1003"/>
    </row>
    <row r="160" spans="1:31" ht="42" customHeight="1">
      <c r="A160" s="1002"/>
      <c r="B160" s="7591"/>
      <c r="C160" s="7591"/>
      <c r="D160" s="955" t="s">
        <v>2994</v>
      </c>
      <c r="E160" s="1001"/>
      <c r="F160" s="1001"/>
      <c r="G160" s="960"/>
      <c r="H160" s="1001"/>
      <c r="I160" s="960"/>
      <c r="J160" s="1001"/>
      <c r="K160" s="960"/>
      <c r="L160" s="1001"/>
      <c r="M160" s="960"/>
      <c r="N160" s="1001"/>
      <c r="O160" s="960"/>
      <c r="P160" s="1001"/>
      <c r="Q160" s="960"/>
      <c r="R160" s="1001"/>
      <c r="S160" s="960"/>
      <c r="T160" s="1001"/>
      <c r="U160" s="960"/>
      <c r="V160" s="1001"/>
      <c r="W160" s="960"/>
      <c r="X160" s="1001"/>
      <c r="Y160" s="960"/>
      <c r="Z160" s="1001"/>
      <c r="AA160" s="960"/>
      <c r="AB160" s="1001"/>
      <c r="AC160" s="960"/>
      <c r="AD160" s="967"/>
      <c r="AE160" s="1003"/>
    </row>
    <row r="161" spans="1:31" ht="25">
      <c r="A161" s="1002"/>
      <c r="B161" s="7591" t="s">
        <v>2995</v>
      </c>
      <c r="C161" s="7591" t="s">
        <v>2323</v>
      </c>
      <c r="D161" s="955" t="s">
        <v>2996</v>
      </c>
      <c r="E161" s="1001"/>
      <c r="F161" s="1001"/>
      <c r="G161" s="960"/>
      <c r="H161" s="1001"/>
      <c r="I161" s="960"/>
      <c r="J161" s="1001"/>
      <c r="K161" s="960"/>
      <c r="L161" s="1001"/>
      <c r="M161" s="960"/>
      <c r="N161" s="1001"/>
      <c r="O161" s="960"/>
      <c r="P161" s="1001"/>
      <c r="Q161" s="960"/>
      <c r="R161" s="1001"/>
      <c r="S161" s="960"/>
      <c r="T161" s="1001"/>
      <c r="U161" s="960"/>
      <c r="V161" s="1001"/>
      <c r="W161" s="960"/>
      <c r="X161" s="1001"/>
      <c r="Y161" s="960"/>
      <c r="Z161" s="1001"/>
      <c r="AA161" s="960"/>
      <c r="AB161" s="1001"/>
      <c r="AC161" s="960"/>
      <c r="AD161" s="967"/>
      <c r="AE161" s="1003"/>
    </row>
    <row r="162" spans="1:31" ht="56.15" customHeight="1">
      <c r="A162" s="1002"/>
      <c r="B162" s="7591"/>
      <c r="C162" s="7591"/>
      <c r="D162" s="955" t="s">
        <v>2997</v>
      </c>
      <c r="E162" s="1001"/>
      <c r="F162" s="1001"/>
      <c r="G162" s="960"/>
      <c r="H162" s="1001"/>
      <c r="I162" s="960"/>
      <c r="J162" s="1001"/>
      <c r="K162" s="960"/>
      <c r="L162" s="1001"/>
      <c r="M162" s="960"/>
      <c r="N162" s="1001"/>
      <c r="O162" s="960"/>
      <c r="P162" s="1001"/>
      <c r="Q162" s="960"/>
      <c r="R162" s="1001"/>
      <c r="S162" s="960"/>
      <c r="T162" s="1001"/>
      <c r="U162" s="960"/>
      <c r="V162" s="1001"/>
      <c r="W162" s="960"/>
      <c r="X162" s="1001"/>
      <c r="Y162" s="960"/>
      <c r="Z162" s="1001"/>
      <c r="AA162" s="960"/>
      <c r="AB162" s="1001"/>
      <c r="AC162" s="960"/>
      <c r="AD162" s="967"/>
      <c r="AE162" s="1003"/>
    </row>
    <row r="163" spans="1:31" ht="25">
      <c r="A163" s="1002"/>
      <c r="B163" s="7591" t="s">
        <v>2998</v>
      </c>
      <c r="C163" s="7591" t="s">
        <v>2999</v>
      </c>
      <c r="D163" s="955" t="s">
        <v>3000</v>
      </c>
      <c r="E163" s="1001"/>
      <c r="F163" s="1001"/>
      <c r="G163" s="960"/>
      <c r="H163" s="1001"/>
      <c r="I163" s="960"/>
      <c r="J163" s="1001"/>
      <c r="K163" s="960"/>
      <c r="L163" s="1001"/>
      <c r="M163" s="960"/>
      <c r="N163" s="1001"/>
      <c r="O163" s="960"/>
      <c r="P163" s="1001"/>
      <c r="Q163" s="960"/>
      <c r="R163" s="1001"/>
      <c r="S163" s="960"/>
      <c r="T163" s="1001"/>
      <c r="U163" s="960"/>
      <c r="V163" s="1001"/>
      <c r="W163" s="960"/>
      <c r="X163" s="1001"/>
      <c r="Y163" s="960"/>
      <c r="Z163" s="1001"/>
      <c r="AA163" s="960"/>
      <c r="AB163" s="1001"/>
      <c r="AC163" s="960"/>
      <c r="AD163" s="967"/>
      <c r="AE163" s="1003"/>
    </row>
    <row r="164" spans="1:31" ht="56.15" customHeight="1">
      <c r="A164" s="1002"/>
      <c r="B164" s="7591"/>
      <c r="C164" s="7591"/>
      <c r="D164" s="955" t="s">
        <v>3001</v>
      </c>
      <c r="E164" s="1001"/>
      <c r="F164" s="1001"/>
      <c r="G164" s="960"/>
      <c r="H164" s="1001"/>
      <c r="I164" s="960"/>
      <c r="J164" s="1001"/>
      <c r="K164" s="960"/>
      <c r="L164" s="1001"/>
      <c r="M164" s="960"/>
      <c r="N164" s="1001"/>
      <c r="O164" s="960"/>
      <c r="P164" s="1001"/>
      <c r="Q164" s="960"/>
      <c r="R164" s="1001"/>
      <c r="S164" s="960"/>
      <c r="T164" s="1001"/>
      <c r="U164" s="960"/>
      <c r="V164" s="1001"/>
      <c r="W164" s="960"/>
      <c r="X164" s="1001"/>
      <c r="Y164" s="960"/>
      <c r="Z164" s="1001"/>
      <c r="AA164" s="960"/>
      <c r="AB164" s="1001"/>
      <c r="AC164" s="960"/>
      <c r="AD164" s="967"/>
      <c r="AE164" s="1003"/>
    </row>
    <row r="165" spans="1:31" ht="26.15" customHeight="1">
      <c r="A165" s="1002"/>
      <c r="B165" s="7591" t="s">
        <v>3002</v>
      </c>
      <c r="C165" s="7591" t="s">
        <v>2315</v>
      </c>
      <c r="D165" s="955" t="s">
        <v>3003</v>
      </c>
      <c r="E165" s="1001"/>
      <c r="F165" s="1001"/>
      <c r="G165" s="960"/>
      <c r="H165" s="1001"/>
      <c r="I165" s="960"/>
      <c r="J165" s="1001"/>
      <c r="K165" s="960"/>
      <c r="L165" s="1001"/>
      <c r="M165" s="960"/>
      <c r="N165" s="1001"/>
      <c r="O165" s="960"/>
      <c r="P165" s="1001"/>
      <c r="Q165" s="960"/>
      <c r="R165" s="1001"/>
      <c r="S165" s="960"/>
      <c r="T165" s="1001"/>
      <c r="U165" s="960"/>
      <c r="V165" s="1001"/>
      <c r="W165" s="960"/>
      <c r="X165" s="1001"/>
      <c r="Y165" s="960"/>
      <c r="Z165" s="1001"/>
      <c r="AA165" s="960"/>
      <c r="AB165" s="1001"/>
      <c r="AC165" s="960"/>
      <c r="AD165" s="967"/>
      <c r="AE165" s="1003"/>
    </row>
    <row r="166" spans="1:31" ht="28.15" customHeight="1">
      <c r="A166" s="1002"/>
      <c r="B166" s="7591"/>
      <c r="C166" s="7591"/>
      <c r="D166" s="955" t="s">
        <v>3004</v>
      </c>
      <c r="E166" s="1001"/>
      <c r="F166" s="1001"/>
      <c r="G166" s="960"/>
      <c r="H166" s="1001"/>
      <c r="I166" s="960"/>
      <c r="J166" s="1001"/>
      <c r="K166" s="960"/>
      <c r="L166" s="1001"/>
      <c r="M166" s="960"/>
      <c r="N166" s="1001"/>
      <c r="O166" s="960"/>
      <c r="P166" s="1001"/>
      <c r="Q166" s="960"/>
      <c r="R166" s="1001"/>
      <c r="S166" s="960"/>
      <c r="T166" s="1001"/>
      <c r="U166" s="960"/>
      <c r="V166" s="1001"/>
      <c r="W166" s="960"/>
      <c r="X166" s="1001"/>
      <c r="Y166" s="960"/>
      <c r="Z166" s="1001"/>
      <c r="AA166" s="960"/>
      <c r="AB166" s="1001"/>
      <c r="AC166" s="960"/>
      <c r="AD166" s="967"/>
      <c r="AE166" s="1003"/>
    </row>
    <row r="167" spans="1:31" ht="45" customHeight="1">
      <c r="A167" s="1002"/>
      <c r="B167" s="967"/>
      <c r="C167" s="967"/>
      <c r="D167" s="967"/>
      <c r="E167" s="967"/>
      <c r="F167" s="967"/>
      <c r="G167" s="950"/>
      <c r="H167" s="950"/>
      <c r="I167" s="967"/>
      <c r="J167" s="967"/>
      <c r="K167" s="967"/>
      <c r="L167" s="967"/>
      <c r="M167" s="967"/>
      <c r="N167" s="967"/>
      <c r="O167" s="967"/>
      <c r="P167" s="967"/>
      <c r="Q167" s="967"/>
      <c r="R167" s="967"/>
      <c r="S167" s="967"/>
      <c r="T167" s="967"/>
      <c r="U167" s="967"/>
      <c r="V167" s="967"/>
      <c r="W167" s="967"/>
      <c r="X167" s="967"/>
      <c r="Y167" s="967"/>
      <c r="Z167" s="967"/>
      <c r="AA167" s="967"/>
      <c r="AB167" s="967"/>
      <c r="AC167" s="967"/>
      <c r="AD167" s="967"/>
      <c r="AE167" s="1003"/>
    </row>
    <row r="168" spans="1:31" ht="27" customHeight="1">
      <c r="A168" s="1002"/>
      <c r="B168" s="1004" t="s">
        <v>2696</v>
      </c>
      <c r="C168" s="1005" t="s">
        <v>2808</v>
      </c>
      <c r="D168" s="972" t="s">
        <v>2809</v>
      </c>
      <c r="E168" s="1005" t="s">
        <v>2810</v>
      </c>
      <c r="F168" s="953" t="s">
        <v>2811</v>
      </c>
      <c r="G168" s="998" t="s">
        <v>2812</v>
      </c>
      <c r="H168" s="953" t="s">
        <v>2813</v>
      </c>
      <c r="I168" s="998" t="s">
        <v>2814</v>
      </c>
      <c r="J168" s="953" t="s">
        <v>2815</v>
      </c>
      <c r="K168" s="998" t="s">
        <v>2816</v>
      </c>
      <c r="L168" s="953" t="s">
        <v>2817</v>
      </c>
      <c r="M168" s="998" t="s">
        <v>2818</v>
      </c>
      <c r="N168" s="953" t="s">
        <v>2819</v>
      </c>
      <c r="O168" s="998" t="s">
        <v>2820</v>
      </c>
      <c r="P168" s="953" t="s">
        <v>2821</v>
      </c>
      <c r="Q168" s="998" t="s">
        <v>2822</v>
      </c>
      <c r="R168" s="953" t="s">
        <v>2823</v>
      </c>
      <c r="S168" s="998" t="s">
        <v>2824</v>
      </c>
      <c r="T168" s="953" t="s">
        <v>2825</v>
      </c>
      <c r="U168" s="998" t="s">
        <v>2826</v>
      </c>
      <c r="V168" s="953" t="s">
        <v>2827</v>
      </c>
      <c r="W168" s="998" t="s">
        <v>2828</v>
      </c>
      <c r="X168" s="953" t="s">
        <v>2829</v>
      </c>
      <c r="Y168" s="998" t="s">
        <v>2830</v>
      </c>
      <c r="Z168" s="953" t="s">
        <v>2831</v>
      </c>
      <c r="AA168" s="998" t="s">
        <v>2832</v>
      </c>
      <c r="AB168" s="953" t="s">
        <v>2833</v>
      </c>
      <c r="AC168" s="998" t="s">
        <v>2834</v>
      </c>
      <c r="AD168" s="967"/>
      <c r="AE168" s="1003"/>
    </row>
    <row r="169" spans="1:31" ht="49.15" customHeight="1">
      <c r="A169" s="1002"/>
      <c r="B169" s="7598" t="s">
        <v>3005</v>
      </c>
      <c r="C169" s="7580" t="s">
        <v>2295</v>
      </c>
      <c r="D169" s="955" t="s">
        <v>3006</v>
      </c>
      <c r="E169" s="983">
        <f>+F169+H169+J169+L169+N169+G169+P169+R169+T169+V169+X169+Z169+AB169</f>
        <v>13</v>
      </c>
      <c r="F169" s="955">
        <f>+F173</f>
        <v>1</v>
      </c>
      <c r="G169" s="958">
        <f>+F169/F170</f>
        <v>1</v>
      </c>
      <c r="H169" s="955">
        <v>1</v>
      </c>
      <c r="I169" s="958">
        <f>+H169/H170</f>
        <v>0.5</v>
      </c>
      <c r="J169" s="955">
        <v>1</v>
      </c>
      <c r="K169" s="958">
        <f>+J169/J170</f>
        <v>0.5</v>
      </c>
      <c r="L169" s="955">
        <v>1</v>
      </c>
      <c r="M169" s="958">
        <f>+L169/L170</f>
        <v>0.5</v>
      </c>
      <c r="N169" s="955">
        <v>1</v>
      </c>
      <c r="O169" s="958">
        <f>+N169/N170</f>
        <v>0.5</v>
      </c>
      <c r="P169" s="955">
        <v>1</v>
      </c>
      <c r="Q169" s="958">
        <f>+P169/P170</f>
        <v>0.5</v>
      </c>
      <c r="R169" s="955">
        <v>1</v>
      </c>
      <c r="S169" s="958">
        <f>+R169/R170</f>
        <v>0.5</v>
      </c>
      <c r="T169" s="955">
        <v>1</v>
      </c>
      <c r="U169" s="958">
        <f>+T169/T170</f>
        <v>0.5</v>
      </c>
      <c r="V169" s="955">
        <v>1</v>
      </c>
      <c r="W169" s="958">
        <f>+V169/V170</f>
        <v>0.5</v>
      </c>
      <c r="X169" s="955">
        <v>1</v>
      </c>
      <c r="Y169" s="958">
        <f>+X169/X170</f>
        <v>0.5</v>
      </c>
      <c r="Z169" s="955">
        <v>1</v>
      </c>
      <c r="AA169" s="958">
        <f>+Z169/Z170</f>
        <v>0.5</v>
      </c>
      <c r="AB169" s="955">
        <v>1</v>
      </c>
      <c r="AC169" s="958">
        <f>+AB169/AB170</f>
        <v>0.5</v>
      </c>
      <c r="AD169" s="967"/>
      <c r="AE169" s="1003"/>
    </row>
    <row r="170" spans="1:31" ht="52.15" customHeight="1">
      <c r="A170" s="1002"/>
      <c r="B170" s="7598"/>
      <c r="C170" s="7580"/>
      <c r="D170" s="955" t="s">
        <v>3007</v>
      </c>
      <c r="E170" s="1001"/>
      <c r="F170" s="955">
        <f>+F174</f>
        <v>1</v>
      </c>
      <c r="G170" s="960"/>
      <c r="H170" s="955">
        <v>2</v>
      </c>
      <c r="I170" s="960"/>
      <c r="J170" s="955">
        <v>2</v>
      </c>
      <c r="K170" s="960"/>
      <c r="L170" s="955">
        <v>2</v>
      </c>
      <c r="M170" s="960"/>
      <c r="N170" s="955">
        <v>2</v>
      </c>
      <c r="O170" s="960"/>
      <c r="P170" s="955">
        <v>2</v>
      </c>
      <c r="Q170" s="960"/>
      <c r="R170" s="955">
        <v>2</v>
      </c>
      <c r="S170" s="960"/>
      <c r="T170" s="955">
        <v>2</v>
      </c>
      <c r="U170" s="960"/>
      <c r="V170" s="955">
        <v>2</v>
      </c>
      <c r="W170" s="960"/>
      <c r="X170" s="955">
        <v>2</v>
      </c>
      <c r="Y170" s="960"/>
      <c r="Z170" s="955">
        <v>2</v>
      </c>
      <c r="AA170" s="960"/>
      <c r="AB170" s="955">
        <v>2</v>
      </c>
      <c r="AC170" s="960"/>
      <c r="AD170" s="967"/>
      <c r="AE170" s="1003"/>
    </row>
    <row r="171" spans="1:31" ht="81" customHeight="1">
      <c r="A171" s="1002"/>
      <c r="B171" s="7598"/>
      <c r="C171" s="7580"/>
      <c r="D171" s="984" t="s">
        <v>3008</v>
      </c>
      <c r="E171" s="983">
        <f>+F171+H171+J171+L171+N171+G171+P171+R171+T171+V171+X171+Z171+AB171</f>
        <v>4</v>
      </c>
      <c r="F171" s="1001">
        <v>2</v>
      </c>
      <c r="G171" s="984">
        <f>+F171</f>
        <v>2</v>
      </c>
      <c r="H171" s="1001"/>
      <c r="I171" s="984"/>
      <c r="J171" s="1001"/>
      <c r="K171" s="984"/>
      <c r="L171" s="1001"/>
      <c r="M171" s="984"/>
      <c r="N171" s="1001"/>
      <c r="O171" s="984"/>
      <c r="P171" s="1001"/>
      <c r="Q171" s="984"/>
      <c r="R171" s="1001"/>
      <c r="S171" s="984"/>
      <c r="T171" s="1001"/>
      <c r="U171" s="984"/>
      <c r="V171" s="1001"/>
      <c r="W171" s="984"/>
      <c r="X171" s="1001"/>
      <c r="Y171" s="984"/>
      <c r="Z171" s="1001"/>
      <c r="AA171" s="984"/>
      <c r="AB171" s="1001"/>
      <c r="AC171" s="984"/>
      <c r="AD171" s="967"/>
      <c r="AE171" s="1003"/>
    </row>
    <row r="172" spans="1:31" ht="11.15" customHeight="1">
      <c r="A172" s="1002"/>
      <c r="B172" s="7580"/>
      <c r="C172" s="7580"/>
      <c r="D172" s="7580"/>
      <c r="E172" s="7580"/>
      <c r="F172" s="7580"/>
      <c r="G172" s="7580"/>
      <c r="H172" s="7580"/>
      <c r="I172" s="7580"/>
      <c r="J172" s="7580"/>
      <c r="K172" s="7580"/>
      <c r="L172" s="7580"/>
      <c r="M172" s="7580"/>
      <c r="N172" s="7580"/>
      <c r="O172" s="7580"/>
      <c r="P172" s="7580"/>
      <c r="Q172" s="7580"/>
      <c r="R172" s="7580"/>
      <c r="S172" s="7580"/>
      <c r="T172" s="7580"/>
      <c r="U172" s="7580"/>
      <c r="V172" s="7580"/>
      <c r="W172" s="7580"/>
      <c r="X172" s="7580"/>
      <c r="Y172" s="7580"/>
      <c r="Z172" s="7580"/>
      <c r="AA172" s="7580"/>
      <c r="AB172" s="7580"/>
      <c r="AC172" s="7580"/>
      <c r="AD172" s="967"/>
      <c r="AE172" s="1003"/>
    </row>
    <row r="173" spans="1:31" ht="34.15" customHeight="1">
      <c r="A173" s="1002"/>
      <c r="B173" s="7583" t="s">
        <v>2699</v>
      </c>
      <c r="C173" s="7580" t="s">
        <v>3009</v>
      </c>
      <c r="D173" s="955" t="s">
        <v>3006</v>
      </c>
      <c r="E173" s="983">
        <f>+F173+H173+J173+L173+N173+G173+P173+R173+T173+V173+X173+Z173+AB173</f>
        <v>2</v>
      </c>
      <c r="F173" s="1001">
        <v>1</v>
      </c>
      <c r="G173" s="958">
        <f>+F173/F174</f>
        <v>1</v>
      </c>
      <c r="H173" s="1001"/>
      <c r="I173" s="958"/>
      <c r="J173" s="1001"/>
      <c r="K173" s="958"/>
      <c r="L173" s="1001"/>
      <c r="M173" s="958"/>
      <c r="N173" s="1001"/>
      <c r="O173" s="958"/>
      <c r="P173" s="1001"/>
      <c r="Q173" s="958"/>
      <c r="R173" s="1001"/>
      <c r="S173" s="958"/>
      <c r="T173" s="1001"/>
      <c r="U173" s="958"/>
      <c r="V173" s="1001"/>
      <c r="W173" s="958"/>
      <c r="X173" s="1001"/>
      <c r="Y173" s="958"/>
      <c r="Z173" s="1001"/>
      <c r="AA173" s="958"/>
      <c r="AB173" s="1001"/>
      <c r="AC173" s="958"/>
      <c r="AD173" s="967"/>
      <c r="AE173" s="1003"/>
    </row>
    <row r="174" spans="1:31" ht="34.15" customHeight="1">
      <c r="A174" s="1002"/>
      <c r="B174" s="7583"/>
      <c r="C174" s="7580"/>
      <c r="D174" s="955" t="s">
        <v>3007</v>
      </c>
      <c r="E174" s="1001">
        <v>10</v>
      </c>
      <c r="F174" s="1001">
        <v>1</v>
      </c>
      <c r="G174" s="960"/>
      <c r="H174" s="1001">
        <v>1</v>
      </c>
      <c r="I174" s="960"/>
      <c r="J174" s="1001">
        <v>1</v>
      </c>
      <c r="K174" s="960"/>
      <c r="L174" s="1001">
        <v>1</v>
      </c>
      <c r="M174" s="960"/>
      <c r="N174" s="1001">
        <v>1</v>
      </c>
      <c r="O174" s="960"/>
      <c r="P174" s="1001">
        <v>1</v>
      </c>
      <c r="Q174" s="960"/>
      <c r="R174" s="1001">
        <v>1</v>
      </c>
      <c r="S174" s="960"/>
      <c r="T174" s="1001">
        <v>1</v>
      </c>
      <c r="U174" s="960"/>
      <c r="V174" s="1001">
        <v>1</v>
      </c>
      <c r="W174" s="960"/>
      <c r="X174" s="1001">
        <v>1</v>
      </c>
      <c r="Y174" s="960"/>
      <c r="Z174" s="1001">
        <v>1</v>
      </c>
      <c r="AA174" s="960"/>
      <c r="AB174" s="1001"/>
      <c r="AC174" s="960"/>
      <c r="AD174" s="967"/>
      <c r="AE174" s="1003"/>
    </row>
    <row r="175" spans="1:31" ht="1.1499999999999999" customHeight="1">
      <c r="A175" s="1002"/>
      <c r="B175" s="961"/>
      <c r="C175" s="961"/>
      <c r="D175" s="961"/>
      <c r="E175" s="961"/>
      <c r="F175" s="961"/>
      <c r="G175" s="1010"/>
      <c r="H175" s="1010"/>
      <c r="I175" s="961"/>
      <c r="J175" s="967"/>
      <c r="K175" s="967"/>
      <c r="L175" s="967"/>
      <c r="M175" s="967"/>
      <c r="N175" s="967"/>
      <c r="O175" s="967"/>
      <c r="P175" s="967"/>
      <c r="Q175" s="967"/>
      <c r="R175" s="967"/>
      <c r="S175" s="961"/>
      <c r="T175" s="961"/>
      <c r="U175" s="961"/>
      <c r="V175" s="961"/>
      <c r="W175" s="961"/>
      <c r="X175" s="961"/>
      <c r="Y175" s="961"/>
      <c r="Z175" s="961"/>
      <c r="AA175" s="961"/>
      <c r="AB175" s="961"/>
      <c r="AC175" s="961"/>
      <c r="AD175" s="967"/>
      <c r="AE175" s="1003"/>
    </row>
    <row r="176" spans="1:31" ht="30" customHeight="1">
      <c r="A176" s="1002"/>
      <c r="B176" s="967"/>
      <c r="C176" s="967"/>
      <c r="D176" s="967"/>
      <c r="E176" s="967"/>
      <c r="F176" s="967"/>
      <c r="G176" s="950"/>
      <c r="H176" s="950"/>
      <c r="I176" s="967"/>
      <c r="J176" s="967"/>
      <c r="K176" s="967"/>
      <c r="L176" s="967"/>
      <c r="M176" s="967"/>
      <c r="N176" s="967"/>
      <c r="O176" s="967"/>
      <c r="P176" s="967"/>
      <c r="Q176" s="967"/>
      <c r="R176" s="967"/>
      <c r="S176" s="967"/>
      <c r="T176" s="967"/>
      <c r="U176" s="967"/>
      <c r="V176" s="967"/>
      <c r="W176" s="967"/>
      <c r="X176" s="967"/>
      <c r="Y176" s="967"/>
      <c r="Z176" s="967"/>
      <c r="AA176" s="967"/>
      <c r="AB176" s="967"/>
      <c r="AC176" s="967"/>
      <c r="AD176" s="967"/>
      <c r="AE176" s="1003"/>
    </row>
    <row r="177" spans="1:31" ht="27" customHeight="1">
      <c r="A177" s="1002"/>
      <c r="B177" s="1004" t="s">
        <v>2689</v>
      </c>
      <c r="C177" s="1005" t="s">
        <v>2808</v>
      </c>
      <c r="D177" s="953" t="s">
        <v>2809</v>
      </c>
      <c r="E177" s="1005" t="s">
        <v>2810</v>
      </c>
      <c r="F177" s="953" t="s">
        <v>2811</v>
      </c>
      <c r="G177" s="998" t="s">
        <v>2812</v>
      </c>
      <c r="H177" s="953" t="s">
        <v>2813</v>
      </c>
      <c r="I177" s="998" t="s">
        <v>2814</v>
      </c>
      <c r="J177" s="953" t="s">
        <v>2815</v>
      </c>
      <c r="K177" s="998" t="s">
        <v>2816</v>
      </c>
      <c r="L177" s="953" t="s">
        <v>2817</v>
      </c>
      <c r="M177" s="998" t="s">
        <v>2818</v>
      </c>
      <c r="N177" s="953" t="s">
        <v>2819</v>
      </c>
      <c r="O177" s="998" t="s">
        <v>2820</v>
      </c>
      <c r="P177" s="953" t="s">
        <v>2821</v>
      </c>
      <c r="Q177" s="998" t="s">
        <v>2822</v>
      </c>
      <c r="R177" s="953" t="s">
        <v>2823</v>
      </c>
      <c r="S177" s="998" t="s">
        <v>2824</v>
      </c>
      <c r="T177" s="953" t="s">
        <v>2825</v>
      </c>
      <c r="U177" s="998" t="s">
        <v>2826</v>
      </c>
      <c r="V177" s="953" t="s">
        <v>2827</v>
      </c>
      <c r="W177" s="998" t="s">
        <v>2828</v>
      </c>
      <c r="X177" s="953" t="s">
        <v>2829</v>
      </c>
      <c r="Y177" s="998" t="s">
        <v>2830</v>
      </c>
      <c r="Z177" s="953" t="s">
        <v>2831</v>
      </c>
      <c r="AA177" s="998" t="s">
        <v>2832</v>
      </c>
      <c r="AB177" s="953" t="s">
        <v>2833</v>
      </c>
      <c r="AC177" s="998" t="s">
        <v>2834</v>
      </c>
      <c r="AD177" s="967"/>
      <c r="AE177" s="1003"/>
    </row>
    <row r="178" spans="1:31" ht="87" customHeight="1">
      <c r="A178" s="1002"/>
      <c r="B178" s="1011" t="s">
        <v>3010</v>
      </c>
      <c r="C178" s="955" t="s">
        <v>3011</v>
      </c>
      <c r="D178" s="955" t="s">
        <v>3011</v>
      </c>
      <c r="E178" s="983">
        <f>+F178+H178+J178+L178+N178+G178+P178+R178+T178+V178+X178+Z178+AB178</f>
        <v>2</v>
      </c>
      <c r="F178" s="955">
        <f>SUM(F180:F185)</f>
        <v>1</v>
      </c>
      <c r="G178" s="984">
        <f>+F178</f>
        <v>1</v>
      </c>
      <c r="H178" s="955">
        <f>SUM(H180:H185)</f>
        <v>0</v>
      </c>
      <c r="I178" s="984">
        <f>+H178</f>
        <v>0</v>
      </c>
      <c r="J178" s="955">
        <f>SUM(J180:J185)</f>
        <v>0</v>
      </c>
      <c r="K178" s="984">
        <f>+J178</f>
        <v>0</v>
      </c>
      <c r="L178" s="955">
        <f>SUM(L180:L185)</f>
        <v>0</v>
      </c>
      <c r="M178" s="984">
        <f>+L178</f>
        <v>0</v>
      </c>
      <c r="N178" s="955">
        <f>SUM(N180:N185)</f>
        <v>0</v>
      </c>
      <c r="O178" s="984">
        <f>+N178</f>
        <v>0</v>
      </c>
      <c r="P178" s="955">
        <f>SUM(P180:P185)</f>
        <v>0</v>
      </c>
      <c r="Q178" s="984">
        <f>+P178</f>
        <v>0</v>
      </c>
      <c r="R178" s="955">
        <f>SUM(R180:R185)</f>
        <v>0</v>
      </c>
      <c r="S178" s="984">
        <f>+R178</f>
        <v>0</v>
      </c>
      <c r="T178" s="955">
        <f>SUM(T180:T185)</f>
        <v>0</v>
      </c>
      <c r="U178" s="984">
        <f>+T178</f>
        <v>0</v>
      </c>
      <c r="V178" s="955">
        <f>SUM(V180:V185)</f>
        <v>0</v>
      </c>
      <c r="W178" s="984">
        <f>+V178</f>
        <v>0</v>
      </c>
      <c r="X178" s="955">
        <f>SUM(X180:X185)</f>
        <v>0</v>
      </c>
      <c r="Y178" s="984">
        <f>+X178</f>
        <v>0</v>
      </c>
      <c r="Z178" s="955">
        <f>SUM(Z180:Z185)</f>
        <v>0</v>
      </c>
      <c r="AA178" s="984">
        <f>+Z178</f>
        <v>0</v>
      </c>
      <c r="AB178" s="955">
        <f>SUM(AB180:AB185)</f>
        <v>0</v>
      </c>
      <c r="AC178" s="984">
        <f>+AB178</f>
        <v>0</v>
      </c>
      <c r="AD178" s="967"/>
      <c r="AE178" s="1003"/>
    </row>
    <row r="179" spans="1:31" ht="14.15" customHeight="1">
      <c r="A179" s="1002"/>
      <c r="B179" s="7580"/>
      <c r="C179" s="7580"/>
      <c r="D179" s="7580"/>
      <c r="E179" s="7580"/>
      <c r="F179" s="7580"/>
      <c r="G179" s="7580"/>
      <c r="H179" s="7580"/>
      <c r="I179" s="7580"/>
      <c r="J179" s="7580"/>
      <c r="K179" s="7580"/>
      <c r="L179" s="7580"/>
      <c r="M179" s="7580"/>
      <c r="N179" s="7580"/>
      <c r="O179" s="7580"/>
      <c r="P179" s="7580"/>
      <c r="Q179" s="7580"/>
      <c r="R179" s="7580"/>
      <c r="S179" s="7580"/>
      <c r="T179" s="7580"/>
      <c r="U179" s="7580"/>
      <c r="V179" s="7580"/>
      <c r="W179" s="7580"/>
      <c r="X179" s="7580"/>
      <c r="Y179" s="7580"/>
      <c r="Z179" s="7580"/>
      <c r="AA179" s="7580"/>
      <c r="AB179" s="7580"/>
      <c r="AC179" s="7580"/>
      <c r="AD179" s="967"/>
      <c r="AE179" s="1003"/>
    </row>
    <row r="180" spans="1:31" ht="34.15" customHeight="1">
      <c r="A180" s="1002"/>
      <c r="B180" s="7601" t="s">
        <v>3012</v>
      </c>
      <c r="C180" s="7591" t="s">
        <v>3013</v>
      </c>
      <c r="D180" s="953" t="s">
        <v>3014</v>
      </c>
      <c r="E180" s="983">
        <f>+F180+H180+J180+L180+N180+G180+P180+R180+T180+V180+X180+Z180+AB180</f>
        <v>2</v>
      </c>
      <c r="F180" s="1001">
        <v>1</v>
      </c>
      <c r="G180" s="984">
        <f>+F180</f>
        <v>1</v>
      </c>
      <c r="H180" s="1001"/>
      <c r="I180" s="984">
        <v>1</v>
      </c>
      <c r="J180" s="1001"/>
      <c r="K180" s="984">
        <v>1</v>
      </c>
      <c r="L180" s="1001"/>
      <c r="M180" s="984"/>
      <c r="N180" s="1001"/>
      <c r="O180" s="984"/>
      <c r="P180" s="1001"/>
      <c r="Q180" s="984"/>
      <c r="R180" s="1001"/>
      <c r="S180" s="984"/>
      <c r="T180" s="1001"/>
      <c r="U180" s="984"/>
      <c r="V180" s="1001"/>
      <c r="W180" s="984"/>
      <c r="X180" s="1001"/>
      <c r="Y180" s="984"/>
      <c r="Z180" s="1001"/>
      <c r="AA180" s="984"/>
      <c r="AB180" s="1001"/>
      <c r="AC180" s="984"/>
      <c r="AD180" s="967"/>
      <c r="AE180" s="1003"/>
    </row>
    <row r="181" spans="1:31" ht="34.15" customHeight="1">
      <c r="A181" s="1002"/>
      <c r="B181" s="7601"/>
      <c r="C181" s="7591"/>
      <c r="D181" s="953" t="s">
        <v>3015</v>
      </c>
      <c r="E181" s="983"/>
      <c r="F181" s="1001"/>
      <c r="G181" s="984">
        <v>1</v>
      </c>
      <c r="H181" s="1001"/>
      <c r="I181" s="984">
        <v>1</v>
      </c>
      <c r="J181" s="1001"/>
      <c r="K181" s="984">
        <v>1</v>
      </c>
      <c r="L181" s="1001"/>
      <c r="M181" s="984"/>
      <c r="N181" s="1001"/>
      <c r="O181" s="984"/>
      <c r="P181" s="1001"/>
      <c r="Q181" s="984"/>
      <c r="R181" s="1001"/>
      <c r="S181" s="984"/>
      <c r="T181" s="1001"/>
      <c r="U181" s="984"/>
      <c r="V181" s="1001"/>
      <c r="W181" s="984"/>
      <c r="X181" s="1001"/>
      <c r="Y181" s="984"/>
      <c r="Z181" s="1001"/>
      <c r="AA181" s="984"/>
      <c r="AB181" s="1001"/>
      <c r="AC181" s="984"/>
      <c r="AD181" s="967"/>
      <c r="AE181" s="1003"/>
    </row>
    <row r="182" spans="1:31" ht="39" customHeight="1">
      <c r="A182" s="1002"/>
      <c r="B182" s="7591" t="s">
        <v>3016</v>
      </c>
      <c r="C182" s="7591" t="s">
        <v>3017</v>
      </c>
      <c r="D182" s="953" t="s">
        <v>3018</v>
      </c>
      <c r="E182" s="983"/>
      <c r="F182" s="1001"/>
      <c r="G182" s="984"/>
      <c r="H182" s="1001"/>
      <c r="I182" s="984"/>
      <c r="J182" s="1001"/>
      <c r="K182" s="984"/>
      <c r="L182" s="1001"/>
      <c r="M182" s="984"/>
      <c r="N182" s="1001"/>
      <c r="O182" s="984"/>
      <c r="P182" s="1001"/>
      <c r="Q182" s="984"/>
      <c r="R182" s="1001"/>
      <c r="S182" s="984"/>
      <c r="T182" s="1001"/>
      <c r="U182" s="984"/>
      <c r="V182" s="1001"/>
      <c r="W182" s="984"/>
      <c r="X182" s="1001"/>
      <c r="Y182" s="984"/>
      <c r="Z182" s="1001"/>
      <c r="AA182" s="984"/>
      <c r="AB182" s="1001"/>
      <c r="AC182" s="984"/>
      <c r="AD182" s="967"/>
      <c r="AE182" s="1003"/>
    </row>
    <row r="183" spans="1:31" ht="39" customHeight="1">
      <c r="A183" s="1002"/>
      <c r="B183" s="7591"/>
      <c r="C183" s="7591"/>
      <c r="D183" s="953" t="s">
        <v>3019</v>
      </c>
      <c r="E183" s="983"/>
      <c r="F183" s="1001"/>
      <c r="G183" s="984"/>
      <c r="H183" s="1001"/>
      <c r="I183" s="984"/>
      <c r="J183" s="1001"/>
      <c r="K183" s="984"/>
      <c r="L183" s="1001"/>
      <c r="M183" s="984"/>
      <c r="N183" s="1001"/>
      <c r="O183" s="984"/>
      <c r="P183" s="1001"/>
      <c r="Q183" s="984"/>
      <c r="R183" s="1001"/>
      <c r="S183" s="984"/>
      <c r="T183" s="1001"/>
      <c r="U183" s="984"/>
      <c r="V183" s="1001"/>
      <c r="W183" s="984"/>
      <c r="X183" s="1001"/>
      <c r="Y183" s="984"/>
      <c r="Z183" s="1001"/>
      <c r="AA183" s="984"/>
      <c r="AB183" s="1001"/>
      <c r="AC183" s="984"/>
      <c r="AD183" s="967"/>
      <c r="AE183" s="1003"/>
    </row>
    <row r="184" spans="1:31" ht="34.15" customHeight="1">
      <c r="A184" s="1002"/>
      <c r="B184" s="7591" t="s">
        <v>2695</v>
      </c>
      <c r="C184" s="7591" t="s">
        <v>3020</v>
      </c>
      <c r="D184" s="953" t="s">
        <v>3021</v>
      </c>
      <c r="E184" s="983"/>
      <c r="F184" s="1001"/>
      <c r="G184" s="984"/>
      <c r="H184" s="1001"/>
      <c r="I184" s="984"/>
      <c r="J184" s="1001"/>
      <c r="K184" s="984"/>
      <c r="L184" s="1001"/>
      <c r="M184" s="984"/>
      <c r="N184" s="1001"/>
      <c r="O184" s="984"/>
      <c r="P184" s="1001"/>
      <c r="Q184" s="984"/>
      <c r="R184" s="1001"/>
      <c r="S184" s="984"/>
      <c r="T184" s="1001"/>
      <c r="U184" s="984"/>
      <c r="V184" s="1001"/>
      <c r="W184" s="984"/>
      <c r="X184" s="1001"/>
      <c r="Y184" s="984"/>
      <c r="Z184" s="1001"/>
      <c r="AA184" s="984"/>
      <c r="AB184" s="1001"/>
      <c r="AC184" s="984"/>
      <c r="AD184" s="967"/>
      <c r="AE184" s="1003"/>
    </row>
    <row r="185" spans="1:31" ht="54" customHeight="1">
      <c r="A185" s="1002"/>
      <c r="B185" s="7591"/>
      <c r="C185" s="7591"/>
      <c r="D185" s="953" t="s">
        <v>2291</v>
      </c>
      <c r="E185" s="983"/>
      <c r="F185" s="1001"/>
      <c r="G185" s="984"/>
      <c r="H185" s="1001"/>
      <c r="I185" s="984"/>
      <c r="J185" s="1001"/>
      <c r="K185" s="984"/>
      <c r="L185" s="1001"/>
      <c r="M185" s="984"/>
      <c r="N185" s="1001"/>
      <c r="O185" s="984"/>
      <c r="P185" s="1001"/>
      <c r="Q185" s="984"/>
      <c r="R185" s="1001"/>
      <c r="S185" s="984"/>
      <c r="T185" s="1001"/>
      <c r="U185" s="984"/>
      <c r="V185" s="1001"/>
      <c r="W185" s="984"/>
      <c r="X185" s="1001"/>
      <c r="Y185" s="984"/>
      <c r="Z185" s="1001"/>
      <c r="AA185" s="984"/>
      <c r="AB185" s="1001"/>
      <c r="AC185" s="984"/>
      <c r="AD185" s="967"/>
      <c r="AE185" s="1003"/>
    </row>
    <row r="186" spans="1:31" ht="39" customHeight="1">
      <c r="B186" s="1012"/>
      <c r="C186" s="1012"/>
      <c r="D186" s="1012"/>
      <c r="E186" s="1012"/>
      <c r="F186" s="1012"/>
      <c r="K186" s="1012"/>
      <c r="L186" s="1012"/>
      <c r="M186" s="1012"/>
      <c r="N186" s="1012"/>
      <c r="O186" s="1013"/>
      <c r="P186" s="1013"/>
      <c r="Q186" s="1013"/>
      <c r="R186" s="1013"/>
    </row>
    <row r="187" spans="1:31" ht="28.15" customHeight="1">
      <c r="B187" s="7602" t="s">
        <v>2169</v>
      </c>
      <c r="C187" s="7602"/>
      <c r="D187" s="7602"/>
      <c r="E187" s="7602"/>
      <c r="F187" s="7602"/>
      <c r="G187" s="7602"/>
      <c r="H187" s="7602"/>
      <c r="I187" s="7602"/>
      <c r="J187" s="7602"/>
      <c r="K187" s="7602"/>
      <c r="L187" s="7602"/>
      <c r="M187" s="7602"/>
      <c r="N187" s="7602"/>
      <c r="O187" s="7602"/>
      <c r="P187" s="7602"/>
      <c r="Q187" s="7602"/>
      <c r="R187" s="7602"/>
      <c r="S187" s="7602"/>
      <c r="T187" s="7602"/>
      <c r="U187" s="7602"/>
      <c r="V187" s="7602"/>
      <c r="W187" s="7602"/>
      <c r="X187" s="7602"/>
      <c r="Y187" s="7602"/>
      <c r="Z187" s="7602"/>
      <c r="AA187" s="7602"/>
      <c r="AB187" s="7602"/>
      <c r="AC187" s="7602"/>
    </row>
    <row r="188" spans="1:31" ht="26.15" customHeight="1">
      <c r="B188" s="7603" t="s">
        <v>2189</v>
      </c>
      <c r="C188" s="7603"/>
      <c r="D188" s="7603"/>
      <c r="E188" s="7603"/>
      <c r="F188" s="7603"/>
      <c r="G188" s="7603"/>
      <c r="H188" s="7603"/>
      <c r="I188" s="7603"/>
      <c r="J188" s="7603"/>
      <c r="K188" s="7603"/>
      <c r="L188" s="7603"/>
      <c r="M188" s="7603"/>
      <c r="N188" s="7603"/>
      <c r="O188" s="7603"/>
      <c r="P188" s="7603"/>
      <c r="Q188" s="7603"/>
      <c r="R188" s="7603"/>
      <c r="S188" s="7603"/>
      <c r="T188" s="7603"/>
      <c r="U188" s="7603"/>
      <c r="V188" s="7603"/>
      <c r="W188" s="7603"/>
      <c r="X188" s="7603"/>
      <c r="Y188" s="7603"/>
      <c r="Z188" s="7603"/>
      <c r="AA188" s="7603"/>
      <c r="AB188" s="7603"/>
      <c r="AC188" s="7603"/>
    </row>
    <row r="189" spans="1:31" ht="27" customHeight="1">
      <c r="B189" s="1014" t="s">
        <v>2249</v>
      </c>
      <c r="C189" s="1015" t="s">
        <v>3022</v>
      </c>
      <c r="D189" s="953" t="s">
        <v>2809</v>
      </c>
      <c r="E189" s="1016" t="s">
        <v>2810</v>
      </c>
      <c r="F189" s="953" t="s">
        <v>2811</v>
      </c>
      <c r="G189" s="1014" t="s">
        <v>2812</v>
      </c>
      <c r="H189" s="953" t="s">
        <v>2813</v>
      </c>
      <c r="I189" s="1014" t="s">
        <v>2814</v>
      </c>
      <c r="J189" s="953" t="s">
        <v>2815</v>
      </c>
      <c r="K189" s="1014" t="s">
        <v>2816</v>
      </c>
      <c r="L189" s="953" t="s">
        <v>2817</v>
      </c>
      <c r="M189" s="1014" t="s">
        <v>2818</v>
      </c>
      <c r="N189" s="953" t="s">
        <v>2819</v>
      </c>
      <c r="O189" s="1014" t="s">
        <v>2820</v>
      </c>
      <c r="P189" s="953" t="s">
        <v>2821</v>
      </c>
      <c r="Q189" s="1014" t="s">
        <v>2822</v>
      </c>
      <c r="R189" s="953" t="s">
        <v>2823</v>
      </c>
      <c r="S189" s="1014" t="s">
        <v>2824</v>
      </c>
      <c r="T189" s="953" t="s">
        <v>2825</v>
      </c>
      <c r="U189" s="1014" t="s">
        <v>2826</v>
      </c>
      <c r="V189" s="953" t="s">
        <v>2827</v>
      </c>
      <c r="W189" s="1014" t="s">
        <v>2828</v>
      </c>
      <c r="X189" s="953" t="s">
        <v>2829</v>
      </c>
      <c r="Y189" s="1014" t="s">
        <v>2830</v>
      </c>
      <c r="Z189" s="953" t="s">
        <v>2831</v>
      </c>
      <c r="AA189" s="1014" t="s">
        <v>2832</v>
      </c>
      <c r="AB189" s="953" t="s">
        <v>2833</v>
      </c>
      <c r="AC189" s="1014" t="s">
        <v>2834</v>
      </c>
    </row>
    <row r="190" spans="1:31" ht="51" customHeight="1">
      <c r="B190" s="7604" t="s">
        <v>3023</v>
      </c>
      <c r="C190" s="7580" t="s">
        <v>2241</v>
      </c>
      <c r="D190" s="953" t="s">
        <v>3021</v>
      </c>
      <c r="E190" s="1017" t="e">
        <f>F190+H190+J190+L190+N190+G190+P190+R190+T190+V190+X190+Z190+AB190</f>
        <v>#DIV/0!</v>
      </c>
      <c r="F190" s="955">
        <f>+F193+F195+F197</f>
        <v>2</v>
      </c>
      <c r="G190" s="958">
        <f>+F190/F191</f>
        <v>8.3333333333333329E-2</v>
      </c>
      <c r="H190" s="955">
        <f>+H193+H195+H197</f>
        <v>1</v>
      </c>
      <c r="I190" s="958">
        <f>+H190/H191</f>
        <v>4.1666666666666664E-2</v>
      </c>
      <c r="J190" s="955">
        <f>+J193+J195+J197</f>
        <v>2</v>
      </c>
      <c r="K190" s="958">
        <f>+J190/J191</f>
        <v>8.3333333333333329E-2</v>
      </c>
      <c r="L190" s="955">
        <f>+L193+L195+L197</f>
        <v>0</v>
      </c>
      <c r="M190" s="958" t="e">
        <f>+L190/L191</f>
        <v>#DIV/0!</v>
      </c>
      <c r="N190" s="955">
        <f>+N193+N195+N197</f>
        <v>0</v>
      </c>
      <c r="O190" s="958" t="e">
        <f>+N190/N191</f>
        <v>#DIV/0!</v>
      </c>
      <c r="P190" s="955">
        <f>+P193+P195+P197</f>
        <v>0</v>
      </c>
      <c r="Q190" s="958" t="e">
        <f>+P190/P191</f>
        <v>#DIV/0!</v>
      </c>
      <c r="R190" s="955">
        <f>+R193+R195+R197</f>
        <v>0</v>
      </c>
      <c r="S190" s="958" t="e">
        <f>+R190/R191</f>
        <v>#DIV/0!</v>
      </c>
      <c r="T190" s="955">
        <f>+T193+T195+T197</f>
        <v>0</v>
      </c>
      <c r="U190" s="958" t="e">
        <f>+T190/T191</f>
        <v>#DIV/0!</v>
      </c>
      <c r="V190" s="955">
        <f>+V193+V195+V197</f>
        <v>0</v>
      </c>
      <c r="W190" s="958" t="e">
        <f>+V190/V191</f>
        <v>#DIV/0!</v>
      </c>
      <c r="X190" s="955">
        <f>+X193+X195+X197</f>
        <v>0</v>
      </c>
      <c r="Y190" s="958" t="e">
        <f>+X190/X191</f>
        <v>#DIV/0!</v>
      </c>
      <c r="Z190" s="955">
        <f>+Z193+Z195+Z197</f>
        <v>0</v>
      </c>
      <c r="AA190" s="955">
        <f>+AA193+AA195+AA197</f>
        <v>0</v>
      </c>
      <c r="AB190" s="958" t="e">
        <f>+AA190/AA191</f>
        <v>#DIV/0!</v>
      </c>
      <c r="AC190" s="955">
        <f>+AC193+AC195+AC197</f>
        <v>0</v>
      </c>
    </row>
    <row r="191" spans="1:31" ht="52.15" customHeight="1">
      <c r="B191" s="7604"/>
      <c r="C191" s="7580"/>
      <c r="D191" s="984" t="s">
        <v>3024</v>
      </c>
      <c r="E191" s="1018"/>
      <c r="F191" s="955">
        <f>+F194+F196+F198</f>
        <v>24</v>
      </c>
      <c r="G191" s="960"/>
      <c r="H191" s="955">
        <f>+H194+H196+H198</f>
        <v>24</v>
      </c>
      <c r="I191" s="960"/>
      <c r="J191" s="955">
        <f>+J194+J196+J198</f>
        <v>24</v>
      </c>
      <c r="K191" s="960"/>
      <c r="L191" s="955">
        <f>+L194+L196+L198</f>
        <v>0</v>
      </c>
      <c r="M191" s="960"/>
      <c r="N191" s="955">
        <f>+N194+N196+N198</f>
        <v>0</v>
      </c>
      <c r="O191" s="960"/>
      <c r="P191" s="955">
        <f>+P194+P196+P198</f>
        <v>0</v>
      </c>
      <c r="Q191" s="960"/>
      <c r="R191" s="955">
        <f>+R194+R196+R198</f>
        <v>0</v>
      </c>
      <c r="S191" s="960"/>
      <c r="T191" s="955">
        <f>+T194+T196+T198</f>
        <v>0</v>
      </c>
      <c r="U191" s="960"/>
      <c r="V191" s="955">
        <f>+V194+V196+V198</f>
        <v>0</v>
      </c>
      <c r="W191" s="960"/>
      <c r="X191" s="955">
        <f>+X194+X196+X198</f>
        <v>0</v>
      </c>
      <c r="Y191" s="960"/>
      <c r="Z191" s="955">
        <f>+Z194+Z196+Z198</f>
        <v>0</v>
      </c>
      <c r="AA191" s="955">
        <f>+AA194+AA196+AA198</f>
        <v>0</v>
      </c>
      <c r="AB191" s="960"/>
      <c r="AC191" s="955">
        <f>+AC194+AC196+AC198</f>
        <v>0</v>
      </c>
    </row>
    <row r="192" spans="1:31" ht="15" customHeight="1">
      <c r="B192" s="7580"/>
      <c r="C192" s="7580"/>
      <c r="D192" s="7580"/>
      <c r="E192" s="7580"/>
      <c r="F192" s="7580"/>
      <c r="G192" s="7580"/>
      <c r="H192" s="7580"/>
      <c r="I192" s="7580"/>
      <c r="J192" s="7580"/>
      <c r="K192" s="7580"/>
      <c r="L192" s="7580"/>
      <c r="M192" s="7580"/>
      <c r="N192" s="7580"/>
      <c r="O192" s="7580"/>
      <c r="P192" s="7580"/>
      <c r="Q192" s="7580"/>
      <c r="R192" s="7580"/>
      <c r="S192" s="7580"/>
      <c r="T192" s="7580"/>
      <c r="U192" s="7580"/>
      <c r="V192" s="7580"/>
      <c r="W192" s="7580"/>
      <c r="X192" s="7580"/>
      <c r="Y192" s="7580"/>
      <c r="Z192" s="7580"/>
      <c r="AA192" s="7580"/>
      <c r="AB192" s="7580"/>
      <c r="AC192" s="7580"/>
    </row>
    <row r="193" spans="1:31" ht="41.15" customHeight="1">
      <c r="B193" s="7583" t="s">
        <v>3025</v>
      </c>
      <c r="C193" s="7580" t="s">
        <v>2256</v>
      </c>
      <c r="D193" s="955" t="s">
        <v>3026</v>
      </c>
      <c r="E193" s="983">
        <f>+F193+H193+J193+L193+N193+G193+P193+R193+T193+V193+X193+Z193+AB193</f>
        <v>2.0909090909090908</v>
      </c>
      <c r="F193" s="1018">
        <v>1</v>
      </c>
      <c r="G193" s="958">
        <f>+F193/F194</f>
        <v>9.0909090909090912E-2</v>
      </c>
      <c r="H193" s="1018">
        <v>0</v>
      </c>
      <c r="I193" s="958">
        <f>+H193/H194</f>
        <v>0</v>
      </c>
      <c r="J193" s="1018">
        <v>1</v>
      </c>
      <c r="K193" s="958">
        <f>+J193/J194</f>
        <v>9.0909090909090912E-2</v>
      </c>
      <c r="L193" s="1018"/>
      <c r="M193" s="958"/>
      <c r="N193" s="1018"/>
      <c r="O193" s="958"/>
      <c r="P193" s="1018"/>
      <c r="Q193" s="958"/>
      <c r="R193" s="1018"/>
      <c r="S193" s="958"/>
      <c r="T193" s="1018"/>
      <c r="U193" s="958"/>
      <c r="V193" s="1018"/>
      <c r="W193" s="958"/>
      <c r="X193" s="1018"/>
      <c r="Y193" s="958"/>
      <c r="Z193" s="1018"/>
      <c r="AA193" s="958"/>
      <c r="AB193" s="1018"/>
      <c r="AC193" s="958"/>
    </row>
    <row r="194" spans="1:31" ht="38.15" customHeight="1">
      <c r="A194" s="1019"/>
      <c r="B194" s="7583"/>
      <c r="C194" s="7580"/>
      <c r="D194" s="955" t="s">
        <v>3027</v>
      </c>
      <c r="E194" s="1020">
        <v>11</v>
      </c>
      <c r="F194" s="1018">
        <v>11</v>
      </c>
      <c r="G194" s="960"/>
      <c r="H194" s="1018">
        <v>11</v>
      </c>
      <c r="I194" s="960"/>
      <c r="J194" s="1018">
        <v>11</v>
      </c>
      <c r="K194" s="960"/>
      <c r="L194" s="1018"/>
      <c r="M194" s="960"/>
      <c r="N194" s="1018"/>
      <c r="O194" s="960"/>
      <c r="P194" s="1018"/>
      <c r="Q194" s="960"/>
      <c r="R194" s="1018"/>
      <c r="S194" s="960"/>
      <c r="T194" s="1018"/>
      <c r="U194" s="960"/>
      <c r="V194" s="1018"/>
      <c r="W194" s="960"/>
      <c r="X194" s="1018"/>
      <c r="Y194" s="960"/>
      <c r="Z194" s="1018"/>
      <c r="AA194" s="960"/>
      <c r="AB194" s="1018"/>
      <c r="AC194" s="960"/>
      <c r="AD194" s="967"/>
      <c r="AE194" s="989"/>
    </row>
    <row r="195" spans="1:31" ht="41.15" customHeight="1">
      <c r="A195" s="1021"/>
      <c r="B195" s="7590" t="s">
        <v>3028</v>
      </c>
      <c r="C195" s="7580" t="s">
        <v>2260</v>
      </c>
      <c r="D195" s="955" t="s">
        <v>3026</v>
      </c>
      <c r="E195" s="983">
        <f>+F195+H195+J195+L195+N195+G195+P195+R195+T195+V195+X195+Z195+AB195</f>
        <v>3</v>
      </c>
      <c r="F195" s="1018">
        <v>1</v>
      </c>
      <c r="G195" s="960"/>
      <c r="H195" s="1018">
        <v>1</v>
      </c>
      <c r="I195" s="960"/>
      <c r="J195" s="1018">
        <v>1</v>
      </c>
      <c r="K195" s="960"/>
      <c r="L195" s="1018"/>
      <c r="M195" s="960"/>
      <c r="N195" s="1018"/>
      <c r="O195" s="960"/>
      <c r="P195" s="1018"/>
      <c r="Q195" s="960"/>
      <c r="R195" s="1018"/>
      <c r="S195" s="960"/>
      <c r="T195" s="1018"/>
      <c r="U195" s="960"/>
      <c r="V195" s="1018"/>
      <c r="W195" s="960"/>
      <c r="X195" s="1018"/>
      <c r="Y195" s="960"/>
      <c r="Z195" s="1018"/>
      <c r="AA195" s="960"/>
      <c r="AB195" s="1018"/>
      <c r="AC195" s="960"/>
      <c r="AD195" s="967"/>
      <c r="AE195" s="989"/>
    </row>
    <row r="196" spans="1:31" ht="59.15" customHeight="1">
      <c r="A196" s="1021"/>
      <c r="B196" s="7590"/>
      <c r="C196" s="7580"/>
      <c r="D196" s="955" t="s">
        <v>3027</v>
      </c>
      <c r="E196" s="1020">
        <v>10</v>
      </c>
      <c r="F196" s="1018">
        <v>10</v>
      </c>
      <c r="G196" s="984">
        <f>+F195/F196</f>
        <v>0.1</v>
      </c>
      <c r="H196" s="1020">
        <v>10</v>
      </c>
      <c r="I196" s="984"/>
      <c r="J196" s="1020">
        <v>10</v>
      </c>
      <c r="K196" s="984"/>
      <c r="L196" s="1018"/>
      <c r="M196" s="984"/>
      <c r="N196" s="1018"/>
      <c r="O196" s="984"/>
      <c r="P196" s="1018"/>
      <c r="Q196" s="984"/>
      <c r="R196" s="1018"/>
      <c r="S196" s="984"/>
      <c r="T196" s="1018"/>
      <c r="U196" s="984"/>
      <c r="V196" s="1018"/>
      <c r="W196" s="984"/>
      <c r="X196" s="1018"/>
      <c r="Y196" s="984"/>
      <c r="Z196" s="1018"/>
      <c r="AA196" s="984"/>
      <c r="AB196" s="1018"/>
      <c r="AC196" s="984"/>
      <c r="AD196" s="967"/>
      <c r="AE196" s="989"/>
    </row>
    <row r="197" spans="1:31" ht="30" customHeight="1">
      <c r="A197" s="1021"/>
      <c r="B197" s="7590" t="s">
        <v>3029</v>
      </c>
      <c r="C197" s="7580" t="s">
        <v>2265</v>
      </c>
      <c r="D197" s="955" t="s">
        <v>3026</v>
      </c>
      <c r="E197" s="983">
        <f>+F197+H197+J197+L197+N197+G197+P197+R197+T197+V197+X197+Z197+AB197</f>
        <v>0</v>
      </c>
      <c r="F197" s="1018"/>
      <c r="G197" s="984"/>
      <c r="H197" s="1018"/>
      <c r="I197" s="984"/>
      <c r="J197" s="1018"/>
      <c r="K197" s="984"/>
      <c r="L197" s="1018"/>
      <c r="M197" s="984"/>
      <c r="N197" s="1018"/>
      <c r="O197" s="984"/>
      <c r="P197" s="1018"/>
      <c r="Q197" s="984"/>
      <c r="R197" s="1018"/>
      <c r="S197" s="984"/>
      <c r="T197" s="1018"/>
      <c r="U197" s="984"/>
      <c r="V197" s="1018"/>
      <c r="W197" s="984"/>
      <c r="X197" s="1018"/>
      <c r="Y197" s="984"/>
      <c r="Z197" s="1018"/>
      <c r="AA197" s="984"/>
      <c r="AB197" s="1018"/>
      <c r="AC197" s="984"/>
      <c r="AD197" s="967"/>
      <c r="AE197" s="989"/>
    </row>
    <row r="198" spans="1:31" ht="29.15" customHeight="1">
      <c r="A198" s="950"/>
      <c r="B198" s="7590"/>
      <c r="C198" s="7580"/>
      <c r="D198" s="955" t="s">
        <v>3027</v>
      </c>
      <c r="E198" s="1022">
        <v>3</v>
      </c>
      <c r="F198" s="1023">
        <v>3</v>
      </c>
      <c r="G198" s="984">
        <f>+F198</f>
        <v>3</v>
      </c>
      <c r="H198" s="1018">
        <v>3</v>
      </c>
      <c r="I198" s="984"/>
      <c r="J198" s="1018">
        <v>3</v>
      </c>
      <c r="K198" s="984"/>
      <c r="L198" s="1018"/>
      <c r="M198" s="984"/>
      <c r="N198" s="1018"/>
      <c r="O198" s="984"/>
      <c r="P198" s="1018"/>
      <c r="Q198" s="984"/>
      <c r="R198" s="1018"/>
      <c r="S198" s="984"/>
      <c r="T198" s="1018"/>
      <c r="U198" s="984"/>
      <c r="V198" s="1018"/>
      <c r="W198" s="984"/>
      <c r="X198" s="1018"/>
      <c r="Y198" s="984"/>
      <c r="Z198" s="1018"/>
      <c r="AA198" s="984"/>
      <c r="AB198" s="1018"/>
      <c r="AC198" s="984"/>
      <c r="AD198" s="967"/>
      <c r="AE198" s="989"/>
    </row>
    <row r="199" spans="1:31" ht="51" customHeight="1"/>
    <row r="200" spans="1:31" ht="28.15" customHeight="1">
      <c r="B200" s="1024" t="s">
        <v>2677</v>
      </c>
      <c r="C200" s="1025" t="s">
        <v>2808</v>
      </c>
      <c r="D200" s="953" t="s">
        <v>2809</v>
      </c>
      <c r="E200" s="1015" t="s">
        <v>2810</v>
      </c>
      <c r="F200" s="953" t="s">
        <v>2811</v>
      </c>
      <c r="G200" s="1014" t="s">
        <v>2812</v>
      </c>
      <c r="H200" s="953" t="s">
        <v>2813</v>
      </c>
      <c r="I200" s="1014" t="s">
        <v>2814</v>
      </c>
      <c r="J200" s="953" t="s">
        <v>2815</v>
      </c>
      <c r="K200" s="1014" t="s">
        <v>2816</v>
      </c>
      <c r="L200" s="953" t="s">
        <v>2817</v>
      </c>
      <c r="M200" s="1014" t="s">
        <v>2818</v>
      </c>
      <c r="N200" s="953" t="s">
        <v>2819</v>
      </c>
      <c r="O200" s="1014" t="s">
        <v>2820</v>
      </c>
      <c r="P200" s="953" t="s">
        <v>2821</v>
      </c>
      <c r="Q200" s="1014" t="s">
        <v>2822</v>
      </c>
      <c r="R200" s="953" t="s">
        <v>2823</v>
      </c>
      <c r="S200" s="1014" t="s">
        <v>2824</v>
      </c>
      <c r="T200" s="953" t="s">
        <v>2825</v>
      </c>
      <c r="U200" s="1014" t="s">
        <v>2826</v>
      </c>
      <c r="V200" s="953" t="s">
        <v>2827</v>
      </c>
      <c r="W200" s="1014" t="s">
        <v>2828</v>
      </c>
      <c r="X200" s="953" t="s">
        <v>2829</v>
      </c>
      <c r="Y200" s="1014" t="s">
        <v>2830</v>
      </c>
      <c r="Z200" s="953" t="s">
        <v>2831</v>
      </c>
      <c r="AA200" s="1014" t="s">
        <v>2832</v>
      </c>
      <c r="AB200" s="953" t="s">
        <v>2833</v>
      </c>
      <c r="AC200" s="1014" t="s">
        <v>2834</v>
      </c>
    </row>
    <row r="201" spans="1:31" ht="42.75" customHeight="1">
      <c r="B201" s="7604" t="s">
        <v>3030</v>
      </c>
      <c r="C201" s="7580" t="s">
        <v>2241</v>
      </c>
      <c r="D201" s="953" t="s">
        <v>3021</v>
      </c>
      <c r="E201" s="983">
        <f>+F201+H201+J201+L201+N201+G201+P201+R201+T201+V201+X201+Z201+AB201</f>
        <v>12.5</v>
      </c>
      <c r="F201" s="955">
        <f>+F204</f>
        <v>1</v>
      </c>
      <c r="G201" s="958">
        <f>+F201/F202</f>
        <v>0.5</v>
      </c>
      <c r="H201" s="955">
        <f>+H204</f>
        <v>1</v>
      </c>
      <c r="I201" s="958">
        <f>+H201/H202</f>
        <v>0.2</v>
      </c>
      <c r="J201" s="955">
        <f>+J204</f>
        <v>1</v>
      </c>
      <c r="K201" s="958">
        <f>+J201/J202</f>
        <v>0.33333333333333331</v>
      </c>
      <c r="L201" s="955">
        <f>+L204</f>
        <v>1</v>
      </c>
      <c r="M201" s="958">
        <f>+L201/L202</f>
        <v>0.33333333333333331</v>
      </c>
      <c r="N201" s="955">
        <f>+N204</f>
        <v>1</v>
      </c>
      <c r="O201" s="958">
        <f>+N201/N202</f>
        <v>0.33333333333333331</v>
      </c>
      <c r="P201" s="955">
        <f>+P204</f>
        <v>1</v>
      </c>
      <c r="Q201" s="958">
        <f>+P201/P202</f>
        <v>0.33333333333333331</v>
      </c>
      <c r="R201" s="955">
        <f>+R204</f>
        <v>1</v>
      </c>
      <c r="S201" s="958">
        <f>+R201/R202</f>
        <v>0.33333333333333331</v>
      </c>
      <c r="T201" s="955">
        <f>+T204</f>
        <v>1</v>
      </c>
      <c r="U201" s="958">
        <f>+T201/T202</f>
        <v>0.33333333333333331</v>
      </c>
      <c r="V201" s="955">
        <f>+V204</f>
        <v>1</v>
      </c>
      <c r="W201" s="958">
        <f>+V201/V202</f>
        <v>0.33333333333333331</v>
      </c>
      <c r="X201" s="955">
        <f>+X204</f>
        <v>1</v>
      </c>
      <c r="Y201" s="958">
        <f>+X201/X202</f>
        <v>0.33333333333333331</v>
      </c>
      <c r="Z201" s="955">
        <f>+Z204</f>
        <v>1</v>
      </c>
      <c r="AA201" s="958">
        <f>+Z201/Z202</f>
        <v>0.33333333333333331</v>
      </c>
      <c r="AB201" s="955">
        <f>+AB204</f>
        <v>1</v>
      </c>
      <c r="AC201" s="958">
        <f>+AB201/AB202</f>
        <v>0.33333333333333331</v>
      </c>
    </row>
    <row r="202" spans="1:31" ht="51" customHeight="1">
      <c r="B202" s="7604"/>
      <c r="C202" s="7580"/>
      <c r="D202" s="984" t="s">
        <v>3024</v>
      </c>
      <c r="E202" s="1018"/>
      <c r="F202" s="955">
        <f>+F205</f>
        <v>2</v>
      </c>
      <c r="G202" s="960"/>
      <c r="H202" s="955">
        <f>+H205</f>
        <v>5</v>
      </c>
      <c r="I202" s="960"/>
      <c r="J202" s="955">
        <f>+J205</f>
        <v>3</v>
      </c>
      <c r="K202" s="960"/>
      <c r="L202" s="955">
        <f>+L205</f>
        <v>3</v>
      </c>
      <c r="M202" s="960"/>
      <c r="N202" s="955">
        <f>+N205</f>
        <v>3</v>
      </c>
      <c r="O202" s="960"/>
      <c r="P202" s="955">
        <f>+P205</f>
        <v>3</v>
      </c>
      <c r="Q202" s="960"/>
      <c r="R202" s="955">
        <f>+R205</f>
        <v>3</v>
      </c>
      <c r="S202" s="960"/>
      <c r="T202" s="955">
        <f>+T205</f>
        <v>3</v>
      </c>
      <c r="U202" s="960"/>
      <c r="V202" s="955">
        <f>+V205</f>
        <v>3</v>
      </c>
      <c r="W202" s="960"/>
      <c r="X202" s="955">
        <f>+X205</f>
        <v>3</v>
      </c>
      <c r="Y202" s="960"/>
      <c r="Z202" s="955">
        <f>+Z205</f>
        <v>3</v>
      </c>
      <c r="AA202" s="960"/>
      <c r="AB202" s="955">
        <f>+AB205</f>
        <v>3</v>
      </c>
      <c r="AC202" s="960"/>
    </row>
    <row r="203" spans="1:31" ht="15" customHeight="1">
      <c r="B203" s="7580"/>
      <c r="C203" s="7580"/>
      <c r="D203" s="7580"/>
      <c r="E203" s="7580"/>
      <c r="F203" s="7580"/>
      <c r="G203" s="7580"/>
      <c r="H203" s="7580"/>
      <c r="I203" s="7580"/>
      <c r="J203" s="7580"/>
      <c r="K203" s="7580"/>
      <c r="L203" s="7580"/>
      <c r="M203" s="7580"/>
      <c r="N203" s="7580"/>
      <c r="O203" s="7580"/>
      <c r="P203" s="7580"/>
      <c r="Q203" s="7580"/>
      <c r="R203" s="7580"/>
      <c r="S203" s="7580"/>
      <c r="T203" s="7580"/>
      <c r="U203" s="7580"/>
      <c r="V203" s="7580"/>
      <c r="W203" s="7580"/>
      <c r="X203" s="7580"/>
      <c r="Y203" s="7580"/>
      <c r="Z203" s="7580"/>
      <c r="AA203" s="7580"/>
      <c r="AB203" s="7580"/>
      <c r="AC203" s="7580"/>
    </row>
    <row r="204" spans="1:31" ht="33" customHeight="1">
      <c r="B204" s="7590" t="s">
        <v>2681</v>
      </c>
      <c r="C204" s="7580" t="s">
        <v>2241</v>
      </c>
      <c r="D204" s="953" t="s">
        <v>3021</v>
      </c>
      <c r="E204" s="983">
        <f>+F204+H204+J204+L204+N204+G204+P204+R204+T204+V204+X204+Z204+AB204</f>
        <v>12.5</v>
      </c>
      <c r="F204" s="1018">
        <v>1</v>
      </c>
      <c r="G204" s="958">
        <f>+F204/F205</f>
        <v>0.5</v>
      </c>
      <c r="H204" s="1018">
        <v>1</v>
      </c>
      <c r="I204" s="958">
        <f>+H204/H205</f>
        <v>0.2</v>
      </c>
      <c r="J204" s="1018">
        <v>1</v>
      </c>
      <c r="K204" s="958">
        <f>+J204/J205</f>
        <v>0.33333333333333331</v>
      </c>
      <c r="L204" s="1018">
        <v>1</v>
      </c>
      <c r="M204" s="958">
        <f>+L204/L205</f>
        <v>0.33333333333333331</v>
      </c>
      <c r="N204" s="1018">
        <v>1</v>
      </c>
      <c r="O204" s="958">
        <f>+N204/N205</f>
        <v>0.33333333333333331</v>
      </c>
      <c r="P204" s="1018">
        <v>1</v>
      </c>
      <c r="Q204" s="958">
        <f>+P204/P205</f>
        <v>0.33333333333333331</v>
      </c>
      <c r="R204" s="1018">
        <v>1</v>
      </c>
      <c r="S204" s="958">
        <f>+R204/R205</f>
        <v>0.33333333333333331</v>
      </c>
      <c r="T204" s="1018">
        <v>1</v>
      </c>
      <c r="U204" s="958">
        <f>+T204/T205</f>
        <v>0.33333333333333331</v>
      </c>
      <c r="V204" s="1018">
        <v>1</v>
      </c>
      <c r="W204" s="958">
        <f>+V204/V205</f>
        <v>0.33333333333333331</v>
      </c>
      <c r="X204" s="1018">
        <v>1</v>
      </c>
      <c r="Y204" s="958">
        <f>+X204/X205</f>
        <v>0.33333333333333331</v>
      </c>
      <c r="Z204" s="1018">
        <v>1</v>
      </c>
      <c r="AA204" s="958">
        <f>+Z204/Z205</f>
        <v>0.33333333333333331</v>
      </c>
      <c r="AB204" s="1018">
        <v>1</v>
      </c>
      <c r="AC204" s="958">
        <f>+AB204/AB205</f>
        <v>0.33333333333333331</v>
      </c>
    </row>
    <row r="205" spans="1:31" ht="32.15" customHeight="1">
      <c r="B205" s="7590"/>
      <c r="C205" s="7580"/>
      <c r="D205" s="984" t="s">
        <v>3024</v>
      </c>
      <c r="E205" s="1018">
        <v>10</v>
      </c>
      <c r="F205" s="1018">
        <v>2</v>
      </c>
      <c r="G205" s="960"/>
      <c r="H205" s="1018">
        <v>5</v>
      </c>
      <c r="I205" s="960"/>
      <c r="J205" s="1018">
        <v>3</v>
      </c>
      <c r="K205" s="960"/>
      <c r="L205" s="1018">
        <v>3</v>
      </c>
      <c r="M205" s="960"/>
      <c r="N205" s="1018">
        <v>3</v>
      </c>
      <c r="O205" s="960"/>
      <c r="P205" s="1018">
        <v>3</v>
      </c>
      <c r="Q205" s="960"/>
      <c r="R205" s="1018">
        <v>3</v>
      </c>
      <c r="S205" s="960"/>
      <c r="T205" s="1018">
        <v>3</v>
      </c>
      <c r="U205" s="960"/>
      <c r="V205" s="1018">
        <v>3</v>
      </c>
      <c r="W205" s="960"/>
      <c r="X205" s="1018">
        <v>3</v>
      </c>
      <c r="Y205" s="960"/>
      <c r="Z205" s="1018">
        <v>3</v>
      </c>
      <c r="AA205" s="960"/>
      <c r="AB205" s="1018">
        <v>3</v>
      </c>
      <c r="AC205" s="960"/>
    </row>
    <row r="206" spans="1:31" ht="60" customHeight="1"/>
    <row r="207" spans="1:31" ht="32.15" customHeight="1">
      <c r="B207" s="1024" t="s">
        <v>2671</v>
      </c>
      <c r="C207" s="1015" t="s">
        <v>2808</v>
      </c>
      <c r="D207" s="953" t="s">
        <v>2809</v>
      </c>
      <c r="E207" s="1015" t="s">
        <v>2810</v>
      </c>
      <c r="F207" s="953" t="s">
        <v>2811</v>
      </c>
      <c r="G207" s="1014" t="s">
        <v>2812</v>
      </c>
      <c r="H207" s="953" t="s">
        <v>2813</v>
      </c>
      <c r="I207" s="1014" t="s">
        <v>2814</v>
      </c>
      <c r="J207" s="953" t="s">
        <v>2815</v>
      </c>
      <c r="K207" s="1014" t="s">
        <v>2816</v>
      </c>
      <c r="L207" s="953" t="s">
        <v>2817</v>
      </c>
      <c r="M207" s="1014" t="s">
        <v>2818</v>
      </c>
      <c r="N207" s="953" t="s">
        <v>2819</v>
      </c>
      <c r="O207" s="1014" t="s">
        <v>2820</v>
      </c>
      <c r="P207" s="953" t="s">
        <v>2821</v>
      </c>
      <c r="Q207" s="1014" t="s">
        <v>2822</v>
      </c>
      <c r="R207" s="953" t="s">
        <v>2823</v>
      </c>
      <c r="S207" s="1014" t="s">
        <v>2824</v>
      </c>
      <c r="T207" s="953" t="s">
        <v>2825</v>
      </c>
      <c r="U207" s="1014" t="s">
        <v>2826</v>
      </c>
      <c r="V207" s="953" t="s">
        <v>2827</v>
      </c>
      <c r="W207" s="1014" t="s">
        <v>2828</v>
      </c>
      <c r="X207" s="953" t="s">
        <v>2829</v>
      </c>
      <c r="Y207" s="1014" t="s">
        <v>2830</v>
      </c>
      <c r="Z207" s="953" t="s">
        <v>2831</v>
      </c>
      <c r="AA207" s="1014" t="s">
        <v>2832</v>
      </c>
      <c r="AB207" s="953" t="s">
        <v>2833</v>
      </c>
      <c r="AC207" s="1014" t="s">
        <v>2834</v>
      </c>
    </row>
    <row r="208" spans="1:31" ht="42" customHeight="1">
      <c r="B208" s="7604" t="s">
        <v>3031</v>
      </c>
      <c r="C208" s="7580" t="s">
        <v>2199</v>
      </c>
      <c r="D208" s="953" t="s">
        <v>3032</v>
      </c>
      <c r="E208" s="983">
        <f>+F208+H208+J208+L208+N208+P208+R208+T208+V208+X208+Z208+AB208</f>
        <v>36</v>
      </c>
      <c r="F208" s="955">
        <f>+F211+F213+F215+F217+F219+F221</f>
        <v>5</v>
      </c>
      <c r="G208" s="958">
        <f>+F208/F209</f>
        <v>0.14705882352941177</v>
      </c>
      <c r="H208" s="955">
        <f>+H211+H213+H215+H217+H219+H221</f>
        <v>7</v>
      </c>
      <c r="I208" s="958">
        <f>+H208/H209</f>
        <v>0.20588235294117646</v>
      </c>
      <c r="J208" s="955">
        <f>+J211+J213+J215+J217+J219+J221</f>
        <v>6</v>
      </c>
      <c r="K208" s="958">
        <f>+J208/J209</f>
        <v>0.17647058823529413</v>
      </c>
      <c r="L208" s="955">
        <f>+L211+L213+L215+L217+L219+L221</f>
        <v>4</v>
      </c>
      <c r="M208" s="958">
        <f>+L208/L209</f>
        <v>0.11764705882352941</v>
      </c>
      <c r="N208" s="955">
        <f>+N211+N213+N215+N217+N219+N221</f>
        <v>4</v>
      </c>
      <c r="O208" s="958">
        <f>+N208/N209</f>
        <v>0.11764705882352941</v>
      </c>
      <c r="P208" s="955">
        <f>+P211+P213+P215+P217+P219+P221</f>
        <v>1</v>
      </c>
      <c r="Q208" s="958">
        <f>+P208/P209</f>
        <v>3.5714285714285712E-2</v>
      </c>
      <c r="R208" s="955">
        <f>+R211+R213+R215+R217+R219+R221</f>
        <v>1</v>
      </c>
      <c r="S208" s="958">
        <f>+R208/R209</f>
        <v>3.5714285714285712E-2</v>
      </c>
      <c r="T208" s="955">
        <f>+T211+T213+T215+T217+T219+T221</f>
        <v>1</v>
      </c>
      <c r="U208" s="1017">
        <f>+U211+U213+U215+U217+U219+U221</f>
        <v>0.5</v>
      </c>
      <c r="V208" s="955">
        <f>+V211+V213+V215+V217+V219+V221</f>
        <v>1</v>
      </c>
      <c r="W208" s="1017">
        <f>+W211+W213+W215+W217+W219+W221</f>
        <v>0.5</v>
      </c>
      <c r="X208" s="955">
        <f>+X211+X213+X215+X217+X219+X221</f>
        <v>2</v>
      </c>
      <c r="Y208" s="958">
        <f>+X208/X209</f>
        <v>7.1428571428571425E-2</v>
      </c>
      <c r="Z208" s="955">
        <f>+Z211+Z213+Z215+Z217+Z219+Z221</f>
        <v>2</v>
      </c>
      <c r="AA208" s="958">
        <f>+Z208/Z209</f>
        <v>7.1428571428571425E-2</v>
      </c>
      <c r="AB208" s="955">
        <f>+AB211+AB213+AB215+AB217+AB219+AB221</f>
        <v>2</v>
      </c>
      <c r="AC208" s="958">
        <f>+AB208/AB209</f>
        <v>6.4516129032258063E-2</v>
      </c>
    </row>
    <row r="209" spans="2:33" ht="56.25" customHeight="1">
      <c r="B209" s="7604"/>
      <c r="C209" s="7580"/>
      <c r="D209" s="955" t="s">
        <v>3033</v>
      </c>
      <c r="E209" s="1018"/>
      <c r="F209" s="1005">
        <f>+F212+F214+F216+F218+F220+F222</f>
        <v>34</v>
      </c>
      <c r="G209" s="960"/>
      <c r="H209" s="1005">
        <f>+H212+H214+H216+H218+H220+H222</f>
        <v>34</v>
      </c>
      <c r="I209" s="960"/>
      <c r="J209" s="1005">
        <f>+J212+J214+J216+J218+J220+J222</f>
        <v>34</v>
      </c>
      <c r="K209" s="960"/>
      <c r="L209" s="1005">
        <f>+L212+L214+L216+L218+L220+L222</f>
        <v>34</v>
      </c>
      <c r="M209" s="960"/>
      <c r="N209" s="1005">
        <f>+N212+N214+N216+N218+N220+N222</f>
        <v>34</v>
      </c>
      <c r="O209" s="960"/>
      <c r="P209" s="1005">
        <f>+P212+P214+P216+P218+P220+P222</f>
        <v>28</v>
      </c>
      <c r="Q209" s="960"/>
      <c r="R209" s="1005">
        <f>+R212+R214+R216+R218+R220+R222</f>
        <v>28</v>
      </c>
      <c r="S209" s="960"/>
      <c r="T209" s="1005">
        <f>+T212+T214+T216+T218+T220+T222</f>
        <v>28</v>
      </c>
      <c r="U209" s="1005"/>
      <c r="V209" s="1005">
        <f>+V212+V214+V216+V218+V220+V222</f>
        <v>28</v>
      </c>
      <c r="W209" s="1005"/>
      <c r="X209" s="1005">
        <f>+X212+X214+X216+X218+X220+X222</f>
        <v>28</v>
      </c>
      <c r="Y209" s="960"/>
      <c r="Z209" s="1005">
        <f>+Z212+Z214+Z216+Z218+Z220+Z222</f>
        <v>28</v>
      </c>
      <c r="AA209" s="960"/>
      <c r="AB209" s="1005">
        <f>+AB212+AB214+AB216+AB218+AB220+AB222</f>
        <v>31</v>
      </c>
      <c r="AC209" s="960"/>
    </row>
    <row r="210" spans="2:33" ht="16.149999999999999" customHeight="1">
      <c r="B210" s="7580"/>
      <c r="C210" s="7580"/>
      <c r="D210" s="7580"/>
      <c r="E210" s="7580"/>
      <c r="F210" s="7580"/>
      <c r="G210" s="7580"/>
      <c r="H210" s="7580"/>
      <c r="I210" s="7580"/>
      <c r="J210" s="7580"/>
      <c r="K210" s="7580"/>
      <c r="L210" s="7580"/>
      <c r="M210" s="7580"/>
      <c r="N210" s="7580"/>
      <c r="O210" s="7580"/>
      <c r="P210" s="7580"/>
      <c r="Q210" s="7580"/>
      <c r="R210" s="7580"/>
      <c r="S210" s="7580"/>
      <c r="T210" s="7580"/>
      <c r="U210" s="7580"/>
      <c r="V210" s="7580"/>
      <c r="W210" s="7580"/>
      <c r="X210" s="7580"/>
      <c r="Y210" s="7580"/>
      <c r="Z210" s="7580"/>
      <c r="AA210" s="7580"/>
      <c r="AB210" s="7580"/>
      <c r="AC210" s="7580"/>
    </row>
    <row r="211" spans="2:33" ht="32.15" customHeight="1">
      <c r="B211" s="7605" t="s">
        <v>3034</v>
      </c>
      <c r="C211" s="7580" t="s">
        <v>2205</v>
      </c>
      <c r="D211" s="953" t="s">
        <v>3032</v>
      </c>
      <c r="E211" s="983">
        <f>+F211+H211+J211+L211+N211+G211+P211+R211+T211+V211+X211+Z211+AB211</f>
        <v>5.04</v>
      </c>
      <c r="F211" s="1018">
        <v>1</v>
      </c>
      <c r="G211" s="958">
        <f>+F211/F212</f>
        <v>0.04</v>
      </c>
      <c r="H211" s="1018">
        <v>2</v>
      </c>
      <c r="I211" s="958">
        <f>+H211/H212</f>
        <v>0.08</v>
      </c>
      <c r="J211" s="1018">
        <v>2</v>
      </c>
      <c r="K211" s="958">
        <f>+J211/J212</f>
        <v>0.08</v>
      </c>
      <c r="L211" s="1018">
        <v>0</v>
      </c>
      <c r="M211" s="958">
        <f>+L211/L212</f>
        <v>0</v>
      </c>
      <c r="N211" s="1018">
        <v>0</v>
      </c>
      <c r="O211" s="958">
        <f>+N211/N212</f>
        <v>0</v>
      </c>
      <c r="P211" s="1018">
        <v>0</v>
      </c>
      <c r="Q211" s="958">
        <f>+P211/P212</f>
        <v>0</v>
      </c>
      <c r="R211" s="1018">
        <v>0</v>
      </c>
      <c r="S211" s="958">
        <f>+R211/R212</f>
        <v>0</v>
      </c>
      <c r="T211" s="1018">
        <v>0</v>
      </c>
      <c r="U211" s="958">
        <f>+T211/T212</f>
        <v>0</v>
      </c>
      <c r="V211" s="1018">
        <v>0</v>
      </c>
      <c r="W211" s="958">
        <f>+V211/V212</f>
        <v>0</v>
      </c>
      <c r="X211" s="1018">
        <v>0</v>
      </c>
      <c r="Y211" s="958">
        <f>+X211/X212</f>
        <v>0</v>
      </c>
      <c r="Z211" s="1018">
        <v>0</v>
      </c>
      <c r="AA211" s="958">
        <f>+Z211/Z212</f>
        <v>0</v>
      </c>
      <c r="AB211" s="1018">
        <v>0</v>
      </c>
      <c r="AC211" s="958">
        <f>+AB211/AB212</f>
        <v>0</v>
      </c>
    </row>
    <row r="212" spans="2:33" ht="28.5" customHeight="1">
      <c r="B212" s="7605"/>
      <c r="C212" s="7580"/>
      <c r="D212" s="955" t="s">
        <v>3033</v>
      </c>
      <c r="E212" s="1026">
        <v>25</v>
      </c>
      <c r="F212" s="1018">
        <v>25</v>
      </c>
      <c r="G212" s="960"/>
      <c r="H212" s="1018">
        <v>25</v>
      </c>
      <c r="I212" s="960"/>
      <c r="J212" s="1018">
        <v>25</v>
      </c>
      <c r="K212" s="960"/>
      <c r="L212" s="1018">
        <v>25</v>
      </c>
      <c r="M212" s="960"/>
      <c r="N212" s="1018">
        <v>25</v>
      </c>
      <c r="O212" s="960"/>
      <c r="P212" s="1018">
        <v>25</v>
      </c>
      <c r="Q212" s="960"/>
      <c r="R212" s="1018">
        <v>25</v>
      </c>
      <c r="S212" s="960"/>
      <c r="T212" s="1018">
        <v>25</v>
      </c>
      <c r="U212" s="960"/>
      <c r="V212" s="1018">
        <v>25</v>
      </c>
      <c r="W212" s="960"/>
      <c r="X212" s="1018">
        <v>25</v>
      </c>
      <c r="Y212" s="960"/>
      <c r="Z212" s="1018">
        <v>25</v>
      </c>
      <c r="AA212" s="960"/>
      <c r="AB212" s="1018">
        <v>25</v>
      </c>
      <c r="AC212" s="960"/>
    </row>
    <row r="213" spans="2:33" ht="32.15" customHeight="1">
      <c r="B213" s="7583" t="s">
        <v>3035</v>
      </c>
      <c r="C213" s="7580" t="s">
        <v>2211</v>
      </c>
      <c r="D213" s="955" t="s">
        <v>3036</v>
      </c>
      <c r="E213" s="983">
        <f>+F213+H213+J213+L213+N213+G213+P213+R213+T213+V213+X213+Z213+AB213</f>
        <v>4</v>
      </c>
      <c r="F213" s="1018">
        <v>0</v>
      </c>
      <c r="G213" s="958">
        <f>+F213/F214</f>
        <v>0</v>
      </c>
      <c r="H213" s="1018">
        <v>1</v>
      </c>
      <c r="I213" s="958">
        <f>+H213/H214</f>
        <v>1</v>
      </c>
      <c r="J213" s="1018">
        <v>0</v>
      </c>
      <c r="K213" s="958">
        <f>+J213/J214</f>
        <v>0</v>
      </c>
      <c r="L213" s="1018">
        <v>0</v>
      </c>
      <c r="M213" s="958">
        <f>+L213/L214</f>
        <v>0</v>
      </c>
      <c r="N213" s="1018">
        <v>0</v>
      </c>
      <c r="O213" s="958">
        <f>+N213/N214</f>
        <v>0</v>
      </c>
      <c r="P213" s="1018">
        <v>0</v>
      </c>
      <c r="Q213" s="958">
        <f>+P213/P214</f>
        <v>0</v>
      </c>
      <c r="R213" s="1018">
        <v>0</v>
      </c>
      <c r="S213" s="958">
        <f>+R213/R214</f>
        <v>0</v>
      </c>
      <c r="T213" s="1018"/>
      <c r="U213" s="958">
        <f>+T213/T214</f>
        <v>0</v>
      </c>
      <c r="V213" s="1018">
        <v>0</v>
      </c>
      <c r="W213" s="958">
        <f>+V213/V214</f>
        <v>0</v>
      </c>
      <c r="X213" s="1018">
        <v>1</v>
      </c>
      <c r="Y213" s="958">
        <f>+X213/X214</f>
        <v>1</v>
      </c>
      <c r="Z213" s="1018">
        <v>1</v>
      </c>
      <c r="AA213" s="958">
        <f>+Z213/Z214</f>
        <v>1</v>
      </c>
      <c r="AB213" s="1018">
        <v>1</v>
      </c>
      <c r="AC213" s="958">
        <f>+AB213/AB214</f>
        <v>1</v>
      </c>
    </row>
    <row r="214" spans="2:33" ht="32.15" customHeight="1">
      <c r="B214" s="7583"/>
      <c r="C214" s="7580"/>
      <c r="D214" s="986" t="s">
        <v>3037</v>
      </c>
      <c r="E214" s="1018">
        <v>1</v>
      </c>
      <c r="F214" s="1018">
        <v>1</v>
      </c>
      <c r="G214" s="960"/>
      <c r="H214" s="1018">
        <v>1</v>
      </c>
      <c r="I214" s="960"/>
      <c r="J214" s="1018">
        <v>1</v>
      </c>
      <c r="K214" s="960"/>
      <c r="L214" s="1018">
        <v>1</v>
      </c>
      <c r="M214" s="960"/>
      <c r="N214" s="1018">
        <v>1</v>
      </c>
      <c r="O214" s="960"/>
      <c r="P214" s="1018">
        <v>1</v>
      </c>
      <c r="Q214" s="960"/>
      <c r="R214" s="1018">
        <v>1</v>
      </c>
      <c r="S214" s="960"/>
      <c r="T214" s="1018">
        <v>1</v>
      </c>
      <c r="U214" s="960"/>
      <c r="V214" s="1018">
        <v>1</v>
      </c>
      <c r="W214" s="960"/>
      <c r="X214" s="1018">
        <v>1</v>
      </c>
      <c r="Y214" s="960"/>
      <c r="Z214" s="1018">
        <v>1</v>
      </c>
      <c r="AA214" s="960"/>
      <c r="AB214" s="1018">
        <v>1</v>
      </c>
      <c r="AC214" s="960"/>
      <c r="AG214" s="944">
        <v>1</v>
      </c>
    </row>
    <row r="215" spans="2:33" ht="32.15" customHeight="1">
      <c r="B215" s="7583" t="s">
        <v>3038</v>
      </c>
      <c r="C215" s="7580" t="s">
        <v>2205</v>
      </c>
      <c r="D215" s="953" t="s">
        <v>3032</v>
      </c>
      <c r="E215" s="983">
        <f>+F215+H215+J215+L215+N215+G215+P215+R215+T215+V215+X215+Z215+AB215</f>
        <v>5.5</v>
      </c>
      <c r="F215" s="1018">
        <v>1</v>
      </c>
      <c r="G215" s="958">
        <f>+F215/F216</f>
        <v>0.5</v>
      </c>
      <c r="H215" s="1018">
        <v>1</v>
      </c>
      <c r="I215" s="958">
        <f>+H215/H216</f>
        <v>0.5</v>
      </c>
      <c r="J215" s="1018">
        <v>1</v>
      </c>
      <c r="K215" s="958">
        <f>+J215/J216</f>
        <v>0.5</v>
      </c>
      <c r="L215" s="1018">
        <v>1</v>
      </c>
      <c r="M215" s="958">
        <f>+L215/L216</f>
        <v>0.5</v>
      </c>
      <c r="N215" s="1018">
        <v>1</v>
      </c>
      <c r="O215" s="958">
        <f>+N215/N216</f>
        <v>0.5</v>
      </c>
      <c r="P215" s="1018"/>
      <c r="Q215" s="958"/>
      <c r="R215" s="1018"/>
      <c r="S215" s="958"/>
      <c r="T215" s="1018"/>
      <c r="U215" s="958"/>
      <c r="V215" s="1018"/>
      <c r="W215" s="958"/>
      <c r="X215" s="1018"/>
      <c r="Y215" s="958"/>
      <c r="Z215" s="1018"/>
      <c r="AA215" s="958"/>
      <c r="AB215" s="1018"/>
      <c r="AC215" s="958">
        <f>+AB215/AB216</f>
        <v>0</v>
      </c>
    </row>
    <row r="216" spans="2:33" ht="27" customHeight="1">
      <c r="B216" s="7583"/>
      <c r="C216" s="7580"/>
      <c r="D216" s="955" t="s">
        <v>3033</v>
      </c>
      <c r="E216" s="1018"/>
      <c r="F216" s="1018">
        <v>2</v>
      </c>
      <c r="G216" s="960"/>
      <c r="H216" s="1018">
        <v>2</v>
      </c>
      <c r="I216" s="960"/>
      <c r="J216" s="1018">
        <v>2</v>
      </c>
      <c r="K216" s="960"/>
      <c r="L216" s="1018">
        <v>2</v>
      </c>
      <c r="M216" s="960"/>
      <c r="N216" s="1018">
        <v>2</v>
      </c>
      <c r="O216" s="960"/>
      <c r="P216" s="1018"/>
      <c r="Q216" s="960"/>
      <c r="R216" s="1018"/>
      <c r="S216" s="960"/>
      <c r="T216" s="1018"/>
      <c r="U216" s="960"/>
      <c r="V216" s="1018"/>
      <c r="W216" s="960"/>
      <c r="X216" s="1018"/>
      <c r="Y216" s="960"/>
      <c r="Z216" s="1018"/>
      <c r="AA216" s="960"/>
      <c r="AB216" s="1018">
        <v>1</v>
      </c>
      <c r="AC216" s="960"/>
    </row>
    <row r="217" spans="2:33" ht="32.15" customHeight="1">
      <c r="B217" s="7583" t="s">
        <v>3039</v>
      </c>
      <c r="C217" s="7580" t="s">
        <v>2205</v>
      </c>
      <c r="D217" s="953" t="s">
        <v>3032</v>
      </c>
      <c r="E217" s="983">
        <v>0</v>
      </c>
      <c r="F217" s="1018">
        <v>1</v>
      </c>
      <c r="G217" s="958">
        <f>+F217/F218</f>
        <v>0.5</v>
      </c>
      <c r="H217" s="1018">
        <v>1</v>
      </c>
      <c r="I217" s="958">
        <f>+H217/H218</f>
        <v>0.5</v>
      </c>
      <c r="J217" s="1018">
        <v>1</v>
      </c>
      <c r="K217" s="958">
        <f>+J217/J218</f>
        <v>0.5</v>
      </c>
      <c r="L217" s="1018">
        <v>1</v>
      </c>
      <c r="M217" s="958">
        <f>+L217/L218</f>
        <v>0.5</v>
      </c>
      <c r="N217" s="1018">
        <v>1</v>
      </c>
      <c r="O217" s="958">
        <f>+N217/N218</f>
        <v>0.5</v>
      </c>
      <c r="P217" s="1018"/>
      <c r="Q217" s="958"/>
      <c r="R217" s="1018"/>
      <c r="S217" s="958"/>
      <c r="T217" s="1018"/>
      <c r="U217" s="958"/>
      <c r="V217" s="1018"/>
      <c r="W217" s="958"/>
      <c r="X217" s="1018"/>
      <c r="Y217" s="958"/>
      <c r="Z217" s="1018"/>
      <c r="AA217" s="958"/>
      <c r="AB217" s="1018"/>
      <c r="AC217" s="958">
        <f>+AB217/AB218</f>
        <v>0</v>
      </c>
    </row>
    <row r="218" spans="2:33" ht="32.15" customHeight="1">
      <c r="B218" s="7583"/>
      <c r="C218" s="7580"/>
      <c r="D218" s="955" t="s">
        <v>3033</v>
      </c>
      <c r="E218" s="1018">
        <v>5</v>
      </c>
      <c r="F218" s="1018">
        <v>2</v>
      </c>
      <c r="G218" s="960"/>
      <c r="H218" s="1018">
        <v>2</v>
      </c>
      <c r="I218" s="960"/>
      <c r="J218" s="1018">
        <v>2</v>
      </c>
      <c r="K218" s="960"/>
      <c r="L218" s="1018">
        <v>2</v>
      </c>
      <c r="M218" s="960"/>
      <c r="N218" s="1018">
        <v>2</v>
      </c>
      <c r="O218" s="960"/>
      <c r="P218" s="1018"/>
      <c r="Q218" s="960"/>
      <c r="R218" s="1018"/>
      <c r="S218" s="960"/>
      <c r="T218" s="1018"/>
      <c r="U218" s="960"/>
      <c r="V218" s="1018"/>
      <c r="W218" s="960"/>
      <c r="X218" s="1018"/>
      <c r="Y218" s="960"/>
      <c r="Z218" s="1018"/>
      <c r="AA218" s="960"/>
      <c r="AB218" s="1018">
        <v>1</v>
      </c>
      <c r="AC218" s="960"/>
    </row>
    <row r="219" spans="2:33" ht="32.15" customHeight="1">
      <c r="B219" s="7583" t="s">
        <v>3040</v>
      </c>
      <c r="C219" s="7580" t="s">
        <v>2205</v>
      </c>
      <c r="D219" s="953" t="s">
        <v>3032</v>
      </c>
      <c r="E219" s="983">
        <f>+F219+H219+J219+L219+N219+G219+P219+R219+T219+V219+X219+Z219+AB219</f>
        <v>5.5</v>
      </c>
      <c r="F219" s="1018">
        <v>1</v>
      </c>
      <c r="G219" s="958">
        <f>+F219/F220</f>
        <v>0.5</v>
      </c>
      <c r="H219" s="1018">
        <v>1</v>
      </c>
      <c r="I219" s="958">
        <f>+H219/H220</f>
        <v>0.5</v>
      </c>
      <c r="J219" s="1018">
        <v>1</v>
      </c>
      <c r="K219" s="958">
        <f>+J219/J220</f>
        <v>0.5</v>
      </c>
      <c r="L219" s="1018">
        <v>1</v>
      </c>
      <c r="M219" s="958">
        <f>+L219/L220</f>
        <v>0.5</v>
      </c>
      <c r="N219" s="1018">
        <v>1</v>
      </c>
      <c r="O219" s="958">
        <f>+N219/N220</f>
        <v>0.5</v>
      </c>
      <c r="P219" s="1018"/>
      <c r="Q219" s="958"/>
      <c r="R219" s="1018"/>
      <c r="S219" s="958"/>
      <c r="T219" s="1018"/>
      <c r="U219" s="958"/>
      <c r="V219" s="1018"/>
      <c r="W219" s="958"/>
      <c r="X219" s="1018"/>
      <c r="Y219" s="958"/>
      <c r="Z219" s="1018"/>
      <c r="AA219" s="958"/>
      <c r="AB219" s="1018"/>
      <c r="AC219" s="958">
        <f>+AB219/AB220</f>
        <v>0</v>
      </c>
    </row>
    <row r="220" spans="2:33" ht="26.15" customHeight="1">
      <c r="B220" s="7583"/>
      <c r="C220" s="7580"/>
      <c r="D220" s="955" t="s">
        <v>3033</v>
      </c>
      <c r="E220" s="1018"/>
      <c r="F220" s="1018">
        <v>2</v>
      </c>
      <c r="G220" s="960"/>
      <c r="H220" s="1018">
        <v>2</v>
      </c>
      <c r="I220" s="960"/>
      <c r="J220" s="1018">
        <v>2</v>
      </c>
      <c r="K220" s="960"/>
      <c r="L220" s="1018">
        <v>2</v>
      </c>
      <c r="M220" s="960"/>
      <c r="N220" s="1018">
        <v>2</v>
      </c>
      <c r="O220" s="960"/>
      <c r="P220" s="1018"/>
      <c r="Q220" s="960"/>
      <c r="R220" s="1018"/>
      <c r="S220" s="960"/>
      <c r="T220" s="1018"/>
      <c r="U220" s="960"/>
      <c r="V220" s="1018"/>
      <c r="W220" s="960"/>
      <c r="X220" s="1018"/>
      <c r="Y220" s="960"/>
      <c r="Z220" s="1018"/>
      <c r="AA220" s="960"/>
      <c r="AB220" s="1018">
        <v>1</v>
      </c>
      <c r="AC220" s="960"/>
    </row>
    <row r="221" spans="2:33" ht="32.15" customHeight="1">
      <c r="B221" s="7583" t="s">
        <v>3041</v>
      </c>
      <c r="C221" s="7580" t="s">
        <v>2205</v>
      </c>
      <c r="D221" s="953" t="s">
        <v>3032</v>
      </c>
      <c r="E221" s="983">
        <f>+F221+H221+J221+L221+N221+G221+P221+R221+T221+V221+X221+Z221+AB221</f>
        <v>12.5</v>
      </c>
      <c r="F221" s="1018">
        <v>1</v>
      </c>
      <c r="G221" s="958">
        <f>+F221/F222</f>
        <v>0.5</v>
      </c>
      <c r="H221" s="1018">
        <v>1</v>
      </c>
      <c r="I221" s="958">
        <f>+H221/H222</f>
        <v>0.5</v>
      </c>
      <c r="J221" s="1018">
        <v>1</v>
      </c>
      <c r="K221" s="958">
        <f>+J221/J222</f>
        <v>0.5</v>
      </c>
      <c r="L221" s="1018">
        <v>1</v>
      </c>
      <c r="M221" s="958">
        <f>+L221/L222</f>
        <v>0.5</v>
      </c>
      <c r="N221" s="1018">
        <v>1</v>
      </c>
      <c r="O221" s="958">
        <f>+N221/N222</f>
        <v>0.5</v>
      </c>
      <c r="P221" s="1018">
        <v>1</v>
      </c>
      <c r="Q221" s="958">
        <f>+P221/P222</f>
        <v>0.5</v>
      </c>
      <c r="R221" s="1018">
        <v>1</v>
      </c>
      <c r="S221" s="958">
        <f>+R221/R222</f>
        <v>0.5</v>
      </c>
      <c r="T221" s="1018">
        <v>1</v>
      </c>
      <c r="U221" s="958">
        <f>+T221/T222</f>
        <v>0.5</v>
      </c>
      <c r="V221" s="1018">
        <v>1</v>
      </c>
      <c r="W221" s="958">
        <f>+V221/V222</f>
        <v>0.5</v>
      </c>
      <c r="X221" s="1018">
        <v>1</v>
      </c>
      <c r="Y221" s="958">
        <f>+X221/X222</f>
        <v>0.5</v>
      </c>
      <c r="Z221" s="1018">
        <v>1</v>
      </c>
      <c r="AA221" s="958">
        <f>+Z221/Z222</f>
        <v>0.5</v>
      </c>
      <c r="AB221" s="1018">
        <v>1</v>
      </c>
      <c r="AC221" s="958">
        <f>+AB221/AB222</f>
        <v>0.5</v>
      </c>
    </row>
    <row r="222" spans="2:33" ht="41.15" customHeight="1">
      <c r="B222" s="7583"/>
      <c r="C222" s="7580"/>
      <c r="D222" s="955" t="s">
        <v>3033</v>
      </c>
      <c r="E222" s="1018"/>
      <c r="F222" s="1018">
        <v>2</v>
      </c>
      <c r="G222" s="960"/>
      <c r="H222" s="1018">
        <v>2</v>
      </c>
      <c r="I222" s="960"/>
      <c r="J222" s="1018">
        <v>2</v>
      </c>
      <c r="K222" s="960"/>
      <c r="L222" s="1018">
        <v>2</v>
      </c>
      <c r="M222" s="960"/>
      <c r="N222" s="1018">
        <v>2</v>
      </c>
      <c r="O222" s="960"/>
      <c r="P222" s="1018">
        <v>2</v>
      </c>
      <c r="Q222" s="960"/>
      <c r="R222" s="1018">
        <v>2</v>
      </c>
      <c r="S222" s="960"/>
      <c r="T222" s="1018">
        <v>2</v>
      </c>
      <c r="U222" s="960"/>
      <c r="V222" s="1018">
        <v>2</v>
      </c>
      <c r="W222" s="960"/>
      <c r="X222" s="1018">
        <v>2</v>
      </c>
      <c r="Y222" s="960"/>
      <c r="Z222" s="1018">
        <v>2</v>
      </c>
      <c r="AA222" s="960"/>
      <c r="AB222" s="1018">
        <v>2</v>
      </c>
      <c r="AC222" s="960"/>
    </row>
    <row r="223" spans="2:33" s="1027" customFormat="1" ht="46.15" customHeight="1">
      <c r="B223" s="7583" t="s">
        <v>3042</v>
      </c>
      <c r="C223" s="7583" t="s">
        <v>3043</v>
      </c>
      <c r="D223" s="1028" t="s">
        <v>3044</v>
      </c>
      <c r="E223" s="1029">
        <v>0</v>
      </c>
      <c r="F223" s="982">
        <v>1</v>
      </c>
      <c r="G223" s="1030">
        <f>+F223/F224</f>
        <v>0.5</v>
      </c>
      <c r="H223" s="982">
        <v>1</v>
      </c>
      <c r="I223" s="1030">
        <f>+H223/H224</f>
        <v>0.5</v>
      </c>
      <c r="J223" s="982">
        <v>1</v>
      </c>
      <c r="K223" s="1030">
        <f>+J223/J224</f>
        <v>0.5</v>
      </c>
      <c r="L223" s="982">
        <v>1</v>
      </c>
      <c r="M223" s="1030">
        <f>+L223/L224</f>
        <v>0.5</v>
      </c>
      <c r="N223" s="982">
        <v>1</v>
      </c>
      <c r="O223" s="1030">
        <f>+N223/N224</f>
        <v>0.5</v>
      </c>
      <c r="P223" s="982">
        <v>1</v>
      </c>
      <c r="Q223" s="1030">
        <f>+P223/P224</f>
        <v>0.5</v>
      </c>
      <c r="R223" s="982">
        <v>1</v>
      </c>
      <c r="S223" s="1030">
        <f>+R223/R224</f>
        <v>0.5</v>
      </c>
      <c r="T223" s="982">
        <v>1</v>
      </c>
      <c r="U223" s="1030">
        <f>+T223/T224</f>
        <v>0.5</v>
      </c>
      <c r="V223" s="982">
        <v>1</v>
      </c>
      <c r="W223" s="1030">
        <f>+V223/V224</f>
        <v>0.5</v>
      </c>
      <c r="X223" s="982">
        <v>1</v>
      </c>
      <c r="Y223" s="1030">
        <f>+X223/X224</f>
        <v>0.5</v>
      </c>
      <c r="Z223" s="982">
        <v>1</v>
      </c>
      <c r="AA223" s="1030">
        <f>+Z223/Z224</f>
        <v>0.5</v>
      </c>
      <c r="AB223" s="982">
        <v>1</v>
      </c>
      <c r="AC223" s="1030">
        <f>+AB223/AB224</f>
        <v>0.5</v>
      </c>
    </row>
    <row r="224" spans="2:33" s="1027" customFormat="1" ht="44.15" customHeight="1">
      <c r="B224" s="7583"/>
      <c r="C224" s="7583"/>
      <c r="D224" s="982" t="s">
        <v>3024</v>
      </c>
      <c r="E224" s="982"/>
      <c r="F224" s="982">
        <v>2</v>
      </c>
      <c r="G224" s="1031"/>
      <c r="H224" s="982">
        <v>2</v>
      </c>
      <c r="I224" s="1031"/>
      <c r="J224" s="982">
        <v>2</v>
      </c>
      <c r="K224" s="1031"/>
      <c r="L224" s="982">
        <v>2</v>
      </c>
      <c r="M224" s="1031"/>
      <c r="N224" s="982">
        <v>2</v>
      </c>
      <c r="O224" s="1031"/>
      <c r="P224" s="982">
        <v>2</v>
      </c>
      <c r="Q224" s="1031"/>
      <c r="R224" s="982">
        <v>2</v>
      </c>
      <c r="S224" s="1031"/>
      <c r="T224" s="982">
        <v>2</v>
      </c>
      <c r="U224" s="1031"/>
      <c r="V224" s="982">
        <v>2</v>
      </c>
      <c r="W224" s="1031"/>
      <c r="X224" s="982">
        <v>2</v>
      </c>
      <c r="Y224" s="1031"/>
      <c r="Z224" s="982">
        <v>2</v>
      </c>
      <c r="AA224" s="1031"/>
      <c r="AB224" s="982">
        <v>2</v>
      </c>
      <c r="AC224" s="1031"/>
    </row>
  </sheetData>
  <mergeCells count="148">
    <mergeCell ref="B217:B218"/>
    <mergeCell ref="C217:C218"/>
    <mergeCell ref="B219:B220"/>
    <mergeCell ref="C219:C220"/>
    <mergeCell ref="B221:B222"/>
    <mergeCell ref="C221:C222"/>
    <mergeCell ref="B223:B224"/>
    <mergeCell ref="C223:C224"/>
    <mergeCell ref="B208:B209"/>
    <mergeCell ref="C208:C209"/>
    <mergeCell ref="B210:AC210"/>
    <mergeCell ref="B211:B212"/>
    <mergeCell ref="C211:C212"/>
    <mergeCell ref="B213:B214"/>
    <mergeCell ref="C213:C214"/>
    <mergeCell ref="B215:B216"/>
    <mergeCell ref="C215:C216"/>
    <mergeCell ref="B195:B196"/>
    <mergeCell ref="C195:C196"/>
    <mergeCell ref="B197:B198"/>
    <mergeCell ref="C197:C198"/>
    <mergeCell ref="B201:B202"/>
    <mergeCell ref="C201:C202"/>
    <mergeCell ref="B203:AC203"/>
    <mergeCell ref="B204:B205"/>
    <mergeCell ref="C204:C205"/>
    <mergeCell ref="B184:B185"/>
    <mergeCell ref="C184:C185"/>
    <mergeCell ref="B187:AC187"/>
    <mergeCell ref="B188:AC188"/>
    <mergeCell ref="B190:B191"/>
    <mergeCell ref="C190:C191"/>
    <mergeCell ref="B192:AC192"/>
    <mergeCell ref="B193:B194"/>
    <mergeCell ref="C193:C194"/>
    <mergeCell ref="B169:B171"/>
    <mergeCell ref="C169:C171"/>
    <mergeCell ref="B172:AC172"/>
    <mergeCell ref="B173:B174"/>
    <mergeCell ref="C173:C174"/>
    <mergeCell ref="B179:AC179"/>
    <mergeCell ref="B180:B181"/>
    <mergeCell ref="C180:C181"/>
    <mergeCell ref="B182:B183"/>
    <mergeCell ref="C182:C183"/>
    <mergeCell ref="B157:B158"/>
    <mergeCell ref="C157:C158"/>
    <mergeCell ref="B159:B160"/>
    <mergeCell ref="C159:C160"/>
    <mergeCell ref="B161:B162"/>
    <mergeCell ref="C161:C162"/>
    <mergeCell ref="B163:B164"/>
    <mergeCell ref="C163:C164"/>
    <mergeCell ref="B165:B166"/>
    <mergeCell ref="C165:C166"/>
    <mergeCell ref="B134:B135"/>
    <mergeCell ref="C134:C135"/>
    <mergeCell ref="B136:AC136"/>
    <mergeCell ref="B137:B138"/>
    <mergeCell ref="C137:C138"/>
    <mergeCell ref="B146:AC146"/>
    <mergeCell ref="B152:B153"/>
    <mergeCell ref="C152:C153"/>
    <mergeCell ref="B154:AC154"/>
    <mergeCell ref="B120:B121"/>
    <mergeCell ref="C120:C121"/>
    <mergeCell ref="B122:AC122"/>
    <mergeCell ref="B124:B125"/>
    <mergeCell ref="C124:C125"/>
    <mergeCell ref="B128:B129"/>
    <mergeCell ref="C128:C129"/>
    <mergeCell ref="B130:B131"/>
    <mergeCell ref="C130:C131"/>
    <mergeCell ref="B108:B109"/>
    <mergeCell ref="C108:C109"/>
    <mergeCell ref="B110:B111"/>
    <mergeCell ref="C110:C111"/>
    <mergeCell ref="B112:B113"/>
    <mergeCell ref="C112:C113"/>
    <mergeCell ref="B114:B115"/>
    <mergeCell ref="C114:C115"/>
    <mergeCell ref="B116:B117"/>
    <mergeCell ref="C116:C117"/>
    <mergeCell ref="B91:B92"/>
    <mergeCell ref="C91:C92"/>
    <mergeCell ref="B93:AC93"/>
    <mergeCell ref="B100:AC100"/>
    <mergeCell ref="B101:AC101"/>
    <mergeCell ref="B103:B104"/>
    <mergeCell ref="C103:C104"/>
    <mergeCell ref="B105:AC105"/>
    <mergeCell ref="B106:B107"/>
    <mergeCell ref="C106:C107"/>
    <mergeCell ref="B80:B81"/>
    <mergeCell ref="C80:C81"/>
    <mergeCell ref="B82:AC82"/>
    <mergeCell ref="B83:B84"/>
    <mergeCell ref="C83:C84"/>
    <mergeCell ref="B85:B86"/>
    <mergeCell ref="C85:C86"/>
    <mergeCell ref="B87:B88"/>
    <mergeCell ref="C87:C88"/>
    <mergeCell ref="B55:B56"/>
    <mergeCell ref="C55:C56"/>
    <mergeCell ref="B57:AC57"/>
    <mergeCell ref="B68:B69"/>
    <mergeCell ref="C68:C69"/>
    <mergeCell ref="B70:B71"/>
    <mergeCell ref="C70:C71"/>
    <mergeCell ref="B72:B73"/>
    <mergeCell ref="C72:C73"/>
    <mergeCell ref="B39:AC39"/>
    <mergeCell ref="B40:B41"/>
    <mergeCell ref="C40:C41"/>
    <mergeCell ref="B46:B47"/>
    <mergeCell ref="C46:C47"/>
    <mergeCell ref="B48:AC48"/>
    <mergeCell ref="B49:B50"/>
    <mergeCell ref="C49:C50"/>
    <mergeCell ref="B51:B52"/>
    <mergeCell ref="C51:C52"/>
    <mergeCell ref="B28:B29"/>
    <mergeCell ref="C28:C29"/>
    <mergeCell ref="B30:AC30"/>
    <mergeCell ref="B31:B32"/>
    <mergeCell ref="C31:C32"/>
    <mergeCell ref="B34:AC34"/>
    <mergeCell ref="B35:AC35"/>
    <mergeCell ref="B37:B38"/>
    <mergeCell ref="C37:C38"/>
    <mergeCell ref="B14:B15"/>
    <mergeCell ref="C14:C15"/>
    <mergeCell ref="B19:B20"/>
    <mergeCell ref="C19:C20"/>
    <mergeCell ref="B21:AC21"/>
    <mergeCell ref="B22:B23"/>
    <mergeCell ref="C22:C23"/>
    <mergeCell ref="B24:B25"/>
    <mergeCell ref="C24:C25"/>
    <mergeCell ref="B4:AC4"/>
    <mergeCell ref="B5:AC5"/>
    <mergeCell ref="B7:B8"/>
    <mergeCell ref="C7:C8"/>
    <mergeCell ref="B9:AC9"/>
    <mergeCell ref="B10:B11"/>
    <mergeCell ref="C10:C11"/>
    <mergeCell ref="B12:B13"/>
    <mergeCell ref="C12:C13"/>
  </mergeCells>
  <pageMargins left="0.74791666666666701" right="0.74791666666666701" top="0.98402777777777795" bottom="0.98402777777777795" header="0.51180555555555496" footer="0.51180555555555496"/>
  <pageSetup firstPageNumber="0"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dimension ref="A1:AMK55"/>
  <sheetViews>
    <sheetView showGridLines="0" zoomScaleNormal="100" workbookViewId="0">
      <pane xSplit="1" ySplit="2" topLeftCell="F18" activePane="bottomRight" state="frozen"/>
      <selection pane="topRight" activeCell="F1" sqref="F1"/>
      <selection pane="bottomLeft" activeCell="A3" sqref="A3"/>
      <selection pane="bottomRight" activeCell="K3" sqref="K3"/>
    </sheetView>
  </sheetViews>
  <sheetFormatPr baseColWidth="10" defaultColWidth="8.81640625" defaultRowHeight="14.5"/>
  <cols>
    <col min="1" max="2" width="24.26953125" style="1032" customWidth="1"/>
    <col min="3" max="3" width="38.26953125" style="1032" customWidth="1"/>
    <col min="4" max="4" width="43.26953125" style="1032" customWidth="1"/>
    <col min="5" max="5" width="56.54296875" style="1033" customWidth="1"/>
    <col min="6" max="6" width="34.1796875" style="1033" customWidth="1"/>
    <col min="7" max="7" width="40.26953125" style="1033" customWidth="1"/>
    <col min="8" max="8" width="16.1796875" style="1033" customWidth="1"/>
    <col min="9" max="9" width="14.26953125" style="1033" customWidth="1"/>
    <col min="10" max="16" width="10.7265625" style="733" customWidth="1"/>
    <col min="17" max="17" width="13.54296875" style="733" customWidth="1"/>
    <col min="18" max="18" width="13.81640625" style="733" customWidth="1"/>
    <col min="19" max="19" width="15.1796875" style="733" customWidth="1"/>
    <col min="20" max="20" width="14" style="733" customWidth="1"/>
    <col min="21" max="21" width="15.7265625" style="734" customWidth="1"/>
    <col min="22" max="25" width="16.26953125" style="1034" customWidth="1"/>
    <col min="26" max="26" width="20.26953125" style="1034" customWidth="1"/>
    <col min="27" max="27" width="66.26953125" style="1034" customWidth="1"/>
    <col min="28" max="28" width="73.54296875" style="1034" customWidth="1"/>
    <col min="29" max="29" width="35.7265625" style="1034" customWidth="1"/>
    <col min="30" max="1025" width="10.81640625" style="1034" customWidth="1"/>
  </cols>
  <sheetData>
    <row r="1" spans="1:30" ht="49.5" customHeight="1">
      <c r="A1" s="7606" t="s">
        <v>3045</v>
      </c>
      <c r="B1" s="7606"/>
      <c r="C1" s="7606"/>
      <c r="D1" s="7606"/>
      <c r="E1" s="7606"/>
      <c r="F1" s="7606"/>
      <c r="G1" s="7606"/>
      <c r="H1" s="7606"/>
      <c r="I1" s="7606"/>
      <c r="J1" s="7606"/>
      <c r="K1" s="7606"/>
      <c r="L1" s="7606"/>
      <c r="M1" s="7606"/>
      <c r="N1" s="7606"/>
      <c r="O1" s="7606"/>
      <c r="P1" s="7606"/>
      <c r="Q1" s="7606"/>
      <c r="R1" s="7606"/>
      <c r="S1" s="7606"/>
      <c r="T1" s="7606"/>
      <c r="U1" s="7606"/>
      <c r="V1" s="7606"/>
      <c r="W1" s="7606"/>
      <c r="X1" s="7606"/>
      <c r="Y1" s="7606"/>
      <c r="Z1" s="7606"/>
      <c r="AA1" s="7606"/>
      <c r="AB1" s="7606"/>
      <c r="AC1" s="7606"/>
    </row>
    <row r="2" spans="1:30" s="1039" customFormat="1" ht="45.75" customHeight="1">
      <c r="A2" s="1035" t="s">
        <v>3046</v>
      </c>
      <c r="B2" s="1036" t="s">
        <v>3047</v>
      </c>
      <c r="C2" s="1036" t="s">
        <v>3048</v>
      </c>
      <c r="D2" s="1036" t="s">
        <v>3049</v>
      </c>
      <c r="E2" s="1036" t="s">
        <v>3050</v>
      </c>
      <c r="F2" s="1036" t="s">
        <v>3051</v>
      </c>
      <c r="G2" s="1036" t="s">
        <v>3052</v>
      </c>
      <c r="H2" s="1036" t="s">
        <v>3053</v>
      </c>
      <c r="I2" s="1036" t="s">
        <v>3054</v>
      </c>
      <c r="J2" s="1036" t="s">
        <v>3055</v>
      </c>
      <c r="K2" s="1036" t="s">
        <v>3056</v>
      </c>
      <c r="L2" s="1036" t="s">
        <v>3057</v>
      </c>
      <c r="M2" s="1036" t="s">
        <v>3058</v>
      </c>
      <c r="N2" s="1036" t="s">
        <v>3059</v>
      </c>
      <c r="O2" s="1036" t="s">
        <v>3060</v>
      </c>
      <c r="P2" s="1036" t="s">
        <v>3061</v>
      </c>
      <c r="Q2" s="1036" t="s">
        <v>3062</v>
      </c>
      <c r="R2" s="1036" t="s">
        <v>3063</v>
      </c>
      <c r="S2" s="1036" t="s">
        <v>3064</v>
      </c>
      <c r="T2" s="1036" t="s">
        <v>3065</v>
      </c>
      <c r="U2" s="1037" t="s">
        <v>3066</v>
      </c>
      <c r="V2" s="1037" t="s">
        <v>3067</v>
      </c>
      <c r="W2" s="1037" t="s">
        <v>3068</v>
      </c>
      <c r="X2" s="1037" t="s">
        <v>3069</v>
      </c>
      <c r="Y2" s="1037" t="s">
        <v>3070</v>
      </c>
      <c r="Z2" s="1036" t="s">
        <v>3071</v>
      </c>
      <c r="AA2" s="1038" t="s">
        <v>3072</v>
      </c>
      <c r="AB2" s="1038" t="s">
        <v>3073</v>
      </c>
      <c r="AC2" s="1035" t="s">
        <v>3074</v>
      </c>
    </row>
    <row r="3" spans="1:30" s="1047" customFormat="1" ht="43.5">
      <c r="A3" s="1040" t="s">
        <v>3075</v>
      </c>
      <c r="B3" s="1040" t="s">
        <v>3076</v>
      </c>
      <c r="C3" s="1040" t="str">
        <f>+'17. Recolección inf Indicad (2'!B188</f>
        <v>OE 01: Fortalecer el talento humano de la organización para alcanzar las metas deseadas</v>
      </c>
      <c r="D3" s="1040" t="str">
        <f>+'17. Recolección inf Indicad (2'!B208</f>
        <v>OT 01: Dinamizar un sistema de gestión por competencias para mejorar el compromiso y desarrollo profesional de los funcionarios</v>
      </c>
      <c r="E3" s="1041" t="str">
        <f>+'PLAN ESTRATEGICO 2022-2026'!C4</f>
        <v>Capacitaciones realizadas/capacitaciones programadas *100</v>
      </c>
      <c r="F3" s="1041" t="str">
        <f>+'PLAN ESTRATEGICO 2022-2026'!B5</f>
        <v>PROFESIONAL TALENTO HUMANO</v>
      </c>
      <c r="G3" s="1041" t="s">
        <v>3077</v>
      </c>
      <c r="H3" s="1041" t="s">
        <v>86</v>
      </c>
      <c r="I3" s="1041" t="s">
        <v>3078</v>
      </c>
      <c r="J3" s="1042" t="e">
        <f>+'PLAN ESTRATEGICO 2022-2026'!I5</f>
        <v>#REF!</v>
      </c>
      <c r="K3" s="1042">
        <v>0</v>
      </c>
      <c r="L3" s="1042">
        <v>0</v>
      </c>
      <c r="M3" s="1042">
        <v>0</v>
      </c>
      <c r="N3" s="1043">
        <v>0</v>
      </c>
      <c r="O3" s="1042">
        <v>0</v>
      </c>
      <c r="P3" s="1042">
        <v>0</v>
      </c>
      <c r="Q3" s="1042">
        <v>0</v>
      </c>
      <c r="R3" s="1042">
        <v>0</v>
      </c>
      <c r="S3" s="1042">
        <v>0</v>
      </c>
      <c r="T3" s="1042">
        <f>55/82</f>
        <v>0.67073170731707321</v>
      </c>
      <c r="U3" s="1044" t="e">
        <f>SUM(J3:T3)</f>
        <v>#REF!</v>
      </c>
      <c r="V3" s="1044">
        <v>0.7</v>
      </c>
      <c r="W3" s="1044">
        <v>0.8</v>
      </c>
      <c r="X3" s="1044">
        <v>0.8</v>
      </c>
      <c r="Y3" s="1044">
        <v>0.8</v>
      </c>
      <c r="Z3" s="1044" t="e">
        <f>U3/V3</f>
        <v>#REF!</v>
      </c>
      <c r="AA3" s="1045" t="s">
        <v>3079</v>
      </c>
      <c r="AB3" s="1045" t="s">
        <v>3080</v>
      </c>
      <c r="AC3" s="1046" t="s">
        <v>3081</v>
      </c>
    </row>
    <row r="4" spans="1:30" s="1047" customFormat="1" ht="42" customHeight="1">
      <c r="A4" s="1040"/>
      <c r="B4" s="1040"/>
      <c r="C4" s="1040"/>
      <c r="D4" s="1040"/>
      <c r="E4" s="1041"/>
      <c r="F4" s="1041"/>
      <c r="G4" s="1041"/>
      <c r="H4" s="1041"/>
      <c r="I4" s="1041"/>
      <c r="J4" s="1042"/>
      <c r="K4" s="1042"/>
      <c r="L4" s="1042"/>
      <c r="M4" s="1042"/>
      <c r="N4" s="1043"/>
      <c r="O4" s="1042"/>
      <c r="P4" s="1042"/>
      <c r="Q4" s="1042"/>
      <c r="R4" s="1042"/>
      <c r="S4" s="1042"/>
      <c r="T4" s="1042"/>
      <c r="U4" s="1044"/>
      <c r="V4" s="1044"/>
      <c r="W4" s="1044"/>
      <c r="X4" s="1044"/>
      <c r="Y4" s="1044"/>
      <c r="Z4" s="1044"/>
      <c r="AA4" s="1045"/>
      <c r="AB4" s="1045"/>
      <c r="AC4" s="1046"/>
    </row>
    <row r="5" spans="1:30" s="1047" customFormat="1" ht="92.25" customHeight="1">
      <c r="A5" s="1040" t="s">
        <v>3075</v>
      </c>
      <c r="B5" s="1040" t="s">
        <v>3076</v>
      </c>
      <c r="C5" s="1040" t="s">
        <v>3082</v>
      </c>
      <c r="D5" s="1040" t="s">
        <v>3083</v>
      </c>
      <c r="E5" s="1048" t="s">
        <v>3084</v>
      </c>
      <c r="F5" s="1048" t="s">
        <v>3085</v>
      </c>
      <c r="G5" s="1048" t="s">
        <v>3086</v>
      </c>
      <c r="H5" s="1048" t="s">
        <v>3087</v>
      </c>
      <c r="I5" s="1048" t="s">
        <v>3078</v>
      </c>
      <c r="J5" s="1049">
        <v>0</v>
      </c>
      <c r="K5" s="1049">
        <v>0</v>
      </c>
      <c r="L5" s="1049">
        <v>0</v>
      </c>
      <c r="M5" s="1049">
        <v>0</v>
      </c>
      <c r="N5" s="1049">
        <v>0</v>
      </c>
      <c r="O5" s="1049">
        <v>0</v>
      </c>
      <c r="P5" s="1049">
        <v>0</v>
      </c>
      <c r="Q5" s="1049">
        <v>0</v>
      </c>
      <c r="R5" s="1049">
        <v>0</v>
      </c>
      <c r="S5" s="1049">
        <v>0</v>
      </c>
      <c r="T5" s="1049">
        <f>(109531616-103062314)/103062314</f>
        <v>6.2770781568129749E-2</v>
      </c>
      <c r="U5" s="1049">
        <f>(109531616-103062314)/103062314</f>
        <v>6.2770781568129749E-2</v>
      </c>
      <c r="V5" s="1050">
        <v>0.2</v>
      </c>
      <c r="W5" s="1050">
        <v>0.3</v>
      </c>
      <c r="X5" s="1050">
        <v>0.5</v>
      </c>
      <c r="Y5" s="1051">
        <v>0.7</v>
      </c>
      <c r="Z5" s="1050">
        <f t="shared" ref="Z5:Z18" si="0">U5/V5</f>
        <v>0.3138539078406487</v>
      </c>
      <c r="AA5" s="1040" t="s">
        <v>3088</v>
      </c>
      <c r="AB5" s="1040" t="s">
        <v>3089</v>
      </c>
      <c r="AC5" s="1046" t="s">
        <v>3090</v>
      </c>
    </row>
    <row r="6" spans="1:30" s="1047" customFormat="1" ht="58">
      <c r="A6" s="1040" t="s">
        <v>3075</v>
      </c>
      <c r="B6" s="1040" t="s">
        <v>3076</v>
      </c>
      <c r="C6" s="1040" t="s">
        <v>3082</v>
      </c>
      <c r="D6" s="1040" t="s">
        <v>3091</v>
      </c>
      <c r="E6" s="1048" t="s">
        <v>3092</v>
      </c>
      <c r="F6" s="1048" t="s">
        <v>3085</v>
      </c>
      <c r="G6" s="1048" t="s">
        <v>3093</v>
      </c>
      <c r="H6" s="1048" t="s">
        <v>3087</v>
      </c>
      <c r="I6" s="1048" t="s">
        <v>3078</v>
      </c>
      <c r="J6" s="1049">
        <v>0</v>
      </c>
      <c r="K6" s="1049">
        <v>0</v>
      </c>
      <c r="L6" s="1049">
        <v>0</v>
      </c>
      <c r="M6" s="1049">
        <v>0</v>
      </c>
      <c r="N6" s="1049">
        <v>0</v>
      </c>
      <c r="O6" s="1049">
        <v>0</v>
      </c>
      <c r="P6" s="1049">
        <v>0</v>
      </c>
      <c r="Q6" s="1049">
        <v>0</v>
      </c>
      <c r="R6" s="1049">
        <v>0</v>
      </c>
      <c r="S6" s="1049">
        <v>0</v>
      </c>
      <c r="T6" s="1049">
        <f>(6328196102-6012815655)/6012815655</f>
        <v>5.2451374712900622E-2</v>
      </c>
      <c r="U6" s="1050">
        <f>SUM(J6:T6)</f>
        <v>5.2451374712900622E-2</v>
      </c>
      <c r="V6" s="1050">
        <v>0.08</v>
      </c>
      <c r="W6" s="1050">
        <v>0.12</v>
      </c>
      <c r="X6" s="1050">
        <v>0.17</v>
      </c>
      <c r="Y6" s="1050">
        <v>0.21</v>
      </c>
      <c r="Z6" s="1050">
        <f t="shared" si="0"/>
        <v>0.65564218391125773</v>
      </c>
      <c r="AA6" s="1046" t="s">
        <v>3094</v>
      </c>
      <c r="AB6" s="1040" t="s">
        <v>3095</v>
      </c>
      <c r="AC6" s="1046" t="s">
        <v>3096</v>
      </c>
    </row>
    <row r="7" spans="1:30" s="1059" customFormat="1" ht="43.5">
      <c r="A7" s="1052" t="s">
        <v>3097</v>
      </c>
      <c r="B7" s="1052" t="s">
        <v>3098</v>
      </c>
      <c r="C7" s="1053" t="s">
        <v>3099</v>
      </c>
      <c r="D7" s="1052" t="s">
        <v>3100</v>
      </c>
      <c r="E7" s="1054" t="s">
        <v>3101</v>
      </c>
      <c r="F7" s="1054" t="s">
        <v>3102</v>
      </c>
      <c r="G7" s="1054" t="s">
        <v>3103</v>
      </c>
      <c r="H7" s="1054" t="s">
        <v>3087</v>
      </c>
      <c r="I7" s="1054" t="s">
        <v>3078</v>
      </c>
      <c r="J7" s="1055">
        <v>0</v>
      </c>
      <c r="K7" s="1055">
        <v>0</v>
      </c>
      <c r="L7" s="1055">
        <v>0</v>
      </c>
      <c r="M7" s="1055">
        <v>0</v>
      </c>
      <c r="N7" s="1055">
        <v>0</v>
      </c>
      <c r="O7" s="1055">
        <v>0</v>
      </c>
      <c r="P7" s="1055">
        <v>0</v>
      </c>
      <c r="Q7" s="1056">
        <f>350/800</f>
        <v>0.4375</v>
      </c>
      <c r="R7" s="1055">
        <v>0</v>
      </c>
      <c r="S7" s="1055">
        <v>0</v>
      </c>
      <c r="T7" s="1055">
        <v>0</v>
      </c>
      <c r="U7" s="1057">
        <f>SUM(J7:T7)</f>
        <v>0.4375</v>
      </c>
      <c r="V7" s="1051">
        <v>0.5</v>
      </c>
      <c r="W7" s="1051">
        <v>0.6</v>
      </c>
      <c r="X7" s="1051">
        <v>0.6</v>
      </c>
      <c r="Y7" s="1051">
        <v>0.7</v>
      </c>
      <c r="Z7" s="1051">
        <f t="shared" si="0"/>
        <v>0.875</v>
      </c>
      <c r="AA7" s="1052" t="s">
        <v>3104</v>
      </c>
      <c r="AB7" s="1052" t="s">
        <v>3081</v>
      </c>
      <c r="AC7" s="1058" t="s">
        <v>3081</v>
      </c>
    </row>
    <row r="8" spans="1:30" s="1064" customFormat="1" ht="72.5">
      <c r="A8" s="1060" t="s">
        <v>3075</v>
      </c>
      <c r="B8" s="1060" t="s">
        <v>3098</v>
      </c>
      <c r="C8" s="1040" t="s">
        <v>3082</v>
      </c>
      <c r="D8" s="1040" t="s">
        <v>3091</v>
      </c>
      <c r="E8" s="1060" t="s">
        <v>3105</v>
      </c>
      <c r="F8" s="1041" t="s">
        <v>3106</v>
      </c>
      <c r="G8" s="1041" t="s">
        <v>3107</v>
      </c>
      <c r="H8" s="1041" t="s">
        <v>3108</v>
      </c>
      <c r="I8" s="1041" t="s">
        <v>3078</v>
      </c>
      <c r="J8" s="1061">
        <v>0</v>
      </c>
      <c r="K8" s="1061">
        <v>0</v>
      </c>
      <c r="L8" s="1061">
        <v>0</v>
      </c>
      <c r="M8" s="1061">
        <v>0</v>
      </c>
      <c r="N8" s="1061">
        <v>0</v>
      </c>
      <c r="O8" s="1061">
        <v>0</v>
      </c>
      <c r="P8" s="1061">
        <v>0</v>
      </c>
      <c r="Q8" s="1061">
        <v>0</v>
      </c>
      <c r="R8" s="1061">
        <v>0</v>
      </c>
      <c r="S8" s="1061">
        <v>0</v>
      </c>
      <c r="T8" s="1062">
        <v>20635</v>
      </c>
      <c r="U8" s="1062">
        <v>20635</v>
      </c>
      <c r="V8" s="1062">
        <v>20700</v>
      </c>
      <c r="W8" s="1063">
        <v>22770</v>
      </c>
      <c r="X8" s="1063">
        <v>25047</v>
      </c>
      <c r="Y8" s="1063">
        <v>27552</v>
      </c>
      <c r="Z8" s="1044">
        <f t="shared" si="0"/>
        <v>0.99685990338164254</v>
      </c>
      <c r="AA8" s="1060" t="s">
        <v>3109</v>
      </c>
      <c r="AB8" s="1060" t="s">
        <v>3110</v>
      </c>
      <c r="AC8" s="1060" t="s">
        <v>3081</v>
      </c>
    </row>
    <row r="9" spans="1:30" s="1047" customFormat="1" ht="29">
      <c r="A9" s="1065"/>
      <c r="B9" s="1065"/>
      <c r="C9" s="1066"/>
      <c r="D9" s="1067"/>
      <c r="E9" s="1068"/>
      <c r="F9" s="1068" t="s">
        <v>3102</v>
      </c>
      <c r="G9" s="1068" t="s">
        <v>3111</v>
      </c>
      <c r="H9" s="1068" t="s">
        <v>3087</v>
      </c>
      <c r="I9" s="1068" t="s">
        <v>3078</v>
      </c>
      <c r="J9" s="1069">
        <v>0</v>
      </c>
      <c r="K9" s="1069">
        <v>0</v>
      </c>
      <c r="L9" s="1069">
        <v>0</v>
      </c>
      <c r="M9" s="1069">
        <v>0</v>
      </c>
      <c r="N9" s="1069">
        <v>0</v>
      </c>
      <c r="O9" s="1069">
        <v>0</v>
      </c>
      <c r="P9" s="1069">
        <v>0</v>
      </c>
      <c r="Q9" s="1069">
        <v>0</v>
      </c>
      <c r="R9" s="1069">
        <v>0</v>
      </c>
      <c r="S9" s="1070">
        <f>(58/120)</f>
        <v>0.48333333333333334</v>
      </c>
      <c r="T9" s="1069">
        <v>0</v>
      </c>
      <c r="U9" s="1071">
        <f>SUM(J9:T9)</f>
        <v>0.48333333333333334</v>
      </c>
      <c r="V9" s="1072">
        <v>0.5</v>
      </c>
      <c r="W9" s="1072">
        <v>1</v>
      </c>
      <c r="X9" s="1072">
        <v>2</v>
      </c>
      <c r="Y9" s="1072">
        <v>3</v>
      </c>
      <c r="Z9" s="1072">
        <f t="shared" si="0"/>
        <v>0.96666666666666667</v>
      </c>
      <c r="AA9" s="1073" t="s">
        <v>3112</v>
      </c>
      <c r="AB9" s="1073" t="s">
        <v>3081</v>
      </c>
      <c r="AC9" s="1046" t="s">
        <v>3081</v>
      </c>
    </row>
    <row r="10" spans="1:30" s="1047" customFormat="1" ht="64.5" customHeight="1">
      <c r="A10" s="1060"/>
      <c r="B10" s="1060"/>
      <c r="C10" s="1040"/>
      <c r="D10" s="1040"/>
      <c r="E10" s="1060"/>
      <c r="F10" s="1041" t="s">
        <v>3113</v>
      </c>
      <c r="G10" s="1041" t="s">
        <v>3114</v>
      </c>
      <c r="H10" s="1041" t="s">
        <v>3108</v>
      </c>
      <c r="I10" s="1041" t="s">
        <v>3078</v>
      </c>
      <c r="J10" s="1061">
        <v>0</v>
      </c>
      <c r="K10" s="1061">
        <v>0</v>
      </c>
      <c r="L10" s="1061">
        <v>0</v>
      </c>
      <c r="M10" s="1061">
        <v>0</v>
      </c>
      <c r="N10" s="1061">
        <v>0</v>
      </c>
      <c r="O10" s="1061">
        <v>0</v>
      </c>
      <c r="P10" s="1061">
        <v>0</v>
      </c>
      <c r="Q10" s="1061">
        <v>0</v>
      </c>
      <c r="R10" s="1061">
        <v>0</v>
      </c>
      <c r="S10" s="1061">
        <v>0</v>
      </c>
      <c r="T10" s="1062">
        <v>4283</v>
      </c>
      <c r="U10" s="1062">
        <v>4283</v>
      </c>
      <c r="V10" s="1062">
        <v>4300</v>
      </c>
      <c r="W10" s="1063">
        <v>4730</v>
      </c>
      <c r="X10" s="1063">
        <v>5203</v>
      </c>
      <c r="Y10" s="1063">
        <v>5723</v>
      </c>
      <c r="Z10" s="1044">
        <f t="shared" si="0"/>
        <v>0.99604651162790703</v>
      </c>
      <c r="AA10" s="1060" t="s">
        <v>3115</v>
      </c>
      <c r="AB10" s="1074" t="s">
        <v>3081</v>
      </c>
      <c r="AC10" s="1060" t="s">
        <v>3081</v>
      </c>
    </row>
    <row r="11" spans="1:30" s="1047" customFormat="1" ht="43.5">
      <c r="A11" s="1040"/>
      <c r="B11" s="1040"/>
      <c r="C11" s="1075"/>
      <c r="D11" s="1060"/>
      <c r="E11" s="1060"/>
      <c r="F11" s="1041" t="s">
        <v>3116</v>
      </c>
      <c r="G11" s="1041" t="s">
        <v>3117</v>
      </c>
      <c r="H11" s="1041" t="s">
        <v>3108</v>
      </c>
      <c r="I11" s="1041" t="s">
        <v>3078</v>
      </c>
      <c r="J11" s="1076">
        <v>0</v>
      </c>
      <c r="K11" s="1076">
        <v>0</v>
      </c>
      <c r="L11" s="1061">
        <v>0</v>
      </c>
      <c r="M11" s="1061">
        <v>0</v>
      </c>
      <c r="N11" s="1061">
        <v>0</v>
      </c>
      <c r="O11" s="1061">
        <v>0</v>
      </c>
      <c r="P11" s="1061">
        <v>0</v>
      </c>
      <c r="Q11" s="1061">
        <v>0</v>
      </c>
      <c r="R11" s="1061">
        <v>0</v>
      </c>
      <c r="S11" s="1061">
        <v>0</v>
      </c>
      <c r="T11" s="1077">
        <f>(5933-5787)/5787</f>
        <v>2.5228961465353378E-2</v>
      </c>
      <c r="U11" s="1042">
        <f>SUM(J11:T11)</f>
        <v>2.5228961465353378E-2</v>
      </c>
      <c r="V11" s="1050">
        <v>0.03</v>
      </c>
      <c r="W11" s="1050">
        <v>0.08</v>
      </c>
      <c r="X11" s="1050">
        <v>0.12</v>
      </c>
      <c r="Y11" s="1050">
        <v>0.15</v>
      </c>
      <c r="Z11" s="1050">
        <f t="shared" si="0"/>
        <v>0.84096538217844596</v>
      </c>
      <c r="AA11" s="1060" t="s">
        <v>3118</v>
      </c>
      <c r="AB11" s="1046" t="s">
        <v>3081</v>
      </c>
      <c r="AC11" s="1046" t="s">
        <v>3081</v>
      </c>
    </row>
    <row r="12" spans="1:30" s="1047" customFormat="1" ht="29">
      <c r="A12" s="1040"/>
      <c r="B12" s="1040"/>
      <c r="C12" s="1078"/>
      <c r="D12" s="1040"/>
      <c r="E12" s="1048"/>
      <c r="F12" s="1041" t="s">
        <v>3116</v>
      </c>
      <c r="G12" s="1048" t="s">
        <v>3119</v>
      </c>
      <c r="H12" s="1048" t="s">
        <v>3120</v>
      </c>
      <c r="I12" s="1048" t="s">
        <v>3078</v>
      </c>
      <c r="J12" s="1079">
        <v>0.1736</v>
      </c>
      <c r="K12" s="1079">
        <v>0.56730000000000003</v>
      </c>
      <c r="L12" s="1079">
        <v>0</v>
      </c>
      <c r="M12" s="1079">
        <v>0</v>
      </c>
      <c r="N12" s="1079">
        <v>0</v>
      </c>
      <c r="O12" s="1079">
        <v>0</v>
      </c>
      <c r="P12" s="1079">
        <v>0</v>
      </c>
      <c r="Q12" s="1079">
        <v>0</v>
      </c>
      <c r="R12" s="1079">
        <v>0</v>
      </c>
      <c r="S12" s="1079">
        <v>0</v>
      </c>
      <c r="T12" s="1079">
        <v>0</v>
      </c>
      <c r="U12" s="1042" t="e">
        <f>+K12+J12+#REF!</f>
        <v>#REF!</v>
      </c>
      <c r="V12" s="1050">
        <v>0.85</v>
      </c>
      <c r="W12" s="1050">
        <v>0.9</v>
      </c>
      <c r="X12" s="1050">
        <v>0.9</v>
      </c>
      <c r="Y12" s="1050">
        <v>0.9</v>
      </c>
      <c r="Z12" s="1049" t="e">
        <f t="shared" si="0"/>
        <v>#REF!</v>
      </c>
      <c r="AA12" s="1040" t="s">
        <v>3121</v>
      </c>
      <c r="AB12" s="1045" t="s">
        <v>3081</v>
      </c>
      <c r="AC12" s="1046" t="s">
        <v>3081</v>
      </c>
      <c r="AD12" s="1080">
        <f>(5872*100)/31852</f>
        <v>18.435263091799573</v>
      </c>
    </row>
    <row r="13" spans="1:30" s="1047" customFormat="1" ht="80.25" customHeight="1">
      <c r="A13" s="1052"/>
      <c r="B13" s="1052"/>
      <c r="C13" s="1053"/>
      <c r="D13" s="1052"/>
      <c r="E13" s="1054"/>
      <c r="F13" s="1054" t="s">
        <v>3102</v>
      </c>
      <c r="G13" s="1054" t="s">
        <v>3081</v>
      </c>
      <c r="H13" s="1054" t="s">
        <v>3087</v>
      </c>
      <c r="I13" s="1054" t="s">
        <v>3078</v>
      </c>
      <c r="J13" s="1057">
        <v>0</v>
      </c>
      <c r="K13" s="1057">
        <v>0</v>
      </c>
      <c r="L13" s="1057">
        <v>0</v>
      </c>
      <c r="M13" s="1057">
        <v>0</v>
      </c>
      <c r="N13" s="1057">
        <v>0</v>
      </c>
      <c r="O13" s="1057">
        <v>0</v>
      </c>
      <c r="P13" s="1057">
        <v>0</v>
      </c>
      <c r="Q13" s="1057">
        <v>0</v>
      </c>
      <c r="R13" s="1057">
        <f>(50/499)</f>
        <v>0.10020040080160321</v>
      </c>
      <c r="S13" s="1057">
        <v>0</v>
      </c>
      <c r="T13" s="1057">
        <v>0</v>
      </c>
      <c r="U13" s="1057">
        <f>+R13</f>
        <v>0.10020040080160321</v>
      </c>
      <c r="V13" s="1051">
        <v>0.1</v>
      </c>
      <c r="W13" s="1051">
        <v>0.15</v>
      </c>
      <c r="X13" s="1051">
        <v>0.2</v>
      </c>
      <c r="Y13" s="1051">
        <v>0.25</v>
      </c>
      <c r="Z13" s="1051">
        <f t="shared" si="0"/>
        <v>1.002004008016032</v>
      </c>
      <c r="AA13" s="1052" t="s">
        <v>3122</v>
      </c>
      <c r="AB13" s="1052" t="s">
        <v>3123</v>
      </c>
      <c r="AC13" s="1046" t="s">
        <v>3081</v>
      </c>
    </row>
    <row r="14" spans="1:30" s="1047" customFormat="1" ht="91.5" customHeight="1">
      <c r="A14" s="1040"/>
      <c r="B14" s="1040"/>
      <c r="C14" s="1075"/>
      <c r="D14" s="1040"/>
      <c r="E14" s="1041"/>
      <c r="F14" s="1041" t="s">
        <v>3102</v>
      </c>
      <c r="G14" s="1041" t="s">
        <v>3081</v>
      </c>
      <c r="H14" s="1041" t="s">
        <v>3124</v>
      </c>
      <c r="I14" s="1041" t="s">
        <v>3125</v>
      </c>
      <c r="J14" s="1081">
        <v>0</v>
      </c>
      <c r="K14" s="1081">
        <v>0</v>
      </c>
      <c r="L14" s="1081">
        <v>0</v>
      </c>
      <c r="M14" s="1081">
        <v>0</v>
      </c>
      <c r="N14" s="1081">
        <v>2</v>
      </c>
      <c r="O14" s="1081">
        <v>0</v>
      </c>
      <c r="P14" s="1081">
        <v>0</v>
      </c>
      <c r="Q14" s="1081">
        <v>0</v>
      </c>
      <c r="R14" s="1081">
        <v>0</v>
      </c>
      <c r="S14" s="1081">
        <v>0</v>
      </c>
      <c r="T14" s="1081">
        <v>0</v>
      </c>
      <c r="U14" s="1081">
        <f>SUM(J14:T14)</f>
        <v>2</v>
      </c>
      <c r="V14" s="1082">
        <v>2</v>
      </c>
      <c r="W14" s="1082">
        <v>2</v>
      </c>
      <c r="X14" s="1082">
        <v>3</v>
      </c>
      <c r="Y14" s="1082">
        <v>3</v>
      </c>
      <c r="Z14" s="1044">
        <f t="shared" si="0"/>
        <v>1</v>
      </c>
      <c r="AA14" s="1040" t="s">
        <v>3126</v>
      </c>
      <c r="AB14" s="1040" t="s">
        <v>3127</v>
      </c>
      <c r="AC14" s="1046" t="s">
        <v>3081</v>
      </c>
    </row>
    <row r="15" spans="1:30" s="1059" customFormat="1" ht="58">
      <c r="A15" s="1060"/>
      <c r="B15" s="1060"/>
      <c r="C15" s="1075"/>
      <c r="D15" s="1060"/>
      <c r="E15" s="1060"/>
      <c r="F15" s="1041" t="s">
        <v>3128</v>
      </c>
      <c r="G15" s="1041" t="s">
        <v>3081</v>
      </c>
      <c r="H15" s="1041" t="s">
        <v>3087</v>
      </c>
      <c r="I15" s="1041" t="s">
        <v>3125</v>
      </c>
      <c r="J15" s="1081">
        <v>0</v>
      </c>
      <c r="K15" s="1081">
        <v>0</v>
      </c>
      <c r="L15" s="1081">
        <v>0</v>
      </c>
      <c r="M15" s="1081">
        <v>0</v>
      </c>
      <c r="N15" s="1081">
        <v>0</v>
      </c>
      <c r="O15" s="1081">
        <v>0</v>
      </c>
      <c r="P15" s="1081">
        <v>0</v>
      </c>
      <c r="Q15" s="1081">
        <v>0</v>
      </c>
      <c r="R15" s="1081">
        <v>0</v>
      </c>
      <c r="S15" s="1081">
        <v>0</v>
      </c>
      <c r="T15" s="1081">
        <v>3</v>
      </c>
      <c r="U15" s="1081">
        <f>SUM(J15:T15)</f>
        <v>3</v>
      </c>
      <c r="V15" s="1083">
        <v>3</v>
      </c>
      <c r="W15" s="1083">
        <v>3</v>
      </c>
      <c r="X15" s="1083">
        <v>3</v>
      </c>
      <c r="Y15" s="1083">
        <v>3</v>
      </c>
      <c r="Z15" s="1044">
        <f t="shared" si="0"/>
        <v>1</v>
      </c>
      <c r="AA15" s="1060" t="s">
        <v>3129</v>
      </c>
      <c r="AB15" s="1060" t="s">
        <v>3081</v>
      </c>
      <c r="AC15" s="1074" t="s">
        <v>3081</v>
      </c>
    </row>
    <row r="16" spans="1:30" s="1059" customFormat="1" ht="104.25" customHeight="1">
      <c r="A16" s="1052"/>
      <c r="B16" s="1052"/>
      <c r="C16" s="1053"/>
      <c r="D16" s="1052"/>
      <c r="E16" s="1054"/>
      <c r="F16" s="1054" t="s">
        <v>3102</v>
      </c>
      <c r="G16" s="1054" t="s">
        <v>3081</v>
      </c>
      <c r="H16" s="1054" t="s">
        <v>3087</v>
      </c>
      <c r="I16" s="1054" t="s">
        <v>3125</v>
      </c>
      <c r="J16" s="1084">
        <v>0</v>
      </c>
      <c r="K16" s="1084">
        <v>0</v>
      </c>
      <c r="L16" s="1084">
        <v>0</v>
      </c>
      <c r="M16" s="1084">
        <v>0</v>
      </c>
      <c r="N16" s="1084">
        <v>0</v>
      </c>
      <c r="O16" s="1084">
        <v>0</v>
      </c>
      <c r="P16" s="1084">
        <v>0</v>
      </c>
      <c r="Q16" s="1084">
        <v>0</v>
      </c>
      <c r="R16" s="1084">
        <v>0</v>
      </c>
      <c r="S16" s="1081">
        <v>0</v>
      </c>
      <c r="T16" s="1081">
        <v>0</v>
      </c>
      <c r="U16" s="1084">
        <v>2</v>
      </c>
      <c r="V16" s="1085">
        <v>2</v>
      </c>
      <c r="W16" s="1085">
        <v>3</v>
      </c>
      <c r="X16" s="1085">
        <v>3</v>
      </c>
      <c r="Y16" s="1085">
        <v>3</v>
      </c>
      <c r="Z16" s="1044">
        <f t="shared" si="0"/>
        <v>1</v>
      </c>
      <c r="AA16" s="1052" t="s">
        <v>3072</v>
      </c>
      <c r="AB16" s="1052" t="s">
        <v>3081</v>
      </c>
      <c r="AC16" s="1058" t="s">
        <v>3081</v>
      </c>
    </row>
    <row r="17" spans="1:30" s="1059" customFormat="1" ht="29">
      <c r="A17" s="1060"/>
      <c r="B17" s="1060"/>
      <c r="C17" s="1075"/>
      <c r="D17" s="1060"/>
      <c r="E17" s="1041"/>
      <c r="F17" s="1041" t="s">
        <v>3102</v>
      </c>
      <c r="G17" s="1041" t="s">
        <v>3081</v>
      </c>
      <c r="H17" s="1041" t="s">
        <v>3120</v>
      </c>
      <c r="I17" s="1041" t="s">
        <v>3125</v>
      </c>
      <c r="J17" s="1081">
        <v>0</v>
      </c>
      <c r="K17" s="1081">
        <v>0</v>
      </c>
      <c r="L17" s="1081">
        <v>0</v>
      </c>
      <c r="M17" s="1081">
        <v>0</v>
      </c>
      <c r="N17" s="1081">
        <v>0</v>
      </c>
      <c r="O17" s="1081">
        <v>0</v>
      </c>
      <c r="P17" s="1081">
        <v>0</v>
      </c>
      <c r="Q17" s="1081">
        <v>0</v>
      </c>
      <c r="R17" s="1081">
        <v>0</v>
      </c>
      <c r="S17" s="1081">
        <v>0</v>
      </c>
      <c r="T17" s="1084">
        <v>1</v>
      </c>
      <c r="U17" s="1084">
        <f>SUM(J17:T17)</f>
        <v>1</v>
      </c>
      <c r="V17" s="1085">
        <v>1</v>
      </c>
      <c r="W17" s="1085">
        <v>400</v>
      </c>
      <c r="X17" s="1085">
        <v>500</v>
      </c>
      <c r="Y17" s="1085">
        <v>600</v>
      </c>
      <c r="Z17" s="1051">
        <f t="shared" si="0"/>
        <v>1</v>
      </c>
      <c r="AA17" s="1052" t="s">
        <v>3130</v>
      </c>
      <c r="AB17" s="1052" t="s">
        <v>3081</v>
      </c>
      <c r="AC17" s="1058" t="s">
        <v>3081</v>
      </c>
    </row>
    <row r="18" spans="1:30" s="1047" customFormat="1" ht="29">
      <c r="A18" s="1040"/>
      <c r="B18" s="1040"/>
      <c r="C18" s="1075"/>
      <c r="D18" s="1040"/>
      <c r="E18" s="1048"/>
      <c r="F18" s="1041" t="s">
        <v>3102</v>
      </c>
      <c r="G18" s="1048" t="s">
        <v>3131</v>
      </c>
      <c r="H18" s="1048" t="s">
        <v>3120</v>
      </c>
      <c r="I18" s="1048" t="s">
        <v>3125</v>
      </c>
      <c r="J18" s="1086">
        <v>0</v>
      </c>
      <c r="K18" s="1086">
        <v>0</v>
      </c>
      <c r="L18" s="1086">
        <v>0</v>
      </c>
      <c r="M18" s="1086">
        <v>0</v>
      </c>
      <c r="N18" s="1086">
        <v>0</v>
      </c>
      <c r="O18" s="1086">
        <v>1</v>
      </c>
      <c r="P18" s="1086">
        <v>0</v>
      </c>
      <c r="Q18" s="1086">
        <v>0</v>
      </c>
      <c r="R18" s="1086">
        <v>0</v>
      </c>
      <c r="S18" s="1086">
        <v>0</v>
      </c>
      <c r="T18" s="1086">
        <v>0</v>
      </c>
      <c r="U18" s="1086">
        <f>SUM(J18:T18)</f>
        <v>1</v>
      </c>
      <c r="V18" s="1082">
        <v>1</v>
      </c>
      <c r="W18" s="1082">
        <v>1</v>
      </c>
      <c r="X18" s="1082">
        <v>2</v>
      </c>
      <c r="Y18" s="1082">
        <v>3</v>
      </c>
      <c r="Z18" s="1050">
        <f t="shared" si="0"/>
        <v>1</v>
      </c>
      <c r="AA18" s="1040" t="s">
        <v>3132</v>
      </c>
      <c r="AB18" s="1040" t="s">
        <v>3081</v>
      </c>
      <c r="AC18" s="1046" t="s">
        <v>3081</v>
      </c>
    </row>
    <row r="19" spans="1:30" s="1059" customFormat="1" ht="82.5" customHeight="1">
      <c r="A19" s="1087"/>
      <c r="B19" s="1087"/>
      <c r="C19" s="1088"/>
      <c r="D19" s="1087"/>
      <c r="E19" s="1089"/>
      <c r="F19" s="1089" t="s">
        <v>3102</v>
      </c>
      <c r="G19" s="1089" t="s">
        <v>3133</v>
      </c>
      <c r="H19" s="1089" t="s">
        <v>3120</v>
      </c>
      <c r="I19" s="1089" t="s">
        <v>3078</v>
      </c>
      <c r="J19" s="1090">
        <v>0</v>
      </c>
      <c r="K19" s="1090">
        <v>0</v>
      </c>
      <c r="L19" s="1090">
        <v>0</v>
      </c>
      <c r="M19" s="1090">
        <v>0</v>
      </c>
      <c r="N19" s="1090">
        <v>0</v>
      </c>
      <c r="O19" s="1090">
        <v>0</v>
      </c>
      <c r="P19" s="1090">
        <v>0</v>
      </c>
      <c r="Q19" s="1090">
        <v>0</v>
      </c>
      <c r="R19" s="1090">
        <v>0</v>
      </c>
      <c r="S19" s="1090">
        <v>0</v>
      </c>
      <c r="T19" s="1090">
        <v>0</v>
      </c>
      <c r="U19" s="1090">
        <f>(SUM(J19:T19))/12</f>
        <v>0</v>
      </c>
      <c r="V19" s="1091">
        <v>0</v>
      </c>
      <c r="W19" s="1091">
        <v>0.6</v>
      </c>
      <c r="X19" s="1091">
        <v>0.63</v>
      </c>
      <c r="Y19" s="1091">
        <v>0.66</v>
      </c>
      <c r="Z19" s="1091">
        <v>0</v>
      </c>
      <c r="AA19" s="1087" t="s">
        <v>3134</v>
      </c>
      <c r="AB19" s="1087" t="s">
        <v>3135</v>
      </c>
      <c r="AC19" s="1092" t="s">
        <v>3081</v>
      </c>
    </row>
    <row r="20" spans="1:30" s="1097" customFormat="1" ht="87" customHeight="1">
      <c r="A20" s="1065"/>
      <c r="B20" s="1065"/>
      <c r="C20" s="1065"/>
      <c r="D20" s="1065"/>
      <c r="E20" s="1068"/>
      <c r="F20" s="1068" t="s">
        <v>3136</v>
      </c>
      <c r="G20" s="1068" t="s">
        <v>3137</v>
      </c>
      <c r="H20" s="1093" t="s">
        <v>3087</v>
      </c>
      <c r="I20" s="1068" t="s">
        <v>3125</v>
      </c>
      <c r="J20" s="1094">
        <v>0</v>
      </c>
      <c r="K20" s="1094">
        <v>0</v>
      </c>
      <c r="L20" s="1094">
        <v>0</v>
      </c>
      <c r="M20" s="1094">
        <v>0</v>
      </c>
      <c r="N20" s="1094">
        <v>0</v>
      </c>
      <c r="O20" s="1094">
        <v>0</v>
      </c>
      <c r="P20" s="1094">
        <v>0</v>
      </c>
      <c r="Q20" s="1094">
        <v>0</v>
      </c>
      <c r="R20" s="1094">
        <v>0</v>
      </c>
      <c r="S20" s="1094">
        <v>0</v>
      </c>
      <c r="T20" s="1095">
        <f>0/3</f>
        <v>0</v>
      </c>
      <c r="U20" s="1095">
        <v>0</v>
      </c>
      <c r="V20" s="1091">
        <v>0.3</v>
      </c>
      <c r="W20" s="1091">
        <v>0.7</v>
      </c>
      <c r="X20" s="1091">
        <v>1</v>
      </c>
      <c r="Y20" s="1091">
        <f>3/3</f>
        <v>1</v>
      </c>
      <c r="Z20" s="1095">
        <f>U20/V20</f>
        <v>0</v>
      </c>
      <c r="AA20" s="1096" t="s">
        <v>3138</v>
      </c>
      <c r="AB20" s="1067" t="s">
        <v>3139</v>
      </c>
      <c r="AC20" s="1092" t="s">
        <v>3081</v>
      </c>
    </row>
    <row r="21" spans="1:30" s="1064" customFormat="1" ht="58">
      <c r="A21" s="1060"/>
      <c r="B21" s="1060"/>
      <c r="C21" s="1075"/>
      <c r="D21" s="1060"/>
      <c r="E21" s="1041"/>
      <c r="F21" s="1041" t="s">
        <v>3140</v>
      </c>
      <c r="G21" s="1098" t="s">
        <v>3141</v>
      </c>
      <c r="H21" s="1041" t="s">
        <v>3120</v>
      </c>
      <c r="I21" s="1041" t="s">
        <v>3078</v>
      </c>
      <c r="J21" s="1077">
        <v>0.99</v>
      </c>
      <c r="K21" s="1077">
        <v>0.99</v>
      </c>
      <c r="L21" s="1077">
        <v>0.99</v>
      </c>
      <c r="M21" s="1077">
        <v>0.99</v>
      </c>
      <c r="N21" s="1077">
        <v>0.99</v>
      </c>
      <c r="O21" s="1077">
        <v>0.99</v>
      </c>
      <c r="P21" s="1077">
        <v>0.99</v>
      </c>
      <c r="Q21" s="1077">
        <v>0.99</v>
      </c>
      <c r="R21" s="1077">
        <v>1</v>
      </c>
      <c r="S21" s="1077">
        <v>0.99</v>
      </c>
      <c r="T21" s="1077">
        <v>0.99</v>
      </c>
      <c r="U21" s="1077">
        <f>(SUM(J21:T21))/12</f>
        <v>0.90833333333333355</v>
      </c>
      <c r="V21" s="1051">
        <v>1</v>
      </c>
      <c r="W21" s="1044">
        <v>0.99</v>
      </c>
      <c r="X21" s="1044">
        <v>0.99</v>
      </c>
      <c r="Y21" s="1044">
        <v>0.99</v>
      </c>
      <c r="Z21" s="1077">
        <f>U21/V21</f>
        <v>0.90833333333333355</v>
      </c>
      <c r="AA21" s="1040" t="s">
        <v>3142</v>
      </c>
      <c r="AB21" s="1040" t="s">
        <v>3143</v>
      </c>
      <c r="AC21" s="1074" t="s">
        <v>3081</v>
      </c>
    </row>
    <row r="22" spans="1:30" s="1047" customFormat="1" ht="29">
      <c r="A22" s="1040"/>
      <c r="B22" s="1040"/>
      <c r="C22" s="1075"/>
      <c r="D22" s="1060"/>
      <c r="E22" s="1041"/>
      <c r="F22" s="1041" t="s">
        <v>3102</v>
      </c>
      <c r="G22" s="1041" t="s">
        <v>3144</v>
      </c>
      <c r="H22" s="1041" t="s">
        <v>3145</v>
      </c>
      <c r="I22" s="1041" t="s">
        <v>3078</v>
      </c>
      <c r="J22" s="1077">
        <v>0</v>
      </c>
      <c r="K22" s="1077">
        <v>0</v>
      </c>
      <c r="L22" s="1077">
        <v>0</v>
      </c>
      <c r="M22" s="1077">
        <v>0</v>
      </c>
      <c r="N22" s="1077">
        <v>0</v>
      </c>
      <c r="O22" s="1077">
        <f>+(95%+95%)/2</f>
        <v>0.95</v>
      </c>
      <c r="P22" s="1077">
        <v>0</v>
      </c>
      <c r="Q22" s="1077">
        <v>0</v>
      </c>
      <c r="R22" s="1077">
        <v>0</v>
      </c>
      <c r="S22" s="1077">
        <v>0</v>
      </c>
      <c r="T22" s="1077">
        <f>+(95%+95%)/2</f>
        <v>0.95</v>
      </c>
      <c r="U22" s="1077">
        <f>SUM(J22:T22)/2</f>
        <v>0.95</v>
      </c>
      <c r="V22" s="1050">
        <v>1</v>
      </c>
      <c r="W22" s="1050">
        <v>1</v>
      </c>
      <c r="X22" s="1050">
        <v>1</v>
      </c>
      <c r="Y22" s="1050">
        <v>0.95</v>
      </c>
      <c r="Z22" s="1077">
        <v>1</v>
      </c>
      <c r="AA22" s="1040" t="s">
        <v>3146</v>
      </c>
      <c r="AB22" s="1040" t="s">
        <v>3147</v>
      </c>
      <c r="AC22" s="1040" t="s">
        <v>3148</v>
      </c>
    </row>
    <row r="23" spans="1:30" s="1047" customFormat="1" ht="43.5">
      <c r="A23" s="1040"/>
      <c r="B23" s="1040"/>
      <c r="C23" s="1040"/>
      <c r="D23" s="1040"/>
      <c r="E23" s="1041"/>
      <c r="F23" s="1041" t="s">
        <v>3140</v>
      </c>
      <c r="G23" s="1041" t="s">
        <v>3149</v>
      </c>
      <c r="H23" s="1041" t="s">
        <v>3108</v>
      </c>
      <c r="I23" s="1041" t="s">
        <v>3078</v>
      </c>
      <c r="J23" s="1042">
        <v>0</v>
      </c>
      <c r="K23" s="1042">
        <v>0</v>
      </c>
      <c r="L23" s="1042">
        <v>0</v>
      </c>
      <c r="M23" s="1042">
        <v>0</v>
      </c>
      <c r="N23" s="1042">
        <v>0</v>
      </c>
      <c r="O23" s="1042">
        <v>0</v>
      </c>
      <c r="P23" s="1042">
        <v>0</v>
      </c>
      <c r="Q23" s="1042">
        <v>0</v>
      </c>
      <c r="R23" s="1042">
        <v>0</v>
      </c>
      <c r="S23" s="1042">
        <v>0</v>
      </c>
      <c r="T23" s="1042">
        <f>30/38</f>
        <v>0.78947368421052633</v>
      </c>
      <c r="U23" s="1042">
        <f>SUM(J23:T23)</f>
        <v>0.78947368421052633</v>
      </c>
      <c r="V23" s="1044">
        <v>0.8</v>
      </c>
      <c r="W23" s="1044">
        <v>0.88</v>
      </c>
      <c r="X23" s="1044">
        <v>0.92</v>
      </c>
      <c r="Y23" s="1044">
        <v>0.97</v>
      </c>
      <c r="Z23" s="1077">
        <f t="shared" ref="Z23:Z32" si="1">U23/V23</f>
        <v>0.98684210526315785</v>
      </c>
      <c r="AA23" s="1060" t="s">
        <v>3150</v>
      </c>
      <c r="AB23" s="1052" t="s">
        <v>3081</v>
      </c>
      <c r="AC23" s="1099" t="s">
        <v>3081</v>
      </c>
    </row>
    <row r="24" spans="1:30" s="1047" customFormat="1" ht="60" customHeight="1">
      <c r="A24" s="1040"/>
      <c r="B24" s="1040"/>
      <c r="C24" s="1040"/>
      <c r="D24" s="1040"/>
      <c r="E24" s="1048"/>
      <c r="F24" s="1048" t="s">
        <v>3140</v>
      </c>
      <c r="G24" s="1048" t="s">
        <v>3151</v>
      </c>
      <c r="H24" s="1048" t="s">
        <v>3124</v>
      </c>
      <c r="I24" s="1048" t="s">
        <v>3078</v>
      </c>
      <c r="J24" s="1100">
        <v>0</v>
      </c>
      <c r="K24" s="1100">
        <v>0</v>
      </c>
      <c r="L24" s="1100">
        <v>0</v>
      </c>
      <c r="M24" s="1100">
        <v>1</v>
      </c>
      <c r="N24" s="1100">
        <v>0</v>
      </c>
      <c r="O24" s="1100">
        <v>0</v>
      </c>
      <c r="P24" s="1100">
        <v>0</v>
      </c>
      <c r="Q24" s="1100">
        <v>1</v>
      </c>
      <c r="R24" s="1100">
        <v>0</v>
      </c>
      <c r="S24" s="1100">
        <v>0</v>
      </c>
      <c r="T24" s="1100">
        <v>0</v>
      </c>
      <c r="U24" s="1062">
        <f>SUBTOTAL(9,J24:T24)</f>
        <v>2</v>
      </c>
      <c r="V24" s="1100">
        <v>3</v>
      </c>
      <c r="W24" s="1100">
        <v>6</v>
      </c>
      <c r="X24" s="1100">
        <v>12</v>
      </c>
      <c r="Y24" s="1100">
        <v>12</v>
      </c>
      <c r="Z24" s="1077">
        <f t="shared" si="1"/>
        <v>0.66666666666666663</v>
      </c>
      <c r="AA24" s="1040" t="s">
        <v>3152</v>
      </c>
      <c r="AB24" s="1040" t="s">
        <v>3153</v>
      </c>
      <c r="AC24" s="1046" t="s">
        <v>3154</v>
      </c>
    </row>
    <row r="25" spans="1:30" s="1047" customFormat="1" ht="29">
      <c r="A25" s="1040"/>
      <c r="B25" s="1040"/>
      <c r="C25" s="1040"/>
      <c r="D25" s="1040"/>
      <c r="E25" s="1098"/>
      <c r="F25" s="1041" t="s">
        <v>3140</v>
      </c>
      <c r="G25" s="1041" t="s">
        <v>3155</v>
      </c>
      <c r="H25" s="1041" t="s">
        <v>3120</v>
      </c>
      <c r="I25" s="1041" t="s">
        <v>3078</v>
      </c>
      <c r="J25" s="1042">
        <v>0</v>
      </c>
      <c r="K25" s="1042">
        <v>0</v>
      </c>
      <c r="L25" s="1042">
        <v>0.09</v>
      </c>
      <c r="M25" s="1042">
        <v>0.09</v>
      </c>
      <c r="N25" s="1042">
        <v>0.09</v>
      </c>
      <c r="O25" s="1042">
        <v>0.09</v>
      </c>
      <c r="P25" s="1042">
        <v>0.09</v>
      </c>
      <c r="Q25" s="1042">
        <v>0.09</v>
      </c>
      <c r="R25" s="1042">
        <v>0.09</v>
      </c>
      <c r="S25" s="1042">
        <v>0.09</v>
      </c>
      <c r="T25" s="1042">
        <v>0.09</v>
      </c>
      <c r="U25" s="1042">
        <f>(SUM(J25:T25))</f>
        <v>0.80999999999999983</v>
      </c>
      <c r="V25" s="1050">
        <v>0.86</v>
      </c>
      <c r="W25" s="1050">
        <v>0.88</v>
      </c>
      <c r="X25" s="1050">
        <v>0.89</v>
      </c>
      <c r="Y25" s="1050">
        <v>0.91</v>
      </c>
      <c r="Z25" s="1050">
        <f t="shared" si="1"/>
        <v>0.94186046511627886</v>
      </c>
      <c r="AA25" s="1040" t="s">
        <v>3156</v>
      </c>
      <c r="AB25" s="1040" t="s">
        <v>3081</v>
      </c>
      <c r="AC25" s="1046" t="s">
        <v>3081</v>
      </c>
    </row>
    <row r="26" spans="1:30" s="1059" customFormat="1" ht="58">
      <c r="A26" s="1060"/>
      <c r="B26" s="1060"/>
      <c r="C26" s="1040"/>
      <c r="D26" s="1040"/>
      <c r="E26" s="1098"/>
      <c r="F26" s="1041" t="s">
        <v>3102</v>
      </c>
      <c r="G26" s="1041" t="s">
        <v>3157</v>
      </c>
      <c r="H26" s="1041" t="s">
        <v>3087</v>
      </c>
      <c r="I26" s="1041" t="s">
        <v>3125</v>
      </c>
      <c r="J26" s="1042">
        <v>0</v>
      </c>
      <c r="K26" s="1042">
        <v>0</v>
      </c>
      <c r="L26" s="1042">
        <v>0</v>
      </c>
      <c r="M26" s="1042">
        <v>0</v>
      </c>
      <c r="N26" s="1042">
        <v>0</v>
      </c>
      <c r="O26" s="1042">
        <v>0</v>
      </c>
      <c r="P26" s="1042">
        <v>0</v>
      </c>
      <c r="Q26" s="1042">
        <v>0</v>
      </c>
      <c r="R26" s="1042">
        <v>0</v>
      </c>
      <c r="S26" s="1042">
        <v>0</v>
      </c>
      <c r="T26" s="1062">
        <v>1</v>
      </c>
      <c r="U26" s="1062">
        <v>1</v>
      </c>
      <c r="V26" s="1063">
        <v>1</v>
      </c>
      <c r="W26" s="1063">
        <v>2</v>
      </c>
      <c r="X26" s="1063">
        <v>4</v>
      </c>
      <c r="Y26" s="1063">
        <v>6</v>
      </c>
      <c r="Z26" s="1044">
        <f t="shared" si="1"/>
        <v>1</v>
      </c>
      <c r="AA26" s="1060" t="s">
        <v>3158</v>
      </c>
      <c r="AB26" s="1060" t="s">
        <v>3159</v>
      </c>
      <c r="AC26" s="1058" t="s">
        <v>3081</v>
      </c>
    </row>
    <row r="27" spans="1:30" s="1059" customFormat="1" ht="29">
      <c r="A27" s="1040"/>
      <c r="B27" s="1040"/>
      <c r="C27" s="1040"/>
      <c r="D27" s="1040"/>
      <c r="E27" s="1041"/>
      <c r="F27" s="1041" t="s">
        <v>3140</v>
      </c>
      <c r="G27" s="1098" t="s">
        <v>3160</v>
      </c>
      <c r="H27" s="1041" t="s">
        <v>3120</v>
      </c>
      <c r="I27" s="1041" t="s">
        <v>3078</v>
      </c>
      <c r="J27" s="1077">
        <v>0.04</v>
      </c>
      <c r="K27" s="1077">
        <v>0.26</v>
      </c>
      <c r="L27" s="1077">
        <v>0.15</v>
      </c>
      <c r="M27" s="1077">
        <v>0.11</v>
      </c>
      <c r="N27" s="1077">
        <v>0.19</v>
      </c>
      <c r="O27" s="1077">
        <v>0.11</v>
      </c>
      <c r="P27" s="1077">
        <v>0</v>
      </c>
      <c r="Q27" s="1077">
        <v>7.0000000000000007E-2</v>
      </c>
      <c r="R27" s="1077">
        <v>0.04</v>
      </c>
      <c r="S27" s="1077">
        <v>0.04</v>
      </c>
      <c r="T27" s="1077">
        <v>0</v>
      </c>
      <c r="U27" s="1050">
        <f>(SUM(J27:T27))/12</f>
        <v>8.4166666666666667E-2</v>
      </c>
      <c r="V27" s="1050">
        <v>0.1</v>
      </c>
      <c r="W27" s="1050">
        <v>0.08</v>
      </c>
      <c r="X27" s="1050">
        <v>0.06</v>
      </c>
      <c r="Y27" s="1050">
        <v>0.04</v>
      </c>
      <c r="Z27" s="1050">
        <f t="shared" si="1"/>
        <v>0.84166666666666667</v>
      </c>
      <c r="AA27" s="1073" t="s">
        <v>3161</v>
      </c>
      <c r="AB27" s="1073" t="s">
        <v>3162</v>
      </c>
      <c r="AC27" s="1058" t="s">
        <v>3081</v>
      </c>
    </row>
    <row r="28" spans="1:30" s="1047" customFormat="1" ht="71.25" customHeight="1">
      <c r="A28" s="601"/>
      <c r="B28" s="601"/>
      <c r="C28" s="601"/>
      <c r="D28" s="601"/>
      <c r="E28" s="1101"/>
      <c r="F28" s="1101" t="s">
        <v>3163</v>
      </c>
      <c r="G28" s="1101" t="s">
        <v>3164</v>
      </c>
      <c r="H28" s="1101" t="s">
        <v>3087</v>
      </c>
      <c r="I28" s="1101" t="s">
        <v>3078</v>
      </c>
      <c r="J28" s="1102">
        <v>0</v>
      </c>
      <c r="K28" s="1102">
        <v>0</v>
      </c>
      <c r="L28" s="1102">
        <v>0</v>
      </c>
      <c r="M28" s="1102">
        <v>0</v>
      </c>
      <c r="N28" s="1102">
        <v>0</v>
      </c>
      <c r="O28" s="1102">
        <v>0</v>
      </c>
      <c r="P28" s="1103">
        <v>35</v>
      </c>
      <c r="Q28" s="1102">
        <v>0</v>
      </c>
      <c r="R28" s="1102">
        <v>0</v>
      </c>
      <c r="S28" s="1102">
        <v>0</v>
      </c>
      <c r="T28" s="1103">
        <v>0</v>
      </c>
      <c r="U28" s="1104">
        <f>SUM(J28:T28)</f>
        <v>35</v>
      </c>
      <c r="V28" s="616">
        <v>40</v>
      </c>
      <c r="W28" s="616">
        <v>40</v>
      </c>
      <c r="X28" s="616">
        <v>40</v>
      </c>
      <c r="Y28" s="616">
        <v>40</v>
      </c>
      <c r="Z28" s="613">
        <f t="shared" si="1"/>
        <v>0.875</v>
      </c>
      <c r="AA28" s="612" t="s">
        <v>3165</v>
      </c>
      <c r="AB28" s="605" t="s">
        <v>3166</v>
      </c>
      <c r="AC28" s="1105" t="s">
        <v>3167</v>
      </c>
      <c r="AD28" s="1047">
        <f>+(40+42+45+48+29)/5</f>
        <v>40.799999999999997</v>
      </c>
    </row>
    <row r="29" spans="1:30" s="1047" customFormat="1" ht="71.25" customHeight="1">
      <c r="A29" s="1065"/>
      <c r="B29" s="1065"/>
      <c r="C29" s="1065"/>
      <c r="D29" s="1065"/>
      <c r="E29" s="1068"/>
      <c r="F29" s="1068" t="s">
        <v>3102</v>
      </c>
      <c r="G29" s="1068" t="s">
        <v>3168</v>
      </c>
      <c r="H29" s="1068" t="s">
        <v>3120</v>
      </c>
      <c r="I29" s="1068" t="s">
        <v>3125</v>
      </c>
      <c r="J29" s="1069">
        <v>0</v>
      </c>
      <c r="K29" s="1069">
        <v>0</v>
      </c>
      <c r="L29" s="1069">
        <v>0</v>
      </c>
      <c r="M29" s="1069">
        <v>0</v>
      </c>
      <c r="N29" s="1069">
        <v>88</v>
      </c>
      <c r="O29" s="1069">
        <v>0</v>
      </c>
      <c r="P29" s="1069">
        <v>0</v>
      </c>
      <c r="Q29" s="1069">
        <v>0</v>
      </c>
      <c r="R29" s="1069">
        <v>0</v>
      </c>
      <c r="S29" s="1069">
        <v>0</v>
      </c>
      <c r="T29" s="1069">
        <v>0</v>
      </c>
      <c r="U29" s="1106">
        <f>SUM(J29:T29)</f>
        <v>88</v>
      </c>
      <c r="V29" s="1107">
        <v>93</v>
      </c>
      <c r="W29" s="1107">
        <v>95</v>
      </c>
      <c r="X29" s="1107">
        <v>100</v>
      </c>
      <c r="Y29" s="1107">
        <v>100</v>
      </c>
      <c r="Z29" s="1108">
        <f t="shared" si="1"/>
        <v>0.94623655913978499</v>
      </c>
      <c r="AA29" s="1067" t="s">
        <v>3169</v>
      </c>
      <c r="AB29" s="1087" t="s">
        <v>3170</v>
      </c>
      <c r="AC29" s="1109" t="s">
        <v>3081</v>
      </c>
    </row>
    <row r="30" spans="1:30" s="1059" customFormat="1" ht="93.75" customHeight="1">
      <c r="A30" s="1087"/>
      <c r="B30" s="1087"/>
      <c r="C30" s="1087"/>
      <c r="D30" s="1087"/>
      <c r="E30" s="1089"/>
      <c r="F30" s="1089" t="s">
        <v>3171</v>
      </c>
      <c r="G30" s="1089" t="s">
        <v>3172</v>
      </c>
      <c r="H30" s="1089" t="s">
        <v>3173</v>
      </c>
      <c r="I30" s="1089" t="s">
        <v>3174</v>
      </c>
      <c r="J30" s="1110">
        <v>0</v>
      </c>
      <c r="K30" s="1110">
        <v>0</v>
      </c>
      <c r="L30" s="1110">
        <v>0</v>
      </c>
      <c r="M30" s="1110">
        <v>0</v>
      </c>
      <c r="N30" s="1110">
        <v>0</v>
      </c>
      <c r="O30" s="1110">
        <v>0</v>
      </c>
      <c r="P30" s="1110">
        <v>0</v>
      </c>
      <c r="Q30" s="1110">
        <v>0</v>
      </c>
      <c r="R30" s="1110">
        <v>0</v>
      </c>
      <c r="S30" s="1110">
        <v>0</v>
      </c>
      <c r="T30" s="1095">
        <v>0.93799999999999994</v>
      </c>
      <c r="U30" s="1095">
        <f>SUM(J30:T30)</f>
        <v>0.93799999999999994</v>
      </c>
      <c r="V30" s="1091">
        <v>1</v>
      </c>
      <c r="W30" s="1091">
        <v>1</v>
      </c>
      <c r="X30" s="1091">
        <v>1</v>
      </c>
      <c r="Y30" s="1091">
        <v>1</v>
      </c>
      <c r="Z30" s="1091">
        <f t="shared" si="1"/>
        <v>0.93799999999999994</v>
      </c>
      <c r="AA30" s="1087" t="s">
        <v>3175</v>
      </c>
      <c r="AB30" s="1087" t="s">
        <v>3176</v>
      </c>
      <c r="AC30" s="1092" t="s">
        <v>3081</v>
      </c>
    </row>
    <row r="31" spans="1:30" s="1059" customFormat="1" ht="79.5" customHeight="1">
      <c r="A31" s="1060"/>
      <c r="B31" s="1060"/>
      <c r="C31" s="1060"/>
      <c r="D31" s="1060"/>
      <c r="E31" s="1041"/>
      <c r="F31" s="1041" t="s">
        <v>3102</v>
      </c>
      <c r="G31" s="1041" t="s">
        <v>3081</v>
      </c>
      <c r="H31" s="1041" t="s">
        <v>3087</v>
      </c>
      <c r="I31" s="1041" t="s">
        <v>3078</v>
      </c>
      <c r="J31" s="1061">
        <v>0</v>
      </c>
      <c r="K31" s="1061">
        <v>0</v>
      </c>
      <c r="L31" s="1061">
        <v>0</v>
      </c>
      <c r="M31" s="1061">
        <v>0</v>
      </c>
      <c r="N31" s="1061">
        <v>0</v>
      </c>
      <c r="O31" s="1061">
        <v>0</v>
      </c>
      <c r="P31" s="1061">
        <v>0</v>
      </c>
      <c r="Q31" s="1061">
        <v>0</v>
      </c>
      <c r="R31" s="1061">
        <v>0</v>
      </c>
      <c r="S31" s="1061">
        <v>0</v>
      </c>
      <c r="T31" s="1077">
        <v>0.25</v>
      </c>
      <c r="U31" s="1044">
        <f>SUM(J31:T31)</f>
        <v>0.25</v>
      </c>
      <c r="V31" s="1072">
        <v>0.3</v>
      </c>
      <c r="W31" s="1072">
        <v>0.4</v>
      </c>
      <c r="X31" s="1072">
        <v>0.55000000000000004</v>
      </c>
      <c r="Y31" s="1072">
        <v>0.7</v>
      </c>
      <c r="Z31" s="1044">
        <f t="shared" si="1"/>
        <v>0.83333333333333337</v>
      </c>
      <c r="AA31" s="1060" t="s">
        <v>3177</v>
      </c>
      <c r="AB31" s="1060" t="s">
        <v>3178</v>
      </c>
      <c r="AC31" s="1074" t="s">
        <v>3179</v>
      </c>
    </row>
    <row r="32" spans="1:30" s="1064" customFormat="1" ht="29">
      <c r="A32" s="1060"/>
      <c r="B32" s="1060"/>
      <c r="C32" s="1040"/>
      <c r="D32" s="1040"/>
      <c r="E32" s="1041"/>
      <c r="F32" s="1041" t="s">
        <v>3102</v>
      </c>
      <c r="G32" s="1041" t="s">
        <v>3157</v>
      </c>
      <c r="H32" s="1041" t="s">
        <v>3120</v>
      </c>
      <c r="I32" s="1041" t="s">
        <v>3078</v>
      </c>
      <c r="J32" s="1061">
        <v>0</v>
      </c>
      <c r="K32" s="1061">
        <v>0</v>
      </c>
      <c r="L32" s="1061">
        <v>0</v>
      </c>
      <c r="M32" s="1061">
        <v>0</v>
      </c>
      <c r="N32" s="1061">
        <v>0</v>
      </c>
      <c r="O32" s="1061">
        <v>0</v>
      </c>
      <c r="P32" s="1061">
        <v>0</v>
      </c>
      <c r="Q32" s="1061">
        <v>0</v>
      </c>
      <c r="R32" s="1061">
        <v>0</v>
      </c>
      <c r="S32" s="1061">
        <v>0</v>
      </c>
      <c r="T32" s="1042">
        <v>0.3</v>
      </c>
      <c r="U32" s="1044">
        <f>SUM(J32:T32)</f>
        <v>0.3</v>
      </c>
      <c r="V32" s="1044">
        <v>0.4</v>
      </c>
      <c r="W32" s="1044">
        <v>0.6</v>
      </c>
      <c r="X32" s="1044">
        <v>0.8</v>
      </c>
      <c r="Y32" s="1044">
        <v>0.9</v>
      </c>
      <c r="Z32" s="1044">
        <f t="shared" si="1"/>
        <v>0.74999999999999989</v>
      </c>
      <c r="AA32" s="1060" t="s">
        <v>3180</v>
      </c>
      <c r="AB32" s="1060" t="s">
        <v>3081</v>
      </c>
      <c r="AC32" s="1074" t="s">
        <v>3081</v>
      </c>
    </row>
    <row r="33" spans="1:29" s="1047" customFormat="1" ht="153" customHeight="1">
      <c r="A33" s="1060"/>
      <c r="B33" s="1060"/>
      <c r="C33" s="1078"/>
      <c r="D33" s="1060"/>
      <c r="E33" s="1041"/>
      <c r="F33" s="1041" t="s">
        <v>3140</v>
      </c>
      <c r="G33" s="1041" t="s">
        <v>3181</v>
      </c>
      <c r="H33" s="1041" t="s">
        <v>3087</v>
      </c>
      <c r="I33" s="1041" t="s">
        <v>3182</v>
      </c>
      <c r="J33" s="1061">
        <v>0</v>
      </c>
      <c r="K33" s="1061">
        <v>0</v>
      </c>
      <c r="L33" s="1061">
        <v>0</v>
      </c>
      <c r="M33" s="1061">
        <v>0</v>
      </c>
      <c r="N33" s="1061">
        <v>0</v>
      </c>
      <c r="O33" s="1061">
        <v>0</v>
      </c>
      <c r="P33" s="1061">
        <v>0</v>
      </c>
      <c r="Q33" s="1061">
        <v>0</v>
      </c>
      <c r="R33" s="1061">
        <v>0</v>
      </c>
      <c r="S33" s="1061">
        <v>0</v>
      </c>
      <c r="T33" s="1061">
        <v>9</v>
      </c>
      <c r="U33" s="1061">
        <f>+T33</f>
        <v>9</v>
      </c>
      <c r="V33" s="1111">
        <v>9</v>
      </c>
      <c r="W33" s="1111">
        <v>10</v>
      </c>
      <c r="X33" s="1111">
        <v>11</v>
      </c>
      <c r="Y33" s="1111">
        <v>11</v>
      </c>
      <c r="Z33" s="1044">
        <f>$U$33/$V$33</f>
        <v>1</v>
      </c>
      <c r="AA33" s="1060" t="s">
        <v>3183</v>
      </c>
      <c r="AB33" s="1060" t="s">
        <v>3184</v>
      </c>
      <c r="AC33" s="1046" t="s">
        <v>3081</v>
      </c>
    </row>
    <row r="34" spans="1:29" s="1047" customFormat="1" ht="95.15" customHeight="1">
      <c r="A34" s="1060"/>
      <c r="B34" s="1060"/>
      <c r="C34" s="1078"/>
      <c r="D34" s="1060"/>
      <c r="E34" s="1041"/>
      <c r="F34" s="1041" t="s">
        <v>3185</v>
      </c>
      <c r="G34" s="1041" t="s">
        <v>3157</v>
      </c>
      <c r="H34" s="1041" t="s">
        <v>3087</v>
      </c>
      <c r="I34" s="1041" t="s">
        <v>3078</v>
      </c>
      <c r="J34" s="1042">
        <v>0</v>
      </c>
      <c r="K34" s="1042">
        <v>0</v>
      </c>
      <c r="L34" s="1042">
        <v>0</v>
      </c>
      <c r="M34" s="1042">
        <v>0</v>
      </c>
      <c r="N34" s="1042">
        <v>0</v>
      </c>
      <c r="O34" s="1042">
        <v>0</v>
      </c>
      <c r="P34" s="1042">
        <v>0</v>
      </c>
      <c r="Q34" s="1042">
        <v>0</v>
      </c>
      <c r="R34" s="1042">
        <v>0</v>
      </c>
      <c r="S34" s="1042">
        <v>0</v>
      </c>
      <c r="T34" s="1042">
        <v>0.86</v>
      </c>
      <c r="U34" s="1042">
        <f>+T34</f>
        <v>0.86</v>
      </c>
      <c r="V34" s="1044">
        <v>1</v>
      </c>
      <c r="W34" s="1044">
        <v>1</v>
      </c>
      <c r="X34" s="1044">
        <v>1</v>
      </c>
      <c r="Y34" s="1044">
        <v>1</v>
      </c>
      <c r="Z34" s="1044">
        <f>$U$34/$V$34</f>
        <v>0.86</v>
      </c>
      <c r="AA34" s="1060" t="s">
        <v>3186</v>
      </c>
      <c r="AB34" s="1052" t="s">
        <v>3081</v>
      </c>
      <c r="AC34" s="1046" t="s">
        <v>3081</v>
      </c>
    </row>
    <row r="35" spans="1:29" s="1047" customFormat="1" ht="58">
      <c r="A35" s="1040"/>
      <c r="B35" s="1040"/>
      <c r="C35" s="1078"/>
      <c r="D35" s="1040"/>
      <c r="E35" s="1041"/>
      <c r="F35" s="1041" t="s">
        <v>3140</v>
      </c>
      <c r="G35" s="1041" t="s">
        <v>3187</v>
      </c>
      <c r="H35" s="1041" t="s">
        <v>3124</v>
      </c>
      <c r="I35" s="1041" t="s">
        <v>3078</v>
      </c>
      <c r="J35" s="1042">
        <v>0</v>
      </c>
      <c r="K35" s="1061">
        <v>0</v>
      </c>
      <c r="L35" s="1061">
        <v>0</v>
      </c>
      <c r="M35" s="1061">
        <v>0</v>
      </c>
      <c r="N35" s="1061">
        <v>0</v>
      </c>
      <c r="O35" s="1061">
        <v>0</v>
      </c>
      <c r="P35" s="1061">
        <v>0</v>
      </c>
      <c r="Q35" s="1061">
        <v>0</v>
      </c>
      <c r="R35" s="1061">
        <v>0</v>
      </c>
      <c r="S35" s="1061">
        <v>0</v>
      </c>
      <c r="T35" s="1042">
        <f>9/10</f>
        <v>0.9</v>
      </c>
      <c r="U35" s="1042">
        <f>+T35</f>
        <v>0.9</v>
      </c>
      <c r="V35" s="1050">
        <v>0.95</v>
      </c>
      <c r="W35" s="1042">
        <f>9/10</f>
        <v>0.9</v>
      </c>
      <c r="X35" s="1042">
        <f>10/10</f>
        <v>1</v>
      </c>
      <c r="Y35" s="1050">
        <f>11/11</f>
        <v>1</v>
      </c>
      <c r="Z35" s="1050">
        <f t="shared" ref="Z35:Z44" si="2">U35/V35</f>
        <v>0.94736842105263164</v>
      </c>
      <c r="AA35" s="1040" t="s">
        <v>3188</v>
      </c>
      <c r="AB35" s="1040" t="s">
        <v>3189</v>
      </c>
      <c r="AC35" s="1046" t="s">
        <v>3081</v>
      </c>
    </row>
    <row r="36" spans="1:29" s="1047" customFormat="1" ht="127.4" customHeight="1">
      <c r="A36" s="1060"/>
      <c r="B36" s="1060"/>
      <c r="C36" s="1075"/>
      <c r="D36" s="1060"/>
      <c r="E36" s="1041"/>
      <c r="F36" s="1041" t="s">
        <v>3140</v>
      </c>
      <c r="G36" s="1098" t="s">
        <v>3190</v>
      </c>
      <c r="H36" s="1041" t="s">
        <v>3087</v>
      </c>
      <c r="I36" s="1041" t="s">
        <v>3078</v>
      </c>
      <c r="J36" s="1061">
        <v>0</v>
      </c>
      <c r="K36" s="1061">
        <v>0</v>
      </c>
      <c r="L36" s="1061">
        <v>0</v>
      </c>
      <c r="M36" s="1061">
        <v>0</v>
      </c>
      <c r="N36" s="1061">
        <v>0</v>
      </c>
      <c r="O36" s="1061">
        <v>0</v>
      </c>
      <c r="P36" s="1061">
        <v>0</v>
      </c>
      <c r="Q36" s="1061">
        <v>0</v>
      </c>
      <c r="R36" s="1061">
        <v>0</v>
      </c>
      <c r="S36" s="1061">
        <v>0</v>
      </c>
      <c r="T36" s="1042">
        <f>27/53</f>
        <v>0.50943396226415094</v>
      </c>
      <c r="U36" s="1042">
        <f>SUM(J36:T36)</f>
        <v>0.50943396226415094</v>
      </c>
      <c r="V36" s="1044">
        <v>0.6</v>
      </c>
      <c r="W36" s="1044">
        <v>0.7</v>
      </c>
      <c r="X36" s="1044">
        <v>0.8</v>
      </c>
      <c r="Y36" s="1044">
        <v>0.9</v>
      </c>
      <c r="Z36" s="1044">
        <f t="shared" si="2"/>
        <v>0.84905660377358494</v>
      </c>
      <c r="AA36" s="1112" t="s">
        <v>3191</v>
      </c>
      <c r="AB36" s="1060" t="s">
        <v>3192</v>
      </c>
      <c r="AC36" s="1074" t="s">
        <v>3081</v>
      </c>
    </row>
    <row r="37" spans="1:29" s="1047" customFormat="1" ht="66" customHeight="1">
      <c r="A37" s="601"/>
      <c r="B37" s="601"/>
      <c r="C37" s="612"/>
      <c r="D37" s="601"/>
      <c r="E37" s="1101"/>
      <c r="F37" s="1102" t="s">
        <v>3193</v>
      </c>
      <c r="G37" s="1101" t="s">
        <v>3194</v>
      </c>
      <c r="H37" s="1101" t="s">
        <v>3108</v>
      </c>
      <c r="I37" s="1101" t="s">
        <v>3078</v>
      </c>
      <c r="J37" s="607">
        <v>0.86</v>
      </c>
      <c r="K37" s="1102">
        <v>0</v>
      </c>
      <c r="L37" s="1102">
        <v>0</v>
      </c>
      <c r="M37" s="1102">
        <v>0</v>
      </c>
      <c r="N37" s="1102">
        <v>0</v>
      </c>
      <c r="O37" s="1102">
        <v>0</v>
      </c>
      <c r="P37" s="1102">
        <v>0</v>
      </c>
      <c r="Q37" s="1102">
        <v>0</v>
      </c>
      <c r="R37" s="1102">
        <v>0</v>
      </c>
      <c r="S37" s="1102">
        <v>0</v>
      </c>
      <c r="T37" s="1102">
        <v>0</v>
      </c>
      <c r="U37" s="607">
        <f>SUM(J37:T37)</f>
        <v>0.86</v>
      </c>
      <c r="V37" s="613">
        <v>0.9</v>
      </c>
      <c r="W37" s="613">
        <v>0.92</v>
      </c>
      <c r="X37" s="613">
        <v>0.94</v>
      </c>
      <c r="Y37" s="613">
        <v>0.95</v>
      </c>
      <c r="Z37" s="613">
        <f t="shared" si="2"/>
        <v>0.95555555555555549</v>
      </c>
      <c r="AA37" s="612" t="s">
        <v>3195</v>
      </c>
      <c r="AB37" s="601" t="s">
        <v>3196</v>
      </c>
      <c r="AC37" s="1113" t="s">
        <v>3081</v>
      </c>
    </row>
    <row r="38" spans="1:29" s="1047" customFormat="1" ht="66" customHeight="1">
      <c r="A38" s="601"/>
      <c r="B38" s="601"/>
      <c r="C38" s="612"/>
      <c r="D38" s="601"/>
      <c r="E38" s="601"/>
      <c r="F38" s="1102" t="s">
        <v>3193</v>
      </c>
      <c r="G38" s="1101" t="s">
        <v>3197</v>
      </c>
      <c r="H38" s="1101" t="s">
        <v>3108</v>
      </c>
      <c r="I38" s="1101" t="s">
        <v>3078</v>
      </c>
      <c r="J38" s="607">
        <v>0</v>
      </c>
      <c r="K38" s="1102">
        <v>0</v>
      </c>
      <c r="L38" s="1102">
        <v>0</v>
      </c>
      <c r="M38" s="1102">
        <v>0</v>
      </c>
      <c r="N38" s="1102">
        <v>0</v>
      </c>
      <c r="O38" s="1102">
        <v>0</v>
      </c>
      <c r="P38" s="1102">
        <v>0</v>
      </c>
      <c r="Q38" s="1102">
        <v>0</v>
      </c>
      <c r="R38" s="1102">
        <v>0</v>
      </c>
      <c r="S38" s="1102">
        <v>0</v>
      </c>
      <c r="T38" s="1102">
        <v>0</v>
      </c>
      <c r="U38" s="607">
        <v>0.89</v>
      </c>
      <c r="V38" s="613">
        <v>1</v>
      </c>
      <c r="W38" s="613">
        <v>0.9</v>
      </c>
      <c r="X38" s="613">
        <v>0.92</v>
      </c>
      <c r="Y38" s="613">
        <v>0.95</v>
      </c>
      <c r="Z38" s="613">
        <f t="shared" si="2"/>
        <v>0.89</v>
      </c>
      <c r="AA38" s="612" t="s">
        <v>3198</v>
      </c>
      <c r="AB38" s="601" t="s">
        <v>3199</v>
      </c>
      <c r="AC38" s="1113" t="s">
        <v>3081</v>
      </c>
    </row>
    <row r="39" spans="1:29" s="1047" customFormat="1" ht="68.150000000000006" customHeight="1">
      <c r="A39" s="601"/>
      <c r="B39" s="601"/>
      <c r="C39" s="612"/>
      <c r="D39" s="601"/>
      <c r="E39" s="601"/>
      <c r="F39" s="1102" t="s">
        <v>3193</v>
      </c>
      <c r="G39" s="1101" t="s">
        <v>3200</v>
      </c>
      <c r="H39" s="1101" t="s">
        <v>3087</v>
      </c>
      <c r="I39" s="1101" t="s">
        <v>3125</v>
      </c>
      <c r="J39" s="1102">
        <v>0</v>
      </c>
      <c r="K39" s="1102">
        <v>0</v>
      </c>
      <c r="L39" s="1102">
        <v>0</v>
      </c>
      <c r="M39" s="1102">
        <v>0</v>
      </c>
      <c r="N39" s="1102">
        <v>0</v>
      </c>
      <c r="O39" s="1102">
        <v>0</v>
      </c>
      <c r="P39" s="1102">
        <v>0</v>
      </c>
      <c r="Q39" s="1102">
        <v>0</v>
      </c>
      <c r="R39" s="1102">
        <v>0</v>
      </c>
      <c r="S39" s="1102">
        <v>0</v>
      </c>
      <c r="T39" s="1114">
        <f>(120/(155*79))</f>
        <v>9.7999183340138837E-3</v>
      </c>
      <c r="U39" s="1114">
        <f>SUM(J39:T39)</f>
        <v>9.7999183340138837E-3</v>
      </c>
      <c r="V39" s="1114">
        <v>0.01</v>
      </c>
      <c r="W39" s="1115">
        <v>5</v>
      </c>
      <c r="X39" s="616">
        <v>4</v>
      </c>
      <c r="Y39" s="616">
        <v>3</v>
      </c>
      <c r="Z39" s="613">
        <f t="shared" si="2"/>
        <v>0.9799918334013884</v>
      </c>
      <c r="AA39" s="612" t="s">
        <v>3201</v>
      </c>
      <c r="AB39" s="605" t="s">
        <v>3202</v>
      </c>
      <c r="AC39" s="1105" t="s">
        <v>3081</v>
      </c>
    </row>
    <row r="40" spans="1:29" s="1047" customFormat="1" ht="131.25" customHeight="1">
      <c r="A40" s="601"/>
      <c r="B40" s="601"/>
      <c r="C40" s="612"/>
      <c r="D40" s="601"/>
      <c r="E40" s="1116"/>
      <c r="F40" s="1101" t="s">
        <v>3203</v>
      </c>
      <c r="G40" s="1101" t="s">
        <v>3204</v>
      </c>
      <c r="H40" s="1101" t="s">
        <v>3087</v>
      </c>
      <c r="I40" s="1101" t="s">
        <v>3078</v>
      </c>
      <c r="J40" s="1117">
        <v>0</v>
      </c>
      <c r="K40" s="1117">
        <v>0</v>
      </c>
      <c r="L40" s="1117">
        <v>0</v>
      </c>
      <c r="M40" s="1117">
        <v>0</v>
      </c>
      <c r="N40" s="1117">
        <v>0</v>
      </c>
      <c r="O40" s="1117">
        <v>0</v>
      </c>
      <c r="P40" s="1117">
        <v>0</v>
      </c>
      <c r="Q40" s="1117">
        <v>0</v>
      </c>
      <c r="R40" s="1117">
        <v>0</v>
      </c>
      <c r="S40" s="1117">
        <v>0</v>
      </c>
      <c r="T40" s="1117">
        <v>0.8</v>
      </c>
      <c r="U40" s="1117">
        <f>+T40</f>
        <v>0.8</v>
      </c>
      <c r="V40" s="613">
        <v>1</v>
      </c>
      <c r="W40" s="613">
        <v>1</v>
      </c>
      <c r="X40" s="613">
        <v>1</v>
      </c>
      <c r="Y40" s="613">
        <v>1</v>
      </c>
      <c r="Z40" s="613">
        <f t="shared" si="2"/>
        <v>0.8</v>
      </c>
      <c r="AA40" s="612" t="s">
        <v>3205</v>
      </c>
      <c r="AB40" s="605" t="s">
        <v>3206</v>
      </c>
      <c r="AC40" s="1113" t="s">
        <v>3081</v>
      </c>
    </row>
    <row r="41" spans="1:29" s="1047" customFormat="1" ht="156" customHeight="1">
      <c r="A41" s="1060"/>
      <c r="B41" s="1060"/>
      <c r="C41" s="1075"/>
      <c r="D41" s="1060"/>
      <c r="E41" s="1041"/>
      <c r="F41" s="1041" t="s">
        <v>3203</v>
      </c>
      <c r="G41" s="1041" t="s">
        <v>3207</v>
      </c>
      <c r="H41" s="1041" t="s">
        <v>3145</v>
      </c>
      <c r="I41" s="1041" t="s">
        <v>3078</v>
      </c>
      <c r="J41" s="1042">
        <v>0</v>
      </c>
      <c r="K41" s="1118">
        <v>0.83</v>
      </c>
      <c r="L41" s="1042">
        <v>0</v>
      </c>
      <c r="M41" s="1042">
        <v>0</v>
      </c>
      <c r="N41" s="1118">
        <v>0.93</v>
      </c>
      <c r="O41" s="1042">
        <v>0</v>
      </c>
      <c r="P41" s="1042">
        <v>0</v>
      </c>
      <c r="Q41" s="1118">
        <v>1</v>
      </c>
      <c r="R41" s="1042">
        <v>0</v>
      </c>
      <c r="S41" s="1042">
        <v>0</v>
      </c>
      <c r="T41" s="1118">
        <v>1</v>
      </c>
      <c r="U41" s="1044" t="e">
        <f>+(+#REF!+J41+K41+L41+M41+N41+O41+P41+Q41+R41+S41+T41)/4</f>
        <v>#REF!</v>
      </c>
      <c r="V41" s="1044">
        <v>1</v>
      </c>
      <c r="W41" s="1063">
        <v>100</v>
      </c>
      <c r="X41" s="1063">
        <v>100</v>
      </c>
      <c r="Y41" s="1063">
        <v>100</v>
      </c>
      <c r="Z41" s="1042" t="e">
        <f t="shared" si="2"/>
        <v>#REF!</v>
      </c>
      <c r="AA41" s="1075" t="s">
        <v>3208</v>
      </c>
      <c r="AB41" s="1073" t="s">
        <v>3209</v>
      </c>
      <c r="AC41" s="1119" t="s">
        <v>3081</v>
      </c>
    </row>
    <row r="42" spans="1:29" s="1047" customFormat="1" ht="127.5" customHeight="1">
      <c r="A42" s="1060"/>
      <c r="B42" s="1060"/>
      <c r="C42" s="1075"/>
      <c r="D42" s="1060"/>
      <c r="E42" s="1060"/>
      <c r="F42" s="1041" t="s">
        <v>3116</v>
      </c>
      <c r="G42" s="1060" t="s">
        <v>3210</v>
      </c>
      <c r="H42" s="1060" t="s">
        <v>3145</v>
      </c>
      <c r="I42" s="1060" t="s">
        <v>3125</v>
      </c>
      <c r="J42" s="1120">
        <v>0</v>
      </c>
      <c r="K42" s="1120">
        <v>0</v>
      </c>
      <c r="L42" s="1120">
        <v>0</v>
      </c>
      <c r="M42" s="1120">
        <v>0</v>
      </c>
      <c r="N42" s="1120">
        <v>0</v>
      </c>
      <c r="O42" s="1120">
        <v>0</v>
      </c>
      <c r="P42" s="1120">
        <v>0</v>
      </c>
      <c r="Q42" s="1120">
        <v>0</v>
      </c>
      <c r="R42" s="1120">
        <v>0</v>
      </c>
      <c r="S42" s="1120">
        <v>0</v>
      </c>
      <c r="T42" s="1121">
        <v>198266</v>
      </c>
      <c r="U42" s="1121">
        <v>198266</v>
      </c>
      <c r="V42" s="1122">
        <v>200000</v>
      </c>
      <c r="W42" s="1122">
        <v>210000</v>
      </c>
      <c r="X42" s="1122">
        <v>231000</v>
      </c>
      <c r="Y42" s="1063">
        <v>254100</v>
      </c>
      <c r="Z42" s="1042">
        <f t="shared" si="2"/>
        <v>0.99133000000000004</v>
      </c>
      <c r="AA42" s="1060" t="s">
        <v>3211</v>
      </c>
      <c r="AB42" s="1060" t="s">
        <v>3212</v>
      </c>
      <c r="AC42" s="1046" t="s">
        <v>3081</v>
      </c>
    </row>
    <row r="43" spans="1:29" s="1047" customFormat="1" ht="90.75" customHeight="1">
      <c r="A43" s="1060"/>
      <c r="B43" s="1060"/>
      <c r="C43" s="1075"/>
      <c r="D43" s="1060"/>
      <c r="E43" s="1060"/>
      <c r="F43" s="1060" t="s">
        <v>3102</v>
      </c>
      <c r="G43" s="1060" t="s">
        <v>3111</v>
      </c>
      <c r="H43" s="1060" t="s">
        <v>3213</v>
      </c>
      <c r="I43" s="1060" t="s">
        <v>3125</v>
      </c>
      <c r="J43" s="1120">
        <v>0</v>
      </c>
      <c r="K43" s="1120">
        <v>0</v>
      </c>
      <c r="L43" s="1120">
        <v>0</v>
      </c>
      <c r="M43" s="1120">
        <v>0</v>
      </c>
      <c r="N43" s="1120">
        <v>0</v>
      </c>
      <c r="O43" s="1120">
        <v>0</v>
      </c>
      <c r="P43" s="1120">
        <v>0</v>
      </c>
      <c r="Q43" s="1120">
        <v>0</v>
      </c>
      <c r="R43" s="1120">
        <v>0</v>
      </c>
      <c r="S43" s="1120">
        <v>0</v>
      </c>
      <c r="T43" s="1120">
        <v>0</v>
      </c>
      <c r="U43" s="1122">
        <v>1</v>
      </c>
      <c r="V43" s="1122">
        <v>1</v>
      </c>
      <c r="W43" s="1122">
        <v>1</v>
      </c>
      <c r="X43" s="1122">
        <v>2</v>
      </c>
      <c r="Y43" s="1122">
        <v>2</v>
      </c>
      <c r="Z43" s="1042">
        <f t="shared" si="2"/>
        <v>1</v>
      </c>
      <c r="AA43" s="1060" t="s">
        <v>3214</v>
      </c>
      <c r="AB43" s="1060" t="s">
        <v>3215</v>
      </c>
      <c r="AC43" s="1046" t="s">
        <v>3081</v>
      </c>
    </row>
    <row r="44" spans="1:29" s="1047" customFormat="1" ht="145">
      <c r="A44" s="1060"/>
      <c r="B44" s="1060"/>
      <c r="C44" s="1075"/>
      <c r="D44" s="1060"/>
      <c r="E44" s="1060"/>
      <c r="F44" s="1041" t="s">
        <v>3102</v>
      </c>
      <c r="G44" s="1060" t="s">
        <v>3216</v>
      </c>
      <c r="H44" s="1060" t="s">
        <v>3087</v>
      </c>
      <c r="I44" s="1060" t="s">
        <v>3078</v>
      </c>
      <c r="J44" s="1042">
        <v>0</v>
      </c>
      <c r="K44" s="1042">
        <v>0</v>
      </c>
      <c r="L44" s="1042">
        <v>0</v>
      </c>
      <c r="M44" s="1042">
        <v>0</v>
      </c>
      <c r="N44" s="1042">
        <v>0</v>
      </c>
      <c r="O44" s="1042">
        <v>0</v>
      </c>
      <c r="P44" s="1042">
        <v>0</v>
      </c>
      <c r="Q44" s="1042">
        <v>0</v>
      </c>
      <c r="R44" s="1042">
        <v>0</v>
      </c>
      <c r="S44" s="1042">
        <v>0</v>
      </c>
      <c r="T44" s="1042">
        <f>8/70</f>
        <v>0.11428571428571428</v>
      </c>
      <c r="U44" s="1044">
        <f>+T44</f>
        <v>0.11428571428571428</v>
      </c>
      <c r="V44" s="1044">
        <v>0.15</v>
      </c>
      <c r="W44" s="1044">
        <v>0.2</v>
      </c>
      <c r="X44" s="1044">
        <v>0.25</v>
      </c>
      <c r="Y44" s="1044">
        <v>0.3</v>
      </c>
      <c r="Z44" s="1123">
        <f t="shared" si="2"/>
        <v>0.76190476190476186</v>
      </c>
      <c r="AA44" s="1060" t="s">
        <v>3217</v>
      </c>
      <c r="AB44" s="1060" t="s">
        <v>3081</v>
      </c>
      <c r="AC44" s="1046" t="s">
        <v>3081</v>
      </c>
    </row>
    <row r="45" spans="1:29" s="1047" customFormat="1" ht="29">
      <c r="A45" s="1040"/>
      <c r="B45" s="1040"/>
      <c r="C45" s="1040"/>
      <c r="D45" s="1040"/>
      <c r="E45" s="1060"/>
      <c r="F45" s="1060" t="s">
        <v>3218</v>
      </c>
      <c r="G45" s="1060" t="s">
        <v>3157</v>
      </c>
      <c r="H45" s="1060" t="s">
        <v>3087</v>
      </c>
      <c r="I45" s="1060" t="s">
        <v>3125</v>
      </c>
      <c r="J45" s="1076">
        <v>0</v>
      </c>
      <c r="K45" s="1076">
        <v>0</v>
      </c>
      <c r="L45" s="1076">
        <v>0</v>
      </c>
      <c r="M45" s="1076">
        <v>0</v>
      </c>
      <c r="N45" s="1076">
        <v>0</v>
      </c>
      <c r="O45" s="1076">
        <v>0</v>
      </c>
      <c r="P45" s="1076">
        <v>0</v>
      </c>
      <c r="Q45" s="1076">
        <v>0</v>
      </c>
      <c r="R45" s="1076">
        <v>0</v>
      </c>
      <c r="S45" s="1076">
        <v>0</v>
      </c>
      <c r="T45" s="1082">
        <v>1</v>
      </c>
      <c r="U45" s="1082">
        <v>1</v>
      </c>
      <c r="V45" s="1082">
        <v>1</v>
      </c>
      <c r="W45" s="1082">
        <v>2</v>
      </c>
      <c r="X45" s="1082">
        <v>2</v>
      </c>
      <c r="Y45" s="1082">
        <v>2</v>
      </c>
      <c r="Z45" s="1050">
        <f>T45/U45</f>
        <v>1</v>
      </c>
      <c r="AA45" s="1040" t="s">
        <v>3219</v>
      </c>
      <c r="AB45" s="1040" t="s">
        <v>3220</v>
      </c>
      <c r="AC45" s="1046" t="s">
        <v>3081</v>
      </c>
    </row>
    <row r="46" spans="1:29" s="1047" customFormat="1" ht="62.25" customHeight="1">
      <c r="A46" s="1040"/>
      <c r="B46" s="1040"/>
      <c r="C46" s="1040"/>
      <c r="D46" s="1040"/>
      <c r="E46" s="1060"/>
      <c r="F46" s="1060" t="s">
        <v>3218</v>
      </c>
      <c r="G46" s="1060" t="s">
        <v>3111</v>
      </c>
      <c r="H46" s="1060" t="s">
        <v>3108</v>
      </c>
      <c r="I46" s="1060" t="s">
        <v>3221</v>
      </c>
      <c r="J46" s="1076">
        <v>0</v>
      </c>
      <c r="K46" s="1076">
        <v>0</v>
      </c>
      <c r="L46" s="1076">
        <v>0</v>
      </c>
      <c r="M46" s="1076">
        <v>0</v>
      </c>
      <c r="N46" s="1076">
        <v>0</v>
      </c>
      <c r="O46" s="1076">
        <v>0</v>
      </c>
      <c r="P46" s="1076">
        <v>0</v>
      </c>
      <c r="Q46" s="1076">
        <v>0</v>
      </c>
      <c r="R46" s="1076">
        <v>0</v>
      </c>
      <c r="S46" s="1076">
        <v>0</v>
      </c>
      <c r="T46" s="1082">
        <v>1</v>
      </c>
      <c r="U46" s="1082">
        <v>1</v>
      </c>
      <c r="V46" s="1082">
        <v>1</v>
      </c>
      <c r="W46" s="1082">
        <v>2</v>
      </c>
      <c r="X46" s="1082">
        <v>3</v>
      </c>
      <c r="Y46" s="1082">
        <v>3</v>
      </c>
      <c r="Z46" s="1050">
        <f>T46/U46</f>
        <v>1</v>
      </c>
      <c r="AA46" s="1040" t="s">
        <v>3222</v>
      </c>
      <c r="AB46" s="1040" t="s">
        <v>3223</v>
      </c>
      <c r="AC46" s="1046" t="s">
        <v>3081</v>
      </c>
    </row>
    <row r="47" spans="1:29" s="1047" customFormat="1" ht="43.5">
      <c r="A47" s="1040"/>
      <c r="B47" s="1040"/>
      <c r="C47" s="1040"/>
      <c r="D47" s="1040"/>
      <c r="E47" s="1060"/>
      <c r="F47" s="1060" t="s">
        <v>3218</v>
      </c>
      <c r="G47" s="1060" t="s">
        <v>3111</v>
      </c>
      <c r="H47" s="1060" t="s">
        <v>3087</v>
      </c>
      <c r="I47" s="1060" t="s">
        <v>3125</v>
      </c>
      <c r="J47" s="1076">
        <v>0</v>
      </c>
      <c r="K47" s="1076">
        <v>0</v>
      </c>
      <c r="L47" s="1076">
        <v>0</v>
      </c>
      <c r="M47" s="1076">
        <v>0</v>
      </c>
      <c r="N47" s="1076">
        <v>0</v>
      </c>
      <c r="O47" s="1076">
        <v>0</v>
      </c>
      <c r="P47" s="1076">
        <v>0</v>
      </c>
      <c r="Q47" s="1076">
        <v>0</v>
      </c>
      <c r="R47" s="1076">
        <v>0</v>
      </c>
      <c r="S47" s="1076">
        <v>0</v>
      </c>
      <c r="T47" s="1076">
        <v>90</v>
      </c>
      <c r="U47" s="1076">
        <f>SUBTOTAL(9,J47:T47)</f>
        <v>90</v>
      </c>
      <c r="V47" s="1083">
        <v>92</v>
      </c>
      <c r="W47" s="1083">
        <v>95</v>
      </c>
      <c r="X47" s="1083">
        <v>97</v>
      </c>
      <c r="Y47" s="1083">
        <v>100</v>
      </c>
      <c r="Z47" s="1050">
        <f>T47/U47</f>
        <v>1</v>
      </c>
      <c r="AA47" s="1040" t="s">
        <v>3224</v>
      </c>
      <c r="AB47" s="1040" t="s">
        <v>3225</v>
      </c>
      <c r="AC47" s="1046" t="s">
        <v>3081</v>
      </c>
    </row>
    <row r="48" spans="1:29" s="1047" customFormat="1" ht="36" customHeight="1">
      <c r="A48" s="1040"/>
      <c r="B48" s="1040"/>
      <c r="C48" s="1040"/>
      <c r="D48" s="1040"/>
      <c r="E48" s="1060"/>
      <c r="F48" s="1060" t="s">
        <v>3226</v>
      </c>
      <c r="G48" s="1060" t="s">
        <v>3227</v>
      </c>
      <c r="H48" s="1060" t="s">
        <v>3087</v>
      </c>
      <c r="I48" s="1060" t="s">
        <v>3228</v>
      </c>
      <c r="J48" s="1076">
        <v>0</v>
      </c>
      <c r="K48" s="1076">
        <v>0</v>
      </c>
      <c r="L48" s="1076">
        <v>0</v>
      </c>
      <c r="M48" s="1076">
        <v>0</v>
      </c>
      <c r="N48" s="1076">
        <v>0</v>
      </c>
      <c r="O48" s="1076">
        <v>0</v>
      </c>
      <c r="P48" s="1076">
        <v>0</v>
      </c>
      <c r="Q48" s="1076">
        <v>0</v>
      </c>
      <c r="R48" s="1076">
        <v>0</v>
      </c>
      <c r="S48" s="1076">
        <v>0</v>
      </c>
      <c r="T48" s="1124">
        <v>20465725</v>
      </c>
      <c r="U48" s="1124">
        <v>20465725</v>
      </c>
      <c r="V48" s="1124">
        <v>20465725</v>
      </c>
      <c r="W48" s="1125">
        <f>V48-(V48*10%)</f>
        <v>18419152.5</v>
      </c>
      <c r="X48" s="1125">
        <f>W48-(W48*10%)</f>
        <v>16577237.25</v>
      </c>
      <c r="Y48" s="1125">
        <f>X48-(X48*10%)</f>
        <v>14919513.525</v>
      </c>
      <c r="Z48" s="1050">
        <f>V48/U48</f>
        <v>1</v>
      </c>
      <c r="AA48" s="1040" t="s">
        <v>3229</v>
      </c>
      <c r="AB48" s="1046" t="s">
        <v>3081</v>
      </c>
      <c r="AC48" s="1046" t="s">
        <v>3081</v>
      </c>
    </row>
    <row r="49" spans="1:29" ht="92.25" customHeight="1">
      <c r="A49" s="1060"/>
      <c r="B49" s="1060"/>
      <c r="C49" s="1075"/>
      <c r="D49" s="1060"/>
      <c r="E49" s="1041"/>
      <c r="F49" s="1041" t="s">
        <v>3203</v>
      </c>
      <c r="G49" s="1041" t="s">
        <v>3230</v>
      </c>
      <c r="H49" s="1041" t="s">
        <v>3124</v>
      </c>
      <c r="I49" s="1126" t="s">
        <v>3078</v>
      </c>
      <c r="J49" s="1042">
        <v>0</v>
      </c>
      <c r="K49" s="1042">
        <v>0</v>
      </c>
      <c r="L49" s="1042">
        <v>0</v>
      </c>
      <c r="M49" s="1042">
        <v>0</v>
      </c>
      <c r="N49" s="1042">
        <v>0</v>
      </c>
      <c r="O49" s="1042">
        <v>0</v>
      </c>
      <c r="P49" s="1042">
        <v>0</v>
      </c>
      <c r="Q49" s="1042">
        <v>0</v>
      </c>
      <c r="R49" s="1042">
        <v>0</v>
      </c>
      <c r="S49" s="1042">
        <v>0</v>
      </c>
      <c r="T49" s="1043">
        <v>0.90380000000000005</v>
      </c>
      <c r="U49" s="1044" t="e">
        <f>+(+#REF!+J49+K49+L49+M49+N49+O49+P49+Q49+R49+S49+T49)/1</f>
        <v>#REF!</v>
      </c>
      <c r="V49" s="1044">
        <v>0.9</v>
      </c>
      <c r="W49" s="1044">
        <v>0.92</v>
      </c>
      <c r="X49" s="1044">
        <v>0.94</v>
      </c>
      <c r="Y49" s="1044">
        <v>0.96</v>
      </c>
      <c r="Z49" s="1044" t="e">
        <f t="shared" ref="Z49:Z54" si="3">U49/V49</f>
        <v>#REF!</v>
      </c>
      <c r="AA49" s="1075" t="s">
        <v>3231</v>
      </c>
      <c r="AB49" s="1127" t="s">
        <v>3232</v>
      </c>
      <c r="AC49" s="1046" t="s">
        <v>3081</v>
      </c>
    </row>
    <row r="50" spans="1:29" s="1047" customFormat="1" ht="59.25" customHeight="1">
      <c r="A50" s="1040"/>
      <c r="B50" s="1040"/>
      <c r="C50" s="1040"/>
      <c r="D50" s="1040"/>
      <c r="E50" s="1060"/>
      <c r="F50" s="1060" t="s">
        <v>3218</v>
      </c>
      <c r="G50" s="1060" t="s">
        <v>3111</v>
      </c>
      <c r="H50" s="1060" t="s">
        <v>3213</v>
      </c>
      <c r="I50" s="1060" t="s">
        <v>3125</v>
      </c>
      <c r="J50" s="1076">
        <v>0</v>
      </c>
      <c r="K50" s="1076">
        <v>0</v>
      </c>
      <c r="L50" s="1076">
        <v>0</v>
      </c>
      <c r="M50" s="1076">
        <v>0</v>
      </c>
      <c r="N50" s="1076">
        <v>0</v>
      </c>
      <c r="O50" s="1076">
        <v>0</v>
      </c>
      <c r="P50" s="1076">
        <v>0</v>
      </c>
      <c r="Q50" s="1076">
        <v>0</v>
      </c>
      <c r="R50" s="1076">
        <v>0</v>
      </c>
      <c r="S50" s="1076">
        <v>0</v>
      </c>
      <c r="T50" s="1076">
        <v>324</v>
      </c>
      <c r="U50" s="1076">
        <v>324</v>
      </c>
      <c r="V50" s="1083">
        <v>324</v>
      </c>
      <c r="W50" s="1083">
        <v>0</v>
      </c>
      <c r="X50" s="1083">
        <v>0</v>
      </c>
      <c r="Y50" s="1083">
        <v>0</v>
      </c>
      <c r="Z50" s="1077">
        <f t="shared" si="3"/>
        <v>1</v>
      </c>
      <c r="AA50" s="1040" t="s">
        <v>3233</v>
      </c>
      <c r="AB50" s="1040" t="s">
        <v>3234</v>
      </c>
      <c r="AC50" s="1046" t="s">
        <v>3081</v>
      </c>
    </row>
    <row r="51" spans="1:29" ht="171.75" customHeight="1">
      <c r="A51" s="1067"/>
      <c r="B51" s="1067"/>
      <c r="C51" s="1066"/>
      <c r="D51" s="1067"/>
      <c r="E51" s="1068"/>
      <c r="F51" s="1068" t="s">
        <v>3235</v>
      </c>
      <c r="G51" s="1068" t="s">
        <v>3081</v>
      </c>
      <c r="H51" s="1068" t="s">
        <v>3120</v>
      </c>
      <c r="I51" s="1068" t="s">
        <v>3125</v>
      </c>
      <c r="J51" s="1094">
        <v>0</v>
      </c>
      <c r="K51" s="1094">
        <v>0</v>
      </c>
      <c r="L51" s="1094">
        <v>0</v>
      </c>
      <c r="M51" s="1094">
        <v>0</v>
      </c>
      <c r="N51" s="1094">
        <v>0</v>
      </c>
      <c r="O51" s="1094">
        <v>0</v>
      </c>
      <c r="P51" s="1094">
        <v>0</v>
      </c>
      <c r="Q51" s="1094">
        <v>0</v>
      </c>
      <c r="R51" s="1094">
        <v>0</v>
      </c>
      <c r="S51" s="1094">
        <v>0</v>
      </c>
      <c r="T51" s="1128">
        <v>1</v>
      </c>
      <c r="U51" s="1128">
        <f>SUM(J51:T51)</f>
        <v>1</v>
      </c>
      <c r="V51" s="1129">
        <v>1</v>
      </c>
      <c r="W51" s="1129">
        <v>400</v>
      </c>
      <c r="X51" s="1129">
        <v>500</v>
      </c>
      <c r="Y51" s="1129">
        <v>600</v>
      </c>
      <c r="Z51" s="1091">
        <f t="shared" si="3"/>
        <v>1</v>
      </c>
      <c r="AA51" s="1087" t="s">
        <v>3236</v>
      </c>
      <c r="AB51" s="1087" t="s">
        <v>3081</v>
      </c>
      <c r="AC51" s="1092" t="s">
        <v>3081</v>
      </c>
    </row>
    <row r="52" spans="1:29" ht="120" customHeight="1">
      <c r="A52" s="1130"/>
      <c r="B52" s="1130"/>
      <c r="C52" s="670"/>
      <c r="D52" s="1130"/>
      <c r="E52" s="1131"/>
      <c r="F52" s="1131" t="s">
        <v>3235</v>
      </c>
      <c r="G52" s="1131" t="s">
        <v>3081</v>
      </c>
      <c r="H52" s="1131" t="s">
        <v>3120</v>
      </c>
      <c r="I52" s="1131" t="s">
        <v>3125</v>
      </c>
      <c r="J52" s="1132">
        <v>0</v>
      </c>
      <c r="K52" s="1132">
        <v>0</v>
      </c>
      <c r="L52" s="1132">
        <v>0</v>
      </c>
      <c r="M52" s="1132">
        <v>0</v>
      </c>
      <c r="N52" s="1132">
        <v>0</v>
      </c>
      <c r="O52" s="1132">
        <v>0</v>
      </c>
      <c r="P52" s="1132">
        <v>0</v>
      </c>
      <c r="Q52" s="1132">
        <v>0</v>
      </c>
      <c r="R52" s="1132">
        <v>0</v>
      </c>
      <c r="S52" s="1132">
        <v>0</v>
      </c>
      <c r="T52" s="1133">
        <v>1</v>
      </c>
      <c r="U52" s="1133">
        <f>SUM(J52:T52)</f>
        <v>1</v>
      </c>
      <c r="V52" s="1134">
        <v>1</v>
      </c>
      <c r="W52" s="1134">
        <v>400</v>
      </c>
      <c r="X52" s="1134">
        <v>500</v>
      </c>
      <c r="Y52" s="1134">
        <v>600</v>
      </c>
      <c r="Z52" s="1135">
        <f t="shared" si="3"/>
        <v>1</v>
      </c>
      <c r="AA52" s="1136" t="s">
        <v>3236</v>
      </c>
      <c r="AB52" s="1136" t="s">
        <v>3081</v>
      </c>
      <c r="AC52" s="1137" t="s">
        <v>3081</v>
      </c>
    </row>
    <row r="53" spans="1:29" ht="71.25" customHeight="1">
      <c r="A53" s="685"/>
      <c r="B53" s="685"/>
      <c r="C53" s="1060"/>
      <c r="D53" s="1060"/>
      <c r="E53" s="685"/>
      <c r="F53" s="685" t="s">
        <v>3237</v>
      </c>
      <c r="G53" s="685" t="s">
        <v>3087</v>
      </c>
      <c r="H53" s="685" t="s">
        <v>3087</v>
      </c>
      <c r="I53" s="62" t="s">
        <v>3238</v>
      </c>
      <c r="J53" s="62">
        <v>0</v>
      </c>
      <c r="K53" s="62">
        <v>0</v>
      </c>
      <c r="L53" s="62">
        <v>0</v>
      </c>
      <c r="M53" s="62">
        <v>0</v>
      </c>
      <c r="N53" s="62">
        <v>0</v>
      </c>
      <c r="O53" s="62">
        <v>0</v>
      </c>
      <c r="P53" s="62">
        <v>0</v>
      </c>
      <c r="Q53" s="62">
        <v>0</v>
      </c>
      <c r="R53" s="62">
        <v>0</v>
      </c>
      <c r="S53" s="1138">
        <v>4155</v>
      </c>
      <c r="T53" s="1139">
        <f>SUBTOTAL(9,J53:S53)</f>
        <v>4155</v>
      </c>
      <c r="U53" s="1138">
        <v>4200</v>
      </c>
      <c r="V53" s="687">
        <v>4350</v>
      </c>
      <c r="W53" s="1140">
        <v>4600</v>
      </c>
      <c r="X53" s="1140">
        <v>4900</v>
      </c>
      <c r="Y53" s="1140">
        <v>5200</v>
      </c>
      <c r="Z53" s="1044">
        <f t="shared" si="3"/>
        <v>0.96551724137931039</v>
      </c>
      <c r="AA53" s="1040" t="s">
        <v>3239</v>
      </c>
      <c r="AB53" s="1040" t="s">
        <v>3240</v>
      </c>
      <c r="AC53" s="1074" t="s">
        <v>3081</v>
      </c>
    </row>
    <row r="54" spans="1:29" ht="72" customHeight="1">
      <c r="A54" s="685"/>
      <c r="B54" s="685"/>
      <c r="C54" s="685"/>
      <c r="D54" s="685"/>
      <c r="E54" s="1141"/>
      <c r="F54" s="1141" t="s">
        <v>3241</v>
      </c>
      <c r="G54" s="1141" t="s">
        <v>3120</v>
      </c>
      <c r="H54" s="1141" t="s">
        <v>3120</v>
      </c>
      <c r="I54" s="686" t="s">
        <v>3078</v>
      </c>
      <c r="J54" s="686">
        <v>0</v>
      </c>
      <c r="K54" s="686">
        <v>0.09</v>
      </c>
      <c r="L54" s="686">
        <v>0.09</v>
      </c>
      <c r="M54" s="686">
        <v>0.09</v>
      </c>
      <c r="N54" s="686">
        <v>0.09</v>
      </c>
      <c r="O54" s="686">
        <v>0.09</v>
      </c>
      <c r="P54" s="686">
        <v>0.09</v>
      </c>
      <c r="Q54" s="686">
        <v>0.09</v>
      </c>
      <c r="R54" s="686">
        <v>0.09</v>
      </c>
      <c r="S54" s="686">
        <v>0.09</v>
      </c>
      <c r="T54" s="686">
        <f>SUBTOTAL(9,J54:S54)</f>
        <v>0.80999999999999983</v>
      </c>
      <c r="U54" s="69">
        <v>0.86</v>
      </c>
      <c r="V54" s="69">
        <v>0.88</v>
      </c>
      <c r="W54" s="69">
        <v>0.9</v>
      </c>
      <c r="X54" s="69">
        <v>0.92</v>
      </c>
      <c r="Y54" s="69">
        <f>T54/U54</f>
        <v>0.94186046511627886</v>
      </c>
      <c r="Z54" s="1044">
        <f t="shared" si="3"/>
        <v>0.97727272727272729</v>
      </c>
      <c r="AA54" s="1060" t="s">
        <v>3242</v>
      </c>
      <c r="AB54" s="1060"/>
      <c r="AC54" s="1074" t="s">
        <v>3081</v>
      </c>
    </row>
    <row r="55" spans="1:29" s="1034" customFormat="1" ht="90.65" customHeight="1"/>
  </sheetData>
  <mergeCells count="1">
    <mergeCell ref="A1:AC1"/>
  </mergeCells>
  <pageMargins left="0.7" right="0.7" top="0.75" bottom="0.75" header="0.51180555555555496" footer="0.51180555555555496"/>
  <pageSetup paperSize="9" firstPageNumber="0" orientation="portrait" horizontalDpi="300" verticalDpi="300"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5"/>
  <dimension ref="A1:AJ33"/>
  <sheetViews>
    <sheetView showGridLines="0" topLeftCell="A20" zoomScale="80" zoomScaleNormal="80" workbookViewId="0">
      <selection activeCell="I5" sqref="I5"/>
    </sheetView>
  </sheetViews>
  <sheetFormatPr baseColWidth="10" defaultColWidth="8.81640625" defaultRowHeight="14.5"/>
  <cols>
    <col min="1" max="1" width="14.1796875" customWidth="1"/>
    <col min="2" max="2" width="17.26953125" customWidth="1"/>
    <col min="3" max="3" width="7.81640625" style="734" customWidth="1"/>
    <col min="4" max="4" width="7.26953125" style="734" customWidth="1"/>
    <col min="5" max="5" width="7.54296875" style="734" customWidth="1"/>
    <col min="6" max="6" width="8.1796875" style="734" customWidth="1"/>
    <col min="7" max="7" width="8" style="734" customWidth="1"/>
    <col min="8" max="8" width="10.1796875" style="734" customWidth="1"/>
    <col min="9" max="9" width="40" style="734" customWidth="1"/>
    <col min="10" max="10" width="12.7265625" style="734" customWidth="1"/>
    <col min="11" max="11" width="17.1796875" style="1142" customWidth="1"/>
    <col min="12" max="12" width="24.26953125" style="734" customWidth="1"/>
    <col min="13" max="13" width="21.1796875" style="1143" customWidth="1"/>
    <col min="14" max="14" width="21" style="1143" customWidth="1"/>
    <col min="15" max="1027" width="10.26953125" customWidth="1"/>
  </cols>
  <sheetData>
    <row r="1" spans="1:36" ht="54" customHeight="1">
      <c r="A1" s="7607" t="s">
        <v>3243</v>
      </c>
      <c r="B1" s="7607"/>
      <c r="C1" s="7607"/>
      <c r="D1" s="7607"/>
      <c r="E1" s="7607"/>
      <c r="F1" s="7607"/>
      <c r="G1" s="7607"/>
      <c r="H1" s="7607"/>
      <c r="I1" s="7607"/>
      <c r="J1" s="7607"/>
      <c r="K1" s="7607"/>
      <c r="L1" s="7607"/>
      <c r="M1" s="7607"/>
      <c r="N1" s="7607"/>
      <c r="O1" s="1144"/>
      <c r="P1" s="1144"/>
      <c r="Q1" s="1145"/>
      <c r="R1" s="1145"/>
      <c r="S1" s="1145"/>
      <c r="T1" s="1145"/>
      <c r="U1" s="1145"/>
      <c r="V1" s="1145"/>
      <c r="W1" s="1145"/>
      <c r="X1" s="1145"/>
      <c r="Y1" s="1145"/>
      <c r="Z1" s="1145"/>
      <c r="AA1" s="1145"/>
      <c r="AB1" s="1145"/>
      <c r="AC1" s="1146"/>
      <c r="AD1" s="1147"/>
      <c r="AE1" s="1148"/>
      <c r="AF1" s="1148"/>
      <c r="AG1" s="1148"/>
      <c r="AH1" s="1146"/>
      <c r="AI1" s="752"/>
      <c r="AJ1" s="752"/>
    </row>
    <row r="2" spans="1:36" ht="21.4" customHeight="1">
      <c r="A2" s="7613" t="s">
        <v>3244</v>
      </c>
      <c r="B2" s="7613" t="s">
        <v>3245</v>
      </c>
      <c r="C2" s="7610" t="s">
        <v>3246</v>
      </c>
      <c r="D2" s="7611"/>
      <c r="E2" s="7611"/>
      <c r="F2" s="7611"/>
      <c r="G2" s="7611"/>
      <c r="H2" s="7612"/>
      <c r="I2" s="7613"/>
      <c r="J2" s="1036"/>
      <c r="K2" s="2378"/>
      <c r="L2" s="2378"/>
      <c r="M2" s="2378"/>
      <c r="N2" s="2378"/>
      <c r="O2" s="1144"/>
      <c r="P2" s="1144"/>
      <c r="Q2" s="1145"/>
      <c r="R2" s="1145"/>
      <c r="S2" s="1145"/>
      <c r="T2" s="1145"/>
      <c r="U2" s="1145"/>
      <c r="V2" s="1145"/>
      <c r="W2" s="1145"/>
      <c r="X2" s="1145"/>
      <c r="Y2" s="1145"/>
      <c r="Z2" s="1145"/>
      <c r="AA2" s="1145"/>
      <c r="AB2" s="1145"/>
      <c r="AC2" s="1146"/>
      <c r="AD2" s="1147"/>
      <c r="AE2" s="1148"/>
      <c r="AF2" s="1148"/>
      <c r="AG2" s="1148"/>
      <c r="AH2" s="1146"/>
      <c r="AI2" s="752"/>
      <c r="AJ2" s="752"/>
    </row>
    <row r="3" spans="1:36" ht="36" customHeight="1">
      <c r="A3" s="7614"/>
      <c r="B3" s="7614"/>
      <c r="C3" s="2382" t="s">
        <v>3247</v>
      </c>
      <c r="D3" s="2382" t="s">
        <v>3247</v>
      </c>
      <c r="E3" s="2382" t="s">
        <v>3247</v>
      </c>
      <c r="F3" s="2382" t="s">
        <v>3247</v>
      </c>
      <c r="G3" s="2382" t="s">
        <v>3247</v>
      </c>
      <c r="H3" s="2382" t="s">
        <v>3248</v>
      </c>
      <c r="I3" s="7614" t="s">
        <v>2180</v>
      </c>
      <c r="J3" s="2383"/>
      <c r="K3" s="2381" t="s">
        <v>3249</v>
      </c>
      <c r="L3" s="1038" t="s">
        <v>2774</v>
      </c>
      <c r="M3" s="1149" t="s">
        <v>2775</v>
      </c>
      <c r="N3" s="1149" t="s">
        <v>2776</v>
      </c>
    </row>
    <row r="4" spans="1:36" ht="43.9" customHeight="1">
      <c r="A4" s="7608" t="s">
        <v>3250</v>
      </c>
      <c r="B4" s="7608" t="s">
        <v>3251</v>
      </c>
      <c r="C4" s="7609">
        <v>1</v>
      </c>
      <c r="D4" s="7609">
        <v>1</v>
      </c>
      <c r="E4" s="7609">
        <v>1</v>
      </c>
      <c r="F4" s="7609">
        <v>1</v>
      </c>
      <c r="G4" s="7609">
        <v>1</v>
      </c>
      <c r="H4" s="7609">
        <f>+(G4+F4+E4+D4+C4)/5</f>
        <v>1</v>
      </c>
      <c r="I4" s="2380" t="s">
        <v>3252</v>
      </c>
      <c r="J4" s="2380"/>
      <c r="K4" s="1153" t="e">
        <f>+'P. ESTRAT. SEPT'!G8</f>
        <v>#REF!</v>
      </c>
      <c r="L4" s="1152" t="e">
        <f>('[8]Balance Scord Card 2018'!$AB$36+'[8]Balance Scord Card 2018'!$AB$38+'[8]Balance Scord Card 2018'!$AB$37)/3</f>
        <v>#REF!</v>
      </c>
      <c r="M4" s="1154" t="e">
        <f>L4*K4</f>
        <v>#REF!</v>
      </c>
      <c r="N4" s="1154" t="e">
        <f>M4*C$4</f>
        <v>#REF!</v>
      </c>
      <c r="P4" s="752"/>
      <c r="Q4" s="752"/>
    </row>
    <row r="5" spans="1:36" ht="42.4" customHeight="1">
      <c r="A5" s="7608"/>
      <c r="B5" s="7608"/>
      <c r="C5" s="7609"/>
      <c r="D5" s="7609"/>
      <c r="E5" s="7609"/>
      <c r="F5" s="7609"/>
      <c r="G5" s="7609"/>
      <c r="H5" s="7609"/>
      <c r="I5" s="2380" t="s">
        <v>3253</v>
      </c>
      <c r="J5" s="2380"/>
      <c r="K5" s="1153" t="e">
        <f>+'P. ESTRAT. SEPT'!L8</f>
        <v>#REF!</v>
      </c>
      <c r="L5" s="1152" t="e">
        <f>+('[8]Balance Scord Card 2018'!$AB$40+'[8]Balance Scord Card 2018'!$AB$48)/2</f>
        <v>#REF!</v>
      </c>
      <c r="M5" s="1155" t="e">
        <f>L5*K5</f>
        <v>#REF!</v>
      </c>
      <c r="N5" s="1155" t="e">
        <f>M5*C$4</f>
        <v>#REF!</v>
      </c>
      <c r="P5" s="752"/>
      <c r="Q5" s="752"/>
    </row>
    <row r="6" spans="1:36" ht="58.4" customHeight="1">
      <c r="A6" s="7608"/>
      <c r="B6" s="7608"/>
      <c r="C6" s="7609"/>
      <c r="D6" s="7609"/>
      <c r="E6" s="7609"/>
      <c r="F6" s="7609"/>
      <c r="G6" s="7609"/>
      <c r="H6" s="7609"/>
      <c r="I6" s="2380" t="s">
        <v>3254</v>
      </c>
      <c r="J6" s="2380"/>
      <c r="K6" s="1153" t="e">
        <f>+'P. ESTRAT. SEPT'!Q8</f>
        <v>#REF!</v>
      </c>
      <c r="L6" s="1156" t="e">
        <f>+('[8]Balance Scord Card 2018'!$AB$20+'[8]Balance Scord Card 2018'!$AB$21+'[8]Balance Scord Card 2018'!$AB$39)/3</f>
        <v>#REF!</v>
      </c>
      <c r="M6" s="1155" t="e">
        <f>L6*K6</f>
        <v>#REF!</v>
      </c>
      <c r="N6" s="1155" t="e">
        <f>M6*C$4</f>
        <v>#REF!</v>
      </c>
      <c r="P6" s="752"/>
      <c r="Q6" s="752"/>
    </row>
    <row r="7" spans="1:36" ht="18.649999999999999" customHeight="1">
      <c r="A7" s="7615" t="s">
        <v>3255</v>
      </c>
      <c r="B7" s="7615"/>
      <c r="C7" s="7615"/>
      <c r="D7" s="7615"/>
      <c r="E7" s="7615"/>
      <c r="F7" s="7615"/>
      <c r="G7" s="1158"/>
      <c r="H7" s="1158"/>
      <c r="I7" s="1159"/>
      <c r="J7" s="1159"/>
      <c r="K7" s="1160" t="e">
        <f>SUM(K4:K6)/3</f>
        <v>#REF!</v>
      </c>
      <c r="L7" s="1160" t="e">
        <f>SUM(L4:L6)/5</f>
        <v>#REF!</v>
      </c>
      <c r="M7" s="1161" t="e">
        <f>SUM(M4:M6)</f>
        <v>#REF!</v>
      </c>
      <c r="N7" s="1161" t="e">
        <f>SUM(N4:N6)</f>
        <v>#REF!</v>
      </c>
      <c r="P7" s="1162"/>
    </row>
    <row r="8" spans="1:36" ht="18.649999999999999" customHeight="1">
      <c r="A8" s="2379"/>
      <c r="B8" s="7617" t="s">
        <v>3256</v>
      </c>
      <c r="C8" s="7620">
        <v>0.15</v>
      </c>
      <c r="D8" s="7620">
        <v>0.2</v>
      </c>
      <c r="E8" s="2379"/>
      <c r="F8" s="2379"/>
      <c r="G8" s="1158"/>
      <c r="H8" s="1158"/>
      <c r="I8" s="1159" t="s">
        <v>2691</v>
      </c>
      <c r="J8" s="1159"/>
      <c r="K8" s="1160"/>
      <c r="L8" s="1160"/>
      <c r="M8" s="1161"/>
      <c r="N8" s="1161"/>
      <c r="P8" s="1162"/>
    </row>
    <row r="9" spans="1:36" ht="18.649999999999999" customHeight="1">
      <c r="A9" s="2379"/>
      <c r="B9" s="7618"/>
      <c r="C9" s="7621"/>
      <c r="D9" s="7621"/>
      <c r="E9" s="2379"/>
      <c r="F9" s="2379"/>
      <c r="G9" s="1158"/>
      <c r="H9" s="1158"/>
      <c r="I9" s="1159" t="s">
        <v>2697</v>
      </c>
      <c r="J9" s="1159"/>
      <c r="K9" s="1160"/>
      <c r="L9" s="1160"/>
      <c r="M9" s="1161"/>
      <c r="N9" s="1161"/>
      <c r="P9" s="1162"/>
    </row>
    <row r="10" spans="1:36">
      <c r="A10" s="7616" t="s">
        <v>3257</v>
      </c>
      <c r="B10" s="7618"/>
      <c r="C10" s="7621"/>
      <c r="D10" s="7621"/>
      <c r="E10" s="7609">
        <v>0.3</v>
      </c>
      <c r="F10" s="7609">
        <v>0.35</v>
      </c>
      <c r="G10" s="1152"/>
      <c r="H10" s="7609">
        <f>SUM(C10:F10)</f>
        <v>0.64999999999999991</v>
      </c>
      <c r="I10" s="1151" t="s">
        <v>2701</v>
      </c>
      <c r="J10" s="1151"/>
      <c r="K10" s="1153">
        <v>0.2</v>
      </c>
      <c r="L10" s="1157" t="e">
        <f>+('[8]Balance Scord Card 2018'!AB30+'[8]Balance Scord Card 2018'!AB52+'[8]Balance Scord Card 2018'!$AB$53)/3</f>
        <v>#REF!</v>
      </c>
      <c r="M10" s="1155" t="e">
        <f t="shared" ref="M10:M15" si="0">L10*K10</f>
        <v>#REF!</v>
      </c>
      <c r="N10" s="1155" t="e">
        <f t="shared" ref="N10:N15" si="1">M10*C$8</f>
        <v>#REF!</v>
      </c>
    </row>
    <row r="11" spans="1:36">
      <c r="A11" s="7616"/>
      <c r="B11" s="7618"/>
      <c r="C11" s="7621"/>
      <c r="D11" s="7621"/>
      <c r="E11" s="7609"/>
      <c r="F11" s="7609"/>
      <c r="G11" s="1152"/>
      <c r="H11" s="7609"/>
      <c r="I11" s="1151" t="s">
        <v>2705</v>
      </c>
      <c r="J11" s="1151"/>
      <c r="K11" s="1153">
        <v>0.1</v>
      </c>
      <c r="L11" s="1157" t="e">
        <f>('[8]Balance Scord Card 2018'!AB19+'[8]Balance Scord Card 2018'!AB24+'[8]Balance Scord Card 2018'!AB25+'[8]Balance Scord Card 2018'!AB31+'[8]Balance Scord Card 2018'!AB44+'[8]Balance Scord Card 2018'!AB45+'[8]Balance Scord Card 2018'!AB46)/8</f>
        <v>#REF!</v>
      </c>
      <c r="M11" s="1155" t="e">
        <f t="shared" si="0"/>
        <v>#REF!</v>
      </c>
      <c r="N11" s="1155" t="e">
        <f t="shared" si="1"/>
        <v>#REF!</v>
      </c>
    </row>
    <row r="12" spans="1:36">
      <c r="A12" s="7616"/>
      <c r="B12" s="7618"/>
      <c r="C12" s="7621"/>
      <c r="D12" s="7621"/>
      <c r="E12" s="7609"/>
      <c r="F12" s="7609"/>
      <c r="G12" s="1152"/>
      <c r="H12" s="7609"/>
      <c r="I12" s="1151" t="s">
        <v>2708</v>
      </c>
      <c r="J12" s="1151"/>
      <c r="K12" s="1153">
        <v>0.15</v>
      </c>
      <c r="L12" s="1157" t="e">
        <f>+('[8]Balance Scord Card 2018'!AB22+'[8]Balance Scord Card 2018'!AB23+'[8]Balance Scord Card 2018'!AB49)/3</f>
        <v>#REF!</v>
      </c>
      <c r="M12" s="1155" t="e">
        <f t="shared" si="0"/>
        <v>#REF!</v>
      </c>
      <c r="N12" s="1155" t="e">
        <f t="shared" si="1"/>
        <v>#REF!</v>
      </c>
    </row>
    <row r="13" spans="1:36">
      <c r="A13" s="7616"/>
      <c r="B13" s="7618"/>
      <c r="C13" s="7621"/>
      <c r="D13" s="7621"/>
      <c r="E13" s="7609"/>
      <c r="F13" s="7609"/>
      <c r="G13" s="1152"/>
      <c r="H13" s="7609"/>
      <c r="I13" s="1151" t="s">
        <v>2713</v>
      </c>
      <c r="J13" s="1151"/>
      <c r="K13" s="1153">
        <v>0.2</v>
      </c>
      <c r="L13" s="1157" t="e">
        <f>+('[8]Balance Scord Card 2018'!AB26+'[8]Balance Scord Card 2018'!AB27)/2</f>
        <v>#REF!</v>
      </c>
      <c r="M13" s="1155" t="e">
        <f t="shared" si="0"/>
        <v>#REF!</v>
      </c>
      <c r="N13" s="1155" t="e">
        <f t="shared" si="1"/>
        <v>#REF!</v>
      </c>
    </row>
    <row r="14" spans="1:36">
      <c r="A14" s="7616"/>
      <c r="B14" s="7618"/>
      <c r="C14" s="7621"/>
      <c r="D14" s="7621"/>
      <c r="E14" s="7609"/>
      <c r="F14" s="7609"/>
      <c r="G14" s="1152"/>
      <c r="H14" s="7609"/>
      <c r="I14" s="1151" t="s">
        <v>2716</v>
      </c>
      <c r="J14" s="1151"/>
      <c r="K14" s="1153">
        <v>0.15</v>
      </c>
      <c r="L14" s="1157" t="e">
        <f>+('[8]Balance Scord Card 2018'!AB28)</f>
        <v>#REF!</v>
      </c>
      <c r="M14" s="1155" t="e">
        <f t="shared" si="0"/>
        <v>#REF!</v>
      </c>
      <c r="N14" s="1155" t="e">
        <f t="shared" si="1"/>
        <v>#REF!</v>
      </c>
    </row>
    <row r="15" spans="1:36">
      <c r="A15" s="7616"/>
      <c r="B15" s="7619"/>
      <c r="C15" s="7622"/>
      <c r="D15" s="7622"/>
      <c r="E15" s="7609"/>
      <c r="F15" s="7609"/>
      <c r="G15" s="1152"/>
      <c r="H15" s="7609"/>
      <c r="I15" s="1151"/>
      <c r="J15" s="1151"/>
      <c r="K15" s="1153">
        <v>0.2</v>
      </c>
      <c r="L15" s="1163" t="e">
        <f>+('[8]Balance Scord Card 2018'!AB29)</f>
        <v>#REF!</v>
      </c>
      <c r="M15" s="1155" t="e">
        <f t="shared" si="0"/>
        <v>#REF!</v>
      </c>
      <c r="N15" s="1155" t="e">
        <f t="shared" si="1"/>
        <v>#REF!</v>
      </c>
    </row>
    <row r="16" spans="1:36" ht="18.5">
      <c r="A16" s="7623" t="s">
        <v>3258</v>
      </c>
      <c r="B16" s="7623"/>
      <c r="C16" s="7623"/>
      <c r="D16" s="7623"/>
      <c r="E16" s="7623"/>
      <c r="F16" s="7623"/>
      <c r="G16" s="1164"/>
      <c r="H16" s="1164"/>
      <c r="I16" s="1165"/>
      <c r="J16" s="1165"/>
      <c r="K16" s="1160">
        <f>SUM(K10:K15)</f>
        <v>1.0000000000000002</v>
      </c>
      <c r="L16" s="1166" t="e">
        <f>SUM(L10:L15)/6</f>
        <v>#REF!</v>
      </c>
      <c r="M16" s="1161" t="e">
        <f>SUM(M10:M15)</f>
        <v>#REF!</v>
      </c>
      <c r="N16" s="1161" t="e">
        <f>SUM(N10:N15)</f>
        <v>#REF!</v>
      </c>
    </row>
    <row r="17" spans="1:15">
      <c r="A17" s="7616" t="s">
        <v>3097</v>
      </c>
      <c r="B17" s="7616" t="s">
        <v>3259</v>
      </c>
      <c r="C17" s="7609">
        <v>0.5</v>
      </c>
      <c r="D17" s="7609">
        <v>0.7</v>
      </c>
      <c r="E17" s="7609">
        <v>0.85</v>
      </c>
      <c r="F17" s="7609">
        <v>0.95</v>
      </c>
      <c r="G17" s="1152"/>
      <c r="H17" s="7624">
        <f>SUM(C17:F17)</f>
        <v>3</v>
      </c>
      <c r="I17" s="1151" t="s">
        <v>2721</v>
      </c>
      <c r="J17" s="1151"/>
      <c r="K17" s="1153">
        <v>0.25</v>
      </c>
      <c r="L17" s="1157" t="e">
        <f>('[8]Balance Scord Card 2018'!AB6+'[8]Balance Scord Card 2018'!AB8+'[8]Balance Scord Card 2018'!AB10+'[8]Balance Scord Card 2018'!AB11+'[8]Balance Scord Card 2018'!AB41+'[8]Balance Scord Card 2018'!AB42)/6</f>
        <v>#REF!</v>
      </c>
      <c r="M17" s="1167" t="e">
        <f t="shared" ref="M17:M22" si="2">L17*K17</f>
        <v>#REF!</v>
      </c>
      <c r="N17" s="1167" t="e">
        <f t="shared" ref="N17:N22" si="3">M17*C$17</f>
        <v>#REF!</v>
      </c>
      <c r="O17" s="1168"/>
    </row>
    <row r="18" spans="1:15">
      <c r="A18" s="7616"/>
      <c r="B18" s="7616"/>
      <c r="C18" s="7609"/>
      <c r="D18" s="7609"/>
      <c r="E18" s="7609"/>
      <c r="F18" s="7609"/>
      <c r="G18" s="1152"/>
      <c r="H18" s="7624"/>
      <c r="I18" s="1151" t="s">
        <v>2727</v>
      </c>
      <c r="J18" s="1151"/>
      <c r="K18" s="1153">
        <v>0.15</v>
      </c>
      <c r="L18" s="1157" t="e">
        <f>('[8]Balance Scord Card 2018'!AB12+'[8]Balance Scord Card 2018'!AB43)/2</f>
        <v>#REF!</v>
      </c>
      <c r="M18" s="1169" t="e">
        <f t="shared" si="2"/>
        <v>#REF!</v>
      </c>
      <c r="N18" s="1167" t="e">
        <f t="shared" si="3"/>
        <v>#REF!</v>
      </c>
    </row>
    <row r="19" spans="1:15">
      <c r="A19" s="7616"/>
      <c r="B19" s="7616"/>
      <c r="C19" s="7609"/>
      <c r="D19" s="7609"/>
      <c r="E19" s="7609"/>
      <c r="F19" s="7609"/>
      <c r="G19" s="1152"/>
      <c r="H19" s="7624"/>
      <c r="I19" s="1151" t="s">
        <v>2731</v>
      </c>
      <c r="J19" s="1151"/>
      <c r="K19" s="1153">
        <v>0.1</v>
      </c>
      <c r="L19" s="1157" t="e">
        <f>+('[8]Balance Scord Card 2018'!AB13+'[8]Balance Scord Card 2018'!AB14+'[8]Balance Scord Card 2018'!AB15)/3</f>
        <v>#REF!</v>
      </c>
      <c r="M19" s="1167" t="e">
        <f t="shared" si="2"/>
        <v>#REF!</v>
      </c>
      <c r="N19" s="1167" t="e">
        <f t="shared" si="3"/>
        <v>#REF!</v>
      </c>
    </row>
    <row r="20" spans="1:15">
      <c r="A20" s="7616"/>
      <c r="B20" s="7616"/>
      <c r="C20" s="7609"/>
      <c r="D20" s="7609"/>
      <c r="E20" s="7609"/>
      <c r="F20" s="7609"/>
      <c r="G20" s="1152"/>
      <c r="H20" s="7624"/>
      <c r="I20" s="1151" t="s">
        <v>2736</v>
      </c>
      <c r="J20" s="1151"/>
      <c r="K20" s="1153">
        <v>0.15</v>
      </c>
      <c r="L20" s="1157" t="e">
        <f>+('[8]Balance Scord Card 2018'!AB16+'[8]Balance Scord Card 2018'!AB50+'[8]Balance Scord Card 2018'!AB51)/3</f>
        <v>#REF!</v>
      </c>
      <c r="M20" s="1167" t="e">
        <f t="shared" si="2"/>
        <v>#REF!</v>
      </c>
      <c r="N20" s="1167" t="e">
        <f t="shared" si="3"/>
        <v>#REF!</v>
      </c>
    </row>
    <row r="21" spans="1:15">
      <c r="A21" s="7616"/>
      <c r="B21" s="7616"/>
      <c r="C21" s="7609"/>
      <c r="D21" s="7609"/>
      <c r="E21" s="7609"/>
      <c r="F21" s="7609"/>
      <c r="G21" s="1152"/>
      <c r="H21" s="7624"/>
      <c r="I21" s="1151" t="s">
        <v>2741</v>
      </c>
      <c r="J21" s="1151"/>
      <c r="K21" s="1153">
        <v>0.15</v>
      </c>
      <c r="L21" s="1157" t="e">
        <f>+('[8]Balance Scord Card 2018'!AB17)</f>
        <v>#REF!</v>
      </c>
      <c r="M21" s="1167" t="e">
        <f t="shared" si="2"/>
        <v>#REF!</v>
      </c>
      <c r="N21" s="1167" t="e">
        <f t="shared" si="3"/>
        <v>#REF!</v>
      </c>
    </row>
    <row r="22" spans="1:15">
      <c r="A22" s="7616"/>
      <c r="B22" s="7616"/>
      <c r="C22" s="7609"/>
      <c r="D22" s="7609"/>
      <c r="E22" s="7609"/>
      <c r="F22" s="7609"/>
      <c r="G22" s="1152"/>
      <c r="H22" s="7624"/>
      <c r="I22" s="1151"/>
      <c r="J22" s="1151"/>
      <c r="K22" s="1153">
        <v>0.2</v>
      </c>
      <c r="L22" s="1170" t="e">
        <f>+('[8]Balance Scord Card 2018'!AB18)/1</f>
        <v>#REF!</v>
      </c>
      <c r="M22" s="1167" t="e">
        <f t="shared" si="2"/>
        <v>#REF!</v>
      </c>
      <c r="N22" s="1167" t="e">
        <f t="shared" si="3"/>
        <v>#REF!</v>
      </c>
    </row>
    <row r="23" spans="1:15" ht="18.5">
      <c r="A23" s="7623" t="s">
        <v>3258</v>
      </c>
      <c r="B23" s="7623"/>
      <c r="C23" s="7623"/>
      <c r="D23" s="7623"/>
      <c r="E23" s="7623"/>
      <c r="F23" s="7623"/>
      <c r="G23" s="1164"/>
      <c r="H23" s="1164"/>
      <c r="I23" s="1165"/>
      <c r="J23" s="1165"/>
      <c r="K23" s="1160">
        <f>SUM(K17:K22)</f>
        <v>1</v>
      </c>
      <c r="L23" s="1166" t="e">
        <f>SUM(L17:L22)/6</f>
        <v>#REF!</v>
      </c>
      <c r="M23" s="1161" t="e">
        <f>SUM(M17:M22)</f>
        <v>#REF!</v>
      </c>
      <c r="N23" s="1161" t="e">
        <f>SUM(N17:N22)</f>
        <v>#REF!</v>
      </c>
    </row>
    <row r="24" spans="1:15">
      <c r="A24" s="7616" t="s">
        <v>3075</v>
      </c>
      <c r="B24" s="7616" t="s">
        <v>3260</v>
      </c>
      <c r="C24" s="7609">
        <v>0.15</v>
      </c>
      <c r="D24" s="7609">
        <v>0.2</v>
      </c>
      <c r="E24" s="7609">
        <v>0.3</v>
      </c>
      <c r="F24" s="7609">
        <v>0.35</v>
      </c>
      <c r="G24" s="1152"/>
      <c r="H24" s="7609">
        <f>SUM(C24:F24)</f>
        <v>0.99999999999999989</v>
      </c>
      <c r="I24" s="1151" t="s">
        <v>3261</v>
      </c>
      <c r="J24" s="1151"/>
      <c r="K24" s="1153">
        <v>0.3</v>
      </c>
      <c r="L24" s="1157" t="e">
        <f>+('[8]Balance Scord Card 2018'!AB3+'[8]Balance Scord Card 2018'!AB47)/2</f>
        <v>#REF!</v>
      </c>
      <c r="M24" s="1167" t="e">
        <f>L24*K24</f>
        <v>#REF!</v>
      </c>
      <c r="N24" s="1167" t="e">
        <f>M24*C$24</f>
        <v>#REF!</v>
      </c>
    </row>
    <row r="25" spans="1:15">
      <c r="A25" s="7616"/>
      <c r="B25" s="7616"/>
      <c r="C25" s="7609"/>
      <c r="D25" s="7609"/>
      <c r="E25" s="7609"/>
      <c r="F25" s="7609"/>
      <c r="G25" s="1152"/>
      <c r="H25" s="7609"/>
      <c r="I25" s="1151" t="s">
        <v>2752</v>
      </c>
      <c r="J25" s="1151"/>
      <c r="K25" s="1153">
        <v>0.3</v>
      </c>
      <c r="L25" s="1157" t="e">
        <f>'[8]Balance Scord Card 2018'!AB4</f>
        <v>#REF!</v>
      </c>
      <c r="M25" s="1167" t="e">
        <f>L25*K25</f>
        <v>#REF!</v>
      </c>
      <c r="N25" s="1167" t="e">
        <f>M25*C$24</f>
        <v>#REF!</v>
      </c>
    </row>
    <row r="26" spans="1:15">
      <c r="A26" s="7616"/>
      <c r="B26" s="7616"/>
      <c r="C26" s="7609"/>
      <c r="D26" s="7609"/>
      <c r="E26" s="7609"/>
      <c r="F26" s="7609"/>
      <c r="G26" s="1152"/>
      <c r="H26" s="7609"/>
      <c r="I26" s="1151" t="s">
        <v>2757</v>
      </c>
      <c r="J26" s="1151"/>
      <c r="K26" s="1153">
        <v>0.4</v>
      </c>
      <c r="L26" s="1157" t="e">
        <f>+('[8]Balance Scord Card 2018'!AB5+'[8]Balance Scord Card 2018'!AB7+'[8]Balance Scord Card 2018'!AB9)/3</f>
        <v>#REF!</v>
      </c>
      <c r="M26" s="1167" t="e">
        <f>L26*K26</f>
        <v>#REF!</v>
      </c>
      <c r="N26" s="1167" t="e">
        <f>M26*C$24</f>
        <v>#REF!</v>
      </c>
    </row>
    <row r="27" spans="1:15" ht="18.5">
      <c r="A27" s="7625" t="s">
        <v>3258</v>
      </c>
      <c r="B27" s="7625"/>
      <c r="C27" s="7625"/>
      <c r="D27" s="7625"/>
      <c r="E27" s="7625"/>
      <c r="F27" s="7625"/>
      <c r="G27" s="1171"/>
      <c r="H27" s="1171"/>
      <c r="I27" s="1172"/>
      <c r="J27" s="1172"/>
      <c r="K27" s="1160">
        <f>SUM(K24:K26)</f>
        <v>1</v>
      </c>
      <c r="L27" s="1166" t="e">
        <f>SUM(L24:L26)/3</f>
        <v>#REF!</v>
      </c>
      <c r="M27" s="1161" t="e">
        <f>SUM(M24:M26)</f>
        <v>#REF!</v>
      </c>
      <c r="N27" s="1173" t="e">
        <f>SUM(N24:N26)</f>
        <v>#REF!</v>
      </c>
    </row>
    <row r="28" spans="1:15" ht="23.5">
      <c r="A28" s="1174"/>
      <c r="B28" s="1175"/>
      <c r="C28" s="1175"/>
      <c r="D28" s="1175"/>
      <c r="E28" s="1175"/>
      <c r="F28" s="1175"/>
      <c r="G28" s="1175"/>
      <c r="H28" s="1175"/>
      <c r="I28" s="1175"/>
      <c r="J28" s="1175"/>
      <c r="K28" s="1176" t="e">
        <f>+(K27+K23+K16+K7)/4</f>
        <v>#REF!</v>
      </c>
      <c r="L28" s="1176" t="e">
        <f>+(L27+L23+L16+L7)/4</f>
        <v>#REF!</v>
      </c>
      <c r="M28" s="1176" t="e">
        <f>+(M27+M23+M16+M7)/4</f>
        <v>#REF!</v>
      </c>
      <c r="N28" s="1176" t="e">
        <f>+N27+N23+N16+N7</f>
        <v>#REF!</v>
      </c>
    </row>
    <row r="31" spans="1:15">
      <c r="E31" s="734" t="s">
        <v>2806</v>
      </c>
    </row>
    <row r="33" ht="18.75" customHeight="1"/>
  </sheetData>
  <mergeCells count="38">
    <mergeCell ref="H24:H26"/>
    <mergeCell ref="A27:F27"/>
    <mergeCell ref="A23:F23"/>
    <mergeCell ref="A24:A26"/>
    <mergeCell ref="B24:B26"/>
    <mergeCell ref="C24:C26"/>
    <mergeCell ref="D24:D26"/>
    <mergeCell ref="E24:E26"/>
    <mergeCell ref="F24:F26"/>
    <mergeCell ref="H10:H15"/>
    <mergeCell ref="A16:F16"/>
    <mergeCell ref="A17:A22"/>
    <mergeCell ref="B17:B22"/>
    <mergeCell ref="C17:C22"/>
    <mergeCell ref="D17:D22"/>
    <mergeCell ref="E17:E22"/>
    <mergeCell ref="F17:F22"/>
    <mergeCell ref="H17:H22"/>
    <mergeCell ref="A7:F7"/>
    <mergeCell ref="A10:A15"/>
    <mergeCell ref="E10:E15"/>
    <mergeCell ref="F10:F15"/>
    <mergeCell ref="B8:B15"/>
    <mergeCell ref="C8:C15"/>
    <mergeCell ref="D8:D15"/>
    <mergeCell ref="A1:N1"/>
    <mergeCell ref="A4:A6"/>
    <mergeCell ref="B4:B6"/>
    <mergeCell ref="C4:C6"/>
    <mergeCell ref="D4:D6"/>
    <mergeCell ref="E4:E6"/>
    <mergeCell ref="F4:F6"/>
    <mergeCell ref="H4:H6"/>
    <mergeCell ref="G4:G6"/>
    <mergeCell ref="C2:H2"/>
    <mergeCell ref="B2:B3"/>
    <mergeCell ref="A2:A3"/>
    <mergeCell ref="I2:I3"/>
  </mergeCells>
  <pageMargins left="0.7" right="0.7" top="0.75" bottom="0.75" header="0.51180555555555496" footer="0.51180555555555496"/>
  <pageSetup paperSize="9" firstPageNumber="0" orientation="portrait" horizontalDpi="300" verticalDpi="300"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3333FF"/>
  </sheetPr>
  <dimension ref="A1:AMC43"/>
  <sheetViews>
    <sheetView showGridLines="0" topLeftCell="E33" zoomScale="60" zoomScaleNormal="60" workbookViewId="0">
      <selection activeCell="O47" sqref="O47"/>
    </sheetView>
  </sheetViews>
  <sheetFormatPr baseColWidth="10" defaultColWidth="8.81640625" defaultRowHeight="14.5"/>
  <cols>
    <col min="1" max="1" width="21.81640625" style="1183" customWidth="1"/>
    <col min="2" max="2" width="12.54296875" style="1183" customWidth="1"/>
    <col min="3" max="3" width="20.7265625" style="1183" customWidth="1"/>
    <col min="4" max="4" width="13" style="1183" customWidth="1"/>
    <col min="5" max="5" width="20.1796875" style="1183" customWidth="1"/>
    <col min="6" max="6" width="18.26953125" style="1183" hidden="1" customWidth="1"/>
    <col min="7" max="7" width="17.54296875" style="1183" customWidth="1"/>
    <col min="8" max="8" width="17.1796875" style="1183" customWidth="1"/>
    <col min="9" max="9" width="11.81640625" style="1183" customWidth="1"/>
    <col min="10" max="10" width="19.81640625" style="1183" customWidth="1"/>
    <col min="11" max="11" width="17.7265625" style="1183" hidden="1" customWidth="1"/>
    <col min="12" max="12" width="19.7265625" style="1183" customWidth="1"/>
    <col min="13" max="13" width="18.7265625" style="1183" customWidth="1"/>
    <col min="14" max="14" width="13.1796875" style="1183" customWidth="1"/>
    <col min="15" max="15" width="22.1796875" style="1183" customWidth="1"/>
    <col min="16" max="16" width="17.7265625" style="1183" hidden="1" customWidth="1"/>
    <col min="17" max="17" width="19.26953125" style="1183" customWidth="1"/>
    <col min="18" max="18" width="18.26953125" style="1183" customWidth="1"/>
    <col min="19" max="19" width="13.26953125" style="1183" customWidth="1"/>
    <col min="20" max="20" width="22.26953125" style="1183" customWidth="1"/>
    <col min="21" max="21" width="19.26953125" style="1183" hidden="1" customWidth="1"/>
    <col min="22" max="22" width="20" style="1183" customWidth="1"/>
    <col min="23" max="23" width="18.26953125" style="1183" customWidth="1"/>
    <col min="24" max="24" width="13.26953125" style="1183" customWidth="1"/>
    <col min="25" max="25" width="18.1796875" style="1183" customWidth="1"/>
    <col min="26" max="26" width="18.1796875" style="1183" hidden="1" customWidth="1"/>
    <col min="27" max="27" width="18.26953125" style="1183" customWidth="1"/>
    <col min="28" max="28" width="17" style="1183" customWidth="1"/>
    <col min="29" max="29" width="13.81640625" style="1183" customWidth="1"/>
    <col min="30" max="30" width="18.26953125" style="1183" customWidth="1"/>
    <col min="31" max="31" width="18.26953125" style="1183" hidden="1" customWidth="1"/>
    <col min="32" max="32" width="17.26953125" style="1183" customWidth="1"/>
    <col min="33" max="33" width="18.26953125" style="1183" customWidth="1"/>
    <col min="34" max="34" width="13.26953125" style="1183" customWidth="1"/>
    <col min="35" max="35" width="15.81640625" style="1183" customWidth="1"/>
    <col min="36" max="36" width="18.26953125" style="1183" hidden="1" customWidth="1"/>
    <col min="37" max="37" width="18" style="1183" customWidth="1"/>
    <col min="38" max="38" width="17.26953125" style="1183" customWidth="1"/>
    <col min="39" max="39" width="13.81640625" style="1183" customWidth="1"/>
    <col min="40" max="40" width="25" style="1183" customWidth="1"/>
    <col min="41" max="41" width="1.1796875" style="1183" hidden="1" customWidth="1"/>
    <col min="42" max="42" width="22.54296875" style="1183" customWidth="1"/>
    <col min="43" max="43" width="17.81640625" style="1183" customWidth="1"/>
    <col min="44" max="44" width="18.26953125" style="1183" customWidth="1"/>
    <col min="45" max="1017" width="11.26953125" style="1183"/>
  </cols>
  <sheetData>
    <row r="1" spans="1:42" ht="25.15" customHeight="1">
      <c r="B1" s="1184"/>
      <c r="C1" s="1184"/>
      <c r="D1" s="1184"/>
      <c r="E1" s="1184"/>
      <c r="F1" s="1184"/>
    </row>
    <row r="2" spans="1:42" ht="47.15" customHeight="1">
      <c r="B2" s="1184"/>
      <c r="C2" s="1184"/>
      <c r="E2" s="1185" t="s">
        <v>3262</v>
      </c>
      <c r="F2" s="1184"/>
    </row>
    <row r="3" spans="1:42" ht="26.15" customHeight="1"/>
    <row r="4" spans="1:42" ht="24" customHeight="1" thickBot="1"/>
    <row r="5" spans="1:42" ht="28.15" customHeight="1" thickBot="1">
      <c r="A5" s="1617" t="s">
        <v>12</v>
      </c>
      <c r="C5" s="1617" t="s">
        <v>3263</v>
      </c>
      <c r="E5" s="1617" t="s">
        <v>3264</v>
      </c>
      <c r="F5" s="7626" t="s">
        <v>3265</v>
      </c>
      <c r="G5" s="7627"/>
      <c r="H5" s="7628"/>
      <c r="J5" s="1616" t="s">
        <v>3266</v>
      </c>
      <c r="K5" s="7626" t="s">
        <v>3265</v>
      </c>
      <c r="L5" s="7627"/>
      <c r="M5" s="7628"/>
      <c r="O5" s="1617" t="s">
        <v>3267</v>
      </c>
      <c r="P5" s="7626" t="s">
        <v>3265</v>
      </c>
      <c r="Q5" s="7627"/>
      <c r="R5" s="7628"/>
    </row>
    <row r="6" spans="1:42" ht="31.5" customHeight="1" thickBot="1">
      <c r="A6" s="7629" t="str">
        <f>+'PLAN ESTRATEGICO 2022-2026'!A1:I1</f>
        <v>PERSPECTIVA DE APRENDIZAJE Y CRECIMIENTO (Gestión Administrativa)</v>
      </c>
      <c r="C6" s="7632" t="s">
        <v>3268</v>
      </c>
      <c r="E6" s="7635" t="s">
        <v>3269</v>
      </c>
      <c r="F6" s="1613">
        <v>44742</v>
      </c>
      <c r="G6" s="1614">
        <v>44834</v>
      </c>
      <c r="H6" s="1615" t="s">
        <v>3270</v>
      </c>
      <c r="J6" s="7635" t="s">
        <v>3271</v>
      </c>
      <c r="K6" s="1613">
        <v>44742</v>
      </c>
      <c r="L6" s="1613">
        <v>44834</v>
      </c>
      <c r="M6" s="1615" t="s">
        <v>3272</v>
      </c>
      <c r="O6" s="7635" t="s">
        <v>3273</v>
      </c>
      <c r="P6" s="1622">
        <v>44742</v>
      </c>
      <c r="Q6" s="1623">
        <v>44834</v>
      </c>
      <c r="R6" s="1624" t="s">
        <v>3274</v>
      </c>
    </row>
    <row r="7" spans="1:42" ht="51" customHeight="1" thickBot="1">
      <c r="A7" s="7630"/>
      <c r="C7" s="7633"/>
      <c r="E7" s="7636"/>
      <c r="F7" s="1611" t="s">
        <v>3275</v>
      </c>
      <c r="G7" s="1612" t="s">
        <v>3275</v>
      </c>
      <c r="H7" s="1635" t="s">
        <v>3275</v>
      </c>
      <c r="J7" s="7636"/>
      <c r="K7" s="1631" t="s">
        <v>3275</v>
      </c>
      <c r="L7" s="1632" t="s">
        <v>3275</v>
      </c>
      <c r="M7" s="1633" t="s">
        <v>3275</v>
      </c>
      <c r="O7" s="7636"/>
      <c r="P7" s="1619" t="s">
        <v>3275</v>
      </c>
      <c r="Q7" s="1618" t="s">
        <v>3275</v>
      </c>
      <c r="R7" s="1628" t="s">
        <v>3275</v>
      </c>
      <c r="T7" s="1997" t="s">
        <v>3276</v>
      </c>
      <c r="U7" s="1192" t="s">
        <v>3277</v>
      </c>
      <c r="V7" s="1192" t="s">
        <v>3278</v>
      </c>
    </row>
    <row r="8" spans="1:42" ht="45.65" customHeight="1" thickBot="1">
      <c r="A8" s="7630"/>
      <c r="C8" s="7633"/>
      <c r="E8" s="7636"/>
      <c r="F8" s="1609">
        <v>0.5</v>
      </c>
      <c r="G8" s="1999" t="e">
        <f>+'PLAN ESTRATEGICO 2022-2026'!M4</f>
        <v>#REF!</v>
      </c>
      <c r="H8" s="1999">
        <v>1</v>
      </c>
      <c r="J8" s="7636"/>
      <c r="K8" s="1634">
        <v>0.5</v>
      </c>
      <c r="L8" s="2004" t="e">
        <f>+'PLAN ESTRATEGICO 2022-2026'!M14</f>
        <v>#REF!</v>
      </c>
      <c r="M8" s="1998">
        <v>1</v>
      </c>
      <c r="O8" s="7636"/>
      <c r="P8" s="1620">
        <v>0.55000000000000004</v>
      </c>
      <c r="Q8" s="2005" t="e">
        <f>+'PLAN ESTRATEGICO 2022-2026'!M20</f>
        <v>#REF!</v>
      </c>
      <c r="R8" s="2006">
        <v>1</v>
      </c>
      <c r="T8" s="1598" t="s">
        <v>3279</v>
      </c>
      <c r="U8" s="1599" t="s">
        <v>3279</v>
      </c>
      <c r="V8" s="1599" t="s">
        <v>3279</v>
      </c>
    </row>
    <row r="9" spans="1:42" ht="40.15" customHeight="1" thickBot="1">
      <c r="A9" s="7630"/>
      <c r="C9" s="7633"/>
      <c r="E9" s="7636"/>
      <c r="F9" s="1629" t="s">
        <v>3280</v>
      </c>
      <c r="G9" s="1630" t="s">
        <v>3281</v>
      </c>
      <c r="H9" s="1629" t="s">
        <v>3282</v>
      </c>
      <c r="J9" s="7636"/>
      <c r="K9" s="1636" t="str">
        <f>+F9</f>
        <v>% Avance 1er semestre</v>
      </c>
      <c r="L9" s="1637" t="str">
        <f>+G9</f>
        <v>% Avance 3er trimestre</v>
      </c>
      <c r="M9" s="1629" t="s">
        <v>3282</v>
      </c>
      <c r="O9" s="7636"/>
      <c r="P9" s="1626" t="str">
        <f>+K9</f>
        <v>% Avance 1er semestre</v>
      </c>
      <c r="Q9" s="1627" t="str">
        <f>+L9</f>
        <v>% Avance 3er trimestre</v>
      </c>
      <c r="R9" s="1629" t="s">
        <v>3282</v>
      </c>
      <c r="T9" s="2009" t="e">
        <f>+(G10+L10+Q10)/3</f>
        <v>#REF!</v>
      </c>
      <c r="U9" s="2009">
        <f>+(S10+N10+I10)/3</f>
        <v>0</v>
      </c>
      <c r="V9" s="2009">
        <v>1</v>
      </c>
    </row>
    <row r="10" spans="1:42" ht="23.65" customHeight="1" thickBot="1">
      <c r="A10" s="7631"/>
      <c r="C10" s="7634"/>
      <c r="E10" s="7637"/>
      <c r="F10" s="1610" t="e">
        <f>+'PLAN ESTRATEGICO 2022-2026'!I4</f>
        <v>#REF!</v>
      </c>
      <c r="G10" s="2000" t="e">
        <f>+G8</f>
        <v>#REF!</v>
      </c>
      <c r="H10" s="2001" t="e">
        <f>+G10</f>
        <v>#REF!</v>
      </c>
      <c r="J10" s="7637"/>
      <c r="K10" s="1638" t="e">
        <f>+'PLAN ESTRATEGICO 2022-2026'!I14</f>
        <v>#REF!</v>
      </c>
      <c r="L10" s="2002" t="e">
        <f>+'PLAN ESTRATEGICO 2022-2026'!M14</f>
        <v>#REF!</v>
      </c>
      <c r="M10" s="2003">
        <v>1</v>
      </c>
      <c r="O10" s="7637"/>
      <c r="P10" s="1621" t="e">
        <f>+'PLAN ESTRATEGICO 2022-2026'!I20</f>
        <v>#REF!</v>
      </c>
      <c r="Q10" s="2007" t="e">
        <f>+'PLAN ESTRATEGICO 2022-2026'!M20</f>
        <v>#REF!</v>
      </c>
      <c r="R10" s="2008">
        <f>+R8</f>
        <v>1</v>
      </c>
    </row>
    <row r="11" spans="1:42" ht="27" customHeight="1">
      <c r="C11" s="1200"/>
      <c r="E11" s="1678" t="s">
        <v>3283</v>
      </c>
      <c r="F11" s="1679"/>
      <c r="H11" s="1203"/>
      <c r="J11" s="1678" t="s">
        <v>3283</v>
      </c>
      <c r="K11" s="1680"/>
      <c r="L11" s="1205"/>
      <c r="M11" s="1203"/>
      <c r="O11" s="1678" t="s">
        <v>3283</v>
      </c>
      <c r="P11" s="1680"/>
      <c r="Q11" s="1205"/>
      <c r="R11" s="1203"/>
    </row>
    <row r="12" spans="1:42" ht="54" customHeight="1" thickBot="1"/>
    <row r="13" spans="1:42" ht="26.15" customHeight="1" thickBot="1">
      <c r="A13" s="1207" t="s">
        <v>12</v>
      </c>
      <c r="C13" s="1208" t="s">
        <v>3284</v>
      </c>
      <c r="E13" s="1209" t="s">
        <v>3285</v>
      </c>
      <c r="F13" s="7638" t="s">
        <v>3265</v>
      </c>
      <c r="G13" s="7639"/>
      <c r="H13" s="7640"/>
      <c r="J13" s="1209" t="s">
        <v>3286</v>
      </c>
      <c r="K13" s="7648" t="s">
        <v>3265</v>
      </c>
      <c r="L13" s="7648"/>
      <c r="M13" s="7648"/>
      <c r="O13" s="1209" t="s">
        <v>3287</v>
      </c>
      <c r="P13" s="7638" t="s">
        <v>3265</v>
      </c>
      <c r="Q13" s="7639"/>
      <c r="R13" s="7640"/>
      <c r="T13" s="1209" t="s">
        <v>3288</v>
      </c>
      <c r="U13" s="7638" t="s">
        <v>3265</v>
      </c>
      <c r="V13" s="7639"/>
      <c r="W13" s="7640"/>
      <c r="Y13" s="1608" t="s">
        <v>3289</v>
      </c>
      <c r="Z13" s="7638" t="s">
        <v>3265</v>
      </c>
      <c r="AA13" s="7639"/>
      <c r="AB13" s="7640"/>
      <c r="AD13" s="1608" t="s">
        <v>3290</v>
      </c>
      <c r="AE13" s="7638" t="s">
        <v>3265</v>
      </c>
      <c r="AF13" s="7639"/>
      <c r="AG13" s="7640"/>
      <c r="AI13" s="1209" t="s">
        <v>3291</v>
      </c>
      <c r="AJ13" s="7638" t="s">
        <v>3265</v>
      </c>
      <c r="AK13" s="7639"/>
      <c r="AL13" s="7640"/>
    </row>
    <row r="14" spans="1:42" ht="23.15" customHeight="1" thickBot="1">
      <c r="A14" s="7641" t="str">
        <f>+'PLAN ESTRATEGICO 2022-2026'!A27:I27</f>
        <v>PERSPECTIVA PROCESOS (Gestión Operativa)</v>
      </c>
      <c r="C14" s="7642" t="s">
        <v>3292</v>
      </c>
      <c r="E14" s="7643" t="s">
        <v>3293</v>
      </c>
      <c r="F14" s="1647">
        <f>+F6</f>
        <v>44742</v>
      </c>
      <c r="G14" s="1648">
        <f>+G6</f>
        <v>44834</v>
      </c>
      <c r="H14" s="1649" t="s">
        <v>3274</v>
      </c>
      <c r="J14" s="7644" t="s">
        <v>3294</v>
      </c>
      <c r="K14" s="1210">
        <f>+K6</f>
        <v>44742</v>
      </c>
      <c r="L14" s="1210">
        <f>+L6</f>
        <v>44834</v>
      </c>
      <c r="M14" s="1212" t="s">
        <v>3274</v>
      </c>
      <c r="O14" s="7643" t="s">
        <v>3295</v>
      </c>
      <c r="P14" s="1640">
        <f>+P6</f>
        <v>44742</v>
      </c>
      <c r="Q14" s="1640">
        <f>+L14</f>
        <v>44834</v>
      </c>
      <c r="R14" s="1662" t="s">
        <v>3274</v>
      </c>
      <c r="T14" s="7643" t="s">
        <v>3296</v>
      </c>
      <c r="U14" s="1602">
        <f>+K6</f>
        <v>44742</v>
      </c>
      <c r="V14" s="1647">
        <f>+Q14</f>
        <v>44834</v>
      </c>
      <c r="W14" s="1625" t="s">
        <v>3274</v>
      </c>
      <c r="Y14" s="7645" t="s">
        <v>3297</v>
      </c>
      <c r="Z14" s="1647">
        <f>+U14</f>
        <v>44742</v>
      </c>
      <c r="AA14" s="1647">
        <f>+V14</f>
        <v>44834</v>
      </c>
      <c r="AB14" s="1665" t="s">
        <v>3274</v>
      </c>
      <c r="AD14" s="7645" t="s">
        <v>3298</v>
      </c>
      <c r="AE14" s="1666">
        <f>+Z14</f>
        <v>44742</v>
      </c>
      <c r="AF14" s="1667">
        <f>+AA14</f>
        <v>44834</v>
      </c>
      <c r="AG14" s="1668" t="s">
        <v>3274</v>
      </c>
      <c r="AI14" s="7647" t="s">
        <v>3299</v>
      </c>
      <c r="AJ14" s="1210">
        <f>+AE14</f>
        <v>44742</v>
      </c>
      <c r="AK14" s="1210">
        <f>+AF14</f>
        <v>44834</v>
      </c>
      <c r="AL14" s="1211" t="s">
        <v>3274</v>
      </c>
    </row>
    <row r="15" spans="1:42" ht="49.15" customHeight="1" thickBot="1">
      <c r="A15" s="7641"/>
      <c r="C15" s="7642"/>
      <c r="E15" s="7643"/>
      <c r="F15" s="1645" t="s">
        <v>3275</v>
      </c>
      <c r="G15" s="1646" t="s">
        <v>3275</v>
      </c>
      <c r="H15" s="1645" t="s">
        <v>3275</v>
      </c>
      <c r="J15" s="7644"/>
      <c r="K15" s="1190" t="s">
        <v>3275</v>
      </c>
      <c r="L15" s="1190" t="s">
        <v>3275</v>
      </c>
      <c r="M15" s="1643" t="s">
        <v>3275</v>
      </c>
      <c r="O15" s="7643"/>
      <c r="P15" s="1641" t="s">
        <v>3275</v>
      </c>
      <c r="Q15" s="1641" t="s">
        <v>3275</v>
      </c>
      <c r="R15" s="1642" t="s">
        <v>3275</v>
      </c>
      <c r="T15" s="7643"/>
      <c r="U15" s="1603" t="s">
        <v>3275</v>
      </c>
      <c r="V15" s="1641" t="s">
        <v>3275</v>
      </c>
      <c r="W15" s="1603" t="s">
        <v>3275</v>
      </c>
      <c r="Y15" s="7646"/>
      <c r="Z15" s="1669" t="s">
        <v>3275</v>
      </c>
      <c r="AA15" s="1669" t="s">
        <v>3275</v>
      </c>
      <c r="AB15" s="1670" t="s">
        <v>3275</v>
      </c>
      <c r="AD15" s="7646"/>
      <c r="AE15" s="1672" t="s">
        <v>3275</v>
      </c>
      <c r="AF15" s="1673" t="s">
        <v>3275</v>
      </c>
      <c r="AG15" s="1676" t="s">
        <v>3275</v>
      </c>
      <c r="AI15" s="7647"/>
      <c r="AJ15" s="1677" t="s">
        <v>3275</v>
      </c>
      <c r="AK15" s="1677" t="s">
        <v>3275</v>
      </c>
      <c r="AL15" s="1683" t="s">
        <v>3275</v>
      </c>
      <c r="AN15" s="1997" t="s">
        <v>3276</v>
      </c>
      <c r="AO15" s="1192" t="s">
        <v>3300</v>
      </c>
      <c r="AP15" s="1997" t="s">
        <v>3278</v>
      </c>
    </row>
    <row r="16" spans="1:42" ht="26.65" customHeight="1" thickBot="1">
      <c r="A16" s="7641"/>
      <c r="C16" s="7642"/>
      <c r="E16" s="7643"/>
      <c r="F16" s="1604">
        <v>0.5</v>
      </c>
      <c r="G16" s="2023" t="e">
        <f>+'PLAN ESTRATEGICO 2022-2026'!M31</f>
        <v>#REF!</v>
      </c>
      <c r="H16" s="2024">
        <v>1</v>
      </c>
      <c r="J16" s="7644"/>
      <c r="K16" s="1439">
        <v>0.4</v>
      </c>
      <c r="L16" s="2023" t="e">
        <f>+'PLAN ESTRATEGICO 2022-2026'!M38</f>
        <v>#REF!</v>
      </c>
      <c r="M16" s="2024">
        <v>1</v>
      </c>
      <c r="O16" s="7643"/>
      <c r="P16" s="1604">
        <v>0.4</v>
      </c>
      <c r="Q16" s="1604" t="e">
        <f>+'PLAN ESTRATEGICO 2022-2026'!M44</f>
        <v>#REF!</v>
      </c>
      <c r="R16" s="1606">
        <v>1</v>
      </c>
      <c r="T16" s="7643"/>
      <c r="U16" s="1604">
        <v>0.7</v>
      </c>
      <c r="V16" s="2029" t="e">
        <f>+'PLAN ESTRATEGICO 2022-2026'!M56</f>
        <v>#REF!</v>
      </c>
      <c r="W16" s="2024">
        <v>1</v>
      </c>
      <c r="Y16" s="7646"/>
      <c r="Z16" s="1604">
        <v>0.3</v>
      </c>
      <c r="AA16" s="2029">
        <f>+'PLAN ESTRATEGICO 2022-2026'!M64</f>
        <v>0.4</v>
      </c>
      <c r="AB16" s="2031">
        <f>SUM(Z16:AA16)</f>
        <v>0.7</v>
      </c>
      <c r="AD16" s="7646"/>
      <c r="AE16" s="1600">
        <v>0.6</v>
      </c>
      <c r="AF16" s="2033" t="e">
        <f>+'PLAN ESTRATEGICO 2022-2026'!M74</f>
        <v>#REF!</v>
      </c>
      <c r="AG16" s="2034">
        <v>1</v>
      </c>
      <c r="AI16" s="7647"/>
      <c r="AJ16" s="1600">
        <v>0.3</v>
      </c>
      <c r="AK16" s="2035" t="e">
        <f>+'PLAN ESTRATEGICO 2022-2026'!M85</f>
        <v>#REF!</v>
      </c>
      <c r="AL16" s="2035">
        <v>1</v>
      </c>
      <c r="AN16" s="1598" t="s">
        <v>3301</v>
      </c>
      <c r="AO16" s="1599" t="s">
        <v>3279</v>
      </c>
      <c r="AP16" s="1599" t="s">
        <v>3301</v>
      </c>
    </row>
    <row r="17" spans="1:42" ht="35.25" customHeight="1" thickBot="1">
      <c r="A17" s="7641"/>
      <c r="C17" s="7642"/>
      <c r="E17" s="7643"/>
      <c r="F17" s="1650" t="str">
        <f>+F9</f>
        <v>% Avance 1er semestre</v>
      </c>
      <c r="G17" s="1651" t="str">
        <f>+G9</f>
        <v>% Avance 3er trimestre</v>
      </c>
      <c r="H17" s="1629" t="s">
        <v>3282</v>
      </c>
      <c r="J17" s="7644"/>
      <c r="K17" s="1644" t="str">
        <f>+F17</f>
        <v>% Avance 1er semestre</v>
      </c>
      <c r="L17" s="1644" t="str">
        <f>+G17</f>
        <v>% Avance 3er trimestre</v>
      </c>
      <c r="M17" s="1629" t="s">
        <v>3282</v>
      </c>
      <c r="O17" s="7643"/>
      <c r="P17" s="1639" t="str">
        <f>+K17</f>
        <v>% Avance 1er semestre</v>
      </c>
      <c r="Q17" s="1639" t="str">
        <f>+L17</f>
        <v>% Avance 3er trimestre</v>
      </c>
      <c r="R17" s="1629" t="str">
        <f>+M17</f>
        <v>Logro Final 3er trimestre Vigencia 2022</v>
      </c>
      <c r="T17" s="7643"/>
      <c r="U17" s="1639" t="str">
        <f>+P17</f>
        <v>% Avance 1er semestre</v>
      </c>
      <c r="V17" s="1639" t="str">
        <f>+Q17</f>
        <v>% Avance 3er trimestre</v>
      </c>
      <c r="W17" s="1629" t="str">
        <f>+R17</f>
        <v>Logro Final 3er trimestre Vigencia 2022</v>
      </c>
      <c r="Y17" s="7646"/>
      <c r="Z17" s="1671" t="str">
        <f>+U17</f>
        <v>% Avance 1er semestre</v>
      </c>
      <c r="AA17" s="1671" t="str">
        <f>+V17</f>
        <v>% Avance 3er trimestre</v>
      </c>
      <c r="AB17" s="1629" t="str">
        <f>+W17</f>
        <v>Logro Final 3er trimestre Vigencia 2022</v>
      </c>
      <c r="AD17" s="7646"/>
      <c r="AE17" s="1674" t="str">
        <f>+Z17</f>
        <v>% Avance 1er semestre</v>
      </c>
      <c r="AF17" s="1675" t="str">
        <f>+AA17</f>
        <v>% Avance 3er trimestre</v>
      </c>
      <c r="AG17" s="1629" t="str">
        <f>+AB17</f>
        <v>Logro Final 3er trimestre Vigencia 2022</v>
      </c>
      <c r="AI17" s="7647"/>
      <c r="AJ17" s="1685" t="str">
        <f>+AE17</f>
        <v>% Avance 1er semestre</v>
      </c>
      <c r="AK17" s="1685" t="str">
        <f>+AF17</f>
        <v>% Avance 3er trimestre</v>
      </c>
      <c r="AL17" s="1629" t="str">
        <f>+AG17</f>
        <v>Logro Final 3er trimestre Vigencia 2022</v>
      </c>
      <c r="AN17" s="1198" t="e">
        <f>+(AL18+AG18+AB18+W18+R18+M18+H18)/7</f>
        <v>#REF!</v>
      </c>
      <c r="AO17" s="1198">
        <v>0</v>
      </c>
      <c r="AP17" s="1198">
        <v>1</v>
      </c>
    </row>
    <row r="18" spans="1:42" ht="27.65" customHeight="1" thickBot="1">
      <c r="A18" s="7641"/>
      <c r="C18" s="7642"/>
      <c r="E18" s="7643"/>
      <c r="F18" s="1652" t="e">
        <f>+'PLAN ESTRATEGICO 2022-2026'!I31</f>
        <v>#REF!</v>
      </c>
      <c r="G18" s="2025" t="e">
        <f>+G16</f>
        <v>#REF!</v>
      </c>
      <c r="H18" s="2026" t="e">
        <f>+G18</f>
        <v>#REF!</v>
      </c>
      <c r="J18" s="7644"/>
      <c r="K18" s="1441" t="e">
        <f>+'PLAN ESTRATEGICO 2022-2026'!I38</f>
        <v>#REF!</v>
      </c>
      <c r="L18" s="2027" t="e">
        <f>+L16</f>
        <v>#REF!</v>
      </c>
      <c r="M18" s="2028" t="e">
        <f>+L18</f>
        <v>#REF!</v>
      </c>
      <c r="O18" s="7643"/>
      <c r="P18" s="1605" t="e">
        <f>+'PLAN ESTRATEGICO 2022-2026'!I44</f>
        <v>#REF!</v>
      </c>
      <c r="Q18" s="1605" t="e">
        <f>+Q16</f>
        <v>#REF!</v>
      </c>
      <c r="R18" s="1607" t="e">
        <f>+Q18</f>
        <v>#REF!</v>
      </c>
      <c r="T18" s="7643"/>
      <c r="U18" s="1605" t="e">
        <f>+'PLAN ESTRATEGICO 2022-2026'!I56</f>
        <v>#REF!</v>
      </c>
      <c r="V18" s="2030" t="e">
        <f>+V16</f>
        <v>#REF!</v>
      </c>
      <c r="W18" s="2030" t="e">
        <f>+V18</f>
        <v>#REF!</v>
      </c>
      <c r="Y18" s="7646"/>
      <c r="Z18" s="1605">
        <f>+'PLAN ESTRATEGICO 2022-2026'!I64</f>
        <v>0.4</v>
      </c>
      <c r="AA18" s="2030">
        <f>+AA16</f>
        <v>0.4</v>
      </c>
      <c r="AB18" s="2032">
        <f>+AA18</f>
        <v>0.4</v>
      </c>
      <c r="AD18" s="7646"/>
      <c r="AE18" s="1601" t="e">
        <f>+'PLAN ESTRATEGICO 2022-2026'!I74</f>
        <v>#REF!</v>
      </c>
      <c r="AF18" s="2027" t="e">
        <f>+AF16</f>
        <v>#REF!</v>
      </c>
      <c r="AG18" s="2028" t="e">
        <f>+AF18</f>
        <v>#REF!</v>
      </c>
      <c r="AI18" s="7643"/>
      <c r="AJ18" s="1686" t="e">
        <f>+'PLAN ESTRATEGICO 2022-2026'!I85</f>
        <v>#REF!</v>
      </c>
      <c r="AK18" s="2036" t="e">
        <f>+AK16</f>
        <v>#REF!</v>
      </c>
      <c r="AL18" s="2037" t="e">
        <f>+AK18</f>
        <v>#REF!</v>
      </c>
      <c r="AM18" s="1684"/>
    </row>
    <row r="19" spans="1:42" ht="23.15" customHeight="1">
      <c r="E19" s="1681" t="s">
        <v>3283</v>
      </c>
      <c r="F19" s="1682"/>
      <c r="H19" s="1228"/>
      <c r="J19" s="1681" t="s">
        <v>3283</v>
      </c>
      <c r="K19" s="1682"/>
      <c r="O19" s="1681" t="s">
        <v>3283</v>
      </c>
      <c r="P19" s="1682"/>
      <c r="T19" s="1681" t="s">
        <v>3283</v>
      </c>
      <c r="U19" s="1682"/>
      <c r="Y19" s="1681" t="s">
        <v>3283</v>
      </c>
      <c r="Z19" s="1682"/>
      <c r="AD19" s="1681" t="s">
        <v>3283</v>
      </c>
      <c r="AE19" s="1682"/>
      <c r="AI19" s="1681" t="s">
        <v>3283</v>
      </c>
      <c r="AJ19" s="1682"/>
    </row>
    <row r="20" spans="1:42" ht="54" customHeight="1"/>
    <row r="21" spans="1:42" ht="26.5" thickBot="1">
      <c r="A21" s="1230" t="s">
        <v>12</v>
      </c>
      <c r="C21" s="1230" t="s">
        <v>3302</v>
      </c>
      <c r="E21" s="1231" t="s">
        <v>3303</v>
      </c>
      <c r="F21" s="7655" t="s">
        <v>3265</v>
      </c>
      <c r="G21" s="7655"/>
      <c r="H21" s="7655"/>
      <c r="J21" s="1231" t="s">
        <v>3304</v>
      </c>
      <c r="K21" s="7656" t="s">
        <v>3265</v>
      </c>
      <c r="L21" s="7656"/>
      <c r="M21" s="7656"/>
      <c r="O21" s="1232" t="s">
        <v>3305</v>
      </c>
      <c r="P21" s="7657" t="s">
        <v>3265</v>
      </c>
      <c r="Q21" s="7657"/>
      <c r="R21" s="7657"/>
      <c r="T21" s="1233" t="s">
        <v>3306</v>
      </c>
      <c r="U21" s="7658" t="s">
        <v>3265</v>
      </c>
      <c r="V21" s="7658"/>
      <c r="W21" s="7658"/>
      <c r="Y21" s="1233" t="s">
        <v>3307</v>
      </c>
      <c r="Z21" s="7658" t="s">
        <v>3265</v>
      </c>
      <c r="AA21" s="7658"/>
      <c r="AB21" s="7658"/>
      <c r="AD21" s="1234"/>
      <c r="AE21" s="7649"/>
      <c r="AF21" s="7649"/>
      <c r="AG21" s="7649"/>
    </row>
    <row r="22" spans="1:42" ht="39.75" customHeight="1" thickBot="1">
      <c r="A22" s="7650" t="str">
        <f>+'PLAN ESTRATEGICO 2022-2026'!A95:I95</f>
        <v>PERSPECTIVA  CLIENTES (Gestión Comercial)</v>
      </c>
      <c r="C22" s="7650" t="s">
        <v>187</v>
      </c>
      <c r="E22" s="7651" t="s">
        <v>2926</v>
      </c>
      <c r="F22" s="1236">
        <f>+F6</f>
        <v>44742</v>
      </c>
      <c r="G22" s="1236">
        <f>+G6</f>
        <v>44834</v>
      </c>
      <c r="H22" s="1237" t="s">
        <v>3274</v>
      </c>
      <c r="J22" s="7652" t="s">
        <v>2913</v>
      </c>
      <c r="K22" s="1236">
        <f>+K6</f>
        <v>44742</v>
      </c>
      <c r="L22" s="1236">
        <f>+L6</f>
        <v>44834</v>
      </c>
      <c r="M22" s="1237" t="s">
        <v>3274</v>
      </c>
      <c r="O22" s="7652" t="s">
        <v>2882</v>
      </c>
      <c r="P22" s="1236">
        <f>+P6</f>
        <v>44742</v>
      </c>
      <c r="Q22" s="1236">
        <f>+Q6</f>
        <v>44834</v>
      </c>
      <c r="R22" s="1238" t="s">
        <v>3274</v>
      </c>
      <c r="T22" s="7653" t="s">
        <v>2873</v>
      </c>
      <c r="U22" s="1236">
        <f>+P22+Q22</f>
        <v>89576</v>
      </c>
      <c r="V22" s="1236">
        <f>+Q22</f>
        <v>44834</v>
      </c>
      <c r="W22" s="1238" t="s">
        <v>3274</v>
      </c>
      <c r="Y22" s="7654" t="s">
        <v>2863</v>
      </c>
      <c r="Z22" s="1236">
        <f>+U22</f>
        <v>89576</v>
      </c>
      <c r="AA22" s="1236">
        <f>+V22</f>
        <v>44834</v>
      </c>
      <c r="AB22" s="1238" t="s">
        <v>3274</v>
      </c>
      <c r="AD22" s="1997" t="s">
        <v>3276</v>
      </c>
      <c r="AE22" s="1997" t="s">
        <v>3278</v>
      </c>
      <c r="AF22" s="1997" t="s">
        <v>3278</v>
      </c>
    </row>
    <row r="23" spans="1:42" ht="49.15" customHeight="1" thickBot="1">
      <c r="A23" s="7650"/>
      <c r="C23" s="7650"/>
      <c r="E23" s="7651"/>
      <c r="F23" s="1241" t="s">
        <v>3275</v>
      </c>
      <c r="G23" s="1190" t="s">
        <v>3275</v>
      </c>
      <c r="H23" s="1242" t="s">
        <v>3275</v>
      </c>
      <c r="J23" s="7652"/>
      <c r="K23" s="1241" t="s">
        <v>3275</v>
      </c>
      <c r="L23" s="1190" t="s">
        <v>3275</v>
      </c>
      <c r="M23" s="1242" t="s">
        <v>3275</v>
      </c>
      <c r="O23" s="7652"/>
      <c r="P23" s="1241" t="s">
        <v>3275</v>
      </c>
      <c r="Q23" s="1190" t="s">
        <v>3275</v>
      </c>
      <c r="R23" s="1243" t="s">
        <v>3275</v>
      </c>
      <c r="T23" s="7653"/>
      <c r="U23" s="1190" t="s">
        <v>3275</v>
      </c>
      <c r="V23" s="1190" t="s">
        <v>3275</v>
      </c>
      <c r="W23" s="1244" t="s">
        <v>3275</v>
      </c>
      <c r="Y23" s="7654"/>
      <c r="Z23" s="1190" t="s">
        <v>3275</v>
      </c>
      <c r="AA23" s="1190" t="s">
        <v>3275</v>
      </c>
      <c r="AB23" s="1245" t="s">
        <v>3275</v>
      </c>
      <c r="AD23" s="1598" t="s">
        <v>3308</v>
      </c>
      <c r="AE23" s="1599" t="s">
        <v>3308</v>
      </c>
      <c r="AF23" s="1599" t="s">
        <v>3308</v>
      </c>
    </row>
    <row r="24" spans="1:42" ht="36" customHeight="1" thickBot="1">
      <c r="A24" s="7650"/>
      <c r="C24" s="7650"/>
      <c r="E24" s="7651"/>
      <c r="F24" s="1247">
        <v>0.3</v>
      </c>
      <c r="G24" s="2040" t="e">
        <f>+'PLAN ESTRATEGICO 2022-2026'!M98</f>
        <v>#REF!</v>
      </c>
      <c r="H24" s="2041">
        <v>1</v>
      </c>
      <c r="J24" s="7652"/>
      <c r="K24" s="1250">
        <v>0.1</v>
      </c>
      <c r="L24" s="2044" t="e">
        <f>+'PLAN ESTRATEGICO 2022-2026'!M108</f>
        <v>#REF!</v>
      </c>
      <c r="M24" s="2041">
        <v>1</v>
      </c>
      <c r="O24" s="7652"/>
      <c r="P24" s="1250">
        <v>0.1</v>
      </c>
      <c r="Q24" s="2044" t="e">
        <f>+'PLAN ESTRATEGICO 2022-2026'!M116</f>
        <v>#REF!</v>
      </c>
      <c r="R24" s="2041">
        <v>1</v>
      </c>
      <c r="T24" s="7653"/>
      <c r="U24" s="1248">
        <v>0.4</v>
      </c>
      <c r="V24" s="2040" t="e">
        <f>+'PLAN ESTRATEGICO 2022-2026'!M138</f>
        <v>#REF!</v>
      </c>
      <c r="W24" s="2047">
        <v>1</v>
      </c>
      <c r="Y24" s="7654"/>
      <c r="Z24" s="1193">
        <v>0.25</v>
      </c>
      <c r="AA24" s="2044" t="e">
        <f>+'PLAN ESTRATEGICO 2022-2026'!M145</f>
        <v>#REF!</v>
      </c>
      <c r="AB24" s="2047">
        <v>1</v>
      </c>
      <c r="AD24" s="1198" t="e">
        <f>+(Z26+U26+P26+K26+F26)/5</f>
        <v>#REF!</v>
      </c>
      <c r="AE24" s="1198">
        <v>1</v>
      </c>
      <c r="AF24" s="1198">
        <v>1</v>
      </c>
    </row>
    <row r="25" spans="1:42" ht="34.15" customHeight="1" thickBot="1">
      <c r="A25" s="7650"/>
      <c r="C25" s="7650"/>
      <c r="E25" s="7651"/>
      <c r="F25" s="1252" t="str">
        <f>+F17</f>
        <v>% Avance 1er semestre</v>
      </c>
      <c r="G25" s="1233" t="str">
        <f>+G17</f>
        <v>% Avance 3er trimestre</v>
      </c>
      <c r="H25" s="1253" t="s">
        <v>3309</v>
      </c>
      <c r="J25" s="7652"/>
      <c r="K25" s="1254" t="str">
        <f>+F25</f>
        <v>% Avance 1er semestre</v>
      </c>
      <c r="L25" s="1255" t="str">
        <f>+G25</f>
        <v>% Avance 3er trimestre</v>
      </c>
      <c r="M25" s="1256" t="s">
        <v>3309</v>
      </c>
      <c r="O25" s="7652"/>
      <c r="P25" s="1254" t="s">
        <v>3310</v>
      </c>
      <c r="Q25" s="1255" t="s">
        <v>3281</v>
      </c>
      <c r="R25" s="1256" t="s">
        <v>3309</v>
      </c>
      <c r="T25" s="7653"/>
      <c r="U25" s="1255" t="s">
        <v>3310</v>
      </c>
      <c r="V25" s="1255" t="s">
        <v>3281</v>
      </c>
      <c r="W25" s="1257" t="s">
        <v>3309</v>
      </c>
      <c r="Y25" s="7654"/>
      <c r="Z25" s="1233" t="s">
        <v>3310</v>
      </c>
      <c r="AA25" s="1233" t="s">
        <v>3281</v>
      </c>
      <c r="AB25" s="1258" t="s">
        <v>3309</v>
      </c>
      <c r="AE25" s="1205"/>
      <c r="AF25" s="1205"/>
      <c r="AG25" s="1259"/>
    </row>
    <row r="26" spans="1:42" ht="38.15" customHeight="1" thickBot="1">
      <c r="A26" s="7650"/>
      <c r="C26" s="7650"/>
      <c r="E26" s="7651"/>
      <c r="F26" s="1260" t="e">
        <f>+'PLAN ESTRATEGICO 2022-2026'!I98</f>
        <v>#REF!</v>
      </c>
      <c r="G26" s="2042" t="e">
        <f>+G24</f>
        <v>#REF!</v>
      </c>
      <c r="H26" s="2043" t="e">
        <f>+G26</f>
        <v>#REF!</v>
      </c>
      <c r="J26" s="7652"/>
      <c r="K26" s="1263" t="e">
        <f>+'PLAN ESTRATEGICO 2022-2026'!I108</f>
        <v>#REF!</v>
      </c>
      <c r="L26" s="2045" t="e">
        <f>+L24</f>
        <v>#REF!</v>
      </c>
      <c r="M26" s="2046" t="e">
        <f>+L26</f>
        <v>#REF!</v>
      </c>
      <c r="O26" s="7652"/>
      <c r="P26" s="1260" t="e">
        <f>+'PLAN ESTRATEGICO 2022-2026'!I116</f>
        <v>#REF!</v>
      </c>
      <c r="Q26" s="2042" t="e">
        <f>+Q24</f>
        <v>#REF!</v>
      </c>
      <c r="R26" s="2043" t="e">
        <f>+Q26</f>
        <v>#REF!</v>
      </c>
      <c r="T26" s="7653"/>
      <c r="U26" s="1199" t="e">
        <f>+'PLAN ESTRATEGICO 2022-2026'!I138</f>
        <v>#REF!</v>
      </c>
      <c r="V26" s="2048" t="e">
        <f>+V24</f>
        <v>#REF!</v>
      </c>
      <c r="W26" s="2048" t="e">
        <f>+V26</f>
        <v>#REF!</v>
      </c>
      <c r="Y26" s="7654"/>
      <c r="Z26" s="1199" t="e">
        <f>+'PLAN ESTRATEGICO 2022-2026'!I145</f>
        <v>#REF!</v>
      </c>
      <c r="AA26" s="2048" t="e">
        <f>+AA24</f>
        <v>#REF!</v>
      </c>
      <c r="AB26" s="2048" t="e">
        <f>+AA26</f>
        <v>#REF!</v>
      </c>
      <c r="AE26" s="1266"/>
      <c r="AF26" s="1266"/>
      <c r="AG26" s="1266"/>
    </row>
    <row r="27" spans="1:42" ht="17.149999999999999" customHeight="1">
      <c r="E27" s="1202" t="s">
        <v>3283</v>
      </c>
      <c r="F27" s="1202"/>
      <c r="J27" s="1202" t="s">
        <v>3283</v>
      </c>
      <c r="K27" s="1229"/>
      <c r="O27" s="1229" t="s">
        <v>3283</v>
      </c>
      <c r="P27" s="1202"/>
      <c r="T27" s="1229" t="s">
        <v>3283</v>
      </c>
      <c r="U27" s="1202"/>
      <c r="Y27" s="1229" t="s">
        <v>3283</v>
      </c>
      <c r="Z27" s="1202"/>
    </row>
    <row r="28" spans="1:42" ht="53.15" customHeight="1"/>
    <row r="29" spans="1:42" ht="26.5" thickBot="1">
      <c r="A29" s="1267" t="s">
        <v>12</v>
      </c>
      <c r="C29" s="1267" t="s">
        <v>3311</v>
      </c>
      <c r="E29" s="1267" t="s">
        <v>3312</v>
      </c>
      <c r="F29" s="7655" t="s">
        <v>3265</v>
      </c>
      <c r="G29" s="7655"/>
      <c r="H29" s="7655"/>
      <c r="J29" s="1267" t="s">
        <v>3313</v>
      </c>
      <c r="K29" s="7656" t="s">
        <v>3265</v>
      </c>
      <c r="L29" s="7656"/>
      <c r="M29" s="7656"/>
      <c r="O29" s="1268" t="s">
        <v>3314</v>
      </c>
      <c r="P29" s="7655" t="s">
        <v>3265</v>
      </c>
      <c r="Q29" s="7655"/>
      <c r="R29" s="7655"/>
      <c r="T29" s="1234"/>
      <c r="U29" s="7649"/>
      <c r="V29" s="7649"/>
      <c r="W29" s="7649"/>
    </row>
    <row r="30" spans="1:42" ht="23.15" customHeight="1" thickBot="1">
      <c r="A30" s="7659" t="str">
        <f>+'PLAN ESTRATEGICO 2022-2026'!A152:I152</f>
        <v>PERSPECTIVA FINANCIERA (Gestión financiera)</v>
      </c>
      <c r="C30" s="7659" t="s">
        <v>399</v>
      </c>
      <c r="E30" s="7660" t="s">
        <v>3315</v>
      </c>
      <c r="F30" s="1269">
        <v>44681</v>
      </c>
      <c r="G30" s="1269">
        <f>+G22</f>
        <v>44834</v>
      </c>
      <c r="H30" s="1269" t="s">
        <v>3274</v>
      </c>
      <c r="J30" s="7660" t="s">
        <v>3316</v>
      </c>
      <c r="K30" s="1269">
        <v>44681</v>
      </c>
      <c r="L30" s="1269">
        <f>+L22</f>
        <v>44834</v>
      </c>
      <c r="M30" s="1270" t="s">
        <v>3274</v>
      </c>
      <c r="O30" s="7661" t="s">
        <v>3317</v>
      </c>
      <c r="P30" s="1269">
        <v>44681</v>
      </c>
      <c r="Q30" s="1269">
        <f>+Q22</f>
        <v>44834</v>
      </c>
      <c r="R30" s="1269" t="s">
        <v>3274</v>
      </c>
      <c r="T30" s="1195"/>
      <c r="U30" s="1240"/>
      <c r="V30" s="1240"/>
      <c r="W30" s="1240"/>
    </row>
    <row r="31" spans="1:42" ht="50.15" customHeight="1" thickBot="1">
      <c r="A31" s="7659"/>
      <c r="C31" s="7659"/>
      <c r="E31" s="7660"/>
      <c r="F31" s="1271" t="s">
        <v>3275</v>
      </c>
      <c r="G31" s="1190" t="s">
        <v>3275</v>
      </c>
      <c r="H31" s="1272" t="s">
        <v>3275</v>
      </c>
      <c r="J31" s="7660"/>
      <c r="K31" s="1273" t="s">
        <v>3275</v>
      </c>
      <c r="L31" s="1189" t="s">
        <v>3275</v>
      </c>
      <c r="M31" s="1274" t="s">
        <v>3275</v>
      </c>
      <c r="O31" s="7661"/>
      <c r="P31" s="1189" t="s">
        <v>3275</v>
      </c>
      <c r="Q31" s="1189" t="s">
        <v>3275</v>
      </c>
      <c r="R31" s="1275" t="s">
        <v>3275</v>
      </c>
      <c r="T31" s="7664" t="s">
        <v>3318</v>
      </c>
      <c r="U31" s="7665"/>
      <c r="V31" s="7665"/>
      <c r="W31" s="7665"/>
    </row>
    <row r="32" spans="1:42" ht="30" customHeight="1" thickBot="1">
      <c r="A32" s="7659"/>
      <c r="C32" s="7659"/>
      <c r="E32" s="7660"/>
      <c r="F32" s="1276">
        <v>0.7</v>
      </c>
      <c r="G32" s="1277">
        <v>0.7</v>
      </c>
      <c r="H32" s="1278">
        <v>0.7</v>
      </c>
      <c r="J32" s="7660"/>
      <c r="K32" s="1279">
        <v>0.02</v>
      </c>
      <c r="L32" s="2365">
        <v>5.5E-2</v>
      </c>
      <c r="M32" s="2364">
        <v>5.5E-2</v>
      </c>
      <c r="O32" s="7661"/>
      <c r="P32" s="1277">
        <v>0.05</v>
      </c>
      <c r="Q32" s="2366" t="s">
        <v>3319</v>
      </c>
      <c r="R32" s="2366" t="s">
        <v>3319</v>
      </c>
      <c r="T32" s="2368" t="s">
        <v>3320</v>
      </c>
      <c r="U32" s="2369" t="s">
        <v>3321</v>
      </c>
      <c r="V32" s="2368" t="s">
        <v>3322</v>
      </c>
      <c r="W32" s="2368" t="s">
        <v>3323</v>
      </c>
    </row>
    <row r="33" spans="1:24" ht="28.15" customHeight="1" thickBot="1">
      <c r="A33" s="7659"/>
      <c r="C33" s="7659"/>
      <c r="E33" s="7660"/>
      <c r="F33" s="1281">
        <f>+H33*F32</f>
        <v>4923619840.2999992</v>
      </c>
      <c r="G33" s="1282">
        <f>+'INDICADOR INGRESOS'!F10</f>
        <v>6651962000</v>
      </c>
      <c r="H33" s="1283">
        <f>+H35</f>
        <v>7033742629</v>
      </c>
      <c r="J33" s="7660"/>
      <c r="K33" s="1284">
        <v>5600000000</v>
      </c>
      <c r="L33" s="1285">
        <f>+'ANALISIS INGRESOS_2021_2022'!B18</f>
        <v>7732711814.8299999</v>
      </c>
      <c r="M33" s="1286">
        <f>+'ANALISIS INGRESOS_2021_2022'!C18</f>
        <v>8878584879</v>
      </c>
      <c r="O33" s="7661"/>
      <c r="P33" s="1285">
        <v>5600000000</v>
      </c>
      <c r="Q33" s="1285">
        <f>+'ANALISIS INGRESOS_2021_2022'!B28</f>
        <v>105619691</v>
      </c>
      <c r="R33" s="1287">
        <f>+'ANALISIS INGRESOS_2021_2022'!C28</f>
        <v>114616950</v>
      </c>
      <c r="T33" s="2370">
        <v>1</v>
      </c>
      <c r="U33" s="1198" t="e">
        <f>+(P35+K35+F35+#REF!+#REF!+X33)/6</f>
        <v>#REF!</v>
      </c>
      <c r="V33" s="1198">
        <v>1</v>
      </c>
      <c r="W33" s="1198">
        <v>1</v>
      </c>
    </row>
    <row r="34" spans="1:24" ht="27" customHeight="1" thickBot="1">
      <c r="A34" s="7659"/>
      <c r="C34" s="7659"/>
      <c r="E34" s="7660"/>
      <c r="F34" s="1288" t="s">
        <v>3310</v>
      </c>
      <c r="G34" s="1289" t="s">
        <v>3281</v>
      </c>
      <c r="H34" s="1290" t="s">
        <v>3309</v>
      </c>
      <c r="J34" s="7660"/>
      <c r="K34" s="1291" t="s">
        <v>3324</v>
      </c>
      <c r="L34" s="1268" t="s">
        <v>3325</v>
      </c>
      <c r="M34" s="1292" t="s">
        <v>3326</v>
      </c>
      <c r="O34" s="7661"/>
      <c r="P34" s="1268" t="s">
        <v>3324</v>
      </c>
      <c r="Q34" s="1268" t="s">
        <v>3325</v>
      </c>
      <c r="R34" s="1293" t="s">
        <v>3326</v>
      </c>
      <c r="T34" s="2370">
        <v>1.06</v>
      </c>
      <c r="U34" s="1198" t="e">
        <f>+(P36+K36+F36+#REF!+#REF!+X34)/6</f>
        <v>#VALUE!</v>
      </c>
      <c r="V34" s="1198">
        <v>1.1499999999999999</v>
      </c>
      <c r="W34" s="1198">
        <v>0.88</v>
      </c>
    </row>
    <row r="35" spans="1:24" ht="35.15" customHeight="1" thickBot="1">
      <c r="A35" s="7659"/>
      <c r="C35" s="7659"/>
      <c r="E35" s="7660"/>
      <c r="F35" s="1294">
        <v>5600000000</v>
      </c>
      <c r="G35" s="1295">
        <f>+'INDICADOR INGRESOS'!F10</f>
        <v>6651962000</v>
      </c>
      <c r="H35" s="1295">
        <f>+'ANALISIS INGRESOS_2021_2022'!C4</f>
        <v>7033742629</v>
      </c>
      <c r="J35" s="7660"/>
      <c r="K35" s="1296">
        <v>6120000000</v>
      </c>
      <c r="L35" s="1297">
        <f>+L33</f>
        <v>7732711814.8299999</v>
      </c>
      <c r="M35" s="1298">
        <f>+M33</f>
        <v>8878584879</v>
      </c>
      <c r="O35" s="7661"/>
      <c r="P35" s="1297">
        <v>1746000000</v>
      </c>
      <c r="Q35" s="1297">
        <f>+Q33</f>
        <v>105619691</v>
      </c>
      <c r="R35" s="1299">
        <f>+R33</f>
        <v>114616950</v>
      </c>
      <c r="T35" s="1195"/>
      <c r="U35" s="1259"/>
      <c r="V35" s="7662">
        <f>+(W34+V33+T33)/3</f>
        <v>0.96</v>
      </c>
      <c r="W35" s="7663"/>
    </row>
    <row r="36" spans="1:24" ht="27" customHeight="1" thickBot="1">
      <c r="A36" s="7659"/>
      <c r="C36" s="7659"/>
      <c r="E36" s="7660"/>
      <c r="F36" s="1288" t="s">
        <v>3327</v>
      </c>
      <c r="G36" s="1289" t="s">
        <v>3328</v>
      </c>
      <c r="H36" s="1290" t="s">
        <v>3309</v>
      </c>
      <c r="J36" s="7660"/>
      <c r="K36" s="1291" t="s">
        <v>3329</v>
      </c>
      <c r="L36" s="1268" t="s">
        <v>3329</v>
      </c>
      <c r="M36" s="1292" t="s">
        <v>3309</v>
      </c>
      <c r="O36" s="7661"/>
      <c r="P36" s="1268" t="s">
        <v>3329</v>
      </c>
      <c r="Q36" s="1268" t="s">
        <v>3329</v>
      </c>
      <c r="R36" s="1293" t="s">
        <v>3309</v>
      </c>
      <c r="T36" s="1206"/>
      <c r="U36" s="1206"/>
      <c r="W36" s="1183">
        <v>24</v>
      </c>
      <c r="X36" s="1183">
        <v>100</v>
      </c>
    </row>
    <row r="37" spans="1:24" ht="42" customHeight="1" thickBot="1">
      <c r="A37" s="7659"/>
      <c r="C37" s="7659"/>
      <c r="E37" s="7660"/>
      <c r="F37" s="1300">
        <f>+F35/$H$33</f>
        <v>0.79616219918415787</v>
      </c>
      <c r="G37" s="1301">
        <f>+H35/G35</f>
        <v>1.0573936876067542</v>
      </c>
      <c r="H37" s="1301">
        <f>+G37</f>
        <v>1.0573936876067542</v>
      </c>
      <c r="J37" s="7660"/>
      <c r="K37" s="1302">
        <f>+K35</f>
        <v>6120000000</v>
      </c>
      <c r="L37" s="1301">
        <f>+(M35/L35)-1</f>
        <v>0.14818515051503844</v>
      </c>
      <c r="M37" s="1301">
        <f>+L37</f>
        <v>0.14818515051503844</v>
      </c>
      <c r="O37" s="7661"/>
      <c r="P37" s="1305">
        <f>+P35</f>
        <v>1746000000</v>
      </c>
      <c r="Q37" s="2367">
        <f>+(R35/Q35)-1</f>
        <v>8.5185431947533363E-2</v>
      </c>
      <c r="R37" s="2367">
        <f>+Q37</f>
        <v>8.5185431947533363E-2</v>
      </c>
      <c r="S37" s="2371">
        <f>+Q33*24%</f>
        <v>25348725.84</v>
      </c>
      <c r="T37" s="2372">
        <f>+Q35+S37</f>
        <v>130968416.84</v>
      </c>
      <c r="V37" s="1183">
        <v>100</v>
      </c>
      <c r="W37" s="1183">
        <v>9</v>
      </c>
      <c r="X37" s="1183" t="s">
        <v>3330</v>
      </c>
    </row>
    <row r="38" spans="1:24" ht="40.15" customHeight="1">
      <c r="C38" s="1206"/>
      <c r="E38" s="1204" t="s">
        <v>3283</v>
      </c>
      <c r="F38" s="1306"/>
      <c r="G38" s="1235"/>
      <c r="H38" s="1259"/>
      <c r="J38" s="1201" t="s">
        <v>3283</v>
      </c>
      <c r="K38" s="1202"/>
      <c r="M38" s="1307">
        <f>M37*1/M35</f>
        <v>1.6690176704345323E-11</v>
      </c>
      <c r="O38" s="1201" t="s">
        <v>3283</v>
      </c>
      <c r="P38" s="1202"/>
      <c r="R38" s="1308">
        <f>+R37*1/R35</f>
        <v>7.4321845021642402E-10</v>
      </c>
      <c r="T38" s="2372">
        <v>114616950</v>
      </c>
      <c r="V38" s="2372">
        <f>+T38*V37/T37</f>
        <v>87.514954189317208</v>
      </c>
      <c r="X38" s="1183">
        <f>+X36*W37/W36</f>
        <v>37.5</v>
      </c>
    </row>
    <row r="39" spans="1:24" ht="27" customHeight="1">
      <c r="C39" s="1309"/>
      <c r="H39" s="1310"/>
      <c r="T39" s="1309"/>
      <c r="U39" s="1266"/>
      <c r="V39" s="1266"/>
      <c r="W39" s="1266"/>
    </row>
    <row r="40" spans="1:24">
      <c r="E40" s="1309"/>
      <c r="H40" s="1310"/>
    </row>
    <row r="42" spans="1:24">
      <c r="K42" s="1266"/>
      <c r="L42" s="1235"/>
      <c r="M42" s="1259"/>
    </row>
    <row r="43" spans="1:24">
      <c r="L43" s="1266"/>
      <c r="M43" s="1266"/>
    </row>
  </sheetData>
  <mergeCells count="48">
    <mergeCell ref="F29:H29"/>
    <mergeCell ref="K29:M29"/>
    <mergeCell ref="P29:R29"/>
    <mergeCell ref="U29:W29"/>
    <mergeCell ref="A30:A37"/>
    <mergeCell ref="C30:C37"/>
    <mergeCell ref="E30:E37"/>
    <mergeCell ref="J30:J37"/>
    <mergeCell ref="O30:O37"/>
    <mergeCell ref="V35:W35"/>
    <mergeCell ref="T31:W31"/>
    <mergeCell ref="AE21:AG21"/>
    <mergeCell ref="A22:A26"/>
    <mergeCell ref="C22:C26"/>
    <mergeCell ref="E22:E26"/>
    <mergeCell ref="J22:J26"/>
    <mergeCell ref="O22:O26"/>
    <mergeCell ref="T22:T26"/>
    <mergeCell ref="Y22:Y26"/>
    <mergeCell ref="F21:H21"/>
    <mergeCell ref="K21:M21"/>
    <mergeCell ref="P21:R21"/>
    <mergeCell ref="U21:W21"/>
    <mergeCell ref="Z21:AB21"/>
    <mergeCell ref="AE13:AG13"/>
    <mergeCell ref="AJ13:AL13"/>
    <mergeCell ref="A14:A18"/>
    <mergeCell ref="C14:C18"/>
    <mergeCell ref="E14:E18"/>
    <mergeCell ref="J14:J18"/>
    <mergeCell ref="O14:O18"/>
    <mergeCell ref="T14:T18"/>
    <mergeCell ref="Y14:Y18"/>
    <mergeCell ref="AD14:AD18"/>
    <mergeCell ref="AI14:AI18"/>
    <mergeCell ref="F13:H13"/>
    <mergeCell ref="K13:M13"/>
    <mergeCell ref="P13:R13"/>
    <mergeCell ref="U13:W13"/>
    <mergeCell ref="Z13:AB13"/>
    <mergeCell ref="F5:H5"/>
    <mergeCell ref="K5:M5"/>
    <mergeCell ref="P5:R5"/>
    <mergeCell ref="A6:A10"/>
    <mergeCell ref="C6:C10"/>
    <mergeCell ref="E6:E10"/>
    <mergeCell ref="J6:J10"/>
    <mergeCell ref="O6:O10"/>
  </mergeCells>
  <pageMargins left="0.7" right="0.7" top="0.75" bottom="0.75" header="0.51180555555555496" footer="0.51180555555555496"/>
  <pageSetup firstPageNumber="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6"/>
  <dimension ref="A1:H14"/>
  <sheetViews>
    <sheetView showGridLines="0" topLeftCell="A4" zoomScale="80" zoomScaleNormal="80" workbookViewId="0">
      <selection activeCell="C10" sqref="C10"/>
    </sheetView>
  </sheetViews>
  <sheetFormatPr baseColWidth="10" defaultColWidth="11.453125" defaultRowHeight="14.5"/>
  <cols>
    <col min="1" max="1" width="56.26953125" customWidth="1"/>
    <col min="2" max="2" width="32.81640625" customWidth="1"/>
    <col min="3" max="3" width="44.81640625" customWidth="1"/>
  </cols>
  <sheetData>
    <row r="1" spans="1:8" ht="18">
      <c r="A1" s="7669" t="s">
        <v>3331</v>
      </c>
      <c r="B1" s="7670"/>
      <c r="C1" s="7670"/>
      <c r="D1" s="7670"/>
      <c r="E1" s="7670"/>
      <c r="F1" s="7670"/>
      <c r="G1" s="7670"/>
      <c r="H1" s="7671"/>
    </row>
    <row r="2" spans="1:8" ht="29.15" customHeight="1" thickBot="1">
      <c r="A2" s="7672" t="s">
        <v>3332</v>
      </c>
      <c r="B2" s="7673"/>
      <c r="C2" s="7673"/>
      <c r="D2" s="7673"/>
      <c r="E2" s="7673"/>
      <c r="F2" s="7673"/>
      <c r="G2" s="7673"/>
      <c r="H2" s="7674"/>
    </row>
    <row r="3" spans="1:8" ht="15" thickBot="1">
      <c r="A3" s="1843"/>
      <c r="H3" s="1844"/>
    </row>
    <row r="4" spans="1:8" ht="29.15" customHeight="1" thickBot="1">
      <c r="A4" s="1872" t="s">
        <v>3333</v>
      </c>
      <c r="B4" s="1873" t="s">
        <v>3334</v>
      </c>
      <c r="C4" s="1874" t="s">
        <v>3335</v>
      </c>
      <c r="D4" s="1873">
        <v>2022</v>
      </c>
      <c r="E4" s="1875">
        <v>2023</v>
      </c>
      <c r="F4" s="1876">
        <v>2024</v>
      </c>
      <c r="G4" s="1874">
        <v>2025</v>
      </c>
      <c r="H4" s="1876">
        <v>2026</v>
      </c>
    </row>
    <row r="5" spans="1:8" ht="112.15" customHeight="1" thickBot="1">
      <c r="A5" s="1845" t="s">
        <v>3336</v>
      </c>
      <c r="B5" s="1848" t="s">
        <v>3337</v>
      </c>
      <c r="C5" s="1852" t="s">
        <v>3338</v>
      </c>
      <c r="D5" s="1857"/>
      <c r="E5" s="1861"/>
      <c r="F5" s="1865" t="s">
        <v>3330</v>
      </c>
      <c r="G5" s="1862" t="s">
        <v>3330</v>
      </c>
      <c r="H5" s="1866"/>
    </row>
    <row r="6" spans="1:8" ht="80.650000000000006" hidden="1" customHeight="1" thickBot="1">
      <c r="A6" s="1845" t="s">
        <v>3339</v>
      </c>
      <c r="B6" s="1849" t="s">
        <v>3340</v>
      </c>
      <c r="C6" s="1852" t="s">
        <v>3341</v>
      </c>
      <c r="D6" s="1857"/>
      <c r="E6" s="1862" t="s">
        <v>3330</v>
      </c>
      <c r="F6" s="1866"/>
      <c r="G6" s="1861"/>
      <c r="H6" s="1866"/>
    </row>
    <row r="7" spans="1:8" ht="37.5" hidden="1">
      <c r="A7" s="7675" t="s">
        <v>3342</v>
      </c>
      <c r="B7" s="7678" t="s">
        <v>3343</v>
      </c>
      <c r="C7" s="1853" t="s">
        <v>3344</v>
      </c>
      <c r="D7" s="7681"/>
      <c r="E7" s="7684" t="s">
        <v>3330</v>
      </c>
      <c r="F7" s="7666" t="s">
        <v>3330</v>
      </c>
      <c r="G7" s="7684" t="s">
        <v>3330</v>
      </c>
      <c r="H7" s="7666" t="s">
        <v>3330</v>
      </c>
    </row>
    <row r="8" spans="1:8" hidden="1">
      <c r="A8" s="7676"/>
      <c r="B8" s="7679"/>
      <c r="C8" s="1854"/>
      <c r="D8" s="7682"/>
      <c r="E8" s="7685"/>
      <c r="F8" s="7667"/>
      <c r="G8" s="7685"/>
      <c r="H8" s="7667"/>
    </row>
    <row r="9" spans="1:8" ht="38" hidden="1" thickBot="1">
      <c r="A9" s="7677"/>
      <c r="B9" s="7680"/>
      <c r="C9" s="1852" t="s">
        <v>3345</v>
      </c>
      <c r="D9" s="7683"/>
      <c r="E9" s="7686"/>
      <c r="F9" s="7668"/>
      <c r="G9" s="7686"/>
      <c r="H9" s="7668"/>
    </row>
    <row r="10" spans="1:8" ht="62.15" customHeight="1" thickBot="1">
      <c r="A10" s="1845" t="s">
        <v>3346</v>
      </c>
      <c r="B10" s="1848" t="s">
        <v>3347</v>
      </c>
      <c r="C10" s="1852" t="s">
        <v>3348</v>
      </c>
      <c r="D10" s="1857"/>
      <c r="E10" s="1861"/>
      <c r="F10" s="1867"/>
      <c r="G10" s="1862" t="s">
        <v>3330</v>
      </c>
      <c r="H10" s="1865" t="s">
        <v>3330</v>
      </c>
    </row>
    <row r="11" spans="1:8" ht="76.5" customHeight="1" thickBot="1">
      <c r="A11" s="1845" t="s">
        <v>3349</v>
      </c>
      <c r="B11" s="1848" t="s">
        <v>3350</v>
      </c>
      <c r="C11" s="1852" t="s">
        <v>3351</v>
      </c>
      <c r="D11" s="1858" t="s">
        <v>3330</v>
      </c>
      <c r="E11" s="1862" t="s">
        <v>3330</v>
      </c>
      <c r="F11" s="1865" t="s">
        <v>3330</v>
      </c>
      <c r="G11" s="1862" t="s">
        <v>3330</v>
      </c>
      <c r="H11" s="1865" t="s">
        <v>3330</v>
      </c>
    </row>
    <row r="12" spans="1:8" ht="50.5" thickBot="1">
      <c r="A12" s="1846" t="s">
        <v>3346</v>
      </c>
      <c r="B12" s="1850" t="s">
        <v>3347</v>
      </c>
      <c r="C12" s="1855" t="s">
        <v>3348</v>
      </c>
      <c r="D12" s="1859"/>
      <c r="E12" s="1863"/>
      <c r="F12" s="1868"/>
      <c r="G12" s="1870" t="s">
        <v>3330</v>
      </c>
      <c r="H12" s="1871" t="s">
        <v>3330</v>
      </c>
    </row>
    <row r="13" spans="1:8" ht="63" thickBot="1">
      <c r="A13" s="1847" t="s">
        <v>3349</v>
      </c>
      <c r="B13" s="1851" t="s">
        <v>3350</v>
      </c>
      <c r="C13" s="1856" t="s">
        <v>3351</v>
      </c>
      <c r="D13" s="1860" t="s">
        <v>3330</v>
      </c>
      <c r="E13" s="1864" t="s">
        <v>3330</v>
      </c>
      <c r="F13" s="1869" t="s">
        <v>3330</v>
      </c>
      <c r="G13" s="1864" t="s">
        <v>3330</v>
      </c>
      <c r="H13" s="1869" t="s">
        <v>3330</v>
      </c>
    </row>
    <row r="14" spans="1:8">
      <c r="A14" s="1842" t="s">
        <v>3352</v>
      </c>
    </row>
  </sheetData>
  <mergeCells count="9">
    <mergeCell ref="H7:H9"/>
    <mergeCell ref="A1:H1"/>
    <mergeCell ref="A2:H2"/>
    <mergeCell ref="A7:A9"/>
    <mergeCell ref="B7:B9"/>
    <mergeCell ref="D7:D9"/>
    <mergeCell ref="E7:E9"/>
    <mergeCell ref="F7:F9"/>
    <mergeCell ref="G7:G9"/>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7"/>
  <dimension ref="A1:H30"/>
  <sheetViews>
    <sheetView showGridLines="0" zoomScale="30" zoomScaleNormal="30" workbookViewId="0">
      <pane ySplit="2" topLeftCell="A3" activePane="bottomLeft" state="frozen"/>
      <selection pane="bottomLeft" activeCell="K10" sqref="K10"/>
    </sheetView>
  </sheetViews>
  <sheetFormatPr baseColWidth="10" defaultColWidth="11.453125" defaultRowHeight="14.5"/>
  <cols>
    <col min="1" max="1" width="29.26953125" customWidth="1"/>
    <col min="2" max="2" width="48.1796875" customWidth="1"/>
    <col min="3" max="3" width="16.26953125" hidden="1" customWidth="1"/>
    <col min="4" max="4" width="21.26953125" style="1143" customWidth="1"/>
    <col min="5" max="5" width="34.81640625" style="1143" customWidth="1"/>
    <col min="6" max="6" width="26.26953125" style="1143" customWidth="1"/>
  </cols>
  <sheetData>
    <row r="1" spans="1:6" ht="37.4" customHeight="1" thickBot="1">
      <c r="A1" s="7687" t="s">
        <v>3353</v>
      </c>
      <c r="B1" s="7688"/>
      <c r="C1" s="7688"/>
      <c r="D1" s="7688"/>
      <c r="E1" s="7688"/>
      <c r="F1" s="7689"/>
    </row>
    <row r="2" spans="1:6" ht="29.15" customHeight="1" thickBot="1">
      <c r="A2" s="5139" t="s">
        <v>3354</v>
      </c>
      <c r="B2" s="5139" t="s">
        <v>3355</v>
      </c>
      <c r="C2" s="5139" t="s">
        <v>3356</v>
      </c>
      <c r="D2" s="5139" t="s">
        <v>3357</v>
      </c>
      <c r="E2" s="5139" t="s">
        <v>3358</v>
      </c>
      <c r="F2" s="5139" t="s">
        <v>3359</v>
      </c>
    </row>
    <row r="3" spans="1:6" ht="64.900000000000006" customHeight="1" thickTop="1">
      <c r="A3" s="7693" t="s">
        <v>3360</v>
      </c>
      <c r="B3" s="2096" t="s">
        <v>3361</v>
      </c>
      <c r="C3" s="2096"/>
      <c r="D3" s="2097" t="s">
        <v>3362</v>
      </c>
      <c r="E3" s="2097" t="s">
        <v>3363</v>
      </c>
      <c r="F3" s="2097" t="s">
        <v>3364</v>
      </c>
    </row>
    <row r="4" spans="1:6" ht="76.900000000000006" customHeight="1">
      <c r="A4" s="7690"/>
      <c r="B4" s="2099" t="s">
        <v>3365</v>
      </c>
      <c r="C4" s="2099"/>
      <c r="D4" s="2100" t="s">
        <v>3366</v>
      </c>
      <c r="E4" s="2100" t="s">
        <v>3367</v>
      </c>
      <c r="F4" s="2100" t="s">
        <v>3368</v>
      </c>
    </row>
    <row r="5" spans="1:6" ht="91.9" customHeight="1">
      <c r="A5" s="7690"/>
      <c r="B5" s="2099" t="s">
        <v>3369</v>
      </c>
      <c r="C5" s="2099"/>
      <c r="D5" s="2100" t="s">
        <v>3370</v>
      </c>
      <c r="E5" s="2101" t="s">
        <v>3367</v>
      </c>
      <c r="F5" s="2100" t="s">
        <v>3371</v>
      </c>
    </row>
    <row r="6" spans="1:6" ht="72" customHeight="1">
      <c r="A6" s="7692" t="s">
        <v>3372</v>
      </c>
      <c r="B6" s="2102" t="s">
        <v>3373</v>
      </c>
      <c r="C6" s="2102"/>
      <c r="D6" s="2103" t="s">
        <v>3374</v>
      </c>
      <c r="E6" s="2103" t="s">
        <v>3367</v>
      </c>
      <c r="F6" s="2104" t="s">
        <v>3375</v>
      </c>
    </row>
    <row r="7" spans="1:6" ht="72.650000000000006" customHeight="1">
      <c r="A7" s="7692"/>
      <c r="B7" s="2102" t="s">
        <v>3376</v>
      </c>
      <c r="C7" s="2102"/>
      <c r="D7" s="2103" t="s">
        <v>3377</v>
      </c>
      <c r="E7" s="2103" t="s">
        <v>3367</v>
      </c>
      <c r="F7" s="2104" t="s">
        <v>3378</v>
      </c>
    </row>
    <row r="8" spans="1:6" ht="141" customHeight="1">
      <c r="A8" s="2098" t="s">
        <v>3379</v>
      </c>
      <c r="B8" s="2105" t="s">
        <v>3380</v>
      </c>
      <c r="C8" s="2105"/>
      <c r="D8" s="2100" t="s">
        <v>3381</v>
      </c>
      <c r="E8" s="2100" t="s">
        <v>3367</v>
      </c>
      <c r="F8" s="2100" t="s">
        <v>3382</v>
      </c>
    </row>
    <row r="9" spans="1:6" ht="94.9" customHeight="1">
      <c r="A9" s="7692" t="s">
        <v>3383</v>
      </c>
      <c r="B9" s="2106" t="s">
        <v>3384</v>
      </c>
      <c r="C9" s="2107" t="s">
        <v>3385</v>
      </c>
      <c r="D9" s="2104" t="s">
        <v>3386</v>
      </c>
      <c r="E9" s="2104" t="s">
        <v>3367</v>
      </c>
      <c r="F9" s="2103" t="s">
        <v>3387</v>
      </c>
    </row>
    <row r="10" spans="1:6" ht="138" customHeight="1">
      <c r="A10" s="7692"/>
      <c r="B10" s="2106" t="s">
        <v>3388</v>
      </c>
      <c r="C10" s="2107" t="s">
        <v>3389</v>
      </c>
      <c r="D10" s="2104" t="s">
        <v>3390</v>
      </c>
      <c r="E10" s="2104" t="s">
        <v>3391</v>
      </c>
      <c r="F10" s="2104" t="s">
        <v>3392</v>
      </c>
    </row>
    <row r="11" spans="1:6" ht="123.65" customHeight="1">
      <c r="A11" s="7692"/>
      <c r="B11" s="2106" t="s">
        <v>3393</v>
      </c>
      <c r="C11" s="2109"/>
      <c r="D11" s="2103" t="s">
        <v>3394</v>
      </c>
      <c r="E11" s="2104" t="s">
        <v>3395</v>
      </c>
      <c r="F11" s="2103" t="s">
        <v>3396</v>
      </c>
    </row>
    <row r="12" spans="1:6" ht="118.15" customHeight="1">
      <c r="A12" s="2105" t="s">
        <v>3397</v>
      </c>
      <c r="B12" s="2105" t="s">
        <v>3398</v>
      </c>
      <c r="C12" s="2110"/>
      <c r="D12" s="2101" t="s">
        <v>3399</v>
      </c>
      <c r="E12" s="2101" t="s">
        <v>3400</v>
      </c>
      <c r="F12" s="2100" t="s">
        <v>3401</v>
      </c>
    </row>
    <row r="13" spans="1:6" ht="109.9" customHeight="1">
      <c r="A13" s="2111" t="s">
        <v>3402</v>
      </c>
      <c r="B13" s="2111" t="s">
        <v>3403</v>
      </c>
      <c r="C13" s="2111" t="s">
        <v>3404</v>
      </c>
      <c r="D13" s="2104" t="s">
        <v>3386</v>
      </c>
      <c r="E13" s="2104" t="s">
        <v>3405</v>
      </c>
      <c r="F13" s="2103" t="s">
        <v>3406</v>
      </c>
    </row>
    <row r="14" spans="1:6" ht="179.15" customHeight="1">
      <c r="A14" s="7691" t="s">
        <v>3407</v>
      </c>
      <c r="B14" s="2112" t="s">
        <v>3408</v>
      </c>
      <c r="C14" s="2112" t="s">
        <v>1787</v>
      </c>
      <c r="D14" s="2101" t="s">
        <v>3409</v>
      </c>
      <c r="E14" s="2101" t="s">
        <v>3410</v>
      </c>
      <c r="F14" s="2101" t="s">
        <v>3411</v>
      </c>
    </row>
    <row r="15" spans="1:6" ht="115.15" customHeight="1">
      <c r="A15" s="7691"/>
      <c r="B15" s="2112" t="s">
        <v>3412</v>
      </c>
      <c r="C15" s="2112" t="s">
        <v>1787</v>
      </c>
      <c r="D15" s="2101" t="s">
        <v>3413</v>
      </c>
      <c r="E15" s="2101" t="s">
        <v>3414</v>
      </c>
      <c r="F15" s="2101" t="s">
        <v>3415</v>
      </c>
    </row>
    <row r="16" spans="1:6" ht="96" customHeight="1">
      <c r="A16" s="7691"/>
      <c r="B16" s="2112" t="s">
        <v>3416</v>
      </c>
      <c r="C16" s="2112" t="s">
        <v>3417</v>
      </c>
      <c r="D16" s="2101" t="s">
        <v>3390</v>
      </c>
      <c r="E16" s="2100" t="s">
        <v>3418</v>
      </c>
      <c r="F16" s="2101" t="s">
        <v>3419</v>
      </c>
    </row>
    <row r="17" spans="1:8" ht="64.150000000000006" customHeight="1">
      <c r="A17" s="2113" t="s">
        <v>3420</v>
      </c>
      <c r="B17" s="2106" t="s">
        <v>3421</v>
      </c>
      <c r="C17" s="2111"/>
      <c r="D17" s="2103" t="s">
        <v>3374</v>
      </c>
      <c r="E17" s="2104" t="s">
        <v>3367</v>
      </c>
      <c r="F17" s="2104" t="s">
        <v>3422</v>
      </c>
    </row>
    <row r="18" spans="1:8" ht="97.4" customHeight="1">
      <c r="A18" s="2114" t="s">
        <v>3423</v>
      </c>
      <c r="B18" s="2115" t="s">
        <v>3424</v>
      </c>
      <c r="C18" s="2115"/>
      <c r="D18" s="2116" t="s">
        <v>3390</v>
      </c>
      <c r="E18" s="2117" t="s">
        <v>3367</v>
      </c>
      <c r="F18" s="2101" t="s">
        <v>3425</v>
      </c>
    </row>
    <row r="19" spans="1:8" ht="129" customHeight="1">
      <c r="A19" s="7692" t="s">
        <v>3426</v>
      </c>
      <c r="B19" s="2106" t="s">
        <v>3427</v>
      </c>
      <c r="C19" s="2111" t="s">
        <v>1789</v>
      </c>
      <c r="D19" s="2103" t="s">
        <v>3428</v>
      </c>
      <c r="E19" s="2103" t="s">
        <v>3429</v>
      </c>
      <c r="F19" s="2104" t="s">
        <v>3430</v>
      </c>
    </row>
    <row r="20" spans="1:8" ht="108" customHeight="1">
      <c r="A20" s="7692"/>
      <c r="B20" s="2111" t="s">
        <v>3431</v>
      </c>
      <c r="C20" s="2104" t="s">
        <v>3432</v>
      </c>
      <c r="D20" s="2104" t="s">
        <v>3433</v>
      </c>
      <c r="E20" s="2104" t="s">
        <v>3434</v>
      </c>
      <c r="F20" s="2104" t="s">
        <v>3435</v>
      </c>
    </row>
    <row r="21" spans="1:8" ht="151.15" customHeight="1">
      <c r="A21" s="7692"/>
      <c r="B21" s="2111" t="s">
        <v>3436</v>
      </c>
      <c r="C21" s="2118" t="s">
        <v>3432</v>
      </c>
      <c r="D21" s="2104" t="s">
        <v>3437</v>
      </c>
      <c r="E21" s="2104" t="s">
        <v>3438</v>
      </c>
      <c r="F21" s="2104" t="s">
        <v>3439</v>
      </c>
    </row>
    <row r="22" spans="1:8" ht="97.9" customHeight="1">
      <c r="A22" s="7690" t="s">
        <v>3440</v>
      </c>
      <c r="B22" s="2119" t="s">
        <v>3441</v>
      </c>
      <c r="C22" s="2112" t="s">
        <v>3442</v>
      </c>
      <c r="D22" s="2101" t="s">
        <v>3443</v>
      </c>
      <c r="E22" s="2101" t="s">
        <v>3444</v>
      </c>
      <c r="F22" s="2101" t="s">
        <v>3445</v>
      </c>
    </row>
    <row r="23" spans="1:8" ht="144" customHeight="1">
      <c r="A23" s="7690"/>
      <c r="B23" s="2105" t="s">
        <v>3446</v>
      </c>
      <c r="C23" s="2112" t="s">
        <v>3447</v>
      </c>
      <c r="D23" s="2101" t="s">
        <v>3390</v>
      </c>
      <c r="E23" s="2100" t="s">
        <v>3448</v>
      </c>
      <c r="F23" s="2101" t="s">
        <v>3449</v>
      </c>
    </row>
    <row r="24" spans="1:8" ht="76.150000000000006" customHeight="1">
      <c r="A24" s="7690"/>
      <c r="B24" s="2105" t="s">
        <v>3450</v>
      </c>
      <c r="C24" s="2112" t="s">
        <v>3442</v>
      </c>
      <c r="D24" s="2101" t="s">
        <v>3390</v>
      </c>
      <c r="E24" s="2101" t="s">
        <v>3451</v>
      </c>
      <c r="F24" s="2348" t="s">
        <v>3452</v>
      </c>
    </row>
    <row r="25" spans="1:8" ht="81" customHeight="1">
      <c r="A25" s="7690"/>
      <c r="B25" s="2121" t="s">
        <v>3453</v>
      </c>
      <c r="C25" s="2122" t="s">
        <v>3442</v>
      </c>
      <c r="D25" s="2101" t="s">
        <v>3390</v>
      </c>
      <c r="E25" s="2101" t="s">
        <v>3454</v>
      </c>
      <c r="F25" s="2100" t="s">
        <v>3455</v>
      </c>
    </row>
    <row r="26" spans="1:8" ht="145.15" customHeight="1">
      <c r="A26" s="2102" t="s">
        <v>3456</v>
      </c>
      <c r="B26" s="2123" t="s">
        <v>3457</v>
      </c>
      <c r="C26" s="2124"/>
      <c r="D26" s="2103" t="s">
        <v>3428</v>
      </c>
      <c r="E26" s="2108" t="s">
        <v>3458</v>
      </c>
      <c r="F26" s="2103" t="s">
        <v>3459</v>
      </c>
      <c r="H26">
        <v>81</v>
      </c>
    </row>
    <row r="27" spans="1:8" ht="116.65" customHeight="1">
      <c r="A27" s="2105" t="s">
        <v>3460</v>
      </c>
      <c r="B27" s="2125" t="s">
        <v>3461</v>
      </c>
      <c r="C27" s="2122" t="s">
        <v>3462</v>
      </c>
      <c r="D27" s="2100" t="s">
        <v>3463</v>
      </c>
      <c r="E27" s="2120" t="s">
        <v>3464</v>
      </c>
      <c r="F27" s="2120" t="s">
        <v>3465</v>
      </c>
    </row>
    <row r="28" spans="1:8" ht="57.65" customHeight="1">
      <c r="A28" s="2102" t="s">
        <v>3466</v>
      </c>
      <c r="B28" s="2126" t="s">
        <v>3467</v>
      </c>
      <c r="C28" s="2127" t="s">
        <v>3468</v>
      </c>
      <c r="D28" s="2103" t="s">
        <v>3469</v>
      </c>
      <c r="E28" s="2103" t="s">
        <v>3470</v>
      </c>
      <c r="F28" s="2103" t="s">
        <v>3471</v>
      </c>
    </row>
    <row r="29" spans="1:8" ht="90.65" customHeight="1">
      <c r="A29" s="2105" t="s">
        <v>3472</v>
      </c>
      <c r="B29" s="2125" t="s">
        <v>3473</v>
      </c>
      <c r="C29" s="2122" t="s">
        <v>3474</v>
      </c>
      <c r="D29" s="2100" t="s">
        <v>3475</v>
      </c>
      <c r="E29" s="2101" t="s">
        <v>3476</v>
      </c>
      <c r="F29" s="2101" t="s">
        <v>3477</v>
      </c>
    </row>
    <row r="30" spans="1:8" ht="109.15" customHeight="1">
      <c r="A30" s="2102" t="s">
        <v>3478</v>
      </c>
      <c r="B30" s="2123" t="s">
        <v>3479</v>
      </c>
      <c r="C30" s="2127" t="s">
        <v>3404</v>
      </c>
      <c r="D30" s="2104" t="s">
        <v>3480</v>
      </c>
      <c r="E30" s="2104" t="s">
        <v>3481</v>
      </c>
      <c r="F30" s="2103" t="s">
        <v>3482</v>
      </c>
    </row>
  </sheetData>
  <mergeCells count="7">
    <mergeCell ref="A1:F1"/>
    <mergeCell ref="A22:A25"/>
    <mergeCell ref="A14:A16"/>
    <mergeCell ref="A19:A21"/>
    <mergeCell ref="A6:A7"/>
    <mergeCell ref="A3:A5"/>
    <mergeCell ref="A9:A11"/>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J222"/>
  <sheetViews>
    <sheetView showGridLines="0" topLeftCell="B1" zoomScaleNormal="100" workbookViewId="0">
      <pane ySplit="3" topLeftCell="A26" activePane="bottomLeft" state="frozen"/>
      <selection activeCell="B1" sqref="B1"/>
      <selection pane="bottomLeft" activeCell="AK88" sqref="AK88"/>
    </sheetView>
  </sheetViews>
  <sheetFormatPr baseColWidth="10" defaultColWidth="8.81640625" defaultRowHeight="15.5"/>
  <cols>
    <col min="1" max="1" width="25.26953125" style="1" hidden="1" customWidth="1"/>
    <col min="2" max="2" width="25.453125" style="1" customWidth="1"/>
    <col min="3" max="3" width="30.26953125" style="4769" customWidth="1"/>
    <col min="4" max="4" width="47.7265625" style="2645" customWidth="1"/>
    <col min="5" max="5" width="10.1796875" style="3" hidden="1" customWidth="1"/>
    <col min="6" max="6" width="7.7265625" style="2642" hidden="1" customWidth="1"/>
    <col min="7" max="7" width="10.54296875" style="3" hidden="1" customWidth="1"/>
    <col min="8" max="8" width="18.54296875" style="3638" customWidth="1"/>
    <col min="9" max="9" width="21.81640625" style="2645" customWidth="1"/>
    <col min="10" max="10" width="21" style="2644" customWidth="1"/>
    <col min="11" max="11" width="11.453125" style="3449" hidden="1" customWidth="1"/>
    <col min="12" max="12" width="8" style="3446" hidden="1" customWidth="1"/>
    <col min="13" max="13" width="9.7265625" style="3449" hidden="1" customWidth="1"/>
    <col min="14" max="14" width="12" style="3449" hidden="1" customWidth="1"/>
    <col min="15" max="15" width="17.7265625" style="3711" customWidth="1"/>
    <col min="16" max="16" width="17.453125" style="3712" customWidth="1"/>
    <col min="17" max="17" width="17.54296875" style="3713" customWidth="1"/>
    <col min="18" max="18" width="21.7265625" style="3714" customWidth="1"/>
    <col min="19" max="19" width="15.1796875" style="3713" customWidth="1"/>
    <col min="20" max="20" width="16.54296875" style="4888" customWidth="1"/>
    <col min="21" max="21" width="17.26953125" style="3715" hidden="1" customWidth="1"/>
    <col min="22" max="22" width="15.26953125" style="3716" hidden="1" customWidth="1"/>
    <col min="23" max="23" width="16.1796875" style="3717" hidden="1" customWidth="1"/>
    <col min="24" max="24" width="15.453125" style="3718" hidden="1" customWidth="1"/>
    <col min="25" max="25" width="15.26953125" style="3719" hidden="1" customWidth="1"/>
    <col min="26" max="26" width="15.1796875" style="3720" hidden="1" customWidth="1"/>
    <col min="27" max="27" width="14.7265625" style="3721" hidden="1" customWidth="1"/>
    <col min="28" max="28" width="14.26953125" style="3719" hidden="1" customWidth="1"/>
    <col min="29" max="29" width="13.26953125" style="3722" hidden="1" customWidth="1"/>
    <col min="30" max="30" width="16.453125" style="3719" hidden="1" customWidth="1"/>
    <col min="31" max="31" width="3.1796875" style="3720" hidden="1" customWidth="1"/>
    <col min="32" max="32" width="13.453125" style="4819" customWidth="1"/>
    <col min="33" max="33" width="12.453125" style="3724" customWidth="1"/>
    <col min="34" max="34" width="13" style="3724" customWidth="1"/>
    <col min="35" max="35" width="15.81640625" style="3723" customWidth="1"/>
    <col min="36" max="36" width="14.1796875" style="3713" customWidth="1"/>
    <col min="37" max="37" width="9.453125" style="4945" customWidth="1"/>
    <col min="38" max="38" width="9.26953125" style="3724" customWidth="1"/>
    <col min="39" max="39" width="8.7265625" style="3724" customWidth="1"/>
    <col min="40" max="40" width="9.7265625" style="3725" customWidth="1"/>
    <col min="41" max="41" width="10.1796875" style="3724" customWidth="1"/>
    <col min="42" max="42" width="9.453125" style="3724" customWidth="1"/>
    <col min="43" max="43" width="9.26953125" style="3724" customWidth="1"/>
    <col min="44" max="44" width="9.1796875" style="3724" customWidth="1"/>
    <col min="45" max="45" width="9.26953125" style="3724" customWidth="1"/>
    <col min="46" max="46" width="8.7265625" style="2388" customWidth="1"/>
    <col min="47" max="47" width="8" style="10" customWidth="1"/>
    <col min="48" max="48" width="9.26953125" style="10" customWidth="1"/>
    <col min="49" max="49" width="13.54296875" style="2971" customWidth="1"/>
    <col min="50" max="50" width="16.26953125" style="2971" customWidth="1"/>
    <col min="51" max="51" width="25.453125" style="3465" customWidth="1"/>
    <col min="52" max="52" width="26" style="11" customWidth="1"/>
    <col min="53" max="53" width="15.81640625" style="2410" customWidth="1"/>
    <col min="54" max="129" width="8.81640625" style="2410"/>
    <col min="130" max="1024" width="8.81640625" style="1"/>
  </cols>
  <sheetData>
    <row r="1" spans="1:1024" ht="23.15" customHeight="1" thickBot="1">
      <c r="A1" s="13"/>
      <c r="B1" s="5506" t="s">
        <v>900</v>
      </c>
      <c r="C1" s="5507"/>
      <c r="D1" s="5507"/>
      <c r="E1" s="5507"/>
      <c r="F1" s="5507"/>
      <c r="G1" s="5507"/>
      <c r="H1" s="5507"/>
      <c r="I1" s="5507"/>
      <c r="J1" s="5507"/>
      <c r="K1" s="5507"/>
      <c r="L1" s="5507"/>
      <c r="M1" s="5507"/>
      <c r="N1" s="5507"/>
      <c r="O1" s="5507"/>
      <c r="P1" s="5507"/>
      <c r="Q1" s="5507"/>
      <c r="R1" s="5507"/>
      <c r="S1" s="5507"/>
      <c r="T1" s="5507"/>
      <c r="U1" s="5507"/>
      <c r="V1" s="5507"/>
      <c r="W1" s="5507"/>
      <c r="X1" s="5507"/>
      <c r="Y1" s="5507"/>
      <c r="Z1" s="5507"/>
      <c r="AA1" s="5507"/>
      <c r="AB1" s="5507"/>
      <c r="AC1" s="5507"/>
      <c r="AD1" s="5507"/>
      <c r="AE1" s="5507"/>
      <c r="AF1" s="5507"/>
      <c r="AG1" s="5507"/>
      <c r="AH1" s="5507"/>
      <c r="AI1" s="5507"/>
      <c r="AJ1" s="5507"/>
      <c r="AK1" s="5507"/>
      <c r="AL1" s="5507"/>
      <c r="AM1" s="5507"/>
      <c r="AN1" s="5507"/>
      <c r="AO1" s="5507"/>
      <c r="AP1" s="5507"/>
      <c r="AQ1" s="5507"/>
      <c r="AR1" s="5507"/>
      <c r="AS1" s="5507"/>
      <c r="AT1" s="5507"/>
      <c r="AU1" s="5507"/>
      <c r="AV1" s="5507"/>
      <c r="AW1" s="5507"/>
      <c r="AX1" s="5507"/>
      <c r="AY1" s="5507"/>
      <c r="AZ1" s="5507"/>
    </row>
    <row r="2" spans="1:1024" s="1424" customFormat="1" ht="27" customHeight="1" thickBot="1">
      <c r="A2" s="5508" t="s">
        <v>1</v>
      </c>
      <c r="B2" s="5502" t="s">
        <v>633</v>
      </c>
      <c r="C2" s="5509" t="s">
        <v>3</v>
      </c>
      <c r="D2" s="5502" t="s">
        <v>4</v>
      </c>
      <c r="E2" s="5502" t="s">
        <v>901</v>
      </c>
      <c r="F2" s="5502" t="s">
        <v>5</v>
      </c>
      <c r="G2" s="5502" t="s">
        <v>6</v>
      </c>
      <c r="H2" s="5502" t="s">
        <v>7</v>
      </c>
      <c r="I2" s="5502" t="s">
        <v>8</v>
      </c>
      <c r="J2" s="5501" t="s">
        <v>9</v>
      </c>
      <c r="K2" s="5502" t="s">
        <v>10</v>
      </c>
      <c r="L2" s="5502" t="s">
        <v>12</v>
      </c>
      <c r="M2" s="5502" t="s">
        <v>13</v>
      </c>
      <c r="N2" s="5502" t="s">
        <v>14</v>
      </c>
      <c r="O2" s="5503" t="s">
        <v>15</v>
      </c>
      <c r="P2" s="5504"/>
      <c r="Q2" s="5504"/>
      <c r="R2" s="5505"/>
      <c r="S2" s="3916"/>
      <c r="T2" s="5493" t="s">
        <v>16</v>
      </c>
      <c r="U2" s="5494"/>
      <c r="V2" s="5494"/>
      <c r="W2" s="5494"/>
      <c r="X2" s="5494"/>
      <c r="Y2" s="5494"/>
      <c r="Z2" s="5494"/>
      <c r="AA2" s="5494"/>
      <c r="AB2" s="5494"/>
      <c r="AC2" s="5494"/>
      <c r="AD2" s="5494"/>
      <c r="AE2" s="5495"/>
      <c r="AF2" s="5496" t="s">
        <v>902</v>
      </c>
      <c r="AG2" s="5496"/>
      <c r="AH2" s="5496"/>
      <c r="AI2" s="5496"/>
      <c r="AJ2" s="5496"/>
      <c r="AK2" s="5497" t="s">
        <v>18</v>
      </c>
      <c r="AL2" s="5497"/>
      <c r="AM2" s="5497"/>
      <c r="AN2" s="5497"/>
      <c r="AO2" s="5497"/>
      <c r="AP2" s="5497"/>
      <c r="AQ2" s="5497"/>
      <c r="AR2" s="5497"/>
      <c r="AS2" s="5497"/>
      <c r="AT2" s="5497"/>
      <c r="AU2" s="5497"/>
      <c r="AV2" s="5497"/>
      <c r="AW2" s="5498" t="s">
        <v>903</v>
      </c>
      <c r="AX2" s="5498"/>
      <c r="AY2" s="5499" t="s">
        <v>20</v>
      </c>
      <c r="AZ2" s="5500" t="s">
        <v>904</v>
      </c>
      <c r="BA2" s="3421"/>
      <c r="BB2" s="3421"/>
      <c r="BC2" s="3421"/>
      <c r="BD2" s="3421"/>
      <c r="BE2" s="3421"/>
      <c r="BF2" s="3421"/>
      <c r="BG2" s="3421"/>
      <c r="BH2" s="3421"/>
      <c r="BI2" s="3421"/>
      <c r="BJ2" s="3421"/>
      <c r="BK2" s="3421"/>
      <c r="BL2" s="3421"/>
      <c r="BM2" s="3421"/>
      <c r="BN2" s="3421"/>
      <c r="BO2" s="3421"/>
      <c r="BP2" s="3421"/>
      <c r="BQ2" s="3421"/>
      <c r="BR2" s="3421"/>
      <c r="BS2" s="3421"/>
      <c r="BT2" s="3421"/>
      <c r="BU2" s="3421"/>
      <c r="BV2" s="3421"/>
      <c r="BW2" s="3421"/>
      <c r="BX2" s="3421"/>
      <c r="BY2" s="3421"/>
      <c r="BZ2" s="3421"/>
      <c r="CA2" s="3421"/>
      <c r="CB2" s="3421"/>
      <c r="CC2" s="3421"/>
      <c r="CD2" s="3421"/>
      <c r="CE2" s="3421"/>
      <c r="CF2" s="3421"/>
      <c r="CG2" s="3421"/>
      <c r="CH2" s="3421"/>
      <c r="CI2" s="3421"/>
      <c r="CJ2" s="3421"/>
      <c r="CK2" s="3421"/>
      <c r="CL2" s="3421"/>
      <c r="CM2" s="3421"/>
      <c r="CN2" s="3421"/>
      <c r="CO2" s="3421"/>
      <c r="CP2" s="3421"/>
      <c r="CQ2" s="3421"/>
      <c r="CR2" s="3421"/>
      <c r="CS2" s="3421"/>
      <c r="CT2" s="3421"/>
      <c r="CU2" s="3421"/>
      <c r="CV2" s="3421"/>
      <c r="CW2" s="3421"/>
      <c r="CX2" s="3421"/>
      <c r="CY2" s="3421"/>
      <c r="CZ2" s="3421"/>
      <c r="DA2" s="3421"/>
      <c r="DB2" s="3421"/>
      <c r="DC2" s="3421"/>
      <c r="DD2" s="3421"/>
      <c r="DE2" s="3421"/>
      <c r="DF2" s="3421"/>
      <c r="DG2" s="3421"/>
      <c r="DH2" s="3421"/>
      <c r="DI2" s="3421"/>
      <c r="DJ2" s="3421"/>
      <c r="DK2" s="3421"/>
      <c r="DL2" s="3421"/>
      <c r="DM2" s="3421"/>
      <c r="DN2" s="3421"/>
      <c r="DO2" s="3421"/>
      <c r="DP2" s="3421"/>
      <c r="DQ2" s="3421"/>
      <c r="DR2" s="3421"/>
      <c r="DS2" s="3421"/>
      <c r="DT2" s="3421"/>
      <c r="DU2" s="3421"/>
      <c r="DV2" s="3421"/>
      <c r="DW2" s="3421"/>
      <c r="DX2" s="3421"/>
      <c r="DY2" s="3421"/>
      <c r="DZ2" s="2580"/>
      <c r="EA2" s="2580"/>
      <c r="EB2" s="2580"/>
      <c r="EC2" s="2580"/>
      <c r="ED2" s="2580"/>
      <c r="EE2" s="2580"/>
      <c r="EF2" s="2580"/>
      <c r="EG2" s="2580"/>
      <c r="EH2" s="2580"/>
      <c r="EI2" s="2580"/>
      <c r="EJ2" s="2580"/>
      <c r="EK2" s="2580"/>
      <c r="EL2" s="2580"/>
      <c r="EM2" s="2580"/>
      <c r="EN2" s="2580"/>
      <c r="EO2" s="2580"/>
      <c r="EP2" s="2580"/>
      <c r="EQ2" s="2580"/>
      <c r="ER2" s="2580"/>
      <c r="ES2" s="2580"/>
      <c r="ET2" s="2580"/>
      <c r="EU2" s="2580"/>
      <c r="EV2" s="2580"/>
      <c r="EW2" s="2580"/>
      <c r="EX2" s="2580"/>
      <c r="EY2" s="2580"/>
      <c r="EZ2" s="2580"/>
      <c r="FA2" s="2580"/>
      <c r="FB2" s="2580"/>
      <c r="FC2" s="2580"/>
      <c r="FD2" s="2580"/>
      <c r="FE2" s="2580"/>
      <c r="FF2" s="2580"/>
      <c r="FG2" s="2580"/>
      <c r="FH2" s="2580"/>
      <c r="FI2" s="2580"/>
      <c r="FJ2" s="2580"/>
      <c r="FK2" s="2580"/>
      <c r="FL2" s="2580"/>
      <c r="FM2" s="2580"/>
      <c r="FN2" s="2580"/>
      <c r="FO2" s="2580"/>
      <c r="FP2" s="2580"/>
      <c r="FQ2" s="2580"/>
      <c r="FR2" s="2580"/>
      <c r="FS2" s="2580"/>
      <c r="FT2" s="2580"/>
      <c r="FU2" s="2580"/>
      <c r="FV2" s="2580"/>
      <c r="FW2" s="2580"/>
      <c r="FX2" s="2580"/>
      <c r="FY2" s="2580"/>
      <c r="FZ2" s="2580"/>
      <c r="GA2" s="2580"/>
      <c r="GB2" s="2580"/>
      <c r="GC2" s="2580"/>
      <c r="GD2" s="2580"/>
      <c r="GE2" s="2580"/>
      <c r="GF2" s="2580"/>
      <c r="GG2" s="2580"/>
      <c r="GH2" s="2580"/>
      <c r="GI2" s="2580"/>
      <c r="GJ2" s="2580"/>
      <c r="GK2" s="2580"/>
      <c r="GL2" s="2580"/>
      <c r="GM2" s="2580"/>
      <c r="GN2" s="2580"/>
      <c r="GO2" s="2580"/>
      <c r="GP2" s="2580"/>
      <c r="GQ2" s="2580"/>
      <c r="GR2" s="2580"/>
      <c r="GS2" s="2580"/>
      <c r="GT2" s="2580"/>
      <c r="GU2" s="2580"/>
      <c r="GV2" s="2580"/>
      <c r="GW2" s="2580"/>
      <c r="GX2" s="2580"/>
      <c r="GY2" s="2580"/>
      <c r="GZ2" s="2580"/>
      <c r="HA2" s="2580"/>
      <c r="HB2" s="2580"/>
      <c r="HC2" s="2580"/>
      <c r="HD2" s="2580"/>
      <c r="HE2" s="2580"/>
      <c r="HF2" s="2580"/>
      <c r="HG2" s="2580"/>
      <c r="HH2" s="2580"/>
      <c r="HI2" s="2580"/>
      <c r="HJ2" s="2580"/>
      <c r="HK2" s="2580"/>
      <c r="HL2" s="2580"/>
      <c r="HM2" s="2580"/>
      <c r="HN2" s="2580"/>
      <c r="HO2" s="2580"/>
      <c r="HP2" s="2580"/>
      <c r="HQ2" s="2580"/>
      <c r="HR2" s="2580"/>
      <c r="HS2" s="2580"/>
      <c r="HT2" s="2580"/>
      <c r="HU2" s="2580"/>
      <c r="HV2" s="2580"/>
      <c r="HW2" s="2580"/>
      <c r="HX2" s="2580"/>
      <c r="HY2" s="2580"/>
      <c r="HZ2" s="2580"/>
      <c r="IA2" s="2580"/>
      <c r="IB2" s="2580"/>
      <c r="IC2" s="2580"/>
      <c r="ID2" s="2580"/>
      <c r="IE2" s="2580"/>
      <c r="IF2" s="2580"/>
      <c r="IG2" s="2580"/>
      <c r="IH2" s="2580"/>
      <c r="II2" s="2580"/>
      <c r="IJ2" s="2580"/>
      <c r="IK2" s="2580"/>
      <c r="IL2" s="2580"/>
      <c r="IM2" s="2580"/>
      <c r="IN2" s="2580"/>
      <c r="IO2" s="2580"/>
      <c r="IP2" s="2580"/>
      <c r="IQ2" s="2580"/>
      <c r="IR2" s="2580"/>
      <c r="IS2" s="2580"/>
      <c r="IT2" s="2580"/>
      <c r="IU2" s="2580"/>
      <c r="IV2" s="2580"/>
      <c r="IW2" s="2580"/>
      <c r="IX2" s="2580"/>
      <c r="IY2" s="2580"/>
      <c r="IZ2" s="2580"/>
      <c r="JA2" s="2580"/>
      <c r="JB2" s="2580"/>
      <c r="JC2" s="2580"/>
      <c r="JD2" s="2580"/>
      <c r="JE2" s="2580"/>
      <c r="JF2" s="2580"/>
      <c r="JG2" s="2580"/>
      <c r="JH2" s="2580"/>
      <c r="JI2" s="2580"/>
      <c r="JJ2" s="2580"/>
      <c r="JK2" s="2580"/>
      <c r="JL2" s="2580"/>
      <c r="JM2" s="2580"/>
      <c r="JN2" s="2580"/>
      <c r="JO2" s="2580"/>
      <c r="JP2" s="2580"/>
      <c r="JQ2" s="2580"/>
      <c r="JR2" s="2580"/>
      <c r="JS2" s="2580"/>
      <c r="JT2" s="2580"/>
      <c r="JU2" s="2580"/>
      <c r="JV2" s="2580"/>
      <c r="JW2" s="2580"/>
      <c r="JX2" s="2580"/>
      <c r="JY2" s="2580"/>
      <c r="JZ2" s="2580"/>
      <c r="KA2" s="2580"/>
      <c r="KB2" s="2580"/>
      <c r="KC2" s="2580"/>
      <c r="KD2" s="2580"/>
      <c r="KE2" s="2580"/>
      <c r="KF2" s="2580"/>
      <c r="KG2" s="2580"/>
      <c r="KH2" s="2580"/>
      <c r="KI2" s="2580"/>
      <c r="KJ2" s="2580"/>
      <c r="KK2" s="2580"/>
      <c r="KL2" s="2580"/>
      <c r="KM2" s="2580"/>
      <c r="KN2" s="2580"/>
      <c r="KO2" s="2580"/>
      <c r="KP2" s="2580"/>
      <c r="KQ2" s="2580"/>
      <c r="KR2" s="2580"/>
      <c r="KS2" s="2580"/>
      <c r="KT2" s="2580"/>
      <c r="KU2" s="2580"/>
      <c r="KV2" s="2580"/>
      <c r="KW2" s="2580"/>
      <c r="KX2" s="2580"/>
      <c r="KY2" s="2580"/>
      <c r="KZ2" s="2580"/>
      <c r="LA2" s="2580"/>
      <c r="LB2" s="2580"/>
      <c r="LC2" s="2580"/>
      <c r="LD2" s="2580"/>
      <c r="LE2" s="2580"/>
      <c r="LF2" s="2580"/>
      <c r="LG2" s="2580"/>
      <c r="LH2" s="2580"/>
      <c r="LI2" s="2580"/>
      <c r="LJ2" s="2580"/>
      <c r="LK2" s="2580"/>
      <c r="LL2" s="2580"/>
      <c r="LM2" s="2580"/>
      <c r="LN2" s="2580"/>
      <c r="LO2" s="2580"/>
      <c r="LP2" s="2580"/>
      <c r="LQ2" s="2580"/>
      <c r="LR2" s="2580"/>
      <c r="LS2" s="2580"/>
      <c r="LT2" s="2580"/>
      <c r="LU2" s="2580"/>
      <c r="LV2" s="2580"/>
      <c r="LW2" s="2580"/>
      <c r="LX2" s="2580"/>
      <c r="LY2" s="2580"/>
      <c r="LZ2" s="2580"/>
      <c r="MA2" s="2580"/>
      <c r="MB2" s="2580"/>
      <c r="MC2" s="2580"/>
      <c r="MD2" s="2580"/>
      <c r="ME2" s="2580"/>
      <c r="MF2" s="2580"/>
      <c r="MG2" s="2580"/>
      <c r="MH2" s="2580"/>
      <c r="MI2" s="2580"/>
      <c r="MJ2" s="2580"/>
      <c r="MK2" s="2580"/>
      <c r="ML2" s="2580"/>
      <c r="MM2" s="2580"/>
      <c r="MN2" s="2580"/>
      <c r="MO2" s="2580"/>
      <c r="MP2" s="2580"/>
      <c r="MQ2" s="2580"/>
      <c r="MR2" s="2580"/>
      <c r="MS2" s="2580"/>
      <c r="MT2" s="2580"/>
      <c r="MU2" s="2580"/>
      <c r="MV2" s="2580"/>
      <c r="MW2" s="2580"/>
      <c r="MX2" s="2580"/>
      <c r="MY2" s="2580"/>
      <c r="MZ2" s="2580"/>
      <c r="NA2" s="2580"/>
      <c r="NB2" s="2580"/>
      <c r="NC2" s="2580"/>
      <c r="ND2" s="2580"/>
      <c r="NE2" s="2580"/>
      <c r="NF2" s="2580"/>
      <c r="NG2" s="2580"/>
      <c r="NH2" s="2580"/>
      <c r="NI2" s="2580"/>
      <c r="NJ2" s="2580"/>
      <c r="NK2" s="2580"/>
      <c r="NL2" s="2580"/>
      <c r="NM2" s="2580"/>
      <c r="NN2" s="2580"/>
      <c r="NO2" s="2580"/>
      <c r="NP2" s="2580"/>
      <c r="NQ2" s="2580"/>
      <c r="NR2" s="2580"/>
      <c r="NS2" s="2580"/>
      <c r="NT2" s="2580"/>
      <c r="NU2" s="2580"/>
      <c r="NV2" s="2580"/>
      <c r="NW2" s="2580"/>
      <c r="NX2" s="2580"/>
      <c r="NY2" s="2580"/>
      <c r="NZ2" s="2580"/>
      <c r="OA2" s="2580"/>
      <c r="OB2" s="2580"/>
      <c r="OC2" s="2580"/>
      <c r="OD2" s="2580"/>
      <c r="OE2" s="2580"/>
      <c r="OF2" s="2580"/>
      <c r="OG2" s="2580"/>
      <c r="OH2" s="2580"/>
      <c r="OI2" s="2580"/>
      <c r="OJ2" s="2580"/>
      <c r="OK2" s="2580"/>
      <c r="OL2" s="2580"/>
      <c r="OM2" s="2580"/>
      <c r="ON2" s="2580"/>
      <c r="OO2" s="2580"/>
      <c r="OP2" s="2580"/>
      <c r="OQ2" s="2580"/>
      <c r="OR2" s="2580"/>
      <c r="OS2" s="2580"/>
      <c r="OT2" s="2580"/>
      <c r="OU2" s="2580"/>
      <c r="OV2" s="2580"/>
      <c r="OW2" s="2580"/>
      <c r="OX2" s="2580"/>
      <c r="OY2" s="2580"/>
      <c r="OZ2" s="2580"/>
      <c r="PA2" s="2580"/>
      <c r="PB2" s="2580"/>
      <c r="PC2" s="2580"/>
      <c r="PD2" s="2580"/>
      <c r="PE2" s="2580"/>
      <c r="PF2" s="2580"/>
      <c r="PG2" s="2580"/>
      <c r="PH2" s="2580"/>
      <c r="PI2" s="2580"/>
      <c r="PJ2" s="2580"/>
      <c r="PK2" s="2580"/>
      <c r="PL2" s="2580"/>
      <c r="PM2" s="2580"/>
      <c r="PN2" s="2580"/>
      <c r="PO2" s="2580"/>
      <c r="PP2" s="2580"/>
      <c r="PQ2" s="2580"/>
      <c r="PR2" s="2580"/>
      <c r="PS2" s="2580"/>
      <c r="PT2" s="2580"/>
      <c r="PU2" s="2580"/>
      <c r="PV2" s="2580"/>
      <c r="PW2" s="2580"/>
      <c r="PX2" s="2580"/>
      <c r="PY2" s="2580"/>
      <c r="PZ2" s="2580"/>
      <c r="QA2" s="2580"/>
      <c r="QB2" s="2580"/>
      <c r="QC2" s="2580"/>
      <c r="QD2" s="2580"/>
      <c r="QE2" s="2580"/>
      <c r="QF2" s="2580"/>
      <c r="QG2" s="2580"/>
      <c r="QH2" s="2580"/>
      <c r="QI2" s="2580"/>
      <c r="QJ2" s="2580"/>
      <c r="QK2" s="2580"/>
      <c r="QL2" s="2580"/>
      <c r="QM2" s="2580"/>
      <c r="QN2" s="2580"/>
      <c r="QO2" s="2580"/>
      <c r="QP2" s="2580"/>
      <c r="QQ2" s="2580"/>
      <c r="QR2" s="2580"/>
      <c r="QS2" s="2580"/>
      <c r="QT2" s="2580"/>
      <c r="QU2" s="2580"/>
      <c r="QV2" s="2580"/>
      <c r="QW2" s="2580"/>
      <c r="QX2" s="2580"/>
      <c r="QY2" s="2580"/>
      <c r="QZ2" s="2580"/>
      <c r="RA2" s="2580"/>
      <c r="RB2" s="2580"/>
      <c r="RC2" s="2580"/>
      <c r="RD2" s="2580"/>
      <c r="RE2" s="2580"/>
      <c r="RF2" s="2580"/>
      <c r="RG2" s="2580"/>
      <c r="RH2" s="2580"/>
      <c r="RI2" s="2580"/>
      <c r="RJ2" s="2580"/>
      <c r="RK2" s="2580"/>
      <c r="RL2" s="2580"/>
      <c r="RM2" s="2580"/>
      <c r="RN2" s="2580"/>
      <c r="RO2" s="2580"/>
      <c r="RP2" s="2580"/>
      <c r="RQ2" s="2580"/>
      <c r="RR2" s="2580"/>
      <c r="RS2" s="2580"/>
      <c r="RT2" s="2580"/>
      <c r="RU2" s="2580"/>
      <c r="RV2" s="2580"/>
      <c r="RW2" s="2580"/>
      <c r="RX2" s="2580"/>
      <c r="RY2" s="2580"/>
      <c r="RZ2" s="2580"/>
      <c r="SA2" s="2580"/>
      <c r="SB2" s="2580"/>
      <c r="SC2" s="2580"/>
      <c r="SD2" s="2580"/>
      <c r="SE2" s="2580"/>
      <c r="SF2" s="2580"/>
      <c r="SG2" s="2580"/>
      <c r="SH2" s="2580"/>
      <c r="SI2" s="2580"/>
      <c r="SJ2" s="2580"/>
      <c r="SK2" s="2580"/>
      <c r="SL2" s="2580"/>
      <c r="SM2" s="2580"/>
      <c r="SN2" s="2580"/>
      <c r="SO2" s="2580"/>
      <c r="SP2" s="2580"/>
      <c r="SQ2" s="2580"/>
      <c r="SR2" s="2580"/>
      <c r="SS2" s="2580"/>
      <c r="ST2" s="2580"/>
      <c r="SU2" s="2580"/>
      <c r="SV2" s="2580"/>
      <c r="SW2" s="2580"/>
      <c r="SX2" s="2580"/>
      <c r="SY2" s="2580"/>
      <c r="SZ2" s="2580"/>
      <c r="TA2" s="2580"/>
      <c r="TB2" s="2580"/>
      <c r="TC2" s="2580"/>
      <c r="TD2" s="2580"/>
      <c r="TE2" s="2580"/>
      <c r="TF2" s="2580"/>
      <c r="TG2" s="2580"/>
      <c r="TH2" s="2580"/>
      <c r="TI2" s="2580"/>
      <c r="TJ2" s="2580"/>
      <c r="TK2" s="2580"/>
      <c r="TL2" s="2580"/>
      <c r="TM2" s="2580"/>
      <c r="TN2" s="2580"/>
      <c r="TO2" s="2580"/>
      <c r="TP2" s="2580"/>
      <c r="TQ2" s="2580"/>
      <c r="TR2" s="2580"/>
      <c r="TS2" s="2580"/>
      <c r="TT2" s="2580"/>
      <c r="TU2" s="2580"/>
      <c r="TV2" s="2580"/>
      <c r="TW2" s="2580"/>
      <c r="TX2" s="2580"/>
      <c r="TY2" s="2580"/>
      <c r="TZ2" s="2580"/>
      <c r="UA2" s="2580"/>
      <c r="UB2" s="2580"/>
      <c r="UC2" s="2580"/>
      <c r="UD2" s="2580"/>
      <c r="UE2" s="2580"/>
      <c r="UF2" s="2580"/>
      <c r="UG2" s="2580"/>
      <c r="UH2" s="2580"/>
      <c r="UI2" s="2580"/>
      <c r="UJ2" s="2580"/>
      <c r="UK2" s="2580"/>
      <c r="UL2" s="2580"/>
      <c r="UM2" s="2580"/>
      <c r="UN2" s="2580"/>
      <c r="UO2" s="2580"/>
      <c r="UP2" s="2580"/>
      <c r="UQ2" s="2580"/>
      <c r="UR2" s="2580"/>
      <c r="US2" s="2580"/>
      <c r="UT2" s="2580"/>
      <c r="UU2" s="2580"/>
      <c r="UV2" s="2580"/>
      <c r="UW2" s="2580"/>
      <c r="UX2" s="2580"/>
      <c r="UY2" s="2580"/>
      <c r="UZ2" s="2580"/>
      <c r="VA2" s="2580"/>
      <c r="VB2" s="2580"/>
      <c r="VC2" s="2580"/>
      <c r="VD2" s="2580"/>
      <c r="VE2" s="2580"/>
      <c r="VF2" s="2580"/>
      <c r="VG2" s="2580"/>
      <c r="VH2" s="2580"/>
      <c r="VI2" s="2580"/>
      <c r="VJ2" s="2580"/>
      <c r="VK2" s="2580"/>
      <c r="VL2" s="2580"/>
      <c r="VM2" s="2580"/>
      <c r="VN2" s="2580"/>
      <c r="VO2" s="2580"/>
      <c r="VP2" s="2580"/>
      <c r="VQ2" s="2580"/>
      <c r="VR2" s="2580"/>
      <c r="VS2" s="2580"/>
      <c r="VT2" s="2580"/>
      <c r="VU2" s="2580"/>
      <c r="VV2" s="2580"/>
      <c r="VW2" s="2580"/>
      <c r="VX2" s="2580"/>
      <c r="VY2" s="2580"/>
      <c r="VZ2" s="2580"/>
      <c r="WA2" s="2580"/>
      <c r="WB2" s="2580"/>
      <c r="WC2" s="2580"/>
      <c r="WD2" s="2580"/>
      <c r="WE2" s="2580"/>
      <c r="WF2" s="2580"/>
      <c r="WG2" s="2580"/>
      <c r="WH2" s="2580"/>
      <c r="WI2" s="2580"/>
      <c r="WJ2" s="2580"/>
      <c r="WK2" s="2580"/>
      <c r="WL2" s="2580"/>
      <c r="WM2" s="2580"/>
      <c r="WN2" s="2580"/>
      <c r="WO2" s="2580"/>
      <c r="WP2" s="2580"/>
      <c r="WQ2" s="2580"/>
      <c r="WR2" s="2580"/>
      <c r="WS2" s="2580"/>
      <c r="WT2" s="2580"/>
      <c r="WU2" s="2580"/>
      <c r="WV2" s="2580"/>
      <c r="WW2" s="2580"/>
      <c r="WX2" s="2580"/>
      <c r="WY2" s="2580"/>
      <c r="WZ2" s="2580"/>
      <c r="XA2" s="2580"/>
      <c r="XB2" s="2580"/>
      <c r="XC2" s="2580"/>
      <c r="XD2" s="2580"/>
      <c r="XE2" s="2580"/>
      <c r="XF2" s="2580"/>
      <c r="XG2" s="2580"/>
      <c r="XH2" s="2580"/>
      <c r="XI2" s="2580"/>
      <c r="XJ2" s="2580"/>
      <c r="XK2" s="2580"/>
      <c r="XL2" s="2580"/>
      <c r="XM2" s="2580"/>
      <c r="XN2" s="2580"/>
      <c r="XO2" s="2580"/>
      <c r="XP2" s="2580"/>
      <c r="XQ2" s="2580"/>
      <c r="XR2" s="2580"/>
      <c r="XS2" s="2580"/>
      <c r="XT2" s="2580"/>
      <c r="XU2" s="2580"/>
      <c r="XV2" s="2580"/>
      <c r="XW2" s="2580"/>
      <c r="XX2" s="2580"/>
      <c r="XY2" s="2580"/>
      <c r="XZ2" s="2580"/>
      <c r="YA2" s="2580"/>
      <c r="YB2" s="2580"/>
      <c r="YC2" s="2580"/>
      <c r="YD2" s="2580"/>
      <c r="YE2" s="2580"/>
      <c r="YF2" s="2580"/>
      <c r="YG2" s="2580"/>
      <c r="YH2" s="2580"/>
      <c r="YI2" s="2580"/>
      <c r="YJ2" s="2580"/>
      <c r="YK2" s="2580"/>
      <c r="YL2" s="2580"/>
      <c r="YM2" s="2580"/>
      <c r="YN2" s="2580"/>
      <c r="YO2" s="2580"/>
      <c r="YP2" s="2580"/>
      <c r="YQ2" s="2580"/>
      <c r="YR2" s="2580"/>
      <c r="YS2" s="2580"/>
      <c r="YT2" s="2580"/>
      <c r="YU2" s="2580"/>
      <c r="YV2" s="2580"/>
      <c r="YW2" s="2580"/>
      <c r="YX2" s="2580"/>
      <c r="YY2" s="2580"/>
      <c r="YZ2" s="2580"/>
      <c r="ZA2" s="2580"/>
      <c r="ZB2" s="2580"/>
      <c r="ZC2" s="2580"/>
      <c r="ZD2" s="2580"/>
      <c r="ZE2" s="2580"/>
      <c r="ZF2" s="2580"/>
      <c r="ZG2" s="2580"/>
      <c r="ZH2" s="2580"/>
      <c r="ZI2" s="2580"/>
      <c r="ZJ2" s="2580"/>
      <c r="ZK2" s="2580"/>
      <c r="ZL2" s="2580"/>
      <c r="ZM2" s="2580"/>
      <c r="ZN2" s="2580"/>
      <c r="ZO2" s="2580"/>
      <c r="ZP2" s="2580"/>
      <c r="ZQ2" s="2580"/>
      <c r="ZR2" s="2580"/>
      <c r="ZS2" s="2580"/>
      <c r="ZT2" s="2580"/>
      <c r="ZU2" s="2580"/>
      <c r="ZV2" s="2580"/>
      <c r="ZW2" s="2580"/>
      <c r="ZX2" s="2580"/>
      <c r="ZY2" s="2580"/>
      <c r="ZZ2" s="2580"/>
      <c r="AAA2" s="2580"/>
      <c r="AAB2" s="2580"/>
      <c r="AAC2" s="2580"/>
      <c r="AAD2" s="2580"/>
      <c r="AAE2" s="2580"/>
      <c r="AAF2" s="2580"/>
      <c r="AAG2" s="2580"/>
      <c r="AAH2" s="2580"/>
      <c r="AAI2" s="2580"/>
      <c r="AAJ2" s="2580"/>
      <c r="AAK2" s="2580"/>
      <c r="AAL2" s="2580"/>
      <c r="AAM2" s="2580"/>
      <c r="AAN2" s="2580"/>
      <c r="AAO2" s="2580"/>
      <c r="AAP2" s="2580"/>
      <c r="AAQ2" s="2580"/>
      <c r="AAR2" s="2580"/>
      <c r="AAS2" s="2580"/>
      <c r="AAT2" s="2580"/>
      <c r="AAU2" s="2580"/>
      <c r="AAV2" s="2580"/>
      <c r="AAW2" s="2580"/>
      <c r="AAX2" s="2580"/>
      <c r="AAY2" s="2580"/>
      <c r="AAZ2" s="2580"/>
      <c r="ABA2" s="2580"/>
      <c r="ABB2" s="2580"/>
      <c r="ABC2" s="2580"/>
      <c r="ABD2" s="2580"/>
      <c r="ABE2" s="2580"/>
      <c r="ABF2" s="2580"/>
      <c r="ABG2" s="2580"/>
      <c r="ABH2" s="2580"/>
      <c r="ABI2" s="2580"/>
      <c r="ABJ2" s="2580"/>
      <c r="ABK2" s="2580"/>
      <c r="ABL2" s="2580"/>
      <c r="ABM2" s="2580"/>
      <c r="ABN2" s="2580"/>
      <c r="ABO2" s="2580"/>
      <c r="ABP2" s="2580"/>
      <c r="ABQ2" s="2580"/>
      <c r="ABR2" s="2580"/>
      <c r="ABS2" s="2580"/>
      <c r="ABT2" s="2580"/>
      <c r="ABU2" s="2580"/>
      <c r="ABV2" s="2580"/>
      <c r="ABW2" s="2580"/>
      <c r="ABX2" s="2580"/>
      <c r="ABY2" s="2580"/>
      <c r="ABZ2" s="2580"/>
      <c r="ACA2" s="2580"/>
      <c r="ACB2" s="2580"/>
      <c r="ACC2" s="2580"/>
      <c r="ACD2" s="2580"/>
      <c r="ACE2" s="2580"/>
      <c r="ACF2" s="2580"/>
      <c r="ACG2" s="2580"/>
      <c r="ACH2" s="2580"/>
      <c r="ACI2" s="2580"/>
      <c r="ACJ2" s="2580"/>
      <c r="ACK2" s="2580"/>
      <c r="ACL2" s="2580"/>
      <c r="ACM2" s="2580"/>
      <c r="ACN2" s="2580"/>
      <c r="ACO2" s="2580"/>
      <c r="ACP2" s="2580"/>
      <c r="ACQ2" s="2580"/>
      <c r="ACR2" s="2580"/>
      <c r="ACS2" s="2580"/>
      <c r="ACT2" s="2580"/>
      <c r="ACU2" s="2580"/>
      <c r="ACV2" s="2580"/>
      <c r="ACW2" s="2580"/>
      <c r="ACX2" s="2580"/>
      <c r="ACY2" s="2580"/>
      <c r="ACZ2" s="2580"/>
      <c r="ADA2" s="2580"/>
      <c r="ADB2" s="2580"/>
      <c r="ADC2" s="2580"/>
      <c r="ADD2" s="2580"/>
      <c r="ADE2" s="2580"/>
      <c r="ADF2" s="2580"/>
      <c r="ADG2" s="2580"/>
      <c r="ADH2" s="2580"/>
      <c r="ADI2" s="2580"/>
      <c r="ADJ2" s="2580"/>
      <c r="ADK2" s="2580"/>
      <c r="ADL2" s="2580"/>
      <c r="ADM2" s="2580"/>
      <c r="ADN2" s="2580"/>
      <c r="ADO2" s="2580"/>
      <c r="ADP2" s="2580"/>
      <c r="ADQ2" s="2580"/>
      <c r="ADR2" s="2580"/>
      <c r="ADS2" s="2580"/>
      <c r="ADT2" s="2580"/>
      <c r="ADU2" s="2580"/>
      <c r="ADV2" s="2580"/>
      <c r="ADW2" s="2580"/>
      <c r="ADX2" s="2580"/>
      <c r="ADY2" s="2580"/>
      <c r="ADZ2" s="2580"/>
      <c r="AEA2" s="2580"/>
      <c r="AEB2" s="2580"/>
      <c r="AEC2" s="2580"/>
      <c r="AED2" s="2580"/>
      <c r="AEE2" s="2580"/>
      <c r="AEF2" s="2580"/>
      <c r="AEG2" s="2580"/>
      <c r="AEH2" s="2580"/>
      <c r="AEI2" s="2580"/>
      <c r="AEJ2" s="2580"/>
      <c r="AEK2" s="2580"/>
      <c r="AEL2" s="2580"/>
      <c r="AEM2" s="2580"/>
      <c r="AEN2" s="2580"/>
      <c r="AEO2" s="2580"/>
      <c r="AEP2" s="2580"/>
      <c r="AEQ2" s="2580"/>
      <c r="AER2" s="2580"/>
      <c r="AES2" s="2580"/>
      <c r="AET2" s="2580"/>
      <c r="AEU2" s="2580"/>
      <c r="AEV2" s="2580"/>
      <c r="AEW2" s="2580"/>
      <c r="AEX2" s="2580"/>
      <c r="AEY2" s="2580"/>
      <c r="AEZ2" s="2580"/>
      <c r="AFA2" s="2580"/>
      <c r="AFB2" s="2580"/>
      <c r="AFC2" s="2580"/>
      <c r="AFD2" s="2580"/>
      <c r="AFE2" s="2580"/>
      <c r="AFF2" s="2580"/>
      <c r="AFG2" s="2580"/>
      <c r="AFH2" s="2580"/>
      <c r="AFI2" s="2580"/>
      <c r="AFJ2" s="2580"/>
      <c r="AFK2" s="2580"/>
      <c r="AFL2" s="2580"/>
      <c r="AFM2" s="2580"/>
      <c r="AFN2" s="2580"/>
      <c r="AFO2" s="2580"/>
      <c r="AFP2" s="2580"/>
      <c r="AFQ2" s="2580"/>
      <c r="AFR2" s="2580"/>
      <c r="AFS2" s="2580"/>
      <c r="AFT2" s="2580"/>
      <c r="AFU2" s="2580"/>
      <c r="AFV2" s="2580"/>
      <c r="AFW2" s="2580"/>
      <c r="AFX2" s="2580"/>
      <c r="AFY2" s="2580"/>
      <c r="AFZ2" s="2580"/>
      <c r="AGA2" s="2580"/>
      <c r="AGB2" s="2580"/>
      <c r="AGC2" s="2580"/>
      <c r="AGD2" s="2580"/>
      <c r="AGE2" s="2580"/>
      <c r="AGF2" s="2580"/>
      <c r="AGG2" s="2580"/>
      <c r="AGH2" s="2580"/>
      <c r="AGI2" s="2580"/>
      <c r="AGJ2" s="2580"/>
      <c r="AGK2" s="2580"/>
      <c r="AGL2" s="2580"/>
      <c r="AGM2" s="2580"/>
      <c r="AGN2" s="2580"/>
      <c r="AGO2" s="2580"/>
      <c r="AGP2" s="2580"/>
      <c r="AGQ2" s="2580"/>
      <c r="AGR2" s="2580"/>
      <c r="AGS2" s="2580"/>
      <c r="AGT2" s="2580"/>
      <c r="AGU2" s="2580"/>
      <c r="AGV2" s="2580"/>
      <c r="AGW2" s="2580"/>
      <c r="AGX2" s="2580"/>
      <c r="AGY2" s="2580"/>
      <c r="AGZ2" s="2580"/>
      <c r="AHA2" s="2580"/>
      <c r="AHB2" s="2580"/>
      <c r="AHC2" s="2580"/>
      <c r="AHD2" s="2580"/>
      <c r="AHE2" s="2580"/>
      <c r="AHF2" s="2580"/>
      <c r="AHG2" s="2580"/>
      <c r="AHH2" s="2580"/>
      <c r="AHI2" s="2580"/>
      <c r="AHJ2" s="2580"/>
      <c r="AHK2" s="2580"/>
      <c r="AHL2" s="2580"/>
      <c r="AHM2" s="2580"/>
      <c r="AHN2" s="2580"/>
      <c r="AHO2" s="2580"/>
      <c r="AHP2" s="2580"/>
      <c r="AHQ2" s="2580"/>
      <c r="AHR2" s="2580"/>
      <c r="AHS2" s="2580"/>
      <c r="AHT2" s="2580"/>
      <c r="AHU2" s="2580"/>
      <c r="AHV2" s="2580"/>
      <c r="AHW2" s="2580"/>
      <c r="AHX2" s="2580"/>
      <c r="AHY2" s="2580"/>
      <c r="AHZ2" s="2580"/>
      <c r="AIA2" s="2580"/>
      <c r="AIB2" s="2580"/>
      <c r="AIC2" s="2580"/>
      <c r="AID2" s="2580"/>
      <c r="AIE2" s="2580"/>
      <c r="AIF2" s="2580"/>
      <c r="AIG2" s="2580"/>
      <c r="AIH2" s="2580"/>
      <c r="AII2" s="2580"/>
      <c r="AIJ2" s="2580"/>
      <c r="AIK2" s="2580"/>
      <c r="AIL2" s="2580"/>
      <c r="AIM2" s="2580"/>
      <c r="AIN2" s="2580"/>
      <c r="AIO2" s="2580"/>
      <c r="AIP2" s="2580"/>
      <c r="AIQ2" s="2580"/>
      <c r="AIR2" s="2580"/>
      <c r="AIS2" s="2580"/>
      <c r="AIT2" s="2580"/>
      <c r="AIU2" s="2580"/>
      <c r="AIV2" s="2580"/>
      <c r="AIW2" s="2580"/>
      <c r="AIX2" s="2580"/>
      <c r="AIY2" s="2580"/>
      <c r="AIZ2" s="2580"/>
      <c r="AJA2" s="2580"/>
      <c r="AJB2" s="2580"/>
      <c r="AJC2" s="2580"/>
      <c r="AJD2" s="2580"/>
      <c r="AJE2" s="2580"/>
      <c r="AJF2" s="2580"/>
      <c r="AJG2" s="2580"/>
      <c r="AJH2" s="2580"/>
      <c r="AJI2" s="2580"/>
      <c r="AJJ2" s="2580"/>
      <c r="AJK2" s="2580"/>
      <c r="AJL2" s="2580"/>
      <c r="AJM2" s="2580"/>
      <c r="AJN2" s="2580"/>
      <c r="AJO2" s="2580"/>
      <c r="AJP2" s="2580"/>
      <c r="AJQ2" s="2580"/>
      <c r="AJR2" s="2580"/>
      <c r="AJS2" s="2580"/>
      <c r="AJT2" s="2580"/>
      <c r="AJU2" s="2580"/>
      <c r="AJV2" s="2580"/>
      <c r="AJW2" s="2580"/>
      <c r="AJX2" s="2580"/>
      <c r="AJY2" s="2580"/>
      <c r="AJZ2" s="2580"/>
      <c r="AKA2" s="2580"/>
      <c r="AKB2" s="2580"/>
      <c r="AKC2" s="2580"/>
      <c r="AKD2" s="2580"/>
      <c r="AKE2" s="2580"/>
      <c r="AKF2" s="2580"/>
      <c r="AKG2" s="2580"/>
      <c r="AKH2" s="2580"/>
      <c r="AKI2" s="2580"/>
      <c r="AKJ2" s="2580"/>
      <c r="AKK2" s="2580"/>
      <c r="AKL2" s="2580"/>
      <c r="AKM2" s="2580"/>
      <c r="AKN2" s="2580"/>
      <c r="AKO2" s="2580"/>
      <c r="AKP2" s="2580"/>
      <c r="AKQ2" s="2580"/>
      <c r="AKR2" s="2580"/>
      <c r="AKS2" s="2580"/>
      <c r="AKT2" s="2580"/>
      <c r="AKU2" s="2580"/>
      <c r="AKV2" s="2580"/>
      <c r="AKW2" s="2580"/>
      <c r="AKX2" s="2580"/>
      <c r="AKY2" s="2580"/>
      <c r="AKZ2" s="2580"/>
      <c r="ALA2" s="2580"/>
      <c r="ALB2" s="2580"/>
      <c r="ALC2" s="2580"/>
      <c r="ALD2" s="2580"/>
      <c r="ALE2" s="2580"/>
      <c r="ALF2" s="2580"/>
      <c r="ALG2" s="2580"/>
      <c r="ALH2" s="2580"/>
      <c r="ALI2" s="2580"/>
      <c r="ALJ2" s="2580"/>
      <c r="ALK2" s="2580"/>
      <c r="ALL2" s="2580"/>
      <c r="ALM2" s="2580"/>
      <c r="ALN2" s="2580"/>
      <c r="ALO2" s="2580"/>
      <c r="ALP2" s="2580"/>
      <c r="ALQ2" s="2580"/>
      <c r="ALR2" s="2580"/>
      <c r="ALS2" s="2580"/>
      <c r="ALT2" s="2580"/>
      <c r="ALU2" s="2580"/>
      <c r="ALV2" s="2580"/>
      <c r="ALW2" s="2580"/>
      <c r="ALX2" s="2580"/>
      <c r="ALY2" s="2580"/>
      <c r="ALZ2" s="2580"/>
      <c r="AMA2" s="2580"/>
      <c r="AMB2" s="2580"/>
      <c r="AMC2" s="2580"/>
      <c r="AMD2" s="2580"/>
      <c r="AME2" s="2580"/>
      <c r="AMF2" s="2580"/>
      <c r="AMG2" s="2580"/>
      <c r="AMH2" s="2580"/>
      <c r="AMI2" s="2580"/>
      <c r="AMJ2" s="2580"/>
    </row>
    <row r="3" spans="1:1024" s="3651" customFormat="1" ht="37.9" customHeight="1" thickTop="1" thickBot="1">
      <c r="A3" s="5508"/>
      <c r="B3" s="5502"/>
      <c r="C3" s="5509"/>
      <c r="D3" s="5502"/>
      <c r="E3" s="5502"/>
      <c r="F3" s="5502"/>
      <c r="G3" s="5502"/>
      <c r="H3" s="5502"/>
      <c r="I3" s="5502"/>
      <c r="J3" s="5501"/>
      <c r="K3" s="5502"/>
      <c r="L3" s="5502"/>
      <c r="M3" s="5502"/>
      <c r="N3" s="5502"/>
      <c r="O3" s="3882" t="s">
        <v>22</v>
      </c>
      <c r="P3" s="3883" t="s">
        <v>905</v>
      </c>
      <c r="Q3" s="3884" t="s">
        <v>906</v>
      </c>
      <c r="R3" s="3885" t="s">
        <v>25</v>
      </c>
      <c r="S3" s="3884" t="s">
        <v>26</v>
      </c>
      <c r="T3" s="4991" t="s">
        <v>27</v>
      </c>
      <c r="U3" s="3886" t="s">
        <v>907</v>
      </c>
      <c r="V3" s="3887" t="s">
        <v>29</v>
      </c>
      <c r="W3" s="3887" t="s">
        <v>30</v>
      </c>
      <c r="X3" s="3888" t="s">
        <v>31</v>
      </c>
      <c r="Y3" s="3889" t="s">
        <v>32</v>
      </c>
      <c r="Z3" s="3890" t="s">
        <v>33</v>
      </c>
      <c r="AA3" s="3891" t="s">
        <v>34</v>
      </c>
      <c r="AB3" s="3891" t="s">
        <v>35</v>
      </c>
      <c r="AC3" s="3891" t="s">
        <v>36</v>
      </c>
      <c r="AD3" s="3891" t="s">
        <v>37</v>
      </c>
      <c r="AE3" s="3892" t="s">
        <v>38</v>
      </c>
      <c r="AF3" s="4772" t="s">
        <v>39</v>
      </c>
      <c r="AG3" s="3893" t="s">
        <v>40</v>
      </c>
      <c r="AH3" s="3893" t="s">
        <v>41</v>
      </c>
      <c r="AI3" s="3893" t="s">
        <v>42</v>
      </c>
      <c r="AJ3" s="3894" t="s">
        <v>43</v>
      </c>
      <c r="AK3" s="4889" t="s">
        <v>27</v>
      </c>
      <c r="AL3" s="3896" t="s">
        <v>28</v>
      </c>
      <c r="AM3" s="3897" t="s">
        <v>44</v>
      </c>
      <c r="AN3" s="3898" t="s">
        <v>30</v>
      </c>
      <c r="AO3" s="3895" t="s">
        <v>45</v>
      </c>
      <c r="AP3" s="3895" t="s">
        <v>46</v>
      </c>
      <c r="AQ3" s="3896" t="s">
        <v>47</v>
      </c>
      <c r="AR3" s="3896" t="s">
        <v>48</v>
      </c>
      <c r="AS3" s="3896" t="s">
        <v>49</v>
      </c>
      <c r="AT3" s="3899" t="s">
        <v>50</v>
      </c>
      <c r="AU3" s="3896" t="s">
        <v>51</v>
      </c>
      <c r="AV3" s="3896" t="s">
        <v>52</v>
      </c>
      <c r="AW3" s="3647" t="s">
        <v>53</v>
      </c>
      <c r="AX3" s="3648" t="s">
        <v>54</v>
      </c>
      <c r="AY3" s="5499"/>
      <c r="AZ3" s="5500"/>
      <c r="BA3" s="3649"/>
      <c r="BB3" s="3649"/>
      <c r="BC3" s="3649"/>
      <c r="BD3" s="3649"/>
      <c r="BE3" s="3649"/>
      <c r="BF3" s="3649"/>
      <c r="BG3" s="3649"/>
      <c r="BH3" s="3649"/>
      <c r="BI3" s="3649"/>
      <c r="BJ3" s="3649"/>
      <c r="BK3" s="3649"/>
      <c r="BL3" s="3649"/>
      <c r="BM3" s="3649"/>
      <c r="BN3" s="3649"/>
      <c r="BO3" s="3649"/>
      <c r="BP3" s="3649"/>
      <c r="BQ3" s="3649"/>
      <c r="BR3" s="3649"/>
      <c r="BS3" s="3649"/>
      <c r="BT3" s="3649"/>
      <c r="BU3" s="3649"/>
      <c r="BV3" s="3649"/>
      <c r="BW3" s="3649"/>
      <c r="BX3" s="3649"/>
      <c r="BY3" s="3649"/>
      <c r="BZ3" s="3649"/>
      <c r="CA3" s="3649"/>
      <c r="CB3" s="3649"/>
      <c r="CC3" s="3649"/>
      <c r="CD3" s="3649"/>
      <c r="CE3" s="3649"/>
      <c r="CF3" s="3649"/>
      <c r="CG3" s="3649"/>
      <c r="CH3" s="3649"/>
      <c r="CI3" s="3649"/>
      <c r="CJ3" s="3649"/>
      <c r="CK3" s="3649"/>
      <c r="CL3" s="3649"/>
      <c r="CM3" s="3649"/>
      <c r="CN3" s="3649"/>
      <c r="CO3" s="3649"/>
      <c r="CP3" s="3649"/>
      <c r="CQ3" s="3649"/>
      <c r="CR3" s="3649"/>
      <c r="CS3" s="3649"/>
      <c r="CT3" s="3649"/>
      <c r="CU3" s="3649"/>
      <c r="CV3" s="3649"/>
      <c r="CW3" s="3649"/>
      <c r="CX3" s="3649"/>
      <c r="CY3" s="3649"/>
      <c r="CZ3" s="3649"/>
      <c r="DA3" s="3649"/>
      <c r="DB3" s="3649"/>
      <c r="DC3" s="3649"/>
      <c r="DD3" s="3649"/>
      <c r="DE3" s="3649"/>
      <c r="DF3" s="3649"/>
      <c r="DG3" s="3649"/>
      <c r="DH3" s="3649"/>
      <c r="DI3" s="3649"/>
      <c r="DJ3" s="3649"/>
      <c r="DK3" s="3649"/>
      <c r="DL3" s="3649"/>
      <c r="DM3" s="3649"/>
      <c r="DN3" s="3649"/>
      <c r="DO3" s="3649"/>
      <c r="DP3" s="3649"/>
      <c r="DQ3" s="3649"/>
      <c r="DR3" s="3649"/>
      <c r="DS3" s="3649"/>
      <c r="DT3" s="3649"/>
      <c r="DU3" s="3649"/>
      <c r="DV3" s="3649"/>
      <c r="DW3" s="3649"/>
      <c r="DX3" s="3649"/>
      <c r="DY3" s="3649"/>
      <c r="DZ3" s="3650"/>
      <c r="EA3" s="3650"/>
      <c r="EB3" s="3650"/>
      <c r="EC3" s="3650"/>
      <c r="ED3" s="3650"/>
      <c r="EE3" s="3650"/>
      <c r="EF3" s="3650"/>
      <c r="EG3" s="3650"/>
      <c r="EH3" s="3650"/>
      <c r="EI3" s="3650"/>
      <c r="EJ3" s="3650"/>
      <c r="EK3" s="3650"/>
      <c r="EL3" s="3650"/>
      <c r="EM3" s="3650"/>
      <c r="EN3" s="3650"/>
      <c r="EO3" s="3650"/>
      <c r="EP3" s="3650"/>
      <c r="EQ3" s="3650"/>
      <c r="ER3" s="3650"/>
      <c r="ES3" s="3650"/>
      <c r="ET3" s="3650"/>
      <c r="EU3" s="3650"/>
      <c r="EV3" s="3650"/>
      <c r="EW3" s="3650"/>
      <c r="EX3" s="3650"/>
      <c r="EY3" s="3650"/>
      <c r="EZ3" s="3650"/>
      <c r="FA3" s="3650"/>
      <c r="FB3" s="3650"/>
      <c r="FC3" s="3650"/>
      <c r="FD3" s="3650"/>
      <c r="FE3" s="3650"/>
      <c r="FF3" s="3650"/>
      <c r="FG3" s="3650"/>
      <c r="FH3" s="3650"/>
      <c r="FI3" s="3650"/>
      <c r="FJ3" s="3650"/>
      <c r="FK3" s="3650"/>
      <c r="FL3" s="3650"/>
      <c r="FM3" s="3650"/>
      <c r="FN3" s="3650"/>
      <c r="FO3" s="3650"/>
      <c r="FP3" s="3650"/>
      <c r="FQ3" s="3650"/>
      <c r="FR3" s="3650"/>
      <c r="FS3" s="3650"/>
      <c r="FT3" s="3650"/>
      <c r="FU3" s="3650"/>
      <c r="FV3" s="3650"/>
      <c r="FW3" s="3650"/>
      <c r="FX3" s="3650"/>
      <c r="FY3" s="3650"/>
      <c r="FZ3" s="3650"/>
      <c r="GA3" s="3650"/>
      <c r="GB3" s="3650"/>
      <c r="GC3" s="3650"/>
      <c r="GD3" s="3650"/>
      <c r="GE3" s="3650"/>
      <c r="GF3" s="3650"/>
      <c r="GG3" s="3650"/>
      <c r="GH3" s="3650"/>
      <c r="GI3" s="3650"/>
      <c r="GJ3" s="3650"/>
      <c r="GK3" s="3650"/>
      <c r="GL3" s="3650"/>
      <c r="GM3" s="3650"/>
      <c r="GN3" s="3650"/>
      <c r="GO3" s="3650"/>
      <c r="GP3" s="3650"/>
      <c r="GQ3" s="3650"/>
      <c r="GR3" s="3650"/>
      <c r="GS3" s="3650"/>
      <c r="GT3" s="3650"/>
      <c r="GU3" s="3650"/>
      <c r="GV3" s="3650"/>
      <c r="GW3" s="3650"/>
      <c r="GX3" s="3650"/>
      <c r="GY3" s="3650"/>
      <c r="GZ3" s="3650"/>
      <c r="HA3" s="3650"/>
      <c r="HB3" s="3650"/>
      <c r="HC3" s="3650"/>
      <c r="HD3" s="3650"/>
      <c r="HE3" s="3650"/>
      <c r="HF3" s="3650"/>
      <c r="HG3" s="3650"/>
      <c r="HH3" s="3650"/>
      <c r="HI3" s="3650"/>
      <c r="HJ3" s="3650"/>
      <c r="HK3" s="3650"/>
      <c r="HL3" s="3650"/>
      <c r="HM3" s="3650"/>
      <c r="HN3" s="3650"/>
      <c r="HO3" s="3650"/>
      <c r="HP3" s="3650"/>
      <c r="HQ3" s="3650"/>
      <c r="HR3" s="3650"/>
      <c r="HS3" s="3650"/>
      <c r="HT3" s="3650"/>
      <c r="HU3" s="3650"/>
      <c r="HV3" s="3650"/>
      <c r="HW3" s="3650"/>
      <c r="HX3" s="3650"/>
      <c r="HY3" s="3650"/>
      <c r="HZ3" s="3650"/>
      <c r="IA3" s="3650"/>
      <c r="IB3" s="3650"/>
      <c r="IC3" s="3650"/>
      <c r="ID3" s="3650"/>
      <c r="IE3" s="3650"/>
      <c r="IF3" s="3650"/>
      <c r="IG3" s="3650"/>
      <c r="IH3" s="3650"/>
      <c r="II3" s="3650"/>
      <c r="IJ3" s="3650"/>
      <c r="IK3" s="3650"/>
      <c r="IL3" s="3650"/>
      <c r="IM3" s="3650"/>
      <c r="IN3" s="3650"/>
      <c r="IO3" s="3650"/>
      <c r="IP3" s="3650"/>
      <c r="IQ3" s="3650"/>
      <c r="IR3" s="3650"/>
      <c r="IS3" s="3650"/>
      <c r="IT3" s="3650"/>
      <c r="IU3" s="3650"/>
      <c r="IV3" s="3650"/>
      <c r="IW3" s="3650"/>
      <c r="IX3" s="3650"/>
      <c r="IY3" s="3650"/>
      <c r="IZ3" s="3650"/>
      <c r="JA3" s="3650"/>
      <c r="JB3" s="3650"/>
      <c r="JC3" s="3650"/>
      <c r="JD3" s="3650"/>
      <c r="JE3" s="3650"/>
      <c r="JF3" s="3650"/>
      <c r="JG3" s="3650"/>
      <c r="JH3" s="3650"/>
      <c r="JI3" s="3650"/>
      <c r="JJ3" s="3650"/>
      <c r="JK3" s="3650"/>
      <c r="JL3" s="3650"/>
      <c r="JM3" s="3650"/>
      <c r="JN3" s="3650"/>
      <c r="JO3" s="3650"/>
      <c r="JP3" s="3650"/>
      <c r="JQ3" s="3650"/>
      <c r="JR3" s="3650"/>
      <c r="JS3" s="3650"/>
      <c r="JT3" s="3650"/>
      <c r="JU3" s="3650"/>
      <c r="JV3" s="3650"/>
      <c r="JW3" s="3650"/>
      <c r="JX3" s="3650"/>
      <c r="JY3" s="3650"/>
      <c r="JZ3" s="3650"/>
      <c r="KA3" s="3650"/>
      <c r="KB3" s="3650"/>
      <c r="KC3" s="3650"/>
      <c r="KD3" s="3650"/>
      <c r="KE3" s="3650"/>
      <c r="KF3" s="3650"/>
      <c r="KG3" s="3650"/>
      <c r="KH3" s="3650"/>
      <c r="KI3" s="3650"/>
      <c r="KJ3" s="3650"/>
      <c r="KK3" s="3650"/>
      <c r="KL3" s="3650"/>
      <c r="KM3" s="3650"/>
      <c r="KN3" s="3650"/>
      <c r="KO3" s="3650"/>
      <c r="KP3" s="3650"/>
      <c r="KQ3" s="3650"/>
      <c r="KR3" s="3650"/>
      <c r="KS3" s="3650"/>
      <c r="KT3" s="3650"/>
      <c r="KU3" s="3650"/>
      <c r="KV3" s="3650"/>
      <c r="KW3" s="3650"/>
      <c r="KX3" s="3650"/>
      <c r="KY3" s="3650"/>
      <c r="KZ3" s="3650"/>
      <c r="LA3" s="3650"/>
      <c r="LB3" s="3650"/>
      <c r="LC3" s="3650"/>
      <c r="LD3" s="3650"/>
      <c r="LE3" s="3650"/>
      <c r="LF3" s="3650"/>
      <c r="LG3" s="3650"/>
      <c r="LH3" s="3650"/>
      <c r="LI3" s="3650"/>
      <c r="LJ3" s="3650"/>
      <c r="LK3" s="3650"/>
      <c r="LL3" s="3650"/>
      <c r="LM3" s="3650"/>
      <c r="LN3" s="3650"/>
      <c r="LO3" s="3650"/>
      <c r="LP3" s="3650"/>
      <c r="LQ3" s="3650"/>
      <c r="LR3" s="3650"/>
      <c r="LS3" s="3650"/>
      <c r="LT3" s="3650"/>
      <c r="LU3" s="3650"/>
      <c r="LV3" s="3650"/>
      <c r="LW3" s="3650"/>
      <c r="LX3" s="3650"/>
      <c r="LY3" s="3650"/>
      <c r="LZ3" s="3650"/>
      <c r="MA3" s="3650"/>
      <c r="MB3" s="3650"/>
      <c r="MC3" s="3650"/>
      <c r="MD3" s="3650"/>
      <c r="ME3" s="3650"/>
      <c r="MF3" s="3650"/>
      <c r="MG3" s="3650"/>
      <c r="MH3" s="3650"/>
      <c r="MI3" s="3650"/>
      <c r="MJ3" s="3650"/>
      <c r="MK3" s="3650"/>
      <c r="ML3" s="3650"/>
      <c r="MM3" s="3650"/>
      <c r="MN3" s="3650"/>
      <c r="MO3" s="3650"/>
      <c r="MP3" s="3650"/>
      <c r="MQ3" s="3650"/>
      <c r="MR3" s="3650"/>
      <c r="MS3" s="3650"/>
      <c r="MT3" s="3650"/>
      <c r="MU3" s="3650"/>
      <c r="MV3" s="3650"/>
      <c r="MW3" s="3650"/>
      <c r="MX3" s="3650"/>
      <c r="MY3" s="3650"/>
      <c r="MZ3" s="3650"/>
      <c r="NA3" s="3650"/>
      <c r="NB3" s="3650"/>
      <c r="NC3" s="3650"/>
      <c r="ND3" s="3650"/>
      <c r="NE3" s="3650"/>
      <c r="NF3" s="3650"/>
      <c r="NG3" s="3650"/>
      <c r="NH3" s="3650"/>
      <c r="NI3" s="3650"/>
      <c r="NJ3" s="3650"/>
      <c r="NK3" s="3650"/>
      <c r="NL3" s="3650"/>
      <c r="NM3" s="3650"/>
      <c r="NN3" s="3650"/>
      <c r="NO3" s="3650"/>
      <c r="NP3" s="3650"/>
      <c r="NQ3" s="3650"/>
      <c r="NR3" s="3650"/>
      <c r="NS3" s="3650"/>
      <c r="NT3" s="3650"/>
      <c r="NU3" s="3650"/>
      <c r="NV3" s="3650"/>
      <c r="NW3" s="3650"/>
      <c r="NX3" s="3650"/>
      <c r="NY3" s="3650"/>
      <c r="NZ3" s="3650"/>
      <c r="OA3" s="3650"/>
      <c r="OB3" s="3650"/>
      <c r="OC3" s="3650"/>
      <c r="OD3" s="3650"/>
      <c r="OE3" s="3650"/>
      <c r="OF3" s="3650"/>
      <c r="OG3" s="3650"/>
      <c r="OH3" s="3650"/>
      <c r="OI3" s="3650"/>
      <c r="OJ3" s="3650"/>
      <c r="OK3" s="3650"/>
      <c r="OL3" s="3650"/>
      <c r="OM3" s="3650"/>
      <c r="ON3" s="3650"/>
      <c r="OO3" s="3650"/>
      <c r="OP3" s="3650"/>
      <c r="OQ3" s="3650"/>
      <c r="OR3" s="3650"/>
      <c r="OS3" s="3650"/>
      <c r="OT3" s="3650"/>
      <c r="OU3" s="3650"/>
      <c r="OV3" s="3650"/>
      <c r="OW3" s="3650"/>
      <c r="OX3" s="3650"/>
      <c r="OY3" s="3650"/>
      <c r="OZ3" s="3650"/>
      <c r="PA3" s="3650"/>
      <c r="PB3" s="3650"/>
      <c r="PC3" s="3650"/>
      <c r="PD3" s="3650"/>
      <c r="PE3" s="3650"/>
      <c r="PF3" s="3650"/>
      <c r="PG3" s="3650"/>
      <c r="PH3" s="3650"/>
      <c r="PI3" s="3650"/>
      <c r="PJ3" s="3650"/>
      <c r="PK3" s="3650"/>
      <c r="PL3" s="3650"/>
      <c r="PM3" s="3650"/>
      <c r="PN3" s="3650"/>
      <c r="PO3" s="3650"/>
      <c r="PP3" s="3650"/>
      <c r="PQ3" s="3650"/>
      <c r="PR3" s="3650"/>
      <c r="PS3" s="3650"/>
      <c r="PT3" s="3650"/>
      <c r="PU3" s="3650"/>
      <c r="PV3" s="3650"/>
      <c r="PW3" s="3650"/>
      <c r="PX3" s="3650"/>
      <c r="PY3" s="3650"/>
      <c r="PZ3" s="3650"/>
      <c r="QA3" s="3650"/>
      <c r="QB3" s="3650"/>
      <c r="QC3" s="3650"/>
      <c r="QD3" s="3650"/>
      <c r="QE3" s="3650"/>
      <c r="QF3" s="3650"/>
      <c r="QG3" s="3650"/>
      <c r="QH3" s="3650"/>
      <c r="QI3" s="3650"/>
      <c r="QJ3" s="3650"/>
      <c r="QK3" s="3650"/>
      <c r="QL3" s="3650"/>
      <c r="QM3" s="3650"/>
      <c r="QN3" s="3650"/>
      <c r="QO3" s="3650"/>
      <c r="QP3" s="3650"/>
      <c r="QQ3" s="3650"/>
      <c r="QR3" s="3650"/>
      <c r="QS3" s="3650"/>
      <c r="QT3" s="3650"/>
      <c r="QU3" s="3650"/>
      <c r="QV3" s="3650"/>
      <c r="QW3" s="3650"/>
      <c r="QX3" s="3650"/>
      <c r="QY3" s="3650"/>
      <c r="QZ3" s="3650"/>
      <c r="RA3" s="3650"/>
      <c r="RB3" s="3650"/>
      <c r="RC3" s="3650"/>
      <c r="RD3" s="3650"/>
      <c r="RE3" s="3650"/>
      <c r="RF3" s="3650"/>
      <c r="RG3" s="3650"/>
      <c r="RH3" s="3650"/>
      <c r="RI3" s="3650"/>
      <c r="RJ3" s="3650"/>
      <c r="RK3" s="3650"/>
      <c r="RL3" s="3650"/>
      <c r="RM3" s="3650"/>
      <c r="RN3" s="3650"/>
      <c r="RO3" s="3650"/>
      <c r="RP3" s="3650"/>
      <c r="RQ3" s="3650"/>
      <c r="RR3" s="3650"/>
      <c r="RS3" s="3650"/>
      <c r="RT3" s="3650"/>
      <c r="RU3" s="3650"/>
      <c r="RV3" s="3650"/>
      <c r="RW3" s="3650"/>
      <c r="RX3" s="3650"/>
      <c r="RY3" s="3650"/>
      <c r="RZ3" s="3650"/>
      <c r="SA3" s="3650"/>
      <c r="SB3" s="3650"/>
      <c r="SC3" s="3650"/>
      <c r="SD3" s="3650"/>
      <c r="SE3" s="3650"/>
      <c r="SF3" s="3650"/>
      <c r="SG3" s="3650"/>
      <c r="SH3" s="3650"/>
      <c r="SI3" s="3650"/>
      <c r="SJ3" s="3650"/>
      <c r="SK3" s="3650"/>
      <c r="SL3" s="3650"/>
      <c r="SM3" s="3650"/>
      <c r="SN3" s="3650"/>
      <c r="SO3" s="3650"/>
      <c r="SP3" s="3650"/>
      <c r="SQ3" s="3650"/>
      <c r="SR3" s="3650"/>
      <c r="SS3" s="3650"/>
      <c r="ST3" s="3650"/>
      <c r="SU3" s="3650"/>
      <c r="SV3" s="3650"/>
      <c r="SW3" s="3650"/>
      <c r="SX3" s="3650"/>
      <c r="SY3" s="3650"/>
      <c r="SZ3" s="3650"/>
      <c r="TA3" s="3650"/>
      <c r="TB3" s="3650"/>
      <c r="TC3" s="3650"/>
      <c r="TD3" s="3650"/>
      <c r="TE3" s="3650"/>
      <c r="TF3" s="3650"/>
      <c r="TG3" s="3650"/>
      <c r="TH3" s="3650"/>
      <c r="TI3" s="3650"/>
      <c r="TJ3" s="3650"/>
      <c r="TK3" s="3650"/>
      <c r="TL3" s="3650"/>
      <c r="TM3" s="3650"/>
      <c r="TN3" s="3650"/>
      <c r="TO3" s="3650"/>
      <c r="TP3" s="3650"/>
      <c r="TQ3" s="3650"/>
      <c r="TR3" s="3650"/>
      <c r="TS3" s="3650"/>
      <c r="TT3" s="3650"/>
      <c r="TU3" s="3650"/>
      <c r="TV3" s="3650"/>
      <c r="TW3" s="3650"/>
      <c r="TX3" s="3650"/>
      <c r="TY3" s="3650"/>
      <c r="TZ3" s="3650"/>
      <c r="UA3" s="3650"/>
      <c r="UB3" s="3650"/>
      <c r="UC3" s="3650"/>
      <c r="UD3" s="3650"/>
      <c r="UE3" s="3650"/>
      <c r="UF3" s="3650"/>
      <c r="UG3" s="3650"/>
      <c r="UH3" s="3650"/>
      <c r="UI3" s="3650"/>
      <c r="UJ3" s="3650"/>
      <c r="UK3" s="3650"/>
      <c r="UL3" s="3650"/>
      <c r="UM3" s="3650"/>
      <c r="UN3" s="3650"/>
      <c r="UO3" s="3650"/>
      <c r="UP3" s="3650"/>
      <c r="UQ3" s="3650"/>
      <c r="UR3" s="3650"/>
      <c r="US3" s="3650"/>
      <c r="UT3" s="3650"/>
      <c r="UU3" s="3650"/>
      <c r="UV3" s="3650"/>
      <c r="UW3" s="3650"/>
      <c r="UX3" s="3650"/>
      <c r="UY3" s="3650"/>
      <c r="UZ3" s="3650"/>
      <c r="VA3" s="3650"/>
      <c r="VB3" s="3650"/>
      <c r="VC3" s="3650"/>
      <c r="VD3" s="3650"/>
      <c r="VE3" s="3650"/>
      <c r="VF3" s="3650"/>
      <c r="VG3" s="3650"/>
      <c r="VH3" s="3650"/>
      <c r="VI3" s="3650"/>
      <c r="VJ3" s="3650"/>
      <c r="VK3" s="3650"/>
      <c r="VL3" s="3650"/>
      <c r="VM3" s="3650"/>
      <c r="VN3" s="3650"/>
      <c r="VO3" s="3650"/>
      <c r="VP3" s="3650"/>
      <c r="VQ3" s="3650"/>
      <c r="VR3" s="3650"/>
      <c r="VS3" s="3650"/>
      <c r="VT3" s="3650"/>
      <c r="VU3" s="3650"/>
      <c r="VV3" s="3650"/>
      <c r="VW3" s="3650"/>
      <c r="VX3" s="3650"/>
      <c r="VY3" s="3650"/>
      <c r="VZ3" s="3650"/>
      <c r="WA3" s="3650"/>
      <c r="WB3" s="3650"/>
      <c r="WC3" s="3650"/>
      <c r="WD3" s="3650"/>
      <c r="WE3" s="3650"/>
      <c r="WF3" s="3650"/>
      <c r="WG3" s="3650"/>
      <c r="WH3" s="3650"/>
      <c r="WI3" s="3650"/>
      <c r="WJ3" s="3650"/>
      <c r="WK3" s="3650"/>
      <c r="WL3" s="3650"/>
      <c r="WM3" s="3650"/>
      <c r="WN3" s="3650"/>
      <c r="WO3" s="3650"/>
      <c r="WP3" s="3650"/>
      <c r="WQ3" s="3650"/>
      <c r="WR3" s="3650"/>
      <c r="WS3" s="3650"/>
      <c r="WT3" s="3650"/>
      <c r="WU3" s="3650"/>
      <c r="WV3" s="3650"/>
      <c r="WW3" s="3650"/>
      <c r="WX3" s="3650"/>
      <c r="WY3" s="3650"/>
      <c r="WZ3" s="3650"/>
      <c r="XA3" s="3650"/>
      <c r="XB3" s="3650"/>
      <c r="XC3" s="3650"/>
      <c r="XD3" s="3650"/>
      <c r="XE3" s="3650"/>
      <c r="XF3" s="3650"/>
      <c r="XG3" s="3650"/>
      <c r="XH3" s="3650"/>
      <c r="XI3" s="3650"/>
      <c r="XJ3" s="3650"/>
      <c r="XK3" s="3650"/>
      <c r="XL3" s="3650"/>
      <c r="XM3" s="3650"/>
      <c r="XN3" s="3650"/>
      <c r="XO3" s="3650"/>
      <c r="XP3" s="3650"/>
      <c r="XQ3" s="3650"/>
      <c r="XR3" s="3650"/>
      <c r="XS3" s="3650"/>
      <c r="XT3" s="3650"/>
      <c r="XU3" s="3650"/>
      <c r="XV3" s="3650"/>
      <c r="XW3" s="3650"/>
      <c r="XX3" s="3650"/>
      <c r="XY3" s="3650"/>
      <c r="XZ3" s="3650"/>
      <c r="YA3" s="3650"/>
      <c r="YB3" s="3650"/>
      <c r="YC3" s="3650"/>
      <c r="YD3" s="3650"/>
      <c r="YE3" s="3650"/>
      <c r="YF3" s="3650"/>
      <c r="YG3" s="3650"/>
      <c r="YH3" s="3650"/>
      <c r="YI3" s="3650"/>
      <c r="YJ3" s="3650"/>
      <c r="YK3" s="3650"/>
      <c r="YL3" s="3650"/>
      <c r="YM3" s="3650"/>
      <c r="YN3" s="3650"/>
      <c r="YO3" s="3650"/>
      <c r="YP3" s="3650"/>
      <c r="YQ3" s="3650"/>
      <c r="YR3" s="3650"/>
      <c r="YS3" s="3650"/>
      <c r="YT3" s="3650"/>
      <c r="YU3" s="3650"/>
      <c r="YV3" s="3650"/>
      <c r="YW3" s="3650"/>
      <c r="YX3" s="3650"/>
      <c r="YY3" s="3650"/>
      <c r="YZ3" s="3650"/>
      <c r="ZA3" s="3650"/>
      <c r="ZB3" s="3650"/>
      <c r="ZC3" s="3650"/>
      <c r="ZD3" s="3650"/>
      <c r="ZE3" s="3650"/>
      <c r="ZF3" s="3650"/>
      <c r="ZG3" s="3650"/>
      <c r="ZH3" s="3650"/>
      <c r="ZI3" s="3650"/>
      <c r="ZJ3" s="3650"/>
      <c r="ZK3" s="3650"/>
      <c r="ZL3" s="3650"/>
      <c r="ZM3" s="3650"/>
      <c r="ZN3" s="3650"/>
      <c r="ZO3" s="3650"/>
      <c r="ZP3" s="3650"/>
      <c r="ZQ3" s="3650"/>
      <c r="ZR3" s="3650"/>
      <c r="ZS3" s="3650"/>
      <c r="ZT3" s="3650"/>
      <c r="ZU3" s="3650"/>
      <c r="ZV3" s="3650"/>
      <c r="ZW3" s="3650"/>
      <c r="ZX3" s="3650"/>
      <c r="ZY3" s="3650"/>
      <c r="ZZ3" s="3650"/>
      <c r="AAA3" s="3650"/>
      <c r="AAB3" s="3650"/>
      <c r="AAC3" s="3650"/>
      <c r="AAD3" s="3650"/>
      <c r="AAE3" s="3650"/>
      <c r="AAF3" s="3650"/>
      <c r="AAG3" s="3650"/>
      <c r="AAH3" s="3650"/>
      <c r="AAI3" s="3650"/>
      <c r="AAJ3" s="3650"/>
      <c r="AAK3" s="3650"/>
      <c r="AAL3" s="3650"/>
      <c r="AAM3" s="3650"/>
      <c r="AAN3" s="3650"/>
      <c r="AAO3" s="3650"/>
      <c r="AAP3" s="3650"/>
      <c r="AAQ3" s="3650"/>
      <c r="AAR3" s="3650"/>
      <c r="AAS3" s="3650"/>
      <c r="AAT3" s="3650"/>
      <c r="AAU3" s="3650"/>
      <c r="AAV3" s="3650"/>
      <c r="AAW3" s="3650"/>
      <c r="AAX3" s="3650"/>
      <c r="AAY3" s="3650"/>
      <c r="AAZ3" s="3650"/>
      <c r="ABA3" s="3650"/>
      <c r="ABB3" s="3650"/>
      <c r="ABC3" s="3650"/>
      <c r="ABD3" s="3650"/>
      <c r="ABE3" s="3650"/>
      <c r="ABF3" s="3650"/>
      <c r="ABG3" s="3650"/>
      <c r="ABH3" s="3650"/>
      <c r="ABI3" s="3650"/>
      <c r="ABJ3" s="3650"/>
      <c r="ABK3" s="3650"/>
      <c r="ABL3" s="3650"/>
      <c r="ABM3" s="3650"/>
      <c r="ABN3" s="3650"/>
      <c r="ABO3" s="3650"/>
      <c r="ABP3" s="3650"/>
      <c r="ABQ3" s="3650"/>
      <c r="ABR3" s="3650"/>
      <c r="ABS3" s="3650"/>
      <c r="ABT3" s="3650"/>
      <c r="ABU3" s="3650"/>
      <c r="ABV3" s="3650"/>
      <c r="ABW3" s="3650"/>
      <c r="ABX3" s="3650"/>
      <c r="ABY3" s="3650"/>
      <c r="ABZ3" s="3650"/>
      <c r="ACA3" s="3650"/>
      <c r="ACB3" s="3650"/>
      <c r="ACC3" s="3650"/>
      <c r="ACD3" s="3650"/>
      <c r="ACE3" s="3650"/>
      <c r="ACF3" s="3650"/>
      <c r="ACG3" s="3650"/>
      <c r="ACH3" s="3650"/>
      <c r="ACI3" s="3650"/>
      <c r="ACJ3" s="3650"/>
      <c r="ACK3" s="3650"/>
      <c r="ACL3" s="3650"/>
      <c r="ACM3" s="3650"/>
      <c r="ACN3" s="3650"/>
      <c r="ACO3" s="3650"/>
      <c r="ACP3" s="3650"/>
      <c r="ACQ3" s="3650"/>
      <c r="ACR3" s="3650"/>
      <c r="ACS3" s="3650"/>
      <c r="ACT3" s="3650"/>
      <c r="ACU3" s="3650"/>
      <c r="ACV3" s="3650"/>
      <c r="ACW3" s="3650"/>
      <c r="ACX3" s="3650"/>
      <c r="ACY3" s="3650"/>
      <c r="ACZ3" s="3650"/>
      <c r="ADA3" s="3650"/>
      <c r="ADB3" s="3650"/>
      <c r="ADC3" s="3650"/>
      <c r="ADD3" s="3650"/>
      <c r="ADE3" s="3650"/>
      <c r="ADF3" s="3650"/>
      <c r="ADG3" s="3650"/>
      <c r="ADH3" s="3650"/>
      <c r="ADI3" s="3650"/>
      <c r="ADJ3" s="3650"/>
      <c r="ADK3" s="3650"/>
      <c r="ADL3" s="3650"/>
      <c r="ADM3" s="3650"/>
      <c r="ADN3" s="3650"/>
      <c r="ADO3" s="3650"/>
      <c r="ADP3" s="3650"/>
      <c r="ADQ3" s="3650"/>
      <c r="ADR3" s="3650"/>
      <c r="ADS3" s="3650"/>
      <c r="ADT3" s="3650"/>
      <c r="ADU3" s="3650"/>
      <c r="ADV3" s="3650"/>
      <c r="ADW3" s="3650"/>
      <c r="ADX3" s="3650"/>
      <c r="ADY3" s="3650"/>
      <c r="ADZ3" s="3650"/>
      <c r="AEA3" s="3650"/>
      <c r="AEB3" s="3650"/>
      <c r="AEC3" s="3650"/>
      <c r="AED3" s="3650"/>
      <c r="AEE3" s="3650"/>
      <c r="AEF3" s="3650"/>
      <c r="AEG3" s="3650"/>
      <c r="AEH3" s="3650"/>
      <c r="AEI3" s="3650"/>
      <c r="AEJ3" s="3650"/>
      <c r="AEK3" s="3650"/>
      <c r="AEL3" s="3650"/>
      <c r="AEM3" s="3650"/>
      <c r="AEN3" s="3650"/>
      <c r="AEO3" s="3650"/>
      <c r="AEP3" s="3650"/>
      <c r="AEQ3" s="3650"/>
      <c r="AER3" s="3650"/>
      <c r="AES3" s="3650"/>
      <c r="AET3" s="3650"/>
      <c r="AEU3" s="3650"/>
      <c r="AEV3" s="3650"/>
      <c r="AEW3" s="3650"/>
      <c r="AEX3" s="3650"/>
      <c r="AEY3" s="3650"/>
      <c r="AEZ3" s="3650"/>
      <c r="AFA3" s="3650"/>
      <c r="AFB3" s="3650"/>
      <c r="AFC3" s="3650"/>
      <c r="AFD3" s="3650"/>
      <c r="AFE3" s="3650"/>
      <c r="AFF3" s="3650"/>
      <c r="AFG3" s="3650"/>
      <c r="AFH3" s="3650"/>
      <c r="AFI3" s="3650"/>
      <c r="AFJ3" s="3650"/>
      <c r="AFK3" s="3650"/>
      <c r="AFL3" s="3650"/>
      <c r="AFM3" s="3650"/>
      <c r="AFN3" s="3650"/>
      <c r="AFO3" s="3650"/>
      <c r="AFP3" s="3650"/>
      <c r="AFQ3" s="3650"/>
      <c r="AFR3" s="3650"/>
      <c r="AFS3" s="3650"/>
      <c r="AFT3" s="3650"/>
      <c r="AFU3" s="3650"/>
      <c r="AFV3" s="3650"/>
      <c r="AFW3" s="3650"/>
      <c r="AFX3" s="3650"/>
      <c r="AFY3" s="3650"/>
      <c r="AFZ3" s="3650"/>
      <c r="AGA3" s="3650"/>
      <c r="AGB3" s="3650"/>
      <c r="AGC3" s="3650"/>
      <c r="AGD3" s="3650"/>
      <c r="AGE3" s="3650"/>
      <c r="AGF3" s="3650"/>
      <c r="AGG3" s="3650"/>
      <c r="AGH3" s="3650"/>
      <c r="AGI3" s="3650"/>
      <c r="AGJ3" s="3650"/>
      <c r="AGK3" s="3650"/>
      <c r="AGL3" s="3650"/>
      <c r="AGM3" s="3650"/>
      <c r="AGN3" s="3650"/>
      <c r="AGO3" s="3650"/>
      <c r="AGP3" s="3650"/>
      <c r="AGQ3" s="3650"/>
      <c r="AGR3" s="3650"/>
      <c r="AGS3" s="3650"/>
      <c r="AGT3" s="3650"/>
      <c r="AGU3" s="3650"/>
      <c r="AGV3" s="3650"/>
      <c r="AGW3" s="3650"/>
      <c r="AGX3" s="3650"/>
      <c r="AGY3" s="3650"/>
      <c r="AGZ3" s="3650"/>
      <c r="AHA3" s="3650"/>
      <c r="AHB3" s="3650"/>
      <c r="AHC3" s="3650"/>
      <c r="AHD3" s="3650"/>
      <c r="AHE3" s="3650"/>
      <c r="AHF3" s="3650"/>
      <c r="AHG3" s="3650"/>
      <c r="AHH3" s="3650"/>
      <c r="AHI3" s="3650"/>
      <c r="AHJ3" s="3650"/>
      <c r="AHK3" s="3650"/>
      <c r="AHL3" s="3650"/>
      <c r="AHM3" s="3650"/>
      <c r="AHN3" s="3650"/>
      <c r="AHO3" s="3650"/>
      <c r="AHP3" s="3650"/>
      <c r="AHQ3" s="3650"/>
      <c r="AHR3" s="3650"/>
      <c r="AHS3" s="3650"/>
      <c r="AHT3" s="3650"/>
      <c r="AHU3" s="3650"/>
      <c r="AHV3" s="3650"/>
      <c r="AHW3" s="3650"/>
      <c r="AHX3" s="3650"/>
      <c r="AHY3" s="3650"/>
      <c r="AHZ3" s="3650"/>
      <c r="AIA3" s="3650"/>
      <c r="AIB3" s="3650"/>
      <c r="AIC3" s="3650"/>
      <c r="AID3" s="3650"/>
      <c r="AIE3" s="3650"/>
      <c r="AIF3" s="3650"/>
      <c r="AIG3" s="3650"/>
      <c r="AIH3" s="3650"/>
      <c r="AII3" s="3650"/>
      <c r="AIJ3" s="3650"/>
      <c r="AIK3" s="3650"/>
      <c r="AIL3" s="3650"/>
      <c r="AIM3" s="3650"/>
      <c r="AIN3" s="3650"/>
      <c r="AIO3" s="3650"/>
      <c r="AIP3" s="3650"/>
      <c r="AIQ3" s="3650"/>
      <c r="AIR3" s="3650"/>
      <c r="AIS3" s="3650"/>
      <c r="AIT3" s="3650"/>
      <c r="AIU3" s="3650"/>
      <c r="AIV3" s="3650"/>
      <c r="AIW3" s="3650"/>
      <c r="AIX3" s="3650"/>
      <c r="AIY3" s="3650"/>
      <c r="AIZ3" s="3650"/>
      <c r="AJA3" s="3650"/>
      <c r="AJB3" s="3650"/>
      <c r="AJC3" s="3650"/>
      <c r="AJD3" s="3650"/>
      <c r="AJE3" s="3650"/>
      <c r="AJF3" s="3650"/>
      <c r="AJG3" s="3650"/>
      <c r="AJH3" s="3650"/>
      <c r="AJI3" s="3650"/>
      <c r="AJJ3" s="3650"/>
      <c r="AJK3" s="3650"/>
      <c r="AJL3" s="3650"/>
      <c r="AJM3" s="3650"/>
      <c r="AJN3" s="3650"/>
      <c r="AJO3" s="3650"/>
      <c r="AJP3" s="3650"/>
      <c r="AJQ3" s="3650"/>
      <c r="AJR3" s="3650"/>
      <c r="AJS3" s="3650"/>
      <c r="AJT3" s="3650"/>
      <c r="AJU3" s="3650"/>
      <c r="AJV3" s="3650"/>
      <c r="AJW3" s="3650"/>
      <c r="AJX3" s="3650"/>
      <c r="AJY3" s="3650"/>
      <c r="AJZ3" s="3650"/>
      <c r="AKA3" s="3650"/>
      <c r="AKB3" s="3650"/>
      <c r="AKC3" s="3650"/>
      <c r="AKD3" s="3650"/>
      <c r="AKE3" s="3650"/>
      <c r="AKF3" s="3650"/>
      <c r="AKG3" s="3650"/>
      <c r="AKH3" s="3650"/>
      <c r="AKI3" s="3650"/>
      <c r="AKJ3" s="3650"/>
      <c r="AKK3" s="3650"/>
      <c r="AKL3" s="3650"/>
      <c r="AKM3" s="3650"/>
      <c r="AKN3" s="3650"/>
      <c r="AKO3" s="3650"/>
      <c r="AKP3" s="3650"/>
      <c r="AKQ3" s="3650"/>
      <c r="AKR3" s="3650"/>
      <c r="AKS3" s="3650"/>
      <c r="AKT3" s="3650"/>
      <c r="AKU3" s="3650"/>
      <c r="AKV3" s="3650"/>
      <c r="AKW3" s="3650"/>
      <c r="AKX3" s="3650"/>
      <c r="AKY3" s="3650"/>
      <c r="AKZ3" s="3650"/>
      <c r="ALA3" s="3650"/>
      <c r="ALB3" s="3650"/>
      <c r="ALC3" s="3650"/>
      <c r="ALD3" s="3650"/>
      <c r="ALE3" s="3650"/>
      <c r="ALF3" s="3650"/>
      <c r="ALG3" s="3650"/>
      <c r="ALH3" s="3650"/>
      <c r="ALI3" s="3650"/>
      <c r="ALJ3" s="3650"/>
      <c r="ALK3" s="3650"/>
      <c r="ALL3" s="3650"/>
      <c r="ALM3" s="3650"/>
      <c r="ALN3" s="3650"/>
      <c r="ALO3" s="3650"/>
      <c r="ALP3" s="3650"/>
      <c r="ALQ3" s="3650"/>
      <c r="ALR3" s="3650"/>
      <c r="ALS3" s="3650"/>
      <c r="ALT3" s="3650"/>
      <c r="ALU3" s="3650"/>
      <c r="ALV3" s="3650"/>
      <c r="ALW3" s="3650"/>
      <c r="ALX3" s="3650"/>
      <c r="ALY3" s="3650"/>
      <c r="ALZ3" s="3650"/>
      <c r="AMA3" s="3650"/>
      <c r="AMB3" s="3650"/>
      <c r="AMC3" s="3650"/>
      <c r="AMD3" s="3650"/>
      <c r="AME3" s="3650"/>
      <c r="AMF3" s="3650"/>
      <c r="AMG3" s="3650"/>
      <c r="AMH3" s="3650"/>
      <c r="AMI3" s="3650"/>
      <c r="AMJ3" s="3650"/>
    </row>
    <row r="4" spans="1:1024" s="737" customFormat="1" ht="19.899999999999999" customHeight="1" thickBot="1">
      <c r="A4" s="5529" t="s">
        <v>55</v>
      </c>
      <c r="B4" s="5531" t="s">
        <v>908</v>
      </c>
      <c r="C4" s="5533" t="s">
        <v>909</v>
      </c>
      <c r="D4" s="5535" t="s">
        <v>58</v>
      </c>
      <c r="E4" s="5523" t="s">
        <v>910</v>
      </c>
      <c r="F4" s="5537" t="s">
        <v>59</v>
      </c>
      <c r="G4" s="5523" t="s">
        <v>911</v>
      </c>
      <c r="H4" s="5525" t="s">
        <v>912</v>
      </c>
      <c r="I4" s="4260" t="s">
        <v>913</v>
      </c>
      <c r="J4" s="4261">
        <v>6120000</v>
      </c>
      <c r="K4" s="5527" t="s">
        <v>914</v>
      </c>
      <c r="L4" s="5527" t="s">
        <v>64</v>
      </c>
      <c r="M4" s="5527" t="s">
        <v>65</v>
      </c>
      <c r="N4" s="5527" t="s">
        <v>66</v>
      </c>
      <c r="O4" s="5510">
        <f>SUM(J4:N7)</f>
        <v>57730000</v>
      </c>
      <c r="P4" s="5513">
        <f>SUM(T4:AE7)</f>
        <v>0</v>
      </c>
      <c r="Q4" s="5515">
        <f>+P4/O4</f>
        <v>0</v>
      </c>
      <c r="R4" s="5517">
        <f>+O4-P4</f>
        <v>57730000</v>
      </c>
      <c r="S4" s="5519">
        <f>+R4/O4</f>
        <v>1</v>
      </c>
      <c r="T4" s="5521">
        <v>0</v>
      </c>
      <c r="U4" s="5551">
        <v>0</v>
      </c>
      <c r="V4" s="5553">
        <v>0</v>
      </c>
      <c r="W4" s="5553">
        <v>0</v>
      </c>
      <c r="X4" s="5553">
        <v>0</v>
      </c>
      <c r="Y4" s="5545">
        <v>0</v>
      </c>
      <c r="Z4" s="5547">
        <v>0</v>
      </c>
      <c r="AA4" s="5545">
        <v>0</v>
      </c>
      <c r="AB4" s="5545">
        <v>0</v>
      </c>
      <c r="AC4" s="5545">
        <v>0</v>
      </c>
      <c r="AD4" s="5545">
        <v>0</v>
      </c>
      <c r="AE4" s="5547">
        <v>0</v>
      </c>
      <c r="AF4" s="5549">
        <v>37</v>
      </c>
      <c r="AG4" s="5541">
        <f>SUM(AK4:AV4)</f>
        <v>5</v>
      </c>
      <c r="AH4" s="5541">
        <f>+AF4-AG4</f>
        <v>32</v>
      </c>
      <c r="AI4" s="5515">
        <f>AG4/AF4</f>
        <v>0.13513513513513514</v>
      </c>
      <c r="AJ4" s="5515">
        <f>+AH4/AF4</f>
        <v>0.86486486486486491</v>
      </c>
      <c r="AK4" s="5543">
        <v>5</v>
      </c>
      <c r="AL4" s="5539">
        <v>0</v>
      </c>
      <c r="AM4" s="5539">
        <v>0</v>
      </c>
      <c r="AN4" s="5585">
        <v>0</v>
      </c>
      <c r="AO4" s="5539">
        <v>0</v>
      </c>
      <c r="AP4" s="5539">
        <v>0</v>
      </c>
      <c r="AQ4" s="5539">
        <v>0</v>
      </c>
      <c r="AR4" s="5539">
        <v>0</v>
      </c>
      <c r="AS4" s="5539">
        <v>0</v>
      </c>
      <c r="AT4" s="5579">
        <v>0</v>
      </c>
      <c r="AU4" s="5581">
        <v>0</v>
      </c>
      <c r="AV4" s="5581">
        <v>0</v>
      </c>
      <c r="AW4" s="5583">
        <v>45292</v>
      </c>
      <c r="AX4" s="5583">
        <v>45412</v>
      </c>
      <c r="AY4" s="5565" t="s">
        <v>915</v>
      </c>
      <c r="AZ4" s="5567" t="s">
        <v>86</v>
      </c>
      <c r="BA4" s="5569"/>
      <c r="BB4" s="3442"/>
      <c r="BC4" s="3442"/>
      <c r="BD4" s="3442"/>
      <c r="BE4" s="3442"/>
      <c r="BF4" s="3442"/>
      <c r="BG4" s="3442"/>
      <c r="BH4" s="3442"/>
      <c r="BI4" s="3442"/>
      <c r="BJ4" s="3442"/>
      <c r="BK4" s="3442"/>
      <c r="BL4" s="3442"/>
      <c r="BM4" s="3442"/>
      <c r="BN4" s="3442"/>
      <c r="BO4" s="3442"/>
      <c r="BP4" s="3442"/>
      <c r="BQ4" s="3442"/>
      <c r="BR4" s="3442"/>
      <c r="BS4" s="3442"/>
      <c r="BT4" s="3442"/>
      <c r="BU4" s="3442"/>
      <c r="BV4" s="3442"/>
      <c r="BW4" s="3442"/>
      <c r="BX4" s="3442"/>
      <c r="BY4" s="3442"/>
      <c r="BZ4" s="3442"/>
      <c r="CA4" s="3442"/>
      <c r="CB4" s="3442"/>
      <c r="CC4" s="3442"/>
      <c r="CD4" s="3442"/>
      <c r="CE4" s="3442"/>
      <c r="CF4" s="3442"/>
      <c r="CG4" s="3442"/>
      <c r="CH4" s="3442"/>
      <c r="CI4" s="3442"/>
      <c r="CJ4" s="3442"/>
      <c r="CK4" s="3442"/>
      <c r="CL4" s="3442"/>
      <c r="CM4" s="3442"/>
      <c r="CN4" s="3442"/>
      <c r="CO4" s="3442"/>
      <c r="CP4" s="3442"/>
      <c r="CQ4" s="3442"/>
      <c r="CR4" s="3442"/>
      <c r="CS4" s="3442"/>
      <c r="CT4" s="3442"/>
      <c r="CU4" s="3442"/>
      <c r="CV4" s="3442"/>
      <c r="CW4" s="3442"/>
      <c r="CX4" s="3442"/>
      <c r="CY4" s="3442"/>
      <c r="CZ4" s="3442"/>
      <c r="DA4" s="3442"/>
      <c r="DB4" s="3442"/>
      <c r="DC4" s="3442"/>
      <c r="DD4" s="3442"/>
      <c r="DE4" s="3442"/>
      <c r="DF4" s="3442"/>
      <c r="DG4" s="3442"/>
      <c r="DH4" s="3442"/>
      <c r="DI4" s="3442"/>
      <c r="DJ4" s="3442"/>
      <c r="DK4" s="3442"/>
      <c r="DL4" s="3442"/>
      <c r="DM4" s="3442"/>
      <c r="DN4" s="3442"/>
      <c r="DO4" s="3442"/>
      <c r="DP4" s="3442"/>
      <c r="DQ4" s="3442"/>
      <c r="DR4" s="3442"/>
      <c r="DS4" s="3442"/>
      <c r="DT4" s="3442"/>
      <c r="DU4" s="3442"/>
      <c r="DV4" s="3442"/>
      <c r="DW4" s="3442"/>
      <c r="DX4" s="3442"/>
      <c r="DY4" s="3442"/>
      <c r="DZ4" s="1380"/>
      <c r="EA4" s="1380"/>
      <c r="EB4" s="1380"/>
      <c r="EC4" s="1380"/>
      <c r="ED4" s="1380"/>
      <c r="EE4" s="1380"/>
      <c r="EF4" s="1380"/>
      <c r="EG4" s="1380"/>
      <c r="EH4" s="1380"/>
      <c r="EI4" s="1380"/>
      <c r="EJ4" s="1380"/>
      <c r="EK4" s="1380"/>
      <c r="EL4" s="1380"/>
      <c r="EM4" s="1380"/>
      <c r="EN4" s="1380"/>
      <c r="EO4" s="1380"/>
      <c r="EP4" s="1380"/>
      <c r="EQ4" s="1380"/>
      <c r="ER4" s="1380"/>
      <c r="ES4" s="1380"/>
      <c r="ET4" s="1380"/>
      <c r="EU4" s="1380"/>
      <c r="EV4" s="1380"/>
      <c r="EW4" s="1380"/>
      <c r="EX4" s="1380"/>
      <c r="EY4" s="1380"/>
      <c r="EZ4" s="1380"/>
      <c r="FA4" s="1380"/>
      <c r="FB4" s="1380"/>
      <c r="FC4" s="1380"/>
      <c r="FD4" s="1380"/>
      <c r="FE4" s="1380"/>
      <c r="FF4" s="1380"/>
      <c r="FG4" s="1380"/>
      <c r="FH4" s="1380"/>
      <c r="FI4" s="1380"/>
      <c r="FJ4" s="1380"/>
      <c r="FK4" s="1380"/>
      <c r="FL4" s="1380"/>
      <c r="FM4" s="1380"/>
      <c r="FN4" s="1380"/>
      <c r="FO4" s="1380"/>
      <c r="FP4" s="1380"/>
      <c r="FQ4" s="1380"/>
      <c r="FR4" s="1380"/>
      <c r="FS4" s="1380"/>
      <c r="FT4" s="1380"/>
      <c r="FU4" s="1380"/>
      <c r="FV4" s="1380"/>
      <c r="FW4" s="1380"/>
      <c r="FX4" s="1380"/>
      <c r="FY4" s="1380"/>
      <c r="FZ4" s="1380"/>
      <c r="GA4" s="1380"/>
      <c r="GB4" s="1380"/>
      <c r="GC4" s="1380"/>
      <c r="GD4" s="1380"/>
      <c r="GE4" s="1380"/>
      <c r="GF4" s="1380"/>
      <c r="GG4" s="1380"/>
      <c r="GH4" s="1380"/>
      <c r="GI4" s="1380"/>
      <c r="GJ4" s="1380"/>
      <c r="GK4" s="1380"/>
      <c r="GL4" s="1380"/>
      <c r="GM4" s="1380"/>
      <c r="GN4" s="1380"/>
      <c r="GO4" s="1380"/>
      <c r="GP4" s="1380"/>
      <c r="GQ4" s="1380"/>
      <c r="GR4" s="1380"/>
      <c r="GS4" s="1380"/>
      <c r="GT4" s="1380"/>
      <c r="GU4" s="1380"/>
      <c r="GV4" s="1380"/>
      <c r="GW4" s="1380"/>
      <c r="GX4" s="1380"/>
      <c r="GY4" s="1380"/>
      <c r="GZ4" s="1380"/>
      <c r="HA4" s="1380"/>
      <c r="HB4" s="1380"/>
      <c r="HC4" s="1380"/>
      <c r="HD4" s="1380"/>
      <c r="HE4" s="1380"/>
      <c r="HF4" s="1380"/>
      <c r="HG4" s="1380"/>
      <c r="HH4" s="1380"/>
      <c r="HI4" s="1380"/>
      <c r="HJ4" s="1380"/>
      <c r="HK4" s="1380"/>
      <c r="HL4" s="1380"/>
      <c r="HM4" s="1380"/>
      <c r="HN4" s="1380"/>
      <c r="HO4" s="1380"/>
      <c r="HP4" s="1380"/>
      <c r="HQ4" s="1380"/>
      <c r="HR4" s="1380"/>
      <c r="HS4" s="1380"/>
      <c r="HT4" s="1380"/>
      <c r="HU4" s="1380"/>
      <c r="HV4" s="1380"/>
      <c r="HW4" s="1380"/>
      <c r="HX4" s="1380"/>
      <c r="HY4" s="1380"/>
      <c r="HZ4" s="1380"/>
      <c r="IA4" s="1380"/>
      <c r="IB4" s="1380"/>
      <c r="IC4" s="1380"/>
      <c r="ID4" s="1380"/>
      <c r="IE4" s="1380"/>
      <c r="IF4" s="1380"/>
      <c r="IG4" s="1380"/>
      <c r="IH4" s="1380"/>
      <c r="II4" s="1380"/>
      <c r="IJ4" s="1380"/>
      <c r="IK4" s="1380"/>
      <c r="IL4" s="1380"/>
      <c r="IM4" s="1380"/>
      <c r="IN4" s="1380"/>
      <c r="IO4" s="1380"/>
      <c r="IP4" s="1380"/>
      <c r="IQ4" s="1380"/>
      <c r="IR4" s="1380"/>
      <c r="IS4" s="1380"/>
      <c r="IT4" s="1380"/>
      <c r="IU4" s="1380"/>
      <c r="IV4" s="1380"/>
      <c r="IW4" s="1380"/>
      <c r="IX4" s="1380"/>
      <c r="IY4" s="1380"/>
      <c r="IZ4" s="1380"/>
      <c r="JA4" s="1380"/>
      <c r="JB4" s="1380"/>
      <c r="JC4" s="1380"/>
      <c r="JD4" s="1380"/>
      <c r="JE4" s="1380"/>
      <c r="JF4" s="1380"/>
      <c r="JG4" s="1380"/>
      <c r="JH4" s="1380"/>
      <c r="JI4" s="1380"/>
      <c r="JJ4" s="1380"/>
      <c r="JK4" s="1380"/>
      <c r="JL4" s="1380"/>
      <c r="JM4" s="1380"/>
      <c r="JN4" s="1380"/>
      <c r="JO4" s="1380"/>
      <c r="JP4" s="1380"/>
      <c r="JQ4" s="1380"/>
      <c r="JR4" s="1380"/>
      <c r="JS4" s="1380"/>
      <c r="JT4" s="1380"/>
      <c r="JU4" s="1380"/>
      <c r="JV4" s="1380"/>
      <c r="JW4" s="1380"/>
      <c r="JX4" s="1380"/>
      <c r="JY4" s="1380"/>
      <c r="JZ4" s="1380"/>
      <c r="KA4" s="1380"/>
      <c r="KB4" s="1380"/>
      <c r="KC4" s="1380"/>
      <c r="KD4" s="1380"/>
      <c r="KE4" s="1380"/>
      <c r="KF4" s="1380"/>
      <c r="KG4" s="1380"/>
      <c r="KH4" s="1380"/>
      <c r="KI4" s="1380"/>
      <c r="KJ4" s="1380"/>
      <c r="KK4" s="1380"/>
      <c r="KL4" s="1380"/>
      <c r="KM4" s="1380"/>
      <c r="KN4" s="1380"/>
      <c r="KO4" s="1380"/>
      <c r="KP4" s="1380"/>
      <c r="KQ4" s="1380"/>
      <c r="KR4" s="1380"/>
      <c r="KS4" s="1380"/>
      <c r="KT4" s="1380"/>
      <c r="KU4" s="1380"/>
      <c r="KV4" s="1380"/>
      <c r="KW4" s="1380"/>
      <c r="KX4" s="1380"/>
      <c r="KY4" s="1380"/>
      <c r="KZ4" s="1380"/>
      <c r="LA4" s="1380"/>
      <c r="LB4" s="1380"/>
      <c r="LC4" s="1380"/>
      <c r="LD4" s="1380"/>
      <c r="LE4" s="1380"/>
      <c r="LF4" s="1380"/>
      <c r="LG4" s="1380"/>
      <c r="LH4" s="1380"/>
      <c r="LI4" s="1380"/>
      <c r="LJ4" s="1380"/>
      <c r="LK4" s="1380"/>
      <c r="LL4" s="1380"/>
      <c r="LM4" s="1380"/>
      <c r="LN4" s="1380"/>
      <c r="LO4" s="1380"/>
      <c r="LP4" s="1380"/>
      <c r="LQ4" s="1380"/>
      <c r="LR4" s="1380"/>
      <c r="LS4" s="1380"/>
      <c r="LT4" s="1380"/>
      <c r="LU4" s="1380"/>
      <c r="LV4" s="1380"/>
      <c r="LW4" s="1380"/>
      <c r="LX4" s="1380"/>
      <c r="LY4" s="1380"/>
      <c r="LZ4" s="1380"/>
      <c r="MA4" s="1380"/>
      <c r="MB4" s="1380"/>
      <c r="MC4" s="1380"/>
      <c r="MD4" s="1380"/>
      <c r="ME4" s="1380"/>
      <c r="MF4" s="1380"/>
      <c r="MG4" s="1380"/>
      <c r="MH4" s="1380"/>
      <c r="MI4" s="1380"/>
      <c r="MJ4" s="1380"/>
      <c r="MK4" s="1380"/>
      <c r="ML4" s="1380"/>
      <c r="MM4" s="1380"/>
      <c r="MN4" s="1380"/>
      <c r="MO4" s="1380"/>
      <c r="MP4" s="1380"/>
      <c r="MQ4" s="1380"/>
      <c r="MR4" s="1380"/>
      <c r="MS4" s="1380"/>
      <c r="MT4" s="1380"/>
      <c r="MU4" s="1380"/>
      <c r="MV4" s="1380"/>
      <c r="MW4" s="1380"/>
      <c r="MX4" s="1380"/>
      <c r="MY4" s="1380"/>
      <c r="MZ4" s="1380"/>
      <c r="NA4" s="1380"/>
      <c r="NB4" s="1380"/>
      <c r="NC4" s="1380"/>
      <c r="ND4" s="1380"/>
      <c r="NE4" s="1380"/>
      <c r="NF4" s="1380"/>
      <c r="NG4" s="1380"/>
      <c r="NH4" s="1380"/>
      <c r="NI4" s="1380"/>
      <c r="NJ4" s="1380"/>
      <c r="NK4" s="1380"/>
      <c r="NL4" s="1380"/>
      <c r="NM4" s="1380"/>
      <c r="NN4" s="1380"/>
      <c r="NO4" s="1380"/>
      <c r="NP4" s="1380"/>
      <c r="NQ4" s="1380"/>
      <c r="NR4" s="1380"/>
      <c r="NS4" s="1380"/>
      <c r="NT4" s="1380"/>
      <c r="NU4" s="1380"/>
      <c r="NV4" s="1380"/>
      <c r="NW4" s="1380"/>
      <c r="NX4" s="1380"/>
      <c r="NY4" s="1380"/>
      <c r="NZ4" s="1380"/>
      <c r="OA4" s="1380"/>
      <c r="OB4" s="1380"/>
      <c r="OC4" s="1380"/>
      <c r="OD4" s="1380"/>
      <c r="OE4" s="1380"/>
      <c r="OF4" s="1380"/>
      <c r="OG4" s="1380"/>
      <c r="OH4" s="1380"/>
      <c r="OI4" s="1380"/>
      <c r="OJ4" s="1380"/>
      <c r="OK4" s="1380"/>
      <c r="OL4" s="1380"/>
      <c r="OM4" s="1380"/>
      <c r="ON4" s="1380"/>
      <c r="OO4" s="1380"/>
      <c r="OP4" s="1380"/>
      <c r="OQ4" s="1380"/>
      <c r="OR4" s="1380"/>
      <c r="OS4" s="1380"/>
      <c r="OT4" s="1380"/>
      <c r="OU4" s="1380"/>
      <c r="OV4" s="1380"/>
      <c r="OW4" s="1380"/>
      <c r="OX4" s="1380"/>
      <c r="OY4" s="1380"/>
      <c r="OZ4" s="1380"/>
      <c r="PA4" s="1380"/>
      <c r="PB4" s="1380"/>
      <c r="PC4" s="1380"/>
      <c r="PD4" s="1380"/>
      <c r="PE4" s="1380"/>
      <c r="PF4" s="1380"/>
      <c r="PG4" s="1380"/>
      <c r="PH4" s="1380"/>
      <c r="PI4" s="1380"/>
      <c r="PJ4" s="1380"/>
      <c r="PK4" s="1380"/>
      <c r="PL4" s="1380"/>
      <c r="PM4" s="1380"/>
      <c r="PN4" s="1380"/>
      <c r="PO4" s="1380"/>
      <c r="PP4" s="1380"/>
      <c r="PQ4" s="1380"/>
      <c r="PR4" s="1380"/>
      <c r="PS4" s="1380"/>
      <c r="PT4" s="1380"/>
      <c r="PU4" s="1380"/>
      <c r="PV4" s="1380"/>
      <c r="PW4" s="1380"/>
      <c r="PX4" s="1380"/>
      <c r="PY4" s="1380"/>
      <c r="PZ4" s="1380"/>
      <c r="QA4" s="1380"/>
      <c r="QB4" s="1380"/>
      <c r="QC4" s="1380"/>
      <c r="QD4" s="1380"/>
      <c r="QE4" s="1380"/>
      <c r="QF4" s="1380"/>
      <c r="QG4" s="1380"/>
      <c r="QH4" s="1380"/>
      <c r="QI4" s="1380"/>
      <c r="QJ4" s="1380"/>
      <c r="QK4" s="1380"/>
      <c r="QL4" s="1380"/>
      <c r="QM4" s="1380"/>
      <c r="QN4" s="1380"/>
      <c r="QO4" s="1380"/>
      <c r="QP4" s="1380"/>
      <c r="QQ4" s="1380"/>
      <c r="QR4" s="1380"/>
      <c r="QS4" s="1380"/>
      <c r="QT4" s="1380"/>
      <c r="QU4" s="1380"/>
      <c r="QV4" s="1380"/>
      <c r="QW4" s="1380"/>
      <c r="QX4" s="1380"/>
      <c r="QY4" s="1380"/>
      <c r="QZ4" s="1380"/>
      <c r="RA4" s="1380"/>
      <c r="RB4" s="1380"/>
      <c r="RC4" s="1380"/>
      <c r="RD4" s="1380"/>
      <c r="RE4" s="1380"/>
      <c r="RF4" s="1380"/>
      <c r="RG4" s="1380"/>
      <c r="RH4" s="1380"/>
      <c r="RI4" s="1380"/>
      <c r="RJ4" s="1380"/>
      <c r="RK4" s="1380"/>
      <c r="RL4" s="1380"/>
      <c r="RM4" s="1380"/>
      <c r="RN4" s="1380"/>
      <c r="RO4" s="1380"/>
      <c r="RP4" s="1380"/>
      <c r="RQ4" s="1380"/>
      <c r="RR4" s="1380"/>
      <c r="RS4" s="1380"/>
      <c r="RT4" s="1380"/>
      <c r="RU4" s="1380"/>
      <c r="RV4" s="1380"/>
      <c r="RW4" s="1380"/>
      <c r="RX4" s="1380"/>
      <c r="RY4" s="1380"/>
      <c r="RZ4" s="1380"/>
      <c r="SA4" s="1380"/>
      <c r="SB4" s="1380"/>
      <c r="SC4" s="1380"/>
      <c r="SD4" s="1380"/>
      <c r="SE4" s="1380"/>
      <c r="SF4" s="1380"/>
      <c r="SG4" s="1380"/>
      <c r="SH4" s="1380"/>
      <c r="SI4" s="1380"/>
      <c r="SJ4" s="1380"/>
      <c r="SK4" s="1380"/>
      <c r="SL4" s="1380"/>
      <c r="SM4" s="1380"/>
      <c r="SN4" s="1380"/>
      <c r="SO4" s="1380"/>
      <c r="SP4" s="1380"/>
      <c r="SQ4" s="1380"/>
      <c r="SR4" s="1380"/>
      <c r="SS4" s="1380"/>
      <c r="ST4" s="1380"/>
      <c r="SU4" s="1380"/>
      <c r="SV4" s="1380"/>
      <c r="SW4" s="1380"/>
      <c r="SX4" s="1380"/>
      <c r="SY4" s="1380"/>
      <c r="SZ4" s="1380"/>
      <c r="TA4" s="1380"/>
      <c r="TB4" s="1380"/>
      <c r="TC4" s="1380"/>
      <c r="TD4" s="1380"/>
      <c r="TE4" s="1380"/>
      <c r="TF4" s="1380"/>
      <c r="TG4" s="1380"/>
      <c r="TH4" s="1380"/>
      <c r="TI4" s="1380"/>
      <c r="TJ4" s="1380"/>
      <c r="TK4" s="1380"/>
      <c r="TL4" s="1380"/>
      <c r="TM4" s="1380"/>
      <c r="TN4" s="1380"/>
      <c r="TO4" s="1380"/>
      <c r="TP4" s="1380"/>
      <c r="TQ4" s="1380"/>
      <c r="TR4" s="1380"/>
      <c r="TS4" s="1380"/>
      <c r="TT4" s="1380"/>
      <c r="TU4" s="1380"/>
      <c r="TV4" s="1380"/>
      <c r="TW4" s="1380"/>
      <c r="TX4" s="1380"/>
      <c r="TY4" s="1380"/>
      <c r="TZ4" s="1380"/>
      <c r="UA4" s="1380"/>
      <c r="UB4" s="1380"/>
      <c r="UC4" s="1380"/>
      <c r="UD4" s="1380"/>
      <c r="UE4" s="1380"/>
      <c r="UF4" s="1380"/>
      <c r="UG4" s="1380"/>
      <c r="UH4" s="1380"/>
      <c r="UI4" s="1380"/>
      <c r="UJ4" s="1380"/>
      <c r="UK4" s="1380"/>
      <c r="UL4" s="1380"/>
      <c r="UM4" s="1380"/>
      <c r="UN4" s="1380"/>
      <c r="UO4" s="1380"/>
      <c r="UP4" s="1380"/>
      <c r="UQ4" s="1380"/>
      <c r="UR4" s="1380"/>
      <c r="US4" s="1380"/>
      <c r="UT4" s="1380"/>
      <c r="UU4" s="1380"/>
      <c r="UV4" s="1380"/>
      <c r="UW4" s="1380"/>
      <c r="UX4" s="1380"/>
      <c r="UY4" s="1380"/>
      <c r="UZ4" s="1380"/>
      <c r="VA4" s="1380"/>
      <c r="VB4" s="1380"/>
      <c r="VC4" s="1380"/>
      <c r="VD4" s="1380"/>
      <c r="VE4" s="1380"/>
      <c r="VF4" s="1380"/>
      <c r="VG4" s="1380"/>
      <c r="VH4" s="1380"/>
      <c r="VI4" s="1380"/>
      <c r="VJ4" s="1380"/>
      <c r="VK4" s="1380"/>
      <c r="VL4" s="1380"/>
      <c r="VM4" s="1380"/>
      <c r="VN4" s="1380"/>
      <c r="VO4" s="1380"/>
      <c r="VP4" s="1380"/>
      <c r="VQ4" s="1380"/>
      <c r="VR4" s="1380"/>
      <c r="VS4" s="1380"/>
      <c r="VT4" s="1380"/>
      <c r="VU4" s="1380"/>
      <c r="VV4" s="1380"/>
      <c r="VW4" s="1380"/>
      <c r="VX4" s="1380"/>
      <c r="VY4" s="1380"/>
      <c r="VZ4" s="1380"/>
      <c r="WA4" s="1380"/>
      <c r="WB4" s="1380"/>
      <c r="WC4" s="1380"/>
      <c r="WD4" s="1380"/>
      <c r="WE4" s="1380"/>
      <c r="WF4" s="1380"/>
      <c r="WG4" s="1380"/>
      <c r="WH4" s="1380"/>
      <c r="WI4" s="1380"/>
      <c r="WJ4" s="1380"/>
      <c r="WK4" s="1380"/>
      <c r="WL4" s="1380"/>
      <c r="WM4" s="1380"/>
      <c r="WN4" s="1380"/>
      <c r="WO4" s="1380"/>
      <c r="WP4" s="1380"/>
      <c r="WQ4" s="1380"/>
      <c r="WR4" s="1380"/>
      <c r="WS4" s="1380"/>
      <c r="WT4" s="1380"/>
      <c r="WU4" s="1380"/>
      <c r="WV4" s="1380"/>
      <c r="WW4" s="1380"/>
      <c r="WX4" s="1380"/>
      <c r="WY4" s="1380"/>
      <c r="WZ4" s="1380"/>
      <c r="XA4" s="1380"/>
      <c r="XB4" s="1380"/>
      <c r="XC4" s="1380"/>
      <c r="XD4" s="1380"/>
      <c r="XE4" s="1380"/>
      <c r="XF4" s="1380"/>
      <c r="XG4" s="1380"/>
      <c r="XH4" s="1380"/>
      <c r="XI4" s="1380"/>
      <c r="XJ4" s="1380"/>
      <c r="XK4" s="1380"/>
      <c r="XL4" s="1380"/>
      <c r="XM4" s="1380"/>
      <c r="XN4" s="1380"/>
      <c r="XO4" s="1380"/>
      <c r="XP4" s="1380"/>
      <c r="XQ4" s="1380"/>
      <c r="XR4" s="1380"/>
      <c r="XS4" s="1380"/>
      <c r="XT4" s="1380"/>
      <c r="XU4" s="1380"/>
      <c r="XV4" s="1380"/>
      <c r="XW4" s="1380"/>
      <c r="XX4" s="1380"/>
      <c r="XY4" s="1380"/>
      <c r="XZ4" s="1380"/>
      <c r="YA4" s="1380"/>
      <c r="YB4" s="1380"/>
      <c r="YC4" s="1380"/>
      <c r="YD4" s="1380"/>
      <c r="YE4" s="1380"/>
      <c r="YF4" s="1380"/>
      <c r="YG4" s="1380"/>
      <c r="YH4" s="1380"/>
      <c r="YI4" s="1380"/>
      <c r="YJ4" s="1380"/>
      <c r="YK4" s="1380"/>
      <c r="YL4" s="1380"/>
      <c r="YM4" s="1380"/>
      <c r="YN4" s="1380"/>
      <c r="YO4" s="1380"/>
      <c r="YP4" s="1380"/>
      <c r="YQ4" s="1380"/>
      <c r="YR4" s="1380"/>
      <c r="YS4" s="1380"/>
      <c r="YT4" s="1380"/>
      <c r="YU4" s="1380"/>
      <c r="YV4" s="1380"/>
      <c r="YW4" s="1380"/>
      <c r="YX4" s="1380"/>
      <c r="YY4" s="1380"/>
      <c r="YZ4" s="1380"/>
      <c r="ZA4" s="1380"/>
      <c r="ZB4" s="1380"/>
      <c r="ZC4" s="1380"/>
      <c r="ZD4" s="1380"/>
      <c r="ZE4" s="1380"/>
      <c r="ZF4" s="1380"/>
      <c r="ZG4" s="1380"/>
      <c r="ZH4" s="1380"/>
      <c r="ZI4" s="1380"/>
      <c r="ZJ4" s="1380"/>
      <c r="ZK4" s="1380"/>
      <c r="ZL4" s="1380"/>
      <c r="ZM4" s="1380"/>
      <c r="ZN4" s="1380"/>
      <c r="ZO4" s="1380"/>
      <c r="ZP4" s="1380"/>
      <c r="ZQ4" s="1380"/>
      <c r="ZR4" s="1380"/>
      <c r="ZS4" s="1380"/>
      <c r="ZT4" s="1380"/>
      <c r="ZU4" s="1380"/>
      <c r="ZV4" s="1380"/>
      <c r="ZW4" s="1380"/>
      <c r="ZX4" s="1380"/>
      <c r="ZY4" s="1380"/>
      <c r="ZZ4" s="1380"/>
      <c r="AAA4" s="1380"/>
      <c r="AAB4" s="1380"/>
      <c r="AAC4" s="1380"/>
      <c r="AAD4" s="1380"/>
      <c r="AAE4" s="1380"/>
      <c r="AAF4" s="1380"/>
      <c r="AAG4" s="1380"/>
      <c r="AAH4" s="1380"/>
      <c r="AAI4" s="1380"/>
      <c r="AAJ4" s="1380"/>
      <c r="AAK4" s="1380"/>
      <c r="AAL4" s="1380"/>
      <c r="AAM4" s="1380"/>
      <c r="AAN4" s="1380"/>
      <c r="AAO4" s="1380"/>
      <c r="AAP4" s="1380"/>
      <c r="AAQ4" s="1380"/>
      <c r="AAR4" s="1380"/>
      <c r="AAS4" s="1380"/>
      <c r="AAT4" s="1380"/>
      <c r="AAU4" s="1380"/>
      <c r="AAV4" s="1380"/>
      <c r="AAW4" s="1380"/>
      <c r="AAX4" s="1380"/>
      <c r="AAY4" s="1380"/>
      <c r="AAZ4" s="1380"/>
      <c r="ABA4" s="1380"/>
      <c r="ABB4" s="1380"/>
      <c r="ABC4" s="1380"/>
      <c r="ABD4" s="1380"/>
      <c r="ABE4" s="1380"/>
      <c r="ABF4" s="1380"/>
      <c r="ABG4" s="1380"/>
      <c r="ABH4" s="1380"/>
      <c r="ABI4" s="1380"/>
      <c r="ABJ4" s="1380"/>
      <c r="ABK4" s="1380"/>
      <c r="ABL4" s="1380"/>
      <c r="ABM4" s="1380"/>
      <c r="ABN4" s="1380"/>
      <c r="ABO4" s="1380"/>
      <c r="ABP4" s="1380"/>
      <c r="ABQ4" s="1380"/>
      <c r="ABR4" s="1380"/>
      <c r="ABS4" s="1380"/>
      <c r="ABT4" s="1380"/>
      <c r="ABU4" s="1380"/>
      <c r="ABV4" s="1380"/>
      <c r="ABW4" s="1380"/>
      <c r="ABX4" s="1380"/>
      <c r="ABY4" s="1380"/>
      <c r="ABZ4" s="1380"/>
      <c r="ACA4" s="1380"/>
      <c r="ACB4" s="1380"/>
      <c r="ACC4" s="1380"/>
      <c r="ACD4" s="1380"/>
      <c r="ACE4" s="1380"/>
      <c r="ACF4" s="1380"/>
      <c r="ACG4" s="1380"/>
      <c r="ACH4" s="1380"/>
      <c r="ACI4" s="1380"/>
      <c r="ACJ4" s="1380"/>
      <c r="ACK4" s="1380"/>
      <c r="ACL4" s="1380"/>
      <c r="ACM4" s="1380"/>
      <c r="ACN4" s="1380"/>
      <c r="ACO4" s="1380"/>
      <c r="ACP4" s="1380"/>
      <c r="ACQ4" s="1380"/>
      <c r="ACR4" s="1380"/>
      <c r="ACS4" s="1380"/>
      <c r="ACT4" s="1380"/>
      <c r="ACU4" s="1380"/>
      <c r="ACV4" s="1380"/>
      <c r="ACW4" s="1380"/>
      <c r="ACX4" s="1380"/>
      <c r="ACY4" s="1380"/>
      <c r="ACZ4" s="1380"/>
      <c r="ADA4" s="1380"/>
      <c r="ADB4" s="1380"/>
      <c r="ADC4" s="1380"/>
      <c r="ADD4" s="1380"/>
      <c r="ADE4" s="1380"/>
      <c r="ADF4" s="1380"/>
      <c r="ADG4" s="1380"/>
      <c r="ADH4" s="1380"/>
      <c r="ADI4" s="1380"/>
      <c r="ADJ4" s="1380"/>
      <c r="ADK4" s="1380"/>
      <c r="ADL4" s="1380"/>
      <c r="ADM4" s="1380"/>
      <c r="ADN4" s="1380"/>
      <c r="ADO4" s="1380"/>
      <c r="ADP4" s="1380"/>
      <c r="ADQ4" s="1380"/>
      <c r="ADR4" s="1380"/>
      <c r="ADS4" s="1380"/>
      <c r="ADT4" s="1380"/>
      <c r="ADU4" s="1380"/>
      <c r="ADV4" s="1380"/>
      <c r="ADW4" s="1380"/>
      <c r="ADX4" s="1380"/>
      <c r="ADY4" s="1380"/>
      <c r="ADZ4" s="1380"/>
      <c r="AEA4" s="1380"/>
      <c r="AEB4" s="1380"/>
      <c r="AEC4" s="1380"/>
      <c r="AED4" s="1380"/>
      <c r="AEE4" s="1380"/>
      <c r="AEF4" s="1380"/>
      <c r="AEG4" s="1380"/>
      <c r="AEH4" s="1380"/>
      <c r="AEI4" s="1380"/>
      <c r="AEJ4" s="1380"/>
      <c r="AEK4" s="1380"/>
      <c r="AEL4" s="1380"/>
      <c r="AEM4" s="1380"/>
      <c r="AEN4" s="1380"/>
      <c r="AEO4" s="1380"/>
      <c r="AEP4" s="1380"/>
      <c r="AEQ4" s="1380"/>
      <c r="AER4" s="1380"/>
      <c r="AES4" s="1380"/>
      <c r="AET4" s="1380"/>
      <c r="AEU4" s="1380"/>
      <c r="AEV4" s="1380"/>
      <c r="AEW4" s="1380"/>
      <c r="AEX4" s="1380"/>
      <c r="AEY4" s="1380"/>
      <c r="AEZ4" s="1380"/>
      <c r="AFA4" s="1380"/>
      <c r="AFB4" s="1380"/>
      <c r="AFC4" s="1380"/>
      <c r="AFD4" s="1380"/>
      <c r="AFE4" s="1380"/>
      <c r="AFF4" s="1380"/>
      <c r="AFG4" s="1380"/>
      <c r="AFH4" s="1380"/>
      <c r="AFI4" s="1380"/>
      <c r="AFJ4" s="1380"/>
      <c r="AFK4" s="1380"/>
      <c r="AFL4" s="1380"/>
      <c r="AFM4" s="1380"/>
      <c r="AFN4" s="1380"/>
      <c r="AFO4" s="1380"/>
      <c r="AFP4" s="1380"/>
      <c r="AFQ4" s="1380"/>
      <c r="AFR4" s="1380"/>
      <c r="AFS4" s="1380"/>
      <c r="AFT4" s="1380"/>
      <c r="AFU4" s="1380"/>
      <c r="AFV4" s="1380"/>
      <c r="AFW4" s="1380"/>
      <c r="AFX4" s="1380"/>
      <c r="AFY4" s="1380"/>
      <c r="AFZ4" s="1380"/>
      <c r="AGA4" s="1380"/>
      <c r="AGB4" s="1380"/>
      <c r="AGC4" s="1380"/>
      <c r="AGD4" s="1380"/>
      <c r="AGE4" s="1380"/>
      <c r="AGF4" s="1380"/>
      <c r="AGG4" s="1380"/>
      <c r="AGH4" s="1380"/>
      <c r="AGI4" s="1380"/>
      <c r="AGJ4" s="1380"/>
      <c r="AGK4" s="1380"/>
      <c r="AGL4" s="1380"/>
      <c r="AGM4" s="1380"/>
      <c r="AGN4" s="1380"/>
      <c r="AGO4" s="1380"/>
      <c r="AGP4" s="1380"/>
      <c r="AGQ4" s="1380"/>
      <c r="AGR4" s="1380"/>
      <c r="AGS4" s="1380"/>
      <c r="AGT4" s="1380"/>
      <c r="AGU4" s="1380"/>
      <c r="AGV4" s="1380"/>
      <c r="AGW4" s="1380"/>
      <c r="AGX4" s="1380"/>
      <c r="AGY4" s="1380"/>
      <c r="AGZ4" s="1380"/>
      <c r="AHA4" s="1380"/>
      <c r="AHB4" s="1380"/>
      <c r="AHC4" s="1380"/>
      <c r="AHD4" s="1380"/>
      <c r="AHE4" s="1380"/>
      <c r="AHF4" s="1380"/>
      <c r="AHG4" s="1380"/>
      <c r="AHH4" s="1380"/>
      <c r="AHI4" s="1380"/>
      <c r="AHJ4" s="1380"/>
      <c r="AHK4" s="1380"/>
      <c r="AHL4" s="1380"/>
      <c r="AHM4" s="1380"/>
      <c r="AHN4" s="1380"/>
      <c r="AHO4" s="1380"/>
      <c r="AHP4" s="1380"/>
      <c r="AHQ4" s="1380"/>
      <c r="AHR4" s="1380"/>
      <c r="AHS4" s="1380"/>
      <c r="AHT4" s="1380"/>
      <c r="AHU4" s="1380"/>
      <c r="AHV4" s="1380"/>
      <c r="AHW4" s="1380"/>
      <c r="AHX4" s="1380"/>
      <c r="AHY4" s="1380"/>
      <c r="AHZ4" s="1380"/>
      <c r="AIA4" s="1380"/>
      <c r="AIB4" s="1380"/>
      <c r="AIC4" s="1380"/>
      <c r="AID4" s="1380"/>
      <c r="AIE4" s="1380"/>
      <c r="AIF4" s="1380"/>
      <c r="AIG4" s="1380"/>
      <c r="AIH4" s="1380"/>
      <c r="AII4" s="1380"/>
      <c r="AIJ4" s="1380"/>
      <c r="AIK4" s="1380"/>
      <c r="AIL4" s="1380"/>
      <c r="AIM4" s="1380"/>
      <c r="AIN4" s="1380"/>
      <c r="AIO4" s="1380"/>
      <c r="AIP4" s="1380"/>
      <c r="AIQ4" s="1380"/>
      <c r="AIR4" s="1380"/>
      <c r="AIS4" s="1380"/>
      <c r="AIT4" s="1380"/>
      <c r="AIU4" s="1380"/>
      <c r="AIV4" s="1380"/>
      <c r="AIW4" s="1380"/>
      <c r="AIX4" s="1380"/>
      <c r="AIY4" s="1380"/>
      <c r="AIZ4" s="1380"/>
      <c r="AJA4" s="1380"/>
      <c r="AJB4" s="1380"/>
      <c r="AJC4" s="1380"/>
      <c r="AJD4" s="1380"/>
      <c r="AJE4" s="1380"/>
      <c r="AJF4" s="1380"/>
      <c r="AJG4" s="1380"/>
      <c r="AJH4" s="1380"/>
      <c r="AJI4" s="1380"/>
      <c r="AJJ4" s="1380"/>
      <c r="AJK4" s="1380"/>
      <c r="AJL4" s="1380"/>
      <c r="AJM4" s="1380"/>
      <c r="AJN4" s="1380"/>
      <c r="AJO4" s="1380"/>
      <c r="AJP4" s="1380"/>
      <c r="AJQ4" s="1380"/>
      <c r="AJR4" s="1380"/>
      <c r="AJS4" s="1380"/>
      <c r="AJT4" s="1380"/>
      <c r="AJU4" s="1380"/>
      <c r="AJV4" s="1380"/>
      <c r="AJW4" s="1380"/>
      <c r="AJX4" s="1380"/>
      <c r="AJY4" s="1380"/>
      <c r="AJZ4" s="1380"/>
      <c r="AKA4" s="1380"/>
      <c r="AKB4" s="1380"/>
      <c r="AKC4" s="1380"/>
      <c r="AKD4" s="1380"/>
      <c r="AKE4" s="1380"/>
      <c r="AKF4" s="1380"/>
      <c r="AKG4" s="1380"/>
      <c r="AKH4" s="1380"/>
      <c r="AKI4" s="1380"/>
      <c r="AKJ4" s="1380"/>
      <c r="AKK4" s="1380"/>
      <c r="AKL4" s="1380"/>
      <c r="AKM4" s="1380"/>
      <c r="AKN4" s="1380"/>
      <c r="AKO4" s="1380"/>
      <c r="AKP4" s="1380"/>
      <c r="AKQ4" s="1380"/>
      <c r="AKR4" s="1380"/>
      <c r="AKS4" s="1380"/>
      <c r="AKT4" s="1380"/>
      <c r="AKU4" s="1380"/>
      <c r="AKV4" s="1380"/>
      <c r="AKW4" s="1380"/>
      <c r="AKX4" s="1380"/>
      <c r="AKY4" s="1380"/>
      <c r="AKZ4" s="1380"/>
      <c r="ALA4" s="1380"/>
      <c r="ALB4" s="1380"/>
      <c r="ALC4" s="1380"/>
      <c r="ALD4" s="1380"/>
      <c r="ALE4" s="1380"/>
      <c r="ALF4" s="1380"/>
      <c r="ALG4" s="1380"/>
      <c r="ALH4" s="1380"/>
      <c r="ALI4" s="1380"/>
      <c r="ALJ4" s="1380"/>
      <c r="ALK4" s="1380"/>
      <c r="ALL4" s="1380"/>
      <c r="ALM4" s="1380"/>
      <c r="ALN4" s="1380"/>
      <c r="ALO4" s="1380"/>
      <c r="ALP4" s="1380"/>
      <c r="ALQ4" s="1380"/>
      <c r="ALR4" s="1380"/>
      <c r="ALS4" s="1380"/>
      <c r="ALT4" s="1380"/>
      <c r="ALU4" s="1380"/>
      <c r="ALV4" s="1380"/>
      <c r="ALW4" s="1380"/>
      <c r="ALX4" s="1380"/>
      <c r="ALY4" s="1380"/>
      <c r="ALZ4" s="1380"/>
      <c r="AMA4" s="1380"/>
      <c r="AMB4" s="1380"/>
      <c r="AMC4" s="1380"/>
      <c r="AMD4" s="1380"/>
      <c r="AME4" s="1380"/>
      <c r="AMF4" s="1380"/>
      <c r="AMG4" s="1380"/>
      <c r="AMH4" s="1380"/>
      <c r="AMI4" s="1380"/>
      <c r="AMJ4" s="1380"/>
    </row>
    <row r="5" spans="1:1024" s="737" customFormat="1" ht="22.4" customHeight="1" thickBot="1">
      <c r="A5" s="5530"/>
      <c r="B5" s="5532"/>
      <c r="C5" s="5534"/>
      <c r="D5" s="5536"/>
      <c r="E5" s="5524"/>
      <c r="F5" s="5538"/>
      <c r="G5" s="5524"/>
      <c r="H5" s="5526"/>
      <c r="I5" s="3912" t="s">
        <v>916</v>
      </c>
      <c r="J5" s="3913">
        <v>19524000</v>
      </c>
      <c r="K5" s="5528"/>
      <c r="L5" s="5528"/>
      <c r="M5" s="5528"/>
      <c r="N5" s="5528"/>
      <c r="O5" s="5511"/>
      <c r="P5" s="5514"/>
      <c r="Q5" s="5516"/>
      <c r="R5" s="5518"/>
      <c r="S5" s="5520"/>
      <c r="T5" s="5522">
        <v>0</v>
      </c>
      <c r="U5" s="5552">
        <v>0</v>
      </c>
      <c r="V5" s="5554"/>
      <c r="W5" s="5554"/>
      <c r="X5" s="5554"/>
      <c r="Y5" s="5546"/>
      <c r="Z5" s="5548"/>
      <c r="AA5" s="5546"/>
      <c r="AB5" s="5546"/>
      <c r="AC5" s="5546"/>
      <c r="AD5" s="5546"/>
      <c r="AE5" s="5548"/>
      <c r="AF5" s="5550"/>
      <c r="AG5" s="5542"/>
      <c r="AH5" s="5542"/>
      <c r="AI5" s="5516"/>
      <c r="AJ5" s="5516"/>
      <c r="AK5" s="5544"/>
      <c r="AL5" s="5540"/>
      <c r="AM5" s="5540"/>
      <c r="AN5" s="5586"/>
      <c r="AO5" s="5540"/>
      <c r="AP5" s="5540"/>
      <c r="AQ5" s="5540"/>
      <c r="AR5" s="5540"/>
      <c r="AS5" s="5540"/>
      <c r="AT5" s="5580"/>
      <c r="AU5" s="5582"/>
      <c r="AV5" s="5582"/>
      <c r="AW5" s="5584"/>
      <c r="AX5" s="5584"/>
      <c r="AY5" s="5566"/>
      <c r="AZ5" s="5568"/>
      <c r="BA5" s="5569"/>
      <c r="BB5" s="3442"/>
      <c r="BC5" s="3442"/>
      <c r="BD5" s="3442"/>
      <c r="BE5" s="3442"/>
      <c r="BF5" s="3442"/>
      <c r="BG5" s="3442"/>
      <c r="BH5" s="3442"/>
      <c r="BI5" s="3442"/>
      <c r="BJ5" s="3442"/>
      <c r="BK5" s="3442"/>
      <c r="BL5" s="3442"/>
      <c r="BM5" s="3442"/>
      <c r="BN5" s="3442"/>
      <c r="BO5" s="3442"/>
      <c r="BP5" s="3442"/>
      <c r="BQ5" s="3442"/>
      <c r="BR5" s="3442"/>
      <c r="BS5" s="3442"/>
      <c r="BT5" s="3442"/>
      <c r="BU5" s="3442"/>
      <c r="BV5" s="3442"/>
      <c r="BW5" s="3442"/>
      <c r="BX5" s="3442"/>
      <c r="BY5" s="3442"/>
      <c r="BZ5" s="3442"/>
      <c r="CA5" s="3442"/>
      <c r="CB5" s="3442"/>
      <c r="CC5" s="3442"/>
      <c r="CD5" s="3442"/>
      <c r="CE5" s="3442"/>
      <c r="CF5" s="3442"/>
      <c r="CG5" s="3442"/>
      <c r="CH5" s="3442"/>
      <c r="CI5" s="3442"/>
      <c r="CJ5" s="3442"/>
      <c r="CK5" s="3442"/>
      <c r="CL5" s="3442"/>
      <c r="CM5" s="3442"/>
      <c r="CN5" s="3442"/>
      <c r="CO5" s="3442"/>
      <c r="CP5" s="3442"/>
      <c r="CQ5" s="3442"/>
      <c r="CR5" s="3442"/>
      <c r="CS5" s="3442"/>
      <c r="CT5" s="3442"/>
      <c r="CU5" s="3442"/>
      <c r="CV5" s="3442"/>
      <c r="CW5" s="3442"/>
      <c r="CX5" s="3442"/>
      <c r="CY5" s="3442"/>
      <c r="CZ5" s="3442"/>
      <c r="DA5" s="3442"/>
      <c r="DB5" s="3442"/>
      <c r="DC5" s="3442"/>
      <c r="DD5" s="3442"/>
      <c r="DE5" s="3442"/>
      <c r="DF5" s="3442"/>
      <c r="DG5" s="3442"/>
      <c r="DH5" s="3442"/>
      <c r="DI5" s="3442"/>
      <c r="DJ5" s="3442"/>
      <c r="DK5" s="3442"/>
      <c r="DL5" s="3442"/>
      <c r="DM5" s="3442"/>
      <c r="DN5" s="3442"/>
      <c r="DO5" s="3442"/>
      <c r="DP5" s="3442"/>
      <c r="DQ5" s="3442"/>
      <c r="DR5" s="3442"/>
      <c r="DS5" s="3442"/>
      <c r="DT5" s="3442"/>
      <c r="DU5" s="3442"/>
      <c r="DV5" s="3442"/>
      <c r="DW5" s="3442"/>
      <c r="DX5" s="3442"/>
      <c r="DY5" s="3442"/>
      <c r="DZ5" s="1380"/>
      <c r="EA5" s="1380"/>
      <c r="EB5" s="1380"/>
      <c r="EC5" s="1380"/>
      <c r="ED5" s="1380"/>
      <c r="EE5" s="1380"/>
      <c r="EF5" s="1380"/>
      <c r="EG5" s="1380"/>
      <c r="EH5" s="1380"/>
      <c r="EI5" s="1380"/>
      <c r="EJ5" s="1380"/>
      <c r="EK5" s="1380"/>
      <c r="EL5" s="1380"/>
      <c r="EM5" s="1380"/>
      <c r="EN5" s="1380"/>
      <c r="EO5" s="1380"/>
      <c r="EP5" s="1380"/>
      <c r="EQ5" s="1380"/>
      <c r="ER5" s="1380"/>
      <c r="ES5" s="1380"/>
      <c r="ET5" s="1380"/>
      <c r="EU5" s="1380"/>
      <c r="EV5" s="1380"/>
      <c r="EW5" s="1380"/>
      <c r="EX5" s="1380"/>
      <c r="EY5" s="1380"/>
      <c r="EZ5" s="1380"/>
      <c r="FA5" s="1380"/>
      <c r="FB5" s="1380"/>
      <c r="FC5" s="1380"/>
      <c r="FD5" s="1380"/>
      <c r="FE5" s="1380"/>
      <c r="FF5" s="1380"/>
      <c r="FG5" s="1380"/>
      <c r="FH5" s="1380"/>
      <c r="FI5" s="1380"/>
      <c r="FJ5" s="1380"/>
      <c r="FK5" s="1380"/>
      <c r="FL5" s="1380"/>
      <c r="FM5" s="1380"/>
      <c r="FN5" s="1380"/>
      <c r="FO5" s="1380"/>
      <c r="FP5" s="1380"/>
      <c r="FQ5" s="1380"/>
      <c r="FR5" s="1380"/>
      <c r="FS5" s="1380"/>
      <c r="FT5" s="1380"/>
      <c r="FU5" s="1380"/>
      <c r="FV5" s="1380"/>
      <c r="FW5" s="1380"/>
      <c r="FX5" s="1380"/>
      <c r="FY5" s="1380"/>
      <c r="FZ5" s="1380"/>
      <c r="GA5" s="1380"/>
      <c r="GB5" s="1380"/>
      <c r="GC5" s="1380"/>
      <c r="GD5" s="1380"/>
      <c r="GE5" s="1380"/>
      <c r="GF5" s="1380"/>
      <c r="GG5" s="1380"/>
      <c r="GH5" s="1380"/>
      <c r="GI5" s="1380"/>
      <c r="GJ5" s="1380"/>
      <c r="GK5" s="1380"/>
      <c r="GL5" s="1380"/>
      <c r="GM5" s="1380"/>
      <c r="GN5" s="1380"/>
      <c r="GO5" s="1380"/>
      <c r="GP5" s="1380"/>
      <c r="GQ5" s="1380"/>
      <c r="GR5" s="1380"/>
      <c r="GS5" s="1380"/>
      <c r="GT5" s="1380"/>
      <c r="GU5" s="1380"/>
      <c r="GV5" s="1380"/>
      <c r="GW5" s="1380"/>
      <c r="GX5" s="1380"/>
      <c r="GY5" s="1380"/>
      <c r="GZ5" s="1380"/>
      <c r="HA5" s="1380"/>
      <c r="HB5" s="1380"/>
      <c r="HC5" s="1380"/>
      <c r="HD5" s="1380"/>
      <c r="HE5" s="1380"/>
      <c r="HF5" s="1380"/>
      <c r="HG5" s="1380"/>
      <c r="HH5" s="1380"/>
      <c r="HI5" s="1380"/>
      <c r="HJ5" s="1380"/>
      <c r="HK5" s="1380"/>
      <c r="HL5" s="1380"/>
      <c r="HM5" s="1380"/>
      <c r="HN5" s="1380"/>
      <c r="HO5" s="1380"/>
      <c r="HP5" s="1380"/>
      <c r="HQ5" s="1380"/>
      <c r="HR5" s="1380"/>
      <c r="HS5" s="1380"/>
      <c r="HT5" s="1380"/>
      <c r="HU5" s="1380"/>
      <c r="HV5" s="1380"/>
      <c r="HW5" s="1380"/>
      <c r="HX5" s="1380"/>
      <c r="HY5" s="1380"/>
      <c r="HZ5" s="1380"/>
      <c r="IA5" s="1380"/>
      <c r="IB5" s="1380"/>
      <c r="IC5" s="1380"/>
      <c r="ID5" s="1380"/>
      <c r="IE5" s="1380"/>
      <c r="IF5" s="1380"/>
      <c r="IG5" s="1380"/>
      <c r="IH5" s="1380"/>
      <c r="II5" s="1380"/>
      <c r="IJ5" s="1380"/>
      <c r="IK5" s="1380"/>
      <c r="IL5" s="1380"/>
      <c r="IM5" s="1380"/>
      <c r="IN5" s="1380"/>
      <c r="IO5" s="1380"/>
      <c r="IP5" s="1380"/>
      <c r="IQ5" s="1380"/>
      <c r="IR5" s="1380"/>
      <c r="IS5" s="1380"/>
      <c r="IT5" s="1380"/>
      <c r="IU5" s="1380"/>
      <c r="IV5" s="1380"/>
      <c r="IW5" s="1380"/>
      <c r="IX5" s="1380"/>
      <c r="IY5" s="1380"/>
      <c r="IZ5" s="1380"/>
      <c r="JA5" s="1380"/>
      <c r="JB5" s="1380"/>
      <c r="JC5" s="1380"/>
      <c r="JD5" s="1380"/>
      <c r="JE5" s="1380"/>
      <c r="JF5" s="1380"/>
      <c r="JG5" s="1380"/>
      <c r="JH5" s="1380"/>
      <c r="JI5" s="1380"/>
      <c r="JJ5" s="1380"/>
      <c r="JK5" s="1380"/>
      <c r="JL5" s="1380"/>
      <c r="JM5" s="1380"/>
      <c r="JN5" s="1380"/>
      <c r="JO5" s="1380"/>
      <c r="JP5" s="1380"/>
      <c r="JQ5" s="1380"/>
      <c r="JR5" s="1380"/>
      <c r="JS5" s="1380"/>
      <c r="JT5" s="1380"/>
      <c r="JU5" s="1380"/>
      <c r="JV5" s="1380"/>
      <c r="JW5" s="1380"/>
      <c r="JX5" s="1380"/>
      <c r="JY5" s="1380"/>
      <c r="JZ5" s="1380"/>
      <c r="KA5" s="1380"/>
      <c r="KB5" s="1380"/>
      <c r="KC5" s="1380"/>
      <c r="KD5" s="1380"/>
      <c r="KE5" s="1380"/>
      <c r="KF5" s="1380"/>
      <c r="KG5" s="1380"/>
      <c r="KH5" s="1380"/>
      <c r="KI5" s="1380"/>
      <c r="KJ5" s="1380"/>
      <c r="KK5" s="1380"/>
      <c r="KL5" s="1380"/>
      <c r="KM5" s="1380"/>
      <c r="KN5" s="1380"/>
      <c r="KO5" s="1380"/>
      <c r="KP5" s="1380"/>
      <c r="KQ5" s="1380"/>
      <c r="KR5" s="1380"/>
      <c r="KS5" s="1380"/>
      <c r="KT5" s="1380"/>
      <c r="KU5" s="1380"/>
      <c r="KV5" s="1380"/>
      <c r="KW5" s="1380"/>
      <c r="KX5" s="1380"/>
      <c r="KY5" s="1380"/>
      <c r="KZ5" s="1380"/>
      <c r="LA5" s="1380"/>
      <c r="LB5" s="1380"/>
      <c r="LC5" s="1380"/>
      <c r="LD5" s="1380"/>
      <c r="LE5" s="1380"/>
      <c r="LF5" s="1380"/>
      <c r="LG5" s="1380"/>
      <c r="LH5" s="1380"/>
      <c r="LI5" s="1380"/>
      <c r="LJ5" s="1380"/>
      <c r="LK5" s="1380"/>
      <c r="LL5" s="1380"/>
      <c r="LM5" s="1380"/>
      <c r="LN5" s="1380"/>
      <c r="LO5" s="1380"/>
      <c r="LP5" s="1380"/>
      <c r="LQ5" s="1380"/>
      <c r="LR5" s="1380"/>
      <c r="LS5" s="1380"/>
      <c r="LT5" s="1380"/>
      <c r="LU5" s="1380"/>
      <c r="LV5" s="1380"/>
      <c r="LW5" s="1380"/>
      <c r="LX5" s="1380"/>
      <c r="LY5" s="1380"/>
      <c r="LZ5" s="1380"/>
      <c r="MA5" s="1380"/>
      <c r="MB5" s="1380"/>
      <c r="MC5" s="1380"/>
      <c r="MD5" s="1380"/>
      <c r="ME5" s="1380"/>
      <c r="MF5" s="1380"/>
      <c r="MG5" s="1380"/>
      <c r="MH5" s="1380"/>
      <c r="MI5" s="1380"/>
      <c r="MJ5" s="1380"/>
      <c r="MK5" s="1380"/>
      <c r="ML5" s="1380"/>
      <c r="MM5" s="1380"/>
      <c r="MN5" s="1380"/>
      <c r="MO5" s="1380"/>
      <c r="MP5" s="1380"/>
      <c r="MQ5" s="1380"/>
      <c r="MR5" s="1380"/>
      <c r="MS5" s="1380"/>
      <c r="MT5" s="1380"/>
      <c r="MU5" s="1380"/>
      <c r="MV5" s="1380"/>
      <c r="MW5" s="1380"/>
      <c r="MX5" s="1380"/>
      <c r="MY5" s="1380"/>
      <c r="MZ5" s="1380"/>
      <c r="NA5" s="1380"/>
      <c r="NB5" s="1380"/>
      <c r="NC5" s="1380"/>
      <c r="ND5" s="1380"/>
      <c r="NE5" s="1380"/>
      <c r="NF5" s="1380"/>
      <c r="NG5" s="1380"/>
      <c r="NH5" s="1380"/>
      <c r="NI5" s="1380"/>
      <c r="NJ5" s="1380"/>
      <c r="NK5" s="1380"/>
      <c r="NL5" s="1380"/>
      <c r="NM5" s="1380"/>
      <c r="NN5" s="1380"/>
      <c r="NO5" s="1380"/>
      <c r="NP5" s="1380"/>
      <c r="NQ5" s="1380"/>
      <c r="NR5" s="1380"/>
      <c r="NS5" s="1380"/>
      <c r="NT5" s="1380"/>
      <c r="NU5" s="1380"/>
      <c r="NV5" s="1380"/>
      <c r="NW5" s="1380"/>
      <c r="NX5" s="1380"/>
      <c r="NY5" s="1380"/>
      <c r="NZ5" s="1380"/>
      <c r="OA5" s="1380"/>
      <c r="OB5" s="1380"/>
      <c r="OC5" s="1380"/>
      <c r="OD5" s="1380"/>
      <c r="OE5" s="1380"/>
      <c r="OF5" s="1380"/>
      <c r="OG5" s="1380"/>
      <c r="OH5" s="1380"/>
      <c r="OI5" s="1380"/>
      <c r="OJ5" s="1380"/>
      <c r="OK5" s="1380"/>
      <c r="OL5" s="1380"/>
      <c r="OM5" s="1380"/>
      <c r="ON5" s="1380"/>
      <c r="OO5" s="1380"/>
      <c r="OP5" s="1380"/>
      <c r="OQ5" s="1380"/>
      <c r="OR5" s="1380"/>
      <c r="OS5" s="1380"/>
      <c r="OT5" s="1380"/>
      <c r="OU5" s="1380"/>
      <c r="OV5" s="1380"/>
      <c r="OW5" s="1380"/>
      <c r="OX5" s="1380"/>
      <c r="OY5" s="1380"/>
      <c r="OZ5" s="1380"/>
      <c r="PA5" s="1380"/>
      <c r="PB5" s="1380"/>
      <c r="PC5" s="1380"/>
      <c r="PD5" s="1380"/>
      <c r="PE5" s="1380"/>
      <c r="PF5" s="1380"/>
      <c r="PG5" s="1380"/>
      <c r="PH5" s="1380"/>
      <c r="PI5" s="1380"/>
      <c r="PJ5" s="1380"/>
      <c r="PK5" s="1380"/>
      <c r="PL5" s="1380"/>
      <c r="PM5" s="1380"/>
      <c r="PN5" s="1380"/>
      <c r="PO5" s="1380"/>
      <c r="PP5" s="1380"/>
      <c r="PQ5" s="1380"/>
      <c r="PR5" s="1380"/>
      <c r="PS5" s="1380"/>
      <c r="PT5" s="1380"/>
      <c r="PU5" s="1380"/>
      <c r="PV5" s="1380"/>
      <c r="PW5" s="1380"/>
      <c r="PX5" s="1380"/>
      <c r="PY5" s="1380"/>
      <c r="PZ5" s="1380"/>
      <c r="QA5" s="1380"/>
      <c r="QB5" s="1380"/>
      <c r="QC5" s="1380"/>
      <c r="QD5" s="1380"/>
      <c r="QE5" s="1380"/>
      <c r="QF5" s="1380"/>
      <c r="QG5" s="1380"/>
      <c r="QH5" s="1380"/>
      <c r="QI5" s="1380"/>
      <c r="QJ5" s="1380"/>
      <c r="QK5" s="1380"/>
      <c r="QL5" s="1380"/>
      <c r="QM5" s="1380"/>
      <c r="QN5" s="1380"/>
      <c r="QO5" s="1380"/>
      <c r="QP5" s="1380"/>
      <c r="QQ5" s="1380"/>
      <c r="QR5" s="1380"/>
      <c r="QS5" s="1380"/>
      <c r="QT5" s="1380"/>
      <c r="QU5" s="1380"/>
      <c r="QV5" s="1380"/>
      <c r="QW5" s="1380"/>
      <c r="QX5" s="1380"/>
      <c r="QY5" s="1380"/>
      <c r="QZ5" s="1380"/>
      <c r="RA5" s="1380"/>
      <c r="RB5" s="1380"/>
      <c r="RC5" s="1380"/>
      <c r="RD5" s="1380"/>
      <c r="RE5" s="1380"/>
      <c r="RF5" s="1380"/>
      <c r="RG5" s="1380"/>
      <c r="RH5" s="1380"/>
      <c r="RI5" s="1380"/>
      <c r="RJ5" s="1380"/>
      <c r="RK5" s="1380"/>
      <c r="RL5" s="1380"/>
      <c r="RM5" s="1380"/>
      <c r="RN5" s="1380"/>
      <c r="RO5" s="1380"/>
      <c r="RP5" s="1380"/>
      <c r="RQ5" s="1380"/>
      <c r="RR5" s="1380"/>
      <c r="RS5" s="1380"/>
      <c r="RT5" s="1380"/>
      <c r="RU5" s="1380"/>
      <c r="RV5" s="1380"/>
      <c r="RW5" s="1380"/>
      <c r="RX5" s="1380"/>
      <c r="RY5" s="1380"/>
      <c r="RZ5" s="1380"/>
      <c r="SA5" s="1380"/>
      <c r="SB5" s="1380"/>
      <c r="SC5" s="1380"/>
      <c r="SD5" s="1380"/>
      <c r="SE5" s="1380"/>
      <c r="SF5" s="1380"/>
      <c r="SG5" s="1380"/>
      <c r="SH5" s="1380"/>
      <c r="SI5" s="1380"/>
      <c r="SJ5" s="1380"/>
      <c r="SK5" s="1380"/>
      <c r="SL5" s="1380"/>
      <c r="SM5" s="1380"/>
      <c r="SN5" s="1380"/>
      <c r="SO5" s="1380"/>
      <c r="SP5" s="1380"/>
      <c r="SQ5" s="1380"/>
      <c r="SR5" s="1380"/>
      <c r="SS5" s="1380"/>
      <c r="ST5" s="1380"/>
      <c r="SU5" s="1380"/>
      <c r="SV5" s="1380"/>
      <c r="SW5" s="1380"/>
      <c r="SX5" s="1380"/>
      <c r="SY5" s="1380"/>
      <c r="SZ5" s="1380"/>
      <c r="TA5" s="1380"/>
      <c r="TB5" s="1380"/>
      <c r="TC5" s="1380"/>
      <c r="TD5" s="1380"/>
      <c r="TE5" s="1380"/>
      <c r="TF5" s="1380"/>
      <c r="TG5" s="1380"/>
      <c r="TH5" s="1380"/>
      <c r="TI5" s="1380"/>
      <c r="TJ5" s="1380"/>
      <c r="TK5" s="1380"/>
      <c r="TL5" s="1380"/>
      <c r="TM5" s="1380"/>
      <c r="TN5" s="1380"/>
      <c r="TO5" s="1380"/>
      <c r="TP5" s="1380"/>
      <c r="TQ5" s="1380"/>
      <c r="TR5" s="1380"/>
      <c r="TS5" s="1380"/>
      <c r="TT5" s="1380"/>
      <c r="TU5" s="1380"/>
      <c r="TV5" s="1380"/>
      <c r="TW5" s="1380"/>
      <c r="TX5" s="1380"/>
      <c r="TY5" s="1380"/>
      <c r="TZ5" s="1380"/>
      <c r="UA5" s="1380"/>
      <c r="UB5" s="1380"/>
      <c r="UC5" s="1380"/>
      <c r="UD5" s="1380"/>
      <c r="UE5" s="1380"/>
      <c r="UF5" s="1380"/>
      <c r="UG5" s="1380"/>
      <c r="UH5" s="1380"/>
      <c r="UI5" s="1380"/>
      <c r="UJ5" s="1380"/>
      <c r="UK5" s="1380"/>
      <c r="UL5" s="1380"/>
      <c r="UM5" s="1380"/>
      <c r="UN5" s="1380"/>
      <c r="UO5" s="1380"/>
      <c r="UP5" s="1380"/>
      <c r="UQ5" s="1380"/>
      <c r="UR5" s="1380"/>
      <c r="US5" s="1380"/>
      <c r="UT5" s="1380"/>
      <c r="UU5" s="1380"/>
      <c r="UV5" s="1380"/>
      <c r="UW5" s="1380"/>
      <c r="UX5" s="1380"/>
      <c r="UY5" s="1380"/>
      <c r="UZ5" s="1380"/>
      <c r="VA5" s="1380"/>
      <c r="VB5" s="1380"/>
      <c r="VC5" s="1380"/>
      <c r="VD5" s="1380"/>
      <c r="VE5" s="1380"/>
      <c r="VF5" s="1380"/>
      <c r="VG5" s="1380"/>
      <c r="VH5" s="1380"/>
      <c r="VI5" s="1380"/>
      <c r="VJ5" s="1380"/>
      <c r="VK5" s="1380"/>
      <c r="VL5" s="1380"/>
      <c r="VM5" s="1380"/>
      <c r="VN5" s="1380"/>
      <c r="VO5" s="1380"/>
      <c r="VP5" s="1380"/>
      <c r="VQ5" s="1380"/>
      <c r="VR5" s="1380"/>
      <c r="VS5" s="1380"/>
      <c r="VT5" s="1380"/>
      <c r="VU5" s="1380"/>
      <c r="VV5" s="1380"/>
      <c r="VW5" s="1380"/>
      <c r="VX5" s="1380"/>
      <c r="VY5" s="1380"/>
      <c r="VZ5" s="1380"/>
      <c r="WA5" s="1380"/>
      <c r="WB5" s="1380"/>
      <c r="WC5" s="1380"/>
      <c r="WD5" s="1380"/>
      <c r="WE5" s="1380"/>
      <c r="WF5" s="1380"/>
      <c r="WG5" s="1380"/>
      <c r="WH5" s="1380"/>
      <c r="WI5" s="1380"/>
      <c r="WJ5" s="1380"/>
      <c r="WK5" s="1380"/>
      <c r="WL5" s="1380"/>
      <c r="WM5" s="1380"/>
      <c r="WN5" s="1380"/>
      <c r="WO5" s="1380"/>
      <c r="WP5" s="1380"/>
      <c r="WQ5" s="1380"/>
      <c r="WR5" s="1380"/>
      <c r="WS5" s="1380"/>
      <c r="WT5" s="1380"/>
      <c r="WU5" s="1380"/>
      <c r="WV5" s="1380"/>
      <c r="WW5" s="1380"/>
      <c r="WX5" s="1380"/>
      <c r="WY5" s="1380"/>
      <c r="WZ5" s="1380"/>
      <c r="XA5" s="1380"/>
      <c r="XB5" s="1380"/>
      <c r="XC5" s="1380"/>
      <c r="XD5" s="1380"/>
      <c r="XE5" s="1380"/>
      <c r="XF5" s="1380"/>
      <c r="XG5" s="1380"/>
      <c r="XH5" s="1380"/>
      <c r="XI5" s="1380"/>
      <c r="XJ5" s="1380"/>
      <c r="XK5" s="1380"/>
      <c r="XL5" s="1380"/>
      <c r="XM5" s="1380"/>
      <c r="XN5" s="1380"/>
      <c r="XO5" s="1380"/>
      <c r="XP5" s="1380"/>
      <c r="XQ5" s="1380"/>
      <c r="XR5" s="1380"/>
      <c r="XS5" s="1380"/>
      <c r="XT5" s="1380"/>
      <c r="XU5" s="1380"/>
      <c r="XV5" s="1380"/>
      <c r="XW5" s="1380"/>
      <c r="XX5" s="1380"/>
      <c r="XY5" s="1380"/>
      <c r="XZ5" s="1380"/>
      <c r="YA5" s="1380"/>
      <c r="YB5" s="1380"/>
      <c r="YC5" s="1380"/>
      <c r="YD5" s="1380"/>
      <c r="YE5" s="1380"/>
      <c r="YF5" s="1380"/>
      <c r="YG5" s="1380"/>
      <c r="YH5" s="1380"/>
      <c r="YI5" s="1380"/>
      <c r="YJ5" s="1380"/>
      <c r="YK5" s="1380"/>
      <c r="YL5" s="1380"/>
      <c r="YM5" s="1380"/>
      <c r="YN5" s="1380"/>
      <c r="YO5" s="1380"/>
      <c r="YP5" s="1380"/>
      <c r="YQ5" s="1380"/>
      <c r="YR5" s="1380"/>
      <c r="YS5" s="1380"/>
      <c r="YT5" s="1380"/>
      <c r="YU5" s="1380"/>
      <c r="YV5" s="1380"/>
      <c r="YW5" s="1380"/>
      <c r="YX5" s="1380"/>
      <c r="YY5" s="1380"/>
      <c r="YZ5" s="1380"/>
      <c r="ZA5" s="1380"/>
      <c r="ZB5" s="1380"/>
      <c r="ZC5" s="1380"/>
      <c r="ZD5" s="1380"/>
      <c r="ZE5" s="1380"/>
      <c r="ZF5" s="1380"/>
      <c r="ZG5" s="1380"/>
      <c r="ZH5" s="1380"/>
      <c r="ZI5" s="1380"/>
      <c r="ZJ5" s="1380"/>
      <c r="ZK5" s="1380"/>
      <c r="ZL5" s="1380"/>
      <c r="ZM5" s="1380"/>
      <c r="ZN5" s="1380"/>
      <c r="ZO5" s="1380"/>
      <c r="ZP5" s="1380"/>
      <c r="ZQ5" s="1380"/>
      <c r="ZR5" s="1380"/>
      <c r="ZS5" s="1380"/>
      <c r="ZT5" s="1380"/>
      <c r="ZU5" s="1380"/>
      <c r="ZV5" s="1380"/>
      <c r="ZW5" s="1380"/>
      <c r="ZX5" s="1380"/>
      <c r="ZY5" s="1380"/>
      <c r="ZZ5" s="1380"/>
      <c r="AAA5" s="1380"/>
      <c r="AAB5" s="1380"/>
      <c r="AAC5" s="1380"/>
      <c r="AAD5" s="1380"/>
      <c r="AAE5" s="1380"/>
      <c r="AAF5" s="1380"/>
      <c r="AAG5" s="1380"/>
      <c r="AAH5" s="1380"/>
      <c r="AAI5" s="1380"/>
      <c r="AAJ5" s="1380"/>
      <c r="AAK5" s="1380"/>
      <c r="AAL5" s="1380"/>
      <c r="AAM5" s="1380"/>
      <c r="AAN5" s="1380"/>
      <c r="AAO5" s="1380"/>
      <c r="AAP5" s="1380"/>
      <c r="AAQ5" s="1380"/>
      <c r="AAR5" s="1380"/>
      <c r="AAS5" s="1380"/>
      <c r="AAT5" s="1380"/>
      <c r="AAU5" s="1380"/>
      <c r="AAV5" s="1380"/>
      <c r="AAW5" s="1380"/>
      <c r="AAX5" s="1380"/>
      <c r="AAY5" s="1380"/>
      <c r="AAZ5" s="1380"/>
      <c r="ABA5" s="1380"/>
      <c r="ABB5" s="1380"/>
      <c r="ABC5" s="1380"/>
      <c r="ABD5" s="1380"/>
      <c r="ABE5" s="1380"/>
      <c r="ABF5" s="1380"/>
      <c r="ABG5" s="1380"/>
      <c r="ABH5" s="1380"/>
      <c r="ABI5" s="1380"/>
      <c r="ABJ5" s="1380"/>
      <c r="ABK5" s="1380"/>
      <c r="ABL5" s="1380"/>
      <c r="ABM5" s="1380"/>
      <c r="ABN5" s="1380"/>
      <c r="ABO5" s="1380"/>
      <c r="ABP5" s="1380"/>
      <c r="ABQ5" s="1380"/>
      <c r="ABR5" s="1380"/>
      <c r="ABS5" s="1380"/>
      <c r="ABT5" s="1380"/>
      <c r="ABU5" s="1380"/>
      <c r="ABV5" s="1380"/>
      <c r="ABW5" s="1380"/>
      <c r="ABX5" s="1380"/>
      <c r="ABY5" s="1380"/>
      <c r="ABZ5" s="1380"/>
      <c r="ACA5" s="1380"/>
      <c r="ACB5" s="1380"/>
      <c r="ACC5" s="1380"/>
      <c r="ACD5" s="1380"/>
      <c r="ACE5" s="1380"/>
      <c r="ACF5" s="1380"/>
      <c r="ACG5" s="1380"/>
      <c r="ACH5" s="1380"/>
      <c r="ACI5" s="1380"/>
      <c r="ACJ5" s="1380"/>
      <c r="ACK5" s="1380"/>
      <c r="ACL5" s="1380"/>
      <c r="ACM5" s="1380"/>
      <c r="ACN5" s="1380"/>
      <c r="ACO5" s="1380"/>
      <c r="ACP5" s="1380"/>
      <c r="ACQ5" s="1380"/>
      <c r="ACR5" s="1380"/>
      <c r="ACS5" s="1380"/>
      <c r="ACT5" s="1380"/>
      <c r="ACU5" s="1380"/>
      <c r="ACV5" s="1380"/>
      <c r="ACW5" s="1380"/>
      <c r="ACX5" s="1380"/>
      <c r="ACY5" s="1380"/>
      <c r="ACZ5" s="1380"/>
      <c r="ADA5" s="1380"/>
      <c r="ADB5" s="1380"/>
      <c r="ADC5" s="1380"/>
      <c r="ADD5" s="1380"/>
      <c r="ADE5" s="1380"/>
      <c r="ADF5" s="1380"/>
      <c r="ADG5" s="1380"/>
      <c r="ADH5" s="1380"/>
      <c r="ADI5" s="1380"/>
      <c r="ADJ5" s="1380"/>
      <c r="ADK5" s="1380"/>
      <c r="ADL5" s="1380"/>
      <c r="ADM5" s="1380"/>
      <c r="ADN5" s="1380"/>
      <c r="ADO5" s="1380"/>
      <c r="ADP5" s="1380"/>
      <c r="ADQ5" s="1380"/>
      <c r="ADR5" s="1380"/>
      <c r="ADS5" s="1380"/>
      <c r="ADT5" s="1380"/>
      <c r="ADU5" s="1380"/>
      <c r="ADV5" s="1380"/>
      <c r="ADW5" s="1380"/>
      <c r="ADX5" s="1380"/>
      <c r="ADY5" s="1380"/>
      <c r="ADZ5" s="1380"/>
      <c r="AEA5" s="1380"/>
      <c r="AEB5" s="1380"/>
      <c r="AEC5" s="1380"/>
      <c r="AED5" s="1380"/>
      <c r="AEE5" s="1380"/>
      <c r="AEF5" s="1380"/>
      <c r="AEG5" s="1380"/>
      <c r="AEH5" s="1380"/>
      <c r="AEI5" s="1380"/>
      <c r="AEJ5" s="1380"/>
      <c r="AEK5" s="1380"/>
      <c r="AEL5" s="1380"/>
      <c r="AEM5" s="1380"/>
      <c r="AEN5" s="1380"/>
      <c r="AEO5" s="1380"/>
      <c r="AEP5" s="1380"/>
      <c r="AEQ5" s="1380"/>
      <c r="AER5" s="1380"/>
      <c r="AES5" s="1380"/>
      <c r="AET5" s="1380"/>
      <c r="AEU5" s="1380"/>
      <c r="AEV5" s="1380"/>
      <c r="AEW5" s="1380"/>
      <c r="AEX5" s="1380"/>
      <c r="AEY5" s="1380"/>
      <c r="AEZ5" s="1380"/>
      <c r="AFA5" s="1380"/>
      <c r="AFB5" s="1380"/>
      <c r="AFC5" s="1380"/>
      <c r="AFD5" s="1380"/>
      <c r="AFE5" s="1380"/>
      <c r="AFF5" s="1380"/>
      <c r="AFG5" s="1380"/>
      <c r="AFH5" s="1380"/>
      <c r="AFI5" s="1380"/>
      <c r="AFJ5" s="1380"/>
      <c r="AFK5" s="1380"/>
      <c r="AFL5" s="1380"/>
      <c r="AFM5" s="1380"/>
      <c r="AFN5" s="1380"/>
      <c r="AFO5" s="1380"/>
      <c r="AFP5" s="1380"/>
      <c r="AFQ5" s="1380"/>
      <c r="AFR5" s="1380"/>
      <c r="AFS5" s="1380"/>
      <c r="AFT5" s="1380"/>
      <c r="AFU5" s="1380"/>
      <c r="AFV5" s="1380"/>
      <c r="AFW5" s="1380"/>
      <c r="AFX5" s="1380"/>
      <c r="AFY5" s="1380"/>
      <c r="AFZ5" s="1380"/>
      <c r="AGA5" s="1380"/>
      <c r="AGB5" s="1380"/>
      <c r="AGC5" s="1380"/>
      <c r="AGD5" s="1380"/>
      <c r="AGE5" s="1380"/>
      <c r="AGF5" s="1380"/>
      <c r="AGG5" s="1380"/>
      <c r="AGH5" s="1380"/>
      <c r="AGI5" s="1380"/>
      <c r="AGJ5" s="1380"/>
      <c r="AGK5" s="1380"/>
      <c r="AGL5" s="1380"/>
      <c r="AGM5" s="1380"/>
      <c r="AGN5" s="1380"/>
      <c r="AGO5" s="1380"/>
      <c r="AGP5" s="1380"/>
      <c r="AGQ5" s="1380"/>
      <c r="AGR5" s="1380"/>
      <c r="AGS5" s="1380"/>
      <c r="AGT5" s="1380"/>
      <c r="AGU5" s="1380"/>
      <c r="AGV5" s="1380"/>
      <c r="AGW5" s="1380"/>
      <c r="AGX5" s="1380"/>
      <c r="AGY5" s="1380"/>
      <c r="AGZ5" s="1380"/>
      <c r="AHA5" s="1380"/>
      <c r="AHB5" s="1380"/>
      <c r="AHC5" s="1380"/>
      <c r="AHD5" s="1380"/>
      <c r="AHE5" s="1380"/>
      <c r="AHF5" s="1380"/>
      <c r="AHG5" s="1380"/>
      <c r="AHH5" s="1380"/>
      <c r="AHI5" s="1380"/>
      <c r="AHJ5" s="1380"/>
      <c r="AHK5" s="1380"/>
      <c r="AHL5" s="1380"/>
      <c r="AHM5" s="1380"/>
      <c r="AHN5" s="1380"/>
      <c r="AHO5" s="1380"/>
      <c r="AHP5" s="1380"/>
      <c r="AHQ5" s="1380"/>
      <c r="AHR5" s="1380"/>
      <c r="AHS5" s="1380"/>
      <c r="AHT5" s="1380"/>
      <c r="AHU5" s="1380"/>
      <c r="AHV5" s="1380"/>
      <c r="AHW5" s="1380"/>
      <c r="AHX5" s="1380"/>
      <c r="AHY5" s="1380"/>
      <c r="AHZ5" s="1380"/>
      <c r="AIA5" s="1380"/>
      <c r="AIB5" s="1380"/>
      <c r="AIC5" s="1380"/>
      <c r="AID5" s="1380"/>
      <c r="AIE5" s="1380"/>
      <c r="AIF5" s="1380"/>
      <c r="AIG5" s="1380"/>
      <c r="AIH5" s="1380"/>
      <c r="AII5" s="1380"/>
      <c r="AIJ5" s="1380"/>
      <c r="AIK5" s="1380"/>
      <c r="AIL5" s="1380"/>
      <c r="AIM5" s="1380"/>
      <c r="AIN5" s="1380"/>
      <c r="AIO5" s="1380"/>
      <c r="AIP5" s="1380"/>
      <c r="AIQ5" s="1380"/>
      <c r="AIR5" s="1380"/>
      <c r="AIS5" s="1380"/>
      <c r="AIT5" s="1380"/>
      <c r="AIU5" s="1380"/>
      <c r="AIV5" s="1380"/>
      <c r="AIW5" s="1380"/>
      <c r="AIX5" s="1380"/>
      <c r="AIY5" s="1380"/>
      <c r="AIZ5" s="1380"/>
      <c r="AJA5" s="1380"/>
      <c r="AJB5" s="1380"/>
      <c r="AJC5" s="1380"/>
      <c r="AJD5" s="1380"/>
      <c r="AJE5" s="1380"/>
      <c r="AJF5" s="1380"/>
      <c r="AJG5" s="1380"/>
      <c r="AJH5" s="1380"/>
      <c r="AJI5" s="1380"/>
      <c r="AJJ5" s="1380"/>
      <c r="AJK5" s="1380"/>
      <c r="AJL5" s="1380"/>
      <c r="AJM5" s="1380"/>
      <c r="AJN5" s="1380"/>
      <c r="AJO5" s="1380"/>
      <c r="AJP5" s="1380"/>
      <c r="AJQ5" s="1380"/>
      <c r="AJR5" s="1380"/>
      <c r="AJS5" s="1380"/>
      <c r="AJT5" s="1380"/>
      <c r="AJU5" s="1380"/>
      <c r="AJV5" s="1380"/>
      <c r="AJW5" s="1380"/>
      <c r="AJX5" s="1380"/>
      <c r="AJY5" s="1380"/>
      <c r="AJZ5" s="1380"/>
      <c r="AKA5" s="1380"/>
      <c r="AKB5" s="1380"/>
      <c r="AKC5" s="1380"/>
      <c r="AKD5" s="1380"/>
      <c r="AKE5" s="1380"/>
      <c r="AKF5" s="1380"/>
      <c r="AKG5" s="1380"/>
      <c r="AKH5" s="1380"/>
      <c r="AKI5" s="1380"/>
      <c r="AKJ5" s="1380"/>
      <c r="AKK5" s="1380"/>
      <c r="AKL5" s="1380"/>
      <c r="AKM5" s="1380"/>
      <c r="AKN5" s="1380"/>
      <c r="AKO5" s="1380"/>
      <c r="AKP5" s="1380"/>
      <c r="AKQ5" s="1380"/>
      <c r="AKR5" s="1380"/>
      <c r="AKS5" s="1380"/>
      <c r="AKT5" s="1380"/>
      <c r="AKU5" s="1380"/>
      <c r="AKV5" s="1380"/>
      <c r="AKW5" s="1380"/>
      <c r="AKX5" s="1380"/>
      <c r="AKY5" s="1380"/>
      <c r="AKZ5" s="1380"/>
      <c r="ALA5" s="1380"/>
      <c r="ALB5" s="1380"/>
      <c r="ALC5" s="1380"/>
      <c r="ALD5" s="1380"/>
      <c r="ALE5" s="1380"/>
      <c r="ALF5" s="1380"/>
      <c r="ALG5" s="1380"/>
      <c r="ALH5" s="1380"/>
      <c r="ALI5" s="1380"/>
      <c r="ALJ5" s="1380"/>
      <c r="ALK5" s="1380"/>
      <c r="ALL5" s="1380"/>
      <c r="ALM5" s="1380"/>
      <c r="ALN5" s="1380"/>
      <c r="ALO5" s="1380"/>
      <c r="ALP5" s="1380"/>
      <c r="ALQ5" s="1380"/>
      <c r="ALR5" s="1380"/>
      <c r="ALS5" s="1380"/>
      <c r="ALT5" s="1380"/>
      <c r="ALU5" s="1380"/>
      <c r="ALV5" s="1380"/>
      <c r="ALW5" s="1380"/>
      <c r="ALX5" s="1380"/>
      <c r="ALY5" s="1380"/>
      <c r="ALZ5" s="1380"/>
      <c r="AMA5" s="1380"/>
      <c r="AMB5" s="1380"/>
      <c r="AMC5" s="1380"/>
      <c r="AMD5" s="1380"/>
      <c r="AME5" s="1380"/>
      <c r="AMF5" s="1380"/>
      <c r="AMG5" s="1380"/>
      <c r="AMH5" s="1380"/>
      <c r="AMI5" s="1380"/>
      <c r="AMJ5" s="1380"/>
    </row>
    <row r="6" spans="1:1024" s="737" customFormat="1" ht="22" customHeight="1" thickBot="1">
      <c r="A6" s="5530"/>
      <c r="B6" s="5532"/>
      <c r="C6" s="5534"/>
      <c r="D6" s="5536"/>
      <c r="E6" s="5524"/>
      <c r="F6" s="5538"/>
      <c r="G6" s="5524"/>
      <c r="H6" s="5526"/>
      <c r="I6" s="3912" t="s">
        <v>917</v>
      </c>
      <c r="J6" s="3913">
        <v>13500000</v>
      </c>
      <c r="K6" s="5528"/>
      <c r="L6" s="5528"/>
      <c r="M6" s="5528"/>
      <c r="N6" s="5528"/>
      <c r="O6" s="5511"/>
      <c r="P6" s="5514"/>
      <c r="Q6" s="5516"/>
      <c r="R6" s="5518"/>
      <c r="S6" s="5520"/>
      <c r="T6" s="5522">
        <v>0</v>
      </c>
      <c r="U6" s="5552">
        <v>0</v>
      </c>
      <c r="V6" s="5554"/>
      <c r="W6" s="5554"/>
      <c r="X6" s="5554"/>
      <c r="Y6" s="5546"/>
      <c r="Z6" s="5548"/>
      <c r="AA6" s="5546"/>
      <c r="AB6" s="5546"/>
      <c r="AC6" s="5546"/>
      <c r="AD6" s="5546"/>
      <c r="AE6" s="5548"/>
      <c r="AF6" s="5550"/>
      <c r="AG6" s="5542">
        <f>SUM(AK6:AV6)</f>
        <v>0</v>
      </c>
      <c r="AH6" s="5542"/>
      <c r="AI6" s="5516" t="e">
        <f>AG6/AF6</f>
        <v>#DIV/0!</v>
      </c>
      <c r="AJ6" s="5516" t="e">
        <f>100%-AI6</f>
        <v>#DIV/0!</v>
      </c>
      <c r="AK6" s="5544"/>
      <c r="AL6" s="5540"/>
      <c r="AM6" s="5540"/>
      <c r="AN6" s="5586"/>
      <c r="AO6" s="5540"/>
      <c r="AP6" s="5540"/>
      <c r="AQ6" s="5540"/>
      <c r="AR6" s="5540"/>
      <c r="AS6" s="5540"/>
      <c r="AT6" s="5580"/>
      <c r="AU6" s="5582"/>
      <c r="AV6" s="5582"/>
      <c r="AW6" s="5584"/>
      <c r="AX6" s="5584"/>
      <c r="AY6" s="5566"/>
      <c r="AZ6" s="5568"/>
      <c r="BA6" s="5569"/>
      <c r="BB6" s="3442"/>
      <c r="BC6" s="3442"/>
      <c r="BD6" s="3442"/>
      <c r="BE6" s="3442"/>
      <c r="BF6" s="3442"/>
      <c r="BG6" s="3442"/>
      <c r="BH6" s="3442"/>
      <c r="BI6" s="3442"/>
      <c r="BJ6" s="3442"/>
      <c r="BK6" s="3442"/>
      <c r="BL6" s="3442"/>
      <c r="BM6" s="3442"/>
      <c r="BN6" s="3442"/>
      <c r="BO6" s="3442"/>
      <c r="BP6" s="3442"/>
      <c r="BQ6" s="3442"/>
      <c r="BR6" s="3442"/>
      <c r="BS6" s="3442"/>
      <c r="BT6" s="3442"/>
      <c r="BU6" s="3442"/>
      <c r="BV6" s="3442"/>
      <c r="BW6" s="3442"/>
      <c r="BX6" s="3442"/>
      <c r="BY6" s="3442"/>
      <c r="BZ6" s="3442"/>
      <c r="CA6" s="3442"/>
      <c r="CB6" s="3442"/>
      <c r="CC6" s="3442"/>
      <c r="CD6" s="3442"/>
      <c r="CE6" s="3442"/>
      <c r="CF6" s="3442"/>
      <c r="CG6" s="3442"/>
      <c r="CH6" s="3442"/>
      <c r="CI6" s="3442"/>
      <c r="CJ6" s="3442"/>
      <c r="CK6" s="3442"/>
      <c r="CL6" s="3442"/>
      <c r="CM6" s="3442"/>
      <c r="CN6" s="3442"/>
      <c r="CO6" s="3442"/>
      <c r="CP6" s="3442"/>
      <c r="CQ6" s="3442"/>
      <c r="CR6" s="3442"/>
      <c r="CS6" s="3442"/>
      <c r="CT6" s="3442"/>
      <c r="CU6" s="3442"/>
      <c r="CV6" s="3442"/>
      <c r="CW6" s="3442"/>
      <c r="CX6" s="3442"/>
      <c r="CY6" s="3442"/>
      <c r="CZ6" s="3442"/>
      <c r="DA6" s="3442"/>
      <c r="DB6" s="3442"/>
      <c r="DC6" s="3442"/>
      <c r="DD6" s="3442"/>
      <c r="DE6" s="3442"/>
      <c r="DF6" s="3442"/>
      <c r="DG6" s="3442"/>
      <c r="DH6" s="3442"/>
      <c r="DI6" s="3442"/>
      <c r="DJ6" s="3442"/>
      <c r="DK6" s="3442"/>
      <c r="DL6" s="3442"/>
      <c r="DM6" s="3442"/>
      <c r="DN6" s="3442"/>
      <c r="DO6" s="3442"/>
      <c r="DP6" s="3442"/>
      <c r="DQ6" s="3442"/>
      <c r="DR6" s="3442"/>
      <c r="DS6" s="3442"/>
      <c r="DT6" s="3442"/>
      <c r="DU6" s="3442"/>
      <c r="DV6" s="3442"/>
      <c r="DW6" s="3442"/>
      <c r="DX6" s="3442"/>
      <c r="DY6" s="3442"/>
      <c r="DZ6" s="1380"/>
      <c r="EA6" s="1380"/>
      <c r="EB6" s="1380"/>
      <c r="EC6" s="1380"/>
      <c r="ED6" s="1380"/>
      <c r="EE6" s="1380"/>
      <c r="EF6" s="1380"/>
      <c r="EG6" s="1380"/>
      <c r="EH6" s="1380"/>
      <c r="EI6" s="1380"/>
      <c r="EJ6" s="1380"/>
      <c r="EK6" s="1380"/>
      <c r="EL6" s="1380"/>
      <c r="EM6" s="1380"/>
      <c r="EN6" s="1380"/>
      <c r="EO6" s="1380"/>
      <c r="EP6" s="1380"/>
      <c r="EQ6" s="1380"/>
      <c r="ER6" s="1380"/>
      <c r="ES6" s="1380"/>
      <c r="ET6" s="1380"/>
      <c r="EU6" s="1380"/>
      <c r="EV6" s="1380"/>
      <c r="EW6" s="1380"/>
      <c r="EX6" s="1380"/>
      <c r="EY6" s="1380"/>
      <c r="EZ6" s="1380"/>
      <c r="FA6" s="1380"/>
      <c r="FB6" s="1380"/>
      <c r="FC6" s="1380"/>
      <c r="FD6" s="1380"/>
      <c r="FE6" s="1380"/>
      <c r="FF6" s="1380"/>
      <c r="FG6" s="1380"/>
      <c r="FH6" s="1380"/>
      <c r="FI6" s="1380"/>
      <c r="FJ6" s="1380"/>
      <c r="FK6" s="1380"/>
      <c r="FL6" s="1380"/>
      <c r="FM6" s="1380"/>
      <c r="FN6" s="1380"/>
      <c r="FO6" s="1380"/>
      <c r="FP6" s="1380"/>
      <c r="FQ6" s="1380"/>
      <c r="FR6" s="1380"/>
      <c r="FS6" s="1380"/>
      <c r="FT6" s="1380"/>
      <c r="FU6" s="1380"/>
      <c r="FV6" s="1380"/>
      <c r="FW6" s="1380"/>
      <c r="FX6" s="1380"/>
      <c r="FY6" s="1380"/>
      <c r="FZ6" s="1380"/>
      <c r="GA6" s="1380"/>
      <c r="GB6" s="1380"/>
      <c r="GC6" s="1380"/>
      <c r="GD6" s="1380"/>
      <c r="GE6" s="1380"/>
      <c r="GF6" s="1380"/>
      <c r="GG6" s="1380"/>
      <c r="GH6" s="1380"/>
      <c r="GI6" s="1380"/>
      <c r="GJ6" s="1380"/>
      <c r="GK6" s="1380"/>
      <c r="GL6" s="1380"/>
      <c r="GM6" s="1380"/>
      <c r="GN6" s="1380"/>
      <c r="GO6" s="1380"/>
      <c r="GP6" s="1380"/>
      <c r="GQ6" s="1380"/>
      <c r="GR6" s="1380"/>
      <c r="GS6" s="1380"/>
      <c r="GT6" s="1380"/>
      <c r="GU6" s="1380"/>
      <c r="GV6" s="1380"/>
      <c r="GW6" s="1380"/>
      <c r="GX6" s="1380"/>
      <c r="GY6" s="1380"/>
      <c r="GZ6" s="1380"/>
      <c r="HA6" s="1380"/>
      <c r="HB6" s="1380"/>
      <c r="HC6" s="1380"/>
      <c r="HD6" s="1380"/>
      <c r="HE6" s="1380"/>
      <c r="HF6" s="1380"/>
      <c r="HG6" s="1380"/>
      <c r="HH6" s="1380"/>
      <c r="HI6" s="1380"/>
      <c r="HJ6" s="1380"/>
      <c r="HK6" s="1380"/>
      <c r="HL6" s="1380"/>
      <c r="HM6" s="1380"/>
      <c r="HN6" s="1380"/>
      <c r="HO6" s="1380"/>
      <c r="HP6" s="1380"/>
      <c r="HQ6" s="1380"/>
      <c r="HR6" s="1380"/>
      <c r="HS6" s="1380"/>
      <c r="HT6" s="1380"/>
      <c r="HU6" s="1380"/>
      <c r="HV6" s="1380"/>
      <c r="HW6" s="1380"/>
      <c r="HX6" s="1380"/>
      <c r="HY6" s="1380"/>
      <c r="HZ6" s="1380"/>
      <c r="IA6" s="1380"/>
      <c r="IB6" s="1380"/>
      <c r="IC6" s="1380"/>
      <c r="ID6" s="1380"/>
      <c r="IE6" s="1380"/>
      <c r="IF6" s="1380"/>
      <c r="IG6" s="1380"/>
      <c r="IH6" s="1380"/>
      <c r="II6" s="1380"/>
      <c r="IJ6" s="1380"/>
      <c r="IK6" s="1380"/>
      <c r="IL6" s="1380"/>
      <c r="IM6" s="1380"/>
      <c r="IN6" s="1380"/>
      <c r="IO6" s="1380"/>
      <c r="IP6" s="1380"/>
      <c r="IQ6" s="1380"/>
      <c r="IR6" s="1380"/>
      <c r="IS6" s="1380"/>
      <c r="IT6" s="1380"/>
      <c r="IU6" s="1380"/>
      <c r="IV6" s="1380"/>
      <c r="IW6" s="1380"/>
      <c r="IX6" s="1380"/>
      <c r="IY6" s="1380"/>
      <c r="IZ6" s="1380"/>
      <c r="JA6" s="1380"/>
      <c r="JB6" s="1380"/>
      <c r="JC6" s="1380"/>
      <c r="JD6" s="1380"/>
      <c r="JE6" s="1380"/>
      <c r="JF6" s="1380"/>
      <c r="JG6" s="1380"/>
      <c r="JH6" s="1380"/>
      <c r="JI6" s="1380"/>
      <c r="JJ6" s="1380"/>
      <c r="JK6" s="1380"/>
      <c r="JL6" s="1380"/>
      <c r="JM6" s="1380"/>
      <c r="JN6" s="1380"/>
      <c r="JO6" s="1380"/>
      <c r="JP6" s="1380"/>
      <c r="JQ6" s="1380"/>
      <c r="JR6" s="1380"/>
      <c r="JS6" s="1380"/>
      <c r="JT6" s="1380"/>
      <c r="JU6" s="1380"/>
      <c r="JV6" s="1380"/>
      <c r="JW6" s="1380"/>
      <c r="JX6" s="1380"/>
      <c r="JY6" s="1380"/>
      <c r="JZ6" s="1380"/>
      <c r="KA6" s="1380"/>
      <c r="KB6" s="1380"/>
      <c r="KC6" s="1380"/>
      <c r="KD6" s="1380"/>
      <c r="KE6" s="1380"/>
      <c r="KF6" s="1380"/>
      <c r="KG6" s="1380"/>
      <c r="KH6" s="1380"/>
      <c r="KI6" s="1380"/>
      <c r="KJ6" s="1380"/>
      <c r="KK6" s="1380"/>
      <c r="KL6" s="1380"/>
      <c r="KM6" s="1380"/>
      <c r="KN6" s="1380"/>
      <c r="KO6" s="1380"/>
      <c r="KP6" s="1380"/>
      <c r="KQ6" s="1380"/>
      <c r="KR6" s="1380"/>
      <c r="KS6" s="1380"/>
      <c r="KT6" s="1380"/>
      <c r="KU6" s="1380"/>
      <c r="KV6" s="1380"/>
      <c r="KW6" s="1380"/>
      <c r="KX6" s="1380"/>
      <c r="KY6" s="1380"/>
      <c r="KZ6" s="1380"/>
      <c r="LA6" s="1380"/>
      <c r="LB6" s="1380"/>
      <c r="LC6" s="1380"/>
      <c r="LD6" s="1380"/>
      <c r="LE6" s="1380"/>
      <c r="LF6" s="1380"/>
      <c r="LG6" s="1380"/>
      <c r="LH6" s="1380"/>
      <c r="LI6" s="1380"/>
      <c r="LJ6" s="1380"/>
      <c r="LK6" s="1380"/>
      <c r="LL6" s="1380"/>
      <c r="LM6" s="1380"/>
      <c r="LN6" s="1380"/>
      <c r="LO6" s="1380"/>
      <c r="LP6" s="1380"/>
      <c r="LQ6" s="1380"/>
      <c r="LR6" s="1380"/>
      <c r="LS6" s="1380"/>
      <c r="LT6" s="1380"/>
      <c r="LU6" s="1380"/>
      <c r="LV6" s="1380"/>
      <c r="LW6" s="1380"/>
      <c r="LX6" s="1380"/>
      <c r="LY6" s="1380"/>
      <c r="LZ6" s="1380"/>
      <c r="MA6" s="1380"/>
      <c r="MB6" s="1380"/>
      <c r="MC6" s="1380"/>
      <c r="MD6" s="1380"/>
      <c r="ME6" s="1380"/>
      <c r="MF6" s="1380"/>
      <c r="MG6" s="1380"/>
      <c r="MH6" s="1380"/>
      <c r="MI6" s="1380"/>
      <c r="MJ6" s="1380"/>
      <c r="MK6" s="1380"/>
      <c r="ML6" s="1380"/>
      <c r="MM6" s="1380"/>
      <c r="MN6" s="1380"/>
      <c r="MO6" s="1380"/>
      <c r="MP6" s="1380"/>
      <c r="MQ6" s="1380"/>
      <c r="MR6" s="1380"/>
      <c r="MS6" s="1380"/>
      <c r="MT6" s="1380"/>
      <c r="MU6" s="1380"/>
      <c r="MV6" s="1380"/>
      <c r="MW6" s="1380"/>
      <c r="MX6" s="1380"/>
      <c r="MY6" s="1380"/>
      <c r="MZ6" s="1380"/>
      <c r="NA6" s="1380"/>
      <c r="NB6" s="1380"/>
      <c r="NC6" s="1380"/>
      <c r="ND6" s="1380"/>
      <c r="NE6" s="1380"/>
      <c r="NF6" s="1380"/>
      <c r="NG6" s="1380"/>
      <c r="NH6" s="1380"/>
      <c r="NI6" s="1380"/>
      <c r="NJ6" s="1380"/>
      <c r="NK6" s="1380"/>
      <c r="NL6" s="1380"/>
      <c r="NM6" s="1380"/>
      <c r="NN6" s="1380"/>
      <c r="NO6" s="1380"/>
      <c r="NP6" s="1380"/>
      <c r="NQ6" s="1380"/>
      <c r="NR6" s="1380"/>
      <c r="NS6" s="1380"/>
      <c r="NT6" s="1380"/>
      <c r="NU6" s="1380"/>
      <c r="NV6" s="1380"/>
      <c r="NW6" s="1380"/>
      <c r="NX6" s="1380"/>
      <c r="NY6" s="1380"/>
      <c r="NZ6" s="1380"/>
      <c r="OA6" s="1380"/>
      <c r="OB6" s="1380"/>
      <c r="OC6" s="1380"/>
      <c r="OD6" s="1380"/>
      <c r="OE6" s="1380"/>
      <c r="OF6" s="1380"/>
      <c r="OG6" s="1380"/>
      <c r="OH6" s="1380"/>
      <c r="OI6" s="1380"/>
      <c r="OJ6" s="1380"/>
      <c r="OK6" s="1380"/>
      <c r="OL6" s="1380"/>
      <c r="OM6" s="1380"/>
      <c r="ON6" s="1380"/>
      <c r="OO6" s="1380"/>
      <c r="OP6" s="1380"/>
      <c r="OQ6" s="1380"/>
      <c r="OR6" s="1380"/>
      <c r="OS6" s="1380"/>
      <c r="OT6" s="1380"/>
      <c r="OU6" s="1380"/>
      <c r="OV6" s="1380"/>
      <c r="OW6" s="1380"/>
      <c r="OX6" s="1380"/>
      <c r="OY6" s="1380"/>
      <c r="OZ6" s="1380"/>
      <c r="PA6" s="1380"/>
      <c r="PB6" s="1380"/>
      <c r="PC6" s="1380"/>
      <c r="PD6" s="1380"/>
      <c r="PE6" s="1380"/>
      <c r="PF6" s="1380"/>
      <c r="PG6" s="1380"/>
      <c r="PH6" s="1380"/>
      <c r="PI6" s="1380"/>
      <c r="PJ6" s="1380"/>
      <c r="PK6" s="1380"/>
      <c r="PL6" s="1380"/>
      <c r="PM6" s="1380"/>
      <c r="PN6" s="1380"/>
      <c r="PO6" s="1380"/>
      <c r="PP6" s="1380"/>
      <c r="PQ6" s="1380"/>
      <c r="PR6" s="1380"/>
      <c r="PS6" s="1380"/>
      <c r="PT6" s="1380"/>
      <c r="PU6" s="1380"/>
      <c r="PV6" s="1380"/>
      <c r="PW6" s="1380"/>
      <c r="PX6" s="1380"/>
      <c r="PY6" s="1380"/>
      <c r="PZ6" s="1380"/>
      <c r="QA6" s="1380"/>
      <c r="QB6" s="1380"/>
      <c r="QC6" s="1380"/>
      <c r="QD6" s="1380"/>
      <c r="QE6" s="1380"/>
      <c r="QF6" s="1380"/>
      <c r="QG6" s="1380"/>
      <c r="QH6" s="1380"/>
      <c r="QI6" s="1380"/>
      <c r="QJ6" s="1380"/>
      <c r="QK6" s="1380"/>
      <c r="QL6" s="1380"/>
      <c r="QM6" s="1380"/>
      <c r="QN6" s="1380"/>
      <c r="QO6" s="1380"/>
      <c r="QP6" s="1380"/>
      <c r="QQ6" s="1380"/>
      <c r="QR6" s="1380"/>
      <c r="QS6" s="1380"/>
      <c r="QT6" s="1380"/>
      <c r="QU6" s="1380"/>
      <c r="QV6" s="1380"/>
      <c r="QW6" s="1380"/>
      <c r="QX6" s="1380"/>
      <c r="QY6" s="1380"/>
      <c r="QZ6" s="1380"/>
      <c r="RA6" s="1380"/>
      <c r="RB6" s="1380"/>
      <c r="RC6" s="1380"/>
      <c r="RD6" s="1380"/>
      <c r="RE6" s="1380"/>
      <c r="RF6" s="1380"/>
      <c r="RG6" s="1380"/>
      <c r="RH6" s="1380"/>
      <c r="RI6" s="1380"/>
      <c r="RJ6" s="1380"/>
      <c r="RK6" s="1380"/>
      <c r="RL6" s="1380"/>
      <c r="RM6" s="1380"/>
      <c r="RN6" s="1380"/>
      <c r="RO6" s="1380"/>
      <c r="RP6" s="1380"/>
      <c r="RQ6" s="1380"/>
      <c r="RR6" s="1380"/>
      <c r="RS6" s="1380"/>
      <c r="RT6" s="1380"/>
      <c r="RU6" s="1380"/>
      <c r="RV6" s="1380"/>
      <c r="RW6" s="1380"/>
      <c r="RX6" s="1380"/>
      <c r="RY6" s="1380"/>
      <c r="RZ6" s="1380"/>
      <c r="SA6" s="1380"/>
      <c r="SB6" s="1380"/>
      <c r="SC6" s="1380"/>
      <c r="SD6" s="1380"/>
      <c r="SE6" s="1380"/>
      <c r="SF6" s="1380"/>
      <c r="SG6" s="1380"/>
      <c r="SH6" s="1380"/>
      <c r="SI6" s="1380"/>
      <c r="SJ6" s="1380"/>
      <c r="SK6" s="1380"/>
      <c r="SL6" s="1380"/>
      <c r="SM6" s="1380"/>
      <c r="SN6" s="1380"/>
      <c r="SO6" s="1380"/>
      <c r="SP6" s="1380"/>
      <c r="SQ6" s="1380"/>
      <c r="SR6" s="1380"/>
      <c r="SS6" s="1380"/>
      <c r="ST6" s="1380"/>
      <c r="SU6" s="1380"/>
      <c r="SV6" s="1380"/>
      <c r="SW6" s="1380"/>
      <c r="SX6" s="1380"/>
      <c r="SY6" s="1380"/>
      <c r="SZ6" s="1380"/>
      <c r="TA6" s="1380"/>
      <c r="TB6" s="1380"/>
      <c r="TC6" s="1380"/>
      <c r="TD6" s="1380"/>
      <c r="TE6" s="1380"/>
      <c r="TF6" s="1380"/>
      <c r="TG6" s="1380"/>
      <c r="TH6" s="1380"/>
      <c r="TI6" s="1380"/>
      <c r="TJ6" s="1380"/>
      <c r="TK6" s="1380"/>
      <c r="TL6" s="1380"/>
      <c r="TM6" s="1380"/>
      <c r="TN6" s="1380"/>
      <c r="TO6" s="1380"/>
      <c r="TP6" s="1380"/>
      <c r="TQ6" s="1380"/>
      <c r="TR6" s="1380"/>
      <c r="TS6" s="1380"/>
      <c r="TT6" s="1380"/>
      <c r="TU6" s="1380"/>
      <c r="TV6" s="1380"/>
      <c r="TW6" s="1380"/>
      <c r="TX6" s="1380"/>
      <c r="TY6" s="1380"/>
      <c r="TZ6" s="1380"/>
      <c r="UA6" s="1380"/>
      <c r="UB6" s="1380"/>
      <c r="UC6" s="1380"/>
      <c r="UD6" s="1380"/>
      <c r="UE6" s="1380"/>
      <c r="UF6" s="1380"/>
      <c r="UG6" s="1380"/>
      <c r="UH6" s="1380"/>
      <c r="UI6" s="1380"/>
      <c r="UJ6" s="1380"/>
      <c r="UK6" s="1380"/>
      <c r="UL6" s="1380"/>
      <c r="UM6" s="1380"/>
      <c r="UN6" s="1380"/>
      <c r="UO6" s="1380"/>
      <c r="UP6" s="1380"/>
      <c r="UQ6" s="1380"/>
      <c r="UR6" s="1380"/>
      <c r="US6" s="1380"/>
      <c r="UT6" s="1380"/>
      <c r="UU6" s="1380"/>
      <c r="UV6" s="1380"/>
      <c r="UW6" s="1380"/>
      <c r="UX6" s="1380"/>
      <c r="UY6" s="1380"/>
      <c r="UZ6" s="1380"/>
      <c r="VA6" s="1380"/>
      <c r="VB6" s="1380"/>
      <c r="VC6" s="1380"/>
      <c r="VD6" s="1380"/>
      <c r="VE6" s="1380"/>
      <c r="VF6" s="1380"/>
      <c r="VG6" s="1380"/>
      <c r="VH6" s="1380"/>
      <c r="VI6" s="1380"/>
      <c r="VJ6" s="1380"/>
      <c r="VK6" s="1380"/>
      <c r="VL6" s="1380"/>
      <c r="VM6" s="1380"/>
      <c r="VN6" s="1380"/>
      <c r="VO6" s="1380"/>
      <c r="VP6" s="1380"/>
      <c r="VQ6" s="1380"/>
      <c r="VR6" s="1380"/>
      <c r="VS6" s="1380"/>
      <c r="VT6" s="1380"/>
      <c r="VU6" s="1380"/>
      <c r="VV6" s="1380"/>
      <c r="VW6" s="1380"/>
      <c r="VX6" s="1380"/>
      <c r="VY6" s="1380"/>
      <c r="VZ6" s="1380"/>
      <c r="WA6" s="1380"/>
      <c r="WB6" s="1380"/>
      <c r="WC6" s="1380"/>
      <c r="WD6" s="1380"/>
      <c r="WE6" s="1380"/>
      <c r="WF6" s="1380"/>
      <c r="WG6" s="1380"/>
      <c r="WH6" s="1380"/>
      <c r="WI6" s="1380"/>
      <c r="WJ6" s="1380"/>
      <c r="WK6" s="1380"/>
      <c r="WL6" s="1380"/>
      <c r="WM6" s="1380"/>
      <c r="WN6" s="1380"/>
      <c r="WO6" s="1380"/>
      <c r="WP6" s="1380"/>
      <c r="WQ6" s="1380"/>
      <c r="WR6" s="1380"/>
      <c r="WS6" s="1380"/>
      <c r="WT6" s="1380"/>
      <c r="WU6" s="1380"/>
      <c r="WV6" s="1380"/>
      <c r="WW6" s="1380"/>
      <c r="WX6" s="1380"/>
      <c r="WY6" s="1380"/>
      <c r="WZ6" s="1380"/>
      <c r="XA6" s="1380"/>
      <c r="XB6" s="1380"/>
      <c r="XC6" s="1380"/>
      <c r="XD6" s="1380"/>
      <c r="XE6" s="1380"/>
      <c r="XF6" s="1380"/>
      <c r="XG6" s="1380"/>
      <c r="XH6" s="1380"/>
      <c r="XI6" s="1380"/>
      <c r="XJ6" s="1380"/>
      <c r="XK6" s="1380"/>
      <c r="XL6" s="1380"/>
      <c r="XM6" s="1380"/>
      <c r="XN6" s="1380"/>
      <c r="XO6" s="1380"/>
      <c r="XP6" s="1380"/>
      <c r="XQ6" s="1380"/>
      <c r="XR6" s="1380"/>
      <c r="XS6" s="1380"/>
      <c r="XT6" s="1380"/>
      <c r="XU6" s="1380"/>
      <c r="XV6" s="1380"/>
      <c r="XW6" s="1380"/>
      <c r="XX6" s="1380"/>
      <c r="XY6" s="1380"/>
      <c r="XZ6" s="1380"/>
      <c r="YA6" s="1380"/>
      <c r="YB6" s="1380"/>
      <c r="YC6" s="1380"/>
      <c r="YD6" s="1380"/>
      <c r="YE6" s="1380"/>
      <c r="YF6" s="1380"/>
      <c r="YG6" s="1380"/>
      <c r="YH6" s="1380"/>
      <c r="YI6" s="1380"/>
      <c r="YJ6" s="1380"/>
      <c r="YK6" s="1380"/>
      <c r="YL6" s="1380"/>
      <c r="YM6" s="1380"/>
      <c r="YN6" s="1380"/>
      <c r="YO6" s="1380"/>
      <c r="YP6" s="1380"/>
      <c r="YQ6" s="1380"/>
      <c r="YR6" s="1380"/>
      <c r="YS6" s="1380"/>
      <c r="YT6" s="1380"/>
      <c r="YU6" s="1380"/>
      <c r="YV6" s="1380"/>
      <c r="YW6" s="1380"/>
      <c r="YX6" s="1380"/>
      <c r="YY6" s="1380"/>
      <c r="YZ6" s="1380"/>
      <c r="ZA6" s="1380"/>
      <c r="ZB6" s="1380"/>
      <c r="ZC6" s="1380"/>
      <c r="ZD6" s="1380"/>
      <c r="ZE6" s="1380"/>
      <c r="ZF6" s="1380"/>
      <c r="ZG6" s="1380"/>
      <c r="ZH6" s="1380"/>
      <c r="ZI6" s="1380"/>
      <c r="ZJ6" s="1380"/>
      <c r="ZK6" s="1380"/>
      <c r="ZL6" s="1380"/>
      <c r="ZM6" s="1380"/>
      <c r="ZN6" s="1380"/>
      <c r="ZO6" s="1380"/>
      <c r="ZP6" s="1380"/>
      <c r="ZQ6" s="1380"/>
      <c r="ZR6" s="1380"/>
      <c r="ZS6" s="1380"/>
      <c r="ZT6" s="1380"/>
      <c r="ZU6" s="1380"/>
      <c r="ZV6" s="1380"/>
      <c r="ZW6" s="1380"/>
      <c r="ZX6" s="1380"/>
      <c r="ZY6" s="1380"/>
      <c r="ZZ6" s="1380"/>
      <c r="AAA6" s="1380"/>
      <c r="AAB6" s="1380"/>
      <c r="AAC6" s="1380"/>
      <c r="AAD6" s="1380"/>
      <c r="AAE6" s="1380"/>
      <c r="AAF6" s="1380"/>
      <c r="AAG6" s="1380"/>
      <c r="AAH6" s="1380"/>
      <c r="AAI6" s="1380"/>
      <c r="AAJ6" s="1380"/>
      <c r="AAK6" s="1380"/>
      <c r="AAL6" s="1380"/>
      <c r="AAM6" s="1380"/>
      <c r="AAN6" s="1380"/>
      <c r="AAO6" s="1380"/>
      <c r="AAP6" s="1380"/>
      <c r="AAQ6" s="1380"/>
      <c r="AAR6" s="1380"/>
      <c r="AAS6" s="1380"/>
      <c r="AAT6" s="1380"/>
      <c r="AAU6" s="1380"/>
      <c r="AAV6" s="1380"/>
      <c r="AAW6" s="1380"/>
      <c r="AAX6" s="1380"/>
      <c r="AAY6" s="1380"/>
      <c r="AAZ6" s="1380"/>
      <c r="ABA6" s="1380"/>
      <c r="ABB6" s="1380"/>
      <c r="ABC6" s="1380"/>
      <c r="ABD6" s="1380"/>
      <c r="ABE6" s="1380"/>
      <c r="ABF6" s="1380"/>
      <c r="ABG6" s="1380"/>
      <c r="ABH6" s="1380"/>
      <c r="ABI6" s="1380"/>
      <c r="ABJ6" s="1380"/>
      <c r="ABK6" s="1380"/>
      <c r="ABL6" s="1380"/>
      <c r="ABM6" s="1380"/>
      <c r="ABN6" s="1380"/>
      <c r="ABO6" s="1380"/>
      <c r="ABP6" s="1380"/>
      <c r="ABQ6" s="1380"/>
      <c r="ABR6" s="1380"/>
      <c r="ABS6" s="1380"/>
      <c r="ABT6" s="1380"/>
      <c r="ABU6" s="1380"/>
      <c r="ABV6" s="1380"/>
      <c r="ABW6" s="1380"/>
      <c r="ABX6" s="1380"/>
      <c r="ABY6" s="1380"/>
      <c r="ABZ6" s="1380"/>
      <c r="ACA6" s="1380"/>
      <c r="ACB6" s="1380"/>
      <c r="ACC6" s="1380"/>
      <c r="ACD6" s="1380"/>
      <c r="ACE6" s="1380"/>
      <c r="ACF6" s="1380"/>
      <c r="ACG6" s="1380"/>
      <c r="ACH6" s="1380"/>
      <c r="ACI6" s="1380"/>
      <c r="ACJ6" s="1380"/>
      <c r="ACK6" s="1380"/>
      <c r="ACL6" s="1380"/>
      <c r="ACM6" s="1380"/>
      <c r="ACN6" s="1380"/>
      <c r="ACO6" s="1380"/>
      <c r="ACP6" s="1380"/>
      <c r="ACQ6" s="1380"/>
      <c r="ACR6" s="1380"/>
      <c r="ACS6" s="1380"/>
      <c r="ACT6" s="1380"/>
      <c r="ACU6" s="1380"/>
      <c r="ACV6" s="1380"/>
      <c r="ACW6" s="1380"/>
      <c r="ACX6" s="1380"/>
      <c r="ACY6" s="1380"/>
      <c r="ACZ6" s="1380"/>
      <c r="ADA6" s="1380"/>
      <c r="ADB6" s="1380"/>
      <c r="ADC6" s="1380"/>
      <c r="ADD6" s="1380"/>
      <c r="ADE6" s="1380"/>
      <c r="ADF6" s="1380"/>
      <c r="ADG6" s="1380"/>
      <c r="ADH6" s="1380"/>
      <c r="ADI6" s="1380"/>
      <c r="ADJ6" s="1380"/>
      <c r="ADK6" s="1380"/>
      <c r="ADL6" s="1380"/>
      <c r="ADM6" s="1380"/>
      <c r="ADN6" s="1380"/>
      <c r="ADO6" s="1380"/>
      <c r="ADP6" s="1380"/>
      <c r="ADQ6" s="1380"/>
      <c r="ADR6" s="1380"/>
      <c r="ADS6" s="1380"/>
      <c r="ADT6" s="1380"/>
      <c r="ADU6" s="1380"/>
      <c r="ADV6" s="1380"/>
      <c r="ADW6" s="1380"/>
      <c r="ADX6" s="1380"/>
      <c r="ADY6" s="1380"/>
      <c r="ADZ6" s="1380"/>
      <c r="AEA6" s="1380"/>
      <c r="AEB6" s="1380"/>
      <c r="AEC6" s="1380"/>
      <c r="AED6" s="1380"/>
      <c r="AEE6" s="1380"/>
      <c r="AEF6" s="1380"/>
      <c r="AEG6" s="1380"/>
      <c r="AEH6" s="1380"/>
      <c r="AEI6" s="1380"/>
      <c r="AEJ6" s="1380"/>
      <c r="AEK6" s="1380"/>
      <c r="AEL6" s="1380"/>
      <c r="AEM6" s="1380"/>
      <c r="AEN6" s="1380"/>
      <c r="AEO6" s="1380"/>
      <c r="AEP6" s="1380"/>
      <c r="AEQ6" s="1380"/>
      <c r="AER6" s="1380"/>
      <c r="AES6" s="1380"/>
      <c r="AET6" s="1380"/>
      <c r="AEU6" s="1380"/>
      <c r="AEV6" s="1380"/>
      <c r="AEW6" s="1380"/>
      <c r="AEX6" s="1380"/>
      <c r="AEY6" s="1380"/>
      <c r="AEZ6" s="1380"/>
      <c r="AFA6" s="1380"/>
      <c r="AFB6" s="1380"/>
      <c r="AFC6" s="1380"/>
      <c r="AFD6" s="1380"/>
      <c r="AFE6" s="1380"/>
      <c r="AFF6" s="1380"/>
      <c r="AFG6" s="1380"/>
      <c r="AFH6" s="1380"/>
      <c r="AFI6" s="1380"/>
      <c r="AFJ6" s="1380"/>
      <c r="AFK6" s="1380"/>
      <c r="AFL6" s="1380"/>
      <c r="AFM6" s="1380"/>
      <c r="AFN6" s="1380"/>
      <c r="AFO6" s="1380"/>
      <c r="AFP6" s="1380"/>
      <c r="AFQ6" s="1380"/>
      <c r="AFR6" s="1380"/>
      <c r="AFS6" s="1380"/>
      <c r="AFT6" s="1380"/>
      <c r="AFU6" s="1380"/>
      <c r="AFV6" s="1380"/>
      <c r="AFW6" s="1380"/>
      <c r="AFX6" s="1380"/>
      <c r="AFY6" s="1380"/>
      <c r="AFZ6" s="1380"/>
      <c r="AGA6" s="1380"/>
      <c r="AGB6" s="1380"/>
      <c r="AGC6" s="1380"/>
      <c r="AGD6" s="1380"/>
      <c r="AGE6" s="1380"/>
      <c r="AGF6" s="1380"/>
      <c r="AGG6" s="1380"/>
      <c r="AGH6" s="1380"/>
      <c r="AGI6" s="1380"/>
      <c r="AGJ6" s="1380"/>
      <c r="AGK6" s="1380"/>
      <c r="AGL6" s="1380"/>
      <c r="AGM6" s="1380"/>
      <c r="AGN6" s="1380"/>
      <c r="AGO6" s="1380"/>
      <c r="AGP6" s="1380"/>
      <c r="AGQ6" s="1380"/>
      <c r="AGR6" s="1380"/>
      <c r="AGS6" s="1380"/>
      <c r="AGT6" s="1380"/>
      <c r="AGU6" s="1380"/>
      <c r="AGV6" s="1380"/>
      <c r="AGW6" s="1380"/>
      <c r="AGX6" s="1380"/>
      <c r="AGY6" s="1380"/>
      <c r="AGZ6" s="1380"/>
      <c r="AHA6" s="1380"/>
      <c r="AHB6" s="1380"/>
      <c r="AHC6" s="1380"/>
      <c r="AHD6" s="1380"/>
      <c r="AHE6" s="1380"/>
      <c r="AHF6" s="1380"/>
      <c r="AHG6" s="1380"/>
      <c r="AHH6" s="1380"/>
      <c r="AHI6" s="1380"/>
      <c r="AHJ6" s="1380"/>
      <c r="AHK6" s="1380"/>
      <c r="AHL6" s="1380"/>
      <c r="AHM6" s="1380"/>
      <c r="AHN6" s="1380"/>
      <c r="AHO6" s="1380"/>
      <c r="AHP6" s="1380"/>
      <c r="AHQ6" s="1380"/>
      <c r="AHR6" s="1380"/>
      <c r="AHS6" s="1380"/>
      <c r="AHT6" s="1380"/>
      <c r="AHU6" s="1380"/>
      <c r="AHV6" s="1380"/>
      <c r="AHW6" s="1380"/>
      <c r="AHX6" s="1380"/>
      <c r="AHY6" s="1380"/>
      <c r="AHZ6" s="1380"/>
      <c r="AIA6" s="1380"/>
      <c r="AIB6" s="1380"/>
      <c r="AIC6" s="1380"/>
      <c r="AID6" s="1380"/>
      <c r="AIE6" s="1380"/>
      <c r="AIF6" s="1380"/>
      <c r="AIG6" s="1380"/>
      <c r="AIH6" s="1380"/>
      <c r="AII6" s="1380"/>
      <c r="AIJ6" s="1380"/>
      <c r="AIK6" s="1380"/>
      <c r="AIL6" s="1380"/>
      <c r="AIM6" s="1380"/>
      <c r="AIN6" s="1380"/>
      <c r="AIO6" s="1380"/>
      <c r="AIP6" s="1380"/>
      <c r="AIQ6" s="1380"/>
      <c r="AIR6" s="1380"/>
      <c r="AIS6" s="1380"/>
      <c r="AIT6" s="1380"/>
      <c r="AIU6" s="1380"/>
      <c r="AIV6" s="1380"/>
      <c r="AIW6" s="1380"/>
      <c r="AIX6" s="1380"/>
      <c r="AIY6" s="1380"/>
      <c r="AIZ6" s="1380"/>
      <c r="AJA6" s="1380"/>
      <c r="AJB6" s="1380"/>
      <c r="AJC6" s="1380"/>
      <c r="AJD6" s="1380"/>
      <c r="AJE6" s="1380"/>
      <c r="AJF6" s="1380"/>
      <c r="AJG6" s="1380"/>
      <c r="AJH6" s="1380"/>
      <c r="AJI6" s="1380"/>
      <c r="AJJ6" s="1380"/>
      <c r="AJK6" s="1380"/>
      <c r="AJL6" s="1380"/>
      <c r="AJM6" s="1380"/>
      <c r="AJN6" s="1380"/>
      <c r="AJO6" s="1380"/>
      <c r="AJP6" s="1380"/>
      <c r="AJQ6" s="1380"/>
      <c r="AJR6" s="1380"/>
      <c r="AJS6" s="1380"/>
      <c r="AJT6" s="1380"/>
      <c r="AJU6" s="1380"/>
      <c r="AJV6" s="1380"/>
      <c r="AJW6" s="1380"/>
      <c r="AJX6" s="1380"/>
      <c r="AJY6" s="1380"/>
      <c r="AJZ6" s="1380"/>
      <c r="AKA6" s="1380"/>
      <c r="AKB6" s="1380"/>
      <c r="AKC6" s="1380"/>
      <c r="AKD6" s="1380"/>
      <c r="AKE6" s="1380"/>
      <c r="AKF6" s="1380"/>
      <c r="AKG6" s="1380"/>
      <c r="AKH6" s="1380"/>
      <c r="AKI6" s="1380"/>
      <c r="AKJ6" s="1380"/>
      <c r="AKK6" s="1380"/>
      <c r="AKL6" s="1380"/>
      <c r="AKM6" s="1380"/>
      <c r="AKN6" s="1380"/>
      <c r="AKO6" s="1380"/>
      <c r="AKP6" s="1380"/>
      <c r="AKQ6" s="1380"/>
      <c r="AKR6" s="1380"/>
      <c r="AKS6" s="1380"/>
      <c r="AKT6" s="1380"/>
      <c r="AKU6" s="1380"/>
      <c r="AKV6" s="1380"/>
      <c r="AKW6" s="1380"/>
      <c r="AKX6" s="1380"/>
      <c r="AKY6" s="1380"/>
      <c r="AKZ6" s="1380"/>
      <c r="ALA6" s="1380"/>
      <c r="ALB6" s="1380"/>
      <c r="ALC6" s="1380"/>
      <c r="ALD6" s="1380"/>
      <c r="ALE6" s="1380"/>
      <c r="ALF6" s="1380"/>
      <c r="ALG6" s="1380"/>
      <c r="ALH6" s="1380"/>
      <c r="ALI6" s="1380"/>
      <c r="ALJ6" s="1380"/>
      <c r="ALK6" s="1380"/>
      <c r="ALL6" s="1380"/>
      <c r="ALM6" s="1380"/>
      <c r="ALN6" s="1380"/>
      <c r="ALO6" s="1380"/>
      <c r="ALP6" s="1380"/>
      <c r="ALQ6" s="1380"/>
      <c r="ALR6" s="1380"/>
      <c r="ALS6" s="1380"/>
      <c r="ALT6" s="1380"/>
      <c r="ALU6" s="1380"/>
      <c r="ALV6" s="1380"/>
      <c r="ALW6" s="1380"/>
      <c r="ALX6" s="1380"/>
      <c r="ALY6" s="1380"/>
      <c r="ALZ6" s="1380"/>
      <c r="AMA6" s="1380"/>
      <c r="AMB6" s="1380"/>
      <c r="AMC6" s="1380"/>
      <c r="AMD6" s="1380"/>
      <c r="AME6" s="1380"/>
      <c r="AMF6" s="1380"/>
      <c r="AMG6" s="1380"/>
      <c r="AMH6" s="1380"/>
      <c r="AMI6" s="1380"/>
      <c r="AMJ6" s="1380"/>
    </row>
    <row r="7" spans="1:1024" s="737" customFormat="1" ht="22" customHeight="1" thickBot="1">
      <c r="A7" s="5530"/>
      <c r="B7" s="5532"/>
      <c r="C7" s="5534"/>
      <c r="D7" s="5536"/>
      <c r="E7" s="5524"/>
      <c r="F7" s="5538"/>
      <c r="G7" s="5524"/>
      <c r="H7" s="5526"/>
      <c r="I7" s="3912" t="s">
        <v>918</v>
      </c>
      <c r="J7" s="3913">
        <v>18586000</v>
      </c>
      <c r="K7" s="5528"/>
      <c r="L7" s="5528"/>
      <c r="M7" s="5528"/>
      <c r="N7" s="5528"/>
      <c r="O7" s="5512"/>
      <c r="P7" s="5514">
        <f>SUM(T7:AE7)</f>
        <v>0</v>
      </c>
      <c r="Q7" s="5516">
        <f>+P7/O4</f>
        <v>0</v>
      </c>
      <c r="R7" s="5518">
        <f>+O4-P7</f>
        <v>57730000</v>
      </c>
      <c r="S7" s="5520">
        <f>100%-Q7</f>
        <v>1</v>
      </c>
      <c r="T7" s="5522">
        <v>0</v>
      </c>
      <c r="U7" s="5552">
        <v>0</v>
      </c>
      <c r="V7" s="5554"/>
      <c r="W7" s="5554"/>
      <c r="X7" s="5554"/>
      <c r="Y7" s="5546"/>
      <c r="Z7" s="5548"/>
      <c r="AA7" s="5546"/>
      <c r="AB7" s="5546"/>
      <c r="AC7" s="5546"/>
      <c r="AD7" s="5546"/>
      <c r="AE7" s="5548"/>
      <c r="AF7" s="5550">
        <v>37</v>
      </c>
      <c r="AG7" s="5542"/>
      <c r="AH7" s="5542">
        <f>+AF7-AG7</f>
        <v>37</v>
      </c>
      <c r="AI7" s="5516"/>
      <c r="AJ7" s="5516"/>
      <c r="AK7" s="5544"/>
      <c r="AL7" s="5540"/>
      <c r="AM7" s="5540"/>
      <c r="AN7" s="5586"/>
      <c r="AO7" s="5540"/>
      <c r="AP7" s="5540"/>
      <c r="AQ7" s="5540"/>
      <c r="AR7" s="5540"/>
      <c r="AS7" s="5540"/>
      <c r="AT7" s="5580"/>
      <c r="AU7" s="5582"/>
      <c r="AV7" s="5582"/>
      <c r="AW7" s="5584">
        <v>43832</v>
      </c>
      <c r="AX7" s="5584">
        <v>43921</v>
      </c>
      <c r="AY7" s="5566"/>
      <c r="AZ7" s="5568"/>
      <c r="BA7" s="5569"/>
      <c r="BB7" s="3442"/>
      <c r="BC7" s="3442"/>
      <c r="BD7" s="3442"/>
      <c r="BE7" s="3442"/>
      <c r="BF7" s="3442"/>
      <c r="BG7" s="3442"/>
      <c r="BH7" s="3442"/>
      <c r="BI7" s="3442"/>
      <c r="BJ7" s="3442"/>
      <c r="BK7" s="3442"/>
      <c r="BL7" s="3442"/>
      <c r="BM7" s="3442"/>
      <c r="BN7" s="3442"/>
      <c r="BO7" s="3442"/>
      <c r="BP7" s="3442"/>
      <c r="BQ7" s="3442"/>
      <c r="BR7" s="3442"/>
      <c r="BS7" s="3442"/>
      <c r="BT7" s="3442"/>
      <c r="BU7" s="3442"/>
      <c r="BV7" s="3442"/>
      <c r="BW7" s="3442"/>
      <c r="BX7" s="3442"/>
      <c r="BY7" s="3442"/>
      <c r="BZ7" s="3442"/>
      <c r="CA7" s="3442"/>
      <c r="CB7" s="3442"/>
      <c r="CC7" s="3442"/>
      <c r="CD7" s="3442"/>
      <c r="CE7" s="3442"/>
      <c r="CF7" s="3442"/>
      <c r="CG7" s="3442"/>
      <c r="CH7" s="3442"/>
      <c r="CI7" s="3442"/>
      <c r="CJ7" s="3442"/>
      <c r="CK7" s="3442"/>
      <c r="CL7" s="3442"/>
      <c r="CM7" s="3442"/>
      <c r="CN7" s="3442"/>
      <c r="CO7" s="3442"/>
      <c r="CP7" s="3442"/>
      <c r="CQ7" s="3442"/>
      <c r="CR7" s="3442"/>
      <c r="CS7" s="3442"/>
      <c r="CT7" s="3442"/>
      <c r="CU7" s="3442"/>
      <c r="CV7" s="3442"/>
      <c r="CW7" s="3442"/>
      <c r="CX7" s="3442"/>
      <c r="CY7" s="3442"/>
      <c r="CZ7" s="3442"/>
      <c r="DA7" s="3442"/>
      <c r="DB7" s="3442"/>
      <c r="DC7" s="3442"/>
      <c r="DD7" s="3442"/>
      <c r="DE7" s="3442"/>
      <c r="DF7" s="3442"/>
      <c r="DG7" s="3442"/>
      <c r="DH7" s="3442"/>
      <c r="DI7" s="3442"/>
      <c r="DJ7" s="3442"/>
      <c r="DK7" s="3442"/>
      <c r="DL7" s="3442"/>
      <c r="DM7" s="3442"/>
      <c r="DN7" s="3442"/>
      <c r="DO7" s="3442"/>
      <c r="DP7" s="3442"/>
      <c r="DQ7" s="3442"/>
      <c r="DR7" s="3442"/>
      <c r="DS7" s="3442"/>
      <c r="DT7" s="3442"/>
      <c r="DU7" s="3442"/>
      <c r="DV7" s="3442"/>
      <c r="DW7" s="3442"/>
      <c r="DX7" s="3442"/>
      <c r="DY7" s="3442"/>
      <c r="DZ7" s="1380"/>
      <c r="EA7" s="1380"/>
      <c r="EB7" s="1380"/>
      <c r="EC7" s="1380"/>
      <c r="ED7" s="1380"/>
      <c r="EE7" s="1380"/>
      <c r="EF7" s="1380"/>
      <c r="EG7" s="1380"/>
      <c r="EH7" s="1380"/>
      <c r="EI7" s="1380"/>
      <c r="EJ7" s="1380"/>
      <c r="EK7" s="1380"/>
      <c r="EL7" s="1380"/>
      <c r="EM7" s="1380"/>
      <c r="EN7" s="1380"/>
      <c r="EO7" s="1380"/>
      <c r="EP7" s="1380"/>
      <c r="EQ7" s="1380"/>
      <c r="ER7" s="1380"/>
      <c r="ES7" s="1380"/>
      <c r="ET7" s="1380"/>
      <c r="EU7" s="1380"/>
      <c r="EV7" s="1380"/>
      <c r="EW7" s="1380"/>
      <c r="EX7" s="1380"/>
      <c r="EY7" s="1380"/>
      <c r="EZ7" s="1380"/>
      <c r="FA7" s="1380"/>
      <c r="FB7" s="1380"/>
      <c r="FC7" s="1380"/>
      <c r="FD7" s="1380"/>
      <c r="FE7" s="1380"/>
      <c r="FF7" s="1380"/>
      <c r="FG7" s="1380"/>
      <c r="FH7" s="1380"/>
      <c r="FI7" s="1380"/>
      <c r="FJ7" s="1380"/>
      <c r="FK7" s="1380"/>
      <c r="FL7" s="1380"/>
      <c r="FM7" s="1380"/>
      <c r="FN7" s="1380"/>
      <c r="FO7" s="1380"/>
      <c r="FP7" s="1380"/>
      <c r="FQ7" s="1380"/>
      <c r="FR7" s="1380"/>
      <c r="FS7" s="1380"/>
      <c r="FT7" s="1380"/>
      <c r="FU7" s="1380"/>
      <c r="FV7" s="1380"/>
      <c r="FW7" s="1380"/>
      <c r="FX7" s="1380"/>
      <c r="FY7" s="1380"/>
      <c r="FZ7" s="1380"/>
      <c r="GA7" s="1380"/>
      <c r="GB7" s="1380"/>
      <c r="GC7" s="1380"/>
      <c r="GD7" s="1380"/>
      <c r="GE7" s="1380"/>
      <c r="GF7" s="1380"/>
      <c r="GG7" s="1380"/>
      <c r="GH7" s="1380"/>
      <c r="GI7" s="1380"/>
      <c r="GJ7" s="1380"/>
      <c r="GK7" s="1380"/>
      <c r="GL7" s="1380"/>
      <c r="GM7" s="1380"/>
      <c r="GN7" s="1380"/>
      <c r="GO7" s="1380"/>
      <c r="GP7" s="1380"/>
      <c r="GQ7" s="1380"/>
      <c r="GR7" s="1380"/>
      <c r="GS7" s="1380"/>
      <c r="GT7" s="1380"/>
      <c r="GU7" s="1380"/>
      <c r="GV7" s="1380"/>
      <c r="GW7" s="1380"/>
      <c r="GX7" s="1380"/>
      <c r="GY7" s="1380"/>
      <c r="GZ7" s="1380"/>
      <c r="HA7" s="1380"/>
      <c r="HB7" s="1380"/>
      <c r="HC7" s="1380"/>
      <c r="HD7" s="1380"/>
      <c r="HE7" s="1380"/>
      <c r="HF7" s="1380"/>
      <c r="HG7" s="1380"/>
      <c r="HH7" s="1380"/>
      <c r="HI7" s="1380"/>
      <c r="HJ7" s="1380"/>
      <c r="HK7" s="1380"/>
      <c r="HL7" s="1380"/>
      <c r="HM7" s="1380"/>
      <c r="HN7" s="1380"/>
      <c r="HO7" s="1380"/>
      <c r="HP7" s="1380"/>
      <c r="HQ7" s="1380"/>
      <c r="HR7" s="1380"/>
      <c r="HS7" s="1380"/>
      <c r="HT7" s="1380"/>
      <c r="HU7" s="1380"/>
      <c r="HV7" s="1380"/>
      <c r="HW7" s="1380"/>
      <c r="HX7" s="1380"/>
      <c r="HY7" s="1380"/>
      <c r="HZ7" s="1380"/>
      <c r="IA7" s="1380"/>
      <c r="IB7" s="1380"/>
      <c r="IC7" s="1380"/>
      <c r="ID7" s="1380"/>
      <c r="IE7" s="1380"/>
      <c r="IF7" s="1380"/>
      <c r="IG7" s="1380"/>
      <c r="IH7" s="1380"/>
      <c r="II7" s="1380"/>
      <c r="IJ7" s="1380"/>
      <c r="IK7" s="1380"/>
      <c r="IL7" s="1380"/>
      <c r="IM7" s="1380"/>
      <c r="IN7" s="1380"/>
      <c r="IO7" s="1380"/>
      <c r="IP7" s="1380"/>
      <c r="IQ7" s="1380"/>
      <c r="IR7" s="1380"/>
      <c r="IS7" s="1380"/>
      <c r="IT7" s="1380"/>
      <c r="IU7" s="1380"/>
      <c r="IV7" s="1380"/>
      <c r="IW7" s="1380"/>
      <c r="IX7" s="1380"/>
      <c r="IY7" s="1380"/>
      <c r="IZ7" s="1380"/>
      <c r="JA7" s="1380"/>
      <c r="JB7" s="1380"/>
      <c r="JC7" s="1380"/>
      <c r="JD7" s="1380"/>
      <c r="JE7" s="1380"/>
      <c r="JF7" s="1380"/>
      <c r="JG7" s="1380"/>
      <c r="JH7" s="1380"/>
      <c r="JI7" s="1380"/>
      <c r="JJ7" s="1380"/>
      <c r="JK7" s="1380"/>
      <c r="JL7" s="1380"/>
      <c r="JM7" s="1380"/>
      <c r="JN7" s="1380"/>
      <c r="JO7" s="1380"/>
      <c r="JP7" s="1380"/>
      <c r="JQ7" s="1380"/>
      <c r="JR7" s="1380"/>
      <c r="JS7" s="1380"/>
      <c r="JT7" s="1380"/>
      <c r="JU7" s="1380"/>
      <c r="JV7" s="1380"/>
      <c r="JW7" s="1380"/>
      <c r="JX7" s="1380"/>
      <c r="JY7" s="1380"/>
      <c r="JZ7" s="1380"/>
      <c r="KA7" s="1380"/>
      <c r="KB7" s="1380"/>
      <c r="KC7" s="1380"/>
      <c r="KD7" s="1380"/>
      <c r="KE7" s="1380"/>
      <c r="KF7" s="1380"/>
      <c r="KG7" s="1380"/>
      <c r="KH7" s="1380"/>
      <c r="KI7" s="1380"/>
      <c r="KJ7" s="1380"/>
      <c r="KK7" s="1380"/>
      <c r="KL7" s="1380"/>
      <c r="KM7" s="1380"/>
      <c r="KN7" s="1380"/>
      <c r="KO7" s="1380"/>
      <c r="KP7" s="1380"/>
      <c r="KQ7" s="1380"/>
      <c r="KR7" s="1380"/>
      <c r="KS7" s="1380"/>
      <c r="KT7" s="1380"/>
      <c r="KU7" s="1380"/>
      <c r="KV7" s="1380"/>
      <c r="KW7" s="1380"/>
      <c r="KX7" s="1380"/>
      <c r="KY7" s="1380"/>
      <c r="KZ7" s="1380"/>
      <c r="LA7" s="1380"/>
      <c r="LB7" s="1380"/>
      <c r="LC7" s="1380"/>
      <c r="LD7" s="1380"/>
      <c r="LE7" s="1380"/>
      <c r="LF7" s="1380"/>
      <c r="LG7" s="1380"/>
      <c r="LH7" s="1380"/>
      <c r="LI7" s="1380"/>
      <c r="LJ7" s="1380"/>
      <c r="LK7" s="1380"/>
      <c r="LL7" s="1380"/>
      <c r="LM7" s="1380"/>
      <c r="LN7" s="1380"/>
      <c r="LO7" s="1380"/>
      <c r="LP7" s="1380"/>
      <c r="LQ7" s="1380"/>
      <c r="LR7" s="1380"/>
      <c r="LS7" s="1380"/>
      <c r="LT7" s="1380"/>
      <c r="LU7" s="1380"/>
      <c r="LV7" s="1380"/>
      <c r="LW7" s="1380"/>
      <c r="LX7" s="1380"/>
      <c r="LY7" s="1380"/>
      <c r="LZ7" s="1380"/>
      <c r="MA7" s="1380"/>
      <c r="MB7" s="1380"/>
      <c r="MC7" s="1380"/>
      <c r="MD7" s="1380"/>
      <c r="ME7" s="1380"/>
      <c r="MF7" s="1380"/>
      <c r="MG7" s="1380"/>
      <c r="MH7" s="1380"/>
      <c r="MI7" s="1380"/>
      <c r="MJ7" s="1380"/>
      <c r="MK7" s="1380"/>
      <c r="ML7" s="1380"/>
      <c r="MM7" s="1380"/>
      <c r="MN7" s="1380"/>
      <c r="MO7" s="1380"/>
      <c r="MP7" s="1380"/>
      <c r="MQ7" s="1380"/>
      <c r="MR7" s="1380"/>
      <c r="MS7" s="1380"/>
      <c r="MT7" s="1380"/>
      <c r="MU7" s="1380"/>
      <c r="MV7" s="1380"/>
      <c r="MW7" s="1380"/>
      <c r="MX7" s="1380"/>
      <c r="MY7" s="1380"/>
      <c r="MZ7" s="1380"/>
      <c r="NA7" s="1380"/>
      <c r="NB7" s="1380"/>
      <c r="NC7" s="1380"/>
      <c r="ND7" s="1380"/>
      <c r="NE7" s="1380"/>
      <c r="NF7" s="1380"/>
      <c r="NG7" s="1380"/>
      <c r="NH7" s="1380"/>
      <c r="NI7" s="1380"/>
      <c r="NJ7" s="1380"/>
      <c r="NK7" s="1380"/>
      <c r="NL7" s="1380"/>
      <c r="NM7" s="1380"/>
      <c r="NN7" s="1380"/>
      <c r="NO7" s="1380"/>
      <c r="NP7" s="1380"/>
      <c r="NQ7" s="1380"/>
      <c r="NR7" s="1380"/>
      <c r="NS7" s="1380"/>
      <c r="NT7" s="1380"/>
      <c r="NU7" s="1380"/>
      <c r="NV7" s="1380"/>
      <c r="NW7" s="1380"/>
      <c r="NX7" s="1380"/>
      <c r="NY7" s="1380"/>
      <c r="NZ7" s="1380"/>
      <c r="OA7" s="1380"/>
      <c r="OB7" s="1380"/>
      <c r="OC7" s="1380"/>
      <c r="OD7" s="1380"/>
      <c r="OE7" s="1380"/>
      <c r="OF7" s="1380"/>
      <c r="OG7" s="1380"/>
      <c r="OH7" s="1380"/>
      <c r="OI7" s="1380"/>
      <c r="OJ7" s="1380"/>
      <c r="OK7" s="1380"/>
      <c r="OL7" s="1380"/>
      <c r="OM7" s="1380"/>
      <c r="ON7" s="1380"/>
      <c r="OO7" s="1380"/>
      <c r="OP7" s="1380"/>
      <c r="OQ7" s="1380"/>
      <c r="OR7" s="1380"/>
      <c r="OS7" s="1380"/>
      <c r="OT7" s="1380"/>
      <c r="OU7" s="1380"/>
      <c r="OV7" s="1380"/>
      <c r="OW7" s="1380"/>
      <c r="OX7" s="1380"/>
      <c r="OY7" s="1380"/>
      <c r="OZ7" s="1380"/>
      <c r="PA7" s="1380"/>
      <c r="PB7" s="1380"/>
      <c r="PC7" s="1380"/>
      <c r="PD7" s="1380"/>
      <c r="PE7" s="1380"/>
      <c r="PF7" s="1380"/>
      <c r="PG7" s="1380"/>
      <c r="PH7" s="1380"/>
      <c r="PI7" s="1380"/>
      <c r="PJ7" s="1380"/>
      <c r="PK7" s="1380"/>
      <c r="PL7" s="1380"/>
      <c r="PM7" s="1380"/>
      <c r="PN7" s="1380"/>
      <c r="PO7" s="1380"/>
      <c r="PP7" s="1380"/>
      <c r="PQ7" s="1380"/>
      <c r="PR7" s="1380"/>
      <c r="PS7" s="1380"/>
      <c r="PT7" s="1380"/>
      <c r="PU7" s="1380"/>
      <c r="PV7" s="1380"/>
      <c r="PW7" s="1380"/>
      <c r="PX7" s="1380"/>
      <c r="PY7" s="1380"/>
      <c r="PZ7" s="1380"/>
      <c r="QA7" s="1380"/>
      <c r="QB7" s="1380"/>
      <c r="QC7" s="1380"/>
      <c r="QD7" s="1380"/>
      <c r="QE7" s="1380"/>
      <c r="QF7" s="1380"/>
      <c r="QG7" s="1380"/>
      <c r="QH7" s="1380"/>
      <c r="QI7" s="1380"/>
      <c r="QJ7" s="1380"/>
      <c r="QK7" s="1380"/>
      <c r="QL7" s="1380"/>
      <c r="QM7" s="1380"/>
      <c r="QN7" s="1380"/>
      <c r="QO7" s="1380"/>
      <c r="QP7" s="1380"/>
      <c r="QQ7" s="1380"/>
      <c r="QR7" s="1380"/>
      <c r="QS7" s="1380"/>
      <c r="QT7" s="1380"/>
      <c r="QU7" s="1380"/>
      <c r="QV7" s="1380"/>
      <c r="QW7" s="1380"/>
      <c r="QX7" s="1380"/>
      <c r="QY7" s="1380"/>
      <c r="QZ7" s="1380"/>
      <c r="RA7" s="1380"/>
      <c r="RB7" s="1380"/>
      <c r="RC7" s="1380"/>
      <c r="RD7" s="1380"/>
      <c r="RE7" s="1380"/>
      <c r="RF7" s="1380"/>
      <c r="RG7" s="1380"/>
      <c r="RH7" s="1380"/>
      <c r="RI7" s="1380"/>
      <c r="RJ7" s="1380"/>
      <c r="RK7" s="1380"/>
      <c r="RL7" s="1380"/>
      <c r="RM7" s="1380"/>
      <c r="RN7" s="1380"/>
      <c r="RO7" s="1380"/>
      <c r="RP7" s="1380"/>
      <c r="RQ7" s="1380"/>
      <c r="RR7" s="1380"/>
      <c r="RS7" s="1380"/>
      <c r="RT7" s="1380"/>
      <c r="RU7" s="1380"/>
      <c r="RV7" s="1380"/>
      <c r="RW7" s="1380"/>
      <c r="RX7" s="1380"/>
      <c r="RY7" s="1380"/>
      <c r="RZ7" s="1380"/>
      <c r="SA7" s="1380"/>
      <c r="SB7" s="1380"/>
      <c r="SC7" s="1380"/>
      <c r="SD7" s="1380"/>
      <c r="SE7" s="1380"/>
      <c r="SF7" s="1380"/>
      <c r="SG7" s="1380"/>
      <c r="SH7" s="1380"/>
      <c r="SI7" s="1380"/>
      <c r="SJ7" s="1380"/>
      <c r="SK7" s="1380"/>
      <c r="SL7" s="1380"/>
      <c r="SM7" s="1380"/>
      <c r="SN7" s="1380"/>
      <c r="SO7" s="1380"/>
      <c r="SP7" s="1380"/>
      <c r="SQ7" s="1380"/>
      <c r="SR7" s="1380"/>
      <c r="SS7" s="1380"/>
      <c r="ST7" s="1380"/>
      <c r="SU7" s="1380"/>
      <c r="SV7" s="1380"/>
      <c r="SW7" s="1380"/>
      <c r="SX7" s="1380"/>
      <c r="SY7" s="1380"/>
      <c r="SZ7" s="1380"/>
      <c r="TA7" s="1380"/>
      <c r="TB7" s="1380"/>
      <c r="TC7" s="1380"/>
      <c r="TD7" s="1380"/>
      <c r="TE7" s="1380"/>
      <c r="TF7" s="1380"/>
      <c r="TG7" s="1380"/>
      <c r="TH7" s="1380"/>
      <c r="TI7" s="1380"/>
      <c r="TJ7" s="1380"/>
      <c r="TK7" s="1380"/>
      <c r="TL7" s="1380"/>
      <c r="TM7" s="1380"/>
      <c r="TN7" s="1380"/>
      <c r="TO7" s="1380"/>
      <c r="TP7" s="1380"/>
      <c r="TQ7" s="1380"/>
      <c r="TR7" s="1380"/>
      <c r="TS7" s="1380"/>
      <c r="TT7" s="1380"/>
      <c r="TU7" s="1380"/>
      <c r="TV7" s="1380"/>
      <c r="TW7" s="1380"/>
      <c r="TX7" s="1380"/>
      <c r="TY7" s="1380"/>
      <c r="TZ7" s="1380"/>
      <c r="UA7" s="1380"/>
      <c r="UB7" s="1380"/>
      <c r="UC7" s="1380"/>
      <c r="UD7" s="1380"/>
      <c r="UE7" s="1380"/>
      <c r="UF7" s="1380"/>
      <c r="UG7" s="1380"/>
      <c r="UH7" s="1380"/>
      <c r="UI7" s="1380"/>
      <c r="UJ7" s="1380"/>
      <c r="UK7" s="1380"/>
      <c r="UL7" s="1380"/>
      <c r="UM7" s="1380"/>
      <c r="UN7" s="1380"/>
      <c r="UO7" s="1380"/>
      <c r="UP7" s="1380"/>
      <c r="UQ7" s="1380"/>
      <c r="UR7" s="1380"/>
      <c r="US7" s="1380"/>
      <c r="UT7" s="1380"/>
      <c r="UU7" s="1380"/>
      <c r="UV7" s="1380"/>
      <c r="UW7" s="1380"/>
      <c r="UX7" s="1380"/>
      <c r="UY7" s="1380"/>
      <c r="UZ7" s="1380"/>
      <c r="VA7" s="1380"/>
      <c r="VB7" s="1380"/>
      <c r="VC7" s="1380"/>
      <c r="VD7" s="1380"/>
      <c r="VE7" s="1380"/>
      <c r="VF7" s="1380"/>
      <c r="VG7" s="1380"/>
      <c r="VH7" s="1380"/>
      <c r="VI7" s="1380"/>
      <c r="VJ7" s="1380"/>
      <c r="VK7" s="1380"/>
      <c r="VL7" s="1380"/>
      <c r="VM7" s="1380"/>
      <c r="VN7" s="1380"/>
      <c r="VO7" s="1380"/>
      <c r="VP7" s="1380"/>
      <c r="VQ7" s="1380"/>
      <c r="VR7" s="1380"/>
      <c r="VS7" s="1380"/>
      <c r="VT7" s="1380"/>
      <c r="VU7" s="1380"/>
      <c r="VV7" s="1380"/>
      <c r="VW7" s="1380"/>
      <c r="VX7" s="1380"/>
      <c r="VY7" s="1380"/>
      <c r="VZ7" s="1380"/>
      <c r="WA7" s="1380"/>
      <c r="WB7" s="1380"/>
      <c r="WC7" s="1380"/>
      <c r="WD7" s="1380"/>
      <c r="WE7" s="1380"/>
      <c r="WF7" s="1380"/>
      <c r="WG7" s="1380"/>
      <c r="WH7" s="1380"/>
      <c r="WI7" s="1380"/>
      <c r="WJ7" s="1380"/>
      <c r="WK7" s="1380"/>
      <c r="WL7" s="1380"/>
      <c r="WM7" s="1380"/>
      <c r="WN7" s="1380"/>
      <c r="WO7" s="1380"/>
      <c r="WP7" s="1380"/>
      <c r="WQ7" s="1380"/>
      <c r="WR7" s="1380"/>
      <c r="WS7" s="1380"/>
      <c r="WT7" s="1380"/>
      <c r="WU7" s="1380"/>
      <c r="WV7" s="1380"/>
      <c r="WW7" s="1380"/>
      <c r="WX7" s="1380"/>
      <c r="WY7" s="1380"/>
      <c r="WZ7" s="1380"/>
      <c r="XA7" s="1380"/>
      <c r="XB7" s="1380"/>
      <c r="XC7" s="1380"/>
      <c r="XD7" s="1380"/>
      <c r="XE7" s="1380"/>
      <c r="XF7" s="1380"/>
      <c r="XG7" s="1380"/>
      <c r="XH7" s="1380"/>
      <c r="XI7" s="1380"/>
      <c r="XJ7" s="1380"/>
      <c r="XK7" s="1380"/>
      <c r="XL7" s="1380"/>
      <c r="XM7" s="1380"/>
      <c r="XN7" s="1380"/>
      <c r="XO7" s="1380"/>
      <c r="XP7" s="1380"/>
      <c r="XQ7" s="1380"/>
      <c r="XR7" s="1380"/>
      <c r="XS7" s="1380"/>
      <c r="XT7" s="1380"/>
      <c r="XU7" s="1380"/>
      <c r="XV7" s="1380"/>
      <c r="XW7" s="1380"/>
      <c r="XX7" s="1380"/>
      <c r="XY7" s="1380"/>
      <c r="XZ7" s="1380"/>
      <c r="YA7" s="1380"/>
      <c r="YB7" s="1380"/>
      <c r="YC7" s="1380"/>
      <c r="YD7" s="1380"/>
      <c r="YE7" s="1380"/>
      <c r="YF7" s="1380"/>
      <c r="YG7" s="1380"/>
      <c r="YH7" s="1380"/>
      <c r="YI7" s="1380"/>
      <c r="YJ7" s="1380"/>
      <c r="YK7" s="1380"/>
      <c r="YL7" s="1380"/>
      <c r="YM7" s="1380"/>
      <c r="YN7" s="1380"/>
      <c r="YO7" s="1380"/>
      <c r="YP7" s="1380"/>
      <c r="YQ7" s="1380"/>
      <c r="YR7" s="1380"/>
      <c r="YS7" s="1380"/>
      <c r="YT7" s="1380"/>
      <c r="YU7" s="1380"/>
      <c r="YV7" s="1380"/>
      <c r="YW7" s="1380"/>
      <c r="YX7" s="1380"/>
      <c r="YY7" s="1380"/>
      <c r="YZ7" s="1380"/>
      <c r="ZA7" s="1380"/>
      <c r="ZB7" s="1380"/>
      <c r="ZC7" s="1380"/>
      <c r="ZD7" s="1380"/>
      <c r="ZE7" s="1380"/>
      <c r="ZF7" s="1380"/>
      <c r="ZG7" s="1380"/>
      <c r="ZH7" s="1380"/>
      <c r="ZI7" s="1380"/>
      <c r="ZJ7" s="1380"/>
      <c r="ZK7" s="1380"/>
      <c r="ZL7" s="1380"/>
      <c r="ZM7" s="1380"/>
      <c r="ZN7" s="1380"/>
      <c r="ZO7" s="1380"/>
      <c r="ZP7" s="1380"/>
      <c r="ZQ7" s="1380"/>
      <c r="ZR7" s="1380"/>
      <c r="ZS7" s="1380"/>
      <c r="ZT7" s="1380"/>
      <c r="ZU7" s="1380"/>
      <c r="ZV7" s="1380"/>
      <c r="ZW7" s="1380"/>
      <c r="ZX7" s="1380"/>
      <c r="ZY7" s="1380"/>
      <c r="ZZ7" s="1380"/>
      <c r="AAA7" s="1380"/>
      <c r="AAB7" s="1380"/>
      <c r="AAC7" s="1380"/>
      <c r="AAD7" s="1380"/>
      <c r="AAE7" s="1380"/>
      <c r="AAF7" s="1380"/>
      <c r="AAG7" s="1380"/>
      <c r="AAH7" s="1380"/>
      <c r="AAI7" s="1380"/>
      <c r="AAJ7" s="1380"/>
      <c r="AAK7" s="1380"/>
      <c r="AAL7" s="1380"/>
      <c r="AAM7" s="1380"/>
      <c r="AAN7" s="1380"/>
      <c r="AAO7" s="1380"/>
      <c r="AAP7" s="1380"/>
      <c r="AAQ7" s="1380"/>
      <c r="AAR7" s="1380"/>
      <c r="AAS7" s="1380"/>
      <c r="AAT7" s="1380"/>
      <c r="AAU7" s="1380"/>
      <c r="AAV7" s="1380"/>
      <c r="AAW7" s="1380"/>
      <c r="AAX7" s="1380"/>
      <c r="AAY7" s="1380"/>
      <c r="AAZ7" s="1380"/>
      <c r="ABA7" s="1380"/>
      <c r="ABB7" s="1380"/>
      <c r="ABC7" s="1380"/>
      <c r="ABD7" s="1380"/>
      <c r="ABE7" s="1380"/>
      <c r="ABF7" s="1380"/>
      <c r="ABG7" s="1380"/>
      <c r="ABH7" s="1380"/>
      <c r="ABI7" s="1380"/>
      <c r="ABJ7" s="1380"/>
      <c r="ABK7" s="1380"/>
      <c r="ABL7" s="1380"/>
      <c r="ABM7" s="1380"/>
      <c r="ABN7" s="1380"/>
      <c r="ABO7" s="1380"/>
      <c r="ABP7" s="1380"/>
      <c r="ABQ7" s="1380"/>
      <c r="ABR7" s="1380"/>
      <c r="ABS7" s="1380"/>
      <c r="ABT7" s="1380"/>
      <c r="ABU7" s="1380"/>
      <c r="ABV7" s="1380"/>
      <c r="ABW7" s="1380"/>
      <c r="ABX7" s="1380"/>
      <c r="ABY7" s="1380"/>
      <c r="ABZ7" s="1380"/>
      <c r="ACA7" s="1380"/>
      <c r="ACB7" s="1380"/>
      <c r="ACC7" s="1380"/>
      <c r="ACD7" s="1380"/>
      <c r="ACE7" s="1380"/>
      <c r="ACF7" s="1380"/>
      <c r="ACG7" s="1380"/>
      <c r="ACH7" s="1380"/>
      <c r="ACI7" s="1380"/>
      <c r="ACJ7" s="1380"/>
      <c r="ACK7" s="1380"/>
      <c r="ACL7" s="1380"/>
      <c r="ACM7" s="1380"/>
      <c r="ACN7" s="1380"/>
      <c r="ACO7" s="1380"/>
      <c r="ACP7" s="1380"/>
      <c r="ACQ7" s="1380"/>
      <c r="ACR7" s="1380"/>
      <c r="ACS7" s="1380"/>
      <c r="ACT7" s="1380"/>
      <c r="ACU7" s="1380"/>
      <c r="ACV7" s="1380"/>
      <c r="ACW7" s="1380"/>
      <c r="ACX7" s="1380"/>
      <c r="ACY7" s="1380"/>
      <c r="ACZ7" s="1380"/>
      <c r="ADA7" s="1380"/>
      <c r="ADB7" s="1380"/>
      <c r="ADC7" s="1380"/>
      <c r="ADD7" s="1380"/>
      <c r="ADE7" s="1380"/>
      <c r="ADF7" s="1380"/>
      <c r="ADG7" s="1380"/>
      <c r="ADH7" s="1380"/>
      <c r="ADI7" s="1380"/>
      <c r="ADJ7" s="1380"/>
      <c r="ADK7" s="1380"/>
      <c r="ADL7" s="1380"/>
      <c r="ADM7" s="1380"/>
      <c r="ADN7" s="1380"/>
      <c r="ADO7" s="1380"/>
      <c r="ADP7" s="1380"/>
      <c r="ADQ7" s="1380"/>
      <c r="ADR7" s="1380"/>
      <c r="ADS7" s="1380"/>
      <c r="ADT7" s="1380"/>
      <c r="ADU7" s="1380"/>
      <c r="ADV7" s="1380"/>
      <c r="ADW7" s="1380"/>
      <c r="ADX7" s="1380"/>
      <c r="ADY7" s="1380"/>
      <c r="ADZ7" s="1380"/>
      <c r="AEA7" s="1380"/>
      <c r="AEB7" s="1380"/>
      <c r="AEC7" s="1380"/>
      <c r="AED7" s="1380"/>
      <c r="AEE7" s="1380"/>
      <c r="AEF7" s="1380"/>
      <c r="AEG7" s="1380"/>
      <c r="AEH7" s="1380"/>
      <c r="AEI7" s="1380"/>
      <c r="AEJ7" s="1380"/>
      <c r="AEK7" s="1380"/>
      <c r="AEL7" s="1380"/>
      <c r="AEM7" s="1380"/>
      <c r="AEN7" s="1380"/>
      <c r="AEO7" s="1380"/>
      <c r="AEP7" s="1380"/>
      <c r="AEQ7" s="1380"/>
      <c r="AER7" s="1380"/>
      <c r="AES7" s="1380"/>
      <c r="AET7" s="1380"/>
      <c r="AEU7" s="1380"/>
      <c r="AEV7" s="1380"/>
      <c r="AEW7" s="1380"/>
      <c r="AEX7" s="1380"/>
      <c r="AEY7" s="1380"/>
      <c r="AEZ7" s="1380"/>
      <c r="AFA7" s="1380"/>
      <c r="AFB7" s="1380"/>
      <c r="AFC7" s="1380"/>
      <c r="AFD7" s="1380"/>
      <c r="AFE7" s="1380"/>
      <c r="AFF7" s="1380"/>
      <c r="AFG7" s="1380"/>
      <c r="AFH7" s="1380"/>
      <c r="AFI7" s="1380"/>
      <c r="AFJ7" s="1380"/>
      <c r="AFK7" s="1380"/>
      <c r="AFL7" s="1380"/>
      <c r="AFM7" s="1380"/>
      <c r="AFN7" s="1380"/>
      <c r="AFO7" s="1380"/>
      <c r="AFP7" s="1380"/>
      <c r="AFQ7" s="1380"/>
      <c r="AFR7" s="1380"/>
      <c r="AFS7" s="1380"/>
      <c r="AFT7" s="1380"/>
      <c r="AFU7" s="1380"/>
      <c r="AFV7" s="1380"/>
      <c r="AFW7" s="1380"/>
      <c r="AFX7" s="1380"/>
      <c r="AFY7" s="1380"/>
      <c r="AFZ7" s="1380"/>
      <c r="AGA7" s="1380"/>
      <c r="AGB7" s="1380"/>
      <c r="AGC7" s="1380"/>
      <c r="AGD7" s="1380"/>
      <c r="AGE7" s="1380"/>
      <c r="AGF7" s="1380"/>
      <c r="AGG7" s="1380"/>
      <c r="AGH7" s="1380"/>
      <c r="AGI7" s="1380"/>
      <c r="AGJ7" s="1380"/>
      <c r="AGK7" s="1380"/>
      <c r="AGL7" s="1380"/>
      <c r="AGM7" s="1380"/>
      <c r="AGN7" s="1380"/>
      <c r="AGO7" s="1380"/>
      <c r="AGP7" s="1380"/>
      <c r="AGQ7" s="1380"/>
      <c r="AGR7" s="1380"/>
      <c r="AGS7" s="1380"/>
      <c r="AGT7" s="1380"/>
      <c r="AGU7" s="1380"/>
      <c r="AGV7" s="1380"/>
      <c r="AGW7" s="1380"/>
      <c r="AGX7" s="1380"/>
      <c r="AGY7" s="1380"/>
      <c r="AGZ7" s="1380"/>
      <c r="AHA7" s="1380"/>
      <c r="AHB7" s="1380"/>
      <c r="AHC7" s="1380"/>
      <c r="AHD7" s="1380"/>
      <c r="AHE7" s="1380"/>
      <c r="AHF7" s="1380"/>
      <c r="AHG7" s="1380"/>
      <c r="AHH7" s="1380"/>
      <c r="AHI7" s="1380"/>
      <c r="AHJ7" s="1380"/>
      <c r="AHK7" s="1380"/>
      <c r="AHL7" s="1380"/>
      <c r="AHM7" s="1380"/>
      <c r="AHN7" s="1380"/>
      <c r="AHO7" s="1380"/>
      <c r="AHP7" s="1380"/>
      <c r="AHQ7" s="1380"/>
      <c r="AHR7" s="1380"/>
      <c r="AHS7" s="1380"/>
      <c r="AHT7" s="1380"/>
      <c r="AHU7" s="1380"/>
      <c r="AHV7" s="1380"/>
      <c r="AHW7" s="1380"/>
      <c r="AHX7" s="1380"/>
      <c r="AHY7" s="1380"/>
      <c r="AHZ7" s="1380"/>
      <c r="AIA7" s="1380"/>
      <c r="AIB7" s="1380"/>
      <c r="AIC7" s="1380"/>
      <c r="AID7" s="1380"/>
      <c r="AIE7" s="1380"/>
      <c r="AIF7" s="1380"/>
      <c r="AIG7" s="1380"/>
      <c r="AIH7" s="1380"/>
      <c r="AII7" s="1380"/>
      <c r="AIJ7" s="1380"/>
      <c r="AIK7" s="1380"/>
      <c r="AIL7" s="1380"/>
      <c r="AIM7" s="1380"/>
      <c r="AIN7" s="1380"/>
      <c r="AIO7" s="1380"/>
      <c r="AIP7" s="1380"/>
      <c r="AIQ7" s="1380"/>
      <c r="AIR7" s="1380"/>
      <c r="AIS7" s="1380"/>
      <c r="AIT7" s="1380"/>
      <c r="AIU7" s="1380"/>
      <c r="AIV7" s="1380"/>
      <c r="AIW7" s="1380"/>
      <c r="AIX7" s="1380"/>
      <c r="AIY7" s="1380"/>
      <c r="AIZ7" s="1380"/>
      <c r="AJA7" s="1380"/>
      <c r="AJB7" s="1380"/>
      <c r="AJC7" s="1380"/>
      <c r="AJD7" s="1380"/>
      <c r="AJE7" s="1380"/>
      <c r="AJF7" s="1380"/>
      <c r="AJG7" s="1380"/>
      <c r="AJH7" s="1380"/>
      <c r="AJI7" s="1380"/>
      <c r="AJJ7" s="1380"/>
      <c r="AJK7" s="1380"/>
      <c r="AJL7" s="1380"/>
      <c r="AJM7" s="1380"/>
      <c r="AJN7" s="1380"/>
      <c r="AJO7" s="1380"/>
      <c r="AJP7" s="1380"/>
      <c r="AJQ7" s="1380"/>
      <c r="AJR7" s="1380"/>
      <c r="AJS7" s="1380"/>
      <c r="AJT7" s="1380"/>
      <c r="AJU7" s="1380"/>
      <c r="AJV7" s="1380"/>
      <c r="AJW7" s="1380"/>
      <c r="AJX7" s="1380"/>
      <c r="AJY7" s="1380"/>
      <c r="AJZ7" s="1380"/>
      <c r="AKA7" s="1380"/>
      <c r="AKB7" s="1380"/>
      <c r="AKC7" s="1380"/>
      <c r="AKD7" s="1380"/>
      <c r="AKE7" s="1380"/>
      <c r="AKF7" s="1380"/>
      <c r="AKG7" s="1380"/>
      <c r="AKH7" s="1380"/>
      <c r="AKI7" s="1380"/>
      <c r="AKJ7" s="1380"/>
      <c r="AKK7" s="1380"/>
      <c r="AKL7" s="1380"/>
      <c r="AKM7" s="1380"/>
      <c r="AKN7" s="1380"/>
      <c r="AKO7" s="1380"/>
      <c r="AKP7" s="1380"/>
      <c r="AKQ7" s="1380"/>
      <c r="AKR7" s="1380"/>
      <c r="AKS7" s="1380"/>
      <c r="AKT7" s="1380"/>
      <c r="AKU7" s="1380"/>
      <c r="AKV7" s="1380"/>
      <c r="AKW7" s="1380"/>
      <c r="AKX7" s="1380"/>
      <c r="AKY7" s="1380"/>
      <c r="AKZ7" s="1380"/>
      <c r="ALA7" s="1380"/>
      <c r="ALB7" s="1380"/>
      <c r="ALC7" s="1380"/>
      <c r="ALD7" s="1380"/>
      <c r="ALE7" s="1380"/>
      <c r="ALF7" s="1380"/>
      <c r="ALG7" s="1380"/>
      <c r="ALH7" s="1380"/>
      <c r="ALI7" s="1380"/>
      <c r="ALJ7" s="1380"/>
      <c r="ALK7" s="1380"/>
      <c r="ALL7" s="1380"/>
      <c r="ALM7" s="1380"/>
      <c r="ALN7" s="1380"/>
      <c r="ALO7" s="1380"/>
      <c r="ALP7" s="1380"/>
      <c r="ALQ7" s="1380"/>
      <c r="ALR7" s="1380"/>
      <c r="ALS7" s="1380"/>
      <c r="ALT7" s="1380"/>
      <c r="ALU7" s="1380"/>
      <c r="ALV7" s="1380"/>
      <c r="ALW7" s="1380"/>
      <c r="ALX7" s="1380"/>
      <c r="ALY7" s="1380"/>
      <c r="ALZ7" s="1380"/>
      <c r="AMA7" s="1380"/>
      <c r="AMB7" s="1380"/>
      <c r="AMC7" s="1380"/>
      <c r="AMD7" s="1380"/>
      <c r="AME7" s="1380"/>
      <c r="AMF7" s="1380"/>
      <c r="AMG7" s="1380"/>
      <c r="AMH7" s="1380"/>
      <c r="AMI7" s="1380"/>
      <c r="AMJ7" s="1380"/>
    </row>
    <row r="8" spans="1:1024" s="3423" customFormat="1" ht="27" customHeight="1" thickBot="1">
      <c r="A8" s="5530"/>
      <c r="B8" s="5532"/>
      <c r="C8" s="5570" t="s">
        <v>919</v>
      </c>
      <c r="D8" s="5570"/>
      <c r="E8" s="5570"/>
      <c r="F8" s="5570"/>
      <c r="G8" s="5570"/>
      <c r="H8" s="5570"/>
      <c r="I8" s="5571"/>
      <c r="J8" s="4262">
        <f>SUM(J4:J7)</f>
        <v>57730000</v>
      </c>
      <c r="K8" s="4263"/>
      <c r="L8" s="4264"/>
      <c r="M8" s="4265"/>
      <c r="N8" s="4263"/>
      <c r="O8" s="4266">
        <f>SUM(O4)</f>
        <v>57730000</v>
      </c>
      <c r="P8" s="4267">
        <f>SUM(P4)</f>
        <v>0</v>
      </c>
      <c r="Q8" s="4268">
        <f>+P8/O8</f>
        <v>0</v>
      </c>
      <c r="R8" s="4269">
        <f>SUM(R4)</f>
        <v>57730000</v>
      </c>
      <c r="S8" s="4946">
        <f>100%-Q8</f>
        <v>1</v>
      </c>
      <c r="T8" s="4992">
        <f>SUM(T4:T7)</f>
        <v>0</v>
      </c>
      <c r="U8" s="4270">
        <f>SUM(U7)</f>
        <v>0</v>
      </c>
      <c r="V8" s="4271">
        <f>SUM(V4)</f>
        <v>0</v>
      </c>
      <c r="W8" s="4271">
        <f>SUM(W4)</f>
        <v>0</v>
      </c>
      <c r="X8" s="4271">
        <f>SUM(X4)</f>
        <v>0</v>
      </c>
      <c r="Y8" s="4272">
        <f t="shared" ref="Y8:AE8" si="0">SUM(Y4)</f>
        <v>0</v>
      </c>
      <c r="Z8" s="4271">
        <f t="shared" si="0"/>
        <v>0</v>
      </c>
      <c r="AA8" s="4273">
        <f t="shared" si="0"/>
        <v>0</v>
      </c>
      <c r="AB8" s="4273">
        <f t="shared" si="0"/>
        <v>0</v>
      </c>
      <c r="AC8" s="4273">
        <f t="shared" si="0"/>
        <v>0</v>
      </c>
      <c r="AD8" s="4273">
        <f t="shared" si="0"/>
        <v>0</v>
      </c>
      <c r="AE8" s="4271">
        <f t="shared" si="0"/>
        <v>0</v>
      </c>
      <c r="AF8" s="4773">
        <f>SUM(AF4)</f>
        <v>37</v>
      </c>
      <c r="AG8" s="4274">
        <f>SUM(AG4)</f>
        <v>5</v>
      </c>
      <c r="AH8" s="4274">
        <f>SUM(AH4)</f>
        <v>32</v>
      </c>
      <c r="AI8" s="4268">
        <f>+AG8/AF8</f>
        <v>0.13513513513513514</v>
      </c>
      <c r="AJ8" s="4268">
        <f>+AH8/AF8</f>
        <v>0.86486486486486491</v>
      </c>
      <c r="AK8" s="4890">
        <f>SUM(AK4)</f>
        <v>5</v>
      </c>
      <c r="AL8" s="4275">
        <f t="shared" ref="AL8:AV8" si="1">SUM(AL4)</f>
        <v>0</v>
      </c>
      <c r="AM8" s="4275">
        <f t="shared" si="1"/>
        <v>0</v>
      </c>
      <c r="AN8" s="4275">
        <f t="shared" si="1"/>
        <v>0</v>
      </c>
      <c r="AO8" s="4275">
        <f t="shared" si="1"/>
        <v>0</v>
      </c>
      <c r="AP8" s="4275">
        <f t="shared" si="1"/>
        <v>0</v>
      </c>
      <c r="AQ8" s="4275">
        <f t="shared" si="1"/>
        <v>0</v>
      </c>
      <c r="AR8" s="4275">
        <f t="shared" si="1"/>
        <v>0</v>
      </c>
      <c r="AS8" s="4275">
        <f t="shared" si="1"/>
        <v>0</v>
      </c>
      <c r="AT8" s="4275">
        <f t="shared" si="1"/>
        <v>0</v>
      </c>
      <c r="AU8" s="4275">
        <f t="shared" si="1"/>
        <v>0</v>
      </c>
      <c r="AV8" s="4275">
        <f t="shared" si="1"/>
        <v>0</v>
      </c>
      <c r="AW8" s="4276"/>
      <c r="AX8" s="4277"/>
      <c r="AY8" s="4278"/>
      <c r="AZ8" s="4279"/>
      <c r="BA8" s="3422"/>
      <c r="BB8" s="3422"/>
      <c r="BC8" s="3422"/>
      <c r="BD8" s="3422"/>
      <c r="BE8" s="3422"/>
      <c r="BF8" s="3422"/>
      <c r="BG8" s="3422"/>
      <c r="BH8" s="3422"/>
      <c r="BI8" s="3422"/>
      <c r="BJ8" s="3422"/>
      <c r="BK8" s="3422"/>
      <c r="BL8" s="3422"/>
      <c r="BM8" s="3422"/>
      <c r="BN8" s="3422"/>
      <c r="BO8" s="3422"/>
      <c r="BP8" s="3422"/>
      <c r="BQ8" s="3422"/>
      <c r="BR8" s="3422"/>
      <c r="BS8" s="3422"/>
      <c r="BT8" s="3422"/>
      <c r="BU8" s="3422"/>
      <c r="BV8" s="3422"/>
      <c r="BW8" s="3422"/>
      <c r="BX8" s="3422"/>
      <c r="BY8" s="3422"/>
      <c r="BZ8" s="3422"/>
      <c r="CA8" s="3422"/>
      <c r="CB8" s="3422"/>
      <c r="CC8" s="3422"/>
      <c r="CD8" s="3422"/>
      <c r="CE8" s="3422"/>
      <c r="CF8" s="3422"/>
      <c r="CG8" s="3422"/>
      <c r="CH8" s="3422"/>
      <c r="CI8" s="3422"/>
      <c r="CJ8" s="3422"/>
      <c r="CK8" s="3422"/>
      <c r="CL8" s="3422"/>
      <c r="CM8" s="3422"/>
      <c r="CN8" s="3422"/>
      <c r="CO8" s="3422"/>
      <c r="CP8" s="3422"/>
      <c r="CQ8" s="3422"/>
      <c r="CR8" s="3422"/>
      <c r="CS8" s="3422"/>
      <c r="CT8" s="3422"/>
      <c r="CU8" s="3422"/>
      <c r="CV8" s="3422"/>
      <c r="CW8" s="3422"/>
      <c r="CX8" s="3422"/>
      <c r="CY8" s="3422"/>
      <c r="CZ8" s="3422"/>
      <c r="DA8" s="3422"/>
      <c r="DB8" s="3422"/>
      <c r="DC8" s="3422"/>
      <c r="DD8" s="3422"/>
      <c r="DE8" s="3422"/>
      <c r="DF8" s="3422"/>
      <c r="DG8" s="3422"/>
      <c r="DH8" s="3422"/>
      <c r="DI8" s="3422"/>
      <c r="DJ8" s="3422"/>
      <c r="DK8" s="3422"/>
      <c r="DL8" s="3422"/>
      <c r="DM8" s="3422"/>
      <c r="DN8" s="3422"/>
      <c r="DO8" s="3422"/>
      <c r="DP8" s="3422"/>
      <c r="DQ8" s="3422"/>
      <c r="DR8" s="3422"/>
      <c r="DS8" s="3422"/>
      <c r="DT8" s="3422"/>
      <c r="DU8" s="3422"/>
      <c r="DV8" s="3422"/>
      <c r="DW8" s="3422"/>
      <c r="DX8" s="3422"/>
      <c r="DY8" s="3422"/>
    </row>
    <row r="9" spans="1:1024" s="3459" customFormat="1" ht="48" customHeight="1" thickBot="1">
      <c r="A9" s="5572" t="s">
        <v>73</v>
      </c>
      <c r="B9" s="5573" t="s">
        <v>920</v>
      </c>
      <c r="C9" s="4745" t="s">
        <v>921</v>
      </c>
      <c r="D9" s="4676" t="s">
        <v>76</v>
      </c>
      <c r="E9" s="3452" t="s">
        <v>922</v>
      </c>
      <c r="F9" s="3642" t="s">
        <v>77</v>
      </c>
      <c r="G9" s="3452" t="s">
        <v>923</v>
      </c>
      <c r="H9" s="3629" t="s">
        <v>924</v>
      </c>
      <c r="I9" s="4678" t="s">
        <v>925</v>
      </c>
      <c r="J9" s="4679">
        <v>6202000</v>
      </c>
      <c r="K9" s="3451" t="s">
        <v>926</v>
      </c>
      <c r="L9" s="3451" t="s">
        <v>82</v>
      </c>
      <c r="M9" s="3451" t="s">
        <v>83</v>
      </c>
      <c r="N9" s="3451" t="s">
        <v>927</v>
      </c>
      <c r="O9" s="3726">
        <f>+J9</f>
        <v>6202000</v>
      </c>
      <c r="P9" s="3727">
        <f>SUM(T9:AE9)</f>
        <v>0</v>
      </c>
      <c r="Q9" s="3728">
        <f>P9/O9</f>
        <v>0</v>
      </c>
      <c r="R9" s="3729">
        <f>+O9-P9</f>
        <v>6202000</v>
      </c>
      <c r="S9" s="4947">
        <f>+R9/O9</f>
        <v>1</v>
      </c>
      <c r="T9" s="4842">
        <v>0</v>
      </c>
      <c r="U9" s="3730">
        <v>0</v>
      </c>
      <c r="V9" s="3731">
        <v>0</v>
      </c>
      <c r="W9" s="3732">
        <v>0</v>
      </c>
      <c r="X9" s="3732">
        <v>0</v>
      </c>
      <c r="Y9" s="3733">
        <v>0</v>
      </c>
      <c r="Z9" s="3734">
        <v>0</v>
      </c>
      <c r="AA9" s="3733">
        <v>0</v>
      </c>
      <c r="AB9" s="3733">
        <v>0</v>
      </c>
      <c r="AC9" s="3733">
        <v>0</v>
      </c>
      <c r="AD9" s="3733">
        <v>0</v>
      </c>
      <c r="AE9" s="3734">
        <v>0</v>
      </c>
      <c r="AF9" s="4774">
        <v>27</v>
      </c>
      <c r="AG9" s="3735">
        <f>SUM(AK9:AV9)</f>
        <v>0</v>
      </c>
      <c r="AH9" s="3735">
        <f>+AF9-AG9</f>
        <v>27</v>
      </c>
      <c r="AI9" s="3728">
        <f>AG9/AF9</f>
        <v>0</v>
      </c>
      <c r="AJ9" s="3728">
        <f>+AH9/AF9</f>
        <v>1</v>
      </c>
      <c r="AK9" s="4891">
        <v>0</v>
      </c>
      <c r="AL9" s="3735">
        <v>0</v>
      </c>
      <c r="AM9" s="3735">
        <v>0</v>
      </c>
      <c r="AN9" s="3736">
        <v>0</v>
      </c>
      <c r="AO9" s="3735">
        <v>0</v>
      </c>
      <c r="AP9" s="3735">
        <v>0</v>
      </c>
      <c r="AQ9" s="3735">
        <v>0</v>
      </c>
      <c r="AR9" s="3735">
        <v>0</v>
      </c>
      <c r="AS9" s="3735">
        <v>0</v>
      </c>
      <c r="AT9" s="3454">
        <v>0</v>
      </c>
      <c r="AU9" s="3453">
        <v>0</v>
      </c>
      <c r="AV9" s="3453">
        <v>0</v>
      </c>
      <c r="AW9" s="3455">
        <v>45330</v>
      </c>
      <c r="AX9" s="3455">
        <v>45656</v>
      </c>
      <c r="AY9" s="3460" t="s">
        <v>85</v>
      </c>
      <c r="AZ9" s="3456" t="s">
        <v>86</v>
      </c>
      <c r="BA9" s="3457"/>
      <c r="BB9" s="3457"/>
      <c r="BC9" s="3457"/>
      <c r="BD9" s="3457"/>
      <c r="BE9" s="3457"/>
      <c r="BF9" s="3457"/>
      <c r="BG9" s="3457"/>
      <c r="BH9" s="3457"/>
      <c r="BI9" s="3457"/>
      <c r="BJ9" s="3457"/>
      <c r="BK9" s="3457"/>
      <c r="BL9" s="3457"/>
      <c r="BM9" s="3457"/>
      <c r="BN9" s="3457"/>
      <c r="BO9" s="3457"/>
      <c r="BP9" s="3457"/>
      <c r="BQ9" s="3457"/>
      <c r="BR9" s="3457"/>
      <c r="BS9" s="3457"/>
      <c r="BT9" s="3457"/>
      <c r="BU9" s="3457"/>
      <c r="BV9" s="3457"/>
      <c r="BW9" s="3457"/>
      <c r="BX9" s="3457"/>
      <c r="BY9" s="3457"/>
      <c r="BZ9" s="3457"/>
      <c r="CA9" s="3457"/>
      <c r="CB9" s="3457"/>
      <c r="CC9" s="3457"/>
      <c r="CD9" s="3457"/>
      <c r="CE9" s="3457"/>
      <c r="CF9" s="3457"/>
      <c r="CG9" s="3457"/>
      <c r="CH9" s="3457"/>
      <c r="CI9" s="3457"/>
      <c r="CJ9" s="3457"/>
      <c r="CK9" s="3457"/>
      <c r="CL9" s="3457"/>
      <c r="CM9" s="3457"/>
      <c r="CN9" s="3457"/>
      <c r="CO9" s="3457"/>
      <c r="CP9" s="3457"/>
      <c r="CQ9" s="3457"/>
      <c r="CR9" s="3457"/>
      <c r="CS9" s="3457"/>
      <c r="CT9" s="3457"/>
      <c r="CU9" s="3457"/>
      <c r="CV9" s="3457"/>
      <c r="CW9" s="3457"/>
      <c r="CX9" s="3457"/>
      <c r="CY9" s="3457"/>
      <c r="CZ9" s="3457"/>
      <c r="DA9" s="3457"/>
      <c r="DB9" s="3457"/>
      <c r="DC9" s="3457"/>
      <c r="DD9" s="3457"/>
      <c r="DE9" s="3457"/>
      <c r="DF9" s="3457"/>
      <c r="DG9" s="3457"/>
      <c r="DH9" s="3457"/>
      <c r="DI9" s="3457"/>
      <c r="DJ9" s="3457"/>
      <c r="DK9" s="3457"/>
      <c r="DL9" s="3457"/>
      <c r="DM9" s="3457"/>
      <c r="DN9" s="3457"/>
      <c r="DO9" s="3457"/>
      <c r="DP9" s="3457"/>
      <c r="DQ9" s="3457"/>
      <c r="DR9" s="3457"/>
      <c r="DS9" s="3457"/>
      <c r="DT9" s="3457"/>
      <c r="DU9" s="3457"/>
      <c r="DV9" s="3457"/>
      <c r="DW9" s="3457"/>
      <c r="DX9" s="3457"/>
      <c r="DY9" s="3457"/>
      <c r="DZ9" s="3458"/>
      <c r="EA9" s="3458"/>
      <c r="EB9" s="3458"/>
      <c r="EC9" s="3458"/>
      <c r="ED9" s="3458"/>
      <c r="EE9" s="3458"/>
      <c r="EF9" s="3458"/>
      <c r="EG9" s="3458"/>
      <c r="EH9" s="3458"/>
      <c r="EI9" s="3458"/>
      <c r="EJ9" s="3458"/>
      <c r="EK9" s="3458"/>
      <c r="EL9" s="3458"/>
      <c r="EM9" s="3458"/>
      <c r="EN9" s="3458"/>
      <c r="EO9" s="3458"/>
      <c r="EP9" s="3458"/>
      <c r="EQ9" s="3458"/>
      <c r="ER9" s="3458"/>
      <c r="ES9" s="3458"/>
      <c r="ET9" s="3458"/>
      <c r="EU9" s="3458"/>
      <c r="EV9" s="3458"/>
      <c r="EW9" s="3458"/>
      <c r="EX9" s="3458"/>
      <c r="EY9" s="3458"/>
      <c r="EZ9" s="3458"/>
      <c r="FA9" s="3458"/>
      <c r="FB9" s="3458"/>
      <c r="FC9" s="3458"/>
      <c r="FD9" s="3458"/>
      <c r="FE9" s="3458"/>
      <c r="FF9" s="3458"/>
      <c r="FG9" s="3458"/>
      <c r="FH9" s="3458"/>
      <c r="FI9" s="3458"/>
      <c r="FJ9" s="3458"/>
      <c r="FK9" s="3458"/>
      <c r="FL9" s="3458"/>
      <c r="FM9" s="3458"/>
      <c r="FN9" s="3458"/>
      <c r="FO9" s="3458"/>
      <c r="FP9" s="3458"/>
      <c r="FQ9" s="3458"/>
      <c r="FR9" s="3458"/>
      <c r="FS9" s="3458"/>
      <c r="FT9" s="3458"/>
      <c r="FU9" s="3458"/>
      <c r="FV9" s="3458"/>
      <c r="FW9" s="3458"/>
      <c r="FX9" s="3458"/>
      <c r="FY9" s="3458"/>
      <c r="FZ9" s="3458"/>
      <c r="GA9" s="3458"/>
      <c r="GB9" s="3458"/>
      <c r="GC9" s="3458"/>
      <c r="GD9" s="3458"/>
      <c r="GE9" s="3458"/>
      <c r="GF9" s="3458"/>
      <c r="GG9" s="3458"/>
      <c r="GH9" s="3458"/>
      <c r="GI9" s="3458"/>
      <c r="GJ9" s="3458"/>
      <c r="GK9" s="3458"/>
      <c r="GL9" s="3458"/>
      <c r="GM9" s="3458"/>
      <c r="GN9" s="3458"/>
      <c r="GO9" s="3458"/>
      <c r="GP9" s="3458"/>
      <c r="GQ9" s="3458"/>
      <c r="GR9" s="3458"/>
      <c r="GS9" s="3458"/>
      <c r="GT9" s="3458"/>
      <c r="GU9" s="3458"/>
      <c r="GV9" s="3458"/>
      <c r="GW9" s="3458"/>
      <c r="GX9" s="3458"/>
      <c r="GY9" s="3458"/>
      <c r="GZ9" s="3458"/>
      <c r="HA9" s="3458"/>
      <c r="HB9" s="3458"/>
      <c r="HC9" s="3458"/>
      <c r="HD9" s="3458"/>
      <c r="HE9" s="3458"/>
      <c r="HF9" s="3458"/>
      <c r="HG9" s="3458"/>
      <c r="HH9" s="3458"/>
      <c r="HI9" s="3458"/>
      <c r="HJ9" s="3458"/>
      <c r="HK9" s="3458"/>
      <c r="HL9" s="3458"/>
      <c r="HM9" s="3458"/>
      <c r="HN9" s="3458"/>
      <c r="HO9" s="3458"/>
      <c r="HP9" s="3458"/>
      <c r="HQ9" s="3458"/>
      <c r="HR9" s="3458"/>
      <c r="HS9" s="3458"/>
      <c r="HT9" s="3458"/>
      <c r="HU9" s="3458"/>
      <c r="HV9" s="3458"/>
      <c r="HW9" s="3458"/>
      <c r="HX9" s="3458"/>
      <c r="HY9" s="3458"/>
      <c r="HZ9" s="3458"/>
      <c r="IA9" s="3458"/>
      <c r="IB9" s="3458"/>
      <c r="IC9" s="3458"/>
      <c r="ID9" s="3458"/>
      <c r="IE9" s="3458"/>
      <c r="IF9" s="3458"/>
      <c r="IG9" s="3458"/>
      <c r="IH9" s="3458"/>
      <c r="II9" s="3458"/>
      <c r="IJ9" s="3458"/>
      <c r="IK9" s="3458"/>
      <c r="IL9" s="3458"/>
      <c r="IM9" s="3458"/>
      <c r="IN9" s="3458"/>
      <c r="IO9" s="3458"/>
      <c r="IP9" s="3458"/>
      <c r="IQ9" s="3458"/>
      <c r="IR9" s="3458"/>
      <c r="IS9" s="3458"/>
      <c r="IT9" s="3458"/>
      <c r="IU9" s="3458"/>
      <c r="IV9" s="3458"/>
      <c r="IW9" s="3458"/>
      <c r="IX9" s="3458"/>
      <c r="IY9" s="3458"/>
      <c r="IZ9" s="3458"/>
      <c r="JA9" s="3458"/>
      <c r="JB9" s="3458"/>
      <c r="JC9" s="3458"/>
      <c r="JD9" s="3458"/>
      <c r="JE9" s="3458"/>
      <c r="JF9" s="3458"/>
      <c r="JG9" s="3458"/>
      <c r="JH9" s="3458"/>
      <c r="JI9" s="3458"/>
      <c r="JJ9" s="3458"/>
      <c r="JK9" s="3458"/>
      <c r="JL9" s="3458"/>
      <c r="JM9" s="3458"/>
      <c r="JN9" s="3458"/>
      <c r="JO9" s="3458"/>
      <c r="JP9" s="3458"/>
      <c r="JQ9" s="3458"/>
      <c r="JR9" s="3458"/>
      <c r="JS9" s="3458"/>
      <c r="JT9" s="3458"/>
      <c r="JU9" s="3458"/>
      <c r="JV9" s="3458"/>
      <c r="JW9" s="3458"/>
      <c r="JX9" s="3458"/>
      <c r="JY9" s="3458"/>
      <c r="JZ9" s="3458"/>
      <c r="KA9" s="3458"/>
      <c r="KB9" s="3458"/>
      <c r="KC9" s="3458"/>
      <c r="KD9" s="3458"/>
      <c r="KE9" s="3458"/>
      <c r="KF9" s="3458"/>
      <c r="KG9" s="3458"/>
      <c r="KH9" s="3458"/>
      <c r="KI9" s="3458"/>
      <c r="KJ9" s="3458"/>
      <c r="KK9" s="3458"/>
      <c r="KL9" s="3458"/>
      <c r="KM9" s="3458"/>
      <c r="KN9" s="3458"/>
      <c r="KO9" s="3458"/>
      <c r="KP9" s="3458"/>
      <c r="KQ9" s="3458"/>
      <c r="KR9" s="3458"/>
      <c r="KS9" s="3458"/>
      <c r="KT9" s="3458"/>
      <c r="KU9" s="3458"/>
      <c r="KV9" s="3458"/>
      <c r="KW9" s="3458"/>
      <c r="KX9" s="3458"/>
      <c r="KY9" s="3458"/>
      <c r="KZ9" s="3458"/>
      <c r="LA9" s="3458"/>
      <c r="LB9" s="3458"/>
      <c r="LC9" s="3458"/>
      <c r="LD9" s="3458"/>
      <c r="LE9" s="3458"/>
      <c r="LF9" s="3458"/>
      <c r="LG9" s="3458"/>
      <c r="LH9" s="3458"/>
      <c r="LI9" s="3458"/>
      <c r="LJ9" s="3458"/>
      <c r="LK9" s="3458"/>
      <c r="LL9" s="3458"/>
      <c r="LM9" s="3458"/>
      <c r="LN9" s="3458"/>
      <c r="LO9" s="3458"/>
      <c r="LP9" s="3458"/>
      <c r="LQ9" s="3458"/>
      <c r="LR9" s="3458"/>
      <c r="LS9" s="3458"/>
      <c r="LT9" s="3458"/>
      <c r="LU9" s="3458"/>
      <c r="LV9" s="3458"/>
      <c r="LW9" s="3458"/>
      <c r="LX9" s="3458"/>
      <c r="LY9" s="3458"/>
      <c r="LZ9" s="3458"/>
      <c r="MA9" s="3458"/>
      <c r="MB9" s="3458"/>
      <c r="MC9" s="3458"/>
      <c r="MD9" s="3458"/>
      <c r="ME9" s="3458"/>
      <c r="MF9" s="3458"/>
      <c r="MG9" s="3458"/>
      <c r="MH9" s="3458"/>
      <c r="MI9" s="3458"/>
      <c r="MJ9" s="3458"/>
      <c r="MK9" s="3458"/>
      <c r="ML9" s="3458"/>
      <c r="MM9" s="3458"/>
      <c r="MN9" s="3458"/>
      <c r="MO9" s="3458"/>
      <c r="MP9" s="3458"/>
      <c r="MQ9" s="3458"/>
      <c r="MR9" s="3458"/>
      <c r="MS9" s="3458"/>
      <c r="MT9" s="3458"/>
      <c r="MU9" s="3458"/>
      <c r="MV9" s="3458"/>
      <c r="MW9" s="3458"/>
      <c r="MX9" s="3458"/>
      <c r="MY9" s="3458"/>
      <c r="MZ9" s="3458"/>
      <c r="NA9" s="3458"/>
      <c r="NB9" s="3458"/>
      <c r="NC9" s="3458"/>
      <c r="ND9" s="3458"/>
      <c r="NE9" s="3458"/>
      <c r="NF9" s="3458"/>
      <c r="NG9" s="3458"/>
      <c r="NH9" s="3458"/>
      <c r="NI9" s="3458"/>
      <c r="NJ9" s="3458"/>
      <c r="NK9" s="3458"/>
      <c r="NL9" s="3458"/>
      <c r="NM9" s="3458"/>
      <c r="NN9" s="3458"/>
      <c r="NO9" s="3458"/>
      <c r="NP9" s="3458"/>
      <c r="NQ9" s="3458"/>
      <c r="NR9" s="3458"/>
      <c r="NS9" s="3458"/>
      <c r="NT9" s="3458"/>
      <c r="NU9" s="3458"/>
      <c r="NV9" s="3458"/>
      <c r="NW9" s="3458"/>
      <c r="NX9" s="3458"/>
      <c r="NY9" s="3458"/>
      <c r="NZ9" s="3458"/>
      <c r="OA9" s="3458"/>
      <c r="OB9" s="3458"/>
      <c r="OC9" s="3458"/>
      <c r="OD9" s="3458"/>
      <c r="OE9" s="3458"/>
      <c r="OF9" s="3458"/>
      <c r="OG9" s="3458"/>
      <c r="OH9" s="3458"/>
      <c r="OI9" s="3458"/>
      <c r="OJ9" s="3458"/>
      <c r="OK9" s="3458"/>
      <c r="OL9" s="3458"/>
      <c r="OM9" s="3458"/>
      <c r="ON9" s="3458"/>
      <c r="OO9" s="3458"/>
      <c r="OP9" s="3458"/>
      <c r="OQ9" s="3458"/>
      <c r="OR9" s="3458"/>
      <c r="OS9" s="3458"/>
      <c r="OT9" s="3458"/>
      <c r="OU9" s="3458"/>
      <c r="OV9" s="3458"/>
      <c r="OW9" s="3458"/>
      <c r="OX9" s="3458"/>
      <c r="OY9" s="3458"/>
      <c r="OZ9" s="3458"/>
      <c r="PA9" s="3458"/>
      <c r="PB9" s="3458"/>
      <c r="PC9" s="3458"/>
      <c r="PD9" s="3458"/>
      <c r="PE9" s="3458"/>
      <c r="PF9" s="3458"/>
      <c r="PG9" s="3458"/>
      <c r="PH9" s="3458"/>
      <c r="PI9" s="3458"/>
      <c r="PJ9" s="3458"/>
      <c r="PK9" s="3458"/>
      <c r="PL9" s="3458"/>
      <c r="PM9" s="3458"/>
      <c r="PN9" s="3458"/>
      <c r="PO9" s="3458"/>
      <c r="PP9" s="3458"/>
      <c r="PQ9" s="3458"/>
      <c r="PR9" s="3458"/>
      <c r="PS9" s="3458"/>
      <c r="PT9" s="3458"/>
      <c r="PU9" s="3458"/>
      <c r="PV9" s="3458"/>
      <c r="PW9" s="3458"/>
      <c r="PX9" s="3458"/>
      <c r="PY9" s="3458"/>
      <c r="PZ9" s="3458"/>
      <c r="QA9" s="3458"/>
      <c r="QB9" s="3458"/>
      <c r="QC9" s="3458"/>
      <c r="QD9" s="3458"/>
      <c r="QE9" s="3458"/>
      <c r="QF9" s="3458"/>
      <c r="QG9" s="3458"/>
      <c r="QH9" s="3458"/>
      <c r="QI9" s="3458"/>
      <c r="QJ9" s="3458"/>
      <c r="QK9" s="3458"/>
      <c r="QL9" s="3458"/>
      <c r="QM9" s="3458"/>
      <c r="QN9" s="3458"/>
      <c r="QO9" s="3458"/>
      <c r="QP9" s="3458"/>
      <c r="QQ9" s="3458"/>
      <c r="QR9" s="3458"/>
      <c r="QS9" s="3458"/>
      <c r="QT9" s="3458"/>
      <c r="QU9" s="3458"/>
      <c r="QV9" s="3458"/>
      <c r="QW9" s="3458"/>
      <c r="QX9" s="3458"/>
      <c r="QY9" s="3458"/>
      <c r="QZ9" s="3458"/>
      <c r="RA9" s="3458"/>
      <c r="RB9" s="3458"/>
      <c r="RC9" s="3458"/>
      <c r="RD9" s="3458"/>
      <c r="RE9" s="3458"/>
      <c r="RF9" s="3458"/>
      <c r="RG9" s="3458"/>
      <c r="RH9" s="3458"/>
      <c r="RI9" s="3458"/>
      <c r="RJ9" s="3458"/>
      <c r="RK9" s="3458"/>
      <c r="RL9" s="3458"/>
      <c r="RM9" s="3458"/>
      <c r="RN9" s="3458"/>
      <c r="RO9" s="3458"/>
      <c r="RP9" s="3458"/>
      <c r="RQ9" s="3458"/>
      <c r="RR9" s="3458"/>
      <c r="RS9" s="3458"/>
      <c r="RT9" s="3458"/>
      <c r="RU9" s="3458"/>
      <c r="RV9" s="3458"/>
      <c r="RW9" s="3458"/>
      <c r="RX9" s="3458"/>
      <c r="RY9" s="3458"/>
      <c r="RZ9" s="3458"/>
      <c r="SA9" s="3458"/>
      <c r="SB9" s="3458"/>
      <c r="SC9" s="3458"/>
      <c r="SD9" s="3458"/>
      <c r="SE9" s="3458"/>
      <c r="SF9" s="3458"/>
      <c r="SG9" s="3458"/>
      <c r="SH9" s="3458"/>
      <c r="SI9" s="3458"/>
      <c r="SJ9" s="3458"/>
      <c r="SK9" s="3458"/>
      <c r="SL9" s="3458"/>
      <c r="SM9" s="3458"/>
      <c r="SN9" s="3458"/>
      <c r="SO9" s="3458"/>
      <c r="SP9" s="3458"/>
      <c r="SQ9" s="3458"/>
      <c r="SR9" s="3458"/>
      <c r="SS9" s="3458"/>
      <c r="ST9" s="3458"/>
      <c r="SU9" s="3458"/>
      <c r="SV9" s="3458"/>
      <c r="SW9" s="3458"/>
      <c r="SX9" s="3458"/>
      <c r="SY9" s="3458"/>
      <c r="SZ9" s="3458"/>
      <c r="TA9" s="3458"/>
      <c r="TB9" s="3458"/>
      <c r="TC9" s="3458"/>
      <c r="TD9" s="3458"/>
      <c r="TE9" s="3458"/>
      <c r="TF9" s="3458"/>
      <c r="TG9" s="3458"/>
      <c r="TH9" s="3458"/>
      <c r="TI9" s="3458"/>
      <c r="TJ9" s="3458"/>
      <c r="TK9" s="3458"/>
      <c r="TL9" s="3458"/>
      <c r="TM9" s="3458"/>
      <c r="TN9" s="3458"/>
      <c r="TO9" s="3458"/>
      <c r="TP9" s="3458"/>
      <c r="TQ9" s="3458"/>
      <c r="TR9" s="3458"/>
      <c r="TS9" s="3458"/>
      <c r="TT9" s="3458"/>
      <c r="TU9" s="3458"/>
      <c r="TV9" s="3458"/>
      <c r="TW9" s="3458"/>
      <c r="TX9" s="3458"/>
      <c r="TY9" s="3458"/>
      <c r="TZ9" s="3458"/>
      <c r="UA9" s="3458"/>
      <c r="UB9" s="3458"/>
      <c r="UC9" s="3458"/>
      <c r="UD9" s="3458"/>
      <c r="UE9" s="3458"/>
      <c r="UF9" s="3458"/>
      <c r="UG9" s="3458"/>
      <c r="UH9" s="3458"/>
      <c r="UI9" s="3458"/>
      <c r="UJ9" s="3458"/>
      <c r="UK9" s="3458"/>
      <c r="UL9" s="3458"/>
      <c r="UM9" s="3458"/>
      <c r="UN9" s="3458"/>
      <c r="UO9" s="3458"/>
      <c r="UP9" s="3458"/>
      <c r="UQ9" s="3458"/>
      <c r="UR9" s="3458"/>
      <c r="US9" s="3458"/>
      <c r="UT9" s="3458"/>
      <c r="UU9" s="3458"/>
      <c r="UV9" s="3458"/>
      <c r="UW9" s="3458"/>
      <c r="UX9" s="3458"/>
      <c r="UY9" s="3458"/>
      <c r="UZ9" s="3458"/>
      <c r="VA9" s="3458"/>
      <c r="VB9" s="3458"/>
      <c r="VC9" s="3458"/>
      <c r="VD9" s="3458"/>
      <c r="VE9" s="3458"/>
      <c r="VF9" s="3458"/>
      <c r="VG9" s="3458"/>
      <c r="VH9" s="3458"/>
      <c r="VI9" s="3458"/>
      <c r="VJ9" s="3458"/>
      <c r="VK9" s="3458"/>
      <c r="VL9" s="3458"/>
      <c r="VM9" s="3458"/>
      <c r="VN9" s="3458"/>
      <c r="VO9" s="3458"/>
      <c r="VP9" s="3458"/>
      <c r="VQ9" s="3458"/>
      <c r="VR9" s="3458"/>
      <c r="VS9" s="3458"/>
      <c r="VT9" s="3458"/>
      <c r="VU9" s="3458"/>
      <c r="VV9" s="3458"/>
      <c r="VW9" s="3458"/>
      <c r="VX9" s="3458"/>
      <c r="VY9" s="3458"/>
      <c r="VZ9" s="3458"/>
      <c r="WA9" s="3458"/>
      <c r="WB9" s="3458"/>
      <c r="WC9" s="3458"/>
      <c r="WD9" s="3458"/>
      <c r="WE9" s="3458"/>
      <c r="WF9" s="3458"/>
      <c r="WG9" s="3458"/>
      <c r="WH9" s="3458"/>
      <c r="WI9" s="3458"/>
      <c r="WJ9" s="3458"/>
      <c r="WK9" s="3458"/>
      <c r="WL9" s="3458"/>
      <c r="WM9" s="3458"/>
      <c r="WN9" s="3458"/>
      <c r="WO9" s="3458"/>
      <c r="WP9" s="3458"/>
      <c r="WQ9" s="3458"/>
      <c r="WR9" s="3458"/>
      <c r="WS9" s="3458"/>
      <c r="WT9" s="3458"/>
      <c r="WU9" s="3458"/>
      <c r="WV9" s="3458"/>
      <c r="WW9" s="3458"/>
      <c r="WX9" s="3458"/>
      <c r="WY9" s="3458"/>
      <c r="WZ9" s="3458"/>
      <c r="XA9" s="3458"/>
      <c r="XB9" s="3458"/>
      <c r="XC9" s="3458"/>
      <c r="XD9" s="3458"/>
      <c r="XE9" s="3458"/>
      <c r="XF9" s="3458"/>
      <c r="XG9" s="3458"/>
      <c r="XH9" s="3458"/>
      <c r="XI9" s="3458"/>
      <c r="XJ9" s="3458"/>
      <c r="XK9" s="3458"/>
      <c r="XL9" s="3458"/>
      <c r="XM9" s="3458"/>
      <c r="XN9" s="3458"/>
      <c r="XO9" s="3458"/>
      <c r="XP9" s="3458"/>
      <c r="XQ9" s="3458"/>
      <c r="XR9" s="3458"/>
      <c r="XS9" s="3458"/>
      <c r="XT9" s="3458"/>
      <c r="XU9" s="3458"/>
      <c r="XV9" s="3458"/>
      <c r="XW9" s="3458"/>
      <c r="XX9" s="3458"/>
      <c r="XY9" s="3458"/>
      <c r="XZ9" s="3458"/>
      <c r="YA9" s="3458"/>
      <c r="YB9" s="3458"/>
      <c r="YC9" s="3458"/>
      <c r="YD9" s="3458"/>
      <c r="YE9" s="3458"/>
      <c r="YF9" s="3458"/>
      <c r="YG9" s="3458"/>
      <c r="YH9" s="3458"/>
      <c r="YI9" s="3458"/>
      <c r="YJ9" s="3458"/>
      <c r="YK9" s="3458"/>
      <c r="YL9" s="3458"/>
      <c r="YM9" s="3458"/>
      <c r="YN9" s="3458"/>
      <c r="YO9" s="3458"/>
      <c r="YP9" s="3458"/>
      <c r="YQ9" s="3458"/>
      <c r="YR9" s="3458"/>
      <c r="YS9" s="3458"/>
      <c r="YT9" s="3458"/>
      <c r="YU9" s="3458"/>
      <c r="YV9" s="3458"/>
      <c r="YW9" s="3458"/>
      <c r="YX9" s="3458"/>
      <c r="YY9" s="3458"/>
      <c r="YZ9" s="3458"/>
      <c r="ZA9" s="3458"/>
      <c r="ZB9" s="3458"/>
      <c r="ZC9" s="3458"/>
      <c r="ZD9" s="3458"/>
      <c r="ZE9" s="3458"/>
      <c r="ZF9" s="3458"/>
      <c r="ZG9" s="3458"/>
      <c r="ZH9" s="3458"/>
      <c r="ZI9" s="3458"/>
      <c r="ZJ9" s="3458"/>
      <c r="ZK9" s="3458"/>
      <c r="ZL9" s="3458"/>
      <c r="ZM9" s="3458"/>
      <c r="ZN9" s="3458"/>
      <c r="ZO9" s="3458"/>
      <c r="ZP9" s="3458"/>
      <c r="ZQ9" s="3458"/>
      <c r="ZR9" s="3458"/>
      <c r="ZS9" s="3458"/>
      <c r="ZT9" s="3458"/>
      <c r="ZU9" s="3458"/>
      <c r="ZV9" s="3458"/>
      <c r="ZW9" s="3458"/>
      <c r="ZX9" s="3458"/>
      <c r="ZY9" s="3458"/>
      <c r="ZZ9" s="3458"/>
      <c r="AAA9" s="3458"/>
      <c r="AAB9" s="3458"/>
      <c r="AAC9" s="3458"/>
      <c r="AAD9" s="3458"/>
      <c r="AAE9" s="3458"/>
      <c r="AAF9" s="3458"/>
      <c r="AAG9" s="3458"/>
      <c r="AAH9" s="3458"/>
      <c r="AAI9" s="3458"/>
      <c r="AAJ9" s="3458"/>
      <c r="AAK9" s="3458"/>
      <c r="AAL9" s="3458"/>
      <c r="AAM9" s="3458"/>
      <c r="AAN9" s="3458"/>
      <c r="AAO9" s="3458"/>
      <c r="AAP9" s="3458"/>
      <c r="AAQ9" s="3458"/>
      <c r="AAR9" s="3458"/>
      <c r="AAS9" s="3458"/>
      <c r="AAT9" s="3458"/>
      <c r="AAU9" s="3458"/>
      <c r="AAV9" s="3458"/>
      <c r="AAW9" s="3458"/>
      <c r="AAX9" s="3458"/>
      <c r="AAY9" s="3458"/>
      <c r="AAZ9" s="3458"/>
      <c r="ABA9" s="3458"/>
      <c r="ABB9" s="3458"/>
      <c r="ABC9" s="3458"/>
      <c r="ABD9" s="3458"/>
      <c r="ABE9" s="3458"/>
      <c r="ABF9" s="3458"/>
      <c r="ABG9" s="3458"/>
      <c r="ABH9" s="3458"/>
      <c r="ABI9" s="3458"/>
      <c r="ABJ9" s="3458"/>
      <c r="ABK9" s="3458"/>
      <c r="ABL9" s="3458"/>
      <c r="ABM9" s="3458"/>
      <c r="ABN9" s="3458"/>
      <c r="ABO9" s="3458"/>
      <c r="ABP9" s="3458"/>
      <c r="ABQ9" s="3458"/>
      <c r="ABR9" s="3458"/>
      <c r="ABS9" s="3458"/>
      <c r="ABT9" s="3458"/>
      <c r="ABU9" s="3458"/>
      <c r="ABV9" s="3458"/>
      <c r="ABW9" s="3458"/>
      <c r="ABX9" s="3458"/>
      <c r="ABY9" s="3458"/>
      <c r="ABZ9" s="3458"/>
      <c r="ACA9" s="3458"/>
      <c r="ACB9" s="3458"/>
      <c r="ACC9" s="3458"/>
      <c r="ACD9" s="3458"/>
      <c r="ACE9" s="3458"/>
      <c r="ACF9" s="3458"/>
      <c r="ACG9" s="3458"/>
      <c r="ACH9" s="3458"/>
      <c r="ACI9" s="3458"/>
      <c r="ACJ9" s="3458"/>
      <c r="ACK9" s="3458"/>
      <c r="ACL9" s="3458"/>
      <c r="ACM9" s="3458"/>
      <c r="ACN9" s="3458"/>
      <c r="ACO9" s="3458"/>
      <c r="ACP9" s="3458"/>
      <c r="ACQ9" s="3458"/>
      <c r="ACR9" s="3458"/>
      <c r="ACS9" s="3458"/>
      <c r="ACT9" s="3458"/>
      <c r="ACU9" s="3458"/>
      <c r="ACV9" s="3458"/>
      <c r="ACW9" s="3458"/>
      <c r="ACX9" s="3458"/>
      <c r="ACY9" s="3458"/>
      <c r="ACZ9" s="3458"/>
      <c r="ADA9" s="3458"/>
      <c r="ADB9" s="3458"/>
      <c r="ADC9" s="3458"/>
      <c r="ADD9" s="3458"/>
      <c r="ADE9" s="3458"/>
      <c r="ADF9" s="3458"/>
      <c r="ADG9" s="3458"/>
      <c r="ADH9" s="3458"/>
      <c r="ADI9" s="3458"/>
      <c r="ADJ9" s="3458"/>
      <c r="ADK9" s="3458"/>
      <c r="ADL9" s="3458"/>
      <c r="ADM9" s="3458"/>
      <c r="ADN9" s="3458"/>
      <c r="ADO9" s="3458"/>
      <c r="ADP9" s="3458"/>
      <c r="ADQ9" s="3458"/>
      <c r="ADR9" s="3458"/>
      <c r="ADS9" s="3458"/>
      <c r="ADT9" s="3458"/>
      <c r="ADU9" s="3458"/>
      <c r="ADV9" s="3458"/>
      <c r="ADW9" s="3458"/>
      <c r="ADX9" s="3458"/>
      <c r="ADY9" s="3458"/>
      <c r="ADZ9" s="3458"/>
      <c r="AEA9" s="3458"/>
      <c r="AEB9" s="3458"/>
      <c r="AEC9" s="3458"/>
      <c r="AED9" s="3458"/>
      <c r="AEE9" s="3458"/>
      <c r="AEF9" s="3458"/>
      <c r="AEG9" s="3458"/>
      <c r="AEH9" s="3458"/>
      <c r="AEI9" s="3458"/>
      <c r="AEJ9" s="3458"/>
      <c r="AEK9" s="3458"/>
      <c r="AEL9" s="3458"/>
      <c r="AEM9" s="3458"/>
      <c r="AEN9" s="3458"/>
      <c r="AEO9" s="3458"/>
      <c r="AEP9" s="3458"/>
      <c r="AEQ9" s="3458"/>
      <c r="AER9" s="3458"/>
      <c r="AES9" s="3458"/>
      <c r="AET9" s="3458"/>
      <c r="AEU9" s="3458"/>
      <c r="AEV9" s="3458"/>
      <c r="AEW9" s="3458"/>
      <c r="AEX9" s="3458"/>
      <c r="AEY9" s="3458"/>
      <c r="AEZ9" s="3458"/>
      <c r="AFA9" s="3458"/>
      <c r="AFB9" s="3458"/>
      <c r="AFC9" s="3458"/>
      <c r="AFD9" s="3458"/>
      <c r="AFE9" s="3458"/>
      <c r="AFF9" s="3458"/>
      <c r="AFG9" s="3458"/>
      <c r="AFH9" s="3458"/>
      <c r="AFI9" s="3458"/>
      <c r="AFJ9" s="3458"/>
      <c r="AFK9" s="3458"/>
      <c r="AFL9" s="3458"/>
      <c r="AFM9" s="3458"/>
      <c r="AFN9" s="3458"/>
      <c r="AFO9" s="3458"/>
      <c r="AFP9" s="3458"/>
      <c r="AFQ9" s="3458"/>
      <c r="AFR9" s="3458"/>
      <c r="AFS9" s="3458"/>
      <c r="AFT9" s="3458"/>
      <c r="AFU9" s="3458"/>
      <c r="AFV9" s="3458"/>
      <c r="AFW9" s="3458"/>
      <c r="AFX9" s="3458"/>
      <c r="AFY9" s="3458"/>
      <c r="AFZ9" s="3458"/>
      <c r="AGA9" s="3458"/>
      <c r="AGB9" s="3458"/>
      <c r="AGC9" s="3458"/>
      <c r="AGD9" s="3458"/>
      <c r="AGE9" s="3458"/>
      <c r="AGF9" s="3458"/>
      <c r="AGG9" s="3458"/>
      <c r="AGH9" s="3458"/>
      <c r="AGI9" s="3458"/>
      <c r="AGJ9" s="3458"/>
      <c r="AGK9" s="3458"/>
      <c r="AGL9" s="3458"/>
      <c r="AGM9" s="3458"/>
      <c r="AGN9" s="3458"/>
      <c r="AGO9" s="3458"/>
      <c r="AGP9" s="3458"/>
      <c r="AGQ9" s="3458"/>
      <c r="AGR9" s="3458"/>
      <c r="AGS9" s="3458"/>
      <c r="AGT9" s="3458"/>
      <c r="AGU9" s="3458"/>
      <c r="AGV9" s="3458"/>
      <c r="AGW9" s="3458"/>
      <c r="AGX9" s="3458"/>
      <c r="AGY9" s="3458"/>
      <c r="AGZ9" s="3458"/>
      <c r="AHA9" s="3458"/>
      <c r="AHB9" s="3458"/>
      <c r="AHC9" s="3458"/>
      <c r="AHD9" s="3458"/>
      <c r="AHE9" s="3458"/>
      <c r="AHF9" s="3458"/>
      <c r="AHG9" s="3458"/>
      <c r="AHH9" s="3458"/>
      <c r="AHI9" s="3458"/>
      <c r="AHJ9" s="3458"/>
      <c r="AHK9" s="3458"/>
      <c r="AHL9" s="3458"/>
      <c r="AHM9" s="3458"/>
      <c r="AHN9" s="3458"/>
      <c r="AHO9" s="3458"/>
      <c r="AHP9" s="3458"/>
      <c r="AHQ9" s="3458"/>
      <c r="AHR9" s="3458"/>
      <c r="AHS9" s="3458"/>
      <c r="AHT9" s="3458"/>
      <c r="AHU9" s="3458"/>
      <c r="AHV9" s="3458"/>
      <c r="AHW9" s="3458"/>
      <c r="AHX9" s="3458"/>
      <c r="AHY9" s="3458"/>
      <c r="AHZ9" s="3458"/>
      <c r="AIA9" s="3458"/>
      <c r="AIB9" s="3458"/>
      <c r="AIC9" s="3458"/>
      <c r="AID9" s="3458"/>
      <c r="AIE9" s="3458"/>
      <c r="AIF9" s="3458"/>
      <c r="AIG9" s="3458"/>
      <c r="AIH9" s="3458"/>
      <c r="AII9" s="3458"/>
      <c r="AIJ9" s="3458"/>
      <c r="AIK9" s="3458"/>
      <c r="AIL9" s="3458"/>
      <c r="AIM9" s="3458"/>
      <c r="AIN9" s="3458"/>
      <c r="AIO9" s="3458"/>
      <c r="AIP9" s="3458"/>
      <c r="AIQ9" s="3458"/>
      <c r="AIR9" s="3458"/>
      <c r="AIS9" s="3458"/>
      <c r="AIT9" s="3458"/>
      <c r="AIU9" s="3458"/>
      <c r="AIV9" s="3458"/>
      <c r="AIW9" s="3458"/>
      <c r="AIX9" s="3458"/>
      <c r="AIY9" s="3458"/>
      <c r="AIZ9" s="3458"/>
      <c r="AJA9" s="3458"/>
      <c r="AJB9" s="3458"/>
      <c r="AJC9" s="3458"/>
      <c r="AJD9" s="3458"/>
      <c r="AJE9" s="3458"/>
      <c r="AJF9" s="3458"/>
      <c r="AJG9" s="3458"/>
      <c r="AJH9" s="3458"/>
      <c r="AJI9" s="3458"/>
      <c r="AJJ9" s="3458"/>
      <c r="AJK9" s="3458"/>
      <c r="AJL9" s="3458"/>
      <c r="AJM9" s="3458"/>
      <c r="AJN9" s="3458"/>
      <c r="AJO9" s="3458"/>
      <c r="AJP9" s="3458"/>
      <c r="AJQ9" s="3458"/>
      <c r="AJR9" s="3458"/>
      <c r="AJS9" s="3458"/>
      <c r="AJT9" s="3458"/>
      <c r="AJU9" s="3458"/>
      <c r="AJV9" s="3458"/>
      <c r="AJW9" s="3458"/>
      <c r="AJX9" s="3458"/>
      <c r="AJY9" s="3458"/>
      <c r="AJZ9" s="3458"/>
      <c r="AKA9" s="3458"/>
      <c r="AKB9" s="3458"/>
      <c r="AKC9" s="3458"/>
      <c r="AKD9" s="3458"/>
      <c r="AKE9" s="3458"/>
      <c r="AKF9" s="3458"/>
      <c r="AKG9" s="3458"/>
      <c r="AKH9" s="3458"/>
      <c r="AKI9" s="3458"/>
      <c r="AKJ9" s="3458"/>
      <c r="AKK9" s="3458"/>
      <c r="AKL9" s="3458"/>
      <c r="AKM9" s="3458"/>
      <c r="AKN9" s="3458"/>
      <c r="AKO9" s="3458"/>
      <c r="AKP9" s="3458"/>
      <c r="AKQ9" s="3458"/>
      <c r="AKR9" s="3458"/>
      <c r="AKS9" s="3458"/>
      <c r="AKT9" s="3458"/>
      <c r="AKU9" s="3458"/>
      <c r="AKV9" s="3458"/>
      <c r="AKW9" s="3458"/>
      <c r="AKX9" s="3458"/>
      <c r="AKY9" s="3458"/>
      <c r="AKZ9" s="3458"/>
      <c r="ALA9" s="3458"/>
      <c r="ALB9" s="3458"/>
      <c r="ALC9" s="3458"/>
      <c r="ALD9" s="3458"/>
      <c r="ALE9" s="3458"/>
      <c r="ALF9" s="3458"/>
      <c r="ALG9" s="3458"/>
      <c r="ALH9" s="3458"/>
      <c r="ALI9" s="3458"/>
      <c r="ALJ9" s="3458"/>
      <c r="ALK9" s="3458"/>
      <c r="ALL9" s="3458"/>
      <c r="ALM9" s="3458"/>
      <c r="ALN9" s="3458"/>
      <c r="ALO9" s="3458"/>
      <c r="ALP9" s="3458"/>
      <c r="ALQ9" s="3458"/>
      <c r="ALR9" s="3458"/>
      <c r="ALS9" s="3458"/>
      <c r="ALT9" s="3458"/>
      <c r="ALU9" s="3458"/>
      <c r="ALV9" s="3458"/>
      <c r="ALW9" s="3458"/>
      <c r="ALX9" s="3458"/>
      <c r="ALY9" s="3458"/>
      <c r="ALZ9" s="3458"/>
      <c r="AMA9" s="3458"/>
      <c r="AMB9" s="3458"/>
      <c r="AMC9" s="3458"/>
      <c r="AMD9" s="3458"/>
      <c r="AME9" s="3458"/>
      <c r="AMF9" s="3458"/>
      <c r="AMG9" s="3458"/>
      <c r="AMH9" s="3458"/>
      <c r="AMI9" s="3458"/>
      <c r="AMJ9" s="3458"/>
    </row>
    <row r="10" spans="1:1024" s="3459" customFormat="1" ht="27" customHeight="1" thickBot="1">
      <c r="A10" s="5572"/>
      <c r="B10" s="5574"/>
      <c r="C10" s="5576" t="s">
        <v>928</v>
      </c>
      <c r="D10" s="5577" t="s">
        <v>90</v>
      </c>
      <c r="E10" s="5561" t="s">
        <v>922</v>
      </c>
      <c r="F10" s="5578" t="s">
        <v>91</v>
      </c>
      <c r="G10" s="5561" t="s">
        <v>929</v>
      </c>
      <c r="H10" s="5562" t="s">
        <v>930</v>
      </c>
      <c r="I10" s="5563" t="s">
        <v>931</v>
      </c>
      <c r="J10" s="5564">
        <v>59000000</v>
      </c>
      <c r="K10" s="5555" t="s">
        <v>932</v>
      </c>
      <c r="L10" s="5555" t="s">
        <v>82</v>
      </c>
      <c r="M10" s="5555" t="s">
        <v>83</v>
      </c>
      <c r="N10" s="5555" t="s">
        <v>96</v>
      </c>
      <c r="O10" s="5556">
        <f>+J10</f>
        <v>59000000</v>
      </c>
      <c r="P10" s="5558">
        <f>SUM(T10:AE11)</f>
        <v>0</v>
      </c>
      <c r="Q10" s="5559">
        <f>P10/O10</f>
        <v>0</v>
      </c>
      <c r="R10" s="5560">
        <f>+O10-P10</f>
        <v>59000000</v>
      </c>
      <c r="S10" s="5591">
        <f>+R10/O10</f>
        <v>1</v>
      </c>
      <c r="T10" s="5592">
        <v>0</v>
      </c>
      <c r="U10" s="5593">
        <v>0</v>
      </c>
      <c r="V10" s="5594">
        <v>0</v>
      </c>
      <c r="W10" s="5594">
        <v>0</v>
      </c>
      <c r="X10" s="5594">
        <v>0</v>
      </c>
      <c r="Y10" s="5589">
        <v>0</v>
      </c>
      <c r="Z10" s="5590">
        <v>0</v>
      </c>
      <c r="AA10" s="5589">
        <v>0</v>
      </c>
      <c r="AB10" s="5589">
        <v>0</v>
      </c>
      <c r="AC10" s="5589">
        <v>0</v>
      </c>
      <c r="AD10" s="5589">
        <v>0</v>
      </c>
      <c r="AE10" s="5590">
        <v>0</v>
      </c>
      <c r="AF10" s="5587">
        <v>3</v>
      </c>
      <c r="AG10" s="5588">
        <f>SUM(AK10:AV11)</f>
        <v>0</v>
      </c>
      <c r="AH10" s="5588">
        <f>+AF10-AG10</f>
        <v>3</v>
      </c>
      <c r="AI10" s="5559">
        <f>AG10/AF10</f>
        <v>0</v>
      </c>
      <c r="AJ10" s="5559">
        <f>+AH10/AF10</f>
        <v>1</v>
      </c>
      <c r="AK10" s="5611">
        <v>0</v>
      </c>
      <c r="AL10" s="5588">
        <v>0</v>
      </c>
      <c r="AM10" s="5588">
        <v>0</v>
      </c>
      <c r="AN10" s="5612">
        <v>0</v>
      </c>
      <c r="AO10" s="5588">
        <v>0</v>
      </c>
      <c r="AP10" s="5588">
        <v>0</v>
      </c>
      <c r="AQ10" s="5588">
        <v>0</v>
      </c>
      <c r="AR10" s="5588">
        <v>0</v>
      </c>
      <c r="AS10" s="5588">
        <v>0</v>
      </c>
      <c r="AT10" s="5609">
        <v>0</v>
      </c>
      <c r="AU10" s="5610">
        <v>0</v>
      </c>
      <c r="AV10" s="5610">
        <v>0</v>
      </c>
      <c r="AW10" s="5601">
        <v>45330</v>
      </c>
      <c r="AX10" s="5601">
        <v>45656</v>
      </c>
      <c r="AY10" s="5602" t="s">
        <v>97</v>
      </c>
      <c r="AZ10" s="5603" t="s">
        <v>86</v>
      </c>
      <c r="BA10" s="3457"/>
      <c r="BB10" s="3457"/>
      <c r="BC10" s="3457"/>
      <c r="BD10" s="3457"/>
      <c r="BE10" s="3457"/>
      <c r="BF10" s="3457"/>
      <c r="BG10" s="3457"/>
      <c r="BH10" s="3457"/>
      <c r="BI10" s="3457"/>
      <c r="BJ10" s="3457"/>
      <c r="BK10" s="3457"/>
      <c r="BL10" s="3457"/>
      <c r="BM10" s="3457"/>
      <c r="BN10" s="3457"/>
      <c r="BO10" s="3457"/>
      <c r="BP10" s="3457"/>
      <c r="BQ10" s="3457"/>
      <c r="BR10" s="3457"/>
      <c r="BS10" s="3457"/>
      <c r="BT10" s="3457"/>
      <c r="BU10" s="3457"/>
      <c r="BV10" s="3457"/>
      <c r="BW10" s="3457"/>
      <c r="BX10" s="3457"/>
      <c r="BY10" s="3457"/>
      <c r="BZ10" s="3457"/>
      <c r="CA10" s="3457"/>
      <c r="CB10" s="3457"/>
      <c r="CC10" s="3457"/>
      <c r="CD10" s="3457"/>
      <c r="CE10" s="3457"/>
      <c r="CF10" s="3457"/>
      <c r="CG10" s="3457"/>
      <c r="CH10" s="3457"/>
      <c r="CI10" s="3457"/>
      <c r="CJ10" s="3457"/>
      <c r="CK10" s="3457"/>
      <c r="CL10" s="3457"/>
      <c r="CM10" s="3457"/>
      <c r="CN10" s="3457"/>
      <c r="CO10" s="3457"/>
      <c r="CP10" s="3457"/>
      <c r="CQ10" s="3457"/>
      <c r="CR10" s="3457"/>
      <c r="CS10" s="3457"/>
      <c r="CT10" s="3457"/>
      <c r="CU10" s="3457"/>
      <c r="CV10" s="3457"/>
      <c r="CW10" s="3457"/>
      <c r="CX10" s="3457"/>
      <c r="CY10" s="3457"/>
      <c r="CZ10" s="3457"/>
      <c r="DA10" s="3457"/>
      <c r="DB10" s="3457"/>
      <c r="DC10" s="3457"/>
      <c r="DD10" s="3457"/>
      <c r="DE10" s="3457"/>
      <c r="DF10" s="3457"/>
      <c r="DG10" s="3457"/>
      <c r="DH10" s="3457"/>
      <c r="DI10" s="3457"/>
      <c r="DJ10" s="3457"/>
      <c r="DK10" s="3457"/>
      <c r="DL10" s="3457"/>
      <c r="DM10" s="3457"/>
      <c r="DN10" s="3457"/>
      <c r="DO10" s="3457"/>
      <c r="DP10" s="3457"/>
      <c r="DQ10" s="3457"/>
      <c r="DR10" s="3457"/>
      <c r="DS10" s="3457"/>
      <c r="DT10" s="3457"/>
      <c r="DU10" s="3457"/>
      <c r="DV10" s="3457"/>
      <c r="DW10" s="3457"/>
      <c r="DX10" s="3457"/>
      <c r="DY10" s="3457"/>
      <c r="DZ10" s="3458"/>
      <c r="EA10" s="3458"/>
      <c r="EB10" s="3458"/>
      <c r="EC10" s="3458"/>
      <c r="ED10" s="3458"/>
      <c r="EE10" s="3458"/>
      <c r="EF10" s="3458"/>
      <c r="EG10" s="3458"/>
      <c r="EH10" s="3458"/>
      <c r="EI10" s="3458"/>
      <c r="EJ10" s="3458"/>
      <c r="EK10" s="3458"/>
      <c r="EL10" s="3458"/>
      <c r="EM10" s="3458"/>
      <c r="EN10" s="3458"/>
      <c r="EO10" s="3458"/>
      <c r="EP10" s="3458"/>
      <c r="EQ10" s="3458"/>
      <c r="ER10" s="3458"/>
      <c r="ES10" s="3458"/>
      <c r="ET10" s="3458"/>
      <c r="EU10" s="3458"/>
      <c r="EV10" s="3458"/>
      <c r="EW10" s="3458"/>
      <c r="EX10" s="3458"/>
      <c r="EY10" s="3458"/>
      <c r="EZ10" s="3458"/>
      <c r="FA10" s="3458"/>
      <c r="FB10" s="3458"/>
      <c r="FC10" s="3458"/>
      <c r="FD10" s="3458"/>
      <c r="FE10" s="3458"/>
      <c r="FF10" s="3458"/>
      <c r="FG10" s="3458"/>
      <c r="FH10" s="3458"/>
      <c r="FI10" s="3458"/>
      <c r="FJ10" s="3458"/>
      <c r="FK10" s="3458"/>
      <c r="FL10" s="3458"/>
      <c r="FM10" s="3458"/>
      <c r="FN10" s="3458"/>
      <c r="FO10" s="3458"/>
      <c r="FP10" s="3458"/>
      <c r="FQ10" s="3458"/>
      <c r="FR10" s="3458"/>
      <c r="FS10" s="3458"/>
      <c r="FT10" s="3458"/>
      <c r="FU10" s="3458"/>
      <c r="FV10" s="3458"/>
      <c r="FW10" s="3458"/>
      <c r="FX10" s="3458"/>
      <c r="FY10" s="3458"/>
      <c r="FZ10" s="3458"/>
      <c r="GA10" s="3458"/>
      <c r="GB10" s="3458"/>
      <c r="GC10" s="3458"/>
      <c r="GD10" s="3458"/>
      <c r="GE10" s="3458"/>
      <c r="GF10" s="3458"/>
      <c r="GG10" s="3458"/>
      <c r="GH10" s="3458"/>
      <c r="GI10" s="3458"/>
      <c r="GJ10" s="3458"/>
      <c r="GK10" s="3458"/>
      <c r="GL10" s="3458"/>
      <c r="GM10" s="3458"/>
      <c r="GN10" s="3458"/>
      <c r="GO10" s="3458"/>
      <c r="GP10" s="3458"/>
      <c r="GQ10" s="3458"/>
      <c r="GR10" s="3458"/>
      <c r="GS10" s="3458"/>
      <c r="GT10" s="3458"/>
      <c r="GU10" s="3458"/>
      <c r="GV10" s="3458"/>
      <c r="GW10" s="3458"/>
      <c r="GX10" s="3458"/>
      <c r="GY10" s="3458"/>
      <c r="GZ10" s="3458"/>
      <c r="HA10" s="3458"/>
      <c r="HB10" s="3458"/>
      <c r="HC10" s="3458"/>
      <c r="HD10" s="3458"/>
      <c r="HE10" s="3458"/>
      <c r="HF10" s="3458"/>
      <c r="HG10" s="3458"/>
      <c r="HH10" s="3458"/>
      <c r="HI10" s="3458"/>
      <c r="HJ10" s="3458"/>
      <c r="HK10" s="3458"/>
      <c r="HL10" s="3458"/>
      <c r="HM10" s="3458"/>
      <c r="HN10" s="3458"/>
      <c r="HO10" s="3458"/>
      <c r="HP10" s="3458"/>
      <c r="HQ10" s="3458"/>
      <c r="HR10" s="3458"/>
      <c r="HS10" s="3458"/>
      <c r="HT10" s="3458"/>
      <c r="HU10" s="3458"/>
      <c r="HV10" s="3458"/>
      <c r="HW10" s="3458"/>
      <c r="HX10" s="3458"/>
      <c r="HY10" s="3458"/>
      <c r="HZ10" s="3458"/>
      <c r="IA10" s="3458"/>
      <c r="IB10" s="3458"/>
      <c r="IC10" s="3458"/>
      <c r="ID10" s="3458"/>
      <c r="IE10" s="3458"/>
      <c r="IF10" s="3458"/>
      <c r="IG10" s="3458"/>
      <c r="IH10" s="3458"/>
      <c r="II10" s="3458"/>
      <c r="IJ10" s="3458"/>
      <c r="IK10" s="3458"/>
      <c r="IL10" s="3458"/>
      <c r="IM10" s="3458"/>
      <c r="IN10" s="3458"/>
      <c r="IO10" s="3458"/>
      <c r="IP10" s="3458"/>
      <c r="IQ10" s="3458"/>
      <c r="IR10" s="3458"/>
      <c r="IS10" s="3458"/>
      <c r="IT10" s="3458"/>
      <c r="IU10" s="3458"/>
      <c r="IV10" s="3458"/>
      <c r="IW10" s="3458"/>
      <c r="IX10" s="3458"/>
      <c r="IY10" s="3458"/>
      <c r="IZ10" s="3458"/>
      <c r="JA10" s="3458"/>
      <c r="JB10" s="3458"/>
      <c r="JC10" s="3458"/>
      <c r="JD10" s="3458"/>
      <c r="JE10" s="3458"/>
      <c r="JF10" s="3458"/>
      <c r="JG10" s="3458"/>
      <c r="JH10" s="3458"/>
      <c r="JI10" s="3458"/>
      <c r="JJ10" s="3458"/>
      <c r="JK10" s="3458"/>
      <c r="JL10" s="3458"/>
      <c r="JM10" s="3458"/>
      <c r="JN10" s="3458"/>
      <c r="JO10" s="3458"/>
      <c r="JP10" s="3458"/>
      <c r="JQ10" s="3458"/>
      <c r="JR10" s="3458"/>
      <c r="JS10" s="3458"/>
      <c r="JT10" s="3458"/>
      <c r="JU10" s="3458"/>
      <c r="JV10" s="3458"/>
      <c r="JW10" s="3458"/>
      <c r="JX10" s="3458"/>
      <c r="JY10" s="3458"/>
      <c r="JZ10" s="3458"/>
      <c r="KA10" s="3458"/>
      <c r="KB10" s="3458"/>
      <c r="KC10" s="3458"/>
      <c r="KD10" s="3458"/>
      <c r="KE10" s="3458"/>
      <c r="KF10" s="3458"/>
      <c r="KG10" s="3458"/>
      <c r="KH10" s="3458"/>
      <c r="KI10" s="3458"/>
      <c r="KJ10" s="3458"/>
      <c r="KK10" s="3458"/>
      <c r="KL10" s="3458"/>
      <c r="KM10" s="3458"/>
      <c r="KN10" s="3458"/>
      <c r="KO10" s="3458"/>
      <c r="KP10" s="3458"/>
      <c r="KQ10" s="3458"/>
      <c r="KR10" s="3458"/>
      <c r="KS10" s="3458"/>
      <c r="KT10" s="3458"/>
      <c r="KU10" s="3458"/>
      <c r="KV10" s="3458"/>
      <c r="KW10" s="3458"/>
      <c r="KX10" s="3458"/>
      <c r="KY10" s="3458"/>
      <c r="KZ10" s="3458"/>
      <c r="LA10" s="3458"/>
      <c r="LB10" s="3458"/>
      <c r="LC10" s="3458"/>
      <c r="LD10" s="3458"/>
      <c r="LE10" s="3458"/>
      <c r="LF10" s="3458"/>
      <c r="LG10" s="3458"/>
      <c r="LH10" s="3458"/>
      <c r="LI10" s="3458"/>
      <c r="LJ10" s="3458"/>
      <c r="LK10" s="3458"/>
      <c r="LL10" s="3458"/>
      <c r="LM10" s="3458"/>
      <c r="LN10" s="3458"/>
      <c r="LO10" s="3458"/>
      <c r="LP10" s="3458"/>
      <c r="LQ10" s="3458"/>
      <c r="LR10" s="3458"/>
      <c r="LS10" s="3458"/>
      <c r="LT10" s="3458"/>
      <c r="LU10" s="3458"/>
      <c r="LV10" s="3458"/>
      <c r="LW10" s="3458"/>
      <c r="LX10" s="3458"/>
      <c r="LY10" s="3458"/>
      <c r="LZ10" s="3458"/>
      <c r="MA10" s="3458"/>
      <c r="MB10" s="3458"/>
      <c r="MC10" s="3458"/>
      <c r="MD10" s="3458"/>
      <c r="ME10" s="3458"/>
      <c r="MF10" s="3458"/>
      <c r="MG10" s="3458"/>
      <c r="MH10" s="3458"/>
      <c r="MI10" s="3458"/>
      <c r="MJ10" s="3458"/>
      <c r="MK10" s="3458"/>
      <c r="ML10" s="3458"/>
      <c r="MM10" s="3458"/>
      <c r="MN10" s="3458"/>
      <c r="MO10" s="3458"/>
      <c r="MP10" s="3458"/>
      <c r="MQ10" s="3458"/>
      <c r="MR10" s="3458"/>
      <c r="MS10" s="3458"/>
      <c r="MT10" s="3458"/>
      <c r="MU10" s="3458"/>
      <c r="MV10" s="3458"/>
      <c r="MW10" s="3458"/>
      <c r="MX10" s="3458"/>
      <c r="MY10" s="3458"/>
      <c r="MZ10" s="3458"/>
      <c r="NA10" s="3458"/>
      <c r="NB10" s="3458"/>
      <c r="NC10" s="3458"/>
      <c r="ND10" s="3458"/>
      <c r="NE10" s="3458"/>
      <c r="NF10" s="3458"/>
      <c r="NG10" s="3458"/>
      <c r="NH10" s="3458"/>
      <c r="NI10" s="3458"/>
      <c r="NJ10" s="3458"/>
      <c r="NK10" s="3458"/>
      <c r="NL10" s="3458"/>
      <c r="NM10" s="3458"/>
      <c r="NN10" s="3458"/>
      <c r="NO10" s="3458"/>
      <c r="NP10" s="3458"/>
      <c r="NQ10" s="3458"/>
      <c r="NR10" s="3458"/>
      <c r="NS10" s="3458"/>
      <c r="NT10" s="3458"/>
      <c r="NU10" s="3458"/>
      <c r="NV10" s="3458"/>
      <c r="NW10" s="3458"/>
      <c r="NX10" s="3458"/>
      <c r="NY10" s="3458"/>
      <c r="NZ10" s="3458"/>
      <c r="OA10" s="3458"/>
      <c r="OB10" s="3458"/>
      <c r="OC10" s="3458"/>
      <c r="OD10" s="3458"/>
      <c r="OE10" s="3458"/>
      <c r="OF10" s="3458"/>
      <c r="OG10" s="3458"/>
      <c r="OH10" s="3458"/>
      <c r="OI10" s="3458"/>
      <c r="OJ10" s="3458"/>
      <c r="OK10" s="3458"/>
      <c r="OL10" s="3458"/>
      <c r="OM10" s="3458"/>
      <c r="ON10" s="3458"/>
      <c r="OO10" s="3458"/>
      <c r="OP10" s="3458"/>
      <c r="OQ10" s="3458"/>
      <c r="OR10" s="3458"/>
      <c r="OS10" s="3458"/>
      <c r="OT10" s="3458"/>
      <c r="OU10" s="3458"/>
      <c r="OV10" s="3458"/>
      <c r="OW10" s="3458"/>
      <c r="OX10" s="3458"/>
      <c r="OY10" s="3458"/>
      <c r="OZ10" s="3458"/>
      <c r="PA10" s="3458"/>
      <c r="PB10" s="3458"/>
      <c r="PC10" s="3458"/>
      <c r="PD10" s="3458"/>
      <c r="PE10" s="3458"/>
      <c r="PF10" s="3458"/>
      <c r="PG10" s="3458"/>
      <c r="PH10" s="3458"/>
      <c r="PI10" s="3458"/>
      <c r="PJ10" s="3458"/>
      <c r="PK10" s="3458"/>
      <c r="PL10" s="3458"/>
      <c r="PM10" s="3458"/>
      <c r="PN10" s="3458"/>
      <c r="PO10" s="3458"/>
      <c r="PP10" s="3458"/>
      <c r="PQ10" s="3458"/>
      <c r="PR10" s="3458"/>
      <c r="PS10" s="3458"/>
      <c r="PT10" s="3458"/>
      <c r="PU10" s="3458"/>
      <c r="PV10" s="3458"/>
      <c r="PW10" s="3458"/>
      <c r="PX10" s="3458"/>
      <c r="PY10" s="3458"/>
      <c r="PZ10" s="3458"/>
      <c r="QA10" s="3458"/>
      <c r="QB10" s="3458"/>
      <c r="QC10" s="3458"/>
      <c r="QD10" s="3458"/>
      <c r="QE10" s="3458"/>
      <c r="QF10" s="3458"/>
      <c r="QG10" s="3458"/>
      <c r="QH10" s="3458"/>
      <c r="QI10" s="3458"/>
      <c r="QJ10" s="3458"/>
      <c r="QK10" s="3458"/>
      <c r="QL10" s="3458"/>
      <c r="QM10" s="3458"/>
      <c r="QN10" s="3458"/>
      <c r="QO10" s="3458"/>
      <c r="QP10" s="3458"/>
      <c r="QQ10" s="3458"/>
      <c r="QR10" s="3458"/>
      <c r="QS10" s="3458"/>
      <c r="QT10" s="3458"/>
      <c r="QU10" s="3458"/>
      <c r="QV10" s="3458"/>
      <c r="QW10" s="3458"/>
      <c r="QX10" s="3458"/>
      <c r="QY10" s="3458"/>
      <c r="QZ10" s="3458"/>
      <c r="RA10" s="3458"/>
      <c r="RB10" s="3458"/>
      <c r="RC10" s="3458"/>
      <c r="RD10" s="3458"/>
      <c r="RE10" s="3458"/>
      <c r="RF10" s="3458"/>
      <c r="RG10" s="3458"/>
      <c r="RH10" s="3458"/>
      <c r="RI10" s="3458"/>
      <c r="RJ10" s="3458"/>
      <c r="RK10" s="3458"/>
      <c r="RL10" s="3458"/>
      <c r="RM10" s="3458"/>
      <c r="RN10" s="3458"/>
      <c r="RO10" s="3458"/>
      <c r="RP10" s="3458"/>
      <c r="RQ10" s="3458"/>
      <c r="RR10" s="3458"/>
      <c r="RS10" s="3458"/>
      <c r="RT10" s="3458"/>
      <c r="RU10" s="3458"/>
      <c r="RV10" s="3458"/>
      <c r="RW10" s="3458"/>
      <c r="RX10" s="3458"/>
      <c r="RY10" s="3458"/>
      <c r="RZ10" s="3458"/>
      <c r="SA10" s="3458"/>
      <c r="SB10" s="3458"/>
      <c r="SC10" s="3458"/>
      <c r="SD10" s="3458"/>
      <c r="SE10" s="3458"/>
      <c r="SF10" s="3458"/>
      <c r="SG10" s="3458"/>
      <c r="SH10" s="3458"/>
      <c r="SI10" s="3458"/>
      <c r="SJ10" s="3458"/>
      <c r="SK10" s="3458"/>
      <c r="SL10" s="3458"/>
      <c r="SM10" s="3458"/>
      <c r="SN10" s="3458"/>
      <c r="SO10" s="3458"/>
      <c r="SP10" s="3458"/>
      <c r="SQ10" s="3458"/>
      <c r="SR10" s="3458"/>
      <c r="SS10" s="3458"/>
      <c r="ST10" s="3458"/>
      <c r="SU10" s="3458"/>
      <c r="SV10" s="3458"/>
      <c r="SW10" s="3458"/>
      <c r="SX10" s="3458"/>
      <c r="SY10" s="3458"/>
      <c r="SZ10" s="3458"/>
      <c r="TA10" s="3458"/>
      <c r="TB10" s="3458"/>
      <c r="TC10" s="3458"/>
      <c r="TD10" s="3458"/>
      <c r="TE10" s="3458"/>
      <c r="TF10" s="3458"/>
      <c r="TG10" s="3458"/>
      <c r="TH10" s="3458"/>
      <c r="TI10" s="3458"/>
      <c r="TJ10" s="3458"/>
      <c r="TK10" s="3458"/>
      <c r="TL10" s="3458"/>
      <c r="TM10" s="3458"/>
      <c r="TN10" s="3458"/>
      <c r="TO10" s="3458"/>
      <c r="TP10" s="3458"/>
      <c r="TQ10" s="3458"/>
      <c r="TR10" s="3458"/>
      <c r="TS10" s="3458"/>
      <c r="TT10" s="3458"/>
      <c r="TU10" s="3458"/>
      <c r="TV10" s="3458"/>
      <c r="TW10" s="3458"/>
      <c r="TX10" s="3458"/>
      <c r="TY10" s="3458"/>
      <c r="TZ10" s="3458"/>
      <c r="UA10" s="3458"/>
      <c r="UB10" s="3458"/>
      <c r="UC10" s="3458"/>
      <c r="UD10" s="3458"/>
      <c r="UE10" s="3458"/>
      <c r="UF10" s="3458"/>
      <c r="UG10" s="3458"/>
      <c r="UH10" s="3458"/>
      <c r="UI10" s="3458"/>
      <c r="UJ10" s="3458"/>
      <c r="UK10" s="3458"/>
      <c r="UL10" s="3458"/>
      <c r="UM10" s="3458"/>
      <c r="UN10" s="3458"/>
      <c r="UO10" s="3458"/>
      <c r="UP10" s="3458"/>
      <c r="UQ10" s="3458"/>
      <c r="UR10" s="3458"/>
      <c r="US10" s="3458"/>
      <c r="UT10" s="3458"/>
      <c r="UU10" s="3458"/>
      <c r="UV10" s="3458"/>
      <c r="UW10" s="3458"/>
      <c r="UX10" s="3458"/>
      <c r="UY10" s="3458"/>
      <c r="UZ10" s="3458"/>
      <c r="VA10" s="3458"/>
      <c r="VB10" s="3458"/>
      <c r="VC10" s="3458"/>
      <c r="VD10" s="3458"/>
      <c r="VE10" s="3458"/>
      <c r="VF10" s="3458"/>
      <c r="VG10" s="3458"/>
      <c r="VH10" s="3458"/>
      <c r="VI10" s="3458"/>
      <c r="VJ10" s="3458"/>
      <c r="VK10" s="3458"/>
      <c r="VL10" s="3458"/>
      <c r="VM10" s="3458"/>
      <c r="VN10" s="3458"/>
      <c r="VO10" s="3458"/>
      <c r="VP10" s="3458"/>
      <c r="VQ10" s="3458"/>
      <c r="VR10" s="3458"/>
      <c r="VS10" s="3458"/>
      <c r="VT10" s="3458"/>
      <c r="VU10" s="3458"/>
      <c r="VV10" s="3458"/>
      <c r="VW10" s="3458"/>
      <c r="VX10" s="3458"/>
      <c r="VY10" s="3458"/>
      <c r="VZ10" s="3458"/>
      <c r="WA10" s="3458"/>
      <c r="WB10" s="3458"/>
      <c r="WC10" s="3458"/>
      <c r="WD10" s="3458"/>
      <c r="WE10" s="3458"/>
      <c r="WF10" s="3458"/>
      <c r="WG10" s="3458"/>
      <c r="WH10" s="3458"/>
      <c r="WI10" s="3458"/>
      <c r="WJ10" s="3458"/>
      <c r="WK10" s="3458"/>
      <c r="WL10" s="3458"/>
      <c r="WM10" s="3458"/>
      <c r="WN10" s="3458"/>
      <c r="WO10" s="3458"/>
      <c r="WP10" s="3458"/>
      <c r="WQ10" s="3458"/>
      <c r="WR10" s="3458"/>
      <c r="WS10" s="3458"/>
      <c r="WT10" s="3458"/>
      <c r="WU10" s="3458"/>
      <c r="WV10" s="3458"/>
      <c r="WW10" s="3458"/>
      <c r="WX10" s="3458"/>
      <c r="WY10" s="3458"/>
      <c r="WZ10" s="3458"/>
      <c r="XA10" s="3458"/>
      <c r="XB10" s="3458"/>
      <c r="XC10" s="3458"/>
      <c r="XD10" s="3458"/>
      <c r="XE10" s="3458"/>
      <c r="XF10" s="3458"/>
      <c r="XG10" s="3458"/>
      <c r="XH10" s="3458"/>
      <c r="XI10" s="3458"/>
      <c r="XJ10" s="3458"/>
      <c r="XK10" s="3458"/>
      <c r="XL10" s="3458"/>
      <c r="XM10" s="3458"/>
      <c r="XN10" s="3458"/>
      <c r="XO10" s="3458"/>
      <c r="XP10" s="3458"/>
      <c r="XQ10" s="3458"/>
      <c r="XR10" s="3458"/>
      <c r="XS10" s="3458"/>
      <c r="XT10" s="3458"/>
      <c r="XU10" s="3458"/>
      <c r="XV10" s="3458"/>
      <c r="XW10" s="3458"/>
      <c r="XX10" s="3458"/>
      <c r="XY10" s="3458"/>
      <c r="XZ10" s="3458"/>
      <c r="YA10" s="3458"/>
      <c r="YB10" s="3458"/>
      <c r="YC10" s="3458"/>
      <c r="YD10" s="3458"/>
      <c r="YE10" s="3458"/>
      <c r="YF10" s="3458"/>
      <c r="YG10" s="3458"/>
      <c r="YH10" s="3458"/>
      <c r="YI10" s="3458"/>
      <c r="YJ10" s="3458"/>
      <c r="YK10" s="3458"/>
      <c r="YL10" s="3458"/>
      <c r="YM10" s="3458"/>
      <c r="YN10" s="3458"/>
      <c r="YO10" s="3458"/>
      <c r="YP10" s="3458"/>
      <c r="YQ10" s="3458"/>
      <c r="YR10" s="3458"/>
      <c r="YS10" s="3458"/>
      <c r="YT10" s="3458"/>
      <c r="YU10" s="3458"/>
      <c r="YV10" s="3458"/>
      <c r="YW10" s="3458"/>
      <c r="YX10" s="3458"/>
      <c r="YY10" s="3458"/>
      <c r="YZ10" s="3458"/>
      <c r="ZA10" s="3458"/>
      <c r="ZB10" s="3458"/>
      <c r="ZC10" s="3458"/>
      <c r="ZD10" s="3458"/>
      <c r="ZE10" s="3458"/>
      <c r="ZF10" s="3458"/>
      <c r="ZG10" s="3458"/>
      <c r="ZH10" s="3458"/>
      <c r="ZI10" s="3458"/>
      <c r="ZJ10" s="3458"/>
      <c r="ZK10" s="3458"/>
      <c r="ZL10" s="3458"/>
      <c r="ZM10" s="3458"/>
      <c r="ZN10" s="3458"/>
      <c r="ZO10" s="3458"/>
      <c r="ZP10" s="3458"/>
      <c r="ZQ10" s="3458"/>
      <c r="ZR10" s="3458"/>
      <c r="ZS10" s="3458"/>
      <c r="ZT10" s="3458"/>
      <c r="ZU10" s="3458"/>
      <c r="ZV10" s="3458"/>
      <c r="ZW10" s="3458"/>
      <c r="ZX10" s="3458"/>
      <c r="ZY10" s="3458"/>
      <c r="ZZ10" s="3458"/>
      <c r="AAA10" s="3458"/>
      <c r="AAB10" s="3458"/>
      <c r="AAC10" s="3458"/>
      <c r="AAD10" s="3458"/>
      <c r="AAE10" s="3458"/>
      <c r="AAF10" s="3458"/>
      <c r="AAG10" s="3458"/>
      <c r="AAH10" s="3458"/>
      <c r="AAI10" s="3458"/>
      <c r="AAJ10" s="3458"/>
      <c r="AAK10" s="3458"/>
      <c r="AAL10" s="3458"/>
      <c r="AAM10" s="3458"/>
      <c r="AAN10" s="3458"/>
      <c r="AAO10" s="3458"/>
      <c r="AAP10" s="3458"/>
      <c r="AAQ10" s="3458"/>
      <c r="AAR10" s="3458"/>
      <c r="AAS10" s="3458"/>
      <c r="AAT10" s="3458"/>
      <c r="AAU10" s="3458"/>
      <c r="AAV10" s="3458"/>
      <c r="AAW10" s="3458"/>
      <c r="AAX10" s="3458"/>
      <c r="AAY10" s="3458"/>
      <c r="AAZ10" s="3458"/>
      <c r="ABA10" s="3458"/>
      <c r="ABB10" s="3458"/>
      <c r="ABC10" s="3458"/>
      <c r="ABD10" s="3458"/>
      <c r="ABE10" s="3458"/>
      <c r="ABF10" s="3458"/>
      <c r="ABG10" s="3458"/>
      <c r="ABH10" s="3458"/>
      <c r="ABI10" s="3458"/>
      <c r="ABJ10" s="3458"/>
      <c r="ABK10" s="3458"/>
      <c r="ABL10" s="3458"/>
      <c r="ABM10" s="3458"/>
      <c r="ABN10" s="3458"/>
      <c r="ABO10" s="3458"/>
      <c r="ABP10" s="3458"/>
      <c r="ABQ10" s="3458"/>
      <c r="ABR10" s="3458"/>
      <c r="ABS10" s="3458"/>
      <c r="ABT10" s="3458"/>
      <c r="ABU10" s="3458"/>
      <c r="ABV10" s="3458"/>
      <c r="ABW10" s="3458"/>
      <c r="ABX10" s="3458"/>
      <c r="ABY10" s="3458"/>
      <c r="ABZ10" s="3458"/>
      <c r="ACA10" s="3458"/>
      <c r="ACB10" s="3458"/>
      <c r="ACC10" s="3458"/>
      <c r="ACD10" s="3458"/>
      <c r="ACE10" s="3458"/>
      <c r="ACF10" s="3458"/>
      <c r="ACG10" s="3458"/>
      <c r="ACH10" s="3458"/>
      <c r="ACI10" s="3458"/>
      <c r="ACJ10" s="3458"/>
      <c r="ACK10" s="3458"/>
      <c r="ACL10" s="3458"/>
      <c r="ACM10" s="3458"/>
      <c r="ACN10" s="3458"/>
      <c r="ACO10" s="3458"/>
      <c r="ACP10" s="3458"/>
      <c r="ACQ10" s="3458"/>
      <c r="ACR10" s="3458"/>
      <c r="ACS10" s="3458"/>
      <c r="ACT10" s="3458"/>
      <c r="ACU10" s="3458"/>
      <c r="ACV10" s="3458"/>
      <c r="ACW10" s="3458"/>
      <c r="ACX10" s="3458"/>
      <c r="ACY10" s="3458"/>
      <c r="ACZ10" s="3458"/>
      <c r="ADA10" s="3458"/>
      <c r="ADB10" s="3458"/>
      <c r="ADC10" s="3458"/>
      <c r="ADD10" s="3458"/>
      <c r="ADE10" s="3458"/>
      <c r="ADF10" s="3458"/>
      <c r="ADG10" s="3458"/>
      <c r="ADH10" s="3458"/>
      <c r="ADI10" s="3458"/>
      <c r="ADJ10" s="3458"/>
      <c r="ADK10" s="3458"/>
      <c r="ADL10" s="3458"/>
      <c r="ADM10" s="3458"/>
      <c r="ADN10" s="3458"/>
      <c r="ADO10" s="3458"/>
      <c r="ADP10" s="3458"/>
      <c r="ADQ10" s="3458"/>
      <c r="ADR10" s="3458"/>
      <c r="ADS10" s="3458"/>
      <c r="ADT10" s="3458"/>
      <c r="ADU10" s="3458"/>
      <c r="ADV10" s="3458"/>
      <c r="ADW10" s="3458"/>
      <c r="ADX10" s="3458"/>
      <c r="ADY10" s="3458"/>
      <c r="ADZ10" s="3458"/>
      <c r="AEA10" s="3458"/>
      <c r="AEB10" s="3458"/>
      <c r="AEC10" s="3458"/>
      <c r="AED10" s="3458"/>
      <c r="AEE10" s="3458"/>
      <c r="AEF10" s="3458"/>
      <c r="AEG10" s="3458"/>
      <c r="AEH10" s="3458"/>
      <c r="AEI10" s="3458"/>
      <c r="AEJ10" s="3458"/>
      <c r="AEK10" s="3458"/>
      <c r="AEL10" s="3458"/>
      <c r="AEM10" s="3458"/>
      <c r="AEN10" s="3458"/>
      <c r="AEO10" s="3458"/>
      <c r="AEP10" s="3458"/>
      <c r="AEQ10" s="3458"/>
      <c r="AER10" s="3458"/>
      <c r="AES10" s="3458"/>
      <c r="AET10" s="3458"/>
      <c r="AEU10" s="3458"/>
      <c r="AEV10" s="3458"/>
      <c r="AEW10" s="3458"/>
      <c r="AEX10" s="3458"/>
      <c r="AEY10" s="3458"/>
      <c r="AEZ10" s="3458"/>
      <c r="AFA10" s="3458"/>
      <c r="AFB10" s="3458"/>
      <c r="AFC10" s="3458"/>
      <c r="AFD10" s="3458"/>
      <c r="AFE10" s="3458"/>
      <c r="AFF10" s="3458"/>
      <c r="AFG10" s="3458"/>
      <c r="AFH10" s="3458"/>
      <c r="AFI10" s="3458"/>
      <c r="AFJ10" s="3458"/>
      <c r="AFK10" s="3458"/>
      <c r="AFL10" s="3458"/>
      <c r="AFM10" s="3458"/>
      <c r="AFN10" s="3458"/>
      <c r="AFO10" s="3458"/>
      <c r="AFP10" s="3458"/>
      <c r="AFQ10" s="3458"/>
      <c r="AFR10" s="3458"/>
      <c r="AFS10" s="3458"/>
      <c r="AFT10" s="3458"/>
      <c r="AFU10" s="3458"/>
      <c r="AFV10" s="3458"/>
      <c r="AFW10" s="3458"/>
      <c r="AFX10" s="3458"/>
      <c r="AFY10" s="3458"/>
      <c r="AFZ10" s="3458"/>
      <c r="AGA10" s="3458"/>
      <c r="AGB10" s="3458"/>
      <c r="AGC10" s="3458"/>
      <c r="AGD10" s="3458"/>
      <c r="AGE10" s="3458"/>
      <c r="AGF10" s="3458"/>
      <c r="AGG10" s="3458"/>
      <c r="AGH10" s="3458"/>
      <c r="AGI10" s="3458"/>
      <c r="AGJ10" s="3458"/>
      <c r="AGK10" s="3458"/>
      <c r="AGL10" s="3458"/>
      <c r="AGM10" s="3458"/>
      <c r="AGN10" s="3458"/>
      <c r="AGO10" s="3458"/>
      <c r="AGP10" s="3458"/>
      <c r="AGQ10" s="3458"/>
      <c r="AGR10" s="3458"/>
      <c r="AGS10" s="3458"/>
      <c r="AGT10" s="3458"/>
      <c r="AGU10" s="3458"/>
      <c r="AGV10" s="3458"/>
      <c r="AGW10" s="3458"/>
      <c r="AGX10" s="3458"/>
      <c r="AGY10" s="3458"/>
      <c r="AGZ10" s="3458"/>
      <c r="AHA10" s="3458"/>
      <c r="AHB10" s="3458"/>
      <c r="AHC10" s="3458"/>
      <c r="AHD10" s="3458"/>
      <c r="AHE10" s="3458"/>
      <c r="AHF10" s="3458"/>
      <c r="AHG10" s="3458"/>
      <c r="AHH10" s="3458"/>
      <c r="AHI10" s="3458"/>
      <c r="AHJ10" s="3458"/>
      <c r="AHK10" s="3458"/>
      <c r="AHL10" s="3458"/>
      <c r="AHM10" s="3458"/>
      <c r="AHN10" s="3458"/>
      <c r="AHO10" s="3458"/>
      <c r="AHP10" s="3458"/>
      <c r="AHQ10" s="3458"/>
      <c r="AHR10" s="3458"/>
      <c r="AHS10" s="3458"/>
      <c r="AHT10" s="3458"/>
      <c r="AHU10" s="3458"/>
      <c r="AHV10" s="3458"/>
      <c r="AHW10" s="3458"/>
      <c r="AHX10" s="3458"/>
      <c r="AHY10" s="3458"/>
      <c r="AHZ10" s="3458"/>
      <c r="AIA10" s="3458"/>
      <c r="AIB10" s="3458"/>
      <c r="AIC10" s="3458"/>
      <c r="AID10" s="3458"/>
      <c r="AIE10" s="3458"/>
      <c r="AIF10" s="3458"/>
      <c r="AIG10" s="3458"/>
      <c r="AIH10" s="3458"/>
      <c r="AII10" s="3458"/>
      <c r="AIJ10" s="3458"/>
      <c r="AIK10" s="3458"/>
      <c r="AIL10" s="3458"/>
      <c r="AIM10" s="3458"/>
      <c r="AIN10" s="3458"/>
      <c r="AIO10" s="3458"/>
      <c r="AIP10" s="3458"/>
      <c r="AIQ10" s="3458"/>
      <c r="AIR10" s="3458"/>
      <c r="AIS10" s="3458"/>
      <c r="AIT10" s="3458"/>
      <c r="AIU10" s="3458"/>
      <c r="AIV10" s="3458"/>
      <c r="AIW10" s="3458"/>
      <c r="AIX10" s="3458"/>
      <c r="AIY10" s="3458"/>
      <c r="AIZ10" s="3458"/>
      <c r="AJA10" s="3458"/>
      <c r="AJB10" s="3458"/>
      <c r="AJC10" s="3458"/>
      <c r="AJD10" s="3458"/>
      <c r="AJE10" s="3458"/>
      <c r="AJF10" s="3458"/>
      <c r="AJG10" s="3458"/>
      <c r="AJH10" s="3458"/>
      <c r="AJI10" s="3458"/>
      <c r="AJJ10" s="3458"/>
      <c r="AJK10" s="3458"/>
      <c r="AJL10" s="3458"/>
      <c r="AJM10" s="3458"/>
      <c r="AJN10" s="3458"/>
      <c r="AJO10" s="3458"/>
      <c r="AJP10" s="3458"/>
      <c r="AJQ10" s="3458"/>
      <c r="AJR10" s="3458"/>
      <c r="AJS10" s="3458"/>
      <c r="AJT10" s="3458"/>
      <c r="AJU10" s="3458"/>
      <c r="AJV10" s="3458"/>
      <c r="AJW10" s="3458"/>
      <c r="AJX10" s="3458"/>
      <c r="AJY10" s="3458"/>
      <c r="AJZ10" s="3458"/>
      <c r="AKA10" s="3458"/>
      <c r="AKB10" s="3458"/>
      <c r="AKC10" s="3458"/>
      <c r="AKD10" s="3458"/>
      <c r="AKE10" s="3458"/>
      <c r="AKF10" s="3458"/>
      <c r="AKG10" s="3458"/>
      <c r="AKH10" s="3458"/>
      <c r="AKI10" s="3458"/>
      <c r="AKJ10" s="3458"/>
      <c r="AKK10" s="3458"/>
      <c r="AKL10" s="3458"/>
      <c r="AKM10" s="3458"/>
      <c r="AKN10" s="3458"/>
      <c r="AKO10" s="3458"/>
      <c r="AKP10" s="3458"/>
      <c r="AKQ10" s="3458"/>
      <c r="AKR10" s="3458"/>
      <c r="AKS10" s="3458"/>
      <c r="AKT10" s="3458"/>
      <c r="AKU10" s="3458"/>
      <c r="AKV10" s="3458"/>
      <c r="AKW10" s="3458"/>
      <c r="AKX10" s="3458"/>
      <c r="AKY10" s="3458"/>
      <c r="AKZ10" s="3458"/>
      <c r="ALA10" s="3458"/>
      <c r="ALB10" s="3458"/>
      <c r="ALC10" s="3458"/>
      <c r="ALD10" s="3458"/>
      <c r="ALE10" s="3458"/>
      <c r="ALF10" s="3458"/>
      <c r="ALG10" s="3458"/>
      <c r="ALH10" s="3458"/>
      <c r="ALI10" s="3458"/>
      <c r="ALJ10" s="3458"/>
      <c r="ALK10" s="3458"/>
      <c r="ALL10" s="3458"/>
      <c r="ALM10" s="3458"/>
      <c r="ALN10" s="3458"/>
      <c r="ALO10" s="3458"/>
      <c r="ALP10" s="3458"/>
      <c r="ALQ10" s="3458"/>
      <c r="ALR10" s="3458"/>
      <c r="ALS10" s="3458"/>
      <c r="ALT10" s="3458"/>
      <c r="ALU10" s="3458"/>
      <c r="ALV10" s="3458"/>
      <c r="ALW10" s="3458"/>
      <c r="ALX10" s="3458"/>
      <c r="ALY10" s="3458"/>
      <c r="ALZ10" s="3458"/>
      <c r="AMA10" s="3458"/>
      <c r="AMB10" s="3458"/>
      <c r="AMC10" s="3458"/>
      <c r="AMD10" s="3458"/>
      <c r="AME10" s="3458"/>
      <c r="AMF10" s="3458"/>
      <c r="AMG10" s="3458"/>
      <c r="AMH10" s="3458"/>
      <c r="AMI10" s="3458"/>
      <c r="AMJ10" s="3458"/>
    </row>
    <row r="11" spans="1:1024" s="3459" customFormat="1" ht="31.15" customHeight="1" thickBot="1">
      <c r="A11" s="5572"/>
      <c r="B11" s="5574"/>
      <c r="C11" s="5576"/>
      <c r="D11" s="5577"/>
      <c r="E11" s="5561"/>
      <c r="F11" s="5578"/>
      <c r="G11" s="5561"/>
      <c r="H11" s="5562"/>
      <c r="I11" s="5563"/>
      <c r="J11" s="5564"/>
      <c r="K11" s="5555"/>
      <c r="L11" s="5555"/>
      <c r="M11" s="5555"/>
      <c r="N11" s="5555"/>
      <c r="O11" s="5557"/>
      <c r="P11" s="5558"/>
      <c r="Q11" s="5559"/>
      <c r="R11" s="5560"/>
      <c r="S11" s="5591"/>
      <c r="T11" s="5592"/>
      <c r="U11" s="5593"/>
      <c r="V11" s="5594"/>
      <c r="W11" s="5594"/>
      <c r="X11" s="5594"/>
      <c r="Y11" s="5589"/>
      <c r="Z11" s="5590"/>
      <c r="AA11" s="5589"/>
      <c r="AB11" s="5589"/>
      <c r="AC11" s="5589"/>
      <c r="AD11" s="5589"/>
      <c r="AE11" s="5590"/>
      <c r="AF11" s="5587"/>
      <c r="AG11" s="5588"/>
      <c r="AH11" s="5588"/>
      <c r="AI11" s="5559"/>
      <c r="AJ11" s="5559"/>
      <c r="AK11" s="5611"/>
      <c r="AL11" s="5588"/>
      <c r="AM11" s="5588"/>
      <c r="AN11" s="5612"/>
      <c r="AO11" s="5588"/>
      <c r="AP11" s="5588"/>
      <c r="AQ11" s="5588"/>
      <c r="AR11" s="5588"/>
      <c r="AS11" s="5588"/>
      <c r="AT11" s="5609"/>
      <c r="AU11" s="5610"/>
      <c r="AV11" s="5610"/>
      <c r="AW11" s="5601"/>
      <c r="AX11" s="5601"/>
      <c r="AY11" s="5602"/>
      <c r="AZ11" s="5603"/>
      <c r="BA11" s="3457"/>
      <c r="BB11" s="3457"/>
      <c r="BC11" s="3457"/>
      <c r="BD11" s="3457"/>
      <c r="BE11" s="3457"/>
      <c r="BF11" s="3457"/>
      <c r="BG11" s="3457"/>
      <c r="BH11" s="3457"/>
      <c r="BI11" s="3457"/>
      <c r="BJ11" s="3457"/>
      <c r="BK11" s="3457"/>
      <c r="BL11" s="3457"/>
      <c r="BM11" s="3457"/>
      <c r="BN11" s="3457"/>
      <c r="BO11" s="3457"/>
      <c r="BP11" s="3457"/>
      <c r="BQ11" s="3457"/>
      <c r="BR11" s="3457"/>
      <c r="BS11" s="3457"/>
      <c r="BT11" s="3457"/>
      <c r="BU11" s="3457"/>
      <c r="BV11" s="3457"/>
      <c r="BW11" s="3457"/>
      <c r="BX11" s="3457"/>
      <c r="BY11" s="3457"/>
      <c r="BZ11" s="3457"/>
      <c r="CA11" s="3457"/>
      <c r="CB11" s="3457"/>
      <c r="CC11" s="3457"/>
      <c r="CD11" s="3457"/>
      <c r="CE11" s="3457"/>
      <c r="CF11" s="3457"/>
      <c r="CG11" s="3457"/>
      <c r="CH11" s="3457"/>
      <c r="CI11" s="3457"/>
      <c r="CJ11" s="3457"/>
      <c r="CK11" s="3457"/>
      <c r="CL11" s="3457"/>
      <c r="CM11" s="3457"/>
      <c r="CN11" s="3457"/>
      <c r="CO11" s="3457"/>
      <c r="CP11" s="3457"/>
      <c r="CQ11" s="3457"/>
      <c r="CR11" s="3457"/>
      <c r="CS11" s="3457"/>
      <c r="CT11" s="3457"/>
      <c r="CU11" s="3457"/>
      <c r="CV11" s="3457"/>
      <c r="CW11" s="3457"/>
      <c r="CX11" s="3457"/>
      <c r="CY11" s="3457"/>
      <c r="CZ11" s="3457"/>
      <c r="DA11" s="3457"/>
      <c r="DB11" s="3457"/>
      <c r="DC11" s="3457"/>
      <c r="DD11" s="3457"/>
      <c r="DE11" s="3457"/>
      <c r="DF11" s="3457"/>
      <c r="DG11" s="3457"/>
      <c r="DH11" s="3457"/>
      <c r="DI11" s="3457"/>
      <c r="DJ11" s="3457"/>
      <c r="DK11" s="3457"/>
      <c r="DL11" s="3457"/>
      <c r="DM11" s="3457"/>
      <c r="DN11" s="3457"/>
      <c r="DO11" s="3457"/>
      <c r="DP11" s="3457"/>
      <c r="DQ11" s="3457"/>
      <c r="DR11" s="3457"/>
      <c r="DS11" s="3457"/>
      <c r="DT11" s="3457"/>
      <c r="DU11" s="3457"/>
      <c r="DV11" s="3457"/>
      <c r="DW11" s="3457"/>
      <c r="DX11" s="3457"/>
      <c r="DY11" s="3457"/>
      <c r="DZ11" s="3458"/>
      <c r="EA11" s="3458"/>
      <c r="EB11" s="3458"/>
      <c r="EC11" s="3458"/>
      <c r="ED11" s="3458"/>
      <c r="EE11" s="3458"/>
      <c r="EF11" s="3458"/>
      <c r="EG11" s="3458"/>
      <c r="EH11" s="3458"/>
      <c r="EI11" s="3458"/>
      <c r="EJ11" s="3458"/>
      <c r="EK11" s="3458"/>
      <c r="EL11" s="3458"/>
      <c r="EM11" s="3458"/>
      <c r="EN11" s="3458"/>
      <c r="EO11" s="3458"/>
      <c r="EP11" s="3458"/>
      <c r="EQ11" s="3458"/>
      <c r="ER11" s="3458"/>
      <c r="ES11" s="3458"/>
      <c r="ET11" s="3458"/>
      <c r="EU11" s="3458"/>
      <c r="EV11" s="3458"/>
      <c r="EW11" s="3458"/>
      <c r="EX11" s="3458"/>
      <c r="EY11" s="3458"/>
      <c r="EZ11" s="3458"/>
      <c r="FA11" s="3458"/>
      <c r="FB11" s="3458"/>
      <c r="FC11" s="3458"/>
      <c r="FD11" s="3458"/>
      <c r="FE11" s="3458"/>
      <c r="FF11" s="3458"/>
      <c r="FG11" s="3458"/>
      <c r="FH11" s="3458"/>
      <c r="FI11" s="3458"/>
      <c r="FJ11" s="3458"/>
      <c r="FK11" s="3458"/>
      <c r="FL11" s="3458"/>
      <c r="FM11" s="3458"/>
      <c r="FN11" s="3458"/>
      <c r="FO11" s="3458"/>
      <c r="FP11" s="3458"/>
      <c r="FQ11" s="3458"/>
      <c r="FR11" s="3458"/>
      <c r="FS11" s="3458"/>
      <c r="FT11" s="3458"/>
      <c r="FU11" s="3458"/>
      <c r="FV11" s="3458"/>
      <c r="FW11" s="3458"/>
      <c r="FX11" s="3458"/>
      <c r="FY11" s="3458"/>
      <c r="FZ11" s="3458"/>
      <c r="GA11" s="3458"/>
      <c r="GB11" s="3458"/>
      <c r="GC11" s="3458"/>
      <c r="GD11" s="3458"/>
      <c r="GE11" s="3458"/>
      <c r="GF11" s="3458"/>
      <c r="GG11" s="3458"/>
      <c r="GH11" s="3458"/>
      <c r="GI11" s="3458"/>
      <c r="GJ11" s="3458"/>
      <c r="GK11" s="3458"/>
      <c r="GL11" s="3458"/>
      <c r="GM11" s="3458"/>
      <c r="GN11" s="3458"/>
      <c r="GO11" s="3458"/>
      <c r="GP11" s="3458"/>
      <c r="GQ11" s="3458"/>
      <c r="GR11" s="3458"/>
      <c r="GS11" s="3458"/>
      <c r="GT11" s="3458"/>
      <c r="GU11" s="3458"/>
      <c r="GV11" s="3458"/>
      <c r="GW11" s="3458"/>
      <c r="GX11" s="3458"/>
      <c r="GY11" s="3458"/>
      <c r="GZ11" s="3458"/>
      <c r="HA11" s="3458"/>
      <c r="HB11" s="3458"/>
      <c r="HC11" s="3458"/>
      <c r="HD11" s="3458"/>
      <c r="HE11" s="3458"/>
      <c r="HF11" s="3458"/>
      <c r="HG11" s="3458"/>
      <c r="HH11" s="3458"/>
      <c r="HI11" s="3458"/>
      <c r="HJ11" s="3458"/>
      <c r="HK11" s="3458"/>
      <c r="HL11" s="3458"/>
      <c r="HM11" s="3458"/>
      <c r="HN11" s="3458"/>
      <c r="HO11" s="3458"/>
      <c r="HP11" s="3458"/>
      <c r="HQ11" s="3458"/>
      <c r="HR11" s="3458"/>
      <c r="HS11" s="3458"/>
      <c r="HT11" s="3458"/>
      <c r="HU11" s="3458"/>
      <c r="HV11" s="3458"/>
      <c r="HW11" s="3458"/>
      <c r="HX11" s="3458"/>
      <c r="HY11" s="3458"/>
      <c r="HZ11" s="3458"/>
      <c r="IA11" s="3458"/>
      <c r="IB11" s="3458"/>
      <c r="IC11" s="3458"/>
      <c r="ID11" s="3458"/>
      <c r="IE11" s="3458"/>
      <c r="IF11" s="3458"/>
      <c r="IG11" s="3458"/>
      <c r="IH11" s="3458"/>
      <c r="II11" s="3458"/>
      <c r="IJ11" s="3458"/>
      <c r="IK11" s="3458"/>
      <c r="IL11" s="3458"/>
      <c r="IM11" s="3458"/>
      <c r="IN11" s="3458"/>
      <c r="IO11" s="3458"/>
      <c r="IP11" s="3458"/>
      <c r="IQ11" s="3458"/>
      <c r="IR11" s="3458"/>
      <c r="IS11" s="3458"/>
      <c r="IT11" s="3458"/>
      <c r="IU11" s="3458"/>
      <c r="IV11" s="3458"/>
      <c r="IW11" s="3458"/>
      <c r="IX11" s="3458"/>
      <c r="IY11" s="3458"/>
      <c r="IZ11" s="3458"/>
      <c r="JA11" s="3458"/>
      <c r="JB11" s="3458"/>
      <c r="JC11" s="3458"/>
      <c r="JD11" s="3458"/>
      <c r="JE11" s="3458"/>
      <c r="JF11" s="3458"/>
      <c r="JG11" s="3458"/>
      <c r="JH11" s="3458"/>
      <c r="JI11" s="3458"/>
      <c r="JJ11" s="3458"/>
      <c r="JK11" s="3458"/>
      <c r="JL11" s="3458"/>
      <c r="JM11" s="3458"/>
      <c r="JN11" s="3458"/>
      <c r="JO11" s="3458"/>
      <c r="JP11" s="3458"/>
      <c r="JQ11" s="3458"/>
      <c r="JR11" s="3458"/>
      <c r="JS11" s="3458"/>
      <c r="JT11" s="3458"/>
      <c r="JU11" s="3458"/>
      <c r="JV11" s="3458"/>
      <c r="JW11" s="3458"/>
      <c r="JX11" s="3458"/>
      <c r="JY11" s="3458"/>
      <c r="JZ11" s="3458"/>
      <c r="KA11" s="3458"/>
      <c r="KB11" s="3458"/>
      <c r="KC11" s="3458"/>
      <c r="KD11" s="3458"/>
      <c r="KE11" s="3458"/>
      <c r="KF11" s="3458"/>
      <c r="KG11" s="3458"/>
      <c r="KH11" s="3458"/>
      <c r="KI11" s="3458"/>
      <c r="KJ11" s="3458"/>
      <c r="KK11" s="3458"/>
      <c r="KL11" s="3458"/>
      <c r="KM11" s="3458"/>
      <c r="KN11" s="3458"/>
      <c r="KO11" s="3458"/>
      <c r="KP11" s="3458"/>
      <c r="KQ11" s="3458"/>
      <c r="KR11" s="3458"/>
      <c r="KS11" s="3458"/>
      <c r="KT11" s="3458"/>
      <c r="KU11" s="3458"/>
      <c r="KV11" s="3458"/>
      <c r="KW11" s="3458"/>
      <c r="KX11" s="3458"/>
      <c r="KY11" s="3458"/>
      <c r="KZ11" s="3458"/>
      <c r="LA11" s="3458"/>
      <c r="LB11" s="3458"/>
      <c r="LC11" s="3458"/>
      <c r="LD11" s="3458"/>
      <c r="LE11" s="3458"/>
      <c r="LF11" s="3458"/>
      <c r="LG11" s="3458"/>
      <c r="LH11" s="3458"/>
      <c r="LI11" s="3458"/>
      <c r="LJ11" s="3458"/>
      <c r="LK11" s="3458"/>
      <c r="LL11" s="3458"/>
      <c r="LM11" s="3458"/>
      <c r="LN11" s="3458"/>
      <c r="LO11" s="3458"/>
      <c r="LP11" s="3458"/>
      <c r="LQ11" s="3458"/>
      <c r="LR11" s="3458"/>
      <c r="LS11" s="3458"/>
      <c r="LT11" s="3458"/>
      <c r="LU11" s="3458"/>
      <c r="LV11" s="3458"/>
      <c r="LW11" s="3458"/>
      <c r="LX11" s="3458"/>
      <c r="LY11" s="3458"/>
      <c r="LZ11" s="3458"/>
      <c r="MA11" s="3458"/>
      <c r="MB11" s="3458"/>
      <c r="MC11" s="3458"/>
      <c r="MD11" s="3458"/>
      <c r="ME11" s="3458"/>
      <c r="MF11" s="3458"/>
      <c r="MG11" s="3458"/>
      <c r="MH11" s="3458"/>
      <c r="MI11" s="3458"/>
      <c r="MJ11" s="3458"/>
      <c r="MK11" s="3458"/>
      <c r="ML11" s="3458"/>
      <c r="MM11" s="3458"/>
      <c r="MN11" s="3458"/>
      <c r="MO11" s="3458"/>
      <c r="MP11" s="3458"/>
      <c r="MQ11" s="3458"/>
      <c r="MR11" s="3458"/>
      <c r="MS11" s="3458"/>
      <c r="MT11" s="3458"/>
      <c r="MU11" s="3458"/>
      <c r="MV11" s="3458"/>
      <c r="MW11" s="3458"/>
      <c r="MX11" s="3458"/>
      <c r="MY11" s="3458"/>
      <c r="MZ11" s="3458"/>
      <c r="NA11" s="3458"/>
      <c r="NB11" s="3458"/>
      <c r="NC11" s="3458"/>
      <c r="ND11" s="3458"/>
      <c r="NE11" s="3458"/>
      <c r="NF11" s="3458"/>
      <c r="NG11" s="3458"/>
      <c r="NH11" s="3458"/>
      <c r="NI11" s="3458"/>
      <c r="NJ11" s="3458"/>
      <c r="NK11" s="3458"/>
      <c r="NL11" s="3458"/>
      <c r="NM11" s="3458"/>
      <c r="NN11" s="3458"/>
      <c r="NO11" s="3458"/>
      <c r="NP11" s="3458"/>
      <c r="NQ11" s="3458"/>
      <c r="NR11" s="3458"/>
      <c r="NS11" s="3458"/>
      <c r="NT11" s="3458"/>
      <c r="NU11" s="3458"/>
      <c r="NV11" s="3458"/>
      <c r="NW11" s="3458"/>
      <c r="NX11" s="3458"/>
      <c r="NY11" s="3458"/>
      <c r="NZ11" s="3458"/>
      <c r="OA11" s="3458"/>
      <c r="OB11" s="3458"/>
      <c r="OC11" s="3458"/>
      <c r="OD11" s="3458"/>
      <c r="OE11" s="3458"/>
      <c r="OF11" s="3458"/>
      <c r="OG11" s="3458"/>
      <c r="OH11" s="3458"/>
      <c r="OI11" s="3458"/>
      <c r="OJ11" s="3458"/>
      <c r="OK11" s="3458"/>
      <c r="OL11" s="3458"/>
      <c r="OM11" s="3458"/>
      <c r="ON11" s="3458"/>
      <c r="OO11" s="3458"/>
      <c r="OP11" s="3458"/>
      <c r="OQ11" s="3458"/>
      <c r="OR11" s="3458"/>
      <c r="OS11" s="3458"/>
      <c r="OT11" s="3458"/>
      <c r="OU11" s="3458"/>
      <c r="OV11" s="3458"/>
      <c r="OW11" s="3458"/>
      <c r="OX11" s="3458"/>
      <c r="OY11" s="3458"/>
      <c r="OZ11" s="3458"/>
      <c r="PA11" s="3458"/>
      <c r="PB11" s="3458"/>
      <c r="PC11" s="3458"/>
      <c r="PD11" s="3458"/>
      <c r="PE11" s="3458"/>
      <c r="PF11" s="3458"/>
      <c r="PG11" s="3458"/>
      <c r="PH11" s="3458"/>
      <c r="PI11" s="3458"/>
      <c r="PJ11" s="3458"/>
      <c r="PK11" s="3458"/>
      <c r="PL11" s="3458"/>
      <c r="PM11" s="3458"/>
      <c r="PN11" s="3458"/>
      <c r="PO11" s="3458"/>
      <c r="PP11" s="3458"/>
      <c r="PQ11" s="3458"/>
      <c r="PR11" s="3458"/>
      <c r="PS11" s="3458"/>
      <c r="PT11" s="3458"/>
      <c r="PU11" s="3458"/>
      <c r="PV11" s="3458"/>
      <c r="PW11" s="3458"/>
      <c r="PX11" s="3458"/>
      <c r="PY11" s="3458"/>
      <c r="PZ11" s="3458"/>
      <c r="QA11" s="3458"/>
      <c r="QB11" s="3458"/>
      <c r="QC11" s="3458"/>
      <c r="QD11" s="3458"/>
      <c r="QE11" s="3458"/>
      <c r="QF11" s="3458"/>
      <c r="QG11" s="3458"/>
      <c r="QH11" s="3458"/>
      <c r="QI11" s="3458"/>
      <c r="QJ11" s="3458"/>
      <c r="QK11" s="3458"/>
      <c r="QL11" s="3458"/>
      <c r="QM11" s="3458"/>
      <c r="QN11" s="3458"/>
      <c r="QO11" s="3458"/>
      <c r="QP11" s="3458"/>
      <c r="QQ11" s="3458"/>
      <c r="QR11" s="3458"/>
      <c r="QS11" s="3458"/>
      <c r="QT11" s="3458"/>
      <c r="QU11" s="3458"/>
      <c r="QV11" s="3458"/>
      <c r="QW11" s="3458"/>
      <c r="QX11" s="3458"/>
      <c r="QY11" s="3458"/>
      <c r="QZ11" s="3458"/>
      <c r="RA11" s="3458"/>
      <c r="RB11" s="3458"/>
      <c r="RC11" s="3458"/>
      <c r="RD11" s="3458"/>
      <c r="RE11" s="3458"/>
      <c r="RF11" s="3458"/>
      <c r="RG11" s="3458"/>
      <c r="RH11" s="3458"/>
      <c r="RI11" s="3458"/>
      <c r="RJ11" s="3458"/>
      <c r="RK11" s="3458"/>
      <c r="RL11" s="3458"/>
      <c r="RM11" s="3458"/>
      <c r="RN11" s="3458"/>
      <c r="RO11" s="3458"/>
      <c r="RP11" s="3458"/>
      <c r="RQ11" s="3458"/>
      <c r="RR11" s="3458"/>
      <c r="RS11" s="3458"/>
      <c r="RT11" s="3458"/>
      <c r="RU11" s="3458"/>
      <c r="RV11" s="3458"/>
      <c r="RW11" s="3458"/>
      <c r="RX11" s="3458"/>
      <c r="RY11" s="3458"/>
      <c r="RZ11" s="3458"/>
      <c r="SA11" s="3458"/>
      <c r="SB11" s="3458"/>
      <c r="SC11" s="3458"/>
      <c r="SD11" s="3458"/>
      <c r="SE11" s="3458"/>
      <c r="SF11" s="3458"/>
      <c r="SG11" s="3458"/>
      <c r="SH11" s="3458"/>
      <c r="SI11" s="3458"/>
      <c r="SJ11" s="3458"/>
      <c r="SK11" s="3458"/>
      <c r="SL11" s="3458"/>
      <c r="SM11" s="3458"/>
      <c r="SN11" s="3458"/>
      <c r="SO11" s="3458"/>
      <c r="SP11" s="3458"/>
      <c r="SQ11" s="3458"/>
      <c r="SR11" s="3458"/>
      <c r="SS11" s="3458"/>
      <c r="ST11" s="3458"/>
      <c r="SU11" s="3458"/>
      <c r="SV11" s="3458"/>
      <c r="SW11" s="3458"/>
      <c r="SX11" s="3458"/>
      <c r="SY11" s="3458"/>
      <c r="SZ11" s="3458"/>
      <c r="TA11" s="3458"/>
      <c r="TB11" s="3458"/>
      <c r="TC11" s="3458"/>
      <c r="TD11" s="3458"/>
      <c r="TE11" s="3458"/>
      <c r="TF11" s="3458"/>
      <c r="TG11" s="3458"/>
      <c r="TH11" s="3458"/>
      <c r="TI11" s="3458"/>
      <c r="TJ11" s="3458"/>
      <c r="TK11" s="3458"/>
      <c r="TL11" s="3458"/>
      <c r="TM11" s="3458"/>
      <c r="TN11" s="3458"/>
      <c r="TO11" s="3458"/>
      <c r="TP11" s="3458"/>
      <c r="TQ11" s="3458"/>
      <c r="TR11" s="3458"/>
      <c r="TS11" s="3458"/>
      <c r="TT11" s="3458"/>
      <c r="TU11" s="3458"/>
      <c r="TV11" s="3458"/>
      <c r="TW11" s="3458"/>
      <c r="TX11" s="3458"/>
      <c r="TY11" s="3458"/>
      <c r="TZ11" s="3458"/>
      <c r="UA11" s="3458"/>
      <c r="UB11" s="3458"/>
      <c r="UC11" s="3458"/>
      <c r="UD11" s="3458"/>
      <c r="UE11" s="3458"/>
      <c r="UF11" s="3458"/>
      <c r="UG11" s="3458"/>
      <c r="UH11" s="3458"/>
      <c r="UI11" s="3458"/>
      <c r="UJ11" s="3458"/>
      <c r="UK11" s="3458"/>
      <c r="UL11" s="3458"/>
      <c r="UM11" s="3458"/>
      <c r="UN11" s="3458"/>
      <c r="UO11" s="3458"/>
      <c r="UP11" s="3458"/>
      <c r="UQ11" s="3458"/>
      <c r="UR11" s="3458"/>
      <c r="US11" s="3458"/>
      <c r="UT11" s="3458"/>
      <c r="UU11" s="3458"/>
      <c r="UV11" s="3458"/>
      <c r="UW11" s="3458"/>
      <c r="UX11" s="3458"/>
      <c r="UY11" s="3458"/>
      <c r="UZ11" s="3458"/>
      <c r="VA11" s="3458"/>
      <c r="VB11" s="3458"/>
      <c r="VC11" s="3458"/>
      <c r="VD11" s="3458"/>
      <c r="VE11" s="3458"/>
      <c r="VF11" s="3458"/>
      <c r="VG11" s="3458"/>
      <c r="VH11" s="3458"/>
      <c r="VI11" s="3458"/>
      <c r="VJ11" s="3458"/>
      <c r="VK11" s="3458"/>
      <c r="VL11" s="3458"/>
      <c r="VM11" s="3458"/>
      <c r="VN11" s="3458"/>
      <c r="VO11" s="3458"/>
      <c r="VP11" s="3458"/>
      <c r="VQ11" s="3458"/>
      <c r="VR11" s="3458"/>
      <c r="VS11" s="3458"/>
      <c r="VT11" s="3458"/>
      <c r="VU11" s="3458"/>
      <c r="VV11" s="3458"/>
      <c r="VW11" s="3458"/>
      <c r="VX11" s="3458"/>
      <c r="VY11" s="3458"/>
      <c r="VZ11" s="3458"/>
      <c r="WA11" s="3458"/>
      <c r="WB11" s="3458"/>
      <c r="WC11" s="3458"/>
      <c r="WD11" s="3458"/>
      <c r="WE11" s="3458"/>
      <c r="WF11" s="3458"/>
      <c r="WG11" s="3458"/>
      <c r="WH11" s="3458"/>
      <c r="WI11" s="3458"/>
      <c r="WJ11" s="3458"/>
      <c r="WK11" s="3458"/>
      <c r="WL11" s="3458"/>
      <c r="WM11" s="3458"/>
      <c r="WN11" s="3458"/>
      <c r="WO11" s="3458"/>
      <c r="WP11" s="3458"/>
      <c r="WQ11" s="3458"/>
      <c r="WR11" s="3458"/>
      <c r="WS11" s="3458"/>
      <c r="WT11" s="3458"/>
      <c r="WU11" s="3458"/>
      <c r="WV11" s="3458"/>
      <c r="WW11" s="3458"/>
      <c r="WX11" s="3458"/>
      <c r="WY11" s="3458"/>
      <c r="WZ11" s="3458"/>
      <c r="XA11" s="3458"/>
      <c r="XB11" s="3458"/>
      <c r="XC11" s="3458"/>
      <c r="XD11" s="3458"/>
      <c r="XE11" s="3458"/>
      <c r="XF11" s="3458"/>
      <c r="XG11" s="3458"/>
      <c r="XH11" s="3458"/>
      <c r="XI11" s="3458"/>
      <c r="XJ11" s="3458"/>
      <c r="XK11" s="3458"/>
      <c r="XL11" s="3458"/>
      <c r="XM11" s="3458"/>
      <c r="XN11" s="3458"/>
      <c r="XO11" s="3458"/>
      <c r="XP11" s="3458"/>
      <c r="XQ11" s="3458"/>
      <c r="XR11" s="3458"/>
      <c r="XS11" s="3458"/>
      <c r="XT11" s="3458"/>
      <c r="XU11" s="3458"/>
      <c r="XV11" s="3458"/>
      <c r="XW11" s="3458"/>
      <c r="XX11" s="3458"/>
      <c r="XY11" s="3458"/>
      <c r="XZ11" s="3458"/>
      <c r="YA11" s="3458"/>
      <c r="YB11" s="3458"/>
      <c r="YC11" s="3458"/>
      <c r="YD11" s="3458"/>
      <c r="YE11" s="3458"/>
      <c r="YF11" s="3458"/>
      <c r="YG11" s="3458"/>
      <c r="YH11" s="3458"/>
      <c r="YI11" s="3458"/>
      <c r="YJ11" s="3458"/>
      <c r="YK11" s="3458"/>
      <c r="YL11" s="3458"/>
      <c r="YM11" s="3458"/>
      <c r="YN11" s="3458"/>
      <c r="YO11" s="3458"/>
      <c r="YP11" s="3458"/>
      <c r="YQ11" s="3458"/>
      <c r="YR11" s="3458"/>
      <c r="YS11" s="3458"/>
      <c r="YT11" s="3458"/>
      <c r="YU11" s="3458"/>
      <c r="YV11" s="3458"/>
      <c r="YW11" s="3458"/>
      <c r="YX11" s="3458"/>
      <c r="YY11" s="3458"/>
      <c r="YZ11" s="3458"/>
      <c r="ZA11" s="3458"/>
      <c r="ZB11" s="3458"/>
      <c r="ZC11" s="3458"/>
      <c r="ZD11" s="3458"/>
      <c r="ZE11" s="3458"/>
      <c r="ZF11" s="3458"/>
      <c r="ZG11" s="3458"/>
      <c r="ZH11" s="3458"/>
      <c r="ZI11" s="3458"/>
      <c r="ZJ11" s="3458"/>
      <c r="ZK11" s="3458"/>
      <c r="ZL11" s="3458"/>
      <c r="ZM11" s="3458"/>
      <c r="ZN11" s="3458"/>
      <c r="ZO11" s="3458"/>
      <c r="ZP11" s="3458"/>
      <c r="ZQ11" s="3458"/>
      <c r="ZR11" s="3458"/>
      <c r="ZS11" s="3458"/>
      <c r="ZT11" s="3458"/>
      <c r="ZU11" s="3458"/>
      <c r="ZV11" s="3458"/>
      <c r="ZW11" s="3458"/>
      <c r="ZX11" s="3458"/>
      <c r="ZY11" s="3458"/>
      <c r="ZZ11" s="3458"/>
      <c r="AAA11" s="3458"/>
      <c r="AAB11" s="3458"/>
      <c r="AAC11" s="3458"/>
      <c r="AAD11" s="3458"/>
      <c r="AAE11" s="3458"/>
      <c r="AAF11" s="3458"/>
      <c r="AAG11" s="3458"/>
      <c r="AAH11" s="3458"/>
      <c r="AAI11" s="3458"/>
      <c r="AAJ11" s="3458"/>
      <c r="AAK11" s="3458"/>
      <c r="AAL11" s="3458"/>
      <c r="AAM11" s="3458"/>
      <c r="AAN11" s="3458"/>
      <c r="AAO11" s="3458"/>
      <c r="AAP11" s="3458"/>
      <c r="AAQ11" s="3458"/>
      <c r="AAR11" s="3458"/>
      <c r="AAS11" s="3458"/>
      <c r="AAT11" s="3458"/>
      <c r="AAU11" s="3458"/>
      <c r="AAV11" s="3458"/>
      <c r="AAW11" s="3458"/>
      <c r="AAX11" s="3458"/>
      <c r="AAY11" s="3458"/>
      <c r="AAZ11" s="3458"/>
      <c r="ABA11" s="3458"/>
      <c r="ABB11" s="3458"/>
      <c r="ABC11" s="3458"/>
      <c r="ABD11" s="3458"/>
      <c r="ABE11" s="3458"/>
      <c r="ABF11" s="3458"/>
      <c r="ABG11" s="3458"/>
      <c r="ABH11" s="3458"/>
      <c r="ABI11" s="3458"/>
      <c r="ABJ11" s="3458"/>
      <c r="ABK11" s="3458"/>
      <c r="ABL11" s="3458"/>
      <c r="ABM11" s="3458"/>
      <c r="ABN11" s="3458"/>
      <c r="ABO11" s="3458"/>
      <c r="ABP11" s="3458"/>
      <c r="ABQ11" s="3458"/>
      <c r="ABR11" s="3458"/>
      <c r="ABS11" s="3458"/>
      <c r="ABT11" s="3458"/>
      <c r="ABU11" s="3458"/>
      <c r="ABV11" s="3458"/>
      <c r="ABW11" s="3458"/>
      <c r="ABX11" s="3458"/>
      <c r="ABY11" s="3458"/>
      <c r="ABZ11" s="3458"/>
      <c r="ACA11" s="3458"/>
      <c r="ACB11" s="3458"/>
      <c r="ACC11" s="3458"/>
      <c r="ACD11" s="3458"/>
      <c r="ACE11" s="3458"/>
      <c r="ACF11" s="3458"/>
      <c r="ACG11" s="3458"/>
      <c r="ACH11" s="3458"/>
      <c r="ACI11" s="3458"/>
      <c r="ACJ11" s="3458"/>
      <c r="ACK11" s="3458"/>
      <c r="ACL11" s="3458"/>
      <c r="ACM11" s="3458"/>
      <c r="ACN11" s="3458"/>
      <c r="ACO11" s="3458"/>
      <c r="ACP11" s="3458"/>
      <c r="ACQ11" s="3458"/>
      <c r="ACR11" s="3458"/>
      <c r="ACS11" s="3458"/>
      <c r="ACT11" s="3458"/>
      <c r="ACU11" s="3458"/>
      <c r="ACV11" s="3458"/>
      <c r="ACW11" s="3458"/>
      <c r="ACX11" s="3458"/>
      <c r="ACY11" s="3458"/>
      <c r="ACZ11" s="3458"/>
      <c r="ADA11" s="3458"/>
      <c r="ADB11" s="3458"/>
      <c r="ADC11" s="3458"/>
      <c r="ADD11" s="3458"/>
      <c r="ADE11" s="3458"/>
      <c r="ADF11" s="3458"/>
      <c r="ADG11" s="3458"/>
      <c r="ADH11" s="3458"/>
      <c r="ADI11" s="3458"/>
      <c r="ADJ11" s="3458"/>
      <c r="ADK11" s="3458"/>
      <c r="ADL11" s="3458"/>
      <c r="ADM11" s="3458"/>
      <c r="ADN11" s="3458"/>
      <c r="ADO11" s="3458"/>
      <c r="ADP11" s="3458"/>
      <c r="ADQ11" s="3458"/>
      <c r="ADR11" s="3458"/>
      <c r="ADS11" s="3458"/>
      <c r="ADT11" s="3458"/>
      <c r="ADU11" s="3458"/>
      <c r="ADV11" s="3458"/>
      <c r="ADW11" s="3458"/>
      <c r="ADX11" s="3458"/>
      <c r="ADY11" s="3458"/>
      <c r="ADZ11" s="3458"/>
      <c r="AEA11" s="3458"/>
      <c r="AEB11" s="3458"/>
      <c r="AEC11" s="3458"/>
      <c r="AED11" s="3458"/>
      <c r="AEE11" s="3458"/>
      <c r="AEF11" s="3458"/>
      <c r="AEG11" s="3458"/>
      <c r="AEH11" s="3458"/>
      <c r="AEI11" s="3458"/>
      <c r="AEJ11" s="3458"/>
      <c r="AEK11" s="3458"/>
      <c r="AEL11" s="3458"/>
      <c r="AEM11" s="3458"/>
      <c r="AEN11" s="3458"/>
      <c r="AEO11" s="3458"/>
      <c r="AEP11" s="3458"/>
      <c r="AEQ11" s="3458"/>
      <c r="AER11" s="3458"/>
      <c r="AES11" s="3458"/>
      <c r="AET11" s="3458"/>
      <c r="AEU11" s="3458"/>
      <c r="AEV11" s="3458"/>
      <c r="AEW11" s="3458"/>
      <c r="AEX11" s="3458"/>
      <c r="AEY11" s="3458"/>
      <c r="AEZ11" s="3458"/>
      <c r="AFA11" s="3458"/>
      <c r="AFB11" s="3458"/>
      <c r="AFC11" s="3458"/>
      <c r="AFD11" s="3458"/>
      <c r="AFE11" s="3458"/>
      <c r="AFF11" s="3458"/>
      <c r="AFG11" s="3458"/>
      <c r="AFH11" s="3458"/>
      <c r="AFI11" s="3458"/>
      <c r="AFJ11" s="3458"/>
      <c r="AFK11" s="3458"/>
      <c r="AFL11" s="3458"/>
      <c r="AFM11" s="3458"/>
      <c r="AFN11" s="3458"/>
      <c r="AFO11" s="3458"/>
      <c r="AFP11" s="3458"/>
      <c r="AFQ11" s="3458"/>
      <c r="AFR11" s="3458"/>
      <c r="AFS11" s="3458"/>
      <c r="AFT11" s="3458"/>
      <c r="AFU11" s="3458"/>
      <c r="AFV11" s="3458"/>
      <c r="AFW11" s="3458"/>
      <c r="AFX11" s="3458"/>
      <c r="AFY11" s="3458"/>
      <c r="AFZ11" s="3458"/>
      <c r="AGA11" s="3458"/>
      <c r="AGB11" s="3458"/>
      <c r="AGC11" s="3458"/>
      <c r="AGD11" s="3458"/>
      <c r="AGE11" s="3458"/>
      <c r="AGF11" s="3458"/>
      <c r="AGG11" s="3458"/>
      <c r="AGH11" s="3458"/>
      <c r="AGI11" s="3458"/>
      <c r="AGJ11" s="3458"/>
      <c r="AGK11" s="3458"/>
      <c r="AGL11" s="3458"/>
      <c r="AGM11" s="3458"/>
      <c r="AGN11" s="3458"/>
      <c r="AGO11" s="3458"/>
      <c r="AGP11" s="3458"/>
      <c r="AGQ11" s="3458"/>
      <c r="AGR11" s="3458"/>
      <c r="AGS11" s="3458"/>
      <c r="AGT11" s="3458"/>
      <c r="AGU11" s="3458"/>
      <c r="AGV11" s="3458"/>
      <c r="AGW11" s="3458"/>
      <c r="AGX11" s="3458"/>
      <c r="AGY11" s="3458"/>
      <c r="AGZ11" s="3458"/>
      <c r="AHA11" s="3458"/>
      <c r="AHB11" s="3458"/>
      <c r="AHC11" s="3458"/>
      <c r="AHD11" s="3458"/>
      <c r="AHE11" s="3458"/>
      <c r="AHF11" s="3458"/>
      <c r="AHG11" s="3458"/>
      <c r="AHH11" s="3458"/>
      <c r="AHI11" s="3458"/>
      <c r="AHJ11" s="3458"/>
      <c r="AHK11" s="3458"/>
      <c r="AHL11" s="3458"/>
      <c r="AHM11" s="3458"/>
      <c r="AHN11" s="3458"/>
      <c r="AHO11" s="3458"/>
      <c r="AHP11" s="3458"/>
      <c r="AHQ11" s="3458"/>
      <c r="AHR11" s="3458"/>
      <c r="AHS11" s="3458"/>
      <c r="AHT11" s="3458"/>
      <c r="AHU11" s="3458"/>
      <c r="AHV11" s="3458"/>
      <c r="AHW11" s="3458"/>
      <c r="AHX11" s="3458"/>
      <c r="AHY11" s="3458"/>
      <c r="AHZ11" s="3458"/>
      <c r="AIA11" s="3458"/>
      <c r="AIB11" s="3458"/>
      <c r="AIC11" s="3458"/>
      <c r="AID11" s="3458"/>
      <c r="AIE11" s="3458"/>
      <c r="AIF11" s="3458"/>
      <c r="AIG11" s="3458"/>
      <c r="AIH11" s="3458"/>
      <c r="AII11" s="3458"/>
      <c r="AIJ11" s="3458"/>
      <c r="AIK11" s="3458"/>
      <c r="AIL11" s="3458"/>
      <c r="AIM11" s="3458"/>
      <c r="AIN11" s="3458"/>
      <c r="AIO11" s="3458"/>
      <c r="AIP11" s="3458"/>
      <c r="AIQ11" s="3458"/>
      <c r="AIR11" s="3458"/>
      <c r="AIS11" s="3458"/>
      <c r="AIT11" s="3458"/>
      <c r="AIU11" s="3458"/>
      <c r="AIV11" s="3458"/>
      <c r="AIW11" s="3458"/>
      <c r="AIX11" s="3458"/>
      <c r="AIY11" s="3458"/>
      <c r="AIZ11" s="3458"/>
      <c r="AJA11" s="3458"/>
      <c r="AJB11" s="3458"/>
      <c r="AJC11" s="3458"/>
      <c r="AJD11" s="3458"/>
      <c r="AJE11" s="3458"/>
      <c r="AJF11" s="3458"/>
      <c r="AJG11" s="3458"/>
      <c r="AJH11" s="3458"/>
      <c r="AJI11" s="3458"/>
      <c r="AJJ11" s="3458"/>
      <c r="AJK11" s="3458"/>
      <c r="AJL11" s="3458"/>
      <c r="AJM11" s="3458"/>
      <c r="AJN11" s="3458"/>
      <c r="AJO11" s="3458"/>
      <c r="AJP11" s="3458"/>
      <c r="AJQ11" s="3458"/>
      <c r="AJR11" s="3458"/>
      <c r="AJS11" s="3458"/>
      <c r="AJT11" s="3458"/>
      <c r="AJU11" s="3458"/>
      <c r="AJV11" s="3458"/>
      <c r="AJW11" s="3458"/>
      <c r="AJX11" s="3458"/>
      <c r="AJY11" s="3458"/>
      <c r="AJZ11" s="3458"/>
      <c r="AKA11" s="3458"/>
      <c r="AKB11" s="3458"/>
      <c r="AKC11" s="3458"/>
      <c r="AKD11" s="3458"/>
      <c r="AKE11" s="3458"/>
      <c r="AKF11" s="3458"/>
      <c r="AKG11" s="3458"/>
      <c r="AKH11" s="3458"/>
      <c r="AKI11" s="3458"/>
      <c r="AKJ11" s="3458"/>
      <c r="AKK11" s="3458"/>
      <c r="AKL11" s="3458"/>
      <c r="AKM11" s="3458"/>
      <c r="AKN11" s="3458"/>
      <c r="AKO11" s="3458"/>
      <c r="AKP11" s="3458"/>
      <c r="AKQ11" s="3458"/>
      <c r="AKR11" s="3458"/>
      <c r="AKS11" s="3458"/>
      <c r="AKT11" s="3458"/>
      <c r="AKU11" s="3458"/>
      <c r="AKV11" s="3458"/>
      <c r="AKW11" s="3458"/>
      <c r="AKX11" s="3458"/>
      <c r="AKY11" s="3458"/>
      <c r="AKZ11" s="3458"/>
      <c r="ALA11" s="3458"/>
      <c r="ALB11" s="3458"/>
      <c r="ALC11" s="3458"/>
      <c r="ALD11" s="3458"/>
      <c r="ALE11" s="3458"/>
      <c r="ALF11" s="3458"/>
      <c r="ALG11" s="3458"/>
      <c r="ALH11" s="3458"/>
      <c r="ALI11" s="3458"/>
      <c r="ALJ11" s="3458"/>
      <c r="ALK11" s="3458"/>
      <c r="ALL11" s="3458"/>
      <c r="ALM11" s="3458"/>
      <c r="ALN11" s="3458"/>
      <c r="ALO11" s="3458"/>
      <c r="ALP11" s="3458"/>
      <c r="ALQ11" s="3458"/>
      <c r="ALR11" s="3458"/>
      <c r="ALS11" s="3458"/>
      <c r="ALT11" s="3458"/>
      <c r="ALU11" s="3458"/>
      <c r="ALV11" s="3458"/>
      <c r="ALW11" s="3458"/>
      <c r="ALX11" s="3458"/>
      <c r="ALY11" s="3458"/>
      <c r="ALZ11" s="3458"/>
      <c r="AMA11" s="3458"/>
      <c r="AMB11" s="3458"/>
      <c r="AMC11" s="3458"/>
      <c r="AMD11" s="3458"/>
      <c r="AME11" s="3458"/>
      <c r="AMF11" s="3458"/>
      <c r="AMG11" s="3458"/>
      <c r="AMH11" s="3458"/>
      <c r="AMI11" s="3458"/>
      <c r="AMJ11" s="3458"/>
    </row>
    <row r="12" spans="1:1024" s="3459" customFormat="1" ht="27" customHeight="1" thickBot="1">
      <c r="A12" s="5572"/>
      <c r="B12" s="5574"/>
      <c r="C12" s="5604" t="s">
        <v>933</v>
      </c>
      <c r="D12" s="5605" t="s">
        <v>101</v>
      </c>
      <c r="E12" s="5606" t="s">
        <v>922</v>
      </c>
      <c r="F12" s="5607" t="s">
        <v>102</v>
      </c>
      <c r="G12" s="5606" t="s">
        <v>934</v>
      </c>
      <c r="H12" s="5608" t="s">
        <v>935</v>
      </c>
      <c r="I12" s="3914" t="s">
        <v>936</v>
      </c>
      <c r="J12" s="3915">
        <v>17970000</v>
      </c>
      <c r="K12" s="5598" t="s">
        <v>937</v>
      </c>
      <c r="L12" s="5598" t="s">
        <v>82</v>
      </c>
      <c r="M12" s="5598" t="s">
        <v>83</v>
      </c>
      <c r="N12" s="5598" t="s">
        <v>96</v>
      </c>
      <c r="O12" s="5599">
        <f>+J12+J13</f>
        <v>34550000</v>
      </c>
      <c r="P12" s="5600">
        <f>SUM(T12:AE12)</f>
        <v>0</v>
      </c>
      <c r="Q12" s="5619">
        <f>P12/O12</f>
        <v>0</v>
      </c>
      <c r="R12" s="5646">
        <f>+O12-P12</f>
        <v>34550000</v>
      </c>
      <c r="S12" s="5647">
        <f>+R12/O12</f>
        <v>1</v>
      </c>
      <c r="T12" s="5595">
        <v>0</v>
      </c>
      <c r="U12" s="5596">
        <v>0</v>
      </c>
      <c r="V12" s="5597">
        <v>0</v>
      </c>
      <c r="W12" s="5597">
        <v>0</v>
      </c>
      <c r="X12" s="5597">
        <v>0</v>
      </c>
      <c r="Y12" s="5643">
        <v>0</v>
      </c>
      <c r="Z12" s="5644">
        <v>0</v>
      </c>
      <c r="AA12" s="5643">
        <v>0</v>
      </c>
      <c r="AB12" s="5643">
        <v>0</v>
      </c>
      <c r="AC12" s="5643">
        <v>0</v>
      </c>
      <c r="AD12" s="5643">
        <v>0</v>
      </c>
      <c r="AE12" s="5644">
        <v>0</v>
      </c>
      <c r="AF12" s="5645">
        <v>12</v>
      </c>
      <c r="AG12" s="5617">
        <f>SUM(AK12:AV13)</f>
        <v>2</v>
      </c>
      <c r="AH12" s="5617">
        <f>+AF12-AG12</f>
        <v>10</v>
      </c>
      <c r="AI12" s="5619">
        <f>AG12/AF12</f>
        <v>0.16666666666666666</v>
      </c>
      <c r="AJ12" s="5619">
        <f>+AH12/AF12</f>
        <v>0.83333333333333337</v>
      </c>
      <c r="AK12" s="5620">
        <v>2</v>
      </c>
      <c r="AL12" s="5617">
        <v>0</v>
      </c>
      <c r="AM12" s="5617">
        <v>0</v>
      </c>
      <c r="AN12" s="5621">
        <v>0</v>
      </c>
      <c r="AO12" s="5617">
        <v>0</v>
      </c>
      <c r="AP12" s="5617">
        <v>0</v>
      </c>
      <c r="AQ12" s="5617">
        <v>0</v>
      </c>
      <c r="AR12" s="5617">
        <v>0</v>
      </c>
      <c r="AS12" s="5617">
        <v>0</v>
      </c>
      <c r="AT12" s="5618">
        <v>0</v>
      </c>
      <c r="AU12" s="5613">
        <v>0</v>
      </c>
      <c r="AV12" s="5613">
        <v>0</v>
      </c>
      <c r="AW12" s="5614">
        <v>45294</v>
      </c>
      <c r="AX12" s="5614">
        <v>45657</v>
      </c>
      <c r="AY12" s="5615" t="s">
        <v>938</v>
      </c>
      <c r="AZ12" s="5616" t="s">
        <v>86</v>
      </c>
      <c r="BA12" s="3457"/>
      <c r="BB12" s="3457"/>
      <c r="BC12" s="3457"/>
      <c r="BD12" s="3457"/>
      <c r="BE12" s="3457"/>
      <c r="BF12" s="3457"/>
      <c r="BG12" s="3457"/>
      <c r="BH12" s="3457"/>
      <c r="BI12" s="3457"/>
      <c r="BJ12" s="3457"/>
      <c r="BK12" s="3457"/>
      <c r="BL12" s="3457"/>
      <c r="BM12" s="3457"/>
      <c r="BN12" s="3457"/>
      <c r="BO12" s="3457"/>
      <c r="BP12" s="3457"/>
      <c r="BQ12" s="3457"/>
      <c r="BR12" s="3457"/>
      <c r="BS12" s="3457"/>
      <c r="BT12" s="3457"/>
      <c r="BU12" s="3457"/>
      <c r="BV12" s="3457"/>
      <c r="BW12" s="3457"/>
      <c r="BX12" s="3457"/>
      <c r="BY12" s="3457"/>
      <c r="BZ12" s="3457"/>
      <c r="CA12" s="3457"/>
      <c r="CB12" s="3457"/>
      <c r="CC12" s="3457"/>
      <c r="CD12" s="3457"/>
      <c r="CE12" s="3457"/>
      <c r="CF12" s="3457"/>
      <c r="CG12" s="3457"/>
      <c r="CH12" s="3457"/>
      <c r="CI12" s="3457"/>
      <c r="CJ12" s="3457"/>
      <c r="CK12" s="3457"/>
      <c r="CL12" s="3457"/>
      <c r="CM12" s="3457"/>
      <c r="CN12" s="3457"/>
      <c r="CO12" s="3457"/>
      <c r="CP12" s="3457"/>
      <c r="CQ12" s="3457"/>
      <c r="CR12" s="3457"/>
      <c r="CS12" s="3457"/>
      <c r="CT12" s="3457"/>
      <c r="CU12" s="3457"/>
      <c r="CV12" s="3457"/>
      <c r="CW12" s="3457"/>
      <c r="CX12" s="3457"/>
      <c r="CY12" s="3457"/>
      <c r="CZ12" s="3457"/>
      <c r="DA12" s="3457"/>
      <c r="DB12" s="3457"/>
      <c r="DC12" s="3457"/>
      <c r="DD12" s="3457"/>
      <c r="DE12" s="3457"/>
      <c r="DF12" s="3457"/>
      <c r="DG12" s="3457"/>
      <c r="DH12" s="3457"/>
      <c r="DI12" s="3457"/>
      <c r="DJ12" s="3457"/>
      <c r="DK12" s="3457"/>
      <c r="DL12" s="3457"/>
      <c r="DM12" s="3457"/>
      <c r="DN12" s="3457"/>
      <c r="DO12" s="3457"/>
      <c r="DP12" s="3457"/>
      <c r="DQ12" s="3457"/>
      <c r="DR12" s="3457"/>
      <c r="DS12" s="3457"/>
      <c r="DT12" s="3457"/>
      <c r="DU12" s="3457"/>
      <c r="DV12" s="3457"/>
      <c r="DW12" s="3457"/>
      <c r="DX12" s="3457"/>
      <c r="DY12" s="3457"/>
      <c r="DZ12" s="3458"/>
      <c r="EA12" s="3458"/>
      <c r="EB12" s="3458"/>
      <c r="EC12" s="3458"/>
      <c r="ED12" s="3458"/>
      <c r="EE12" s="3458"/>
      <c r="EF12" s="3458"/>
      <c r="EG12" s="3458"/>
      <c r="EH12" s="3458"/>
      <c r="EI12" s="3458"/>
      <c r="EJ12" s="3458"/>
      <c r="EK12" s="3458"/>
      <c r="EL12" s="3458"/>
      <c r="EM12" s="3458"/>
      <c r="EN12" s="3458"/>
      <c r="EO12" s="3458"/>
      <c r="EP12" s="3458"/>
      <c r="EQ12" s="3458"/>
      <c r="ER12" s="3458"/>
      <c r="ES12" s="3458"/>
      <c r="ET12" s="3458"/>
      <c r="EU12" s="3458"/>
      <c r="EV12" s="3458"/>
      <c r="EW12" s="3458"/>
      <c r="EX12" s="3458"/>
      <c r="EY12" s="3458"/>
      <c r="EZ12" s="3458"/>
      <c r="FA12" s="3458"/>
      <c r="FB12" s="3458"/>
      <c r="FC12" s="3458"/>
      <c r="FD12" s="3458"/>
      <c r="FE12" s="3458"/>
      <c r="FF12" s="3458"/>
      <c r="FG12" s="3458"/>
      <c r="FH12" s="3458"/>
      <c r="FI12" s="3458"/>
      <c r="FJ12" s="3458"/>
      <c r="FK12" s="3458"/>
      <c r="FL12" s="3458"/>
      <c r="FM12" s="3458"/>
      <c r="FN12" s="3458"/>
      <c r="FO12" s="3458"/>
      <c r="FP12" s="3458"/>
      <c r="FQ12" s="3458"/>
      <c r="FR12" s="3458"/>
      <c r="FS12" s="3458"/>
      <c r="FT12" s="3458"/>
      <c r="FU12" s="3458"/>
      <c r="FV12" s="3458"/>
      <c r="FW12" s="3458"/>
      <c r="FX12" s="3458"/>
      <c r="FY12" s="3458"/>
      <c r="FZ12" s="3458"/>
      <c r="GA12" s="3458"/>
      <c r="GB12" s="3458"/>
      <c r="GC12" s="3458"/>
      <c r="GD12" s="3458"/>
      <c r="GE12" s="3458"/>
      <c r="GF12" s="3458"/>
      <c r="GG12" s="3458"/>
      <c r="GH12" s="3458"/>
      <c r="GI12" s="3458"/>
      <c r="GJ12" s="3458"/>
      <c r="GK12" s="3458"/>
      <c r="GL12" s="3458"/>
      <c r="GM12" s="3458"/>
      <c r="GN12" s="3458"/>
      <c r="GO12" s="3458"/>
      <c r="GP12" s="3458"/>
      <c r="GQ12" s="3458"/>
      <c r="GR12" s="3458"/>
      <c r="GS12" s="3458"/>
      <c r="GT12" s="3458"/>
      <c r="GU12" s="3458"/>
      <c r="GV12" s="3458"/>
      <c r="GW12" s="3458"/>
      <c r="GX12" s="3458"/>
      <c r="GY12" s="3458"/>
      <c r="GZ12" s="3458"/>
      <c r="HA12" s="3458"/>
      <c r="HB12" s="3458"/>
      <c r="HC12" s="3458"/>
      <c r="HD12" s="3458"/>
      <c r="HE12" s="3458"/>
      <c r="HF12" s="3458"/>
      <c r="HG12" s="3458"/>
      <c r="HH12" s="3458"/>
      <c r="HI12" s="3458"/>
      <c r="HJ12" s="3458"/>
      <c r="HK12" s="3458"/>
      <c r="HL12" s="3458"/>
      <c r="HM12" s="3458"/>
      <c r="HN12" s="3458"/>
      <c r="HO12" s="3458"/>
      <c r="HP12" s="3458"/>
      <c r="HQ12" s="3458"/>
      <c r="HR12" s="3458"/>
      <c r="HS12" s="3458"/>
      <c r="HT12" s="3458"/>
      <c r="HU12" s="3458"/>
      <c r="HV12" s="3458"/>
      <c r="HW12" s="3458"/>
      <c r="HX12" s="3458"/>
      <c r="HY12" s="3458"/>
      <c r="HZ12" s="3458"/>
      <c r="IA12" s="3458"/>
      <c r="IB12" s="3458"/>
      <c r="IC12" s="3458"/>
      <c r="ID12" s="3458"/>
      <c r="IE12" s="3458"/>
      <c r="IF12" s="3458"/>
      <c r="IG12" s="3458"/>
      <c r="IH12" s="3458"/>
      <c r="II12" s="3458"/>
      <c r="IJ12" s="3458"/>
      <c r="IK12" s="3458"/>
      <c r="IL12" s="3458"/>
      <c r="IM12" s="3458"/>
      <c r="IN12" s="3458"/>
      <c r="IO12" s="3458"/>
      <c r="IP12" s="3458"/>
      <c r="IQ12" s="3458"/>
      <c r="IR12" s="3458"/>
      <c r="IS12" s="3458"/>
      <c r="IT12" s="3458"/>
      <c r="IU12" s="3458"/>
      <c r="IV12" s="3458"/>
      <c r="IW12" s="3458"/>
      <c r="IX12" s="3458"/>
      <c r="IY12" s="3458"/>
      <c r="IZ12" s="3458"/>
      <c r="JA12" s="3458"/>
      <c r="JB12" s="3458"/>
      <c r="JC12" s="3458"/>
      <c r="JD12" s="3458"/>
      <c r="JE12" s="3458"/>
      <c r="JF12" s="3458"/>
      <c r="JG12" s="3458"/>
      <c r="JH12" s="3458"/>
      <c r="JI12" s="3458"/>
      <c r="JJ12" s="3458"/>
      <c r="JK12" s="3458"/>
      <c r="JL12" s="3458"/>
      <c r="JM12" s="3458"/>
      <c r="JN12" s="3458"/>
      <c r="JO12" s="3458"/>
      <c r="JP12" s="3458"/>
      <c r="JQ12" s="3458"/>
      <c r="JR12" s="3458"/>
      <c r="JS12" s="3458"/>
      <c r="JT12" s="3458"/>
      <c r="JU12" s="3458"/>
      <c r="JV12" s="3458"/>
      <c r="JW12" s="3458"/>
      <c r="JX12" s="3458"/>
      <c r="JY12" s="3458"/>
      <c r="JZ12" s="3458"/>
      <c r="KA12" s="3458"/>
      <c r="KB12" s="3458"/>
      <c r="KC12" s="3458"/>
      <c r="KD12" s="3458"/>
      <c r="KE12" s="3458"/>
      <c r="KF12" s="3458"/>
      <c r="KG12" s="3458"/>
      <c r="KH12" s="3458"/>
      <c r="KI12" s="3458"/>
      <c r="KJ12" s="3458"/>
      <c r="KK12" s="3458"/>
      <c r="KL12" s="3458"/>
      <c r="KM12" s="3458"/>
      <c r="KN12" s="3458"/>
      <c r="KO12" s="3458"/>
      <c r="KP12" s="3458"/>
      <c r="KQ12" s="3458"/>
      <c r="KR12" s="3458"/>
      <c r="KS12" s="3458"/>
      <c r="KT12" s="3458"/>
      <c r="KU12" s="3458"/>
      <c r="KV12" s="3458"/>
      <c r="KW12" s="3458"/>
      <c r="KX12" s="3458"/>
      <c r="KY12" s="3458"/>
      <c r="KZ12" s="3458"/>
      <c r="LA12" s="3458"/>
      <c r="LB12" s="3458"/>
      <c r="LC12" s="3458"/>
      <c r="LD12" s="3458"/>
      <c r="LE12" s="3458"/>
      <c r="LF12" s="3458"/>
      <c r="LG12" s="3458"/>
      <c r="LH12" s="3458"/>
      <c r="LI12" s="3458"/>
      <c r="LJ12" s="3458"/>
      <c r="LK12" s="3458"/>
      <c r="LL12" s="3458"/>
      <c r="LM12" s="3458"/>
      <c r="LN12" s="3458"/>
      <c r="LO12" s="3458"/>
      <c r="LP12" s="3458"/>
      <c r="LQ12" s="3458"/>
      <c r="LR12" s="3458"/>
      <c r="LS12" s="3458"/>
      <c r="LT12" s="3458"/>
      <c r="LU12" s="3458"/>
      <c r="LV12" s="3458"/>
      <c r="LW12" s="3458"/>
      <c r="LX12" s="3458"/>
      <c r="LY12" s="3458"/>
      <c r="LZ12" s="3458"/>
      <c r="MA12" s="3458"/>
      <c r="MB12" s="3458"/>
      <c r="MC12" s="3458"/>
      <c r="MD12" s="3458"/>
      <c r="ME12" s="3458"/>
      <c r="MF12" s="3458"/>
      <c r="MG12" s="3458"/>
      <c r="MH12" s="3458"/>
      <c r="MI12" s="3458"/>
      <c r="MJ12" s="3458"/>
      <c r="MK12" s="3458"/>
      <c r="ML12" s="3458"/>
      <c r="MM12" s="3458"/>
      <c r="MN12" s="3458"/>
      <c r="MO12" s="3458"/>
      <c r="MP12" s="3458"/>
      <c r="MQ12" s="3458"/>
      <c r="MR12" s="3458"/>
      <c r="MS12" s="3458"/>
      <c r="MT12" s="3458"/>
      <c r="MU12" s="3458"/>
      <c r="MV12" s="3458"/>
      <c r="MW12" s="3458"/>
      <c r="MX12" s="3458"/>
      <c r="MY12" s="3458"/>
      <c r="MZ12" s="3458"/>
      <c r="NA12" s="3458"/>
      <c r="NB12" s="3458"/>
      <c r="NC12" s="3458"/>
      <c r="ND12" s="3458"/>
      <c r="NE12" s="3458"/>
      <c r="NF12" s="3458"/>
      <c r="NG12" s="3458"/>
      <c r="NH12" s="3458"/>
      <c r="NI12" s="3458"/>
      <c r="NJ12" s="3458"/>
      <c r="NK12" s="3458"/>
      <c r="NL12" s="3458"/>
      <c r="NM12" s="3458"/>
      <c r="NN12" s="3458"/>
      <c r="NO12" s="3458"/>
      <c r="NP12" s="3458"/>
      <c r="NQ12" s="3458"/>
      <c r="NR12" s="3458"/>
      <c r="NS12" s="3458"/>
      <c r="NT12" s="3458"/>
      <c r="NU12" s="3458"/>
      <c r="NV12" s="3458"/>
      <c r="NW12" s="3458"/>
      <c r="NX12" s="3458"/>
      <c r="NY12" s="3458"/>
      <c r="NZ12" s="3458"/>
      <c r="OA12" s="3458"/>
      <c r="OB12" s="3458"/>
      <c r="OC12" s="3458"/>
      <c r="OD12" s="3458"/>
      <c r="OE12" s="3458"/>
      <c r="OF12" s="3458"/>
      <c r="OG12" s="3458"/>
      <c r="OH12" s="3458"/>
      <c r="OI12" s="3458"/>
      <c r="OJ12" s="3458"/>
      <c r="OK12" s="3458"/>
      <c r="OL12" s="3458"/>
      <c r="OM12" s="3458"/>
      <c r="ON12" s="3458"/>
      <c r="OO12" s="3458"/>
      <c r="OP12" s="3458"/>
      <c r="OQ12" s="3458"/>
      <c r="OR12" s="3458"/>
      <c r="OS12" s="3458"/>
      <c r="OT12" s="3458"/>
      <c r="OU12" s="3458"/>
      <c r="OV12" s="3458"/>
      <c r="OW12" s="3458"/>
      <c r="OX12" s="3458"/>
      <c r="OY12" s="3458"/>
      <c r="OZ12" s="3458"/>
      <c r="PA12" s="3458"/>
      <c r="PB12" s="3458"/>
      <c r="PC12" s="3458"/>
      <c r="PD12" s="3458"/>
      <c r="PE12" s="3458"/>
      <c r="PF12" s="3458"/>
      <c r="PG12" s="3458"/>
      <c r="PH12" s="3458"/>
      <c r="PI12" s="3458"/>
      <c r="PJ12" s="3458"/>
      <c r="PK12" s="3458"/>
      <c r="PL12" s="3458"/>
      <c r="PM12" s="3458"/>
      <c r="PN12" s="3458"/>
      <c r="PO12" s="3458"/>
      <c r="PP12" s="3458"/>
      <c r="PQ12" s="3458"/>
      <c r="PR12" s="3458"/>
      <c r="PS12" s="3458"/>
      <c r="PT12" s="3458"/>
      <c r="PU12" s="3458"/>
      <c r="PV12" s="3458"/>
      <c r="PW12" s="3458"/>
      <c r="PX12" s="3458"/>
      <c r="PY12" s="3458"/>
      <c r="PZ12" s="3458"/>
      <c r="QA12" s="3458"/>
      <c r="QB12" s="3458"/>
      <c r="QC12" s="3458"/>
      <c r="QD12" s="3458"/>
      <c r="QE12" s="3458"/>
      <c r="QF12" s="3458"/>
      <c r="QG12" s="3458"/>
      <c r="QH12" s="3458"/>
      <c r="QI12" s="3458"/>
      <c r="QJ12" s="3458"/>
      <c r="QK12" s="3458"/>
      <c r="QL12" s="3458"/>
      <c r="QM12" s="3458"/>
      <c r="QN12" s="3458"/>
      <c r="QO12" s="3458"/>
      <c r="QP12" s="3458"/>
      <c r="QQ12" s="3458"/>
      <c r="QR12" s="3458"/>
      <c r="QS12" s="3458"/>
      <c r="QT12" s="3458"/>
      <c r="QU12" s="3458"/>
      <c r="QV12" s="3458"/>
      <c r="QW12" s="3458"/>
      <c r="QX12" s="3458"/>
      <c r="QY12" s="3458"/>
      <c r="QZ12" s="3458"/>
      <c r="RA12" s="3458"/>
      <c r="RB12" s="3458"/>
      <c r="RC12" s="3458"/>
      <c r="RD12" s="3458"/>
      <c r="RE12" s="3458"/>
      <c r="RF12" s="3458"/>
      <c r="RG12" s="3458"/>
      <c r="RH12" s="3458"/>
      <c r="RI12" s="3458"/>
      <c r="RJ12" s="3458"/>
      <c r="RK12" s="3458"/>
      <c r="RL12" s="3458"/>
      <c r="RM12" s="3458"/>
      <c r="RN12" s="3458"/>
      <c r="RO12" s="3458"/>
      <c r="RP12" s="3458"/>
      <c r="RQ12" s="3458"/>
      <c r="RR12" s="3458"/>
      <c r="RS12" s="3458"/>
      <c r="RT12" s="3458"/>
      <c r="RU12" s="3458"/>
      <c r="RV12" s="3458"/>
      <c r="RW12" s="3458"/>
      <c r="RX12" s="3458"/>
      <c r="RY12" s="3458"/>
      <c r="RZ12" s="3458"/>
      <c r="SA12" s="3458"/>
      <c r="SB12" s="3458"/>
      <c r="SC12" s="3458"/>
      <c r="SD12" s="3458"/>
      <c r="SE12" s="3458"/>
      <c r="SF12" s="3458"/>
      <c r="SG12" s="3458"/>
      <c r="SH12" s="3458"/>
      <c r="SI12" s="3458"/>
      <c r="SJ12" s="3458"/>
      <c r="SK12" s="3458"/>
      <c r="SL12" s="3458"/>
      <c r="SM12" s="3458"/>
      <c r="SN12" s="3458"/>
      <c r="SO12" s="3458"/>
      <c r="SP12" s="3458"/>
      <c r="SQ12" s="3458"/>
      <c r="SR12" s="3458"/>
      <c r="SS12" s="3458"/>
      <c r="ST12" s="3458"/>
      <c r="SU12" s="3458"/>
      <c r="SV12" s="3458"/>
      <c r="SW12" s="3458"/>
      <c r="SX12" s="3458"/>
      <c r="SY12" s="3458"/>
      <c r="SZ12" s="3458"/>
      <c r="TA12" s="3458"/>
      <c r="TB12" s="3458"/>
      <c r="TC12" s="3458"/>
      <c r="TD12" s="3458"/>
      <c r="TE12" s="3458"/>
      <c r="TF12" s="3458"/>
      <c r="TG12" s="3458"/>
      <c r="TH12" s="3458"/>
      <c r="TI12" s="3458"/>
      <c r="TJ12" s="3458"/>
      <c r="TK12" s="3458"/>
      <c r="TL12" s="3458"/>
      <c r="TM12" s="3458"/>
      <c r="TN12" s="3458"/>
      <c r="TO12" s="3458"/>
      <c r="TP12" s="3458"/>
      <c r="TQ12" s="3458"/>
      <c r="TR12" s="3458"/>
      <c r="TS12" s="3458"/>
      <c r="TT12" s="3458"/>
      <c r="TU12" s="3458"/>
      <c r="TV12" s="3458"/>
      <c r="TW12" s="3458"/>
      <c r="TX12" s="3458"/>
      <c r="TY12" s="3458"/>
      <c r="TZ12" s="3458"/>
      <c r="UA12" s="3458"/>
      <c r="UB12" s="3458"/>
      <c r="UC12" s="3458"/>
      <c r="UD12" s="3458"/>
      <c r="UE12" s="3458"/>
      <c r="UF12" s="3458"/>
      <c r="UG12" s="3458"/>
      <c r="UH12" s="3458"/>
      <c r="UI12" s="3458"/>
      <c r="UJ12" s="3458"/>
      <c r="UK12" s="3458"/>
      <c r="UL12" s="3458"/>
      <c r="UM12" s="3458"/>
      <c r="UN12" s="3458"/>
      <c r="UO12" s="3458"/>
      <c r="UP12" s="3458"/>
      <c r="UQ12" s="3458"/>
      <c r="UR12" s="3458"/>
      <c r="US12" s="3458"/>
      <c r="UT12" s="3458"/>
      <c r="UU12" s="3458"/>
      <c r="UV12" s="3458"/>
      <c r="UW12" s="3458"/>
      <c r="UX12" s="3458"/>
      <c r="UY12" s="3458"/>
      <c r="UZ12" s="3458"/>
      <c r="VA12" s="3458"/>
      <c r="VB12" s="3458"/>
      <c r="VC12" s="3458"/>
      <c r="VD12" s="3458"/>
      <c r="VE12" s="3458"/>
      <c r="VF12" s="3458"/>
      <c r="VG12" s="3458"/>
      <c r="VH12" s="3458"/>
      <c r="VI12" s="3458"/>
      <c r="VJ12" s="3458"/>
      <c r="VK12" s="3458"/>
      <c r="VL12" s="3458"/>
      <c r="VM12" s="3458"/>
      <c r="VN12" s="3458"/>
      <c r="VO12" s="3458"/>
      <c r="VP12" s="3458"/>
      <c r="VQ12" s="3458"/>
      <c r="VR12" s="3458"/>
      <c r="VS12" s="3458"/>
      <c r="VT12" s="3458"/>
      <c r="VU12" s="3458"/>
      <c r="VV12" s="3458"/>
      <c r="VW12" s="3458"/>
      <c r="VX12" s="3458"/>
      <c r="VY12" s="3458"/>
      <c r="VZ12" s="3458"/>
      <c r="WA12" s="3458"/>
      <c r="WB12" s="3458"/>
      <c r="WC12" s="3458"/>
      <c r="WD12" s="3458"/>
      <c r="WE12" s="3458"/>
      <c r="WF12" s="3458"/>
      <c r="WG12" s="3458"/>
      <c r="WH12" s="3458"/>
      <c r="WI12" s="3458"/>
      <c r="WJ12" s="3458"/>
      <c r="WK12" s="3458"/>
      <c r="WL12" s="3458"/>
      <c r="WM12" s="3458"/>
      <c r="WN12" s="3458"/>
      <c r="WO12" s="3458"/>
      <c r="WP12" s="3458"/>
      <c r="WQ12" s="3458"/>
      <c r="WR12" s="3458"/>
      <c r="WS12" s="3458"/>
      <c r="WT12" s="3458"/>
      <c r="WU12" s="3458"/>
      <c r="WV12" s="3458"/>
      <c r="WW12" s="3458"/>
      <c r="WX12" s="3458"/>
      <c r="WY12" s="3458"/>
      <c r="WZ12" s="3458"/>
      <c r="XA12" s="3458"/>
      <c r="XB12" s="3458"/>
      <c r="XC12" s="3458"/>
      <c r="XD12" s="3458"/>
      <c r="XE12" s="3458"/>
      <c r="XF12" s="3458"/>
      <c r="XG12" s="3458"/>
      <c r="XH12" s="3458"/>
      <c r="XI12" s="3458"/>
      <c r="XJ12" s="3458"/>
      <c r="XK12" s="3458"/>
      <c r="XL12" s="3458"/>
      <c r="XM12" s="3458"/>
      <c r="XN12" s="3458"/>
      <c r="XO12" s="3458"/>
      <c r="XP12" s="3458"/>
      <c r="XQ12" s="3458"/>
      <c r="XR12" s="3458"/>
      <c r="XS12" s="3458"/>
      <c r="XT12" s="3458"/>
      <c r="XU12" s="3458"/>
      <c r="XV12" s="3458"/>
      <c r="XW12" s="3458"/>
      <c r="XX12" s="3458"/>
      <c r="XY12" s="3458"/>
      <c r="XZ12" s="3458"/>
      <c r="YA12" s="3458"/>
      <c r="YB12" s="3458"/>
      <c r="YC12" s="3458"/>
      <c r="YD12" s="3458"/>
      <c r="YE12" s="3458"/>
      <c r="YF12" s="3458"/>
      <c r="YG12" s="3458"/>
      <c r="YH12" s="3458"/>
      <c r="YI12" s="3458"/>
      <c r="YJ12" s="3458"/>
      <c r="YK12" s="3458"/>
      <c r="YL12" s="3458"/>
      <c r="YM12" s="3458"/>
      <c r="YN12" s="3458"/>
      <c r="YO12" s="3458"/>
      <c r="YP12" s="3458"/>
      <c r="YQ12" s="3458"/>
      <c r="YR12" s="3458"/>
      <c r="YS12" s="3458"/>
      <c r="YT12" s="3458"/>
      <c r="YU12" s="3458"/>
      <c r="YV12" s="3458"/>
      <c r="YW12" s="3458"/>
      <c r="YX12" s="3458"/>
      <c r="YY12" s="3458"/>
      <c r="YZ12" s="3458"/>
      <c r="ZA12" s="3458"/>
      <c r="ZB12" s="3458"/>
      <c r="ZC12" s="3458"/>
      <c r="ZD12" s="3458"/>
      <c r="ZE12" s="3458"/>
      <c r="ZF12" s="3458"/>
      <c r="ZG12" s="3458"/>
      <c r="ZH12" s="3458"/>
      <c r="ZI12" s="3458"/>
      <c r="ZJ12" s="3458"/>
      <c r="ZK12" s="3458"/>
      <c r="ZL12" s="3458"/>
      <c r="ZM12" s="3458"/>
      <c r="ZN12" s="3458"/>
      <c r="ZO12" s="3458"/>
      <c r="ZP12" s="3458"/>
      <c r="ZQ12" s="3458"/>
      <c r="ZR12" s="3458"/>
      <c r="ZS12" s="3458"/>
      <c r="ZT12" s="3458"/>
      <c r="ZU12" s="3458"/>
      <c r="ZV12" s="3458"/>
      <c r="ZW12" s="3458"/>
      <c r="ZX12" s="3458"/>
      <c r="ZY12" s="3458"/>
      <c r="ZZ12" s="3458"/>
      <c r="AAA12" s="3458"/>
      <c r="AAB12" s="3458"/>
      <c r="AAC12" s="3458"/>
      <c r="AAD12" s="3458"/>
      <c r="AAE12" s="3458"/>
      <c r="AAF12" s="3458"/>
      <c r="AAG12" s="3458"/>
      <c r="AAH12" s="3458"/>
      <c r="AAI12" s="3458"/>
      <c r="AAJ12" s="3458"/>
      <c r="AAK12" s="3458"/>
      <c r="AAL12" s="3458"/>
      <c r="AAM12" s="3458"/>
      <c r="AAN12" s="3458"/>
      <c r="AAO12" s="3458"/>
      <c r="AAP12" s="3458"/>
      <c r="AAQ12" s="3458"/>
      <c r="AAR12" s="3458"/>
      <c r="AAS12" s="3458"/>
      <c r="AAT12" s="3458"/>
      <c r="AAU12" s="3458"/>
      <c r="AAV12" s="3458"/>
      <c r="AAW12" s="3458"/>
      <c r="AAX12" s="3458"/>
      <c r="AAY12" s="3458"/>
      <c r="AAZ12" s="3458"/>
      <c r="ABA12" s="3458"/>
      <c r="ABB12" s="3458"/>
      <c r="ABC12" s="3458"/>
      <c r="ABD12" s="3458"/>
      <c r="ABE12" s="3458"/>
      <c r="ABF12" s="3458"/>
      <c r="ABG12" s="3458"/>
      <c r="ABH12" s="3458"/>
      <c r="ABI12" s="3458"/>
      <c r="ABJ12" s="3458"/>
      <c r="ABK12" s="3458"/>
      <c r="ABL12" s="3458"/>
      <c r="ABM12" s="3458"/>
      <c r="ABN12" s="3458"/>
      <c r="ABO12" s="3458"/>
      <c r="ABP12" s="3458"/>
      <c r="ABQ12" s="3458"/>
      <c r="ABR12" s="3458"/>
      <c r="ABS12" s="3458"/>
      <c r="ABT12" s="3458"/>
      <c r="ABU12" s="3458"/>
      <c r="ABV12" s="3458"/>
      <c r="ABW12" s="3458"/>
      <c r="ABX12" s="3458"/>
      <c r="ABY12" s="3458"/>
      <c r="ABZ12" s="3458"/>
      <c r="ACA12" s="3458"/>
      <c r="ACB12" s="3458"/>
      <c r="ACC12" s="3458"/>
      <c r="ACD12" s="3458"/>
      <c r="ACE12" s="3458"/>
      <c r="ACF12" s="3458"/>
      <c r="ACG12" s="3458"/>
      <c r="ACH12" s="3458"/>
      <c r="ACI12" s="3458"/>
      <c r="ACJ12" s="3458"/>
      <c r="ACK12" s="3458"/>
      <c r="ACL12" s="3458"/>
      <c r="ACM12" s="3458"/>
      <c r="ACN12" s="3458"/>
      <c r="ACO12" s="3458"/>
      <c r="ACP12" s="3458"/>
      <c r="ACQ12" s="3458"/>
      <c r="ACR12" s="3458"/>
      <c r="ACS12" s="3458"/>
      <c r="ACT12" s="3458"/>
      <c r="ACU12" s="3458"/>
      <c r="ACV12" s="3458"/>
      <c r="ACW12" s="3458"/>
      <c r="ACX12" s="3458"/>
      <c r="ACY12" s="3458"/>
      <c r="ACZ12" s="3458"/>
      <c r="ADA12" s="3458"/>
      <c r="ADB12" s="3458"/>
      <c r="ADC12" s="3458"/>
      <c r="ADD12" s="3458"/>
      <c r="ADE12" s="3458"/>
      <c r="ADF12" s="3458"/>
      <c r="ADG12" s="3458"/>
      <c r="ADH12" s="3458"/>
      <c r="ADI12" s="3458"/>
      <c r="ADJ12" s="3458"/>
      <c r="ADK12" s="3458"/>
      <c r="ADL12" s="3458"/>
      <c r="ADM12" s="3458"/>
      <c r="ADN12" s="3458"/>
      <c r="ADO12" s="3458"/>
      <c r="ADP12" s="3458"/>
      <c r="ADQ12" s="3458"/>
      <c r="ADR12" s="3458"/>
      <c r="ADS12" s="3458"/>
      <c r="ADT12" s="3458"/>
      <c r="ADU12" s="3458"/>
      <c r="ADV12" s="3458"/>
      <c r="ADW12" s="3458"/>
      <c r="ADX12" s="3458"/>
      <c r="ADY12" s="3458"/>
      <c r="ADZ12" s="3458"/>
      <c r="AEA12" s="3458"/>
      <c r="AEB12" s="3458"/>
      <c r="AEC12" s="3458"/>
      <c r="AED12" s="3458"/>
      <c r="AEE12" s="3458"/>
      <c r="AEF12" s="3458"/>
      <c r="AEG12" s="3458"/>
      <c r="AEH12" s="3458"/>
      <c r="AEI12" s="3458"/>
      <c r="AEJ12" s="3458"/>
      <c r="AEK12" s="3458"/>
      <c r="AEL12" s="3458"/>
      <c r="AEM12" s="3458"/>
      <c r="AEN12" s="3458"/>
      <c r="AEO12" s="3458"/>
      <c r="AEP12" s="3458"/>
      <c r="AEQ12" s="3458"/>
      <c r="AER12" s="3458"/>
      <c r="AES12" s="3458"/>
      <c r="AET12" s="3458"/>
      <c r="AEU12" s="3458"/>
      <c r="AEV12" s="3458"/>
      <c r="AEW12" s="3458"/>
      <c r="AEX12" s="3458"/>
      <c r="AEY12" s="3458"/>
      <c r="AEZ12" s="3458"/>
      <c r="AFA12" s="3458"/>
      <c r="AFB12" s="3458"/>
      <c r="AFC12" s="3458"/>
      <c r="AFD12" s="3458"/>
      <c r="AFE12" s="3458"/>
      <c r="AFF12" s="3458"/>
      <c r="AFG12" s="3458"/>
      <c r="AFH12" s="3458"/>
      <c r="AFI12" s="3458"/>
      <c r="AFJ12" s="3458"/>
      <c r="AFK12" s="3458"/>
      <c r="AFL12" s="3458"/>
      <c r="AFM12" s="3458"/>
      <c r="AFN12" s="3458"/>
      <c r="AFO12" s="3458"/>
      <c r="AFP12" s="3458"/>
      <c r="AFQ12" s="3458"/>
      <c r="AFR12" s="3458"/>
      <c r="AFS12" s="3458"/>
      <c r="AFT12" s="3458"/>
      <c r="AFU12" s="3458"/>
      <c r="AFV12" s="3458"/>
      <c r="AFW12" s="3458"/>
      <c r="AFX12" s="3458"/>
      <c r="AFY12" s="3458"/>
      <c r="AFZ12" s="3458"/>
      <c r="AGA12" s="3458"/>
      <c r="AGB12" s="3458"/>
      <c r="AGC12" s="3458"/>
      <c r="AGD12" s="3458"/>
      <c r="AGE12" s="3458"/>
      <c r="AGF12" s="3458"/>
      <c r="AGG12" s="3458"/>
      <c r="AGH12" s="3458"/>
      <c r="AGI12" s="3458"/>
      <c r="AGJ12" s="3458"/>
      <c r="AGK12" s="3458"/>
      <c r="AGL12" s="3458"/>
      <c r="AGM12" s="3458"/>
      <c r="AGN12" s="3458"/>
      <c r="AGO12" s="3458"/>
      <c r="AGP12" s="3458"/>
      <c r="AGQ12" s="3458"/>
      <c r="AGR12" s="3458"/>
      <c r="AGS12" s="3458"/>
      <c r="AGT12" s="3458"/>
      <c r="AGU12" s="3458"/>
      <c r="AGV12" s="3458"/>
      <c r="AGW12" s="3458"/>
      <c r="AGX12" s="3458"/>
      <c r="AGY12" s="3458"/>
      <c r="AGZ12" s="3458"/>
      <c r="AHA12" s="3458"/>
      <c r="AHB12" s="3458"/>
      <c r="AHC12" s="3458"/>
      <c r="AHD12" s="3458"/>
      <c r="AHE12" s="3458"/>
      <c r="AHF12" s="3458"/>
      <c r="AHG12" s="3458"/>
      <c r="AHH12" s="3458"/>
      <c r="AHI12" s="3458"/>
      <c r="AHJ12" s="3458"/>
      <c r="AHK12" s="3458"/>
      <c r="AHL12" s="3458"/>
      <c r="AHM12" s="3458"/>
      <c r="AHN12" s="3458"/>
      <c r="AHO12" s="3458"/>
      <c r="AHP12" s="3458"/>
      <c r="AHQ12" s="3458"/>
      <c r="AHR12" s="3458"/>
      <c r="AHS12" s="3458"/>
      <c r="AHT12" s="3458"/>
      <c r="AHU12" s="3458"/>
      <c r="AHV12" s="3458"/>
      <c r="AHW12" s="3458"/>
      <c r="AHX12" s="3458"/>
      <c r="AHY12" s="3458"/>
      <c r="AHZ12" s="3458"/>
      <c r="AIA12" s="3458"/>
      <c r="AIB12" s="3458"/>
      <c r="AIC12" s="3458"/>
      <c r="AID12" s="3458"/>
      <c r="AIE12" s="3458"/>
      <c r="AIF12" s="3458"/>
      <c r="AIG12" s="3458"/>
      <c r="AIH12" s="3458"/>
      <c r="AII12" s="3458"/>
      <c r="AIJ12" s="3458"/>
      <c r="AIK12" s="3458"/>
      <c r="AIL12" s="3458"/>
      <c r="AIM12" s="3458"/>
      <c r="AIN12" s="3458"/>
      <c r="AIO12" s="3458"/>
      <c r="AIP12" s="3458"/>
      <c r="AIQ12" s="3458"/>
      <c r="AIR12" s="3458"/>
      <c r="AIS12" s="3458"/>
      <c r="AIT12" s="3458"/>
      <c r="AIU12" s="3458"/>
      <c r="AIV12" s="3458"/>
      <c r="AIW12" s="3458"/>
      <c r="AIX12" s="3458"/>
      <c r="AIY12" s="3458"/>
      <c r="AIZ12" s="3458"/>
      <c r="AJA12" s="3458"/>
      <c r="AJB12" s="3458"/>
      <c r="AJC12" s="3458"/>
      <c r="AJD12" s="3458"/>
      <c r="AJE12" s="3458"/>
      <c r="AJF12" s="3458"/>
      <c r="AJG12" s="3458"/>
      <c r="AJH12" s="3458"/>
      <c r="AJI12" s="3458"/>
      <c r="AJJ12" s="3458"/>
      <c r="AJK12" s="3458"/>
      <c r="AJL12" s="3458"/>
      <c r="AJM12" s="3458"/>
      <c r="AJN12" s="3458"/>
      <c r="AJO12" s="3458"/>
      <c r="AJP12" s="3458"/>
      <c r="AJQ12" s="3458"/>
      <c r="AJR12" s="3458"/>
      <c r="AJS12" s="3458"/>
      <c r="AJT12" s="3458"/>
      <c r="AJU12" s="3458"/>
      <c r="AJV12" s="3458"/>
      <c r="AJW12" s="3458"/>
      <c r="AJX12" s="3458"/>
      <c r="AJY12" s="3458"/>
      <c r="AJZ12" s="3458"/>
      <c r="AKA12" s="3458"/>
      <c r="AKB12" s="3458"/>
      <c r="AKC12" s="3458"/>
      <c r="AKD12" s="3458"/>
      <c r="AKE12" s="3458"/>
      <c r="AKF12" s="3458"/>
      <c r="AKG12" s="3458"/>
      <c r="AKH12" s="3458"/>
      <c r="AKI12" s="3458"/>
      <c r="AKJ12" s="3458"/>
      <c r="AKK12" s="3458"/>
      <c r="AKL12" s="3458"/>
      <c r="AKM12" s="3458"/>
      <c r="AKN12" s="3458"/>
      <c r="AKO12" s="3458"/>
      <c r="AKP12" s="3458"/>
      <c r="AKQ12" s="3458"/>
      <c r="AKR12" s="3458"/>
      <c r="AKS12" s="3458"/>
      <c r="AKT12" s="3458"/>
      <c r="AKU12" s="3458"/>
      <c r="AKV12" s="3458"/>
      <c r="AKW12" s="3458"/>
      <c r="AKX12" s="3458"/>
      <c r="AKY12" s="3458"/>
      <c r="AKZ12" s="3458"/>
      <c r="ALA12" s="3458"/>
      <c r="ALB12" s="3458"/>
      <c r="ALC12" s="3458"/>
      <c r="ALD12" s="3458"/>
      <c r="ALE12" s="3458"/>
      <c r="ALF12" s="3458"/>
      <c r="ALG12" s="3458"/>
      <c r="ALH12" s="3458"/>
      <c r="ALI12" s="3458"/>
      <c r="ALJ12" s="3458"/>
      <c r="ALK12" s="3458"/>
      <c r="ALL12" s="3458"/>
      <c r="ALM12" s="3458"/>
      <c r="ALN12" s="3458"/>
      <c r="ALO12" s="3458"/>
      <c r="ALP12" s="3458"/>
      <c r="ALQ12" s="3458"/>
      <c r="ALR12" s="3458"/>
      <c r="ALS12" s="3458"/>
      <c r="ALT12" s="3458"/>
      <c r="ALU12" s="3458"/>
      <c r="ALV12" s="3458"/>
      <c r="ALW12" s="3458"/>
      <c r="ALX12" s="3458"/>
      <c r="ALY12" s="3458"/>
      <c r="ALZ12" s="3458"/>
      <c r="AMA12" s="3458"/>
      <c r="AMB12" s="3458"/>
      <c r="AMC12" s="3458"/>
      <c r="AMD12" s="3458"/>
      <c r="AME12" s="3458"/>
      <c r="AMF12" s="3458"/>
      <c r="AMG12" s="3458"/>
      <c r="AMH12" s="3458"/>
      <c r="AMI12" s="3458"/>
      <c r="AMJ12" s="3458"/>
    </row>
    <row r="13" spans="1:1024" s="3459" customFormat="1" ht="25.15" customHeight="1" thickBot="1">
      <c r="A13" s="5572"/>
      <c r="B13" s="5574"/>
      <c r="C13" s="5604"/>
      <c r="D13" s="5605"/>
      <c r="E13" s="5606"/>
      <c r="F13" s="5607"/>
      <c r="G13" s="5606"/>
      <c r="H13" s="5608"/>
      <c r="I13" s="3914" t="s">
        <v>939</v>
      </c>
      <c r="J13" s="3915">
        <v>16580000</v>
      </c>
      <c r="K13" s="5598"/>
      <c r="L13" s="5598"/>
      <c r="M13" s="5598"/>
      <c r="N13" s="5598"/>
      <c r="O13" s="5599"/>
      <c r="P13" s="5600">
        <f>SUM(T13:AE13)</f>
        <v>0</v>
      </c>
      <c r="Q13" s="5619"/>
      <c r="R13" s="5646"/>
      <c r="S13" s="5647"/>
      <c r="T13" s="5595"/>
      <c r="U13" s="5596"/>
      <c r="V13" s="5597"/>
      <c r="W13" s="5597"/>
      <c r="X13" s="5597"/>
      <c r="Y13" s="5643"/>
      <c r="Z13" s="5644"/>
      <c r="AA13" s="5643"/>
      <c r="AB13" s="5643"/>
      <c r="AC13" s="5643"/>
      <c r="AD13" s="5643"/>
      <c r="AE13" s="5644"/>
      <c r="AF13" s="5645"/>
      <c r="AG13" s="5617"/>
      <c r="AH13" s="5617"/>
      <c r="AI13" s="5619"/>
      <c r="AJ13" s="5619"/>
      <c r="AK13" s="5620"/>
      <c r="AL13" s="5617"/>
      <c r="AM13" s="5617"/>
      <c r="AN13" s="5621"/>
      <c r="AO13" s="5617"/>
      <c r="AP13" s="5617"/>
      <c r="AQ13" s="5617"/>
      <c r="AR13" s="5617"/>
      <c r="AS13" s="5617"/>
      <c r="AT13" s="5618"/>
      <c r="AU13" s="5613"/>
      <c r="AV13" s="5613"/>
      <c r="AW13" s="5614"/>
      <c r="AX13" s="5614"/>
      <c r="AY13" s="5615"/>
      <c r="AZ13" s="5616"/>
      <c r="BA13" s="3457"/>
      <c r="BB13" s="3457"/>
      <c r="BC13" s="3457"/>
      <c r="BD13" s="3457"/>
      <c r="BE13" s="3457"/>
      <c r="BF13" s="3457"/>
      <c r="BG13" s="3457"/>
      <c r="BH13" s="3457"/>
      <c r="BI13" s="3457"/>
      <c r="BJ13" s="3457"/>
      <c r="BK13" s="3457"/>
      <c r="BL13" s="3457"/>
      <c r="BM13" s="3457"/>
      <c r="BN13" s="3457"/>
      <c r="BO13" s="3457"/>
      <c r="BP13" s="3457"/>
      <c r="BQ13" s="3457"/>
      <c r="BR13" s="3457"/>
      <c r="BS13" s="3457"/>
      <c r="BT13" s="3457"/>
      <c r="BU13" s="3457"/>
      <c r="BV13" s="3457"/>
      <c r="BW13" s="3457"/>
      <c r="BX13" s="3457"/>
      <c r="BY13" s="3457"/>
      <c r="BZ13" s="3457"/>
      <c r="CA13" s="3457"/>
      <c r="CB13" s="3457"/>
      <c r="CC13" s="3457"/>
      <c r="CD13" s="3457"/>
      <c r="CE13" s="3457"/>
      <c r="CF13" s="3457"/>
      <c r="CG13" s="3457"/>
      <c r="CH13" s="3457"/>
      <c r="CI13" s="3457"/>
      <c r="CJ13" s="3457"/>
      <c r="CK13" s="3457"/>
      <c r="CL13" s="3457"/>
      <c r="CM13" s="3457"/>
      <c r="CN13" s="3457"/>
      <c r="CO13" s="3457"/>
      <c r="CP13" s="3457"/>
      <c r="CQ13" s="3457"/>
      <c r="CR13" s="3457"/>
      <c r="CS13" s="3457"/>
      <c r="CT13" s="3457"/>
      <c r="CU13" s="3457"/>
      <c r="CV13" s="3457"/>
      <c r="CW13" s="3457"/>
      <c r="CX13" s="3457"/>
      <c r="CY13" s="3457"/>
      <c r="CZ13" s="3457"/>
      <c r="DA13" s="3457"/>
      <c r="DB13" s="3457"/>
      <c r="DC13" s="3457"/>
      <c r="DD13" s="3457"/>
      <c r="DE13" s="3457"/>
      <c r="DF13" s="3457"/>
      <c r="DG13" s="3457"/>
      <c r="DH13" s="3457"/>
      <c r="DI13" s="3457"/>
      <c r="DJ13" s="3457"/>
      <c r="DK13" s="3457"/>
      <c r="DL13" s="3457"/>
      <c r="DM13" s="3457"/>
      <c r="DN13" s="3457"/>
      <c r="DO13" s="3457"/>
      <c r="DP13" s="3457"/>
      <c r="DQ13" s="3457"/>
      <c r="DR13" s="3457"/>
      <c r="DS13" s="3457"/>
      <c r="DT13" s="3457"/>
      <c r="DU13" s="3457"/>
      <c r="DV13" s="3457"/>
      <c r="DW13" s="3457"/>
      <c r="DX13" s="3457"/>
      <c r="DY13" s="3457"/>
      <c r="DZ13" s="3458"/>
      <c r="EA13" s="3458"/>
      <c r="EB13" s="3458"/>
      <c r="EC13" s="3458"/>
      <c r="ED13" s="3458"/>
      <c r="EE13" s="3458"/>
      <c r="EF13" s="3458"/>
      <c r="EG13" s="3458"/>
      <c r="EH13" s="3458"/>
      <c r="EI13" s="3458"/>
      <c r="EJ13" s="3458"/>
      <c r="EK13" s="3458"/>
      <c r="EL13" s="3458"/>
      <c r="EM13" s="3458"/>
      <c r="EN13" s="3458"/>
      <c r="EO13" s="3458"/>
      <c r="EP13" s="3458"/>
      <c r="EQ13" s="3458"/>
      <c r="ER13" s="3458"/>
      <c r="ES13" s="3458"/>
      <c r="ET13" s="3458"/>
      <c r="EU13" s="3458"/>
      <c r="EV13" s="3458"/>
      <c r="EW13" s="3458"/>
      <c r="EX13" s="3458"/>
      <c r="EY13" s="3458"/>
      <c r="EZ13" s="3458"/>
      <c r="FA13" s="3458"/>
      <c r="FB13" s="3458"/>
      <c r="FC13" s="3458"/>
      <c r="FD13" s="3458"/>
      <c r="FE13" s="3458"/>
      <c r="FF13" s="3458"/>
      <c r="FG13" s="3458"/>
      <c r="FH13" s="3458"/>
      <c r="FI13" s="3458"/>
      <c r="FJ13" s="3458"/>
      <c r="FK13" s="3458"/>
      <c r="FL13" s="3458"/>
      <c r="FM13" s="3458"/>
      <c r="FN13" s="3458"/>
      <c r="FO13" s="3458"/>
      <c r="FP13" s="3458"/>
      <c r="FQ13" s="3458"/>
      <c r="FR13" s="3458"/>
      <c r="FS13" s="3458"/>
      <c r="FT13" s="3458"/>
      <c r="FU13" s="3458"/>
      <c r="FV13" s="3458"/>
      <c r="FW13" s="3458"/>
      <c r="FX13" s="3458"/>
      <c r="FY13" s="3458"/>
      <c r="FZ13" s="3458"/>
      <c r="GA13" s="3458"/>
      <c r="GB13" s="3458"/>
      <c r="GC13" s="3458"/>
      <c r="GD13" s="3458"/>
      <c r="GE13" s="3458"/>
      <c r="GF13" s="3458"/>
      <c r="GG13" s="3458"/>
      <c r="GH13" s="3458"/>
      <c r="GI13" s="3458"/>
      <c r="GJ13" s="3458"/>
      <c r="GK13" s="3458"/>
      <c r="GL13" s="3458"/>
      <c r="GM13" s="3458"/>
      <c r="GN13" s="3458"/>
      <c r="GO13" s="3458"/>
      <c r="GP13" s="3458"/>
      <c r="GQ13" s="3458"/>
      <c r="GR13" s="3458"/>
      <c r="GS13" s="3458"/>
      <c r="GT13" s="3458"/>
      <c r="GU13" s="3458"/>
      <c r="GV13" s="3458"/>
      <c r="GW13" s="3458"/>
      <c r="GX13" s="3458"/>
      <c r="GY13" s="3458"/>
      <c r="GZ13" s="3458"/>
      <c r="HA13" s="3458"/>
      <c r="HB13" s="3458"/>
      <c r="HC13" s="3458"/>
      <c r="HD13" s="3458"/>
      <c r="HE13" s="3458"/>
      <c r="HF13" s="3458"/>
      <c r="HG13" s="3458"/>
      <c r="HH13" s="3458"/>
      <c r="HI13" s="3458"/>
      <c r="HJ13" s="3458"/>
      <c r="HK13" s="3458"/>
      <c r="HL13" s="3458"/>
      <c r="HM13" s="3458"/>
      <c r="HN13" s="3458"/>
      <c r="HO13" s="3458"/>
      <c r="HP13" s="3458"/>
      <c r="HQ13" s="3458"/>
      <c r="HR13" s="3458"/>
      <c r="HS13" s="3458"/>
      <c r="HT13" s="3458"/>
      <c r="HU13" s="3458"/>
      <c r="HV13" s="3458"/>
      <c r="HW13" s="3458"/>
      <c r="HX13" s="3458"/>
      <c r="HY13" s="3458"/>
      <c r="HZ13" s="3458"/>
      <c r="IA13" s="3458"/>
      <c r="IB13" s="3458"/>
      <c r="IC13" s="3458"/>
      <c r="ID13" s="3458"/>
      <c r="IE13" s="3458"/>
      <c r="IF13" s="3458"/>
      <c r="IG13" s="3458"/>
      <c r="IH13" s="3458"/>
      <c r="II13" s="3458"/>
      <c r="IJ13" s="3458"/>
      <c r="IK13" s="3458"/>
      <c r="IL13" s="3458"/>
      <c r="IM13" s="3458"/>
      <c r="IN13" s="3458"/>
      <c r="IO13" s="3458"/>
      <c r="IP13" s="3458"/>
      <c r="IQ13" s="3458"/>
      <c r="IR13" s="3458"/>
      <c r="IS13" s="3458"/>
      <c r="IT13" s="3458"/>
      <c r="IU13" s="3458"/>
      <c r="IV13" s="3458"/>
      <c r="IW13" s="3458"/>
      <c r="IX13" s="3458"/>
      <c r="IY13" s="3458"/>
      <c r="IZ13" s="3458"/>
      <c r="JA13" s="3458"/>
      <c r="JB13" s="3458"/>
      <c r="JC13" s="3458"/>
      <c r="JD13" s="3458"/>
      <c r="JE13" s="3458"/>
      <c r="JF13" s="3458"/>
      <c r="JG13" s="3458"/>
      <c r="JH13" s="3458"/>
      <c r="JI13" s="3458"/>
      <c r="JJ13" s="3458"/>
      <c r="JK13" s="3458"/>
      <c r="JL13" s="3458"/>
      <c r="JM13" s="3458"/>
      <c r="JN13" s="3458"/>
      <c r="JO13" s="3458"/>
      <c r="JP13" s="3458"/>
      <c r="JQ13" s="3458"/>
      <c r="JR13" s="3458"/>
      <c r="JS13" s="3458"/>
      <c r="JT13" s="3458"/>
      <c r="JU13" s="3458"/>
      <c r="JV13" s="3458"/>
      <c r="JW13" s="3458"/>
      <c r="JX13" s="3458"/>
      <c r="JY13" s="3458"/>
      <c r="JZ13" s="3458"/>
      <c r="KA13" s="3458"/>
      <c r="KB13" s="3458"/>
      <c r="KC13" s="3458"/>
      <c r="KD13" s="3458"/>
      <c r="KE13" s="3458"/>
      <c r="KF13" s="3458"/>
      <c r="KG13" s="3458"/>
      <c r="KH13" s="3458"/>
      <c r="KI13" s="3458"/>
      <c r="KJ13" s="3458"/>
      <c r="KK13" s="3458"/>
      <c r="KL13" s="3458"/>
      <c r="KM13" s="3458"/>
      <c r="KN13" s="3458"/>
      <c r="KO13" s="3458"/>
      <c r="KP13" s="3458"/>
      <c r="KQ13" s="3458"/>
      <c r="KR13" s="3458"/>
      <c r="KS13" s="3458"/>
      <c r="KT13" s="3458"/>
      <c r="KU13" s="3458"/>
      <c r="KV13" s="3458"/>
      <c r="KW13" s="3458"/>
      <c r="KX13" s="3458"/>
      <c r="KY13" s="3458"/>
      <c r="KZ13" s="3458"/>
      <c r="LA13" s="3458"/>
      <c r="LB13" s="3458"/>
      <c r="LC13" s="3458"/>
      <c r="LD13" s="3458"/>
      <c r="LE13" s="3458"/>
      <c r="LF13" s="3458"/>
      <c r="LG13" s="3458"/>
      <c r="LH13" s="3458"/>
      <c r="LI13" s="3458"/>
      <c r="LJ13" s="3458"/>
      <c r="LK13" s="3458"/>
      <c r="LL13" s="3458"/>
      <c r="LM13" s="3458"/>
      <c r="LN13" s="3458"/>
      <c r="LO13" s="3458"/>
      <c r="LP13" s="3458"/>
      <c r="LQ13" s="3458"/>
      <c r="LR13" s="3458"/>
      <c r="LS13" s="3458"/>
      <c r="LT13" s="3458"/>
      <c r="LU13" s="3458"/>
      <c r="LV13" s="3458"/>
      <c r="LW13" s="3458"/>
      <c r="LX13" s="3458"/>
      <c r="LY13" s="3458"/>
      <c r="LZ13" s="3458"/>
      <c r="MA13" s="3458"/>
      <c r="MB13" s="3458"/>
      <c r="MC13" s="3458"/>
      <c r="MD13" s="3458"/>
      <c r="ME13" s="3458"/>
      <c r="MF13" s="3458"/>
      <c r="MG13" s="3458"/>
      <c r="MH13" s="3458"/>
      <c r="MI13" s="3458"/>
      <c r="MJ13" s="3458"/>
      <c r="MK13" s="3458"/>
      <c r="ML13" s="3458"/>
      <c r="MM13" s="3458"/>
      <c r="MN13" s="3458"/>
      <c r="MO13" s="3458"/>
      <c r="MP13" s="3458"/>
      <c r="MQ13" s="3458"/>
      <c r="MR13" s="3458"/>
      <c r="MS13" s="3458"/>
      <c r="MT13" s="3458"/>
      <c r="MU13" s="3458"/>
      <c r="MV13" s="3458"/>
      <c r="MW13" s="3458"/>
      <c r="MX13" s="3458"/>
      <c r="MY13" s="3458"/>
      <c r="MZ13" s="3458"/>
      <c r="NA13" s="3458"/>
      <c r="NB13" s="3458"/>
      <c r="NC13" s="3458"/>
      <c r="ND13" s="3458"/>
      <c r="NE13" s="3458"/>
      <c r="NF13" s="3458"/>
      <c r="NG13" s="3458"/>
      <c r="NH13" s="3458"/>
      <c r="NI13" s="3458"/>
      <c r="NJ13" s="3458"/>
      <c r="NK13" s="3458"/>
      <c r="NL13" s="3458"/>
      <c r="NM13" s="3458"/>
      <c r="NN13" s="3458"/>
      <c r="NO13" s="3458"/>
      <c r="NP13" s="3458"/>
      <c r="NQ13" s="3458"/>
      <c r="NR13" s="3458"/>
      <c r="NS13" s="3458"/>
      <c r="NT13" s="3458"/>
      <c r="NU13" s="3458"/>
      <c r="NV13" s="3458"/>
      <c r="NW13" s="3458"/>
      <c r="NX13" s="3458"/>
      <c r="NY13" s="3458"/>
      <c r="NZ13" s="3458"/>
      <c r="OA13" s="3458"/>
      <c r="OB13" s="3458"/>
      <c r="OC13" s="3458"/>
      <c r="OD13" s="3458"/>
      <c r="OE13" s="3458"/>
      <c r="OF13" s="3458"/>
      <c r="OG13" s="3458"/>
      <c r="OH13" s="3458"/>
      <c r="OI13" s="3458"/>
      <c r="OJ13" s="3458"/>
      <c r="OK13" s="3458"/>
      <c r="OL13" s="3458"/>
      <c r="OM13" s="3458"/>
      <c r="ON13" s="3458"/>
      <c r="OO13" s="3458"/>
      <c r="OP13" s="3458"/>
      <c r="OQ13" s="3458"/>
      <c r="OR13" s="3458"/>
      <c r="OS13" s="3458"/>
      <c r="OT13" s="3458"/>
      <c r="OU13" s="3458"/>
      <c r="OV13" s="3458"/>
      <c r="OW13" s="3458"/>
      <c r="OX13" s="3458"/>
      <c r="OY13" s="3458"/>
      <c r="OZ13" s="3458"/>
      <c r="PA13" s="3458"/>
      <c r="PB13" s="3458"/>
      <c r="PC13" s="3458"/>
      <c r="PD13" s="3458"/>
      <c r="PE13" s="3458"/>
      <c r="PF13" s="3458"/>
      <c r="PG13" s="3458"/>
      <c r="PH13" s="3458"/>
      <c r="PI13" s="3458"/>
      <c r="PJ13" s="3458"/>
      <c r="PK13" s="3458"/>
      <c r="PL13" s="3458"/>
      <c r="PM13" s="3458"/>
      <c r="PN13" s="3458"/>
      <c r="PO13" s="3458"/>
      <c r="PP13" s="3458"/>
      <c r="PQ13" s="3458"/>
      <c r="PR13" s="3458"/>
      <c r="PS13" s="3458"/>
      <c r="PT13" s="3458"/>
      <c r="PU13" s="3458"/>
      <c r="PV13" s="3458"/>
      <c r="PW13" s="3458"/>
      <c r="PX13" s="3458"/>
      <c r="PY13" s="3458"/>
      <c r="PZ13" s="3458"/>
      <c r="QA13" s="3458"/>
      <c r="QB13" s="3458"/>
      <c r="QC13" s="3458"/>
      <c r="QD13" s="3458"/>
      <c r="QE13" s="3458"/>
      <c r="QF13" s="3458"/>
      <c r="QG13" s="3458"/>
      <c r="QH13" s="3458"/>
      <c r="QI13" s="3458"/>
      <c r="QJ13" s="3458"/>
      <c r="QK13" s="3458"/>
      <c r="QL13" s="3458"/>
      <c r="QM13" s="3458"/>
      <c r="QN13" s="3458"/>
      <c r="QO13" s="3458"/>
      <c r="QP13" s="3458"/>
      <c r="QQ13" s="3458"/>
      <c r="QR13" s="3458"/>
      <c r="QS13" s="3458"/>
      <c r="QT13" s="3458"/>
      <c r="QU13" s="3458"/>
      <c r="QV13" s="3458"/>
      <c r="QW13" s="3458"/>
      <c r="QX13" s="3458"/>
      <c r="QY13" s="3458"/>
      <c r="QZ13" s="3458"/>
      <c r="RA13" s="3458"/>
      <c r="RB13" s="3458"/>
      <c r="RC13" s="3458"/>
      <c r="RD13" s="3458"/>
      <c r="RE13" s="3458"/>
      <c r="RF13" s="3458"/>
      <c r="RG13" s="3458"/>
      <c r="RH13" s="3458"/>
      <c r="RI13" s="3458"/>
      <c r="RJ13" s="3458"/>
      <c r="RK13" s="3458"/>
      <c r="RL13" s="3458"/>
      <c r="RM13" s="3458"/>
      <c r="RN13" s="3458"/>
      <c r="RO13" s="3458"/>
      <c r="RP13" s="3458"/>
      <c r="RQ13" s="3458"/>
      <c r="RR13" s="3458"/>
      <c r="RS13" s="3458"/>
      <c r="RT13" s="3458"/>
      <c r="RU13" s="3458"/>
      <c r="RV13" s="3458"/>
      <c r="RW13" s="3458"/>
      <c r="RX13" s="3458"/>
      <c r="RY13" s="3458"/>
      <c r="RZ13" s="3458"/>
      <c r="SA13" s="3458"/>
      <c r="SB13" s="3458"/>
      <c r="SC13" s="3458"/>
      <c r="SD13" s="3458"/>
      <c r="SE13" s="3458"/>
      <c r="SF13" s="3458"/>
      <c r="SG13" s="3458"/>
      <c r="SH13" s="3458"/>
      <c r="SI13" s="3458"/>
      <c r="SJ13" s="3458"/>
      <c r="SK13" s="3458"/>
      <c r="SL13" s="3458"/>
      <c r="SM13" s="3458"/>
      <c r="SN13" s="3458"/>
      <c r="SO13" s="3458"/>
      <c r="SP13" s="3458"/>
      <c r="SQ13" s="3458"/>
      <c r="SR13" s="3458"/>
      <c r="SS13" s="3458"/>
      <c r="ST13" s="3458"/>
      <c r="SU13" s="3458"/>
      <c r="SV13" s="3458"/>
      <c r="SW13" s="3458"/>
      <c r="SX13" s="3458"/>
      <c r="SY13" s="3458"/>
      <c r="SZ13" s="3458"/>
      <c r="TA13" s="3458"/>
      <c r="TB13" s="3458"/>
      <c r="TC13" s="3458"/>
      <c r="TD13" s="3458"/>
      <c r="TE13" s="3458"/>
      <c r="TF13" s="3458"/>
      <c r="TG13" s="3458"/>
      <c r="TH13" s="3458"/>
      <c r="TI13" s="3458"/>
      <c r="TJ13" s="3458"/>
      <c r="TK13" s="3458"/>
      <c r="TL13" s="3458"/>
      <c r="TM13" s="3458"/>
      <c r="TN13" s="3458"/>
      <c r="TO13" s="3458"/>
      <c r="TP13" s="3458"/>
      <c r="TQ13" s="3458"/>
      <c r="TR13" s="3458"/>
      <c r="TS13" s="3458"/>
      <c r="TT13" s="3458"/>
      <c r="TU13" s="3458"/>
      <c r="TV13" s="3458"/>
      <c r="TW13" s="3458"/>
      <c r="TX13" s="3458"/>
      <c r="TY13" s="3458"/>
      <c r="TZ13" s="3458"/>
      <c r="UA13" s="3458"/>
      <c r="UB13" s="3458"/>
      <c r="UC13" s="3458"/>
      <c r="UD13" s="3458"/>
      <c r="UE13" s="3458"/>
      <c r="UF13" s="3458"/>
      <c r="UG13" s="3458"/>
      <c r="UH13" s="3458"/>
      <c r="UI13" s="3458"/>
      <c r="UJ13" s="3458"/>
      <c r="UK13" s="3458"/>
      <c r="UL13" s="3458"/>
      <c r="UM13" s="3458"/>
      <c r="UN13" s="3458"/>
      <c r="UO13" s="3458"/>
      <c r="UP13" s="3458"/>
      <c r="UQ13" s="3458"/>
      <c r="UR13" s="3458"/>
      <c r="US13" s="3458"/>
      <c r="UT13" s="3458"/>
      <c r="UU13" s="3458"/>
      <c r="UV13" s="3458"/>
      <c r="UW13" s="3458"/>
      <c r="UX13" s="3458"/>
      <c r="UY13" s="3458"/>
      <c r="UZ13" s="3458"/>
      <c r="VA13" s="3458"/>
      <c r="VB13" s="3458"/>
      <c r="VC13" s="3458"/>
      <c r="VD13" s="3458"/>
      <c r="VE13" s="3458"/>
      <c r="VF13" s="3458"/>
      <c r="VG13" s="3458"/>
      <c r="VH13" s="3458"/>
      <c r="VI13" s="3458"/>
      <c r="VJ13" s="3458"/>
      <c r="VK13" s="3458"/>
      <c r="VL13" s="3458"/>
      <c r="VM13" s="3458"/>
      <c r="VN13" s="3458"/>
      <c r="VO13" s="3458"/>
      <c r="VP13" s="3458"/>
      <c r="VQ13" s="3458"/>
      <c r="VR13" s="3458"/>
      <c r="VS13" s="3458"/>
      <c r="VT13" s="3458"/>
      <c r="VU13" s="3458"/>
      <c r="VV13" s="3458"/>
      <c r="VW13" s="3458"/>
      <c r="VX13" s="3458"/>
      <c r="VY13" s="3458"/>
      <c r="VZ13" s="3458"/>
      <c r="WA13" s="3458"/>
      <c r="WB13" s="3458"/>
      <c r="WC13" s="3458"/>
      <c r="WD13" s="3458"/>
      <c r="WE13" s="3458"/>
      <c r="WF13" s="3458"/>
      <c r="WG13" s="3458"/>
      <c r="WH13" s="3458"/>
      <c r="WI13" s="3458"/>
      <c r="WJ13" s="3458"/>
      <c r="WK13" s="3458"/>
      <c r="WL13" s="3458"/>
      <c r="WM13" s="3458"/>
      <c r="WN13" s="3458"/>
      <c r="WO13" s="3458"/>
      <c r="WP13" s="3458"/>
      <c r="WQ13" s="3458"/>
      <c r="WR13" s="3458"/>
      <c r="WS13" s="3458"/>
      <c r="WT13" s="3458"/>
      <c r="WU13" s="3458"/>
      <c r="WV13" s="3458"/>
      <c r="WW13" s="3458"/>
      <c r="WX13" s="3458"/>
      <c r="WY13" s="3458"/>
      <c r="WZ13" s="3458"/>
      <c r="XA13" s="3458"/>
      <c r="XB13" s="3458"/>
      <c r="XC13" s="3458"/>
      <c r="XD13" s="3458"/>
      <c r="XE13" s="3458"/>
      <c r="XF13" s="3458"/>
      <c r="XG13" s="3458"/>
      <c r="XH13" s="3458"/>
      <c r="XI13" s="3458"/>
      <c r="XJ13" s="3458"/>
      <c r="XK13" s="3458"/>
      <c r="XL13" s="3458"/>
      <c r="XM13" s="3458"/>
      <c r="XN13" s="3458"/>
      <c r="XO13" s="3458"/>
      <c r="XP13" s="3458"/>
      <c r="XQ13" s="3458"/>
      <c r="XR13" s="3458"/>
      <c r="XS13" s="3458"/>
      <c r="XT13" s="3458"/>
      <c r="XU13" s="3458"/>
      <c r="XV13" s="3458"/>
      <c r="XW13" s="3458"/>
      <c r="XX13" s="3458"/>
      <c r="XY13" s="3458"/>
      <c r="XZ13" s="3458"/>
      <c r="YA13" s="3458"/>
      <c r="YB13" s="3458"/>
      <c r="YC13" s="3458"/>
      <c r="YD13" s="3458"/>
      <c r="YE13" s="3458"/>
      <c r="YF13" s="3458"/>
      <c r="YG13" s="3458"/>
      <c r="YH13" s="3458"/>
      <c r="YI13" s="3458"/>
      <c r="YJ13" s="3458"/>
      <c r="YK13" s="3458"/>
      <c r="YL13" s="3458"/>
      <c r="YM13" s="3458"/>
      <c r="YN13" s="3458"/>
      <c r="YO13" s="3458"/>
      <c r="YP13" s="3458"/>
      <c r="YQ13" s="3458"/>
      <c r="YR13" s="3458"/>
      <c r="YS13" s="3458"/>
      <c r="YT13" s="3458"/>
      <c r="YU13" s="3458"/>
      <c r="YV13" s="3458"/>
      <c r="YW13" s="3458"/>
      <c r="YX13" s="3458"/>
      <c r="YY13" s="3458"/>
      <c r="YZ13" s="3458"/>
      <c r="ZA13" s="3458"/>
      <c r="ZB13" s="3458"/>
      <c r="ZC13" s="3458"/>
      <c r="ZD13" s="3458"/>
      <c r="ZE13" s="3458"/>
      <c r="ZF13" s="3458"/>
      <c r="ZG13" s="3458"/>
      <c r="ZH13" s="3458"/>
      <c r="ZI13" s="3458"/>
      <c r="ZJ13" s="3458"/>
      <c r="ZK13" s="3458"/>
      <c r="ZL13" s="3458"/>
      <c r="ZM13" s="3458"/>
      <c r="ZN13" s="3458"/>
      <c r="ZO13" s="3458"/>
      <c r="ZP13" s="3458"/>
      <c r="ZQ13" s="3458"/>
      <c r="ZR13" s="3458"/>
      <c r="ZS13" s="3458"/>
      <c r="ZT13" s="3458"/>
      <c r="ZU13" s="3458"/>
      <c r="ZV13" s="3458"/>
      <c r="ZW13" s="3458"/>
      <c r="ZX13" s="3458"/>
      <c r="ZY13" s="3458"/>
      <c r="ZZ13" s="3458"/>
      <c r="AAA13" s="3458"/>
      <c r="AAB13" s="3458"/>
      <c r="AAC13" s="3458"/>
      <c r="AAD13" s="3458"/>
      <c r="AAE13" s="3458"/>
      <c r="AAF13" s="3458"/>
      <c r="AAG13" s="3458"/>
      <c r="AAH13" s="3458"/>
      <c r="AAI13" s="3458"/>
      <c r="AAJ13" s="3458"/>
      <c r="AAK13" s="3458"/>
      <c r="AAL13" s="3458"/>
      <c r="AAM13" s="3458"/>
      <c r="AAN13" s="3458"/>
      <c r="AAO13" s="3458"/>
      <c r="AAP13" s="3458"/>
      <c r="AAQ13" s="3458"/>
      <c r="AAR13" s="3458"/>
      <c r="AAS13" s="3458"/>
      <c r="AAT13" s="3458"/>
      <c r="AAU13" s="3458"/>
      <c r="AAV13" s="3458"/>
      <c r="AAW13" s="3458"/>
      <c r="AAX13" s="3458"/>
      <c r="AAY13" s="3458"/>
      <c r="AAZ13" s="3458"/>
      <c r="ABA13" s="3458"/>
      <c r="ABB13" s="3458"/>
      <c r="ABC13" s="3458"/>
      <c r="ABD13" s="3458"/>
      <c r="ABE13" s="3458"/>
      <c r="ABF13" s="3458"/>
      <c r="ABG13" s="3458"/>
      <c r="ABH13" s="3458"/>
      <c r="ABI13" s="3458"/>
      <c r="ABJ13" s="3458"/>
      <c r="ABK13" s="3458"/>
      <c r="ABL13" s="3458"/>
      <c r="ABM13" s="3458"/>
      <c r="ABN13" s="3458"/>
      <c r="ABO13" s="3458"/>
      <c r="ABP13" s="3458"/>
      <c r="ABQ13" s="3458"/>
      <c r="ABR13" s="3458"/>
      <c r="ABS13" s="3458"/>
      <c r="ABT13" s="3458"/>
      <c r="ABU13" s="3458"/>
      <c r="ABV13" s="3458"/>
      <c r="ABW13" s="3458"/>
      <c r="ABX13" s="3458"/>
      <c r="ABY13" s="3458"/>
      <c r="ABZ13" s="3458"/>
      <c r="ACA13" s="3458"/>
      <c r="ACB13" s="3458"/>
      <c r="ACC13" s="3458"/>
      <c r="ACD13" s="3458"/>
      <c r="ACE13" s="3458"/>
      <c r="ACF13" s="3458"/>
      <c r="ACG13" s="3458"/>
      <c r="ACH13" s="3458"/>
      <c r="ACI13" s="3458"/>
      <c r="ACJ13" s="3458"/>
      <c r="ACK13" s="3458"/>
      <c r="ACL13" s="3458"/>
      <c r="ACM13" s="3458"/>
      <c r="ACN13" s="3458"/>
      <c r="ACO13" s="3458"/>
      <c r="ACP13" s="3458"/>
      <c r="ACQ13" s="3458"/>
      <c r="ACR13" s="3458"/>
      <c r="ACS13" s="3458"/>
      <c r="ACT13" s="3458"/>
      <c r="ACU13" s="3458"/>
      <c r="ACV13" s="3458"/>
      <c r="ACW13" s="3458"/>
      <c r="ACX13" s="3458"/>
      <c r="ACY13" s="3458"/>
      <c r="ACZ13" s="3458"/>
      <c r="ADA13" s="3458"/>
      <c r="ADB13" s="3458"/>
      <c r="ADC13" s="3458"/>
      <c r="ADD13" s="3458"/>
      <c r="ADE13" s="3458"/>
      <c r="ADF13" s="3458"/>
      <c r="ADG13" s="3458"/>
      <c r="ADH13" s="3458"/>
      <c r="ADI13" s="3458"/>
      <c r="ADJ13" s="3458"/>
      <c r="ADK13" s="3458"/>
      <c r="ADL13" s="3458"/>
      <c r="ADM13" s="3458"/>
      <c r="ADN13" s="3458"/>
      <c r="ADO13" s="3458"/>
      <c r="ADP13" s="3458"/>
      <c r="ADQ13" s="3458"/>
      <c r="ADR13" s="3458"/>
      <c r="ADS13" s="3458"/>
      <c r="ADT13" s="3458"/>
      <c r="ADU13" s="3458"/>
      <c r="ADV13" s="3458"/>
      <c r="ADW13" s="3458"/>
      <c r="ADX13" s="3458"/>
      <c r="ADY13" s="3458"/>
      <c r="ADZ13" s="3458"/>
      <c r="AEA13" s="3458"/>
      <c r="AEB13" s="3458"/>
      <c r="AEC13" s="3458"/>
      <c r="AED13" s="3458"/>
      <c r="AEE13" s="3458"/>
      <c r="AEF13" s="3458"/>
      <c r="AEG13" s="3458"/>
      <c r="AEH13" s="3458"/>
      <c r="AEI13" s="3458"/>
      <c r="AEJ13" s="3458"/>
      <c r="AEK13" s="3458"/>
      <c r="AEL13" s="3458"/>
      <c r="AEM13" s="3458"/>
      <c r="AEN13" s="3458"/>
      <c r="AEO13" s="3458"/>
      <c r="AEP13" s="3458"/>
      <c r="AEQ13" s="3458"/>
      <c r="AER13" s="3458"/>
      <c r="AES13" s="3458"/>
      <c r="AET13" s="3458"/>
      <c r="AEU13" s="3458"/>
      <c r="AEV13" s="3458"/>
      <c r="AEW13" s="3458"/>
      <c r="AEX13" s="3458"/>
      <c r="AEY13" s="3458"/>
      <c r="AEZ13" s="3458"/>
      <c r="AFA13" s="3458"/>
      <c r="AFB13" s="3458"/>
      <c r="AFC13" s="3458"/>
      <c r="AFD13" s="3458"/>
      <c r="AFE13" s="3458"/>
      <c r="AFF13" s="3458"/>
      <c r="AFG13" s="3458"/>
      <c r="AFH13" s="3458"/>
      <c r="AFI13" s="3458"/>
      <c r="AFJ13" s="3458"/>
      <c r="AFK13" s="3458"/>
      <c r="AFL13" s="3458"/>
      <c r="AFM13" s="3458"/>
      <c r="AFN13" s="3458"/>
      <c r="AFO13" s="3458"/>
      <c r="AFP13" s="3458"/>
      <c r="AFQ13" s="3458"/>
      <c r="AFR13" s="3458"/>
      <c r="AFS13" s="3458"/>
      <c r="AFT13" s="3458"/>
      <c r="AFU13" s="3458"/>
      <c r="AFV13" s="3458"/>
      <c r="AFW13" s="3458"/>
      <c r="AFX13" s="3458"/>
      <c r="AFY13" s="3458"/>
      <c r="AFZ13" s="3458"/>
      <c r="AGA13" s="3458"/>
      <c r="AGB13" s="3458"/>
      <c r="AGC13" s="3458"/>
      <c r="AGD13" s="3458"/>
      <c r="AGE13" s="3458"/>
      <c r="AGF13" s="3458"/>
      <c r="AGG13" s="3458"/>
      <c r="AGH13" s="3458"/>
      <c r="AGI13" s="3458"/>
      <c r="AGJ13" s="3458"/>
      <c r="AGK13" s="3458"/>
      <c r="AGL13" s="3458"/>
      <c r="AGM13" s="3458"/>
      <c r="AGN13" s="3458"/>
      <c r="AGO13" s="3458"/>
      <c r="AGP13" s="3458"/>
      <c r="AGQ13" s="3458"/>
      <c r="AGR13" s="3458"/>
      <c r="AGS13" s="3458"/>
      <c r="AGT13" s="3458"/>
      <c r="AGU13" s="3458"/>
      <c r="AGV13" s="3458"/>
      <c r="AGW13" s="3458"/>
      <c r="AGX13" s="3458"/>
      <c r="AGY13" s="3458"/>
      <c r="AGZ13" s="3458"/>
      <c r="AHA13" s="3458"/>
      <c r="AHB13" s="3458"/>
      <c r="AHC13" s="3458"/>
      <c r="AHD13" s="3458"/>
      <c r="AHE13" s="3458"/>
      <c r="AHF13" s="3458"/>
      <c r="AHG13" s="3458"/>
      <c r="AHH13" s="3458"/>
      <c r="AHI13" s="3458"/>
      <c r="AHJ13" s="3458"/>
      <c r="AHK13" s="3458"/>
      <c r="AHL13" s="3458"/>
      <c r="AHM13" s="3458"/>
      <c r="AHN13" s="3458"/>
      <c r="AHO13" s="3458"/>
      <c r="AHP13" s="3458"/>
      <c r="AHQ13" s="3458"/>
      <c r="AHR13" s="3458"/>
      <c r="AHS13" s="3458"/>
      <c r="AHT13" s="3458"/>
      <c r="AHU13" s="3458"/>
      <c r="AHV13" s="3458"/>
      <c r="AHW13" s="3458"/>
      <c r="AHX13" s="3458"/>
      <c r="AHY13" s="3458"/>
      <c r="AHZ13" s="3458"/>
      <c r="AIA13" s="3458"/>
      <c r="AIB13" s="3458"/>
      <c r="AIC13" s="3458"/>
      <c r="AID13" s="3458"/>
      <c r="AIE13" s="3458"/>
      <c r="AIF13" s="3458"/>
      <c r="AIG13" s="3458"/>
      <c r="AIH13" s="3458"/>
      <c r="AII13" s="3458"/>
      <c r="AIJ13" s="3458"/>
      <c r="AIK13" s="3458"/>
      <c r="AIL13" s="3458"/>
      <c r="AIM13" s="3458"/>
      <c r="AIN13" s="3458"/>
      <c r="AIO13" s="3458"/>
      <c r="AIP13" s="3458"/>
      <c r="AIQ13" s="3458"/>
      <c r="AIR13" s="3458"/>
      <c r="AIS13" s="3458"/>
      <c r="AIT13" s="3458"/>
      <c r="AIU13" s="3458"/>
      <c r="AIV13" s="3458"/>
      <c r="AIW13" s="3458"/>
      <c r="AIX13" s="3458"/>
      <c r="AIY13" s="3458"/>
      <c r="AIZ13" s="3458"/>
      <c r="AJA13" s="3458"/>
      <c r="AJB13" s="3458"/>
      <c r="AJC13" s="3458"/>
      <c r="AJD13" s="3458"/>
      <c r="AJE13" s="3458"/>
      <c r="AJF13" s="3458"/>
      <c r="AJG13" s="3458"/>
      <c r="AJH13" s="3458"/>
      <c r="AJI13" s="3458"/>
      <c r="AJJ13" s="3458"/>
      <c r="AJK13" s="3458"/>
      <c r="AJL13" s="3458"/>
      <c r="AJM13" s="3458"/>
      <c r="AJN13" s="3458"/>
      <c r="AJO13" s="3458"/>
      <c r="AJP13" s="3458"/>
      <c r="AJQ13" s="3458"/>
      <c r="AJR13" s="3458"/>
      <c r="AJS13" s="3458"/>
      <c r="AJT13" s="3458"/>
      <c r="AJU13" s="3458"/>
      <c r="AJV13" s="3458"/>
      <c r="AJW13" s="3458"/>
      <c r="AJX13" s="3458"/>
      <c r="AJY13" s="3458"/>
      <c r="AJZ13" s="3458"/>
      <c r="AKA13" s="3458"/>
      <c r="AKB13" s="3458"/>
      <c r="AKC13" s="3458"/>
      <c r="AKD13" s="3458"/>
      <c r="AKE13" s="3458"/>
      <c r="AKF13" s="3458"/>
      <c r="AKG13" s="3458"/>
      <c r="AKH13" s="3458"/>
      <c r="AKI13" s="3458"/>
      <c r="AKJ13" s="3458"/>
      <c r="AKK13" s="3458"/>
      <c r="AKL13" s="3458"/>
      <c r="AKM13" s="3458"/>
      <c r="AKN13" s="3458"/>
      <c r="AKO13" s="3458"/>
      <c r="AKP13" s="3458"/>
      <c r="AKQ13" s="3458"/>
      <c r="AKR13" s="3458"/>
      <c r="AKS13" s="3458"/>
      <c r="AKT13" s="3458"/>
      <c r="AKU13" s="3458"/>
      <c r="AKV13" s="3458"/>
      <c r="AKW13" s="3458"/>
      <c r="AKX13" s="3458"/>
      <c r="AKY13" s="3458"/>
      <c r="AKZ13" s="3458"/>
      <c r="ALA13" s="3458"/>
      <c r="ALB13" s="3458"/>
      <c r="ALC13" s="3458"/>
      <c r="ALD13" s="3458"/>
      <c r="ALE13" s="3458"/>
      <c r="ALF13" s="3458"/>
      <c r="ALG13" s="3458"/>
      <c r="ALH13" s="3458"/>
      <c r="ALI13" s="3458"/>
      <c r="ALJ13" s="3458"/>
      <c r="ALK13" s="3458"/>
      <c r="ALL13" s="3458"/>
      <c r="ALM13" s="3458"/>
      <c r="ALN13" s="3458"/>
      <c r="ALO13" s="3458"/>
      <c r="ALP13" s="3458"/>
      <c r="ALQ13" s="3458"/>
      <c r="ALR13" s="3458"/>
      <c r="ALS13" s="3458"/>
      <c r="ALT13" s="3458"/>
      <c r="ALU13" s="3458"/>
      <c r="ALV13" s="3458"/>
      <c r="ALW13" s="3458"/>
      <c r="ALX13" s="3458"/>
      <c r="ALY13" s="3458"/>
      <c r="ALZ13" s="3458"/>
      <c r="AMA13" s="3458"/>
      <c r="AMB13" s="3458"/>
      <c r="AMC13" s="3458"/>
      <c r="AMD13" s="3458"/>
      <c r="AME13" s="3458"/>
      <c r="AMF13" s="3458"/>
      <c r="AMG13" s="3458"/>
      <c r="AMH13" s="3458"/>
      <c r="AMI13" s="3458"/>
      <c r="AMJ13" s="3458"/>
    </row>
    <row r="14" spans="1:1024" s="3459" customFormat="1" ht="57.75" customHeight="1" thickBot="1">
      <c r="A14" s="5572"/>
      <c r="B14" s="5574"/>
      <c r="C14" s="5027" t="s">
        <v>940</v>
      </c>
      <c r="D14" s="4677" t="s">
        <v>941</v>
      </c>
      <c r="E14" s="4280" t="s">
        <v>922</v>
      </c>
      <c r="F14" s="4281" t="s">
        <v>91</v>
      </c>
      <c r="G14" s="4280" t="s">
        <v>929</v>
      </c>
      <c r="H14" s="5025" t="s">
        <v>942</v>
      </c>
      <c r="I14" s="5026" t="s">
        <v>943</v>
      </c>
      <c r="J14" s="5030">
        <f>177515000+6800000</f>
        <v>184315000</v>
      </c>
      <c r="K14" s="4282" t="s">
        <v>944</v>
      </c>
      <c r="L14" s="4283" t="s">
        <v>82</v>
      </c>
      <c r="M14" s="4283" t="s">
        <v>83</v>
      </c>
      <c r="N14" s="4283" t="s">
        <v>96</v>
      </c>
      <c r="O14" s="4284">
        <f>+J14</f>
        <v>184315000</v>
      </c>
      <c r="P14" s="4285">
        <f>SUM(T14:AE14)</f>
        <v>0</v>
      </c>
      <c r="Q14" s="4286">
        <f>P14/O14</f>
        <v>0</v>
      </c>
      <c r="R14" s="4287">
        <f>+O14-P14</f>
        <v>184315000</v>
      </c>
      <c r="S14" s="4949">
        <f>+R14/O14</f>
        <v>1</v>
      </c>
      <c r="T14" s="4843">
        <v>0</v>
      </c>
      <c r="U14" s="4288">
        <v>0</v>
      </c>
      <c r="V14" s="4289">
        <v>0</v>
      </c>
      <c r="W14" s="4290">
        <v>0</v>
      </c>
      <c r="X14" s="4290">
        <v>0</v>
      </c>
      <c r="Y14" s="4291">
        <v>0</v>
      </c>
      <c r="Z14" s="4292">
        <v>0</v>
      </c>
      <c r="AA14" s="4291">
        <v>0</v>
      </c>
      <c r="AB14" s="4291">
        <v>0</v>
      </c>
      <c r="AC14" s="4291">
        <v>0</v>
      </c>
      <c r="AD14" s="4291">
        <v>0</v>
      </c>
      <c r="AE14" s="4292">
        <v>0</v>
      </c>
      <c r="AF14" s="4775">
        <v>13</v>
      </c>
      <c r="AG14" s="4293">
        <f>SUM(AK14:AV14)</f>
        <v>0</v>
      </c>
      <c r="AH14" s="4293">
        <f>+AF14-AG14</f>
        <v>13</v>
      </c>
      <c r="AI14" s="4286">
        <f>AG14/AF14</f>
        <v>0</v>
      </c>
      <c r="AJ14" s="4286">
        <f>+AH14/AF14</f>
        <v>1</v>
      </c>
      <c r="AK14" s="4892">
        <v>0</v>
      </c>
      <c r="AL14" s="4293">
        <v>0</v>
      </c>
      <c r="AM14" s="4293">
        <v>0</v>
      </c>
      <c r="AN14" s="4294">
        <v>0</v>
      </c>
      <c r="AO14" s="4293">
        <v>0</v>
      </c>
      <c r="AP14" s="4293">
        <v>0</v>
      </c>
      <c r="AQ14" s="4293">
        <v>0</v>
      </c>
      <c r="AR14" s="4293">
        <v>0</v>
      </c>
      <c r="AS14" s="4293">
        <v>0</v>
      </c>
      <c r="AT14" s="4295">
        <v>0</v>
      </c>
      <c r="AU14" s="4296">
        <v>0</v>
      </c>
      <c r="AV14" s="4296">
        <v>0</v>
      </c>
      <c r="AW14" s="4297">
        <v>45294</v>
      </c>
      <c r="AX14" s="4297">
        <v>45657</v>
      </c>
      <c r="AY14" s="4298" t="s">
        <v>945</v>
      </c>
      <c r="AZ14" s="4299" t="s">
        <v>86</v>
      </c>
      <c r="BA14" s="3457"/>
      <c r="BB14" s="3457"/>
      <c r="BC14" s="3457"/>
      <c r="BD14" s="3457"/>
      <c r="BE14" s="3457"/>
      <c r="BF14" s="3457"/>
      <c r="BG14" s="3457"/>
      <c r="BH14" s="3457"/>
      <c r="BI14" s="3457"/>
      <c r="BJ14" s="3457"/>
      <c r="BK14" s="3457"/>
      <c r="BL14" s="3457"/>
      <c r="BM14" s="3457"/>
      <c r="BN14" s="3457"/>
      <c r="BO14" s="3457"/>
      <c r="BP14" s="3457"/>
      <c r="BQ14" s="3457"/>
      <c r="BR14" s="3457"/>
      <c r="BS14" s="3457"/>
      <c r="BT14" s="3457"/>
      <c r="BU14" s="3457"/>
      <c r="BV14" s="3457"/>
      <c r="BW14" s="3457"/>
      <c r="BX14" s="3457"/>
      <c r="BY14" s="3457"/>
      <c r="BZ14" s="3457"/>
      <c r="CA14" s="3457"/>
      <c r="CB14" s="3457"/>
      <c r="CC14" s="3457"/>
      <c r="CD14" s="3457"/>
      <c r="CE14" s="3457"/>
      <c r="CF14" s="3457"/>
      <c r="CG14" s="3457"/>
      <c r="CH14" s="3457"/>
      <c r="CI14" s="3457"/>
      <c r="CJ14" s="3457"/>
      <c r="CK14" s="3457"/>
      <c r="CL14" s="3457"/>
      <c r="CM14" s="3457"/>
      <c r="CN14" s="3457"/>
      <c r="CO14" s="3457"/>
      <c r="CP14" s="3457"/>
      <c r="CQ14" s="3457"/>
      <c r="CR14" s="3457"/>
      <c r="CS14" s="3457"/>
      <c r="CT14" s="3457"/>
      <c r="CU14" s="3457"/>
      <c r="CV14" s="3457"/>
      <c r="CW14" s="3457"/>
      <c r="CX14" s="3457"/>
      <c r="CY14" s="3457"/>
      <c r="CZ14" s="3457"/>
      <c r="DA14" s="3457"/>
      <c r="DB14" s="3457"/>
      <c r="DC14" s="3457"/>
      <c r="DD14" s="3457"/>
      <c r="DE14" s="3457"/>
      <c r="DF14" s="3457"/>
      <c r="DG14" s="3457"/>
      <c r="DH14" s="3457"/>
      <c r="DI14" s="3457"/>
      <c r="DJ14" s="3457"/>
      <c r="DK14" s="3457"/>
      <c r="DL14" s="3457"/>
      <c r="DM14" s="3457"/>
      <c r="DN14" s="3457"/>
      <c r="DO14" s="3457"/>
      <c r="DP14" s="3457"/>
      <c r="DQ14" s="3457"/>
      <c r="DR14" s="3457"/>
      <c r="DS14" s="3457"/>
      <c r="DT14" s="3457"/>
      <c r="DU14" s="3457"/>
      <c r="DV14" s="3457"/>
      <c r="DW14" s="3457"/>
      <c r="DX14" s="3457"/>
      <c r="DY14" s="3457"/>
      <c r="DZ14" s="3458"/>
      <c r="EA14" s="3458"/>
      <c r="EB14" s="3458"/>
      <c r="EC14" s="3458"/>
      <c r="ED14" s="3458"/>
      <c r="EE14" s="3458"/>
      <c r="EF14" s="3458"/>
      <c r="EG14" s="3458"/>
      <c r="EH14" s="3458"/>
      <c r="EI14" s="3458"/>
      <c r="EJ14" s="3458"/>
      <c r="EK14" s="3458"/>
      <c r="EL14" s="3458"/>
      <c r="EM14" s="3458"/>
      <c r="EN14" s="3458"/>
      <c r="EO14" s="3458"/>
      <c r="EP14" s="3458"/>
      <c r="EQ14" s="3458"/>
      <c r="ER14" s="3458"/>
      <c r="ES14" s="3458"/>
      <c r="ET14" s="3458"/>
      <c r="EU14" s="3458"/>
      <c r="EV14" s="3458"/>
      <c r="EW14" s="3458"/>
      <c r="EX14" s="3458"/>
      <c r="EY14" s="3458"/>
      <c r="EZ14" s="3458"/>
      <c r="FA14" s="3458"/>
      <c r="FB14" s="3458"/>
      <c r="FC14" s="3458"/>
      <c r="FD14" s="3458"/>
      <c r="FE14" s="3458"/>
      <c r="FF14" s="3458"/>
      <c r="FG14" s="3458"/>
      <c r="FH14" s="3458"/>
      <c r="FI14" s="3458"/>
      <c r="FJ14" s="3458"/>
      <c r="FK14" s="3458"/>
      <c r="FL14" s="3458"/>
      <c r="FM14" s="3458"/>
      <c r="FN14" s="3458"/>
      <c r="FO14" s="3458"/>
      <c r="FP14" s="3458"/>
      <c r="FQ14" s="3458"/>
      <c r="FR14" s="3458"/>
      <c r="FS14" s="3458"/>
      <c r="FT14" s="3458"/>
      <c r="FU14" s="3458"/>
      <c r="FV14" s="3458"/>
      <c r="FW14" s="3458"/>
      <c r="FX14" s="3458"/>
      <c r="FY14" s="3458"/>
      <c r="FZ14" s="3458"/>
      <c r="GA14" s="3458"/>
      <c r="GB14" s="3458"/>
      <c r="GC14" s="3458"/>
      <c r="GD14" s="3458"/>
      <c r="GE14" s="3458"/>
      <c r="GF14" s="3458"/>
      <c r="GG14" s="3458"/>
      <c r="GH14" s="3458"/>
      <c r="GI14" s="3458"/>
      <c r="GJ14" s="3458"/>
      <c r="GK14" s="3458"/>
      <c r="GL14" s="3458"/>
      <c r="GM14" s="3458"/>
      <c r="GN14" s="3458"/>
      <c r="GO14" s="3458"/>
      <c r="GP14" s="3458"/>
      <c r="GQ14" s="3458"/>
      <c r="GR14" s="3458"/>
      <c r="GS14" s="3458"/>
      <c r="GT14" s="3458"/>
      <c r="GU14" s="3458"/>
      <c r="GV14" s="3458"/>
      <c r="GW14" s="3458"/>
      <c r="GX14" s="3458"/>
      <c r="GY14" s="3458"/>
      <c r="GZ14" s="3458"/>
      <c r="HA14" s="3458"/>
      <c r="HB14" s="3458"/>
      <c r="HC14" s="3458"/>
      <c r="HD14" s="3458"/>
      <c r="HE14" s="3458"/>
      <c r="HF14" s="3458"/>
      <c r="HG14" s="3458"/>
      <c r="HH14" s="3458"/>
      <c r="HI14" s="3458"/>
      <c r="HJ14" s="3458"/>
      <c r="HK14" s="3458"/>
      <c r="HL14" s="3458"/>
      <c r="HM14" s="3458"/>
      <c r="HN14" s="3458"/>
      <c r="HO14" s="3458"/>
      <c r="HP14" s="3458"/>
      <c r="HQ14" s="3458"/>
      <c r="HR14" s="3458"/>
      <c r="HS14" s="3458"/>
      <c r="HT14" s="3458"/>
      <c r="HU14" s="3458"/>
      <c r="HV14" s="3458"/>
      <c r="HW14" s="3458"/>
      <c r="HX14" s="3458"/>
      <c r="HY14" s="3458"/>
      <c r="HZ14" s="3458"/>
      <c r="IA14" s="3458"/>
      <c r="IB14" s="3458"/>
      <c r="IC14" s="3458"/>
      <c r="ID14" s="3458"/>
      <c r="IE14" s="3458"/>
      <c r="IF14" s="3458"/>
      <c r="IG14" s="3458"/>
      <c r="IH14" s="3458"/>
      <c r="II14" s="3458"/>
      <c r="IJ14" s="3458"/>
      <c r="IK14" s="3458"/>
      <c r="IL14" s="3458"/>
      <c r="IM14" s="3458"/>
      <c r="IN14" s="3458"/>
      <c r="IO14" s="3458"/>
      <c r="IP14" s="3458"/>
      <c r="IQ14" s="3458"/>
      <c r="IR14" s="3458"/>
      <c r="IS14" s="3458"/>
      <c r="IT14" s="3458"/>
      <c r="IU14" s="3458"/>
      <c r="IV14" s="3458"/>
      <c r="IW14" s="3458"/>
      <c r="IX14" s="3458"/>
      <c r="IY14" s="3458"/>
      <c r="IZ14" s="3458"/>
      <c r="JA14" s="3458"/>
      <c r="JB14" s="3458"/>
      <c r="JC14" s="3458"/>
      <c r="JD14" s="3458"/>
      <c r="JE14" s="3458"/>
      <c r="JF14" s="3458"/>
      <c r="JG14" s="3458"/>
      <c r="JH14" s="3458"/>
      <c r="JI14" s="3458"/>
      <c r="JJ14" s="3458"/>
      <c r="JK14" s="3458"/>
      <c r="JL14" s="3458"/>
      <c r="JM14" s="3458"/>
      <c r="JN14" s="3458"/>
      <c r="JO14" s="3458"/>
      <c r="JP14" s="3458"/>
      <c r="JQ14" s="3458"/>
      <c r="JR14" s="3458"/>
      <c r="JS14" s="3458"/>
      <c r="JT14" s="3458"/>
      <c r="JU14" s="3458"/>
      <c r="JV14" s="3458"/>
      <c r="JW14" s="3458"/>
      <c r="JX14" s="3458"/>
      <c r="JY14" s="3458"/>
      <c r="JZ14" s="3458"/>
      <c r="KA14" s="3458"/>
      <c r="KB14" s="3458"/>
      <c r="KC14" s="3458"/>
      <c r="KD14" s="3458"/>
      <c r="KE14" s="3458"/>
      <c r="KF14" s="3458"/>
      <c r="KG14" s="3458"/>
      <c r="KH14" s="3458"/>
      <c r="KI14" s="3458"/>
      <c r="KJ14" s="3458"/>
      <c r="KK14" s="3458"/>
      <c r="KL14" s="3458"/>
      <c r="KM14" s="3458"/>
      <c r="KN14" s="3458"/>
      <c r="KO14" s="3458"/>
      <c r="KP14" s="3458"/>
      <c r="KQ14" s="3458"/>
      <c r="KR14" s="3458"/>
      <c r="KS14" s="3458"/>
      <c r="KT14" s="3458"/>
      <c r="KU14" s="3458"/>
      <c r="KV14" s="3458"/>
      <c r="KW14" s="3458"/>
      <c r="KX14" s="3458"/>
      <c r="KY14" s="3458"/>
      <c r="KZ14" s="3458"/>
      <c r="LA14" s="3458"/>
      <c r="LB14" s="3458"/>
      <c r="LC14" s="3458"/>
      <c r="LD14" s="3458"/>
      <c r="LE14" s="3458"/>
      <c r="LF14" s="3458"/>
      <c r="LG14" s="3458"/>
      <c r="LH14" s="3458"/>
      <c r="LI14" s="3458"/>
      <c r="LJ14" s="3458"/>
      <c r="LK14" s="3458"/>
      <c r="LL14" s="3458"/>
      <c r="LM14" s="3458"/>
      <c r="LN14" s="3458"/>
      <c r="LO14" s="3458"/>
      <c r="LP14" s="3458"/>
      <c r="LQ14" s="3458"/>
      <c r="LR14" s="3458"/>
      <c r="LS14" s="3458"/>
      <c r="LT14" s="3458"/>
      <c r="LU14" s="3458"/>
      <c r="LV14" s="3458"/>
      <c r="LW14" s="3458"/>
      <c r="LX14" s="3458"/>
      <c r="LY14" s="3458"/>
      <c r="LZ14" s="3458"/>
      <c r="MA14" s="3458"/>
      <c r="MB14" s="3458"/>
      <c r="MC14" s="3458"/>
      <c r="MD14" s="3458"/>
      <c r="ME14" s="3458"/>
      <c r="MF14" s="3458"/>
      <c r="MG14" s="3458"/>
      <c r="MH14" s="3458"/>
      <c r="MI14" s="3458"/>
      <c r="MJ14" s="3458"/>
      <c r="MK14" s="3458"/>
      <c r="ML14" s="3458"/>
      <c r="MM14" s="3458"/>
      <c r="MN14" s="3458"/>
      <c r="MO14" s="3458"/>
      <c r="MP14" s="3458"/>
      <c r="MQ14" s="3458"/>
      <c r="MR14" s="3458"/>
      <c r="MS14" s="3458"/>
      <c r="MT14" s="3458"/>
      <c r="MU14" s="3458"/>
      <c r="MV14" s="3458"/>
      <c r="MW14" s="3458"/>
      <c r="MX14" s="3458"/>
      <c r="MY14" s="3458"/>
      <c r="MZ14" s="3458"/>
      <c r="NA14" s="3458"/>
      <c r="NB14" s="3458"/>
      <c r="NC14" s="3458"/>
      <c r="ND14" s="3458"/>
      <c r="NE14" s="3458"/>
      <c r="NF14" s="3458"/>
      <c r="NG14" s="3458"/>
      <c r="NH14" s="3458"/>
      <c r="NI14" s="3458"/>
      <c r="NJ14" s="3458"/>
      <c r="NK14" s="3458"/>
      <c r="NL14" s="3458"/>
      <c r="NM14" s="3458"/>
      <c r="NN14" s="3458"/>
      <c r="NO14" s="3458"/>
      <c r="NP14" s="3458"/>
      <c r="NQ14" s="3458"/>
      <c r="NR14" s="3458"/>
      <c r="NS14" s="3458"/>
      <c r="NT14" s="3458"/>
      <c r="NU14" s="3458"/>
      <c r="NV14" s="3458"/>
      <c r="NW14" s="3458"/>
      <c r="NX14" s="3458"/>
      <c r="NY14" s="3458"/>
      <c r="NZ14" s="3458"/>
      <c r="OA14" s="3458"/>
      <c r="OB14" s="3458"/>
      <c r="OC14" s="3458"/>
      <c r="OD14" s="3458"/>
      <c r="OE14" s="3458"/>
      <c r="OF14" s="3458"/>
      <c r="OG14" s="3458"/>
      <c r="OH14" s="3458"/>
      <c r="OI14" s="3458"/>
      <c r="OJ14" s="3458"/>
      <c r="OK14" s="3458"/>
      <c r="OL14" s="3458"/>
      <c r="OM14" s="3458"/>
      <c r="ON14" s="3458"/>
      <c r="OO14" s="3458"/>
      <c r="OP14" s="3458"/>
      <c r="OQ14" s="3458"/>
      <c r="OR14" s="3458"/>
      <c r="OS14" s="3458"/>
      <c r="OT14" s="3458"/>
      <c r="OU14" s="3458"/>
      <c r="OV14" s="3458"/>
      <c r="OW14" s="3458"/>
      <c r="OX14" s="3458"/>
      <c r="OY14" s="3458"/>
      <c r="OZ14" s="3458"/>
      <c r="PA14" s="3458"/>
      <c r="PB14" s="3458"/>
      <c r="PC14" s="3458"/>
      <c r="PD14" s="3458"/>
      <c r="PE14" s="3458"/>
      <c r="PF14" s="3458"/>
      <c r="PG14" s="3458"/>
      <c r="PH14" s="3458"/>
      <c r="PI14" s="3458"/>
      <c r="PJ14" s="3458"/>
      <c r="PK14" s="3458"/>
      <c r="PL14" s="3458"/>
      <c r="PM14" s="3458"/>
      <c r="PN14" s="3458"/>
      <c r="PO14" s="3458"/>
      <c r="PP14" s="3458"/>
      <c r="PQ14" s="3458"/>
      <c r="PR14" s="3458"/>
      <c r="PS14" s="3458"/>
      <c r="PT14" s="3458"/>
      <c r="PU14" s="3458"/>
      <c r="PV14" s="3458"/>
      <c r="PW14" s="3458"/>
      <c r="PX14" s="3458"/>
      <c r="PY14" s="3458"/>
      <c r="PZ14" s="3458"/>
      <c r="QA14" s="3458"/>
      <c r="QB14" s="3458"/>
      <c r="QC14" s="3458"/>
      <c r="QD14" s="3458"/>
      <c r="QE14" s="3458"/>
      <c r="QF14" s="3458"/>
      <c r="QG14" s="3458"/>
      <c r="QH14" s="3458"/>
      <c r="QI14" s="3458"/>
      <c r="QJ14" s="3458"/>
      <c r="QK14" s="3458"/>
      <c r="QL14" s="3458"/>
      <c r="QM14" s="3458"/>
      <c r="QN14" s="3458"/>
      <c r="QO14" s="3458"/>
      <c r="QP14" s="3458"/>
      <c r="QQ14" s="3458"/>
      <c r="QR14" s="3458"/>
      <c r="QS14" s="3458"/>
      <c r="QT14" s="3458"/>
      <c r="QU14" s="3458"/>
      <c r="QV14" s="3458"/>
      <c r="QW14" s="3458"/>
      <c r="QX14" s="3458"/>
      <c r="QY14" s="3458"/>
      <c r="QZ14" s="3458"/>
      <c r="RA14" s="3458"/>
      <c r="RB14" s="3458"/>
      <c r="RC14" s="3458"/>
      <c r="RD14" s="3458"/>
      <c r="RE14" s="3458"/>
      <c r="RF14" s="3458"/>
      <c r="RG14" s="3458"/>
      <c r="RH14" s="3458"/>
      <c r="RI14" s="3458"/>
      <c r="RJ14" s="3458"/>
      <c r="RK14" s="3458"/>
      <c r="RL14" s="3458"/>
      <c r="RM14" s="3458"/>
      <c r="RN14" s="3458"/>
      <c r="RO14" s="3458"/>
      <c r="RP14" s="3458"/>
      <c r="RQ14" s="3458"/>
      <c r="RR14" s="3458"/>
      <c r="RS14" s="3458"/>
      <c r="RT14" s="3458"/>
      <c r="RU14" s="3458"/>
      <c r="RV14" s="3458"/>
      <c r="RW14" s="3458"/>
      <c r="RX14" s="3458"/>
      <c r="RY14" s="3458"/>
      <c r="RZ14" s="3458"/>
      <c r="SA14" s="3458"/>
      <c r="SB14" s="3458"/>
      <c r="SC14" s="3458"/>
      <c r="SD14" s="3458"/>
      <c r="SE14" s="3458"/>
      <c r="SF14" s="3458"/>
      <c r="SG14" s="3458"/>
      <c r="SH14" s="3458"/>
      <c r="SI14" s="3458"/>
      <c r="SJ14" s="3458"/>
      <c r="SK14" s="3458"/>
      <c r="SL14" s="3458"/>
      <c r="SM14" s="3458"/>
      <c r="SN14" s="3458"/>
      <c r="SO14" s="3458"/>
      <c r="SP14" s="3458"/>
      <c r="SQ14" s="3458"/>
      <c r="SR14" s="3458"/>
      <c r="SS14" s="3458"/>
      <c r="ST14" s="3458"/>
      <c r="SU14" s="3458"/>
      <c r="SV14" s="3458"/>
      <c r="SW14" s="3458"/>
      <c r="SX14" s="3458"/>
      <c r="SY14" s="3458"/>
      <c r="SZ14" s="3458"/>
      <c r="TA14" s="3458"/>
      <c r="TB14" s="3458"/>
      <c r="TC14" s="3458"/>
      <c r="TD14" s="3458"/>
      <c r="TE14" s="3458"/>
      <c r="TF14" s="3458"/>
      <c r="TG14" s="3458"/>
      <c r="TH14" s="3458"/>
      <c r="TI14" s="3458"/>
      <c r="TJ14" s="3458"/>
      <c r="TK14" s="3458"/>
      <c r="TL14" s="3458"/>
      <c r="TM14" s="3458"/>
      <c r="TN14" s="3458"/>
      <c r="TO14" s="3458"/>
      <c r="TP14" s="3458"/>
      <c r="TQ14" s="3458"/>
      <c r="TR14" s="3458"/>
      <c r="TS14" s="3458"/>
      <c r="TT14" s="3458"/>
      <c r="TU14" s="3458"/>
      <c r="TV14" s="3458"/>
      <c r="TW14" s="3458"/>
      <c r="TX14" s="3458"/>
      <c r="TY14" s="3458"/>
      <c r="TZ14" s="3458"/>
      <c r="UA14" s="3458"/>
      <c r="UB14" s="3458"/>
      <c r="UC14" s="3458"/>
      <c r="UD14" s="3458"/>
      <c r="UE14" s="3458"/>
      <c r="UF14" s="3458"/>
      <c r="UG14" s="3458"/>
      <c r="UH14" s="3458"/>
      <c r="UI14" s="3458"/>
      <c r="UJ14" s="3458"/>
      <c r="UK14" s="3458"/>
      <c r="UL14" s="3458"/>
      <c r="UM14" s="3458"/>
      <c r="UN14" s="3458"/>
      <c r="UO14" s="3458"/>
      <c r="UP14" s="3458"/>
      <c r="UQ14" s="3458"/>
      <c r="UR14" s="3458"/>
      <c r="US14" s="3458"/>
      <c r="UT14" s="3458"/>
      <c r="UU14" s="3458"/>
      <c r="UV14" s="3458"/>
      <c r="UW14" s="3458"/>
      <c r="UX14" s="3458"/>
      <c r="UY14" s="3458"/>
      <c r="UZ14" s="3458"/>
      <c r="VA14" s="3458"/>
      <c r="VB14" s="3458"/>
      <c r="VC14" s="3458"/>
      <c r="VD14" s="3458"/>
      <c r="VE14" s="3458"/>
      <c r="VF14" s="3458"/>
      <c r="VG14" s="3458"/>
      <c r="VH14" s="3458"/>
      <c r="VI14" s="3458"/>
      <c r="VJ14" s="3458"/>
      <c r="VK14" s="3458"/>
      <c r="VL14" s="3458"/>
      <c r="VM14" s="3458"/>
      <c r="VN14" s="3458"/>
      <c r="VO14" s="3458"/>
      <c r="VP14" s="3458"/>
      <c r="VQ14" s="3458"/>
      <c r="VR14" s="3458"/>
      <c r="VS14" s="3458"/>
      <c r="VT14" s="3458"/>
      <c r="VU14" s="3458"/>
      <c r="VV14" s="3458"/>
      <c r="VW14" s="3458"/>
      <c r="VX14" s="3458"/>
      <c r="VY14" s="3458"/>
      <c r="VZ14" s="3458"/>
      <c r="WA14" s="3458"/>
      <c r="WB14" s="3458"/>
      <c r="WC14" s="3458"/>
      <c r="WD14" s="3458"/>
      <c r="WE14" s="3458"/>
      <c r="WF14" s="3458"/>
      <c r="WG14" s="3458"/>
      <c r="WH14" s="3458"/>
      <c r="WI14" s="3458"/>
      <c r="WJ14" s="3458"/>
      <c r="WK14" s="3458"/>
      <c r="WL14" s="3458"/>
      <c r="WM14" s="3458"/>
      <c r="WN14" s="3458"/>
      <c r="WO14" s="3458"/>
      <c r="WP14" s="3458"/>
      <c r="WQ14" s="3458"/>
      <c r="WR14" s="3458"/>
      <c r="WS14" s="3458"/>
      <c r="WT14" s="3458"/>
      <c r="WU14" s="3458"/>
      <c r="WV14" s="3458"/>
      <c r="WW14" s="3458"/>
      <c r="WX14" s="3458"/>
      <c r="WY14" s="3458"/>
      <c r="WZ14" s="3458"/>
      <c r="XA14" s="3458"/>
      <c r="XB14" s="3458"/>
      <c r="XC14" s="3458"/>
      <c r="XD14" s="3458"/>
      <c r="XE14" s="3458"/>
      <c r="XF14" s="3458"/>
      <c r="XG14" s="3458"/>
      <c r="XH14" s="3458"/>
      <c r="XI14" s="3458"/>
      <c r="XJ14" s="3458"/>
      <c r="XK14" s="3458"/>
      <c r="XL14" s="3458"/>
      <c r="XM14" s="3458"/>
      <c r="XN14" s="3458"/>
      <c r="XO14" s="3458"/>
      <c r="XP14" s="3458"/>
      <c r="XQ14" s="3458"/>
      <c r="XR14" s="3458"/>
      <c r="XS14" s="3458"/>
      <c r="XT14" s="3458"/>
      <c r="XU14" s="3458"/>
      <c r="XV14" s="3458"/>
      <c r="XW14" s="3458"/>
      <c r="XX14" s="3458"/>
      <c r="XY14" s="3458"/>
      <c r="XZ14" s="3458"/>
      <c r="YA14" s="3458"/>
      <c r="YB14" s="3458"/>
      <c r="YC14" s="3458"/>
      <c r="YD14" s="3458"/>
      <c r="YE14" s="3458"/>
      <c r="YF14" s="3458"/>
      <c r="YG14" s="3458"/>
      <c r="YH14" s="3458"/>
      <c r="YI14" s="3458"/>
      <c r="YJ14" s="3458"/>
      <c r="YK14" s="3458"/>
      <c r="YL14" s="3458"/>
      <c r="YM14" s="3458"/>
      <c r="YN14" s="3458"/>
      <c r="YO14" s="3458"/>
      <c r="YP14" s="3458"/>
      <c r="YQ14" s="3458"/>
      <c r="YR14" s="3458"/>
      <c r="YS14" s="3458"/>
      <c r="YT14" s="3458"/>
      <c r="YU14" s="3458"/>
      <c r="YV14" s="3458"/>
      <c r="YW14" s="3458"/>
      <c r="YX14" s="3458"/>
      <c r="YY14" s="3458"/>
      <c r="YZ14" s="3458"/>
      <c r="ZA14" s="3458"/>
      <c r="ZB14" s="3458"/>
      <c r="ZC14" s="3458"/>
      <c r="ZD14" s="3458"/>
      <c r="ZE14" s="3458"/>
      <c r="ZF14" s="3458"/>
      <c r="ZG14" s="3458"/>
      <c r="ZH14" s="3458"/>
      <c r="ZI14" s="3458"/>
      <c r="ZJ14" s="3458"/>
      <c r="ZK14" s="3458"/>
      <c r="ZL14" s="3458"/>
      <c r="ZM14" s="3458"/>
      <c r="ZN14" s="3458"/>
      <c r="ZO14" s="3458"/>
      <c r="ZP14" s="3458"/>
      <c r="ZQ14" s="3458"/>
      <c r="ZR14" s="3458"/>
      <c r="ZS14" s="3458"/>
      <c r="ZT14" s="3458"/>
      <c r="ZU14" s="3458"/>
      <c r="ZV14" s="3458"/>
      <c r="ZW14" s="3458"/>
      <c r="ZX14" s="3458"/>
      <c r="ZY14" s="3458"/>
      <c r="ZZ14" s="3458"/>
      <c r="AAA14" s="3458"/>
      <c r="AAB14" s="3458"/>
      <c r="AAC14" s="3458"/>
      <c r="AAD14" s="3458"/>
      <c r="AAE14" s="3458"/>
      <c r="AAF14" s="3458"/>
      <c r="AAG14" s="3458"/>
      <c r="AAH14" s="3458"/>
      <c r="AAI14" s="3458"/>
      <c r="AAJ14" s="3458"/>
      <c r="AAK14" s="3458"/>
      <c r="AAL14" s="3458"/>
      <c r="AAM14" s="3458"/>
      <c r="AAN14" s="3458"/>
      <c r="AAO14" s="3458"/>
      <c r="AAP14" s="3458"/>
      <c r="AAQ14" s="3458"/>
      <c r="AAR14" s="3458"/>
      <c r="AAS14" s="3458"/>
      <c r="AAT14" s="3458"/>
      <c r="AAU14" s="3458"/>
      <c r="AAV14" s="3458"/>
      <c r="AAW14" s="3458"/>
      <c r="AAX14" s="3458"/>
      <c r="AAY14" s="3458"/>
      <c r="AAZ14" s="3458"/>
      <c r="ABA14" s="3458"/>
      <c r="ABB14" s="3458"/>
      <c r="ABC14" s="3458"/>
      <c r="ABD14" s="3458"/>
      <c r="ABE14" s="3458"/>
      <c r="ABF14" s="3458"/>
      <c r="ABG14" s="3458"/>
      <c r="ABH14" s="3458"/>
      <c r="ABI14" s="3458"/>
      <c r="ABJ14" s="3458"/>
      <c r="ABK14" s="3458"/>
      <c r="ABL14" s="3458"/>
      <c r="ABM14" s="3458"/>
      <c r="ABN14" s="3458"/>
      <c r="ABO14" s="3458"/>
      <c r="ABP14" s="3458"/>
      <c r="ABQ14" s="3458"/>
      <c r="ABR14" s="3458"/>
      <c r="ABS14" s="3458"/>
      <c r="ABT14" s="3458"/>
      <c r="ABU14" s="3458"/>
      <c r="ABV14" s="3458"/>
      <c r="ABW14" s="3458"/>
      <c r="ABX14" s="3458"/>
      <c r="ABY14" s="3458"/>
      <c r="ABZ14" s="3458"/>
      <c r="ACA14" s="3458"/>
      <c r="ACB14" s="3458"/>
      <c r="ACC14" s="3458"/>
      <c r="ACD14" s="3458"/>
      <c r="ACE14" s="3458"/>
      <c r="ACF14" s="3458"/>
      <c r="ACG14" s="3458"/>
      <c r="ACH14" s="3458"/>
      <c r="ACI14" s="3458"/>
      <c r="ACJ14" s="3458"/>
      <c r="ACK14" s="3458"/>
      <c r="ACL14" s="3458"/>
      <c r="ACM14" s="3458"/>
      <c r="ACN14" s="3458"/>
      <c r="ACO14" s="3458"/>
      <c r="ACP14" s="3458"/>
      <c r="ACQ14" s="3458"/>
      <c r="ACR14" s="3458"/>
      <c r="ACS14" s="3458"/>
      <c r="ACT14" s="3458"/>
      <c r="ACU14" s="3458"/>
      <c r="ACV14" s="3458"/>
      <c r="ACW14" s="3458"/>
      <c r="ACX14" s="3458"/>
      <c r="ACY14" s="3458"/>
      <c r="ACZ14" s="3458"/>
      <c r="ADA14" s="3458"/>
      <c r="ADB14" s="3458"/>
      <c r="ADC14" s="3458"/>
      <c r="ADD14" s="3458"/>
      <c r="ADE14" s="3458"/>
      <c r="ADF14" s="3458"/>
      <c r="ADG14" s="3458"/>
      <c r="ADH14" s="3458"/>
      <c r="ADI14" s="3458"/>
      <c r="ADJ14" s="3458"/>
      <c r="ADK14" s="3458"/>
      <c r="ADL14" s="3458"/>
      <c r="ADM14" s="3458"/>
      <c r="ADN14" s="3458"/>
      <c r="ADO14" s="3458"/>
      <c r="ADP14" s="3458"/>
      <c r="ADQ14" s="3458"/>
      <c r="ADR14" s="3458"/>
      <c r="ADS14" s="3458"/>
      <c r="ADT14" s="3458"/>
      <c r="ADU14" s="3458"/>
      <c r="ADV14" s="3458"/>
      <c r="ADW14" s="3458"/>
      <c r="ADX14" s="3458"/>
      <c r="ADY14" s="3458"/>
      <c r="ADZ14" s="3458"/>
      <c r="AEA14" s="3458"/>
      <c r="AEB14" s="3458"/>
      <c r="AEC14" s="3458"/>
      <c r="AED14" s="3458"/>
      <c r="AEE14" s="3458"/>
      <c r="AEF14" s="3458"/>
      <c r="AEG14" s="3458"/>
      <c r="AEH14" s="3458"/>
      <c r="AEI14" s="3458"/>
      <c r="AEJ14" s="3458"/>
      <c r="AEK14" s="3458"/>
      <c r="AEL14" s="3458"/>
      <c r="AEM14" s="3458"/>
      <c r="AEN14" s="3458"/>
      <c r="AEO14" s="3458"/>
      <c r="AEP14" s="3458"/>
      <c r="AEQ14" s="3458"/>
      <c r="AER14" s="3458"/>
      <c r="AES14" s="3458"/>
      <c r="AET14" s="3458"/>
      <c r="AEU14" s="3458"/>
      <c r="AEV14" s="3458"/>
      <c r="AEW14" s="3458"/>
      <c r="AEX14" s="3458"/>
      <c r="AEY14" s="3458"/>
      <c r="AEZ14" s="3458"/>
      <c r="AFA14" s="3458"/>
      <c r="AFB14" s="3458"/>
      <c r="AFC14" s="3458"/>
      <c r="AFD14" s="3458"/>
      <c r="AFE14" s="3458"/>
      <c r="AFF14" s="3458"/>
      <c r="AFG14" s="3458"/>
      <c r="AFH14" s="3458"/>
      <c r="AFI14" s="3458"/>
      <c r="AFJ14" s="3458"/>
      <c r="AFK14" s="3458"/>
      <c r="AFL14" s="3458"/>
      <c r="AFM14" s="3458"/>
      <c r="AFN14" s="3458"/>
      <c r="AFO14" s="3458"/>
      <c r="AFP14" s="3458"/>
      <c r="AFQ14" s="3458"/>
      <c r="AFR14" s="3458"/>
      <c r="AFS14" s="3458"/>
      <c r="AFT14" s="3458"/>
      <c r="AFU14" s="3458"/>
      <c r="AFV14" s="3458"/>
      <c r="AFW14" s="3458"/>
      <c r="AFX14" s="3458"/>
      <c r="AFY14" s="3458"/>
      <c r="AFZ14" s="3458"/>
      <c r="AGA14" s="3458"/>
      <c r="AGB14" s="3458"/>
      <c r="AGC14" s="3458"/>
      <c r="AGD14" s="3458"/>
      <c r="AGE14" s="3458"/>
      <c r="AGF14" s="3458"/>
      <c r="AGG14" s="3458"/>
      <c r="AGH14" s="3458"/>
      <c r="AGI14" s="3458"/>
      <c r="AGJ14" s="3458"/>
      <c r="AGK14" s="3458"/>
      <c r="AGL14" s="3458"/>
      <c r="AGM14" s="3458"/>
      <c r="AGN14" s="3458"/>
      <c r="AGO14" s="3458"/>
      <c r="AGP14" s="3458"/>
      <c r="AGQ14" s="3458"/>
      <c r="AGR14" s="3458"/>
      <c r="AGS14" s="3458"/>
      <c r="AGT14" s="3458"/>
      <c r="AGU14" s="3458"/>
      <c r="AGV14" s="3458"/>
      <c r="AGW14" s="3458"/>
      <c r="AGX14" s="3458"/>
      <c r="AGY14" s="3458"/>
      <c r="AGZ14" s="3458"/>
      <c r="AHA14" s="3458"/>
      <c r="AHB14" s="3458"/>
      <c r="AHC14" s="3458"/>
      <c r="AHD14" s="3458"/>
      <c r="AHE14" s="3458"/>
      <c r="AHF14" s="3458"/>
      <c r="AHG14" s="3458"/>
      <c r="AHH14" s="3458"/>
      <c r="AHI14" s="3458"/>
      <c r="AHJ14" s="3458"/>
      <c r="AHK14" s="3458"/>
      <c r="AHL14" s="3458"/>
      <c r="AHM14" s="3458"/>
      <c r="AHN14" s="3458"/>
      <c r="AHO14" s="3458"/>
      <c r="AHP14" s="3458"/>
      <c r="AHQ14" s="3458"/>
      <c r="AHR14" s="3458"/>
      <c r="AHS14" s="3458"/>
      <c r="AHT14" s="3458"/>
      <c r="AHU14" s="3458"/>
      <c r="AHV14" s="3458"/>
      <c r="AHW14" s="3458"/>
      <c r="AHX14" s="3458"/>
      <c r="AHY14" s="3458"/>
      <c r="AHZ14" s="3458"/>
      <c r="AIA14" s="3458"/>
      <c r="AIB14" s="3458"/>
      <c r="AIC14" s="3458"/>
      <c r="AID14" s="3458"/>
      <c r="AIE14" s="3458"/>
      <c r="AIF14" s="3458"/>
      <c r="AIG14" s="3458"/>
      <c r="AIH14" s="3458"/>
      <c r="AII14" s="3458"/>
      <c r="AIJ14" s="3458"/>
      <c r="AIK14" s="3458"/>
      <c r="AIL14" s="3458"/>
      <c r="AIM14" s="3458"/>
      <c r="AIN14" s="3458"/>
      <c r="AIO14" s="3458"/>
      <c r="AIP14" s="3458"/>
      <c r="AIQ14" s="3458"/>
      <c r="AIR14" s="3458"/>
      <c r="AIS14" s="3458"/>
      <c r="AIT14" s="3458"/>
      <c r="AIU14" s="3458"/>
      <c r="AIV14" s="3458"/>
      <c r="AIW14" s="3458"/>
      <c r="AIX14" s="3458"/>
      <c r="AIY14" s="3458"/>
      <c r="AIZ14" s="3458"/>
      <c r="AJA14" s="3458"/>
      <c r="AJB14" s="3458"/>
      <c r="AJC14" s="3458"/>
      <c r="AJD14" s="3458"/>
      <c r="AJE14" s="3458"/>
      <c r="AJF14" s="3458"/>
      <c r="AJG14" s="3458"/>
      <c r="AJH14" s="3458"/>
      <c r="AJI14" s="3458"/>
      <c r="AJJ14" s="3458"/>
      <c r="AJK14" s="3458"/>
      <c r="AJL14" s="3458"/>
      <c r="AJM14" s="3458"/>
      <c r="AJN14" s="3458"/>
      <c r="AJO14" s="3458"/>
      <c r="AJP14" s="3458"/>
      <c r="AJQ14" s="3458"/>
      <c r="AJR14" s="3458"/>
      <c r="AJS14" s="3458"/>
      <c r="AJT14" s="3458"/>
      <c r="AJU14" s="3458"/>
      <c r="AJV14" s="3458"/>
      <c r="AJW14" s="3458"/>
      <c r="AJX14" s="3458"/>
      <c r="AJY14" s="3458"/>
      <c r="AJZ14" s="3458"/>
      <c r="AKA14" s="3458"/>
      <c r="AKB14" s="3458"/>
      <c r="AKC14" s="3458"/>
      <c r="AKD14" s="3458"/>
      <c r="AKE14" s="3458"/>
      <c r="AKF14" s="3458"/>
      <c r="AKG14" s="3458"/>
      <c r="AKH14" s="3458"/>
      <c r="AKI14" s="3458"/>
      <c r="AKJ14" s="3458"/>
      <c r="AKK14" s="3458"/>
      <c r="AKL14" s="3458"/>
      <c r="AKM14" s="3458"/>
      <c r="AKN14" s="3458"/>
      <c r="AKO14" s="3458"/>
      <c r="AKP14" s="3458"/>
      <c r="AKQ14" s="3458"/>
      <c r="AKR14" s="3458"/>
      <c r="AKS14" s="3458"/>
      <c r="AKT14" s="3458"/>
      <c r="AKU14" s="3458"/>
      <c r="AKV14" s="3458"/>
      <c r="AKW14" s="3458"/>
      <c r="AKX14" s="3458"/>
      <c r="AKY14" s="3458"/>
      <c r="AKZ14" s="3458"/>
      <c r="ALA14" s="3458"/>
      <c r="ALB14" s="3458"/>
      <c r="ALC14" s="3458"/>
      <c r="ALD14" s="3458"/>
      <c r="ALE14" s="3458"/>
      <c r="ALF14" s="3458"/>
      <c r="ALG14" s="3458"/>
      <c r="ALH14" s="3458"/>
      <c r="ALI14" s="3458"/>
      <c r="ALJ14" s="3458"/>
      <c r="ALK14" s="3458"/>
      <c r="ALL14" s="3458"/>
      <c r="ALM14" s="3458"/>
      <c r="ALN14" s="3458"/>
      <c r="ALO14" s="3458"/>
      <c r="ALP14" s="3458"/>
      <c r="ALQ14" s="3458"/>
      <c r="ALR14" s="3458"/>
      <c r="ALS14" s="3458"/>
      <c r="ALT14" s="3458"/>
      <c r="ALU14" s="3458"/>
      <c r="ALV14" s="3458"/>
      <c r="ALW14" s="3458"/>
      <c r="ALX14" s="3458"/>
      <c r="ALY14" s="3458"/>
      <c r="ALZ14" s="3458"/>
      <c r="AMA14" s="3458"/>
      <c r="AMB14" s="3458"/>
      <c r="AMC14" s="3458"/>
      <c r="AMD14" s="3458"/>
      <c r="AME14" s="3458"/>
      <c r="AMF14" s="3458"/>
      <c r="AMG14" s="3458"/>
      <c r="AMH14" s="3458"/>
      <c r="AMI14" s="3458"/>
      <c r="AMJ14" s="3458"/>
    </row>
    <row r="15" spans="1:1024" s="3423" customFormat="1" ht="28.5" customHeight="1" thickBot="1">
      <c r="A15" s="5572"/>
      <c r="B15" s="5575"/>
      <c r="C15" s="5628" t="s">
        <v>946</v>
      </c>
      <c r="D15" s="5629"/>
      <c r="E15" s="5629"/>
      <c r="F15" s="5629"/>
      <c r="G15" s="5629"/>
      <c r="H15" s="5629"/>
      <c r="I15" s="5629"/>
      <c r="J15" s="4300">
        <f>SUM(J9:J14)</f>
        <v>284067000</v>
      </c>
      <c r="K15" s="4301"/>
      <c r="L15" s="4302"/>
      <c r="M15" s="4301"/>
      <c r="N15" s="4301"/>
      <c r="O15" s="4303">
        <f>SUM(O9:O14)</f>
        <v>284067000</v>
      </c>
      <c r="P15" s="4304">
        <f>SUM(P9:P14)</f>
        <v>0</v>
      </c>
      <c r="Q15" s="4305">
        <f>+P15/O15</f>
        <v>0</v>
      </c>
      <c r="R15" s="4306">
        <f>SUM(R9:R14)</f>
        <v>284067000</v>
      </c>
      <c r="S15" s="4950">
        <f>+R15/O15</f>
        <v>1</v>
      </c>
      <c r="T15" s="4993">
        <f t="shared" ref="T15:AH15" si="2">SUM(T9:T14)</f>
        <v>0</v>
      </c>
      <c r="U15" s="4307">
        <f t="shared" si="2"/>
        <v>0</v>
      </c>
      <c r="V15" s="4308">
        <f t="shared" si="2"/>
        <v>0</v>
      </c>
      <c r="W15" s="4309">
        <f t="shared" si="2"/>
        <v>0</v>
      </c>
      <c r="X15" s="4309">
        <f>SUM(X9:X14)</f>
        <v>0</v>
      </c>
      <c r="Y15" s="4309">
        <f t="shared" si="2"/>
        <v>0</v>
      </c>
      <c r="Z15" s="4309">
        <f t="shared" si="2"/>
        <v>0</v>
      </c>
      <c r="AA15" s="4310">
        <f t="shared" si="2"/>
        <v>0</v>
      </c>
      <c r="AB15" s="4310">
        <f t="shared" si="2"/>
        <v>0</v>
      </c>
      <c r="AC15" s="4310">
        <f>SUM(AC9:AC14)</f>
        <v>0</v>
      </c>
      <c r="AD15" s="4310">
        <f t="shared" si="2"/>
        <v>0</v>
      </c>
      <c r="AE15" s="4309">
        <f>SUM(AE9:AE14)</f>
        <v>0</v>
      </c>
      <c r="AF15" s="4776">
        <f t="shared" si="2"/>
        <v>55</v>
      </c>
      <c r="AG15" s="4311">
        <f>SUM(AG9:AG14)</f>
        <v>2</v>
      </c>
      <c r="AH15" s="4311">
        <f t="shared" si="2"/>
        <v>53</v>
      </c>
      <c r="AI15" s="4305">
        <f>+AG15/AF15</f>
        <v>3.6363636363636362E-2</v>
      </c>
      <c r="AJ15" s="4305">
        <f>+AH15/AF15</f>
        <v>0.96363636363636362</v>
      </c>
      <c r="AK15" s="4893">
        <f t="shared" ref="AK15:AV15" si="3">SUM(AK9:AK14)</f>
        <v>2</v>
      </c>
      <c r="AL15" s="4311">
        <f t="shared" si="3"/>
        <v>0</v>
      </c>
      <c r="AM15" s="4311">
        <f t="shared" si="3"/>
        <v>0</v>
      </c>
      <c r="AN15" s="4312">
        <f t="shared" si="3"/>
        <v>0</v>
      </c>
      <c r="AO15" s="4311">
        <f t="shared" si="3"/>
        <v>0</v>
      </c>
      <c r="AP15" s="4311">
        <f t="shared" si="3"/>
        <v>0</v>
      </c>
      <c r="AQ15" s="4311">
        <f t="shared" si="3"/>
        <v>0</v>
      </c>
      <c r="AR15" s="4311">
        <f t="shared" si="3"/>
        <v>0</v>
      </c>
      <c r="AS15" s="4311">
        <f>SUM(AS9:AS14)</f>
        <v>0</v>
      </c>
      <c r="AT15" s="4311">
        <f t="shared" si="3"/>
        <v>0</v>
      </c>
      <c r="AU15" s="4311">
        <f>SUM(AU9:AU14)</f>
        <v>0</v>
      </c>
      <c r="AV15" s="4311">
        <f t="shared" si="3"/>
        <v>0</v>
      </c>
      <c r="AW15" s="4313"/>
      <c r="AX15" s="4313"/>
      <c r="AY15" s="4314"/>
      <c r="AZ15" s="4315"/>
      <c r="BA15" s="3422"/>
      <c r="BB15" s="3422"/>
      <c r="BC15" s="3422"/>
      <c r="BD15" s="3422"/>
      <c r="BE15" s="3422"/>
      <c r="BF15" s="3422"/>
      <c r="BG15" s="3422"/>
      <c r="BH15" s="3422"/>
      <c r="BI15" s="3422"/>
      <c r="BJ15" s="3422"/>
      <c r="BK15" s="3422"/>
      <c r="BL15" s="3422"/>
      <c r="BM15" s="3422"/>
      <c r="BN15" s="3422"/>
      <c r="BO15" s="3422"/>
      <c r="BP15" s="3422"/>
      <c r="BQ15" s="3422"/>
      <c r="BR15" s="3422"/>
      <c r="BS15" s="3422"/>
      <c r="BT15" s="3422"/>
      <c r="BU15" s="3422"/>
      <c r="BV15" s="3422"/>
      <c r="BW15" s="3422"/>
      <c r="BX15" s="3422"/>
      <c r="BY15" s="3422"/>
      <c r="BZ15" s="3422"/>
      <c r="CA15" s="3422"/>
      <c r="CB15" s="3422"/>
      <c r="CC15" s="3422"/>
      <c r="CD15" s="3422"/>
      <c r="CE15" s="3422"/>
      <c r="CF15" s="3422"/>
      <c r="CG15" s="3422"/>
      <c r="CH15" s="3422"/>
      <c r="CI15" s="3422"/>
      <c r="CJ15" s="3422"/>
      <c r="CK15" s="3422"/>
      <c r="CL15" s="3422"/>
      <c r="CM15" s="3422"/>
      <c r="CN15" s="3422"/>
      <c r="CO15" s="3422"/>
      <c r="CP15" s="3422"/>
      <c r="CQ15" s="3422"/>
      <c r="CR15" s="3422"/>
      <c r="CS15" s="3422"/>
      <c r="CT15" s="3422"/>
      <c r="CU15" s="3422"/>
      <c r="CV15" s="3422"/>
      <c r="CW15" s="3422"/>
      <c r="CX15" s="3422"/>
      <c r="CY15" s="3422"/>
      <c r="CZ15" s="3422"/>
      <c r="DA15" s="3422"/>
      <c r="DB15" s="3422"/>
      <c r="DC15" s="3422"/>
      <c r="DD15" s="3422"/>
      <c r="DE15" s="3422"/>
      <c r="DF15" s="3422"/>
      <c r="DG15" s="3422"/>
      <c r="DH15" s="3422"/>
      <c r="DI15" s="3422"/>
      <c r="DJ15" s="3422"/>
      <c r="DK15" s="3422"/>
      <c r="DL15" s="3422"/>
      <c r="DM15" s="3422"/>
      <c r="DN15" s="3422"/>
      <c r="DO15" s="3422"/>
      <c r="DP15" s="3422"/>
      <c r="DQ15" s="3422"/>
      <c r="DR15" s="3422"/>
      <c r="DS15" s="3422"/>
      <c r="DT15" s="3422"/>
      <c r="DU15" s="3422"/>
      <c r="DV15" s="3422"/>
      <c r="DW15" s="3422"/>
      <c r="DX15" s="3422"/>
      <c r="DY15" s="3422"/>
    </row>
    <row r="16" spans="1:1024" s="3552" customFormat="1" ht="32.15" customHeight="1">
      <c r="A16" s="5630" t="s">
        <v>117</v>
      </c>
      <c r="B16" s="5631" t="s">
        <v>947</v>
      </c>
      <c r="C16" s="5633" t="s">
        <v>948</v>
      </c>
      <c r="D16" s="5635" t="s">
        <v>949</v>
      </c>
      <c r="E16" s="5622" t="s">
        <v>950</v>
      </c>
      <c r="F16" s="5637" t="s">
        <v>121</v>
      </c>
      <c r="G16" s="5622" t="s">
        <v>951</v>
      </c>
      <c r="H16" s="5639" t="s">
        <v>952</v>
      </c>
      <c r="I16" s="4682" t="s">
        <v>939</v>
      </c>
      <c r="J16" s="4692">
        <v>4400000</v>
      </c>
      <c r="K16" s="5622" t="s">
        <v>124</v>
      </c>
      <c r="L16" s="5622" t="s">
        <v>64</v>
      </c>
      <c r="M16" s="5622" t="s">
        <v>125</v>
      </c>
      <c r="N16" s="5622" t="s">
        <v>927</v>
      </c>
      <c r="O16" s="5624">
        <f>SUM(J16:N17)</f>
        <v>6700000</v>
      </c>
      <c r="P16" s="5626">
        <f>SUM(T16:AE17)</f>
        <v>0</v>
      </c>
      <c r="Q16" s="5660">
        <f>P16/O16</f>
        <v>0</v>
      </c>
      <c r="R16" s="5662">
        <f>+O16-P16</f>
        <v>6700000</v>
      </c>
      <c r="S16" s="5664">
        <f>+R16/O16</f>
        <v>1</v>
      </c>
      <c r="T16" s="5666">
        <v>0</v>
      </c>
      <c r="U16" s="5668">
        <v>0</v>
      </c>
      <c r="V16" s="5656">
        <v>0</v>
      </c>
      <c r="W16" s="5656">
        <v>0</v>
      </c>
      <c r="X16" s="5656">
        <v>0</v>
      </c>
      <c r="Y16" s="5648">
        <v>0</v>
      </c>
      <c r="Z16" s="5650">
        <v>0</v>
      </c>
      <c r="AA16" s="5658">
        <v>0</v>
      </c>
      <c r="AB16" s="5648">
        <v>0</v>
      </c>
      <c r="AC16" s="5648">
        <v>0</v>
      </c>
      <c r="AD16" s="5648">
        <v>0</v>
      </c>
      <c r="AE16" s="5650">
        <v>0</v>
      </c>
      <c r="AF16" s="5652">
        <v>4</v>
      </c>
      <c r="AG16" s="5654">
        <f>SUM(AK16:AV17)</f>
        <v>0</v>
      </c>
      <c r="AH16" s="5654">
        <f>+AF16-AG16</f>
        <v>4</v>
      </c>
      <c r="AI16" s="5660">
        <f>AG16/AF16</f>
        <v>0</v>
      </c>
      <c r="AJ16" s="5660">
        <f>+AH16/AF16</f>
        <v>1</v>
      </c>
      <c r="AK16" s="5678">
        <v>0</v>
      </c>
      <c r="AL16" s="5654">
        <v>0</v>
      </c>
      <c r="AM16" s="5654">
        <v>0</v>
      </c>
      <c r="AN16" s="5680">
        <v>0</v>
      </c>
      <c r="AO16" s="5654">
        <v>0</v>
      </c>
      <c r="AP16" s="5654">
        <v>0</v>
      </c>
      <c r="AQ16" s="5654">
        <v>0</v>
      </c>
      <c r="AR16" s="5654">
        <v>0</v>
      </c>
      <c r="AS16" s="5654">
        <v>0</v>
      </c>
      <c r="AT16" s="5670">
        <v>0</v>
      </c>
      <c r="AU16" s="5670">
        <v>0</v>
      </c>
      <c r="AV16" s="5670">
        <v>0</v>
      </c>
      <c r="AW16" s="5672">
        <v>45323</v>
      </c>
      <c r="AX16" s="5672">
        <v>45596</v>
      </c>
      <c r="AY16" s="5674" t="s">
        <v>953</v>
      </c>
      <c r="AZ16" s="5676" t="s">
        <v>86</v>
      </c>
      <c r="BA16" s="3457"/>
      <c r="BB16" s="3457"/>
      <c r="BC16" s="3457"/>
      <c r="BD16" s="3457"/>
      <c r="BE16" s="3457"/>
      <c r="BF16" s="3457"/>
      <c r="BG16" s="3457"/>
      <c r="BH16" s="3457"/>
      <c r="BI16" s="3457"/>
      <c r="BJ16" s="3457"/>
      <c r="BK16" s="3457"/>
      <c r="BL16" s="3457"/>
      <c r="BM16" s="3457"/>
      <c r="BN16" s="3457"/>
      <c r="BO16" s="3457"/>
      <c r="BP16" s="3457"/>
      <c r="BQ16" s="3457"/>
      <c r="BR16" s="3457"/>
      <c r="BS16" s="3457"/>
      <c r="BT16" s="3457"/>
      <c r="BU16" s="3457"/>
      <c r="BV16" s="3457"/>
      <c r="BW16" s="3457"/>
      <c r="BX16" s="3457"/>
      <c r="BY16" s="3457"/>
      <c r="BZ16" s="3457"/>
      <c r="CA16" s="3457"/>
      <c r="CB16" s="3457"/>
      <c r="CC16" s="3457"/>
      <c r="CD16" s="3457"/>
      <c r="CE16" s="3457"/>
      <c r="CF16" s="3457"/>
      <c r="CG16" s="3457"/>
      <c r="CH16" s="3457"/>
      <c r="CI16" s="3457"/>
      <c r="CJ16" s="3457"/>
      <c r="CK16" s="3457"/>
      <c r="CL16" s="3457"/>
      <c r="CM16" s="3457"/>
      <c r="CN16" s="3457"/>
      <c r="CO16" s="3457"/>
      <c r="CP16" s="3457"/>
      <c r="CQ16" s="3457"/>
      <c r="CR16" s="3457"/>
      <c r="CS16" s="3457"/>
      <c r="CT16" s="3457"/>
      <c r="CU16" s="3457"/>
      <c r="CV16" s="3457"/>
      <c r="CW16" s="3457"/>
      <c r="CX16" s="3457"/>
      <c r="CY16" s="3457"/>
      <c r="CZ16" s="3457"/>
      <c r="DA16" s="3457"/>
      <c r="DB16" s="3457"/>
      <c r="DC16" s="3457"/>
      <c r="DD16" s="3457"/>
      <c r="DE16" s="3457"/>
      <c r="DF16" s="3457"/>
      <c r="DG16" s="3457"/>
      <c r="DH16" s="3457"/>
      <c r="DI16" s="3457"/>
      <c r="DJ16" s="3457"/>
      <c r="DK16" s="3457"/>
      <c r="DL16" s="3457"/>
      <c r="DM16" s="3457"/>
      <c r="DN16" s="3457"/>
      <c r="DO16" s="3457"/>
      <c r="DP16" s="3457"/>
      <c r="DQ16" s="3457"/>
      <c r="DR16" s="3457"/>
      <c r="DS16" s="3457"/>
      <c r="DT16" s="3457"/>
      <c r="DU16" s="3457"/>
      <c r="DV16" s="3457"/>
      <c r="DW16" s="3457"/>
      <c r="DX16" s="3457"/>
      <c r="DY16" s="3457"/>
      <c r="DZ16" s="3551"/>
      <c r="EA16" s="3551"/>
      <c r="EB16" s="3551"/>
      <c r="EC16" s="3551"/>
      <c r="ED16" s="3551"/>
      <c r="EE16" s="3551"/>
      <c r="EF16" s="3551"/>
      <c r="EG16" s="3551"/>
      <c r="EH16" s="3551"/>
      <c r="EI16" s="3551"/>
      <c r="EJ16" s="3551"/>
      <c r="EK16" s="3551"/>
      <c r="EL16" s="3551"/>
      <c r="EM16" s="3551"/>
      <c r="EN16" s="3551"/>
      <c r="EO16" s="3551"/>
      <c r="EP16" s="3551"/>
      <c r="EQ16" s="3551"/>
      <c r="ER16" s="3551"/>
      <c r="ES16" s="3551"/>
      <c r="ET16" s="3551"/>
      <c r="EU16" s="3551"/>
      <c r="EV16" s="3551"/>
      <c r="EW16" s="3551"/>
      <c r="EX16" s="3551"/>
      <c r="EY16" s="3551"/>
      <c r="EZ16" s="3551"/>
      <c r="FA16" s="3551"/>
      <c r="FB16" s="3551"/>
      <c r="FC16" s="3551"/>
      <c r="FD16" s="3551"/>
      <c r="FE16" s="3551"/>
      <c r="FF16" s="3551"/>
      <c r="FG16" s="3551"/>
      <c r="FH16" s="3551"/>
      <c r="FI16" s="3551"/>
      <c r="FJ16" s="3551"/>
      <c r="FK16" s="3551"/>
      <c r="FL16" s="3551"/>
      <c r="FM16" s="3551"/>
      <c r="FN16" s="3551"/>
      <c r="FO16" s="3551"/>
      <c r="FP16" s="3551"/>
      <c r="FQ16" s="3551"/>
      <c r="FR16" s="3551"/>
      <c r="FS16" s="3551"/>
      <c r="FT16" s="3551"/>
      <c r="FU16" s="3551"/>
      <c r="FV16" s="3551"/>
      <c r="FW16" s="3551"/>
      <c r="FX16" s="3551"/>
      <c r="FY16" s="3551"/>
      <c r="FZ16" s="3551"/>
      <c r="GA16" s="3551"/>
      <c r="GB16" s="3551"/>
      <c r="GC16" s="3551"/>
      <c r="GD16" s="3551"/>
      <c r="GE16" s="3551"/>
      <c r="GF16" s="3551"/>
      <c r="GG16" s="3551"/>
      <c r="GH16" s="3551"/>
      <c r="GI16" s="3551"/>
      <c r="GJ16" s="3551"/>
      <c r="GK16" s="3551"/>
      <c r="GL16" s="3551"/>
      <c r="GM16" s="3551"/>
      <c r="GN16" s="3551"/>
      <c r="GO16" s="3551"/>
      <c r="GP16" s="3551"/>
      <c r="GQ16" s="3551"/>
      <c r="GR16" s="3551"/>
      <c r="GS16" s="3551"/>
      <c r="GT16" s="3551"/>
      <c r="GU16" s="3551"/>
      <c r="GV16" s="3551"/>
      <c r="GW16" s="3551"/>
      <c r="GX16" s="3551"/>
      <c r="GY16" s="3551"/>
      <c r="GZ16" s="3551"/>
      <c r="HA16" s="3551"/>
      <c r="HB16" s="3551"/>
      <c r="HC16" s="3551"/>
      <c r="HD16" s="3551"/>
      <c r="HE16" s="3551"/>
      <c r="HF16" s="3551"/>
      <c r="HG16" s="3551"/>
      <c r="HH16" s="3551"/>
      <c r="HI16" s="3551"/>
      <c r="HJ16" s="3551"/>
      <c r="HK16" s="3551"/>
      <c r="HL16" s="3551"/>
      <c r="HM16" s="3551"/>
      <c r="HN16" s="3551"/>
      <c r="HO16" s="3551"/>
      <c r="HP16" s="3551"/>
      <c r="HQ16" s="3551"/>
      <c r="HR16" s="3551"/>
      <c r="HS16" s="3551"/>
      <c r="HT16" s="3551"/>
      <c r="HU16" s="3551"/>
      <c r="HV16" s="3551"/>
      <c r="HW16" s="3551"/>
      <c r="HX16" s="3551"/>
      <c r="HY16" s="3551"/>
      <c r="HZ16" s="3551"/>
      <c r="IA16" s="3551"/>
      <c r="IB16" s="3551"/>
      <c r="IC16" s="3551"/>
      <c r="ID16" s="3551"/>
      <c r="IE16" s="3551"/>
      <c r="IF16" s="3551"/>
      <c r="IG16" s="3551"/>
      <c r="IH16" s="3551"/>
      <c r="II16" s="3551"/>
      <c r="IJ16" s="3551"/>
      <c r="IK16" s="3551"/>
      <c r="IL16" s="3551"/>
      <c r="IM16" s="3551"/>
      <c r="IN16" s="3551"/>
      <c r="IO16" s="3551"/>
      <c r="IP16" s="3551"/>
      <c r="IQ16" s="3551"/>
      <c r="IR16" s="3551"/>
      <c r="IS16" s="3551"/>
      <c r="IT16" s="3551"/>
      <c r="IU16" s="3551"/>
      <c r="IV16" s="3551"/>
      <c r="IW16" s="3551"/>
      <c r="IX16" s="3551"/>
      <c r="IY16" s="3551"/>
      <c r="IZ16" s="3551"/>
      <c r="JA16" s="3551"/>
      <c r="JB16" s="3551"/>
      <c r="JC16" s="3551"/>
      <c r="JD16" s="3551"/>
      <c r="JE16" s="3551"/>
      <c r="JF16" s="3551"/>
      <c r="JG16" s="3551"/>
      <c r="JH16" s="3551"/>
      <c r="JI16" s="3551"/>
      <c r="JJ16" s="3551"/>
      <c r="JK16" s="3551"/>
      <c r="JL16" s="3551"/>
      <c r="JM16" s="3551"/>
      <c r="JN16" s="3551"/>
      <c r="JO16" s="3551"/>
      <c r="JP16" s="3551"/>
      <c r="JQ16" s="3551"/>
      <c r="JR16" s="3551"/>
      <c r="JS16" s="3551"/>
      <c r="JT16" s="3551"/>
      <c r="JU16" s="3551"/>
      <c r="JV16" s="3551"/>
      <c r="JW16" s="3551"/>
      <c r="JX16" s="3551"/>
      <c r="JY16" s="3551"/>
      <c r="JZ16" s="3551"/>
      <c r="KA16" s="3551"/>
      <c r="KB16" s="3551"/>
      <c r="KC16" s="3551"/>
      <c r="KD16" s="3551"/>
      <c r="KE16" s="3551"/>
      <c r="KF16" s="3551"/>
      <c r="KG16" s="3551"/>
      <c r="KH16" s="3551"/>
      <c r="KI16" s="3551"/>
      <c r="KJ16" s="3551"/>
      <c r="KK16" s="3551"/>
      <c r="KL16" s="3551"/>
      <c r="KM16" s="3551"/>
      <c r="KN16" s="3551"/>
      <c r="KO16" s="3551"/>
      <c r="KP16" s="3551"/>
      <c r="KQ16" s="3551"/>
      <c r="KR16" s="3551"/>
      <c r="KS16" s="3551"/>
      <c r="KT16" s="3551"/>
      <c r="KU16" s="3551"/>
      <c r="KV16" s="3551"/>
      <c r="KW16" s="3551"/>
      <c r="KX16" s="3551"/>
      <c r="KY16" s="3551"/>
      <c r="KZ16" s="3551"/>
      <c r="LA16" s="3551"/>
      <c r="LB16" s="3551"/>
      <c r="LC16" s="3551"/>
      <c r="LD16" s="3551"/>
      <c r="LE16" s="3551"/>
      <c r="LF16" s="3551"/>
      <c r="LG16" s="3551"/>
      <c r="LH16" s="3551"/>
      <c r="LI16" s="3551"/>
      <c r="LJ16" s="3551"/>
      <c r="LK16" s="3551"/>
      <c r="LL16" s="3551"/>
      <c r="LM16" s="3551"/>
      <c r="LN16" s="3551"/>
      <c r="LO16" s="3551"/>
      <c r="LP16" s="3551"/>
      <c r="LQ16" s="3551"/>
      <c r="LR16" s="3551"/>
      <c r="LS16" s="3551"/>
      <c r="LT16" s="3551"/>
      <c r="LU16" s="3551"/>
      <c r="LV16" s="3551"/>
      <c r="LW16" s="3551"/>
      <c r="LX16" s="3551"/>
      <c r="LY16" s="3551"/>
      <c r="LZ16" s="3551"/>
      <c r="MA16" s="3551"/>
      <c r="MB16" s="3551"/>
      <c r="MC16" s="3551"/>
      <c r="MD16" s="3551"/>
      <c r="ME16" s="3551"/>
      <c r="MF16" s="3551"/>
      <c r="MG16" s="3551"/>
      <c r="MH16" s="3551"/>
      <c r="MI16" s="3551"/>
      <c r="MJ16" s="3551"/>
      <c r="MK16" s="3551"/>
      <c r="ML16" s="3551"/>
      <c r="MM16" s="3551"/>
      <c r="MN16" s="3551"/>
      <c r="MO16" s="3551"/>
      <c r="MP16" s="3551"/>
      <c r="MQ16" s="3551"/>
      <c r="MR16" s="3551"/>
      <c r="MS16" s="3551"/>
      <c r="MT16" s="3551"/>
      <c r="MU16" s="3551"/>
      <c r="MV16" s="3551"/>
      <c r="MW16" s="3551"/>
      <c r="MX16" s="3551"/>
      <c r="MY16" s="3551"/>
      <c r="MZ16" s="3551"/>
      <c r="NA16" s="3551"/>
      <c r="NB16" s="3551"/>
      <c r="NC16" s="3551"/>
      <c r="ND16" s="3551"/>
      <c r="NE16" s="3551"/>
      <c r="NF16" s="3551"/>
      <c r="NG16" s="3551"/>
      <c r="NH16" s="3551"/>
      <c r="NI16" s="3551"/>
      <c r="NJ16" s="3551"/>
      <c r="NK16" s="3551"/>
      <c r="NL16" s="3551"/>
      <c r="NM16" s="3551"/>
      <c r="NN16" s="3551"/>
      <c r="NO16" s="3551"/>
      <c r="NP16" s="3551"/>
      <c r="NQ16" s="3551"/>
      <c r="NR16" s="3551"/>
      <c r="NS16" s="3551"/>
      <c r="NT16" s="3551"/>
      <c r="NU16" s="3551"/>
      <c r="NV16" s="3551"/>
      <c r="NW16" s="3551"/>
      <c r="NX16" s="3551"/>
      <c r="NY16" s="3551"/>
      <c r="NZ16" s="3551"/>
      <c r="OA16" s="3551"/>
      <c r="OB16" s="3551"/>
      <c r="OC16" s="3551"/>
      <c r="OD16" s="3551"/>
      <c r="OE16" s="3551"/>
      <c r="OF16" s="3551"/>
      <c r="OG16" s="3551"/>
      <c r="OH16" s="3551"/>
      <c r="OI16" s="3551"/>
      <c r="OJ16" s="3551"/>
      <c r="OK16" s="3551"/>
      <c r="OL16" s="3551"/>
      <c r="OM16" s="3551"/>
      <c r="ON16" s="3551"/>
      <c r="OO16" s="3551"/>
      <c r="OP16" s="3551"/>
      <c r="OQ16" s="3551"/>
      <c r="OR16" s="3551"/>
      <c r="OS16" s="3551"/>
      <c r="OT16" s="3551"/>
      <c r="OU16" s="3551"/>
      <c r="OV16" s="3551"/>
      <c r="OW16" s="3551"/>
      <c r="OX16" s="3551"/>
      <c r="OY16" s="3551"/>
      <c r="OZ16" s="3551"/>
      <c r="PA16" s="3551"/>
      <c r="PB16" s="3551"/>
      <c r="PC16" s="3551"/>
      <c r="PD16" s="3551"/>
      <c r="PE16" s="3551"/>
      <c r="PF16" s="3551"/>
      <c r="PG16" s="3551"/>
      <c r="PH16" s="3551"/>
      <c r="PI16" s="3551"/>
      <c r="PJ16" s="3551"/>
      <c r="PK16" s="3551"/>
      <c r="PL16" s="3551"/>
      <c r="PM16" s="3551"/>
      <c r="PN16" s="3551"/>
      <c r="PO16" s="3551"/>
      <c r="PP16" s="3551"/>
      <c r="PQ16" s="3551"/>
      <c r="PR16" s="3551"/>
      <c r="PS16" s="3551"/>
      <c r="PT16" s="3551"/>
      <c r="PU16" s="3551"/>
      <c r="PV16" s="3551"/>
      <c r="PW16" s="3551"/>
      <c r="PX16" s="3551"/>
      <c r="PY16" s="3551"/>
      <c r="PZ16" s="3551"/>
      <c r="QA16" s="3551"/>
      <c r="QB16" s="3551"/>
      <c r="QC16" s="3551"/>
      <c r="QD16" s="3551"/>
      <c r="QE16" s="3551"/>
      <c r="QF16" s="3551"/>
      <c r="QG16" s="3551"/>
      <c r="QH16" s="3551"/>
      <c r="QI16" s="3551"/>
      <c r="QJ16" s="3551"/>
      <c r="QK16" s="3551"/>
      <c r="QL16" s="3551"/>
      <c r="QM16" s="3551"/>
      <c r="QN16" s="3551"/>
      <c r="QO16" s="3551"/>
      <c r="QP16" s="3551"/>
      <c r="QQ16" s="3551"/>
      <c r="QR16" s="3551"/>
      <c r="QS16" s="3551"/>
      <c r="QT16" s="3551"/>
      <c r="QU16" s="3551"/>
      <c r="QV16" s="3551"/>
      <c r="QW16" s="3551"/>
      <c r="QX16" s="3551"/>
      <c r="QY16" s="3551"/>
      <c r="QZ16" s="3551"/>
      <c r="RA16" s="3551"/>
      <c r="RB16" s="3551"/>
      <c r="RC16" s="3551"/>
      <c r="RD16" s="3551"/>
      <c r="RE16" s="3551"/>
      <c r="RF16" s="3551"/>
      <c r="RG16" s="3551"/>
      <c r="RH16" s="3551"/>
      <c r="RI16" s="3551"/>
      <c r="RJ16" s="3551"/>
      <c r="RK16" s="3551"/>
      <c r="RL16" s="3551"/>
      <c r="RM16" s="3551"/>
      <c r="RN16" s="3551"/>
      <c r="RO16" s="3551"/>
      <c r="RP16" s="3551"/>
      <c r="RQ16" s="3551"/>
      <c r="RR16" s="3551"/>
      <c r="RS16" s="3551"/>
      <c r="RT16" s="3551"/>
      <c r="RU16" s="3551"/>
      <c r="RV16" s="3551"/>
      <c r="RW16" s="3551"/>
      <c r="RX16" s="3551"/>
      <c r="RY16" s="3551"/>
      <c r="RZ16" s="3551"/>
      <c r="SA16" s="3551"/>
      <c r="SB16" s="3551"/>
      <c r="SC16" s="3551"/>
      <c r="SD16" s="3551"/>
      <c r="SE16" s="3551"/>
      <c r="SF16" s="3551"/>
      <c r="SG16" s="3551"/>
      <c r="SH16" s="3551"/>
      <c r="SI16" s="3551"/>
      <c r="SJ16" s="3551"/>
      <c r="SK16" s="3551"/>
      <c r="SL16" s="3551"/>
      <c r="SM16" s="3551"/>
      <c r="SN16" s="3551"/>
      <c r="SO16" s="3551"/>
      <c r="SP16" s="3551"/>
      <c r="SQ16" s="3551"/>
      <c r="SR16" s="3551"/>
      <c r="SS16" s="3551"/>
      <c r="ST16" s="3551"/>
      <c r="SU16" s="3551"/>
      <c r="SV16" s="3551"/>
      <c r="SW16" s="3551"/>
      <c r="SX16" s="3551"/>
      <c r="SY16" s="3551"/>
      <c r="SZ16" s="3551"/>
      <c r="TA16" s="3551"/>
      <c r="TB16" s="3551"/>
      <c r="TC16" s="3551"/>
      <c r="TD16" s="3551"/>
      <c r="TE16" s="3551"/>
      <c r="TF16" s="3551"/>
      <c r="TG16" s="3551"/>
      <c r="TH16" s="3551"/>
      <c r="TI16" s="3551"/>
      <c r="TJ16" s="3551"/>
      <c r="TK16" s="3551"/>
      <c r="TL16" s="3551"/>
      <c r="TM16" s="3551"/>
      <c r="TN16" s="3551"/>
      <c r="TO16" s="3551"/>
      <c r="TP16" s="3551"/>
      <c r="TQ16" s="3551"/>
      <c r="TR16" s="3551"/>
      <c r="TS16" s="3551"/>
      <c r="TT16" s="3551"/>
      <c r="TU16" s="3551"/>
      <c r="TV16" s="3551"/>
      <c r="TW16" s="3551"/>
      <c r="TX16" s="3551"/>
      <c r="TY16" s="3551"/>
      <c r="TZ16" s="3551"/>
      <c r="UA16" s="3551"/>
      <c r="UB16" s="3551"/>
      <c r="UC16" s="3551"/>
      <c r="UD16" s="3551"/>
      <c r="UE16" s="3551"/>
      <c r="UF16" s="3551"/>
      <c r="UG16" s="3551"/>
      <c r="UH16" s="3551"/>
      <c r="UI16" s="3551"/>
      <c r="UJ16" s="3551"/>
      <c r="UK16" s="3551"/>
      <c r="UL16" s="3551"/>
      <c r="UM16" s="3551"/>
      <c r="UN16" s="3551"/>
      <c r="UO16" s="3551"/>
      <c r="UP16" s="3551"/>
      <c r="UQ16" s="3551"/>
      <c r="UR16" s="3551"/>
      <c r="US16" s="3551"/>
      <c r="UT16" s="3551"/>
      <c r="UU16" s="3551"/>
      <c r="UV16" s="3551"/>
      <c r="UW16" s="3551"/>
      <c r="UX16" s="3551"/>
      <c r="UY16" s="3551"/>
      <c r="UZ16" s="3551"/>
      <c r="VA16" s="3551"/>
      <c r="VB16" s="3551"/>
      <c r="VC16" s="3551"/>
      <c r="VD16" s="3551"/>
      <c r="VE16" s="3551"/>
      <c r="VF16" s="3551"/>
      <c r="VG16" s="3551"/>
      <c r="VH16" s="3551"/>
      <c r="VI16" s="3551"/>
      <c r="VJ16" s="3551"/>
      <c r="VK16" s="3551"/>
      <c r="VL16" s="3551"/>
      <c r="VM16" s="3551"/>
      <c r="VN16" s="3551"/>
      <c r="VO16" s="3551"/>
      <c r="VP16" s="3551"/>
      <c r="VQ16" s="3551"/>
      <c r="VR16" s="3551"/>
      <c r="VS16" s="3551"/>
      <c r="VT16" s="3551"/>
      <c r="VU16" s="3551"/>
      <c r="VV16" s="3551"/>
      <c r="VW16" s="3551"/>
      <c r="VX16" s="3551"/>
      <c r="VY16" s="3551"/>
      <c r="VZ16" s="3551"/>
      <c r="WA16" s="3551"/>
      <c r="WB16" s="3551"/>
      <c r="WC16" s="3551"/>
      <c r="WD16" s="3551"/>
      <c r="WE16" s="3551"/>
      <c r="WF16" s="3551"/>
      <c r="WG16" s="3551"/>
      <c r="WH16" s="3551"/>
      <c r="WI16" s="3551"/>
      <c r="WJ16" s="3551"/>
      <c r="WK16" s="3551"/>
      <c r="WL16" s="3551"/>
      <c r="WM16" s="3551"/>
      <c r="WN16" s="3551"/>
      <c r="WO16" s="3551"/>
      <c r="WP16" s="3551"/>
      <c r="WQ16" s="3551"/>
      <c r="WR16" s="3551"/>
      <c r="WS16" s="3551"/>
      <c r="WT16" s="3551"/>
      <c r="WU16" s="3551"/>
      <c r="WV16" s="3551"/>
      <c r="WW16" s="3551"/>
      <c r="WX16" s="3551"/>
      <c r="WY16" s="3551"/>
      <c r="WZ16" s="3551"/>
      <c r="XA16" s="3551"/>
      <c r="XB16" s="3551"/>
      <c r="XC16" s="3551"/>
      <c r="XD16" s="3551"/>
      <c r="XE16" s="3551"/>
      <c r="XF16" s="3551"/>
      <c r="XG16" s="3551"/>
      <c r="XH16" s="3551"/>
      <c r="XI16" s="3551"/>
      <c r="XJ16" s="3551"/>
      <c r="XK16" s="3551"/>
      <c r="XL16" s="3551"/>
      <c r="XM16" s="3551"/>
      <c r="XN16" s="3551"/>
      <c r="XO16" s="3551"/>
      <c r="XP16" s="3551"/>
      <c r="XQ16" s="3551"/>
      <c r="XR16" s="3551"/>
      <c r="XS16" s="3551"/>
      <c r="XT16" s="3551"/>
      <c r="XU16" s="3551"/>
      <c r="XV16" s="3551"/>
      <c r="XW16" s="3551"/>
      <c r="XX16" s="3551"/>
      <c r="XY16" s="3551"/>
      <c r="XZ16" s="3551"/>
      <c r="YA16" s="3551"/>
      <c r="YB16" s="3551"/>
      <c r="YC16" s="3551"/>
      <c r="YD16" s="3551"/>
      <c r="YE16" s="3551"/>
      <c r="YF16" s="3551"/>
      <c r="YG16" s="3551"/>
      <c r="YH16" s="3551"/>
      <c r="YI16" s="3551"/>
      <c r="YJ16" s="3551"/>
      <c r="YK16" s="3551"/>
      <c r="YL16" s="3551"/>
      <c r="YM16" s="3551"/>
      <c r="YN16" s="3551"/>
      <c r="YO16" s="3551"/>
      <c r="YP16" s="3551"/>
      <c r="YQ16" s="3551"/>
      <c r="YR16" s="3551"/>
      <c r="YS16" s="3551"/>
      <c r="YT16" s="3551"/>
      <c r="YU16" s="3551"/>
      <c r="YV16" s="3551"/>
      <c r="YW16" s="3551"/>
      <c r="YX16" s="3551"/>
      <c r="YY16" s="3551"/>
      <c r="YZ16" s="3551"/>
      <c r="ZA16" s="3551"/>
      <c r="ZB16" s="3551"/>
      <c r="ZC16" s="3551"/>
      <c r="ZD16" s="3551"/>
      <c r="ZE16" s="3551"/>
      <c r="ZF16" s="3551"/>
      <c r="ZG16" s="3551"/>
      <c r="ZH16" s="3551"/>
      <c r="ZI16" s="3551"/>
      <c r="ZJ16" s="3551"/>
      <c r="ZK16" s="3551"/>
      <c r="ZL16" s="3551"/>
      <c r="ZM16" s="3551"/>
      <c r="ZN16" s="3551"/>
      <c r="ZO16" s="3551"/>
      <c r="ZP16" s="3551"/>
      <c r="ZQ16" s="3551"/>
      <c r="ZR16" s="3551"/>
      <c r="ZS16" s="3551"/>
      <c r="ZT16" s="3551"/>
      <c r="ZU16" s="3551"/>
      <c r="ZV16" s="3551"/>
      <c r="ZW16" s="3551"/>
      <c r="ZX16" s="3551"/>
      <c r="ZY16" s="3551"/>
      <c r="ZZ16" s="3551"/>
      <c r="AAA16" s="3551"/>
      <c r="AAB16" s="3551"/>
      <c r="AAC16" s="3551"/>
      <c r="AAD16" s="3551"/>
      <c r="AAE16" s="3551"/>
      <c r="AAF16" s="3551"/>
      <c r="AAG16" s="3551"/>
      <c r="AAH16" s="3551"/>
      <c r="AAI16" s="3551"/>
      <c r="AAJ16" s="3551"/>
      <c r="AAK16" s="3551"/>
      <c r="AAL16" s="3551"/>
      <c r="AAM16" s="3551"/>
      <c r="AAN16" s="3551"/>
      <c r="AAO16" s="3551"/>
      <c r="AAP16" s="3551"/>
      <c r="AAQ16" s="3551"/>
      <c r="AAR16" s="3551"/>
      <c r="AAS16" s="3551"/>
      <c r="AAT16" s="3551"/>
      <c r="AAU16" s="3551"/>
      <c r="AAV16" s="3551"/>
      <c r="AAW16" s="3551"/>
      <c r="AAX16" s="3551"/>
      <c r="AAY16" s="3551"/>
      <c r="AAZ16" s="3551"/>
      <c r="ABA16" s="3551"/>
      <c r="ABB16" s="3551"/>
      <c r="ABC16" s="3551"/>
      <c r="ABD16" s="3551"/>
      <c r="ABE16" s="3551"/>
      <c r="ABF16" s="3551"/>
      <c r="ABG16" s="3551"/>
      <c r="ABH16" s="3551"/>
      <c r="ABI16" s="3551"/>
      <c r="ABJ16" s="3551"/>
      <c r="ABK16" s="3551"/>
      <c r="ABL16" s="3551"/>
      <c r="ABM16" s="3551"/>
      <c r="ABN16" s="3551"/>
      <c r="ABO16" s="3551"/>
      <c r="ABP16" s="3551"/>
      <c r="ABQ16" s="3551"/>
      <c r="ABR16" s="3551"/>
      <c r="ABS16" s="3551"/>
      <c r="ABT16" s="3551"/>
      <c r="ABU16" s="3551"/>
      <c r="ABV16" s="3551"/>
      <c r="ABW16" s="3551"/>
      <c r="ABX16" s="3551"/>
      <c r="ABY16" s="3551"/>
      <c r="ABZ16" s="3551"/>
      <c r="ACA16" s="3551"/>
      <c r="ACB16" s="3551"/>
      <c r="ACC16" s="3551"/>
      <c r="ACD16" s="3551"/>
      <c r="ACE16" s="3551"/>
      <c r="ACF16" s="3551"/>
      <c r="ACG16" s="3551"/>
      <c r="ACH16" s="3551"/>
      <c r="ACI16" s="3551"/>
      <c r="ACJ16" s="3551"/>
      <c r="ACK16" s="3551"/>
      <c r="ACL16" s="3551"/>
      <c r="ACM16" s="3551"/>
      <c r="ACN16" s="3551"/>
      <c r="ACO16" s="3551"/>
      <c r="ACP16" s="3551"/>
      <c r="ACQ16" s="3551"/>
      <c r="ACR16" s="3551"/>
      <c r="ACS16" s="3551"/>
      <c r="ACT16" s="3551"/>
      <c r="ACU16" s="3551"/>
      <c r="ACV16" s="3551"/>
      <c r="ACW16" s="3551"/>
      <c r="ACX16" s="3551"/>
      <c r="ACY16" s="3551"/>
      <c r="ACZ16" s="3551"/>
      <c r="ADA16" s="3551"/>
      <c r="ADB16" s="3551"/>
      <c r="ADC16" s="3551"/>
      <c r="ADD16" s="3551"/>
      <c r="ADE16" s="3551"/>
      <c r="ADF16" s="3551"/>
      <c r="ADG16" s="3551"/>
      <c r="ADH16" s="3551"/>
      <c r="ADI16" s="3551"/>
      <c r="ADJ16" s="3551"/>
      <c r="ADK16" s="3551"/>
      <c r="ADL16" s="3551"/>
      <c r="ADM16" s="3551"/>
      <c r="ADN16" s="3551"/>
      <c r="ADO16" s="3551"/>
      <c r="ADP16" s="3551"/>
      <c r="ADQ16" s="3551"/>
      <c r="ADR16" s="3551"/>
      <c r="ADS16" s="3551"/>
      <c r="ADT16" s="3551"/>
      <c r="ADU16" s="3551"/>
      <c r="ADV16" s="3551"/>
      <c r="ADW16" s="3551"/>
      <c r="ADX16" s="3551"/>
      <c r="ADY16" s="3551"/>
      <c r="ADZ16" s="3551"/>
      <c r="AEA16" s="3551"/>
      <c r="AEB16" s="3551"/>
      <c r="AEC16" s="3551"/>
      <c r="AED16" s="3551"/>
      <c r="AEE16" s="3551"/>
      <c r="AEF16" s="3551"/>
      <c r="AEG16" s="3551"/>
      <c r="AEH16" s="3551"/>
      <c r="AEI16" s="3551"/>
      <c r="AEJ16" s="3551"/>
      <c r="AEK16" s="3551"/>
      <c r="AEL16" s="3551"/>
      <c r="AEM16" s="3551"/>
      <c r="AEN16" s="3551"/>
      <c r="AEO16" s="3551"/>
      <c r="AEP16" s="3551"/>
      <c r="AEQ16" s="3551"/>
      <c r="AER16" s="3551"/>
      <c r="AES16" s="3551"/>
      <c r="AET16" s="3551"/>
      <c r="AEU16" s="3551"/>
      <c r="AEV16" s="3551"/>
      <c r="AEW16" s="3551"/>
      <c r="AEX16" s="3551"/>
      <c r="AEY16" s="3551"/>
      <c r="AEZ16" s="3551"/>
      <c r="AFA16" s="3551"/>
      <c r="AFB16" s="3551"/>
      <c r="AFC16" s="3551"/>
      <c r="AFD16" s="3551"/>
      <c r="AFE16" s="3551"/>
      <c r="AFF16" s="3551"/>
      <c r="AFG16" s="3551"/>
      <c r="AFH16" s="3551"/>
      <c r="AFI16" s="3551"/>
      <c r="AFJ16" s="3551"/>
      <c r="AFK16" s="3551"/>
      <c r="AFL16" s="3551"/>
      <c r="AFM16" s="3551"/>
      <c r="AFN16" s="3551"/>
      <c r="AFO16" s="3551"/>
      <c r="AFP16" s="3551"/>
      <c r="AFQ16" s="3551"/>
      <c r="AFR16" s="3551"/>
      <c r="AFS16" s="3551"/>
      <c r="AFT16" s="3551"/>
      <c r="AFU16" s="3551"/>
      <c r="AFV16" s="3551"/>
      <c r="AFW16" s="3551"/>
      <c r="AFX16" s="3551"/>
      <c r="AFY16" s="3551"/>
      <c r="AFZ16" s="3551"/>
      <c r="AGA16" s="3551"/>
      <c r="AGB16" s="3551"/>
      <c r="AGC16" s="3551"/>
      <c r="AGD16" s="3551"/>
      <c r="AGE16" s="3551"/>
      <c r="AGF16" s="3551"/>
      <c r="AGG16" s="3551"/>
      <c r="AGH16" s="3551"/>
      <c r="AGI16" s="3551"/>
      <c r="AGJ16" s="3551"/>
      <c r="AGK16" s="3551"/>
      <c r="AGL16" s="3551"/>
      <c r="AGM16" s="3551"/>
      <c r="AGN16" s="3551"/>
      <c r="AGO16" s="3551"/>
      <c r="AGP16" s="3551"/>
      <c r="AGQ16" s="3551"/>
      <c r="AGR16" s="3551"/>
      <c r="AGS16" s="3551"/>
      <c r="AGT16" s="3551"/>
      <c r="AGU16" s="3551"/>
      <c r="AGV16" s="3551"/>
      <c r="AGW16" s="3551"/>
      <c r="AGX16" s="3551"/>
      <c r="AGY16" s="3551"/>
      <c r="AGZ16" s="3551"/>
      <c r="AHA16" s="3551"/>
      <c r="AHB16" s="3551"/>
      <c r="AHC16" s="3551"/>
      <c r="AHD16" s="3551"/>
      <c r="AHE16" s="3551"/>
      <c r="AHF16" s="3551"/>
      <c r="AHG16" s="3551"/>
      <c r="AHH16" s="3551"/>
      <c r="AHI16" s="3551"/>
      <c r="AHJ16" s="3551"/>
      <c r="AHK16" s="3551"/>
      <c r="AHL16" s="3551"/>
      <c r="AHM16" s="3551"/>
      <c r="AHN16" s="3551"/>
      <c r="AHO16" s="3551"/>
      <c r="AHP16" s="3551"/>
      <c r="AHQ16" s="3551"/>
      <c r="AHR16" s="3551"/>
      <c r="AHS16" s="3551"/>
      <c r="AHT16" s="3551"/>
      <c r="AHU16" s="3551"/>
      <c r="AHV16" s="3551"/>
      <c r="AHW16" s="3551"/>
      <c r="AHX16" s="3551"/>
      <c r="AHY16" s="3551"/>
      <c r="AHZ16" s="3551"/>
      <c r="AIA16" s="3551"/>
      <c r="AIB16" s="3551"/>
      <c r="AIC16" s="3551"/>
      <c r="AID16" s="3551"/>
      <c r="AIE16" s="3551"/>
      <c r="AIF16" s="3551"/>
      <c r="AIG16" s="3551"/>
      <c r="AIH16" s="3551"/>
      <c r="AII16" s="3551"/>
      <c r="AIJ16" s="3551"/>
      <c r="AIK16" s="3551"/>
      <c r="AIL16" s="3551"/>
      <c r="AIM16" s="3551"/>
      <c r="AIN16" s="3551"/>
      <c r="AIO16" s="3551"/>
      <c r="AIP16" s="3551"/>
      <c r="AIQ16" s="3551"/>
      <c r="AIR16" s="3551"/>
      <c r="AIS16" s="3551"/>
      <c r="AIT16" s="3551"/>
      <c r="AIU16" s="3551"/>
      <c r="AIV16" s="3551"/>
      <c r="AIW16" s="3551"/>
      <c r="AIX16" s="3551"/>
      <c r="AIY16" s="3551"/>
      <c r="AIZ16" s="3551"/>
      <c r="AJA16" s="3551"/>
      <c r="AJB16" s="3551"/>
      <c r="AJC16" s="3551"/>
      <c r="AJD16" s="3551"/>
      <c r="AJE16" s="3551"/>
      <c r="AJF16" s="3551"/>
      <c r="AJG16" s="3551"/>
      <c r="AJH16" s="3551"/>
      <c r="AJI16" s="3551"/>
      <c r="AJJ16" s="3551"/>
      <c r="AJK16" s="3551"/>
      <c r="AJL16" s="3551"/>
      <c r="AJM16" s="3551"/>
      <c r="AJN16" s="3551"/>
      <c r="AJO16" s="3551"/>
      <c r="AJP16" s="3551"/>
      <c r="AJQ16" s="3551"/>
      <c r="AJR16" s="3551"/>
      <c r="AJS16" s="3551"/>
      <c r="AJT16" s="3551"/>
      <c r="AJU16" s="3551"/>
      <c r="AJV16" s="3551"/>
      <c r="AJW16" s="3551"/>
      <c r="AJX16" s="3551"/>
      <c r="AJY16" s="3551"/>
      <c r="AJZ16" s="3551"/>
      <c r="AKA16" s="3551"/>
      <c r="AKB16" s="3551"/>
      <c r="AKC16" s="3551"/>
      <c r="AKD16" s="3551"/>
      <c r="AKE16" s="3551"/>
      <c r="AKF16" s="3551"/>
      <c r="AKG16" s="3551"/>
      <c r="AKH16" s="3551"/>
      <c r="AKI16" s="3551"/>
      <c r="AKJ16" s="3551"/>
      <c r="AKK16" s="3551"/>
      <c r="AKL16" s="3551"/>
      <c r="AKM16" s="3551"/>
      <c r="AKN16" s="3551"/>
      <c r="AKO16" s="3551"/>
      <c r="AKP16" s="3551"/>
      <c r="AKQ16" s="3551"/>
      <c r="AKR16" s="3551"/>
      <c r="AKS16" s="3551"/>
      <c r="AKT16" s="3551"/>
      <c r="AKU16" s="3551"/>
      <c r="AKV16" s="3551"/>
      <c r="AKW16" s="3551"/>
      <c r="AKX16" s="3551"/>
      <c r="AKY16" s="3551"/>
      <c r="AKZ16" s="3551"/>
      <c r="ALA16" s="3551"/>
      <c r="ALB16" s="3551"/>
      <c r="ALC16" s="3551"/>
      <c r="ALD16" s="3551"/>
      <c r="ALE16" s="3551"/>
      <c r="ALF16" s="3551"/>
      <c r="ALG16" s="3551"/>
      <c r="ALH16" s="3551"/>
      <c r="ALI16" s="3551"/>
      <c r="ALJ16" s="3551"/>
      <c r="ALK16" s="3551"/>
      <c r="ALL16" s="3551"/>
      <c r="ALM16" s="3551"/>
      <c r="ALN16" s="3551"/>
      <c r="ALO16" s="3551"/>
      <c r="ALP16" s="3551"/>
      <c r="ALQ16" s="3551"/>
      <c r="ALR16" s="3551"/>
      <c r="ALS16" s="3551"/>
      <c r="ALT16" s="3551"/>
      <c r="ALU16" s="3551"/>
      <c r="ALV16" s="3551"/>
      <c r="ALW16" s="3551"/>
      <c r="ALX16" s="3551"/>
      <c r="ALY16" s="3551"/>
      <c r="ALZ16" s="3551"/>
      <c r="AMA16" s="3551"/>
      <c r="AMB16" s="3551"/>
      <c r="AMC16" s="3551"/>
      <c r="AMD16" s="3551"/>
      <c r="AME16" s="3551"/>
      <c r="AMF16" s="3551"/>
      <c r="AMG16" s="3551"/>
      <c r="AMH16" s="3551"/>
      <c r="AMI16" s="3551"/>
      <c r="AMJ16" s="3551"/>
    </row>
    <row r="17" spans="1:1024" s="3552" customFormat="1" ht="35.15" customHeight="1" thickBot="1">
      <c r="A17" s="5630"/>
      <c r="B17" s="5632"/>
      <c r="C17" s="5634"/>
      <c r="D17" s="5636"/>
      <c r="E17" s="5623"/>
      <c r="F17" s="5638"/>
      <c r="G17" s="5623"/>
      <c r="H17" s="5640"/>
      <c r="I17" s="4683" t="s">
        <v>954</v>
      </c>
      <c r="J17" s="4693">
        <v>2300000</v>
      </c>
      <c r="K17" s="5623"/>
      <c r="L17" s="5623"/>
      <c r="M17" s="5623"/>
      <c r="N17" s="5623"/>
      <c r="O17" s="5625"/>
      <c r="P17" s="5627"/>
      <c r="Q17" s="5661"/>
      <c r="R17" s="5663"/>
      <c r="S17" s="5665"/>
      <c r="T17" s="5667"/>
      <c r="U17" s="5669"/>
      <c r="V17" s="5657"/>
      <c r="W17" s="5657"/>
      <c r="X17" s="5657"/>
      <c r="Y17" s="5649"/>
      <c r="Z17" s="5651"/>
      <c r="AA17" s="5659"/>
      <c r="AB17" s="5649"/>
      <c r="AC17" s="5649"/>
      <c r="AD17" s="5649"/>
      <c r="AE17" s="5651"/>
      <c r="AF17" s="5653"/>
      <c r="AG17" s="5655"/>
      <c r="AH17" s="5655"/>
      <c r="AI17" s="5661"/>
      <c r="AJ17" s="5661"/>
      <c r="AK17" s="5679"/>
      <c r="AL17" s="5655"/>
      <c r="AM17" s="5655"/>
      <c r="AN17" s="5681"/>
      <c r="AO17" s="5655"/>
      <c r="AP17" s="5655"/>
      <c r="AQ17" s="5655"/>
      <c r="AR17" s="5655"/>
      <c r="AS17" s="5655"/>
      <c r="AT17" s="5671"/>
      <c r="AU17" s="5671"/>
      <c r="AV17" s="5671"/>
      <c r="AW17" s="5673"/>
      <c r="AX17" s="5673"/>
      <c r="AY17" s="5675"/>
      <c r="AZ17" s="5677"/>
      <c r="BA17" s="3457"/>
      <c r="BB17" s="3457"/>
      <c r="BC17" s="3457"/>
      <c r="BD17" s="3457"/>
      <c r="BE17" s="3457"/>
      <c r="BF17" s="3457"/>
      <c r="BG17" s="3457"/>
      <c r="BH17" s="3457"/>
      <c r="BI17" s="3457"/>
      <c r="BJ17" s="3457"/>
      <c r="BK17" s="3457"/>
      <c r="BL17" s="3457"/>
      <c r="BM17" s="3457"/>
      <c r="BN17" s="3457"/>
      <c r="BO17" s="3457"/>
      <c r="BP17" s="3457"/>
      <c r="BQ17" s="3457"/>
      <c r="BR17" s="3457"/>
      <c r="BS17" s="3457"/>
      <c r="BT17" s="3457"/>
      <c r="BU17" s="3457"/>
      <c r="BV17" s="3457"/>
      <c r="BW17" s="3457"/>
      <c r="BX17" s="3457"/>
      <c r="BY17" s="3457"/>
      <c r="BZ17" s="3457"/>
      <c r="CA17" s="3457"/>
      <c r="CB17" s="3457"/>
      <c r="CC17" s="3457"/>
      <c r="CD17" s="3457"/>
      <c r="CE17" s="3457"/>
      <c r="CF17" s="3457"/>
      <c r="CG17" s="3457"/>
      <c r="CH17" s="3457"/>
      <c r="CI17" s="3457"/>
      <c r="CJ17" s="3457"/>
      <c r="CK17" s="3457"/>
      <c r="CL17" s="3457"/>
      <c r="CM17" s="3457"/>
      <c r="CN17" s="3457"/>
      <c r="CO17" s="3457"/>
      <c r="CP17" s="3457"/>
      <c r="CQ17" s="3457"/>
      <c r="CR17" s="3457"/>
      <c r="CS17" s="3457"/>
      <c r="CT17" s="3457"/>
      <c r="CU17" s="3457"/>
      <c r="CV17" s="3457"/>
      <c r="CW17" s="3457"/>
      <c r="CX17" s="3457"/>
      <c r="CY17" s="3457"/>
      <c r="CZ17" s="3457"/>
      <c r="DA17" s="3457"/>
      <c r="DB17" s="3457"/>
      <c r="DC17" s="3457"/>
      <c r="DD17" s="3457"/>
      <c r="DE17" s="3457"/>
      <c r="DF17" s="3457"/>
      <c r="DG17" s="3457"/>
      <c r="DH17" s="3457"/>
      <c r="DI17" s="3457"/>
      <c r="DJ17" s="3457"/>
      <c r="DK17" s="3457"/>
      <c r="DL17" s="3457"/>
      <c r="DM17" s="3457"/>
      <c r="DN17" s="3457"/>
      <c r="DO17" s="3457"/>
      <c r="DP17" s="3457"/>
      <c r="DQ17" s="3457"/>
      <c r="DR17" s="3457"/>
      <c r="DS17" s="3457"/>
      <c r="DT17" s="3457"/>
      <c r="DU17" s="3457"/>
      <c r="DV17" s="3457"/>
      <c r="DW17" s="3457"/>
      <c r="DX17" s="3457"/>
      <c r="DY17" s="3457"/>
      <c r="DZ17" s="3551"/>
      <c r="EA17" s="3551"/>
      <c r="EB17" s="3551"/>
      <c r="EC17" s="3551"/>
      <c r="ED17" s="3551"/>
      <c r="EE17" s="3551"/>
      <c r="EF17" s="3551"/>
      <c r="EG17" s="3551"/>
      <c r="EH17" s="3551"/>
      <c r="EI17" s="3551"/>
      <c r="EJ17" s="3551"/>
      <c r="EK17" s="3551"/>
      <c r="EL17" s="3551"/>
      <c r="EM17" s="3551"/>
      <c r="EN17" s="3551"/>
      <c r="EO17" s="3551"/>
      <c r="EP17" s="3551"/>
      <c r="EQ17" s="3551"/>
      <c r="ER17" s="3551"/>
      <c r="ES17" s="3551"/>
      <c r="ET17" s="3551"/>
      <c r="EU17" s="3551"/>
      <c r="EV17" s="3551"/>
      <c r="EW17" s="3551"/>
      <c r="EX17" s="3551"/>
      <c r="EY17" s="3551"/>
      <c r="EZ17" s="3551"/>
      <c r="FA17" s="3551"/>
      <c r="FB17" s="3551"/>
      <c r="FC17" s="3551"/>
      <c r="FD17" s="3551"/>
      <c r="FE17" s="3551"/>
      <c r="FF17" s="3551"/>
      <c r="FG17" s="3551"/>
      <c r="FH17" s="3551"/>
      <c r="FI17" s="3551"/>
      <c r="FJ17" s="3551"/>
      <c r="FK17" s="3551"/>
      <c r="FL17" s="3551"/>
      <c r="FM17" s="3551"/>
      <c r="FN17" s="3551"/>
      <c r="FO17" s="3551"/>
      <c r="FP17" s="3551"/>
      <c r="FQ17" s="3551"/>
      <c r="FR17" s="3551"/>
      <c r="FS17" s="3551"/>
      <c r="FT17" s="3551"/>
      <c r="FU17" s="3551"/>
      <c r="FV17" s="3551"/>
      <c r="FW17" s="3551"/>
      <c r="FX17" s="3551"/>
      <c r="FY17" s="3551"/>
      <c r="FZ17" s="3551"/>
      <c r="GA17" s="3551"/>
      <c r="GB17" s="3551"/>
      <c r="GC17" s="3551"/>
      <c r="GD17" s="3551"/>
      <c r="GE17" s="3551"/>
      <c r="GF17" s="3551"/>
      <c r="GG17" s="3551"/>
      <c r="GH17" s="3551"/>
      <c r="GI17" s="3551"/>
      <c r="GJ17" s="3551"/>
      <c r="GK17" s="3551"/>
      <c r="GL17" s="3551"/>
      <c r="GM17" s="3551"/>
      <c r="GN17" s="3551"/>
      <c r="GO17" s="3551"/>
      <c r="GP17" s="3551"/>
      <c r="GQ17" s="3551"/>
      <c r="GR17" s="3551"/>
      <c r="GS17" s="3551"/>
      <c r="GT17" s="3551"/>
      <c r="GU17" s="3551"/>
      <c r="GV17" s="3551"/>
      <c r="GW17" s="3551"/>
      <c r="GX17" s="3551"/>
      <c r="GY17" s="3551"/>
      <c r="GZ17" s="3551"/>
      <c r="HA17" s="3551"/>
      <c r="HB17" s="3551"/>
      <c r="HC17" s="3551"/>
      <c r="HD17" s="3551"/>
      <c r="HE17" s="3551"/>
      <c r="HF17" s="3551"/>
      <c r="HG17" s="3551"/>
      <c r="HH17" s="3551"/>
      <c r="HI17" s="3551"/>
      <c r="HJ17" s="3551"/>
      <c r="HK17" s="3551"/>
      <c r="HL17" s="3551"/>
      <c r="HM17" s="3551"/>
      <c r="HN17" s="3551"/>
      <c r="HO17" s="3551"/>
      <c r="HP17" s="3551"/>
      <c r="HQ17" s="3551"/>
      <c r="HR17" s="3551"/>
      <c r="HS17" s="3551"/>
      <c r="HT17" s="3551"/>
      <c r="HU17" s="3551"/>
      <c r="HV17" s="3551"/>
      <c r="HW17" s="3551"/>
      <c r="HX17" s="3551"/>
      <c r="HY17" s="3551"/>
      <c r="HZ17" s="3551"/>
      <c r="IA17" s="3551"/>
      <c r="IB17" s="3551"/>
      <c r="IC17" s="3551"/>
      <c r="ID17" s="3551"/>
      <c r="IE17" s="3551"/>
      <c r="IF17" s="3551"/>
      <c r="IG17" s="3551"/>
      <c r="IH17" s="3551"/>
      <c r="II17" s="3551"/>
      <c r="IJ17" s="3551"/>
      <c r="IK17" s="3551"/>
      <c r="IL17" s="3551"/>
      <c r="IM17" s="3551"/>
      <c r="IN17" s="3551"/>
      <c r="IO17" s="3551"/>
      <c r="IP17" s="3551"/>
      <c r="IQ17" s="3551"/>
      <c r="IR17" s="3551"/>
      <c r="IS17" s="3551"/>
      <c r="IT17" s="3551"/>
      <c r="IU17" s="3551"/>
      <c r="IV17" s="3551"/>
      <c r="IW17" s="3551"/>
      <c r="IX17" s="3551"/>
      <c r="IY17" s="3551"/>
      <c r="IZ17" s="3551"/>
      <c r="JA17" s="3551"/>
      <c r="JB17" s="3551"/>
      <c r="JC17" s="3551"/>
      <c r="JD17" s="3551"/>
      <c r="JE17" s="3551"/>
      <c r="JF17" s="3551"/>
      <c r="JG17" s="3551"/>
      <c r="JH17" s="3551"/>
      <c r="JI17" s="3551"/>
      <c r="JJ17" s="3551"/>
      <c r="JK17" s="3551"/>
      <c r="JL17" s="3551"/>
      <c r="JM17" s="3551"/>
      <c r="JN17" s="3551"/>
      <c r="JO17" s="3551"/>
      <c r="JP17" s="3551"/>
      <c r="JQ17" s="3551"/>
      <c r="JR17" s="3551"/>
      <c r="JS17" s="3551"/>
      <c r="JT17" s="3551"/>
      <c r="JU17" s="3551"/>
      <c r="JV17" s="3551"/>
      <c r="JW17" s="3551"/>
      <c r="JX17" s="3551"/>
      <c r="JY17" s="3551"/>
      <c r="JZ17" s="3551"/>
      <c r="KA17" s="3551"/>
      <c r="KB17" s="3551"/>
      <c r="KC17" s="3551"/>
      <c r="KD17" s="3551"/>
      <c r="KE17" s="3551"/>
      <c r="KF17" s="3551"/>
      <c r="KG17" s="3551"/>
      <c r="KH17" s="3551"/>
      <c r="KI17" s="3551"/>
      <c r="KJ17" s="3551"/>
      <c r="KK17" s="3551"/>
      <c r="KL17" s="3551"/>
      <c r="KM17" s="3551"/>
      <c r="KN17" s="3551"/>
      <c r="KO17" s="3551"/>
      <c r="KP17" s="3551"/>
      <c r="KQ17" s="3551"/>
      <c r="KR17" s="3551"/>
      <c r="KS17" s="3551"/>
      <c r="KT17" s="3551"/>
      <c r="KU17" s="3551"/>
      <c r="KV17" s="3551"/>
      <c r="KW17" s="3551"/>
      <c r="KX17" s="3551"/>
      <c r="KY17" s="3551"/>
      <c r="KZ17" s="3551"/>
      <c r="LA17" s="3551"/>
      <c r="LB17" s="3551"/>
      <c r="LC17" s="3551"/>
      <c r="LD17" s="3551"/>
      <c r="LE17" s="3551"/>
      <c r="LF17" s="3551"/>
      <c r="LG17" s="3551"/>
      <c r="LH17" s="3551"/>
      <c r="LI17" s="3551"/>
      <c r="LJ17" s="3551"/>
      <c r="LK17" s="3551"/>
      <c r="LL17" s="3551"/>
      <c r="LM17" s="3551"/>
      <c r="LN17" s="3551"/>
      <c r="LO17" s="3551"/>
      <c r="LP17" s="3551"/>
      <c r="LQ17" s="3551"/>
      <c r="LR17" s="3551"/>
      <c r="LS17" s="3551"/>
      <c r="LT17" s="3551"/>
      <c r="LU17" s="3551"/>
      <c r="LV17" s="3551"/>
      <c r="LW17" s="3551"/>
      <c r="LX17" s="3551"/>
      <c r="LY17" s="3551"/>
      <c r="LZ17" s="3551"/>
      <c r="MA17" s="3551"/>
      <c r="MB17" s="3551"/>
      <c r="MC17" s="3551"/>
      <c r="MD17" s="3551"/>
      <c r="ME17" s="3551"/>
      <c r="MF17" s="3551"/>
      <c r="MG17" s="3551"/>
      <c r="MH17" s="3551"/>
      <c r="MI17" s="3551"/>
      <c r="MJ17" s="3551"/>
      <c r="MK17" s="3551"/>
      <c r="ML17" s="3551"/>
      <c r="MM17" s="3551"/>
      <c r="MN17" s="3551"/>
      <c r="MO17" s="3551"/>
      <c r="MP17" s="3551"/>
      <c r="MQ17" s="3551"/>
      <c r="MR17" s="3551"/>
      <c r="MS17" s="3551"/>
      <c r="MT17" s="3551"/>
      <c r="MU17" s="3551"/>
      <c r="MV17" s="3551"/>
      <c r="MW17" s="3551"/>
      <c r="MX17" s="3551"/>
      <c r="MY17" s="3551"/>
      <c r="MZ17" s="3551"/>
      <c r="NA17" s="3551"/>
      <c r="NB17" s="3551"/>
      <c r="NC17" s="3551"/>
      <c r="ND17" s="3551"/>
      <c r="NE17" s="3551"/>
      <c r="NF17" s="3551"/>
      <c r="NG17" s="3551"/>
      <c r="NH17" s="3551"/>
      <c r="NI17" s="3551"/>
      <c r="NJ17" s="3551"/>
      <c r="NK17" s="3551"/>
      <c r="NL17" s="3551"/>
      <c r="NM17" s="3551"/>
      <c r="NN17" s="3551"/>
      <c r="NO17" s="3551"/>
      <c r="NP17" s="3551"/>
      <c r="NQ17" s="3551"/>
      <c r="NR17" s="3551"/>
      <c r="NS17" s="3551"/>
      <c r="NT17" s="3551"/>
      <c r="NU17" s="3551"/>
      <c r="NV17" s="3551"/>
      <c r="NW17" s="3551"/>
      <c r="NX17" s="3551"/>
      <c r="NY17" s="3551"/>
      <c r="NZ17" s="3551"/>
      <c r="OA17" s="3551"/>
      <c r="OB17" s="3551"/>
      <c r="OC17" s="3551"/>
      <c r="OD17" s="3551"/>
      <c r="OE17" s="3551"/>
      <c r="OF17" s="3551"/>
      <c r="OG17" s="3551"/>
      <c r="OH17" s="3551"/>
      <c r="OI17" s="3551"/>
      <c r="OJ17" s="3551"/>
      <c r="OK17" s="3551"/>
      <c r="OL17" s="3551"/>
      <c r="OM17" s="3551"/>
      <c r="ON17" s="3551"/>
      <c r="OO17" s="3551"/>
      <c r="OP17" s="3551"/>
      <c r="OQ17" s="3551"/>
      <c r="OR17" s="3551"/>
      <c r="OS17" s="3551"/>
      <c r="OT17" s="3551"/>
      <c r="OU17" s="3551"/>
      <c r="OV17" s="3551"/>
      <c r="OW17" s="3551"/>
      <c r="OX17" s="3551"/>
      <c r="OY17" s="3551"/>
      <c r="OZ17" s="3551"/>
      <c r="PA17" s="3551"/>
      <c r="PB17" s="3551"/>
      <c r="PC17" s="3551"/>
      <c r="PD17" s="3551"/>
      <c r="PE17" s="3551"/>
      <c r="PF17" s="3551"/>
      <c r="PG17" s="3551"/>
      <c r="PH17" s="3551"/>
      <c r="PI17" s="3551"/>
      <c r="PJ17" s="3551"/>
      <c r="PK17" s="3551"/>
      <c r="PL17" s="3551"/>
      <c r="PM17" s="3551"/>
      <c r="PN17" s="3551"/>
      <c r="PO17" s="3551"/>
      <c r="PP17" s="3551"/>
      <c r="PQ17" s="3551"/>
      <c r="PR17" s="3551"/>
      <c r="PS17" s="3551"/>
      <c r="PT17" s="3551"/>
      <c r="PU17" s="3551"/>
      <c r="PV17" s="3551"/>
      <c r="PW17" s="3551"/>
      <c r="PX17" s="3551"/>
      <c r="PY17" s="3551"/>
      <c r="PZ17" s="3551"/>
      <c r="QA17" s="3551"/>
      <c r="QB17" s="3551"/>
      <c r="QC17" s="3551"/>
      <c r="QD17" s="3551"/>
      <c r="QE17" s="3551"/>
      <c r="QF17" s="3551"/>
      <c r="QG17" s="3551"/>
      <c r="QH17" s="3551"/>
      <c r="QI17" s="3551"/>
      <c r="QJ17" s="3551"/>
      <c r="QK17" s="3551"/>
      <c r="QL17" s="3551"/>
      <c r="QM17" s="3551"/>
      <c r="QN17" s="3551"/>
      <c r="QO17" s="3551"/>
      <c r="QP17" s="3551"/>
      <c r="QQ17" s="3551"/>
      <c r="QR17" s="3551"/>
      <c r="QS17" s="3551"/>
      <c r="QT17" s="3551"/>
      <c r="QU17" s="3551"/>
      <c r="QV17" s="3551"/>
      <c r="QW17" s="3551"/>
      <c r="QX17" s="3551"/>
      <c r="QY17" s="3551"/>
      <c r="QZ17" s="3551"/>
      <c r="RA17" s="3551"/>
      <c r="RB17" s="3551"/>
      <c r="RC17" s="3551"/>
      <c r="RD17" s="3551"/>
      <c r="RE17" s="3551"/>
      <c r="RF17" s="3551"/>
      <c r="RG17" s="3551"/>
      <c r="RH17" s="3551"/>
      <c r="RI17" s="3551"/>
      <c r="RJ17" s="3551"/>
      <c r="RK17" s="3551"/>
      <c r="RL17" s="3551"/>
      <c r="RM17" s="3551"/>
      <c r="RN17" s="3551"/>
      <c r="RO17" s="3551"/>
      <c r="RP17" s="3551"/>
      <c r="RQ17" s="3551"/>
      <c r="RR17" s="3551"/>
      <c r="RS17" s="3551"/>
      <c r="RT17" s="3551"/>
      <c r="RU17" s="3551"/>
      <c r="RV17" s="3551"/>
      <c r="RW17" s="3551"/>
      <c r="RX17" s="3551"/>
      <c r="RY17" s="3551"/>
      <c r="RZ17" s="3551"/>
      <c r="SA17" s="3551"/>
      <c r="SB17" s="3551"/>
      <c r="SC17" s="3551"/>
      <c r="SD17" s="3551"/>
      <c r="SE17" s="3551"/>
      <c r="SF17" s="3551"/>
      <c r="SG17" s="3551"/>
      <c r="SH17" s="3551"/>
      <c r="SI17" s="3551"/>
      <c r="SJ17" s="3551"/>
      <c r="SK17" s="3551"/>
      <c r="SL17" s="3551"/>
      <c r="SM17" s="3551"/>
      <c r="SN17" s="3551"/>
      <c r="SO17" s="3551"/>
      <c r="SP17" s="3551"/>
      <c r="SQ17" s="3551"/>
      <c r="SR17" s="3551"/>
      <c r="SS17" s="3551"/>
      <c r="ST17" s="3551"/>
      <c r="SU17" s="3551"/>
      <c r="SV17" s="3551"/>
      <c r="SW17" s="3551"/>
      <c r="SX17" s="3551"/>
      <c r="SY17" s="3551"/>
      <c r="SZ17" s="3551"/>
      <c r="TA17" s="3551"/>
      <c r="TB17" s="3551"/>
      <c r="TC17" s="3551"/>
      <c r="TD17" s="3551"/>
      <c r="TE17" s="3551"/>
      <c r="TF17" s="3551"/>
      <c r="TG17" s="3551"/>
      <c r="TH17" s="3551"/>
      <c r="TI17" s="3551"/>
      <c r="TJ17" s="3551"/>
      <c r="TK17" s="3551"/>
      <c r="TL17" s="3551"/>
      <c r="TM17" s="3551"/>
      <c r="TN17" s="3551"/>
      <c r="TO17" s="3551"/>
      <c r="TP17" s="3551"/>
      <c r="TQ17" s="3551"/>
      <c r="TR17" s="3551"/>
      <c r="TS17" s="3551"/>
      <c r="TT17" s="3551"/>
      <c r="TU17" s="3551"/>
      <c r="TV17" s="3551"/>
      <c r="TW17" s="3551"/>
      <c r="TX17" s="3551"/>
      <c r="TY17" s="3551"/>
      <c r="TZ17" s="3551"/>
      <c r="UA17" s="3551"/>
      <c r="UB17" s="3551"/>
      <c r="UC17" s="3551"/>
      <c r="UD17" s="3551"/>
      <c r="UE17" s="3551"/>
      <c r="UF17" s="3551"/>
      <c r="UG17" s="3551"/>
      <c r="UH17" s="3551"/>
      <c r="UI17" s="3551"/>
      <c r="UJ17" s="3551"/>
      <c r="UK17" s="3551"/>
      <c r="UL17" s="3551"/>
      <c r="UM17" s="3551"/>
      <c r="UN17" s="3551"/>
      <c r="UO17" s="3551"/>
      <c r="UP17" s="3551"/>
      <c r="UQ17" s="3551"/>
      <c r="UR17" s="3551"/>
      <c r="US17" s="3551"/>
      <c r="UT17" s="3551"/>
      <c r="UU17" s="3551"/>
      <c r="UV17" s="3551"/>
      <c r="UW17" s="3551"/>
      <c r="UX17" s="3551"/>
      <c r="UY17" s="3551"/>
      <c r="UZ17" s="3551"/>
      <c r="VA17" s="3551"/>
      <c r="VB17" s="3551"/>
      <c r="VC17" s="3551"/>
      <c r="VD17" s="3551"/>
      <c r="VE17" s="3551"/>
      <c r="VF17" s="3551"/>
      <c r="VG17" s="3551"/>
      <c r="VH17" s="3551"/>
      <c r="VI17" s="3551"/>
      <c r="VJ17" s="3551"/>
      <c r="VK17" s="3551"/>
      <c r="VL17" s="3551"/>
      <c r="VM17" s="3551"/>
      <c r="VN17" s="3551"/>
      <c r="VO17" s="3551"/>
      <c r="VP17" s="3551"/>
      <c r="VQ17" s="3551"/>
      <c r="VR17" s="3551"/>
      <c r="VS17" s="3551"/>
      <c r="VT17" s="3551"/>
      <c r="VU17" s="3551"/>
      <c r="VV17" s="3551"/>
      <c r="VW17" s="3551"/>
      <c r="VX17" s="3551"/>
      <c r="VY17" s="3551"/>
      <c r="VZ17" s="3551"/>
      <c r="WA17" s="3551"/>
      <c r="WB17" s="3551"/>
      <c r="WC17" s="3551"/>
      <c r="WD17" s="3551"/>
      <c r="WE17" s="3551"/>
      <c r="WF17" s="3551"/>
      <c r="WG17" s="3551"/>
      <c r="WH17" s="3551"/>
      <c r="WI17" s="3551"/>
      <c r="WJ17" s="3551"/>
      <c r="WK17" s="3551"/>
      <c r="WL17" s="3551"/>
      <c r="WM17" s="3551"/>
      <c r="WN17" s="3551"/>
      <c r="WO17" s="3551"/>
      <c r="WP17" s="3551"/>
      <c r="WQ17" s="3551"/>
      <c r="WR17" s="3551"/>
      <c r="WS17" s="3551"/>
      <c r="WT17" s="3551"/>
      <c r="WU17" s="3551"/>
      <c r="WV17" s="3551"/>
      <c r="WW17" s="3551"/>
      <c r="WX17" s="3551"/>
      <c r="WY17" s="3551"/>
      <c r="WZ17" s="3551"/>
      <c r="XA17" s="3551"/>
      <c r="XB17" s="3551"/>
      <c r="XC17" s="3551"/>
      <c r="XD17" s="3551"/>
      <c r="XE17" s="3551"/>
      <c r="XF17" s="3551"/>
      <c r="XG17" s="3551"/>
      <c r="XH17" s="3551"/>
      <c r="XI17" s="3551"/>
      <c r="XJ17" s="3551"/>
      <c r="XK17" s="3551"/>
      <c r="XL17" s="3551"/>
      <c r="XM17" s="3551"/>
      <c r="XN17" s="3551"/>
      <c r="XO17" s="3551"/>
      <c r="XP17" s="3551"/>
      <c r="XQ17" s="3551"/>
      <c r="XR17" s="3551"/>
      <c r="XS17" s="3551"/>
      <c r="XT17" s="3551"/>
      <c r="XU17" s="3551"/>
      <c r="XV17" s="3551"/>
      <c r="XW17" s="3551"/>
      <c r="XX17" s="3551"/>
      <c r="XY17" s="3551"/>
      <c r="XZ17" s="3551"/>
      <c r="YA17" s="3551"/>
      <c r="YB17" s="3551"/>
      <c r="YC17" s="3551"/>
      <c r="YD17" s="3551"/>
      <c r="YE17" s="3551"/>
      <c r="YF17" s="3551"/>
      <c r="YG17" s="3551"/>
      <c r="YH17" s="3551"/>
      <c r="YI17" s="3551"/>
      <c r="YJ17" s="3551"/>
      <c r="YK17" s="3551"/>
      <c r="YL17" s="3551"/>
      <c r="YM17" s="3551"/>
      <c r="YN17" s="3551"/>
      <c r="YO17" s="3551"/>
      <c r="YP17" s="3551"/>
      <c r="YQ17" s="3551"/>
      <c r="YR17" s="3551"/>
      <c r="YS17" s="3551"/>
      <c r="YT17" s="3551"/>
      <c r="YU17" s="3551"/>
      <c r="YV17" s="3551"/>
      <c r="YW17" s="3551"/>
      <c r="YX17" s="3551"/>
      <c r="YY17" s="3551"/>
      <c r="YZ17" s="3551"/>
      <c r="ZA17" s="3551"/>
      <c r="ZB17" s="3551"/>
      <c r="ZC17" s="3551"/>
      <c r="ZD17" s="3551"/>
      <c r="ZE17" s="3551"/>
      <c r="ZF17" s="3551"/>
      <c r="ZG17" s="3551"/>
      <c r="ZH17" s="3551"/>
      <c r="ZI17" s="3551"/>
      <c r="ZJ17" s="3551"/>
      <c r="ZK17" s="3551"/>
      <c r="ZL17" s="3551"/>
      <c r="ZM17" s="3551"/>
      <c r="ZN17" s="3551"/>
      <c r="ZO17" s="3551"/>
      <c r="ZP17" s="3551"/>
      <c r="ZQ17" s="3551"/>
      <c r="ZR17" s="3551"/>
      <c r="ZS17" s="3551"/>
      <c r="ZT17" s="3551"/>
      <c r="ZU17" s="3551"/>
      <c r="ZV17" s="3551"/>
      <c r="ZW17" s="3551"/>
      <c r="ZX17" s="3551"/>
      <c r="ZY17" s="3551"/>
      <c r="ZZ17" s="3551"/>
      <c r="AAA17" s="3551"/>
      <c r="AAB17" s="3551"/>
      <c r="AAC17" s="3551"/>
      <c r="AAD17" s="3551"/>
      <c r="AAE17" s="3551"/>
      <c r="AAF17" s="3551"/>
      <c r="AAG17" s="3551"/>
      <c r="AAH17" s="3551"/>
      <c r="AAI17" s="3551"/>
      <c r="AAJ17" s="3551"/>
      <c r="AAK17" s="3551"/>
      <c r="AAL17" s="3551"/>
      <c r="AAM17" s="3551"/>
      <c r="AAN17" s="3551"/>
      <c r="AAO17" s="3551"/>
      <c r="AAP17" s="3551"/>
      <c r="AAQ17" s="3551"/>
      <c r="AAR17" s="3551"/>
      <c r="AAS17" s="3551"/>
      <c r="AAT17" s="3551"/>
      <c r="AAU17" s="3551"/>
      <c r="AAV17" s="3551"/>
      <c r="AAW17" s="3551"/>
      <c r="AAX17" s="3551"/>
      <c r="AAY17" s="3551"/>
      <c r="AAZ17" s="3551"/>
      <c r="ABA17" s="3551"/>
      <c r="ABB17" s="3551"/>
      <c r="ABC17" s="3551"/>
      <c r="ABD17" s="3551"/>
      <c r="ABE17" s="3551"/>
      <c r="ABF17" s="3551"/>
      <c r="ABG17" s="3551"/>
      <c r="ABH17" s="3551"/>
      <c r="ABI17" s="3551"/>
      <c r="ABJ17" s="3551"/>
      <c r="ABK17" s="3551"/>
      <c r="ABL17" s="3551"/>
      <c r="ABM17" s="3551"/>
      <c r="ABN17" s="3551"/>
      <c r="ABO17" s="3551"/>
      <c r="ABP17" s="3551"/>
      <c r="ABQ17" s="3551"/>
      <c r="ABR17" s="3551"/>
      <c r="ABS17" s="3551"/>
      <c r="ABT17" s="3551"/>
      <c r="ABU17" s="3551"/>
      <c r="ABV17" s="3551"/>
      <c r="ABW17" s="3551"/>
      <c r="ABX17" s="3551"/>
      <c r="ABY17" s="3551"/>
      <c r="ABZ17" s="3551"/>
      <c r="ACA17" s="3551"/>
      <c r="ACB17" s="3551"/>
      <c r="ACC17" s="3551"/>
      <c r="ACD17" s="3551"/>
      <c r="ACE17" s="3551"/>
      <c r="ACF17" s="3551"/>
      <c r="ACG17" s="3551"/>
      <c r="ACH17" s="3551"/>
      <c r="ACI17" s="3551"/>
      <c r="ACJ17" s="3551"/>
      <c r="ACK17" s="3551"/>
      <c r="ACL17" s="3551"/>
      <c r="ACM17" s="3551"/>
      <c r="ACN17" s="3551"/>
      <c r="ACO17" s="3551"/>
      <c r="ACP17" s="3551"/>
      <c r="ACQ17" s="3551"/>
      <c r="ACR17" s="3551"/>
      <c r="ACS17" s="3551"/>
      <c r="ACT17" s="3551"/>
      <c r="ACU17" s="3551"/>
      <c r="ACV17" s="3551"/>
      <c r="ACW17" s="3551"/>
      <c r="ACX17" s="3551"/>
      <c r="ACY17" s="3551"/>
      <c r="ACZ17" s="3551"/>
      <c r="ADA17" s="3551"/>
      <c r="ADB17" s="3551"/>
      <c r="ADC17" s="3551"/>
      <c r="ADD17" s="3551"/>
      <c r="ADE17" s="3551"/>
      <c r="ADF17" s="3551"/>
      <c r="ADG17" s="3551"/>
      <c r="ADH17" s="3551"/>
      <c r="ADI17" s="3551"/>
      <c r="ADJ17" s="3551"/>
      <c r="ADK17" s="3551"/>
      <c r="ADL17" s="3551"/>
      <c r="ADM17" s="3551"/>
      <c r="ADN17" s="3551"/>
      <c r="ADO17" s="3551"/>
      <c r="ADP17" s="3551"/>
      <c r="ADQ17" s="3551"/>
      <c r="ADR17" s="3551"/>
      <c r="ADS17" s="3551"/>
      <c r="ADT17" s="3551"/>
      <c r="ADU17" s="3551"/>
      <c r="ADV17" s="3551"/>
      <c r="ADW17" s="3551"/>
      <c r="ADX17" s="3551"/>
      <c r="ADY17" s="3551"/>
      <c r="ADZ17" s="3551"/>
      <c r="AEA17" s="3551"/>
      <c r="AEB17" s="3551"/>
      <c r="AEC17" s="3551"/>
      <c r="AED17" s="3551"/>
      <c r="AEE17" s="3551"/>
      <c r="AEF17" s="3551"/>
      <c r="AEG17" s="3551"/>
      <c r="AEH17" s="3551"/>
      <c r="AEI17" s="3551"/>
      <c r="AEJ17" s="3551"/>
      <c r="AEK17" s="3551"/>
      <c r="AEL17" s="3551"/>
      <c r="AEM17" s="3551"/>
      <c r="AEN17" s="3551"/>
      <c r="AEO17" s="3551"/>
      <c r="AEP17" s="3551"/>
      <c r="AEQ17" s="3551"/>
      <c r="AER17" s="3551"/>
      <c r="AES17" s="3551"/>
      <c r="AET17" s="3551"/>
      <c r="AEU17" s="3551"/>
      <c r="AEV17" s="3551"/>
      <c r="AEW17" s="3551"/>
      <c r="AEX17" s="3551"/>
      <c r="AEY17" s="3551"/>
      <c r="AEZ17" s="3551"/>
      <c r="AFA17" s="3551"/>
      <c r="AFB17" s="3551"/>
      <c r="AFC17" s="3551"/>
      <c r="AFD17" s="3551"/>
      <c r="AFE17" s="3551"/>
      <c r="AFF17" s="3551"/>
      <c r="AFG17" s="3551"/>
      <c r="AFH17" s="3551"/>
      <c r="AFI17" s="3551"/>
      <c r="AFJ17" s="3551"/>
      <c r="AFK17" s="3551"/>
      <c r="AFL17" s="3551"/>
      <c r="AFM17" s="3551"/>
      <c r="AFN17" s="3551"/>
      <c r="AFO17" s="3551"/>
      <c r="AFP17" s="3551"/>
      <c r="AFQ17" s="3551"/>
      <c r="AFR17" s="3551"/>
      <c r="AFS17" s="3551"/>
      <c r="AFT17" s="3551"/>
      <c r="AFU17" s="3551"/>
      <c r="AFV17" s="3551"/>
      <c r="AFW17" s="3551"/>
      <c r="AFX17" s="3551"/>
      <c r="AFY17" s="3551"/>
      <c r="AFZ17" s="3551"/>
      <c r="AGA17" s="3551"/>
      <c r="AGB17" s="3551"/>
      <c r="AGC17" s="3551"/>
      <c r="AGD17" s="3551"/>
      <c r="AGE17" s="3551"/>
      <c r="AGF17" s="3551"/>
      <c r="AGG17" s="3551"/>
      <c r="AGH17" s="3551"/>
      <c r="AGI17" s="3551"/>
      <c r="AGJ17" s="3551"/>
      <c r="AGK17" s="3551"/>
      <c r="AGL17" s="3551"/>
      <c r="AGM17" s="3551"/>
      <c r="AGN17" s="3551"/>
      <c r="AGO17" s="3551"/>
      <c r="AGP17" s="3551"/>
      <c r="AGQ17" s="3551"/>
      <c r="AGR17" s="3551"/>
      <c r="AGS17" s="3551"/>
      <c r="AGT17" s="3551"/>
      <c r="AGU17" s="3551"/>
      <c r="AGV17" s="3551"/>
      <c r="AGW17" s="3551"/>
      <c r="AGX17" s="3551"/>
      <c r="AGY17" s="3551"/>
      <c r="AGZ17" s="3551"/>
      <c r="AHA17" s="3551"/>
      <c r="AHB17" s="3551"/>
      <c r="AHC17" s="3551"/>
      <c r="AHD17" s="3551"/>
      <c r="AHE17" s="3551"/>
      <c r="AHF17" s="3551"/>
      <c r="AHG17" s="3551"/>
      <c r="AHH17" s="3551"/>
      <c r="AHI17" s="3551"/>
      <c r="AHJ17" s="3551"/>
      <c r="AHK17" s="3551"/>
      <c r="AHL17" s="3551"/>
      <c r="AHM17" s="3551"/>
      <c r="AHN17" s="3551"/>
      <c r="AHO17" s="3551"/>
      <c r="AHP17" s="3551"/>
      <c r="AHQ17" s="3551"/>
      <c r="AHR17" s="3551"/>
      <c r="AHS17" s="3551"/>
      <c r="AHT17" s="3551"/>
      <c r="AHU17" s="3551"/>
      <c r="AHV17" s="3551"/>
      <c r="AHW17" s="3551"/>
      <c r="AHX17" s="3551"/>
      <c r="AHY17" s="3551"/>
      <c r="AHZ17" s="3551"/>
      <c r="AIA17" s="3551"/>
      <c r="AIB17" s="3551"/>
      <c r="AIC17" s="3551"/>
      <c r="AID17" s="3551"/>
      <c r="AIE17" s="3551"/>
      <c r="AIF17" s="3551"/>
      <c r="AIG17" s="3551"/>
      <c r="AIH17" s="3551"/>
      <c r="AII17" s="3551"/>
      <c r="AIJ17" s="3551"/>
      <c r="AIK17" s="3551"/>
      <c r="AIL17" s="3551"/>
      <c r="AIM17" s="3551"/>
      <c r="AIN17" s="3551"/>
      <c r="AIO17" s="3551"/>
      <c r="AIP17" s="3551"/>
      <c r="AIQ17" s="3551"/>
      <c r="AIR17" s="3551"/>
      <c r="AIS17" s="3551"/>
      <c r="AIT17" s="3551"/>
      <c r="AIU17" s="3551"/>
      <c r="AIV17" s="3551"/>
      <c r="AIW17" s="3551"/>
      <c r="AIX17" s="3551"/>
      <c r="AIY17" s="3551"/>
      <c r="AIZ17" s="3551"/>
      <c r="AJA17" s="3551"/>
      <c r="AJB17" s="3551"/>
      <c r="AJC17" s="3551"/>
      <c r="AJD17" s="3551"/>
      <c r="AJE17" s="3551"/>
      <c r="AJF17" s="3551"/>
      <c r="AJG17" s="3551"/>
      <c r="AJH17" s="3551"/>
      <c r="AJI17" s="3551"/>
      <c r="AJJ17" s="3551"/>
      <c r="AJK17" s="3551"/>
      <c r="AJL17" s="3551"/>
      <c r="AJM17" s="3551"/>
      <c r="AJN17" s="3551"/>
      <c r="AJO17" s="3551"/>
      <c r="AJP17" s="3551"/>
      <c r="AJQ17" s="3551"/>
      <c r="AJR17" s="3551"/>
      <c r="AJS17" s="3551"/>
      <c r="AJT17" s="3551"/>
      <c r="AJU17" s="3551"/>
      <c r="AJV17" s="3551"/>
      <c r="AJW17" s="3551"/>
      <c r="AJX17" s="3551"/>
      <c r="AJY17" s="3551"/>
      <c r="AJZ17" s="3551"/>
      <c r="AKA17" s="3551"/>
      <c r="AKB17" s="3551"/>
      <c r="AKC17" s="3551"/>
      <c r="AKD17" s="3551"/>
      <c r="AKE17" s="3551"/>
      <c r="AKF17" s="3551"/>
      <c r="AKG17" s="3551"/>
      <c r="AKH17" s="3551"/>
      <c r="AKI17" s="3551"/>
      <c r="AKJ17" s="3551"/>
      <c r="AKK17" s="3551"/>
      <c r="AKL17" s="3551"/>
      <c r="AKM17" s="3551"/>
      <c r="AKN17" s="3551"/>
      <c r="AKO17" s="3551"/>
      <c r="AKP17" s="3551"/>
      <c r="AKQ17" s="3551"/>
      <c r="AKR17" s="3551"/>
      <c r="AKS17" s="3551"/>
      <c r="AKT17" s="3551"/>
      <c r="AKU17" s="3551"/>
      <c r="AKV17" s="3551"/>
      <c r="AKW17" s="3551"/>
      <c r="AKX17" s="3551"/>
      <c r="AKY17" s="3551"/>
      <c r="AKZ17" s="3551"/>
      <c r="ALA17" s="3551"/>
      <c r="ALB17" s="3551"/>
      <c r="ALC17" s="3551"/>
      <c r="ALD17" s="3551"/>
      <c r="ALE17" s="3551"/>
      <c r="ALF17" s="3551"/>
      <c r="ALG17" s="3551"/>
      <c r="ALH17" s="3551"/>
      <c r="ALI17" s="3551"/>
      <c r="ALJ17" s="3551"/>
      <c r="ALK17" s="3551"/>
      <c r="ALL17" s="3551"/>
      <c r="ALM17" s="3551"/>
      <c r="ALN17" s="3551"/>
      <c r="ALO17" s="3551"/>
      <c r="ALP17" s="3551"/>
      <c r="ALQ17" s="3551"/>
      <c r="ALR17" s="3551"/>
      <c r="ALS17" s="3551"/>
      <c r="ALT17" s="3551"/>
      <c r="ALU17" s="3551"/>
      <c r="ALV17" s="3551"/>
      <c r="ALW17" s="3551"/>
      <c r="ALX17" s="3551"/>
      <c r="ALY17" s="3551"/>
      <c r="ALZ17" s="3551"/>
      <c r="AMA17" s="3551"/>
      <c r="AMB17" s="3551"/>
      <c r="AMC17" s="3551"/>
      <c r="AMD17" s="3551"/>
      <c r="AME17" s="3551"/>
      <c r="AMF17" s="3551"/>
      <c r="AMG17" s="3551"/>
      <c r="AMH17" s="3551"/>
      <c r="AMI17" s="3551"/>
      <c r="AMJ17" s="3551"/>
    </row>
    <row r="18" spans="1:1024" s="3554" customFormat="1" ht="33.75" customHeight="1">
      <c r="A18" s="5630"/>
      <c r="B18" s="5641" t="s">
        <v>955</v>
      </c>
      <c r="C18" s="5702" t="s">
        <v>956</v>
      </c>
      <c r="D18" s="5704" t="s">
        <v>957</v>
      </c>
      <c r="E18" s="5698" t="s">
        <v>950</v>
      </c>
      <c r="F18" s="5706" t="s">
        <v>131</v>
      </c>
      <c r="G18" s="5698" t="s">
        <v>958</v>
      </c>
      <c r="H18" s="5708" t="s">
        <v>959</v>
      </c>
      <c r="I18" s="4684" t="s">
        <v>916</v>
      </c>
      <c r="J18" s="4694">
        <v>4000000</v>
      </c>
      <c r="K18" s="5698" t="s">
        <v>960</v>
      </c>
      <c r="L18" s="5698" t="s">
        <v>64</v>
      </c>
      <c r="M18" s="5698" t="s">
        <v>65</v>
      </c>
      <c r="N18" s="5698" t="s">
        <v>136</v>
      </c>
      <c r="O18" s="5700">
        <f>SUM(J18:N19)</f>
        <v>6512000</v>
      </c>
      <c r="P18" s="5700">
        <f>SUM(T18:AE19)</f>
        <v>0</v>
      </c>
      <c r="Q18" s="5686">
        <f>+P18/O18</f>
        <v>0</v>
      </c>
      <c r="R18" s="5688">
        <f>+O18-P18</f>
        <v>6512000</v>
      </c>
      <c r="S18" s="5690">
        <f>+R18/O18</f>
        <v>1</v>
      </c>
      <c r="T18" s="5692">
        <v>0</v>
      </c>
      <c r="U18" s="5694">
        <v>0</v>
      </c>
      <c r="V18" s="5696">
        <v>0</v>
      </c>
      <c r="W18" s="5696">
        <v>0</v>
      </c>
      <c r="X18" s="5696">
        <v>0</v>
      </c>
      <c r="Y18" s="5682">
        <v>0</v>
      </c>
      <c r="Z18" s="5684">
        <v>0</v>
      </c>
      <c r="AA18" s="5682">
        <v>0</v>
      </c>
      <c r="AB18" s="5682">
        <v>0</v>
      </c>
      <c r="AC18" s="5682">
        <v>0</v>
      </c>
      <c r="AD18" s="5682">
        <v>0</v>
      </c>
      <c r="AE18" s="5684">
        <v>0</v>
      </c>
      <c r="AF18" s="5735">
        <v>6</v>
      </c>
      <c r="AG18" s="5729">
        <f>SUM(AK18:AV19)</f>
        <v>0</v>
      </c>
      <c r="AH18" s="5729">
        <f>+AF18-AG18</f>
        <v>6</v>
      </c>
      <c r="AI18" s="5686">
        <f>+AG18/AF18</f>
        <v>0</v>
      </c>
      <c r="AJ18" s="5686">
        <f>+AH18/AF18</f>
        <v>1</v>
      </c>
      <c r="AK18" s="5731">
        <v>0</v>
      </c>
      <c r="AL18" s="5729">
        <v>0</v>
      </c>
      <c r="AM18" s="5729">
        <v>0</v>
      </c>
      <c r="AN18" s="5733">
        <v>0</v>
      </c>
      <c r="AO18" s="5729">
        <v>0</v>
      </c>
      <c r="AP18" s="5729">
        <v>0</v>
      </c>
      <c r="AQ18" s="5729">
        <v>0</v>
      </c>
      <c r="AR18" s="5729">
        <v>0</v>
      </c>
      <c r="AS18" s="5729">
        <v>0</v>
      </c>
      <c r="AT18" s="5719">
        <v>0</v>
      </c>
      <c r="AU18" s="5719">
        <v>0</v>
      </c>
      <c r="AV18" s="5719">
        <v>0</v>
      </c>
      <c r="AW18" s="5721">
        <v>45352</v>
      </c>
      <c r="AX18" s="5723">
        <v>45596</v>
      </c>
      <c r="AY18" s="5725" t="s">
        <v>961</v>
      </c>
      <c r="AZ18" s="5727" t="s">
        <v>86</v>
      </c>
      <c r="BA18" s="3457"/>
      <c r="BB18" s="3457"/>
      <c r="BC18" s="3457"/>
      <c r="BD18" s="3457"/>
      <c r="BE18" s="3457"/>
      <c r="BF18" s="3457"/>
      <c r="BG18" s="3457"/>
      <c r="BH18" s="3457"/>
      <c r="BI18" s="3457"/>
      <c r="BJ18" s="3457"/>
      <c r="BK18" s="3457"/>
      <c r="BL18" s="3457"/>
      <c r="BM18" s="3457"/>
      <c r="BN18" s="3457"/>
      <c r="BO18" s="3457"/>
      <c r="BP18" s="3457"/>
      <c r="BQ18" s="3457"/>
      <c r="BR18" s="3457"/>
      <c r="BS18" s="3457"/>
      <c r="BT18" s="3457"/>
      <c r="BU18" s="3457"/>
      <c r="BV18" s="3457"/>
      <c r="BW18" s="3457"/>
      <c r="BX18" s="3457"/>
      <c r="BY18" s="3457"/>
      <c r="BZ18" s="3457"/>
      <c r="CA18" s="3457"/>
      <c r="CB18" s="3457"/>
      <c r="CC18" s="3457"/>
      <c r="CD18" s="3457"/>
      <c r="CE18" s="3457"/>
      <c r="CF18" s="3457"/>
      <c r="CG18" s="3457"/>
      <c r="CH18" s="3457"/>
      <c r="CI18" s="3457"/>
      <c r="CJ18" s="3457"/>
      <c r="CK18" s="3457"/>
      <c r="CL18" s="3457"/>
      <c r="CM18" s="3457"/>
      <c r="CN18" s="3457"/>
      <c r="CO18" s="3457"/>
      <c r="CP18" s="3457"/>
      <c r="CQ18" s="3457"/>
      <c r="CR18" s="3457"/>
      <c r="CS18" s="3457"/>
      <c r="CT18" s="3457"/>
      <c r="CU18" s="3457"/>
      <c r="CV18" s="3457"/>
      <c r="CW18" s="3457"/>
      <c r="CX18" s="3457"/>
      <c r="CY18" s="3457"/>
      <c r="CZ18" s="3457"/>
      <c r="DA18" s="3457"/>
      <c r="DB18" s="3457"/>
      <c r="DC18" s="3457"/>
      <c r="DD18" s="3457"/>
      <c r="DE18" s="3457"/>
      <c r="DF18" s="3457"/>
      <c r="DG18" s="3457"/>
      <c r="DH18" s="3457"/>
      <c r="DI18" s="3457"/>
      <c r="DJ18" s="3457"/>
      <c r="DK18" s="3457"/>
      <c r="DL18" s="3457"/>
      <c r="DM18" s="3457"/>
      <c r="DN18" s="3457"/>
      <c r="DO18" s="3457"/>
      <c r="DP18" s="3457"/>
      <c r="DQ18" s="3457"/>
      <c r="DR18" s="3457"/>
      <c r="DS18" s="3457"/>
      <c r="DT18" s="3457"/>
      <c r="DU18" s="3457"/>
      <c r="DV18" s="3457"/>
      <c r="DW18" s="3457"/>
      <c r="DX18" s="3457"/>
      <c r="DY18" s="3457"/>
      <c r="DZ18" s="3553"/>
      <c r="EA18" s="3553"/>
      <c r="EB18" s="3553"/>
      <c r="EC18" s="3553"/>
      <c r="ED18" s="3553"/>
      <c r="EE18" s="3553"/>
      <c r="EF18" s="3553"/>
      <c r="EG18" s="3553"/>
      <c r="EH18" s="3553"/>
      <c r="EI18" s="3553"/>
      <c r="EJ18" s="3553"/>
      <c r="EK18" s="3553"/>
      <c r="EL18" s="3553"/>
      <c r="EM18" s="3553"/>
      <c r="EN18" s="3553"/>
      <c r="EO18" s="3553"/>
      <c r="EP18" s="3553"/>
      <c r="EQ18" s="3553"/>
      <c r="ER18" s="3553"/>
      <c r="ES18" s="3553"/>
      <c r="ET18" s="3553"/>
      <c r="EU18" s="3553"/>
      <c r="EV18" s="3553"/>
      <c r="EW18" s="3553"/>
      <c r="EX18" s="3553"/>
      <c r="EY18" s="3553"/>
      <c r="EZ18" s="3553"/>
      <c r="FA18" s="3553"/>
      <c r="FB18" s="3553"/>
      <c r="FC18" s="3553"/>
      <c r="FD18" s="3553"/>
      <c r="FE18" s="3553"/>
      <c r="FF18" s="3553"/>
      <c r="FG18" s="3553"/>
      <c r="FH18" s="3553"/>
      <c r="FI18" s="3553"/>
      <c r="FJ18" s="3553"/>
      <c r="FK18" s="3553"/>
      <c r="FL18" s="3553"/>
      <c r="FM18" s="3553"/>
      <c r="FN18" s="3553"/>
      <c r="FO18" s="3553"/>
      <c r="FP18" s="3553"/>
      <c r="FQ18" s="3553"/>
      <c r="FR18" s="3553"/>
      <c r="FS18" s="3553"/>
      <c r="FT18" s="3553"/>
      <c r="FU18" s="3553"/>
      <c r="FV18" s="3553"/>
      <c r="FW18" s="3553"/>
      <c r="FX18" s="3553"/>
      <c r="FY18" s="3553"/>
      <c r="FZ18" s="3553"/>
      <c r="GA18" s="3553"/>
      <c r="GB18" s="3553"/>
      <c r="GC18" s="3553"/>
      <c r="GD18" s="3553"/>
      <c r="GE18" s="3553"/>
      <c r="GF18" s="3553"/>
      <c r="GG18" s="3553"/>
      <c r="GH18" s="3553"/>
      <c r="GI18" s="3553"/>
      <c r="GJ18" s="3553"/>
      <c r="GK18" s="3553"/>
      <c r="GL18" s="3553"/>
      <c r="GM18" s="3553"/>
      <c r="GN18" s="3553"/>
      <c r="GO18" s="3553"/>
      <c r="GP18" s="3553"/>
      <c r="GQ18" s="3553"/>
      <c r="GR18" s="3553"/>
      <c r="GS18" s="3553"/>
      <c r="GT18" s="3553"/>
      <c r="GU18" s="3553"/>
      <c r="GV18" s="3553"/>
      <c r="GW18" s="3553"/>
      <c r="GX18" s="3553"/>
      <c r="GY18" s="3553"/>
      <c r="GZ18" s="3553"/>
      <c r="HA18" s="3553"/>
      <c r="HB18" s="3553"/>
      <c r="HC18" s="3553"/>
      <c r="HD18" s="3553"/>
      <c r="HE18" s="3553"/>
      <c r="HF18" s="3553"/>
      <c r="HG18" s="3553"/>
      <c r="HH18" s="3553"/>
      <c r="HI18" s="3553"/>
      <c r="HJ18" s="3553"/>
      <c r="HK18" s="3553"/>
      <c r="HL18" s="3553"/>
      <c r="HM18" s="3553"/>
      <c r="HN18" s="3553"/>
      <c r="HO18" s="3553"/>
      <c r="HP18" s="3553"/>
      <c r="HQ18" s="3553"/>
      <c r="HR18" s="3553"/>
      <c r="HS18" s="3553"/>
      <c r="HT18" s="3553"/>
      <c r="HU18" s="3553"/>
      <c r="HV18" s="3553"/>
      <c r="HW18" s="3553"/>
      <c r="HX18" s="3553"/>
      <c r="HY18" s="3553"/>
      <c r="HZ18" s="3553"/>
      <c r="IA18" s="3553"/>
      <c r="IB18" s="3553"/>
      <c r="IC18" s="3553"/>
      <c r="ID18" s="3553"/>
      <c r="IE18" s="3553"/>
      <c r="IF18" s="3553"/>
      <c r="IG18" s="3553"/>
      <c r="IH18" s="3553"/>
      <c r="II18" s="3553"/>
      <c r="IJ18" s="3553"/>
      <c r="IK18" s="3553"/>
      <c r="IL18" s="3553"/>
      <c r="IM18" s="3553"/>
      <c r="IN18" s="3553"/>
      <c r="IO18" s="3553"/>
      <c r="IP18" s="3553"/>
      <c r="IQ18" s="3553"/>
      <c r="IR18" s="3553"/>
      <c r="IS18" s="3553"/>
      <c r="IT18" s="3553"/>
      <c r="IU18" s="3553"/>
      <c r="IV18" s="3553"/>
      <c r="IW18" s="3553"/>
      <c r="IX18" s="3553"/>
      <c r="IY18" s="3553"/>
      <c r="IZ18" s="3553"/>
      <c r="JA18" s="3553"/>
      <c r="JB18" s="3553"/>
      <c r="JC18" s="3553"/>
      <c r="JD18" s="3553"/>
      <c r="JE18" s="3553"/>
      <c r="JF18" s="3553"/>
      <c r="JG18" s="3553"/>
      <c r="JH18" s="3553"/>
      <c r="JI18" s="3553"/>
      <c r="JJ18" s="3553"/>
      <c r="JK18" s="3553"/>
      <c r="JL18" s="3553"/>
      <c r="JM18" s="3553"/>
      <c r="JN18" s="3553"/>
      <c r="JO18" s="3553"/>
      <c r="JP18" s="3553"/>
      <c r="JQ18" s="3553"/>
      <c r="JR18" s="3553"/>
      <c r="JS18" s="3553"/>
      <c r="JT18" s="3553"/>
      <c r="JU18" s="3553"/>
      <c r="JV18" s="3553"/>
      <c r="JW18" s="3553"/>
      <c r="JX18" s="3553"/>
      <c r="JY18" s="3553"/>
      <c r="JZ18" s="3553"/>
      <c r="KA18" s="3553"/>
      <c r="KB18" s="3553"/>
      <c r="KC18" s="3553"/>
      <c r="KD18" s="3553"/>
      <c r="KE18" s="3553"/>
      <c r="KF18" s="3553"/>
      <c r="KG18" s="3553"/>
      <c r="KH18" s="3553"/>
      <c r="KI18" s="3553"/>
      <c r="KJ18" s="3553"/>
      <c r="KK18" s="3553"/>
      <c r="KL18" s="3553"/>
      <c r="KM18" s="3553"/>
      <c r="KN18" s="3553"/>
      <c r="KO18" s="3553"/>
      <c r="KP18" s="3553"/>
      <c r="KQ18" s="3553"/>
      <c r="KR18" s="3553"/>
      <c r="KS18" s="3553"/>
      <c r="KT18" s="3553"/>
      <c r="KU18" s="3553"/>
      <c r="KV18" s="3553"/>
      <c r="KW18" s="3553"/>
      <c r="KX18" s="3553"/>
      <c r="KY18" s="3553"/>
      <c r="KZ18" s="3553"/>
      <c r="LA18" s="3553"/>
      <c r="LB18" s="3553"/>
      <c r="LC18" s="3553"/>
      <c r="LD18" s="3553"/>
      <c r="LE18" s="3553"/>
      <c r="LF18" s="3553"/>
      <c r="LG18" s="3553"/>
      <c r="LH18" s="3553"/>
      <c r="LI18" s="3553"/>
      <c r="LJ18" s="3553"/>
      <c r="LK18" s="3553"/>
      <c r="LL18" s="3553"/>
      <c r="LM18" s="3553"/>
      <c r="LN18" s="3553"/>
      <c r="LO18" s="3553"/>
      <c r="LP18" s="3553"/>
      <c r="LQ18" s="3553"/>
      <c r="LR18" s="3553"/>
      <c r="LS18" s="3553"/>
      <c r="LT18" s="3553"/>
      <c r="LU18" s="3553"/>
      <c r="LV18" s="3553"/>
      <c r="LW18" s="3553"/>
      <c r="LX18" s="3553"/>
      <c r="LY18" s="3553"/>
      <c r="LZ18" s="3553"/>
      <c r="MA18" s="3553"/>
      <c r="MB18" s="3553"/>
      <c r="MC18" s="3553"/>
      <c r="MD18" s="3553"/>
      <c r="ME18" s="3553"/>
      <c r="MF18" s="3553"/>
      <c r="MG18" s="3553"/>
      <c r="MH18" s="3553"/>
      <c r="MI18" s="3553"/>
      <c r="MJ18" s="3553"/>
      <c r="MK18" s="3553"/>
      <c r="ML18" s="3553"/>
      <c r="MM18" s="3553"/>
      <c r="MN18" s="3553"/>
      <c r="MO18" s="3553"/>
      <c r="MP18" s="3553"/>
      <c r="MQ18" s="3553"/>
      <c r="MR18" s="3553"/>
      <c r="MS18" s="3553"/>
      <c r="MT18" s="3553"/>
      <c r="MU18" s="3553"/>
      <c r="MV18" s="3553"/>
      <c r="MW18" s="3553"/>
      <c r="MX18" s="3553"/>
      <c r="MY18" s="3553"/>
      <c r="MZ18" s="3553"/>
      <c r="NA18" s="3553"/>
      <c r="NB18" s="3553"/>
      <c r="NC18" s="3553"/>
      <c r="ND18" s="3553"/>
      <c r="NE18" s="3553"/>
      <c r="NF18" s="3553"/>
      <c r="NG18" s="3553"/>
      <c r="NH18" s="3553"/>
      <c r="NI18" s="3553"/>
      <c r="NJ18" s="3553"/>
      <c r="NK18" s="3553"/>
      <c r="NL18" s="3553"/>
      <c r="NM18" s="3553"/>
      <c r="NN18" s="3553"/>
      <c r="NO18" s="3553"/>
      <c r="NP18" s="3553"/>
      <c r="NQ18" s="3553"/>
      <c r="NR18" s="3553"/>
      <c r="NS18" s="3553"/>
      <c r="NT18" s="3553"/>
      <c r="NU18" s="3553"/>
      <c r="NV18" s="3553"/>
      <c r="NW18" s="3553"/>
      <c r="NX18" s="3553"/>
      <c r="NY18" s="3553"/>
      <c r="NZ18" s="3553"/>
      <c r="OA18" s="3553"/>
      <c r="OB18" s="3553"/>
      <c r="OC18" s="3553"/>
      <c r="OD18" s="3553"/>
      <c r="OE18" s="3553"/>
      <c r="OF18" s="3553"/>
      <c r="OG18" s="3553"/>
      <c r="OH18" s="3553"/>
      <c r="OI18" s="3553"/>
      <c r="OJ18" s="3553"/>
      <c r="OK18" s="3553"/>
      <c r="OL18" s="3553"/>
      <c r="OM18" s="3553"/>
      <c r="ON18" s="3553"/>
      <c r="OO18" s="3553"/>
      <c r="OP18" s="3553"/>
      <c r="OQ18" s="3553"/>
      <c r="OR18" s="3553"/>
      <c r="OS18" s="3553"/>
      <c r="OT18" s="3553"/>
      <c r="OU18" s="3553"/>
      <c r="OV18" s="3553"/>
      <c r="OW18" s="3553"/>
      <c r="OX18" s="3553"/>
      <c r="OY18" s="3553"/>
      <c r="OZ18" s="3553"/>
      <c r="PA18" s="3553"/>
      <c r="PB18" s="3553"/>
      <c r="PC18" s="3553"/>
      <c r="PD18" s="3553"/>
      <c r="PE18" s="3553"/>
      <c r="PF18" s="3553"/>
      <c r="PG18" s="3553"/>
      <c r="PH18" s="3553"/>
      <c r="PI18" s="3553"/>
      <c r="PJ18" s="3553"/>
      <c r="PK18" s="3553"/>
      <c r="PL18" s="3553"/>
      <c r="PM18" s="3553"/>
      <c r="PN18" s="3553"/>
      <c r="PO18" s="3553"/>
      <c r="PP18" s="3553"/>
      <c r="PQ18" s="3553"/>
      <c r="PR18" s="3553"/>
      <c r="PS18" s="3553"/>
      <c r="PT18" s="3553"/>
      <c r="PU18" s="3553"/>
      <c r="PV18" s="3553"/>
      <c r="PW18" s="3553"/>
      <c r="PX18" s="3553"/>
      <c r="PY18" s="3553"/>
      <c r="PZ18" s="3553"/>
      <c r="QA18" s="3553"/>
      <c r="QB18" s="3553"/>
      <c r="QC18" s="3553"/>
      <c r="QD18" s="3553"/>
      <c r="QE18" s="3553"/>
      <c r="QF18" s="3553"/>
      <c r="QG18" s="3553"/>
      <c r="QH18" s="3553"/>
      <c r="QI18" s="3553"/>
      <c r="QJ18" s="3553"/>
      <c r="QK18" s="3553"/>
      <c r="QL18" s="3553"/>
      <c r="QM18" s="3553"/>
      <c r="QN18" s="3553"/>
      <c r="QO18" s="3553"/>
      <c r="QP18" s="3553"/>
      <c r="QQ18" s="3553"/>
      <c r="QR18" s="3553"/>
      <c r="QS18" s="3553"/>
      <c r="QT18" s="3553"/>
      <c r="QU18" s="3553"/>
      <c r="QV18" s="3553"/>
      <c r="QW18" s="3553"/>
      <c r="QX18" s="3553"/>
      <c r="QY18" s="3553"/>
      <c r="QZ18" s="3553"/>
      <c r="RA18" s="3553"/>
      <c r="RB18" s="3553"/>
      <c r="RC18" s="3553"/>
      <c r="RD18" s="3553"/>
      <c r="RE18" s="3553"/>
      <c r="RF18" s="3553"/>
      <c r="RG18" s="3553"/>
      <c r="RH18" s="3553"/>
      <c r="RI18" s="3553"/>
      <c r="RJ18" s="3553"/>
      <c r="RK18" s="3553"/>
      <c r="RL18" s="3553"/>
      <c r="RM18" s="3553"/>
      <c r="RN18" s="3553"/>
      <c r="RO18" s="3553"/>
      <c r="RP18" s="3553"/>
      <c r="RQ18" s="3553"/>
      <c r="RR18" s="3553"/>
      <c r="RS18" s="3553"/>
      <c r="RT18" s="3553"/>
      <c r="RU18" s="3553"/>
      <c r="RV18" s="3553"/>
      <c r="RW18" s="3553"/>
      <c r="RX18" s="3553"/>
      <c r="RY18" s="3553"/>
      <c r="RZ18" s="3553"/>
      <c r="SA18" s="3553"/>
      <c r="SB18" s="3553"/>
      <c r="SC18" s="3553"/>
      <c r="SD18" s="3553"/>
      <c r="SE18" s="3553"/>
      <c r="SF18" s="3553"/>
      <c r="SG18" s="3553"/>
      <c r="SH18" s="3553"/>
      <c r="SI18" s="3553"/>
      <c r="SJ18" s="3553"/>
      <c r="SK18" s="3553"/>
      <c r="SL18" s="3553"/>
      <c r="SM18" s="3553"/>
      <c r="SN18" s="3553"/>
      <c r="SO18" s="3553"/>
      <c r="SP18" s="3553"/>
      <c r="SQ18" s="3553"/>
      <c r="SR18" s="3553"/>
      <c r="SS18" s="3553"/>
      <c r="ST18" s="3553"/>
      <c r="SU18" s="3553"/>
      <c r="SV18" s="3553"/>
      <c r="SW18" s="3553"/>
      <c r="SX18" s="3553"/>
      <c r="SY18" s="3553"/>
      <c r="SZ18" s="3553"/>
      <c r="TA18" s="3553"/>
      <c r="TB18" s="3553"/>
      <c r="TC18" s="3553"/>
      <c r="TD18" s="3553"/>
      <c r="TE18" s="3553"/>
      <c r="TF18" s="3553"/>
      <c r="TG18" s="3553"/>
      <c r="TH18" s="3553"/>
      <c r="TI18" s="3553"/>
      <c r="TJ18" s="3553"/>
      <c r="TK18" s="3553"/>
      <c r="TL18" s="3553"/>
      <c r="TM18" s="3553"/>
      <c r="TN18" s="3553"/>
      <c r="TO18" s="3553"/>
      <c r="TP18" s="3553"/>
      <c r="TQ18" s="3553"/>
      <c r="TR18" s="3553"/>
      <c r="TS18" s="3553"/>
      <c r="TT18" s="3553"/>
      <c r="TU18" s="3553"/>
      <c r="TV18" s="3553"/>
      <c r="TW18" s="3553"/>
      <c r="TX18" s="3553"/>
      <c r="TY18" s="3553"/>
      <c r="TZ18" s="3553"/>
      <c r="UA18" s="3553"/>
      <c r="UB18" s="3553"/>
      <c r="UC18" s="3553"/>
      <c r="UD18" s="3553"/>
      <c r="UE18" s="3553"/>
      <c r="UF18" s="3553"/>
      <c r="UG18" s="3553"/>
      <c r="UH18" s="3553"/>
      <c r="UI18" s="3553"/>
      <c r="UJ18" s="3553"/>
      <c r="UK18" s="3553"/>
      <c r="UL18" s="3553"/>
      <c r="UM18" s="3553"/>
      <c r="UN18" s="3553"/>
      <c r="UO18" s="3553"/>
      <c r="UP18" s="3553"/>
      <c r="UQ18" s="3553"/>
      <c r="UR18" s="3553"/>
      <c r="US18" s="3553"/>
      <c r="UT18" s="3553"/>
      <c r="UU18" s="3553"/>
      <c r="UV18" s="3553"/>
      <c r="UW18" s="3553"/>
      <c r="UX18" s="3553"/>
      <c r="UY18" s="3553"/>
      <c r="UZ18" s="3553"/>
      <c r="VA18" s="3553"/>
      <c r="VB18" s="3553"/>
      <c r="VC18" s="3553"/>
      <c r="VD18" s="3553"/>
      <c r="VE18" s="3553"/>
      <c r="VF18" s="3553"/>
      <c r="VG18" s="3553"/>
      <c r="VH18" s="3553"/>
      <c r="VI18" s="3553"/>
      <c r="VJ18" s="3553"/>
      <c r="VK18" s="3553"/>
      <c r="VL18" s="3553"/>
      <c r="VM18" s="3553"/>
      <c r="VN18" s="3553"/>
      <c r="VO18" s="3553"/>
      <c r="VP18" s="3553"/>
      <c r="VQ18" s="3553"/>
      <c r="VR18" s="3553"/>
      <c r="VS18" s="3553"/>
      <c r="VT18" s="3553"/>
      <c r="VU18" s="3553"/>
      <c r="VV18" s="3553"/>
      <c r="VW18" s="3553"/>
      <c r="VX18" s="3553"/>
      <c r="VY18" s="3553"/>
      <c r="VZ18" s="3553"/>
      <c r="WA18" s="3553"/>
      <c r="WB18" s="3553"/>
      <c r="WC18" s="3553"/>
      <c r="WD18" s="3553"/>
      <c r="WE18" s="3553"/>
      <c r="WF18" s="3553"/>
      <c r="WG18" s="3553"/>
      <c r="WH18" s="3553"/>
      <c r="WI18" s="3553"/>
      <c r="WJ18" s="3553"/>
      <c r="WK18" s="3553"/>
      <c r="WL18" s="3553"/>
      <c r="WM18" s="3553"/>
      <c r="WN18" s="3553"/>
      <c r="WO18" s="3553"/>
      <c r="WP18" s="3553"/>
      <c r="WQ18" s="3553"/>
      <c r="WR18" s="3553"/>
      <c r="WS18" s="3553"/>
      <c r="WT18" s="3553"/>
      <c r="WU18" s="3553"/>
      <c r="WV18" s="3553"/>
      <c r="WW18" s="3553"/>
      <c r="WX18" s="3553"/>
      <c r="WY18" s="3553"/>
      <c r="WZ18" s="3553"/>
      <c r="XA18" s="3553"/>
      <c r="XB18" s="3553"/>
      <c r="XC18" s="3553"/>
      <c r="XD18" s="3553"/>
      <c r="XE18" s="3553"/>
      <c r="XF18" s="3553"/>
      <c r="XG18" s="3553"/>
      <c r="XH18" s="3553"/>
      <c r="XI18" s="3553"/>
      <c r="XJ18" s="3553"/>
      <c r="XK18" s="3553"/>
      <c r="XL18" s="3553"/>
      <c r="XM18" s="3553"/>
      <c r="XN18" s="3553"/>
      <c r="XO18" s="3553"/>
      <c r="XP18" s="3553"/>
      <c r="XQ18" s="3553"/>
      <c r="XR18" s="3553"/>
      <c r="XS18" s="3553"/>
      <c r="XT18" s="3553"/>
      <c r="XU18" s="3553"/>
      <c r="XV18" s="3553"/>
      <c r="XW18" s="3553"/>
      <c r="XX18" s="3553"/>
      <c r="XY18" s="3553"/>
      <c r="XZ18" s="3553"/>
      <c r="YA18" s="3553"/>
      <c r="YB18" s="3553"/>
      <c r="YC18" s="3553"/>
      <c r="YD18" s="3553"/>
      <c r="YE18" s="3553"/>
      <c r="YF18" s="3553"/>
      <c r="YG18" s="3553"/>
      <c r="YH18" s="3553"/>
      <c r="YI18" s="3553"/>
      <c r="YJ18" s="3553"/>
      <c r="YK18" s="3553"/>
      <c r="YL18" s="3553"/>
      <c r="YM18" s="3553"/>
      <c r="YN18" s="3553"/>
      <c r="YO18" s="3553"/>
      <c r="YP18" s="3553"/>
      <c r="YQ18" s="3553"/>
      <c r="YR18" s="3553"/>
      <c r="YS18" s="3553"/>
      <c r="YT18" s="3553"/>
      <c r="YU18" s="3553"/>
      <c r="YV18" s="3553"/>
      <c r="YW18" s="3553"/>
      <c r="YX18" s="3553"/>
      <c r="YY18" s="3553"/>
      <c r="YZ18" s="3553"/>
      <c r="ZA18" s="3553"/>
      <c r="ZB18" s="3553"/>
      <c r="ZC18" s="3553"/>
      <c r="ZD18" s="3553"/>
      <c r="ZE18" s="3553"/>
      <c r="ZF18" s="3553"/>
      <c r="ZG18" s="3553"/>
      <c r="ZH18" s="3553"/>
      <c r="ZI18" s="3553"/>
      <c r="ZJ18" s="3553"/>
      <c r="ZK18" s="3553"/>
      <c r="ZL18" s="3553"/>
      <c r="ZM18" s="3553"/>
      <c r="ZN18" s="3553"/>
      <c r="ZO18" s="3553"/>
      <c r="ZP18" s="3553"/>
      <c r="ZQ18" s="3553"/>
      <c r="ZR18" s="3553"/>
      <c r="ZS18" s="3553"/>
      <c r="ZT18" s="3553"/>
      <c r="ZU18" s="3553"/>
      <c r="ZV18" s="3553"/>
      <c r="ZW18" s="3553"/>
      <c r="ZX18" s="3553"/>
      <c r="ZY18" s="3553"/>
      <c r="ZZ18" s="3553"/>
      <c r="AAA18" s="3553"/>
      <c r="AAB18" s="3553"/>
      <c r="AAC18" s="3553"/>
      <c r="AAD18" s="3553"/>
      <c r="AAE18" s="3553"/>
      <c r="AAF18" s="3553"/>
      <c r="AAG18" s="3553"/>
      <c r="AAH18" s="3553"/>
      <c r="AAI18" s="3553"/>
      <c r="AAJ18" s="3553"/>
      <c r="AAK18" s="3553"/>
      <c r="AAL18" s="3553"/>
      <c r="AAM18" s="3553"/>
      <c r="AAN18" s="3553"/>
      <c r="AAO18" s="3553"/>
      <c r="AAP18" s="3553"/>
      <c r="AAQ18" s="3553"/>
      <c r="AAR18" s="3553"/>
      <c r="AAS18" s="3553"/>
      <c r="AAT18" s="3553"/>
      <c r="AAU18" s="3553"/>
      <c r="AAV18" s="3553"/>
      <c r="AAW18" s="3553"/>
      <c r="AAX18" s="3553"/>
      <c r="AAY18" s="3553"/>
      <c r="AAZ18" s="3553"/>
      <c r="ABA18" s="3553"/>
      <c r="ABB18" s="3553"/>
      <c r="ABC18" s="3553"/>
      <c r="ABD18" s="3553"/>
      <c r="ABE18" s="3553"/>
      <c r="ABF18" s="3553"/>
      <c r="ABG18" s="3553"/>
      <c r="ABH18" s="3553"/>
      <c r="ABI18" s="3553"/>
      <c r="ABJ18" s="3553"/>
      <c r="ABK18" s="3553"/>
      <c r="ABL18" s="3553"/>
      <c r="ABM18" s="3553"/>
      <c r="ABN18" s="3553"/>
      <c r="ABO18" s="3553"/>
      <c r="ABP18" s="3553"/>
      <c r="ABQ18" s="3553"/>
      <c r="ABR18" s="3553"/>
      <c r="ABS18" s="3553"/>
      <c r="ABT18" s="3553"/>
      <c r="ABU18" s="3553"/>
      <c r="ABV18" s="3553"/>
      <c r="ABW18" s="3553"/>
      <c r="ABX18" s="3553"/>
      <c r="ABY18" s="3553"/>
      <c r="ABZ18" s="3553"/>
      <c r="ACA18" s="3553"/>
      <c r="ACB18" s="3553"/>
      <c r="ACC18" s="3553"/>
      <c r="ACD18" s="3553"/>
      <c r="ACE18" s="3553"/>
      <c r="ACF18" s="3553"/>
      <c r="ACG18" s="3553"/>
      <c r="ACH18" s="3553"/>
      <c r="ACI18" s="3553"/>
      <c r="ACJ18" s="3553"/>
      <c r="ACK18" s="3553"/>
      <c r="ACL18" s="3553"/>
      <c r="ACM18" s="3553"/>
      <c r="ACN18" s="3553"/>
      <c r="ACO18" s="3553"/>
      <c r="ACP18" s="3553"/>
      <c r="ACQ18" s="3553"/>
      <c r="ACR18" s="3553"/>
      <c r="ACS18" s="3553"/>
      <c r="ACT18" s="3553"/>
      <c r="ACU18" s="3553"/>
      <c r="ACV18" s="3553"/>
      <c r="ACW18" s="3553"/>
      <c r="ACX18" s="3553"/>
      <c r="ACY18" s="3553"/>
      <c r="ACZ18" s="3553"/>
      <c r="ADA18" s="3553"/>
      <c r="ADB18" s="3553"/>
      <c r="ADC18" s="3553"/>
      <c r="ADD18" s="3553"/>
      <c r="ADE18" s="3553"/>
      <c r="ADF18" s="3553"/>
      <c r="ADG18" s="3553"/>
      <c r="ADH18" s="3553"/>
      <c r="ADI18" s="3553"/>
      <c r="ADJ18" s="3553"/>
      <c r="ADK18" s="3553"/>
      <c r="ADL18" s="3553"/>
      <c r="ADM18" s="3553"/>
      <c r="ADN18" s="3553"/>
      <c r="ADO18" s="3553"/>
      <c r="ADP18" s="3553"/>
      <c r="ADQ18" s="3553"/>
      <c r="ADR18" s="3553"/>
      <c r="ADS18" s="3553"/>
      <c r="ADT18" s="3553"/>
      <c r="ADU18" s="3553"/>
      <c r="ADV18" s="3553"/>
      <c r="ADW18" s="3553"/>
      <c r="ADX18" s="3553"/>
      <c r="ADY18" s="3553"/>
      <c r="ADZ18" s="3553"/>
      <c r="AEA18" s="3553"/>
      <c r="AEB18" s="3553"/>
      <c r="AEC18" s="3553"/>
      <c r="AED18" s="3553"/>
      <c r="AEE18" s="3553"/>
      <c r="AEF18" s="3553"/>
      <c r="AEG18" s="3553"/>
      <c r="AEH18" s="3553"/>
      <c r="AEI18" s="3553"/>
      <c r="AEJ18" s="3553"/>
      <c r="AEK18" s="3553"/>
      <c r="AEL18" s="3553"/>
      <c r="AEM18" s="3553"/>
      <c r="AEN18" s="3553"/>
      <c r="AEO18" s="3553"/>
      <c r="AEP18" s="3553"/>
      <c r="AEQ18" s="3553"/>
      <c r="AER18" s="3553"/>
      <c r="AES18" s="3553"/>
      <c r="AET18" s="3553"/>
      <c r="AEU18" s="3553"/>
      <c r="AEV18" s="3553"/>
      <c r="AEW18" s="3553"/>
      <c r="AEX18" s="3553"/>
      <c r="AEY18" s="3553"/>
      <c r="AEZ18" s="3553"/>
      <c r="AFA18" s="3553"/>
      <c r="AFB18" s="3553"/>
      <c r="AFC18" s="3553"/>
      <c r="AFD18" s="3553"/>
      <c r="AFE18" s="3553"/>
      <c r="AFF18" s="3553"/>
      <c r="AFG18" s="3553"/>
      <c r="AFH18" s="3553"/>
      <c r="AFI18" s="3553"/>
      <c r="AFJ18" s="3553"/>
      <c r="AFK18" s="3553"/>
      <c r="AFL18" s="3553"/>
      <c r="AFM18" s="3553"/>
      <c r="AFN18" s="3553"/>
      <c r="AFO18" s="3553"/>
      <c r="AFP18" s="3553"/>
      <c r="AFQ18" s="3553"/>
      <c r="AFR18" s="3553"/>
      <c r="AFS18" s="3553"/>
      <c r="AFT18" s="3553"/>
      <c r="AFU18" s="3553"/>
      <c r="AFV18" s="3553"/>
      <c r="AFW18" s="3553"/>
      <c r="AFX18" s="3553"/>
      <c r="AFY18" s="3553"/>
      <c r="AFZ18" s="3553"/>
      <c r="AGA18" s="3553"/>
      <c r="AGB18" s="3553"/>
      <c r="AGC18" s="3553"/>
      <c r="AGD18" s="3553"/>
      <c r="AGE18" s="3553"/>
      <c r="AGF18" s="3553"/>
      <c r="AGG18" s="3553"/>
      <c r="AGH18" s="3553"/>
      <c r="AGI18" s="3553"/>
      <c r="AGJ18" s="3553"/>
      <c r="AGK18" s="3553"/>
      <c r="AGL18" s="3553"/>
      <c r="AGM18" s="3553"/>
      <c r="AGN18" s="3553"/>
      <c r="AGO18" s="3553"/>
      <c r="AGP18" s="3553"/>
      <c r="AGQ18" s="3553"/>
      <c r="AGR18" s="3553"/>
      <c r="AGS18" s="3553"/>
      <c r="AGT18" s="3553"/>
      <c r="AGU18" s="3553"/>
      <c r="AGV18" s="3553"/>
      <c r="AGW18" s="3553"/>
      <c r="AGX18" s="3553"/>
      <c r="AGY18" s="3553"/>
      <c r="AGZ18" s="3553"/>
      <c r="AHA18" s="3553"/>
      <c r="AHB18" s="3553"/>
      <c r="AHC18" s="3553"/>
      <c r="AHD18" s="3553"/>
      <c r="AHE18" s="3553"/>
      <c r="AHF18" s="3553"/>
      <c r="AHG18" s="3553"/>
      <c r="AHH18" s="3553"/>
      <c r="AHI18" s="3553"/>
      <c r="AHJ18" s="3553"/>
      <c r="AHK18" s="3553"/>
      <c r="AHL18" s="3553"/>
      <c r="AHM18" s="3553"/>
      <c r="AHN18" s="3553"/>
      <c r="AHO18" s="3553"/>
      <c r="AHP18" s="3553"/>
      <c r="AHQ18" s="3553"/>
      <c r="AHR18" s="3553"/>
      <c r="AHS18" s="3553"/>
      <c r="AHT18" s="3553"/>
      <c r="AHU18" s="3553"/>
      <c r="AHV18" s="3553"/>
      <c r="AHW18" s="3553"/>
      <c r="AHX18" s="3553"/>
      <c r="AHY18" s="3553"/>
      <c r="AHZ18" s="3553"/>
      <c r="AIA18" s="3553"/>
      <c r="AIB18" s="3553"/>
      <c r="AIC18" s="3553"/>
      <c r="AID18" s="3553"/>
      <c r="AIE18" s="3553"/>
      <c r="AIF18" s="3553"/>
      <c r="AIG18" s="3553"/>
      <c r="AIH18" s="3553"/>
      <c r="AII18" s="3553"/>
      <c r="AIJ18" s="3553"/>
      <c r="AIK18" s="3553"/>
      <c r="AIL18" s="3553"/>
      <c r="AIM18" s="3553"/>
      <c r="AIN18" s="3553"/>
      <c r="AIO18" s="3553"/>
      <c r="AIP18" s="3553"/>
      <c r="AIQ18" s="3553"/>
      <c r="AIR18" s="3553"/>
      <c r="AIS18" s="3553"/>
      <c r="AIT18" s="3553"/>
      <c r="AIU18" s="3553"/>
      <c r="AIV18" s="3553"/>
      <c r="AIW18" s="3553"/>
      <c r="AIX18" s="3553"/>
      <c r="AIY18" s="3553"/>
      <c r="AIZ18" s="3553"/>
      <c r="AJA18" s="3553"/>
      <c r="AJB18" s="3553"/>
      <c r="AJC18" s="3553"/>
      <c r="AJD18" s="3553"/>
      <c r="AJE18" s="3553"/>
      <c r="AJF18" s="3553"/>
      <c r="AJG18" s="3553"/>
      <c r="AJH18" s="3553"/>
      <c r="AJI18" s="3553"/>
      <c r="AJJ18" s="3553"/>
      <c r="AJK18" s="3553"/>
      <c r="AJL18" s="3553"/>
      <c r="AJM18" s="3553"/>
      <c r="AJN18" s="3553"/>
      <c r="AJO18" s="3553"/>
      <c r="AJP18" s="3553"/>
      <c r="AJQ18" s="3553"/>
      <c r="AJR18" s="3553"/>
      <c r="AJS18" s="3553"/>
      <c r="AJT18" s="3553"/>
      <c r="AJU18" s="3553"/>
      <c r="AJV18" s="3553"/>
      <c r="AJW18" s="3553"/>
      <c r="AJX18" s="3553"/>
      <c r="AJY18" s="3553"/>
      <c r="AJZ18" s="3553"/>
      <c r="AKA18" s="3553"/>
      <c r="AKB18" s="3553"/>
      <c r="AKC18" s="3553"/>
      <c r="AKD18" s="3553"/>
      <c r="AKE18" s="3553"/>
      <c r="AKF18" s="3553"/>
      <c r="AKG18" s="3553"/>
      <c r="AKH18" s="3553"/>
      <c r="AKI18" s="3553"/>
      <c r="AKJ18" s="3553"/>
      <c r="AKK18" s="3553"/>
      <c r="AKL18" s="3553"/>
      <c r="AKM18" s="3553"/>
      <c r="AKN18" s="3553"/>
      <c r="AKO18" s="3553"/>
      <c r="AKP18" s="3553"/>
      <c r="AKQ18" s="3553"/>
      <c r="AKR18" s="3553"/>
      <c r="AKS18" s="3553"/>
      <c r="AKT18" s="3553"/>
      <c r="AKU18" s="3553"/>
      <c r="AKV18" s="3553"/>
      <c r="AKW18" s="3553"/>
      <c r="AKX18" s="3553"/>
      <c r="AKY18" s="3553"/>
      <c r="AKZ18" s="3553"/>
      <c r="ALA18" s="3553"/>
      <c r="ALB18" s="3553"/>
      <c r="ALC18" s="3553"/>
      <c r="ALD18" s="3553"/>
      <c r="ALE18" s="3553"/>
      <c r="ALF18" s="3553"/>
      <c r="ALG18" s="3553"/>
      <c r="ALH18" s="3553"/>
      <c r="ALI18" s="3553"/>
      <c r="ALJ18" s="3553"/>
      <c r="ALK18" s="3553"/>
      <c r="ALL18" s="3553"/>
      <c r="ALM18" s="3553"/>
      <c r="ALN18" s="3553"/>
      <c r="ALO18" s="3553"/>
      <c r="ALP18" s="3553"/>
      <c r="ALQ18" s="3553"/>
      <c r="ALR18" s="3553"/>
      <c r="ALS18" s="3553"/>
      <c r="ALT18" s="3553"/>
      <c r="ALU18" s="3553"/>
      <c r="ALV18" s="3553"/>
      <c r="ALW18" s="3553"/>
      <c r="ALX18" s="3553"/>
      <c r="ALY18" s="3553"/>
      <c r="ALZ18" s="3553"/>
      <c r="AMA18" s="3553"/>
      <c r="AMB18" s="3553"/>
      <c r="AMC18" s="3553"/>
      <c r="AMD18" s="3553"/>
      <c r="AME18" s="3553"/>
      <c r="AMF18" s="3553"/>
      <c r="AMG18" s="3553"/>
      <c r="AMH18" s="3553"/>
      <c r="AMI18" s="3553"/>
      <c r="AMJ18" s="3553"/>
    </row>
    <row r="19" spans="1:1024" s="3554" customFormat="1" ht="40.9" customHeight="1" thickBot="1">
      <c r="A19" s="5630"/>
      <c r="B19" s="5642"/>
      <c r="C19" s="5703"/>
      <c r="D19" s="5705"/>
      <c r="E19" s="5699"/>
      <c r="F19" s="5707"/>
      <c r="G19" s="5699"/>
      <c r="H19" s="5709"/>
      <c r="I19" s="4685" t="s">
        <v>954</v>
      </c>
      <c r="J19" s="4695">
        <v>2512000</v>
      </c>
      <c r="K19" s="5699"/>
      <c r="L19" s="5699"/>
      <c r="M19" s="5699"/>
      <c r="N19" s="5699"/>
      <c r="O19" s="5701"/>
      <c r="P19" s="5701"/>
      <c r="Q19" s="5687"/>
      <c r="R19" s="5689"/>
      <c r="S19" s="5691"/>
      <c r="T19" s="5693"/>
      <c r="U19" s="5695"/>
      <c r="V19" s="5697"/>
      <c r="W19" s="5697"/>
      <c r="X19" s="5697"/>
      <c r="Y19" s="5683"/>
      <c r="Z19" s="5685"/>
      <c r="AA19" s="5683"/>
      <c r="AB19" s="5683"/>
      <c r="AC19" s="5683"/>
      <c r="AD19" s="5683"/>
      <c r="AE19" s="5685"/>
      <c r="AF19" s="5736"/>
      <c r="AG19" s="5730"/>
      <c r="AH19" s="5730"/>
      <c r="AI19" s="5687"/>
      <c r="AJ19" s="5687"/>
      <c r="AK19" s="5732"/>
      <c r="AL19" s="5730"/>
      <c r="AM19" s="5730"/>
      <c r="AN19" s="5734"/>
      <c r="AO19" s="5730"/>
      <c r="AP19" s="5730"/>
      <c r="AQ19" s="5730"/>
      <c r="AR19" s="5730"/>
      <c r="AS19" s="5730"/>
      <c r="AT19" s="5720"/>
      <c r="AU19" s="5720"/>
      <c r="AV19" s="5720"/>
      <c r="AW19" s="5722"/>
      <c r="AX19" s="5724"/>
      <c r="AY19" s="5726"/>
      <c r="AZ19" s="5728"/>
      <c r="BA19" s="3457"/>
      <c r="BB19" s="3457"/>
      <c r="BC19" s="3457"/>
      <c r="BD19" s="3457"/>
      <c r="BE19" s="3457"/>
      <c r="BF19" s="3457"/>
      <c r="BG19" s="3457"/>
      <c r="BH19" s="3457"/>
      <c r="BI19" s="3457"/>
      <c r="BJ19" s="3457"/>
      <c r="BK19" s="3457"/>
      <c r="BL19" s="3457"/>
      <c r="BM19" s="3457"/>
      <c r="BN19" s="3457"/>
      <c r="BO19" s="3457"/>
      <c r="BP19" s="3457"/>
      <c r="BQ19" s="3457"/>
      <c r="BR19" s="3457"/>
      <c r="BS19" s="3457"/>
      <c r="BT19" s="3457"/>
      <c r="BU19" s="3457"/>
      <c r="BV19" s="3457"/>
      <c r="BW19" s="3457"/>
      <c r="BX19" s="3457"/>
      <c r="BY19" s="3457"/>
      <c r="BZ19" s="3457"/>
      <c r="CA19" s="3457"/>
      <c r="CB19" s="3457"/>
      <c r="CC19" s="3457"/>
      <c r="CD19" s="3457"/>
      <c r="CE19" s="3457"/>
      <c r="CF19" s="3457"/>
      <c r="CG19" s="3457"/>
      <c r="CH19" s="3457"/>
      <c r="CI19" s="3457"/>
      <c r="CJ19" s="3457"/>
      <c r="CK19" s="3457"/>
      <c r="CL19" s="3457"/>
      <c r="CM19" s="3457"/>
      <c r="CN19" s="3457"/>
      <c r="CO19" s="3457"/>
      <c r="CP19" s="3457"/>
      <c r="CQ19" s="3457"/>
      <c r="CR19" s="3457"/>
      <c r="CS19" s="3457"/>
      <c r="CT19" s="3457"/>
      <c r="CU19" s="3457"/>
      <c r="CV19" s="3457"/>
      <c r="CW19" s="3457"/>
      <c r="CX19" s="3457"/>
      <c r="CY19" s="3457"/>
      <c r="CZ19" s="3457"/>
      <c r="DA19" s="3457"/>
      <c r="DB19" s="3457"/>
      <c r="DC19" s="3457"/>
      <c r="DD19" s="3457"/>
      <c r="DE19" s="3457"/>
      <c r="DF19" s="3457"/>
      <c r="DG19" s="3457"/>
      <c r="DH19" s="3457"/>
      <c r="DI19" s="3457"/>
      <c r="DJ19" s="3457"/>
      <c r="DK19" s="3457"/>
      <c r="DL19" s="3457"/>
      <c r="DM19" s="3457"/>
      <c r="DN19" s="3457"/>
      <c r="DO19" s="3457"/>
      <c r="DP19" s="3457"/>
      <c r="DQ19" s="3457"/>
      <c r="DR19" s="3457"/>
      <c r="DS19" s="3457"/>
      <c r="DT19" s="3457"/>
      <c r="DU19" s="3457"/>
      <c r="DV19" s="3457"/>
      <c r="DW19" s="3457"/>
      <c r="DX19" s="3457"/>
      <c r="DY19" s="3457"/>
      <c r="DZ19" s="3553"/>
      <c r="EA19" s="3553"/>
      <c r="EB19" s="3553"/>
      <c r="EC19" s="3553"/>
      <c r="ED19" s="3553"/>
      <c r="EE19" s="3553"/>
      <c r="EF19" s="3553"/>
      <c r="EG19" s="3553"/>
      <c r="EH19" s="3553"/>
      <c r="EI19" s="3553"/>
      <c r="EJ19" s="3553"/>
      <c r="EK19" s="3553"/>
      <c r="EL19" s="3553"/>
      <c r="EM19" s="3553"/>
      <c r="EN19" s="3553"/>
      <c r="EO19" s="3553"/>
      <c r="EP19" s="3553"/>
      <c r="EQ19" s="3553"/>
      <c r="ER19" s="3553"/>
      <c r="ES19" s="3553"/>
      <c r="ET19" s="3553"/>
      <c r="EU19" s="3553"/>
      <c r="EV19" s="3553"/>
      <c r="EW19" s="3553"/>
      <c r="EX19" s="3553"/>
      <c r="EY19" s="3553"/>
      <c r="EZ19" s="3553"/>
      <c r="FA19" s="3553"/>
      <c r="FB19" s="3553"/>
      <c r="FC19" s="3553"/>
      <c r="FD19" s="3553"/>
      <c r="FE19" s="3553"/>
      <c r="FF19" s="3553"/>
      <c r="FG19" s="3553"/>
      <c r="FH19" s="3553"/>
      <c r="FI19" s="3553"/>
      <c r="FJ19" s="3553"/>
      <c r="FK19" s="3553"/>
      <c r="FL19" s="3553"/>
      <c r="FM19" s="3553"/>
      <c r="FN19" s="3553"/>
      <c r="FO19" s="3553"/>
      <c r="FP19" s="3553"/>
      <c r="FQ19" s="3553"/>
      <c r="FR19" s="3553"/>
      <c r="FS19" s="3553"/>
      <c r="FT19" s="3553"/>
      <c r="FU19" s="3553"/>
      <c r="FV19" s="3553"/>
      <c r="FW19" s="3553"/>
      <c r="FX19" s="3553"/>
      <c r="FY19" s="3553"/>
      <c r="FZ19" s="3553"/>
      <c r="GA19" s="3553"/>
      <c r="GB19" s="3553"/>
      <c r="GC19" s="3553"/>
      <c r="GD19" s="3553"/>
      <c r="GE19" s="3553"/>
      <c r="GF19" s="3553"/>
      <c r="GG19" s="3553"/>
      <c r="GH19" s="3553"/>
      <c r="GI19" s="3553"/>
      <c r="GJ19" s="3553"/>
      <c r="GK19" s="3553"/>
      <c r="GL19" s="3553"/>
      <c r="GM19" s="3553"/>
      <c r="GN19" s="3553"/>
      <c r="GO19" s="3553"/>
      <c r="GP19" s="3553"/>
      <c r="GQ19" s="3553"/>
      <c r="GR19" s="3553"/>
      <c r="GS19" s="3553"/>
      <c r="GT19" s="3553"/>
      <c r="GU19" s="3553"/>
      <c r="GV19" s="3553"/>
      <c r="GW19" s="3553"/>
      <c r="GX19" s="3553"/>
      <c r="GY19" s="3553"/>
      <c r="GZ19" s="3553"/>
      <c r="HA19" s="3553"/>
      <c r="HB19" s="3553"/>
      <c r="HC19" s="3553"/>
      <c r="HD19" s="3553"/>
      <c r="HE19" s="3553"/>
      <c r="HF19" s="3553"/>
      <c r="HG19" s="3553"/>
      <c r="HH19" s="3553"/>
      <c r="HI19" s="3553"/>
      <c r="HJ19" s="3553"/>
      <c r="HK19" s="3553"/>
      <c r="HL19" s="3553"/>
      <c r="HM19" s="3553"/>
      <c r="HN19" s="3553"/>
      <c r="HO19" s="3553"/>
      <c r="HP19" s="3553"/>
      <c r="HQ19" s="3553"/>
      <c r="HR19" s="3553"/>
      <c r="HS19" s="3553"/>
      <c r="HT19" s="3553"/>
      <c r="HU19" s="3553"/>
      <c r="HV19" s="3553"/>
      <c r="HW19" s="3553"/>
      <c r="HX19" s="3553"/>
      <c r="HY19" s="3553"/>
      <c r="HZ19" s="3553"/>
      <c r="IA19" s="3553"/>
      <c r="IB19" s="3553"/>
      <c r="IC19" s="3553"/>
      <c r="ID19" s="3553"/>
      <c r="IE19" s="3553"/>
      <c r="IF19" s="3553"/>
      <c r="IG19" s="3553"/>
      <c r="IH19" s="3553"/>
      <c r="II19" s="3553"/>
      <c r="IJ19" s="3553"/>
      <c r="IK19" s="3553"/>
      <c r="IL19" s="3553"/>
      <c r="IM19" s="3553"/>
      <c r="IN19" s="3553"/>
      <c r="IO19" s="3553"/>
      <c r="IP19" s="3553"/>
      <c r="IQ19" s="3553"/>
      <c r="IR19" s="3553"/>
      <c r="IS19" s="3553"/>
      <c r="IT19" s="3553"/>
      <c r="IU19" s="3553"/>
      <c r="IV19" s="3553"/>
      <c r="IW19" s="3553"/>
      <c r="IX19" s="3553"/>
      <c r="IY19" s="3553"/>
      <c r="IZ19" s="3553"/>
      <c r="JA19" s="3553"/>
      <c r="JB19" s="3553"/>
      <c r="JC19" s="3553"/>
      <c r="JD19" s="3553"/>
      <c r="JE19" s="3553"/>
      <c r="JF19" s="3553"/>
      <c r="JG19" s="3553"/>
      <c r="JH19" s="3553"/>
      <c r="JI19" s="3553"/>
      <c r="JJ19" s="3553"/>
      <c r="JK19" s="3553"/>
      <c r="JL19" s="3553"/>
      <c r="JM19" s="3553"/>
      <c r="JN19" s="3553"/>
      <c r="JO19" s="3553"/>
      <c r="JP19" s="3553"/>
      <c r="JQ19" s="3553"/>
      <c r="JR19" s="3553"/>
      <c r="JS19" s="3553"/>
      <c r="JT19" s="3553"/>
      <c r="JU19" s="3553"/>
      <c r="JV19" s="3553"/>
      <c r="JW19" s="3553"/>
      <c r="JX19" s="3553"/>
      <c r="JY19" s="3553"/>
      <c r="JZ19" s="3553"/>
      <c r="KA19" s="3553"/>
      <c r="KB19" s="3553"/>
      <c r="KC19" s="3553"/>
      <c r="KD19" s="3553"/>
      <c r="KE19" s="3553"/>
      <c r="KF19" s="3553"/>
      <c r="KG19" s="3553"/>
      <c r="KH19" s="3553"/>
      <c r="KI19" s="3553"/>
      <c r="KJ19" s="3553"/>
      <c r="KK19" s="3553"/>
      <c r="KL19" s="3553"/>
      <c r="KM19" s="3553"/>
      <c r="KN19" s="3553"/>
      <c r="KO19" s="3553"/>
      <c r="KP19" s="3553"/>
      <c r="KQ19" s="3553"/>
      <c r="KR19" s="3553"/>
      <c r="KS19" s="3553"/>
      <c r="KT19" s="3553"/>
      <c r="KU19" s="3553"/>
      <c r="KV19" s="3553"/>
      <c r="KW19" s="3553"/>
      <c r="KX19" s="3553"/>
      <c r="KY19" s="3553"/>
      <c r="KZ19" s="3553"/>
      <c r="LA19" s="3553"/>
      <c r="LB19" s="3553"/>
      <c r="LC19" s="3553"/>
      <c r="LD19" s="3553"/>
      <c r="LE19" s="3553"/>
      <c r="LF19" s="3553"/>
      <c r="LG19" s="3553"/>
      <c r="LH19" s="3553"/>
      <c r="LI19" s="3553"/>
      <c r="LJ19" s="3553"/>
      <c r="LK19" s="3553"/>
      <c r="LL19" s="3553"/>
      <c r="LM19" s="3553"/>
      <c r="LN19" s="3553"/>
      <c r="LO19" s="3553"/>
      <c r="LP19" s="3553"/>
      <c r="LQ19" s="3553"/>
      <c r="LR19" s="3553"/>
      <c r="LS19" s="3553"/>
      <c r="LT19" s="3553"/>
      <c r="LU19" s="3553"/>
      <c r="LV19" s="3553"/>
      <c r="LW19" s="3553"/>
      <c r="LX19" s="3553"/>
      <c r="LY19" s="3553"/>
      <c r="LZ19" s="3553"/>
      <c r="MA19" s="3553"/>
      <c r="MB19" s="3553"/>
      <c r="MC19" s="3553"/>
      <c r="MD19" s="3553"/>
      <c r="ME19" s="3553"/>
      <c r="MF19" s="3553"/>
      <c r="MG19" s="3553"/>
      <c r="MH19" s="3553"/>
      <c r="MI19" s="3553"/>
      <c r="MJ19" s="3553"/>
      <c r="MK19" s="3553"/>
      <c r="ML19" s="3553"/>
      <c r="MM19" s="3553"/>
      <c r="MN19" s="3553"/>
      <c r="MO19" s="3553"/>
      <c r="MP19" s="3553"/>
      <c r="MQ19" s="3553"/>
      <c r="MR19" s="3553"/>
      <c r="MS19" s="3553"/>
      <c r="MT19" s="3553"/>
      <c r="MU19" s="3553"/>
      <c r="MV19" s="3553"/>
      <c r="MW19" s="3553"/>
      <c r="MX19" s="3553"/>
      <c r="MY19" s="3553"/>
      <c r="MZ19" s="3553"/>
      <c r="NA19" s="3553"/>
      <c r="NB19" s="3553"/>
      <c r="NC19" s="3553"/>
      <c r="ND19" s="3553"/>
      <c r="NE19" s="3553"/>
      <c r="NF19" s="3553"/>
      <c r="NG19" s="3553"/>
      <c r="NH19" s="3553"/>
      <c r="NI19" s="3553"/>
      <c r="NJ19" s="3553"/>
      <c r="NK19" s="3553"/>
      <c r="NL19" s="3553"/>
      <c r="NM19" s="3553"/>
      <c r="NN19" s="3553"/>
      <c r="NO19" s="3553"/>
      <c r="NP19" s="3553"/>
      <c r="NQ19" s="3553"/>
      <c r="NR19" s="3553"/>
      <c r="NS19" s="3553"/>
      <c r="NT19" s="3553"/>
      <c r="NU19" s="3553"/>
      <c r="NV19" s="3553"/>
      <c r="NW19" s="3553"/>
      <c r="NX19" s="3553"/>
      <c r="NY19" s="3553"/>
      <c r="NZ19" s="3553"/>
      <c r="OA19" s="3553"/>
      <c r="OB19" s="3553"/>
      <c r="OC19" s="3553"/>
      <c r="OD19" s="3553"/>
      <c r="OE19" s="3553"/>
      <c r="OF19" s="3553"/>
      <c r="OG19" s="3553"/>
      <c r="OH19" s="3553"/>
      <c r="OI19" s="3553"/>
      <c r="OJ19" s="3553"/>
      <c r="OK19" s="3553"/>
      <c r="OL19" s="3553"/>
      <c r="OM19" s="3553"/>
      <c r="ON19" s="3553"/>
      <c r="OO19" s="3553"/>
      <c r="OP19" s="3553"/>
      <c r="OQ19" s="3553"/>
      <c r="OR19" s="3553"/>
      <c r="OS19" s="3553"/>
      <c r="OT19" s="3553"/>
      <c r="OU19" s="3553"/>
      <c r="OV19" s="3553"/>
      <c r="OW19" s="3553"/>
      <c r="OX19" s="3553"/>
      <c r="OY19" s="3553"/>
      <c r="OZ19" s="3553"/>
      <c r="PA19" s="3553"/>
      <c r="PB19" s="3553"/>
      <c r="PC19" s="3553"/>
      <c r="PD19" s="3553"/>
      <c r="PE19" s="3553"/>
      <c r="PF19" s="3553"/>
      <c r="PG19" s="3553"/>
      <c r="PH19" s="3553"/>
      <c r="PI19" s="3553"/>
      <c r="PJ19" s="3553"/>
      <c r="PK19" s="3553"/>
      <c r="PL19" s="3553"/>
      <c r="PM19" s="3553"/>
      <c r="PN19" s="3553"/>
      <c r="PO19" s="3553"/>
      <c r="PP19" s="3553"/>
      <c r="PQ19" s="3553"/>
      <c r="PR19" s="3553"/>
      <c r="PS19" s="3553"/>
      <c r="PT19" s="3553"/>
      <c r="PU19" s="3553"/>
      <c r="PV19" s="3553"/>
      <c r="PW19" s="3553"/>
      <c r="PX19" s="3553"/>
      <c r="PY19" s="3553"/>
      <c r="PZ19" s="3553"/>
      <c r="QA19" s="3553"/>
      <c r="QB19" s="3553"/>
      <c r="QC19" s="3553"/>
      <c r="QD19" s="3553"/>
      <c r="QE19" s="3553"/>
      <c r="QF19" s="3553"/>
      <c r="QG19" s="3553"/>
      <c r="QH19" s="3553"/>
      <c r="QI19" s="3553"/>
      <c r="QJ19" s="3553"/>
      <c r="QK19" s="3553"/>
      <c r="QL19" s="3553"/>
      <c r="QM19" s="3553"/>
      <c r="QN19" s="3553"/>
      <c r="QO19" s="3553"/>
      <c r="QP19" s="3553"/>
      <c r="QQ19" s="3553"/>
      <c r="QR19" s="3553"/>
      <c r="QS19" s="3553"/>
      <c r="QT19" s="3553"/>
      <c r="QU19" s="3553"/>
      <c r="QV19" s="3553"/>
      <c r="QW19" s="3553"/>
      <c r="QX19" s="3553"/>
      <c r="QY19" s="3553"/>
      <c r="QZ19" s="3553"/>
      <c r="RA19" s="3553"/>
      <c r="RB19" s="3553"/>
      <c r="RC19" s="3553"/>
      <c r="RD19" s="3553"/>
      <c r="RE19" s="3553"/>
      <c r="RF19" s="3553"/>
      <c r="RG19" s="3553"/>
      <c r="RH19" s="3553"/>
      <c r="RI19" s="3553"/>
      <c r="RJ19" s="3553"/>
      <c r="RK19" s="3553"/>
      <c r="RL19" s="3553"/>
      <c r="RM19" s="3553"/>
      <c r="RN19" s="3553"/>
      <c r="RO19" s="3553"/>
      <c r="RP19" s="3553"/>
      <c r="RQ19" s="3553"/>
      <c r="RR19" s="3553"/>
      <c r="RS19" s="3553"/>
      <c r="RT19" s="3553"/>
      <c r="RU19" s="3553"/>
      <c r="RV19" s="3553"/>
      <c r="RW19" s="3553"/>
      <c r="RX19" s="3553"/>
      <c r="RY19" s="3553"/>
      <c r="RZ19" s="3553"/>
      <c r="SA19" s="3553"/>
      <c r="SB19" s="3553"/>
      <c r="SC19" s="3553"/>
      <c r="SD19" s="3553"/>
      <c r="SE19" s="3553"/>
      <c r="SF19" s="3553"/>
      <c r="SG19" s="3553"/>
      <c r="SH19" s="3553"/>
      <c r="SI19" s="3553"/>
      <c r="SJ19" s="3553"/>
      <c r="SK19" s="3553"/>
      <c r="SL19" s="3553"/>
      <c r="SM19" s="3553"/>
      <c r="SN19" s="3553"/>
      <c r="SO19" s="3553"/>
      <c r="SP19" s="3553"/>
      <c r="SQ19" s="3553"/>
      <c r="SR19" s="3553"/>
      <c r="SS19" s="3553"/>
      <c r="ST19" s="3553"/>
      <c r="SU19" s="3553"/>
      <c r="SV19" s="3553"/>
      <c r="SW19" s="3553"/>
      <c r="SX19" s="3553"/>
      <c r="SY19" s="3553"/>
      <c r="SZ19" s="3553"/>
      <c r="TA19" s="3553"/>
      <c r="TB19" s="3553"/>
      <c r="TC19" s="3553"/>
      <c r="TD19" s="3553"/>
      <c r="TE19" s="3553"/>
      <c r="TF19" s="3553"/>
      <c r="TG19" s="3553"/>
      <c r="TH19" s="3553"/>
      <c r="TI19" s="3553"/>
      <c r="TJ19" s="3553"/>
      <c r="TK19" s="3553"/>
      <c r="TL19" s="3553"/>
      <c r="TM19" s="3553"/>
      <c r="TN19" s="3553"/>
      <c r="TO19" s="3553"/>
      <c r="TP19" s="3553"/>
      <c r="TQ19" s="3553"/>
      <c r="TR19" s="3553"/>
      <c r="TS19" s="3553"/>
      <c r="TT19" s="3553"/>
      <c r="TU19" s="3553"/>
      <c r="TV19" s="3553"/>
      <c r="TW19" s="3553"/>
      <c r="TX19" s="3553"/>
      <c r="TY19" s="3553"/>
      <c r="TZ19" s="3553"/>
      <c r="UA19" s="3553"/>
      <c r="UB19" s="3553"/>
      <c r="UC19" s="3553"/>
      <c r="UD19" s="3553"/>
      <c r="UE19" s="3553"/>
      <c r="UF19" s="3553"/>
      <c r="UG19" s="3553"/>
      <c r="UH19" s="3553"/>
      <c r="UI19" s="3553"/>
      <c r="UJ19" s="3553"/>
      <c r="UK19" s="3553"/>
      <c r="UL19" s="3553"/>
      <c r="UM19" s="3553"/>
      <c r="UN19" s="3553"/>
      <c r="UO19" s="3553"/>
      <c r="UP19" s="3553"/>
      <c r="UQ19" s="3553"/>
      <c r="UR19" s="3553"/>
      <c r="US19" s="3553"/>
      <c r="UT19" s="3553"/>
      <c r="UU19" s="3553"/>
      <c r="UV19" s="3553"/>
      <c r="UW19" s="3553"/>
      <c r="UX19" s="3553"/>
      <c r="UY19" s="3553"/>
      <c r="UZ19" s="3553"/>
      <c r="VA19" s="3553"/>
      <c r="VB19" s="3553"/>
      <c r="VC19" s="3553"/>
      <c r="VD19" s="3553"/>
      <c r="VE19" s="3553"/>
      <c r="VF19" s="3553"/>
      <c r="VG19" s="3553"/>
      <c r="VH19" s="3553"/>
      <c r="VI19" s="3553"/>
      <c r="VJ19" s="3553"/>
      <c r="VK19" s="3553"/>
      <c r="VL19" s="3553"/>
      <c r="VM19" s="3553"/>
      <c r="VN19" s="3553"/>
      <c r="VO19" s="3553"/>
      <c r="VP19" s="3553"/>
      <c r="VQ19" s="3553"/>
      <c r="VR19" s="3553"/>
      <c r="VS19" s="3553"/>
      <c r="VT19" s="3553"/>
      <c r="VU19" s="3553"/>
      <c r="VV19" s="3553"/>
      <c r="VW19" s="3553"/>
      <c r="VX19" s="3553"/>
      <c r="VY19" s="3553"/>
      <c r="VZ19" s="3553"/>
      <c r="WA19" s="3553"/>
      <c r="WB19" s="3553"/>
      <c r="WC19" s="3553"/>
      <c r="WD19" s="3553"/>
      <c r="WE19" s="3553"/>
      <c r="WF19" s="3553"/>
      <c r="WG19" s="3553"/>
      <c r="WH19" s="3553"/>
      <c r="WI19" s="3553"/>
      <c r="WJ19" s="3553"/>
      <c r="WK19" s="3553"/>
      <c r="WL19" s="3553"/>
      <c r="WM19" s="3553"/>
      <c r="WN19" s="3553"/>
      <c r="WO19" s="3553"/>
      <c r="WP19" s="3553"/>
      <c r="WQ19" s="3553"/>
      <c r="WR19" s="3553"/>
      <c r="WS19" s="3553"/>
      <c r="WT19" s="3553"/>
      <c r="WU19" s="3553"/>
      <c r="WV19" s="3553"/>
      <c r="WW19" s="3553"/>
      <c r="WX19" s="3553"/>
      <c r="WY19" s="3553"/>
      <c r="WZ19" s="3553"/>
      <c r="XA19" s="3553"/>
      <c r="XB19" s="3553"/>
      <c r="XC19" s="3553"/>
      <c r="XD19" s="3553"/>
      <c r="XE19" s="3553"/>
      <c r="XF19" s="3553"/>
      <c r="XG19" s="3553"/>
      <c r="XH19" s="3553"/>
      <c r="XI19" s="3553"/>
      <c r="XJ19" s="3553"/>
      <c r="XK19" s="3553"/>
      <c r="XL19" s="3553"/>
      <c r="XM19" s="3553"/>
      <c r="XN19" s="3553"/>
      <c r="XO19" s="3553"/>
      <c r="XP19" s="3553"/>
      <c r="XQ19" s="3553"/>
      <c r="XR19" s="3553"/>
      <c r="XS19" s="3553"/>
      <c r="XT19" s="3553"/>
      <c r="XU19" s="3553"/>
      <c r="XV19" s="3553"/>
      <c r="XW19" s="3553"/>
      <c r="XX19" s="3553"/>
      <c r="XY19" s="3553"/>
      <c r="XZ19" s="3553"/>
      <c r="YA19" s="3553"/>
      <c r="YB19" s="3553"/>
      <c r="YC19" s="3553"/>
      <c r="YD19" s="3553"/>
      <c r="YE19" s="3553"/>
      <c r="YF19" s="3553"/>
      <c r="YG19" s="3553"/>
      <c r="YH19" s="3553"/>
      <c r="YI19" s="3553"/>
      <c r="YJ19" s="3553"/>
      <c r="YK19" s="3553"/>
      <c r="YL19" s="3553"/>
      <c r="YM19" s="3553"/>
      <c r="YN19" s="3553"/>
      <c r="YO19" s="3553"/>
      <c r="YP19" s="3553"/>
      <c r="YQ19" s="3553"/>
      <c r="YR19" s="3553"/>
      <c r="YS19" s="3553"/>
      <c r="YT19" s="3553"/>
      <c r="YU19" s="3553"/>
      <c r="YV19" s="3553"/>
      <c r="YW19" s="3553"/>
      <c r="YX19" s="3553"/>
      <c r="YY19" s="3553"/>
      <c r="YZ19" s="3553"/>
      <c r="ZA19" s="3553"/>
      <c r="ZB19" s="3553"/>
      <c r="ZC19" s="3553"/>
      <c r="ZD19" s="3553"/>
      <c r="ZE19" s="3553"/>
      <c r="ZF19" s="3553"/>
      <c r="ZG19" s="3553"/>
      <c r="ZH19" s="3553"/>
      <c r="ZI19" s="3553"/>
      <c r="ZJ19" s="3553"/>
      <c r="ZK19" s="3553"/>
      <c r="ZL19" s="3553"/>
      <c r="ZM19" s="3553"/>
      <c r="ZN19" s="3553"/>
      <c r="ZO19" s="3553"/>
      <c r="ZP19" s="3553"/>
      <c r="ZQ19" s="3553"/>
      <c r="ZR19" s="3553"/>
      <c r="ZS19" s="3553"/>
      <c r="ZT19" s="3553"/>
      <c r="ZU19" s="3553"/>
      <c r="ZV19" s="3553"/>
      <c r="ZW19" s="3553"/>
      <c r="ZX19" s="3553"/>
      <c r="ZY19" s="3553"/>
      <c r="ZZ19" s="3553"/>
      <c r="AAA19" s="3553"/>
      <c r="AAB19" s="3553"/>
      <c r="AAC19" s="3553"/>
      <c r="AAD19" s="3553"/>
      <c r="AAE19" s="3553"/>
      <c r="AAF19" s="3553"/>
      <c r="AAG19" s="3553"/>
      <c r="AAH19" s="3553"/>
      <c r="AAI19" s="3553"/>
      <c r="AAJ19" s="3553"/>
      <c r="AAK19" s="3553"/>
      <c r="AAL19" s="3553"/>
      <c r="AAM19" s="3553"/>
      <c r="AAN19" s="3553"/>
      <c r="AAO19" s="3553"/>
      <c r="AAP19" s="3553"/>
      <c r="AAQ19" s="3553"/>
      <c r="AAR19" s="3553"/>
      <c r="AAS19" s="3553"/>
      <c r="AAT19" s="3553"/>
      <c r="AAU19" s="3553"/>
      <c r="AAV19" s="3553"/>
      <c r="AAW19" s="3553"/>
      <c r="AAX19" s="3553"/>
      <c r="AAY19" s="3553"/>
      <c r="AAZ19" s="3553"/>
      <c r="ABA19" s="3553"/>
      <c r="ABB19" s="3553"/>
      <c r="ABC19" s="3553"/>
      <c r="ABD19" s="3553"/>
      <c r="ABE19" s="3553"/>
      <c r="ABF19" s="3553"/>
      <c r="ABG19" s="3553"/>
      <c r="ABH19" s="3553"/>
      <c r="ABI19" s="3553"/>
      <c r="ABJ19" s="3553"/>
      <c r="ABK19" s="3553"/>
      <c r="ABL19" s="3553"/>
      <c r="ABM19" s="3553"/>
      <c r="ABN19" s="3553"/>
      <c r="ABO19" s="3553"/>
      <c r="ABP19" s="3553"/>
      <c r="ABQ19" s="3553"/>
      <c r="ABR19" s="3553"/>
      <c r="ABS19" s="3553"/>
      <c r="ABT19" s="3553"/>
      <c r="ABU19" s="3553"/>
      <c r="ABV19" s="3553"/>
      <c r="ABW19" s="3553"/>
      <c r="ABX19" s="3553"/>
      <c r="ABY19" s="3553"/>
      <c r="ABZ19" s="3553"/>
      <c r="ACA19" s="3553"/>
      <c r="ACB19" s="3553"/>
      <c r="ACC19" s="3553"/>
      <c r="ACD19" s="3553"/>
      <c r="ACE19" s="3553"/>
      <c r="ACF19" s="3553"/>
      <c r="ACG19" s="3553"/>
      <c r="ACH19" s="3553"/>
      <c r="ACI19" s="3553"/>
      <c r="ACJ19" s="3553"/>
      <c r="ACK19" s="3553"/>
      <c r="ACL19" s="3553"/>
      <c r="ACM19" s="3553"/>
      <c r="ACN19" s="3553"/>
      <c r="ACO19" s="3553"/>
      <c r="ACP19" s="3553"/>
      <c r="ACQ19" s="3553"/>
      <c r="ACR19" s="3553"/>
      <c r="ACS19" s="3553"/>
      <c r="ACT19" s="3553"/>
      <c r="ACU19" s="3553"/>
      <c r="ACV19" s="3553"/>
      <c r="ACW19" s="3553"/>
      <c r="ACX19" s="3553"/>
      <c r="ACY19" s="3553"/>
      <c r="ACZ19" s="3553"/>
      <c r="ADA19" s="3553"/>
      <c r="ADB19" s="3553"/>
      <c r="ADC19" s="3553"/>
      <c r="ADD19" s="3553"/>
      <c r="ADE19" s="3553"/>
      <c r="ADF19" s="3553"/>
      <c r="ADG19" s="3553"/>
      <c r="ADH19" s="3553"/>
      <c r="ADI19" s="3553"/>
      <c r="ADJ19" s="3553"/>
      <c r="ADK19" s="3553"/>
      <c r="ADL19" s="3553"/>
      <c r="ADM19" s="3553"/>
      <c r="ADN19" s="3553"/>
      <c r="ADO19" s="3553"/>
      <c r="ADP19" s="3553"/>
      <c r="ADQ19" s="3553"/>
      <c r="ADR19" s="3553"/>
      <c r="ADS19" s="3553"/>
      <c r="ADT19" s="3553"/>
      <c r="ADU19" s="3553"/>
      <c r="ADV19" s="3553"/>
      <c r="ADW19" s="3553"/>
      <c r="ADX19" s="3553"/>
      <c r="ADY19" s="3553"/>
      <c r="ADZ19" s="3553"/>
      <c r="AEA19" s="3553"/>
      <c r="AEB19" s="3553"/>
      <c r="AEC19" s="3553"/>
      <c r="AED19" s="3553"/>
      <c r="AEE19" s="3553"/>
      <c r="AEF19" s="3553"/>
      <c r="AEG19" s="3553"/>
      <c r="AEH19" s="3553"/>
      <c r="AEI19" s="3553"/>
      <c r="AEJ19" s="3553"/>
      <c r="AEK19" s="3553"/>
      <c r="AEL19" s="3553"/>
      <c r="AEM19" s="3553"/>
      <c r="AEN19" s="3553"/>
      <c r="AEO19" s="3553"/>
      <c r="AEP19" s="3553"/>
      <c r="AEQ19" s="3553"/>
      <c r="AER19" s="3553"/>
      <c r="AES19" s="3553"/>
      <c r="AET19" s="3553"/>
      <c r="AEU19" s="3553"/>
      <c r="AEV19" s="3553"/>
      <c r="AEW19" s="3553"/>
      <c r="AEX19" s="3553"/>
      <c r="AEY19" s="3553"/>
      <c r="AEZ19" s="3553"/>
      <c r="AFA19" s="3553"/>
      <c r="AFB19" s="3553"/>
      <c r="AFC19" s="3553"/>
      <c r="AFD19" s="3553"/>
      <c r="AFE19" s="3553"/>
      <c r="AFF19" s="3553"/>
      <c r="AFG19" s="3553"/>
      <c r="AFH19" s="3553"/>
      <c r="AFI19" s="3553"/>
      <c r="AFJ19" s="3553"/>
      <c r="AFK19" s="3553"/>
      <c r="AFL19" s="3553"/>
      <c r="AFM19" s="3553"/>
      <c r="AFN19" s="3553"/>
      <c r="AFO19" s="3553"/>
      <c r="AFP19" s="3553"/>
      <c r="AFQ19" s="3553"/>
      <c r="AFR19" s="3553"/>
      <c r="AFS19" s="3553"/>
      <c r="AFT19" s="3553"/>
      <c r="AFU19" s="3553"/>
      <c r="AFV19" s="3553"/>
      <c r="AFW19" s="3553"/>
      <c r="AFX19" s="3553"/>
      <c r="AFY19" s="3553"/>
      <c r="AFZ19" s="3553"/>
      <c r="AGA19" s="3553"/>
      <c r="AGB19" s="3553"/>
      <c r="AGC19" s="3553"/>
      <c r="AGD19" s="3553"/>
      <c r="AGE19" s="3553"/>
      <c r="AGF19" s="3553"/>
      <c r="AGG19" s="3553"/>
      <c r="AGH19" s="3553"/>
      <c r="AGI19" s="3553"/>
      <c r="AGJ19" s="3553"/>
      <c r="AGK19" s="3553"/>
      <c r="AGL19" s="3553"/>
      <c r="AGM19" s="3553"/>
      <c r="AGN19" s="3553"/>
      <c r="AGO19" s="3553"/>
      <c r="AGP19" s="3553"/>
      <c r="AGQ19" s="3553"/>
      <c r="AGR19" s="3553"/>
      <c r="AGS19" s="3553"/>
      <c r="AGT19" s="3553"/>
      <c r="AGU19" s="3553"/>
      <c r="AGV19" s="3553"/>
      <c r="AGW19" s="3553"/>
      <c r="AGX19" s="3553"/>
      <c r="AGY19" s="3553"/>
      <c r="AGZ19" s="3553"/>
      <c r="AHA19" s="3553"/>
      <c r="AHB19" s="3553"/>
      <c r="AHC19" s="3553"/>
      <c r="AHD19" s="3553"/>
      <c r="AHE19" s="3553"/>
      <c r="AHF19" s="3553"/>
      <c r="AHG19" s="3553"/>
      <c r="AHH19" s="3553"/>
      <c r="AHI19" s="3553"/>
      <c r="AHJ19" s="3553"/>
      <c r="AHK19" s="3553"/>
      <c r="AHL19" s="3553"/>
      <c r="AHM19" s="3553"/>
      <c r="AHN19" s="3553"/>
      <c r="AHO19" s="3553"/>
      <c r="AHP19" s="3553"/>
      <c r="AHQ19" s="3553"/>
      <c r="AHR19" s="3553"/>
      <c r="AHS19" s="3553"/>
      <c r="AHT19" s="3553"/>
      <c r="AHU19" s="3553"/>
      <c r="AHV19" s="3553"/>
      <c r="AHW19" s="3553"/>
      <c r="AHX19" s="3553"/>
      <c r="AHY19" s="3553"/>
      <c r="AHZ19" s="3553"/>
      <c r="AIA19" s="3553"/>
      <c r="AIB19" s="3553"/>
      <c r="AIC19" s="3553"/>
      <c r="AID19" s="3553"/>
      <c r="AIE19" s="3553"/>
      <c r="AIF19" s="3553"/>
      <c r="AIG19" s="3553"/>
      <c r="AIH19" s="3553"/>
      <c r="AII19" s="3553"/>
      <c r="AIJ19" s="3553"/>
      <c r="AIK19" s="3553"/>
      <c r="AIL19" s="3553"/>
      <c r="AIM19" s="3553"/>
      <c r="AIN19" s="3553"/>
      <c r="AIO19" s="3553"/>
      <c r="AIP19" s="3553"/>
      <c r="AIQ19" s="3553"/>
      <c r="AIR19" s="3553"/>
      <c r="AIS19" s="3553"/>
      <c r="AIT19" s="3553"/>
      <c r="AIU19" s="3553"/>
      <c r="AIV19" s="3553"/>
      <c r="AIW19" s="3553"/>
      <c r="AIX19" s="3553"/>
      <c r="AIY19" s="3553"/>
      <c r="AIZ19" s="3553"/>
      <c r="AJA19" s="3553"/>
      <c r="AJB19" s="3553"/>
      <c r="AJC19" s="3553"/>
      <c r="AJD19" s="3553"/>
      <c r="AJE19" s="3553"/>
      <c r="AJF19" s="3553"/>
      <c r="AJG19" s="3553"/>
      <c r="AJH19" s="3553"/>
      <c r="AJI19" s="3553"/>
      <c r="AJJ19" s="3553"/>
      <c r="AJK19" s="3553"/>
      <c r="AJL19" s="3553"/>
      <c r="AJM19" s="3553"/>
      <c r="AJN19" s="3553"/>
      <c r="AJO19" s="3553"/>
      <c r="AJP19" s="3553"/>
      <c r="AJQ19" s="3553"/>
      <c r="AJR19" s="3553"/>
      <c r="AJS19" s="3553"/>
      <c r="AJT19" s="3553"/>
      <c r="AJU19" s="3553"/>
      <c r="AJV19" s="3553"/>
      <c r="AJW19" s="3553"/>
      <c r="AJX19" s="3553"/>
      <c r="AJY19" s="3553"/>
      <c r="AJZ19" s="3553"/>
      <c r="AKA19" s="3553"/>
      <c r="AKB19" s="3553"/>
      <c r="AKC19" s="3553"/>
      <c r="AKD19" s="3553"/>
      <c r="AKE19" s="3553"/>
      <c r="AKF19" s="3553"/>
      <c r="AKG19" s="3553"/>
      <c r="AKH19" s="3553"/>
      <c r="AKI19" s="3553"/>
      <c r="AKJ19" s="3553"/>
      <c r="AKK19" s="3553"/>
      <c r="AKL19" s="3553"/>
      <c r="AKM19" s="3553"/>
      <c r="AKN19" s="3553"/>
      <c r="AKO19" s="3553"/>
      <c r="AKP19" s="3553"/>
      <c r="AKQ19" s="3553"/>
      <c r="AKR19" s="3553"/>
      <c r="AKS19" s="3553"/>
      <c r="AKT19" s="3553"/>
      <c r="AKU19" s="3553"/>
      <c r="AKV19" s="3553"/>
      <c r="AKW19" s="3553"/>
      <c r="AKX19" s="3553"/>
      <c r="AKY19" s="3553"/>
      <c r="AKZ19" s="3553"/>
      <c r="ALA19" s="3553"/>
      <c r="ALB19" s="3553"/>
      <c r="ALC19" s="3553"/>
      <c r="ALD19" s="3553"/>
      <c r="ALE19" s="3553"/>
      <c r="ALF19" s="3553"/>
      <c r="ALG19" s="3553"/>
      <c r="ALH19" s="3553"/>
      <c r="ALI19" s="3553"/>
      <c r="ALJ19" s="3553"/>
      <c r="ALK19" s="3553"/>
      <c r="ALL19" s="3553"/>
      <c r="ALM19" s="3553"/>
      <c r="ALN19" s="3553"/>
      <c r="ALO19" s="3553"/>
      <c r="ALP19" s="3553"/>
      <c r="ALQ19" s="3553"/>
      <c r="ALR19" s="3553"/>
      <c r="ALS19" s="3553"/>
      <c r="ALT19" s="3553"/>
      <c r="ALU19" s="3553"/>
      <c r="ALV19" s="3553"/>
      <c r="ALW19" s="3553"/>
      <c r="ALX19" s="3553"/>
      <c r="ALY19" s="3553"/>
      <c r="ALZ19" s="3553"/>
      <c r="AMA19" s="3553"/>
      <c r="AMB19" s="3553"/>
      <c r="AMC19" s="3553"/>
      <c r="AMD19" s="3553"/>
      <c r="AME19" s="3553"/>
      <c r="AMF19" s="3553"/>
      <c r="AMG19" s="3553"/>
      <c r="AMH19" s="3553"/>
      <c r="AMI19" s="3553"/>
      <c r="AMJ19" s="3553"/>
    </row>
    <row r="20" spans="1:1024" s="3552" customFormat="1" ht="38.5" customHeight="1">
      <c r="A20" s="5630"/>
      <c r="B20" s="5710" t="s">
        <v>962</v>
      </c>
      <c r="C20" s="5712" t="s">
        <v>963</v>
      </c>
      <c r="D20" s="5714" t="s">
        <v>964</v>
      </c>
      <c r="E20" s="5715" t="s">
        <v>950</v>
      </c>
      <c r="F20" s="5717" t="s">
        <v>143</v>
      </c>
      <c r="G20" s="5715" t="s">
        <v>965</v>
      </c>
      <c r="H20" s="5758" t="s">
        <v>966</v>
      </c>
      <c r="I20" s="4686" t="s">
        <v>939</v>
      </c>
      <c r="J20" s="4696">
        <v>7700000</v>
      </c>
      <c r="K20" s="5715" t="s">
        <v>967</v>
      </c>
      <c r="L20" s="5715" t="s">
        <v>64</v>
      </c>
      <c r="M20" s="5715" t="s">
        <v>65</v>
      </c>
      <c r="N20" s="5715" t="s">
        <v>136</v>
      </c>
      <c r="O20" s="5760">
        <f>SUM(J20:N21)</f>
        <v>10500000</v>
      </c>
      <c r="P20" s="5747">
        <f>SUM(T20:AE21)</f>
        <v>0</v>
      </c>
      <c r="Q20" s="5749">
        <f>+P20/O20</f>
        <v>0</v>
      </c>
      <c r="R20" s="5751">
        <f>+O20-P20</f>
        <v>10500000</v>
      </c>
      <c r="S20" s="5753">
        <f>+R20/O20</f>
        <v>1</v>
      </c>
      <c r="T20" s="5667">
        <v>0</v>
      </c>
      <c r="U20" s="5756">
        <v>0</v>
      </c>
      <c r="V20" s="5741">
        <v>0</v>
      </c>
      <c r="W20" s="5741">
        <v>0</v>
      </c>
      <c r="X20" s="5741">
        <v>0</v>
      </c>
      <c r="Y20" s="5743">
        <v>0</v>
      </c>
      <c r="Z20" s="5745">
        <v>0</v>
      </c>
      <c r="AA20" s="5743">
        <v>0</v>
      </c>
      <c r="AB20" s="5743">
        <v>0</v>
      </c>
      <c r="AC20" s="5741">
        <v>0</v>
      </c>
      <c r="AD20" s="5743">
        <v>0</v>
      </c>
      <c r="AE20" s="5745">
        <v>0</v>
      </c>
      <c r="AF20" s="5737">
        <v>7</v>
      </c>
      <c r="AG20" s="5739">
        <f>SUM(AK20:AV21)</f>
        <v>0</v>
      </c>
      <c r="AH20" s="5739">
        <f>+AF20-AG20</f>
        <v>7</v>
      </c>
      <c r="AI20" s="5749">
        <f>+AG20/AF20</f>
        <v>0</v>
      </c>
      <c r="AJ20" s="5749">
        <f>+AH20/AF20</f>
        <v>1</v>
      </c>
      <c r="AK20" s="5784">
        <v>0</v>
      </c>
      <c r="AL20" s="5739">
        <v>0</v>
      </c>
      <c r="AM20" s="5739">
        <v>0</v>
      </c>
      <c r="AN20" s="5782">
        <v>0</v>
      </c>
      <c r="AO20" s="5739">
        <v>0</v>
      </c>
      <c r="AP20" s="5739">
        <v>0</v>
      </c>
      <c r="AQ20" s="5739">
        <v>0</v>
      </c>
      <c r="AR20" s="5739">
        <v>0</v>
      </c>
      <c r="AS20" s="5739">
        <v>0</v>
      </c>
      <c r="AT20" s="5777">
        <v>0</v>
      </c>
      <c r="AU20" s="5777">
        <v>0</v>
      </c>
      <c r="AV20" s="5777">
        <v>0</v>
      </c>
      <c r="AW20" s="5779">
        <v>45352</v>
      </c>
      <c r="AX20" s="5779">
        <v>45596</v>
      </c>
      <c r="AY20" s="5780" t="s">
        <v>968</v>
      </c>
      <c r="AZ20" s="5762" t="s">
        <v>86</v>
      </c>
      <c r="BA20" s="3457"/>
      <c r="BB20" s="3457"/>
      <c r="BC20" s="3457"/>
      <c r="BD20" s="3457"/>
      <c r="BE20" s="3457"/>
      <c r="BF20" s="3457"/>
      <c r="BG20" s="3457"/>
      <c r="BH20" s="3457"/>
      <c r="BI20" s="3457"/>
      <c r="BJ20" s="3457"/>
      <c r="BK20" s="3457"/>
      <c r="BL20" s="3457"/>
      <c r="BM20" s="3457"/>
      <c r="BN20" s="3457"/>
      <c r="BO20" s="3457"/>
      <c r="BP20" s="3457"/>
      <c r="BQ20" s="3457"/>
      <c r="BR20" s="3457"/>
      <c r="BS20" s="3457"/>
      <c r="BT20" s="3457"/>
      <c r="BU20" s="3457"/>
      <c r="BV20" s="3457"/>
      <c r="BW20" s="3457"/>
      <c r="BX20" s="3457"/>
      <c r="BY20" s="3457"/>
      <c r="BZ20" s="3457"/>
      <c r="CA20" s="3457"/>
      <c r="CB20" s="3457"/>
      <c r="CC20" s="3457"/>
      <c r="CD20" s="3457"/>
      <c r="CE20" s="3457"/>
      <c r="CF20" s="3457"/>
      <c r="CG20" s="3457"/>
      <c r="CH20" s="3457"/>
      <c r="CI20" s="3457"/>
      <c r="CJ20" s="3457"/>
      <c r="CK20" s="3457"/>
      <c r="CL20" s="3457"/>
      <c r="CM20" s="3457"/>
      <c r="CN20" s="3457"/>
      <c r="CO20" s="3457"/>
      <c r="CP20" s="3457"/>
      <c r="CQ20" s="3457"/>
      <c r="CR20" s="3457"/>
      <c r="CS20" s="3457"/>
      <c r="CT20" s="3457"/>
      <c r="CU20" s="3457"/>
      <c r="CV20" s="3457"/>
      <c r="CW20" s="3457"/>
      <c r="CX20" s="3457"/>
      <c r="CY20" s="3457"/>
      <c r="CZ20" s="3457"/>
      <c r="DA20" s="3457"/>
      <c r="DB20" s="3457"/>
      <c r="DC20" s="3457"/>
      <c r="DD20" s="3457"/>
      <c r="DE20" s="3457"/>
      <c r="DF20" s="3457"/>
      <c r="DG20" s="3457"/>
      <c r="DH20" s="3457"/>
      <c r="DI20" s="3457"/>
      <c r="DJ20" s="3457"/>
      <c r="DK20" s="3457"/>
      <c r="DL20" s="3457"/>
      <c r="DM20" s="3457"/>
      <c r="DN20" s="3457"/>
      <c r="DO20" s="3457"/>
      <c r="DP20" s="3457"/>
      <c r="DQ20" s="3457"/>
      <c r="DR20" s="3457"/>
      <c r="DS20" s="3457"/>
      <c r="DT20" s="3457"/>
      <c r="DU20" s="3457"/>
      <c r="DV20" s="3457"/>
      <c r="DW20" s="3457"/>
      <c r="DX20" s="3457"/>
      <c r="DY20" s="3457"/>
      <c r="DZ20" s="3551"/>
      <c r="EA20" s="3551"/>
      <c r="EB20" s="3551"/>
      <c r="EC20" s="3551"/>
      <c r="ED20" s="3551"/>
      <c r="EE20" s="3551"/>
      <c r="EF20" s="3551"/>
      <c r="EG20" s="3551"/>
      <c r="EH20" s="3551"/>
      <c r="EI20" s="3551"/>
      <c r="EJ20" s="3551"/>
      <c r="EK20" s="3551"/>
      <c r="EL20" s="3551"/>
      <c r="EM20" s="3551"/>
      <c r="EN20" s="3551"/>
      <c r="EO20" s="3551"/>
      <c r="EP20" s="3551"/>
      <c r="EQ20" s="3551"/>
      <c r="ER20" s="3551"/>
      <c r="ES20" s="3551"/>
      <c r="ET20" s="3551"/>
      <c r="EU20" s="3551"/>
      <c r="EV20" s="3551"/>
      <c r="EW20" s="3551"/>
      <c r="EX20" s="3551"/>
      <c r="EY20" s="3551"/>
      <c r="EZ20" s="3551"/>
      <c r="FA20" s="3551"/>
      <c r="FB20" s="3551"/>
      <c r="FC20" s="3551"/>
      <c r="FD20" s="3551"/>
      <c r="FE20" s="3551"/>
      <c r="FF20" s="3551"/>
      <c r="FG20" s="3551"/>
      <c r="FH20" s="3551"/>
      <c r="FI20" s="3551"/>
      <c r="FJ20" s="3551"/>
      <c r="FK20" s="3551"/>
      <c r="FL20" s="3551"/>
      <c r="FM20" s="3551"/>
      <c r="FN20" s="3551"/>
      <c r="FO20" s="3551"/>
      <c r="FP20" s="3551"/>
      <c r="FQ20" s="3551"/>
      <c r="FR20" s="3551"/>
      <c r="FS20" s="3551"/>
      <c r="FT20" s="3551"/>
      <c r="FU20" s="3551"/>
      <c r="FV20" s="3551"/>
      <c r="FW20" s="3551"/>
      <c r="FX20" s="3551"/>
      <c r="FY20" s="3551"/>
      <c r="FZ20" s="3551"/>
      <c r="GA20" s="3551"/>
      <c r="GB20" s="3551"/>
      <c r="GC20" s="3551"/>
      <c r="GD20" s="3551"/>
      <c r="GE20" s="3551"/>
      <c r="GF20" s="3551"/>
      <c r="GG20" s="3551"/>
      <c r="GH20" s="3551"/>
      <c r="GI20" s="3551"/>
      <c r="GJ20" s="3551"/>
      <c r="GK20" s="3551"/>
      <c r="GL20" s="3551"/>
      <c r="GM20" s="3551"/>
      <c r="GN20" s="3551"/>
      <c r="GO20" s="3551"/>
      <c r="GP20" s="3551"/>
      <c r="GQ20" s="3551"/>
      <c r="GR20" s="3551"/>
      <c r="GS20" s="3551"/>
      <c r="GT20" s="3551"/>
      <c r="GU20" s="3551"/>
      <c r="GV20" s="3551"/>
      <c r="GW20" s="3551"/>
      <c r="GX20" s="3551"/>
      <c r="GY20" s="3551"/>
      <c r="GZ20" s="3551"/>
      <c r="HA20" s="3551"/>
      <c r="HB20" s="3551"/>
      <c r="HC20" s="3551"/>
      <c r="HD20" s="3551"/>
      <c r="HE20" s="3551"/>
      <c r="HF20" s="3551"/>
      <c r="HG20" s="3551"/>
      <c r="HH20" s="3551"/>
      <c r="HI20" s="3551"/>
      <c r="HJ20" s="3551"/>
      <c r="HK20" s="3551"/>
      <c r="HL20" s="3551"/>
      <c r="HM20" s="3551"/>
      <c r="HN20" s="3551"/>
      <c r="HO20" s="3551"/>
      <c r="HP20" s="3551"/>
      <c r="HQ20" s="3551"/>
      <c r="HR20" s="3551"/>
      <c r="HS20" s="3551"/>
      <c r="HT20" s="3551"/>
      <c r="HU20" s="3551"/>
      <c r="HV20" s="3551"/>
      <c r="HW20" s="3551"/>
      <c r="HX20" s="3551"/>
      <c r="HY20" s="3551"/>
      <c r="HZ20" s="3551"/>
      <c r="IA20" s="3551"/>
      <c r="IB20" s="3551"/>
      <c r="IC20" s="3551"/>
      <c r="ID20" s="3551"/>
      <c r="IE20" s="3551"/>
      <c r="IF20" s="3551"/>
      <c r="IG20" s="3551"/>
      <c r="IH20" s="3551"/>
      <c r="II20" s="3551"/>
      <c r="IJ20" s="3551"/>
      <c r="IK20" s="3551"/>
      <c r="IL20" s="3551"/>
      <c r="IM20" s="3551"/>
      <c r="IN20" s="3551"/>
      <c r="IO20" s="3551"/>
      <c r="IP20" s="3551"/>
      <c r="IQ20" s="3551"/>
      <c r="IR20" s="3551"/>
      <c r="IS20" s="3551"/>
      <c r="IT20" s="3551"/>
      <c r="IU20" s="3551"/>
      <c r="IV20" s="3551"/>
      <c r="IW20" s="3551"/>
      <c r="IX20" s="3551"/>
      <c r="IY20" s="3551"/>
      <c r="IZ20" s="3551"/>
      <c r="JA20" s="3551"/>
      <c r="JB20" s="3551"/>
      <c r="JC20" s="3551"/>
      <c r="JD20" s="3551"/>
      <c r="JE20" s="3551"/>
      <c r="JF20" s="3551"/>
      <c r="JG20" s="3551"/>
      <c r="JH20" s="3551"/>
      <c r="JI20" s="3551"/>
      <c r="JJ20" s="3551"/>
      <c r="JK20" s="3551"/>
      <c r="JL20" s="3551"/>
      <c r="JM20" s="3551"/>
      <c r="JN20" s="3551"/>
      <c r="JO20" s="3551"/>
      <c r="JP20" s="3551"/>
      <c r="JQ20" s="3551"/>
      <c r="JR20" s="3551"/>
      <c r="JS20" s="3551"/>
      <c r="JT20" s="3551"/>
      <c r="JU20" s="3551"/>
      <c r="JV20" s="3551"/>
      <c r="JW20" s="3551"/>
      <c r="JX20" s="3551"/>
      <c r="JY20" s="3551"/>
      <c r="JZ20" s="3551"/>
      <c r="KA20" s="3551"/>
      <c r="KB20" s="3551"/>
      <c r="KC20" s="3551"/>
      <c r="KD20" s="3551"/>
      <c r="KE20" s="3551"/>
      <c r="KF20" s="3551"/>
      <c r="KG20" s="3551"/>
      <c r="KH20" s="3551"/>
      <c r="KI20" s="3551"/>
      <c r="KJ20" s="3551"/>
      <c r="KK20" s="3551"/>
      <c r="KL20" s="3551"/>
      <c r="KM20" s="3551"/>
      <c r="KN20" s="3551"/>
      <c r="KO20" s="3551"/>
      <c r="KP20" s="3551"/>
      <c r="KQ20" s="3551"/>
      <c r="KR20" s="3551"/>
      <c r="KS20" s="3551"/>
      <c r="KT20" s="3551"/>
      <c r="KU20" s="3551"/>
      <c r="KV20" s="3551"/>
      <c r="KW20" s="3551"/>
      <c r="KX20" s="3551"/>
      <c r="KY20" s="3551"/>
      <c r="KZ20" s="3551"/>
      <c r="LA20" s="3551"/>
      <c r="LB20" s="3551"/>
      <c r="LC20" s="3551"/>
      <c r="LD20" s="3551"/>
      <c r="LE20" s="3551"/>
      <c r="LF20" s="3551"/>
      <c r="LG20" s="3551"/>
      <c r="LH20" s="3551"/>
      <c r="LI20" s="3551"/>
      <c r="LJ20" s="3551"/>
      <c r="LK20" s="3551"/>
      <c r="LL20" s="3551"/>
      <c r="LM20" s="3551"/>
      <c r="LN20" s="3551"/>
      <c r="LO20" s="3551"/>
      <c r="LP20" s="3551"/>
      <c r="LQ20" s="3551"/>
      <c r="LR20" s="3551"/>
      <c r="LS20" s="3551"/>
      <c r="LT20" s="3551"/>
      <c r="LU20" s="3551"/>
      <c r="LV20" s="3551"/>
      <c r="LW20" s="3551"/>
      <c r="LX20" s="3551"/>
      <c r="LY20" s="3551"/>
      <c r="LZ20" s="3551"/>
      <c r="MA20" s="3551"/>
      <c r="MB20" s="3551"/>
      <c r="MC20" s="3551"/>
      <c r="MD20" s="3551"/>
      <c r="ME20" s="3551"/>
      <c r="MF20" s="3551"/>
      <c r="MG20" s="3551"/>
      <c r="MH20" s="3551"/>
      <c r="MI20" s="3551"/>
      <c r="MJ20" s="3551"/>
      <c r="MK20" s="3551"/>
      <c r="ML20" s="3551"/>
      <c r="MM20" s="3551"/>
      <c r="MN20" s="3551"/>
      <c r="MO20" s="3551"/>
      <c r="MP20" s="3551"/>
      <c r="MQ20" s="3551"/>
      <c r="MR20" s="3551"/>
      <c r="MS20" s="3551"/>
      <c r="MT20" s="3551"/>
      <c r="MU20" s="3551"/>
      <c r="MV20" s="3551"/>
      <c r="MW20" s="3551"/>
      <c r="MX20" s="3551"/>
      <c r="MY20" s="3551"/>
      <c r="MZ20" s="3551"/>
      <c r="NA20" s="3551"/>
      <c r="NB20" s="3551"/>
      <c r="NC20" s="3551"/>
      <c r="ND20" s="3551"/>
      <c r="NE20" s="3551"/>
      <c r="NF20" s="3551"/>
      <c r="NG20" s="3551"/>
      <c r="NH20" s="3551"/>
      <c r="NI20" s="3551"/>
      <c r="NJ20" s="3551"/>
      <c r="NK20" s="3551"/>
      <c r="NL20" s="3551"/>
      <c r="NM20" s="3551"/>
      <c r="NN20" s="3551"/>
      <c r="NO20" s="3551"/>
      <c r="NP20" s="3551"/>
      <c r="NQ20" s="3551"/>
      <c r="NR20" s="3551"/>
      <c r="NS20" s="3551"/>
      <c r="NT20" s="3551"/>
      <c r="NU20" s="3551"/>
      <c r="NV20" s="3551"/>
      <c r="NW20" s="3551"/>
      <c r="NX20" s="3551"/>
      <c r="NY20" s="3551"/>
      <c r="NZ20" s="3551"/>
      <c r="OA20" s="3551"/>
      <c r="OB20" s="3551"/>
      <c r="OC20" s="3551"/>
      <c r="OD20" s="3551"/>
      <c r="OE20" s="3551"/>
      <c r="OF20" s="3551"/>
      <c r="OG20" s="3551"/>
      <c r="OH20" s="3551"/>
      <c r="OI20" s="3551"/>
      <c r="OJ20" s="3551"/>
      <c r="OK20" s="3551"/>
      <c r="OL20" s="3551"/>
      <c r="OM20" s="3551"/>
      <c r="ON20" s="3551"/>
      <c r="OO20" s="3551"/>
      <c r="OP20" s="3551"/>
      <c r="OQ20" s="3551"/>
      <c r="OR20" s="3551"/>
      <c r="OS20" s="3551"/>
      <c r="OT20" s="3551"/>
      <c r="OU20" s="3551"/>
      <c r="OV20" s="3551"/>
      <c r="OW20" s="3551"/>
      <c r="OX20" s="3551"/>
      <c r="OY20" s="3551"/>
      <c r="OZ20" s="3551"/>
      <c r="PA20" s="3551"/>
      <c r="PB20" s="3551"/>
      <c r="PC20" s="3551"/>
      <c r="PD20" s="3551"/>
      <c r="PE20" s="3551"/>
      <c r="PF20" s="3551"/>
      <c r="PG20" s="3551"/>
      <c r="PH20" s="3551"/>
      <c r="PI20" s="3551"/>
      <c r="PJ20" s="3551"/>
      <c r="PK20" s="3551"/>
      <c r="PL20" s="3551"/>
      <c r="PM20" s="3551"/>
      <c r="PN20" s="3551"/>
      <c r="PO20" s="3551"/>
      <c r="PP20" s="3551"/>
      <c r="PQ20" s="3551"/>
      <c r="PR20" s="3551"/>
      <c r="PS20" s="3551"/>
      <c r="PT20" s="3551"/>
      <c r="PU20" s="3551"/>
      <c r="PV20" s="3551"/>
      <c r="PW20" s="3551"/>
      <c r="PX20" s="3551"/>
      <c r="PY20" s="3551"/>
      <c r="PZ20" s="3551"/>
      <c r="QA20" s="3551"/>
      <c r="QB20" s="3551"/>
      <c r="QC20" s="3551"/>
      <c r="QD20" s="3551"/>
      <c r="QE20" s="3551"/>
      <c r="QF20" s="3551"/>
      <c r="QG20" s="3551"/>
      <c r="QH20" s="3551"/>
      <c r="QI20" s="3551"/>
      <c r="QJ20" s="3551"/>
      <c r="QK20" s="3551"/>
      <c r="QL20" s="3551"/>
      <c r="QM20" s="3551"/>
      <c r="QN20" s="3551"/>
      <c r="QO20" s="3551"/>
      <c r="QP20" s="3551"/>
      <c r="QQ20" s="3551"/>
      <c r="QR20" s="3551"/>
      <c r="QS20" s="3551"/>
      <c r="QT20" s="3551"/>
      <c r="QU20" s="3551"/>
      <c r="QV20" s="3551"/>
      <c r="QW20" s="3551"/>
      <c r="QX20" s="3551"/>
      <c r="QY20" s="3551"/>
      <c r="QZ20" s="3551"/>
      <c r="RA20" s="3551"/>
      <c r="RB20" s="3551"/>
      <c r="RC20" s="3551"/>
      <c r="RD20" s="3551"/>
      <c r="RE20" s="3551"/>
      <c r="RF20" s="3551"/>
      <c r="RG20" s="3551"/>
      <c r="RH20" s="3551"/>
      <c r="RI20" s="3551"/>
      <c r="RJ20" s="3551"/>
      <c r="RK20" s="3551"/>
      <c r="RL20" s="3551"/>
      <c r="RM20" s="3551"/>
      <c r="RN20" s="3551"/>
      <c r="RO20" s="3551"/>
      <c r="RP20" s="3551"/>
      <c r="RQ20" s="3551"/>
      <c r="RR20" s="3551"/>
      <c r="RS20" s="3551"/>
      <c r="RT20" s="3551"/>
      <c r="RU20" s="3551"/>
      <c r="RV20" s="3551"/>
      <c r="RW20" s="3551"/>
      <c r="RX20" s="3551"/>
      <c r="RY20" s="3551"/>
      <c r="RZ20" s="3551"/>
      <c r="SA20" s="3551"/>
      <c r="SB20" s="3551"/>
      <c r="SC20" s="3551"/>
      <c r="SD20" s="3551"/>
      <c r="SE20" s="3551"/>
      <c r="SF20" s="3551"/>
      <c r="SG20" s="3551"/>
      <c r="SH20" s="3551"/>
      <c r="SI20" s="3551"/>
      <c r="SJ20" s="3551"/>
      <c r="SK20" s="3551"/>
      <c r="SL20" s="3551"/>
      <c r="SM20" s="3551"/>
      <c r="SN20" s="3551"/>
      <c r="SO20" s="3551"/>
      <c r="SP20" s="3551"/>
      <c r="SQ20" s="3551"/>
      <c r="SR20" s="3551"/>
      <c r="SS20" s="3551"/>
      <c r="ST20" s="3551"/>
      <c r="SU20" s="3551"/>
      <c r="SV20" s="3551"/>
      <c r="SW20" s="3551"/>
      <c r="SX20" s="3551"/>
      <c r="SY20" s="3551"/>
      <c r="SZ20" s="3551"/>
      <c r="TA20" s="3551"/>
      <c r="TB20" s="3551"/>
      <c r="TC20" s="3551"/>
      <c r="TD20" s="3551"/>
      <c r="TE20" s="3551"/>
      <c r="TF20" s="3551"/>
      <c r="TG20" s="3551"/>
      <c r="TH20" s="3551"/>
      <c r="TI20" s="3551"/>
      <c r="TJ20" s="3551"/>
      <c r="TK20" s="3551"/>
      <c r="TL20" s="3551"/>
      <c r="TM20" s="3551"/>
      <c r="TN20" s="3551"/>
      <c r="TO20" s="3551"/>
      <c r="TP20" s="3551"/>
      <c r="TQ20" s="3551"/>
      <c r="TR20" s="3551"/>
      <c r="TS20" s="3551"/>
      <c r="TT20" s="3551"/>
      <c r="TU20" s="3551"/>
      <c r="TV20" s="3551"/>
      <c r="TW20" s="3551"/>
      <c r="TX20" s="3551"/>
      <c r="TY20" s="3551"/>
      <c r="TZ20" s="3551"/>
      <c r="UA20" s="3551"/>
      <c r="UB20" s="3551"/>
      <c r="UC20" s="3551"/>
      <c r="UD20" s="3551"/>
      <c r="UE20" s="3551"/>
      <c r="UF20" s="3551"/>
      <c r="UG20" s="3551"/>
      <c r="UH20" s="3551"/>
      <c r="UI20" s="3551"/>
      <c r="UJ20" s="3551"/>
      <c r="UK20" s="3551"/>
      <c r="UL20" s="3551"/>
      <c r="UM20" s="3551"/>
      <c r="UN20" s="3551"/>
      <c r="UO20" s="3551"/>
      <c r="UP20" s="3551"/>
      <c r="UQ20" s="3551"/>
      <c r="UR20" s="3551"/>
      <c r="US20" s="3551"/>
      <c r="UT20" s="3551"/>
      <c r="UU20" s="3551"/>
      <c r="UV20" s="3551"/>
      <c r="UW20" s="3551"/>
      <c r="UX20" s="3551"/>
      <c r="UY20" s="3551"/>
      <c r="UZ20" s="3551"/>
      <c r="VA20" s="3551"/>
      <c r="VB20" s="3551"/>
      <c r="VC20" s="3551"/>
      <c r="VD20" s="3551"/>
      <c r="VE20" s="3551"/>
      <c r="VF20" s="3551"/>
      <c r="VG20" s="3551"/>
      <c r="VH20" s="3551"/>
      <c r="VI20" s="3551"/>
      <c r="VJ20" s="3551"/>
      <c r="VK20" s="3551"/>
      <c r="VL20" s="3551"/>
      <c r="VM20" s="3551"/>
      <c r="VN20" s="3551"/>
      <c r="VO20" s="3551"/>
      <c r="VP20" s="3551"/>
      <c r="VQ20" s="3551"/>
      <c r="VR20" s="3551"/>
      <c r="VS20" s="3551"/>
      <c r="VT20" s="3551"/>
      <c r="VU20" s="3551"/>
      <c r="VV20" s="3551"/>
      <c r="VW20" s="3551"/>
      <c r="VX20" s="3551"/>
      <c r="VY20" s="3551"/>
      <c r="VZ20" s="3551"/>
      <c r="WA20" s="3551"/>
      <c r="WB20" s="3551"/>
      <c r="WC20" s="3551"/>
      <c r="WD20" s="3551"/>
      <c r="WE20" s="3551"/>
      <c r="WF20" s="3551"/>
      <c r="WG20" s="3551"/>
      <c r="WH20" s="3551"/>
      <c r="WI20" s="3551"/>
      <c r="WJ20" s="3551"/>
      <c r="WK20" s="3551"/>
      <c r="WL20" s="3551"/>
      <c r="WM20" s="3551"/>
      <c r="WN20" s="3551"/>
      <c r="WO20" s="3551"/>
      <c r="WP20" s="3551"/>
      <c r="WQ20" s="3551"/>
      <c r="WR20" s="3551"/>
      <c r="WS20" s="3551"/>
      <c r="WT20" s="3551"/>
      <c r="WU20" s="3551"/>
      <c r="WV20" s="3551"/>
      <c r="WW20" s="3551"/>
      <c r="WX20" s="3551"/>
      <c r="WY20" s="3551"/>
      <c r="WZ20" s="3551"/>
      <c r="XA20" s="3551"/>
      <c r="XB20" s="3551"/>
      <c r="XC20" s="3551"/>
      <c r="XD20" s="3551"/>
      <c r="XE20" s="3551"/>
      <c r="XF20" s="3551"/>
      <c r="XG20" s="3551"/>
      <c r="XH20" s="3551"/>
      <c r="XI20" s="3551"/>
      <c r="XJ20" s="3551"/>
      <c r="XK20" s="3551"/>
      <c r="XL20" s="3551"/>
      <c r="XM20" s="3551"/>
      <c r="XN20" s="3551"/>
      <c r="XO20" s="3551"/>
      <c r="XP20" s="3551"/>
      <c r="XQ20" s="3551"/>
      <c r="XR20" s="3551"/>
      <c r="XS20" s="3551"/>
      <c r="XT20" s="3551"/>
      <c r="XU20" s="3551"/>
      <c r="XV20" s="3551"/>
      <c r="XW20" s="3551"/>
      <c r="XX20" s="3551"/>
      <c r="XY20" s="3551"/>
      <c r="XZ20" s="3551"/>
      <c r="YA20" s="3551"/>
      <c r="YB20" s="3551"/>
      <c r="YC20" s="3551"/>
      <c r="YD20" s="3551"/>
      <c r="YE20" s="3551"/>
      <c r="YF20" s="3551"/>
      <c r="YG20" s="3551"/>
      <c r="YH20" s="3551"/>
      <c r="YI20" s="3551"/>
      <c r="YJ20" s="3551"/>
      <c r="YK20" s="3551"/>
      <c r="YL20" s="3551"/>
      <c r="YM20" s="3551"/>
      <c r="YN20" s="3551"/>
      <c r="YO20" s="3551"/>
      <c r="YP20" s="3551"/>
      <c r="YQ20" s="3551"/>
      <c r="YR20" s="3551"/>
      <c r="YS20" s="3551"/>
      <c r="YT20" s="3551"/>
      <c r="YU20" s="3551"/>
      <c r="YV20" s="3551"/>
      <c r="YW20" s="3551"/>
      <c r="YX20" s="3551"/>
      <c r="YY20" s="3551"/>
      <c r="YZ20" s="3551"/>
      <c r="ZA20" s="3551"/>
      <c r="ZB20" s="3551"/>
      <c r="ZC20" s="3551"/>
      <c r="ZD20" s="3551"/>
      <c r="ZE20" s="3551"/>
      <c r="ZF20" s="3551"/>
      <c r="ZG20" s="3551"/>
      <c r="ZH20" s="3551"/>
      <c r="ZI20" s="3551"/>
      <c r="ZJ20" s="3551"/>
      <c r="ZK20" s="3551"/>
      <c r="ZL20" s="3551"/>
      <c r="ZM20" s="3551"/>
      <c r="ZN20" s="3551"/>
      <c r="ZO20" s="3551"/>
      <c r="ZP20" s="3551"/>
      <c r="ZQ20" s="3551"/>
      <c r="ZR20" s="3551"/>
      <c r="ZS20" s="3551"/>
      <c r="ZT20" s="3551"/>
      <c r="ZU20" s="3551"/>
      <c r="ZV20" s="3551"/>
      <c r="ZW20" s="3551"/>
      <c r="ZX20" s="3551"/>
      <c r="ZY20" s="3551"/>
      <c r="ZZ20" s="3551"/>
      <c r="AAA20" s="3551"/>
      <c r="AAB20" s="3551"/>
      <c r="AAC20" s="3551"/>
      <c r="AAD20" s="3551"/>
      <c r="AAE20" s="3551"/>
      <c r="AAF20" s="3551"/>
      <c r="AAG20" s="3551"/>
      <c r="AAH20" s="3551"/>
      <c r="AAI20" s="3551"/>
      <c r="AAJ20" s="3551"/>
      <c r="AAK20" s="3551"/>
      <c r="AAL20" s="3551"/>
      <c r="AAM20" s="3551"/>
      <c r="AAN20" s="3551"/>
      <c r="AAO20" s="3551"/>
      <c r="AAP20" s="3551"/>
      <c r="AAQ20" s="3551"/>
      <c r="AAR20" s="3551"/>
      <c r="AAS20" s="3551"/>
      <c r="AAT20" s="3551"/>
      <c r="AAU20" s="3551"/>
      <c r="AAV20" s="3551"/>
      <c r="AAW20" s="3551"/>
      <c r="AAX20" s="3551"/>
      <c r="AAY20" s="3551"/>
      <c r="AAZ20" s="3551"/>
      <c r="ABA20" s="3551"/>
      <c r="ABB20" s="3551"/>
      <c r="ABC20" s="3551"/>
      <c r="ABD20" s="3551"/>
      <c r="ABE20" s="3551"/>
      <c r="ABF20" s="3551"/>
      <c r="ABG20" s="3551"/>
      <c r="ABH20" s="3551"/>
      <c r="ABI20" s="3551"/>
      <c r="ABJ20" s="3551"/>
      <c r="ABK20" s="3551"/>
      <c r="ABL20" s="3551"/>
      <c r="ABM20" s="3551"/>
      <c r="ABN20" s="3551"/>
      <c r="ABO20" s="3551"/>
      <c r="ABP20" s="3551"/>
      <c r="ABQ20" s="3551"/>
      <c r="ABR20" s="3551"/>
      <c r="ABS20" s="3551"/>
      <c r="ABT20" s="3551"/>
      <c r="ABU20" s="3551"/>
      <c r="ABV20" s="3551"/>
      <c r="ABW20" s="3551"/>
      <c r="ABX20" s="3551"/>
      <c r="ABY20" s="3551"/>
      <c r="ABZ20" s="3551"/>
      <c r="ACA20" s="3551"/>
      <c r="ACB20" s="3551"/>
      <c r="ACC20" s="3551"/>
      <c r="ACD20" s="3551"/>
      <c r="ACE20" s="3551"/>
      <c r="ACF20" s="3551"/>
      <c r="ACG20" s="3551"/>
      <c r="ACH20" s="3551"/>
      <c r="ACI20" s="3551"/>
      <c r="ACJ20" s="3551"/>
      <c r="ACK20" s="3551"/>
      <c r="ACL20" s="3551"/>
      <c r="ACM20" s="3551"/>
      <c r="ACN20" s="3551"/>
      <c r="ACO20" s="3551"/>
      <c r="ACP20" s="3551"/>
      <c r="ACQ20" s="3551"/>
      <c r="ACR20" s="3551"/>
      <c r="ACS20" s="3551"/>
      <c r="ACT20" s="3551"/>
      <c r="ACU20" s="3551"/>
      <c r="ACV20" s="3551"/>
      <c r="ACW20" s="3551"/>
      <c r="ACX20" s="3551"/>
      <c r="ACY20" s="3551"/>
      <c r="ACZ20" s="3551"/>
      <c r="ADA20" s="3551"/>
      <c r="ADB20" s="3551"/>
      <c r="ADC20" s="3551"/>
      <c r="ADD20" s="3551"/>
      <c r="ADE20" s="3551"/>
      <c r="ADF20" s="3551"/>
      <c r="ADG20" s="3551"/>
      <c r="ADH20" s="3551"/>
      <c r="ADI20" s="3551"/>
      <c r="ADJ20" s="3551"/>
      <c r="ADK20" s="3551"/>
      <c r="ADL20" s="3551"/>
      <c r="ADM20" s="3551"/>
      <c r="ADN20" s="3551"/>
      <c r="ADO20" s="3551"/>
      <c r="ADP20" s="3551"/>
      <c r="ADQ20" s="3551"/>
      <c r="ADR20" s="3551"/>
      <c r="ADS20" s="3551"/>
      <c r="ADT20" s="3551"/>
      <c r="ADU20" s="3551"/>
      <c r="ADV20" s="3551"/>
      <c r="ADW20" s="3551"/>
      <c r="ADX20" s="3551"/>
      <c r="ADY20" s="3551"/>
      <c r="ADZ20" s="3551"/>
      <c r="AEA20" s="3551"/>
      <c r="AEB20" s="3551"/>
      <c r="AEC20" s="3551"/>
      <c r="AED20" s="3551"/>
      <c r="AEE20" s="3551"/>
      <c r="AEF20" s="3551"/>
      <c r="AEG20" s="3551"/>
      <c r="AEH20" s="3551"/>
      <c r="AEI20" s="3551"/>
      <c r="AEJ20" s="3551"/>
      <c r="AEK20" s="3551"/>
      <c r="AEL20" s="3551"/>
      <c r="AEM20" s="3551"/>
      <c r="AEN20" s="3551"/>
      <c r="AEO20" s="3551"/>
      <c r="AEP20" s="3551"/>
      <c r="AEQ20" s="3551"/>
      <c r="AER20" s="3551"/>
      <c r="AES20" s="3551"/>
      <c r="AET20" s="3551"/>
      <c r="AEU20" s="3551"/>
      <c r="AEV20" s="3551"/>
      <c r="AEW20" s="3551"/>
      <c r="AEX20" s="3551"/>
      <c r="AEY20" s="3551"/>
      <c r="AEZ20" s="3551"/>
      <c r="AFA20" s="3551"/>
      <c r="AFB20" s="3551"/>
      <c r="AFC20" s="3551"/>
      <c r="AFD20" s="3551"/>
      <c r="AFE20" s="3551"/>
      <c r="AFF20" s="3551"/>
      <c r="AFG20" s="3551"/>
      <c r="AFH20" s="3551"/>
      <c r="AFI20" s="3551"/>
      <c r="AFJ20" s="3551"/>
      <c r="AFK20" s="3551"/>
      <c r="AFL20" s="3551"/>
      <c r="AFM20" s="3551"/>
      <c r="AFN20" s="3551"/>
      <c r="AFO20" s="3551"/>
      <c r="AFP20" s="3551"/>
      <c r="AFQ20" s="3551"/>
      <c r="AFR20" s="3551"/>
      <c r="AFS20" s="3551"/>
      <c r="AFT20" s="3551"/>
      <c r="AFU20" s="3551"/>
      <c r="AFV20" s="3551"/>
      <c r="AFW20" s="3551"/>
      <c r="AFX20" s="3551"/>
      <c r="AFY20" s="3551"/>
      <c r="AFZ20" s="3551"/>
      <c r="AGA20" s="3551"/>
      <c r="AGB20" s="3551"/>
      <c r="AGC20" s="3551"/>
      <c r="AGD20" s="3551"/>
      <c r="AGE20" s="3551"/>
      <c r="AGF20" s="3551"/>
      <c r="AGG20" s="3551"/>
      <c r="AGH20" s="3551"/>
      <c r="AGI20" s="3551"/>
      <c r="AGJ20" s="3551"/>
      <c r="AGK20" s="3551"/>
      <c r="AGL20" s="3551"/>
      <c r="AGM20" s="3551"/>
      <c r="AGN20" s="3551"/>
      <c r="AGO20" s="3551"/>
      <c r="AGP20" s="3551"/>
      <c r="AGQ20" s="3551"/>
      <c r="AGR20" s="3551"/>
      <c r="AGS20" s="3551"/>
      <c r="AGT20" s="3551"/>
      <c r="AGU20" s="3551"/>
      <c r="AGV20" s="3551"/>
      <c r="AGW20" s="3551"/>
      <c r="AGX20" s="3551"/>
      <c r="AGY20" s="3551"/>
      <c r="AGZ20" s="3551"/>
      <c r="AHA20" s="3551"/>
      <c r="AHB20" s="3551"/>
      <c r="AHC20" s="3551"/>
      <c r="AHD20" s="3551"/>
      <c r="AHE20" s="3551"/>
      <c r="AHF20" s="3551"/>
      <c r="AHG20" s="3551"/>
      <c r="AHH20" s="3551"/>
      <c r="AHI20" s="3551"/>
      <c r="AHJ20" s="3551"/>
      <c r="AHK20" s="3551"/>
      <c r="AHL20" s="3551"/>
      <c r="AHM20" s="3551"/>
      <c r="AHN20" s="3551"/>
      <c r="AHO20" s="3551"/>
      <c r="AHP20" s="3551"/>
      <c r="AHQ20" s="3551"/>
      <c r="AHR20" s="3551"/>
      <c r="AHS20" s="3551"/>
      <c r="AHT20" s="3551"/>
      <c r="AHU20" s="3551"/>
      <c r="AHV20" s="3551"/>
      <c r="AHW20" s="3551"/>
      <c r="AHX20" s="3551"/>
      <c r="AHY20" s="3551"/>
      <c r="AHZ20" s="3551"/>
      <c r="AIA20" s="3551"/>
      <c r="AIB20" s="3551"/>
      <c r="AIC20" s="3551"/>
      <c r="AID20" s="3551"/>
      <c r="AIE20" s="3551"/>
      <c r="AIF20" s="3551"/>
      <c r="AIG20" s="3551"/>
      <c r="AIH20" s="3551"/>
      <c r="AII20" s="3551"/>
      <c r="AIJ20" s="3551"/>
      <c r="AIK20" s="3551"/>
      <c r="AIL20" s="3551"/>
      <c r="AIM20" s="3551"/>
      <c r="AIN20" s="3551"/>
      <c r="AIO20" s="3551"/>
      <c r="AIP20" s="3551"/>
      <c r="AIQ20" s="3551"/>
      <c r="AIR20" s="3551"/>
      <c r="AIS20" s="3551"/>
      <c r="AIT20" s="3551"/>
      <c r="AIU20" s="3551"/>
      <c r="AIV20" s="3551"/>
      <c r="AIW20" s="3551"/>
      <c r="AIX20" s="3551"/>
      <c r="AIY20" s="3551"/>
      <c r="AIZ20" s="3551"/>
      <c r="AJA20" s="3551"/>
      <c r="AJB20" s="3551"/>
      <c r="AJC20" s="3551"/>
      <c r="AJD20" s="3551"/>
      <c r="AJE20" s="3551"/>
      <c r="AJF20" s="3551"/>
      <c r="AJG20" s="3551"/>
      <c r="AJH20" s="3551"/>
      <c r="AJI20" s="3551"/>
      <c r="AJJ20" s="3551"/>
      <c r="AJK20" s="3551"/>
      <c r="AJL20" s="3551"/>
      <c r="AJM20" s="3551"/>
      <c r="AJN20" s="3551"/>
      <c r="AJO20" s="3551"/>
      <c r="AJP20" s="3551"/>
      <c r="AJQ20" s="3551"/>
      <c r="AJR20" s="3551"/>
      <c r="AJS20" s="3551"/>
      <c r="AJT20" s="3551"/>
      <c r="AJU20" s="3551"/>
      <c r="AJV20" s="3551"/>
      <c r="AJW20" s="3551"/>
      <c r="AJX20" s="3551"/>
      <c r="AJY20" s="3551"/>
      <c r="AJZ20" s="3551"/>
      <c r="AKA20" s="3551"/>
      <c r="AKB20" s="3551"/>
      <c r="AKC20" s="3551"/>
      <c r="AKD20" s="3551"/>
      <c r="AKE20" s="3551"/>
      <c r="AKF20" s="3551"/>
      <c r="AKG20" s="3551"/>
      <c r="AKH20" s="3551"/>
      <c r="AKI20" s="3551"/>
      <c r="AKJ20" s="3551"/>
      <c r="AKK20" s="3551"/>
      <c r="AKL20" s="3551"/>
      <c r="AKM20" s="3551"/>
      <c r="AKN20" s="3551"/>
      <c r="AKO20" s="3551"/>
      <c r="AKP20" s="3551"/>
      <c r="AKQ20" s="3551"/>
      <c r="AKR20" s="3551"/>
      <c r="AKS20" s="3551"/>
      <c r="AKT20" s="3551"/>
      <c r="AKU20" s="3551"/>
      <c r="AKV20" s="3551"/>
      <c r="AKW20" s="3551"/>
      <c r="AKX20" s="3551"/>
      <c r="AKY20" s="3551"/>
      <c r="AKZ20" s="3551"/>
      <c r="ALA20" s="3551"/>
      <c r="ALB20" s="3551"/>
      <c r="ALC20" s="3551"/>
      <c r="ALD20" s="3551"/>
      <c r="ALE20" s="3551"/>
      <c r="ALF20" s="3551"/>
      <c r="ALG20" s="3551"/>
      <c r="ALH20" s="3551"/>
      <c r="ALI20" s="3551"/>
      <c r="ALJ20" s="3551"/>
      <c r="ALK20" s="3551"/>
      <c r="ALL20" s="3551"/>
      <c r="ALM20" s="3551"/>
      <c r="ALN20" s="3551"/>
      <c r="ALO20" s="3551"/>
      <c r="ALP20" s="3551"/>
      <c r="ALQ20" s="3551"/>
      <c r="ALR20" s="3551"/>
      <c r="ALS20" s="3551"/>
      <c r="ALT20" s="3551"/>
      <c r="ALU20" s="3551"/>
      <c r="ALV20" s="3551"/>
      <c r="ALW20" s="3551"/>
      <c r="ALX20" s="3551"/>
      <c r="ALY20" s="3551"/>
      <c r="ALZ20" s="3551"/>
      <c r="AMA20" s="3551"/>
      <c r="AMB20" s="3551"/>
      <c r="AMC20" s="3551"/>
      <c r="AMD20" s="3551"/>
      <c r="AME20" s="3551"/>
      <c r="AMF20" s="3551"/>
      <c r="AMG20" s="3551"/>
      <c r="AMH20" s="3551"/>
      <c r="AMI20" s="3551"/>
      <c r="AMJ20" s="3551"/>
    </row>
    <row r="21" spans="1:1024" s="3552" customFormat="1" ht="34.15" customHeight="1" thickBot="1">
      <c r="A21" s="5630"/>
      <c r="B21" s="5711"/>
      <c r="C21" s="5713"/>
      <c r="D21" s="5636"/>
      <c r="E21" s="5716"/>
      <c r="F21" s="5718"/>
      <c r="G21" s="5716"/>
      <c r="H21" s="5759"/>
      <c r="I21" s="4683" t="s">
        <v>916</v>
      </c>
      <c r="J21" s="4693">
        <v>2800000</v>
      </c>
      <c r="K21" s="5716"/>
      <c r="L21" s="5716"/>
      <c r="M21" s="5716"/>
      <c r="N21" s="5716"/>
      <c r="O21" s="5761"/>
      <c r="P21" s="5748">
        <f>SUM(T21:AE21)</f>
        <v>0</v>
      </c>
      <c r="Q21" s="5750">
        <f>P21/O20</f>
        <v>0</v>
      </c>
      <c r="R21" s="5752"/>
      <c r="S21" s="5754"/>
      <c r="T21" s="5755"/>
      <c r="U21" s="5757"/>
      <c r="V21" s="5742"/>
      <c r="W21" s="5742"/>
      <c r="X21" s="5742"/>
      <c r="Y21" s="5744"/>
      <c r="Z21" s="5746"/>
      <c r="AA21" s="5744"/>
      <c r="AB21" s="5744"/>
      <c r="AC21" s="5742"/>
      <c r="AD21" s="5744"/>
      <c r="AE21" s="5746"/>
      <c r="AF21" s="5738"/>
      <c r="AG21" s="5740">
        <f>SUM(AK21:AV21)</f>
        <v>0</v>
      </c>
      <c r="AH21" s="5740"/>
      <c r="AI21" s="5750" t="e">
        <f>AG21/AF21</f>
        <v>#DIV/0!</v>
      </c>
      <c r="AJ21" s="5750"/>
      <c r="AK21" s="5785"/>
      <c r="AL21" s="5740"/>
      <c r="AM21" s="5740"/>
      <c r="AN21" s="5783"/>
      <c r="AO21" s="5740"/>
      <c r="AP21" s="5740"/>
      <c r="AQ21" s="5740"/>
      <c r="AR21" s="5740"/>
      <c r="AS21" s="5740"/>
      <c r="AT21" s="5778"/>
      <c r="AU21" s="5778"/>
      <c r="AV21" s="5778"/>
      <c r="AW21" s="5779"/>
      <c r="AX21" s="5779"/>
      <c r="AY21" s="5781"/>
      <c r="AZ21" s="5763"/>
      <c r="BA21" s="3457"/>
      <c r="BB21" s="3457"/>
      <c r="BC21" s="3457"/>
      <c r="BD21" s="3457"/>
      <c r="BE21" s="3457"/>
      <c r="BF21" s="3457"/>
      <c r="BG21" s="3457"/>
      <c r="BH21" s="3457"/>
      <c r="BI21" s="3457"/>
      <c r="BJ21" s="3457"/>
      <c r="BK21" s="3457"/>
      <c r="BL21" s="3457"/>
      <c r="BM21" s="3457"/>
      <c r="BN21" s="3457"/>
      <c r="BO21" s="3457"/>
      <c r="BP21" s="3457"/>
      <c r="BQ21" s="3457"/>
      <c r="BR21" s="3457"/>
      <c r="BS21" s="3457"/>
      <c r="BT21" s="3457"/>
      <c r="BU21" s="3457"/>
      <c r="BV21" s="3457"/>
      <c r="BW21" s="3457"/>
      <c r="BX21" s="3457"/>
      <c r="BY21" s="3457"/>
      <c r="BZ21" s="3457"/>
      <c r="CA21" s="3457"/>
      <c r="CB21" s="3457"/>
      <c r="CC21" s="3457"/>
      <c r="CD21" s="3457"/>
      <c r="CE21" s="3457"/>
      <c r="CF21" s="3457"/>
      <c r="CG21" s="3457"/>
      <c r="CH21" s="3457"/>
      <c r="CI21" s="3457"/>
      <c r="CJ21" s="3457"/>
      <c r="CK21" s="3457"/>
      <c r="CL21" s="3457"/>
      <c r="CM21" s="3457"/>
      <c r="CN21" s="3457"/>
      <c r="CO21" s="3457"/>
      <c r="CP21" s="3457"/>
      <c r="CQ21" s="3457"/>
      <c r="CR21" s="3457"/>
      <c r="CS21" s="3457"/>
      <c r="CT21" s="3457"/>
      <c r="CU21" s="3457"/>
      <c r="CV21" s="3457"/>
      <c r="CW21" s="3457"/>
      <c r="CX21" s="3457"/>
      <c r="CY21" s="3457"/>
      <c r="CZ21" s="3457"/>
      <c r="DA21" s="3457"/>
      <c r="DB21" s="3457"/>
      <c r="DC21" s="3457"/>
      <c r="DD21" s="3457"/>
      <c r="DE21" s="3457"/>
      <c r="DF21" s="3457"/>
      <c r="DG21" s="3457"/>
      <c r="DH21" s="3457"/>
      <c r="DI21" s="3457"/>
      <c r="DJ21" s="3457"/>
      <c r="DK21" s="3457"/>
      <c r="DL21" s="3457"/>
      <c r="DM21" s="3457"/>
      <c r="DN21" s="3457"/>
      <c r="DO21" s="3457"/>
      <c r="DP21" s="3457"/>
      <c r="DQ21" s="3457"/>
      <c r="DR21" s="3457"/>
      <c r="DS21" s="3457"/>
      <c r="DT21" s="3457"/>
      <c r="DU21" s="3457"/>
      <c r="DV21" s="3457"/>
      <c r="DW21" s="3457"/>
      <c r="DX21" s="3457"/>
      <c r="DY21" s="3457"/>
      <c r="DZ21" s="3551"/>
      <c r="EA21" s="3551"/>
      <c r="EB21" s="3551"/>
      <c r="EC21" s="3551"/>
      <c r="ED21" s="3551"/>
      <c r="EE21" s="3551"/>
      <c r="EF21" s="3551"/>
      <c r="EG21" s="3551"/>
      <c r="EH21" s="3551"/>
      <c r="EI21" s="3551"/>
      <c r="EJ21" s="3551"/>
      <c r="EK21" s="3551"/>
      <c r="EL21" s="3551"/>
      <c r="EM21" s="3551"/>
      <c r="EN21" s="3551"/>
      <c r="EO21" s="3551"/>
      <c r="EP21" s="3551"/>
      <c r="EQ21" s="3551"/>
      <c r="ER21" s="3551"/>
      <c r="ES21" s="3551"/>
      <c r="ET21" s="3551"/>
      <c r="EU21" s="3551"/>
      <c r="EV21" s="3551"/>
      <c r="EW21" s="3551"/>
      <c r="EX21" s="3551"/>
      <c r="EY21" s="3551"/>
      <c r="EZ21" s="3551"/>
      <c r="FA21" s="3551"/>
      <c r="FB21" s="3551"/>
      <c r="FC21" s="3551"/>
      <c r="FD21" s="3551"/>
      <c r="FE21" s="3551"/>
      <c r="FF21" s="3551"/>
      <c r="FG21" s="3551"/>
      <c r="FH21" s="3551"/>
      <c r="FI21" s="3551"/>
      <c r="FJ21" s="3551"/>
      <c r="FK21" s="3551"/>
      <c r="FL21" s="3551"/>
      <c r="FM21" s="3551"/>
      <c r="FN21" s="3551"/>
      <c r="FO21" s="3551"/>
      <c r="FP21" s="3551"/>
      <c r="FQ21" s="3551"/>
      <c r="FR21" s="3551"/>
      <c r="FS21" s="3551"/>
      <c r="FT21" s="3551"/>
      <c r="FU21" s="3551"/>
      <c r="FV21" s="3551"/>
      <c r="FW21" s="3551"/>
      <c r="FX21" s="3551"/>
      <c r="FY21" s="3551"/>
      <c r="FZ21" s="3551"/>
      <c r="GA21" s="3551"/>
      <c r="GB21" s="3551"/>
      <c r="GC21" s="3551"/>
      <c r="GD21" s="3551"/>
      <c r="GE21" s="3551"/>
      <c r="GF21" s="3551"/>
      <c r="GG21" s="3551"/>
      <c r="GH21" s="3551"/>
      <c r="GI21" s="3551"/>
      <c r="GJ21" s="3551"/>
      <c r="GK21" s="3551"/>
      <c r="GL21" s="3551"/>
      <c r="GM21" s="3551"/>
      <c r="GN21" s="3551"/>
      <c r="GO21" s="3551"/>
      <c r="GP21" s="3551"/>
      <c r="GQ21" s="3551"/>
      <c r="GR21" s="3551"/>
      <c r="GS21" s="3551"/>
      <c r="GT21" s="3551"/>
      <c r="GU21" s="3551"/>
      <c r="GV21" s="3551"/>
      <c r="GW21" s="3551"/>
      <c r="GX21" s="3551"/>
      <c r="GY21" s="3551"/>
      <c r="GZ21" s="3551"/>
      <c r="HA21" s="3551"/>
      <c r="HB21" s="3551"/>
      <c r="HC21" s="3551"/>
      <c r="HD21" s="3551"/>
      <c r="HE21" s="3551"/>
      <c r="HF21" s="3551"/>
      <c r="HG21" s="3551"/>
      <c r="HH21" s="3551"/>
      <c r="HI21" s="3551"/>
      <c r="HJ21" s="3551"/>
      <c r="HK21" s="3551"/>
      <c r="HL21" s="3551"/>
      <c r="HM21" s="3551"/>
      <c r="HN21" s="3551"/>
      <c r="HO21" s="3551"/>
      <c r="HP21" s="3551"/>
      <c r="HQ21" s="3551"/>
      <c r="HR21" s="3551"/>
      <c r="HS21" s="3551"/>
      <c r="HT21" s="3551"/>
      <c r="HU21" s="3551"/>
      <c r="HV21" s="3551"/>
      <c r="HW21" s="3551"/>
      <c r="HX21" s="3551"/>
      <c r="HY21" s="3551"/>
      <c r="HZ21" s="3551"/>
      <c r="IA21" s="3551"/>
      <c r="IB21" s="3551"/>
      <c r="IC21" s="3551"/>
      <c r="ID21" s="3551"/>
      <c r="IE21" s="3551"/>
      <c r="IF21" s="3551"/>
      <c r="IG21" s="3551"/>
      <c r="IH21" s="3551"/>
      <c r="II21" s="3551"/>
      <c r="IJ21" s="3551"/>
      <c r="IK21" s="3551"/>
      <c r="IL21" s="3551"/>
      <c r="IM21" s="3551"/>
      <c r="IN21" s="3551"/>
      <c r="IO21" s="3551"/>
      <c r="IP21" s="3551"/>
      <c r="IQ21" s="3551"/>
      <c r="IR21" s="3551"/>
      <c r="IS21" s="3551"/>
      <c r="IT21" s="3551"/>
      <c r="IU21" s="3551"/>
      <c r="IV21" s="3551"/>
      <c r="IW21" s="3551"/>
      <c r="IX21" s="3551"/>
      <c r="IY21" s="3551"/>
      <c r="IZ21" s="3551"/>
      <c r="JA21" s="3551"/>
      <c r="JB21" s="3551"/>
      <c r="JC21" s="3551"/>
      <c r="JD21" s="3551"/>
      <c r="JE21" s="3551"/>
      <c r="JF21" s="3551"/>
      <c r="JG21" s="3551"/>
      <c r="JH21" s="3551"/>
      <c r="JI21" s="3551"/>
      <c r="JJ21" s="3551"/>
      <c r="JK21" s="3551"/>
      <c r="JL21" s="3551"/>
      <c r="JM21" s="3551"/>
      <c r="JN21" s="3551"/>
      <c r="JO21" s="3551"/>
      <c r="JP21" s="3551"/>
      <c r="JQ21" s="3551"/>
      <c r="JR21" s="3551"/>
      <c r="JS21" s="3551"/>
      <c r="JT21" s="3551"/>
      <c r="JU21" s="3551"/>
      <c r="JV21" s="3551"/>
      <c r="JW21" s="3551"/>
      <c r="JX21" s="3551"/>
      <c r="JY21" s="3551"/>
      <c r="JZ21" s="3551"/>
      <c r="KA21" s="3551"/>
      <c r="KB21" s="3551"/>
      <c r="KC21" s="3551"/>
      <c r="KD21" s="3551"/>
      <c r="KE21" s="3551"/>
      <c r="KF21" s="3551"/>
      <c r="KG21" s="3551"/>
      <c r="KH21" s="3551"/>
      <c r="KI21" s="3551"/>
      <c r="KJ21" s="3551"/>
      <c r="KK21" s="3551"/>
      <c r="KL21" s="3551"/>
      <c r="KM21" s="3551"/>
      <c r="KN21" s="3551"/>
      <c r="KO21" s="3551"/>
      <c r="KP21" s="3551"/>
      <c r="KQ21" s="3551"/>
      <c r="KR21" s="3551"/>
      <c r="KS21" s="3551"/>
      <c r="KT21" s="3551"/>
      <c r="KU21" s="3551"/>
      <c r="KV21" s="3551"/>
      <c r="KW21" s="3551"/>
      <c r="KX21" s="3551"/>
      <c r="KY21" s="3551"/>
      <c r="KZ21" s="3551"/>
      <c r="LA21" s="3551"/>
      <c r="LB21" s="3551"/>
      <c r="LC21" s="3551"/>
      <c r="LD21" s="3551"/>
      <c r="LE21" s="3551"/>
      <c r="LF21" s="3551"/>
      <c r="LG21" s="3551"/>
      <c r="LH21" s="3551"/>
      <c r="LI21" s="3551"/>
      <c r="LJ21" s="3551"/>
      <c r="LK21" s="3551"/>
      <c r="LL21" s="3551"/>
      <c r="LM21" s="3551"/>
      <c r="LN21" s="3551"/>
      <c r="LO21" s="3551"/>
      <c r="LP21" s="3551"/>
      <c r="LQ21" s="3551"/>
      <c r="LR21" s="3551"/>
      <c r="LS21" s="3551"/>
      <c r="LT21" s="3551"/>
      <c r="LU21" s="3551"/>
      <c r="LV21" s="3551"/>
      <c r="LW21" s="3551"/>
      <c r="LX21" s="3551"/>
      <c r="LY21" s="3551"/>
      <c r="LZ21" s="3551"/>
      <c r="MA21" s="3551"/>
      <c r="MB21" s="3551"/>
      <c r="MC21" s="3551"/>
      <c r="MD21" s="3551"/>
      <c r="ME21" s="3551"/>
      <c r="MF21" s="3551"/>
      <c r="MG21" s="3551"/>
      <c r="MH21" s="3551"/>
      <c r="MI21" s="3551"/>
      <c r="MJ21" s="3551"/>
      <c r="MK21" s="3551"/>
      <c r="ML21" s="3551"/>
      <c r="MM21" s="3551"/>
      <c r="MN21" s="3551"/>
      <c r="MO21" s="3551"/>
      <c r="MP21" s="3551"/>
      <c r="MQ21" s="3551"/>
      <c r="MR21" s="3551"/>
      <c r="MS21" s="3551"/>
      <c r="MT21" s="3551"/>
      <c r="MU21" s="3551"/>
      <c r="MV21" s="3551"/>
      <c r="MW21" s="3551"/>
      <c r="MX21" s="3551"/>
      <c r="MY21" s="3551"/>
      <c r="MZ21" s="3551"/>
      <c r="NA21" s="3551"/>
      <c r="NB21" s="3551"/>
      <c r="NC21" s="3551"/>
      <c r="ND21" s="3551"/>
      <c r="NE21" s="3551"/>
      <c r="NF21" s="3551"/>
      <c r="NG21" s="3551"/>
      <c r="NH21" s="3551"/>
      <c r="NI21" s="3551"/>
      <c r="NJ21" s="3551"/>
      <c r="NK21" s="3551"/>
      <c r="NL21" s="3551"/>
      <c r="NM21" s="3551"/>
      <c r="NN21" s="3551"/>
      <c r="NO21" s="3551"/>
      <c r="NP21" s="3551"/>
      <c r="NQ21" s="3551"/>
      <c r="NR21" s="3551"/>
      <c r="NS21" s="3551"/>
      <c r="NT21" s="3551"/>
      <c r="NU21" s="3551"/>
      <c r="NV21" s="3551"/>
      <c r="NW21" s="3551"/>
      <c r="NX21" s="3551"/>
      <c r="NY21" s="3551"/>
      <c r="NZ21" s="3551"/>
      <c r="OA21" s="3551"/>
      <c r="OB21" s="3551"/>
      <c r="OC21" s="3551"/>
      <c r="OD21" s="3551"/>
      <c r="OE21" s="3551"/>
      <c r="OF21" s="3551"/>
      <c r="OG21" s="3551"/>
      <c r="OH21" s="3551"/>
      <c r="OI21" s="3551"/>
      <c r="OJ21" s="3551"/>
      <c r="OK21" s="3551"/>
      <c r="OL21" s="3551"/>
      <c r="OM21" s="3551"/>
      <c r="ON21" s="3551"/>
      <c r="OO21" s="3551"/>
      <c r="OP21" s="3551"/>
      <c r="OQ21" s="3551"/>
      <c r="OR21" s="3551"/>
      <c r="OS21" s="3551"/>
      <c r="OT21" s="3551"/>
      <c r="OU21" s="3551"/>
      <c r="OV21" s="3551"/>
      <c r="OW21" s="3551"/>
      <c r="OX21" s="3551"/>
      <c r="OY21" s="3551"/>
      <c r="OZ21" s="3551"/>
      <c r="PA21" s="3551"/>
      <c r="PB21" s="3551"/>
      <c r="PC21" s="3551"/>
      <c r="PD21" s="3551"/>
      <c r="PE21" s="3551"/>
      <c r="PF21" s="3551"/>
      <c r="PG21" s="3551"/>
      <c r="PH21" s="3551"/>
      <c r="PI21" s="3551"/>
      <c r="PJ21" s="3551"/>
      <c r="PK21" s="3551"/>
      <c r="PL21" s="3551"/>
      <c r="PM21" s="3551"/>
      <c r="PN21" s="3551"/>
      <c r="PO21" s="3551"/>
      <c r="PP21" s="3551"/>
      <c r="PQ21" s="3551"/>
      <c r="PR21" s="3551"/>
      <c r="PS21" s="3551"/>
      <c r="PT21" s="3551"/>
      <c r="PU21" s="3551"/>
      <c r="PV21" s="3551"/>
      <c r="PW21" s="3551"/>
      <c r="PX21" s="3551"/>
      <c r="PY21" s="3551"/>
      <c r="PZ21" s="3551"/>
      <c r="QA21" s="3551"/>
      <c r="QB21" s="3551"/>
      <c r="QC21" s="3551"/>
      <c r="QD21" s="3551"/>
      <c r="QE21" s="3551"/>
      <c r="QF21" s="3551"/>
      <c r="QG21" s="3551"/>
      <c r="QH21" s="3551"/>
      <c r="QI21" s="3551"/>
      <c r="QJ21" s="3551"/>
      <c r="QK21" s="3551"/>
      <c r="QL21" s="3551"/>
      <c r="QM21" s="3551"/>
      <c r="QN21" s="3551"/>
      <c r="QO21" s="3551"/>
      <c r="QP21" s="3551"/>
      <c r="QQ21" s="3551"/>
      <c r="QR21" s="3551"/>
      <c r="QS21" s="3551"/>
      <c r="QT21" s="3551"/>
      <c r="QU21" s="3551"/>
      <c r="QV21" s="3551"/>
      <c r="QW21" s="3551"/>
      <c r="QX21" s="3551"/>
      <c r="QY21" s="3551"/>
      <c r="QZ21" s="3551"/>
      <c r="RA21" s="3551"/>
      <c r="RB21" s="3551"/>
      <c r="RC21" s="3551"/>
      <c r="RD21" s="3551"/>
      <c r="RE21" s="3551"/>
      <c r="RF21" s="3551"/>
      <c r="RG21" s="3551"/>
      <c r="RH21" s="3551"/>
      <c r="RI21" s="3551"/>
      <c r="RJ21" s="3551"/>
      <c r="RK21" s="3551"/>
      <c r="RL21" s="3551"/>
      <c r="RM21" s="3551"/>
      <c r="RN21" s="3551"/>
      <c r="RO21" s="3551"/>
      <c r="RP21" s="3551"/>
      <c r="RQ21" s="3551"/>
      <c r="RR21" s="3551"/>
      <c r="RS21" s="3551"/>
      <c r="RT21" s="3551"/>
      <c r="RU21" s="3551"/>
      <c r="RV21" s="3551"/>
      <c r="RW21" s="3551"/>
      <c r="RX21" s="3551"/>
      <c r="RY21" s="3551"/>
      <c r="RZ21" s="3551"/>
      <c r="SA21" s="3551"/>
      <c r="SB21" s="3551"/>
      <c r="SC21" s="3551"/>
      <c r="SD21" s="3551"/>
      <c r="SE21" s="3551"/>
      <c r="SF21" s="3551"/>
      <c r="SG21" s="3551"/>
      <c r="SH21" s="3551"/>
      <c r="SI21" s="3551"/>
      <c r="SJ21" s="3551"/>
      <c r="SK21" s="3551"/>
      <c r="SL21" s="3551"/>
      <c r="SM21" s="3551"/>
      <c r="SN21" s="3551"/>
      <c r="SO21" s="3551"/>
      <c r="SP21" s="3551"/>
      <c r="SQ21" s="3551"/>
      <c r="SR21" s="3551"/>
      <c r="SS21" s="3551"/>
      <c r="ST21" s="3551"/>
      <c r="SU21" s="3551"/>
      <c r="SV21" s="3551"/>
      <c r="SW21" s="3551"/>
      <c r="SX21" s="3551"/>
      <c r="SY21" s="3551"/>
      <c r="SZ21" s="3551"/>
      <c r="TA21" s="3551"/>
      <c r="TB21" s="3551"/>
      <c r="TC21" s="3551"/>
      <c r="TD21" s="3551"/>
      <c r="TE21" s="3551"/>
      <c r="TF21" s="3551"/>
      <c r="TG21" s="3551"/>
      <c r="TH21" s="3551"/>
      <c r="TI21" s="3551"/>
      <c r="TJ21" s="3551"/>
      <c r="TK21" s="3551"/>
      <c r="TL21" s="3551"/>
      <c r="TM21" s="3551"/>
      <c r="TN21" s="3551"/>
      <c r="TO21" s="3551"/>
      <c r="TP21" s="3551"/>
      <c r="TQ21" s="3551"/>
      <c r="TR21" s="3551"/>
      <c r="TS21" s="3551"/>
      <c r="TT21" s="3551"/>
      <c r="TU21" s="3551"/>
      <c r="TV21" s="3551"/>
      <c r="TW21" s="3551"/>
      <c r="TX21" s="3551"/>
      <c r="TY21" s="3551"/>
      <c r="TZ21" s="3551"/>
      <c r="UA21" s="3551"/>
      <c r="UB21" s="3551"/>
      <c r="UC21" s="3551"/>
      <c r="UD21" s="3551"/>
      <c r="UE21" s="3551"/>
      <c r="UF21" s="3551"/>
      <c r="UG21" s="3551"/>
      <c r="UH21" s="3551"/>
      <c r="UI21" s="3551"/>
      <c r="UJ21" s="3551"/>
      <c r="UK21" s="3551"/>
      <c r="UL21" s="3551"/>
      <c r="UM21" s="3551"/>
      <c r="UN21" s="3551"/>
      <c r="UO21" s="3551"/>
      <c r="UP21" s="3551"/>
      <c r="UQ21" s="3551"/>
      <c r="UR21" s="3551"/>
      <c r="US21" s="3551"/>
      <c r="UT21" s="3551"/>
      <c r="UU21" s="3551"/>
      <c r="UV21" s="3551"/>
      <c r="UW21" s="3551"/>
      <c r="UX21" s="3551"/>
      <c r="UY21" s="3551"/>
      <c r="UZ21" s="3551"/>
      <c r="VA21" s="3551"/>
      <c r="VB21" s="3551"/>
      <c r="VC21" s="3551"/>
      <c r="VD21" s="3551"/>
      <c r="VE21" s="3551"/>
      <c r="VF21" s="3551"/>
      <c r="VG21" s="3551"/>
      <c r="VH21" s="3551"/>
      <c r="VI21" s="3551"/>
      <c r="VJ21" s="3551"/>
      <c r="VK21" s="3551"/>
      <c r="VL21" s="3551"/>
      <c r="VM21" s="3551"/>
      <c r="VN21" s="3551"/>
      <c r="VO21" s="3551"/>
      <c r="VP21" s="3551"/>
      <c r="VQ21" s="3551"/>
      <c r="VR21" s="3551"/>
      <c r="VS21" s="3551"/>
      <c r="VT21" s="3551"/>
      <c r="VU21" s="3551"/>
      <c r="VV21" s="3551"/>
      <c r="VW21" s="3551"/>
      <c r="VX21" s="3551"/>
      <c r="VY21" s="3551"/>
      <c r="VZ21" s="3551"/>
      <c r="WA21" s="3551"/>
      <c r="WB21" s="3551"/>
      <c r="WC21" s="3551"/>
      <c r="WD21" s="3551"/>
      <c r="WE21" s="3551"/>
      <c r="WF21" s="3551"/>
      <c r="WG21" s="3551"/>
      <c r="WH21" s="3551"/>
      <c r="WI21" s="3551"/>
      <c r="WJ21" s="3551"/>
      <c r="WK21" s="3551"/>
      <c r="WL21" s="3551"/>
      <c r="WM21" s="3551"/>
      <c r="WN21" s="3551"/>
      <c r="WO21" s="3551"/>
      <c r="WP21" s="3551"/>
      <c r="WQ21" s="3551"/>
      <c r="WR21" s="3551"/>
      <c r="WS21" s="3551"/>
      <c r="WT21" s="3551"/>
      <c r="WU21" s="3551"/>
      <c r="WV21" s="3551"/>
      <c r="WW21" s="3551"/>
      <c r="WX21" s="3551"/>
      <c r="WY21" s="3551"/>
      <c r="WZ21" s="3551"/>
      <c r="XA21" s="3551"/>
      <c r="XB21" s="3551"/>
      <c r="XC21" s="3551"/>
      <c r="XD21" s="3551"/>
      <c r="XE21" s="3551"/>
      <c r="XF21" s="3551"/>
      <c r="XG21" s="3551"/>
      <c r="XH21" s="3551"/>
      <c r="XI21" s="3551"/>
      <c r="XJ21" s="3551"/>
      <c r="XK21" s="3551"/>
      <c r="XL21" s="3551"/>
      <c r="XM21" s="3551"/>
      <c r="XN21" s="3551"/>
      <c r="XO21" s="3551"/>
      <c r="XP21" s="3551"/>
      <c r="XQ21" s="3551"/>
      <c r="XR21" s="3551"/>
      <c r="XS21" s="3551"/>
      <c r="XT21" s="3551"/>
      <c r="XU21" s="3551"/>
      <c r="XV21" s="3551"/>
      <c r="XW21" s="3551"/>
      <c r="XX21" s="3551"/>
      <c r="XY21" s="3551"/>
      <c r="XZ21" s="3551"/>
      <c r="YA21" s="3551"/>
      <c r="YB21" s="3551"/>
      <c r="YC21" s="3551"/>
      <c r="YD21" s="3551"/>
      <c r="YE21" s="3551"/>
      <c r="YF21" s="3551"/>
      <c r="YG21" s="3551"/>
      <c r="YH21" s="3551"/>
      <c r="YI21" s="3551"/>
      <c r="YJ21" s="3551"/>
      <c r="YK21" s="3551"/>
      <c r="YL21" s="3551"/>
      <c r="YM21" s="3551"/>
      <c r="YN21" s="3551"/>
      <c r="YO21" s="3551"/>
      <c r="YP21" s="3551"/>
      <c r="YQ21" s="3551"/>
      <c r="YR21" s="3551"/>
      <c r="YS21" s="3551"/>
      <c r="YT21" s="3551"/>
      <c r="YU21" s="3551"/>
      <c r="YV21" s="3551"/>
      <c r="YW21" s="3551"/>
      <c r="YX21" s="3551"/>
      <c r="YY21" s="3551"/>
      <c r="YZ21" s="3551"/>
      <c r="ZA21" s="3551"/>
      <c r="ZB21" s="3551"/>
      <c r="ZC21" s="3551"/>
      <c r="ZD21" s="3551"/>
      <c r="ZE21" s="3551"/>
      <c r="ZF21" s="3551"/>
      <c r="ZG21" s="3551"/>
      <c r="ZH21" s="3551"/>
      <c r="ZI21" s="3551"/>
      <c r="ZJ21" s="3551"/>
      <c r="ZK21" s="3551"/>
      <c r="ZL21" s="3551"/>
      <c r="ZM21" s="3551"/>
      <c r="ZN21" s="3551"/>
      <c r="ZO21" s="3551"/>
      <c r="ZP21" s="3551"/>
      <c r="ZQ21" s="3551"/>
      <c r="ZR21" s="3551"/>
      <c r="ZS21" s="3551"/>
      <c r="ZT21" s="3551"/>
      <c r="ZU21" s="3551"/>
      <c r="ZV21" s="3551"/>
      <c r="ZW21" s="3551"/>
      <c r="ZX21" s="3551"/>
      <c r="ZY21" s="3551"/>
      <c r="ZZ21" s="3551"/>
      <c r="AAA21" s="3551"/>
      <c r="AAB21" s="3551"/>
      <c r="AAC21" s="3551"/>
      <c r="AAD21" s="3551"/>
      <c r="AAE21" s="3551"/>
      <c r="AAF21" s="3551"/>
      <c r="AAG21" s="3551"/>
      <c r="AAH21" s="3551"/>
      <c r="AAI21" s="3551"/>
      <c r="AAJ21" s="3551"/>
      <c r="AAK21" s="3551"/>
      <c r="AAL21" s="3551"/>
      <c r="AAM21" s="3551"/>
      <c r="AAN21" s="3551"/>
      <c r="AAO21" s="3551"/>
      <c r="AAP21" s="3551"/>
      <c r="AAQ21" s="3551"/>
      <c r="AAR21" s="3551"/>
      <c r="AAS21" s="3551"/>
      <c r="AAT21" s="3551"/>
      <c r="AAU21" s="3551"/>
      <c r="AAV21" s="3551"/>
      <c r="AAW21" s="3551"/>
      <c r="AAX21" s="3551"/>
      <c r="AAY21" s="3551"/>
      <c r="AAZ21" s="3551"/>
      <c r="ABA21" s="3551"/>
      <c r="ABB21" s="3551"/>
      <c r="ABC21" s="3551"/>
      <c r="ABD21" s="3551"/>
      <c r="ABE21" s="3551"/>
      <c r="ABF21" s="3551"/>
      <c r="ABG21" s="3551"/>
      <c r="ABH21" s="3551"/>
      <c r="ABI21" s="3551"/>
      <c r="ABJ21" s="3551"/>
      <c r="ABK21" s="3551"/>
      <c r="ABL21" s="3551"/>
      <c r="ABM21" s="3551"/>
      <c r="ABN21" s="3551"/>
      <c r="ABO21" s="3551"/>
      <c r="ABP21" s="3551"/>
      <c r="ABQ21" s="3551"/>
      <c r="ABR21" s="3551"/>
      <c r="ABS21" s="3551"/>
      <c r="ABT21" s="3551"/>
      <c r="ABU21" s="3551"/>
      <c r="ABV21" s="3551"/>
      <c r="ABW21" s="3551"/>
      <c r="ABX21" s="3551"/>
      <c r="ABY21" s="3551"/>
      <c r="ABZ21" s="3551"/>
      <c r="ACA21" s="3551"/>
      <c r="ACB21" s="3551"/>
      <c r="ACC21" s="3551"/>
      <c r="ACD21" s="3551"/>
      <c r="ACE21" s="3551"/>
      <c r="ACF21" s="3551"/>
      <c r="ACG21" s="3551"/>
      <c r="ACH21" s="3551"/>
      <c r="ACI21" s="3551"/>
      <c r="ACJ21" s="3551"/>
      <c r="ACK21" s="3551"/>
      <c r="ACL21" s="3551"/>
      <c r="ACM21" s="3551"/>
      <c r="ACN21" s="3551"/>
      <c r="ACO21" s="3551"/>
      <c r="ACP21" s="3551"/>
      <c r="ACQ21" s="3551"/>
      <c r="ACR21" s="3551"/>
      <c r="ACS21" s="3551"/>
      <c r="ACT21" s="3551"/>
      <c r="ACU21" s="3551"/>
      <c r="ACV21" s="3551"/>
      <c r="ACW21" s="3551"/>
      <c r="ACX21" s="3551"/>
      <c r="ACY21" s="3551"/>
      <c r="ACZ21" s="3551"/>
      <c r="ADA21" s="3551"/>
      <c r="ADB21" s="3551"/>
      <c r="ADC21" s="3551"/>
      <c r="ADD21" s="3551"/>
      <c r="ADE21" s="3551"/>
      <c r="ADF21" s="3551"/>
      <c r="ADG21" s="3551"/>
      <c r="ADH21" s="3551"/>
      <c r="ADI21" s="3551"/>
      <c r="ADJ21" s="3551"/>
      <c r="ADK21" s="3551"/>
      <c r="ADL21" s="3551"/>
      <c r="ADM21" s="3551"/>
      <c r="ADN21" s="3551"/>
      <c r="ADO21" s="3551"/>
      <c r="ADP21" s="3551"/>
      <c r="ADQ21" s="3551"/>
      <c r="ADR21" s="3551"/>
      <c r="ADS21" s="3551"/>
      <c r="ADT21" s="3551"/>
      <c r="ADU21" s="3551"/>
      <c r="ADV21" s="3551"/>
      <c r="ADW21" s="3551"/>
      <c r="ADX21" s="3551"/>
      <c r="ADY21" s="3551"/>
      <c r="ADZ21" s="3551"/>
      <c r="AEA21" s="3551"/>
      <c r="AEB21" s="3551"/>
      <c r="AEC21" s="3551"/>
      <c r="AED21" s="3551"/>
      <c r="AEE21" s="3551"/>
      <c r="AEF21" s="3551"/>
      <c r="AEG21" s="3551"/>
      <c r="AEH21" s="3551"/>
      <c r="AEI21" s="3551"/>
      <c r="AEJ21" s="3551"/>
      <c r="AEK21" s="3551"/>
      <c r="AEL21" s="3551"/>
      <c r="AEM21" s="3551"/>
      <c r="AEN21" s="3551"/>
      <c r="AEO21" s="3551"/>
      <c r="AEP21" s="3551"/>
      <c r="AEQ21" s="3551"/>
      <c r="AER21" s="3551"/>
      <c r="AES21" s="3551"/>
      <c r="AET21" s="3551"/>
      <c r="AEU21" s="3551"/>
      <c r="AEV21" s="3551"/>
      <c r="AEW21" s="3551"/>
      <c r="AEX21" s="3551"/>
      <c r="AEY21" s="3551"/>
      <c r="AEZ21" s="3551"/>
      <c r="AFA21" s="3551"/>
      <c r="AFB21" s="3551"/>
      <c r="AFC21" s="3551"/>
      <c r="AFD21" s="3551"/>
      <c r="AFE21" s="3551"/>
      <c r="AFF21" s="3551"/>
      <c r="AFG21" s="3551"/>
      <c r="AFH21" s="3551"/>
      <c r="AFI21" s="3551"/>
      <c r="AFJ21" s="3551"/>
      <c r="AFK21" s="3551"/>
      <c r="AFL21" s="3551"/>
      <c r="AFM21" s="3551"/>
      <c r="AFN21" s="3551"/>
      <c r="AFO21" s="3551"/>
      <c r="AFP21" s="3551"/>
      <c r="AFQ21" s="3551"/>
      <c r="AFR21" s="3551"/>
      <c r="AFS21" s="3551"/>
      <c r="AFT21" s="3551"/>
      <c r="AFU21" s="3551"/>
      <c r="AFV21" s="3551"/>
      <c r="AFW21" s="3551"/>
      <c r="AFX21" s="3551"/>
      <c r="AFY21" s="3551"/>
      <c r="AFZ21" s="3551"/>
      <c r="AGA21" s="3551"/>
      <c r="AGB21" s="3551"/>
      <c r="AGC21" s="3551"/>
      <c r="AGD21" s="3551"/>
      <c r="AGE21" s="3551"/>
      <c r="AGF21" s="3551"/>
      <c r="AGG21" s="3551"/>
      <c r="AGH21" s="3551"/>
      <c r="AGI21" s="3551"/>
      <c r="AGJ21" s="3551"/>
      <c r="AGK21" s="3551"/>
      <c r="AGL21" s="3551"/>
      <c r="AGM21" s="3551"/>
      <c r="AGN21" s="3551"/>
      <c r="AGO21" s="3551"/>
      <c r="AGP21" s="3551"/>
      <c r="AGQ21" s="3551"/>
      <c r="AGR21" s="3551"/>
      <c r="AGS21" s="3551"/>
      <c r="AGT21" s="3551"/>
      <c r="AGU21" s="3551"/>
      <c r="AGV21" s="3551"/>
      <c r="AGW21" s="3551"/>
      <c r="AGX21" s="3551"/>
      <c r="AGY21" s="3551"/>
      <c r="AGZ21" s="3551"/>
      <c r="AHA21" s="3551"/>
      <c r="AHB21" s="3551"/>
      <c r="AHC21" s="3551"/>
      <c r="AHD21" s="3551"/>
      <c r="AHE21" s="3551"/>
      <c r="AHF21" s="3551"/>
      <c r="AHG21" s="3551"/>
      <c r="AHH21" s="3551"/>
      <c r="AHI21" s="3551"/>
      <c r="AHJ21" s="3551"/>
      <c r="AHK21" s="3551"/>
      <c r="AHL21" s="3551"/>
      <c r="AHM21" s="3551"/>
      <c r="AHN21" s="3551"/>
      <c r="AHO21" s="3551"/>
      <c r="AHP21" s="3551"/>
      <c r="AHQ21" s="3551"/>
      <c r="AHR21" s="3551"/>
      <c r="AHS21" s="3551"/>
      <c r="AHT21" s="3551"/>
      <c r="AHU21" s="3551"/>
      <c r="AHV21" s="3551"/>
      <c r="AHW21" s="3551"/>
      <c r="AHX21" s="3551"/>
      <c r="AHY21" s="3551"/>
      <c r="AHZ21" s="3551"/>
      <c r="AIA21" s="3551"/>
      <c r="AIB21" s="3551"/>
      <c r="AIC21" s="3551"/>
      <c r="AID21" s="3551"/>
      <c r="AIE21" s="3551"/>
      <c r="AIF21" s="3551"/>
      <c r="AIG21" s="3551"/>
      <c r="AIH21" s="3551"/>
      <c r="AII21" s="3551"/>
      <c r="AIJ21" s="3551"/>
      <c r="AIK21" s="3551"/>
      <c r="AIL21" s="3551"/>
      <c r="AIM21" s="3551"/>
      <c r="AIN21" s="3551"/>
      <c r="AIO21" s="3551"/>
      <c r="AIP21" s="3551"/>
      <c r="AIQ21" s="3551"/>
      <c r="AIR21" s="3551"/>
      <c r="AIS21" s="3551"/>
      <c r="AIT21" s="3551"/>
      <c r="AIU21" s="3551"/>
      <c r="AIV21" s="3551"/>
      <c r="AIW21" s="3551"/>
      <c r="AIX21" s="3551"/>
      <c r="AIY21" s="3551"/>
      <c r="AIZ21" s="3551"/>
      <c r="AJA21" s="3551"/>
      <c r="AJB21" s="3551"/>
      <c r="AJC21" s="3551"/>
      <c r="AJD21" s="3551"/>
      <c r="AJE21" s="3551"/>
      <c r="AJF21" s="3551"/>
      <c r="AJG21" s="3551"/>
      <c r="AJH21" s="3551"/>
      <c r="AJI21" s="3551"/>
      <c r="AJJ21" s="3551"/>
      <c r="AJK21" s="3551"/>
      <c r="AJL21" s="3551"/>
      <c r="AJM21" s="3551"/>
      <c r="AJN21" s="3551"/>
      <c r="AJO21" s="3551"/>
      <c r="AJP21" s="3551"/>
      <c r="AJQ21" s="3551"/>
      <c r="AJR21" s="3551"/>
      <c r="AJS21" s="3551"/>
      <c r="AJT21" s="3551"/>
      <c r="AJU21" s="3551"/>
      <c r="AJV21" s="3551"/>
      <c r="AJW21" s="3551"/>
      <c r="AJX21" s="3551"/>
      <c r="AJY21" s="3551"/>
      <c r="AJZ21" s="3551"/>
      <c r="AKA21" s="3551"/>
      <c r="AKB21" s="3551"/>
      <c r="AKC21" s="3551"/>
      <c r="AKD21" s="3551"/>
      <c r="AKE21" s="3551"/>
      <c r="AKF21" s="3551"/>
      <c r="AKG21" s="3551"/>
      <c r="AKH21" s="3551"/>
      <c r="AKI21" s="3551"/>
      <c r="AKJ21" s="3551"/>
      <c r="AKK21" s="3551"/>
      <c r="AKL21" s="3551"/>
      <c r="AKM21" s="3551"/>
      <c r="AKN21" s="3551"/>
      <c r="AKO21" s="3551"/>
      <c r="AKP21" s="3551"/>
      <c r="AKQ21" s="3551"/>
      <c r="AKR21" s="3551"/>
      <c r="AKS21" s="3551"/>
      <c r="AKT21" s="3551"/>
      <c r="AKU21" s="3551"/>
      <c r="AKV21" s="3551"/>
      <c r="AKW21" s="3551"/>
      <c r="AKX21" s="3551"/>
      <c r="AKY21" s="3551"/>
      <c r="AKZ21" s="3551"/>
      <c r="ALA21" s="3551"/>
      <c r="ALB21" s="3551"/>
      <c r="ALC21" s="3551"/>
      <c r="ALD21" s="3551"/>
      <c r="ALE21" s="3551"/>
      <c r="ALF21" s="3551"/>
      <c r="ALG21" s="3551"/>
      <c r="ALH21" s="3551"/>
      <c r="ALI21" s="3551"/>
      <c r="ALJ21" s="3551"/>
      <c r="ALK21" s="3551"/>
      <c r="ALL21" s="3551"/>
      <c r="ALM21" s="3551"/>
      <c r="ALN21" s="3551"/>
      <c r="ALO21" s="3551"/>
      <c r="ALP21" s="3551"/>
      <c r="ALQ21" s="3551"/>
      <c r="ALR21" s="3551"/>
      <c r="ALS21" s="3551"/>
      <c r="ALT21" s="3551"/>
      <c r="ALU21" s="3551"/>
      <c r="ALV21" s="3551"/>
      <c r="ALW21" s="3551"/>
      <c r="ALX21" s="3551"/>
      <c r="ALY21" s="3551"/>
      <c r="ALZ21" s="3551"/>
      <c r="AMA21" s="3551"/>
      <c r="AMB21" s="3551"/>
      <c r="AMC21" s="3551"/>
      <c r="AMD21" s="3551"/>
      <c r="AME21" s="3551"/>
      <c r="AMF21" s="3551"/>
      <c r="AMG21" s="3551"/>
      <c r="AMH21" s="3551"/>
      <c r="AMI21" s="3551"/>
      <c r="AMJ21" s="3551"/>
    </row>
    <row r="22" spans="1:1024" s="3554" customFormat="1" ht="33" customHeight="1">
      <c r="A22" s="5630"/>
      <c r="B22" s="5764" t="s">
        <v>969</v>
      </c>
      <c r="C22" s="5767" t="s">
        <v>970</v>
      </c>
      <c r="D22" s="5704" t="s">
        <v>971</v>
      </c>
      <c r="E22" s="5770" t="s">
        <v>950</v>
      </c>
      <c r="F22" s="5772" t="s">
        <v>151</v>
      </c>
      <c r="G22" s="5774" t="s">
        <v>972</v>
      </c>
      <c r="H22" s="4655" t="s">
        <v>973</v>
      </c>
      <c r="I22" s="4684" t="s">
        <v>913</v>
      </c>
      <c r="J22" s="4694">
        <v>3500000</v>
      </c>
      <c r="K22" s="4656" t="s">
        <v>150</v>
      </c>
      <c r="L22" s="5774" t="s">
        <v>64</v>
      </c>
      <c r="M22" s="5774" t="s">
        <v>65</v>
      </c>
      <c r="N22" s="5774" t="s">
        <v>136</v>
      </c>
      <c r="O22" s="5800">
        <f>SUM(J22:N23)</f>
        <v>16000000</v>
      </c>
      <c r="P22" s="5802">
        <f>SUM(T22:AE23)</f>
        <v>0</v>
      </c>
      <c r="Q22" s="5804">
        <f>+P22/O22</f>
        <v>0</v>
      </c>
      <c r="R22" s="5806">
        <f>+O22-P22</f>
        <v>16000000</v>
      </c>
      <c r="S22" s="5690">
        <f>+R22/O22</f>
        <v>1</v>
      </c>
      <c r="T22" s="5809">
        <v>0</v>
      </c>
      <c r="U22" s="5796">
        <v>0</v>
      </c>
      <c r="V22" s="5798">
        <v>0</v>
      </c>
      <c r="W22" s="5798">
        <v>0</v>
      </c>
      <c r="X22" s="5798">
        <v>0</v>
      </c>
      <c r="Y22" s="5790">
        <v>0</v>
      </c>
      <c r="Z22" s="5792">
        <v>0</v>
      </c>
      <c r="AA22" s="5790">
        <v>0</v>
      </c>
      <c r="AB22" s="5790">
        <v>0</v>
      </c>
      <c r="AC22" s="5790">
        <v>0</v>
      </c>
      <c r="AD22" s="5790">
        <v>0</v>
      </c>
      <c r="AE22" s="5792">
        <v>0</v>
      </c>
      <c r="AF22" s="5794">
        <v>2</v>
      </c>
      <c r="AG22" s="5788">
        <f>SUM(AK22:AV23)</f>
        <v>0</v>
      </c>
      <c r="AH22" s="5788">
        <f>+AF22-AG22</f>
        <v>2</v>
      </c>
      <c r="AI22" s="5804">
        <f>+AG22/AF22</f>
        <v>0</v>
      </c>
      <c r="AJ22" s="5804">
        <f>+AH22/AF22</f>
        <v>1</v>
      </c>
      <c r="AK22" s="5786">
        <v>0</v>
      </c>
      <c r="AL22" s="5788">
        <v>0</v>
      </c>
      <c r="AM22" s="5788">
        <v>0</v>
      </c>
      <c r="AN22" s="5788">
        <v>0</v>
      </c>
      <c r="AO22" s="5788">
        <v>0</v>
      </c>
      <c r="AP22" s="5788">
        <v>0</v>
      </c>
      <c r="AQ22" s="5788">
        <v>0</v>
      </c>
      <c r="AR22" s="5788">
        <v>0</v>
      </c>
      <c r="AS22" s="5788">
        <v>0</v>
      </c>
      <c r="AT22" s="5831">
        <v>0</v>
      </c>
      <c r="AU22" s="5831">
        <v>0</v>
      </c>
      <c r="AV22" s="5831">
        <v>0</v>
      </c>
      <c r="AW22" s="5833">
        <v>45323</v>
      </c>
      <c r="AX22" s="5833">
        <v>45657</v>
      </c>
      <c r="AY22" s="5725" t="s">
        <v>157</v>
      </c>
      <c r="AZ22" s="5727" t="s">
        <v>86</v>
      </c>
      <c r="BA22" s="3457"/>
      <c r="BB22" s="3457"/>
      <c r="BC22" s="3457"/>
      <c r="BD22" s="3457"/>
      <c r="BE22" s="3457"/>
      <c r="BF22" s="3457"/>
      <c r="BG22" s="3457"/>
      <c r="BH22" s="3457"/>
      <c r="BI22" s="3457"/>
      <c r="BJ22" s="3457"/>
      <c r="BK22" s="3457"/>
      <c r="BL22" s="3457"/>
      <c r="BM22" s="3457"/>
      <c r="BN22" s="3457"/>
      <c r="BO22" s="3457"/>
      <c r="BP22" s="3457"/>
      <c r="BQ22" s="3457"/>
      <c r="BR22" s="3457"/>
      <c r="BS22" s="3457"/>
      <c r="BT22" s="3457"/>
      <c r="BU22" s="3457"/>
      <c r="BV22" s="3457"/>
      <c r="BW22" s="3457"/>
      <c r="BX22" s="3457"/>
      <c r="BY22" s="3457"/>
      <c r="BZ22" s="3457"/>
      <c r="CA22" s="3457"/>
      <c r="CB22" s="3457"/>
      <c r="CC22" s="3457"/>
      <c r="CD22" s="3457"/>
      <c r="CE22" s="3457"/>
      <c r="CF22" s="3457"/>
      <c r="CG22" s="3457"/>
      <c r="CH22" s="3457"/>
      <c r="CI22" s="3457"/>
      <c r="CJ22" s="3457"/>
      <c r="CK22" s="3457"/>
      <c r="CL22" s="3457"/>
      <c r="CM22" s="3457"/>
      <c r="CN22" s="3457"/>
      <c r="CO22" s="3457"/>
      <c r="CP22" s="3457"/>
      <c r="CQ22" s="3457"/>
      <c r="CR22" s="3457"/>
      <c r="CS22" s="3457"/>
      <c r="CT22" s="3457"/>
      <c r="CU22" s="3457"/>
      <c r="CV22" s="3457"/>
      <c r="CW22" s="3457"/>
      <c r="CX22" s="3457"/>
      <c r="CY22" s="3457"/>
      <c r="CZ22" s="3457"/>
      <c r="DA22" s="3457"/>
      <c r="DB22" s="3457"/>
      <c r="DC22" s="3457"/>
      <c r="DD22" s="3457"/>
      <c r="DE22" s="3457"/>
      <c r="DF22" s="3457"/>
      <c r="DG22" s="3457"/>
      <c r="DH22" s="3457"/>
      <c r="DI22" s="3457"/>
      <c r="DJ22" s="3457"/>
      <c r="DK22" s="3457"/>
      <c r="DL22" s="3457"/>
      <c r="DM22" s="3457"/>
      <c r="DN22" s="3457"/>
      <c r="DO22" s="3457"/>
      <c r="DP22" s="3457"/>
      <c r="DQ22" s="3457"/>
      <c r="DR22" s="3457"/>
      <c r="DS22" s="3457"/>
      <c r="DT22" s="3457"/>
      <c r="DU22" s="3457"/>
      <c r="DV22" s="3457"/>
      <c r="DW22" s="3457"/>
      <c r="DX22" s="3457"/>
      <c r="DY22" s="3457"/>
      <c r="DZ22" s="3553"/>
      <c r="EA22" s="3553"/>
      <c r="EB22" s="3553"/>
      <c r="EC22" s="3553"/>
      <c r="ED22" s="3553"/>
      <c r="EE22" s="3553"/>
      <c r="EF22" s="3553"/>
      <c r="EG22" s="3553"/>
      <c r="EH22" s="3553"/>
      <c r="EI22" s="3553"/>
      <c r="EJ22" s="3553"/>
      <c r="EK22" s="3553"/>
      <c r="EL22" s="3553"/>
      <c r="EM22" s="3553"/>
      <c r="EN22" s="3553"/>
      <c r="EO22" s="3553"/>
      <c r="EP22" s="3553"/>
      <c r="EQ22" s="3553"/>
      <c r="ER22" s="3553"/>
      <c r="ES22" s="3553"/>
      <c r="ET22" s="3553"/>
      <c r="EU22" s="3553"/>
      <c r="EV22" s="3553"/>
      <c r="EW22" s="3553"/>
      <c r="EX22" s="3553"/>
      <c r="EY22" s="3553"/>
      <c r="EZ22" s="3553"/>
      <c r="FA22" s="3553"/>
      <c r="FB22" s="3553"/>
      <c r="FC22" s="3553"/>
      <c r="FD22" s="3553"/>
      <c r="FE22" s="3553"/>
      <c r="FF22" s="3553"/>
      <c r="FG22" s="3553"/>
      <c r="FH22" s="3553"/>
      <c r="FI22" s="3553"/>
      <c r="FJ22" s="3553"/>
      <c r="FK22" s="3553"/>
      <c r="FL22" s="3553"/>
      <c r="FM22" s="3553"/>
      <c r="FN22" s="3553"/>
      <c r="FO22" s="3553"/>
      <c r="FP22" s="3553"/>
      <c r="FQ22" s="3553"/>
      <c r="FR22" s="3553"/>
      <c r="FS22" s="3553"/>
      <c r="FT22" s="3553"/>
      <c r="FU22" s="3553"/>
      <c r="FV22" s="3553"/>
      <c r="FW22" s="3553"/>
      <c r="FX22" s="3553"/>
      <c r="FY22" s="3553"/>
      <c r="FZ22" s="3553"/>
      <c r="GA22" s="3553"/>
      <c r="GB22" s="3553"/>
      <c r="GC22" s="3553"/>
      <c r="GD22" s="3553"/>
      <c r="GE22" s="3553"/>
      <c r="GF22" s="3553"/>
      <c r="GG22" s="3553"/>
      <c r="GH22" s="3553"/>
      <c r="GI22" s="3553"/>
      <c r="GJ22" s="3553"/>
      <c r="GK22" s="3553"/>
      <c r="GL22" s="3553"/>
      <c r="GM22" s="3553"/>
      <c r="GN22" s="3553"/>
      <c r="GO22" s="3553"/>
      <c r="GP22" s="3553"/>
      <c r="GQ22" s="3553"/>
      <c r="GR22" s="3553"/>
      <c r="GS22" s="3553"/>
      <c r="GT22" s="3553"/>
      <c r="GU22" s="3553"/>
      <c r="GV22" s="3553"/>
      <c r="GW22" s="3553"/>
      <c r="GX22" s="3553"/>
      <c r="GY22" s="3553"/>
      <c r="GZ22" s="3553"/>
      <c r="HA22" s="3553"/>
      <c r="HB22" s="3553"/>
      <c r="HC22" s="3553"/>
      <c r="HD22" s="3553"/>
      <c r="HE22" s="3553"/>
      <c r="HF22" s="3553"/>
      <c r="HG22" s="3553"/>
      <c r="HH22" s="3553"/>
      <c r="HI22" s="3553"/>
      <c r="HJ22" s="3553"/>
      <c r="HK22" s="3553"/>
      <c r="HL22" s="3553"/>
      <c r="HM22" s="3553"/>
      <c r="HN22" s="3553"/>
      <c r="HO22" s="3553"/>
      <c r="HP22" s="3553"/>
      <c r="HQ22" s="3553"/>
      <c r="HR22" s="3553"/>
      <c r="HS22" s="3553"/>
      <c r="HT22" s="3553"/>
      <c r="HU22" s="3553"/>
      <c r="HV22" s="3553"/>
      <c r="HW22" s="3553"/>
      <c r="HX22" s="3553"/>
      <c r="HY22" s="3553"/>
      <c r="HZ22" s="3553"/>
      <c r="IA22" s="3553"/>
      <c r="IB22" s="3553"/>
      <c r="IC22" s="3553"/>
      <c r="ID22" s="3553"/>
      <c r="IE22" s="3553"/>
      <c r="IF22" s="3553"/>
      <c r="IG22" s="3553"/>
      <c r="IH22" s="3553"/>
      <c r="II22" s="3553"/>
      <c r="IJ22" s="3553"/>
      <c r="IK22" s="3553"/>
      <c r="IL22" s="3553"/>
      <c r="IM22" s="3553"/>
      <c r="IN22" s="3553"/>
      <c r="IO22" s="3553"/>
      <c r="IP22" s="3553"/>
      <c r="IQ22" s="3553"/>
      <c r="IR22" s="3553"/>
      <c r="IS22" s="3553"/>
      <c r="IT22" s="3553"/>
      <c r="IU22" s="3553"/>
      <c r="IV22" s="3553"/>
      <c r="IW22" s="3553"/>
      <c r="IX22" s="3553"/>
      <c r="IY22" s="3553"/>
      <c r="IZ22" s="3553"/>
      <c r="JA22" s="3553"/>
      <c r="JB22" s="3553"/>
      <c r="JC22" s="3553"/>
      <c r="JD22" s="3553"/>
      <c r="JE22" s="3553"/>
      <c r="JF22" s="3553"/>
      <c r="JG22" s="3553"/>
      <c r="JH22" s="3553"/>
      <c r="JI22" s="3553"/>
      <c r="JJ22" s="3553"/>
      <c r="JK22" s="3553"/>
      <c r="JL22" s="3553"/>
      <c r="JM22" s="3553"/>
      <c r="JN22" s="3553"/>
      <c r="JO22" s="3553"/>
      <c r="JP22" s="3553"/>
      <c r="JQ22" s="3553"/>
      <c r="JR22" s="3553"/>
      <c r="JS22" s="3553"/>
      <c r="JT22" s="3553"/>
      <c r="JU22" s="3553"/>
      <c r="JV22" s="3553"/>
      <c r="JW22" s="3553"/>
      <c r="JX22" s="3553"/>
      <c r="JY22" s="3553"/>
      <c r="JZ22" s="3553"/>
      <c r="KA22" s="3553"/>
      <c r="KB22" s="3553"/>
      <c r="KC22" s="3553"/>
      <c r="KD22" s="3553"/>
      <c r="KE22" s="3553"/>
      <c r="KF22" s="3553"/>
      <c r="KG22" s="3553"/>
      <c r="KH22" s="3553"/>
      <c r="KI22" s="3553"/>
      <c r="KJ22" s="3553"/>
      <c r="KK22" s="3553"/>
      <c r="KL22" s="3553"/>
      <c r="KM22" s="3553"/>
      <c r="KN22" s="3553"/>
      <c r="KO22" s="3553"/>
      <c r="KP22" s="3553"/>
      <c r="KQ22" s="3553"/>
      <c r="KR22" s="3553"/>
      <c r="KS22" s="3553"/>
      <c r="KT22" s="3553"/>
      <c r="KU22" s="3553"/>
      <c r="KV22" s="3553"/>
      <c r="KW22" s="3553"/>
      <c r="KX22" s="3553"/>
      <c r="KY22" s="3553"/>
      <c r="KZ22" s="3553"/>
      <c r="LA22" s="3553"/>
      <c r="LB22" s="3553"/>
      <c r="LC22" s="3553"/>
      <c r="LD22" s="3553"/>
      <c r="LE22" s="3553"/>
      <c r="LF22" s="3553"/>
      <c r="LG22" s="3553"/>
      <c r="LH22" s="3553"/>
      <c r="LI22" s="3553"/>
      <c r="LJ22" s="3553"/>
      <c r="LK22" s="3553"/>
      <c r="LL22" s="3553"/>
      <c r="LM22" s="3553"/>
      <c r="LN22" s="3553"/>
      <c r="LO22" s="3553"/>
      <c r="LP22" s="3553"/>
      <c r="LQ22" s="3553"/>
      <c r="LR22" s="3553"/>
      <c r="LS22" s="3553"/>
      <c r="LT22" s="3553"/>
      <c r="LU22" s="3553"/>
      <c r="LV22" s="3553"/>
      <c r="LW22" s="3553"/>
      <c r="LX22" s="3553"/>
      <c r="LY22" s="3553"/>
      <c r="LZ22" s="3553"/>
      <c r="MA22" s="3553"/>
      <c r="MB22" s="3553"/>
      <c r="MC22" s="3553"/>
      <c r="MD22" s="3553"/>
      <c r="ME22" s="3553"/>
      <c r="MF22" s="3553"/>
      <c r="MG22" s="3553"/>
      <c r="MH22" s="3553"/>
      <c r="MI22" s="3553"/>
      <c r="MJ22" s="3553"/>
      <c r="MK22" s="3553"/>
      <c r="ML22" s="3553"/>
      <c r="MM22" s="3553"/>
      <c r="MN22" s="3553"/>
      <c r="MO22" s="3553"/>
      <c r="MP22" s="3553"/>
      <c r="MQ22" s="3553"/>
      <c r="MR22" s="3553"/>
      <c r="MS22" s="3553"/>
      <c r="MT22" s="3553"/>
      <c r="MU22" s="3553"/>
      <c r="MV22" s="3553"/>
      <c r="MW22" s="3553"/>
      <c r="MX22" s="3553"/>
      <c r="MY22" s="3553"/>
      <c r="MZ22" s="3553"/>
      <c r="NA22" s="3553"/>
      <c r="NB22" s="3553"/>
      <c r="NC22" s="3553"/>
      <c r="ND22" s="3553"/>
      <c r="NE22" s="3553"/>
      <c r="NF22" s="3553"/>
      <c r="NG22" s="3553"/>
      <c r="NH22" s="3553"/>
      <c r="NI22" s="3553"/>
      <c r="NJ22" s="3553"/>
      <c r="NK22" s="3553"/>
      <c r="NL22" s="3553"/>
      <c r="NM22" s="3553"/>
      <c r="NN22" s="3553"/>
      <c r="NO22" s="3553"/>
      <c r="NP22" s="3553"/>
      <c r="NQ22" s="3553"/>
      <c r="NR22" s="3553"/>
      <c r="NS22" s="3553"/>
      <c r="NT22" s="3553"/>
      <c r="NU22" s="3553"/>
      <c r="NV22" s="3553"/>
      <c r="NW22" s="3553"/>
      <c r="NX22" s="3553"/>
      <c r="NY22" s="3553"/>
      <c r="NZ22" s="3553"/>
      <c r="OA22" s="3553"/>
      <c r="OB22" s="3553"/>
      <c r="OC22" s="3553"/>
      <c r="OD22" s="3553"/>
      <c r="OE22" s="3553"/>
      <c r="OF22" s="3553"/>
      <c r="OG22" s="3553"/>
      <c r="OH22" s="3553"/>
      <c r="OI22" s="3553"/>
      <c r="OJ22" s="3553"/>
      <c r="OK22" s="3553"/>
      <c r="OL22" s="3553"/>
      <c r="OM22" s="3553"/>
      <c r="ON22" s="3553"/>
      <c r="OO22" s="3553"/>
      <c r="OP22" s="3553"/>
      <c r="OQ22" s="3553"/>
      <c r="OR22" s="3553"/>
      <c r="OS22" s="3553"/>
      <c r="OT22" s="3553"/>
      <c r="OU22" s="3553"/>
      <c r="OV22" s="3553"/>
      <c r="OW22" s="3553"/>
      <c r="OX22" s="3553"/>
      <c r="OY22" s="3553"/>
      <c r="OZ22" s="3553"/>
      <c r="PA22" s="3553"/>
      <c r="PB22" s="3553"/>
      <c r="PC22" s="3553"/>
      <c r="PD22" s="3553"/>
      <c r="PE22" s="3553"/>
      <c r="PF22" s="3553"/>
      <c r="PG22" s="3553"/>
      <c r="PH22" s="3553"/>
      <c r="PI22" s="3553"/>
      <c r="PJ22" s="3553"/>
      <c r="PK22" s="3553"/>
      <c r="PL22" s="3553"/>
      <c r="PM22" s="3553"/>
      <c r="PN22" s="3553"/>
      <c r="PO22" s="3553"/>
      <c r="PP22" s="3553"/>
      <c r="PQ22" s="3553"/>
      <c r="PR22" s="3553"/>
      <c r="PS22" s="3553"/>
      <c r="PT22" s="3553"/>
      <c r="PU22" s="3553"/>
      <c r="PV22" s="3553"/>
      <c r="PW22" s="3553"/>
      <c r="PX22" s="3553"/>
      <c r="PY22" s="3553"/>
      <c r="PZ22" s="3553"/>
      <c r="QA22" s="3553"/>
      <c r="QB22" s="3553"/>
      <c r="QC22" s="3553"/>
      <c r="QD22" s="3553"/>
      <c r="QE22" s="3553"/>
      <c r="QF22" s="3553"/>
      <c r="QG22" s="3553"/>
      <c r="QH22" s="3553"/>
      <c r="QI22" s="3553"/>
      <c r="QJ22" s="3553"/>
      <c r="QK22" s="3553"/>
      <c r="QL22" s="3553"/>
      <c r="QM22" s="3553"/>
      <c r="QN22" s="3553"/>
      <c r="QO22" s="3553"/>
      <c r="QP22" s="3553"/>
      <c r="QQ22" s="3553"/>
      <c r="QR22" s="3553"/>
      <c r="QS22" s="3553"/>
      <c r="QT22" s="3553"/>
      <c r="QU22" s="3553"/>
      <c r="QV22" s="3553"/>
      <c r="QW22" s="3553"/>
      <c r="QX22" s="3553"/>
      <c r="QY22" s="3553"/>
      <c r="QZ22" s="3553"/>
      <c r="RA22" s="3553"/>
      <c r="RB22" s="3553"/>
      <c r="RC22" s="3553"/>
      <c r="RD22" s="3553"/>
      <c r="RE22" s="3553"/>
      <c r="RF22" s="3553"/>
      <c r="RG22" s="3553"/>
      <c r="RH22" s="3553"/>
      <c r="RI22" s="3553"/>
      <c r="RJ22" s="3553"/>
      <c r="RK22" s="3553"/>
      <c r="RL22" s="3553"/>
      <c r="RM22" s="3553"/>
      <c r="RN22" s="3553"/>
      <c r="RO22" s="3553"/>
      <c r="RP22" s="3553"/>
      <c r="RQ22" s="3553"/>
      <c r="RR22" s="3553"/>
      <c r="RS22" s="3553"/>
      <c r="RT22" s="3553"/>
      <c r="RU22" s="3553"/>
      <c r="RV22" s="3553"/>
      <c r="RW22" s="3553"/>
      <c r="RX22" s="3553"/>
      <c r="RY22" s="3553"/>
      <c r="RZ22" s="3553"/>
      <c r="SA22" s="3553"/>
      <c r="SB22" s="3553"/>
      <c r="SC22" s="3553"/>
      <c r="SD22" s="3553"/>
      <c r="SE22" s="3553"/>
      <c r="SF22" s="3553"/>
      <c r="SG22" s="3553"/>
      <c r="SH22" s="3553"/>
      <c r="SI22" s="3553"/>
      <c r="SJ22" s="3553"/>
      <c r="SK22" s="3553"/>
      <c r="SL22" s="3553"/>
      <c r="SM22" s="3553"/>
      <c r="SN22" s="3553"/>
      <c r="SO22" s="3553"/>
      <c r="SP22" s="3553"/>
      <c r="SQ22" s="3553"/>
      <c r="SR22" s="3553"/>
      <c r="SS22" s="3553"/>
      <c r="ST22" s="3553"/>
      <c r="SU22" s="3553"/>
      <c r="SV22" s="3553"/>
      <c r="SW22" s="3553"/>
      <c r="SX22" s="3553"/>
      <c r="SY22" s="3553"/>
      <c r="SZ22" s="3553"/>
      <c r="TA22" s="3553"/>
      <c r="TB22" s="3553"/>
      <c r="TC22" s="3553"/>
      <c r="TD22" s="3553"/>
      <c r="TE22" s="3553"/>
      <c r="TF22" s="3553"/>
      <c r="TG22" s="3553"/>
      <c r="TH22" s="3553"/>
      <c r="TI22" s="3553"/>
      <c r="TJ22" s="3553"/>
      <c r="TK22" s="3553"/>
      <c r="TL22" s="3553"/>
      <c r="TM22" s="3553"/>
      <c r="TN22" s="3553"/>
      <c r="TO22" s="3553"/>
      <c r="TP22" s="3553"/>
      <c r="TQ22" s="3553"/>
      <c r="TR22" s="3553"/>
      <c r="TS22" s="3553"/>
      <c r="TT22" s="3553"/>
      <c r="TU22" s="3553"/>
      <c r="TV22" s="3553"/>
      <c r="TW22" s="3553"/>
      <c r="TX22" s="3553"/>
      <c r="TY22" s="3553"/>
      <c r="TZ22" s="3553"/>
      <c r="UA22" s="3553"/>
      <c r="UB22" s="3553"/>
      <c r="UC22" s="3553"/>
      <c r="UD22" s="3553"/>
      <c r="UE22" s="3553"/>
      <c r="UF22" s="3553"/>
      <c r="UG22" s="3553"/>
      <c r="UH22" s="3553"/>
      <c r="UI22" s="3553"/>
      <c r="UJ22" s="3553"/>
      <c r="UK22" s="3553"/>
      <c r="UL22" s="3553"/>
      <c r="UM22" s="3553"/>
      <c r="UN22" s="3553"/>
      <c r="UO22" s="3553"/>
      <c r="UP22" s="3553"/>
      <c r="UQ22" s="3553"/>
      <c r="UR22" s="3553"/>
      <c r="US22" s="3553"/>
      <c r="UT22" s="3553"/>
      <c r="UU22" s="3553"/>
      <c r="UV22" s="3553"/>
      <c r="UW22" s="3553"/>
      <c r="UX22" s="3553"/>
      <c r="UY22" s="3553"/>
      <c r="UZ22" s="3553"/>
      <c r="VA22" s="3553"/>
      <c r="VB22" s="3553"/>
      <c r="VC22" s="3553"/>
      <c r="VD22" s="3553"/>
      <c r="VE22" s="3553"/>
      <c r="VF22" s="3553"/>
      <c r="VG22" s="3553"/>
      <c r="VH22" s="3553"/>
      <c r="VI22" s="3553"/>
      <c r="VJ22" s="3553"/>
      <c r="VK22" s="3553"/>
      <c r="VL22" s="3553"/>
      <c r="VM22" s="3553"/>
      <c r="VN22" s="3553"/>
      <c r="VO22" s="3553"/>
      <c r="VP22" s="3553"/>
      <c r="VQ22" s="3553"/>
      <c r="VR22" s="3553"/>
      <c r="VS22" s="3553"/>
      <c r="VT22" s="3553"/>
      <c r="VU22" s="3553"/>
      <c r="VV22" s="3553"/>
      <c r="VW22" s="3553"/>
      <c r="VX22" s="3553"/>
      <c r="VY22" s="3553"/>
      <c r="VZ22" s="3553"/>
      <c r="WA22" s="3553"/>
      <c r="WB22" s="3553"/>
      <c r="WC22" s="3553"/>
      <c r="WD22" s="3553"/>
      <c r="WE22" s="3553"/>
      <c r="WF22" s="3553"/>
      <c r="WG22" s="3553"/>
      <c r="WH22" s="3553"/>
      <c r="WI22" s="3553"/>
      <c r="WJ22" s="3553"/>
      <c r="WK22" s="3553"/>
      <c r="WL22" s="3553"/>
      <c r="WM22" s="3553"/>
      <c r="WN22" s="3553"/>
      <c r="WO22" s="3553"/>
      <c r="WP22" s="3553"/>
      <c r="WQ22" s="3553"/>
      <c r="WR22" s="3553"/>
      <c r="WS22" s="3553"/>
      <c r="WT22" s="3553"/>
      <c r="WU22" s="3553"/>
      <c r="WV22" s="3553"/>
      <c r="WW22" s="3553"/>
      <c r="WX22" s="3553"/>
      <c r="WY22" s="3553"/>
      <c r="WZ22" s="3553"/>
      <c r="XA22" s="3553"/>
      <c r="XB22" s="3553"/>
      <c r="XC22" s="3553"/>
      <c r="XD22" s="3553"/>
      <c r="XE22" s="3553"/>
      <c r="XF22" s="3553"/>
      <c r="XG22" s="3553"/>
      <c r="XH22" s="3553"/>
      <c r="XI22" s="3553"/>
      <c r="XJ22" s="3553"/>
      <c r="XK22" s="3553"/>
      <c r="XL22" s="3553"/>
      <c r="XM22" s="3553"/>
      <c r="XN22" s="3553"/>
      <c r="XO22" s="3553"/>
      <c r="XP22" s="3553"/>
      <c r="XQ22" s="3553"/>
      <c r="XR22" s="3553"/>
      <c r="XS22" s="3553"/>
      <c r="XT22" s="3553"/>
      <c r="XU22" s="3553"/>
      <c r="XV22" s="3553"/>
      <c r="XW22" s="3553"/>
      <c r="XX22" s="3553"/>
      <c r="XY22" s="3553"/>
      <c r="XZ22" s="3553"/>
      <c r="YA22" s="3553"/>
      <c r="YB22" s="3553"/>
      <c r="YC22" s="3553"/>
      <c r="YD22" s="3553"/>
      <c r="YE22" s="3553"/>
      <c r="YF22" s="3553"/>
      <c r="YG22" s="3553"/>
      <c r="YH22" s="3553"/>
      <c r="YI22" s="3553"/>
      <c r="YJ22" s="3553"/>
      <c r="YK22" s="3553"/>
      <c r="YL22" s="3553"/>
      <c r="YM22" s="3553"/>
      <c r="YN22" s="3553"/>
      <c r="YO22" s="3553"/>
      <c r="YP22" s="3553"/>
      <c r="YQ22" s="3553"/>
      <c r="YR22" s="3553"/>
      <c r="YS22" s="3553"/>
      <c r="YT22" s="3553"/>
      <c r="YU22" s="3553"/>
      <c r="YV22" s="3553"/>
      <c r="YW22" s="3553"/>
      <c r="YX22" s="3553"/>
      <c r="YY22" s="3553"/>
      <c r="YZ22" s="3553"/>
      <c r="ZA22" s="3553"/>
      <c r="ZB22" s="3553"/>
      <c r="ZC22" s="3553"/>
      <c r="ZD22" s="3553"/>
      <c r="ZE22" s="3553"/>
      <c r="ZF22" s="3553"/>
      <c r="ZG22" s="3553"/>
      <c r="ZH22" s="3553"/>
      <c r="ZI22" s="3553"/>
      <c r="ZJ22" s="3553"/>
      <c r="ZK22" s="3553"/>
      <c r="ZL22" s="3553"/>
      <c r="ZM22" s="3553"/>
      <c r="ZN22" s="3553"/>
      <c r="ZO22" s="3553"/>
      <c r="ZP22" s="3553"/>
      <c r="ZQ22" s="3553"/>
      <c r="ZR22" s="3553"/>
      <c r="ZS22" s="3553"/>
      <c r="ZT22" s="3553"/>
      <c r="ZU22" s="3553"/>
      <c r="ZV22" s="3553"/>
      <c r="ZW22" s="3553"/>
      <c r="ZX22" s="3553"/>
      <c r="ZY22" s="3553"/>
      <c r="ZZ22" s="3553"/>
      <c r="AAA22" s="3553"/>
      <c r="AAB22" s="3553"/>
      <c r="AAC22" s="3553"/>
      <c r="AAD22" s="3553"/>
      <c r="AAE22" s="3553"/>
      <c r="AAF22" s="3553"/>
      <c r="AAG22" s="3553"/>
      <c r="AAH22" s="3553"/>
      <c r="AAI22" s="3553"/>
      <c r="AAJ22" s="3553"/>
      <c r="AAK22" s="3553"/>
      <c r="AAL22" s="3553"/>
      <c r="AAM22" s="3553"/>
      <c r="AAN22" s="3553"/>
      <c r="AAO22" s="3553"/>
      <c r="AAP22" s="3553"/>
      <c r="AAQ22" s="3553"/>
      <c r="AAR22" s="3553"/>
      <c r="AAS22" s="3553"/>
      <c r="AAT22" s="3553"/>
      <c r="AAU22" s="3553"/>
      <c r="AAV22" s="3553"/>
      <c r="AAW22" s="3553"/>
      <c r="AAX22" s="3553"/>
      <c r="AAY22" s="3553"/>
      <c r="AAZ22" s="3553"/>
      <c r="ABA22" s="3553"/>
      <c r="ABB22" s="3553"/>
      <c r="ABC22" s="3553"/>
      <c r="ABD22" s="3553"/>
      <c r="ABE22" s="3553"/>
      <c r="ABF22" s="3553"/>
      <c r="ABG22" s="3553"/>
      <c r="ABH22" s="3553"/>
      <c r="ABI22" s="3553"/>
      <c r="ABJ22" s="3553"/>
      <c r="ABK22" s="3553"/>
      <c r="ABL22" s="3553"/>
      <c r="ABM22" s="3553"/>
      <c r="ABN22" s="3553"/>
      <c r="ABO22" s="3553"/>
      <c r="ABP22" s="3553"/>
      <c r="ABQ22" s="3553"/>
      <c r="ABR22" s="3553"/>
      <c r="ABS22" s="3553"/>
      <c r="ABT22" s="3553"/>
      <c r="ABU22" s="3553"/>
      <c r="ABV22" s="3553"/>
      <c r="ABW22" s="3553"/>
      <c r="ABX22" s="3553"/>
      <c r="ABY22" s="3553"/>
      <c r="ABZ22" s="3553"/>
      <c r="ACA22" s="3553"/>
      <c r="ACB22" s="3553"/>
      <c r="ACC22" s="3553"/>
      <c r="ACD22" s="3553"/>
      <c r="ACE22" s="3553"/>
      <c r="ACF22" s="3553"/>
      <c r="ACG22" s="3553"/>
      <c r="ACH22" s="3553"/>
      <c r="ACI22" s="3553"/>
      <c r="ACJ22" s="3553"/>
      <c r="ACK22" s="3553"/>
      <c r="ACL22" s="3553"/>
      <c r="ACM22" s="3553"/>
      <c r="ACN22" s="3553"/>
      <c r="ACO22" s="3553"/>
      <c r="ACP22" s="3553"/>
      <c r="ACQ22" s="3553"/>
      <c r="ACR22" s="3553"/>
      <c r="ACS22" s="3553"/>
      <c r="ACT22" s="3553"/>
      <c r="ACU22" s="3553"/>
      <c r="ACV22" s="3553"/>
      <c r="ACW22" s="3553"/>
      <c r="ACX22" s="3553"/>
      <c r="ACY22" s="3553"/>
      <c r="ACZ22" s="3553"/>
      <c r="ADA22" s="3553"/>
      <c r="ADB22" s="3553"/>
      <c r="ADC22" s="3553"/>
      <c r="ADD22" s="3553"/>
      <c r="ADE22" s="3553"/>
      <c r="ADF22" s="3553"/>
      <c r="ADG22" s="3553"/>
      <c r="ADH22" s="3553"/>
      <c r="ADI22" s="3553"/>
      <c r="ADJ22" s="3553"/>
      <c r="ADK22" s="3553"/>
      <c r="ADL22" s="3553"/>
      <c r="ADM22" s="3553"/>
      <c r="ADN22" s="3553"/>
      <c r="ADO22" s="3553"/>
      <c r="ADP22" s="3553"/>
      <c r="ADQ22" s="3553"/>
      <c r="ADR22" s="3553"/>
      <c r="ADS22" s="3553"/>
      <c r="ADT22" s="3553"/>
      <c r="ADU22" s="3553"/>
      <c r="ADV22" s="3553"/>
      <c r="ADW22" s="3553"/>
      <c r="ADX22" s="3553"/>
      <c r="ADY22" s="3553"/>
      <c r="ADZ22" s="3553"/>
      <c r="AEA22" s="3553"/>
      <c r="AEB22" s="3553"/>
      <c r="AEC22" s="3553"/>
      <c r="AED22" s="3553"/>
      <c r="AEE22" s="3553"/>
      <c r="AEF22" s="3553"/>
      <c r="AEG22" s="3553"/>
      <c r="AEH22" s="3553"/>
      <c r="AEI22" s="3553"/>
      <c r="AEJ22" s="3553"/>
      <c r="AEK22" s="3553"/>
      <c r="AEL22" s="3553"/>
      <c r="AEM22" s="3553"/>
      <c r="AEN22" s="3553"/>
      <c r="AEO22" s="3553"/>
      <c r="AEP22" s="3553"/>
      <c r="AEQ22" s="3553"/>
      <c r="AER22" s="3553"/>
      <c r="AES22" s="3553"/>
      <c r="AET22" s="3553"/>
      <c r="AEU22" s="3553"/>
      <c r="AEV22" s="3553"/>
      <c r="AEW22" s="3553"/>
      <c r="AEX22" s="3553"/>
      <c r="AEY22" s="3553"/>
      <c r="AEZ22" s="3553"/>
      <c r="AFA22" s="3553"/>
      <c r="AFB22" s="3553"/>
      <c r="AFC22" s="3553"/>
      <c r="AFD22" s="3553"/>
      <c r="AFE22" s="3553"/>
      <c r="AFF22" s="3553"/>
      <c r="AFG22" s="3553"/>
      <c r="AFH22" s="3553"/>
      <c r="AFI22" s="3553"/>
      <c r="AFJ22" s="3553"/>
      <c r="AFK22" s="3553"/>
      <c r="AFL22" s="3553"/>
      <c r="AFM22" s="3553"/>
      <c r="AFN22" s="3553"/>
      <c r="AFO22" s="3553"/>
      <c r="AFP22" s="3553"/>
      <c r="AFQ22" s="3553"/>
      <c r="AFR22" s="3553"/>
      <c r="AFS22" s="3553"/>
      <c r="AFT22" s="3553"/>
      <c r="AFU22" s="3553"/>
      <c r="AFV22" s="3553"/>
      <c r="AFW22" s="3553"/>
      <c r="AFX22" s="3553"/>
      <c r="AFY22" s="3553"/>
      <c r="AFZ22" s="3553"/>
      <c r="AGA22" s="3553"/>
      <c r="AGB22" s="3553"/>
      <c r="AGC22" s="3553"/>
      <c r="AGD22" s="3553"/>
      <c r="AGE22" s="3553"/>
      <c r="AGF22" s="3553"/>
      <c r="AGG22" s="3553"/>
      <c r="AGH22" s="3553"/>
      <c r="AGI22" s="3553"/>
      <c r="AGJ22" s="3553"/>
      <c r="AGK22" s="3553"/>
      <c r="AGL22" s="3553"/>
      <c r="AGM22" s="3553"/>
      <c r="AGN22" s="3553"/>
      <c r="AGO22" s="3553"/>
      <c r="AGP22" s="3553"/>
      <c r="AGQ22" s="3553"/>
      <c r="AGR22" s="3553"/>
      <c r="AGS22" s="3553"/>
      <c r="AGT22" s="3553"/>
      <c r="AGU22" s="3553"/>
      <c r="AGV22" s="3553"/>
      <c r="AGW22" s="3553"/>
      <c r="AGX22" s="3553"/>
      <c r="AGY22" s="3553"/>
      <c r="AGZ22" s="3553"/>
      <c r="AHA22" s="3553"/>
      <c r="AHB22" s="3553"/>
      <c r="AHC22" s="3553"/>
      <c r="AHD22" s="3553"/>
      <c r="AHE22" s="3553"/>
      <c r="AHF22" s="3553"/>
      <c r="AHG22" s="3553"/>
      <c r="AHH22" s="3553"/>
      <c r="AHI22" s="3553"/>
      <c r="AHJ22" s="3553"/>
      <c r="AHK22" s="3553"/>
      <c r="AHL22" s="3553"/>
      <c r="AHM22" s="3553"/>
      <c r="AHN22" s="3553"/>
      <c r="AHO22" s="3553"/>
      <c r="AHP22" s="3553"/>
      <c r="AHQ22" s="3553"/>
      <c r="AHR22" s="3553"/>
      <c r="AHS22" s="3553"/>
      <c r="AHT22" s="3553"/>
      <c r="AHU22" s="3553"/>
      <c r="AHV22" s="3553"/>
      <c r="AHW22" s="3553"/>
      <c r="AHX22" s="3553"/>
      <c r="AHY22" s="3553"/>
      <c r="AHZ22" s="3553"/>
      <c r="AIA22" s="3553"/>
      <c r="AIB22" s="3553"/>
      <c r="AIC22" s="3553"/>
      <c r="AID22" s="3553"/>
      <c r="AIE22" s="3553"/>
      <c r="AIF22" s="3553"/>
      <c r="AIG22" s="3553"/>
      <c r="AIH22" s="3553"/>
      <c r="AII22" s="3553"/>
      <c r="AIJ22" s="3553"/>
      <c r="AIK22" s="3553"/>
      <c r="AIL22" s="3553"/>
      <c r="AIM22" s="3553"/>
      <c r="AIN22" s="3553"/>
      <c r="AIO22" s="3553"/>
      <c r="AIP22" s="3553"/>
      <c r="AIQ22" s="3553"/>
      <c r="AIR22" s="3553"/>
      <c r="AIS22" s="3553"/>
      <c r="AIT22" s="3553"/>
      <c r="AIU22" s="3553"/>
      <c r="AIV22" s="3553"/>
      <c r="AIW22" s="3553"/>
      <c r="AIX22" s="3553"/>
      <c r="AIY22" s="3553"/>
      <c r="AIZ22" s="3553"/>
      <c r="AJA22" s="3553"/>
      <c r="AJB22" s="3553"/>
      <c r="AJC22" s="3553"/>
      <c r="AJD22" s="3553"/>
      <c r="AJE22" s="3553"/>
      <c r="AJF22" s="3553"/>
      <c r="AJG22" s="3553"/>
      <c r="AJH22" s="3553"/>
      <c r="AJI22" s="3553"/>
      <c r="AJJ22" s="3553"/>
      <c r="AJK22" s="3553"/>
      <c r="AJL22" s="3553"/>
      <c r="AJM22" s="3553"/>
      <c r="AJN22" s="3553"/>
      <c r="AJO22" s="3553"/>
      <c r="AJP22" s="3553"/>
      <c r="AJQ22" s="3553"/>
      <c r="AJR22" s="3553"/>
      <c r="AJS22" s="3553"/>
      <c r="AJT22" s="3553"/>
      <c r="AJU22" s="3553"/>
      <c r="AJV22" s="3553"/>
      <c r="AJW22" s="3553"/>
      <c r="AJX22" s="3553"/>
      <c r="AJY22" s="3553"/>
      <c r="AJZ22" s="3553"/>
      <c r="AKA22" s="3553"/>
      <c r="AKB22" s="3553"/>
      <c r="AKC22" s="3553"/>
      <c r="AKD22" s="3553"/>
      <c r="AKE22" s="3553"/>
      <c r="AKF22" s="3553"/>
      <c r="AKG22" s="3553"/>
      <c r="AKH22" s="3553"/>
      <c r="AKI22" s="3553"/>
      <c r="AKJ22" s="3553"/>
      <c r="AKK22" s="3553"/>
      <c r="AKL22" s="3553"/>
      <c r="AKM22" s="3553"/>
      <c r="AKN22" s="3553"/>
      <c r="AKO22" s="3553"/>
      <c r="AKP22" s="3553"/>
      <c r="AKQ22" s="3553"/>
      <c r="AKR22" s="3553"/>
      <c r="AKS22" s="3553"/>
      <c r="AKT22" s="3553"/>
      <c r="AKU22" s="3553"/>
      <c r="AKV22" s="3553"/>
      <c r="AKW22" s="3553"/>
      <c r="AKX22" s="3553"/>
      <c r="AKY22" s="3553"/>
      <c r="AKZ22" s="3553"/>
      <c r="ALA22" s="3553"/>
      <c r="ALB22" s="3553"/>
      <c r="ALC22" s="3553"/>
      <c r="ALD22" s="3553"/>
      <c r="ALE22" s="3553"/>
      <c r="ALF22" s="3553"/>
      <c r="ALG22" s="3553"/>
      <c r="ALH22" s="3553"/>
      <c r="ALI22" s="3553"/>
      <c r="ALJ22" s="3553"/>
      <c r="ALK22" s="3553"/>
      <c r="ALL22" s="3553"/>
      <c r="ALM22" s="3553"/>
      <c r="ALN22" s="3553"/>
      <c r="ALO22" s="3553"/>
      <c r="ALP22" s="3553"/>
      <c r="ALQ22" s="3553"/>
      <c r="ALR22" s="3553"/>
      <c r="ALS22" s="3553"/>
      <c r="ALT22" s="3553"/>
      <c r="ALU22" s="3553"/>
      <c r="ALV22" s="3553"/>
      <c r="ALW22" s="3553"/>
      <c r="ALX22" s="3553"/>
      <c r="ALY22" s="3553"/>
      <c r="ALZ22" s="3553"/>
      <c r="AMA22" s="3553"/>
      <c r="AMB22" s="3553"/>
      <c r="AMC22" s="3553"/>
      <c r="AMD22" s="3553"/>
      <c r="AME22" s="3553"/>
      <c r="AMF22" s="3553"/>
      <c r="AMG22" s="3553"/>
      <c r="AMH22" s="3553"/>
      <c r="AMI22" s="3553"/>
      <c r="AMJ22" s="3553"/>
    </row>
    <row r="23" spans="1:1024" s="3554" customFormat="1" ht="33.65" customHeight="1">
      <c r="A23" s="5630"/>
      <c r="B23" s="5765"/>
      <c r="C23" s="5768"/>
      <c r="D23" s="5769"/>
      <c r="E23" s="5771"/>
      <c r="F23" s="5773"/>
      <c r="G23" s="5775"/>
      <c r="H23" s="3630" t="s">
        <v>974</v>
      </c>
      <c r="I23" s="4687" t="s">
        <v>975</v>
      </c>
      <c r="J23" s="4697">
        <v>12500000</v>
      </c>
      <c r="K23" s="3555" t="s">
        <v>976</v>
      </c>
      <c r="L23" s="5776"/>
      <c r="M23" s="5776"/>
      <c r="N23" s="5776"/>
      <c r="O23" s="5801"/>
      <c r="P23" s="5803">
        <f>SUM(T23:AE23)</f>
        <v>0</v>
      </c>
      <c r="Q23" s="5805">
        <f>P23/O22</f>
        <v>0</v>
      </c>
      <c r="R23" s="5807"/>
      <c r="S23" s="5808"/>
      <c r="T23" s="5810"/>
      <c r="U23" s="5797"/>
      <c r="V23" s="5799"/>
      <c r="W23" s="5799"/>
      <c r="X23" s="5799"/>
      <c r="Y23" s="5791"/>
      <c r="Z23" s="5793"/>
      <c r="AA23" s="5791"/>
      <c r="AB23" s="5791"/>
      <c r="AC23" s="5791"/>
      <c r="AD23" s="5791"/>
      <c r="AE23" s="5793"/>
      <c r="AF23" s="5795"/>
      <c r="AG23" s="5789"/>
      <c r="AH23" s="5789"/>
      <c r="AI23" s="5805"/>
      <c r="AJ23" s="5805"/>
      <c r="AK23" s="5787"/>
      <c r="AL23" s="5789"/>
      <c r="AM23" s="5789"/>
      <c r="AN23" s="5789"/>
      <c r="AO23" s="5789"/>
      <c r="AP23" s="5789"/>
      <c r="AQ23" s="5789"/>
      <c r="AR23" s="5789"/>
      <c r="AS23" s="5789"/>
      <c r="AT23" s="5832"/>
      <c r="AU23" s="5832"/>
      <c r="AV23" s="5832"/>
      <c r="AW23" s="5834"/>
      <c r="AX23" s="5834"/>
      <c r="AY23" s="5821"/>
      <c r="AZ23" s="5822"/>
      <c r="BA23" s="3457"/>
      <c r="BB23" s="3457"/>
      <c r="BC23" s="3457"/>
      <c r="BD23" s="3457"/>
      <c r="BE23" s="3457"/>
      <c r="BF23" s="3457"/>
      <c r="BG23" s="3457"/>
      <c r="BH23" s="3457"/>
      <c r="BI23" s="3457"/>
      <c r="BJ23" s="3457"/>
      <c r="BK23" s="3457"/>
      <c r="BL23" s="3457"/>
      <c r="BM23" s="3457"/>
      <c r="BN23" s="3457"/>
      <c r="BO23" s="3457"/>
      <c r="BP23" s="3457"/>
      <c r="BQ23" s="3457"/>
      <c r="BR23" s="3457"/>
      <c r="BS23" s="3457"/>
      <c r="BT23" s="3457"/>
      <c r="BU23" s="3457"/>
      <c r="BV23" s="3457"/>
      <c r="BW23" s="3457"/>
      <c r="BX23" s="3457"/>
      <c r="BY23" s="3457"/>
      <c r="BZ23" s="3457"/>
      <c r="CA23" s="3457"/>
      <c r="CB23" s="3457"/>
      <c r="CC23" s="3457"/>
      <c r="CD23" s="3457"/>
      <c r="CE23" s="3457"/>
      <c r="CF23" s="3457"/>
      <c r="CG23" s="3457"/>
      <c r="CH23" s="3457"/>
      <c r="CI23" s="3457"/>
      <c r="CJ23" s="3457"/>
      <c r="CK23" s="3457"/>
      <c r="CL23" s="3457"/>
      <c r="CM23" s="3457"/>
      <c r="CN23" s="3457"/>
      <c r="CO23" s="3457"/>
      <c r="CP23" s="3457"/>
      <c r="CQ23" s="3457"/>
      <c r="CR23" s="3457"/>
      <c r="CS23" s="3457"/>
      <c r="CT23" s="3457"/>
      <c r="CU23" s="3457"/>
      <c r="CV23" s="3457"/>
      <c r="CW23" s="3457"/>
      <c r="CX23" s="3457"/>
      <c r="CY23" s="3457"/>
      <c r="CZ23" s="3457"/>
      <c r="DA23" s="3457"/>
      <c r="DB23" s="3457"/>
      <c r="DC23" s="3457"/>
      <c r="DD23" s="3457"/>
      <c r="DE23" s="3457"/>
      <c r="DF23" s="3457"/>
      <c r="DG23" s="3457"/>
      <c r="DH23" s="3457"/>
      <c r="DI23" s="3457"/>
      <c r="DJ23" s="3457"/>
      <c r="DK23" s="3457"/>
      <c r="DL23" s="3457"/>
      <c r="DM23" s="3457"/>
      <c r="DN23" s="3457"/>
      <c r="DO23" s="3457"/>
      <c r="DP23" s="3457"/>
      <c r="DQ23" s="3457"/>
      <c r="DR23" s="3457"/>
      <c r="DS23" s="3457"/>
      <c r="DT23" s="3457"/>
      <c r="DU23" s="3457"/>
      <c r="DV23" s="3457"/>
      <c r="DW23" s="3457"/>
      <c r="DX23" s="3457"/>
      <c r="DY23" s="3457"/>
      <c r="DZ23" s="3553"/>
      <c r="EA23" s="3553"/>
      <c r="EB23" s="3553"/>
      <c r="EC23" s="3553"/>
      <c r="ED23" s="3553"/>
      <c r="EE23" s="3553"/>
      <c r="EF23" s="3553"/>
      <c r="EG23" s="3553"/>
      <c r="EH23" s="3553"/>
      <c r="EI23" s="3553"/>
      <c r="EJ23" s="3553"/>
      <c r="EK23" s="3553"/>
      <c r="EL23" s="3553"/>
      <c r="EM23" s="3553"/>
      <c r="EN23" s="3553"/>
      <c r="EO23" s="3553"/>
      <c r="EP23" s="3553"/>
      <c r="EQ23" s="3553"/>
      <c r="ER23" s="3553"/>
      <c r="ES23" s="3553"/>
      <c r="ET23" s="3553"/>
      <c r="EU23" s="3553"/>
      <c r="EV23" s="3553"/>
      <c r="EW23" s="3553"/>
      <c r="EX23" s="3553"/>
      <c r="EY23" s="3553"/>
      <c r="EZ23" s="3553"/>
      <c r="FA23" s="3553"/>
      <c r="FB23" s="3553"/>
      <c r="FC23" s="3553"/>
      <c r="FD23" s="3553"/>
      <c r="FE23" s="3553"/>
      <c r="FF23" s="3553"/>
      <c r="FG23" s="3553"/>
      <c r="FH23" s="3553"/>
      <c r="FI23" s="3553"/>
      <c r="FJ23" s="3553"/>
      <c r="FK23" s="3553"/>
      <c r="FL23" s="3553"/>
      <c r="FM23" s="3553"/>
      <c r="FN23" s="3553"/>
      <c r="FO23" s="3553"/>
      <c r="FP23" s="3553"/>
      <c r="FQ23" s="3553"/>
      <c r="FR23" s="3553"/>
      <c r="FS23" s="3553"/>
      <c r="FT23" s="3553"/>
      <c r="FU23" s="3553"/>
      <c r="FV23" s="3553"/>
      <c r="FW23" s="3553"/>
      <c r="FX23" s="3553"/>
      <c r="FY23" s="3553"/>
      <c r="FZ23" s="3553"/>
      <c r="GA23" s="3553"/>
      <c r="GB23" s="3553"/>
      <c r="GC23" s="3553"/>
      <c r="GD23" s="3553"/>
      <c r="GE23" s="3553"/>
      <c r="GF23" s="3553"/>
      <c r="GG23" s="3553"/>
      <c r="GH23" s="3553"/>
      <c r="GI23" s="3553"/>
      <c r="GJ23" s="3553"/>
      <c r="GK23" s="3553"/>
      <c r="GL23" s="3553"/>
      <c r="GM23" s="3553"/>
      <c r="GN23" s="3553"/>
      <c r="GO23" s="3553"/>
      <c r="GP23" s="3553"/>
      <c r="GQ23" s="3553"/>
      <c r="GR23" s="3553"/>
      <c r="GS23" s="3553"/>
      <c r="GT23" s="3553"/>
      <c r="GU23" s="3553"/>
      <c r="GV23" s="3553"/>
      <c r="GW23" s="3553"/>
      <c r="GX23" s="3553"/>
      <c r="GY23" s="3553"/>
      <c r="GZ23" s="3553"/>
      <c r="HA23" s="3553"/>
      <c r="HB23" s="3553"/>
      <c r="HC23" s="3553"/>
      <c r="HD23" s="3553"/>
      <c r="HE23" s="3553"/>
      <c r="HF23" s="3553"/>
      <c r="HG23" s="3553"/>
      <c r="HH23" s="3553"/>
      <c r="HI23" s="3553"/>
      <c r="HJ23" s="3553"/>
      <c r="HK23" s="3553"/>
      <c r="HL23" s="3553"/>
      <c r="HM23" s="3553"/>
      <c r="HN23" s="3553"/>
      <c r="HO23" s="3553"/>
      <c r="HP23" s="3553"/>
      <c r="HQ23" s="3553"/>
      <c r="HR23" s="3553"/>
      <c r="HS23" s="3553"/>
      <c r="HT23" s="3553"/>
      <c r="HU23" s="3553"/>
      <c r="HV23" s="3553"/>
      <c r="HW23" s="3553"/>
      <c r="HX23" s="3553"/>
      <c r="HY23" s="3553"/>
      <c r="HZ23" s="3553"/>
      <c r="IA23" s="3553"/>
      <c r="IB23" s="3553"/>
      <c r="IC23" s="3553"/>
      <c r="ID23" s="3553"/>
      <c r="IE23" s="3553"/>
      <c r="IF23" s="3553"/>
      <c r="IG23" s="3553"/>
      <c r="IH23" s="3553"/>
      <c r="II23" s="3553"/>
      <c r="IJ23" s="3553"/>
      <c r="IK23" s="3553"/>
      <c r="IL23" s="3553"/>
      <c r="IM23" s="3553"/>
      <c r="IN23" s="3553"/>
      <c r="IO23" s="3553"/>
      <c r="IP23" s="3553"/>
      <c r="IQ23" s="3553"/>
      <c r="IR23" s="3553"/>
      <c r="IS23" s="3553"/>
      <c r="IT23" s="3553"/>
      <c r="IU23" s="3553"/>
      <c r="IV23" s="3553"/>
      <c r="IW23" s="3553"/>
      <c r="IX23" s="3553"/>
      <c r="IY23" s="3553"/>
      <c r="IZ23" s="3553"/>
      <c r="JA23" s="3553"/>
      <c r="JB23" s="3553"/>
      <c r="JC23" s="3553"/>
      <c r="JD23" s="3553"/>
      <c r="JE23" s="3553"/>
      <c r="JF23" s="3553"/>
      <c r="JG23" s="3553"/>
      <c r="JH23" s="3553"/>
      <c r="JI23" s="3553"/>
      <c r="JJ23" s="3553"/>
      <c r="JK23" s="3553"/>
      <c r="JL23" s="3553"/>
      <c r="JM23" s="3553"/>
      <c r="JN23" s="3553"/>
      <c r="JO23" s="3553"/>
      <c r="JP23" s="3553"/>
      <c r="JQ23" s="3553"/>
      <c r="JR23" s="3553"/>
      <c r="JS23" s="3553"/>
      <c r="JT23" s="3553"/>
      <c r="JU23" s="3553"/>
      <c r="JV23" s="3553"/>
      <c r="JW23" s="3553"/>
      <c r="JX23" s="3553"/>
      <c r="JY23" s="3553"/>
      <c r="JZ23" s="3553"/>
      <c r="KA23" s="3553"/>
      <c r="KB23" s="3553"/>
      <c r="KC23" s="3553"/>
      <c r="KD23" s="3553"/>
      <c r="KE23" s="3553"/>
      <c r="KF23" s="3553"/>
      <c r="KG23" s="3553"/>
      <c r="KH23" s="3553"/>
      <c r="KI23" s="3553"/>
      <c r="KJ23" s="3553"/>
      <c r="KK23" s="3553"/>
      <c r="KL23" s="3553"/>
      <c r="KM23" s="3553"/>
      <c r="KN23" s="3553"/>
      <c r="KO23" s="3553"/>
      <c r="KP23" s="3553"/>
      <c r="KQ23" s="3553"/>
      <c r="KR23" s="3553"/>
      <c r="KS23" s="3553"/>
      <c r="KT23" s="3553"/>
      <c r="KU23" s="3553"/>
      <c r="KV23" s="3553"/>
      <c r="KW23" s="3553"/>
      <c r="KX23" s="3553"/>
      <c r="KY23" s="3553"/>
      <c r="KZ23" s="3553"/>
      <c r="LA23" s="3553"/>
      <c r="LB23" s="3553"/>
      <c r="LC23" s="3553"/>
      <c r="LD23" s="3553"/>
      <c r="LE23" s="3553"/>
      <c r="LF23" s="3553"/>
      <c r="LG23" s="3553"/>
      <c r="LH23" s="3553"/>
      <c r="LI23" s="3553"/>
      <c r="LJ23" s="3553"/>
      <c r="LK23" s="3553"/>
      <c r="LL23" s="3553"/>
      <c r="LM23" s="3553"/>
      <c r="LN23" s="3553"/>
      <c r="LO23" s="3553"/>
      <c r="LP23" s="3553"/>
      <c r="LQ23" s="3553"/>
      <c r="LR23" s="3553"/>
      <c r="LS23" s="3553"/>
      <c r="LT23" s="3553"/>
      <c r="LU23" s="3553"/>
      <c r="LV23" s="3553"/>
      <c r="LW23" s="3553"/>
      <c r="LX23" s="3553"/>
      <c r="LY23" s="3553"/>
      <c r="LZ23" s="3553"/>
      <c r="MA23" s="3553"/>
      <c r="MB23" s="3553"/>
      <c r="MC23" s="3553"/>
      <c r="MD23" s="3553"/>
      <c r="ME23" s="3553"/>
      <c r="MF23" s="3553"/>
      <c r="MG23" s="3553"/>
      <c r="MH23" s="3553"/>
      <c r="MI23" s="3553"/>
      <c r="MJ23" s="3553"/>
      <c r="MK23" s="3553"/>
      <c r="ML23" s="3553"/>
      <c r="MM23" s="3553"/>
      <c r="MN23" s="3553"/>
      <c r="MO23" s="3553"/>
      <c r="MP23" s="3553"/>
      <c r="MQ23" s="3553"/>
      <c r="MR23" s="3553"/>
      <c r="MS23" s="3553"/>
      <c r="MT23" s="3553"/>
      <c r="MU23" s="3553"/>
      <c r="MV23" s="3553"/>
      <c r="MW23" s="3553"/>
      <c r="MX23" s="3553"/>
      <c r="MY23" s="3553"/>
      <c r="MZ23" s="3553"/>
      <c r="NA23" s="3553"/>
      <c r="NB23" s="3553"/>
      <c r="NC23" s="3553"/>
      <c r="ND23" s="3553"/>
      <c r="NE23" s="3553"/>
      <c r="NF23" s="3553"/>
      <c r="NG23" s="3553"/>
      <c r="NH23" s="3553"/>
      <c r="NI23" s="3553"/>
      <c r="NJ23" s="3553"/>
      <c r="NK23" s="3553"/>
      <c r="NL23" s="3553"/>
      <c r="NM23" s="3553"/>
      <c r="NN23" s="3553"/>
      <c r="NO23" s="3553"/>
      <c r="NP23" s="3553"/>
      <c r="NQ23" s="3553"/>
      <c r="NR23" s="3553"/>
      <c r="NS23" s="3553"/>
      <c r="NT23" s="3553"/>
      <c r="NU23" s="3553"/>
      <c r="NV23" s="3553"/>
      <c r="NW23" s="3553"/>
      <c r="NX23" s="3553"/>
      <c r="NY23" s="3553"/>
      <c r="NZ23" s="3553"/>
      <c r="OA23" s="3553"/>
      <c r="OB23" s="3553"/>
      <c r="OC23" s="3553"/>
      <c r="OD23" s="3553"/>
      <c r="OE23" s="3553"/>
      <c r="OF23" s="3553"/>
      <c r="OG23" s="3553"/>
      <c r="OH23" s="3553"/>
      <c r="OI23" s="3553"/>
      <c r="OJ23" s="3553"/>
      <c r="OK23" s="3553"/>
      <c r="OL23" s="3553"/>
      <c r="OM23" s="3553"/>
      <c r="ON23" s="3553"/>
      <c r="OO23" s="3553"/>
      <c r="OP23" s="3553"/>
      <c r="OQ23" s="3553"/>
      <c r="OR23" s="3553"/>
      <c r="OS23" s="3553"/>
      <c r="OT23" s="3553"/>
      <c r="OU23" s="3553"/>
      <c r="OV23" s="3553"/>
      <c r="OW23" s="3553"/>
      <c r="OX23" s="3553"/>
      <c r="OY23" s="3553"/>
      <c r="OZ23" s="3553"/>
      <c r="PA23" s="3553"/>
      <c r="PB23" s="3553"/>
      <c r="PC23" s="3553"/>
      <c r="PD23" s="3553"/>
      <c r="PE23" s="3553"/>
      <c r="PF23" s="3553"/>
      <c r="PG23" s="3553"/>
      <c r="PH23" s="3553"/>
      <c r="PI23" s="3553"/>
      <c r="PJ23" s="3553"/>
      <c r="PK23" s="3553"/>
      <c r="PL23" s="3553"/>
      <c r="PM23" s="3553"/>
      <c r="PN23" s="3553"/>
      <c r="PO23" s="3553"/>
      <c r="PP23" s="3553"/>
      <c r="PQ23" s="3553"/>
      <c r="PR23" s="3553"/>
      <c r="PS23" s="3553"/>
      <c r="PT23" s="3553"/>
      <c r="PU23" s="3553"/>
      <c r="PV23" s="3553"/>
      <c r="PW23" s="3553"/>
      <c r="PX23" s="3553"/>
      <c r="PY23" s="3553"/>
      <c r="PZ23" s="3553"/>
      <c r="QA23" s="3553"/>
      <c r="QB23" s="3553"/>
      <c r="QC23" s="3553"/>
      <c r="QD23" s="3553"/>
      <c r="QE23" s="3553"/>
      <c r="QF23" s="3553"/>
      <c r="QG23" s="3553"/>
      <c r="QH23" s="3553"/>
      <c r="QI23" s="3553"/>
      <c r="QJ23" s="3553"/>
      <c r="QK23" s="3553"/>
      <c r="QL23" s="3553"/>
      <c r="QM23" s="3553"/>
      <c r="QN23" s="3553"/>
      <c r="QO23" s="3553"/>
      <c r="QP23" s="3553"/>
      <c r="QQ23" s="3553"/>
      <c r="QR23" s="3553"/>
      <c r="QS23" s="3553"/>
      <c r="QT23" s="3553"/>
      <c r="QU23" s="3553"/>
      <c r="QV23" s="3553"/>
      <c r="QW23" s="3553"/>
      <c r="QX23" s="3553"/>
      <c r="QY23" s="3553"/>
      <c r="QZ23" s="3553"/>
      <c r="RA23" s="3553"/>
      <c r="RB23" s="3553"/>
      <c r="RC23" s="3553"/>
      <c r="RD23" s="3553"/>
      <c r="RE23" s="3553"/>
      <c r="RF23" s="3553"/>
      <c r="RG23" s="3553"/>
      <c r="RH23" s="3553"/>
      <c r="RI23" s="3553"/>
      <c r="RJ23" s="3553"/>
      <c r="RK23" s="3553"/>
      <c r="RL23" s="3553"/>
      <c r="RM23" s="3553"/>
      <c r="RN23" s="3553"/>
      <c r="RO23" s="3553"/>
      <c r="RP23" s="3553"/>
      <c r="RQ23" s="3553"/>
      <c r="RR23" s="3553"/>
      <c r="RS23" s="3553"/>
      <c r="RT23" s="3553"/>
      <c r="RU23" s="3553"/>
      <c r="RV23" s="3553"/>
      <c r="RW23" s="3553"/>
      <c r="RX23" s="3553"/>
      <c r="RY23" s="3553"/>
      <c r="RZ23" s="3553"/>
      <c r="SA23" s="3553"/>
      <c r="SB23" s="3553"/>
      <c r="SC23" s="3553"/>
      <c r="SD23" s="3553"/>
      <c r="SE23" s="3553"/>
      <c r="SF23" s="3553"/>
      <c r="SG23" s="3553"/>
      <c r="SH23" s="3553"/>
      <c r="SI23" s="3553"/>
      <c r="SJ23" s="3553"/>
      <c r="SK23" s="3553"/>
      <c r="SL23" s="3553"/>
      <c r="SM23" s="3553"/>
      <c r="SN23" s="3553"/>
      <c r="SO23" s="3553"/>
      <c r="SP23" s="3553"/>
      <c r="SQ23" s="3553"/>
      <c r="SR23" s="3553"/>
      <c r="SS23" s="3553"/>
      <c r="ST23" s="3553"/>
      <c r="SU23" s="3553"/>
      <c r="SV23" s="3553"/>
      <c r="SW23" s="3553"/>
      <c r="SX23" s="3553"/>
      <c r="SY23" s="3553"/>
      <c r="SZ23" s="3553"/>
      <c r="TA23" s="3553"/>
      <c r="TB23" s="3553"/>
      <c r="TC23" s="3553"/>
      <c r="TD23" s="3553"/>
      <c r="TE23" s="3553"/>
      <c r="TF23" s="3553"/>
      <c r="TG23" s="3553"/>
      <c r="TH23" s="3553"/>
      <c r="TI23" s="3553"/>
      <c r="TJ23" s="3553"/>
      <c r="TK23" s="3553"/>
      <c r="TL23" s="3553"/>
      <c r="TM23" s="3553"/>
      <c r="TN23" s="3553"/>
      <c r="TO23" s="3553"/>
      <c r="TP23" s="3553"/>
      <c r="TQ23" s="3553"/>
      <c r="TR23" s="3553"/>
      <c r="TS23" s="3553"/>
      <c r="TT23" s="3553"/>
      <c r="TU23" s="3553"/>
      <c r="TV23" s="3553"/>
      <c r="TW23" s="3553"/>
      <c r="TX23" s="3553"/>
      <c r="TY23" s="3553"/>
      <c r="TZ23" s="3553"/>
      <c r="UA23" s="3553"/>
      <c r="UB23" s="3553"/>
      <c r="UC23" s="3553"/>
      <c r="UD23" s="3553"/>
      <c r="UE23" s="3553"/>
      <c r="UF23" s="3553"/>
      <c r="UG23" s="3553"/>
      <c r="UH23" s="3553"/>
      <c r="UI23" s="3553"/>
      <c r="UJ23" s="3553"/>
      <c r="UK23" s="3553"/>
      <c r="UL23" s="3553"/>
      <c r="UM23" s="3553"/>
      <c r="UN23" s="3553"/>
      <c r="UO23" s="3553"/>
      <c r="UP23" s="3553"/>
      <c r="UQ23" s="3553"/>
      <c r="UR23" s="3553"/>
      <c r="US23" s="3553"/>
      <c r="UT23" s="3553"/>
      <c r="UU23" s="3553"/>
      <c r="UV23" s="3553"/>
      <c r="UW23" s="3553"/>
      <c r="UX23" s="3553"/>
      <c r="UY23" s="3553"/>
      <c r="UZ23" s="3553"/>
      <c r="VA23" s="3553"/>
      <c r="VB23" s="3553"/>
      <c r="VC23" s="3553"/>
      <c r="VD23" s="3553"/>
      <c r="VE23" s="3553"/>
      <c r="VF23" s="3553"/>
      <c r="VG23" s="3553"/>
      <c r="VH23" s="3553"/>
      <c r="VI23" s="3553"/>
      <c r="VJ23" s="3553"/>
      <c r="VK23" s="3553"/>
      <c r="VL23" s="3553"/>
      <c r="VM23" s="3553"/>
      <c r="VN23" s="3553"/>
      <c r="VO23" s="3553"/>
      <c r="VP23" s="3553"/>
      <c r="VQ23" s="3553"/>
      <c r="VR23" s="3553"/>
      <c r="VS23" s="3553"/>
      <c r="VT23" s="3553"/>
      <c r="VU23" s="3553"/>
      <c r="VV23" s="3553"/>
      <c r="VW23" s="3553"/>
      <c r="VX23" s="3553"/>
      <c r="VY23" s="3553"/>
      <c r="VZ23" s="3553"/>
      <c r="WA23" s="3553"/>
      <c r="WB23" s="3553"/>
      <c r="WC23" s="3553"/>
      <c r="WD23" s="3553"/>
      <c r="WE23" s="3553"/>
      <c r="WF23" s="3553"/>
      <c r="WG23" s="3553"/>
      <c r="WH23" s="3553"/>
      <c r="WI23" s="3553"/>
      <c r="WJ23" s="3553"/>
      <c r="WK23" s="3553"/>
      <c r="WL23" s="3553"/>
      <c r="WM23" s="3553"/>
      <c r="WN23" s="3553"/>
      <c r="WO23" s="3553"/>
      <c r="WP23" s="3553"/>
      <c r="WQ23" s="3553"/>
      <c r="WR23" s="3553"/>
      <c r="WS23" s="3553"/>
      <c r="WT23" s="3553"/>
      <c r="WU23" s="3553"/>
      <c r="WV23" s="3553"/>
      <c r="WW23" s="3553"/>
      <c r="WX23" s="3553"/>
      <c r="WY23" s="3553"/>
      <c r="WZ23" s="3553"/>
      <c r="XA23" s="3553"/>
      <c r="XB23" s="3553"/>
      <c r="XC23" s="3553"/>
      <c r="XD23" s="3553"/>
      <c r="XE23" s="3553"/>
      <c r="XF23" s="3553"/>
      <c r="XG23" s="3553"/>
      <c r="XH23" s="3553"/>
      <c r="XI23" s="3553"/>
      <c r="XJ23" s="3553"/>
      <c r="XK23" s="3553"/>
      <c r="XL23" s="3553"/>
      <c r="XM23" s="3553"/>
      <c r="XN23" s="3553"/>
      <c r="XO23" s="3553"/>
      <c r="XP23" s="3553"/>
      <c r="XQ23" s="3553"/>
      <c r="XR23" s="3553"/>
      <c r="XS23" s="3553"/>
      <c r="XT23" s="3553"/>
      <c r="XU23" s="3553"/>
      <c r="XV23" s="3553"/>
      <c r="XW23" s="3553"/>
      <c r="XX23" s="3553"/>
      <c r="XY23" s="3553"/>
      <c r="XZ23" s="3553"/>
      <c r="YA23" s="3553"/>
      <c r="YB23" s="3553"/>
      <c r="YC23" s="3553"/>
      <c r="YD23" s="3553"/>
      <c r="YE23" s="3553"/>
      <c r="YF23" s="3553"/>
      <c r="YG23" s="3553"/>
      <c r="YH23" s="3553"/>
      <c r="YI23" s="3553"/>
      <c r="YJ23" s="3553"/>
      <c r="YK23" s="3553"/>
      <c r="YL23" s="3553"/>
      <c r="YM23" s="3553"/>
      <c r="YN23" s="3553"/>
      <c r="YO23" s="3553"/>
      <c r="YP23" s="3553"/>
      <c r="YQ23" s="3553"/>
      <c r="YR23" s="3553"/>
      <c r="YS23" s="3553"/>
      <c r="YT23" s="3553"/>
      <c r="YU23" s="3553"/>
      <c r="YV23" s="3553"/>
      <c r="YW23" s="3553"/>
      <c r="YX23" s="3553"/>
      <c r="YY23" s="3553"/>
      <c r="YZ23" s="3553"/>
      <c r="ZA23" s="3553"/>
      <c r="ZB23" s="3553"/>
      <c r="ZC23" s="3553"/>
      <c r="ZD23" s="3553"/>
      <c r="ZE23" s="3553"/>
      <c r="ZF23" s="3553"/>
      <c r="ZG23" s="3553"/>
      <c r="ZH23" s="3553"/>
      <c r="ZI23" s="3553"/>
      <c r="ZJ23" s="3553"/>
      <c r="ZK23" s="3553"/>
      <c r="ZL23" s="3553"/>
      <c r="ZM23" s="3553"/>
      <c r="ZN23" s="3553"/>
      <c r="ZO23" s="3553"/>
      <c r="ZP23" s="3553"/>
      <c r="ZQ23" s="3553"/>
      <c r="ZR23" s="3553"/>
      <c r="ZS23" s="3553"/>
      <c r="ZT23" s="3553"/>
      <c r="ZU23" s="3553"/>
      <c r="ZV23" s="3553"/>
      <c r="ZW23" s="3553"/>
      <c r="ZX23" s="3553"/>
      <c r="ZY23" s="3553"/>
      <c r="ZZ23" s="3553"/>
      <c r="AAA23" s="3553"/>
      <c r="AAB23" s="3553"/>
      <c r="AAC23" s="3553"/>
      <c r="AAD23" s="3553"/>
      <c r="AAE23" s="3553"/>
      <c r="AAF23" s="3553"/>
      <c r="AAG23" s="3553"/>
      <c r="AAH23" s="3553"/>
      <c r="AAI23" s="3553"/>
      <c r="AAJ23" s="3553"/>
      <c r="AAK23" s="3553"/>
      <c r="AAL23" s="3553"/>
      <c r="AAM23" s="3553"/>
      <c r="AAN23" s="3553"/>
      <c r="AAO23" s="3553"/>
      <c r="AAP23" s="3553"/>
      <c r="AAQ23" s="3553"/>
      <c r="AAR23" s="3553"/>
      <c r="AAS23" s="3553"/>
      <c r="AAT23" s="3553"/>
      <c r="AAU23" s="3553"/>
      <c r="AAV23" s="3553"/>
      <c r="AAW23" s="3553"/>
      <c r="AAX23" s="3553"/>
      <c r="AAY23" s="3553"/>
      <c r="AAZ23" s="3553"/>
      <c r="ABA23" s="3553"/>
      <c r="ABB23" s="3553"/>
      <c r="ABC23" s="3553"/>
      <c r="ABD23" s="3553"/>
      <c r="ABE23" s="3553"/>
      <c r="ABF23" s="3553"/>
      <c r="ABG23" s="3553"/>
      <c r="ABH23" s="3553"/>
      <c r="ABI23" s="3553"/>
      <c r="ABJ23" s="3553"/>
      <c r="ABK23" s="3553"/>
      <c r="ABL23" s="3553"/>
      <c r="ABM23" s="3553"/>
      <c r="ABN23" s="3553"/>
      <c r="ABO23" s="3553"/>
      <c r="ABP23" s="3553"/>
      <c r="ABQ23" s="3553"/>
      <c r="ABR23" s="3553"/>
      <c r="ABS23" s="3553"/>
      <c r="ABT23" s="3553"/>
      <c r="ABU23" s="3553"/>
      <c r="ABV23" s="3553"/>
      <c r="ABW23" s="3553"/>
      <c r="ABX23" s="3553"/>
      <c r="ABY23" s="3553"/>
      <c r="ABZ23" s="3553"/>
      <c r="ACA23" s="3553"/>
      <c r="ACB23" s="3553"/>
      <c r="ACC23" s="3553"/>
      <c r="ACD23" s="3553"/>
      <c r="ACE23" s="3553"/>
      <c r="ACF23" s="3553"/>
      <c r="ACG23" s="3553"/>
      <c r="ACH23" s="3553"/>
      <c r="ACI23" s="3553"/>
      <c r="ACJ23" s="3553"/>
      <c r="ACK23" s="3553"/>
      <c r="ACL23" s="3553"/>
      <c r="ACM23" s="3553"/>
      <c r="ACN23" s="3553"/>
      <c r="ACO23" s="3553"/>
      <c r="ACP23" s="3553"/>
      <c r="ACQ23" s="3553"/>
      <c r="ACR23" s="3553"/>
      <c r="ACS23" s="3553"/>
      <c r="ACT23" s="3553"/>
      <c r="ACU23" s="3553"/>
      <c r="ACV23" s="3553"/>
      <c r="ACW23" s="3553"/>
      <c r="ACX23" s="3553"/>
      <c r="ACY23" s="3553"/>
      <c r="ACZ23" s="3553"/>
      <c r="ADA23" s="3553"/>
      <c r="ADB23" s="3553"/>
      <c r="ADC23" s="3553"/>
      <c r="ADD23" s="3553"/>
      <c r="ADE23" s="3553"/>
      <c r="ADF23" s="3553"/>
      <c r="ADG23" s="3553"/>
      <c r="ADH23" s="3553"/>
      <c r="ADI23" s="3553"/>
      <c r="ADJ23" s="3553"/>
      <c r="ADK23" s="3553"/>
      <c r="ADL23" s="3553"/>
      <c r="ADM23" s="3553"/>
      <c r="ADN23" s="3553"/>
      <c r="ADO23" s="3553"/>
      <c r="ADP23" s="3553"/>
      <c r="ADQ23" s="3553"/>
      <c r="ADR23" s="3553"/>
      <c r="ADS23" s="3553"/>
      <c r="ADT23" s="3553"/>
      <c r="ADU23" s="3553"/>
      <c r="ADV23" s="3553"/>
      <c r="ADW23" s="3553"/>
      <c r="ADX23" s="3553"/>
      <c r="ADY23" s="3553"/>
      <c r="ADZ23" s="3553"/>
      <c r="AEA23" s="3553"/>
      <c r="AEB23" s="3553"/>
      <c r="AEC23" s="3553"/>
      <c r="AED23" s="3553"/>
      <c r="AEE23" s="3553"/>
      <c r="AEF23" s="3553"/>
      <c r="AEG23" s="3553"/>
      <c r="AEH23" s="3553"/>
      <c r="AEI23" s="3553"/>
      <c r="AEJ23" s="3553"/>
      <c r="AEK23" s="3553"/>
      <c r="AEL23" s="3553"/>
      <c r="AEM23" s="3553"/>
      <c r="AEN23" s="3553"/>
      <c r="AEO23" s="3553"/>
      <c r="AEP23" s="3553"/>
      <c r="AEQ23" s="3553"/>
      <c r="AER23" s="3553"/>
      <c r="AES23" s="3553"/>
      <c r="AET23" s="3553"/>
      <c r="AEU23" s="3553"/>
      <c r="AEV23" s="3553"/>
      <c r="AEW23" s="3553"/>
      <c r="AEX23" s="3553"/>
      <c r="AEY23" s="3553"/>
      <c r="AEZ23" s="3553"/>
      <c r="AFA23" s="3553"/>
      <c r="AFB23" s="3553"/>
      <c r="AFC23" s="3553"/>
      <c r="AFD23" s="3553"/>
      <c r="AFE23" s="3553"/>
      <c r="AFF23" s="3553"/>
      <c r="AFG23" s="3553"/>
      <c r="AFH23" s="3553"/>
      <c r="AFI23" s="3553"/>
      <c r="AFJ23" s="3553"/>
      <c r="AFK23" s="3553"/>
      <c r="AFL23" s="3553"/>
      <c r="AFM23" s="3553"/>
      <c r="AFN23" s="3553"/>
      <c r="AFO23" s="3553"/>
      <c r="AFP23" s="3553"/>
      <c r="AFQ23" s="3553"/>
      <c r="AFR23" s="3553"/>
      <c r="AFS23" s="3553"/>
      <c r="AFT23" s="3553"/>
      <c r="AFU23" s="3553"/>
      <c r="AFV23" s="3553"/>
      <c r="AFW23" s="3553"/>
      <c r="AFX23" s="3553"/>
      <c r="AFY23" s="3553"/>
      <c r="AFZ23" s="3553"/>
      <c r="AGA23" s="3553"/>
      <c r="AGB23" s="3553"/>
      <c r="AGC23" s="3553"/>
      <c r="AGD23" s="3553"/>
      <c r="AGE23" s="3553"/>
      <c r="AGF23" s="3553"/>
      <c r="AGG23" s="3553"/>
      <c r="AGH23" s="3553"/>
      <c r="AGI23" s="3553"/>
      <c r="AGJ23" s="3553"/>
      <c r="AGK23" s="3553"/>
      <c r="AGL23" s="3553"/>
      <c r="AGM23" s="3553"/>
      <c r="AGN23" s="3553"/>
      <c r="AGO23" s="3553"/>
      <c r="AGP23" s="3553"/>
      <c r="AGQ23" s="3553"/>
      <c r="AGR23" s="3553"/>
      <c r="AGS23" s="3553"/>
      <c r="AGT23" s="3553"/>
      <c r="AGU23" s="3553"/>
      <c r="AGV23" s="3553"/>
      <c r="AGW23" s="3553"/>
      <c r="AGX23" s="3553"/>
      <c r="AGY23" s="3553"/>
      <c r="AGZ23" s="3553"/>
      <c r="AHA23" s="3553"/>
      <c r="AHB23" s="3553"/>
      <c r="AHC23" s="3553"/>
      <c r="AHD23" s="3553"/>
      <c r="AHE23" s="3553"/>
      <c r="AHF23" s="3553"/>
      <c r="AHG23" s="3553"/>
      <c r="AHH23" s="3553"/>
      <c r="AHI23" s="3553"/>
      <c r="AHJ23" s="3553"/>
      <c r="AHK23" s="3553"/>
      <c r="AHL23" s="3553"/>
      <c r="AHM23" s="3553"/>
      <c r="AHN23" s="3553"/>
      <c r="AHO23" s="3553"/>
      <c r="AHP23" s="3553"/>
      <c r="AHQ23" s="3553"/>
      <c r="AHR23" s="3553"/>
      <c r="AHS23" s="3553"/>
      <c r="AHT23" s="3553"/>
      <c r="AHU23" s="3553"/>
      <c r="AHV23" s="3553"/>
      <c r="AHW23" s="3553"/>
      <c r="AHX23" s="3553"/>
      <c r="AHY23" s="3553"/>
      <c r="AHZ23" s="3553"/>
      <c r="AIA23" s="3553"/>
      <c r="AIB23" s="3553"/>
      <c r="AIC23" s="3553"/>
      <c r="AID23" s="3553"/>
      <c r="AIE23" s="3553"/>
      <c r="AIF23" s="3553"/>
      <c r="AIG23" s="3553"/>
      <c r="AIH23" s="3553"/>
      <c r="AII23" s="3553"/>
      <c r="AIJ23" s="3553"/>
      <c r="AIK23" s="3553"/>
      <c r="AIL23" s="3553"/>
      <c r="AIM23" s="3553"/>
      <c r="AIN23" s="3553"/>
      <c r="AIO23" s="3553"/>
      <c r="AIP23" s="3553"/>
      <c r="AIQ23" s="3553"/>
      <c r="AIR23" s="3553"/>
      <c r="AIS23" s="3553"/>
      <c r="AIT23" s="3553"/>
      <c r="AIU23" s="3553"/>
      <c r="AIV23" s="3553"/>
      <c r="AIW23" s="3553"/>
      <c r="AIX23" s="3553"/>
      <c r="AIY23" s="3553"/>
      <c r="AIZ23" s="3553"/>
      <c r="AJA23" s="3553"/>
      <c r="AJB23" s="3553"/>
      <c r="AJC23" s="3553"/>
      <c r="AJD23" s="3553"/>
      <c r="AJE23" s="3553"/>
      <c r="AJF23" s="3553"/>
      <c r="AJG23" s="3553"/>
      <c r="AJH23" s="3553"/>
      <c r="AJI23" s="3553"/>
      <c r="AJJ23" s="3553"/>
      <c r="AJK23" s="3553"/>
      <c r="AJL23" s="3553"/>
      <c r="AJM23" s="3553"/>
      <c r="AJN23" s="3553"/>
      <c r="AJO23" s="3553"/>
      <c r="AJP23" s="3553"/>
      <c r="AJQ23" s="3553"/>
      <c r="AJR23" s="3553"/>
      <c r="AJS23" s="3553"/>
      <c r="AJT23" s="3553"/>
      <c r="AJU23" s="3553"/>
      <c r="AJV23" s="3553"/>
      <c r="AJW23" s="3553"/>
      <c r="AJX23" s="3553"/>
      <c r="AJY23" s="3553"/>
      <c r="AJZ23" s="3553"/>
      <c r="AKA23" s="3553"/>
      <c r="AKB23" s="3553"/>
      <c r="AKC23" s="3553"/>
      <c r="AKD23" s="3553"/>
      <c r="AKE23" s="3553"/>
      <c r="AKF23" s="3553"/>
      <c r="AKG23" s="3553"/>
      <c r="AKH23" s="3553"/>
      <c r="AKI23" s="3553"/>
      <c r="AKJ23" s="3553"/>
      <c r="AKK23" s="3553"/>
      <c r="AKL23" s="3553"/>
      <c r="AKM23" s="3553"/>
      <c r="AKN23" s="3553"/>
      <c r="AKO23" s="3553"/>
      <c r="AKP23" s="3553"/>
      <c r="AKQ23" s="3553"/>
      <c r="AKR23" s="3553"/>
      <c r="AKS23" s="3553"/>
      <c r="AKT23" s="3553"/>
      <c r="AKU23" s="3553"/>
      <c r="AKV23" s="3553"/>
      <c r="AKW23" s="3553"/>
      <c r="AKX23" s="3553"/>
      <c r="AKY23" s="3553"/>
      <c r="AKZ23" s="3553"/>
      <c r="ALA23" s="3553"/>
      <c r="ALB23" s="3553"/>
      <c r="ALC23" s="3553"/>
      <c r="ALD23" s="3553"/>
      <c r="ALE23" s="3553"/>
      <c r="ALF23" s="3553"/>
      <c r="ALG23" s="3553"/>
      <c r="ALH23" s="3553"/>
      <c r="ALI23" s="3553"/>
      <c r="ALJ23" s="3553"/>
      <c r="ALK23" s="3553"/>
      <c r="ALL23" s="3553"/>
      <c r="ALM23" s="3553"/>
      <c r="ALN23" s="3553"/>
      <c r="ALO23" s="3553"/>
      <c r="ALP23" s="3553"/>
      <c r="ALQ23" s="3553"/>
      <c r="ALR23" s="3553"/>
      <c r="ALS23" s="3553"/>
      <c r="ALT23" s="3553"/>
      <c r="ALU23" s="3553"/>
      <c r="ALV23" s="3553"/>
      <c r="ALW23" s="3553"/>
      <c r="ALX23" s="3553"/>
      <c r="ALY23" s="3553"/>
      <c r="ALZ23" s="3553"/>
      <c r="AMA23" s="3553"/>
      <c r="AMB23" s="3553"/>
      <c r="AMC23" s="3553"/>
      <c r="AMD23" s="3553"/>
      <c r="AME23" s="3553"/>
      <c r="AMF23" s="3553"/>
      <c r="AMG23" s="3553"/>
      <c r="AMH23" s="3553"/>
      <c r="AMI23" s="3553"/>
      <c r="AMJ23" s="3553"/>
    </row>
    <row r="24" spans="1:1024" s="3557" customFormat="1" ht="36" customHeight="1">
      <c r="A24" s="5630"/>
      <c r="B24" s="5765"/>
      <c r="C24" s="5823" t="s">
        <v>977</v>
      </c>
      <c r="D24" s="5636" t="s">
        <v>978</v>
      </c>
      <c r="E24" s="5811" t="s">
        <v>950</v>
      </c>
      <c r="F24" s="5827" t="s">
        <v>166</v>
      </c>
      <c r="G24" s="5811" t="s">
        <v>979</v>
      </c>
      <c r="H24" s="5829" t="s">
        <v>980</v>
      </c>
      <c r="I24" s="4688" t="s">
        <v>916</v>
      </c>
      <c r="J24" s="4698">
        <v>11000000</v>
      </c>
      <c r="K24" s="5811" t="s">
        <v>981</v>
      </c>
      <c r="L24" s="5811" t="s">
        <v>64</v>
      </c>
      <c r="M24" s="5811" t="s">
        <v>65</v>
      </c>
      <c r="N24" s="5811" t="s">
        <v>136</v>
      </c>
      <c r="O24" s="5813">
        <f>SUM(J24:N26)</f>
        <v>18000000</v>
      </c>
      <c r="P24" s="5815">
        <f>SUM(T24:AE24)</f>
        <v>0</v>
      </c>
      <c r="Q24" s="5817">
        <v>0</v>
      </c>
      <c r="R24" s="5819">
        <f>+O24-P24</f>
        <v>18000000</v>
      </c>
      <c r="S24" s="5848">
        <f>+R24/O24</f>
        <v>1</v>
      </c>
      <c r="T24" s="5850">
        <v>0</v>
      </c>
      <c r="U24" s="5852">
        <v>0</v>
      </c>
      <c r="V24" s="5854">
        <v>0</v>
      </c>
      <c r="W24" s="5854">
        <v>0</v>
      </c>
      <c r="X24" s="5854">
        <v>0</v>
      </c>
      <c r="Y24" s="5843">
        <v>0</v>
      </c>
      <c r="Z24" s="5838">
        <v>0</v>
      </c>
      <c r="AA24" s="5843">
        <v>0</v>
      </c>
      <c r="AB24" s="5845">
        <v>0</v>
      </c>
      <c r="AC24" s="5845">
        <v>0</v>
      </c>
      <c r="AD24" s="5845">
        <v>0</v>
      </c>
      <c r="AE24" s="5838">
        <v>0</v>
      </c>
      <c r="AF24" s="5840">
        <v>5</v>
      </c>
      <c r="AG24" s="5835">
        <f>SUM(AK24:AV26)</f>
        <v>0</v>
      </c>
      <c r="AH24" s="5835">
        <f>+AF24-AG24</f>
        <v>5</v>
      </c>
      <c r="AI24" s="5817">
        <f>+AG24/AF24</f>
        <v>0</v>
      </c>
      <c r="AJ24" s="5817">
        <f>+AH24/AF24</f>
        <v>1</v>
      </c>
      <c r="AK24" s="5893">
        <v>0</v>
      </c>
      <c r="AL24" s="5835">
        <v>0</v>
      </c>
      <c r="AM24" s="5835">
        <v>0</v>
      </c>
      <c r="AN24" s="5835">
        <v>0</v>
      </c>
      <c r="AO24" s="5835">
        <v>0</v>
      </c>
      <c r="AP24" s="5835">
        <v>0</v>
      </c>
      <c r="AQ24" s="5835">
        <v>0</v>
      </c>
      <c r="AR24" s="5835">
        <v>0</v>
      </c>
      <c r="AS24" s="5835">
        <v>0</v>
      </c>
      <c r="AT24" s="5890">
        <v>0</v>
      </c>
      <c r="AU24" s="5890">
        <v>0</v>
      </c>
      <c r="AV24" s="5890">
        <v>0</v>
      </c>
      <c r="AW24" s="5874">
        <v>45323</v>
      </c>
      <c r="AX24" s="5874" t="s">
        <v>982</v>
      </c>
      <c r="AY24" s="5877" t="s">
        <v>157</v>
      </c>
      <c r="AZ24" s="5879" t="s">
        <v>86</v>
      </c>
      <c r="BA24" s="3457"/>
      <c r="BB24" s="3457"/>
      <c r="BC24" s="3457"/>
      <c r="BD24" s="3457"/>
      <c r="BE24" s="3457"/>
      <c r="BF24" s="3457"/>
      <c r="BG24" s="3457"/>
      <c r="BH24" s="3457"/>
      <c r="BI24" s="3457"/>
      <c r="BJ24" s="3457"/>
      <c r="BK24" s="3457"/>
      <c r="BL24" s="3457"/>
      <c r="BM24" s="3457"/>
      <c r="BN24" s="3457"/>
      <c r="BO24" s="3457"/>
      <c r="BP24" s="3457"/>
      <c r="BQ24" s="3457"/>
      <c r="BR24" s="3457"/>
      <c r="BS24" s="3457"/>
      <c r="BT24" s="3457"/>
      <c r="BU24" s="3457"/>
      <c r="BV24" s="3457"/>
      <c r="BW24" s="3457"/>
      <c r="BX24" s="3457"/>
      <c r="BY24" s="3457"/>
      <c r="BZ24" s="3457"/>
      <c r="CA24" s="3457"/>
      <c r="CB24" s="3457"/>
      <c r="CC24" s="3457"/>
      <c r="CD24" s="3457"/>
      <c r="CE24" s="3457"/>
      <c r="CF24" s="3457"/>
      <c r="CG24" s="3457"/>
      <c r="CH24" s="3457"/>
      <c r="CI24" s="3457"/>
      <c r="CJ24" s="3457"/>
      <c r="CK24" s="3457"/>
      <c r="CL24" s="3457"/>
      <c r="CM24" s="3457"/>
      <c r="CN24" s="3457"/>
      <c r="CO24" s="3457"/>
      <c r="CP24" s="3457"/>
      <c r="CQ24" s="3457"/>
      <c r="CR24" s="3457"/>
      <c r="CS24" s="3457"/>
      <c r="CT24" s="3457"/>
      <c r="CU24" s="3457"/>
      <c r="CV24" s="3457"/>
      <c r="CW24" s="3457"/>
      <c r="CX24" s="3457"/>
      <c r="CY24" s="3457"/>
      <c r="CZ24" s="3457"/>
      <c r="DA24" s="3457"/>
      <c r="DB24" s="3457"/>
      <c r="DC24" s="3457"/>
      <c r="DD24" s="3457"/>
      <c r="DE24" s="3457"/>
      <c r="DF24" s="3457"/>
      <c r="DG24" s="3457"/>
      <c r="DH24" s="3457"/>
      <c r="DI24" s="3457"/>
      <c r="DJ24" s="3457"/>
      <c r="DK24" s="3457"/>
      <c r="DL24" s="3457"/>
      <c r="DM24" s="3457"/>
      <c r="DN24" s="3457"/>
      <c r="DO24" s="3457"/>
      <c r="DP24" s="3457"/>
      <c r="DQ24" s="3457"/>
      <c r="DR24" s="3457"/>
      <c r="DS24" s="3457"/>
      <c r="DT24" s="3457"/>
      <c r="DU24" s="3457"/>
      <c r="DV24" s="3457"/>
      <c r="DW24" s="3457"/>
      <c r="DX24" s="3457"/>
      <c r="DY24" s="3457"/>
      <c r="DZ24" s="3556"/>
      <c r="EA24" s="3556"/>
      <c r="EB24" s="3556"/>
      <c r="EC24" s="3556"/>
      <c r="ED24" s="3556"/>
      <c r="EE24" s="3556"/>
      <c r="EF24" s="3556"/>
      <c r="EG24" s="3556"/>
      <c r="EH24" s="3556"/>
      <c r="EI24" s="3556"/>
      <c r="EJ24" s="3556"/>
      <c r="EK24" s="3556"/>
      <c r="EL24" s="3556"/>
      <c r="EM24" s="3556"/>
      <c r="EN24" s="3556"/>
      <c r="EO24" s="3556"/>
      <c r="EP24" s="3556"/>
      <c r="EQ24" s="3556"/>
      <c r="ER24" s="3556"/>
      <c r="ES24" s="3556"/>
      <c r="ET24" s="3556"/>
      <c r="EU24" s="3556"/>
      <c r="EV24" s="3556"/>
      <c r="EW24" s="3556"/>
      <c r="EX24" s="3556"/>
      <c r="EY24" s="3556"/>
      <c r="EZ24" s="3556"/>
      <c r="FA24" s="3556"/>
      <c r="FB24" s="3556"/>
      <c r="FC24" s="3556"/>
      <c r="FD24" s="3556"/>
      <c r="FE24" s="3556"/>
      <c r="FF24" s="3556"/>
      <c r="FG24" s="3556"/>
      <c r="FH24" s="3556"/>
      <c r="FI24" s="3556"/>
      <c r="FJ24" s="3556"/>
      <c r="FK24" s="3556"/>
      <c r="FL24" s="3556"/>
      <c r="FM24" s="3556"/>
      <c r="FN24" s="3556"/>
      <c r="FO24" s="3556"/>
      <c r="FP24" s="3556"/>
      <c r="FQ24" s="3556"/>
      <c r="FR24" s="3556"/>
      <c r="FS24" s="3556"/>
      <c r="FT24" s="3556"/>
      <c r="FU24" s="3556"/>
      <c r="FV24" s="3556"/>
      <c r="FW24" s="3556"/>
      <c r="FX24" s="3556"/>
      <c r="FY24" s="3556"/>
      <c r="FZ24" s="3556"/>
      <c r="GA24" s="3556"/>
      <c r="GB24" s="3556"/>
      <c r="GC24" s="3556"/>
      <c r="GD24" s="3556"/>
      <c r="GE24" s="3556"/>
      <c r="GF24" s="3556"/>
      <c r="GG24" s="3556"/>
      <c r="GH24" s="3556"/>
      <c r="GI24" s="3556"/>
      <c r="GJ24" s="3556"/>
      <c r="GK24" s="3556"/>
      <c r="GL24" s="3556"/>
      <c r="GM24" s="3556"/>
      <c r="GN24" s="3556"/>
      <c r="GO24" s="3556"/>
      <c r="GP24" s="3556"/>
      <c r="GQ24" s="3556"/>
      <c r="GR24" s="3556"/>
      <c r="GS24" s="3556"/>
      <c r="GT24" s="3556"/>
      <c r="GU24" s="3556"/>
      <c r="GV24" s="3556"/>
      <c r="GW24" s="3556"/>
      <c r="GX24" s="3556"/>
      <c r="GY24" s="3556"/>
      <c r="GZ24" s="3556"/>
      <c r="HA24" s="3556"/>
      <c r="HB24" s="3556"/>
      <c r="HC24" s="3556"/>
      <c r="HD24" s="3556"/>
      <c r="HE24" s="3556"/>
      <c r="HF24" s="3556"/>
      <c r="HG24" s="3556"/>
      <c r="HH24" s="3556"/>
      <c r="HI24" s="3556"/>
      <c r="HJ24" s="3556"/>
      <c r="HK24" s="3556"/>
      <c r="HL24" s="3556"/>
      <c r="HM24" s="3556"/>
      <c r="HN24" s="3556"/>
      <c r="HO24" s="3556"/>
      <c r="HP24" s="3556"/>
      <c r="HQ24" s="3556"/>
      <c r="HR24" s="3556"/>
      <c r="HS24" s="3556"/>
      <c r="HT24" s="3556"/>
      <c r="HU24" s="3556"/>
      <c r="HV24" s="3556"/>
      <c r="HW24" s="3556"/>
      <c r="HX24" s="3556"/>
      <c r="HY24" s="3556"/>
      <c r="HZ24" s="3556"/>
      <c r="IA24" s="3556"/>
      <c r="IB24" s="3556"/>
      <c r="IC24" s="3556"/>
      <c r="ID24" s="3556"/>
      <c r="IE24" s="3556"/>
      <c r="IF24" s="3556"/>
      <c r="IG24" s="3556"/>
      <c r="IH24" s="3556"/>
      <c r="II24" s="3556"/>
      <c r="IJ24" s="3556"/>
      <c r="IK24" s="3556"/>
      <c r="IL24" s="3556"/>
      <c r="IM24" s="3556"/>
      <c r="IN24" s="3556"/>
      <c r="IO24" s="3556"/>
      <c r="IP24" s="3556"/>
      <c r="IQ24" s="3556"/>
      <c r="IR24" s="3556"/>
      <c r="IS24" s="3556"/>
      <c r="IT24" s="3556"/>
      <c r="IU24" s="3556"/>
      <c r="IV24" s="3556"/>
      <c r="IW24" s="3556"/>
      <c r="IX24" s="3556"/>
      <c r="IY24" s="3556"/>
      <c r="IZ24" s="3556"/>
      <c r="JA24" s="3556"/>
      <c r="JB24" s="3556"/>
      <c r="JC24" s="3556"/>
      <c r="JD24" s="3556"/>
      <c r="JE24" s="3556"/>
      <c r="JF24" s="3556"/>
      <c r="JG24" s="3556"/>
      <c r="JH24" s="3556"/>
      <c r="JI24" s="3556"/>
      <c r="JJ24" s="3556"/>
      <c r="JK24" s="3556"/>
      <c r="JL24" s="3556"/>
      <c r="JM24" s="3556"/>
      <c r="JN24" s="3556"/>
      <c r="JO24" s="3556"/>
      <c r="JP24" s="3556"/>
      <c r="JQ24" s="3556"/>
      <c r="JR24" s="3556"/>
      <c r="JS24" s="3556"/>
      <c r="JT24" s="3556"/>
      <c r="JU24" s="3556"/>
      <c r="JV24" s="3556"/>
      <c r="JW24" s="3556"/>
      <c r="JX24" s="3556"/>
      <c r="JY24" s="3556"/>
      <c r="JZ24" s="3556"/>
      <c r="KA24" s="3556"/>
      <c r="KB24" s="3556"/>
      <c r="KC24" s="3556"/>
      <c r="KD24" s="3556"/>
      <c r="KE24" s="3556"/>
      <c r="KF24" s="3556"/>
      <c r="KG24" s="3556"/>
      <c r="KH24" s="3556"/>
      <c r="KI24" s="3556"/>
      <c r="KJ24" s="3556"/>
      <c r="KK24" s="3556"/>
      <c r="KL24" s="3556"/>
      <c r="KM24" s="3556"/>
      <c r="KN24" s="3556"/>
      <c r="KO24" s="3556"/>
      <c r="KP24" s="3556"/>
      <c r="KQ24" s="3556"/>
      <c r="KR24" s="3556"/>
      <c r="KS24" s="3556"/>
      <c r="KT24" s="3556"/>
      <c r="KU24" s="3556"/>
      <c r="KV24" s="3556"/>
      <c r="KW24" s="3556"/>
      <c r="KX24" s="3556"/>
      <c r="KY24" s="3556"/>
      <c r="KZ24" s="3556"/>
      <c r="LA24" s="3556"/>
      <c r="LB24" s="3556"/>
      <c r="LC24" s="3556"/>
      <c r="LD24" s="3556"/>
      <c r="LE24" s="3556"/>
      <c r="LF24" s="3556"/>
      <c r="LG24" s="3556"/>
      <c r="LH24" s="3556"/>
      <c r="LI24" s="3556"/>
      <c r="LJ24" s="3556"/>
      <c r="LK24" s="3556"/>
      <c r="LL24" s="3556"/>
      <c r="LM24" s="3556"/>
      <c r="LN24" s="3556"/>
      <c r="LO24" s="3556"/>
      <c r="LP24" s="3556"/>
      <c r="LQ24" s="3556"/>
      <c r="LR24" s="3556"/>
      <c r="LS24" s="3556"/>
      <c r="LT24" s="3556"/>
      <c r="LU24" s="3556"/>
      <c r="LV24" s="3556"/>
      <c r="LW24" s="3556"/>
      <c r="LX24" s="3556"/>
      <c r="LY24" s="3556"/>
      <c r="LZ24" s="3556"/>
      <c r="MA24" s="3556"/>
      <c r="MB24" s="3556"/>
      <c r="MC24" s="3556"/>
      <c r="MD24" s="3556"/>
      <c r="ME24" s="3556"/>
      <c r="MF24" s="3556"/>
      <c r="MG24" s="3556"/>
      <c r="MH24" s="3556"/>
      <c r="MI24" s="3556"/>
      <c r="MJ24" s="3556"/>
      <c r="MK24" s="3556"/>
      <c r="ML24" s="3556"/>
      <c r="MM24" s="3556"/>
      <c r="MN24" s="3556"/>
      <c r="MO24" s="3556"/>
      <c r="MP24" s="3556"/>
      <c r="MQ24" s="3556"/>
      <c r="MR24" s="3556"/>
      <c r="MS24" s="3556"/>
      <c r="MT24" s="3556"/>
      <c r="MU24" s="3556"/>
      <c r="MV24" s="3556"/>
      <c r="MW24" s="3556"/>
      <c r="MX24" s="3556"/>
      <c r="MY24" s="3556"/>
      <c r="MZ24" s="3556"/>
      <c r="NA24" s="3556"/>
      <c r="NB24" s="3556"/>
      <c r="NC24" s="3556"/>
      <c r="ND24" s="3556"/>
      <c r="NE24" s="3556"/>
      <c r="NF24" s="3556"/>
      <c r="NG24" s="3556"/>
      <c r="NH24" s="3556"/>
      <c r="NI24" s="3556"/>
      <c r="NJ24" s="3556"/>
      <c r="NK24" s="3556"/>
      <c r="NL24" s="3556"/>
      <c r="NM24" s="3556"/>
      <c r="NN24" s="3556"/>
      <c r="NO24" s="3556"/>
      <c r="NP24" s="3556"/>
      <c r="NQ24" s="3556"/>
      <c r="NR24" s="3556"/>
      <c r="NS24" s="3556"/>
      <c r="NT24" s="3556"/>
      <c r="NU24" s="3556"/>
      <c r="NV24" s="3556"/>
      <c r="NW24" s="3556"/>
      <c r="NX24" s="3556"/>
      <c r="NY24" s="3556"/>
      <c r="NZ24" s="3556"/>
      <c r="OA24" s="3556"/>
      <c r="OB24" s="3556"/>
      <c r="OC24" s="3556"/>
      <c r="OD24" s="3556"/>
      <c r="OE24" s="3556"/>
      <c r="OF24" s="3556"/>
      <c r="OG24" s="3556"/>
      <c r="OH24" s="3556"/>
      <c r="OI24" s="3556"/>
      <c r="OJ24" s="3556"/>
      <c r="OK24" s="3556"/>
      <c r="OL24" s="3556"/>
      <c r="OM24" s="3556"/>
      <c r="ON24" s="3556"/>
      <c r="OO24" s="3556"/>
      <c r="OP24" s="3556"/>
      <c r="OQ24" s="3556"/>
      <c r="OR24" s="3556"/>
      <c r="OS24" s="3556"/>
      <c r="OT24" s="3556"/>
      <c r="OU24" s="3556"/>
      <c r="OV24" s="3556"/>
      <c r="OW24" s="3556"/>
      <c r="OX24" s="3556"/>
      <c r="OY24" s="3556"/>
      <c r="OZ24" s="3556"/>
      <c r="PA24" s="3556"/>
      <c r="PB24" s="3556"/>
      <c r="PC24" s="3556"/>
      <c r="PD24" s="3556"/>
      <c r="PE24" s="3556"/>
      <c r="PF24" s="3556"/>
      <c r="PG24" s="3556"/>
      <c r="PH24" s="3556"/>
      <c r="PI24" s="3556"/>
      <c r="PJ24" s="3556"/>
      <c r="PK24" s="3556"/>
      <c r="PL24" s="3556"/>
      <c r="PM24" s="3556"/>
      <c r="PN24" s="3556"/>
      <c r="PO24" s="3556"/>
      <c r="PP24" s="3556"/>
      <c r="PQ24" s="3556"/>
      <c r="PR24" s="3556"/>
      <c r="PS24" s="3556"/>
      <c r="PT24" s="3556"/>
      <c r="PU24" s="3556"/>
      <c r="PV24" s="3556"/>
      <c r="PW24" s="3556"/>
      <c r="PX24" s="3556"/>
      <c r="PY24" s="3556"/>
      <c r="PZ24" s="3556"/>
      <c r="QA24" s="3556"/>
      <c r="QB24" s="3556"/>
      <c r="QC24" s="3556"/>
      <c r="QD24" s="3556"/>
      <c r="QE24" s="3556"/>
      <c r="QF24" s="3556"/>
      <c r="QG24" s="3556"/>
      <c r="QH24" s="3556"/>
      <c r="QI24" s="3556"/>
      <c r="QJ24" s="3556"/>
      <c r="QK24" s="3556"/>
      <c r="QL24" s="3556"/>
      <c r="QM24" s="3556"/>
      <c r="QN24" s="3556"/>
      <c r="QO24" s="3556"/>
      <c r="QP24" s="3556"/>
      <c r="QQ24" s="3556"/>
      <c r="QR24" s="3556"/>
      <c r="QS24" s="3556"/>
      <c r="QT24" s="3556"/>
      <c r="QU24" s="3556"/>
      <c r="QV24" s="3556"/>
      <c r="QW24" s="3556"/>
      <c r="QX24" s="3556"/>
      <c r="QY24" s="3556"/>
      <c r="QZ24" s="3556"/>
      <c r="RA24" s="3556"/>
      <c r="RB24" s="3556"/>
      <c r="RC24" s="3556"/>
      <c r="RD24" s="3556"/>
      <c r="RE24" s="3556"/>
      <c r="RF24" s="3556"/>
      <c r="RG24" s="3556"/>
      <c r="RH24" s="3556"/>
      <c r="RI24" s="3556"/>
      <c r="RJ24" s="3556"/>
      <c r="RK24" s="3556"/>
      <c r="RL24" s="3556"/>
      <c r="RM24" s="3556"/>
      <c r="RN24" s="3556"/>
      <c r="RO24" s="3556"/>
      <c r="RP24" s="3556"/>
      <c r="RQ24" s="3556"/>
      <c r="RR24" s="3556"/>
      <c r="RS24" s="3556"/>
      <c r="RT24" s="3556"/>
      <c r="RU24" s="3556"/>
      <c r="RV24" s="3556"/>
      <c r="RW24" s="3556"/>
      <c r="RX24" s="3556"/>
      <c r="RY24" s="3556"/>
      <c r="RZ24" s="3556"/>
      <c r="SA24" s="3556"/>
      <c r="SB24" s="3556"/>
      <c r="SC24" s="3556"/>
      <c r="SD24" s="3556"/>
      <c r="SE24" s="3556"/>
      <c r="SF24" s="3556"/>
      <c r="SG24" s="3556"/>
      <c r="SH24" s="3556"/>
      <c r="SI24" s="3556"/>
      <c r="SJ24" s="3556"/>
      <c r="SK24" s="3556"/>
      <c r="SL24" s="3556"/>
      <c r="SM24" s="3556"/>
      <c r="SN24" s="3556"/>
      <c r="SO24" s="3556"/>
      <c r="SP24" s="3556"/>
      <c r="SQ24" s="3556"/>
      <c r="SR24" s="3556"/>
      <c r="SS24" s="3556"/>
      <c r="ST24" s="3556"/>
      <c r="SU24" s="3556"/>
      <c r="SV24" s="3556"/>
      <c r="SW24" s="3556"/>
      <c r="SX24" s="3556"/>
      <c r="SY24" s="3556"/>
      <c r="SZ24" s="3556"/>
      <c r="TA24" s="3556"/>
      <c r="TB24" s="3556"/>
      <c r="TC24" s="3556"/>
      <c r="TD24" s="3556"/>
      <c r="TE24" s="3556"/>
      <c r="TF24" s="3556"/>
      <c r="TG24" s="3556"/>
      <c r="TH24" s="3556"/>
      <c r="TI24" s="3556"/>
      <c r="TJ24" s="3556"/>
      <c r="TK24" s="3556"/>
      <c r="TL24" s="3556"/>
      <c r="TM24" s="3556"/>
      <c r="TN24" s="3556"/>
      <c r="TO24" s="3556"/>
      <c r="TP24" s="3556"/>
      <c r="TQ24" s="3556"/>
      <c r="TR24" s="3556"/>
      <c r="TS24" s="3556"/>
      <c r="TT24" s="3556"/>
      <c r="TU24" s="3556"/>
      <c r="TV24" s="3556"/>
      <c r="TW24" s="3556"/>
      <c r="TX24" s="3556"/>
      <c r="TY24" s="3556"/>
      <c r="TZ24" s="3556"/>
      <c r="UA24" s="3556"/>
      <c r="UB24" s="3556"/>
      <c r="UC24" s="3556"/>
      <c r="UD24" s="3556"/>
      <c r="UE24" s="3556"/>
      <c r="UF24" s="3556"/>
      <c r="UG24" s="3556"/>
      <c r="UH24" s="3556"/>
      <c r="UI24" s="3556"/>
      <c r="UJ24" s="3556"/>
      <c r="UK24" s="3556"/>
      <c r="UL24" s="3556"/>
      <c r="UM24" s="3556"/>
      <c r="UN24" s="3556"/>
      <c r="UO24" s="3556"/>
      <c r="UP24" s="3556"/>
      <c r="UQ24" s="3556"/>
      <c r="UR24" s="3556"/>
      <c r="US24" s="3556"/>
      <c r="UT24" s="3556"/>
      <c r="UU24" s="3556"/>
      <c r="UV24" s="3556"/>
      <c r="UW24" s="3556"/>
      <c r="UX24" s="3556"/>
      <c r="UY24" s="3556"/>
      <c r="UZ24" s="3556"/>
      <c r="VA24" s="3556"/>
      <c r="VB24" s="3556"/>
      <c r="VC24" s="3556"/>
      <c r="VD24" s="3556"/>
      <c r="VE24" s="3556"/>
      <c r="VF24" s="3556"/>
      <c r="VG24" s="3556"/>
      <c r="VH24" s="3556"/>
      <c r="VI24" s="3556"/>
      <c r="VJ24" s="3556"/>
      <c r="VK24" s="3556"/>
      <c r="VL24" s="3556"/>
      <c r="VM24" s="3556"/>
      <c r="VN24" s="3556"/>
      <c r="VO24" s="3556"/>
      <c r="VP24" s="3556"/>
      <c r="VQ24" s="3556"/>
      <c r="VR24" s="3556"/>
      <c r="VS24" s="3556"/>
      <c r="VT24" s="3556"/>
      <c r="VU24" s="3556"/>
      <c r="VV24" s="3556"/>
      <c r="VW24" s="3556"/>
      <c r="VX24" s="3556"/>
      <c r="VY24" s="3556"/>
      <c r="VZ24" s="3556"/>
      <c r="WA24" s="3556"/>
      <c r="WB24" s="3556"/>
      <c r="WC24" s="3556"/>
      <c r="WD24" s="3556"/>
      <c r="WE24" s="3556"/>
      <c r="WF24" s="3556"/>
      <c r="WG24" s="3556"/>
      <c r="WH24" s="3556"/>
      <c r="WI24" s="3556"/>
      <c r="WJ24" s="3556"/>
      <c r="WK24" s="3556"/>
      <c r="WL24" s="3556"/>
      <c r="WM24" s="3556"/>
      <c r="WN24" s="3556"/>
      <c r="WO24" s="3556"/>
      <c r="WP24" s="3556"/>
      <c r="WQ24" s="3556"/>
      <c r="WR24" s="3556"/>
      <c r="WS24" s="3556"/>
      <c r="WT24" s="3556"/>
      <c r="WU24" s="3556"/>
      <c r="WV24" s="3556"/>
      <c r="WW24" s="3556"/>
      <c r="WX24" s="3556"/>
      <c r="WY24" s="3556"/>
      <c r="WZ24" s="3556"/>
      <c r="XA24" s="3556"/>
      <c r="XB24" s="3556"/>
      <c r="XC24" s="3556"/>
      <c r="XD24" s="3556"/>
      <c r="XE24" s="3556"/>
      <c r="XF24" s="3556"/>
      <c r="XG24" s="3556"/>
      <c r="XH24" s="3556"/>
      <c r="XI24" s="3556"/>
      <c r="XJ24" s="3556"/>
      <c r="XK24" s="3556"/>
      <c r="XL24" s="3556"/>
      <c r="XM24" s="3556"/>
      <c r="XN24" s="3556"/>
      <c r="XO24" s="3556"/>
      <c r="XP24" s="3556"/>
      <c r="XQ24" s="3556"/>
      <c r="XR24" s="3556"/>
      <c r="XS24" s="3556"/>
      <c r="XT24" s="3556"/>
      <c r="XU24" s="3556"/>
      <c r="XV24" s="3556"/>
      <c r="XW24" s="3556"/>
      <c r="XX24" s="3556"/>
      <c r="XY24" s="3556"/>
      <c r="XZ24" s="3556"/>
      <c r="YA24" s="3556"/>
      <c r="YB24" s="3556"/>
      <c r="YC24" s="3556"/>
      <c r="YD24" s="3556"/>
      <c r="YE24" s="3556"/>
      <c r="YF24" s="3556"/>
      <c r="YG24" s="3556"/>
      <c r="YH24" s="3556"/>
      <c r="YI24" s="3556"/>
      <c r="YJ24" s="3556"/>
      <c r="YK24" s="3556"/>
      <c r="YL24" s="3556"/>
      <c r="YM24" s="3556"/>
      <c r="YN24" s="3556"/>
      <c r="YO24" s="3556"/>
      <c r="YP24" s="3556"/>
      <c r="YQ24" s="3556"/>
      <c r="YR24" s="3556"/>
      <c r="YS24" s="3556"/>
      <c r="YT24" s="3556"/>
      <c r="YU24" s="3556"/>
      <c r="YV24" s="3556"/>
      <c r="YW24" s="3556"/>
      <c r="YX24" s="3556"/>
      <c r="YY24" s="3556"/>
      <c r="YZ24" s="3556"/>
      <c r="ZA24" s="3556"/>
      <c r="ZB24" s="3556"/>
      <c r="ZC24" s="3556"/>
      <c r="ZD24" s="3556"/>
      <c r="ZE24" s="3556"/>
      <c r="ZF24" s="3556"/>
      <c r="ZG24" s="3556"/>
      <c r="ZH24" s="3556"/>
      <c r="ZI24" s="3556"/>
      <c r="ZJ24" s="3556"/>
      <c r="ZK24" s="3556"/>
      <c r="ZL24" s="3556"/>
      <c r="ZM24" s="3556"/>
      <c r="ZN24" s="3556"/>
      <c r="ZO24" s="3556"/>
      <c r="ZP24" s="3556"/>
      <c r="ZQ24" s="3556"/>
      <c r="ZR24" s="3556"/>
      <c r="ZS24" s="3556"/>
      <c r="ZT24" s="3556"/>
      <c r="ZU24" s="3556"/>
      <c r="ZV24" s="3556"/>
      <c r="ZW24" s="3556"/>
      <c r="ZX24" s="3556"/>
      <c r="ZY24" s="3556"/>
      <c r="ZZ24" s="3556"/>
      <c r="AAA24" s="3556"/>
      <c r="AAB24" s="3556"/>
      <c r="AAC24" s="3556"/>
      <c r="AAD24" s="3556"/>
      <c r="AAE24" s="3556"/>
      <c r="AAF24" s="3556"/>
      <c r="AAG24" s="3556"/>
      <c r="AAH24" s="3556"/>
      <c r="AAI24" s="3556"/>
      <c r="AAJ24" s="3556"/>
      <c r="AAK24" s="3556"/>
      <c r="AAL24" s="3556"/>
      <c r="AAM24" s="3556"/>
      <c r="AAN24" s="3556"/>
      <c r="AAO24" s="3556"/>
      <c r="AAP24" s="3556"/>
      <c r="AAQ24" s="3556"/>
      <c r="AAR24" s="3556"/>
      <c r="AAS24" s="3556"/>
      <c r="AAT24" s="3556"/>
      <c r="AAU24" s="3556"/>
      <c r="AAV24" s="3556"/>
      <c r="AAW24" s="3556"/>
      <c r="AAX24" s="3556"/>
      <c r="AAY24" s="3556"/>
      <c r="AAZ24" s="3556"/>
      <c r="ABA24" s="3556"/>
      <c r="ABB24" s="3556"/>
      <c r="ABC24" s="3556"/>
      <c r="ABD24" s="3556"/>
      <c r="ABE24" s="3556"/>
      <c r="ABF24" s="3556"/>
      <c r="ABG24" s="3556"/>
      <c r="ABH24" s="3556"/>
      <c r="ABI24" s="3556"/>
      <c r="ABJ24" s="3556"/>
      <c r="ABK24" s="3556"/>
      <c r="ABL24" s="3556"/>
      <c r="ABM24" s="3556"/>
      <c r="ABN24" s="3556"/>
      <c r="ABO24" s="3556"/>
      <c r="ABP24" s="3556"/>
      <c r="ABQ24" s="3556"/>
      <c r="ABR24" s="3556"/>
      <c r="ABS24" s="3556"/>
      <c r="ABT24" s="3556"/>
      <c r="ABU24" s="3556"/>
      <c r="ABV24" s="3556"/>
      <c r="ABW24" s="3556"/>
      <c r="ABX24" s="3556"/>
      <c r="ABY24" s="3556"/>
      <c r="ABZ24" s="3556"/>
      <c r="ACA24" s="3556"/>
      <c r="ACB24" s="3556"/>
      <c r="ACC24" s="3556"/>
      <c r="ACD24" s="3556"/>
      <c r="ACE24" s="3556"/>
      <c r="ACF24" s="3556"/>
      <c r="ACG24" s="3556"/>
      <c r="ACH24" s="3556"/>
      <c r="ACI24" s="3556"/>
      <c r="ACJ24" s="3556"/>
      <c r="ACK24" s="3556"/>
      <c r="ACL24" s="3556"/>
      <c r="ACM24" s="3556"/>
      <c r="ACN24" s="3556"/>
      <c r="ACO24" s="3556"/>
      <c r="ACP24" s="3556"/>
      <c r="ACQ24" s="3556"/>
      <c r="ACR24" s="3556"/>
      <c r="ACS24" s="3556"/>
      <c r="ACT24" s="3556"/>
      <c r="ACU24" s="3556"/>
      <c r="ACV24" s="3556"/>
      <c r="ACW24" s="3556"/>
      <c r="ACX24" s="3556"/>
      <c r="ACY24" s="3556"/>
      <c r="ACZ24" s="3556"/>
      <c r="ADA24" s="3556"/>
      <c r="ADB24" s="3556"/>
      <c r="ADC24" s="3556"/>
      <c r="ADD24" s="3556"/>
      <c r="ADE24" s="3556"/>
      <c r="ADF24" s="3556"/>
      <c r="ADG24" s="3556"/>
      <c r="ADH24" s="3556"/>
      <c r="ADI24" s="3556"/>
      <c r="ADJ24" s="3556"/>
      <c r="ADK24" s="3556"/>
      <c r="ADL24" s="3556"/>
      <c r="ADM24" s="3556"/>
      <c r="ADN24" s="3556"/>
      <c r="ADO24" s="3556"/>
      <c r="ADP24" s="3556"/>
      <c r="ADQ24" s="3556"/>
      <c r="ADR24" s="3556"/>
      <c r="ADS24" s="3556"/>
      <c r="ADT24" s="3556"/>
      <c r="ADU24" s="3556"/>
      <c r="ADV24" s="3556"/>
      <c r="ADW24" s="3556"/>
      <c r="ADX24" s="3556"/>
      <c r="ADY24" s="3556"/>
      <c r="ADZ24" s="3556"/>
      <c r="AEA24" s="3556"/>
      <c r="AEB24" s="3556"/>
      <c r="AEC24" s="3556"/>
      <c r="AED24" s="3556"/>
      <c r="AEE24" s="3556"/>
      <c r="AEF24" s="3556"/>
      <c r="AEG24" s="3556"/>
      <c r="AEH24" s="3556"/>
      <c r="AEI24" s="3556"/>
      <c r="AEJ24" s="3556"/>
      <c r="AEK24" s="3556"/>
      <c r="AEL24" s="3556"/>
      <c r="AEM24" s="3556"/>
      <c r="AEN24" s="3556"/>
      <c r="AEO24" s="3556"/>
      <c r="AEP24" s="3556"/>
      <c r="AEQ24" s="3556"/>
      <c r="AER24" s="3556"/>
      <c r="AES24" s="3556"/>
      <c r="AET24" s="3556"/>
      <c r="AEU24" s="3556"/>
      <c r="AEV24" s="3556"/>
      <c r="AEW24" s="3556"/>
      <c r="AEX24" s="3556"/>
      <c r="AEY24" s="3556"/>
      <c r="AEZ24" s="3556"/>
      <c r="AFA24" s="3556"/>
      <c r="AFB24" s="3556"/>
      <c r="AFC24" s="3556"/>
      <c r="AFD24" s="3556"/>
      <c r="AFE24" s="3556"/>
      <c r="AFF24" s="3556"/>
      <c r="AFG24" s="3556"/>
      <c r="AFH24" s="3556"/>
      <c r="AFI24" s="3556"/>
      <c r="AFJ24" s="3556"/>
      <c r="AFK24" s="3556"/>
      <c r="AFL24" s="3556"/>
      <c r="AFM24" s="3556"/>
      <c r="AFN24" s="3556"/>
      <c r="AFO24" s="3556"/>
      <c r="AFP24" s="3556"/>
      <c r="AFQ24" s="3556"/>
      <c r="AFR24" s="3556"/>
      <c r="AFS24" s="3556"/>
      <c r="AFT24" s="3556"/>
      <c r="AFU24" s="3556"/>
      <c r="AFV24" s="3556"/>
      <c r="AFW24" s="3556"/>
      <c r="AFX24" s="3556"/>
      <c r="AFY24" s="3556"/>
      <c r="AFZ24" s="3556"/>
      <c r="AGA24" s="3556"/>
      <c r="AGB24" s="3556"/>
      <c r="AGC24" s="3556"/>
      <c r="AGD24" s="3556"/>
      <c r="AGE24" s="3556"/>
      <c r="AGF24" s="3556"/>
      <c r="AGG24" s="3556"/>
      <c r="AGH24" s="3556"/>
      <c r="AGI24" s="3556"/>
      <c r="AGJ24" s="3556"/>
      <c r="AGK24" s="3556"/>
      <c r="AGL24" s="3556"/>
      <c r="AGM24" s="3556"/>
      <c r="AGN24" s="3556"/>
      <c r="AGO24" s="3556"/>
      <c r="AGP24" s="3556"/>
      <c r="AGQ24" s="3556"/>
      <c r="AGR24" s="3556"/>
      <c r="AGS24" s="3556"/>
      <c r="AGT24" s="3556"/>
      <c r="AGU24" s="3556"/>
      <c r="AGV24" s="3556"/>
      <c r="AGW24" s="3556"/>
      <c r="AGX24" s="3556"/>
      <c r="AGY24" s="3556"/>
      <c r="AGZ24" s="3556"/>
      <c r="AHA24" s="3556"/>
      <c r="AHB24" s="3556"/>
      <c r="AHC24" s="3556"/>
      <c r="AHD24" s="3556"/>
      <c r="AHE24" s="3556"/>
      <c r="AHF24" s="3556"/>
      <c r="AHG24" s="3556"/>
      <c r="AHH24" s="3556"/>
      <c r="AHI24" s="3556"/>
      <c r="AHJ24" s="3556"/>
      <c r="AHK24" s="3556"/>
      <c r="AHL24" s="3556"/>
      <c r="AHM24" s="3556"/>
      <c r="AHN24" s="3556"/>
      <c r="AHO24" s="3556"/>
      <c r="AHP24" s="3556"/>
      <c r="AHQ24" s="3556"/>
      <c r="AHR24" s="3556"/>
      <c r="AHS24" s="3556"/>
      <c r="AHT24" s="3556"/>
      <c r="AHU24" s="3556"/>
      <c r="AHV24" s="3556"/>
      <c r="AHW24" s="3556"/>
      <c r="AHX24" s="3556"/>
      <c r="AHY24" s="3556"/>
      <c r="AHZ24" s="3556"/>
      <c r="AIA24" s="3556"/>
      <c r="AIB24" s="3556"/>
      <c r="AIC24" s="3556"/>
      <c r="AID24" s="3556"/>
      <c r="AIE24" s="3556"/>
      <c r="AIF24" s="3556"/>
      <c r="AIG24" s="3556"/>
      <c r="AIH24" s="3556"/>
      <c r="AII24" s="3556"/>
      <c r="AIJ24" s="3556"/>
      <c r="AIK24" s="3556"/>
      <c r="AIL24" s="3556"/>
      <c r="AIM24" s="3556"/>
      <c r="AIN24" s="3556"/>
      <c r="AIO24" s="3556"/>
      <c r="AIP24" s="3556"/>
      <c r="AIQ24" s="3556"/>
      <c r="AIR24" s="3556"/>
      <c r="AIS24" s="3556"/>
      <c r="AIT24" s="3556"/>
      <c r="AIU24" s="3556"/>
      <c r="AIV24" s="3556"/>
      <c r="AIW24" s="3556"/>
      <c r="AIX24" s="3556"/>
      <c r="AIY24" s="3556"/>
      <c r="AIZ24" s="3556"/>
      <c r="AJA24" s="3556"/>
      <c r="AJB24" s="3556"/>
      <c r="AJC24" s="3556"/>
      <c r="AJD24" s="3556"/>
      <c r="AJE24" s="3556"/>
      <c r="AJF24" s="3556"/>
      <c r="AJG24" s="3556"/>
      <c r="AJH24" s="3556"/>
      <c r="AJI24" s="3556"/>
      <c r="AJJ24" s="3556"/>
      <c r="AJK24" s="3556"/>
      <c r="AJL24" s="3556"/>
      <c r="AJM24" s="3556"/>
      <c r="AJN24" s="3556"/>
      <c r="AJO24" s="3556"/>
      <c r="AJP24" s="3556"/>
      <c r="AJQ24" s="3556"/>
      <c r="AJR24" s="3556"/>
      <c r="AJS24" s="3556"/>
      <c r="AJT24" s="3556"/>
      <c r="AJU24" s="3556"/>
      <c r="AJV24" s="3556"/>
      <c r="AJW24" s="3556"/>
      <c r="AJX24" s="3556"/>
      <c r="AJY24" s="3556"/>
      <c r="AJZ24" s="3556"/>
      <c r="AKA24" s="3556"/>
      <c r="AKB24" s="3556"/>
      <c r="AKC24" s="3556"/>
      <c r="AKD24" s="3556"/>
      <c r="AKE24" s="3556"/>
      <c r="AKF24" s="3556"/>
      <c r="AKG24" s="3556"/>
      <c r="AKH24" s="3556"/>
      <c r="AKI24" s="3556"/>
      <c r="AKJ24" s="3556"/>
      <c r="AKK24" s="3556"/>
      <c r="AKL24" s="3556"/>
      <c r="AKM24" s="3556"/>
      <c r="AKN24" s="3556"/>
      <c r="AKO24" s="3556"/>
      <c r="AKP24" s="3556"/>
      <c r="AKQ24" s="3556"/>
      <c r="AKR24" s="3556"/>
      <c r="AKS24" s="3556"/>
      <c r="AKT24" s="3556"/>
      <c r="AKU24" s="3556"/>
      <c r="AKV24" s="3556"/>
      <c r="AKW24" s="3556"/>
      <c r="AKX24" s="3556"/>
      <c r="AKY24" s="3556"/>
      <c r="AKZ24" s="3556"/>
      <c r="ALA24" s="3556"/>
      <c r="ALB24" s="3556"/>
      <c r="ALC24" s="3556"/>
      <c r="ALD24" s="3556"/>
      <c r="ALE24" s="3556"/>
      <c r="ALF24" s="3556"/>
      <c r="ALG24" s="3556"/>
      <c r="ALH24" s="3556"/>
      <c r="ALI24" s="3556"/>
      <c r="ALJ24" s="3556"/>
      <c r="ALK24" s="3556"/>
      <c r="ALL24" s="3556"/>
      <c r="ALM24" s="3556"/>
      <c r="ALN24" s="3556"/>
      <c r="ALO24" s="3556"/>
      <c r="ALP24" s="3556"/>
      <c r="ALQ24" s="3556"/>
      <c r="ALR24" s="3556"/>
      <c r="ALS24" s="3556"/>
      <c r="ALT24" s="3556"/>
      <c r="ALU24" s="3556"/>
      <c r="ALV24" s="3556"/>
      <c r="ALW24" s="3556"/>
      <c r="ALX24" s="3556"/>
      <c r="ALY24" s="3556"/>
      <c r="ALZ24" s="3556"/>
      <c r="AMA24" s="3556"/>
      <c r="AMB24" s="3556"/>
      <c r="AMC24" s="3556"/>
      <c r="AMD24" s="3556"/>
      <c r="AME24" s="3556"/>
      <c r="AMF24" s="3556"/>
      <c r="AMG24" s="3556"/>
      <c r="AMH24" s="3556"/>
      <c r="AMI24" s="3556"/>
      <c r="AMJ24" s="3556"/>
    </row>
    <row r="25" spans="1:1024" s="3552" customFormat="1" ht="31.9" customHeight="1">
      <c r="A25" s="5630"/>
      <c r="B25" s="5765"/>
      <c r="C25" s="5823"/>
      <c r="D25" s="5825"/>
      <c r="E25" s="5811"/>
      <c r="F25" s="5827"/>
      <c r="G25" s="5811"/>
      <c r="H25" s="5829"/>
      <c r="I25" s="4688" t="s">
        <v>954</v>
      </c>
      <c r="J25" s="4698">
        <v>3000000</v>
      </c>
      <c r="K25" s="5811"/>
      <c r="L25" s="5811"/>
      <c r="M25" s="5811"/>
      <c r="N25" s="5811"/>
      <c r="O25" s="5813"/>
      <c r="P25" s="5815">
        <f>SUM(T25:AE25)</f>
        <v>0</v>
      </c>
      <c r="Q25" s="5817"/>
      <c r="R25" s="5819"/>
      <c r="S25" s="5848"/>
      <c r="T25" s="5850"/>
      <c r="U25" s="5852"/>
      <c r="V25" s="5854"/>
      <c r="W25" s="5854"/>
      <c r="X25" s="5854"/>
      <c r="Y25" s="5843"/>
      <c r="Z25" s="5838"/>
      <c r="AA25" s="5843"/>
      <c r="AB25" s="5846"/>
      <c r="AC25" s="5846"/>
      <c r="AD25" s="5846"/>
      <c r="AE25" s="5838"/>
      <c r="AF25" s="5841"/>
      <c r="AG25" s="5836"/>
      <c r="AH25" s="5836"/>
      <c r="AI25" s="5817"/>
      <c r="AJ25" s="5817"/>
      <c r="AK25" s="5894"/>
      <c r="AL25" s="5836"/>
      <c r="AM25" s="5836"/>
      <c r="AN25" s="5836"/>
      <c r="AO25" s="5836"/>
      <c r="AP25" s="5836"/>
      <c r="AQ25" s="5836"/>
      <c r="AR25" s="5836"/>
      <c r="AS25" s="5836"/>
      <c r="AT25" s="5891"/>
      <c r="AU25" s="5891"/>
      <c r="AV25" s="5891"/>
      <c r="AW25" s="5875"/>
      <c r="AX25" s="5875"/>
      <c r="AY25" s="5877"/>
      <c r="AZ25" s="5879"/>
      <c r="BA25" s="3457"/>
      <c r="BB25" s="3457"/>
      <c r="BC25" s="3457"/>
      <c r="BD25" s="3457"/>
      <c r="BE25" s="3457"/>
      <c r="BF25" s="3457"/>
      <c r="BG25" s="3457"/>
      <c r="BH25" s="3457"/>
      <c r="BI25" s="3457"/>
      <c r="BJ25" s="3457"/>
      <c r="BK25" s="3457"/>
      <c r="BL25" s="3457"/>
      <c r="BM25" s="3457"/>
      <c r="BN25" s="3457"/>
      <c r="BO25" s="3457"/>
      <c r="BP25" s="3457"/>
      <c r="BQ25" s="3457"/>
      <c r="BR25" s="3457"/>
      <c r="BS25" s="3457"/>
      <c r="BT25" s="3457"/>
      <c r="BU25" s="3457"/>
      <c r="BV25" s="3457"/>
      <c r="BW25" s="3457"/>
      <c r="BX25" s="3457"/>
      <c r="BY25" s="3457"/>
      <c r="BZ25" s="3457"/>
      <c r="CA25" s="3457"/>
      <c r="CB25" s="3457"/>
      <c r="CC25" s="3457"/>
      <c r="CD25" s="3457"/>
      <c r="CE25" s="3457"/>
      <c r="CF25" s="3457"/>
      <c r="CG25" s="3457"/>
      <c r="CH25" s="3457"/>
      <c r="CI25" s="3457"/>
      <c r="CJ25" s="3457"/>
      <c r="CK25" s="3457"/>
      <c r="CL25" s="3457"/>
      <c r="CM25" s="3457"/>
      <c r="CN25" s="3457"/>
      <c r="CO25" s="3457"/>
      <c r="CP25" s="3457"/>
      <c r="CQ25" s="3457"/>
      <c r="CR25" s="3457"/>
      <c r="CS25" s="3457"/>
      <c r="CT25" s="3457"/>
      <c r="CU25" s="3457"/>
      <c r="CV25" s="3457"/>
      <c r="CW25" s="3457"/>
      <c r="CX25" s="3457"/>
      <c r="CY25" s="3457"/>
      <c r="CZ25" s="3457"/>
      <c r="DA25" s="3457"/>
      <c r="DB25" s="3457"/>
      <c r="DC25" s="3457"/>
      <c r="DD25" s="3457"/>
      <c r="DE25" s="3457"/>
      <c r="DF25" s="3457"/>
      <c r="DG25" s="3457"/>
      <c r="DH25" s="3457"/>
      <c r="DI25" s="3457"/>
      <c r="DJ25" s="3457"/>
      <c r="DK25" s="3457"/>
      <c r="DL25" s="3457"/>
      <c r="DM25" s="3457"/>
      <c r="DN25" s="3457"/>
      <c r="DO25" s="3457"/>
      <c r="DP25" s="3457"/>
      <c r="DQ25" s="3457"/>
      <c r="DR25" s="3457"/>
      <c r="DS25" s="3457"/>
      <c r="DT25" s="3457"/>
      <c r="DU25" s="3457"/>
      <c r="DV25" s="3457"/>
      <c r="DW25" s="3457"/>
      <c r="DX25" s="3457"/>
      <c r="DY25" s="3457"/>
      <c r="DZ25" s="3551"/>
      <c r="EA25" s="3551"/>
      <c r="EB25" s="3551"/>
      <c r="EC25" s="3551"/>
      <c r="ED25" s="3551"/>
      <c r="EE25" s="3551"/>
      <c r="EF25" s="3551"/>
      <c r="EG25" s="3551"/>
      <c r="EH25" s="3551"/>
      <c r="EI25" s="3551"/>
      <c r="EJ25" s="3551"/>
      <c r="EK25" s="3551"/>
      <c r="EL25" s="3551"/>
      <c r="EM25" s="3551"/>
      <c r="EN25" s="3551"/>
      <c r="EO25" s="3551"/>
      <c r="EP25" s="3551"/>
      <c r="EQ25" s="3551"/>
      <c r="ER25" s="3551"/>
      <c r="ES25" s="3551"/>
      <c r="ET25" s="3551"/>
      <c r="EU25" s="3551"/>
      <c r="EV25" s="3551"/>
      <c r="EW25" s="3551"/>
      <c r="EX25" s="3551"/>
      <c r="EY25" s="3551"/>
      <c r="EZ25" s="3551"/>
      <c r="FA25" s="3551"/>
      <c r="FB25" s="3551"/>
      <c r="FC25" s="3551"/>
      <c r="FD25" s="3551"/>
      <c r="FE25" s="3551"/>
      <c r="FF25" s="3551"/>
      <c r="FG25" s="3551"/>
      <c r="FH25" s="3551"/>
      <c r="FI25" s="3551"/>
      <c r="FJ25" s="3551"/>
      <c r="FK25" s="3551"/>
      <c r="FL25" s="3551"/>
      <c r="FM25" s="3551"/>
      <c r="FN25" s="3551"/>
      <c r="FO25" s="3551"/>
      <c r="FP25" s="3551"/>
      <c r="FQ25" s="3551"/>
      <c r="FR25" s="3551"/>
      <c r="FS25" s="3551"/>
      <c r="FT25" s="3551"/>
      <c r="FU25" s="3551"/>
      <c r="FV25" s="3551"/>
      <c r="FW25" s="3551"/>
      <c r="FX25" s="3551"/>
      <c r="FY25" s="3551"/>
      <c r="FZ25" s="3551"/>
      <c r="GA25" s="3551"/>
      <c r="GB25" s="3551"/>
      <c r="GC25" s="3551"/>
      <c r="GD25" s="3551"/>
      <c r="GE25" s="3551"/>
      <c r="GF25" s="3551"/>
      <c r="GG25" s="3551"/>
      <c r="GH25" s="3551"/>
      <c r="GI25" s="3551"/>
      <c r="GJ25" s="3551"/>
      <c r="GK25" s="3551"/>
      <c r="GL25" s="3551"/>
      <c r="GM25" s="3551"/>
      <c r="GN25" s="3551"/>
      <c r="GO25" s="3551"/>
      <c r="GP25" s="3551"/>
      <c r="GQ25" s="3551"/>
      <c r="GR25" s="3551"/>
      <c r="GS25" s="3551"/>
      <c r="GT25" s="3551"/>
      <c r="GU25" s="3551"/>
      <c r="GV25" s="3551"/>
      <c r="GW25" s="3551"/>
      <c r="GX25" s="3551"/>
      <c r="GY25" s="3551"/>
      <c r="GZ25" s="3551"/>
      <c r="HA25" s="3551"/>
      <c r="HB25" s="3551"/>
      <c r="HC25" s="3551"/>
      <c r="HD25" s="3551"/>
      <c r="HE25" s="3551"/>
      <c r="HF25" s="3551"/>
      <c r="HG25" s="3551"/>
      <c r="HH25" s="3551"/>
      <c r="HI25" s="3551"/>
      <c r="HJ25" s="3551"/>
      <c r="HK25" s="3551"/>
      <c r="HL25" s="3551"/>
      <c r="HM25" s="3551"/>
      <c r="HN25" s="3551"/>
      <c r="HO25" s="3551"/>
      <c r="HP25" s="3551"/>
      <c r="HQ25" s="3551"/>
      <c r="HR25" s="3551"/>
      <c r="HS25" s="3551"/>
      <c r="HT25" s="3551"/>
      <c r="HU25" s="3551"/>
      <c r="HV25" s="3551"/>
      <c r="HW25" s="3551"/>
      <c r="HX25" s="3551"/>
      <c r="HY25" s="3551"/>
      <c r="HZ25" s="3551"/>
      <c r="IA25" s="3551"/>
      <c r="IB25" s="3551"/>
      <c r="IC25" s="3551"/>
      <c r="ID25" s="3551"/>
      <c r="IE25" s="3551"/>
      <c r="IF25" s="3551"/>
      <c r="IG25" s="3551"/>
      <c r="IH25" s="3551"/>
      <c r="II25" s="3551"/>
      <c r="IJ25" s="3551"/>
      <c r="IK25" s="3551"/>
      <c r="IL25" s="3551"/>
      <c r="IM25" s="3551"/>
      <c r="IN25" s="3551"/>
      <c r="IO25" s="3551"/>
      <c r="IP25" s="3551"/>
      <c r="IQ25" s="3551"/>
      <c r="IR25" s="3551"/>
      <c r="IS25" s="3551"/>
      <c r="IT25" s="3551"/>
      <c r="IU25" s="3551"/>
      <c r="IV25" s="3551"/>
      <c r="IW25" s="3551"/>
      <c r="IX25" s="3551"/>
      <c r="IY25" s="3551"/>
      <c r="IZ25" s="3551"/>
      <c r="JA25" s="3551"/>
      <c r="JB25" s="3551"/>
      <c r="JC25" s="3551"/>
      <c r="JD25" s="3551"/>
      <c r="JE25" s="3551"/>
      <c r="JF25" s="3551"/>
      <c r="JG25" s="3551"/>
      <c r="JH25" s="3551"/>
      <c r="JI25" s="3551"/>
      <c r="JJ25" s="3551"/>
      <c r="JK25" s="3551"/>
      <c r="JL25" s="3551"/>
      <c r="JM25" s="3551"/>
      <c r="JN25" s="3551"/>
      <c r="JO25" s="3551"/>
      <c r="JP25" s="3551"/>
      <c r="JQ25" s="3551"/>
      <c r="JR25" s="3551"/>
      <c r="JS25" s="3551"/>
      <c r="JT25" s="3551"/>
      <c r="JU25" s="3551"/>
      <c r="JV25" s="3551"/>
      <c r="JW25" s="3551"/>
      <c r="JX25" s="3551"/>
      <c r="JY25" s="3551"/>
      <c r="JZ25" s="3551"/>
      <c r="KA25" s="3551"/>
      <c r="KB25" s="3551"/>
      <c r="KC25" s="3551"/>
      <c r="KD25" s="3551"/>
      <c r="KE25" s="3551"/>
      <c r="KF25" s="3551"/>
      <c r="KG25" s="3551"/>
      <c r="KH25" s="3551"/>
      <c r="KI25" s="3551"/>
      <c r="KJ25" s="3551"/>
      <c r="KK25" s="3551"/>
      <c r="KL25" s="3551"/>
      <c r="KM25" s="3551"/>
      <c r="KN25" s="3551"/>
      <c r="KO25" s="3551"/>
      <c r="KP25" s="3551"/>
      <c r="KQ25" s="3551"/>
      <c r="KR25" s="3551"/>
      <c r="KS25" s="3551"/>
      <c r="KT25" s="3551"/>
      <c r="KU25" s="3551"/>
      <c r="KV25" s="3551"/>
      <c r="KW25" s="3551"/>
      <c r="KX25" s="3551"/>
      <c r="KY25" s="3551"/>
      <c r="KZ25" s="3551"/>
      <c r="LA25" s="3551"/>
      <c r="LB25" s="3551"/>
      <c r="LC25" s="3551"/>
      <c r="LD25" s="3551"/>
      <c r="LE25" s="3551"/>
      <c r="LF25" s="3551"/>
      <c r="LG25" s="3551"/>
      <c r="LH25" s="3551"/>
      <c r="LI25" s="3551"/>
      <c r="LJ25" s="3551"/>
      <c r="LK25" s="3551"/>
      <c r="LL25" s="3551"/>
      <c r="LM25" s="3551"/>
      <c r="LN25" s="3551"/>
      <c r="LO25" s="3551"/>
      <c r="LP25" s="3551"/>
      <c r="LQ25" s="3551"/>
      <c r="LR25" s="3551"/>
      <c r="LS25" s="3551"/>
      <c r="LT25" s="3551"/>
      <c r="LU25" s="3551"/>
      <c r="LV25" s="3551"/>
      <c r="LW25" s="3551"/>
      <c r="LX25" s="3551"/>
      <c r="LY25" s="3551"/>
      <c r="LZ25" s="3551"/>
      <c r="MA25" s="3551"/>
      <c r="MB25" s="3551"/>
      <c r="MC25" s="3551"/>
      <c r="MD25" s="3551"/>
      <c r="ME25" s="3551"/>
      <c r="MF25" s="3551"/>
      <c r="MG25" s="3551"/>
      <c r="MH25" s="3551"/>
      <c r="MI25" s="3551"/>
      <c r="MJ25" s="3551"/>
      <c r="MK25" s="3551"/>
      <c r="ML25" s="3551"/>
      <c r="MM25" s="3551"/>
      <c r="MN25" s="3551"/>
      <c r="MO25" s="3551"/>
      <c r="MP25" s="3551"/>
      <c r="MQ25" s="3551"/>
      <c r="MR25" s="3551"/>
      <c r="MS25" s="3551"/>
      <c r="MT25" s="3551"/>
      <c r="MU25" s="3551"/>
      <c r="MV25" s="3551"/>
      <c r="MW25" s="3551"/>
      <c r="MX25" s="3551"/>
      <c r="MY25" s="3551"/>
      <c r="MZ25" s="3551"/>
      <c r="NA25" s="3551"/>
      <c r="NB25" s="3551"/>
      <c r="NC25" s="3551"/>
      <c r="ND25" s="3551"/>
      <c r="NE25" s="3551"/>
      <c r="NF25" s="3551"/>
      <c r="NG25" s="3551"/>
      <c r="NH25" s="3551"/>
      <c r="NI25" s="3551"/>
      <c r="NJ25" s="3551"/>
      <c r="NK25" s="3551"/>
      <c r="NL25" s="3551"/>
      <c r="NM25" s="3551"/>
      <c r="NN25" s="3551"/>
      <c r="NO25" s="3551"/>
      <c r="NP25" s="3551"/>
      <c r="NQ25" s="3551"/>
      <c r="NR25" s="3551"/>
      <c r="NS25" s="3551"/>
      <c r="NT25" s="3551"/>
      <c r="NU25" s="3551"/>
      <c r="NV25" s="3551"/>
      <c r="NW25" s="3551"/>
      <c r="NX25" s="3551"/>
      <c r="NY25" s="3551"/>
      <c r="NZ25" s="3551"/>
      <c r="OA25" s="3551"/>
      <c r="OB25" s="3551"/>
      <c r="OC25" s="3551"/>
      <c r="OD25" s="3551"/>
      <c r="OE25" s="3551"/>
      <c r="OF25" s="3551"/>
      <c r="OG25" s="3551"/>
      <c r="OH25" s="3551"/>
      <c r="OI25" s="3551"/>
      <c r="OJ25" s="3551"/>
      <c r="OK25" s="3551"/>
      <c r="OL25" s="3551"/>
      <c r="OM25" s="3551"/>
      <c r="ON25" s="3551"/>
      <c r="OO25" s="3551"/>
      <c r="OP25" s="3551"/>
      <c r="OQ25" s="3551"/>
      <c r="OR25" s="3551"/>
      <c r="OS25" s="3551"/>
      <c r="OT25" s="3551"/>
      <c r="OU25" s="3551"/>
      <c r="OV25" s="3551"/>
      <c r="OW25" s="3551"/>
      <c r="OX25" s="3551"/>
      <c r="OY25" s="3551"/>
      <c r="OZ25" s="3551"/>
      <c r="PA25" s="3551"/>
      <c r="PB25" s="3551"/>
      <c r="PC25" s="3551"/>
      <c r="PD25" s="3551"/>
      <c r="PE25" s="3551"/>
      <c r="PF25" s="3551"/>
      <c r="PG25" s="3551"/>
      <c r="PH25" s="3551"/>
      <c r="PI25" s="3551"/>
      <c r="PJ25" s="3551"/>
      <c r="PK25" s="3551"/>
      <c r="PL25" s="3551"/>
      <c r="PM25" s="3551"/>
      <c r="PN25" s="3551"/>
      <c r="PO25" s="3551"/>
      <c r="PP25" s="3551"/>
      <c r="PQ25" s="3551"/>
      <c r="PR25" s="3551"/>
      <c r="PS25" s="3551"/>
      <c r="PT25" s="3551"/>
      <c r="PU25" s="3551"/>
      <c r="PV25" s="3551"/>
      <c r="PW25" s="3551"/>
      <c r="PX25" s="3551"/>
      <c r="PY25" s="3551"/>
      <c r="PZ25" s="3551"/>
      <c r="QA25" s="3551"/>
      <c r="QB25" s="3551"/>
      <c r="QC25" s="3551"/>
      <c r="QD25" s="3551"/>
      <c r="QE25" s="3551"/>
      <c r="QF25" s="3551"/>
      <c r="QG25" s="3551"/>
      <c r="QH25" s="3551"/>
      <c r="QI25" s="3551"/>
      <c r="QJ25" s="3551"/>
      <c r="QK25" s="3551"/>
      <c r="QL25" s="3551"/>
      <c r="QM25" s="3551"/>
      <c r="QN25" s="3551"/>
      <c r="QO25" s="3551"/>
      <c r="QP25" s="3551"/>
      <c r="QQ25" s="3551"/>
      <c r="QR25" s="3551"/>
      <c r="QS25" s="3551"/>
      <c r="QT25" s="3551"/>
      <c r="QU25" s="3551"/>
      <c r="QV25" s="3551"/>
      <c r="QW25" s="3551"/>
      <c r="QX25" s="3551"/>
      <c r="QY25" s="3551"/>
      <c r="QZ25" s="3551"/>
      <c r="RA25" s="3551"/>
      <c r="RB25" s="3551"/>
      <c r="RC25" s="3551"/>
      <c r="RD25" s="3551"/>
      <c r="RE25" s="3551"/>
      <c r="RF25" s="3551"/>
      <c r="RG25" s="3551"/>
      <c r="RH25" s="3551"/>
      <c r="RI25" s="3551"/>
      <c r="RJ25" s="3551"/>
      <c r="RK25" s="3551"/>
      <c r="RL25" s="3551"/>
      <c r="RM25" s="3551"/>
      <c r="RN25" s="3551"/>
      <c r="RO25" s="3551"/>
      <c r="RP25" s="3551"/>
      <c r="RQ25" s="3551"/>
      <c r="RR25" s="3551"/>
      <c r="RS25" s="3551"/>
      <c r="RT25" s="3551"/>
      <c r="RU25" s="3551"/>
      <c r="RV25" s="3551"/>
      <c r="RW25" s="3551"/>
      <c r="RX25" s="3551"/>
      <c r="RY25" s="3551"/>
      <c r="RZ25" s="3551"/>
      <c r="SA25" s="3551"/>
      <c r="SB25" s="3551"/>
      <c r="SC25" s="3551"/>
      <c r="SD25" s="3551"/>
      <c r="SE25" s="3551"/>
      <c r="SF25" s="3551"/>
      <c r="SG25" s="3551"/>
      <c r="SH25" s="3551"/>
      <c r="SI25" s="3551"/>
      <c r="SJ25" s="3551"/>
      <c r="SK25" s="3551"/>
      <c r="SL25" s="3551"/>
      <c r="SM25" s="3551"/>
      <c r="SN25" s="3551"/>
      <c r="SO25" s="3551"/>
      <c r="SP25" s="3551"/>
      <c r="SQ25" s="3551"/>
      <c r="SR25" s="3551"/>
      <c r="SS25" s="3551"/>
      <c r="ST25" s="3551"/>
      <c r="SU25" s="3551"/>
      <c r="SV25" s="3551"/>
      <c r="SW25" s="3551"/>
      <c r="SX25" s="3551"/>
      <c r="SY25" s="3551"/>
      <c r="SZ25" s="3551"/>
      <c r="TA25" s="3551"/>
      <c r="TB25" s="3551"/>
      <c r="TC25" s="3551"/>
      <c r="TD25" s="3551"/>
      <c r="TE25" s="3551"/>
      <c r="TF25" s="3551"/>
      <c r="TG25" s="3551"/>
      <c r="TH25" s="3551"/>
      <c r="TI25" s="3551"/>
      <c r="TJ25" s="3551"/>
      <c r="TK25" s="3551"/>
      <c r="TL25" s="3551"/>
      <c r="TM25" s="3551"/>
      <c r="TN25" s="3551"/>
      <c r="TO25" s="3551"/>
      <c r="TP25" s="3551"/>
      <c r="TQ25" s="3551"/>
      <c r="TR25" s="3551"/>
      <c r="TS25" s="3551"/>
      <c r="TT25" s="3551"/>
      <c r="TU25" s="3551"/>
      <c r="TV25" s="3551"/>
      <c r="TW25" s="3551"/>
      <c r="TX25" s="3551"/>
      <c r="TY25" s="3551"/>
      <c r="TZ25" s="3551"/>
      <c r="UA25" s="3551"/>
      <c r="UB25" s="3551"/>
      <c r="UC25" s="3551"/>
      <c r="UD25" s="3551"/>
      <c r="UE25" s="3551"/>
      <c r="UF25" s="3551"/>
      <c r="UG25" s="3551"/>
      <c r="UH25" s="3551"/>
      <c r="UI25" s="3551"/>
      <c r="UJ25" s="3551"/>
      <c r="UK25" s="3551"/>
      <c r="UL25" s="3551"/>
      <c r="UM25" s="3551"/>
      <c r="UN25" s="3551"/>
      <c r="UO25" s="3551"/>
      <c r="UP25" s="3551"/>
      <c r="UQ25" s="3551"/>
      <c r="UR25" s="3551"/>
      <c r="US25" s="3551"/>
      <c r="UT25" s="3551"/>
      <c r="UU25" s="3551"/>
      <c r="UV25" s="3551"/>
      <c r="UW25" s="3551"/>
      <c r="UX25" s="3551"/>
      <c r="UY25" s="3551"/>
      <c r="UZ25" s="3551"/>
      <c r="VA25" s="3551"/>
      <c r="VB25" s="3551"/>
      <c r="VC25" s="3551"/>
      <c r="VD25" s="3551"/>
      <c r="VE25" s="3551"/>
      <c r="VF25" s="3551"/>
      <c r="VG25" s="3551"/>
      <c r="VH25" s="3551"/>
      <c r="VI25" s="3551"/>
      <c r="VJ25" s="3551"/>
      <c r="VK25" s="3551"/>
      <c r="VL25" s="3551"/>
      <c r="VM25" s="3551"/>
      <c r="VN25" s="3551"/>
      <c r="VO25" s="3551"/>
      <c r="VP25" s="3551"/>
      <c r="VQ25" s="3551"/>
      <c r="VR25" s="3551"/>
      <c r="VS25" s="3551"/>
      <c r="VT25" s="3551"/>
      <c r="VU25" s="3551"/>
      <c r="VV25" s="3551"/>
      <c r="VW25" s="3551"/>
      <c r="VX25" s="3551"/>
      <c r="VY25" s="3551"/>
      <c r="VZ25" s="3551"/>
      <c r="WA25" s="3551"/>
      <c r="WB25" s="3551"/>
      <c r="WC25" s="3551"/>
      <c r="WD25" s="3551"/>
      <c r="WE25" s="3551"/>
      <c r="WF25" s="3551"/>
      <c r="WG25" s="3551"/>
      <c r="WH25" s="3551"/>
      <c r="WI25" s="3551"/>
      <c r="WJ25" s="3551"/>
      <c r="WK25" s="3551"/>
      <c r="WL25" s="3551"/>
      <c r="WM25" s="3551"/>
      <c r="WN25" s="3551"/>
      <c r="WO25" s="3551"/>
      <c r="WP25" s="3551"/>
      <c r="WQ25" s="3551"/>
      <c r="WR25" s="3551"/>
      <c r="WS25" s="3551"/>
      <c r="WT25" s="3551"/>
      <c r="WU25" s="3551"/>
      <c r="WV25" s="3551"/>
      <c r="WW25" s="3551"/>
      <c r="WX25" s="3551"/>
      <c r="WY25" s="3551"/>
      <c r="WZ25" s="3551"/>
      <c r="XA25" s="3551"/>
      <c r="XB25" s="3551"/>
      <c r="XC25" s="3551"/>
      <c r="XD25" s="3551"/>
      <c r="XE25" s="3551"/>
      <c r="XF25" s="3551"/>
      <c r="XG25" s="3551"/>
      <c r="XH25" s="3551"/>
      <c r="XI25" s="3551"/>
      <c r="XJ25" s="3551"/>
      <c r="XK25" s="3551"/>
      <c r="XL25" s="3551"/>
      <c r="XM25" s="3551"/>
      <c r="XN25" s="3551"/>
      <c r="XO25" s="3551"/>
      <c r="XP25" s="3551"/>
      <c r="XQ25" s="3551"/>
      <c r="XR25" s="3551"/>
      <c r="XS25" s="3551"/>
      <c r="XT25" s="3551"/>
      <c r="XU25" s="3551"/>
      <c r="XV25" s="3551"/>
      <c r="XW25" s="3551"/>
      <c r="XX25" s="3551"/>
      <c r="XY25" s="3551"/>
      <c r="XZ25" s="3551"/>
      <c r="YA25" s="3551"/>
      <c r="YB25" s="3551"/>
      <c r="YC25" s="3551"/>
      <c r="YD25" s="3551"/>
      <c r="YE25" s="3551"/>
      <c r="YF25" s="3551"/>
      <c r="YG25" s="3551"/>
      <c r="YH25" s="3551"/>
      <c r="YI25" s="3551"/>
      <c r="YJ25" s="3551"/>
      <c r="YK25" s="3551"/>
      <c r="YL25" s="3551"/>
      <c r="YM25" s="3551"/>
      <c r="YN25" s="3551"/>
      <c r="YO25" s="3551"/>
      <c r="YP25" s="3551"/>
      <c r="YQ25" s="3551"/>
      <c r="YR25" s="3551"/>
      <c r="YS25" s="3551"/>
      <c r="YT25" s="3551"/>
      <c r="YU25" s="3551"/>
      <c r="YV25" s="3551"/>
      <c r="YW25" s="3551"/>
      <c r="YX25" s="3551"/>
      <c r="YY25" s="3551"/>
      <c r="YZ25" s="3551"/>
      <c r="ZA25" s="3551"/>
      <c r="ZB25" s="3551"/>
      <c r="ZC25" s="3551"/>
      <c r="ZD25" s="3551"/>
      <c r="ZE25" s="3551"/>
      <c r="ZF25" s="3551"/>
      <c r="ZG25" s="3551"/>
      <c r="ZH25" s="3551"/>
      <c r="ZI25" s="3551"/>
      <c r="ZJ25" s="3551"/>
      <c r="ZK25" s="3551"/>
      <c r="ZL25" s="3551"/>
      <c r="ZM25" s="3551"/>
      <c r="ZN25" s="3551"/>
      <c r="ZO25" s="3551"/>
      <c r="ZP25" s="3551"/>
      <c r="ZQ25" s="3551"/>
      <c r="ZR25" s="3551"/>
      <c r="ZS25" s="3551"/>
      <c r="ZT25" s="3551"/>
      <c r="ZU25" s="3551"/>
      <c r="ZV25" s="3551"/>
      <c r="ZW25" s="3551"/>
      <c r="ZX25" s="3551"/>
      <c r="ZY25" s="3551"/>
      <c r="ZZ25" s="3551"/>
      <c r="AAA25" s="3551"/>
      <c r="AAB25" s="3551"/>
      <c r="AAC25" s="3551"/>
      <c r="AAD25" s="3551"/>
      <c r="AAE25" s="3551"/>
      <c r="AAF25" s="3551"/>
      <c r="AAG25" s="3551"/>
      <c r="AAH25" s="3551"/>
      <c r="AAI25" s="3551"/>
      <c r="AAJ25" s="3551"/>
      <c r="AAK25" s="3551"/>
      <c r="AAL25" s="3551"/>
      <c r="AAM25" s="3551"/>
      <c r="AAN25" s="3551"/>
      <c r="AAO25" s="3551"/>
      <c r="AAP25" s="3551"/>
      <c r="AAQ25" s="3551"/>
      <c r="AAR25" s="3551"/>
      <c r="AAS25" s="3551"/>
      <c r="AAT25" s="3551"/>
      <c r="AAU25" s="3551"/>
      <c r="AAV25" s="3551"/>
      <c r="AAW25" s="3551"/>
      <c r="AAX25" s="3551"/>
      <c r="AAY25" s="3551"/>
      <c r="AAZ25" s="3551"/>
      <c r="ABA25" s="3551"/>
      <c r="ABB25" s="3551"/>
      <c r="ABC25" s="3551"/>
      <c r="ABD25" s="3551"/>
      <c r="ABE25" s="3551"/>
      <c r="ABF25" s="3551"/>
      <c r="ABG25" s="3551"/>
      <c r="ABH25" s="3551"/>
      <c r="ABI25" s="3551"/>
      <c r="ABJ25" s="3551"/>
      <c r="ABK25" s="3551"/>
      <c r="ABL25" s="3551"/>
      <c r="ABM25" s="3551"/>
      <c r="ABN25" s="3551"/>
      <c r="ABO25" s="3551"/>
      <c r="ABP25" s="3551"/>
      <c r="ABQ25" s="3551"/>
      <c r="ABR25" s="3551"/>
      <c r="ABS25" s="3551"/>
      <c r="ABT25" s="3551"/>
      <c r="ABU25" s="3551"/>
      <c r="ABV25" s="3551"/>
      <c r="ABW25" s="3551"/>
      <c r="ABX25" s="3551"/>
      <c r="ABY25" s="3551"/>
      <c r="ABZ25" s="3551"/>
      <c r="ACA25" s="3551"/>
      <c r="ACB25" s="3551"/>
      <c r="ACC25" s="3551"/>
      <c r="ACD25" s="3551"/>
      <c r="ACE25" s="3551"/>
      <c r="ACF25" s="3551"/>
      <c r="ACG25" s="3551"/>
      <c r="ACH25" s="3551"/>
      <c r="ACI25" s="3551"/>
      <c r="ACJ25" s="3551"/>
      <c r="ACK25" s="3551"/>
      <c r="ACL25" s="3551"/>
      <c r="ACM25" s="3551"/>
      <c r="ACN25" s="3551"/>
      <c r="ACO25" s="3551"/>
      <c r="ACP25" s="3551"/>
      <c r="ACQ25" s="3551"/>
      <c r="ACR25" s="3551"/>
      <c r="ACS25" s="3551"/>
      <c r="ACT25" s="3551"/>
      <c r="ACU25" s="3551"/>
      <c r="ACV25" s="3551"/>
      <c r="ACW25" s="3551"/>
      <c r="ACX25" s="3551"/>
      <c r="ACY25" s="3551"/>
      <c r="ACZ25" s="3551"/>
      <c r="ADA25" s="3551"/>
      <c r="ADB25" s="3551"/>
      <c r="ADC25" s="3551"/>
      <c r="ADD25" s="3551"/>
      <c r="ADE25" s="3551"/>
      <c r="ADF25" s="3551"/>
      <c r="ADG25" s="3551"/>
      <c r="ADH25" s="3551"/>
      <c r="ADI25" s="3551"/>
      <c r="ADJ25" s="3551"/>
      <c r="ADK25" s="3551"/>
      <c r="ADL25" s="3551"/>
      <c r="ADM25" s="3551"/>
      <c r="ADN25" s="3551"/>
      <c r="ADO25" s="3551"/>
      <c r="ADP25" s="3551"/>
      <c r="ADQ25" s="3551"/>
      <c r="ADR25" s="3551"/>
      <c r="ADS25" s="3551"/>
      <c r="ADT25" s="3551"/>
      <c r="ADU25" s="3551"/>
      <c r="ADV25" s="3551"/>
      <c r="ADW25" s="3551"/>
      <c r="ADX25" s="3551"/>
      <c r="ADY25" s="3551"/>
      <c r="ADZ25" s="3551"/>
      <c r="AEA25" s="3551"/>
      <c r="AEB25" s="3551"/>
      <c r="AEC25" s="3551"/>
      <c r="AED25" s="3551"/>
      <c r="AEE25" s="3551"/>
      <c r="AEF25" s="3551"/>
      <c r="AEG25" s="3551"/>
      <c r="AEH25" s="3551"/>
      <c r="AEI25" s="3551"/>
      <c r="AEJ25" s="3551"/>
      <c r="AEK25" s="3551"/>
      <c r="AEL25" s="3551"/>
      <c r="AEM25" s="3551"/>
      <c r="AEN25" s="3551"/>
      <c r="AEO25" s="3551"/>
      <c r="AEP25" s="3551"/>
      <c r="AEQ25" s="3551"/>
      <c r="AER25" s="3551"/>
      <c r="AES25" s="3551"/>
      <c r="AET25" s="3551"/>
      <c r="AEU25" s="3551"/>
      <c r="AEV25" s="3551"/>
      <c r="AEW25" s="3551"/>
      <c r="AEX25" s="3551"/>
      <c r="AEY25" s="3551"/>
      <c r="AEZ25" s="3551"/>
      <c r="AFA25" s="3551"/>
      <c r="AFB25" s="3551"/>
      <c r="AFC25" s="3551"/>
      <c r="AFD25" s="3551"/>
      <c r="AFE25" s="3551"/>
      <c r="AFF25" s="3551"/>
      <c r="AFG25" s="3551"/>
      <c r="AFH25" s="3551"/>
      <c r="AFI25" s="3551"/>
      <c r="AFJ25" s="3551"/>
      <c r="AFK25" s="3551"/>
      <c r="AFL25" s="3551"/>
      <c r="AFM25" s="3551"/>
      <c r="AFN25" s="3551"/>
      <c r="AFO25" s="3551"/>
      <c r="AFP25" s="3551"/>
      <c r="AFQ25" s="3551"/>
      <c r="AFR25" s="3551"/>
      <c r="AFS25" s="3551"/>
      <c r="AFT25" s="3551"/>
      <c r="AFU25" s="3551"/>
      <c r="AFV25" s="3551"/>
      <c r="AFW25" s="3551"/>
      <c r="AFX25" s="3551"/>
      <c r="AFY25" s="3551"/>
      <c r="AFZ25" s="3551"/>
      <c r="AGA25" s="3551"/>
      <c r="AGB25" s="3551"/>
      <c r="AGC25" s="3551"/>
      <c r="AGD25" s="3551"/>
      <c r="AGE25" s="3551"/>
      <c r="AGF25" s="3551"/>
      <c r="AGG25" s="3551"/>
      <c r="AGH25" s="3551"/>
      <c r="AGI25" s="3551"/>
      <c r="AGJ25" s="3551"/>
      <c r="AGK25" s="3551"/>
      <c r="AGL25" s="3551"/>
      <c r="AGM25" s="3551"/>
      <c r="AGN25" s="3551"/>
      <c r="AGO25" s="3551"/>
      <c r="AGP25" s="3551"/>
      <c r="AGQ25" s="3551"/>
      <c r="AGR25" s="3551"/>
      <c r="AGS25" s="3551"/>
      <c r="AGT25" s="3551"/>
      <c r="AGU25" s="3551"/>
      <c r="AGV25" s="3551"/>
      <c r="AGW25" s="3551"/>
      <c r="AGX25" s="3551"/>
      <c r="AGY25" s="3551"/>
      <c r="AGZ25" s="3551"/>
      <c r="AHA25" s="3551"/>
      <c r="AHB25" s="3551"/>
      <c r="AHC25" s="3551"/>
      <c r="AHD25" s="3551"/>
      <c r="AHE25" s="3551"/>
      <c r="AHF25" s="3551"/>
      <c r="AHG25" s="3551"/>
      <c r="AHH25" s="3551"/>
      <c r="AHI25" s="3551"/>
      <c r="AHJ25" s="3551"/>
      <c r="AHK25" s="3551"/>
      <c r="AHL25" s="3551"/>
      <c r="AHM25" s="3551"/>
      <c r="AHN25" s="3551"/>
      <c r="AHO25" s="3551"/>
      <c r="AHP25" s="3551"/>
      <c r="AHQ25" s="3551"/>
      <c r="AHR25" s="3551"/>
      <c r="AHS25" s="3551"/>
      <c r="AHT25" s="3551"/>
      <c r="AHU25" s="3551"/>
      <c r="AHV25" s="3551"/>
      <c r="AHW25" s="3551"/>
      <c r="AHX25" s="3551"/>
      <c r="AHY25" s="3551"/>
      <c r="AHZ25" s="3551"/>
      <c r="AIA25" s="3551"/>
      <c r="AIB25" s="3551"/>
      <c r="AIC25" s="3551"/>
      <c r="AID25" s="3551"/>
      <c r="AIE25" s="3551"/>
      <c r="AIF25" s="3551"/>
      <c r="AIG25" s="3551"/>
      <c r="AIH25" s="3551"/>
      <c r="AII25" s="3551"/>
      <c r="AIJ25" s="3551"/>
      <c r="AIK25" s="3551"/>
      <c r="AIL25" s="3551"/>
      <c r="AIM25" s="3551"/>
      <c r="AIN25" s="3551"/>
      <c r="AIO25" s="3551"/>
      <c r="AIP25" s="3551"/>
      <c r="AIQ25" s="3551"/>
      <c r="AIR25" s="3551"/>
      <c r="AIS25" s="3551"/>
      <c r="AIT25" s="3551"/>
      <c r="AIU25" s="3551"/>
      <c r="AIV25" s="3551"/>
      <c r="AIW25" s="3551"/>
      <c r="AIX25" s="3551"/>
      <c r="AIY25" s="3551"/>
      <c r="AIZ25" s="3551"/>
      <c r="AJA25" s="3551"/>
      <c r="AJB25" s="3551"/>
      <c r="AJC25" s="3551"/>
      <c r="AJD25" s="3551"/>
      <c r="AJE25" s="3551"/>
      <c r="AJF25" s="3551"/>
      <c r="AJG25" s="3551"/>
      <c r="AJH25" s="3551"/>
      <c r="AJI25" s="3551"/>
      <c r="AJJ25" s="3551"/>
      <c r="AJK25" s="3551"/>
      <c r="AJL25" s="3551"/>
      <c r="AJM25" s="3551"/>
      <c r="AJN25" s="3551"/>
      <c r="AJO25" s="3551"/>
      <c r="AJP25" s="3551"/>
      <c r="AJQ25" s="3551"/>
      <c r="AJR25" s="3551"/>
      <c r="AJS25" s="3551"/>
      <c r="AJT25" s="3551"/>
      <c r="AJU25" s="3551"/>
      <c r="AJV25" s="3551"/>
      <c r="AJW25" s="3551"/>
      <c r="AJX25" s="3551"/>
      <c r="AJY25" s="3551"/>
      <c r="AJZ25" s="3551"/>
      <c r="AKA25" s="3551"/>
      <c r="AKB25" s="3551"/>
      <c r="AKC25" s="3551"/>
      <c r="AKD25" s="3551"/>
      <c r="AKE25" s="3551"/>
      <c r="AKF25" s="3551"/>
      <c r="AKG25" s="3551"/>
      <c r="AKH25" s="3551"/>
      <c r="AKI25" s="3551"/>
      <c r="AKJ25" s="3551"/>
      <c r="AKK25" s="3551"/>
      <c r="AKL25" s="3551"/>
      <c r="AKM25" s="3551"/>
      <c r="AKN25" s="3551"/>
      <c r="AKO25" s="3551"/>
      <c r="AKP25" s="3551"/>
      <c r="AKQ25" s="3551"/>
      <c r="AKR25" s="3551"/>
      <c r="AKS25" s="3551"/>
      <c r="AKT25" s="3551"/>
      <c r="AKU25" s="3551"/>
      <c r="AKV25" s="3551"/>
      <c r="AKW25" s="3551"/>
      <c r="AKX25" s="3551"/>
      <c r="AKY25" s="3551"/>
      <c r="AKZ25" s="3551"/>
      <c r="ALA25" s="3551"/>
      <c r="ALB25" s="3551"/>
      <c r="ALC25" s="3551"/>
      <c r="ALD25" s="3551"/>
      <c r="ALE25" s="3551"/>
      <c r="ALF25" s="3551"/>
      <c r="ALG25" s="3551"/>
      <c r="ALH25" s="3551"/>
      <c r="ALI25" s="3551"/>
      <c r="ALJ25" s="3551"/>
      <c r="ALK25" s="3551"/>
      <c r="ALL25" s="3551"/>
      <c r="ALM25" s="3551"/>
      <c r="ALN25" s="3551"/>
      <c r="ALO25" s="3551"/>
      <c r="ALP25" s="3551"/>
      <c r="ALQ25" s="3551"/>
      <c r="ALR25" s="3551"/>
      <c r="ALS25" s="3551"/>
      <c r="ALT25" s="3551"/>
      <c r="ALU25" s="3551"/>
      <c r="ALV25" s="3551"/>
      <c r="ALW25" s="3551"/>
      <c r="ALX25" s="3551"/>
      <c r="ALY25" s="3551"/>
      <c r="ALZ25" s="3551"/>
      <c r="AMA25" s="3551"/>
      <c r="AMB25" s="3551"/>
      <c r="AMC25" s="3551"/>
      <c r="AMD25" s="3551"/>
      <c r="AME25" s="3551"/>
      <c r="AMF25" s="3551"/>
      <c r="AMG25" s="3551"/>
      <c r="AMH25" s="3551"/>
      <c r="AMI25" s="3551"/>
      <c r="AMJ25" s="3551"/>
    </row>
    <row r="26" spans="1:1024" s="3559" customFormat="1" ht="33" customHeight="1" thickBot="1">
      <c r="A26" s="5630"/>
      <c r="B26" s="5766"/>
      <c r="C26" s="5824"/>
      <c r="D26" s="5826"/>
      <c r="E26" s="5812"/>
      <c r="F26" s="5828"/>
      <c r="G26" s="5812"/>
      <c r="H26" s="5830"/>
      <c r="I26" s="4689" t="s">
        <v>917</v>
      </c>
      <c r="J26" s="4699">
        <v>4000000</v>
      </c>
      <c r="K26" s="5812"/>
      <c r="L26" s="5812"/>
      <c r="M26" s="5812"/>
      <c r="N26" s="5812"/>
      <c r="O26" s="5814"/>
      <c r="P26" s="5816">
        <f>SUM(T26:AE26)</f>
        <v>0</v>
      </c>
      <c r="Q26" s="5818"/>
      <c r="R26" s="5820"/>
      <c r="S26" s="5849"/>
      <c r="T26" s="5851"/>
      <c r="U26" s="5853"/>
      <c r="V26" s="5855"/>
      <c r="W26" s="5855"/>
      <c r="X26" s="5855"/>
      <c r="Y26" s="5844"/>
      <c r="Z26" s="5839"/>
      <c r="AA26" s="5844"/>
      <c r="AB26" s="5847"/>
      <c r="AC26" s="5847"/>
      <c r="AD26" s="5847"/>
      <c r="AE26" s="5839"/>
      <c r="AF26" s="5842"/>
      <c r="AG26" s="5837"/>
      <c r="AH26" s="5837"/>
      <c r="AI26" s="5818"/>
      <c r="AJ26" s="5818"/>
      <c r="AK26" s="5895"/>
      <c r="AL26" s="5837"/>
      <c r="AM26" s="5837"/>
      <c r="AN26" s="5837"/>
      <c r="AO26" s="5837"/>
      <c r="AP26" s="5837"/>
      <c r="AQ26" s="5837"/>
      <c r="AR26" s="5837"/>
      <c r="AS26" s="5837"/>
      <c r="AT26" s="5892"/>
      <c r="AU26" s="5892"/>
      <c r="AV26" s="5892"/>
      <c r="AW26" s="5876"/>
      <c r="AX26" s="5876"/>
      <c r="AY26" s="5878"/>
      <c r="AZ26" s="5880"/>
      <c r="BA26" s="3457"/>
      <c r="BB26" s="3457"/>
      <c r="BC26" s="3457"/>
      <c r="BD26" s="3457"/>
      <c r="BE26" s="3457"/>
      <c r="BF26" s="3457"/>
      <c r="BG26" s="3457"/>
      <c r="BH26" s="3457"/>
      <c r="BI26" s="3457"/>
      <c r="BJ26" s="3457"/>
      <c r="BK26" s="3457"/>
      <c r="BL26" s="3457"/>
      <c r="BM26" s="3457"/>
      <c r="BN26" s="3457"/>
      <c r="BO26" s="3457"/>
      <c r="BP26" s="3457"/>
      <c r="BQ26" s="3457"/>
      <c r="BR26" s="3457"/>
      <c r="BS26" s="3457"/>
      <c r="BT26" s="3457"/>
      <c r="BU26" s="3457"/>
      <c r="BV26" s="3457"/>
      <c r="BW26" s="3457"/>
      <c r="BX26" s="3457"/>
      <c r="BY26" s="3457"/>
      <c r="BZ26" s="3457"/>
      <c r="CA26" s="3457"/>
      <c r="CB26" s="3457"/>
      <c r="CC26" s="3457"/>
      <c r="CD26" s="3457"/>
      <c r="CE26" s="3457"/>
      <c r="CF26" s="3457"/>
      <c r="CG26" s="3457"/>
      <c r="CH26" s="3457"/>
      <c r="CI26" s="3457"/>
      <c r="CJ26" s="3457"/>
      <c r="CK26" s="3457"/>
      <c r="CL26" s="3457"/>
      <c r="CM26" s="3457"/>
      <c r="CN26" s="3457"/>
      <c r="CO26" s="3457"/>
      <c r="CP26" s="3457"/>
      <c r="CQ26" s="3457"/>
      <c r="CR26" s="3457"/>
      <c r="CS26" s="3457"/>
      <c r="CT26" s="3457"/>
      <c r="CU26" s="3457"/>
      <c r="CV26" s="3457"/>
      <c r="CW26" s="3457"/>
      <c r="CX26" s="3457"/>
      <c r="CY26" s="3457"/>
      <c r="CZ26" s="3457"/>
      <c r="DA26" s="3457"/>
      <c r="DB26" s="3457"/>
      <c r="DC26" s="3457"/>
      <c r="DD26" s="3457"/>
      <c r="DE26" s="3457"/>
      <c r="DF26" s="3457"/>
      <c r="DG26" s="3457"/>
      <c r="DH26" s="3457"/>
      <c r="DI26" s="3457"/>
      <c r="DJ26" s="3457"/>
      <c r="DK26" s="3457"/>
      <c r="DL26" s="3457"/>
      <c r="DM26" s="3457"/>
      <c r="DN26" s="3457"/>
      <c r="DO26" s="3457"/>
      <c r="DP26" s="3457"/>
      <c r="DQ26" s="3457"/>
      <c r="DR26" s="3457"/>
      <c r="DS26" s="3457"/>
      <c r="DT26" s="3457"/>
      <c r="DU26" s="3457"/>
      <c r="DV26" s="3457"/>
      <c r="DW26" s="3457"/>
      <c r="DX26" s="3457"/>
      <c r="DY26" s="3457"/>
      <c r="DZ26" s="3558"/>
      <c r="EA26" s="3558"/>
      <c r="EB26" s="3558"/>
      <c r="EC26" s="3558"/>
      <c r="ED26" s="3558"/>
      <c r="EE26" s="3558"/>
      <c r="EF26" s="3558"/>
      <c r="EG26" s="3558"/>
      <c r="EH26" s="3558"/>
      <c r="EI26" s="3558"/>
      <c r="EJ26" s="3558"/>
      <c r="EK26" s="3558"/>
      <c r="EL26" s="3558"/>
      <c r="EM26" s="3558"/>
      <c r="EN26" s="3558"/>
      <c r="EO26" s="3558"/>
      <c r="EP26" s="3558"/>
      <c r="EQ26" s="3558"/>
      <c r="ER26" s="3558"/>
      <c r="ES26" s="3558"/>
      <c r="ET26" s="3558"/>
      <c r="EU26" s="3558"/>
      <c r="EV26" s="3558"/>
      <c r="EW26" s="3558"/>
      <c r="EX26" s="3558"/>
      <c r="EY26" s="3558"/>
      <c r="EZ26" s="3558"/>
      <c r="FA26" s="3558"/>
      <c r="FB26" s="3558"/>
      <c r="FC26" s="3558"/>
      <c r="FD26" s="3558"/>
      <c r="FE26" s="3558"/>
      <c r="FF26" s="3558"/>
      <c r="FG26" s="3558"/>
      <c r="FH26" s="3558"/>
      <c r="FI26" s="3558"/>
      <c r="FJ26" s="3558"/>
      <c r="FK26" s="3558"/>
      <c r="FL26" s="3558"/>
      <c r="FM26" s="3558"/>
      <c r="FN26" s="3558"/>
      <c r="FO26" s="3558"/>
      <c r="FP26" s="3558"/>
      <c r="FQ26" s="3558"/>
      <c r="FR26" s="3558"/>
      <c r="FS26" s="3558"/>
      <c r="FT26" s="3558"/>
      <c r="FU26" s="3558"/>
      <c r="FV26" s="3558"/>
      <c r="FW26" s="3558"/>
      <c r="FX26" s="3558"/>
      <c r="FY26" s="3558"/>
      <c r="FZ26" s="3558"/>
      <c r="GA26" s="3558"/>
      <c r="GB26" s="3558"/>
      <c r="GC26" s="3558"/>
      <c r="GD26" s="3558"/>
      <c r="GE26" s="3558"/>
      <c r="GF26" s="3558"/>
      <c r="GG26" s="3558"/>
      <c r="GH26" s="3558"/>
      <c r="GI26" s="3558"/>
      <c r="GJ26" s="3558"/>
      <c r="GK26" s="3558"/>
      <c r="GL26" s="3558"/>
      <c r="GM26" s="3558"/>
      <c r="GN26" s="3558"/>
      <c r="GO26" s="3558"/>
      <c r="GP26" s="3558"/>
      <c r="GQ26" s="3558"/>
      <c r="GR26" s="3558"/>
      <c r="GS26" s="3558"/>
      <c r="GT26" s="3558"/>
      <c r="GU26" s="3558"/>
      <c r="GV26" s="3558"/>
      <c r="GW26" s="3558"/>
      <c r="GX26" s="3558"/>
      <c r="GY26" s="3558"/>
      <c r="GZ26" s="3558"/>
      <c r="HA26" s="3558"/>
      <c r="HB26" s="3558"/>
      <c r="HC26" s="3558"/>
      <c r="HD26" s="3558"/>
      <c r="HE26" s="3558"/>
      <c r="HF26" s="3558"/>
      <c r="HG26" s="3558"/>
      <c r="HH26" s="3558"/>
      <c r="HI26" s="3558"/>
      <c r="HJ26" s="3558"/>
      <c r="HK26" s="3558"/>
      <c r="HL26" s="3558"/>
      <c r="HM26" s="3558"/>
      <c r="HN26" s="3558"/>
      <c r="HO26" s="3558"/>
      <c r="HP26" s="3558"/>
      <c r="HQ26" s="3558"/>
      <c r="HR26" s="3558"/>
      <c r="HS26" s="3558"/>
      <c r="HT26" s="3558"/>
      <c r="HU26" s="3558"/>
      <c r="HV26" s="3558"/>
      <c r="HW26" s="3558"/>
      <c r="HX26" s="3558"/>
      <c r="HY26" s="3558"/>
      <c r="HZ26" s="3558"/>
      <c r="IA26" s="3558"/>
      <c r="IB26" s="3558"/>
      <c r="IC26" s="3558"/>
      <c r="ID26" s="3558"/>
      <c r="IE26" s="3558"/>
      <c r="IF26" s="3558"/>
      <c r="IG26" s="3558"/>
      <c r="IH26" s="3558"/>
      <c r="II26" s="3558"/>
      <c r="IJ26" s="3558"/>
      <c r="IK26" s="3558"/>
      <c r="IL26" s="3558"/>
      <c r="IM26" s="3558"/>
      <c r="IN26" s="3558"/>
      <c r="IO26" s="3558"/>
      <c r="IP26" s="3558"/>
      <c r="IQ26" s="3558"/>
      <c r="IR26" s="3558"/>
      <c r="IS26" s="3558"/>
      <c r="IT26" s="3558"/>
      <c r="IU26" s="3558"/>
      <c r="IV26" s="3558"/>
      <c r="IW26" s="3558"/>
      <c r="IX26" s="3558"/>
      <c r="IY26" s="3558"/>
      <c r="IZ26" s="3558"/>
      <c r="JA26" s="3558"/>
      <c r="JB26" s="3558"/>
      <c r="JC26" s="3558"/>
      <c r="JD26" s="3558"/>
      <c r="JE26" s="3558"/>
      <c r="JF26" s="3558"/>
      <c r="JG26" s="3558"/>
      <c r="JH26" s="3558"/>
      <c r="JI26" s="3558"/>
      <c r="JJ26" s="3558"/>
      <c r="JK26" s="3558"/>
      <c r="JL26" s="3558"/>
      <c r="JM26" s="3558"/>
      <c r="JN26" s="3558"/>
      <c r="JO26" s="3558"/>
      <c r="JP26" s="3558"/>
      <c r="JQ26" s="3558"/>
      <c r="JR26" s="3558"/>
      <c r="JS26" s="3558"/>
      <c r="JT26" s="3558"/>
      <c r="JU26" s="3558"/>
      <c r="JV26" s="3558"/>
      <c r="JW26" s="3558"/>
      <c r="JX26" s="3558"/>
      <c r="JY26" s="3558"/>
      <c r="JZ26" s="3558"/>
      <c r="KA26" s="3558"/>
      <c r="KB26" s="3558"/>
      <c r="KC26" s="3558"/>
      <c r="KD26" s="3558"/>
      <c r="KE26" s="3558"/>
      <c r="KF26" s="3558"/>
      <c r="KG26" s="3558"/>
      <c r="KH26" s="3558"/>
      <c r="KI26" s="3558"/>
      <c r="KJ26" s="3558"/>
      <c r="KK26" s="3558"/>
      <c r="KL26" s="3558"/>
      <c r="KM26" s="3558"/>
      <c r="KN26" s="3558"/>
      <c r="KO26" s="3558"/>
      <c r="KP26" s="3558"/>
      <c r="KQ26" s="3558"/>
      <c r="KR26" s="3558"/>
      <c r="KS26" s="3558"/>
      <c r="KT26" s="3558"/>
      <c r="KU26" s="3558"/>
      <c r="KV26" s="3558"/>
      <c r="KW26" s="3558"/>
      <c r="KX26" s="3558"/>
      <c r="KY26" s="3558"/>
      <c r="KZ26" s="3558"/>
      <c r="LA26" s="3558"/>
      <c r="LB26" s="3558"/>
      <c r="LC26" s="3558"/>
      <c r="LD26" s="3558"/>
      <c r="LE26" s="3558"/>
      <c r="LF26" s="3558"/>
      <c r="LG26" s="3558"/>
      <c r="LH26" s="3558"/>
      <c r="LI26" s="3558"/>
      <c r="LJ26" s="3558"/>
      <c r="LK26" s="3558"/>
      <c r="LL26" s="3558"/>
      <c r="LM26" s="3558"/>
      <c r="LN26" s="3558"/>
      <c r="LO26" s="3558"/>
      <c r="LP26" s="3558"/>
      <c r="LQ26" s="3558"/>
      <c r="LR26" s="3558"/>
      <c r="LS26" s="3558"/>
      <c r="LT26" s="3558"/>
      <c r="LU26" s="3558"/>
      <c r="LV26" s="3558"/>
      <c r="LW26" s="3558"/>
      <c r="LX26" s="3558"/>
      <c r="LY26" s="3558"/>
      <c r="LZ26" s="3558"/>
      <c r="MA26" s="3558"/>
      <c r="MB26" s="3558"/>
      <c r="MC26" s="3558"/>
      <c r="MD26" s="3558"/>
      <c r="ME26" s="3558"/>
      <c r="MF26" s="3558"/>
      <c r="MG26" s="3558"/>
      <c r="MH26" s="3558"/>
      <c r="MI26" s="3558"/>
      <c r="MJ26" s="3558"/>
      <c r="MK26" s="3558"/>
      <c r="ML26" s="3558"/>
      <c r="MM26" s="3558"/>
      <c r="MN26" s="3558"/>
      <c r="MO26" s="3558"/>
      <c r="MP26" s="3558"/>
      <c r="MQ26" s="3558"/>
      <c r="MR26" s="3558"/>
      <c r="MS26" s="3558"/>
      <c r="MT26" s="3558"/>
      <c r="MU26" s="3558"/>
      <c r="MV26" s="3558"/>
      <c r="MW26" s="3558"/>
      <c r="MX26" s="3558"/>
      <c r="MY26" s="3558"/>
      <c r="MZ26" s="3558"/>
      <c r="NA26" s="3558"/>
      <c r="NB26" s="3558"/>
      <c r="NC26" s="3558"/>
      <c r="ND26" s="3558"/>
      <c r="NE26" s="3558"/>
      <c r="NF26" s="3558"/>
      <c r="NG26" s="3558"/>
      <c r="NH26" s="3558"/>
      <c r="NI26" s="3558"/>
      <c r="NJ26" s="3558"/>
      <c r="NK26" s="3558"/>
      <c r="NL26" s="3558"/>
      <c r="NM26" s="3558"/>
      <c r="NN26" s="3558"/>
      <c r="NO26" s="3558"/>
      <c r="NP26" s="3558"/>
      <c r="NQ26" s="3558"/>
      <c r="NR26" s="3558"/>
      <c r="NS26" s="3558"/>
      <c r="NT26" s="3558"/>
      <c r="NU26" s="3558"/>
      <c r="NV26" s="3558"/>
      <c r="NW26" s="3558"/>
      <c r="NX26" s="3558"/>
      <c r="NY26" s="3558"/>
      <c r="NZ26" s="3558"/>
      <c r="OA26" s="3558"/>
      <c r="OB26" s="3558"/>
      <c r="OC26" s="3558"/>
      <c r="OD26" s="3558"/>
      <c r="OE26" s="3558"/>
      <c r="OF26" s="3558"/>
      <c r="OG26" s="3558"/>
      <c r="OH26" s="3558"/>
      <c r="OI26" s="3558"/>
      <c r="OJ26" s="3558"/>
      <c r="OK26" s="3558"/>
      <c r="OL26" s="3558"/>
      <c r="OM26" s="3558"/>
      <c r="ON26" s="3558"/>
      <c r="OO26" s="3558"/>
      <c r="OP26" s="3558"/>
      <c r="OQ26" s="3558"/>
      <c r="OR26" s="3558"/>
      <c r="OS26" s="3558"/>
      <c r="OT26" s="3558"/>
      <c r="OU26" s="3558"/>
      <c r="OV26" s="3558"/>
      <c r="OW26" s="3558"/>
      <c r="OX26" s="3558"/>
      <c r="OY26" s="3558"/>
      <c r="OZ26" s="3558"/>
      <c r="PA26" s="3558"/>
      <c r="PB26" s="3558"/>
      <c r="PC26" s="3558"/>
      <c r="PD26" s="3558"/>
      <c r="PE26" s="3558"/>
      <c r="PF26" s="3558"/>
      <c r="PG26" s="3558"/>
      <c r="PH26" s="3558"/>
      <c r="PI26" s="3558"/>
      <c r="PJ26" s="3558"/>
      <c r="PK26" s="3558"/>
      <c r="PL26" s="3558"/>
      <c r="PM26" s="3558"/>
      <c r="PN26" s="3558"/>
      <c r="PO26" s="3558"/>
      <c r="PP26" s="3558"/>
      <c r="PQ26" s="3558"/>
      <c r="PR26" s="3558"/>
      <c r="PS26" s="3558"/>
      <c r="PT26" s="3558"/>
      <c r="PU26" s="3558"/>
      <c r="PV26" s="3558"/>
      <c r="PW26" s="3558"/>
      <c r="PX26" s="3558"/>
      <c r="PY26" s="3558"/>
      <c r="PZ26" s="3558"/>
      <c r="QA26" s="3558"/>
      <c r="QB26" s="3558"/>
      <c r="QC26" s="3558"/>
      <c r="QD26" s="3558"/>
      <c r="QE26" s="3558"/>
      <c r="QF26" s="3558"/>
      <c r="QG26" s="3558"/>
      <c r="QH26" s="3558"/>
      <c r="QI26" s="3558"/>
      <c r="QJ26" s="3558"/>
      <c r="QK26" s="3558"/>
      <c r="QL26" s="3558"/>
      <c r="QM26" s="3558"/>
      <c r="QN26" s="3558"/>
      <c r="QO26" s="3558"/>
      <c r="QP26" s="3558"/>
      <c r="QQ26" s="3558"/>
      <c r="QR26" s="3558"/>
      <c r="QS26" s="3558"/>
      <c r="QT26" s="3558"/>
      <c r="QU26" s="3558"/>
      <c r="QV26" s="3558"/>
      <c r="QW26" s="3558"/>
      <c r="QX26" s="3558"/>
      <c r="QY26" s="3558"/>
      <c r="QZ26" s="3558"/>
      <c r="RA26" s="3558"/>
      <c r="RB26" s="3558"/>
      <c r="RC26" s="3558"/>
      <c r="RD26" s="3558"/>
      <c r="RE26" s="3558"/>
      <c r="RF26" s="3558"/>
      <c r="RG26" s="3558"/>
      <c r="RH26" s="3558"/>
      <c r="RI26" s="3558"/>
      <c r="RJ26" s="3558"/>
      <c r="RK26" s="3558"/>
      <c r="RL26" s="3558"/>
      <c r="RM26" s="3558"/>
      <c r="RN26" s="3558"/>
      <c r="RO26" s="3558"/>
      <c r="RP26" s="3558"/>
      <c r="RQ26" s="3558"/>
      <c r="RR26" s="3558"/>
      <c r="RS26" s="3558"/>
      <c r="RT26" s="3558"/>
      <c r="RU26" s="3558"/>
      <c r="RV26" s="3558"/>
      <c r="RW26" s="3558"/>
      <c r="RX26" s="3558"/>
      <c r="RY26" s="3558"/>
      <c r="RZ26" s="3558"/>
      <c r="SA26" s="3558"/>
      <c r="SB26" s="3558"/>
      <c r="SC26" s="3558"/>
      <c r="SD26" s="3558"/>
      <c r="SE26" s="3558"/>
      <c r="SF26" s="3558"/>
      <c r="SG26" s="3558"/>
      <c r="SH26" s="3558"/>
      <c r="SI26" s="3558"/>
      <c r="SJ26" s="3558"/>
      <c r="SK26" s="3558"/>
      <c r="SL26" s="3558"/>
      <c r="SM26" s="3558"/>
      <c r="SN26" s="3558"/>
      <c r="SO26" s="3558"/>
      <c r="SP26" s="3558"/>
      <c r="SQ26" s="3558"/>
      <c r="SR26" s="3558"/>
      <c r="SS26" s="3558"/>
      <c r="ST26" s="3558"/>
      <c r="SU26" s="3558"/>
      <c r="SV26" s="3558"/>
      <c r="SW26" s="3558"/>
      <c r="SX26" s="3558"/>
      <c r="SY26" s="3558"/>
      <c r="SZ26" s="3558"/>
      <c r="TA26" s="3558"/>
      <c r="TB26" s="3558"/>
      <c r="TC26" s="3558"/>
      <c r="TD26" s="3558"/>
      <c r="TE26" s="3558"/>
      <c r="TF26" s="3558"/>
      <c r="TG26" s="3558"/>
      <c r="TH26" s="3558"/>
      <c r="TI26" s="3558"/>
      <c r="TJ26" s="3558"/>
      <c r="TK26" s="3558"/>
      <c r="TL26" s="3558"/>
      <c r="TM26" s="3558"/>
      <c r="TN26" s="3558"/>
      <c r="TO26" s="3558"/>
      <c r="TP26" s="3558"/>
      <c r="TQ26" s="3558"/>
      <c r="TR26" s="3558"/>
      <c r="TS26" s="3558"/>
      <c r="TT26" s="3558"/>
      <c r="TU26" s="3558"/>
      <c r="TV26" s="3558"/>
      <c r="TW26" s="3558"/>
      <c r="TX26" s="3558"/>
      <c r="TY26" s="3558"/>
      <c r="TZ26" s="3558"/>
      <c r="UA26" s="3558"/>
      <c r="UB26" s="3558"/>
      <c r="UC26" s="3558"/>
      <c r="UD26" s="3558"/>
      <c r="UE26" s="3558"/>
      <c r="UF26" s="3558"/>
      <c r="UG26" s="3558"/>
      <c r="UH26" s="3558"/>
      <c r="UI26" s="3558"/>
      <c r="UJ26" s="3558"/>
      <c r="UK26" s="3558"/>
      <c r="UL26" s="3558"/>
      <c r="UM26" s="3558"/>
      <c r="UN26" s="3558"/>
      <c r="UO26" s="3558"/>
      <c r="UP26" s="3558"/>
      <c r="UQ26" s="3558"/>
      <c r="UR26" s="3558"/>
      <c r="US26" s="3558"/>
      <c r="UT26" s="3558"/>
      <c r="UU26" s="3558"/>
      <c r="UV26" s="3558"/>
      <c r="UW26" s="3558"/>
      <c r="UX26" s="3558"/>
      <c r="UY26" s="3558"/>
      <c r="UZ26" s="3558"/>
      <c r="VA26" s="3558"/>
      <c r="VB26" s="3558"/>
      <c r="VC26" s="3558"/>
      <c r="VD26" s="3558"/>
      <c r="VE26" s="3558"/>
      <c r="VF26" s="3558"/>
      <c r="VG26" s="3558"/>
      <c r="VH26" s="3558"/>
      <c r="VI26" s="3558"/>
      <c r="VJ26" s="3558"/>
      <c r="VK26" s="3558"/>
      <c r="VL26" s="3558"/>
      <c r="VM26" s="3558"/>
      <c r="VN26" s="3558"/>
      <c r="VO26" s="3558"/>
      <c r="VP26" s="3558"/>
      <c r="VQ26" s="3558"/>
      <c r="VR26" s="3558"/>
      <c r="VS26" s="3558"/>
      <c r="VT26" s="3558"/>
      <c r="VU26" s="3558"/>
      <c r="VV26" s="3558"/>
      <c r="VW26" s="3558"/>
      <c r="VX26" s="3558"/>
      <c r="VY26" s="3558"/>
      <c r="VZ26" s="3558"/>
      <c r="WA26" s="3558"/>
      <c r="WB26" s="3558"/>
      <c r="WC26" s="3558"/>
      <c r="WD26" s="3558"/>
      <c r="WE26" s="3558"/>
      <c r="WF26" s="3558"/>
      <c r="WG26" s="3558"/>
      <c r="WH26" s="3558"/>
      <c r="WI26" s="3558"/>
      <c r="WJ26" s="3558"/>
      <c r="WK26" s="3558"/>
      <c r="WL26" s="3558"/>
      <c r="WM26" s="3558"/>
      <c r="WN26" s="3558"/>
      <c r="WO26" s="3558"/>
      <c r="WP26" s="3558"/>
      <c r="WQ26" s="3558"/>
      <c r="WR26" s="3558"/>
      <c r="WS26" s="3558"/>
      <c r="WT26" s="3558"/>
      <c r="WU26" s="3558"/>
      <c r="WV26" s="3558"/>
      <c r="WW26" s="3558"/>
      <c r="WX26" s="3558"/>
      <c r="WY26" s="3558"/>
      <c r="WZ26" s="3558"/>
      <c r="XA26" s="3558"/>
      <c r="XB26" s="3558"/>
      <c r="XC26" s="3558"/>
      <c r="XD26" s="3558"/>
      <c r="XE26" s="3558"/>
      <c r="XF26" s="3558"/>
      <c r="XG26" s="3558"/>
      <c r="XH26" s="3558"/>
      <c r="XI26" s="3558"/>
      <c r="XJ26" s="3558"/>
      <c r="XK26" s="3558"/>
      <c r="XL26" s="3558"/>
      <c r="XM26" s="3558"/>
      <c r="XN26" s="3558"/>
      <c r="XO26" s="3558"/>
      <c r="XP26" s="3558"/>
      <c r="XQ26" s="3558"/>
      <c r="XR26" s="3558"/>
      <c r="XS26" s="3558"/>
      <c r="XT26" s="3558"/>
      <c r="XU26" s="3558"/>
      <c r="XV26" s="3558"/>
      <c r="XW26" s="3558"/>
      <c r="XX26" s="3558"/>
      <c r="XY26" s="3558"/>
      <c r="XZ26" s="3558"/>
      <c r="YA26" s="3558"/>
      <c r="YB26" s="3558"/>
      <c r="YC26" s="3558"/>
      <c r="YD26" s="3558"/>
      <c r="YE26" s="3558"/>
      <c r="YF26" s="3558"/>
      <c r="YG26" s="3558"/>
      <c r="YH26" s="3558"/>
      <c r="YI26" s="3558"/>
      <c r="YJ26" s="3558"/>
      <c r="YK26" s="3558"/>
      <c r="YL26" s="3558"/>
      <c r="YM26" s="3558"/>
      <c r="YN26" s="3558"/>
      <c r="YO26" s="3558"/>
      <c r="YP26" s="3558"/>
      <c r="YQ26" s="3558"/>
      <c r="YR26" s="3558"/>
      <c r="YS26" s="3558"/>
      <c r="YT26" s="3558"/>
      <c r="YU26" s="3558"/>
      <c r="YV26" s="3558"/>
      <c r="YW26" s="3558"/>
      <c r="YX26" s="3558"/>
      <c r="YY26" s="3558"/>
      <c r="YZ26" s="3558"/>
      <c r="ZA26" s="3558"/>
      <c r="ZB26" s="3558"/>
      <c r="ZC26" s="3558"/>
      <c r="ZD26" s="3558"/>
      <c r="ZE26" s="3558"/>
      <c r="ZF26" s="3558"/>
      <c r="ZG26" s="3558"/>
      <c r="ZH26" s="3558"/>
      <c r="ZI26" s="3558"/>
      <c r="ZJ26" s="3558"/>
      <c r="ZK26" s="3558"/>
      <c r="ZL26" s="3558"/>
      <c r="ZM26" s="3558"/>
      <c r="ZN26" s="3558"/>
      <c r="ZO26" s="3558"/>
      <c r="ZP26" s="3558"/>
      <c r="ZQ26" s="3558"/>
      <c r="ZR26" s="3558"/>
      <c r="ZS26" s="3558"/>
      <c r="ZT26" s="3558"/>
      <c r="ZU26" s="3558"/>
      <c r="ZV26" s="3558"/>
      <c r="ZW26" s="3558"/>
      <c r="ZX26" s="3558"/>
      <c r="ZY26" s="3558"/>
      <c r="ZZ26" s="3558"/>
      <c r="AAA26" s="3558"/>
      <c r="AAB26" s="3558"/>
      <c r="AAC26" s="3558"/>
      <c r="AAD26" s="3558"/>
      <c r="AAE26" s="3558"/>
      <c r="AAF26" s="3558"/>
      <c r="AAG26" s="3558"/>
      <c r="AAH26" s="3558"/>
      <c r="AAI26" s="3558"/>
      <c r="AAJ26" s="3558"/>
      <c r="AAK26" s="3558"/>
      <c r="AAL26" s="3558"/>
      <c r="AAM26" s="3558"/>
      <c r="AAN26" s="3558"/>
      <c r="AAO26" s="3558"/>
      <c r="AAP26" s="3558"/>
      <c r="AAQ26" s="3558"/>
      <c r="AAR26" s="3558"/>
      <c r="AAS26" s="3558"/>
      <c r="AAT26" s="3558"/>
      <c r="AAU26" s="3558"/>
      <c r="AAV26" s="3558"/>
      <c r="AAW26" s="3558"/>
      <c r="AAX26" s="3558"/>
      <c r="AAY26" s="3558"/>
      <c r="AAZ26" s="3558"/>
      <c r="ABA26" s="3558"/>
      <c r="ABB26" s="3558"/>
      <c r="ABC26" s="3558"/>
      <c r="ABD26" s="3558"/>
      <c r="ABE26" s="3558"/>
      <c r="ABF26" s="3558"/>
      <c r="ABG26" s="3558"/>
      <c r="ABH26" s="3558"/>
      <c r="ABI26" s="3558"/>
      <c r="ABJ26" s="3558"/>
      <c r="ABK26" s="3558"/>
      <c r="ABL26" s="3558"/>
      <c r="ABM26" s="3558"/>
      <c r="ABN26" s="3558"/>
      <c r="ABO26" s="3558"/>
      <c r="ABP26" s="3558"/>
      <c r="ABQ26" s="3558"/>
      <c r="ABR26" s="3558"/>
      <c r="ABS26" s="3558"/>
      <c r="ABT26" s="3558"/>
      <c r="ABU26" s="3558"/>
      <c r="ABV26" s="3558"/>
      <c r="ABW26" s="3558"/>
      <c r="ABX26" s="3558"/>
      <c r="ABY26" s="3558"/>
      <c r="ABZ26" s="3558"/>
      <c r="ACA26" s="3558"/>
      <c r="ACB26" s="3558"/>
      <c r="ACC26" s="3558"/>
      <c r="ACD26" s="3558"/>
      <c r="ACE26" s="3558"/>
      <c r="ACF26" s="3558"/>
      <c r="ACG26" s="3558"/>
      <c r="ACH26" s="3558"/>
      <c r="ACI26" s="3558"/>
      <c r="ACJ26" s="3558"/>
      <c r="ACK26" s="3558"/>
      <c r="ACL26" s="3558"/>
      <c r="ACM26" s="3558"/>
      <c r="ACN26" s="3558"/>
      <c r="ACO26" s="3558"/>
      <c r="ACP26" s="3558"/>
      <c r="ACQ26" s="3558"/>
      <c r="ACR26" s="3558"/>
      <c r="ACS26" s="3558"/>
      <c r="ACT26" s="3558"/>
      <c r="ACU26" s="3558"/>
      <c r="ACV26" s="3558"/>
      <c r="ACW26" s="3558"/>
      <c r="ACX26" s="3558"/>
      <c r="ACY26" s="3558"/>
      <c r="ACZ26" s="3558"/>
      <c r="ADA26" s="3558"/>
      <c r="ADB26" s="3558"/>
      <c r="ADC26" s="3558"/>
      <c r="ADD26" s="3558"/>
      <c r="ADE26" s="3558"/>
      <c r="ADF26" s="3558"/>
      <c r="ADG26" s="3558"/>
      <c r="ADH26" s="3558"/>
      <c r="ADI26" s="3558"/>
      <c r="ADJ26" s="3558"/>
      <c r="ADK26" s="3558"/>
      <c r="ADL26" s="3558"/>
      <c r="ADM26" s="3558"/>
      <c r="ADN26" s="3558"/>
      <c r="ADO26" s="3558"/>
      <c r="ADP26" s="3558"/>
      <c r="ADQ26" s="3558"/>
      <c r="ADR26" s="3558"/>
      <c r="ADS26" s="3558"/>
      <c r="ADT26" s="3558"/>
      <c r="ADU26" s="3558"/>
      <c r="ADV26" s="3558"/>
      <c r="ADW26" s="3558"/>
      <c r="ADX26" s="3558"/>
      <c r="ADY26" s="3558"/>
      <c r="ADZ26" s="3558"/>
      <c r="AEA26" s="3558"/>
      <c r="AEB26" s="3558"/>
      <c r="AEC26" s="3558"/>
      <c r="AED26" s="3558"/>
      <c r="AEE26" s="3558"/>
      <c r="AEF26" s="3558"/>
      <c r="AEG26" s="3558"/>
      <c r="AEH26" s="3558"/>
      <c r="AEI26" s="3558"/>
      <c r="AEJ26" s="3558"/>
      <c r="AEK26" s="3558"/>
      <c r="AEL26" s="3558"/>
      <c r="AEM26" s="3558"/>
      <c r="AEN26" s="3558"/>
      <c r="AEO26" s="3558"/>
      <c r="AEP26" s="3558"/>
      <c r="AEQ26" s="3558"/>
      <c r="AER26" s="3558"/>
      <c r="AES26" s="3558"/>
      <c r="AET26" s="3558"/>
      <c r="AEU26" s="3558"/>
      <c r="AEV26" s="3558"/>
      <c r="AEW26" s="3558"/>
      <c r="AEX26" s="3558"/>
      <c r="AEY26" s="3558"/>
      <c r="AEZ26" s="3558"/>
      <c r="AFA26" s="3558"/>
      <c r="AFB26" s="3558"/>
      <c r="AFC26" s="3558"/>
      <c r="AFD26" s="3558"/>
      <c r="AFE26" s="3558"/>
      <c r="AFF26" s="3558"/>
      <c r="AFG26" s="3558"/>
      <c r="AFH26" s="3558"/>
      <c r="AFI26" s="3558"/>
      <c r="AFJ26" s="3558"/>
      <c r="AFK26" s="3558"/>
      <c r="AFL26" s="3558"/>
      <c r="AFM26" s="3558"/>
      <c r="AFN26" s="3558"/>
      <c r="AFO26" s="3558"/>
      <c r="AFP26" s="3558"/>
      <c r="AFQ26" s="3558"/>
      <c r="AFR26" s="3558"/>
      <c r="AFS26" s="3558"/>
      <c r="AFT26" s="3558"/>
      <c r="AFU26" s="3558"/>
      <c r="AFV26" s="3558"/>
      <c r="AFW26" s="3558"/>
      <c r="AFX26" s="3558"/>
      <c r="AFY26" s="3558"/>
      <c r="AFZ26" s="3558"/>
      <c r="AGA26" s="3558"/>
      <c r="AGB26" s="3558"/>
      <c r="AGC26" s="3558"/>
      <c r="AGD26" s="3558"/>
      <c r="AGE26" s="3558"/>
      <c r="AGF26" s="3558"/>
      <c r="AGG26" s="3558"/>
      <c r="AGH26" s="3558"/>
      <c r="AGI26" s="3558"/>
      <c r="AGJ26" s="3558"/>
      <c r="AGK26" s="3558"/>
      <c r="AGL26" s="3558"/>
      <c r="AGM26" s="3558"/>
      <c r="AGN26" s="3558"/>
      <c r="AGO26" s="3558"/>
      <c r="AGP26" s="3558"/>
      <c r="AGQ26" s="3558"/>
      <c r="AGR26" s="3558"/>
      <c r="AGS26" s="3558"/>
      <c r="AGT26" s="3558"/>
      <c r="AGU26" s="3558"/>
      <c r="AGV26" s="3558"/>
      <c r="AGW26" s="3558"/>
      <c r="AGX26" s="3558"/>
      <c r="AGY26" s="3558"/>
      <c r="AGZ26" s="3558"/>
      <c r="AHA26" s="3558"/>
      <c r="AHB26" s="3558"/>
      <c r="AHC26" s="3558"/>
      <c r="AHD26" s="3558"/>
      <c r="AHE26" s="3558"/>
      <c r="AHF26" s="3558"/>
      <c r="AHG26" s="3558"/>
      <c r="AHH26" s="3558"/>
      <c r="AHI26" s="3558"/>
      <c r="AHJ26" s="3558"/>
      <c r="AHK26" s="3558"/>
      <c r="AHL26" s="3558"/>
      <c r="AHM26" s="3558"/>
      <c r="AHN26" s="3558"/>
      <c r="AHO26" s="3558"/>
      <c r="AHP26" s="3558"/>
      <c r="AHQ26" s="3558"/>
      <c r="AHR26" s="3558"/>
      <c r="AHS26" s="3558"/>
      <c r="AHT26" s="3558"/>
      <c r="AHU26" s="3558"/>
      <c r="AHV26" s="3558"/>
      <c r="AHW26" s="3558"/>
      <c r="AHX26" s="3558"/>
      <c r="AHY26" s="3558"/>
      <c r="AHZ26" s="3558"/>
      <c r="AIA26" s="3558"/>
      <c r="AIB26" s="3558"/>
      <c r="AIC26" s="3558"/>
      <c r="AID26" s="3558"/>
      <c r="AIE26" s="3558"/>
      <c r="AIF26" s="3558"/>
      <c r="AIG26" s="3558"/>
      <c r="AIH26" s="3558"/>
      <c r="AII26" s="3558"/>
      <c r="AIJ26" s="3558"/>
      <c r="AIK26" s="3558"/>
      <c r="AIL26" s="3558"/>
      <c r="AIM26" s="3558"/>
      <c r="AIN26" s="3558"/>
      <c r="AIO26" s="3558"/>
      <c r="AIP26" s="3558"/>
      <c r="AIQ26" s="3558"/>
      <c r="AIR26" s="3558"/>
      <c r="AIS26" s="3558"/>
      <c r="AIT26" s="3558"/>
      <c r="AIU26" s="3558"/>
      <c r="AIV26" s="3558"/>
      <c r="AIW26" s="3558"/>
      <c r="AIX26" s="3558"/>
      <c r="AIY26" s="3558"/>
      <c r="AIZ26" s="3558"/>
      <c r="AJA26" s="3558"/>
      <c r="AJB26" s="3558"/>
      <c r="AJC26" s="3558"/>
      <c r="AJD26" s="3558"/>
      <c r="AJE26" s="3558"/>
      <c r="AJF26" s="3558"/>
      <c r="AJG26" s="3558"/>
      <c r="AJH26" s="3558"/>
      <c r="AJI26" s="3558"/>
      <c r="AJJ26" s="3558"/>
      <c r="AJK26" s="3558"/>
      <c r="AJL26" s="3558"/>
      <c r="AJM26" s="3558"/>
      <c r="AJN26" s="3558"/>
      <c r="AJO26" s="3558"/>
      <c r="AJP26" s="3558"/>
      <c r="AJQ26" s="3558"/>
      <c r="AJR26" s="3558"/>
      <c r="AJS26" s="3558"/>
      <c r="AJT26" s="3558"/>
      <c r="AJU26" s="3558"/>
      <c r="AJV26" s="3558"/>
      <c r="AJW26" s="3558"/>
      <c r="AJX26" s="3558"/>
      <c r="AJY26" s="3558"/>
      <c r="AJZ26" s="3558"/>
      <c r="AKA26" s="3558"/>
      <c r="AKB26" s="3558"/>
      <c r="AKC26" s="3558"/>
      <c r="AKD26" s="3558"/>
      <c r="AKE26" s="3558"/>
      <c r="AKF26" s="3558"/>
      <c r="AKG26" s="3558"/>
      <c r="AKH26" s="3558"/>
      <c r="AKI26" s="3558"/>
      <c r="AKJ26" s="3558"/>
      <c r="AKK26" s="3558"/>
      <c r="AKL26" s="3558"/>
      <c r="AKM26" s="3558"/>
      <c r="AKN26" s="3558"/>
      <c r="AKO26" s="3558"/>
      <c r="AKP26" s="3558"/>
      <c r="AKQ26" s="3558"/>
      <c r="AKR26" s="3558"/>
      <c r="AKS26" s="3558"/>
      <c r="AKT26" s="3558"/>
      <c r="AKU26" s="3558"/>
      <c r="AKV26" s="3558"/>
      <c r="AKW26" s="3558"/>
      <c r="AKX26" s="3558"/>
      <c r="AKY26" s="3558"/>
      <c r="AKZ26" s="3558"/>
      <c r="ALA26" s="3558"/>
      <c r="ALB26" s="3558"/>
      <c r="ALC26" s="3558"/>
      <c r="ALD26" s="3558"/>
      <c r="ALE26" s="3558"/>
      <c r="ALF26" s="3558"/>
      <c r="ALG26" s="3558"/>
      <c r="ALH26" s="3558"/>
      <c r="ALI26" s="3558"/>
      <c r="ALJ26" s="3558"/>
      <c r="ALK26" s="3558"/>
      <c r="ALL26" s="3558"/>
      <c r="ALM26" s="3558"/>
      <c r="ALN26" s="3558"/>
      <c r="ALO26" s="3558"/>
      <c r="ALP26" s="3558"/>
      <c r="ALQ26" s="3558"/>
      <c r="ALR26" s="3558"/>
      <c r="ALS26" s="3558"/>
      <c r="ALT26" s="3558"/>
      <c r="ALU26" s="3558"/>
      <c r="ALV26" s="3558"/>
      <c r="ALW26" s="3558"/>
      <c r="ALX26" s="3558"/>
      <c r="ALY26" s="3558"/>
      <c r="ALZ26" s="3558"/>
      <c r="AMA26" s="3558"/>
      <c r="AMB26" s="3558"/>
      <c r="AMC26" s="3558"/>
      <c r="AMD26" s="3558"/>
      <c r="AME26" s="3558"/>
      <c r="AMF26" s="3558"/>
      <c r="AMG26" s="3558"/>
      <c r="AMH26" s="3558"/>
      <c r="AMI26" s="3558"/>
      <c r="AMJ26" s="3558"/>
    </row>
    <row r="27" spans="1:1024" s="3554" customFormat="1" ht="38.5" customHeight="1">
      <c r="A27" s="5630"/>
      <c r="B27" s="5881" t="s">
        <v>983</v>
      </c>
      <c r="C27" s="5883" t="s">
        <v>984</v>
      </c>
      <c r="D27" s="5885" t="s">
        <v>985</v>
      </c>
      <c r="E27" s="5887" t="s">
        <v>950</v>
      </c>
      <c r="F27" s="5888" t="s">
        <v>176</v>
      </c>
      <c r="G27" s="5870" t="s">
        <v>986</v>
      </c>
      <c r="H27" s="5868" t="s">
        <v>987</v>
      </c>
      <c r="I27" s="4684" t="s">
        <v>916</v>
      </c>
      <c r="J27" s="4694">
        <v>3500000</v>
      </c>
      <c r="K27" s="5870" t="s">
        <v>988</v>
      </c>
      <c r="L27" s="5870" t="s">
        <v>64</v>
      </c>
      <c r="M27" s="5870" t="s">
        <v>65</v>
      </c>
      <c r="N27" s="5870" t="s">
        <v>136</v>
      </c>
      <c r="O27" s="5872">
        <f>SUM(J27:N28)</f>
        <v>7000000</v>
      </c>
      <c r="P27" s="5856">
        <f>SUM(T27:AE28)</f>
        <v>0</v>
      </c>
      <c r="Q27" s="5858">
        <f>+P27/O27</f>
        <v>0</v>
      </c>
      <c r="R27" s="5860">
        <f>+O27-P27</f>
        <v>7000000</v>
      </c>
      <c r="S27" s="5862">
        <f>+R27/O27</f>
        <v>1</v>
      </c>
      <c r="T27" s="5864">
        <v>0</v>
      </c>
      <c r="U27" s="5866">
        <v>0</v>
      </c>
      <c r="V27" s="5906">
        <v>0</v>
      </c>
      <c r="W27" s="5906">
        <v>0</v>
      </c>
      <c r="X27" s="5906">
        <v>0</v>
      </c>
      <c r="Y27" s="5900">
        <v>0</v>
      </c>
      <c r="Z27" s="5902">
        <v>0</v>
      </c>
      <c r="AA27" s="5900">
        <v>0</v>
      </c>
      <c r="AB27" s="5900">
        <v>0</v>
      </c>
      <c r="AC27" s="5900">
        <v>0</v>
      </c>
      <c r="AD27" s="5900">
        <v>0</v>
      </c>
      <c r="AE27" s="5902">
        <v>0</v>
      </c>
      <c r="AF27" s="5904">
        <v>730</v>
      </c>
      <c r="AG27" s="5898">
        <f>SUM(AK27:AV28)</f>
        <v>0</v>
      </c>
      <c r="AH27" s="5898">
        <f>+AF27-AG27</f>
        <v>730</v>
      </c>
      <c r="AI27" s="5858">
        <f>+AG27/AF27</f>
        <v>0</v>
      </c>
      <c r="AJ27" s="5858">
        <f>+AH27/AF27</f>
        <v>1</v>
      </c>
      <c r="AK27" s="5896">
        <v>0</v>
      </c>
      <c r="AL27" s="5898">
        <v>0</v>
      </c>
      <c r="AM27" s="5898">
        <v>0</v>
      </c>
      <c r="AN27" s="5939">
        <v>0</v>
      </c>
      <c r="AO27" s="5898">
        <v>0</v>
      </c>
      <c r="AP27" s="5898">
        <v>0</v>
      </c>
      <c r="AQ27" s="5898">
        <v>0</v>
      </c>
      <c r="AR27" s="5788">
        <v>0</v>
      </c>
      <c r="AS27" s="5942">
        <v>0</v>
      </c>
      <c r="AT27" s="5932">
        <v>0</v>
      </c>
      <c r="AU27" s="5831">
        <v>0</v>
      </c>
      <c r="AV27" s="5831">
        <v>0</v>
      </c>
      <c r="AW27" s="5935">
        <v>45323</v>
      </c>
      <c r="AX27" s="5935">
        <v>45626</v>
      </c>
      <c r="AY27" s="5937" t="s">
        <v>989</v>
      </c>
      <c r="AZ27" s="5913" t="s">
        <v>86</v>
      </c>
      <c r="BA27" s="3457"/>
      <c r="BB27" s="3457"/>
      <c r="BC27" s="3457"/>
      <c r="BD27" s="3457"/>
      <c r="BE27" s="3457"/>
      <c r="BF27" s="3457"/>
      <c r="BG27" s="3457"/>
      <c r="BH27" s="3457"/>
      <c r="BI27" s="3457"/>
      <c r="BJ27" s="3457"/>
      <c r="BK27" s="3457"/>
      <c r="BL27" s="3457"/>
      <c r="BM27" s="3457"/>
      <c r="BN27" s="3457"/>
      <c r="BO27" s="3457"/>
      <c r="BP27" s="3457"/>
      <c r="BQ27" s="3457"/>
      <c r="BR27" s="3457"/>
      <c r="BS27" s="3457"/>
      <c r="BT27" s="3457"/>
      <c r="BU27" s="3457"/>
      <c r="BV27" s="3457"/>
      <c r="BW27" s="3457"/>
      <c r="BX27" s="3457"/>
      <c r="BY27" s="3457"/>
      <c r="BZ27" s="3457"/>
      <c r="CA27" s="3457"/>
      <c r="CB27" s="3457"/>
      <c r="CC27" s="3457"/>
      <c r="CD27" s="3457"/>
      <c r="CE27" s="3457"/>
      <c r="CF27" s="3457"/>
      <c r="CG27" s="3457"/>
      <c r="CH27" s="3457"/>
      <c r="CI27" s="3457"/>
      <c r="CJ27" s="3457"/>
      <c r="CK27" s="3457"/>
      <c r="CL27" s="3457"/>
      <c r="CM27" s="3457"/>
      <c r="CN27" s="3457"/>
      <c r="CO27" s="3457"/>
      <c r="CP27" s="3457"/>
      <c r="CQ27" s="3457"/>
      <c r="CR27" s="3457"/>
      <c r="CS27" s="3457"/>
      <c r="CT27" s="3457"/>
      <c r="CU27" s="3457"/>
      <c r="CV27" s="3457"/>
      <c r="CW27" s="3457"/>
      <c r="CX27" s="3457"/>
      <c r="CY27" s="3457"/>
      <c r="CZ27" s="3457"/>
      <c r="DA27" s="3457"/>
      <c r="DB27" s="3457"/>
      <c r="DC27" s="3457"/>
      <c r="DD27" s="3457"/>
      <c r="DE27" s="3457"/>
      <c r="DF27" s="3457"/>
      <c r="DG27" s="3457"/>
      <c r="DH27" s="3457"/>
      <c r="DI27" s="3457"/>
      <c r="DJ27" s="3457"/>
      <c r="DK27" s="3457"/>
      <c r="DL27" s="3457"/>
      <c r="DM27" s="3457"/>
      <c r="DN27" s="3457"/>
      <c r="DO27" s="3457"/>
      <c r="DP27" s="3457"/>
      <c r="DQ27" s="3457"/>
      <c r="DR27" s="3457"/>
      <c r="DS27" s="3457"/>
      <c r="DT27" s="3457"/>
      <c r="DU27" s="3457"/>
      <c r="DV27" s="3457"/>
      <c r="DW27" s="3457"/>
      <c r="DX27" s="3457"/>
      <c r="DY27" s="3457"/>
      <c r="DZ27" s="3553"/>
      <c r="EA27" s="3553"/>
      <c r="EB27" s="3553"/>
      <c r="EC27" s="3553"/>
      <c r="ED27" s="3553"/>
      <c r="EE27" s="3553"/>
      <c r="EF27" s="3553"/>
      <c r="EG27" s="3553"/>
      <c r="EH27" s="3553"/>
      <c r="EI27" s="3553"/>
      <c r="EJ27" s="3553"/>
      <c r="EK27" s="3553"/>
      <c r="EL27" s="3553"/>
      <c r="EM27" s="3553"/>
      <c r="EN27" s="3553"/>
      <c r="EO27" s="3553"/>
      <c r="EP27" s="3553"/>
      <c r="EQ27" s="3553"/>
      <c r="ER27" s="3553"/>
      <c r="ES27" s="3553"/>
      <c r="ET27" s="3553"/>
      <c r="EU27" s="3553"/>
      <c r="EV27" s="3553"/>
      <c r="EW27" s="3553"/>
      <c r="EX27" s="3553"/>
      <c r="EY27" s="3553"/>
      <c r="EZ27" s="3553"/>
      <c r="FA27" s="3553"/>
      <c r="FB27" s="3553"/>
      <c r="FC27" s="3553"/>
      <c r="FD27" s="3553"/>
      <c r="FE27" s="3553"/>
      <c r="FF27" s="3553"/>
      <c r="FG27" s="3553"/>
      <c r="FH27" s="3553"/>
      <c r="FI27" s="3553"/>
      <c r="FJ27" s="3553"/>
      <c r="FK27" s="3553"/>
      <c r="FL27" s="3553"/>
      <c r="FM27" s="3553"/>
      <c r="FN27" s="3553"/>
      <c r="FO27" s="3553"/>
      <c r="FP27" s="3553"/>
      <c r="FQ27" s="3553"/>
      <c r="FR27" s="3553"/>
      <c r="FS27" s="3553"/>
      <c r="FT27" s="3553"/>
      <c r="FU27" s="3553"/>
      <c r="FV27" s="3553"/>
      <c r="FW27" s="3553"/>
      <c r="FX27" s="3553"/>
      <c r="FY27" s="3553"/>
      <c r="FZ27" s="3553"/>
      <c r="GA27" s="3553"/>
      <c r="GB27" s="3553"/>
      <c r="GC27" s="3553"/>
      <c r="GD27" s="3553"/>
      <c r="GE27" s="3553"/>
      <c r="GF27" s="3553"/>
      <c r="GG27" s="3553"/>
      <c r="GH27" s="3553"/>
      <c r="GI27" s="3553"/>
      <c r="GJ27" s="3553"/>
      <c r="GK27" s="3553"/>
      <c r="GL27" s="3553"/>
      <c r="GM27" s="3553"/>
      <c r="GN27" s="3553"/>
      <c r="GO27" s="3553"/>
      <c r="GP27" s="3553"/>
      <c r="GQ27" s="3553"/>
      <c r="GR27" s="3553"/>
      <c r="GS27" s="3553"/>
      <c r="GT27" s="3553"/>
      <c r="GU27" s="3553"/>
      <c r="GV27" s="3553"/>
      <c r="GW27" s="3553"/>
      <c r="GX27" s="3553"/>
      <c r="GY27" s="3553"/>
      <c r="GZ27" s="3553"/>
      <c r="HA27" s="3553"/>
      <c r="HB27" s="3553"/>
      <c r="HC27" s="3553"/>
      <c r="HD27" s="3553"/>
      <c r="HE27" s="3553"/>
      <c r="HF27" s="3553"/>
      <c r="HG27" s="3553"/>
      <c r="HH27" s="3553"/>
      <c r="HI27" s="3553"/>
      <c r="HJ27" s="3553"/>
      <c r="HK27" s="3553"/>
      <c r="HL27" s="3553"/>
      <c r="HM27" s="3553"/>
      <c r="HN27" s="3553"/>
      <c r="HO27" s="3553"/>
      <c r="HP27" s="3553"/>
      <c r="HQ27" s="3553"/>
      <c r="HR27" s="3553"/>
      <c r="HS27" s="3553"/>
      <c r="HT27" s="3553"/>
      <c r="HU27" s="3553"/>
      <c r="HV27" s="3553"/>
      <c r="HW27" s="3553"/>
      <c r="HX27" s="3553"/>
      <c r="HY27" s="3553"/>
      <c r="HZ27" s="3553"/>
      <c r="IA27" s="3553"/>
      <c r="IB27" s="3553"/>
      <c r="IC27" s="3553"/>
      <c r="ID27" s="3553"/>
      <c r="IE27" s="3553"/>
      <c r="IF27" s="3553"/>
      <c r="IG27" s="3553"/>
      <c r="IH27" s="3553"/>
      <c r="II27" s="3553"/>
      <c r="IJ27" s="3553"/>
      <c r="IK27" s="3553"/>
      <c r="IL27" s="3553"/>
      <c r="IM27" s="3553"/>
      <c r="IN27" s="3553"/>
      <c r="IO27" s="3553"/>
      <c r="IP27" s="3553"/>
      <c r="IQ27" s="3553"/>
      <c r="IR27" s="3553"/>
      <c r="IS27" s="3553"/>
      <c r="IT27" s="3553"/>
      <c r="IU27" s="3553"/>
      <c r="IV27" s="3553"/>
      <c r="IW27" s="3553"/>
      <c r="IX27" s="3553"/>
      <c r="IY27" s="3553"/>
      <c r="IZ27" s="3553"/>
      <c r="JA27" s="3553"/>
      <c r="JB27" s="3553"/>
      <c r="JC27" s="3553"/>
      <c r="JD27" s="3553"/>
      <c r="JE27" s="3553"/>
      <c r="JF27" s="3553"/>
      <c r="JG27" s="3553"/>
      <c r="JH27" s="3553"/>
      <c r="JI27" s="3553"/>
      <c r="JJ27" s="3553"/>
      <c r="JK27" s="3553"/>
      <c r="JL27" s="3553"/>
      <c r="JM27" s="3553"/>
      <c r="JN27" s="3553"/>
      <c r="JO27" s="3553"/>
      <c r="JP27" s="3553"/>
      <c r="JQ27" s="3553"/>
      <c r="JR27" s="3553"/>
      <c r="JS27" s="3553"/>
      <c r="JT27" s="3553"/>
      <c r="JU27" s="3553"/>
      <c r="JV27" s="3553"/>
      <c r="JW27" s="3553"/>
      <c r="JX27" s="3553"/>
      <c r="JY27" s="3553"/>
      <c r="JZ27" s="3553"/>
      <c r="KA27" s="3553"/>
      <c r="KB27" s="3553"/>
      <c r="KC27" s="3553"/>
      <c r="KD27" s="3553"/>
      <c r="KE27" s="3553"/>
      <c r="KF27" s="3553"/>
      <c r="KG27" s="3553"/>
      <c r="KH27" s="3553"/>
      <c r="KI27" s="3553"/>
      <c r="KJ27" s="3553"/>
      <c r="KK27" s="3553"/>
      <c r="KL27" s="3553"/>
      <c r="KM27" s="3553"/>
      <c r="KN27" s="3553"/>
      <c r="KO27" s="3553"/>
      <c r="KP27" s="3553"/>
      <c r="KQ27" s="3553"/>
      <c r="KR27" s="3553"/>
      <c r="KS27" s="3553"/>
      <c r="KT27" s="3553"/>
      <c r="KU27" s="3553"/>
      <c r="KV27" s="3553"/>
      <c r="KW27" s="3553"/>
      <c r="KX27" s="3553"/>
      <c r="KY27" s="3553"/>
      <c r="KZ27" s="3553"/>
      <c r="LA27" s="3553"/>
      <c r="LB27" s="3553"/>
      <c r="LC27" s="3553"/>
      <c r="LD27" s="3553"/>
      <c r="LE27" s="3553"/>
      <c r="LF27" s="3553"/>
      <c r="LG27" s="3553"/>
      <c r="LH27" s="3553"/>
      <c r="LI27" s="3553"/>
      <c r="LJ27" s="3553"/>
      <c r="LK27" s="3553"/>
      <c r="LL27" s="3553"/>
      <c r="LM27" s="3553"/>
      <c r="LN27" s="3553"/>
      <c r="LO27" s="3553"/>
      <c r="LP27" s="3553"/>
      <c r="LQ27" s="3553"/>
      <c r="LR27" s="3553"/>
      <c r="LS27" s="3553"/>
      <c r="LT27" s="3553"/>
      <c r="LU27" s="3553"/>
      <c r="LV27" s="3553"/>
      <c r="LW27" s="3553"/>
      <c r="LX27" s="3553"/>
      <c r="LY27" s="3553"/>
      <c r="LZ27" s="3553"/>
      <c r="MA27" s="3553"/>
      <c r="MB27" s="3553"/>
      <c r="MC27" s="3553"/>
      <c r="MD27" s="3553"/>
      <c r="ME27" s="3553"/>
      <c r="MF27" s="3553"/>
      <c r="MG27" s="3553"/>
      <c r="MH27" s="3553"/>
      <c r="MI27" s="3553"/>
      <c r="MJ27" s="3553"/>
      <c r="MK27" s="3553"/>
      <c r="ML27" s="3553"/>
      <c r="MM27" s="3553"/>
      <c r="MN27" s="3553"/>
      <c r="MO27" s="3553"/>
      <c r="MP27" s="3553"/>
      <c r="MQ27" s="3553"/>
      <c r="MR27" s="3553"/>
      <c r="MS27" s="3553"/>
      <c r="MT27" s="3553"/>
      <c r="MU27" s="3553"/>
      <c r="MV27" s="3553"/>
      <c r="MW27" s="3553"/>
      <c r="MX27" s="3553"/>
      <c r="MY27" s="3553"/>
      <c r="MZ27" s="3553"/>
      <c r="NA27" s="3553"/>
      <c r="NB27" s="3553"/>
      <c r="NC27" s="3553"/>
      <c r="ND27" s="3553"/>
      <c r="NE27" s="3553"/>
      <c r="NF27" s="3553"/>
      <c r="NG27" s="3553"/>
      <c r="NH27" s="3553"/>
      <c r="NI27" s="3553"/>
      <c r="NJ27" s="3553"/>
      <c r="NK27" s="3553"/>
      <c r="NL27" s="3553"/>
      <c r="NM27" s="3553"/>
      <c r="NN27" s="3553"/>
      <c r="NO27" s="3553"/>
      <c r="NP27" s="3553"/>
      <c r="NQ27" s="3553"/>
      <c r="NR27" s="3553"/>
      <c r="NS27" s="3553"/>
      <c r="NT27" s="3553"/>
      <c r="NU27" s="3553"/>
      <c r="NV27" s="3553"/>
      <c r="NW27" s="3553"/>
      <c r="NX27" s="3553"/>
      <c r="NY27" s="3553"/>
      <c r="NZ27" s="3553"/>
      <c r="OA27" s="3553"/>
      <c r="OB27" s="3553"/>
      <c r="OC27" s="3553"/>
      <c r="OD27" s="3553"/>
      <c r="OE27" s="3553"/>
      <c r="OF27" s="3553"/>
      <c r="OG27" s="3553"/>
      <c r="OH27" s="3553"/>
      <c r="OI27" s="3553"/>
      <c r="OJ27" s="3553"/>
      <c r="OK27" s="3553"/>
      <c r="OL27" s="3553"/>
      <c r="OM27" s="3553"/>
      <c r="ON27" s="3553"/>
      <c r="OO27" s="3553"/>
      <c r="OP27" s="3553"/>
      <c r="OQ27" s="3553"/>
      <c r="OR27" s="3553"/>
      <c r="OS27" s="3553"/>
      <c r="OT27" s="3553"/>
      <c r="OU27" s="3553"/>
      <c r="OV27" s="3553"/>
      <c r="OW27" s="3553"/>
      <c r="OX27" s="3553"/>
      <c r="OY27" s="3553"/>
      <c r="OZ27" s="3553"/>
      <c r="PA27" s="3553"/>
      <c r="PB27" s="3553"/>
      <c r="PC27" s="3553"/>
      <c r="PD27" s="3553"/>
      <c r="PE27" s="3553"/>
      <c r="PF27" s="3553"/>
      <c r="PG27" s="3553"/>
      <c r="PH27" s="3553"/>
      <c r="PI27" s="3553"/>
      <c r="PJ27" s="3553"/>
      <c r="PK27" s="3553"/>
      <c r="PL27" s="3553"/>
      <c r="PM27" s="3553"/>
      <c r="PN27" s="3553"/>
      <c r="PO27" s="3553"/>
      <c r="PP27" s="3553"/>
      <c r="PQ27" s="3553"/>
      <c r="PR27" s="3553"/>
      <c r="PS27" s="3553"/>
      <c r="PT27" s="3553"/>
      <c r="PU27" s="3553"/>
      <c r="PV27" s="3553"/>
      <c r="PW27" s="3553"/>
      <c r="PX27" s="3553"/>
      <c r="PY27" s="3553"/>
      <c r="PZ27" s="3553"/>
      <c r="QA27" s="3553"/>
      <c r="QB27" s="3553"/>
      <c r="QC27" s="3553"/>
      <c r="QD27" s="3553"/>
      <c r="QE27" s="3553"/>
      <c r="QF27" s="3553"/>
      <c r="QG27" s="3553"/>
      <c r="QH27" s="3553"/>
      <c r="QI27" s="3553"/>
      <c r="QJ27" s="3553"/>
      <c r="QK27" s="3553"/>
      <c r="QL27" s="3553"/>
      <c r="QM27" s="3553"/>
      <c r="QN27" s="3553"/>
      <c r="QO27" s="3553"/>
      <c r="QP27" s="3553"/>
      <c r="QQ27" s="3553"/>
      <c r="QR27" s="3553"/>
      <c r="QS27" s="3553"/>
      <c r="QT27" s="3553"/>
      <c r="QU27" s="3553"/>
      <c r="QV27" s="3553"/>
      <c r="QW27" s="3553"/>
      <c r="QX27" s="3553"/>
      <c r="QY27" s="3553"/>
      <c r="QZ27" s="3553"/>
      <c r="RA27" s="3553"/>
      <c r="RB27" s="3553"/>
      <c r="RC27" s="3553"/>
      <c r="RD27" s="3553"/>
      <c r="RE27" s="3553"/>
      <c r="RF27" s="3553"/>
      <c r="RG27" s="3553"/>
      <c r="RH27" s="3553"/>
      <c r="RI27" s="3553"/>
      <c r="RJ27" s="3553"/>
      <c r="RK27" s="3553"/>
      <c r="RL27" s="3553"/>
      <c r="RM27" s="3553"/>
      <c r="RN27" s="3553"/>
      <c r="RO27" s="3553"/>
      <c r="RP27" s="3553"/>
      <c r="RQ27" s="3553"/>
      <c r="RR27" s="3553"/>
      <c r="RS27" s="3553"/>
      <c r="RT27" s="3553"/>
      <c r="RU27" s="3553"/>
      <c r="RV27" s="3553"/>
      <c r="RW27" s="3553"/>
      <c r="RX27" s="3553"/>
      <c r="RY27" s="3553"/>
      <c r="RZ27" s="3553"/>
      <c r="SA27" s="3553"/>
      <c r="SB27" s="3553"/>
      <c r="SC27" s="3553"/>
      <c r="SD27" s="3553"/>
      <c r="SE27" s="3553"/>
      <c r="SF27" s="3553"/>
      <c r="SG27" s="3553"/>
      <c r="SH27" s="3553"/>
      <c r="SI27" s="3553"/>
      <c r="SJ27" s="3553"/>
      <c r="SK27" s="3553"/>
      <c r="SL27" s="3553"/>
      <c r="SM27" s="3553"/>
      <c r="SN27" s="3553"/>
      <c r="SO27" s="3553"/>
      <c r="SP27" s="3553"/>
      <c r="SQ27" s="3553"/>
      <c r="SR27" s="3553"/>
      <c r="SS27" s="3553"/>
      <c r="ST27" s="3553"/>
      <c r="SU27" s="3553"/>
      <c r="SV27" s="3553"/>
      <c r="SW27" s="3553"/>
      <c r="SX27" s="3553"/>
      <c r="SY27" s="3553"/>
      <c r="SZ27" s="3553"/>
      <c r="TA27" s="3553"/>
      <c r="TB27" s="3553"/>
      <c r="TC27" s="3553"/>
      <c r="TD27" s="3553"/>
      <c r="TE27" s="3553"/>
      <c r="TF27" s="3553"/>
      <c r="TG27" s="3553"/>
      <c r="TH27" s="3553"/>
      <c r="TI27" s="3553"/>
      <c r="TJ27" s="3553"/>
      <c r="TK27" s="3553"/>
      <c r="TL27" s="3553"/>
      <c r="TM27" s="3553"/>
      <c r="TN27" s="3553"/>
      <c r="TO27" s="3553"/>
      <c r="TP27" s="3553"/>
      <c r="TQ27" s="3553"/>
      <c r="TR27" s="3553"/>
      <c r="TS27" s="3553"/>
      <c r="TT27" s="3553"/>
      <c r="TU27" s="3553"/>
      <c r="TV27" s="3553"/>
      <c r="TW27" s="3553"/>
      <c r="TX27" s="3553"/>
      <c r="TY27" s="3553"/>
      <c r="TZ27" s="3553"/>
      <c r="UA27" s="3553"/>
      <c r="UB27" s="3553"/>
      <c r="UC27" s="3553"/>
      <c r="UD27" s="3553"/>
      <c r="UE27" s="3553"/>
      <c r="UF27" s="3553"/>
      <c r="UG27" s="3553"/>
      <c r="UH27" s="3553"/>
      <c r="UI27" s="3553"/>
      <c r="UJ27" s="3553"/>
      <c r="UK27" s="3553"/>
      <c r="UL27" s="3553"/>
      <c r="UM27" s="3553"/>
      <c r="UN27" s="3553"/>
      <c r="UO27" s="3553"/>
      <c r="UP27" s="3553"/>
      <c r="UQ27" s="3553"/>
      <c r="UR27" s="3553"/>
      <c r="US27" s="3553"/>
      <c r="UT27" s="3553"/>
      <c r="UU27" s="3553"/>
      <c r="UV27" s="3553"/>
      <c r="UW27" s="3553"/>
      <c r="UX27" s="3553"/>
      <c r="UY27" s="3553"/>
      <c r="UZ27" s="3553"/>
      <c r="VA27" s="3553"/>
      <c r="VB27" s="3553"/>
      <c r="VC27" s="3553"/>
      <c r="VD27" s="3553"/>
      <c r="VE27" s="3553"/>
      <c r="VF27" s="3553"/>
      <c r="VG27" s="3553"/>
      <c r="VH27" s="3553"/>
      <c r="VI27" s="3553"/>
      <c r="VJ27" s="3553"/>
      <c r="VK27" s="3553"/>
      <c r="VL27" s="3553"/>
      <c r="VM27" s="3553"/>
      <c r="VN27" s="3553"/>
      <c r="VO27" s="3553"/>
      <c r="VP27" s="3553"/>
      <c r="VQ27" s="3553"/>
      <c r="VR27" s="3553"/>
      <c r="VS27" s="3553"/>
      <c r="VT27" s="3553"/>
      <c r="VU27" s="3553"/>
      <c r="VV27" s="3553"/>
      <c r="VW27" s="3553"/>
      <c r="VX27" s="3553"/>
      <c r="VY27" s="3553"/>
      <c r="VZ27" s="3553"/>
      <c r="WA27" s="3553"/>
      <c r="WB27" s="3553"/>
      <c r="WC27" s="3553"/>
      <c r="WD27" s="3553"/>
      <c r="WE27" s="3553"/>
      <c r="WF27" s="3553"/>
      <c r="WG27" s="3553"/>
      <c r="WH27" s="3553"/>
      <c r="WI27" s="3553"/>
      <c r="WJ27" s="3553"/>
      <c r="WK27" s="3553"/>
      <c r="WL27" s="3553"/>
      <c r="WM27" s="3553"/>
      <c r="WN27" s="3553"/>
      <c r="WO27" s="3553"/>
      <c r="WP27" s="3553"/>
      <c r="WQ27" s="3553"/>
      <c r="WR27" s="3553"/>
      <c r="WS27" s="3553"/>
      <c r="WT27" s="3553"/>
      <c r="WU27" s="3553"/>
      <c r="WV27" s="3553"/>
      <c r="WW27" s="3553"/>
      <c r="WX27" s="3553"/>
      <c r="WY27" s="3553"/>
      <c r="WZ27" s="3553"/>
      <c r="XA27" s="3553"/>
      <c r="XB27" s="3553"/>
      <c r="XC27" s="3553"/>
      <c r="XD27" s="3553"/>
      <c r="XE27" s="3553"/>
      <c r="XF27" s="3553"/>
      <c r="XG27" s="3553"/>
      <c r="XH27" s="3553"/>
      <c r="XI27" s="3553"/>
      <c r="XJ27" s="3553"/>
      <c r="XK27" s="3553"/>
      <c r="XL27" s="3553"/>
      <c r="XM27" s="3553"/>
      <c r="XN27" s="3553"/>
      <c r="XO27" s="3553"/>
      <c r="XP27" s="3553"/>
      <c r="XQ27" s="3553"/>
      <c r="XR27" s="3553"/>
      <c r="XS27" s="3553"/>
      <c r="XT27" s="3553"/>
      <c r="XU27" s="3553"/>
      <c r="XV27" s="3553"/>
      <c r="XW27" s="3553"/>
      <c r="XX27" s="3553"/>
      <c r="XY27" s="3553"/>
      <c r="XZ27" s="3553"/>
      <c r="YA27" s="3553"/>
      <c r="YB27" s="3553"/>
      <c r="YC27" s="3553"/>
      <c r="YD27" s="3553"/>
      <c r="YE27" s="3553"/>
      <c r="YF27" s="3553"/>
      <c r="YG27" s="3553"/>
      <c r="YH27" s="3553"/>
      <c r="YI27" s="3553"/>
      <c r="YJ27" s="3553"/>
      <c r="YK27" s="3553"/>
      <c r="YL27" s="3553"/>
      <c r="YM27" s="3553"/>
      <c r="YN27" s="3553"/>
      <c r="YO27" s="3553"/>
      <c r="YP27" s="3553"/>
      <c r="YQ27" s="3553"/>
      <c r="YR27" s="3553"/>
      <c r="YS27" s="3553"/>
      <c r="YT27" s="3553"/>
      <c r="YU27" s="3553"/>
      <c r="YV27" s="3553"/>
      <c r="YW27" s="3553"/>
      <c r="YX27" s="3553"/>
      <c r="YY27" s="3553"/>
      <c r="YZ27" s="3553"/>
      <c r="ZA27" s="3553"/>
      <c r="ZB27" s="3553"/>
      <c r="ZC27" s="3553"/>
      <c r="ZD27" s="3553"/>
      <c r="ZE27" s="3553"/>
      <c r="ZF27" s="3553"/>
      <c r="ZG27" s="3553"/>
      <c r="ZH27" s="3553"/>
      <c r="ZI27" s="3553"/>
      <c r="ZJ27" s="3553"/>
      <c r="ZK27" s="3553"/>
      <c r="ZL27" s="3553"/>
      <c r="ZM27" s="3553"/>
      <c r="ZN27" s="3553"/>
      <c r="ZO27" s="3553"/>
      <c r="ZP27" s="3553"/>
      <c r="ZQ27" s="3553"/>
      <c r="ZR27" s="3553"/>
      <c r="ZS27" s="3553"/>
      <c r="ZT27" s="3553"/>
      <c r="ZU27" s="3553"/>
      <c r="ZV27" s="3553"/>
      <c r="ZW27" s="3553"/>
      <c r="ZX27" s="3553"/>
      <c r="ZY27" s="3553"/>
      <c r="ZZ27" s="3553"/>
      <c r="AAA27" s="3553"/>
      <c r="AAB27" s="3553"/>
      <c r="AAC27" s="3553"/>
      <c r="AAD27" s="3553"/>
      <c r="AAE27" s="3553"/>
      <c r="AAF27" s="3553"/>
      <c r="AAG27" s="3553"/>
      <c r="AAH27" s="3553"/>
      <c r="AAI27" s="3553"/>
      <c r="AAJ27" s="3553"/>
      <c r="AAK27" s="3553"/>
      <c r="AAL27" s="3553"/>
      <c r="AAM27" s="3553"/>
      <c r="AAN27" s="3553"/>
      <c r="AAO27" s="3553"/>
      <c r="AAP27" s="3553"/>
      <c r="AAQ27" s="3553"/>
      <c r="AAR27" s="3553"/>
      <c r="AAS27" s="3553"/>
      <c r="AAT27" s="3553"/>
      <c r="AAU27" s="3553"/>
      <c r="AAV27" s="3553"/>
      <c r="AAW27" s="3553"/>
      <c r="AAX27" s="3553"/>
      <c r="AAY27" s="3553"/>
      <c r="AAZ27" s="3553"/>
      <c r="ABA27" s="3553"/>
      <c r="ABB27" s="3553"/>
      <c r="ABC27" s="3553"/>
      <c r="ABD27" s="3553"/>
      <c r="ABE27" s="3553"/>
      <c r="ABF27" s="3553"/>
      <c r="ABG27" s="3553"/>
      <c r="ABH27" s="3553"/>
      <c r="ABI27" s="3553"/>
      <c r="ABJ27" s="3553"/>
      <c r="ABK27" s="3553"/>
      <c r="ABL27" s="3553"/>
      <c r="ABM27" s="3553"/>
      <c r="ABN27" s="3553"/>
      <c r="ABO27" s="3553"/>
      <c r="ABP27" s="3553"/>
      <c r="ABQ27" s="3553"/>
      <c r="ABR27" s="3553"/>
      <c r="ABS27" s="3553"/>
      <c r="ABT27" s="3553"/>
      <c r="ABU27" s="3553"/>
      <c r="ABV27" s="3553"/>
      <c r="ABW27" s="3553"/>
      <c r="ABX27" s="3553"/>
      <c r="ABY27" s="3553"/>
      <c r="ABZ27" s="3553"/>
      <c r="ACA27" s="3553"/>
      <c r="ACB27" s="3553"/>
      <c r="ACC27" s="3553"/>
      <c r="ACD27" s="3553"/>
      <c r="ACE27" s="3553"/>
      <c r="ACF27" s="3553"/>
      <c r="ACG27" s="3553"/>
      <c r="ACH27" s="3553"/>
      <c r="ACI27" s="3553"/>
      <c r="ACJ27" s="3553"/>
      <c r="ACK27" s="3553"/>
      <c r="ACL27" s="3553"/>
      <c r="ACM27" s="3553"/>
      <c r="ACN27" s="3553"/>
      <c r="ACO27" s="3553"/>
      <c r="ACP27" s="3553"/>
      <c r="ACQ27" s="3553"/>
      <c r="ACR27" s="3553"/>
      <c r="ACS27" s="3553"/>
      <c r="ACT27" s="3553"/>
      <c r="ACU27" s="3553"/>
      <c r="ACV27" s="3553"/>
      <c r="ACW27" s="3553"/>
      <c r="ACX27" s="3553"/>
      <c r="ACY27" s="3553"/>
      <c r="ACZ27" s="3553"/>
      <c r="ADA27" s="3553"/>
      <c r="ADB27" s="3553"/>
      <c r="ADC27" s="3553"/>
      <c r="ADD27" s="3553"/>
      <c r="ADE27" s="3553"/>
      <c r="ADF27" s="3553"/>
      <c r="ADG27" s="3553"/>
      <c r="ADH27" s="3553"/>
      <c r="ADI27" s="3553"/>
      <c r="ADJ27" s="3553"/>
      <c r="ADK27" s="3553"/>
      <c r="ADL27" s="3553"/>
      <c r="ADM27" s="3553"/>
      <c r="ADN27" s="3553"/>
      <c r="ADO27" s="3553"/>
      <c r="ADP27" s="3553"/>
      <c r="ADQ27" s="3553"/>
      <c r="ADR27" s="3553"/>
      <c r="ADS27" s="3553"/>
      <c r="ADT27" s="3553"/>
      <c r="ADU27" s="3553"/>
      <c r="ADV27" s="3553"/>
      <c r="ADW27" s="3553"/>
      <c r="ADX27" s="3553"/>
      <c r="ADY27" s="3553"/>
      <c r="ADZ27" s="3553"/>
      <c r="AEA27" s="3553"/>
      <c r="AEB27" s="3553"/>
      <c r="AEC27" s="3553"/>
      <c r="AED27" s="3553"/>
      <c r="AEE27" s="3553"/>
      <c r="AEF27" s="3553"/>
      <c r="AEG27" s="3553"/>
      <c r="AEH27" s="3553"/>
      <c r="AEI27" s="3553"/>
      <c r="AEJ27" s="3553"/>
      <c r="AEK27" s="3553"/>
      <c r="AEL27" s="3553"/>
      <c r="AEM27" s="3553"/>
      <c r="AEN27" s="3553"/>
      <c r="AEO27" s="3553"/>
      <c r="AEP27" s="3553"/>
      <c r="AEQ27" s="3553"/>
      <c r="AER27" s="3553"/>
      <c r="AES27" s="3553"/>
      <c r="AET27" s="3553"/>
      <c r="AEU27" s="3553"/>
      <c r="AEV27" s="3553"/>
      <c r="AEW27" s="3553"/>
      <c r="AEX27" s="3553"/>
      <c r="AEY27" s="3553"/>
      <c r="AEZ27" s="3553"/>
      <c r="AFA27" s="3553"/>
      <c r="AFB27" s="3553"/>
      <c r="AFC27" s="3553"/>
      <c r="AFD27" s="3553"/>
      <c r="AFE27" s="3553"/>
      <c r="AFF27" s="3553"/>
      <c r="AFG27" s="3553"/>
      <c r="AFH27" s="3553"/>
      <c r="AFI27" s="3553"/>
      <c r="AFJ27" s="3553"/>
      <c r="AFK27" s="3553"/>
      <c r="AFL27" s="3553"/>
      <c r="AFM27" s="3553"/>
      <c r="AFN27" s="3553"/>
      <c r="AFO27" s="3553"/>
      <c r="AFP27" s="3553"/>
      <c r="AFQ27" s="3553"/>
      <c r="AFR27" s="3553"/>
      <c r="AFS27" s="3553"/>
      <c r="AFT27" s="3553"/>
      <c r="AFU27" s="3553"/>
      <c r="AFV27" s="3553"/>
      <c r="AFW27" s="3553"/>
      <c r="AFX27" s="3553"/>
      <c r="AFY27" s="3553"/>
      <c r="AFZ27" s="3553"/>
      <c r="AGA27" s="3553"/>
      <c r="AGB27" s="3553"/>
      <c r="AGC27" s="3553"/>
      <c r="AGD27" s="3553"/>
      <c r="AGE27" s="3553"/>
      <c r="AGF27" s="3553"/>
      <c r="AGG27" s="3553"/>
      <c r="AGH27" s="3553"/>
      <c r="AGI27" s="3553"/>
      <c r="AGJ27" s="3553"/>
      <c r="AGK27" s="3553"/>
      <c r="AGL27" s="3553"/>
      <c r="AGM27" s="3553"/>
      <c r="AGN27" s="3553"/>
      <c r="AGO27" s="3553"/>
      <c r="AGP27" s="3553"/>
      <c r="AGQ27" s="3553"/>
      <c r="AGR27" s="3553"/>
      <c r="AGS27" s="3553"/>
      <c r="AGT27" s="3553"/>
      <c r="AGU27" s="3553"/>
      <c r="AGV27" s="3553"/>
      <c r="AGW27" s="3553"/>
      <c r="AGX27" s="3553"/>
      <c r="AGY27" s="3553"/>
      <c r="AGZ27" s="3553"/>
      <c r="AHA27" s="3553"/>
      <c r="AHB27" s="3553"/>
      <c r="AHC27" s="3553"/>
      <c r="AHD27" s="3553"/>
      <c r="AHE27" s="3553"/>
      <c r="AHF27" s="3553"/>
      <c r="AHG27" s="3553"/>
      <c r="AHH27" s="3553"/>
      <c r="AHI27" s="3553"/>
      <c r="AHJ27" s="3553"/>
      <c r="AHK27" s="3553"/>
      <c r="AHL27" s="3553"/>
      <c r="AHM27" s="3553"/>
      <c r="AHN27" s="3553"/>
      <c r="AHO27" s="3553"/>
      <c r="AHP27" s="3553"/>
      <c r="AHQ27" s="3553"/>
      <c r="AHR27" s="3553"/>
      <c r="AHS27" s="3553"/>
      <c r="AHT27" s="3553"/>
      <c r="AHU27" s="3553"/>
      <c r="AHV27" s="3553"/>
      <c r="AHW27" s="3553"/>
      <c r="AHX27" s="3553"/>
      <c r="AHY27" s="3553"/>
      <c r="AHZ27" s="3553"/>
      <c r="AIA27" s="3553"/>
      <c r="AIB27" s="3553"/>
      <c r="AIC27" s="3553"/>
      <c r="AID27" s="3553"/>
      <c r="AIE27" s="3553"/>
      <c r="AIF27" s="3553"/>
      <c r="AIG27" s="3553"/>
      <c r="AIH27" s="3553"/>
      <c r="AII27" s="3553"/>
      <c r="AIJ27" s="3553"/>
      <c r="AIK27" s="3553"/>
      <c r="AIL27" s="3553"/>
      <c r="AIM27" s="3553"/>
      <c r="AIN27" s="3553"/>
      <c r="AIO27" s="3553"/>
      <c r="AIP27" s="3553"/>
      <c r="AIQ27" s="3553"/>
      <c r="AIR27" s="3553"/>
      <c r="AIS27" s="3553"/>
      <c r="AIT27" s="3553"/>
      <c r="AIU27" s="3553"/>
      <c r="AIV27" s="3553"/>
      <c r="AIW27" s="3553"/>
      <c r="AIX27" s="3553"/>
      <c r="AIY27" s="3553"/>
      <c r="AIZ27" s="3553"/>
      <c r="AJA27" s="3553"/>
      <c r="AJB27" s="3553"/>
      <c r="AJC27" s="3553"/>
      <c r="AJD27" s="3553"/>
      <c r="AJE27" s="3553"/>
      <c r="AJF27" s="3553"/>
      <c r="AJG27" s="3553"/>
      <c r="AJH27" s="3553"/>
      <c r="AJI27" s="3553"/>
      <c r="AJJ27" s="3553"/>
      <c r="AJK27" s="3553"/>
      <c r="AJL27" s="3553"/>
      <c r="AJM27" s="3553"/>
      <c r="AJN27" s="3553"/>
      <c r="AJO27" s="3553"/>
      <c r="AJP27" s="3553"/>
      <c r="AJQ27" s="3553"/>
      <c r="AJR27" s="3553"/>
      <c r="AJS27" s="3553"/>
      <c r="AJT27" s="3553"/>
      <c r="AJU27" s="3553"/>
      <c r="AJV27" s="3553"/>
      <c r="AJW27" s="3553"/>
      <c r="AJX27" s="3553"/>
      <c r="AJY27" s="3553"/>
      <c r="AJZ27" s="3553"/>
      <c r="AKA27" s="3553"/>
      <c r="AKB27" s="3553"/>
      <c r="AKC27" s="3553"/>
      <c r="AKD27" s="3553"/>
      <c r="AKE27" s="3553"/>
      <c r="AKF27" s="3553"/>
      <c r="AKG27" s="3553"/>
      <c r="AKH27" s="3553"/>
      <c r="AKI27" s="3553"/>
      <c r="AKJ27" s="3553"/>
      <c r="AKK27" s="3553"/>
      <c r="AKL27" s="3553"/>
      <c r="AKM27" s="3553"/>
      <c r="AKN27" s="3553"/>
      <c r="AKO27" s="3553"/>
      <c r="AKP27" s="3553"/>
      <c r="AKQ27" s="3553"/>
      <c r="AKR27" s="3553"/>
      <c r="AKS27" s="3553"/>
      <c r="AKT27" s="3553"/>
      <c r="AKU27" s="3553"/>
      <c r="AKV27" s="3553"/>
      <c r="AKW27" s="3553"/>
      <c r="AKX27" s="3553"/>
      <c r="AKY27" s="3553"/>
      <c r="AKZ27" s="3553"/>
      <c r="ALA27" s="3553"/>
      <c r="ALB27" s="3553"/>
      <c r="ALC27" s="3553"/>
      <c r="ALD27" s="3553"/>
      <c r="ALE27" s="3553"/>
      <c r="ALF27" s="3553"/>
      <c r="ALG27" s="3553"/>
      <c r="ALH27" s="3553"/>
      <c r="ALI27" s="3553"/>
      <c r="ALJ27" s="3553"/>
      <c r="ALK27" s="3553"/>
      <c r="ALL27" s="3553"/>
      <c r="ALM27" s="3553"/>
      <c r="ALN27" s="3553"/>
      <c r="ALO27" s="3553"/>
      <c r="ALP27" s="3553"/>
      <c r="ALQ27" s="3553"/>
      <c r="ALR27" s="3553"/>
      <c r="ALS27" s="3553"/>
      <c r="ALT27" s="3553"/>
      <c r="ALU27" s="3553"/>
      <c r="ALV27" s="3553"/>
      <c r="ALW27" s="3553"/>
      <c r="ALX27" s="3553"/>
      <c r="ALY27" s="3553"/>
      <c r="ALZ27" s="3553"/>
      <c r="AMA27" s="3553"/>
      <c r="AMB27" s="3553"/>
      <c r="AMC27" s="3553"/>
      <c r="AMD27" s="3553"/>
      <c r="AME27" s="3553"/>
      <c r="AMF27" s="3553"/>
      <c r="AMG27" s="3553"/>
      <c r="AMH27" s="3553"/>
      <c r="AMI27" s="3553"/>
      <c r="AMJ27" s="3553"/>
    </row>
    <row r="28" spans="1:1024" s="3554" customFormat="1" ht="33.65" customHeight="1" thickBot="1">
      <c r="A28" s="5630"/>
      <c r="B28" s="5882"/>
      <c r="C28" s="5884"/>
      <c r="D28" s="5886"/>
      <c r="E28" s="5871"/>
      <c r="F28" s="5889"/>
      <c r="G28" s="5871"/>
      <c r="H28" s="5869"/>
      <c r="I28" s="4685" t="s">
        <v>917</v>
      </c>
      <c r="J28" s="4700">
        <v>3500000</v>
      </c>
      <c r="K28" s="5871"/>
      <c r="L28" s="5871"/>
      <c r="M28" s="5871"/>
      <c r="N28" s="5871"/>
      <c r="O28" s="5873"/>
      <c r="P28" s="5857">
        <f>SUM(T28:AE28)</f>
        <v>0</v>
      </c>
      <c r="Q28" s="5859">
        <f>P28/O27</f>
        <v>0</v>
      </c>
      <c r="R28" s="5861"/>
      <c r="S28" s="5863"/>
      <c r="T28" s="5865"/>
      <c r="U28" s="5867"/>
      <c r="V28" s="5907"/>
      <c r="W28" s="5907"/>
      <c r="X28" s="5907"/>
      <c r="Y28" s="5901"/>
      <c r="Z28" s="5903"/>
      <c r="AA28" s="5901"/>
      <c r="AB28" s="5901"/>
      <c r="AC28" s="5901"/>
      <c r="AD28" s="5901"/>
      <c r="AE28" s="5903"/>
      <c r="AF28" s="5905"/>
      <c r="AG28" s="5899"/>
      <c r="AH28" s="5899"/>
      <c r="AI28" s="5859" t="e">
        <f>AG28/AF28</f>
        <v>#DIV/0!</v>
      </c>
      <c r="AJ28" s="5859"/>
      <c r="AK28" s="5897"/>
      <c r="AL28" s="5899"/>
      <c r="AM28" s="5899"/>
      <c r="AN28" s="5940"/>
      <c r="AO28" s="5899"/>
      <c r="AP28" s="5899"/>
      <c r="AQ28" s="5899"/>
      <c r="AR28" s="5941"/>
      <c r="AS28" s="5943"/>
      <c r="AT28" s="5933"/>
      <c r="AU28" s="5934"/>
      <c r="AV28" s="5934"/>
      <c r="AW28" s="5936"/>
      <c r="AX28" s="5936"/>
      <c r="AY28" s="5938"/>
      <c r="AZ28" s="5914"/>
      <c r="BA28" s="3457"/>
      <c r="BB28" s="3457"/>
      <c r="BC28" s="3457"/>
      <c r="BD28" s="3457"/>
      <c r="BE28" s="3457"/>
      <c r="BF28" s="3457"/>
      <c r="BG28" s="3457"/>
      <c r="BH28" s="3457"/>
      <c r="BI28" s="3457"/>
      <c r="BJ28" s="3457"/>
      <c r="BK28" s="3457"/>
      <c r="BL28" s="3457"/>
      <c r="BM28" s="3457"/>
      <c r="BN28" s="3457"/>
      <c r="BO28" s="3457"/>
      <c r="BP28" s="3457"/>
      <c r="BQ28" s="3457"/>
      <c r="BR28" s="3457"/>
      <c r="BS28" s="3457"/>
      <c r="BT28" s="3457"/>
      <c r="BU28" s="3457"/>
      <c r="BV28" s="3457"/>
      <c r="BW28" s="3457"/>
      <c r="BX28" s="3457"/>
      <c r="BY28" s="3457"/>
      <c r="BZ28" s="3457"/>
      <c r="CA28" s="3457"/>
      <c r="CB28" s="3457"/>
      <c r="CC28" s="3457"/>
      <c r="CD28" s="3457"/>
      <c r="CE28" s="3457"/>
      <c r="CF28" s="3457"/>
      <c r="CG28" s="3457"/>
      <c r="CH28" s="3457"/>
      <c r="CI28" s="3457"/>
      <c r="CJ28" s="3457"/>
      <c r="CK28" s="3457"/>
      <c r="CL28" s="3457"/>
      <c r="CM28" s="3457"/>
      <c r="CN28" s="3457"/>
      <c r="CO28" s="3457"/>
      <c r="CP28" s="3457"/>
      <c r="CQ28" s="3457"/>
      <c r="CR28" s="3457"/>
      <c r="CS28" s="3457"/>
      <c r="CT28" s="3457"/>
      <c r="CU28" s="3457"/>
      <c r="CV28" s="3457"/>
      <c r="CW28" s="3457"/>
      <c r="CX28" s="3457"/>
      <c r="CY28" s="3457"/>
      <c r="CZ28" s="3457"/>
      <c r="DA28" s="3457"/>
      <c r="DB28" s="3457"/>
      <c r="DC28" s="3457"/>
      <c r="DD28" s="3457"/>
      <c r="DE28" s="3457"/>
      <c r="DF28" s="3457"/>
      <c r="DG28" s="3457"/>
      <c r="DH28" s="3457"/>
      <c r="DI28" s="3457"/>
      <c r="DJ28" s="3457"/>
      <c r="DK28" s="3457"/>
      <c r="DL28" s="3457"/>
      <c r="DM28" s="3457"/>
      <c r="DN28" s="3457"/>
      <c r="DO28" s="3457"/>
      <c r="DP28" s="3457"/>
      <c r="DQ28" s="3457"/>
      <c r="DR28" s="3457"/>
      <c r="DS28" s="3457"/>
      <c r="DT28" s="3457"/>
      <c r="DU28" s="3457"/>
      <c r="DV28" s="3457"/>
      <c r="DW28" s="3457"/>
      <c r="DX28" s="3457"/>
      <c r="DY28" s="3457"/>
      <c r="DZ28" s="3553"/>
      <c r="EA28" s="3553"/>
      <c r="EB28" s="3553"/>
      <c r="EC28" s="3553"/>
      <c r="ED28" s="3553"/>
      <c r="EE28" s="3553"/>
      <c r="EF28" s="3553"/>
      <c r="EG28" s="3553"/>
      <c r="EH28" s="3553"/>
      <c r="EI28" s="3553"/>
      <c r="EJ28" s="3553"/>
      <c r="EK28" s="3553"/>
      <c r="EL28" s="3553"/>
      <c r="EM28" s="3553"/>
      <c r="EN28" s="3553"/>
      <c r="EO28" s="3553"/>
      <c r="EP28" s="3553"/>
      <c r="EQ28" s="3553"/>
      <c r="ER28" s="3553"/>
      <c r="ES28" s="3553"/>
      <c r="ET28" s="3553"/>
      <c r="EU28" s="3553"/>
      <c r="EV28" s="3553"/>
      <c r="EW28" s="3553"/>
      <c r="EX28" s="3553"/>
      <c r="EY28" s="3553"/>
      <c r="EZ28" s="3553"/>
      <c r="FA28" s="3553"/>
      <c r="FB28" s="3553"/>
      <c r="FC28" s="3553"/>
      <c r="FD28" s="3553"/>
      <c r="FE28" s="3553"/>
      <c r="FF28" s="3553"/>
      <c r="FG28" s="3553"/>
      <c r="FH28" s="3553"/>
      <c r="FI28" s="3553"/>
      <c r="FJ28" s="3553"/>
      <c r="FK28" s="3553"/>
      <c r="FL28" s="3553"/>
      <c r="FM28" s="3553"/>
      <c r="FN28" s="3553"/>
      <c r="FO28" s="3553"/>
      <c r="FP28" s="3553"/>
      <c r="FQ28" s="3553"/>
      <c r="FR28" s="3553"/>
      <c r="FS28" s="3553"/>
      <c r="FT28" s="3553"/>
      <c r="FU28" s="3553"/>
      <c r="FV28" s="3553"/>
      <c r="FW28" s="3553"/>
      <c r="FX28" s="3553"/>
      <c r="FY28" s="3553"/>
      <c r="FZ28" s="3553"/>
      <c r="GA28" s="3553"/>
      <c r="GB28" s="3553"/>
      <c r="GC28" s="3553"/>
      <c r="GD28" s="3553"/>
      <c r="GE28" s="3553"/>
      <c r="GF28" s="3553"/>
      <c r="GG28" s="3553"/>
      <c r="GH28" s="3553"/>
      <c r="GI28" s="3553"/>
      <c r="GJ28" s="3553"/>
      <c r="GK28" s="3553"/>
      <c r="GL28" s="3553"/>
      <c r="GM28" s="3553"/>
      <c r="GN28" s="3553"/>
      <c r="GO28" s="3553"/>
      <c r="GP28" s="3553"/>
      <c r="GQ28" s="3553"/>
      <c r="GR28" s="3553"/>
      <c r="GS28" s="3553"/>
      <c r="GT28" s="3553"/>
      <c r="GU28" s="3553"/>
      <c r="GV28" s="3553"/>
      <c r="GW28" s="3553"/>
      <c r="GX28" s="3553"/>
      <c r="GY28" s="3553"/>
      <c r="GZ28" s="3553"/>
      <c r="HA28" s="3553"/>
      <c r="HB28" s="3553"/>
      <c r="HC28" s="3553"/>
      <c r="HD28" s="3553"/>
      <c r="HE28" s="3553"/>
      <c r="HF28" s="3553"/>
      <c r="HG28" s="3553"/>
      <c r="HH28" s="3553"/>
      <c r="HI28" s="3553"/>
      <c r="HJ28" s="3553"/>
      <c r="HK28" s="3553"/>
      <c r="HL28" s="3553"/>
      <c r="HM28" s="3553"/>
      <c r="HN28" s="3553"/>
      <c r="HO28" s="3553"/>
      <c r="HP28" s="3553"/>
      <c r="HQ28" s="3553"/>
      <c r="HR28" s="3553"/>
      <c r="HS28" s="3553"/>
      <c r="HT28" s="3553"/>
      <c r="HU28" s="3553"/>
      <c r="HV28" s="3553"/>
      <c r="HW28" s="3553"/>
      <c r="HX28" s="3553"/>
      <c r="HY28" s="3553"/>
      <c r="HZ28" s="3553"/>
      <c r="IA28" s="3553"/>
      <c r="IB28" s="3553"/>
      <c r="IC28" s="3553"/>
      <c r="ID28" s="3553"/>
      <c r="IE28" s="3553"/>
      <c r="IF28" s="3553"/>
      <c r="IG28" s="3553"/>
      <c r="IH28" s="3553"/>
      <c r="II28" s="3553"/>
      <c r="IJ28" s="3553"/>
      <c r="IK28" s="3553"/>
      <c r="IL28" s="3553"/>
      <c r="IM28" s="3553"/>
      <c r="IN28" s="3553"/>
      <c r="IO28" s="3553"/>
      <c r="IP28" s="3553"/>
      <c r="IQ28" s="3553"/>
      <c r="IR28" s="3553"/>
      <c r="IS28" s="3553"/>
      <c r="IT28" s="3553"/>
      <c r="IU28" s="3553"/>
      <c r="IV28" s="3553"/>
      <c r="IW28" s="3553"/>
      <c r="IX28" s="3553"/>
      <c r="IY28" s="3553"/>
      <c r="IZ28" s="3553"/>
      <c r="JA28" s="3553"/>
      <c r="JB28" s="3553"/>
      <c r="JC28" s="3553"/>
      <c r="JD28" s="3553"/>
      <c r="JE28" s="3553"/>
      <c r="JF28" s="3553"/>
      <c r="JG28" s="3553"/>
      <c r="JH28" s="3553"/>
      <c r="JI28" s="3553"/>
      <c r="JJ28" s="3553"/>
      <c r="JK28" s="3553"/>
      <c r="JL28" s="3553"/>
      <c r="JM28" s="3553"/>
      <c r="JN28" s="3553"/>
      <c r="JO28" s="3553"/>
      <c r="JP28" s="3553"/>
      <c r="JQ28" s="3553"/>
      <c r="JR28" s="3553"/>
      <c r="JS28" s="3553"/>
      <c r="JT28" s="3553"/>
      <c r="JU28" s="3553"/>
      <c r="JV28" s="3553"/>
      <c r="JW28" s="3553"/>
      <c r="JX28" s="3553"/>
      <c r="JY28" s="3553"/>
      <c r="JZ28" s="3553"/>
      <c r="KA28" s="3553"/>
      <c r="KB28" s="3553"/>
      <c r="KC28" s="3553"/>
      <c r="KD28" s="3553"/>
      <c r="KE28" s="3553"/>
      <c r="KF28" s="3553"/>
      <c r="KG28" s="3553"/>
      <c r="KH28" s="3553"/>
      <c r="KI28" s="3553"/>
      <c r="KJ28" s="3553"/>
      <c r="KK28" s="3553"/>
      <c r="KL28" s="3553"/>
      <c r="KM28" s="3553"/>
      <c r="KN28" s="3553"/>
      <c r="KO28" s="3553"/>
      <c r="KP28" s="3553"/>
      <c r="KQ28" s="3553"/>
      <c r="KR28" s="3553"/>
      <c r="KS28" s="3553"/>
      <c r="KT28" s="3553"/>
      <c r="KU28" s="3553"/>
      <c r="KV28" s="3553"/>
      <c r="KW28" s="3553"/>
      <c r="KX28" s="3553"/>
      <c r="KY28" s="3553"/>
      <c r="KZ28" s="3553"/>
      <c r="LA28" s="3553"/>
      <c r="LB28" s="3553"/>
      <c r="LC28" s="3553"/>
      <c r="LD28" s="3553"/>
      <c r="LE28" s="3553"/>
      <c r="LF28" s="3553"/>
      <c r="LG28" s="3553"/>
      <c r="LH28" s="3553"/>
      <c r="LI28" s="3553"/>
      <c r="LJ28" s="3553"/>
      <c r="LK28" s="3553"/>
      <c r="LL28" s="3553"/>
      <c r="LM28" s="3553"/>
      <c r="LN28" s="3553"/>
      <c r="LO28" s="3553"/>
      <c r="LP28" s="3553"/>
      <c r="LQ28" s="3553"/>
      <c r="LR28" s="3553"/>
      <c r="LS28" s="3553"/>
      <c r="LT28" s="3553"/>
      <c r="LU28" s="3553"/>
      <c r="LV28" s="3553"/>
      <c r="LW28" s="3553"/>
      <c r="LX28" s="3553"/>
      <c r="LY28" s="3553"/>
      <c r="LZ28" s="3553"/>
      <c r="MA28" s="3553"/>
      <c r="MB28" s="3553"/>
      <c r="MC28" s="3553"/>
      <c r="MD28" s="3553"/>
      <c r="ME28" s="3553"/>
      <c r="MF28" s="3553"/>
      <c r="MG28" s="3553"/>
      <c r="MH28" s="3553"/>
      <c r="MI28" s="3553"/>
      <c r="MJ28" s="3553"/>
      <c r="MK28" s="3553"/>
      <c r="ML28" s="3553"/>
      <c r="MM28" s="3553"/>
      <c r="MN28" s="3553"/>
      <c r="MO28" s="3553"/>
      <c r="MP28" s="3553"/>
      <c r="MQ28" s="3553"/>
      <c r="MR28" s="3553"/>
      <c r="MS28" s="3553"/>
      <c r="MT28" s="3553"/>
      <c r="MU28" s="3553"/>
      <c r="MV28" s="3553"/>
      <c r="MW28" s="3553"/>
      <c r="MX28" s="3553"/>
      <c r="MY28" s="3553"/>
      <c r="MZ28" s="3553"/>
      <c r="NA28" s="3553"/>
      <c r="NB28" s="3553"/>
      <c r="NC28" s="3553"/>
      <c r="ND28" s="3553"/>
      <c r="NE28" s="3553"/>
      <c r="NF28" s="3553"/>
      <c r="NG28" s="3553"/>
      <c r="NH28" s="3553"/>
      <c r="NI28" s="3553"/>
      <c r="NJ28" s="3553"/>
      <c r="NK28" s="3553"/>
      <c r="NL28" s="3553"/>
      <c r="NM28" s="3553"/>
      <c r="NN28" s="3553"/>
      <c r="NO28" s="3553"/>
      <c r="NP28" s="3553"/>
      <c r="NQ28" s="3553"/>
      <c r="NR28" s="3553"/>
      <c r="NS28" s="3553"/>
      <c r="NT28" s="3553"/>
      <c r="NU28" s="3553"/>
      <c r="NV28" s="3553"/>
      <c r="NW28" s="3553"/>
      <c r="NX28" s="3553"/>
      <c r="NY28" s="3553"/>
      <c r="NZ28" s="3553"/>
      <c r="OA28" s="3553"/>
      <c r="OB28" s="3553"/>
      <c r="OC28" s="3553"/>
      <c r="OD28" s="3553"/>
      <c r="OE28" s="3553"/>
      <c r="OF28" s="3553"/>
      <c r="OG28" s="3553"/>
      <c r="OH28" s="3553"/>
      <c r="OI28" s="3553"/>
      <c r="OJ28" s="3553"/>
      <c r="OK28" s="3553"/>
      <c r="OL28" s="3553"/>
      <c r="OM28" s="3553"/>
      <c r="ON28" s="3553"/>
      <c r="OO28" s="3553"/>
      <c r="OP28" s="3553"/>
      <c r="OQ28" s="3553"/>
      <c r="OR28" s="3553"/>
      <c r="OS28" s="3553"/>
      <c r="OT28" s="3553"/>
      <c r="OU28" s="3553"/>
      <c r="OV28" s="3553"/>
      <c r="OW28" s="3553"/>
      <c r="OX28" s="3553"/>
      <c r="OY28" s="3553"/>
      <c r="OZ28" s="3553"/>
      <c r="PA28" s="3553"/>
      <c r="PB28" s="3553"/>
      <c r="PC28" s="3553"/>
      <c r="PD28" s="3553"/>
      <c r="PE28" s="3553"/>
      <c r="PF28" s="3553"/>
      <c r="PG28" s="3553"/>
      <c r="PH28" s="3553"/>
      <c r="PI28" s="3553"/>
      <c r="PJ28" s="3553"/>
      <c r="PK28" s="3553"/>
      <c r="PL28" s="3553"/>
      <c r="PM28" s="3553"/>
      <c r="PN28" s="3553"/>
      <c r="PO28" s="3553"/>
      <c r="PP28" s="3553"/>
      <c r="PQ28" s="3553"/>
      <c r="PR28" s="3553"/>
      <c r="PS28" s="3553"/>
      <c r="PT28" s="3553"/>
      <c r="PU28" s="3553"/>
      <c r="PV28" s="3553"/>
      <c r="PW28" s="3553"/>
      <c r="PX28" s="3553"/>
      <c r="PY28" s="3553"/>
      <c r="PZ28" s="3553"/>
      <c r="QA28" s="3553"/>
      <c r="QB28" s="3553"/>
      <c r="QC28" s="3553"/>
      <c r="QD28" s="3553"/>
      <c r="QE28" s="3553"/>
      <c r="QF28" s="3553"/>
      <c r="QG28" s="3553"/>
      <c r="QH28" s="3553"/>
      <c r="QI28" s="3553"/>
      <c r="QJ28" s="3553"/>
      <c r="QK28" s="3553"/>
      <c r="QL28" s="3553"/>
      <c r="QM28" s="3553"/>
      <c r="QN28" s="3553"/>
      <c r="QO28" s="3553"/>
      <c r="QP28" s="3553"/>
      <c r="QQ28" s="3553"/>
      <c r="QR28" s="3553"/>
      <c r="QS28" s="3553"/>
      <c r="QT28" s="3553"/>
      <c r="QU28" s="3553"/>
      <c r="QV28" s="3553"/>
      <c r="QW28" s="3553"/>
      <c r="QX28" s="3553"/>
      <c r="QY28" s="3553"/>
      <c r="QZ28" s="3553"/>
      <c r="RA28" s="3553"/>
      <c r="RB28" s="3553"/>
      <c r="RC28" s="3553"/>
      <c r="RD28" s="3553"/>
      <c r="RE28" s="3553"/>
      <c r="RF28" s="3553"/>
      <c r="RG28" s="3553"/>
      <c r="RH28" s="3553"/>
      <c r="RI28" s="3553"/>
      <c r="RJ28" s="3553"/>
      <c r="RK28" s="3553"/>
      <c r="RL28" s="3553"/>
      <c r="RM28" s="3553"/>
      <c r="RN28" s="3553"/>
      <c r="RO28" s="3553"/>
      <c r="RP28" s="3553"/>
      <c r="RQ28" s="3553"/>
      <c r="RR28" s="3553"/>
      <c r="RS28" s="3553"/>
      <c r="RT28" s="3553"/>
      <c r="RU28" s="3553"/>
      <c r="RV28" s="3553"/>
      <c r="RW28" s="3553"/>
      <c r="RX28" s="3553"/>
      <c r="RY28" s="3553"/>
      <c r="RZ28" s="3553"/>
      <c r="SA28" s="3553"/>
      <c r="SB28" s="3553"/>
      <c r="SC28" s="3553"/>
      <c r="SD28" s="3553"/>
      <c r="SE28" s="3553"/>
      <c r="SF28" s="3553"/>
      <c r="SG28" s="3553"/>
      <c r="SH28" s="3553"/>
      <c r="SI28" s="3553"/>
      <c r="SJ28" s="3553"/>
      <c r="SK28" s="3553"/>
      <c r="SL28" s="3553"/>
      <c r="SM28" s="3553"/>
      <c r="SN28" s="3553"/>
      <c r="SO28" s="3553"/>
      <c r="SP28" s="3553"/>
      <c r="SQ28" s="3553"/>
      <c r="SR28" s="3553"/>
      <c r="SS28" s="3553"/>
      <c r="ST28" s="3553"/>
      <c r="SU28" s="3553"/>
      <c r="SV28" s="3553"/>
      <c r="SW28" s="3553"/>
      <c r="SX28" s="3553"/>
      <c r="SY28" s="3553"/>
      <c r="SZ28" s="3553"/>
      <c r="TA28" s="3553"/>
      <c r="TB28" s="3553"/>
      <c r="TC28" s="3553"/>
      <c r="TD28" s="3553"/>
      <c r="TE28" s="3553"/>
      <c r="TF28" s="3553"/>
      <c r="TG28" s="3553"/>
      <c r="TH28" s="3553"/>
      <c r="TI28" s="3553"/>
      <c r="TJ28" s="3553"/>
      <c r="TK28" s="3553"/>
      <c r="TL28" s="3553"/>
      <c r="TM28" s="3553"/>
      <c r="TN28" s="3553"/>
      <c r="TO28" s="3553"/>
      <c r="TP28" s="3553"/>
      <c r="TQ28" s="3553"/>
      <c r="TR28" s="3553"/>
      <c r="TS28" s="3553"/>
      <c r="TT28" s="3553"/>
      <c r="TU28" s="3553"/>
      <c r="TV28" s="3553"/>
      <c r="TW28" s="3553"/>
      <c r="TX28" s="3553"/>
      <c r="TY28" s="3553"/>
      <c r="TZ28" s="3553"/>
      <c r="UA28" s="3553"/>
      <c r="UB28" s="3553"/>
      <c r="UC28" s="3553"/>
      <c r="UD28" s="3553"/>
      <c r="UE28" s="3553"/>
      <c r="UF28" s="3553"/>
      <c r="UG28" s="3553"/>
      <c r="UH28" s="3553"/>
      <c r="UI28" s="3553"/>
      <c r="UJ28" s="3553"/>
      <c r="UK28" s="3553"/>
      <c r="UL28" s="3553"/>
      <c r="UM28" s="3553"/>
      <c r="UN28" s="3553"/>
      <c r="UO28" s="3553"/>
      <c r="UP28" s="3553"/>
      <c r="UQ28" s="3553"/>
      <c r="UR28" s="3553"/>
      <c r="US28" s="3553"/>
      <c r="UT28" s="3553"/>
      <c r="UU28" s="3553"/>
      <c r="UV28" s="3553"/>
      <c r="UW28" s="3553"/>
      <c r="UX28" s="3553"/>
      <c r="UY28" s="3553"/>
      <c r="UZ28" s="3553"/>
      <c r="VA28" s="3553"/>
      <c r="VB28" s="3553"/>
      <c r="VC28" s="3553"/>
      <c r="VD28" s="3553"/>
      <c r="VE28" s="3553"/>
      <c r="VF28" s="3553"/>
      <c r="VG28" s="3553"/>
      <c r="VH28" s="3553"/>
      <c r="VI28" s="3553"/>
      <c r="VJ28" s="3553"/>
      <c r="VK28" s="3553"/>
      <c r="VL28" s="3553"/>
      <c r="VM28" s="3553"/>
      <c r="VN28" s="3553"/>
      <c r="VO28" s="3553"/>
      <c r="VP28" s="3553"/>
      <c r="VQ28" s="3553"/>
      <c r="VR28" s="3553"/>
      <c r="VS28" s="3553"/>
      <c r="VT28" s="3553"/>
      <c r="VU28" s="3553"/>
      <c r="VV28" s="3553"/>
      <c r="VW28" s="3553"/>
      <c r="VX28" s="3553"/>
      <c r="VY28" s="3553"/>
      <c r="VZ28" s="3553"/>
      <c r="WA28" s="3553"/>
      <c r="WB28" s="3553"/>
      <c r="WC28" s="3553"/>
      <c r="WD28" s="3553"/>
      <c r="WE28" s="3553"/>
      <c r="WF28" s="3553"/>
      <c r="WG28" s="3553"/>
      <c r="WH28" s="3553"/>
      <c r="WI28" s="3553"/>
      <c r="WJ28" s="3553"/>
      <c r="WK28" s="3553"/>
      <c r="WL28" s="3553"/>
      <c r="WM28" s="3553"/>
      <c r="WN28" s="3553"/>
      <c r="WO28" s="3553"/>
      <c r="WP28" s="3553"/>
      <c r="WQ28" s="3553"/>
      <c r="WR28" s="3553"/>
      <c r="WS28" s="3553"/>
      <c r="WT28" s="3553"/>
      <c r="WU28" s="3553"/>
      <c r="WV28" s="3553"/>
      <c r="WW28" s="3553"/>
      <c r="WX28" s="3553"/>
      <c r="WY28" s="3553"/>
      <c r="WZ28" s="3553"/>
      <c r="XA28" s="3553"/>
      <c r="XB28" s="3553"/>
      <c r="XC28" s="3553"/>
      <c r="XD28" s="3553"/>
      <c r="XE28" s="3553"/>
      <c r="XF28" s="3553"/>
      <c r="XG28" s="3553"/>
      <c r="XH28" s="3553"/>
      <c r="XI28" s="3553"/>
      <c r="XJ28" s="3553"/>
      <c r="XK28" s="3553"/>
      <c r="XL28" s="3553"/>
      <c r="XM28" s="3553"/>
      <c r="XN28" s="3553"/>
      <c r="XO28" s="3553"/>
      <c r="XP28" s="3553"/>
      <c r="XQ28" s="3553"/>
      <c r="XR28" s="3553"/>
      <c r="XS28" s="3553"/>
      <c r="XT28" s="3553"/>
      <c r="XU28" s="3553"/>
      <c r="XV28" s="3553"/>
      <c r="XW28" s="3553"/>
      <c r="XX28" s="3553"/>
      <c r="XY28" s="3553"/>
      <c r="XZ28" s="3553"/>
      <c r="YA28" s="3553"/>
      <c r="YB28" s="3553"/>
      <c r="YC28" s="3553"/>
      <c r="YD28" s="3553"/>
      <c r="YE28" s="3553"/>
      <c r="YF28" s="3553"/>
      <c r="YG28" s="3553"/>
      <c r="YH28" s="3553"/>
      <c r="YI28" s="3553"/>
      <c r="YJ28" s="3553"/>
      <c r="YK28" s="3553"/>
      <c r="YL28" s="3553"/>
      <c r="YM28" s="3553"/>
      <c r="YN28" s="3553"/>
      <c r="YO28" s="3553"/>
      <c r="YP28" s="3553"/>
      <c r="YQ28" s="3553"/>
      <c r="YR28" s="3553"/>
      <c r="YS28" s="3553"/>
      <c r="YT28" s="3553"/>
      <c r="YU28" s="3553"/>
      <c r="YV28" s="3553"/>
      <c r="YW28" s="3553"/>
      <c r="YX28" s="3553"/>
      <c r="YY28" s="3553"/>
      <c r="YZ28" s="3553"/>
      <c r="ZA28" s="3553"/>
      <c r="ZB28" s="3553"/>
      <c r="ZC28" s="3553"/>
      <c r="ZD28" s="3553"/>
      <c r="ZE28" s="3553"/>
      <c r="ZF28" s="3553"/>
      <c r="ZG28" s="3553"/>
      <c r="ZH28" s="3553"/>
      <c r="ZI28" s="3553"/>
      <c r="ZJ28" s="3553"/>
      <c r="ZK28" s="3553"/>
      <c r="ZL28" s="3553"/>
      <c r="ZM28" s="3553"/>
      <c r="ZN28" s="3553"/>
      <c r="ZO28" s="3553"/>
      <c r="ZP28" s="3553"/>
      <c r="ZQ28" s="3553"/>
      <c r="ZR28" s="3553"/>
      <c r="ZS28" s="3553"/>
      <c r="ZT28" s="3553"/>
      <c r="ZU28" s="3553"/>
      <c r="ZV28" s="3553"/>
      <c r="ZW28" s="3553"/>
      <c r="ZX28" s="3553"/>
      <c r="ZY28" s="3553"/>
      <c r="ZZ28" s="3553"/>
      <c r="AAA28" s="3553"/>
      <c r="AAB28" s="3553"/>
      <c r="AAC28" s="3553"/>
      <c r="AAD28" s="3553"/>
      <c r="AAE28" s="3553"/>
      <c r="AAF28" s="3553"/>
      <c r="AAG28" s="3553"/>
      <c r="AAH28" s="3553"/>
      <c r="AAI28" s="3553"/>
      <c r="AAJ28" s="3553"/>
      <c r="AAK28" s="3553"/>
      <c r="AAL28" s="3553"/>
      <c r="AAM28" s="3553"/>
      <c r="AAN28" s="3553"/>
      <c r="AAO28" s="3553"/>
      <c r="AAP28" s="3553"/>
      <c r="AAQ28" s="3553"/>
      <c r="AAR28" s="3553"/>
      <c r="AAS28" s="3553"/>
      <c r="AAT28" s="3553"/>
      <c r="AAU28" s="3553"/>
      <c r="AAV28" s="3553"/>
      <c r="AAW28" s="3553"/>
      <c r="AAX28" s="3553"/>
      <c r="AAY28" s="3553"/>
      <c r="AAZ28" s="3553"/>
      <c r="ABA28" s="3553"/>
      <c r="ABB28" s="3553"/>
      <c r="ABC28" s="3553"/>
      <c r="ABD28" s="3553"/>
      <c r="ABE28" s="3553"/>
      <c r="ABF28" s="3553"/>
      <c r="ABG28" s="3553"/>
      <c r="ABH28" s="3553"/>
      <c r="ABI28" s="3553"/>
      <c r="ABJ28" s="3553"/>
      <c r="ABK28" s="3553"/>
      <c r="ABL28" s="3553"/>
      <c r="ABM28" s="3553"/>
      <c r="ABN28" s="3553"/>
      <c r="ABO28" s="3553"/>
      <c r="ABP28" s="3553"/>
      <c r="ABQ28" s="3553"/>
      <c r="ABR28" s="3553"/>
      <c r="ABS28" s="3553"/>
      <c r="ABT28" s="3553"/>
      <c r="ABU28" s="3553"/>
      <c r="ABV28" s="3553"/>
      <c r="ABW28" s="3553"/>
      <c r="ABX28" s="3553"/>
      <c r="ABY28" s="3553"/>
      <c r="ABZ28" s="3553"/>
      <c r="ACA28" s="3553"/>
      <c r="ACB28" s="3553"/>
      <c r="ACC28" s="3553"/>
      <c r="ACD28" s="3553"/>
      <c r="ACE28" s="3553"/>
      <c r="ACF28" s="3553"/>
      <c r="ACG28" s="3553"/>
      <c r="ACH28" s="3553"/>
      <c r="ACI28" s="3553"/>
      <c r="ACJ28" s="3553"/>
      <c r="ACK28" s="3553"/>
      <c r="ACL28" s="3553"/>
      <c r="ACM28" s="3553"/>
      <c r="ACN28" s="3553"/>
      <c r="ACO28" s="3553"/>
      <c r="ACP28" s="3553"/>
      <c r="ACQ28" s="3553"/>
      <c r="ACR28" s="3553"/>
      <c r="ACS28" s="3553"/>
      <c r="ACT28" s="3553"/>
      <c r="ACU28" s="3553"/>
      <c r="ACV28" s="3553"/>
      <c r="ACW28" s="3553"/>
      <c r="ACX28" s="3553"/>
      <c r="ACY28" s="3553"/>
      <c r="ACZ28" s="3553"/>
      <c r="ADA28" s="3553"/>
      <c r="ADB28" s="3553"/>
      <c r="ADC28" s="3553"/>
      <c r="ADD28" s="3553"/>
      <c r="ADE28" s="3553"/>
      <c r="ADF28" s="3553"/>
      <c r="ADG28" s="3553"/>
      <c r="ADH28" s="3553"/>
      <c r="ADI28" s="3553"/>
      <c r="ADJ28" s="3553"/>
      <c r="ADK28" s="3553"/>
      <c r="ADL28" s="3553"/>
      <c r="ADM28" s="3553"/>
      <c r="ADN28" s="3553"/>
      <c r="ADO28" s="3553"/>
      <c r="ADP28" s="3553"/>
      <c r="ADQ28" s="3553"/>
      <c r="ADR28" s="3553"/>
      <c r="ADS28" s="3553"/>
      <c r="ADT28" s="3553"/>
      <c r="ADU28" s="3553"/>
      <c r="ADV28" s="3553"/>
      <c r="ADW28" s="3553"/>
      <c r="ADX28" s="3553"/>
      <c r="ADY28" s="3553"/>
      <c r="ADZ28" s="3553"/>
      <c r="AEA28" s="3553"/>
      <c r="AEB28" s="3553"/>
      <c r="AEC28" s="3553"/>
      <c r="AED28" s="3553"/>
      <c r="AEE28" s="3553"/>
      <c r="AEF28" s="3553"/>
      <c r="AEG28" s="3553"/>
      <c r="AEH28" s="3553"/>
      <c r="AEI28" s="3553"/>
      <c r="AEJ28" s="3553"/>
      <c r="AEK28" s="3553"/>
      <c r="AEL28" s="3553"/>
      <c r="AEM28" s="3553"/>
      <c r="AEN28" s="3553"/>
      <c r="AEO28" s="3553"/>
      <c r="AEP28" s="3553"/>
      <c r="AEQ28" s="3553"/>
      <c r="AER28" s="3553"/>
      <c r="AES28" s="3553"/>
      <c r="AET28" s="3553"/>
      <c r="AEU28" s="3553"/>
      <c r="AEV28" s="3553"/>
      <c r="AEW28" s="3553"/>
      <c r="AEX28" s="3553"/>
      <c r="AEY28" s="3553"/>
      <c r="AEZ28" s="3553"/>
      <c r="AFA28" s="3553"/>
      <c r="AFB28" s="3553"/>
      <c r="AFC28" s="3553"/>
      <c r="AFD28" s="3553"/>
      <c r="AFE28" s="3553"/>
      <c r="AFF28" s="3553"/>
      <c r="AFG28" s="3553"/>
      <c r="AFH28" s="3553"/>
      <c r="AFI28" s="3553"/>
      <c r="AFJ28" s="3553"/>
      <c r="AFK28" s="3553"/>
      <c r="AFL28" s="3553"/>
      <c r="AFM28" s="3553"/>
      <c r="AFN28" s="3553"/>
      <c r="AFO28" s="3553"/>
      <c r="AFP28" s="3553"/>
      <c r="AFQ28" s="3553"/>
      <c r="AFR28" s="3553"/>
      <c r="AFS28" s="3553"/>
      <c r="AFT28" s="3553"/>
      <c r="AFU28" s="3553"/>
      <c r="AFV28" s="3553"/>
      <c r="AFW28" s="3553"/>
      <c r="AFX28" s="3553"/>
      <c r="AFY28" s="3553"/>
      <c r="AFZ28" s="3553"/>
      <c r="AGA28" s="3553"/>
      <c r="AGB28" s="3553"/>
      <c r="AGC28" s="3553"/>
      <c r="AGD28" s="3553"/>
      <c r="AGE28" s="3553"/>
      <c r="AGF28" s="3553"/>
      <c r="AGG28" s="3553"/>
      <c r="AGH28" s="3553"/>
      <c r="AGI28" s="3553"/>
      <c r="AGJ28" s="3553"/>
      <c r="AGK28" s="3553"/>
      <c r="AGL28" s="3553"/>
      <c r="AGM28" s="3553"/>
      <c r="AGN28" s="3553"/>
      <c r="AGO28" s="3553"/>
      <c r="AGP28" s="3553"/>
      <c r="AGQ28" s="3553"/>
      <c r="AGR28" s="3553"/>
      <c r="AGS28" s="3553"/>
      <c r="AGT28" s="3553"/>
      <c r="AGU28" s="3553"/>
      <c r="AGV28" s="3553"/>
      <c r="AGW28" s="3553"/>
      <c r="AGX28" s="3553"/>
      <c r="AGY28" s="3553"/>
      <c r="AGZ28" s="3553"/>
      <c r="AHA28" s="3553"/>
      <c r="AHB28" s="3553"/>
      <c r="AHC28" s="3553"/>
      <c r="AHD28" s="3553"/>
      <c r="AHE28" s="3553"/>
      <c r="AHF28" s="3553"/>
      <c r="AHG28" s="3553"/>
      <c r="AHH28" s="3553"/>
      <c r="AHI28" s="3553"/>
      <c r="AHJ28" s="3553"/>
      <c r="AHK28" s="3553"/>
      <c r="AHL28" s="3553"/>
      <c r="AHM28" s="3553"/>
      <c r="AHN28" s="3553"/>
      <c r="AHO28" s="3553"/>
      <c r="AHP28" s="3553"/>
      <c r="AHQ28" s="3553"/>
      <c r="AHR28" s="3553"/>
      <c r="AHS28" s="3553"/>
      <c r="AHT28" s="3553"/>
      <c r="AHU28" s="3553"/>
      <c r="AHV28" s="3553"/>
      <c r="AHW28" s="3553"/>
      <c r="AHX28" s="3553"/>
      <c r="AHY28" s="3553"/>
      <c r="AHZ28" s="3553"/>
      <c r="AIA28" s="3553"/>
      <c r="AIB28" s="3553"/>
      <c r="AIC28" s="3553"/>
      <c r="AID28" s="3553"/>
      <c r="AIE28" s="3553"/>
      <c r="AIF28" s="3553"/>
      <c r="AIG28" s="3553"/>
      <c r="AIH28" s="3553"/>
      <c r="AII28" s="3553"/>
      <c r="AIJ28" s="3553"/>
      <c r="AIK28" s="3553"/>
      <c r="AIL28" s="3553"/>
      <c r="AIM28" s="3553"/>
      <c r="AIN28" s="3553"/>
      <c r="AIO28" s="3553"/>
      <c r="AIP28" s="3553"/>
      <c r="AIQ28" s="3553"/>
      <c r="AIR28" s="3553"/>
      <c r="AIS28" s="3553"/>
      <c r="AIT28" s="3553"/>
      <c r="AIU28" s="3553"/>
      <c r="AIV28" s="3553"/>
      <c r="AIW28" s="3553"/>
      <c r="AIX28" s="3553"/>
      <c r="AIY28" s="3553"/>
      <c r="AIZ28" s="3553"/>
      <c r="AJA28" s="3553"/>
      <c r="AJB28" s="3553"/>
      <c r="AJC28" s="3553"/>
      <c r="AJD28" s="3553"/>
      <c r="AJE28" s="3553"/>
      <c r="AJF28" s="3553"/>
      <c r="AJG28" s="3553"/>
      <c r="AJH28" s="3553"/>
      <c r="AJI28" s="3553"/>
      <c r="AJJ28" s="3553"/>
      <c r="AJK28" s="3553"/>
      <c r="AJL28" s="3553"/>
      <c r="AJM28" s="3553"/>
      <c r="AJN28" s="3553"/>
      <c r="AJO28" s="3553"/>
      <c r="AJP28" s="3553"/>
      <c r="AJQ28" s="3553"/>
      <c r="AJR28" s="3553"/>
      <c r="AJS28" s="3553"/>
      <c r="AJT28" s="3553"/>
      <c r="AJU28" s="3553"/>
      <c r="AJV28" s="3553"/>
      <c r="AJW28" s="3553"/>
      <c r="AJX28" s="3553"/>
      <c r="AJY28" s="3553"/>
      <c r="AJZ28" s="3553"/>
      <c r="AKA28" s="3553"/>
      <c r="AKB28" s="3553"/>
      <c r="AKC28" s="3553"/>
      <c r="AKD28" s="3553"/>
      <c r="AKE28" s="3553"/>
      <c r="AKF28" s="3553"/>
      <c r="AKG28" s="3553"/>
      <c r="AKH28" s="3553"/>
      <c r="AKI28" s="3553"/>
      <c r="AKJ28" s="3553"/>
      <c r="AKK28" s="3553"/>
      <c r="AKL28" s="3553"/>
      <c r="AKM28" s="3553"/>
      <c r="AKN28" s="3553"/>
      <c r="AKO28" s="3553"/>
      <c r="AKP28" s="3553"/>
      <c r="AKQ28" s="3553"/>
      <c r="AKR28" s="3553"/>
      <c r="AKS28" s="3553"/>
      <c r="AKT28" s="3553"/>
      <c r="AKU28" s="3553"/>
      <c r="AKV28" s="3553"/>
      <c r="AKW28" s="3553"/>
      <c r="AKX28" s="3553"/>
      <c r="AKY28" s="3553"/>
      <c r="AKZ28" s="3553"/>
      <c r="ALA28" s="3553"/>
      <c r="ALB28" s="3553"/>
      <c r="ALC28" s="3553"/>
      <c r="ALD28" s="3553"/>
      <c r="ALE28" s="3553"/>
      <c r="ALF28" s="3553"/>
      <c r="ALG28" s="3553"/>
      <c r="ALH28" s="3553"/>
      <c r="ALI28" s="3553"/>
      <c r="ALJ28" s="3553"/>
      <c r="ALK28" s="3553"/>
      <c r="ALL28" s="3553"/>
      <c r="ALM28" s="3553"/>
      <c r="ALN28" s="3553"/>
      <c r="ALO28" s="3553"/>
      <c r="ALP28" s="3553"/>
      <c r="ALQ28" s="3553"/>
      <c r="ALR28" s="3553"/>
      <c r="ALS28" s="3553"/>
      <c r="ALT28" s="3553"/>
      <c r="ALU28" s="3553"/>
      <c r="ALV28" s="3553"/>
      <c r="ALW28" s="3553"/>
      <c r="ALX28" s="3553"/>
      <c r="ALY28" s="3553"/>
      <c r="ALZ28" s="3553"/>
      <c r="AMA28" s="3553"/>
      <c r="AMB28" s="3553"/>
      <c r="AMC28" s="3553"/>
      <c r="AMD28" s="3553"/>
      <c r="AME28" s="3553"/>
      <c r="AMF28" s="3553"/>
      <c r="AMG28" s="3553"/>
      <c r="AMH28" s="3553"/>
      <c r="AMI28" s="3553"/>
      <c r="AMJ28" s="3553"/>
    </row>
    <row r="29" spans="1:1024" s="3552" customFormat="1" ht="76.150000000000006" customHeight="1" thickBot="1">
      <c r="A29" s="5630"/>
      <c r="B29" s="4675" t="s">
        <v>990</v>
      </c>
      <c r="C29" s="4747" t="s">
        <v>181</v>
      </c>
      <c r="D29" s="4680" t="s">
        <v>991</v>
      </c>
      <c r="E29" s="4657" t="s">
        <v>950</v>
      </c>
      <c r="F29" s="4658" t="s">
        <v>183</v>
      </c>
      <c r="G29" s="4657" t="s">
        <v>992</v>
      </c>
      <c r="H29" s="4659" t="s">
        <v>993</v>
      </c>
      <c r="I29" s="4690" t="s">
        <v>916</v>
      </c>
      <c r="J29" s="4701">
        <v>200000</v>
      </c>
      <c r="K29" s="4657" t="s">
        <v>186</v>
      </c>
      <c r="L29" s="4657" t="s">
        <v>64</v>
      </c>
      <c r="M29" s="4657" t="s">
        <v>187</v>
      </c>
      <c r="N29" s="4657" t="s">
        <v>188</v>
      </c>
      <c r="O29" s="4660">
        <f>SUM(J29:N29)</f>
        <v>200000</v>
      </c>
      <c r="P29" s="4661">
        <f>SUM(T29:AE29)</f>
        <v>0</v>
      </c>
      <c r="Q29" s="4662">
        <f>+P29/O29</f>
        <v>0</v>
      </c>
      <c r="R29" s="4663">
        <f>+O29-P29</f>
        <v>200000</v>
      </c>
      <c r="S29" s="4951">
        <f>+R29/O29</f>
        <v>1</v>
      </c>
      <c r="T29" s="4844">
        <v>0</v>
      </c>
      <c r="U29" s="4664">
        <v>0</v>
      </c>
      <c r="V29" s="4665">
        <v>0</v>
      </c>
      <c r="W29" s="4665">
        <v>0</v>
      </c>
      <c r="X29" s="4665">
        <v>0</v>
      </c>
      <c r="Y29" s="4666">
        <v>0</v>
      </c>
      <c r="Z29" s="4667">
        <v>0</v>
      </c>
      <c r="AA29" s="4666">
        <v>0</v>
      </c>
      <c r="AB29" s="4666">
        <v>0</v>
      </c>
      <c r="AC29" s="4666">
        <v>0</v>
      </c>
      <c r="AD29" s="4666">
        <v>0</v>
      </c>
      <c r="AE29" s="4667">
        <v>0</v>
      </c>
      <c r="AF29" s="4777">
        <v>1</v>
      </c>
      <c r="AG29" s="4668">
        <f>SUM(AK29:AV29)</f>
        <v>0</v>
      </c>
      <c r="AH29" s="4668">
        <f>+AF29-AG29</f>
        <v>1</v>
      </c>
      <c r="AI29" s="4662">
        <f>+AG29/AF29</f>
        <v>0</v>
      </c>
      <c r="AJ29" s="4662">
        <f>+AH29/AF29</f>
        <v>1</v>
      </c>
      <c r="AK29" s="4894">
        <v>0</v>
      </c>
      <c r="AL29" s="4668">
        <v>0</v>
      </c>
      <c r="AM29" s="4668">
        <v>0</v>
      </c>
      <c r="AN29" s="4669">
        <v>0</v>
      </c>
      <c r="AO29" s="4668">
        <v>0</v>
      </c>
      <c r="AP29" s="4668">
        <v>0</v>
      </c>
      <c r="AQ29" s="4668">
        <v>0</v>
      </c>
      <c r="AR29" s="4668">
        <v>0</v>
      </c>
      <c r="AS29" s="4668">
        <v>0</v>
      </c>
      <c r="AT29" s="4670">
        <v>0</v>
      </c>
      <c r="AU29" s="4671">
        <v>0</v>
      </c>
      <c r="AV29" s="4671">
        <v>0</v>
      </c>
      <c r="AW29" s="4672">
        <v>45292</v>
      </c>
      <c r="AX29" s="4672">
        <v>45596</v>
      </c>
      <c r="AY29" s="4673" t="s">
        <v>994</v>
      </c>
      <c r="AZ29" s="4674" t="s">
        <v>86</v>
      </c>
      <c r="BA29" s="3457"/>
      <c r="BB29" s="3457"/>
      <c r="BC29" s="3457"/>
      <c r="BD29" s="3457"/>
      <c r="BE29" s="3457"/>
      <c r="BF29" s="3457"/>
      <c r="BG29" s="3457"/>
      <c r="BH29" s="3457"/>
      <c r="BI29" s="3457"/>
      <c r="BJ29" s="3457"/>
      <c r="BK29" s="3457"/>
      <c r="BL29" s="3457"/>
      <c r="BM29" s="3457"/>
      <c r="BN29" s="3457"/>
      <c r="BO29" s="3457"/>
      <c r="BP29" s="3457"/>
      <c r="BQ29" s="3457"/>
      <c r="BR29" s="3457"/>
      <c r="BS29" s="3457"/>
      <c r="BT29" s="3457"/>
      <c r="BU29" s="3457"/>
      <c r="BV29" s="3457"/>
      <c r="BW29" s="3457"/>
      <c r="BX29" s="3457"/>
      <c r="BY29" s="3457"/>
      <c r="BZ29" s="3457"/>
      <c r="CA29" s="3457"/>
      <c r="CB29" s="3457"/>
      <c r="CC29" s="3457"/>
      <c r="CD29" s="3457"/>
      <c r="CE29" s="3457"/>
      <c r="CF29" s="3457"/>
      <c r="CG29" s="3457"/>
      <c r="CH29" s="3457"/>
      <c r="CI29" s="3457"/>
      <c r="CJ29" s="3457"/>
      <c r="CK29" s="3457"/>
      <c r="CL29" s="3457"/>
      <c r="CM29" s="3457"/>
      <c r="CN29" s="3457"/>
      <c r="CO29" s="3457"/>
      <c r="CP29" s="3457"/>
      <c r="CQ29" s="3457"/>
      <c r="CR29" s="3457"/>
      <c r="CS29" s="3457"/>
      <c r="CT29" s="3457"/>
      <c r="CU29" s="3457"/>
      <c r="CV29" s="3457"/>
      <c r="CW29" s="3457"/>
      <c r="CX29" s="3457"/>
      <c r="CY29" s="3457"/>
      <c r="CZ29" s="3457"/>
      <c r="DA29" s="3457"/>
      <c r="DB29" s="3457"/>
      <c r="DC29" s="3457"/>
      <c r="DD29" s="3457"/>
      <c r="DE29" s="3457"/>
      <c r="DF29" s="3457"/>
      <c r="DG29" s="3457"/>
      <c r="DH29" s="3457"/>
      <c r="DI29" s="3457"/>
      <c r="DJ29" s="3457"/>
      <c r="DK29" s="3457"/>
      <c r="DL29" s="3457"/>
      <c r="DM29" s="3457"/>
      <c r="DN29" s="3457"/>
      <c r="DO29" s="3457"/>
      <c r="DP29" s="3457"/>
      <c r="DQ29" s="3457"/>
      <c r="DR29" s="3457"/>
      <c r="DS29" s="3457"/>
      <c r="DT29" s="3457"/>
      <c r="DU29" s="3457"/>
      <c r="DV29" s="3457"/>
      <c r="DW29" s="3457"/>
      <c r="DX29" s="3457"/>
      <c r="DY29" s="3457"/>
      <c r="DZ29" s="3551"/>
      <c r="EA29" s="3551"/>
      <c r="EB29" s="3551"/>
      <c r="EC29" s="3551"/>
      <c r="ED29" s="3551"/>
      <c r="EE29" s="3551"/>
      <c r="EF29" s="3551"/>
      <c r="EG29" s="3551"/>
      <c r="EH29" s="3551"/>
      <c r="EI29" s="3551"/>
      <c r="EJ29" s="3551"/>
      <c r="EK29" s="3551"/>
      <c r="EL29" s="3551"/>
      <c r="EM29" s="3551"/>
      <c r="EN29" s="3551"/>
      <c r="EO29" s="3551"/>
      <c r="EP29" s="3551"/>
      <c r="EQ29" s="3551"/>
      <c r="ER29" s="3551"/>
      <c r="ES29" s="3551"/>
      <c r="ET29" s="3551"/>
      <c r="EU29" s="3551"/>
      <c r="EV29" s="3551"/>
      <c r="EW29" s="3551"/>
      <c r="EX29" s="3551"/>
      <c r="EY29" s="3551"/>
      <c r="EZ29" s="3551"/>
      <c r="FA29" s="3551"/>
      <c r="FB29" s="3551"/>
      <c r="FC29" s="3551"/>
      <c r="FD29" s="3551"/>
      <c r="FE29" s="3551"/>
      <c r="FF29" s="3551"/>
      <c r="FG29" s="3551"/>
      <c r="FH29" s="3551"/>
      <c r="FI29" s="3551"/>
      <c r="FJ29" s="3551"/>
      <c r="FK29" s="3551"/>
      <c r="FL29" s="3551"/>
      <c r="FM29" s="3551"/>
      <c r="FN29" s="3551"/>
      <c r="FO29" s="3551"/>
      <c r="FP29" s="3551"/>
      <c r="FQ29" s="3551"/>
      <c r="FR29" s="3551"/>
      <c r="FS29" s="3551"/>
      <c r="FT29" s="3551"/>
      <c r="FU29" s="3551"/>
      <c r="FV29" s="3551"/>
      <c r="FW29" s="3551"/>
      <c r="FX29" s="3551"/>
      <c r="FY29" s="3551"/>
      <c r="FZ29" s="3551"/>
      <c r="GA29" s="3551"/>
      <c r="GB29" s="3551"/>
      <c r="GC29" s="3551"/>
      <c r="GD29" s="3551"/>
      <c r="GE29" s="3551"/>
      <c r="GF29" s="3551"/>
      <c r="GG29" s="3551"/>
      <c r="GH29" s="3551"/>
      <c r="GI29" s="3551"/>
      <c r="GJ29" s="3551"/>
      <c r="GK29" s="3551"/>
      <c r="GL29" s="3551"/>
      <c r="GM29" s="3551"/>
      <c r="GN29" s="3551"/>
      <c r="GO29" s="3551"/>
      <c r="GP29" s="3551"/>
      <c r="GQ29" s="3551"/>
      <c r="GR29" s="3551"/>
      <c r="GS29" s="3551"/>
      <c r="GT29" s="3551"/>
      <c r="GU29" s="3551"/>
      <c r="GV29" s="3551"/>
      <c r="GW29" s="3551"/>
      <c r="GX29" s="3551"/>
      <c r="GY29" s="3551"/>
      <c r="GZ29" s="3551"/>
      <c r="HA29" s="3551"/>
      <c r="HB29" s="3551"/>
      <c r="HC29" s="3551"/>
      <c r="HD29" s="3551"/>
      <c r="HE29" s="3551"/>
      <c r="HF29" s="3551"/>
      <c r="HG29" s="3551"/>
      <c r="HH29" s="3551"/>
      <c r="HI29" s="3551"/>
      <c r="HJ29" s="3551"/>
      <c r="HK29" s="3551"/>
      <c r="HL29" s="3551"/>
      <c r="HM29" s="3551"/>
      <c r="HN29" s="3551"/>
      <c r="HO29" s="3551"/>
      <c r="HP29" s="3551"/>
      <c r="HQ29" s="3551"/>
      <c r="HR29" s="3551"/>
      <c r="HS29" s="3551"/>
      <c r="HT29" s="3551"/>
      <c r="HU29" s="3551"/>
      <c r="HV29" s="3551"/>
      <c r="HW29" s="3551"/>
      <c r="HX29" s="3551"/>
      <c r="HY29" s="3551"/>
      <c r="HZ29" s="3551"/>
      <c r="IA29" s="3551"/>
      <c r="IB29" s="3551"/>
      <c r="IC29" s="3551"/>
      <c r="ID29" s="3551"/>
      <c r="IE29" s="3551"/>
      <c r="IF29" s="3551"/>
      <c r="IG29" s="3551"/>
      <c r="IH29" s="3551"/>
      <c r="II29" s="3551"/>
      <c r="IJ29" s="3551"/>
      <c r="IK29" s="3551"/>
      <c r="IL29" s="3551"/>
      <c r="IM29" s="3551"/>
      <c r="IN29" s="3551"/>
      <c r="IO29" s="3551"/>
      <c r="IP29" s="3551"/>
      <c r="IQ29" s="3551"/>
      <c r="IR29" s="3551"/>
      <c r="IS29" s="3551"/>
      <c r="IT29" s="3551"/>
      <c r="IU29" s="3551"/>
      <c r="IV29" s="3551"/>
      <c r="IW29" s="3551"/>
      <c r="IX29" s="3551"/>
      <c r="IY29" s="3551"/>
      <c r="IZ29" s="3551"/>
      <c r="JA29" s="3551"/>
      <c r="JB29" s="3551"/>
      <c r="JC29" s="3551"/>
      <c r="JD29" s="3551"/>
      <c r="JE29" s="3551"/>
      <c r="JF29" s="3551"/>
      <c r="JG29" s="3551"/>
      <c r="JH29" s="3551"/>
      <c r="JI29" s="3551"/>
      <c r="JJ29" s="3551"/>
      <c r="JK29" s="3551"/>
      <c r="JL29" s="3551"/>
      <c r="JM29" s="3551"/>
      <c r="JN29" s="3551"/>
      <c r="JO29" s="3551"/>
      <c r="JP29" s="3551"/>
      <c r="JQ29" s="3551"/>
      <c r="JR29" s="3551"/>
      <c r="JS29" s="3551"/>
      <c r="JT29" s="3551"/>
      <c r="JU29" s="3551"/>
      <c r="JV29" s="3551"/>
      <c r="JW29" s="3551"/>
      <c r="JX29" s="3551"/>
      <c r="JY29" s="3551"/>
      <c r="JZ29" s="3551"/>
      <c r="KA29" s="3551"/>
      <c r="KB29" s="3551"/>
      <c r="KC29" s="3551"/>
      <c r="KD29" s="3551"/>
      <c r="KE29" s="3551"/>
      <c r="KF29" s="3551"/>
      <c r="KG29" s="3551"/>
      <c r="KH29" s="3551"/>
      <c r="KI29" s="3551"/>
      <c r="KJ29" s="3551"/>
      <c r="KK29" s="3551"/>
      <c r="KL29" s="3551"/>
      <c r="KM29" s="3551"/>
      <c r="KN29" s="3551"/>
      <c r="KO29" s="3551"/>
      <c r="KP29" s="3551"/>
      <c r="KQ29" s="3551"/>
      <c r="KR29" s="3551"/>
      <c r="KS29" s="3551"/>
      <c r="KT29" s="3551"/>
      <c r="KU29" s="3551"/>
      <c r="KV29" s="3551"/>
      <c r="KW29" s="3551"/>
      <c r="KX29" s="3551"/>
      <c r="KY29" s="3551"/>
      <c r="KZ29" s="3551"/>
      <c r="LA29" s="3551"/>
      <c r="LB29" s="3551"/>
      <c r="LC29" s="3551"/>
      <c r="LD29" s="3551"/>
      <c r="LE29" s="3551"/>
      <c r="LF29" s="3551"/>
      <c r="LG29" s="3551"/>
      <c r="LH29" s="3551"/>
      <c r="LI29" s="3551"/>
      <c r="LJ29" s="3551"/>
      <c r="LK29" s="3551"/>
      <c r="LL29" s="3551"/>
      <c r="LM29" s="3551"/>
      <c r="LN29" s="3551"/>
      <c r="LO29" s="3551"/>
      <c r="LP29" s="3551"/>
      <c r="LQ29" s="3551"/>
      <c r="LR29" s="3551"/>
      <c r="LS29" s="3551"/>
      <c r="LT29" s="3551"/>
      <c r="LU29" s="3551"/>
      <c r="LV29" s="3551"/>
      <c r="LW29" s="3551"/>
      <c r="LX29" s="3551"/>
      <c r="LY29" s="3551"/>
      <c r="LZ29" s="3551"/>
      <c r="MA29" s="3551"/>
      <c r="MB29" s="3551"/>
      <c r="MC29" s="3551"/>
      <c r="MD29" s="3551"/>
      <c r="ME29" s="3551"/>
      <c r="MF29" s="3551"/>
      <c r="MG29" s="3551"/>
      <c r="MH29" s="3551"/>
      <c r="MI29" s="3551"/>
      <c r="MJ29" s="3551"/>
      <c r="MK29" s="3551"/>
      <c r="ML29" s="3551"/>
      <c r="MM29" s="3551"/>
      <c r="MN29" s="3551"/>
      <c r="MO29" s="3551"/>
      <c r="MP29" s="3551"/>
      <c r="MQ29" s="3551"/>
      <c r="MR29" s="3551"/>
      <c r="MS29" s="3551"/>
      <c r="MT29" s="3551"/>
      <c r="MU29" s="3551"/>
      <c r="MV29" s="3551"/>
      <c r="MW29" s="3551"/>
      <c r="MX29" s="3551"/>
      <c r="MY29" s="3551"/>
      <c r="MZ29" s="3551"/>
      <c r="NA29" s="3551"/>
      <c r="NB29" s="3551"/>
      <c r="NC29" s="3551"/>
      <c r="ND29" s="3551"/>
      <c r="NE29" s="3551"/>
      <c r="NF29" s="3551"/>
      <c r="NG29" s="3551"/>
      <c r="NH29" s="3551"/>
      <c r="NI29" s="3551"/>
      <c r="NJ29" s="3551"/>
      <c r="NK29" s="3551"/>
      <c r="NL29" s="3551"/>
      <c r="NM29" s="3551"/>
      <c r="NN29" s="3551"/>
      <c r="NO29" s="3551"/>
      <c r="NP29" s="3551"/>
      <c r="NQ29" s="3551"/>
      <c r="NR29" s="3551"/>
      <c r="NS29" s="3551"/>
      <c r="NT29" s="3551"/>
      <c r="NU29" s="3551"/>
      <c r="NV29" s="3551"/>
      <c r="NW29" s="3551"/>
      <c r="NX29" s="3551"/>
      <c r="NY29" s="3551"/>
      <c r="NZ29" s="3551"/>
      <c r="OA29" s="3551"/>
      <c r="OB29" s="3551"/>
      <c r="OC29" s="3551"/>
      <c r="OD29" s="3551"/>
      <c r="OE29" s="3551"/>
      <c r="OF29" s="3551"/>
      <c r="OG29" s="3551"/>
      <c r="OH29" s="3551"/>
      <c r="OI29" s="3551"/>
      <c r="OJ29" s="3551"/>
      <c r="OK29" s="3551"/>
      <c r="OL29" s="3551"/>
      <c r="OM29" s="3551"/>
      <c r="ON29" s="3551"/>
      <c r="OO29" s="3551"/>
      <c r="OP29" s="3551"/>
      <c r="OQ29" s="3551"/>
      <c r="OR29" s="3551"/>
      <c r="OS29" s="3551"/>
      <c r="OT29" s="3551"/>
      <c r="OU29" s="3551"/>
      <c r="OV29" s="3551"/>
      <c r="OW29" s="3551"/>
      <c r="OX29" s="3551"/>
      <c r="OY29" s="3551"/>
      <c r="OZ29" s="3551"/>
      <c r="PA29" s="3551"/>
      <c r="PB29" s="3551"/>
      <c r="PC29" s="3551"/>
      <c r="PD29" s="3551"/>
      <c r="PE29" s="3551"/>
      <c r="PF29" s="3551"/>
      <c r="PG29" s="3551"/>
      <c r="PH29" s="3551"/>
      <c r="PI29" s="3551"/>
      <c r="PJ29" s="3551"/>
      <c r="PK29" s="3551"/>
      <c r="PL29" s="3551"/>
      <c r="PM29" s="3551"/>
      <c r="PN29" s="3551"/>
      <c r="PO29" s="3551"/>
      <c r="PP29" s="3551"/>
      <c r="PQ29" s="3551"/>
      <c r="PR29" s="3551"/>
      <c r="PS29" s="3551"/>
      <c r="PT29" s="3551"/>
      <c r="PU29" s="3551"/>
      <c r="PV29" s="3551"/>
      <c r="PW29" s="3551"/>
      <c r="PX29" s="3551"/>
      <c r="PY29" s="3551"/>
      <c r="PZ29" s="3551"/>
      <c r="QA29" s="3551"/>
      <c r="QB29" s="3551"/>
      <c r="QC29" s="3551"/>
      <c r="QD29" s="3551"/>
      <c r="QE29" s="3551"/>
      <c r="QF29" s="3551"/>
      <c r="QG29" s="3551"/>
      <c r="QH29" s="3551"/>
      <c r="QI29" s="3551"/>
      <c r="QJ29" s="3551"/>
      <c r="QK29" s="3551"/>
      <c r="QL29" s="3551"/>
      <c r="QM29" s="3551"/>
      <c r="QN29" s="3551"/>
      <c r="QO29" s="3551"/>
      <c r="QP29" s="3551"/>
      <c r="QQ29" s="3551"/>
      <c r="QR29" s="3551"/>
      <c r="QS29" s="3551"/>
      <c r="QT29" s="3551"/>
      <c r="QU29" s="3551"/>
      <c r="QV29" s="3551"/>
      <c r="QW29" s="3551"/>
      <c r="QX29" s="3551"/>
      <c r="QY29" s="3551"/>
      <c r="QZ29" s="3551"/>
      <c r="RA29" s="3551"/>
      <c r="RB29" s="3551"/>
      <c r="RC29" s="3551"/>
      <c r="RD29" s="3551"/>
      <c r="RE29" s="3551"/>
      <c r="RF29" s="3551"/>
      <c r="RG29" s="3551"/>
      <c r="RH29" s="3551"/>
      <c r="RI29" s="3551"/>
      <c r="RJ29" s="3551"/>
      <c r="RK29" s="3551"/>
      <c r="RL29" s="3551"/>
      <c r="RM29" s="3551"/>
      <c r="RN29" s="3551"/>
      <c r="RO29" s="3551"/>
      <c r="RP29" s="3551"/>
      <c r="RQ29" s="3551"/>
      <c r="RR29" s="3551"/>
      <c r="RS29" s="3551"/>
      <c r="RT29" s="3551"/>
      <c r="RU29" s="3551"/>
      <c r="RV29" s="3551"/>
      <c r="RW29" s="3551"/>
      <c r="RX29" s="3551"/>
      <c r="RY29" s="3551"/>
      <c r="RZ29" s="3551"/>
      <c r="SA29" s="3551"/>
      <c r="SB29" s="3551"/>
      <c r="SC29" s="3551"/>
      <c r="SD29" s="3551"/>
      <c r="SE29" s="3551"/>
      <c r="SF29" s="3551"/>
      <c r="SG29" s="3551"/>
      <c r="SH29" s="3551"/>
      <c r="SI29" s="3551"/>
      <c r="SJ29" s="3551"/>
      <c r="SK29" s="3551"/>
      <c r="SL29" s="3551"/>
      <c r="SM29" s="3551"/>
      <c r="SN29" s="3551"/>
      <c r="SO29" s="3551"/>
      <c r="SP29" s="3551"/>
      <c r="SQ29" s="3551"/>
      <c r="SR29" s="3551"/>
      <c r="SS29" s="3551"/>
      <c r="ST29" s="3551"/>
      <c r="SU29" s="3551"/>
      <c r="SV29" s="3551"/>
      <c r="SW29" s="3551"/>
      <c r="SX29" s="3551"/>
      <c r="SY29" s="3551"/>
      <c r="SZ29" s="3551"/>
      <c r="TA29" s="3551"/>
      <c r="TB29" s="3551"/>
      <c r="TC29" s="3551"/>
      <c r="TD29" s="3551"/>
      <c r="TE29" s="3551"/>
      <c r="TF29" s="3551"/>
      <c r="TG29" s="3551"/>
      <c r="TH29" s="3551"/>
      <c r="TI29" s="3551"/>
      <c r="TJ29" s="3551"/>
      <c r="TK29" s="3551"/>
      <c r="TL29" s="3551"/>
      <c r="TM29" s="3551"/>
      <c r="TN29" s="3551"/>
      <c r="TO29" s="3551"/>
      <c r="TP29" s="3551"/>
      <c r="TQ29" s="3551"/>
      <c r="TR29" s="3551"/>
      <c r="TS29" s="3551"/>
      <c r="TT29" s="3551"/>
      <c r="TU29" s="3551"/>
      <c r="TV29" s="3551"/>
      <c r="TW29" s="3551"/>
      <c r="TX29" s="3551"/>
      <c r="TY29" s="3551"/>
      <c r="TZ29" s="3551"/>
      <c r="UA29" s="3551"/>
      <c r="UB29" s="3551"/>
      <c r="UC29" s="3551"/>
      <c r="UD29" s="3551"/>
      <c r="UE29" s="3551"/>
      <c r="UF29" s="3551"/>
      <c r="UG29" s="3551"/>
      <c r="UH29" s="3551"/>
      <c r="UI29" s="3551"/>
      <c r="UJ29" s="3551"/>
      <c r="UK29" s="3551"/>
      <c r="UL29" s="3551"/>
      <c r="UM29" s="3551"/>
      <c r="UN29" s="3551"/>
      <c r="UO29" s="3551"/>
      <c r="UP29" s="3551"/>
      <c r="UQ29" s="3551"/>
      <c r="UR29" s="3551"/>
      <c r="US29" s="3551"/>
      <c r="UT29" s="3551"/>
      <c r="UU29" s="3551"/>
      <c r="UV29" s="3551"/>
      <c r="UW29" s="3551"/>
      <c r="UX29" s="3551"/>
      <c r="UY29" s="3551"/>
      <c r="UZ29" s="3551"/>
      <c r="VA29" s="3551"/>
      <c r="VB29" s="3551"/>
      <c r="VC29" s="3551"/>
      <c r="VD29" s="3551"/>
      <c r="VE29" s="3551"/>
      <c r="VF29" s="3551"/>
      <c r="VG29" s="3551"/>
      <c r="VH29" s="3551"/>
      <c r="VI29" s="3551"/>
      <c r="VJ29" s="3551"/>
      <c r="VK29" s="3551"/>
      <c r="VL29" s="3551"/>
      <c r="VM29" s="3551"/>
      <c r="VN29" s="3551"/>
      <c r="VO29" s="3551"/>
      <c r="VP29" s="3551"/>
      <c r="VQ29" s="3551"/>
      <c r="VR29" s="3551"/>
      <c r="VS29" s="3551"/>
      <c r="VT29" s="3551"/>
      <c r="VU29" s="3551"/>
      <c r="VV29" s="3551"/>
      <c r="VW29" s="3551"/>
      <c r="VX29" s="3551"/>
      <c r="VY29" s="3551"/>
      <c r="VZ29" s="3551"/>
      <c r="WA29" s="3551"/>
      <c r="WB29" s="3551"/>
      <c r="WC29" s="3551"/>
      <c r="WD29" s="3551"/>
      <c r="WE29" s="3551"/>
      <c r="WF29" s="3551"/>
      <c r="WG29" s="3551"/>
      <c r="WH29" s="3551"/>
      <c r="WI29" s="3551"/>
      <c r="WJ29" s="3551"/>
      <c r="WK29" s="3551"/>
      <c r="WL29" s="3551"/>
      <c r="WM29" s="3551"/>
      <c r="WN29" s="3551"/>
      <c r="WO29" s="3551"/>
      <c r="WP29" s="3551"/>
      <c r="WQ29" s="3551"/>
      <c r="WR29" s="3551"/>
      <c r="WS29" s="3551"/>
      <c r="WT29" s="3551"/>
      <c r="WU29" s="3551"/>
      <c r="WV29" s="3551"/>
      <c r="WW29" s="3551"/>
      <c r="WX29" s="3551"/>
      <c r="WY29" s="3551"/>
      <c r="WZ29" s="3551"/>
      <c r="XA29" s="3551"/>
      <c r="XB29" s="3551"/>
      <c r="XC29" s="3551"/>
      <c r="XD29" s="3551"/>
      <c r="XE29" s="3551"/>
      <c r="XF29" s="3551"/>
      <c r="XG29" s="3551"/>
      <c r="XH29" s="3551"/>
      <c r="XI29" s="3551"/>
      <c r="XJ29" s="3551"/>
      <c r="XK29" s="3551"/>
      <c r="XL29" s="3551"/>
      <c r="XM29" s="3551"/>
      <c r="XN29" s="3551"/>
      <c r="XO29" s="3551"/>
      <c r="XP29" s="3551"/>
      <c r="XQ29" s="3551"/>
      <c r="XR29" s="3551"/>
      <c r="XS29" s="3551"/>
      <c r="XT29" s="3551"/>
      <c r="XU29" s="3551"/>
      <c r="XV29" s="3551"/>
      <c r="XW29" s="3551"/>
      <c r="XX29" s="3551"/>
      <c r="XY29" s="3551"/>
      <c r="XZ29" s="3551"/>
      <c r="YA29" s="3551"/>
      <c r="YB29" s="3551"/>
      <c r="YC29" s="3551"/>
      <c r="YD29" s="3551"/>
      <c r="YE29" s="3551"/>
      <c r="YF29" s="3551"/>
      <c r="YG29" s="3551"/>
      <c r="YH29" s="3551"/>
      <c r="YI29" s="3551"/>
      <c r="YJ29" s="3551"/>
      <c r="YK29" s="3551"/>
      <c r="YL29" s="3551"/>
      <c r="YM29" s="3551"/>
      <c r="YN29" s="3551"/>
      <c r="YO29" s="3551"/>
      <c r="YP29" s="3551"/>
      <c r="YQ29" s="3551"/>
      <c r="YR29" s="3551"/>
      <c r="YS29" s="3551"/>
      <c r="YT29" s="3551"/>
      <c r="YU29" s="3551"/>
      <c r="YV29" s="3551"/>
      <c r="YW29" s="3551"/>
      <c r="YX29" s="3551"/>
      <c r="YY29" s="3551"/>
      <c r="YZ29" s="3551"/>
      <c r="ZA29" s="3551"/>
      <c r="ZB29" s="3551"/>
      <c r="ZC29" s="3551"/>
      <c r="ZD29" s="3551"/>
      <c r="ZE29" s="3551"/>
      <c r="ZF29" s="3551"/>
      <c r="ZG29" s="3551"/>
      <c r="ZH29" s="3551"/>
      <c r="ZI29" s="3551"/>
      <c r="ZJ29" s="3551"/>
      <c r="ZK29" s="3551"/>
      <c r="ZL29" s="3551"/>
      <c r="ZM29" s="3551"/>
      <c r="ZN29" s="3551"/>
      <c r="ZO29" s="3551"/>
      <c r="ZP29" s="3551"/>
      <c r="ZQ29" s="3551"/>
      <c r="ZR29" s="3551"/>
      <c r="ZS29" s="3551"/>
      <c r="ZT29" s="3551"/>
      <c r="ZU29" s="3551"/>
      <c r="ZV29" s="3551"/>
      <c r="ZW29" s="3551"/>
      <c r="ZX29" s="3551"/>
      <c r="ZY29" s="3551"/>
      <c r="ZZ29" s="3551"/>
      <c r="AAA29" s="3551"/>
      <c r="AAB29" s="3551"/>
      <c r="AAC29" s="3551"/>
      <c r="AAD29" s="3551"/>
      <c r="AAE29" s="3551"/>
      <c r="AAF29" s="3551"/>
      <c r="AAG29" s="3551"/>
      <c r="AAH29" s="3551"/>
      <c r="AAI29" s="3551"/>
      <c r="AAJ29" s="3551"/>
      <c r="AAK29" s="3551"/>
      <c r="AAL29" s="3551"/>
      <c r="AAM29" s="3551"/>
      <c r="AAN29" s="3551"/>
      <c r="AAO29" s="3551"/>
      <c r="AAP29" s="3551"/>
      <c r="AAQ29" s="3551"/>
      <c r="AAR29" s="3551"/>
      <c r="AAS29" s="3551"/>
      <c r="AAT29" s="3551"/>
      <c r="AAU29" s="3551"/>
      <c r="AAV29" s="3551"/>
      <c r="AAW29" s="3551"/>
      <c r="AAX29" s="3551"/>
      <c r="AAY29" s="3551"/>
      <c r="AAZ29" s="3551"/>
      <c r="ABA29" s="3551"/>
      <c r="ABB29" s="3551"/>
      <c r="ABC29" s="3551"/>
      <c r="ABD29" s="3551"/>
      <c r="ABE29" s="3551"/>
      <c r="ABF29" s="3551"/>
      <c r="ABG29" s="3551"/>
      <c r="ABH29" s="3551"/>
      <c r="ABI29" s="3551"/>
      <c r="ABJ29" s="3551"/>
      <c r="ABK29" s="3551"/>
      <c r="ABL29" s="3551"/>
      <c r="ABM29" s="3551"/>
      <c r="ABN29" s="3551"/>
      <c r="ABO29" s="3551"/>
      <c r="ABP29" s="3551"/>
      <c r="ABQ29" s="3551"/>
      <c r="ABR29" s="3551"/>
      <c r="ABS29" s="3551"/>
      <c r="ABT29" s="3551"/>
      <c r="ABU29" s="3551"/>
      <c r="ABV29" s="3551"/>
      <c r="ABW29" s="3551"/>
      <c r="ABX29" s="3551"/>
      <c r="ABY29" s="3551"/>
      <c r="ABZ29" s="3551"/>
      <c r="ACA29" s="3551"/>
      <c r="ACB29" s="3551"/>
      <c r="ACC29" s="3551"/>
      <c r="ACD29" s="3551"/>
      <c r="ACE29" s="3551"/>
      <c r="ACF29" s="3551"/>
      <c r="ACG29" s="3551"/>
      <c r="ACH29" s="3551"/>
      <c r="ACI29" s="3551"/>
      <c r="ACJ29" s="3551"/>
      <c r="ACK29" s="3551"/>
      <c r="ACL29" s="3551"/>
      <c r="ACM29" s="3551"/>
      <c r="ACN29" s="3551"/>
      <c r="ACO29" s="3551"/>
      <c r="ACP29" s="3551"/>
      <c r="ACQ29" s="3551"/>
      <c r="ACR29" s="3551"/>
      <c r="ACS29" s="3551"/>
      <c r="ACT29" s="3551"/>
      <c r="ACU29" s="3551"/>
      <c r="ACV29" s="3551"/>
      <c r="ACW29" s="3551"/>
      <c r="ACX29" s="3551"/>
      <c r="ACY29" s="3551"/>
      <c r="ACZ29" s="3551"/>
      <c r="ADA29" s="3551"/>
      <c r="ADB29" s="3551"/>
      <c r="ADC29" s="3551"/>
      <c r="ADD29" s="3551"/>
      <c r="ADE29" s="3551"/>
      <c r="ADF29" s="3551"/>
      <c r="ADG29" s="3551"/>
      <c r="ADH29" s="3551"/>
      <c r="ADI29" s="3551"/>
      <c r="ADJ29" s="3551"/>
      <c r="ADK29" s="3551"/>
      <c r="ADL29" s="3551"/>
      <c r="ADM29" s="3551"/>
      <c r="ADN29" s="3551"/>
      <c r="ADO29" s="3551"/>
      <c r="ADP29" s="3551"/>
      <c r="ADQ29" s="3551"/>
      <c r="ADR29" s="3551"/>
      <c r="ADS29" s="3551"/>
      <c r="ADT29" s="3551"/>
      <c r="ADU29" s="3551"/>
      <c r="ADV29" s="3551"/>
      <c r="ADW29" s="3551"/>
      <c r="ADX29" s="3551"/>
      <c r="ADY29" s="3551"/>
      <c r="ADZ29" s="3551"/>
      <c r="AEA29" s="3551"/>
      <c r="AEB29" s="3551"/>
      <c r="AEC29" s="3551"/>
      <c r="AED29" s="3551"/>
      <c r="AEE29" s="3551"/>
      <c r="AEF29" s="3551"/>
      <c r="AEG29" s="3551"/>
      <c r="AEH29" s="3551"/>
      <c r="AEI29" s="3551"/>
      <c r="AEJ29" s="3551"/>
      <c r="AEK29" s="3551"/>
      <c r="AEL29" s="3551"/>
      <c r="AEM29" s="3551"/>
      <c r="AEN29" s="3551"/>
      <c r="AEO29" s="3551"/>
      <c r="AEP29" s="3551"/>
      <c r="AEQ29" s="3551"/>
      <c r="AER29" s="3551"/>
      <c r="AES29" s="3551"/>
      <c r="AET29" s="3551"/>
      <c r="AEU29" s="3551"/>
      <c r="AEV29" s="3551"/>
      <c r="AEW29" s="3551"/>
      <c r="AEX29" s="3551"/>
      <c r="AEY29" s="3551"/>
      <c r="AEZ29" s="3551"/>
      <c r="AFA29" s="3551"/>
      <c r="AFB29" s="3551"/>
      <c r="AFC29" s="3551"/>
      <c r="AFD29" s="3551"/>
      <c r="AFE29" s="3551"/>
      <c r="AFF29" s="3551"/>
      <c r="AFG29" s="3551"/>
      <c r="AFH29" s="3551"/>
      <c r="AFI29" s="3551"/>
      <c r="AFJ29" s="3551"/>
      <c r="AFK29" s="3551"/>
      <c r="AFL29" s="3551"/>
      <c r="AFM29" s="3551"/>
      <c r="AFN29" s="3551"/>
      <c r="AFO29" s="3551"/>
      <c r="AFP29" s="3551"/>
      <c r="AFQ29" s="3551"/>
      <c r="AFR29" s="3551"/>
      <c r="AFS29" s="3551"/>
      <c r="AFT29" s="3551"/>
      <c r="AFU29" s="3551"/>
      <c r="AFV29" s="3551"/>
      <c r="AFW29" s="3551"/>
      <c r="AFX29" s="3551"/>
      <c r="AFY29" s="3551"/>
      <c r="AFZ29" s="3551"/>
      <c r="AGA29" s="3551"/>
      <c r="AGB29" s="3551"/>
      <c r="AGC29" s="3551"/>
      <c r="AGD29" s="3551"/>
      <c r="AGE29" s="3551"/>
      <c r="AGF29" s="3551"/>
      <c r="AGG29" s="3551"/>
      <c r="AGH29" s="3551"/>
      <c r="AGI29" s="3551"/>
      <c r="AGJ29" s="3551"/>
      <c r="AGK29" s="3551"/>
      <c r="AGL29" s="3551"/>
      <c r="AGM29" s="3551"/>
      <c r="AGN29" s="3551"/>
      <c r="AGO29" s="3551"/>
      <c r="AGP29" s="3551"/>
      <c r="AGQ29" s="3551"/>
      <c r="AGR29" s="3551"/>
      <c r="AGS29" s="3551"/>
      <c r="AGT29" s="3551"/>
      <c r="AGU29" s="3551"/>
      <c r="AGV29" s="3551"/>
      <c r="AGW29" s="3551"/>
      <c r="AGX29" s="3551"/>
      <c r="AGY29" s="3551"/>
      <c r="AGZ29" s="3551"/>
      <c r="AHA29" s="3551"/>
      <c r="AHB29" s="3551"/>
      <c r="AHC29" s="3551"/>
      <c r="AHD29" s="3551"/>
      <c r="AHE29" s="3551"/>
      <c r="AHF29" s="3551"/>
      <c r="AHG29" s="3551"/>
      <c r="AHH29" s="3551"/>
      <c r="AHI29" s="3551"/>
      <c r="AHJ29" s="3551"/>
      <c r="AHK29" s="3551"/>
      <c r="AHL29" s="3551"/>
      <c r="AHM29" s="3551"/>
      <c r="AHN29" s="3551"/>
      <c r="AHO29" s="3551"/>
      <c r="AHP29" s="3551"/>
      <c r="AHQ29" s="3551"/>
      <c r="AHR29" s="3551"/>
      <c r="AHS29" s="3551"/>
      <c r="AHT29" s="3551"/>
      <c r="AHU29" s="3551"/>
      <c r="AHV29" s="3551"/>
      <c r="AHW29" s="3551"/>
      <c r="AHX29" s="3551"/>
      <c r="AHY29" s="3551"/>
      <c r="AHZ29" s="3551"/>
      <c r="AIA29" s="3551"/>
      <c r="AIB29" s="3551"/>
      <c r="AIC29" s="3551"/>
      <c r="AID29" s="3551"/>
      <c r="AIE29" s="3551"/>
      <c r="AIF29" s="3551"/>
      <c r="AIG29" s="3551"/>
      <c r="AIH29" s="3551"/>
      <c r="AII29" s="3551"/>
      <c r="AIJ29" s="3551"/>
      <c r="AIK29" s="3551"/>
      <c r="AIL29" s="3551"/>
      <c r="AIM29" s="3551"/>
      <c r="AIN29" s="3551"/>
      <c r="AIO29" s="3551"/>
      <c r="AIP29" s="3551"/>
      <c r="AIQ29" s="3551"/>
      <c r="AIR29" s="3551"/>
      <c r="AIS29" s="3551"/>
      <c r="AIT29" s="3551"/>
      <c r="AIU29" s="3551"/>
      <c r="AIV29" s="3551"/>
      <c r="AIW29" s="3551"/>
      <c r="AIX29" s="3551"/>
      <c r="AIY29" s="3551"/>
      <c r="AIZ29" s="3551"/>
      <c r="AJA29" s="3551"/>
      <c r="AJB29" s="3551"/>
      <c r="AJC29" s="3551"/>
      <c r="AJD29" s="3551"/>
      <c r="AJE29" s="3551"/>
      <c r="AJF29" s="3551"/>
      <c r="AJG29" s="3551"/>
      <c r="AJH29" s="3551"/>
      <c r="AJI29" s="3551"/>
      <c r="AJJ29" s="3551"/>
      <c r="AJK29" s="3551"/>
      <c r="AJL29" s="3551"/>
      <c r="AJM29" s="3551"/>
      <c r="AJN29" s="3551"/>
      <c r="AJO29" s="3551"/>
      <c r="AJP29" s="3551"/>
      <c r="AJQ29" s="3551"/>
      <c r="AJR29" s="3551"/>
      <c r="AJS29" s="3551"/>
      <c r="AJT29" s="3551"/>
      <c r="AJU29" s="3551"/>
      <c r="AJV29" s="3551"/>
      <c r="AJW29" s="3551"/>
      <c r="AJX29" s="3551"/>
      <c r="AJY29" s="3551"/>
      <c r="AJZ29" s="3551"/>
      <c r="AKA29" s="3551"/>
      <c r="AKB29" s="3551"/>
      <c r="AKC29" s="3551"/>
      <c r="AKD29" s="3551"/>
      <c r="AKE29" s="3551"/>
      <c r="AKF29" s="3551"/>
      <c r="AKG29" s="3551"/>
      <c r="AKH29" s="3551"/>
      <c r="AKI29" s="3551"/>
      <c r="AKJ29" s="3551"/>
      <c r="AKK29" s="3551"/>
      <c r="AKL29" s="3551"/>
      <c r="AKM29" s="3551"/>
      <c r="AKN29" s="3551"/>
      <c r="AKO29" s="3551"/>
      <c r="AKP29" s="3551"/>
      <c r="AKQ29" s="3551"/>
      <c r="AKR29" s="3551"/>
      <c r="AKS29" s="3551"/>
      <c r="AKT29" s="3551"/>
      <c r="AKU29" s="3551"/>
      <c r="AKV29" s="3551"/>
      <c r="AKW29" s="3551"/>
      <c r="AKX29" s="3551"/>
      <c r="AKY29" s="3551"/>
      <c r="AKZ29" s="3551"/>
      <c r="ALA29" s="3551"/>
      <c r="ALB29" s="3551"/>
      <c r="ALC29" s="3551"/>
      <c r="ALD29" s="3551"/>
      <c r="ALE29" s="3551"/>
      <c r="ALF29" s="3551"/>
      <c r="ALG29" s="3551"/>
      <c r="ALH29" s="3551"/>
      <c r="ALI29" s="3551"/>
      <c r="ALJ29" s="3551"/>
      <c r="ALK29" s="3551"/>
      <c r="ALL29" s="3551"/>
      <c r="ALM29" s="3551"/>
      <c r="ALN29" s="3551"/>
      <c r="ALO29" s="3551"/>
      <c r="ALP29" s="3551"/>
      <c r="ALQ29" s="3551"/>
      <c r="ALR29" s="3551"/>
      <c r="ALS29" s="3551"/>
      <c r="ALT29" s="3551"/>
      <c r="ALU29" s="3551"/>
      <c r="ALV29" s="3551"/>
      <c r="ALW29" s="3551"/>
      <c r="ALX29" s="3551"/>
      <c r="ALY29" s="3551"/>
      <c r="ALZ29" s="3551"/>
      <c r="AMA29" s="3551"/>
      <c r="AMB29" s="3551"/>
      <c r="AMC29" s="3551"/>
      <c r="AMD29" s="3551"/>
      <c r="AME29" s="3551"/>
      <c r="AMF29" s="3551"/>
      <c r="AMG29" s="3551"/>
      <c r="AMH29" s="3551"/>
      <c r="AMI29" s="3551"/>
      <c r="AMJ29" s="3551"/>
    </row>
    <row r="30" spans="1:1024" s="4259" customFormat="1" ht="22.15" customHeight="1" thickBot="1">
      <c r="A30" s="5630"/>
      <c r="B30" s="5915" t="s">
        <v>191</v>
      </c>
      <c r="C30" s="5916"/>
      <c r="D30" s="5916"/>
      <c r="E30" s="5916"/>
      <c r="F30" s="5916"/>
      <c r="G30" s="5916"/>
      <c r="H30" s="5916"/>
      <c r="I30" s="5917"/>
      <c r="J30" s="4317">
        <f>SUM(J16:J29)</f>
        <v>64912000</v>
      </c>
      <c r="K30" s="4318"/>
      <c r="L30" s="4319"/>
      <c r="M30" s="4318"/>
      <c r="N30" s="4318"/>
      <c r="O30" s="4320">
        <f>SUM(O16:O29)</f>
        <v>64912000</v>
      </c>
      <c r="P30" s="4321">
        <f>SUM(P16:P29)</f>
        <v>0</v>
      </c>
      <c r="Q30" s="4322">
        <f t="shared" ref="Q30:Q37" si="4">+P30/O30</f>
        <v>0</v>
      </c>
      <c r="R30" s="4323">
        <f>SUM(R16:R29)</f>
        <v>64912000</v>
      </c>
      <c r="S30" s="4952">
        <f>+R30/O30</f>
        <v>1</v>
      </c>
      <c r="T30" s="4994">
        <f t="shared" ref="T30:AH30" si="5">SUM(T16:T29)</f>
        <v>0</v>
      </c>
      <c r="U30" s="4324">
        <f t="shared" si="5"/>
        <v>0</v>
      </c>
      <c r="V30" s="4325">
        <f t="shared" si="5"/>
        <v>0</v>
      </c>
      <c r="W30" s="4326">
        <f t="shared" si="5"/>
        <v>0</v>
      </c>
      <c r="X30" s="4326">
        <f t="shared" si="5"/>
        <v>0</v>
      </c>
      <c r="Y30" s="4326">
        <f t="shared" si="5"/>
        <v>0</v>
      </c>
      <c r="Z30" s="4326">
        <f t="shared" si="5"/>
        <v>0</v>
      </c>
      <c r="AA30" s="4327">
        <f t="shared" si="5"/>
        <v>0</v>
      </c>
      <c r="AB30" s="4327">
        <f t="shared" si="5"/>
        <v>0</v>
      </c>
      <c r="AC30" s="4327">
        <f t="shared" si="5"/>
        <v>0</v>
      </c>
      <c r="AD30" s="4326">
        <f t="shared" si="5"/>
        <v>0</v>
      </c>
      <c r="AE30" s="4326">
        <f t="shared" si="5"/>
        <v>0</v>
      </c>
      <c r="AF30" s="4329">
        <f t="shared" si="5"/>
        <v>755</v>
      </c>
      <c r="AG30" s="4329">
        <f t="shared" si="5"/>
        <v>0</v>
      </c>
      <c r="AH30" s="4329">
        <f t="shared" si="5"/>
        <v>755</v>
      </c>
      <c r="AI30" s="4322">
        <f>+AG30/AF30</f>
        <v>0</v>
      </c>
      <c r="AJ30" s="4322">
        <f>+AH30/AF30</f>
        <v>1</v>
      </c>
      <c r="AK30" s="4895">
        <f t="shared" ref="AK30:AV30" si="6">SUM(AK16:AK29)</f>
        <v>0</v>
      </c>
      <c r="AL30" s="4328">
        <f t="shared" si="6"/>
        <v>0</v>
      </c>
      <c r="AM30" s="4328">
        <f t="shared" si="6"/>
        <v>0</v>
      </c>
      <c r="AN30" s="4330">
        <f t="shared" si="6"/>
        <v>0</v>
      </c>
      <c r="AO30" s="4328">
        <f t="shared" si="6"/>
        <v>0</v>
      </c>
      <c r="AP30" s="4329">
        <f t="shared" si="6"/>
        <v>0</v>
      </c>
      <c r="AQ30" s="4329">
        <f t="shared" si="6"/>
        <v>0</v>
      </c>
      <c r="AR30" s="4328">
        <f t="shared" si="6"/>
        <v>0</v>
      </c>
      <c r="AS30" s="4328">
        <f t="shared" si="6"/>
        <v>0</v>
      </c>
      <c r="AT30" s="4329">
        <f t="shared" si="6"/>
        <v>0</v>
      </c>
      <c r="AU30" s="4329">
        <f t="shared" si="6"/>
        <v>0</v>
      </c>
      <c r="AV30" s="4329">
        <f t="shared" si="6"/>
        <v>0</v>
      </c>
      <c r="AW30" s="4331"/>
      <c r="AX30" s="4331"/>
      <c r="AY30" s="4332"/>
      <c r="AZ30" s="4333"/>
    </row>
    <row r="31" spans="1:1024" s="3468" customFormat="1" ht="78" customHeight="1">
      <c r="A31" s="5918" t="s">
        <v>995</v>
      </c>
      <c r="B31" s="5921" t="s">
        <v>996</v>
      </c>
      <c r="C31" s="5015" t="s">
        <v>997</v>
      </c>
      <c r="D31" s="4334" t="s">
        <v>998</v>
      </c>
      <c r="E31" s="4335" t="s">
        <v>999</v>
      </c>
      <c r="F31" s="4336" t="s">
        <v>196</v>
      </c>
      <c r="G31" s="5924" t="s">
        <v>1000</v>
      </c>
      <c r="H31" s="4337" t="s">
        <v>1001</v>
      </c>
      <c r="I31" s="4338" t="s">
        <v>1002</v>
      </c>
      <c r="J31" s="5031">
        <f>12000000+5000000</f>
        <v>17000000</v>
      </c>
      <c r="K31" s="4335" t="s">
        <v>1003</v>
      </c>
      <c r="L31" s="4339" t="s">
        <v>82</v>
      </c>
      <c r="M31" s="4339" t="s">
        <v>65</v>
      </c>
      <c r="N31" s="4339" t="s">
        <v>201</v>
      </c>
      <c r="O31" s="4340">
        <f>+J31</f>
        <v>17000000</v>
      </c>
      <c r="P31" s="4340">
        <f>SUM(T31:AE31)</f>
        <v>0</v>
      </c>
      <c r="Q31" s="4341">
        <f t="shared" si="4"/>
        <v>0</v>
      </c>
      <c r="R31" s="4342">
        <f t="shared" ref="R31:R37" si="7">+O31-P31</f>
        <v>17000000</v>
      </c>
      <c r="S31" s="4953">
        <f t="shared" ref="S31:S39" si="8">+R31/O31</f>
        <v>1</v>
      </c>
      <c r="T31" s="4845">
        <v>0</v>
      </c>
      <c r="U31" s="4343">
        <v>0</v>
      </c>
      <c r="V31" s="4344">
        <v>0</v>
      </c>
      <c r="W31" s="4345">
        <v>0</v>
      </c>
      <c r="X31" s="4345">
        <v>0</v>
      </c>
      <c r="Y31" s="4346">
        <v>0</v>
      </c>
      <c r="Z31" s="4347">
        <v>0</v>
      </c>
      <c r="AA31" s="4346">
        <v>0</v>
      </c>
      <c r="AB31" s="4346">
        <v>0</v>
      </c>
      <c r="AC31" s="4348"/>
      <c r="AD31" s="4346">
        <v>0</v>
      </c>
      <c r="AE31" s="4347">
        <v>0</v>
      </c>
      <c r="AF31" s="4778">
        <v>2</v>
      </c>
      <c r="AG31" s="4349">
        <f>SUM(AK31:AV31)</f>
        <v>0</v>
      </c>
      <c r="AH31" s="4349">
        <f>+AF31-AG31</f>
        <v>2</v>
      </c>
      <c r="AI31" s="4341">
        <f>AG31/AF31</f>
        <v>0</v>
      </c>
      <c r="AJ31" s="4341">
        <f>+AH31/AF31</f>
        <v>1</v>
      </c>
      <c r="AK31" s="4896">
        <v>0</v>
      </c>
      <c r="AL31" s="4349">
        <v>0</v>
      </c>
      <c r="AM31" s="4349">
        <v>0</v>
      </c>
      <c r="AN31" s="4350">
        <v>0</v>
      </c>
      <c r="AO31" s="4349">
        <v>0</v>
      </c>
      <c r="AP31" s="4349">
        <v>0</v>
      </c>
      <c r="AQ31" s="4349">
        <v>0</v>
      </c>
      <c r="AR31" s="4349">
        <v>0</v>
      </c>
      <c r="AS31" s="4349">
        <v>0</v>
      </c>
      <c r="AT31" s="4351">
        <v>0</v>
      </c>
      <c r="AU31" s="4352">
        <v>0</v>
      </c>
      <c r="AV31" s="4352">
        <v>0</v>
      </c>
      <c r="AW31" s="4353">
        <v>45341</v>
      </c>
      <c r="AX31" s="4353">
        <v>45596</v>
      </c>
      <c r="AY31" s="4354" t="s">
        <v>1004</v>
      </c>
      <c r="AZ31" s="4355" t="s">
        <v>86</v>
      </c>
      <c r="BA31" s="3442"/>
      <c r="BB31" s="3442"/>
      <c r="BC31" s="3442"/>
      <c r="BD31" s="3442"/>
      <c r="BE31" s="3442"/>
      <c r="BF31" s="3442"/>
      <c r="BG31" s="3442"/>
      <c r="BH31" s="3442"/>
      <c r="BI31" s="3442"/>
      <c r="BJ31" s="3442"/>
      <c r="BK31" s="3442"/>
      <c r="BL31" s="3442"/>
      <c r="BM31" s="3442"/>
      <c r="BN31" s="3442"/>
      <c r="BO31" s="3442"/>
      <c r="BP31" s="3442"/>
      <c r="BQ31" s="3442"/>
      <c r="BR31" s="3442"/>
      <c r="BS31" s="3442"/>
      <c r="BT31" s="3442"/>
      <c r="BU31" s="3442"/>
      <c r="BV31" s="3442"/>
      <c r="BW31" s="3442"/>
      <c r="BX31" s="3442"/>
      <c r="BY31" s="3442"/>
      <c r="BZ31" s="3442"/>
      <c r="CA31" s="3442"/>
      <c r="CB31" s="3442"/>
      <c r="CC31" s="3442"/>
      <c r="CD31" s="3442"/>
      <c r="CE31" s="3442"/>
      <c r="CF31" s="3442"/>
      <c r="CG31" s="3442"/>
      <c r="CH31" s="3442"/>
      <c r="CI31" s="3442"/>
      <c r="CJ31" s="3442"/>
      <c r="CK31" s="3442"/>
      <c r="CL31" s="3442"/>
      <c r="CM31" s="3442"/>
      <c r="CN31" s="3442"/>
      <c r="CO31" s="3442"/>
      <c r="CP31" s="3442"/>
      <c r="CQ31" s="3442"/>
      <c r="CR31" s="3442"/>
      <c r="CS31" s="3442"/>
      <c r="CT31" s="3442"/>
      <c r="CU31" s="3442"/>
      <c r="CV31" s="3442"/>
      <c r="CW31" s="3442"/>
      <c r="CX31" s="3442"/>
      <c r="CY31" s="3442"/>
      <c r="CZ31" s="3442"/>
      <c r="DA31" s="3442"/>
      <c r="DB31" s="3442"/>
      <c r="DC31" s="3442"/>
      <c r="DD31" s="3442"/>
      <c r="DE31" s="3442"/>
      <c r="DF31" s="3442"/>
      <c r="DG31" s="3442"/>
      <c r="DH31" s="3442"/>
      <c r="DI31" s="3442"/>
      <c r="DJ31" s="3442"/>
      <c r="DK31" s="3442"/>
      <c r="DL31" s="3442"/>
      <c r="DM31" s="3442"/>
      <c r="DN31" s="3442"/>
      <c r="DO31" s="3442"/>
      <c r="DP31" s="3442"/>
      <c r="DQ31" s="3442"/>
      <c r="DR31" s="3442"/>
      <c r="DS31" s="3442"/>
      <c r="DT31" s="3442"/>
      <c r="DU31" s="3442"/>
      <c r="DV31" s="3442"/>
      <c r="DW31" s="3442"/>
      <c r="DX31" s="3442"/>
      <c r="DY31" s="3442"/>
      <c r="DZ31" s="3467"/>
      <c r="EA31" s="3467"/>
      <c r="EB31" s="3467"/>
      <c r="EC31" s="3467"/>
      <c r="ED31" s="3467"/>
      <c r="EE31" s="3467"/>
      <c r="EF31" s="3467"/>
      <c r="EG31" s="3467"/>
      <c r="EH31" s="3467"/>
      <c r="EI31" s="3467"/>
      <c r="EJ31" s="3467"/>
      <c r="EK31" s="3467"/>
      <c r="EL31" s="3467"/>
      <c r="EM31" s="3467"/>
      <c r="EN31" s="3467"/>
      <c r="EO31" s="3467"/>
      <c r="EP31" s="3467"/>
      <c r="EQ31" s="3467"/>
      <c r="ER31" s="3467"/>
      <c r="ES31" s="3467"/>
      <c r="ET31" s="3467"/>
      <c r="EU31" s="3467"/>
      <c r="EV31" s="3467"/>
      <c r="EW31" s="3467"/>
      <c r="EX31" s="3467"/>
      <c r="EY31" s="3467"/>
      <c r="EZ31" s="3467"/>
      <c r="FA31" s="3467"/>
      <c r="FB31" s="3467"/>
      <c r="FC31" s="3467"/>
      <c r="FD31" s="3467"/>
      <c r="FE31" s="3467"/>
      <c r="FF31" s="3467"/>
      <c r="FG31" s="3467"/>
      <c r="FH31" s="3467"/>
      <c r="FI31" s="3467"/>
      <c r="FJ31" s="3467"/>
      <c r="FK31" s="3467"/>
      <c r="FL31" s="3467"/>
      <c r="FM31" s="3467"/>
      <c r="FN31" s="3467"/>
      <c r="FO31" s="3467"/>
      <c r="FP31" s="3467"/>
      <c r="FQ31" s="3467"/>
      <c r="FR31" s="3467"/>
      <c r="FS31" s="3467"/>
      <c r="FT31" s="3467"/>
      <c r="FU31" s="3467"/>
      <c r="FV31" s="3467"/>
      <c r="FW31" s="3467"/>
      <c r="FX31" s="3467"/>
      <c r="FY31" s="3467"/>
      <c r="FZ31" s="3467"/>
      <c r="GA31" s="3467"/>
      <c r="GB31" s="3467"/>
      <c r="GC31" s="3467"/>
      <c r="GD31" s="3467"/>
      <c r="GE31" s="3467"/>
      <c r="GF31" s="3467"/>
      <c r="GG31" s="3467"/>
      <c r="GH31" s="3467"/>
      <c r="GI31" s="3467"/>
      <c r="GJ31" s="3467"/>
      <c r="GK31" s="3467"/>
      <c r="GL31" s="3467"/>
      <c r="GM31" s="3467"/>
      <c r="GN31" s="3467"/>
      <c r="GO31" s="3467"/>
      <c r="GP31" s="3467"/>
      <c r="GQ31" s="3467"/>
      <c r="GR31" s="3467"/>
      <c r="GS31" s="3467"/>
      <c r="GT31" s="3467"/>
      <c r="GU31" s="3467"/>
      <c r="GV31" s="3467"/>
      <c r="GW31" s="3467"/>
      <c r="GX31" s="3467"/>
      <c r="GY31" s="3467"/>
      <c r="GZ31" s="3467"/>
      <c r="HA31" s="3467"/>
      <c r="HB31" s="3467"/>
      <c r="HC31" s="3467"/>
      <c r="HD31" s="3467"/>
      <c r="HE31" s="3467"/>
      <c r="HF31" s="3467"/>
      <c r="HG31" s="3467"/>
      <c r="HH31" s="3467"/>
      <c r="HI31" s="3467"/>
      <c r="HJ31" s="3467"/>
      <c r="HK31" s="3467"/>
      <c r="HL31" s="3467"/>
      <c r="HM31" s="3467"/>
      <c r="HN31" s="3467"/>
      <c r="HO31" s="3467"/>
      <c r="HP31" s="3467"/>
      <c r="HQ31" s="3467"/>
      <c r="HR31" s="3467"/>
      <c r="HS31" s="3467"/>
      <c r="HT31" s="3467"/>
      <c r="HU31" s="3467"/>
      <c r="HV31" s="3467"/>
      <c r="HW31" s="3467"/>
      <c r="HX31" s="3467"/>
      <c r="HY31" s="3467"/>
      <c r="HZ31" s="3467"/>
      <c r="IA31" s="3467"/>
      <c r="IB31" s="3467"/>
      <c r="IC31" s="3467"/>
      <c r="ID31" s="3467"/>
      <c r="IE31" s="3467"/>
      <c r="IF31" s="3467"/>
      <c r="IG31" s="3467"/>
      <c r="IH31" s="3467"/>
      <c r="II31" s="3467"/>
      <c r="IJ31" s="3467"/>
      <c r="IK31" s="3467"/>
      <c r="IL31" s="3467"/>
      <c r="IM31" s="3467"/>
      <c r="IN31" s="3467"/>
      <c r="IO31" s="3467"/>
      <c r="IP31" s="3467"/>
      <c r="IQ31" s="3467"/>
      <c r="IR31" s="3467"/>
      <c r="IS31" s="3467"/>
      <c r="IT31" s="3467"/>
      <c r="IU31" s="3467"/>
      <c r="IV31" s="3467"/>
      <c r="IW31" s="3467"/>
      <c r="IX31" s="3467"/>
      <c r="IY31" s="3467"/>
      <c r="IZ31" s="3467"/>
      <c r="JA31" s="3467"/>
      <c r="JB31" s="3467"/>
      <c r="JC31" s="3467"/>
      <c r="JD31" s="3467"/>
      <c r="JE31" s="3467"/>
      <c r="JF31" s="3467"/>
      <c r="JG31" s="3467"/>
      <c r="JH31" s="3467"/>
      <c r="JI31" s="3467"/>
      <c r="JJ31" s="3467"/>
      <c r="JK31" s="3467"/>
      <c r="JL31" s="3467"/>
      <c r="JM31" s="3467"/>
      <c r="JN31" s="3467"/>
      <c r="JO31" s="3467"/>
      <c r="JP31" s="3467"/>
      <c r="JQ31" s="3467"/>
      <c r="JR31" s="3467"/>
      <c r="JS31" s="3467"/>
      <c r="JT31" s="3467"/>
      <c r="JU31" s="3467"/>
      <c r="JV31" s="3467"/>
      <c r="JW31" s="3467"/>
      <c r="JX31" s="3467"/>
      <c r="JY31" s="3467"/>
      <c r="JZ31" s="3467"/>
      <c r="KA31" s="3467"/>
      <c r="KB31" s="3467"/>
      <c r="KC31" s="3467"/>
      <c r="KD31" s="3467"/>
      <c r="KE31" s="3467"/>
      <c r="KF31" s="3467"/>
      <c r="KG31" s="3467"/>
      <c r="KH31" s="3467"/>
      <c r="KI31" s="3467"/>
      <c r="KJ31" s="3467"/>
      <c r="KK31" s="3467"/>
      <c r="KL31" s="3467"/>
      <c r="KM31" s="3467"/>
      <c r="KN31" s="3467"/>
      <c r="KO31" s="3467"/>
      <c r="KP31" s="3467"/>
      <c r="KQ31" s="3467"/>
      <c r="KR31" s="3467"/>
      <c r="KS31" s="3467"/>
      <c r="KT31" s="3467"/>
      <c r="KU31" s="3467"/>
      <c r="KV31" s="3467"/>
      <c r="KW31" s="3467"/>
      <c r="KX31" s="3467"/>
      <c r="KY31" s="3467"/>
      <c r="KZ31" s="3467"/>
      <c r="LA31" s="3467"/>
      <c r="LB31" s="3467"/>
      <c r="LC31" s="3467"/>
      <c r="LD31" s="3467"/>
      <c r="LE31" s="3467"/>
      <c r="LF31" s="3467"/>
      <c r="LG31" s="3467"/>
      <c r="LH31" s="3467"/>
      <c r="LI31" s="3467"/>
      <c r="LJ31" s="3467"/>
      <c r="LK31" s="3467"/>
      <c r="LL31" s="3467"/>
      <c r="LM31" s="3467"/>
      <c r="LN31" s="3467"/>
      <c r="LO31" s="3467"/>
      <c r="LP31" s="3467"/>
      <c r="LQ31" s="3467"/>
      <c r="LR31" s="3467"/>
      <c r="LS31" s="3467"/>
      <c r="LT31" s="3467"/>
      <c r="LU31" s="3467"/>
      <c r="LV31" s="3467"/>
      <c r="LW31" s="3467"/>
      <c r="LX31" s="3467"/>
      <c r="LY31" s="3467"/>
      <c r="LZ31" s="3467"/>
      <c r="MA31" s="3467"/>
      <c r="MB31" s="3467"/>
      <c r="MC31" s="3467"/>
      <c r="MD31" s="3467"/>
      <c r="ME31" s="3467"/>
      <c r="MF31" s="3467"/>
      <c r="MG31" s="3467"/>
      <c r="MH31" s="3467"/>
      <c r="MI31" s="3467"/>
      <c r="MJ31" s="3467"/>
      <c r="MK31" s="3467"/>
      <c r="ML31" s="3467"/>
      <c r="MM31" s="3467"/>
      <c r="MN31" s="3467"/>
      <c r="MO31" s="3467"/>
      <c r="MP31" s="3467"/>
      <c r="MQ31" s="3467"/>
      <c r="MR31" s="3467"/>
      <c r="MS31" s="3467"/>
      <c r="MT31" s="3467"/>
      <c r="MU31" s="3467"/>
      <c r="MV31" s="3467"/>
      <c r="MW31" s="3467"/>
      <c r="MX31" s="3467"/>
      <c r="MY31" s="3467"/>
      <c r="MZ31" s="3467"/>
      <c r="NA31" s="3467"/>
      <c r="NB31" s="3467"/>
      <c r="NC31" s="3467"/>
      <c r="ND31" s="3467"/>
      <c r="NE31" s="3467"/>
      <c r="NF31" s="3467"/>
      <c r="NG31" s="3467"/>
      <c r="NH31" s="3467"/>
      <c r="NI31" s="3467"/>
      <c r="NJ31" s="3467"/>
      <c r="NK31" s="3467"/>
      <c r="NL31" s="3467"/>
      <c r="NM31" s="3467"/>
      <c r="NN31" s="3467"/>
      <c r="NO31" s="3467"/>
      <c r="NP31" s="3467"/>
      <c r="NQ31" s="3467"/>
      <c r="NR31" s="3467"/>
      <c r="NS31" s="3467"/>
      <c r="NT31" s="3467"/>
      <c r="NU31" s="3467"/>
      <c r="NV31" s="3467"/>
      <c r="NW31" s="3467"/>
      <c r="NX31" s="3467"/>
      <c r="NY31" s="3467"/>
      <c r="NZ31" s="3467"/>
      <c r="OA31" s="3467"/>
      <c r="OB31" s="3467"/>
      <c r="OC31" s="3467"/>
      <c r="OD31" s="3467"/>
      <c r="OE31" s="3467"/>
      <c r="OF31" s="3467"/>
      <c r="OG31" s="3467"/>
      <c r="OH31" s="3467"/>
      <c r="OI31" s="3467"/>
      <c r="OJ31" s="3467"/>
      <c r="OK31" s="3467"/>
      <c r="OL31" s="3467"/>
      <c r="OM31" s="3467"/>
      <c r="ON31" s="3467"/>
      <c r="OO31" s="3467"/>
      <c r="OP31" s="3467"/>
      <c r="OQ31" s="3467"/>
      <c r="OR31" s="3467"/>
      <c r="OS31" s="3467"/>
      <c r="OT31" s="3467"/>
      <c r="OU31" s="3467"/>
      <c r="OV31" s="3467"/>
      <c r="OW31" s="3467"/>
      <c r="OX31" s="3467"/>
      <c r="OY31" s="3467"/>
      <c r="OZ31" s="3467"/>
      <c r="PA31" s="3467"/>
      <c r="PB31" s="3467"/>
      <c r="PC31" s="3467"/>
      <c r="PD31" s="3467"/>
      <c r="PE31" s="3467"/>
      <c r="PF31" s="3467"/>
      <c r="PG31" s="3467"/>
      <c r="PH31" s="3467"/>
      <c r="PI31" s="3467"/>
      <c r="PJ31" s="3467"/>
      <c r="PK31" s="3467"/>
      <c r="PL31" s="3467"/>
      <c r="PM31" s="3467"/>
      <c r="PN31" s="3467"/>
      <c r="PO31" s="3467"/>
      <c r="PP31" s="3467"/>
      <c r="PQ31" s="3467"/>
      <c r="PR31" s="3467"/>
      <c r="PS31" s="3467"/>
      <c r="PT31" s="3467"/>
      <c r="PU31" s="3467"/>
      <c r="PV31" s="3467"/>
      <c r="PW31" s="3467"/>
      <c r="PX31" s="3467"/>
      <c r="PY31" s="3467"/>
      <c r="PZ31" s="3467"/>
      <c r="QA31" s="3467"/>
      <c r="QB31" s="3467"/>
      <c r="QC31" s="3467"/>
      <c r="QD31" s="3467"/>
      <c r="QE31" s="3467"/>
      <c r="QF31" s="3467"/>
      <c r="QG31" s="3467"/>
      <c r="QH31" s="3467"/>
      <c r="QI31" s="3467"/>
      <c r="QJ31" s="3467"/>
      <c r="QK31" s="3467"/>
      <c r="QL31" s="3467"/>
      <c r="QM31" s="3467"/>
      <c r="QN31" s="3467"/>
      <c r="QO31" s="3467"/>
      <c r="QP31" s="3467"/>
      <c r="QQ31" s="3467"/>
      <c r="QR31" s="3467"/>
      <c r="QS31" s="3467"/>
      <c r="QT31" s="3467"/>
      <c r="QU31" s="3467"/>
      <c r="QV31" s="3467"/>
      <c r="QW31" s="3467"/>
      <c r="QX31" s="3467"/>
      <c r="QY31" s="3467"/>
      <c r="QZ31" s="3467"/>
      <c r="RA31" s="3467"/>
      <c r="RB31" s="3467"/>
      <c r="RC31" s="3467"/>
      <c r="RD31" s="3467"/>
      <c r="RE31" s="3467"/>
      <c r="RF31" s="3467"/>
      <c r="RG31" s="3467"/>
      <c r="RH31" s="3467"/>
      <c r="RI31" s="3467"/>
      <c r="RJ31" s="3467"/>
      <c r="RK31" s="3467"/>
      <c r="RL31" s="3467"/>
      <c r="RM31" s="3467"/>
      <c r="RN31" s="3467"/>
      <c r="RO31" s="3467"/>
      <c r="RP31" s="3467"/>
      <c r="RQ31" s="3467"/>
      <c r="RR31" s="3467"/>
      <c r="RS31" s="3467"/>
      <c r="RT31" s="3467"/>
      <c r="RU31" s="3467"/>
      <c r="RV31" s="3467"/>
      <c r="RW31" s="3467"/>
      <c r="RX31" s="3467"/>
      <c r="RY31" s="3467"/>
      <c r="RZ31" s="3467"/>
      <c r="SA31" s="3467"/>
      <c r="SB31" s="3467"/>
      <c r="SC31" s="3467"/>
      <c r="SD31" s="3467"/>
      <c r="SE31" s="3467"/>
      <c r="SF31" s="3467"/>
      <c r="SG31" s="3467"/>
      <c r="SH31" s="3467"/>
      <c r="SI31" s="3467"/>
      <c r="SJ31" s="3467"/>
      <c r="SK31" s="3467"/>
      <c r="SL31" s="3467"/>
      <c r="SM31" s="3467"/>
      <c r="SN31" s="3467"/>
      <c r="SO31" s="3467"/>
      <c r="SP31" s="3467"/>
      <c r="SQ31" s="3467"/>
      <c r="SR31" s="3467"/>
      <c r="SS31" s="3467"/>
      <c r="ST31" s="3467"/>
      <c r="SU31" s="3467"/>
      <c r="SV31" s="3467"/>
      <c r="SW31" s="3467"/>
      <c r="SX31" s="3467"/>
      <c r="SY31" s="3467"/>
      <c r="SZ31" s="3467"/>
      <c r="TA31" s="3467"/>
      <c r="TB31" s="3467"/>
      <c r="TC31" s="3467"/>
      <c r="TD31" s="3467"/>
      <c r="TE31" s="3467"/>
      <c r="TF31" s="3467"/>
      <c r="TG31" s="3467"/>
      <c r="TH31" s="3467"/>
      <c r="TI31" s="3467"/>
      <c r="TJ31" s="3467"/>
      <c r="TK31" s="3467"/>
      <c r="TL31" s="3467"/>
      <c r="TM31" s="3467"/>
      <c r="TN31" s="3467"/>
      <c r="TO31" s="3467"/>
      <c r="TP31" s="3467"/>
      <c r="TQ31" s="3467"/>
      <c r="TR31" s="3467"/>
      <c r="TS31" s="3467"/>
      <c r="TT31" s="3467"/>
      <c r="TU31" s="3467"/>
      <c r="TV31" s="3467"/>
      <c r="TW31" s="3467"/>
      <c r="TX31" s="3467"/>
      <c r="TY31" s="3467"/>
      <c r="TZ31" s="3467"/>
      <c r="UA31" s="3467"/>
      <c r="UB31" s="3467"/>
      <c r="UC31" s="3467"/>
      <c r="UD31" s="3467"/>
      <c r="UE31" s="3467"/>
      <c r="UF31" s="3467"/>
      <c r="UG31" s="3467"/>
      <c r="UH31" s="3467"/>
      <c r="UI31" s="3467"/>
      <c r="UJ31" s="3467"/>
      <c r="UK31" s="3467"/>
      <c r="UL31" s="3467"/>
      <c r="UM31" s="3467"/>
      <c r="UN31" s="3467"/>
      <c r="UO31" s="3467"/>
      <c r="UP31" s="3467"/>
      <c r="UQ31" s="3467"/>
      <c r="UR31" s="3467"/>
      <c r="US31" s="3467"/>
      <c r="UT31" s="3467"/>
      <c r="UU31" s="3467"/>
      <c r="UV31" s="3467"/>
      <c r="UW31" s="3467"/>
      <c r="UX31" s="3467"/>
      <c r="UY31" s="3467"/>
      <c r="UZ31" s="3467"/>
      <c r="VA31" s="3467"/>
      <c r="VB31" s="3467"/>
      <c r="VC31" s="3467"/>
      <c r="VD31" s="3467"/>
      <c r="VE31" s="3467"/>
      <c r="VF31" s="3467"/>
      <c r="VG31" s="3467"/>
      <c r="VH31" s="3467"/>
      <c r="VI31" s="3467"/>
      <c r="VJ31" s="3467"/>
      <c r="VK31" s="3467"/>
      <c r="VL31" s="3467"/>
      <c r="VM31" s="3467"/>
      <c r="VN31" s="3467"/>
      <c r="VO31" s="3467"/>
      <c r="VP31" s="3467"/>
      <c r="VQ31" s="3467"/>
      <c r="VR31" s="3467"/>
      <c r="VS31" s="3467"/>
      <c r="VT31" s="3467"/>
      <c r="VU31" s="3467"/>
      <c r="VV31" s="3467"/>
      <c r="VW31" s="3467"/>
      <c r="VX31" s="3467"/>
      <c r="VY31" s="3467"/>
      <c r="VZ31" s="3467"/>
      <c r="WA31" s="3467"/>
      <c r="WB31" s="3467"/>
      <c r="WC31" s="3467"/>
      <c r="WD31" s="3467"/>
      <c r="WE31" s="3467"/>
      <c r="WF31" s="3467"/>
      <c r="WG31" s="3467"/>
      <c r="WH31" s="3467"/>
      <c r="WI31" s="3467"/>
      <c r="WJ31" s="3467"/>
      <c r="WK31" s="3467"/>
      <c r="WL31" s="3467"/>
      <c r="WM31" s="3467"/>
      <c r="WN31" s="3467"/>
      <c r="WO31" s="3467"/>
      <c r="WP31" s="3467"/>
      <c r="WQ31" s="3467"/>
      <c r="WR31" s="3467"/>
      <c r="WS31" s="3467"/>
      <c r="WT31" s="3467"/>
      <c r="WU31" s="3467"/>
      <c r="WV31" s="3467"/>
      <c r="WW31" s="3467"/>
      <c r="WX31" s="3467"/>
      <c r="WY31" s="3467"/>
      <c r="WZ31" s="3467"/>
      <c r="XA31" s="3467"/>
      <c r="XB31" s="3467"/>
      <c r="XC31" s="3467"/>
      <c r="XD31" s="3467"/>
      <c r="XE31" s="3467"/>
      <c r="XF31" s="3467"/>
      <c r="XG31" s="3467"/>
      <c r="XH31" s="3467"/>
      <c r="XI31" s="3467"/>
      <c r="XJ31" s="3467"/>
      <c r="XK31" s="3467"/>
      <c r="XL31" s="3467"/>
      <c r="XM31" s="3467"/>
      <c r="XN31" s="3467"/>
      <c r="XO31" s="3467"/>
      <c r="XP31" s="3467"/>
      <c r="XQ31" s="3467"/>
      <c r="XR31" s="3467"/>
      <c r="XS31" s="3467"/>
      <c r="XT31" s="3467"/>
      <c r="XU31" s="3467"/>
      <c r="XV31" s="3467"/>
      <c r="XW31" s="3467"/>
      <c r="XX31" s="3467"/>
      <c r="XY31" s="3467"/>
      <c r="XZ31" s="3467"/>
      <c r="YA31" s="3467"/>
      <c r="YB31" s="3467"/>
      <c r="YC31" s="3467"/>
      <c r="YD31" s="3467"/>
      <c r="YE31" s="3467"/>
      <c r="YF31" s="3467"/>
      <c r="YG31" s="3467"/>
      <c r="YH31" s="3467"/>
      <c r="YI31" s="3467"/>
      <c r="YJ31" s="3467"/>
      <c r="YK31" s="3467"/>
      <c r="YL31" s="3467"/>
      <c r="YM31" s="3467"/>
      <c r="YN31" s="3467"/>
      <c r="YO31" s="3467"/>
      <c r="YP31" s="3467"/>
      <c r="YQ31" s="3467"/>
      <c r="YR31" s="3467"/>
      <c r="YS31" s="3467"/>
      <c r="YT31" s="3467"/>
      <c r="YU31" s="3467"/>
      <c r="YV31" s="3467"/>
      <c r="YW31" s="3467"/>
      <c r="YX31" s="3467"/>
      <c r="YY31" s="3467"/>
      <c r="YZ31" s="3467"/>
      <c r="ZA31" s="3467"/>
      <c r="ZB31" s="3467"/>
      <c r="ZC31" s="3467"/>
      <c r="ZD31" s="3467"/>
      <c r="ZE31" s="3467"/>
      <c r="ZF31" s="3467"/>
      <c r="ZG31" s="3467"/>
      <c r="ZH31" s="3467"/>
      <c r="ZI31" s="3467"/>
      <c r="ZJ31" s="3467"/>
      <c r="ZK31" s="3467"/>
      <c r="ZL31" s="3467"/>
      <c r="ZM31" s="3467"/>
      <c r="ZN31" s="3467"/>
      <c r="ZO31" s="3467"/>
      <c r="ZP31" s="3467"/>
      <c r="ZQ31" s="3467"/>
      <c r="ZR31" s="3467"/>
      <c r="ZS31" s="3467"/>
      <c r="ZT31" s="3467"/>
      <c r="ZU31" s="3467"/>
      <c r="ZV31" s="3467"/>
      <c r="ZW31" s="3467"/>
      <c r="ZX31" s="3467"/>
      <c r="ZY31" s="3467"/>
      <c r="ZZ31" s="3467"/>
      <c r="AAA31" s="3467"/>
      <c r="AAB31" s="3467"/>
      <c r="AAC31" s="3467"/>
      <c r="AAD31" s="3467"/>
      <c r="AAE31" s="3467"/>
      <c r="AAF31" s="3467"/>
      <c r="AAG31" s="3467"/>
      <c r="AAH31" s="3467"/>
      <c r="AAI31" s="3467"/>
      <c r="AAJ31" s="3467"/>
      <c r="AAK31" s="3467"/>
      <c r="AAL31" s="3467"/>
      <c r="AAM31" s="3467"/>
      <c r="AAN31" s="3467"/>
      <c r="AAO31" s="3467"/>
      <c r="AAP31" s="3467"/>
      <c r="AAQ31" s="3467"/>
      <c r="AAR31" s="3467"/>
      <c r="AAS31" s="3467"/>
      <c r="AAT31" s="3467"/>
      <c r="AAU31" s="3467"/>
      <c r="AAV31" s="3467"/>
      <c r="AAW31" s="3467"/>
      <c r="AAX31" s="3467"/>
      <c r="AAY31" s="3467"/>
      <c r="AAZ31" s="3467"/>
      <c r="ABA31" s="3467"/>
      <c r="ABB31" s="3467"/>
      <c r="ABC31" s="3467"/>
      <c r="ABD31" s="3467"/>
      <c r="ABE31" s="3467"/>
      <c r="ABF31" s="3467"/>
      <c r="ABG31" s="3467"/>
      <c r="ABH31" s="3467"/>
      <c r="ABI31" s="3467"/>
      <c r="ABJ31" s="3467"/>
      <c r="ABK31" s="3467"/>
      <c r="ABL31" s="3467"/>
      <c r="ABM31" s="3467"/>
      <c r="ABN31" s="3467"/>
      <c r="ABO31" s="3467"/>
      <c r="ABP31" s="3467"/>
      <c r="ABQ31" s="3467"/>
      <c r="ABR31" s="3467"/>
      <c r="ABS31" s="3467"/>
      <c r="ABT31" s="3467"/>
      <c r="ABU31" s="3467"/>
      <c r="ABV31" s="3467"/>
      <c r="ABW31" s="3467"/>
      <c r="ABX31" s="3467"/>
      <c r="ABY31" s="3467"/>
      <c r="ABZ31" s="3467"/>
      <c r="ACA31" s="3467"/>
      <c r="ACB31" s="3467"/>
      <c r="ACC31" s="3467"/>
      <c r="ACD31" s="3467"/>
      <c r="ACE31" s="3467"/>
      <c r="ACF31" s="3467"/>
      <c r="ACG31" s="3467"/>
      <c r="ACH31" s="3467"/>
      <c r="ACI31" s="3467"/>
      <c r="ACJ31" s="3467"/>
      <c r="ACK31" s="3467"/>
      <c r="ACL31" s="3467"/>
      <c r="ACM31" s="3467"/>
      <c r="ACN31" s="3467"/>
      <c r="ACO31" s="3467"/>
      <c r="ACP31" s="3467"/>
      <c r="ACQ31" s="3467"/>
      <c r="ACR31" s="3467"/>
      <c r="ACS31" s="3467"/>
      <c r="ACT31" s="3467"/>
      <c r="ACU31" s="3467"/>
      <c r="ACV31" s="3467"/>
      <c r="ACW31" s="3467"/>
      <c r="ACX31" s="3467"/>
      <c r="ACY31" s="3467"/>
      <c r="ACZ31" s="3467"/>
      <c r="ADA31" s="3467"/>
      <c r="ADB31" s="3467"/>
      <c r="ADC31" s="3467"/>
      <c r="ADD31" s="3467"/>
      <c r="ADE31" s="3467"/>
      <c r="ADF31" s="3467"/>
      <c r="ADG31" s="3467"/>
      <c r="ADH31" s="3467"/>
      <c r="ADI31" s="3467"/>
      <c r="ADJ31" s="3467"/>
      <c r="ADK31" s="3467"/>
      <c r="ADL31" s="3467"/>
      <c r="ADM31" s="3467"/>
      <c r="ADN31" s="3467"/>
      <c r="ADO31" s="3467"/>
      <c r="ADP31" s="3467"/>
      <c r="ADQ31" s="3467"/>
      <c r="ADR31" s="3467"/>
      <c r="ADS31" s="3467"/>
      <c r="ADT31" s="3467"/>
      <c r="ADU31" s="3467"/>
      <c r="ADV31" s="3467"/>
      <c r="ADW31" s="3467"/>
      <c r="ADX31" s="3467"/>
      <c r="ADY31" s="3467"/>
      <c r="ADZ31" s="3467"/>
      <c r="AEA31" s="3467"/>
      <c r="AEB31" s="3467"/>
      <c r="AEC31" s="3467"/>
      <c r="AED31" s="3467"/>
      <c r="AEE31" s="3467"/>
      <c r="AEF31" s="3467"/>
      <c r="AEG31" s="3467"/>
      <c r="AEH31" s="3467"/>
      <c r="AEI31" s="3467"/>
      <c r="AEJ31" s="3467"/>
      <c r="AEK31" s="3467"/>
      <c r="AEL31" s="3467"/>
      <c r="AEM31" s="3467"/>
      <c r="AEN31" s="3467"/>
      <c r="AEO31" s="3467"/>
      <c r="AEP31" s="3467"/>
      <c r="AEQ31" s="3467"/>
      <c r="AER31" s="3467"/>
      <c r="AES31" s="3467"/>
      <c r="AET31" s="3467"/>
      <c r="AEU31" s="3467"/>
      <c r="AEV31" s="3467"/>
      <c r="AEW31" s="3467"/>
      <c r="AEX31" s="3467"/>
      <c r="AEY31" s="3467"/>
      <c r="AEZ31" s="3467"/>
      <c r="AFA31" s="3467"/>
      <c r="AFB31" s="3467"/>
      <c r="AFC31" s="3467"/>
      <c r="AFD31" s="3467"/>
      <c r="AFE31" s="3467"/>
      <c r="AFF31" s="3467"/>
      <c r="AFG31" s="3467"/>
      <c r="AFH31" s="3467"/>
      <c r="AFI31" s="3467"/>
      <c r="AFJ31" s="3467"/>
      <c r="AFK31" s="3467"/>
      <c r="AFL31" s="3467"/>
      <c r="AFM31" s="3467"/>
      <c r="AFN31" s="3467"/>
      <c r="AFO31" s="3467"/>
      <c r="AFP31" s="3467"/>
      <c r="AFQ31" s="3467"/>
      <c r="AFR31" s="3467"/>
      <c r="AFS31" s="3467"/>
      <c r="AFT31" s="3467"/>
      <c r="AFU31" s="3467"/>
      <c r="AFV31" s="3467"/>
      <c r="AFW31" s="3467"/>
      <c r="AFX31" s="3467"/>
      <c r="AFY31" s="3467"/>
      <c r="AFZ31" s="3467"/>
      <c r="AGA31" s="3467"/>
      <c r="AGB31" s="3467"/>
      <c r="AGC31" s="3467"/>
      <c r="AGD31" s="3467"/>
      <c r="AGE31" s="3467"/>
      <c r="AGF31" s="3467"/>
      <c r="AGG31" s="3467"/>
      <c r="AGH31" s="3467"/>
      <c r="AGI31" s="3467"/>
      <c r="AGJ31" s="3467"/>
      <c r="AGK31" s="3467"/>
      <c r="AGL31" s="3467"/>
      <c r="AGM31" s="3467"/>
      <c r="AGN31" s="3467"/>
      <c r="AGO31" s="3467"/>
      <c r="AGP31" s="3467"/>
      <c r="AGQ31" s="3467"/>
      <c r="AGR31" s="3467"/>
      <c r="AGS31" s="3467"/>
      <c r="AGT31" s="3467"/>
      <c r="AGU31" s="3467"/>
      <c r="AGV31" s="3467"/>
      <c r="AGW31" s="3467"/>
      <c r="AGX31" s="3467"/>
      <c r="AGY31" s="3467"/>
      <c r="AGZ31" s="3467"/>
      <c r="AHA31" s="3467"/>
      <c r="AHB31" s="3467"/>
      <c r="AHC31" s="3467"/>
      <c r="AHD31" s="3467"/>
      <c r="AHE31" s="3467"/>
      <c r="AHF31" s="3467"/>
      <c r="AHG31" s="3467"/>
      <c r="AHH31" s="3467"/>
      <c r="AHI31" s="3467"/>
      <c r="AHJ31" s="3467"/>
      <c r="AHK31" s="3467"/>
      <c r="AHL31" s="3467"/>
      <c r="AHM31" s="3467"/>
      <c r="AHN31" s="3467"/>
      <c r="AHO31" s="3467"/>
      <c r="AHP31" s="3467"/>
      <c r="AHQ31" s="3467"/>
      <c r="AHR31" s="3467"/>
      <c r="AHS31" s="3467"/>
      <c r="AHT31" s="3467"/>
      <c r="AHU31" s="3467"/>
      <c r="AHV31" s="3467"/>
      <c r="AHW31" s="3467"/>
      <c r="AHX31" s="3467"/>
      <c r="AHY31" s="3467"/>
      <c r="AHZ31" s="3467"/>
      <c r="AIA31" s="3467"/>
      <c r="AIB31" s="3467"/>
      <c r="AIC31" s="3467"/>
      <c r="AID31" s="3467"/>
      <c r="AIE31" s="3467"/>
      <c r="AIF31" s="3467"/>
      <c r="AIG31" s="3467"/>
      <c r="AIH31" s="3467"/>
      <c r="AII31" s="3467"/>
      <c r="AIJ31" s="3467"/>
      <c r="AIK31" s="3467"/>
      <c r="AIL31" s="3467"/>
      <c r="AIM31" s="3467"/>
      <c r="AIN31" s="3467"/>
      <c r="AIO31" s="3467"/>
      <c r="AIP31" s="3467"/>
      <c r="AIQ31" s="3467"/>
      <c r="AIR31" s="3467"/>
      <c r="AIS31" s="3467"/>
      <c r="AIT31" s="3467"/>
      <c r="AIU31" s="3467"/>
      <c r="AIV31" s="3467"/>
      <c r="AIW31" s="3467"/>
      <c r="AIX31" s="3467"/>
      <c r="AIY31" s="3467"/>
      <c r="AIZ31" s="3467"/>
      <c r="AJA31" s="3467"/>
      <c r="AJB31" s="3467"/>
      <c r="AJC31" s="3467"/>
      <c r="AJD31" s="3467"/>
      <c r="AJE31" s="3467"/>
      <c r="AJF31" s="3467"/>
      <c r="AJG31" s="3467"/>
      <c r="AJH31" s="3467"/>
      <c r="AJI31" s="3467"/>
      <c r="AJJ31" s="3467"/>
      <c r="AJK31" s="3467"/>
      <c r="AJL31" s="3467"/>
      <c r="AJM31" s="3467"/>
      <c r="AJN31" s="3467"/>
      <c r="AJO31" s="3467"/>
      <c r="AJP31" s="3467"/>
      <c r="AJQ31" s="3467"/>
      <c r="AJR31" s="3467"/>
      <c r="AJS31" s="3467"/>
      <c r="AJT31" s="3467"/>
      <c r="AJU31" s="3467"/>
      <c r="AJV31" s="3467"/>
      <c r="AJW31" s="3467"/>
      <c r="AJX31" s="3467"/>
      <c r="AJY31" s="3467"/>
      <c r="AJZ31" s="3467"/>
      <c r="AKA31" s="3467"/>
      <c r="AKB31" s="3467"/>
      <c r="AKC31" s="3467"/>
      <c r="AKD31" s="3467"/>
      <c r="AKE31" s="3467"/>
      <c r="AKF31" s="3467"/>
      <c r="AKG31" s="3467"/>
      <c r="AKH31" s="3467"/>
      <c r="AKI31" s="3467"/>
      <c r="AKJ31" s="3467"/>
      <c r="AKK31" s="3467"/>
      <c r="AKL31" s="3467"/>
      <c r="AKM31" s="3467"/>
      <c r="AKN31" s="3467"/>
      <c r="AKO31" s="3467"/>
      <c r="AKP31" s="3467"/>
      <c r="AKQ31" s="3467"/>
      <c r="AKR31" s="3467"/>
      <c r="AKS31" s="3467"/>
      <c r="AKT31" s="3467"/>
      <c r="AKU31" s="3467"/>
      <c r="AKV31" s="3467"/>
      <c r="AKW31" s="3467"/>
      <c r="AKX31" s="3467"/>
      <c r="AKY31" s="3467"/>
      <c r="AKZ31" s="3467"/>
      <c r="ALA31" s="3467"/>
      <c r="ALB31" s="3467"/>
      <c r="ALC31" s="3467"/>
      <c r="ALD31" s="3467"/>
      <c r="ALE31" s="3467"/>
      <c r="ALF31" s="3467"/>
      <c r="ALG31" s="3467"/>
      <c r="ALH31" s="3467"/>
      <c r="ALI31" s="3467"/>
      <c r="ALJ31" s="3467"/>
      <c r="ALK31" s="3467"/>
      <c r="ALL31" s="3467"/>
      <c r="ALM31" s="3467"/>
      <c r="ALN31" s="3467"/>
      <c r="ALO31" s="3467"/>
      <c r="ALP31" s="3467"/>
      <c r="ALQ31" s="3467"/>
      <c r="ALR31" s="3467"/>
      <c r="ALS31" s="3467"/>
      <c r="ALT31" s="3467"/>
      <c r="ALU31" s="3467"/>
      <c r="ALV31" s="3467"/>
      <c r="ALW31" s="3467"/>
      <c r="ALX31" s="3467"/>
      <c r="ALY31" s="3467"/>
      <c r="ALZ31" s="3467"/>
      <c r="AMA31" s="3467"/>
      <c r="AMB31" s="3467"/>
      <c r="AMC31" s="3467"/>
      <c r="AMD31" s="3467"/>
      <c r="AME31" s="3467"/>
      <c r="AMF31" s="3467"/>
      <c r="AMG31" s="3467"/>
      <c r="AMH31" s="3467"/>
      <c r="AMI31" s="3467"/>
      <c r="AMJ31" s="3467"/>
    </row>
    <row r="32" spans="1:1024" s="3472" customFormat="1" ht="31.4" customHeight="1">
      <c r="A32" s="5919"/>
      <c r="B32" s="5922"/>
      <c r="C32" s="5927" t="s">
        <v>1005</v>
      </c>
      <c r="D32" s="5928" t="s">
        <v>1006</v>
      </c>
      <c r="E32" s="5911" t="s">
        <v>999</v>
      </c>
      <c r="F32" s="5930" t="s">
        <v>196</v>
      </c>
      <c r="G32" s="5925"/>
      <c r="H32" s="5931" t="s">
        <v>1007</v>
      </c>
      <c r="I32" s="3470" t="s">
        <v>1008</v>
      </c>
      <c r="J32" s="3692">
        <v>5000000</v>
      </c>
      <c r="K32" s="5911" t="s">
        <v>1009</v>
      </c>
      <c r="L32" s="5911" t="s">
        <v>82</v>
      </c>
      <c r="M32" s="5911" t="s">
        <v>65</v>
      </c>
      <c r="N32" s="5911" t="s">
        <v>201</v>
      </c>
      <c r="O32" s="5912">
        <f>SUM(J32:J33)</f>
        <v>9000000</v>
      </c>
      <c r="P32" s="5912">
        <f>SUM(T32:AE32)</f>
        <v>0</v>
      </c>
      <c r="Q32" s="5950">
        <f>+P32/O32</f>
        <v>0</v>
      </c>
      <c r="R32" s="5967">
        <f>+O32-P32</f>
        <v>9000000</v>
      </c>
      <c r="S32" s="5968">
        <f>+R32/O32</f>
        <v>1</v>
      </c>
      <c r="T32" s="5908">
        <v>0</v>
      </c>
      <c r="U32" s="5909">
        <v>0</v>
      </c>
      <c r="V32" s="5910">
        <v>0</v>
      </c>
      <c r="W32" s="5966">
        <v>0</v>
      </c>
      <c r="X32" s="5966">
        <v>0</v>
      </c>
      <c r="Y32" s="5963">
        <v>0</v>
      </c>
      <c r="Z32" s="5964">
        <v>0</v>
      </c>
      <c r="AA32" s="5963">
        <f>+[2]Sheet0!$K$7</f>
        <v>0</v>
      </c>
      <c r="AB32" s="5963">
        <v>0</v>
      </c>
      <c r="AC32" s="5963">
        <v>0</v>
      </c>
      <c r="AD32" s="5963">
        <v>0</v>
      </c>
      <c r="AE32" s="5964">
        <v>0</v>
      </c>
      <c r="AF32" s="5965">
        <v>2</v>
      </c>
      <c r="AG32" s="5948">
        <f>SUM(AK32:AV33)</f>
        <v>0</v>
      </c>
      <c r="AH32" s="5948">
        <f>+AF32-AG32</f>
        <v>2</v>
      </c>
      <c r="AI32" s="5950">
        <f>AG32/AF32</f>
        <v>0</v>
      </c>
      <c r="AJ32" s="5950">
        <f>+AH32/AF32</f>
        <v>1</v>
      </c>
      <c r="AK32" s="5951">
        <v>0</v>
      </c>
      <c r="AL32" s="5948">
        <v>0</v>
      </c>
      <c r="AM32" s="5948">
        <v>0</v>
      </c>
      <c r="AN32" s="5952">
        <v>0</v>
      </c>
      <c r="AO32" s="5948">
        <v>0</v>
      </c>
      <c r="AP32" s="5948">
        <v>0</v>
      </c>
      <c r="AQ32" s="5948">
        <v>0</v>
      </c>
      <c r="AR32" s="5948">
        <v>0</v>
      </c>
      <c r="AS32" s="5948">
        <v>0</v>
      </c>
      <c r="AT32" s="5949">
        <v>0</v>
      </c>
      <c r="AU32" s="5944">
        <v>0</v>
      </c>
      <c r="AV32" s="5944">
        <v>0</v>
      </c>
      <c r="AW32" s="5945">
        <v>45392</v>
      </c>
      <c r="AX32" s="5945">
        <v>45596</v>
      </c>
      <c r="AY32" s="5946" t="s">
        <v>1010</v>
      </c>
      <c r="AZ32" s="5947" t="s">
        <v>86</v>
      </c>
      <c r="BA32" s="3442"/>
      <c r="BB32" s="3442"/>
      <c r="BC32" s="3442"/>
      <c r="BD32" s="3442"/>
      <c r="BE32" s="3442"/>
      <c r="BF32" s="3442"/>
      <c r="BG32" s="3442"/>
      <c r="BH32" s="3442"/>
      <c r="BI32" s="3442"/>
      <c r="BJ32" s="3442"/>
      <c r="BK32" s="3442"/>
      <c r="BL32" s="3442"/>
      <c r="BM32" s="3442"/>
      <c r="BN32" s="3442"/>
      <c r="BO32" s="3442"/>
      <c r="BP32" s="3442"/>
      <c r="BQ32" s="3442"/>
      <c r="BR32" s="3442"/>
      <c r="BS32" s="3442"/>
      <c r="BT32" s="3442"/>
      <c r="BU32" s="3442"/>
      <c r="BV32" s="3442"/>
      <c r="BW32" s="3442"/>
      <c r="BX32" s="3442"/>
      <c r="BY32" s="3442"/>
      <c r="BZ32" s="3442"/>
      <c r="CA32" s="3442"/>
      <c r="CB32" s="3442"/>
      <c r="CC32" s="3442"/>
      <c r="CD32" s="3442"/>
      <c r="CE32" s="3442"/>
      <c r="CF32" s="3442"/>
      <c r="CG32" s="3442"/>
      <c r="CH32" s="3442"/>
      <c r="CI32" s="3442"/>
      <c r="CJ32" s="3442"/>
      <c r="CK32" s="3442"/>
      <c r="CL32" s="3442"/>
      <c r="CM32" s="3442"/>
      <c r="CN32" s="3442"/>
      <c r="CO32" s="3442"/>
      <c r="CP32" s="3442"/>
      <c r="CQ32" s="3442"/>
      <c r="CR32" s="3442"/>
      <c r="CS32" s="3442"/>
      <c r="CT32" s="3442"/>
      <c r="CU32" s="3442"/>
      <c r="CV32" s="3442"/>
      <c r="CW32" s="3442"/>
      <c r="CX32" s="3442"/>
      <c r="CY32" s="3442"/>
      <c r="CZ32" s="3442"/>
      <c r="DA32" s="3442"/>
      <c r="DB32" s="3442"/>
      <c r="DC32" s="3442"/>
      <c r="DD32" s="3442"/>
      <c r="DE32" s="3442"/>
      <c r="DF32" s="3442"/>
      <c r="DG32" s="3442"/>
      <c r="DH32" s="3442"/>
      <c r="DI32" s="3442"/>
      <c r="DJ32" s="3442"/>
      <c r="DK32" s="3442"/>
      <c r="DL32" s="3442"/>
      <c r="DM32" s="3442"/>
      <c r="DN32" s="3442"/>
      <c r="DO32" s="3442"/>
      <c r="DP32" s="3442"/>
      <c r="DQ32" s="3442"/>
      <c r="DR32" s="3442"/>
      <c r="DS32" s="3442"/>
      <c r="DT32" s="3442"/>
      <c r="DU32" s="3442"/>
      <c r="DV32" s="3442"/>
      <c r="DW32" s="3442"/>
      <c r="DX32" s="3442"/>
      <c r="DY32" s="3442"/>
      <c r="DZ32" s="3471"/>
      <c r="EA32" s="3471"/>
      <c r="EB32" s="3471"/>
      <c r="EC32" s="3471"/>
      <c r="ED32" s="3471"/>
      <c r="EE32" s="3471"/>
      <c r="EF32" s="3471"/>
      <c r="EG32" s="3471"/>
      <c r="EH32" s="3471"/>
      <c r="EI32" s="3471"/>
      <c r="EJ32" s="3471"/>
      <c r="EK32" s="3471"/>
      <c r="EL32" s="3471"/>
      <c r="EM32" s="3471"/>
      <c r="EN32" s="3471"/>
      <c r="EO32" s="3471"/>
      <c r="EP32" s="3471"/>
      <c r="EQ32" s="3471"/>
      <c r="ER32" s="3471"/>
      <c r="ES32" s="3471"/>
      <c r="ET32" s="3471"/>
      <c r="EU32" s="3471"/>
      <c r="EV32" s="3471"/>
      <c r="EW32" s="3471"/>
      <c r="EX32" s="3471"/>
      <c r="EY32" s="3471"/>
      <c r="EZ32" s="3471"/>
      <c r="FA32" s="3471"/>
      <c r="FB32" s="3471"/>
      <c r="FC32" s="3471"/>
      <c r="FD32" s="3471"/>
      <c r="FE32" s="3471"/>
      <c r="FF32" s="3471"/>
      <c r="FG32" s="3471"/>
      <c r="FH32" s="3471"/>
      <c r="FI32" s="3471"/>
      <c r="FJ32" s="3471"/>
      <c r="FK32" s="3471"/>
      <c r="FL32" s="3471"/>
      <c r="FM32" s="3471"/>
      <c r="FN32" s="3471"/>
      <c r="FO32" s="3471"/>
      <c r="FP32" s="3471"/>
      <c r="FQ32" s="3471"/>
      <c r="FR32" s="3471"/>
      <c r="FS32" s="3471"/>
      <c r="FT32" s="3471"/>
      <c r="FU32" s="3471"/>
      <c r="FV32" s="3471"/>
      <c r="FW32" s="3471"/>
      <c r="FX32" s="3471"/>
      <c r="FY32" s="3471"/>
      <c r="FZ32" s="3471"/>
      <c r="GA32" s="3471"/>
      <c r="GB32" s="3471"/>
      <c r="GC32" s="3471"/>
      <c r="GD32" s="3471"/>
      <c r="GE32" s="3471"/>
      <c r="GF32" s="3471"/>
      <c r="GG32" s="3471"/>
      <c r="GH32" s="3471"/>
      <c r="GI32" s="3471"/>
      <c r="GJ32" s="3471"/>
      <c r="GK32" s="3471"/>
      <c r="GL32" s="3471"/>
      <c r="GM32" s="3471"/>
      <c r="GN32" s="3471"/>
      <c r="GO32" s="3471"/>
      <c r="GP32" s="3471"/>
      <c r="GQ32" s="3471"/>
      <c r="GR32" s="3471"/>
      <c r="GS32" s="3471"/>
      <c r="GT32" s="3471"/>
      <c r="GU32" s="3471"/>
      <c r="GV32" s="3471"/>
      <c r="GW32" s="3471"/>
      <c r="GX32" s="3471"/>
      <c r="GY32" s="3471"/>
      <c r="GZ32" s="3471"/>
      <c r="HA32" s="3471"/>
      <c r="HB32" s="3471"/>
      <c r="HC32" s="3471"/>
      <c r="HD32" s="3471"/>
      <c r="HE32" s="3471"/>
      <c r="HF32" s="3471"/>
      <c r="HG32" s="3471"/>
      <c r="HH32" s="3471"/>
      <c r="HI32" s="3471"/>
      <c r="HJ32" s="3471"/>
      <c r="HK32" s="3471"/>
      <c r="HL32" s="3471"/>
      <c r="HM32" s="3471"/>
      <c r="HN32" s="3471"/>
      <c r="HO32" s="3471"/>
      <c r="HP32" s="3471"/>
      <c r="HQ32" s="3471"/>
      <c r="HR32" s="3471"/>
      <c r="HS32" s="3471"/>
      <c r="HT32" s="3471"/>
      <c r="HU32" s="3471"/>
      <c r="HV32" s="3471"/>
      <c r="HW32" s="3471"/>
      <c r="HX32" s="3471"/>
      <c r="HY32" s="3471"/>
      <c r="HZ32" s="3471"/>
      <c r="IA32" s="3471"/>
      <c r="IB32" s="3471"/>
      <c r="IC32" s="3471"/>
      <c r="ID32" s="3471"/>
      <c r="IE32" s="3471"/>
      <c r="IF32" s="3471"/>
      <c r="IG32" s="3471"/>
      <c r="IH32" s="3471"/>
      <c r="II32" s="3471"/>
      <c r="IJ32" s="3471"/>
      <c r="IK32" s="3471"/>
      <c r="IL32" s="3471"/>
      <c r="IM32" s="3471"/>
      <c r="IN32" s="3471"/>
      <c r="IO32" s="3471"/>
      <c r="IP32" s="3471"/>
      <c r="IQ32" s="3471"/>
      <c r="IR32" s="3471"/>
      <c r="IS32" s="3471"/>
      <c r="IT32" s="3471"/>
      <c r="IU32" s="3471"/>
      <c r="IV32" s="3471"/>
      <c r="IW32" s="3471"/>
      <c r="IX32" s="3471"/>
      <c r="IY32" s="3471"/>
      <c r="IZ32" s="3471"/>
      <c r="JA32" s="3471"/>
      <c r="JB32" s="3471"/>
      <c r="JC32" s="3471"/>
      <c r="JD32" s="3471"/>
      <c r="JE32" s="3471"/>
      <c r="JF32" s="3471"/>
      <c r="JG32" s="3471"/>
      <c r="JH32" s="3471"/>
      <c r="JI32" s="3471"/>
      <c r="JJ32" s="3471"/>
      <c r="JK32" s="3471"/>
      <c r="JL32" s="3471"/>
      <c r="JM32" s="3471"/>
      <c r="JN32" s="3471"/>
      <c r="JO32" s="3471"/>
      <c r="JP32" s="3471"/>
      <c r="JQ32" s="3471"/>
      <c r="JR32" s="3471"/>
      <c r="JS32" s="3471"/>
      <c r="JT32" s="3471"/>
      <c r="JU32" s="3471"/>
      <c r="JV32" s="3471"/>
      <c r="JW32" s="3471"/>
      <c r="JX32" s="3471"/>
      <c r="JY32" s="3471"/>
      <c r="JZ32" s="3471"/>
      <c r="KA32" s="3471"/>
      <c r="KB32" s="3471"/>
      <c r="KC32" s="3471"/>
      <c r="KD32" s="3471"/>
      <c r="KE32" s="3471"/>
      <c r="KF32" s="3471"/>
      <c r="KG32" s="3471"/>
      <c r="KH32" s="3471"/>
      <c r="KI32" s="3471"/>
      <c r="KJ32" s="3471"/>
      <c r="KK32" s="3471"/>
      <c r="KL32" s="3471"/>
      <c r="KM32" s="3471"/>
      <c r="KN32" s="3471"/>
      <c r="KO32" s="3471"/>
      <c r="KP32" s="3471"/>
      <c r="KQ32" s="3471"/>
      <c r="KR32" s="3471"/>
      <c r="KS32" s="3471"/>
      <c r="KT32" s="3471"/>
      <c r="KU32" s="3471"/>
      <c r="KV32" s="3471"/>
      <c r="KW32" s="3471"/>
      <c r="KX32" s="3471"/>
      <c r="KY32" s="3471"/>
      <c r="KZ32" s="3471"/>
      <c r="LA32" s="3471"/>
      <c r="LB32" s="3471"/>
      <c r="LC32" s="3471"/>
      <c r="LD32" s="3471"/>
      <c r="LE32" s="3471"/>
      <c r="LF32" s="3471"/>
      <c r="LG32" s="3471"/>
      <c r="LH32" s="3471"/>
      <c r="LI32" s="3471"/>
      <c r="LJ32" s="3471"/>
      <c r="LK32" s="3471"/>
      <c r="LL32" s="3471"/>
      <c r="LM32" s="3471"/>
      <c r="LN32" s="3471"/>
      <c r="LO32" s="3471"/>
      <c r="LP32" s="3471"/>
      <c r="LQ32" s="3471"/>
      <c r="LR32" s="3471"/>
      <c r="LS32" s="3471"/>
      <c r="LT32" s="3471"/>
      <c r="LU32" s="3471"/>
      <c r="LV32" s="3471"/>
      <c r="LW32" s="3471"/>
      <c r="LX32" s="3471"/>
      <c r="LY32" s="3471"/>
      <c r="LZ32" s="3471"/>
      <c r="MA32" s="3471"/>
      <c r="MB32" s="3471"/>
      <c r="MC32" s="3471"/>
      <c r="MD32" s="3471"/>
      <c r="ME32" s="3471"/>
      <c r="MF32" s="3471"/>
      <c r="MG32" s="3471"/>
      <c r="MH32" s="3471"/>
      <c r="MI32" s="3471"/>
      <c r="MJ32" s="3471"/>
      <c r="MK32" s="3471"/>
      <c r="ML32" s="3471"/>
      <c r="MM32" s="3471"/>
      <c r="MN32" s="3471"/>
      <c r="MO32" s="3471"/>
      <c r="MP32" s="3471"/>
      <c r="MQ32" s="3471"/>
      <c r="MR32" s="3471"/>
      <c r="MS32" s="3471"/>
      <c r="MT32" s="3471"/>
      <c r="MU32" s="3471"/>
      <c r="MV32" s="3471"/>
      <c r="MW32" s="3471"/>
      <c r="MX32" s="3471"/>
      <c r="MY32" s="3471"/>
      <c r="MZ32" s="3471"/>
      <c r="NA32" s="3471"/>
      <c r="NB32" s="3471"/>
      <c r="NC32" s="3471"/>
      <c r="ND32" s="3471"/>
      <c r="NE32" s="3471"/>
      <c r="NF32" s="3471"/>
      <c r="NG32" s="3471"/>
      <c r="NH32" s="3471"/>
      <c r="NI32" s="3471"/>
      <c r="NJ32" s="3471"/>
      <c r="NK32" s="3471"/>
      <c r="NL32" s="3471"/>
      <c r="NM32" s="3471"/>
      <c r="NN32" s="3471"/>
      <c r="NO32" s="3471"/>
      <c r="NP32" s="3471"/>
      <c r="NQ32" s="3471"/>
      <c r="NR32" s="3471"/>
      <c r="NS32" s="3471"/>
      <c r="NT32" s="3471"/>
      <c r="NU32" s="3471"/>
      <c r="NV32" s="3471"/>
      <c r="NW32" s="3471"/>
      <c r="NX32" s="3471"/>
      <c r="NY32" s="3471"/>
      <c r="NZ32" s="3471"/>
      <c r="OA32" s="3471"/>
      <c r="OB32" s="3471"/>
      <c r="OC32" s="3471"/>
      <c r="OD32" s="3471"/>
      <c r="OE32" s="3471"/>
      <c r="OF32" s="3471"/>
      <c r="OG32" s="3471"/>
      <c r="OH32" s="3471"/>
      <c r="OI32" s="3471"/>
      <c r="OJ32" s="3471"/>
      <c r="OK32" s="3471"/>
      <c r="OL32" s="3471"/>
      <c r="OM32" s="3471"/>
      <c r="ON32" s="3471"/>
      <c r="OO32" s="3471"/>
      <c r="OP32" s="3471"/>
      <c r="OQ32" s="3471"/>
      <c r="OR32" s="3471"/>
      <c r="OS32" s="3471"/>
      <c r="OT32" s="3471"/>
      <c r="OU32" s="3471"/>
      <c r="OV32" s="3471"/>
      <c r="OW32" s="3471"/>
      <c r="OX32" s="3471"/>
      <c r="OY32" s="3471"/>
      <c r="OZ32" s="3471"/>
      <c r="PA32" s="3471"/>
      <c r="PB32" s="3471"/>
      <c r="PC32" s="3471"/>
      <c r="PD32" s="3471"/>
      <c r="PE32" s="3471"/>
      <c r="PF32" s="3471"/>
      <c r="PG32" s="3471"/>
      <c r="PH32" s="3471"/>
      <c r="PI32" s="3471"/>
      <c r="PJ32" s="3471"/>
      <c r="PK32" s="3471"/>
      <c r="PL32" s="3471"/>
      <c r="PM32" s="3471"/>
      <c r="PN32" s="3471"/>
      <c r="PO32" s="3471"/>
      <c r="PP32" s="3471"/>
      <c r="PQ32" s="3471"/>
      <c r="PR32" s="3471"/>
      <c r="PS32" s="3471"/>
      <c r="PT32" s="3471"/>
      <c r="PU32" s="3471"/>
      <c r="PV32" s="3471"/>
      <c r="PW32" s="3471"/>
      <c r="PX32" s="3471"/>
      <c r="PY32" s="3471"/>
      <c r="PZ32" s="3471"/>
      <c r="QA32" s="3471"/>
      <c r="QB32" s="3471"/>
      <c r="QC32" s="3471"/>
      <c r="QD32" s="3471"/>
      <c r="QE32" s="3471"/>
      <c r="QF32" s="3471"/>
      <c r="QG32" s="3471"/>
      <c r="QH32" s="3471"/>
      <c r="QI32" s="3471"/>
      <c r="QJ32" s="3471"/>
      <c r="QK32" s="3471"/>
      <c r="QL32" s="3471"/>
      <c r="QM32" s="3471"/>
      <c r="QN32" s="3471"/>
      <c r="QO32" s="3471"/>
      <c r="QP32" s="3471"/>
      <c r="QQ32" s="3471"/>
      <c r="QR32" s="3471"/>
      <c r="QS32" s="3471"/>
      <c r="QT32" s="3471"/>
      <c r="QU32" s="3471"/>
      <c r="QV32" s="3471"/>
      <c r="QW32" s="3471"/>
      <c r="QX32" s="3471"/>
      <c r="QY32" s="3471"/>
      <c r="QZ32" s="3471"/>
      <c r="RA32" s="3471"/>
      <c r="RB32" s="3471"/>
      <c r="RC32" s="3471"/>
      <c r="RD32" s="3471"/>
      <c r="RE32" s="3471"/>
      <c r="RF32" s="3471"/>
      <c r="RG32" s="3471"/>
      <c r="RH32" s="3471"/>
      <c r="RI32" s="3471"/>
      <c r="RJ32" s="3471"/>
      <c r="RK32" s="3471"/>
      <c r="RL32" s="3471"/>
      <c r="RM32" s="3471"/>
      <c r="RN32" s="3471"/>
      <c r="RO32" s="3471"/>
      <c r="RP32" s="3471"/>
      <c r="RQ32" s="3471"/>
      <c r="RR32" s="3471"/>
      <c r="RS32" s="3471"/>
      <c r="RT32" s="3471"/>
      <c r="RU32" s="3471"/>
      <c r="RV32" s="3471"/>
      <c r="RW32" s="3471"/>
      <c r="RX32" s="3471"/>
      <c r="RY32" s="3471"/>
      <c r="RZ32" s="3471"/>
      <c r="SA32" s="3471"/>
      <c r="SB32" s="3471"/>
      <c r="SC32" s="3471"/>
      <c r="SD32" s="3471"/>
      <c r="SE32" s="3471"/>
      <c r="SF32" s="3471"/>
      <c r="SG32" s="3471"/>
      <c r="SH32" s="3471"/>
      <c r="SI32" s="3471"/>
      <c r="SJ32" s="3471"/>
      <c r="SK32" s="3471"/>
      <c r="SL32" s="3471"/>
      <c r="SM32" s="3471"/>
      <c r="SN32" s="3471"/>
      <c r="SO32" s="3471"/>
      <c r="SP32" s="3471"/>
      <c r="SQ32" s="3471"/>
      <c r="SR32" s="3471"/>
      <c r="SS32" s="3471"/>
      <c r="ST32" s="3471"/>
      <c r="SU32" s="3471"/>
      <c r="SV32" s="3471"/>
      <c r="SW32" s="3471"/>
      <c r="SX32" s="3471"/>
      <c r="SY32" s="3471"/>
      <c r="SZ32" s="3471"/>
      <c r="TA32" s="3471"/>
      <c r="TB32" s="3471"/>
      <c r="TC32" s="3471"/>
      <c r="TD32" s="3471"/>
      <c r="TE32" s="3471"/>
      <c r="TF32" s="3471"/>
      <c r="TG32" s="3471"/>
      <c r="TH32" s="3471"/>
      <c r="TI32" s="3471"/>
      <c r="TJ32" s="3471"/>
      <c r="TK32" s="3471"/>
      <c r="TL32" s="3471"/>
      <c r="TM32" s="3471"/>
      <c r="TN32" s="3471"/>
      <c r="TO32" s="3471"/>
      <c r="TP32" s="3471"/>
      <c r="TQ32" s="3471"/>
      <c r="TR32" s="3471"/>
      <c r="TS32" s="3471"/>
      <c r="TT32" s="3471"/>
      <c r="TU32" s="3471"/>
      <c r="TV32" s="3471"/>
      <c r="TW32" s="3471"/>
      <c r="TX32" s="3471"/>
      <c r="TY32" s="3471"/>
      <c r="TZ32" s="3471"/>
      <c r="UA32" s="3471"/>
      <c r="UB32" s="3471"/>
      <c r="UC32" s="3471"/>
      <c r="UD32" s="3471"/>
      <c r="UE32" s="3471"/>
      <c r="UF32" s="3471"/>
      <c r="UG32" s="3471"/>
      <c r="UH32" s="3471"/>
      <c r="UI32" s="3471"/>
      <c r="UJ32" s="3471"/>
      <c r="UK32" s="3471"/>
      <c r="UL32" s="3471"/>
      <c r="UM32" s="3471"/>
      <c r="UN32" s="3471"/>
      <c r="UO32" s="3471"/>
      <c r="UP32" s="3471"/>
      <c r="UQ32" s="3471"/>
      <c r="UR32" s="3471"/>
      <c r="US32" s="3471"/>
      <c r="UT32" s="3471"/>
      <c r="UU32" s="3471"/>
      <c r="UV32" s="3471"/>
      <c r="UW32" s="3471"/>
      <c r="UX32" s="3471"/>
      <c r="UY32" s="3471"/>
      <c r="UZ32" s="3471"/>
      <c r="VA32" s="3471"/>
      <c r="VB32" s="3471"/>
      <c r="VC32" s="3471"/>
      <c r="VD32" s="3471"/>
      <c r="VE32" s="3471"/>
      <c r="VF32" s="3471"/>
      <c r="VG32" s="3471"/>
      <c r="VH32" s="3471"/>
      <c r="VI32" s="3471"/>
      <c r="VJ32" s="3471"/>
      <c r="VK32" s="3471"/>
      <c r="VL32" s="3471"/>
      <c r="VM32" s="3471"/>
      <c r="VN32" s="3471"/>
      <c r="VO32" s="3471"/>
      <c r="VP32" s="3471"/>
      <c r="VQ32" s="3471"/>
      <c r="VR32" s="3471"/>
      <c r="VS32" s="3471"/>
      <c r="VT32" s="3471"/>
      <c r="VU32" s="3471"/>
      <c r="VV32" s="3471"/>
      <c r="VW32" s="3471"/>
      <c r="VX32" s="3471"/>
      <c r="VY32" s="3471"/>
      <c r="VZ32" s="3471"/>
      <c r="WA32" s="3471"/>
      <c r="WB32" s="3471"/>
      <c r="WC32" s="3471"/>
      <c r="WD32" s="3471"/>
      <c r="WE32" s="3471"/>
      <c r="WF32" s="3471"/>
      <c r="WG32" s="3471"/>
      <c r="WH32" s="3471"/>
      <c r="WI32" s="3471"/>
      <c r="WJ32" s="3471"/>
      <c r="WK32" s="3471"/>
      <c r="WL32" s="3471"/>
      <c r="WM32" s="3471"/>
      <c r="WN32" s="3471"/>
      <c r="WO32" s="3471"/>
      <c r="WP32" s="3471"/>
      <c r="WQ32" s="3471"/>
      <c r="WR32" s="3471"/>
      <c r="WS32" s="3471"/>
      <c r="WT32" s="3471"/>
      <c r="WU32" s="3471"/>
      <c r="WV32" s="3471"/>
      <c r="WW32" s="3471"/>
      <c r="WX32" s="3471"/>
      <c r="WY32" s="3471"/>
      <c r="WZ32" s="3471"/>
      <c r="XA32" s="3471"/>
      <c r="XB32" s="3471"/>
      <c r="XC32" s="3471"/>
      <c r="XD32" s="3471"/>
      <c r="XE32" s="3471"/>
      <c r="XF32" s="3471"/>
      <c r="XG32" s="3471"/>
      <c r="XH32" s="3471"/>
      <c r="XI32" s="3471"/>
      <c r="XJ32" s="3471"/>
      <c r="XK32" s="3471"/>
      <c r="XL32" s="3471"/>
      <c r="XM32" s="3471"/>
      <c r="XN32" s="3471"/>
      <c r="XO32" s="3471"/>
      <c r="XP32" s="3471"/>
      <c r="XQ32" s="3471"/>
      <c r="XR32" s="3471"/>
      <c r="XS32" s="3471"/>
      <c r="XT32" s="3471"/>
      <c r="XU32" s="3471"/>
      <c r="XV32" s="3471"/>
      <c r="XW32" s="3471"/>
      <c r="XX32" s="3471"/>
      <c r="XY32" s="3471"/>
      <c r="XZ32" s="3471"/>
      <c r="YA32" s="3471"/>
      <c r="YB32" s="3471"/>
      <c r="YC32" s="3471"/>
      <c r="YD32" s="3471"/>
      <c r="YE32" s="3471"/>
      <c r="YF32" s="3471"/>
      <c r="YG32" s="3471"/>
      <c r="YH32" s="3471"/>
      <c r="YI32" s="3471"/>
      <c r="YJ32" s="3471"/>
      <c r="YK32" s="3471"/>
      <c r="YL32" s="3471"/>
      <c r="YM32" s="3471"/>
      <c r="YN32" s="3471"/>
      <c r="YO32" s="3471"/>
      <c r="YP32" s="3471"/>
      <c r="YQ32" s="3471"/>
      <c r="YR32" s="3471"/>
      <c r="YS32" s="3471"/>
      <c r="YT32" s="3471"/>
      <c r="YU32" s="3471"/>
      <c r="YV32" s="3471"/>
      <c r="YW32" s="3471"/>
      <c r="YX32" s="3471"/>
      <c r="YY32" s="3471"/>
      <c r="YZ32" s="3471"/>
      <c r="ZA32" s="3471"/>
      <c r="ZB32" s="3471"/>
      <c r="ZC32" s="3471"/>
      <c r="ZD32" s="3471"/>
      <c r="ZE32" s="3471"/>
      <c r="ZF32" s="3471"/>
      <c r="ZG32" s="3471"/>
      <c r="ZH32" s="3471"/>
      <c r="ZI32" s="3471"/>
      <c r="ZJ32" s="3471"/>
      <c r="ZK32" s="3471"/>
      <c r="ZL32" s="3471"/>
      <c r="ZM32" s="3471"/>
      <c r="ZN32" s="3471"/>
      <c r="ZO32" s="3471"/>
      <c r="ZP32" s="3471"/>
      <c r="ZQ32" s="3471"/>
      <c r="ZR32" s="3471"/>
      <c r="ZS32" s="3471"/>
      <c r="ZT32" s="3471"/>
      <c r="ZU32" s="3471"/>
      <c r="ZV32" s="3471"/>
      <c r="ZW32" s="3471"/>
      <c r="ZX32" s="3471"/>
      <c r="ZY32" s="3471"/>
      <c r="ZZ32" s="3471"/>
      <c r="AAA32" s="3471"/>
      <c r="AAB32" s="3471"/>
      <c r="AAC32" s="3471"/>
      <c r="AAD32" s="3471"/>
      <c r="AAE32" s="3471"/>
      <c r="AAF32" s="3471"/>
      <c r="AAG32" s="3471"/>
      <c r="AAH32" s="3471"/>
      <c r="AAI32" s="3471"/>
      <c r="AAJ32" s="3471"/>
      <c r="AAK32" s="3471"/>
      <c r="AAL32" s="3471"/>
      <c r="AAM32" s="3471"/>
      <c r="AAN32" s="3471"/>
      <c r="AAO32" s="3471"/>
      <c r="AAP32" s="3471"/>
      <c r="AAQ32" s="3471"/>
      <c r="AAR32" s="3471"/>
      <c r="AAS32" s="3471"/>
      <c r="AAT32" s="3471"/>
      <c r="AAU32" s="3471"/>
      <c r="AAV32" s="3471"/>
      <c r="AAW32" s="3471"/>
      <c r="AAX32" s="3471"/>
      <c r="AAY32" s="3471"/>
      <c r="AAZ32" s="3471"/>
      <c r="ABA32" s="3471"/>
      <c r="ABB32" s="3471"/>
      <c r="ABC32" s="3471"/>
      <c r="ABD32" s="3471"/>
      <c r="ABE32" s="3471"/>
      <c r="ABF32" s="3471"/>
      <c r="ABG32" s="3471"/>
      <c r="ABH32" s="3471"/>
      <c r="ABI32" s="3471"/>
      <c r="ABJ32" s="3471"/>
      <c r="ABK32" s="3471"/>
      <c r="ABL32" s="3471"/>
      <c r="ABM32" s="3471"/>
      <c r="ABN32" s="3471"/>
      <c r="ABO32" s="3471"/>
      <c r="ABP32" s="3471"/>
      <c r="ABQ32" s="3471"/>
      <c r="ABR32" s="3471"/>
      <c r="ABS32" s="3471"/>
      <c r="ABT32" s="3471"/>
      <c r="ABU32" s="3471"/>
      <c r="ABV32" s="3471"/>
      <c r="ABW32" s="3471"/>
      <c r="ABX32" s="3471"/>
      <c r="ABY32" s="3471"/>
      <c r="ABZ32" s="3471"/>
      <c r="ACA32" s="3471"/>
      <c r="ACB32" s="3471"/>
      <c r="ACC32" s="3471"/>
      <c r="ACD32" s="3471"/>
      <c r="ACE32" s="3471"/>
      <c r="ACF32" s="3471"/>
      <c r="ACG32" s="3471"/>
      <c r="ACH32" s="3471"/>
      <c r="ACI32" s="3471"/>
      <c r="ACJ32" s="3471"/>
      <c r="ACK32" s="3471"/>
      <c r="ACL32" s="3471"/>
      <c r="ACM32" s="3471"/>
      <c r="ACN32" s="3471"/>
      <c r="ACO32" s="3471"/>
      <c r="ACP32" s="3471"/>
      <c r="ACQ32" s="3471"/>
      <c r="ACR32" s="3471"/>
      <c r="ACS32" s="3471"/>
      <c r="ACT32" s="3471"/>
      <c r="ACU32" s="3471"/>
      <c r="ACV32" s="3471"/>
      <c r="ACW32" s="3471"/>
      <c r="ACX32" s="3471"/>
      <c r="ACY32" s="3471"/>
      <c r="ACZ32" s="3471"/>
      <c r="ADA32" s="3471"/>
      <c r="ADB32" s="3471"/>
      <c r="ADC32" s="3471"/>
      <c r="ADD32" s="3471"/>
      <c r="ADE32" s="3471"/>
      <c r="ADF32" s="3471"/>
      <c r="ADG32" s="3471"/>
      <c r="ADH32" s="3471"/>
      <c r="ADI32" s="3471"/>
      <c r="ADJ32" s="3471"/>
      <c r="ADK32" s="3471"/>
      <c r="ADL32" s="3471"/>
      <c r="ADM32" s="3471"/>
      <c r="ADN32" s="3471"/>
      <c r="ADO32" s="3471"/>
      <c r="ADP32" s="3471"/>
      <c r="ADQ32" s="3471"/>
      <c r="ADR32" s="3471"/>
      <c r="ADS32" s="3471"/>
      <c r="ADT32" s="3471"/>
      <c r="ADU32" s="3471"/>
      <c r="ADV32" s="3471"/>
      <c r="ADW32" s="3471"/>
      <c r="ADX32" s="3471"/>
      <c r="ADY32" s="3471"/>
      <c r="ADZ32" s="3471"/>
      <c r="AEA32" s="3471"/>
      <c r="AEB32" s="3471"/>
      <c r="AEC32" s="3471"/>
      <c r="AED32" s="3471"/>
      <c r="AEE32" s="3471"/>
      <c r="AEF32" s="3471"/>
      <c r="AEG32" s="3471"/>
      <c r="AEH32" s="3471"/>
      <c r="AEI32" s="3471"/>
      <c r="AEJ32" s="3471"/>
      <c r="AEK32" s="3471"/>
      <c r="AEL32" s="3471"/>
      <c r="AEM32" s="3471"/>
      <c r="AEN32" s="3471"/>
      <c r="AEO32" s="3471"/>
      <c r="AEP32" s="3471"/>
      <c r="AEQ32" s="3471"/>
      <c r="AER32" s="3471"/>
      <c r="AES32" s="3471"/>
      <c r="AET32" s="3471"/>
      <c r="AEU32" s="3471"/>
      <c r="AEV32" s="3471"/>
      <c r="AEW32" s="3471"/>
      <c r="AEX32" s="3471"/>
      <c r="AEY32" s="3471"/>
      <c r="AEZ32" s="3471"/>
      <c r="AFA32" s="3471"/>
      <c r="AFB32" s="3471"/>
      <c r="AFC32" s="3471"/>
      <c r="AFD32" s="3471"/>
      <c r="AFE32" s="3471"/>
      <c r="AFF32" s="3471"/>
      <c r="AFG32" s="3471"/>
      <c r="AFH32" s="3471"/>
      <c r="AFI32" s="3471"/>
      <c r="AFJ32" s="3471"/>
      <c r="AFK32" s="3471"/>
      <c r="AFL32" s="3471"/>
      <c r="AFM32" s="3471"/>
      <c r="AFN32" s="3471"/>
      <c r="AFO32" s="3471"/>
      <c r="AFP32" s="3471"/>
      <c r="AFQ32" s="3471"/>
      <c r="AFR32" s="3471"/>
      <c r="AFS32" s="3471"/>
      <c r="AFT32" s="3471"/>
      <c r="AFU32" s="3471"/>
      <c r="AFV32" s="3471"/>
      <c r="AFW32" s="3471"/>
      <c r="AFX32" s="3471"/>
      <c r="AFY32" s="3471"/>
      <c r="AFZ32" s="3471"/>
      <c r="AGA32" s="3471"/>
      <c r="AGB32" s="3471"/>
      <c r="AGC32" s="3471"/>
      <c r="AGD32" s="3471"/>
      <c r="AGE32" s="3471"/>
      <c r="AGF32" s="3471"/>
      <c r="AGG32" s="3471"/>
      <c r="AGH32" s="3471"/>
      <c r="AGI32" s="3471"/>
      <c r="AGJ32" s="3471"/>
      <c r="AGK32" s="3471"/>
      <c r="AGL32" s="3471"/>
      <c r="AGM32" s="3471"/>
      <c r="AGN32" s="3471"/>
      <c r="AGO32" s="3471"/>
      <c r="AGP32" s="3471"/>
      <c r="AGQ32" s="3471"/>
      <c r="AGR32" s="3471"/>
      <c r="AGS32" s="3471"/>
      <c r="AGT32" s="3471"/>
      <c r="AGU32" s="3471"/>
      <c r="AGV32" s="3471"/>
      <c r="AGW32" s="3471"/>
      <c r="AGX32" s="3471"/>
      <c r="AGY32" s="3471"/>
      <c r="AGZ32" s="3471"/>
      <c r="AHA32" s="3471"/>
      <c r="AHB32" s="3471"/>
      <c r="AHC32" s="3471"/>
      <c r="AHD32" s="3471"/>
      <c r="AHE32" s="3471"/>
      <c r="AHF32" s="3471"/>
      <c r="AHG32" s="3471"/>
      <c r="AHH32" s="3471"/>
      <c r="AHI32" s="3471"/>
      <c r="AHJ32" s="3471"/>
      <c r="AHK32" s="3471"/>
      <c r="AHL32" s="3471"/>
      <c r="AHM32" s="3471"/>
      <c r="AHN32" s="3471"/>
      <c r="AHO32" s="3471"/>
      <c r="AHP32" s="3471"/>
      <c r="AHQ32" s="3471"/>
      <c r="AHR32" s="3471"/>
      <c r="AHS32" s="3471"/>
      <c r="AHT32" s="3471"/>
      <c r="AHU32" s="3471"/>
      <c r="AHV32" s="3471"/>
      <c r="AHW32" s="3471"/>
      <c r="AHX32" s="3471"/>
      <c r="AHY32" s="3471"/>
      <c r="AHZ32" s="3471"/>
      <c r="AIA32" s="3471"/>
      <c r="AIB32" s="3471"/>
      <c r="AIC32" s="3471"/>
      <c r="AID32" s="3471"/>
      <c r="AIE32" s="3471"/>
      <c r="AIF32" s="3471"/>
      <c r="AIG32" s="3471"/>
      <c r="AIH32" s="3471"/>
      <c r="AII32" s="3471"/>
      <c r="AIJ32" s="3471"/>
      <c r="AIK32" s="3471"/>
      <c r="AIL32" s="3471"/>
      <c r="AIM32" s="3471"/>
      <c r="AIN32" s="3471"/>
      <c r="AIO32" s="3471"/>
      <c r="AIP32" s="3471"/>
      <c r="AIQ32" s="3471"/>
      <c r="AIR32" s="3471"/>
      <c r="AIS32" s="3471"/>
      <c r="AIT32" s="3471"/>
      <c r="AIU32" s="3471"/>
      <c r="AIV32" s="3471"/>
      <c r="AIW32" s="3471"/>
      <c r="AIX32" s="3471"/>
      <c r="AIY32" s="3471"/>
      <c r="AIZ32" s="3471"/>
      <c r="AJA32" s="3471"/>
      <c r="AJB32" s="3471"/>
      <c r="AJC32" s="3471"/>
      <c r="AJD32" s="3471"/>
      <c r="AJE32" s="3471"/>
      <c r="AJF32" s="3471"/>
      <c r="AJG32" s="3471"/>
      <c r="AJH32" s="3471"/>
      <c r="AJI32" s="3471"/>
      <c r="AJJ32" s="3471"/>
      <c r="AJK32" s="3471"/>
      <c r="AJL32" s="3471"/>
      <c r="AJM32" s="3471"/>
      <c r="AJN32" s="3471"/>
      <c r="AJO32" s="3471"/>
      <c r="AJP32" s="3471"/>
      <c r="AJQ32" s="3471"/>
      <c r="AJR32" s="3471"/>
      <c r="AJS32" s="3471"/>
      <c r="AJT32" s="3471"/>
      <c r="AJU32" s="3471"/>
      <c r="AJV32" s="3471"/>
      <c r="AJW32" s="3471"/>
      <c r="AJX32" s="3471"/>
      <c r="AJY32" s="3471"/>
      <c r="AJZ32" s="3471"/>
      <c r="AKA32" s="3471"/>
      <c r="AKB32" s="3471"/>
      <c r="AKC32" s="3471"/>
      <c r="AKD32" s="3471"/>
      <c r="AKE32" s="3471"/>
      <c r="AKF32" s="3471"/>
      <c r="AKG32" s="3471"/>
      <c r="AKH32" s="3471"/>
      <c r="AKI32" s="3471"/>
      <c r="AKJ32" s="3471"/>
      <c r="AKK32" s="3471"/>
      <c r="AKL32" s="3471"/>
      <c r="AKM32" s="3471"/>
      <c r="AKN32" s="3471"/>
      <c r="AKO32" s="3471"/>
      <c r="AKP32" s="3471"/>
      <c r="AKQ32" s="3471"/>
      <c r="AKR32" s="3471"/>
      <c r="AKS32" s="3471"/>
      <c r="AKT32" s="3471"/>
      <c r="AKU32" s="3471"/>
      <c r="AKV32" s="3471"/>
      <c r="AKW32" s="3471"/>
      <c r="AKX32" s="3471"/>
      <c r="AKY32" s="3471"/>
      <c r="AKZ32" s="3471"/>
      <c r="ALA32" s="3471"/>
      <c r="ALB32" s="3471"/>
      <c r="ALC32" s="3471"/>
      <c r="ALD32" s="3471"/>
      <c r="ALE32" s="3471"/>
      <c r="ALF32" s="3471"/>
      <c r="ALG32" s="3471"/>
      <c r="ALH32" s="3471"/>
      <c r="ALI32" s="3471"/>
      <c r="ALJ32" s="3471"/>
      <c r="ALK32" s="3471"/>
      <c r="ALL32" s="3471"/>
      <c r="ALM32" s="3471"/>
      <c r="ALN32" s="3471"/>
      <c r="ALO32" s="3471"/>
      <c r="ALP32" s="3471"/>
      <c r="ALQ32" s="3471"/>
      <c r="ALR32" s="3471"/>
      <c r="ALS32" s="3471"/>
      <c r="ALT32" s="3471"/>
      <c r="ALU32" s="3471"/>
      <c r="ALV32" s="3471"/>
      <c r="ALW32" s="3471"/>
      <c r="ALX32" s="3471"/>
      <c r="ALY32" s="3471"/>
      <c r="ALZ32" s="3471"/>
      <c r="AMA32" s="3471"/>
      <c r="AMB32" s="3471"/>
      <c r="AMC32" s="3471"/>
      <c r="AMD32" s="3471"/>
      <c r="AME32" s="3471"/>
      <c r="AMF32" s="3471"/>
      <c r="AMG32" s="3471"/>
      <c r="AMH32" s="3471"/>
      <c r="AMI32" s="3471"/>
      <c r="AMJ32" s="3471"/>
    </row>
    <row r="33" spans="1:1024" s="3472" customFormat="1" ht="33" customHeight="1">
      <c r="A33" s="5919"/>
      <c r="B33" s="5922"/>
      <c r="C33" s="5927"/>
      <c r="D33" s="5929"/>
      <c r="E33" s="5911"/>
      <c r="F33" s="5930"/>
      <c r="G33" s="5925"/>
      <c r="H33" s="5931"/>
      <c r="I33" s="3470" t="s">
        <v>1011</v>
      </c>
      <c r="J33" s="3692">
        <v>4000000</v>
      </c>
      <c r="K33" s="5911"/>
      <c r="L33" s="5911"/>
      <c r="M33" s="5911"/>
      <c r="N33" s="5911"/>
      <c r="O33" s="5912"/>
      <c r="P33" s="5912"/>
      <c r="Q33" s="5950"/>
      <c r="R33" s="5967"/>
      <c r="S33" s="5968"/>
      <c r="T33" s="5908"/>
      <c r="U33" s="5909"/>
      <c r="V33" s="5910"/>
      <c r="W33" s="5966"/>
      <c r="X33" s="5966"/>
      <c r="Y33" s="5963"/>
      <c r="Z33" s="5964"/>
      <c r="AA33" s="5963"/>
      <c r="AB33" s="5963"/>
      <c r="AC33" s="5963"/>
      <c r="AD33" s="5963"/>
      <c r="AE33" s="5964"/>
      <c r="AF33" s="5965"/>
      <c r="AG33" s="5948"/>
      <c r="AH33" s="5948"/>
      <c r="AI33" s="5950"/>
      <c r="AJ33" s="5950"/>
      <c r="AK33" s="5951"/>
      <c r="AL33" s="5948"/>
      <c r="AM33" s="5948"/>
      <c r="AN33" s="5952"/>
      <c r="AO33" s="5948"/>
      <c r="AP33" s="5948"/>
      <c r="AQ33" s="5948"/>
      <c r="AR33" s="5948"/>
      <c r="AS33" s="5948"/>
      <c r="AT33" s="5949"/>
      <c r="AU33" s="5944"/>
      <c r="AV33" s="5944"/>
      <c r="AW33" s="5945"/>
      <c r="AX33" s="5945"/>
      <c r="AY33" s="5946"/>
      <c r="AZ33" s="5947"/>
      <c r="BA33" s="3442"/>
      <c r="BB33" s="3442"/>
      <c r="BC33" s="3442"/>
      <c r="BD33" s="3442"/>
      <c r="BE33" s="3442"/>
      <c r="BF33" s="3442"/>
      <c r="BG33" s="3442"/>
      <c r="BH33" s="3442"/>
      <c r="BI33" s="3442"/>
      <c r="BJ33" s="3442"/>
      <c r="BK33" s="3442"/>
      <c r="BL33" s="3442"/>
      <c r="BM33" s="3442"/>
      <c r="BN33" s="3442"/>
      <c r="BO33" s="3442"/>
      <c r="BP33" s="3442"/>
      <c r="BQ33" s="3442"/>
      <c r="BR33" s="3442"/>
      <c r="BS33" s="3442"/>
      <c r="BT33" s="3442"/>
      <c r="BU33" s="3442"/>
      <c r="BV33" s="3442"/>
      <c r="BW33" s="3442"/>
      <c r="BX33" s="3442"/>
      <c r="BY33" s="3442"/>
      <c r="BZ33" s="3442"/>
      <c r="CA33" s="3442"/>
      <c r="CB33" s="3442"/>
      <c r="CC33" s="3442"/>
      <c r="CD33" s="3442"/>
      <c r="CE33" s="3442"/>
      <c r="CF33" s="3442"/>
      <c r="CG33" s="3442"/>
      <c r="CH33" s="3442"/>
      <c r="CI33" s="3442"/>
      <c r="CJ33" s="3442"/>
      <c r="CK33" s="3442"/>
      <c r="CL33" s="3442"/>
      <c r="CM33" s="3442"/>
      <c r="CN33" s="3442"/>
      <c r="CO33" s="3442"/>
      <c r="CP33" s="3442"/>
      <c r="CQ33" s="3442"/>
      <c r="CR33" s="3442"/>
      <c r="CS33" s="3442"/>
      <c r="CT33" s="3442"/>
      <c r="CU33" s="3442"/>
      <c r="CV33" s="3442"/>
      <c r="CW33" s="3442"/>
      <c r="CX33" s="3442"/>
      <c r="CY33" s="3442"/>
      <c r="CZ33" s="3442"/>
      <c r="DA33" s="3442"/>
      <c r="DB33" s="3442"/>
      <c r="DC33" s="3442"/>
      <c r="DD33" s="3442"/>
      <c r="DE33" s="3442"/>
      <c r="DF33" s="3442"/>
      <c r="DG33" s="3442"/>
      <c r="DH33" s="3442"/>
      <c r="DI33" s="3442"/>
      <c r="DJ33" s="3442"/>
      <c r="DK33" s="3442"/>
      <c r="DL33" s="3442"/>
      <c r="DM33" s="3442"/>
      <c r="DN33" s="3442"/>
      <c r="DO33" s="3442"/>
      <c r="DP33" s="3442"/>
      <c r="DQ33" s="3442"/>
      <c r="DR33" s="3442"/>
      <c r="DS33" s="3442"/>
      <c r="DT33" s="3442"/>
      <c r="DU33" s="3442"/>
      <c r="DV33" s="3442"/>
      <c r="DW33" s="3442"/>
      <c r="DX33" s="3442"/>
      <c r="DY33" s="3442"/>
      <c r="DZ33" s="3471"/>
      <c r="EA33" s="3471"/>
      <c r="EB33" s="3471"/>
      <c r="EC33" s="3471"/>
      <c r="ED33" s="3471"/>
      <c r="EE33" s="3471"/>
      <c r="EF33" s="3471"/>
      <c r="EG33" s="3471"/>
      <c r="EH33" s="3471"/>
      <c r="EI33" s="3471"/>
      <c r="EJ33" s="3471"/>
      <c r="EK33" s="3471"/>
      <c r="EL33" s="3471"/>
      <c r="EM33" s="3471"/>
      <c r="EN33" s="3471"/>
      <c r="EO33" s="3471"/>
      <c r="EP33" s="3471"/>
      <c r="EQ33" s="3471"/>
      <c r="ER33" s="3471"/>
      <c r="ES33" s="3471"/>
      <c r="ET33" s="3471"/>
      <c r="EU33" s="3471"/>
      <c r="EV33" s="3471"/>
      <c r="EW33" s="3471"/>
      <c r="EX33" s="3471"/>
      <c r="EY33" s="3471"/>
      <c r="EZ33" s="3471"/>
      <c r="FA33" s="3471"/>
      <c r="FB33" s="3471"/>
      <c r="FC33" s="3471"/>
      <c r="FD33" s="3471"/>
      <c r="FE33" s="3471"/>
      <c r="FF33" s="3471"/>
      <c r="FG33" s="3471"/>
      <c r="FH33" s="3471"/>
      <c r="FI33" s="3471"/>
      <c r="FJ33" s="3471"/>
      <c r="FK33" s="3471"/>
      <c r="FL33" s="3471"/>
      <c r="FM33" s="3471"/>
      <c r="FN33" s="3471"/>
      <c r="FO33" s="3471"/>
      <c r="FP33" s="3471"/>
      <c r="FQ33" s="3471"/>
      <c r="FR33" s="3471"/>
      <c r="FS33" s="3471"/>
      <c r="FT33" s="3471"/>
      <c r="FU33" s="3471"/>
      <c r="FV33" s="3471"/>
      <c r="FW33" s="3471"/>
      <c r="FX33" s="3471"/>
      <c r="FY33" s="3471"/>
      <c r="FZ33" s="3471"/>
      <c r="GA33" s="3471"/>
      <c r="GB33" s="3471"/>
      <c r="GC33" s="3471"/>
      <c r="GD33" s="3471"/>
      <c r="GE33" s="3471"/>
      <c r="GF33" s="3471"/>
      <c r="GG33" s="3471"/>
      <c r="GH33" s="3471"/>
      <c r="GI33" s="3471"/>
      <c r="GJ33" s="3471"/>
      <c r="GK33" s="3471"/>
      <c r="GL33" s="3471"/>
      <c r="GM33" s="3471"/>
      <c r="GN33" s="3471"/>
      <c r="GO33" s="3471"/>
      <c r="GP33" s="3471"/>
      <c r="GQ33" s="3471"/>
      <c r="GR33" s="3471"/>
      <c r="GS33" s="3471"/>
      <c r="GT33" s="3471"/>
      <c r="GU33" s="3471"/>
      <c r="GV33" s="3471"/>
      <c r="GW33" s="3471"/>
      <c r="GX33" s="3471"/>
      <c r="GY33" s="3471"/>
      <c r="GZ33" s="3471"/>
      <c r="HA33" s="3471"/>
      <c r="HB33" s="3471"/>
      <c r="HC33" s="3471"/>
      <c r="HD33" s="3471"/>
      <c r="HE33" s="3471"/>
      <c r="HF33" s="3471"/>
      <c r="HG33" s="3471"/>
      <c r="HH33" s="3471"/>
      <c r="HI33" s="3471"/>
      <c r="HJ33" s="3471"/>
      <c r="HK33" s="3471"/>
      <c r="HL33" s="3471"/>
      <c r="HM33" s="3471"/>
      <c r="HN33" s="3471"/>
      <c r="HO33" s="3471"/>
      <c r="HP33" s="3471"/>
      <c r="HQ33" s="3471"/>
      <c r="HR33" s="3471"/>
      <c r="HS33" s="3471"/>
      <c r="HT33" s="3471"/>
      <c r="HU33" s="3471"/>
      <c r="HV33" s="3471"/>
      <c r="HW33" s="3471"/>
      <c r="HX33" s="3471"/>
      <c r="HY33" s="3471"/>
      <c r="HZ33" s="3471"/>
      <c r="IA33" s="3471"/>
      <c r="IB33" s="3471"/>
      <c r="IC33" s="3471"/>
      <c r="ID33" s="3471"/>
      <c r="IE33" s="3471"/>
      <c r="IF33" s="3471"/>
      <c r="IG33" s="3471"/>
      <c r="IH33" s="3471"/>
      <c r="II33" s="3471"/>
      <c r="IJ33" s="3471"/>
      <c r="IK33" s="3471"/>
      <c r="IL33" s="3471"/>
      <c r="IM33" s="3471"/>
      <c r="IN33" s="3471"/>
      <c r="IO33" s="3471"/>
      <c r="IP33" s="3471"/>
      <c r="IQ33" s="3471"/>
      <c r="IR33" s="3471"/>
      <c r="IS33" s="3471"/>
      <c r="IT33" s="3471"/>
      <c r="IU33" s="3471"/>
      <c r="IV33" s="3471"/>
      <c r="IW33" s="3471"/>
      <c r="IX33" s="3471"/>
      <c r="IY33" s="3471"/>
      <c r="IZ33" s="3471"/>
      <c r="JA33" s="3471"/>
      <c r="JB33" s="3471"/>
      <c r="JC33" s="3471"/>
      <c r="JD33" s="3471"/>
      <c r="JE33" s="3471"/>
      <c r="JF33" s="3471"/>
      <c r="JG33" s="3471"/>
      <c r="JH33" s="3471"/>
      <c r="JI33" s="3471"/>
      <c r="JJ33" s="3471"/>
      <c r="JK33" s="3471"/>
      <c r="JL33" s="3471"/>
      <c r="JM33" s="3471"/>
      <c r="JN33" s="3471"/>
      <c r="JO33" s="3471"/>
      <c r="JP33" s="3471"/>
      <c r="JQ33" s="3471"/>
      <c r="JR33" s="3471"/>
      <c r="JS33" s="3471"/>
      <c r="JT33" s="3471"/>
      <c r="JU33" s="3471"/>
      <c r="JV33" s="3471"/>
      <c r="JW33" s="3471"/>
      <c r="JX33" s="3471"/>
      <c r="JY33" s="3471"/>
      <c r="JZ33" s="3471"/>
      <c r="KA33" s="3471"/>
      <c r="KB33" s="3471"/>
      <c r="KC33" s="3471"/>
      <c r="KD33" s="3471"/>
      <c r="KE33" s="3471"/>
      <c r="KF33" s="3471"/>
      <c r="KG33" s="3471"/>
      <c r="KH33" s="3471"/>
      <c r="KI33" s="3471"/>
      <c r="KJ33" s="3471"/>
      <c r="KK33" s="3471"/>
      <c r="KL33" s="3471"/>
      <c r="KM33" s="3471"/>
      <c r="KN33" s="3471"/>
      <c r="KO33" s="3471"/>
      <c r="KP33" s="3471"/>
      <c r="KQ33" s="3471"/>
      <c r="KR33" s="3471"/>
      <c r="KS33" s="3471"/>
      <c r="KT33" s="3471"/>
      <c r="KU33" s="3471"/>
      <c r="KV33" s="3471"/>
      <c r="KW33" s="3471"/>
      <c r="KX33" s="3471"/>
      <c r="KY33" s="3471"/>
      <c r="KZ33" s="3471"/>
      <c r="LA33" s="3471"/>
      <c r="LB33" s="3471"/>
      <c r="LC33" s="3471"/>
      <c r="LD33" s="3471"/>
      <c r="LE33" s="3471"/>
      <c r="LF33" s="3471"/>
      <c r="LG33" s="3471"/>
      <c r="LH33" s="3471"/>
      <c r="LI33" s="3471"/>
      <c r="LJ33" s="3471"/>
      <c r="LK33" s="3471"/>
      <c r="LL33" s="3471"/>
      <c r="LM33" s="3471"/>
      <c r="LN33" s="3471"/>
      <c r="LO33" s="3471"/>
      <c r="LP33" s="3471"/>
      <c r="LQ33" s="3471"/>
      <c r="LR33" s="3471"/>
      <c r="LS33" s="3471"/>
      <c r="LT33" s="3471"/>
      <c r="LU33" s="3471"/>
      <c r="LV33" s="3471"/>
      <c r="LW33" s="3471"/>
      <c r="LX33" s="3471"/>
      <c r="LY33" s="3471"/>
      <c r="LZ33" s="3471"/>
      <c r="MA33" s="3471"/>
      <c r="MB33" s="3471"/>
      <c r="MC33" s="3471"/>
      <c r="MD33" s="3471"/>
      <c r="ME33" s="3471"/>
      <c r="MF33" s="3471"/>
      <c r="MG33" s="3471"/>
      <c r="MH33" s="3471"/>
      <c r="MI33" s="3471"/>
      <c r="MJ33" s="3471"/>
      <c r="MK33" s="3471"/>
      <c r="ML33" s="3471"/>
      <c r="MM33" s="3471"/>
      <c r="MN33" s="3471"/>
      <c r="MO33" s="3471"/>
      <c r="MP33" s="3471"/>
      <c r="MQ33" s="3471"/>
      <c r="MR33" s="3471"/>
      <c r="MS33" s="3471"/>
      <c r="MT33" s="3471"/>
      <c r="MU33" s="3471"/>
      <c r="MV33" s="3471"/>
      <c r="MW33" s="3471"/>
      <c r="MX33" s="3471"/>
      <c r="MY33" s="3471"/>
      <c r="MZ33" s="3471"/>
      <c r="NA33" s="3471"/>
      <c r="NB33" s="3471"/>
      <c r="NC33" s="3471"/>
      <c r="ND33" s="3471"/>
      <c r="NE33" s="3471"/>
      <c r="NF33" s="3471"/>
      <c r="NG33" s="3471"/>
      <c r="NH33" s="3471"/>
      <c r="NI33" s="3471"/>
      <c r="NJ33" s="3471"/>
      <c r="NK33" s="3471"/>
      <c r="NL33" s="3471"/>
      <c r="NM33" s="3471"/>
      <c r="NN33" s="3471"/>
      <c r="NO33" s="3471"/>
      <c r="NP33" s="3471"/>
      <c r="NQ33" s="3471"/>
      <c r="NR33" s="3471"/>
      <c r="NS33" s="3471"/>
      <c r="NT33" s="3471"/>
      <c r="NU33" s="3471"/>
      <c r="NV33" s="3471"/>
      <c r="NW33" s="3471"/>
      <c r="NX33" s="3471"/>
      <c r="NY33" s="3471"/>
      <c r="NZ33" s="3471"/>
      <c r="OA33" s="3471"/>
      <c r="OB33" s="3471"/>
      <c r="OC33" s="3471"/>
      <c r="OD33" s="3471"/>
      <c r="OE33" s="3471"/>
      <c r="OF33" s="3471"/>
      <c r="OG33" s="3471"/>
      <c r="OH33" s="3471"/>
      <c r="OI33" s="3471"/>
      <c r="OJ33" s="3471"/>
      <c r="OK33" s="3471"/>
      <c r="OL33" s="3471"/>
      <c r="OM33" s="3471"/>
      <c r="ON33" s="3471"/>
      <c r="OO33" s="3471"/>
      <c r="OP33" s="3471"/>
      <c r="OQ33" s="3471"/>
      <c r="OR33" s="3471"/>
      <c r="OS33" s="3471"/>
      <c r="OT33" s="3471"/>
      <c r="OU33" s="3471"/>
      <c r="OV33" s="3471"/>
      <c r="OW33" s="3471"/>
      <c r="OX33" s="3471"/>
      <c r="OY33" s="3471"/>
      <c r="OZ33" s="3471"/>
      <c r="PA33" s="3471"/>
      <c r="PB33" s="3471"/>
      <c r="PC33" s="3471"/>
      <c r="PD33" s="3471"/>
      <c r="PE33" s="3471"/>
      <c r="PF33" s="3471"/>
      <c r="PG33" s="3471"/>
      <c r="PH33" s="3471"/>
      <c r="PI33" s="3471"/>
      <c r="PJ33" s="3471"/>
      <c r="PK33" s="3471"/>
      <c r="PL33" s="3471"/>
      <c r="PM33" s="3471"/>
      <c r="PN33" s="3471"/>
      <c r="PO33" s="3471"/>
      <c r="PP33" s="3471"/>
      <c r="PQ33" s="3471"/>
      <c r="PR33" s="3471"/>
      <c r="PS33" s="3471"/>
      <c r="PT33" s="3471"/>
      <c r="PU33" s="3471"/>
      <c r="PV33" s="3471"/>
      <c r="PW33" s="3471"/>
      <c r="PX33" s="3471"/>
      <c r="PY33" s="3471"/>
      <c r="PZ33" s="3471"/>
      <c r="QA33" s="3471"/>
      <c r="QB33" s="3471"/>
      <c r="QC33" s="3471"/>
      <c r="QD33" s="3471"/>
      <c r="QE33" s="3471"/>
      <c r="QF33" s="3471"/>
      <c r="QG33" s="3471"/>
      <c r="QH33" s="3471"/>
      <c r="QI33" s="3471"/>
      <c r="QJ33" s="3471"/>
      <c r="QK33" s="3471"/>
      <c r="QL33" s="3471"/>
      <c r="QM33" s="3471"/>
      <c r="QN33" s="3471"/>
      <c r="QO33" s="3471"/>
      <c r="QP33" s="3471"/>
      <c r="QQ33" s="3471"/>
      <c r="QR33" s="3471"/>
      <c r="QS33" s="3471"/>
      <c r="QT33" s="3471"/>
      <c r="QU33" s="3471"/>
      <c r="QV33" s="3471"/>
      <c r="QW33" s="3471"/>
      <c r="QX33" s="3471"/>
      <c r="QY33" s="3471"/>
      <c r="QZ33" s="3471"/>
      <c r="RA33" s="3471"/>
      <c r="RB33" s="3471"/>
      <c r="RC33" s="3471"/>
      <c r="RD33" s="3471"/>
      <c r="RE33" s="3471"/>
      <c r="RF33" s="3471"/>
      <c r="RG33" s="3471"/>
      <c r="RH33" s="3471"/>
      <c r="RI33" s="3471"/>
      <c r="RJ33" s="3471"/>
      <c r="RK33" s="3471"/>
      <c r="RL33" s="3471"/>
      <c r="RM33" s="3471"/>
      <c r="RN33" s="3471"/>
      <c r="RO33" s="3471"/>
      <c r="RP33" s="3471"/>
      <c r="RQ33" s="3471"/>
      <c r="RR33" s="3471"/>
      <c r="RS33" s="3471"/>
      <c r="RT33" s="3471"/>
      <c r="RU33" s="3471"/>
      <c r="RV33" s="3471"/>
      <c r="RW33" s="3471"/>
      <c r="RX33" s="3471"/>
      <c r="RY33" s="3471"/>
      <c r="RZ33" s="3471"/>
      <c r="SA33" s="3471"/>
      <c r="SB33" s="3471"/>
      <c r="SC33" s="3471"/>
      <c r="SD33" s="3471"/>
      <c r="SE33" s="3471"/>
      <c r="SF33" s="3471"/>
      <c r="SG33" s="3471"/>
      <c r="SH33" s="3471"/>
      <c r="SI33" s="3471"/>
      <c r="SJ33" s="3471"/>
      <c r="SK33" s="3471"/>
      <c r="SL33" s="3471"/>
      <c r="SM33" s="3471"/>
      <c r="SN33" s="3471"/>
      <c r="SO33" s="3471"/>
      <c r="SP33" s="3471"/>
      <c r="SQ33" s="3471"/>
      <c r="SR33" s="3471"/>
      <c r="SS33" s="3471"/>
      <c r="ST33" s="3471"/>
      <c r="SU33" s="3471"/>
      <c r="SV33" s="3471"/>
      <c r="SW33" s="3471"/>
      <c r="SX33" s="3471"/>
      <c r="SY33" s="3471"/>
      <c r="SZ33" s="3471"/>
      <c r="TA33" s="3471"/>
      <c r="TB33" s="3471"/>
      <c r="TC33" s="3471"/>
      <c r="TD33" s="3471"/>
      <c r="TE33" s="3471"/>
      <c r="TF33" s="3471"/>
      <c r="TG33" s="3471"/>
      <c r="TH33" s="3471"/>
      <c r="TI33" s="3471"/>
      <c r="TJ33" s="3471"/>
      <c r="TK33" s="3471"/>
      <c r="TL33" s="3471"/>
      <c r="TM33" s="3471"/>
      <c r="TN33" s="3471"/>
      <c r="TO33" s="3471"/>
      <c r="TP33" s="3471"/>
      <c r="TQ33" s="3471"/>
      <c r="TR33" s="3471"/>
      <c r="TS33" s="3471"/>
      <c r="TT33" s="3471"/>
      <c r="TU33" s="3471"/>
      <c r="TV33" s="3471"/>
      <c r="TW33" s="3471"/>
      <c r="TX33" s="3471"/>
      <c r="TY33" s="3471"/>
      <c r="TZ33" s="3471"/>
      <c r="UA33" s="3471"/>
      <c r="UB33" s="3471"/>
      <c r="UC33" s="3471"/>
      <c r="UD33" s="3471"/>
      <c r="UE33" s="3471"/>
      <c r="UF33" s="3471"/>
      <c r="UG33" s="3471"/>
      <c r="UH33" s="3471"/>
      <c r="UI33" s="3471"/>
      <c r="UJ33" s="3471"/>
      <c r="UK33" s="3471"/>
      <c r="UL33" s="3471"/>
      <c r="UM33" s="3471"/>
      <c r="UN33" s="3471"/>
      <c r="UO33" s="3471"/>
      <c r="UP33" s="3471"/>
      <c r="UQ33" s="3471"/>
      <c r="UR33" s="3471"/>
      <c r="US33" s="3471"/>
      <c r="UT33" s="3471"/>
      <c r="UU33" s="3471"/>
      <c r="UV33" s="3471"/>
      <c r="UW33" s="3471"/>
      <c r="UX33" s="3471"/>
      <c r="UY33" s="3471"/>
      <c r="UZ33" s="3471"/>
      <c r="VA33" s="3471"/>
      <c r="VB33" s="3471"/>
      <c r="VC33" s="3471"/>
      <c r="VD33" s="3471"/>
      <c r="VE33" s="3471"/>
      <c r="VF33" s="3471"/>
      <c r="VG33" s="3471"/>
      <c r="VH33" s="3471"/>
      <c r="VI33" s="3471"/>
      <c r="VJ33" s="3471"/>
      <c r="VK33" s="3471"/>
      <c r="VL33" s="3471"/>
      <c r="VM33" s="3471"/>
      <c r="VN33" s="3471"/>
      <c r="VO33" s="3471"/>
      <c r="VP33" s="3471"/>
      <c r="VQ33" s="3471"/>
      <c r="VR33" s="3471"/>
      <c r="VS33" s="3471"/>
      <c r="VT33" s="3471"/>
      <c r="VU33" s="3471"/>
      <c r="VV33" s="3471"/>
      <c r="VW33" s="3471"/>
      <c r="VX33" s="3471"/>
      <c r="VY33" s="3471"/>
      <c r="VZ33" s="3471"/>
      <c r="WA33" s="3471"/>
      <c r="WB33" s="3471"/>
      <c r="WC33" s="3471"/>
      <c r="WD33" s="3471"/>
      <c r="WE33" s="3471"/>
      <c r="WF33" s="3471"/>
      <c r="WG33" s="3471"/>
      <c r="WH33" s="3471"/>
      <c r="WI33" s="3471"/>
      <c r="WJ33" s="3471"/>
      <c r="WK33" s="3471"/>
      <c r="WL33" s="3471"/>
      <c r="WM33" s="3471"/>
      <c r="WN33" s="3471"/>
      <c r="WO33" s="3471"/>
      <c r="WP33" s="3471"/>
      <c r="WQ33" s="3471"/>
      <c r="WR33" s="3471"/>
      <c r="WS33" s="3471"/>
      <c r="WT33" s="3471"/>
      <c r="WU33" s="3471"/>
      <c r="WV33" s="3471"/>
      <c r="WW33" s="3471"/>
      <c r="WX33" s="3471"/>
      <c r="WY33" s="3471"/>
      <c r="WZ33" s="3471"/>
      <c r="XA33" s="3471"/>
      <c r="XB33" s="3471"/>
      <c r="XC33" s="3471"/>
      <c r="XD33" s="3471"/>
      <c r="XE33" s="3471"/>
      <c r="XF33" s="3471"/>
      <c r="XG33" s="3471"/>
      <c r="XH33" s="3471"/>
      <c r="XI33" s="3471"/>
      <c r="XJ33" s="3471"/>
      <c r="XK33" s="3471"/>
      <c r="XL33" s="3471"/>
      <c r="XM33" s="3471"/>
      <c r="XN33" s="3471"/>
      <c r="XO33" s="3471"/>
      <c r="XP33" s="3471"/>
      <c r="XQ33" s="3471"/>
      <c r="XR33" s="3471"/>
      <c r="XS33" s="3471"/>
      <c r="XT33" s="3471"/>
      <c r="XU33" s="3471"/>
      <c r="XV33" s="3471"/>
      <c r="XW33" s="3471"/>
      <c r="XX33" s="3471"/>
      <c r="XY33" s="3471"/>
      <c r="XZ33" s="3471"/>
      <c r="YA33" s="3471"/>
      <c r="YB33" s="3471"/>
      <c r="YC33" s="3471"/>
      <c r="YD33" s="3471"/>
      <c r="YE33" s="3471"/>
      <c r="YF33" s="3471"/>
      <c r="YG33" s="3471"/>
      <c r="YH33" s="3471"/>
      <c r="YI33" s="3471"/>
      <c r="YJ33" s="3471"/>
      <c r="YK33" s="3471"/>
      <c r="YL33" s="3471"/>
      <c r="YM33" s="3471"/>
      <c r="YN33" s="3471"/>
      <c r="YO33" s="3471"/>
      <c r="YP33" s="3471"/>
      <c r="YQ33" s="3471"/>
      <c r="YR33" s="3471"/>
      <c r="YS33" s="3471"/>
      <c r="YT33" s="3471"/>
      <c r="YU33" s="3471"/>
      <c r="YV33" s="3471"/>
      <c r="YW33" s="3471"/>
      <c r="YX33" s="3471"/>
      <c r="YY33" s="3471"/>
      <c r="YZ33" s="3471"/>
      <c r="ZA33" s="3471"/>
      <c r="ZB33" s="3471"/>
      <c r="ZC33" s="3471"/>
      <c r="ZD33" s="3471"/>
      <c r="ZE33" s="3471"/>
      <c r="ZF33" s="3471"/>
      <c r="ZG33" s="3471"/>
      <c r="ZH33" s="3471"/>
      <c r="ZI33" s="3471"/>
      <c r="ZJ33" s="3471"/>
      <c r="ZK33" s="3471"/>
      <c r="ZL33" s="3471"/>
      <c r="ZM33" s="3471"/>
      <c r="ZN33" s="3471"/>
      <c r="ZO33" s="3471"/>
      <c r="ZP33" s="3471"/>
      <c r="ZQ33" s="3471"/>
      <c r="ZR33" s="3471"/>
      <c r="ZS33" s="3471"/>
      <c r="ZT33" s="3471"/>
      <c r="ZU33" s="3471"/>
      <c r="ZV33" s="3471"/>
      <c r="ZW33" s="3471"/>
      <c r="ZX33" s="3471"/>
      <c r="ZY33" s="3471"/>
      <c r="ZZ33" s="3471"/>
      <c r="AAA33" s="3471"/>
      <c r="AAB33" s="3471"/>
      <c r="AAC33" s="3471"/>
      <c r="AAD33" s="3471"/>
      <c r="AAE33" s="3471"/>
      <c r="AAF33" s="3471"/>
      <c r="AAG33" s="3471"/>
      <c r="AAH33" s="3471"/>
      <c r="AAI33" s="3471"/>
      <c r="AAJ33" s="3471"/>
      <c r="AAK33" s="3471"/>
      <c r="AAL33" s="3471"/>
      <c r="AAM33" s="3471"/>
      <c r="AAN33" s="3471"/>
      <c r="AAO33" s="3471"/>
      <c r="AAP33" s="3471"/>
      <c r="AAQ33" s="3471"/>
      <c r="AAR33" s="3471"/>
      <c r="AAS33" s="3471"/>
      <c r="AAT33" s="3471"/>
      <c r="AAU33" s="3471"/>
      <c r="AAV33" s="3471"/>
      <c r="AAW33" s="3471"/>
      <c r="AAX33" s="3471"/>
      <c r="AAY33" s="3471"/>
      <c r="AAZ33" s="3471"/>
      <c r="ABA33" s="3471"/>
      <c r="ABB33" s="3471"/>
      <c r="ABC33" s="3471"/>
      <c r="ABD33" s="3471"/>
      <c r="ABE33" s="3471"/>
      <c r="ABF33" s="3471"/>
      <c r="ABG33" s="3471"/>
      <c r="ABH33" s="3471"/>
      <c r="ABI33" s="3471"/>
      <c r="ABJ33" s="3471"/>
      <c r="ABK33" s="3471"/>
      <c r="ABL33" s="3471"/>
      <c r="ABM33" s="3471"/>
      <c r="ABN33" s="3471"/>
      <c r="ABO33" s="3471"/>
      <c r="ABP33" s="3471"/>
      <c r="ABQ33" s="3471"/>
      <c r="ABR33" s="3471"/>
      <c r="ABS33" s="3471"/>
      <c r="ABT33" s="3471"/>
      <c r="ABU33" s="3471"/>
      <c r="ABV33" s="3471"/>
      <c r="ABW33" s="3471"/>
      <c r="ABX33" s="3471"/>
      <c r="ABY33" s="3471"/>
      <c r="ABZ33" s="3471"/>
      <c r="ACA33" s="3471"/>
      <c r="ACB33" s="3471"/>
      <c r="ACC33" s="3471"/>
      <c r="ACD33" s="3471"/>
      <c r="ACE33" s="3471"/>
      <c r="ACF33" s="3471"/>
      <c r="ACG33" s="3471"/>
      <c r="ACH33" s="3471"/>
      <c r="ACI33" s="3471"/>
      <c r="ACJ33" s="3471"/>
      <c r="ACK33" s="3471"/>
      <c r="ACL33" s="3471"/>
      <c r="ACM33" s="3471"/>
      <c r="ACN33" s="3471"/>
      <c r="ACO33" s="3471"/>
      <c r="ACP33" s="3471"/>
      <c r="ACQ33" s="3471"/>
      <c r="ACR33" s="3471"/>
      <c r="ACS33" s="3471"/>
      <c r="ACT33" s="3471"/>
      <c r="ACU33" s="3471"/>
      <c r="ACV33" s="3471"/>
      <c r="ACW33" s="3471"/>
      <c r="ACX33" s="3471"/>
      <c r="ACY33" s="3471"/>
      <c r="ACZ33" s="3471"/>
      <c r="ADA33" s="3471"/>
      <c r="ADB33" s="3471"/>
      <c r="ADC33" s="3471"/>
      <c r="ADD33" s="3471"/>
      <c r="ADE33" s="3471"/>
      <c r="ADF33" s="3471"/>
      <c r="ADG33" s="3471"/>
      <c r="ADH33" s="3471"/>
      <c r="ADI33" s="3471"/>
      <c r="ADJ33" s="3471"/>
      <c r="ADK33" s="3471"/>
      <c r="ADL33" s="3471"/>
      <c r="ADM33" s="3471"/>
      <c r="ADN33" s="3471"/>
      <c r="ADO33" s="3471"/>
      <c r="ADP33" s="3471"/>
      <c r="ADQ33" s="3471"/>
      <c r="ADR33" s="3471"/>
      <c r="ADS33" s="3471"/>
      <c r="ADT33" s="3471"/>
      <c r="ADU33" s="3471"/>
      <c r="ADV33" s="3471"/>
      <c r="ADW33" s="3471"/>
      <c r="ADX33" s="3471"/>
      <c r="ADY33" s="3471"/>
      <c r="ADZ33" s="3471"/>
      <c r="AEA33" s="3471"/>
      <c r="AEB33" s="3471"/>
      <c r="AEC33" s="3471"/>
      <c r="AED33" s="3471"/>
      <c r="AEE33" s="3471"/>
      <c r="AEF33" s="3471"/>
      <c r="AEG33" s="3471"/>
      <c r="AEH33" s="3471"/>
      <c r="AEI33" s="3471"/>
      <c r="AEJ33" s="3471"/>
      <c r="AEK33" s="3471"/>
      <c r="AEL33" s="3471"/>
      <c r="AEM33" s="3471"/>
      <c r="AEN33" s="3471"/>
      <c r="AEO33" s="3471"/>
      <c r="AEP33" s="3471"/>
      <c r="AEQ33" s="3471"/>
      <c r="AER33" s="3471"/>
      <c r="AES33" s="3471"/>
      <c r="AET33" s="3471"/>
      <c r="AEU33" s="3471"/>
      <c r="AEV33" s="3471"/>
      <c r="AEW33" s="3471"/>
      <c r="AEX33" s="3471"/>
      <c r="AEY33" s="3471"/>
      <c r="AEZ33" s="3471"/>
      <c r="AFA33" s="3471"/>
      <c r="AFB33" s="3471"/>
      <c r="AFC33" s="3471"/>
      <c r="AFD33" s="3471"/>
      <c r="AFE33" s="3471"/>
      <c r="AFF33" s="3471"/>
      <c r="AFG33" s="3471"/>
      <c r="AFH33" s="3471"/>
      <c r="AFI33" s="3471"/>
      <c r="AFJ33" s="3471"/>
      <c r="AFK33" s="3471"/>
      <c r="AFL33" s="3471"/>
      <c r="AFM33" s="3471"/>
      <c r="AFN33" s="3471"/>
      <c r="AFO33" s="3471"/>
      <c r="AFP33" s="3471"/>
      <c r="AFQ33" s="3471"/>
      <c r="AFR33" s="3471"/>
      <c r="AFS33" s="3471"/>
      <c r="AFT33" s="3471"/>
      <c r="AFU33" s="3471"/>
      <c r="AFV33" s="3471"/>
      <c r="AFW33" s="3471"/>
      <c r="AFX33" s="3471"/>
      <c r="AFY33" s="3471"/>
      <c r="AFZ33" s="3471"/>
      <c r="AGA33" s="3471"/>
      <c r="AGB33" s="3471"/>
      <c r="AGC33" s="3471"/>
      <c r="AGD33" s="3471"/>
      <c r="AGE33" s="3471"/>
      <c r="AGF33" s="3471"/>
      <c r="AGG33" s="3471"/>
      <c r="AGH33" s="3471"/>
      <c r="AGI33" s="3471"/>
      <c r="AGJ33" s="3471"/>
      <c r="AGK33" s="3471"/>
      <c r="AGL33" s="3471"/>
      <c r="AGM33" s="3471"/>
      <c r="AGN33" s="3471"/>
      <c r="AGO33" s="3471"/>
      <c r="AGP33" s="3471"/>
      <c r="AGQ33" s="3471"/>
      <c r="AGR33" s="3471"/>
      <c r="AGS33" s="3471"/>
      <c r="AGT33" s="3471"/>
      <c r="AGU33" s="3471"/>
      <c r="AGV33" s="3471"/>
      <c r="AGW33" s="3471"/>
      <c r="AGX33" s="3471"/>
      <c r="AGY33" s="3471"/>
      <c r="AGZ33" s="3471"/>
      <c r="AHA33" s="3471"/>
      <c r="AHB33" s="3471"/>
      <c r="AHC33" s="3471"/>
      <c r="AHD33" s="3471"/>
      <c r="AHE33" s="3471"/>
      <c r="AHF33" s="3471"/>
      <c r="AHG33" s="3471"/>
      <c r="AHH33" s="3471"/>
      <c r="AHI33" s="3471"/>
      <c r="AHJ33" s="3471"/>
      <c r="AHK33" s="3471"/>
      <c r="AHL33" s="3471"/>
      <c r="AHM33" s="3471"/>
      <c r="AHN33" s="3471"/>
      <c r="AHO33" s="3471"/>
      <c r="AHP33" s="3471"/>
      <c r="AHQ33" s="3471"/>
      <c r="AHR33" s="3471"/>
      <c r="AHS33" s="3471"/>
      <c r="AHT33" s="3471"/>
      <c r="AHU33" s="3471"/>
      <c r="AHV33" s="3471"/>
      <c r="AHW33" s="3471"/>
      <c r="AHX33" s="3471"/>
      <c r="AHY33" s="3471"/>
      <c r="AHZ33" s="3471"/>
      <c r="AIA33" s="3471"/>
      <c r="AIB33" s="3471"/>
      <c r="AIC33" s="3471"/>
      <c r="AID33" s="3471"/>
      <c r="AIE33" s="3471"/>
      <c r="AIF33" s="3471"/>
      <c r="AIG33" s="3471"/>
      <c r="AIH33" s="3471"/>
      <c r="AII33" s="3471"/>
      <c r="AIJ33" s="3471"/>
      <c r="AIK33" s="3471"/>
      <c r="AIL33" s="3471"/>
      <c r="AIM33" s="3471"/>
      <c r="AIN33" s="3471"/>
      <c r="AIO33" s="3471"/>
      <c r="AIP33" s="3471"/>
      <c r="AIQ33" s="3471"/>
      <c r="AIR33" s="3471"/>
      <c r="AIS33" s="3471"/>
      <c r="AIT33" s="3471"/>
      <c r="AIU33" s="3471"/>
      <c r="AIV33" s="3471"/>
      <c r="AIW33" s="3471"/>
      <c r="AIX33" s="3471"/>
      <c r="AIY33" s="3471"/>
      <c r="AIZ33" s="3471"/>
      <c r="AJA33" s="3471"/>
      <c r="AJB33" s="3471"/>
      <c r="AJC33" s="3471"/>
      <c r="AJD33" s="3471"/>
      <c r="AJE33" s="3471"/>
      <c r="AJF33" s="3471"/>
      <c r="AJG33" s="3471"/>
      <c r="AJH33" s="3471"/>
      <c r="AJI33" s="3471"/>
      <c r="AJJ33" s="3471"/>
      <c r="AJK33" s="3471"/>
      <c r="AJL33" s="3471"/>
      <c r="AJM33" s="3471"/>
      <c r="AJN33" s="3471"/>
      <c r="AJO33" s="3471"/>
      <c r="AJP33" s="3471"/>
      <c r="AJQ33" s="3471"/>
      <c r="AJR33" s="3471"/>
      <c r="AJS33" s="3471"/>
      <c r="AJT33" s="3471"/>
      <c r="AJU33" s="3471"/>
      <c r="AJV33" s="3471"/>
      <c r="AJW33" s="3471"/>
      <c r="AJX33" s="3471"/>
      <c r="AJY33" s="3471"/>
      <c r="AJZ33" s="3471"/>
      <c r="AKA33" s="3471"/>
      <c r="AKB33" s="3471"/>
      <c r="AKC33" s="3471"/>
      <c r="AKD33" s="3471"/>
      <c r="AKE33" s="3471"/>
      <c r="AKF33" s="3471"/>
      <c r="AKG33" s="3471"/>
      <c r="AKH33" s="3471"/>
      <c r="AKI33" s="3471"/>
      <c r="AKJ33" s="3471"/>
      <c r="AKK33" s="3471"/>
      <c r="AKL33" s="3471"/>
      <c r="AKM33" s="3471"/>
      <c r="AKN33" s="3471"/>
      <c r="AKO33" s="3471"/>
      <c r="AKP33" s="3471"/>
      <c r="AKQ33" s="3471"/>
      <c r="AKR33" s="3471"/>
      <c r="AKS33" s="3471"/>
      <c r="AKT33" s="3471"/>
      <c r="AKU33" s="3471"/>
      <c r="AKV33" s="3471"/>
      <c r="AKW33" s="3471"/>
      <c r="AKX33" s="3471"/>
      <c r="AKY33" s="3471"/>
      <c r="AKZ33" s="3471"/>
      <c r="ALA33" s="3471"/>
      <c r="ALB33" s="3471"/>
      <c r="ALC33" s="3471"/>
      <c r="ALD33" s="3471"/>
      <c r="ALE33" s="3471"/>
      <c r="ALF33" s="3471"/>
      <c r="ALG33" s="3471"/>
      <c r="ALH33" s="3471"/>
      <c r="ALI33" s="3471"/>
      <c r="ALJ33" s="3471"/>
      <c r="ALK33" s="3471"/>
      <c r="ALL33" s="3471"/>
      <c r="ALM33" s="3471"/>
      <c r="ALN33" s="3471"/>
      <c r="ALO33" s="3471"/>
      <c r="ALP33" s="3471"/>
      <c r="ALQ33" s="3471"/>
      <c r="ALR33" s="3471"/>
      <c r="ALS33" s="3471"/>
      <c r="ALT33" s="3471"/>
      <c r="ALU33" s="3471"/>
      <c r="ALV33" s="3471"/>
      <c r="ALW33" s="3471"/>
      <c r="ALX33" s="3471"/>
      <c r="ALY33" s="3471"/>
      <c r="ALZ33" s="3471"/>
      <c r="AMA33" s="3471"/>
      <c r="AMB33" s="3471"/>
      <c r="AMC33" s="3471"/>
      <c r="AMD33" s="3471"/>
      <c r="AME33" s="3471"/>
      <c r="AMF33" s="3471"/>
      <c r="AMG33" s="3471"/>
      <c r="AMH33" s="3471"/>
      <c r="AMI33" s="3471"/>
      <c r="AMJ33" s="3471"/>
    </row>
    <row r="34" spans="1:1024" s="3468" customFormat="1" ht="27" customHeight="1">
      <c r="A34" s="5919"/>
      <c r="B34" s="5922"/>
      <c r="C34" s="5958" t="s">
        <v>1012</v>
      </c>
      <c r="D34" s="5959" t="s">
        <v>1013</v>
      </c>
      <c r="E34" s="5955" t="s">
        <v>999</v>
      </c>
      <c r="F34" s="5961" t="s">
        <v>196</v>
      </c>
      <c r="G34" s="5925"/>
      <c r="H34" s="5962" t="s">
        <v>1014</v>
      </c>
      <c r="I34" s="3473" t="s">
        <v>917</v>
      </c>
      <c r="J34" s="5032">
        <f>1000000+1000000</f>
        <v>2000000</v>
      </c>
      <c r="K34" s="5955" t="s">
        <v>1015</v>
      </c>
      <c r="L34" s="5955" t="s">
        <v>82</v>
      </c>
      <c r="M34" s="5955" t="s">
        <v>65</v>
      </c>
      <c r="N34" s="5955" t="s">
        <v>201</v>
      </c>
      <c r="O34" s="5956">
        <f>+J34+J35</f>
        <v>4000000</v>
      </c>
      <c r="P34" s="5956">
        <f>SUM(T34:AE34)</f>
        <v>0</v>
      </c>
      <c r="Q34" s="5957">
        <f t="shared" si="4"/>
        <v>0</v>
      </c>
      <c r="R34" s="5982">
        <f t="shared" si="7"/>
        <v>4000000</v>
      </c>
      <c r="S34" s="5983">
        <f>+R34/O34</f>
        <v>1</v>
      </c>
      <c r="T34" s="5953"/>
      <c r="U34" s="5954">
        <v>0</v>
      </c>
      <c r="V34" s="5954">
        <v>0</v>
      </c>
      <c r="W34" s="5954">
        <v>0</v>
      </c>
      <c r="X34" s="5954">
        <v>0</v>
      </c>
      <c r="Y34" s="5979">
        <v>0</v>
      </c>
      <c r="Z34" s="5980">
        <v>0</v>
      </c>
      <c r="AA34" s="5979">
        <v>0</v>
      </c>
      <c r="AB34" s="5979">
        <v>0</v>
      </c>
      <c r="AC34" s="5979">
        <v>0</v>
      </c>
      <c r="AD34" s="5979">
        <v>0</v>
      </c>
      <c r="AE34" s="5980">
        <v>0</v>
      </c>
      <c r="AF34" s="5981">
        <v>2</v>
      </c>
      <c r="AG34" s="5975">
        <f>SUM(AK34:AV35)</f>
        <v>0</v>
      </c>
      <c r="AH34" s="5975">
        <f>+AF34-AG34</f>
        <v>2</v>
      </c>
      <c r="AI34" s="5957">
        <f>+AG34/AF34</f>
        <v>0</v>
      </c>
      <c r="AJ34" s="5957">
        <f>+AH34/AF34</f>
        <v>1</v>
      </c>
      <c r="AK34" s="5977">
        <v>0</v>
      </c>
      <c r="AL34" s="5975">
        <v>0</v>
      </c>
      <c r="AM34" s="5975">
        <v>0</v>
      </c>
      <c r="AN34" s="5978">
        <v>0</v>
      </c>
      <c r="AO34" s="5975">
        <v>0</v>
      </c>
      <c r="AP34" s="5975">
        <v>0</v>
      </c>
      <c r="AQ34" s="5975">
        <v>0</v>
      </c>
      <c r="AR34" s="5975">
        <v>0</v>
      </c>
      <c r="AS34" s="5975">
        <v>0</v>
      </c>
      <c r="AT34" s="5976">
        <v>0</v>
      </c>
      <c r="AU34" s="5969">
        <v>0</v>
      </c>
      <c r="AV34" s="5969">
        <v>0</v>
      </c>
      <c r="AW34" s="5970">
        <v>45306</v>
      </c>
      <c r="AX34" s="5970">
        <v>45646</v>
      </c>
      <c r="AY34" s="5971" t="s">
        <v>1016</v>
      </c>
      <c r="AZ34" s="5972" t="s">
        <v>86</v>
      </c>
      <c r="BA34" s="3442"/>
      <c r="BB34" s="3442"/>
      <c r="BC34" s="3442"/>
      <c r="BD34" s="3442"/>
      <c r="BE34" s="3442"/>
      <c r="BF34" s="3442"/>
      <c r="BG34" s="3442"/>
      <c r="BH34" s="3442"/>
      <c r="BI34" s="3442"/>
      <c r="BJ34" s="3442"/>
      <c r="BK34" s="3442"/>
      <c r="BL34" s="3442"/>
      <c r="BM34" s="3442"/>
      <c r="BN34" s="3442"/>
      <c r="BO34" s="3442"/>
      <c r="BP34" s="3442"/>
      <c r="BQ34" s="3442"/>
      <c r="BR34" s="3442"/>
      <c r="BS34" s="3442"/>
      <c r="BT34" s="3442"/>
      <c r="BU34" s="3442"/>
      <c r="BV34" s="3442"/>
      <c r="BW34" s="3442"/>
      <c r="BX34" s="3442"/>
      <c r="BY34" s="3442"/>
      <c r="BZ34" s="3442"/>
      <c r="CA34" s="3442"/>
      <c r="CB34" s="3442"/>
      <c r="CC34" s="3442"/>
      <c r="CD34" s="3442"/>
      <c r="CE34" s="3442"/>
      <c r="CF34" s="3442"/>
      <c r="CG34" s="3442"/>
      <c r="CH34" s="3442"/>
      <c r="CI34" s="3442"/>
      <c r="CJ34" s="3442"/>
      <c r="CK34" s="3442"/>
      <c r="CL34" s="3442"/>
      <c r="CM34" s="3442"/>
      <c r="CN34" s="3442"/>
      <c r="CO34" s="3442"/>
      <c r="CP34" s="3442"/>
      <c r="CQ34" s="3442"/>
      <c r="CR34" s="3442"/>
      <c r="CS34" s="3442"/>
      <c r="CT34" s="3442"/>
      <c r="CU34" s="3442"/>
      <c r="CV34" s="3442"/>
      <c r="CW34" s="3442"/>
      <c r="CX34" s="3442"/>
      <c r="CY34" s="3442"/>
      <c r="CZ34" s="3442"/>
      <c r="DA34" s="3442"/>
      <c r="DB34" s="3442"/>
      <c r="DC34" s="3442"/>
      <c r="DD34" s="3442"/>
      <c r="DE34" s="3442"/>
      <c r="DF34" s="3442"/>
      <c r="DG34" s="3442"/>
      <c r="DH34" s="3442"/>
      <c r="DI34" s="3442"/>
      <c r="DJ34" s="3442"/>
      <c r="DK34" s="3442"/>
      <c r="DL34" s="3442"/>
      <c r="DM34" s="3442"/>
      <c r="DN34" s="3442"/>
      <c r="DO34" s="3442"/>
      <c r="DP34" s="3442"/>
      <c r="DQ34" s="3442"/>
      <c r="DR34" s="3442"/>
      <c r="DS34" s="3442"/>
      <c r="DT34" s="3442"/>
      <c r="DU34" s="3442"/>
      <c r="DV34" s="3442"/>
      <c r="DW34" s="3442"/>
      <c r="DX34" s="3442"/>
      <c r="DY34" s="3442"/>
      <c r="DZ34" s="3467"/>
      <c r="EA34" s="3467"/>
      <c r="EB34" s="3467"/>
      <c r="EC34" s="3467"/>
      <c r="ED34" s="3467"/>
      <c r="EE34" s="3467"/>
      <c r="EF34" s="3467"/>
      <c r="EG34" s="3467"/>
      <c r="EH34" s="3467"/>
      <c r="EI34" s="3467"/>
      <c r="EJ34" s="3467"/>
      <c r="EK34" s="3467"/>
      <c r="EL34" s="3467"/>
      <c r="EM34" s="3467"/>
      <c r="EN34" s="3467"/>
      <c r="EO34" s="3467"/>
      <c r="EP34" s="3467"/>
      <c r="EQ34" s="3467"/>
      <c r="ER34" s="3467"/>
      <c r="ES34" s="3467"/>
      <c r="ET34" s="3467"/>
      <c r="EU34" s="3467"/>
      <c r="EV34" s="3467"/>
      <c r="EW34" s="3467"/>
      <c r="EX34" s="3467"/>
      <c r="EY34" s="3467"/>
      <c r="EZ34" s="3467"/>
      <c r="FA34" s="3467"/>
      <c r="FB34" s="3467"/>
      <c r="FC34" s="3467"/>
      <c r="FD34" s="3467"/>
      <c r="FE34" s="3467"/>
      <c r="FF34" s="3467"/>
      <c r="FG34" s="3467"/>
      <c r="FH34" s="3467"/>
      <c r="FI34" s="3467"/>
      <c r="FJ34" s="3467"/>
      <c r="FK34" s="3467"/>
      <c r="FL34" s="3467"/>
      <c r="FM34" s="3467"/>
      <c r="FN34" s="3467"/>
      <c r="FO34" s="3467"/>
      <c r="FP34" s="3467"/>
      <c r="FQ34" s="3467"/>
      <c r="FR34" s="3467"/>
      <c r="FS34" s="3467"/>
      <c r="FT34" s="3467"/>
      <c r="FU34" s="3467"/>
      <c r="FV34" s="3467"/>
      <c r="FW34" s="3467"/>
      <c r="FX34" s="3467"/>
      <c r="FY34" s="3467"/>
      <c r="FZ34" s="3467"/>
      <c r="GA34" s="3467"/>
      <c r="GB34" s="3467"/>
      <c r="GC34" s="3467"/>
      <c r="GD34" s="3467"/>
      <c r="GE34" s="3467"/>
      <c r="GF34" s="3467"/>
      <c r="GG34" s="3467"/>
      <c r="GH34" s="3467"/>
      <c r="GI34" s="3467"/>
      <c r="GJ34" s="3467"/>
      <c r="GK34" s="3467"/>
      <c r="GL34" s="3467"/>
      <c r="GM34" s="3467"/>
      <c r="GN34" s="3467"/>
      <c r="GO34" s="3467"/>
      <c r="GP34" s="3467"/>
      <c r="GQ34" s="3467"/>
      <c r="GR34" s="3467"/>
      <c r="GS34" s="3467"/>
      <c r="GT34" s="3467"/>
      <c r="GU34" s="3467"/>
      <c r="GV34" s="3467"/>
      <c r="GW34" s="3467"/>
      <c r="GX34" s="3467"/>
      <c r="GY34" s="3467"/>
      <c r="GZ34" s="3467"/>
      <c r="HA34" s="3467"/>
      <c r="HB34" s="3467"/>
      <c r="HC34" s="3467"/>
      <c r="HD34" s="3467"/>
      <c r="HE34" s="3467"/>
      <c r="HF34" s="3467"/>
      <c r="HG34" s="3467"/>
      <c r="HH34" s="3467"/>
      <c r="HI34" s="3467"/>
      <c r="HJ34" s="3467"/>
      <c r="HK34" s="3467"/>
      <c r="HL34" s="3467"/>
      <c r="HM34" s="3467"/>
      <c r="HN34" s="3467"/>
      <c r="HO34" s="3467"/>
      <c r="HP34" s="3467"/>
      <c r="HQ34" s="3467"/>
      <c r="HR34" s="3467"/>
      <c r="HS34" s="3467"/>
      <c r="HT34" s="3467"/>
      <c r="HU34" s="3467"/>
      <c r="HV34" s="3467"/>
      <c r="HW34" s="3467"/>
      <c r="HX34" s="3467"/>
      <c r="HY34" s="3467"/>
      <c r="HZ34" s="3467"/>
      <c r="IA34" s="3467"/>
      <c r="IB34" s="3467"/>
      <c r="IC34" s="3467"/>
      <c r="ID34" s="3467"/>
      <c r="IE34" s="3467"/>
      <c r="IF34" s="3467"/>
      <c r="IG34" s="3467"/>
      <c r="IH34" s="3467"/>
      <c r="II34" s="3467"/>
      <c r="IJ34" s="3467"/>
      <c r="IK34" s="3467"/>
      <c r="IL34" s="3467"/>
      <c r="IM34" s="3467"/>
      <c r="IN34" s="3467"/>
      <c r="IO34" s="3467"/>
      <c r="IP34" s="3467"/>
      <c r="IQ34" s="3467"/>
      <c r="IR34" s="3467"/>
      <c r="IS34" s="3467"/>
      <c r="IT34" s="3467"/>
      <c r="IU34" s="3467"/>
      <c r="IV34" s="3467"/>
      <c r="IW34" s="3467"/>
      <c r="IX34" s="3467"/>
      <c r="IY34" s="3467"/>
      <c r="IZ34" s="3467"/>
      <c r="JA34" s="3467"/>
      <c r="JB34" s="3467"/>
      <c r="JC34" s="3467"/>
      <c r="JD34" s="3467"/>
      <c r="JE34" s="3467"/>
      <c r="JF34" s="3467"/>
      <c r="JG34" s="3467"/>
      <c r="JH34" s="3467"/>
      <c r="JI34" s="3467"/>
      <c r="JJ34" s="3467"/>
      <c r="JK34" s="3467"/>
      <c r="JL34" s="3467"/>
      <c r="JM34" s="3467"/>
      <c r="JN34" s="3467"/>
      <c r="JO34" s="3467"/>
      <c r="JP34" s="3467"/>
      <c r="JQ34" s="3467"/>
      <c r="JR34" s="3467"/>
      <c r="JS34" s="3467"/>
      <c r="JT34" s="3467"/>
      <c r="JU34" s="3467"/>
      <c r="JV34" s="3467"/>
      <c r="JW34" s="3467"/>
      <c r="JX34" s="3467"/>
      <c r="JY34" s="3467"/>
      <c r="JZ34" s="3467"/>
      <c r="KA34" s="3467"/>
      <c r="KB34" s="3467"/>
      <c r="KC34" s="3467"/>
      <c r="KD34" s="3467"/>
      <c r="KE34" s="3467"/>
      <c r="KF34" s="3467"/>
      <c r="KG34" s="3467"/>
      <c r="KH34" s="3467"/>
      <c r="KI34" s="3467"/>
      <c r="KJ34" s="3467"/>
      <c r="KK34" s="3467"/>
      <c r="KL34" s="3467"/>
      <c r="KM34" s="3467"/>
      <c r="KN34" s="3467"/>
      <c r="KO34" s="3467"/>
      <c r="KP34" s="3467"/>
      <c r="KQ34" s="3467"/>
      <c r="KR34" s="3467"/>
      <c r="KS34" s="3467"/>
      <c r="KT34" s="3467"/>
      <c r="KU34" s="3467"/>
      <c r="KV34" s="3467"/>
      <c r="KW34" s="3467"/>
      <c r="KX34" s="3467"/>
      <c r="KY34" s="3467"/>
      <c r="KZ34" s="3467"/>
      <c r="LA34" s="3467"/>
      <c r="LB34" s="3467"/>
      <c r="LC34" s="3467"/>
      <c r="LD34" s="3467"/>
      <c r="LE34" s="3467"/>
      <c r="LF34" s="3467"/>
      <c r="LG34" s="3467"/>
      <c r="LH34" s="3467"/>
      <c r="LI34" s="3467"/>
      <c r="LJ34" s="3467"/>
      <c r="LK34" s="3467"/>
      <c r="LL34" s="3467"/>
      <c r="LM34" s="3467"/>
      <c r="LN34" s="3467"/>
      <c r="LO34" s="3467"/>
      <c r="LP34" s="3467"/>
      <c r="LQ34" s="3467"/>
      <c r="LR34" s="3467"/>
      <c r="LS34" s="3467"/>
      <c r="LT34" s="3467"/>
      <c r="LU34" s="3467"/>
      <c r="LV34" s="3467"/>
      <c r="LW34" s="3467"/>
      <c r="LX34" s="3467"/>
      <c r="LY34" s="3467"/>
      <c r="LZ34" s="3467"/>
      <c r="MA34" s="3467"/>
      <c r="MB34" s="3467"/>
      <c r="MC34" s="3467"/>
      <c r="MD34" s="3467"/>
      <c r="ME34" s="3467"/>
      <c r="MF34" s="3467"/>
      <c r="MG34" s="3467"/>
      <c r="MH34" s="3467"/>
      <c r="MI34" s="3467"/>
      <c r="MJ34" s="3467"/>
      <c r="MK34" s="3467"/>
      <c r="ML34" s="3467"/>
      <c r="MM34" s="3467"/>
      <c r="MN34" s="3467"/>
      <c r="MO34" s="3467"/>
      <c r="MP34" s="3467"/>
      <c r="MQ34" s="3467"/>
      <c r="MR34" s="3467"/>
      <c r="MS34" s="3467"/>
      <c r="MT34" s="3467"/>
      <c r="MU34" s="3467"/>
      <c r="MV34" s="3467"/>
      <c r="MW34" s="3467"/>
      <c r="MX34" s="3467"/>
      <c r="MY34" s="3467"/>
      <c r="MZ34" s="3467"/>
      <c r="NA34" s="3467"/>
      <c r="NB34" s="3467"/>
      <c r="NC34" s="3467"/>
      <c r="ND34" s="3467"/>
      <c r="NE34" s="3467"/>
      <c r="NF34" s="3467"/>
      <c r="NG34" s="3467"/>
      <c r="NH34" s="3467"/>
      <c r="NI34" s="3467"/>
      <c r="NJ34" s="3467"/>
      <c r="NK34" s="3467"/>
      <c r="NL34" s="3467"/>
      <c r="NM34" s="3467"/>
      <c r="NN34" s="3467"/>
      <c r="NO34" s="3467"/>
      <c r="NP34" s="3467"/>
      <c r="NQ34" s="3467"/>
      <c r="NR34" s="3467"/>
      <c r="NS34" s="3467"/>
      <c r="NT34" s="3467"/>
      <c r="NU34" s="3467"/>
      <c r="NV34" s="3467"/>
      <c r="NW34" s="3467"/>
      <c r="NX34" s="3467"/>
      <c r="NY34" s="3467"/>
      <c r="NZ34" s="3467"/>
      <c r="OA34" s="3467"/>
      <c r="OB34" s="3467"/>
      <c r="OC34" s="3467"/>
      <c r="OD34" s="3467"/>
      <c r="OE34" s="3467"/>
      <c r="OF34" s="3467"/>
      <c r="OG34" s="3467"/>
      <c r="OH34" s="3467"/>
      <c r="OI34" s="3467"/>
      <c r="OJ34" s="3467"/>
      <c r="OK34" s="3467"/>
      <c r="OL34" s="3467"/>
      <c r="OM34" s="3467"/>
      <c r="ON34" s="3467"/>
      <c r="OO34" s="3467"/>
      <c r="OP34" s="3467"/>
      <c r="OQ34" s="3467"/>
      <c r="OR34" s="3467"/>
      <c r="OS34" s="3467"/>
      <c r="OT34" s="3467"/>
      <c r="OU34" s="3467"/>
      <c r="OV34" s="3467"/>
      <c r="OW34" s="3467"/>
      <c r="OX34" s="3467"/>
      <c r="OY34" s="3467"/>
      <c r="OZ34" s="3467"/>
      <c r="PA34" s="3467"/>
      <c r="PB34" s="3467"/>
      <c r="PC34" s="3467"/>
      <c r="PD34" s="3467"/>
      <c r="PE34" s="3467"/>
      <c r="PF34" s="3467"/>
      <c r="PG34" s="3467"/>
      <c r="PH34" s="3467"/>
      <c r="PI34" s="3467"/>
      <c r="PJ34" s="3467"/>
      <c r="PK34" s="3467"/>
      <c r="PL34" s="3467"/>
      <c r="PM34" s="3467"/>
      <c r="PN34" s="3467"/>
      <c r="PO34" s="3467"/>
      <c r="PP34" s="3467"/>
      <c r="PQ34" s="3467"/>
      <c r="PR34" s="3467"/>
      <c r="PS34" s="3467"/>
      <c r="PT34" s="3467"/>
      <c r="PU34" s="3467"/>
      <c r="PV34" s="3467"/>
      <c r="PW34" s="3467"/>
      <c r="PX34" s="3467"/>
      <c r="PY34" s="3467"/>
      <c r="PZ34" s="3467"/>
      <c r="QA34" s="3467"/>
      <c r="QB34" s="3467"/>
      <c r="QC34" s="3467"/>
      <c r="QD34" s="3467"/>
      <c r="QE34" s="3467"/>
      <c r="QF34" s="3467"/>
      <c r="QG34" s="3467"/>
      <c r="QH34" s="3467"/>
      <c r="QI34" s="3467"/>
      <c r="QJ34" s="3467"/>
      <c r="QK34" s="3467"/>
      <c r="QL34" s="3467"/>
      <c r="QM34" s="3467"/>
      <c r="QN34" s="3467"/>
      <c r="QO34" s="3467"/>
      <c r="QP34" s="3467"/>
      <c r="QQ34" s="3467"/>
      <c r="QR34" s="3467"/>
      <c r="QS34" s="3467"/>
      <c r="QT34" s="3467"/>
      <c r="QU34" s="3467"/>
      <c r="QV34" s="3467"/>
      <c r="QW34" s="3467"/>
      <c r="QX34" s="3467"/>
      <c r="QY34" s="3467"/>
      <c r="QZ34" s="3467"/>
      <c r="RA34" s="3467"/>
      <c r="RB34" s="3467"/>
      <c r="RC34" s="3467"/>
      <c r="RD34" s="3467"/>
      <c r="RE34" s="3467"/>
      <c r="RF34" s="3467"/>
      <c r="RG34" s="3467"/>
      <c r="RH34" s="3467"/>
      <c r="RI34" s="3467"/>
      <c r="RJ34" s="3467"/>
      <c r="RK34" s="3467"/>
      <c r="RL34" s="3467"/>
      <c r="RM34" s="3467"/>
      <c r="RN34" s="3467"/>
      <c r="RO34" s="3467"/>
      <c r="RP34" s="3467"/>
      <c r="RQ34" s="3467"/>
      <c r="RR34" s="3467"/>
      <c r="RS34" s="3467"/>
      <c r="RT34" s="3467"/>
      <c r="RU34" s="3467"/>
      <c r="RV34" s="3467"/>
      <c r="RW34" s="3467"/>
      <c r="RX34" s="3467"/>
      <c r="RY34" s="3467"/>
      <c r="RZ34" s="3467"/>
      <c r="SA34" s="3467"/>
      <c r="SB34" s="3467"/>
      <c r="SC34" s="3467"/>
      <c r="SD34" s="3467"/>
      <c r="SE34" s="3467"/>
      <c r="SF34" s="3467"/>
      <c r="SG34" s="3467"/>
      <c r="SH34" s="3467"/>
      <c r="SI34" s="3467"/>
      <c r="SJ34" s="3467"/>
      <c r="SK34" s="3467"/>
      <c r="SL34" s="3467"/>
      <c r="SM34" s="3467"/>
      <c r="SN34" s="3467"/>
      <c r="SO34" s="3467"/>
      <c r="SP34" s="3467"/>
      <c r="SQ34" s="3467"/>
      <c r="SR34" s="3467"/>
      <c r="SS34" s="3467"/>
      <c r="ST34" s="3467"/>
      <c r="SU34" s="3467"/>
      <c r="SV34" s="3467"/>
      <c r="SW34" s="3467"/>
      <c r="SX34" s="3467"/>
      <c r="SY34" s="3467"/>
      <c r="SZ34" s="3467"/>
      <c r="TA34" s="3467"/>
      <c r="TB34" s="3467"/>
      <c r="TC34" s="3467"/>
      <c r="TD34" s="3467"/>
      <c r="TE34" s="3467"/>
      <c r="TF34" s="3467"/>
      <c r="TG34" s="3467"/>
      <c r="TH34" s="3467"/>
      <c r="TI34" s="3467"/>
      <c r="TJ34" s="3467"/>
      <c r="TK34" s="3467"/>
      <c r="TL34" s="3467"/>
      <c r="TM34" s="3467"/>
      <c r="TN34" s="3467"/>
      <c r="TO34" s="3467"/>
      <c r="TP34" s="3467"/>
      <c r="TQ34" s="3467"/>
      <c r="TR34" s="3467"/>
      <c r="TS34" s="3467"/>
      <c r="TT34" s="3467"/>
      <c r="TU34" s="3467"/>
      <c r="TV34" s="3467"/>
      <c r="TW34" s="3467"/>
      <c r="TX34" s="3467"/>
      <c r="TY34" s="3467"/>
      <c r="TZ34" s="3467"/>
      <c r="UA34" s="3467"/>
      <c r="UB34" s="3467"/>
      <c r="UC34" s="3467"/>
      <c r="UD34" s="3467"/>
      <c r="UE34" s="3467"/>
      <c r="UF34" s="3467"/>
      <c r="UG34" s="3467"/>
      <c r="UH34" s="3467"/>
      <c r="UI34" s="3467"/>
      <c r="UJ34" s="3467"/>
      <c r="UK34" s="3467"/>
      <c r="UL34" s="3467"/>
      <c r="UM34" s="3467"/>
      <c r="UN34" s="3467"/>
      <c r="UO34" s="3467"/>
      <c r="UP34" s="3467"/>
      <c r="UQ34" s="3467"/>
      <c r="UR34" s="3467"/>
      <c r="US34" s="3467"/>
      <c r="UT34" s="3467"/>
      <c r="UU34" s="3467"/>
      <c r="UV34" s="3467"/>
      <c r="UW34" s="3467"/>
      <c r="UX34" s="3467"/>
      <c r="UY34" s="3467"/>
      <c r="UZ34" s="3467"/>
      <c r="VA34" s="3467"/>
      <c r="VB34" s="3467"/>
      <c r="VC34" s="3467"/>
      <c r="VD34" s="3467"/>
      <c r="VE34" s="3467"/>
      <c r="VF34" s="3467"/>
      <c r="VG34" s="3467"/>
      <c r="VH34" s="3467"/>
      <c r="VI34" s="3467"/>
      <c r="VJ34" s="3467"/>
      <c r="VK34" s="3467"/>
      <c r="VL34" s="3467"/>
      <c r="VM34" s="3467"/>
      <c r="VN34" s="3467"/>
      <c r="VO34" s="3467"/>
      <c r="VP34" s="3467"/>
      <c r="VQ34" s="3467"/>
      <c r="VR34" s="3467"/>
      <c r="VS34" s="3467"/>
      <c r="VT34" s="3467"/>
      <c r="VU34" s="3467"/>
      <c r="VV34" s="3467"/>
      <c r="VW34" s="3467"/>
      <c r="VX34" s="3467"/>
      <c r="VY34" s="3467"/>
      <c r="VZ34" s="3467"/>
      <c r="WA34" s="3467"/>
      <c r="WB34" s="3467"/>
      <c r="WC34" s="3467"/>
      <c r="WD34" s="3467"/>
      <c r="WE34" s="3467"/>
      <c r="WF34" s="3467"/>
      <c r="WG34" s="3467"/>
      <c r="WH34" s="3467"/>
      <c r="WI34" s="3467"/>
      <c r="WJ34" s="3467"/>
      <c r="WK34" s="3467"/>
      <c r="WL34" s="3467"/>
      <c r="WM34" s="3467"/>
      <c r="WN34" s="3467"/>
      <c r="WO34" s="3467"/>
      <c r="WP34" s="3467"/>
      <c r="WQ34" s="3467"/>
      <c r="WR34" s="3467"/>
      <c r="WS34" s="3467"/>
      <c r="WT34" s="3467"/>
      <c r="WU34" s="3467"/>
      <c r="WV34" s="3467"/>
      <c r="WW34" s="3467"/>
      <c r="WX34" s="3467"/>
      <c r="WY34" s="3467"/>
      <c r="WZ34" s="3467"/>
      <c r="XA34" s="3467"/>
      <c r="XB34" s="3467"/>
      <c r="XC34" s="3467"/>
      <c r="XD34" s="3467"/>
      <c r="XE34" s="3467"/>
      <c r="XF34" s="3467"/>
      <c r="XG34" s="3467"/>
      <c r="XH34" s="3467"/>
      <c r="XI34" s="3467"/>
      <c r="XJ34" s="3467"/>
      <c r="XK34" s="3467"/>
      <c r="XL34" s="3467"/>
      <c r="XM34" s="3467"/>
      <c r="XN34" s="3467"/>
      <c r="XO34" s="3467"/>
      <c r="XP34" s="3467"/>
      <c r="XQ34" s="3467"/>
      <c r="XR34" s="3467"/>
      <c r="XS34" s="3467"/>
      <c r="XT34" s="3467"/>
      <c r="XU34" s="3467"/>
      <c r="XV34" s="3467"/>
      <c r="XW34" s="3467"/>
      <c r="XX34" s="3467"/>
      <c r="XY34" s="3467"/>
      <c r="XZ34" s="3467"/>
      <c r="YA34" s="3467"/>
      <c r="YB34" s="3467"/>
      <c r="YC34" s="3467"/>
      <c r="YD34" s="3467"/>
      <c r="YE34" s="3467"/>
      <c r="YF34" s="3467"/>
      <c r="YG34" s="3467"/>
      <c r="YH34" s="3467"/>
      <c r="YI34" s="3467"/>
      <c r="YJ34" s="3467"/>
      <c r="YK34" s="3467"/>
      <c r="YL34" s="3467"/>
      <c r="YM34" s="3467"/>
      <c r="YN34" s="3467"/>
      <c r="YO34" s="3467"/>
      <c r="YP34" s="3467"/>
      <c r="YQ34" s="3467"/>
      <c r="YR34" s="3467"/>
      <c r="YS34" s="3467"/>
      <c r="YT34" s="3467"/>
      <c r="YU34" s="3467"/>
      <c r="YV34" s="3467"/>
      <c r="YW34" s="3467"/>
      <c r="YX34" s="3467"/>
      <c r="YY34" s="3467"/>
      <c r="YZ34" s="3467"/>
      <c r="ZA34" s="3467"/>
      <c r="ZB34" s="3467"/>
      <c r="ZC34" s="3467"/>
      <c r="ZD34" s="3467"/>
      <c r="ZE34" s="3467"/>
      <c r="ZF34" s="3467"/>
      <c r="ZG34" s="3467"/>
      <c r="ZH34" s="3467"/>
      <c r="ZI34" s="3467"/>
      <c r="ZJ34" s="3467"/>
      <c r="ZK34" s="3467"/>
      <c r="ZL34" s="3467"/>
      <c r="ZM34" s="3467"/>
      <c r="ZN34" s="3467"/>
      <c r="ZO34" s="3467"/>
      <c r="ZP34" s="3467"/>
      <c r="ZQ34" s="3467"/>
      <c r="ZR34" s="3467"/>
      <c r="ZS34" s="3467"/>
      <c r="ZT34" s="3467"/>
      <c r="ZU34" s="3467"/>
      <c r="ZV34" s="3467"/>
      <c r="ZW34" s="3467"/>
      <c r="ZX34" s="3467"/>
      <c r="ZY34" s="3467"/>
      <c r="ZZ34" s="3467"/>
      <c r="AAA34" s="3467"/>
      <c r="AAB34" s="3467"/>
      <c r="AAC34" s="3467"/>
      <c r="AAD34" s="3467"/>
      <c r="AAE34" s="3467"/>
      <c r="AAF34" s="3467"/>
      <c r="AAG34" s="3467"/>
      <c r="AAH34" s="3467"/>
      <c r="AAI34" s="3467"/>
      <c r="AAJ34" s="3467"/>
      <c r="AAK34" s="3467"/>
      <c r="AAL34" s="3467"/>
      <c r="AAM34" s="3467"/>
      <c r="AAN34" s="3467"/>
      <c r="AAO34" s="3467"/>
      <c r="AAP34" s="3467"/>
      <c r="AAQ34" s="3467"/>
      <c r="AAR34" s="3467"/>
      <c r="AAS34" s="3467"/>
      <c r="AAT34" s="3467"/>
      <c r="AAU34" s="3467"/>
      <c r="AAV34" s="3467"/>
      <c r="AAW34" s="3467"/>
      <c r="AAX34" s="3467"/>
      <c r="AAY34" s="3467"/>
      <c r="AAZ34" s="3467"/>
      <c r="ABA34" s="3467"/>
      <c r="ABB34" s="3467"/>
      <c r="ABC34" s="3467"/>
      <c r="ABD34" s="3467"/>
      <c r="ABE34" s="3467"/>
      <c r="ABF34" s="3467"/>
      <c r="ABG34" s="3467"/>
      <c r="ABH34" s="3467"/>
      <c r="ABI34" s="3467"/>
      <c r="ABJ34" s="3467"/>
      <c r="ABK34" s="3467"/>
      <c r="ABL34" s="3467"/>
      <c r="ABM34" s="3467"/>
      <c r="ABN34" s="3467"/>
      <c r="ABO34" s="3467"/>
      <c r="ABP34" s="3467"/>
      <c r="ABQ34" s="3467"/>
      <c r="ABR34" s="3467"/>
      <c r="ABS34" s="3467"/>
      <c r="ABT34" s="3467"/>
      <c r="ABU34" s="3467"/>
      <c r="ABV34" s="3467"/>
      <c r="ABW34" s="3467"/>
      <c r="ABX34" s="3467"/>
      <c r="ABY34" s="3467"/>
      <c r="ABZ34" s="3467"/>
      <c r="ACA34" s="3467"/>
      <c r="ACB34" s="3467"/>
      <c r="ACC34" s="3467"/>
      <c r="ACD34" s="3467"/>
      <c r="ACE34" s="3467"/>
      <c r="ACF34" s="3467"/>
      <c r="ACG34" s="3467"/>
      <c r="ACH34" s="3467"/>
      <c r="ACI34" s="3467"/>
      <c r="ACJ34" s="3467"/>
      <c r="ACK34" s="3467"/>
      <c r="ACL34" s="3467"/>
      <c r="ACM34" s="3467"/>
      <c r="ACN34" s="3467"/>
      <c r="ACO34" s="3467"/>
      <c r="ACP34" s="3467"/>
      <c r="ACQ34" s="3467"/>
      <c r="ACR34" s="3467"/>
      <c r="ACS34" s="3467"/>
      <c r="ACT34" s="3467"/>
      <c r="ACU34" s="3467"/>
      <c r="ACV34" s="3467"/>
      <c r="ACW34" s="3467"/>
      <c r="ACX34" s="3467"/>
      <c r="ACY34" s="3467"/>
      <c r="ACZ34" s="3467"/>
      <c r="ADA34" s="3467"/>
      <c r="ADB34" s="3467"/>
      <c r="ADC34" s="3467"/>
      <c r="ADD34" s="3467"/>
      <c r="ADE34" s="3467"/>
      <c r="ADF34" s="3467"/>
      <c r="ADG34" s="3467"/>
      <c r="ADH34" s="3467"/>
      <c r="ADI34" s="3467"/>
      <c r="ADJ34" s="3467"/>
      <c r="ADK34" s="3467"/>
      <c r="ADL34" s="3467"/>
      <c r="ADM34" s="3467"/>
      <c r="ADN34" s="3467"/>
      <c r="ADO34" s="3467"/>
      <c r="ADP34" s="3467"/>
      <c r="ADQ34" s="3467"/>
      <c r="ADR34" s="3467"/>
      <c r="ADS34" s="3467"/>
      <c r="ADT34" s="3467"/>
      <c r="ADU34" s="3467"/>
      <c r="ADV34" s="3467"/>
      <c r="ADW34" s="3467"/>
      <c r="ADX34" s="3467"/>
      <c r="ADY34" s="3467"/>
      <c r="ADZ34" s="3467"/>
      <c r="AEA34" s="3467"/>
      <c r="AEB34" s="3467"/>
      <c r="AEC34" s="3467"/>
      <c r="AED34" s="3467"/>
      <c r="AEE34" s="3467"/>
      <c r="AEF34" s="3467"/>
      <c r="AEG34" s="3467"/>
      <c r="AEH34" s="3467"/>
      <c r="AEI34" s="3467"/>
      <c r="AEJ34" s="3467"/>
      <c r="AEK34" s="3467"/>
      <c r="AEL34" s="3467"/>
      <c r="AEM34" s="3467"/>
      <c r="AEN34" s="3467"/>
      <c r="AEO34" s="3467"/>
      <c r="AEP34" s="3467"/>
      <c r="AEQ34" s="3467"/>
      <c r="AER34" s="3467"/>
      <c r="AES34" s="3467"/>
      <c r="AET34" s="3467"/>
      <c r="AEU34" s="3467"/>
      <c r="AEV34" s="3467"/>
      <c r="AEW34" s="3467"/>
      <c r="AEX34" s="3467"/>
      <c r="AEY34" s="3467"/>
      <c r="AEZ34" s="3467"/>
      <c r="AFA34" s="3467"/>
      <c r="AFB34" s="3467"/>
      <c r="AFC34" s="3467"/>
      <c r="AFD34" s="3467"/>
      <c r="AFE34" s="3467"/>
      <c r="AFF34" s="3467"/>
      <c r="AFG34" s="3467"/>
      <c r="AFH34" s="3467"/>
      <c r="AFI34" s="3467"/>
      <c r="AFJ34" s="3467"/>
      <c r="AFK34" s="3467"/>
      <c r="AFL34" s="3467"/>
      <c r="AFM34" s="3467"/>
      <c r="AFN34" s="3467"/>
      <c r="AFO34" s="3467"/>
      <c r="AFP34" s="3467"/>
      <c r="AFQ34" s="3467"/>
      <c r="AFR34" s="3467"/>
      <c r="AFS34" s="3467"/>
      <c r="AFT34" s="3467"/>
      <c r="AFU34" s="3467"/>
      <c r="AFV34" s="3467"/>
      <c r="AFW34" s="3467"/>
      <c r="AFX34" s="3467"/>
      <c r="AFY34" s="3467"/>
      <c r="AFZ34" s="3467"/>
      <c r="AGA34" s="3467"/>
      <c r="AGB34" s="3467"/>
      <c r="AGC34" s="3467"/>
      <c r="AGD34" s="3467"/>
      <c r="AGE34" s="3467"/>
      <c r="AGF34" s="3467"/>
      <c r="AGG34" s="3467"/>
      <c r="AGH34" s="3467"/>
      <c r="AGI34" s="3467"/>
      <c r="AGJ34" s="3467"/>
      <c r="AGK34" s="3467"/>
      <c r="AGL34" s="3467"/>
      <c r="AGM34" s="3467"/>
      <c r="AGN34" s="3467"/>
      <c r="AGO34" s="3467"/>
      <c r="AGP34" s="3467"/>
      <c r="AGQ34" s="3467"/>
      <c r="AGR34" s="3467"/>
      <c r="AGS34" s="3467"/>
      <c r="AGT34" s="3467"/>
      <c r="AGU34" s="3467"/>
      <c r="AGV34" s="3467"/>
      <c r="AGW34" s="3467"/>
      <c r="AGX34" s="3467"/>
      <c r="AGY34" s="3467"/>
      <c r="AGZ34" s="3467"/>
      <c r="AHA34" s="3467"/>
      <c r="AHB34" s="3467"/>
      <c r="AHC34" s="3467"/>
      <c r="AHD34" s="3467"/>
      <c r="AHE34" s="3467"/>
      <c r="AHF34" s="3467"/>
      <c r="AHG34" s="3467"/>
      <c r="AHH34" s="3467"/>
      <c r="AHI34" s="3467"/>
      <c r="AHJ34" s="3467"/>
      <c r="AHK34" s="3467"/>
      <c r="AHL34" s="3467"/>
      <c r="AHM34" s="3467"/>
      <c r="AHN34" s="3467"/>
      <c r="AHO34" s="3467"/>
      <c r="AHP34" s="3467"/>
      <c r="AHQ34" s="3467"/>
      <c r="AHR34" s="3467"/>
      <c r="AHS34" s="3467"/>
      <c r="AHT34" s="3467"/>
      <c r="AHU34" s="3467"/>
      <c r="AHV34" s="3467"/>
      <c r="AHW34" s="3467"/>
      <c r="AHX34" s="3467"/>
      <c r="AHY34" s="3467"/>
      <c r="AHZ34" s="3467"/>
      <c r="AIA34" s="3467"/>
      <c r="AIB34" s="3467"/>
      <c r="AIC34" s="3467"/>
      <c r="AID34" s="3467"/>
      <c r="AIE34" s="3467"/>
      <c r="AIF34" s="3467"/>
      <c r="AIG34" s="3467"/>
      <c r="AIH34" s="3467"/>
      <c r="AII34" s="3467"/>
      <c r="AIJ34" s="3467"/>
      <c r="AIK34" s="3467"/>
      <c r="AIL34" s="3467"/>
      <c r="AIM34" s="3467"/>
      <c r="AIN34" s="3467"/>
      <c r="AIO34" s="3467"/>
      <c r="AIP34" s="3467"/>
      <c r="AIQ34" s="3467"/>
      <c r="AIR34" s="3467"/>
      <c r="AIS34" s="3467"/>
      <c r="AIT34" s="3467"/>
      <c r="AIU34" s="3467"/>
      <c r="AIV34" s="3467"/>
      <c r="AIW34" s="3467"/>
      <c r="AIX34" s="3467"/>
      <c r="AIY34" s="3467"/>
      <c r="AIZ34" s="3467"/>
      <c r="AJA34" s="3467"/>
      <c r="AJB34" s="3467"/>
      <c r="AJC34" s="3467"/>
      <c r="AJD34" s="3467"/>
      <c r="AJE34" s="3467"/>
      <c r="AJF34" s="3467"/>
      <c r="AJG34" s="3467"/>
      <c r="AJH34" s="3467"/>
      <c r="AJI34" s="3467"/>
      <c r="AJJ34" s="3467"/>
      <c r="AJK34" s="3467"/>
      <c r="AJL34" s="3467"/>
      <c r="AJM34" s="3467"/>
      <c r="AJN34" s="3467"/>
      <c r="AJO34" s="3467"/>
      <c r="AJP34" s="3467"/>
      <c r="AJQ34" s="3467"/>
      <c r="AJR34" s="3467"/>
      <c r="AJS34" s="3467"/>
      <c r="AJT34" s="3467"/>
      <c r="AJU34" s="3467"/>
      <c r="AJV34" s="3467"/>
      <c r="AJW34" s="3467"/>
      <c r="AJX34" s="3467"/>
      <c r="AJY34" s="3467"/>
      <c r="AJZ34" s="3467"/>
      <c r="AKA34" s="3467"/>
      <c r="AKB34" s="3467"/>
      <c r="AKC34" s="3467"/>
      <c r="AKD34" s="3467"/>
      <c r="AKE34" s="3467"/>
      <c r="AKF34" s="3467"/>
      <c r="AKG34" s="3467"/>
      <c r="AKH34" s="3467"/>
      <c r="AKI34" s="3467"/>
      <c r="AKJ34" s="3467"/>
      <c r="AKK34" s="3467"/>
      <c r="AKL34" s="3467"/>
      <c r="AKM34" s="3467"/>
      <c r="AKN34" s="3467"/>
      <c r="AKO34" s="3467"/>
      <c r="AKP34" s="3467"/>
      <c r="AKQ34" s="3467"/>
      <c r="AKR34" s="3467"/>
      <c r="AKS34" s="3467"/>
      <c r="AKT34" s="3467"/>
      <c r="AKU34" s="3467"/>
      <c r="AKV34" s="3467"/>
      <c r="AKW34" s="3467"/>
      <c r="AKX34" s="3467"/>
      <c r="AKY34" s="3467"/>
      <c r="AKZ34" s="3467"/>
      <c r="ALA34" s="3467"/>
      <c r="ALB34" s="3467"/>
      <c r="ALC34" s="3467"/>
      <c r="ALD34" s="3467"/>
      <c r="ALE34" s="3467"/>
      <c r="ALF34" s="3467"/>
      <c r="ALG34" s="3467"/>
      <c r="ALH34" s="3467"/>
      <c r="ALI34" s="3467"/>
      <c r="ALJ34" s="3467"/>
      <c r="ALK34" s="3467"/>
      <c r="ALL34" s="3467"/>
      <c r="ALM34" s="3467"/>
      <c r="ALN34" s="3467"/>
      <c r="ALO34" s="3467"/>
      <c r="ALP34" s="3467"/>
      <c r="ALQ34" s="3467"/>
      <c r="ALR34" s="3467"/>
      <c r="ALS34" s="3467"/>
      <c r="ALT34" s="3467"/>
      <c r="ALU34" s="3467"/>
      <c r="ALV34" s="3467"/>
      <c r="ALW34" s="3467"/>
      <c r="ALX34" s="3467"/>
      <c r="ALY34" s="3467"/>
      <c r="ALZ34" s="3467"/>
      <c r="AMA34" s="3467"/>
      <c r="AMB34" s="3467"/>
      <c r="AMC34" s="3467"/>
      <c r="AMD34" s="3467"/>
      <c r="AME34" s="3467"/>
      <c r="AMF34" s="3467"/>
      <c r="AMG34" s="3467"/>
      <c r="AMH34" s="3467"/>
      <c r="AMI34" s="3467"/>
      <c r="AMJ34" s="3467"/>
    </row>
    <row r="35" spans="1:1024" s="3468" customFormat="1" ht="26.5" customHeight="1">
      <c r="A35" s="5919"/>
      <c r="B35" s="5922"/>
      <c r="C35" s="5958"/>
      <c r="D35" s="5960"/>
      <c r="E35" s="5955"/>
      <c r="F35" s="5961"/>
      <c r="G35" s="5925"/>
      <c r="H35" s="5962"/>
      <c r="I35" s="3473" t="s">
        <v>918</v>
      </c>
      <c r="J35" s="5032">
        <f>1000000+1000000</f>
        <v>2000000</v>
      </c>
      <c r="K35" s="5955"/>
      <c r="L35" s="5955"/>
      <c r="M35" s="5955"/>
      <c r="N35" s="5955"/>
      <c r="O35" s="5956"/>
      <c r="P35" s="5956"/>
      <c r="Q35" s="5957"/>
      <c r="R35" s="5982">
        <f t="shared" si="7"/>
        <v>0</v>
      </c>
      <c r="S35" s="5983" t="e">
        <f t="shared" si="8"/>
        <v>#DIV/0!</v>
      </c>
      <c r="T35" s="5953"/>
      <c r="U35" s="5954">
        <v>0</v>
      </c>
      <c r="V35" s="5954">
        <v>0</v>
      </c>
      <c r="W35" s="5954">
        <v>0</v>
      </c>
      <c r="X35" s="5954">
        <v>0</v>
      </c>
      <c r="Y35" s="5979">
        <v>0</v>
      </c>
      <c r="Z35" s="5980">
        <v>0</v>
      </c>
      <c r="AA35" s="5979"/>
      <c r="AB35" s="5979"/>
      <c r="AC35" s="5979"/>
      <c r="AD35" s="5979"/>
      <c r="AE35" s="5980"/>
      <c r="AF35" s="5981"/>
      <c r="AG35" s="5975"/>
      <c r="AH35" s="5975"/>
      <c r="AI35" s="5957"/>
      <c r="AJ35" s="5957"/>
      <c r="AK35" s="5977"/>
      <c r="AL35" s="5975"/>
      <c r="AM35" s="5975"/>
      <c r="AN35" s="5978"/>
      <c r="AO35" s="5975"/>
      <c r="AP35" s="5975"/>
      <c r="AQ35" s="5975"/>
      <c r="AR35" s="5975"/>
      <c r="AS35" s="5975"/>
      <c r="AT35" s="5976"/>
      <c r="AU35" s="5969"/>
      <c r="AV35" s="5969"/>
      <c r="AW35" s="5970"/>
      <c r="AX35" s="5970"/>
      <c r="AY35" s="5971"/>
      <c r="AZ35" s="5972"/>
      <c r="BA35" s="3442"/>
      <c r="BB35" s="3442"/>
      <c r="BC35" s="3442"/>
      <c r="BD35" s="3442"/>
      <c r="BE35" s="3442"/>
      <c r="BF35" s="3442"/>
      <c r="BG35" s="3442"/>
      <c r="BH35" s="3442"/>
      <c r="BI35" s="3442"/>
      <c r="BJ35" s="3442"/>
      <c r="BK35" s="3442"/>
      <c r="BL35" s="3442"/>
      <c r="BM35" s="3442"/>
      <c r="BN35" s="3442"/>
      <c r="BO35" s="3442"/>
      <c r="BP35" s="3442"/>
      <c r="BQ35" s="3442"/>
      <c r="BR35" s="3442"/>
      <c r="BS35" s="3442"/>
      <c r="BT35" s="3442"/>
      <c r="BU35" s="3442"/>
      <c r="BV35" s="3442"/>
      <c r="BW35" s="3442"/>
      <c r="BX35" s="3442"/>
      <c r="BY35" s="3442"/>
      <c r="BZ35" s="3442"/>
      <c r="CA35" s="3442"/>
      <c r="CB35" s="3442"/>
      <c r="CC35" s="3442"/>
      <c r="CD35" s="3442"/>
      <c r="CE35" s="3442"/>
      <c r="CF35" s="3442"/>
      <c r="CG35" s="3442"/>
      <c r="CH35" s="3442"/>
      <c r="CI35" s="3442"/>
      <c r="CJ35" s="3442"/>
      <c r="CK35" s="3442"/>
      <c r="CL35" s="3442"/>
      <c r="CM35" s="3442"/>
      <c r="CN35" s="3442"/>
      <c r="CO35" s="3442"/>
      <c r="CP35" s="3442"/>
      <c r="CQ35" s="3442"/>
      <c r="CR35" s="3442"/>
      <c r="CS35" s="3442"/>
      <c r="CT35" s="3442"/>
      <c r="CU35" s="3442"/>
      <c r="CV35" s="3442"/>
      <c r="CW35" s="3442"/>
      <c r="CX35" s="3442"/>
      <c r="CY35" s="3442"/>
      <c r="CZ35" s="3442"/>
      <c r="DA35" s="3442"/>
      <c r="DB35" s="3442"/>
      <c r="DC35" s="3442"/>
      <c r="DD35" s="3442"/>
      <c r="DE35" s="3442"/>
      <c r="DF35" s="3442"/>
      <c r="DG35" s="3442"/>
      <c r="DH35" s="3442"/>
      <c r="DI35" s="3442"/>
      <c r="DJ35" s="3442"/>
      <c r="DK35" s="3442"/>
      <c r="DL35" s="3442"/>
      <c r="DM35" s="3442"/>
      <c r="DN35" s="3442"/>
      <c r="DO35" s="3442"/>
      <c r="DP35" s="3442"/>
      <c r="DQ35" s="3442"/>
      <c r="DR35" s="3442"/>
      <c r="DS35" s="3442"/>
      <c r="DT35" s="3442"/>
      <c r="DU35" s="3442"/>
      <c r="DV35" s="3442"/>
      <c r="DW35" s="3442"/>
      <c r="DX35" s="3442"/>
      <c r="DY35" s="3442"/>
      <c r="DZ35" s="3467"/>
      <c r="EA35" s="3467"/>
      <c r="EB35" s="3467"/>
      <c r="EC35" s="3467"/>
      <c r="ED35" s="3467"/>
      <c r="EE35" s="3467"/>
      <c r="EF35" s="3467"/>
      <c r="EG35" s="3467"/>
      <c r="EH35" s="3467"/>
      <c r="EI35" s="3467"/>
      <c r="EJ35" s="3467"/>
      <c r="EK35" s="3467"/>
      <c r="EL35" s="3467"/>
      <c r="EM35" s="3467"/>
      <c r="EN35" s="3467"/>
      <c r="EO35" s="3467"/>
      <c r="EP35" s="3467"/>
      <c r="EQ35" s="3467"/>
      <c r="ER35" s="3467"/>
      <c r="ES35" s="3467"/>
      <c r="ET35" s="3467"/>
      <c r="EU35" s="3467"/>
      <c r="EV35" s="3467"/>
      <c r="EW35" s="3467"/>
      <c r="EX35" s="3467"/>
      <c r="EY35" s="3467"/>
      <c r="EZ35" s="3467"/>
      <c r="FA35" s="3467"/>
      <c r="FB35" s="3467"/>
      <c r="FC35" s="3467"/>
      <c r="FD35" s="3467"/>
      <c r="FE35" s="3467"/>
      <c r="FF35" s="3467"/>
      <c r="FG35" s="3467"/>
      <c r="FH35" s="3467"/>
      <c r="FI35" s="3467"/>
      <c r="FJ35" s="3467"/>
      <c r="FK35" s="3467"/>
      <c r="FL35" s="3467"/>
      <c r="FM35" s="3467"/>
      <c r="FN35" s="3467"/>
      <c r="FO35" s="3467"/>
      <c r="FP35" s="3467"/>
      <c r="FQ35" s="3467"/>
      <c r="FR35" s="3467"/>
      <c r="FS35" s="3467"/>
      <c r="FT35" s="3467"/>
      <c r="FU35" s="3467"/>
      <c r="FV35" s="3467"/>
      <c r="FW35" s="3467"/>
      <c r="FX35" s="3467"/>
      <c r="FY35" s="3467"/>
      <c r="FZ35" s="3467"/>
      <c r="GA35" s="3467"/>
      <c r="GB35" s="3467"/>
      <c r="GC35" s="3467"/>
      <c r="GD35" s="3467"/>
      <c r="GE35" s="3467"/>
      <c r="GF35" s="3467"/>
      <c r="GG35" s="3467"/>
      <c r="GH35" s="3467"/>
      <c r="GI35" s="3467"/>
      <c r="GJ35" s="3467"/>
      <c r="GK35" s="3467"/>
      <c r="GL35" s="3467"/>
      <c r="GM35" s="3467"/>
      <c r="GN35" s="3467"/>
      <c r="GO35" s="3467"/>
      <c r="GP35" s="3467"/>
      <c r="GQ35" s="3467"/>
      <c r="GR35" s="3467"/>
      <c r="GS35" s="3467"/>
      <c r="GT35" s="3467"/>
      <c r="GU35" s="3467"/>
      <c r="GV35" s="3467"/>
      <c r="GW35" s="3467"/>
      <c r="GX35" s="3467"/>
      <c r="GY35" s="3467"/>
      <c r="GZ35" s="3467"/>
      <c r="HA35" s="3467"/>
      <c r="HB35" s="3467"/>
      <c r="HC35" s="3467"/>
      <c r="HD35" s="3467"/>
      <c r="HE35" s="3467"/>
      <c r="HF35" s="3467"/>
      <c r="HG35" s="3467"/>
      <c r="HH35" s="3467"/>
      <c r="HI35" s="3467"/>
      <c r="HJ35" s="3467"/>
      <c r="HK35" s="3467"/>
      <c r="HL35" s="3467"/>
      <c r="HM35" s="3467"/>
      <c r="HN35" s="3467"/>
      <c r="HO35" s="3467"/>
      <c r="HP35" s="3467"/>
      <c r="HQ35" s="3467"/>
      <c r="HR35" s="3467"/>
      <c r="HS35" s="3467"/>
      <c r="HT35" s="3467"/>
      <c r="HU35" s="3467"/>
      <c r="HV35" s="3467"/>
      <c r="HW35" s="3467"/>
      <c r="HX35" s="3467"/>
      <c r="HY35" s="3467"/>
      <c r="HZ35" s="3467"/>
      <c r="IA35" s="3467"/>
      <c r="IB35" s="3467"/>
      <c r="IC35" s="3467"/>
      <c r="ID35" s="3467"/>
      <c r="IE35" s="3467"/>
      <c r="IF35" s="3467"/>
      <c r="IG35" s="3467"/>
      <c r="IH35" s="3467"/>
      <c r="II35" s="3467"/>
      <c r="IJ35" s="3467"/>
      <c r="IK35" s="3467"/>
      <c r="IL35" s="3467"/>
      <c r="IM35" s="3467"/>
      <c r="IN35" s="3467"/>
      <c r="IO35" s="3467"/>
      <c r="IP35" s="3467"/>
      <c r="IQ35" s="3467"/>
      <c r="IR35" s="3467"/>
      <c r="IS35" s="3467"/>
      <c r="IT35" s="3467"/>
      <c r="IU35" s="3467"/>
      <c r="IV35" s="3467"/>
      <c r="IW35" s="3467"/>
      <c r="IX35" s="3467"/>
      <c r="IY35" s="3467"/>
      <c r="IZ35" s="3467"/>
      <c r="JA35" s="3467"/>
      <c r="JB35" s="3467"/>
      <c r="JC35" s="3467"/>
      <c r="JD35" s="3467"/>
      <c r="JE35" s="3467"/>
      <c r="JF35" s="3467"/>
      <c r="JG35" s="3467"/>
      <c r="JH35" s="3467"/>
      <c r="JI35" s="3467"/>
      <c r="JJ35" s="3467"/>
      <c r="JK35" s="3467"/>
      <c r="JL35" s="3467"/>
      <c r="JM35" s="3467"/>
      <c r="JN35" s="3467"/>
      <c r="JO35" s="3467"/>
      <c r="JP35" s="3467"/>
      <c r="JQ35" s="3467"/>
      <c r="JR35" s="3467"/>
      <c r="JS35" s="3467"/>
      <c r="JT35" s="3467"/>
      <c r="JU35" s="3467"/>
      <c r="JV35" s="3467"/>
      <c r="JW35" s="3467"/>
      <c r="JX35" s="3467"/>
      <c r="JY35" s="3467"/>
      <c r="JZ35" s="3467"/>
      <c r="KA35" s="3467"/>
      <c r="KB35" s="3467"/>
      <c r="KC35" s="3467"/>
      <c r="KD35" s="3467"/>
      <c r="KE35" s="3467"/>
      <c r="KF35" s="3467"/>
      <c r="KG35" s="3467"/>
      <c r="KH35" s="3467"/>
      <c r="KI35" s="3467"/>
      <c r="KJ35" s="3467"/>
      <c r="KK35" s="3467"/>
      <c r="KL35" s="3467"/>
      <c r="KM35" s="3467"/>
      <c r="KN35" s="3467"/>
      <c r="KO35" s="3467"/>
      <c r="KP35" s="3467"/>
      <c r="KQ35" s="3467"/>
      <c r="KR35" s="3467"/>
      <c r="KS35" s="3467"/>
      <c r="KT35" s="3467"/>
      <c r="KU35" s="3467"/>
      <c r="KV35" s="3467"/>
      <c r="KW35" s="3467"/>
      <c r="KX35" s="3467"/>
      <c r="KY35" s="3467"/>
      <c r="KZ35" s="3467"/>
      <c r="LA35" s="3467"/>
      <c r="LB35" s="3467"/>
      <c r="LC35" s="3467"/>
      <c r="LD35" s="3467"/>
      <c r="LE35" s="3467"/>
      <c r="LF35" s="3467"/>
      <c r="LG35" s="3467"/>
      <c r="LH35" s="3467"/>
      <c r="LI35" s="3467"/>
      <c r="LJ35" s="3467"/>
      <c r="LK35" s="3467"/>
      <c r="LL35" s="3467"/>
      <c r="LM35" s="3467"/>
      <c r="LN35" s="3467"/>
      <c r="LO35" s="3467"/>
      <c r="LP35" s="3467"/>
      <c r="LQ35" s="3467"/>
      <c r="LR35" s="3467"/>
      <c r="LS35" s="3467"/>
      <c r="LT35" s="3467"/>
      <c r="LU35" s="3467"/>
      <c r="LV35" s="3467"/>
      <c r="LW35" s="3467"/>
      <c r="LX35" s="3467"/>
      <c r="LY35" s="3467"/>
      <c r="LZ35" s="3467"/>
      <c r="MA35" s="3467"/>
      <c r="MB35" s="3467"/>
      <c r="MC35" s="3467"/>
      <c r="MD35" s="3467"/>
      <c r="ME35" s="3467"/>
      <c r="MF35" s="3467"/>
      <c r="MG35" s="3467"/>
      <c r="MH35" s="3467"/>
      <c r="MI35" s="3467"/>
      <c r="MJ35" s="3467"/>
      <c r="MK35" s="3467"/>
      <c r="ML35" s="3467"/>
      <c r="MM35" s="3467"/>
      <c r="MN35" s="3467"/>
      <c r="MO35" s="3467"/>
      <c r="MP35" s="3467"/>
      <c r="MQ35" s="3467"/>
      <c r="MR35" s="3467"/>
      <c r="MS35" s="3467"/>
      <c r="MT35" s="3467"/>
      <c r="MU35" s="3467"/>
      <c r="MV35" s="3467"/>
      <c r="MW35" s="3467"/>
      <c r="MX35" s="3467"/>
      <c r="MY35" s="3467"/>
      <c r="MZ35" s="3467"/>
      <c r="NA35" s="3467"/>
      <c r="NB35" s="3467"/>
      <c r="NC35" s="3467"/>
      <c r="ND35" s="3467"/>
      <c r="NE35" s="3467"/>
      <c r="NF35" s="3467"/>
      <c r="NG35" s="3467"/>
      <c r="NH35" s="3467"/>
      <c r="NI35" s="3467"/>
      <c r="NJ35" s="3467"/>
      <c r="NK35" s="3467"/>
      <c r="NL35" s="3467"/>
      <c r="NM35" s="3467"/>
      <c r="NN35" s="3467"/>
      <c r="NO35" s="3467"/>
      <c r="NP35" s="3467"/>
      <c r="NQ35" s="3467"/>
      <c r="NR35" s="3467"/>
      <c r="NS35" s="3467"/>
      <c r="NT35" s="3467"/>
      <c r="NU35" s="3467"/>
      <c r="NV35" s="3467"/>
      <c r="NW35" s="3467"/>
      <c r="NX35" s="3467"/>
      <c r="NY35" s="3467"/>
      <c r="NZ35" s="3467"/>
      <c r="OA35" s="3467"/>
      <c r="OB35" s="3467"/>
      <c r="OC35" s="3467"/>
      <c r="OD35" s="3467"/>
      <c r="OE35" s="3467"/>
      <c r="OF35" s="3467"/>
      <c r="OG35" s="3467"/>
      <c r="OH35" s="3467"/>
      <c r="OI35" s="3467"/>
      <c r="OJ35" s="3467"/>
      <c r="OK35" s="3467"/>
      <c r="OL35" s="3467"/>
      <c r="OM35" s="3467"/>
      <c r="ON35" s="3467"/>
      <c r="OO35" s="3467"/>
      <c r="OP35" s="3467"/>
      <c r="OQ35" s="3467"/>
      <c r="OR35" s="3467"/>
      <c r="OS35" s="3467"/>
      <c r="OT35" s="3467"/>
      <c r="OU35" s="3467"/>
      <c r="OV35" s="3467"/>
      <c r="OW35" s="3467"/>
      <c r="OX35" s="3467"/>
      <c r="OY35" s="3467"/>
      <c r="OZ35" s="3467"/>
      <c r="PA35" s="3467"/>
      <c r="PB35" s="3467"/>
      <c r="PC35" s="3467"/>
      <c r="PD35" s="3467"/>
      <c r="PE35" s="3467"/>
      <c r="PF35" s="3467"/>
      <c r="PG35" s="3467"/>
      <c r="PH35" s="3467"/>
      <c r="PI35" s="3467"/>
      <c r="PJ35" s="3467"/>
      <c r="PK35" s="3467"/>
      <c r="PL35" s="3467"/>
      <c r="PM35" s="3467"/>
      <c r="PN35" s="3467"/>
      <c r="PO35" s="3467"/>
      <c r="PP35" s="3467"/>
      <c r="PQ35" s="3467"/>
      <c r="PR35" s="3467"/>
      <c r="PS35" s="3467"/>
      <c r="PT35" s="3467"/>
      <c r="PU35" s="3467"/>
      <c r="PV35" s="3467"/>
      <c r="PW35" s="3467"/>
      <c r="PX35" s="3467"/>
      <c r="PY35" s="3467"/>
      <c r="PZ35" s="3467"/>
      <c r="QA35" s="3467"/>
      <c r="QB35" s="3467"/>
      <c r="QC35" s="3467"/>
      <c r="QD35" s="3467"/>
      <c r="QE35" s="3467"/>
      <c r="QF35" s="3467"/>
      <c r="QG35" s="3467"/>
      <c r="QH35" s="3467"/>
      <c r="QI35" s="3467"/>
      <c r="QJ35" s="3467"/>
      <c r="QK35" s="3467"/>
      <c r="QL35" s="3467"/>
      <c r="QM35" s="3467"/>
      <c r="QN35" s="3467"/>
      <c r="QO35" s="3467"/>
      <c r="QP35" s="3467"/>
      <c r="QQ35" s="3467"/>
      <c r="QR35" s="3467"/>
      <c r="QS35" s="3467"/>
      <c r="QT35" s="3467"/>
      <c r="QU35" s="3467"/>
      <c r="QV35" s="3467"/>
      <c r="QW35" s="3467"/>
      <c r="QX35" s="3467"/>
      <c r="QY35" s="3467"/>
      <c r="QZ35" s="3467"/>
      <c r="RA35" s="3467"/>
      <c r="RB35" s="3467"/>
      <c r="RC35" s="3467"/>
      <c r="RD35" s="3467"/>
      <c r="RE35" s="3467"/>
      <c r="RF35" s="3467"/>
      <c r="RG35" s="3467"/>
      <c r="RH35" s="3467"/>
      <c r="RI35" s="3467"/>
      <c r="RJ35" s="3467"/>
      <c r="RK35" s="3467"/>
      <c r="RL35" s="3467"/>
      <c r="RM35" s="3467"/>
      <c r="RN35" s="3467"/>
      <c r="RO35" s="3467"/>
      <c r="RP35" s="3467"/>
      <c r="RQ35" s="3467"/>
      <c r="RR35" s="3467"/>
      <c r="RS35" s="3467"/>
      <c r="RT35" s="3467"/>
      <c r="RU35" s="3467"/>
      <c r="RV35" s="3467"/>
      <c r="RW35" s="3467"/>
      <c r="RX35" s="3467"/>
      <c r="RY35" s="3467"/>
      <c r="RZ35" s="3467"/>
      <c r="SA35" s="3467"/>
      <c r="SB35" s="3467"/>
      <c r="SC35" s="3467"/>
      <c r="SD35" s="3467"/>
      <c r="SE35" s="3467"/>
      <c r="SF35" s="3467"/>
      <c r="SG35" s="3467"/>
      <c r="SH35" s="3467"/>
      <c r="SI35" s="3467"/>
      <c r="SJ35" s="3467"/>
      <c r="SK35" s="3467"/>
      <c r="SL35" s="3467"/>
      <c r="SM35" s="3467"/>
      <c r="SN35" s="3467"/>
      <c r="SO35" s="3467"/>
      <c r="SP35" s="3467"/>
      <c r="SQ35" s="3467"/>
      <c r="SR35" s="3467"/>
      <c r="SS35" s="3467"/>
      <c r="ST35" s="3467"/>
      <c r="SU35" s="3467"/>
      <c r="SV35" s="3467"/>
      <c r="SW35" s="3467"/>
      <c r="SX35" s="3467"/>
      <c r="SY35" s="3467"/>
      <c r="SZ35" s="3467"/>
      <c r="TA35" s="3467"/>
      <c r="TB35" s="3467"/>
      <c r="TC35" s="3467"/>
      <c r="TD35" s="3467"/>
      <c r="TE35" s="3467"/>
      <c r="TF35" s="3467"/>
      <c r="TG35" s="3467"/>
      <c r="TH35" s="3467"/>
      <c r="TI35" s="3467"/>
      <c r="TJ35" s="3467"/>
      <c r="TK35" s="3467"/>
      <c r="TL35" s="3467"/>
      <c r="TM35" s="3467"/>
      <c r="TN35" s="3467"/>
      <c r="TO35" s="3467"/>
      <c r="TP35" s="3467"/>
      <c r="TQ35" s="3467"/>
      <c r="TR35" s="3467"/>
      <c r="TS35" s="3467"/>
      <c r="TT35" s="3467"/>
      <c r="TU35" s="3467"/>
      <c r="TV35" s="3467"/>
      <c r="TW35" s="3467"/>
      <c r="TX35" s="3467"/>
      <c r="TY35" s="3467"/>
      <c r="TZ35" s="3467"/>
      <c r="UA35" s="3467"/>
      <c r="UB35" s="3467"/>
      <c r="UC35" s="3467"/>
      <c r="UD35" s="3467"/>
      <c r="UE35" s="3467"/>
      <c r="UF35" s="3467"/>
      <c r="UG35" s="3467"/>
      <c r="UH35" s="3467"/>
      <c r="UI35" s="3467"/>
      <c r="UJ35" s="3467"/>
      <c r="UK35" s="3467"/>
      <c r="UL35" s="3467"/>
      <c r="UM35" s="3467"/>
      <c r="UN35" s="3467"/>
      <c r="UO35" s="3467"/>
      <c r="UP35" s="3467"/>
      <c r="UQ35" s="3467"/>
      <c r="UR35" s="3467"/>
      <c r="US35" s="3467"/>
      <c r="UT35" s="3467"/>
      <c r="UU35" s="3467"/>
      <c r="UV35" s="3467"/>
      <c r="UW35" s="3467"/>
      <c r="UX35" s="3467"/>
      <c r="UY35" s="3467"/>
      <c r="UZ35" s="3467"/>
      <c r="VA35" s="3467"/>
      <c r="VB35" s="3467"/>
      <c r="VC35" s="3467"/>
      <c r="VD35" s="3467"/>
      <c r="VE35" s="3467"/>
      <c r="VF35" s="3467"/>
      <c r="VG35" s="3467"/>
      <c r="VH35" s="3467"/>
      <c r="VI35" s="3467"/>
      <c r="VJ35" s="3467"/>
      <c r="VK35" s="3467"/>
      <c r="VL35" s="3467"/>
      <c r="VM35" s="3467"/>
      <c r="VN35" s="3467"/>
      <c r="VO35" s="3467"/>
      <c r="VP35" s="3467"/>
      <c r="VQ35" s="3467"/>
      <c r="VR35" s="3467"/>
      <c r="VS35" s="3467"/>
      <c r="VT35" s="3467"/>
      <c r="VU35" s="3467"/>
      <c r="VV35" s="3467"/>
      <c r="VW35" s="3467"/>
      <c r="VX35" s="3467"/>
      <c r="VY35" s="3467"/>
      <c r="VZ35" s="3467"/>
      <c r="WA35" s="3467"/>
      <c r="WB35" s="3467"/>
      <c r="WC35" s="3467"/>
      <c r="WD35" s="3467"/>
      <c r="WE35" s="3467"/>
      <c r="WF35" s="3467"/>
      <c r="WG35" s="3467"/>
      <c r="WH35" s="3467"/>
      <c r="WI35" s="3467"/>
      <c r="WJ35" s="3467"/>
      <c r="WK35" s="3467"/>
      <c r="WL35" s="3467"/>
      <c r="WM35" s="3467"/>
      <c r="WN35" s="3467"/>
      <c r="WO35" s="3467"/>
      <c r="WP35" s="3467"/>
      <c r="WQ35" s="3467"/>
      <c r="WR35" s="3467"/>
      <c r="WS35" s="3467"/>
      <c r="WT35" s="3467"/>
      <c r="WU35" s="3467"/>
      <c r="WV35" s="3467"/>
      <c r="WW35" s="3467"/>
      <c r="WX35" s="3467"/>
      <c r="WY35" s="3467"/>
      <c r="WZ35" s="3467"/>
      <c r="XA35" s="3467"/>
      <c r="XB35" s="3467"/>
      <c r="XC35" s="3467"/>
      <c r="XD35" s="3467"/>
      <c r="XE35" s="3467"/>
      <c r="XF35" s="3467"/>
      <c r="XG35" s="3467"/>
      <c r="XH35" s="3467"/>
      <c r="XI35" s="3467"/>
      <c r="XJ35" s="3467"/>
      <c r="XK35" s="3467"/>
      <c r="XL35" s="3467"/>
      <c r="XM35" s="3467"/>
      <c r="XN35" s="3467"/>
      <c r="XO35" s="3467"/>
      <c r="XP35" s="3467"/>
      <c r="XQ35" s="3467"/>
      <c r="XR35" s="3467"/>
      <c r="XS35" s="3467"/>
      <c r="XT35" s="3467"/>
      <c r="XU35" s="3467"/>
      <c r="XV35" s="3467"/>
      <c r="XW35" s="3467"/>
      <c r="XX35" s="3467"/>
      <c r="XY35" s="3467"/>
      <c r="XZ35" s="3467"/>
      <c r="YA35" s="3467"/>
      <c r="YB35" s="3467"/>
      <c r="YC35" s="3467"/>
      <c r="YD35" s="3467"/>
      <c r="YE35" s="3467"/>
      <c r="YF35" s="3467"/>
      <c r="YG35" s="3467"/>
      <c r="YH35" s="3467"/>
      <c r="YI35" s="3467"/>
      <c r="YJ35" s="3467"/>
      <c r="YK35" s="3467"/>
      <c r="YL35" s="3467"/>
      <c r="YM35" s="3467"/>
      <c r="YN35" s="3467"/>
      <c r="YO35" s="3467"/>
      <c r="YP35" s="3467"/>
      <c r="YQ35" s="3467"/>
      <c r="YR35" s="3467"/>
      <c r="YS35" s="3467"/>
      <c r="YT35" s="3467"/>
      <c r="YU35" s="3467"/>
      <c r="YV35" s="3467"/>
      <c r="YW35" s="3467"/>
      <c r="YX35" s="3467"/>
      <c r="YY35" s="3467"/>
      <c r="YZ35" s="3467"/>
      <c r="ZA35" s="3467"/>
      <c r="ZB35" s="3467"/>
      <c r="ZC35" s="3467"/>
      <c r="ZD35" s="3467"/>
      <c r="ZE35" s="3467"/>
      <c r="ZF35" s="3467"/>
      <c r="ZG35" s="3467"/>
      <c r="ZH35" s="3467"/>
      <c r="ZI35" s="3467"/>
      <c r="ZJ35" s="3467"/>
      <c r="ZK35" s="3467"/>
      <c r="ZL35" s="3467"/>
      <c r="ZM35" s="3467"/>
      <c r="ZN35" s="3467"/>
      <c r="ZO35" s="3467"/>
      <c r="ZP35" s="3467"/>
      <c r="ZQ35" s="3467"/>
      <c r="ZR35" s="3467"/>
      <c r="ZS35" s="3467"/>
      <c r="ZT35" s="3467"/>
      <c r="ZU35" s="3467"/>
      <c r="ZV35" s="3467"/>
      <c r="ZW35" s="3467"/>
      <c r="ZX35" s="3467"/>
      <c r="ZY35" s="3467"/>
      <c r="ZZ35" s="3467"/>
      <c r="AAA35" s="3467"/>
      <c r="AAB35" s="3467"/>
      <c r="AAC35" s="3467"/>
      <c r="AAD35" s="3467"/>
      <c r="AAE35" s="3467"/>
      <c r="AAF35" s="3467"/>
      <c r="AAG35" s="3467"/>
      <c r="AAH35" s="3467"/>
      <c r="AAI35" s="3467"/>
      <c r="AAJ35" s="3467"/>
      <c r="AAK35" s="3467"/>
      <c r="AAL35" s="3467"/>
      <c r="AAM35" s="3467"/>
      <c r="AAN35" s="3467"/>
      <c r="AAO35" s="3467"/>
      <c r="AAP35" s="3467"/>
      <c r="AAQ35" s="3467"/>
      <c r="AAR35" s="3467"/>
      <c r="AAS35" s="3467"/>
      <c r="AAT35" s="3467"/>
      <c r="AAU35" s="3467"/>
      <c r="AAV35" s="3467"/>
      <c r="AAW35" s="3467"/>
      <c r="AAX35" s="3467"/>
      <c r="AAY35" s="3467"/>
      <c r="AAZ35" s="3467"/>
      <c r="ABA35" s="3467"/>
      <c r="ABB35" s="3467"/>
      <c r="ABC35" s="3467"/>
      <c r="ABD35" s="3467"/>
      <c r="ABE35" s="3467"/>
      <c r="ABF35" s="3467"/>
      <c r="ABG35" s="3467"/>
      <c r="ABH35" s="3467"/>
      <c r="ABI35" s="3467"/>
      <c r="ABJ35" s="3467"/>
      <c r="ABK35" s="3467"/>
      <c r="ABL35" s="3467"/>
      <c r="ABM35" s="3467"/>
      <c r="ABN35" s="3467"/>
      <c r="ABO35" s="3467"/>
      <c r="ABP35" s="3467"/>
      <c r="ABQ35" s="3467"/>
      <c r="ABR35" s="3467"/>
      <c r="ABS35" s="3467"/>
      <c r="ABT35" s="3467"/>
      <c r="ABU35" s="3467"/>
      <c r="ABV35" s="3467"/>
      <c r="ABW35" s="3467"/>
      <c r="ABX35" s="3467"/>
      <c r="ABY35" s="3467"/>
      <c r="ABZ35" s="3467"/>
      <c r="ACA35" s="3467"/>
      <c r="ACB35" s="3467"/>
      <c r="ACC35" s="3467"/>
      <c r="ACD35" s="3467"/>
      <c r="ACE35" s="3467"/>
      <c r="ACF35" s="3467"/>
      <c r="ACG35" s="3467"/>
      <c r="ACH35" s="3467"/>
      <c r="ACI35" s="3467"/>
      <c r="ACJ35" s="3467"/>
      <c r="ACK35" s="3467"/>
      <c r="ACL35" s="3467"/>
      <c r="ACM35" s="3467"/>
      <c r="ACN35" s="3467"/>
      <c r="ACO35" s="3467"/>
      <c r="ACP35" s="3467"/>
      <c r="ACQ35" s="3467"/>
      <c r="ACR35" s="3467"/>
      <c r="ACS35" s="3467"/>
      <c r="ACT35" s="3467"/>
      <c r="ACU35" s="3467"/>
      <c r="ACV35" s="3467"/>
      <c r="ACW35" s="3467"/>
      <c r="ACX35" s="3467"/>
      <c r="ACY35" s="3467"/>
      <c r="ACZ35" s="3467"/>
      <c r="ADA35" s="3467"/>
      <c r="ADB35" s="3467"/>
      <c r="ADC35" s="3467"/>
      <c r="ADD35" s="3467"/>
      <c r="ADE35" s="3467"/>
      <c r="ADF35" s="3467"/>
      <c r="ADG35" s="3467"/>
      <c r="ADH35" s="3467"/>
      <c r="ADI35" s="3467"/>
      <c r="ADJ35" s="3467"/>
      <c r="ADK35" s="3467"/>
      <c r="ADL35" s="3467"/>
      <c r="ADM35" s="3467"/>
      <c r="ADN35" s="3467"/>
      <c r="ADO35" s="3467"/>
      <c r="ADP35" s="3467"/>
      <c r="ADQ35" s="3467"/>
      <c r="ADR35" s="3467"/>
      <c r="ADS35" s="3467"/>
      <c r="ADT35" s="3467"/>
      <c r="ADU35" s="3467"/>
      <c r="ADV35" s="3467"/>
      <c r="ADW35" s="3467"/>
      <c r="ADX35" s="3467"/>
      <c r="ADY35" s="3467"/>
      <c r="ADZ35" s="3467"/>
      <c r="AEA35" s="3467"/>
      <c r="AEB35" s="3467"/>
      <c r="AEC35" s="3467"/>
      <c r="AED35" s="3467"/>
      <c r="AEE35" s="3467"/>
      <c r="AEF35" s="3467"/>
      <c r="AEG35" s="3467"/>
      <c r="AEH35" s="3467"/>
      <c r="AEI35" s="3467"/>
      <c r="AEJ35" s="3467"/>
      <c r="AEK35" s="3467"/>
      <c r="AEL35" s="3467"/>
      <c r="AEM35" s="3467"/>
      <c r="AEN35" s="3467"/>
      <c r="AEO35" s="3467"/>
      <c r="AEP35" s="3467"/>
      <c r="AEQ35" s="3467"/>
      <c r="AER35" s="3467"/>
      <c r="AES35" s="3467"/>
      <c r="AET35" s="3467"/>
      <c r="AEU35" s="3467"/>
      <c r="AEV35" s="3467"/>
      <c r="AEW35" s="3467"/>
      <c r="AEX35" s="3467"/>
      <c r="AEY35" s="3467"/>
      <c r="AEZ35" s="3467"/>
      <c r="AFA35" s="3467"/>
      <c r="AFB35" s="3467"/>
      <c r="AFC35" s="3467"/>
      <c r="AFD35" s="3467"/>
      <c r="AFE35" s="3467"/>
      <c r="AFF35" s="3467"/>
      <c r="AFG35" s="3467"/>
      <c r="AFH35" s="3467"/>
      <c r="AFI35" s="3467"/>
      <c r="AFJ35" s="3467"/>
      <c r="AFK35" s="3467"/>
      <c r="AFL35" s="3467"/>
      <c r="AFM35" s="3467"/>
      <c r="AFN35" s="3467"/>
      <c r="AFO35" s="3467"/>
      <c r="AFP35" s="3467"/>
      <c r="AFQ35" s="3467"/>
      <c r="AFR35" s="3467"/>
      <c r="AFS35" s="3467"/>
      <c r="AFT35" s="3467"/>
      <c r="AFU35" s="3467"/>
      <c r="AFV35" s="3467"/>
      <c r="AFW35" s="3467"/>
      <c r="AFX35" s="3467"/>
      <c r="AFY35" s="3467"/>
      <c r="AFZ35" s="3467"/>
      <c r="AGA35" s="3467"/>
      <c r="AGB35" s="3467"/>
      <c r="AGC35" s="3467"/>
      <c r="AGD35" s="3467"/>
      <c r="AGE35" s="3467"/>
      <c r="AGF35" s="3467"/>
      <c r="AGG35" s="3467"/>
      <c r="AGH35" s="3467"/>
      <c r="AGI35" s="3467"/>
      <c r="AGJ35" s="3467"/>
      <c r="AGK35" s="3467"/>
      <c r="AGL35" s="3467"/>
      <c r="AGM35" s="3467"/>
      <c r="AGN35" s="3467"/>
      <c r="AGO35" s="3467"/>
      <c r="AGP35" s="3467"/>
      <c r="AGQ35" s="3467"/>
      <c r="AGR35" s="3467"/>
      <c r="AGS35" s="3467"/>
      <c r="AGT35" s="3467"/>
      <c r="AGU35" s="3467"/>
      <c r="AGV35" s="3467"/>
      <c r="AGW35" s="3467"/>
      <c r="AGX35" s="3467"/>
      <c r="AGY35" s="3467"/>
      <c r="AGZ35" s="3467"/>
      <c r="AHA35" s="3467"/>
      <c r="AHB35" s="3467"/>
      <c r="AHC35" s="3467"/>
      <c r="AHD35" s="3467"/>
      <c r="AHE35" s="3467"/>
      <c r="AHF35" s="3467"/>
      <c r="AHG35" s="3467"/>
      <c r="AHH35" s="3467"/>
      <c r="AHI35" s="3467"/>
      <c r="AHJ35" s="3467"/>
      <c r="AHK35" s="3467"/>
      <c r="AHL35" s="3467"/>
      <c r="AHM35" s="3467"/>
      <c r="AHN35" s="3467"/>
      <c r="AHO35" s="3467"/>
      <c r="AHP35" s="3467"/>
      <c r="AHQ35" s="3467"/>
      <c r="AHR35" s="3467"/>
      <c r="AHS35" s="3467"/>
      <c r="AHT35" s="3467"/>
      <c r="AHU35" s="3467"/>
      <c r="AHV35" s="3467"/>
      <c r="AHW35" s="3467"/>
      <c r="AHX35" s="3467"/>
      <c r="AHY35" s="3467"/>
      <c r="AHZ35" s="3467"/>
      <c r="AIA35" s="3467"/>
      <c r="AIB35" s="3467"/>
      <c r="AIC35" s="3467"/>
      <c r="AID35" s="3467"/>
      <c r="AIE35" s="3467"/>
      <c r="AIF35" s="3467"/>
      <c r="AIG35" s="3467"/>
      <c r="AIH35" s="3467"/>
      <c r="AII35" s="3467"/>
      <c r="AIJ35" s="3467"/>
      <c r="AIK35" s="3467"/>
      <c r="AIL35" s="3467"/>
      <c r="AIM35" s="3467"/>
      <c r="AIN35" s="3467"/>
      <c r="AIO35" s="3467"/>
      <c r="AIP35" s="3467"/>
      <c r="AIQ35" s="3467"/>
      <c r="AIR35" s="3467"/>
      <c r="AIS35" s="3467"/>
      <c r="AIT35" s="3467"/>
      <c r="AIU35" s="3467"/>
      <c r="AIV35" s="3467"/>
      <c r="AIW35" s="3467"/>
      <c r="AIX35" s="3467"/>
      <c r="AIY35" s="3467"/>
      <c r="AIZ35" s="3467"/>
      <c r="AJA35" s="3467"/>
      <c r="AJB35" s="3467"/>
      <c r="AJC35" s="3467"/>
      <c r="AJD35" s="3467"/>
      <c r="AJE35" s="3467"/>
      <c r="AJF35" s="3467"/>
      <c r="AJG35" s="3467"/>
      <c r="AJH35" s="3467"/>
      <c r="AJI35" s="3467"/>
      <c r="AJJ35" s="3467"/>
      <c r="AJK35" s="3467"/>
      <c r="AJL35" s="3467"/>
      <c r="AJM35" s="3467"/>
      <c r="AJN35" s="3467"/>
      <c r="AJO35" s="3467"/>
      <c r="AJP35" s="3467"/>
      <c r="AJQ35" s="3467"/>
      <c r="AJR35" s="3467"/>
      <c r="AJS35" s="3467"/>
      <c r="AJT35" s="3467"/>
      <c r="AJU35" s="3467"/>
      <c r="AJV35" s="3467"/>
      <c r="AJW35" s="3467"/>
      <c r="AJX35" s="3467"/>
      <c r="AJY35" s="3467"/>
      <c r="AJZ35" s="3467"/>
      <c r="AKA35" s="3467"/>
      <c r="AKB35" s="3467"/>
      <c r="AKC35" s="3467"/>
      <c r="AKD35" s="3467"/>
      <c r="AKE35" s="3467"/>
      <c r="AKF35" s="3467"/>
      <c r="AKG35" s="3467"/>
      <c r="AKH35" s="3467"/>
      <c r="AKI35" s="3467"/>
      <c r="AKJ35" s="3467"/>
      <c r="AKK35" s="3467"/>
      <c r="AKL35" s="3467"/>
      <c r="AKM35" s="3467"/>
      <c r="AKN35" s="3467"/>
      <c r="AKO35" s="3467"/>
      <c r="AKP35" s="3467"/>
      <c r="AKQ35" s="3467"/>
      <c r="AKR35" s="3467"/>
      <c r="AKS35" s="3467"/>
      <c r="AKT35" s="3467"/>
      <c r="AKU35" s="3467"/>
      <c r="AKV35" s="3467"/>
      <c r="AKW35" s="3467"/>
      <c r="AKX35" s="3467"/>
      <c r="AKY35" s="3467"/>
      <c r="AKZ35" s="3467"/>
      <c r="ALA35" s="3467"/>
      <c r="ALB35" s="3467"/>
      <c r="ALC35" s="3467"/>
      <c r="ALD35" s="3467"/>
      <c r="ALE35" s="3467"/>
      <c r="ALF35" s="3467"/>
      <c r="ALG35" s="3467"/>
      <c r="ALH35" s="3467"/>
      <c r="ALI35" s="3467"/>
      <c r="ALJ35" s="3467"/>
      <c r="ALK35" s="3467"/>
      <c r="ALL35" s="3467"/>
      <c r="ALM35" s="3467"/>
      <c r="ALN35" s="3467"/>
      <c r="ALO35" s="3467"/>
      <c r="ALP35" s="3467"/>
      <c r="ALQ35" s="3467"/>
      <c r="ALR35" s="3467"/>
      <c r="ALS35" s="3467"/>
      <c r="ALT35" s="3467"/>
      <c r="ALU35" s="3467"/>
      <c r="ALV35" s="3467"/>
      <c r="ALW35" s="3467"/>
      <c r="ALX35" s="3467"/>
      <c r="ALY35" s="3467"/>
      <c r="ALZ35" s="3467"/>
      <c r="AMA35" s="3467"/>
      <c r="AMB35" s="3467"/>
      <c r="AMC35" s="3467"/>
      <c r="AMD35" s="3467"/>
      <c r="AME35" s="3467"/>
      <c r="AMF35" s="3467"/>
      <c r="AMG35" s="3467"/>
      <c r="AMH35" s="3467"/>
      <c r="AMI35" s="3467"/>
      <c r="AMJ35" s="3467"/>
    </row>
    <row r="36" spans="1:1024" s="3472" customFormat="1" ht="51.65" customHeight="1">
      <c r="A36" s="5919"/>
      <c r="B36" s="5922"/>
      <c r="C36" s="4748" t="s">
        <v>1017</v>
      </c>
      <c r="D36" s="4119" t="s">
        <v>1018</v>
      </c>
      <c r="E36" s="3628" t="s">
        <v>999</v>
      </c>
      <c r="F36" s="4074" t="s">
        <v>196</v>
      </c>
      <c r="G36" s="5925"/>
      <c r="H36" s="4118" t="s">
        <v>156</v>
      </c>
      <c r="I36" s="3419"/>
      <c r="J36" s="3694">
        <v>0</v>
      </c>
      <c r="K36" s="4072" t="s">
        <v>1019</v>
      </c>
      <c r="L36" s="4079" t="s">
        <v>82</v>
      </c>
      <c r="M36" s="4079" t="s">
        <v>65</v>
      </c>
      <c r="N36" s="4079" t="s">
        <v>201</v>
      </c>
      <c r="O36" s="4160">
        <f>+J36</f>
        <v>0</v>
      </c>
      <c r="P36" s="3737">
        <f>SUM(T36:AE36)</f>
        <v>0</v>
      </c>
      <c r="Q36" s="4114">
        <v>0</v>
      </c>
      <c r="R36" s="4163">
        <v>0</v>
      </c>
      <c r="S36" s="4954">
        <v>0</v>
      </c>
      <c r="T36" s="4846">
        <v>0</v>
      </c>
      <c r="U36" s="3738">
        <v>0</v>
      </c>
      <c r="V36" s="3738">
        <v>0</v>
      </c>
      <c r="W36" s="3738">
        <v>0</v>
      </c>
      <c r="X36" s="3738">
        <v>0</v>
      </c>
      <c r="Y36" s="4157">
        <v>0</v>
      </c>
      <c r="Z36" s="4158">
        <v>0</v>
      </c>
      <c r="AA36" s="4157">
        <v>0</v>
      </c>
      <c r="AB36" s="4157">
        <v>0</v>
      </c>
      <c r="AC36" s="4157">
        <v>0</v>
      </c>
      <c r="AD36" s="3738">
        <v>0</v>
      </c>
      <c r="AE36" s="3738">
        <v>0</v>
      </c>
      <c r="AF36" s="4720">
        <v>8</v>
      </c>
      <c r="AG36" s="4125">
        <f>SUM(AK36:AV36)</f>
        <v>0</v>
      </c>
      <c r="AH36" s="4125">
        <f>+AF36-AG36</f>
        <v>8</v>
      </c>
      <c r="AI36" s="4114">
        <f>+AG36/AF36</f>
        <v>0</v>
      </c>
      <c r="AJ36" s="4114">
        <f>+AH36/AF36</f>
        <v>1</v>
      </c>
      <c r="AK36" s="4897">
        <v>0</v>
      </c>
      <c r="AL36" s="4125">
        <v>0</v>
      </c>
      <c r="AM36" s="4125">
        <v>0</v>
      </c>
      <c r="AN36" s="4124">
        <v>0</v>
      </c>
      <c r="AO36" s="4125">
        <v>0</v>
      </c>
      <c r="AP36" s="4125">
        <v>0</v>
      </c>
      <c r="AQ36" s="4125">
        <v>0</v>
      </c>
      <c r="AR36" s="4125">
        <v>0</v>
      </c>
      <c r="AS36" s="4125">
        <v>0</v>
      </c>
      <c r="AT36" s="4121">
        <v>0</v>
      </c>
      <c r="AU36" s="4159">
        <v>0</v>
      </c>
      <c r="AV36" s="4159">
        <v>0</v>
      </c>
      <c r="AW36" s="4122">
        <v>45402</v>
      </c>
      <c r="AX36" s="4122" t="s">
        <v>1020</v>
      </c>
      <c r="AY36" s="4123" t="s">
        <v>1021</v>
      </c>
      <c r="AZ36" s="4356" t="s">
        <v>86</v>
      </c>
      <c r="BA36" s="3442"/>
      <c r="BB36" s="3442"/>
      <c r="BC36" s="3442"/>
      <c r="BD36" s="3442"/>
      <c r="BE36" s="3442"/>
      <c r="BF36" s="3442"/>
      <c r="BG36" s="3442"/>
      <c r="BH36" s="3442"/>
      <c r="BI36" s="3442"/>
      <c r="BJ36" s="3442"/>
      <c r="BK36" s="3442"/>
      <c r="BL36" s="3442"/>
      <c r="BM36" s="3442"/>
      <c r="BN36" s="3442"/>
      <c r="BO36" s="3442"/>
      <c r="BP36" s="3442"/>
      <c r="BQ36" s="3442"/>
      <c r="BR36" s="3442"/>
      <c r="BS36" s="3442"/>
      <c r="BT36" s="3442"/>
      <c r="BU36" s="3442"/>
      <c r="BV36" s="3442"/>
      <c r="BW36" s="3442"/>
      <c r="BX36" s="3442"/>
      <c r="BY36" s="3442"/>
      <c r="BZ36" s="3442"/>
      <c r="CA36" s="3442"/>
      <c r="CB36" s="3442"/>
      <c r="CC36" s="3442"/>
      <c r="CD36" s="3442"/>
      <c r="CE36" s="3442"/>
      <c r="CF36" s="3442"/>
      <c r="CG36" s="3442"/>
      <c r="CH36" s="3442"/>
      <c r="CI36" s="3442"/>
      <c r="CJ36" s="3442"/>
      <c r="CK36" s="3442"/>
      <c r="CL36" s="3442"/>
      <c r="CM36" s="3442"/>
      <c r="CN36" s="3442"/>
      <c r="CO36" s="3442"/>
      <c r="CP36" s="3442"/>
      <c r="CQ36" s="3442"/>
      <c r="CR36" s="3442"/>
      <c r="CS36" s="3442"/>
      <c r="CT36" s="3442"/>
      <c r="CU36" s="3442"/>
      <c r="CV36" s="3442"/>
      <c r="CW36" s="3442"/>
      <c r="CX36" s="3442"/>
      <c r="CY36" s="3442"/>
      <c r="CZ36" s="3442"/>
      <c r="DA36" s="3442"/>
      <c r="DB36" s="3442"/>
      <c r="DC36" s="3442"/>
      <c r="DD36" s="3442"/>
      <c r="DE36" s="3442"/>
      <c r="DF36" s="3442"/>
      <c r="DG36" s="3442"/>
      <c r="DH36" s="3442"/>
      <c r="DI36" s="3442"/>
      <c r="DJ36" s="3442"/>
      <c r="DK36" s="3442"/>
      <c r="DL36" s="3442"/>
      <c r="DM36" s="3442"/>
      <c r="DN36" s="3442"/>
      <c r="DO36" s="3442"/>
      <c r="DP36" s="3442"/>
      <c r="DQ36" s="3442"/>
      <c r="DR36" s="3442"/>
      <c r="DS36" s="3442"/>
      <c r="DT36" s="3442"/>
      <c r="DU36" s="3442"/>
      <c r="DV36" s="3442"/>
      <c r="DW36" s="3442"/>
      <c r="DX36" s="3442"/>
      <c r="DY36" s="3442"/>
      <c r="DZ36" s="3471"/>
      <c r="EA36" s="3471"/>
      <c r="EB36" s="3471"/>
      <c r="EC36" s="3471"/>
      <c r="ED36" s="3471"/>
      <c r="EE36" s="3471"/>
      <c r="EF36" s="3471"/>
      <c r="EG36" s="3471"/>
      <c r="EH36" s="3471"/>
      <c r="EI36" s="3471"/>
      <c r="EJ36" s="3471"/>
      <c r="EK36" s="3471"/>
      <c r="EL36" s="3471"/>
      <c r="EM36" s="3471"/>
      <c r="EN36" s="3471"/>
      <c r="EO36" s="3471"/>
      <c r="EP36" s="3471"/>
      <c r="EQ36" s="3471"/>
      <c r="ER36" s="3471"/>
      <c r="ES36" s="3471"/>
      <c r="ET36" s="3471"/>
      <c r="EU36" s="3471"/>
      <c r="EV36" s="3471"/>
      <c r="EW36" s="3471"/>
      <c r="EX36" s="3471"/>
      <c r="EY36" s="3471"/>
      <c r="EZ36" s="3471"/>
      <c r="FA36" s="3471"/>
      <c r="FB36" s="3471"/>
      <c r="FC36" s="3471"/>
      <c r="FD36" s="3471"/>
      <c r="FE36" s="3471"/>
      <c r="FF36" s="3471"/>
      <c r="FG36" s="3471"/>
      <c r="FH36" s="3471"/>
      <c r="FI36" s="3471"/>
      <c r="FJ36" s="3471"/>
      <c r="FK36" s="3471"/>
      <c r="FL36" s="3471"/>
      <c r="FM36" s="3471"/>
      <c r="FN36" s="3471"/>
      <c r="FO36" s="3471"/>
      <c r="FP36" s="3471"/>
      <c r="FQ36" s="3471"/>
      <c r="FR36" s="3471"/>
      <c r="FS36" s="3471"/>
      <c r="FT36" s="3471"/>
      <c r="FU36" s="3471"/>
      <c r="FV36" s="3471"/>
      <c r="FW36" s="3471"/>
      <c r="FX36" s="3471"/>
      <c r="FY36" s="3471"/>
      <c r="FZ36" s="3471"/>
      <c r="GA36" s="3471"/>
      <c r="GB36" s="3471"/>
      <c r="GC36" s="3471"/>
      <c r="GD36" s="3471"/>
      <c r="GE36" s="3471"/>
      <c r="GF36" s="3471"/>
      <c r="GG36" s="3471"/>
      <c r="GH36" s="3471"/>
      <c r="GI36" s="3471"/>
      <c r="GJ36" s="3471"/>
      <c r="GK36" s="3471"/>
      <c r="GL36" s="3471"/>
      <c r="GM36" s="3471"/>
      <c r="GN36" s="3471"/>
      <c r="GO36" s="3471"/>
      <c r="GP36" s="3471"/>
      <c r="GQ36" s="3471"/>
      <c r="GR36" s="3471"/>
      <c r="GS36" s="3471"/>
      <c r="GT36" s="3471"/>
      <c r="GU36" s="3471"/>
      <c r="GV36" s="3471"/>
      <c r="GW36" s="3471"/>
      <c r="GX36" s="3471"/>
      <c r="GY36" s="3471"/>
      <c r="GZ36" s="3471"/>
      <c r="HA36" s="3471"/>
      <c r="HB36" s="3471"/>
      <c r="HC36" s="3471"/>
      <c r="HD36" s="3471"/>
      <c r="HE36" s="3471"/>
      <c r="HF36" s="3471"/>
      <c r="HG36" s="3471"/>
      <c r="HH36" s="3471"/>
      <c r="HI36" s="3471"/>
      <c r="HJ36" s="3471"/>
      <c r="HK36" s="3471"/>
      <c r="HL36" s="3471"/>
      <c r="HM36" s="3471"/>
      <c r="HN36" s="3471"/>
      <c r="HO36" s="3471"/>
      <c r="HP36" s="3471"/>
      <c r="HQ36" s="3471"/>
      <c r="HR36" s="3471"/>
      <c r="HS36" s="3471"/>
      <c r="HT36" s="3471"/>
      <c r="HU36" s="3471"/>
      <c r="HV36" s="3471"/>
      <c r="HW36" s="3471"/>
      <c r="HX36" s="3471"/>
      <c r="HY36" s="3471"/>
      <c r="HZ36" s="3471"/>
      <c r="IA36" s="3471"/>
      <c r="IB36" s="3471"/>
      <c r="IC36" s="3471"/>
      <c r="ID36" s="3471"/>
      <c r="IE36" s="3471"/>
      <c r="IF36" s="3471"/>
      <c r="IG36" s="3471"/>
      <c r="IH36" s="3471"/>
      <c r="II36" s="3471"/>
      <c r="IJ36" s="3471"/>
      <c r="IK36" s="3471"/>
      <c r="IL36" s="3471"/>
      <c r="IM36" s="3471"/>
      <c r="IN36" s="3471"/>
      <c r="IO36" s="3471"/>
      <c r="IP36" s="3471"/>
      <c r="IQ36" s="3471"/>
      <c r="IR36" s="3471"/>
      <c r="IS36" s="3471"/>
      <c r="IT36" s="3471"/>
      <c r="IU36" s="3471"/>
      <c r="IV36" s="3471"/>
      <c r="IW36" s="3471"/>
      <c r="IX36" s="3471"/>
      <c r="IY36" s="3471"/>
      <c r="IZ36" s="3471"/>
      <c r="JA36" s="3471"/>
      <c r="JB36" s="3471"/>
      <c r="JC36" s="3471"/>
      <c r="JD36" s="3471"/>
      <c r="JE36" s="3471"/>
      <c r="JF36" s="3471"/>
      <c r="JG36" s="3471"/>
      <c r="JH36" s="3471"/>
      <c r="JI36" s="3471"/>
      <c r="JJ36" s="3471"/>
      <c r="JK36" s="3471"/>
      <c r="JL36" s="3471"/>
      <c r="JM36" s="3471"/>
      <c r="JN36" s="3471"/>
      <c r="JO36" s="3471"/>
      <c r="JP36" s="3471"/>
      <c r="JQ36" s="3471"/>
      <c r="JR36" s="3471"/>
      <c r="JS36" s="3471"/>
      <c r="JT36" s="3471"/>
      <c r="JU36" s="3471"/>
      <c r="JV36" s="3471"/>
      <c r="JW36" s="3471"/>
      <c r="JX36" s="3471"/>
      <c r="JY36" s="3471"/>
      <c r="JZ36" s="3471"/>
      <c r="KA36" s="3471"/>
      <c r="KB36" s="3471"/>
      <c r="KC36" s="3471"/>
      <c r="KD36" s="3471"/>
      <c r="KE36" s="3471"/>
      <c r="KF36" s="3471"/>
      <c r="KG36" s="3471"/>
      <c r="KH36" s="3471"/>
      <c r="KI36" s="3471"/>
      <c r="KJ36" s="3471"/>
      <c r="KK36" s="3471"/>
      <c r="KL36" s="3471"/>
      <c r="KM36" s="3471"/>
      <c r="KN36" s="3471"/>
      <c r="KO36" s="3471"/>
      <c r="KP36" s="3471"/>
      <c r="KQ36" s="3471"/>
      <c r="KR36" s="3471"/>
      <c r="KS36" s="3471"/>
      <c r="KT36" s="3471"/>
      <c r="KU36" s="3471"/>
      <c r="KV36" s="3471"/>
      <c r="KW36" s="3471"/>
      <c r="KX36" s="3471"/>
      <c r="KY36" s="3471"/>
      <c r="KZ36" s="3471"/>
      <c r="LA36" s="3471"/>
      <c r="LB36" s="3471"/>
      <c r="LC36" s="3471"/>
      <c r="LD36" s="3471"/>
      <c r="LE36" s="3471"/>
      <c r="LF36" s="3471"/>
      <c r="LG36" s="3471"/>
      <c r="LH36" s="3471"/>
      <c r="LI36" s="3471"/>
      <c r="LJ36" s="3471"/>
      <c r="LK36" s="3471"/>
      <c r="LL36" s="3471"/>
      <c r="LM36" s="3471"/>
      <c r="LN36" s="3471"/>
      <c r="LO36" s="3471"/>
      <c r="LP36" s="3471"/>
      <c r="LQ36" s="3471"/>
      <c r="LR36" s="3471"/>
      <c r="LS36" s="3471"/>
      <c r="LT36" s="3471"/>
      <c r="LU36" s="3471"/>
      <c r="LV36" s="3471"/>
      <c r="LW36" s="3471"/>
      <c r="LX36" s="3471"/>
      <c r="LY36" s="3471"/>
      <c r="LZ36" s="3471"/>
      <c r="MA36" s="3471"/>
      <c r="MB36" s="3471"/>
      <c r="MC36" s="3471"/>
      <c r="MD36" s="3471"/>
      <c r="ME36" s="3471"/>
      <c r="MF36" s="3471"/>
      <c r="MG36" s="3471"/>
      <c r="MH36" s="3471"/>
      <c r="MI36" s="3471"/>
      <c r="MJ36" s="3471"/>
      <c r="MK36" s="3471"/>
      <c r="ML36" s="3471"/>
      <c r="MM36" s="3471"/>
      <c r="MN36" s="3471"/>
      <c r="MO36" s="3471"/>
      <c r="MP36" s="3471"/>
      <c r="MQ36" s="3471"/>
      <c r="MR36" s="3471"/>
      <c r="MS36" s="3471"/>
      <c r="MT36" s="3471"/>
      <c r="MU36" s="3471"/>
      <c r="MV36" s="3471"/>
      <c r="MW36" s="3471"/>
      <c r="MX36" s="3471"/>
      <c r="MY36" s="3471"/>
      <c r="MZ36" s="3471"/>
      <c r="NA36" s="3471"/>
      <c r="NB36" s="3471"/>
      <c r="NC36" s="3471"/>
      <c r="ND36" s="3471"/>
      <c r="NE36" s="3471"/>
      <c r="NF36" s="3471"/>
      <c r="NG36" s="3471"/>
      <c r="NH36" s="3471"/>
      <c r="NI36" s="3471"/>
      <c r="NJ36" s="3471"/>
      <c r="NK36" s="3471"/>
      <c r="NL36" s="3471"/>
      <c r="NM36" s="3471"/>
      <c r="NN36" s="3471"/>
      <c r="NO36" s="3471"/>
      <c r="NP36" s="3471"/>
      <c r="NQ36" s="3471"/>
      <c r="NR36" s="3471"/>
      <c r="NS36" s="3471"/>
      <c r="NT36" s="3471"/>
      <c r="NU36" s="3471"/>
      <c r="NV36" s="3471"/>
      <c r="NW36" s="3471"/>
      <c r="NX36" s="3471"/>
      <c r="NY36" s="3471"/>
      <c r="NZ36" s="3471"/>
      <c r="OA36" s="3471"/>
      <c r="OB36" s="3471"/>
      <c r="OC36" s="3471"/>
      <c r="OD36" s="3471"/>
      <c r="OE36" s="3471"/>
      <c r="OF36" s="3471"/>
      <c r="OG36" s="3471"/>
      <c r="OH36" s="3471"/>
      <c r="OI36" s="3471"/>
      <c r="OJ36" s="3471"/>
      <c r="OK36" s="3471"/>
      <c r="OL36" s="3471"/>
      <c r="OM36" s="3471"/>
      <c r="ON36" s="3471"/>
      <c r="OO36" s="3471"/>
      <c r="OP36" s="3471"/>
      <c r="OQ36" s="3471"/>
      <c r="OR36" s="3471"/>
      <c r="OS36" s="3471"/>
      <c r="OT36" s="3471"/>
      <c r="OU36" s="3471"/>
      <c r="OV36" s="3471"/>
      <c r="OW36" s="3471"/>
      <c r="OX36" s="3471"/>
      <c r="OY36" s="3471"/>
      <c r="OZ36" s="3471"/>
      <c r="PA36" s="3471"/>
      <c r="PB36" s="3471"/>
      <c r="PC36" s="3471"/>
      <c r="PD36" s="3471"/>
      <c r="PE36" s="3471"/>
      <c r="PF36" s="3471"/>
      <c r="PG36" s="3471"/>
      <c r="PH36" s="3471"/>
      <c r="PI36" s="3471"/>
      <c r="PJ36" s="3471"/>
      <c r="PK36" s="3471"/>
      <c r="PL36" s="3471"/>
      <c r="PM36" s="3471"/>
      <c r="PN36" s="3471"/>
      <c r="PO36" s="3471"/>
      <c r="PP36" s="3471"/>
      <c r="PQ36" s="3471"/>
      <c r="PR36" s="3471"/>
      <c r="PS36" s="3471"/>
      <c r="PT36" s="3471"/>
      <c r="PU36" s="3471"/>
      <c r="PV36" s="3471"/>
      <c r="PW36" s="3471"/>
      <c r="PX36" s="3471"/>
      <c r="PY36" s="3471"/>
      <c r="PZ36" s="3471"/>
      <c r="QA36" s="3471"/>
      <c r="QB36" s="3471"/>
      <c r="QC36" s="3471"/>
      <c r="QD36" s="3471"/>
      <c r="QE36" s="3471"/>
      <c r="QF36" s="3471"/>
      <c r="QG36" s="3471"/>
      <c r="QH36" s="3471"/>
      <c r="QI36" s="3471"/>
      <c r="QJ36" s="3471"/>
      <c r="QK36" s="3471"/>
      <c r="QL36" s="3471"/>
      <c r="QM36" s="3471"/>
      <c r="QN36" s="3471"/>
      <c r="QO36" s="3471"/>
      <c r="QP36" s="3471"/>
      <c r="QQ36" s="3471"/>
      <c r="QR36" s="3471"/>
      <c r="QS36" s="3471"/>
      <c r="QT36" s="3471"/>
      <c r="QU36" s="3471"/>
      <c r="QV36" s="3471"/>
      <c r="QW36" s="3471"/>
      <c r="QX36" s="3471"/>
      <c r="QY36" s="3471"/>
      <c r="QZ36" s="3471"/>
      <c r="RA36" s="3471"/>
      <c r="RB36" s="3471"/>
      <c r="RC36" s="3471"/>
      <c r="RD36" s="3471"/>
      <c r="RE36" s="3471"/>
      <c r="RF36" s="3471"/>
      <c r="RG36" s="3471"/>
      <c r="RH36" s="3471"/>
      <c r="RI36" s="3471"/>
      <c r="RJ36" s="3471"/>
      <c r="RK36" s="3471"/>
      <c r="RL36" s="3471"/>
      <c r="RM36" s="3471"/>
      <c r="RN36" s="3471"/>
      <c r="RO36" s="3471"/>
      <c r="RP36" s="3471"/>
      <c r="RQ36" s="3471"/>
      <c r="RR36" s="3471"/>
      <c r="RS36" s="3471"/>
      <c r="RT36" s="3471"/>
      <c r="RU36" s="3471"/>
      <c r="RV36" s="3471"/>
      <c r="RW36" s="3471"/>
      <c r="RX36" s="3471"/>
      <c r="RY36" s="3471"/>
      <c r="RZ36" s="3471"/>
      <c r="SA36" s="3471"/>
      <c r="SB36" s="3471"/>
      <c r="SC36" s="3471"/>
      <c r="SD36" s="3471"/>
      <c r="SE36" s="3471"/>
      <c r="SF36" s="3471"/>
      <c r="SG36" s="3471"/>
      <c r="SH36" s="3471"/>
      <c r="SI36" s="3471"/>
      <c r="SJ36" s="3471"/>
      <c r="SK36" s="3471"/>
      <c r="SL36" s="3471"/>
      <c r="SM36" s="3471"/>
      <c r="SN36" s="3471"/>
      <c r="SO36" s="3471"/>
      <c r="SP36" s="3471"/>
      <c r="SQ36" s="3471"/>
      <c r="SR36" s="3471"/>
      <c r="SS36" s="3471"/>
      <c r="ST36" s="3471"/>
      <c r="SU36" s="3471"/>
      <c r="SV36" s="3471"/>
      <c r="SW36" s="3471"/>
      <c r="SX36" s="3471"/>
      <c r="SY36" s="3471"/>
      <c r="SZ36" s="3471"/>
      <c r="TA36" s="3471"/>
      <c r="TB36" s="3471"/>
      <c r="TC36" s="3471"/>
      <c r="TD36" s="3471"/>
      <c r="TE36" s="3471"/>
      <c r="TF36" s="3471"/>
      <c r="TG36" s="3471"/>
      <c r="TH36" s="3471"/>
      <c r="TI36" s="3471"/>
      <c r="TJ36" s="3471"/>
      <c r="TK36" s="3471"/>
      <c r="TL36" s="3471"/>
      <c r="TM36" s="3471"/>
      <c r="TN36" s="3471"/>
      <c r="TO36" s="3471"/>
      <c r="TP36" s="3471"/>
      <c r="TQ36" s="3471"/>
      <c r="TR36" s="3471"/>
      <c r="TS36" s="3471"/>
      <c r="TT36" s="3471"/>
      <c r="TU36" s="3471"/>
      <c r="TV36" s="3471"/>
      <c r="TW36" s="3471"/>
      <c r="TX36" s="3471"/>
      <c r="TY36" s="3471"/>
      <c r="TZ36" s="3471"/>
      <c r="UA36" s="3471"/>
      <c r="UB36" s="3471"/>
      <c r="UC36" s="3471"/>
      <c r="UD36" s="3471"/>
      <c r="UE36" s="3471"/>
      <c r="UF36" s="3471"/>
      <c r="UG36" s="3471"/>
      <c r="UH36" s="3471"/>
      <c r="UI36" s="3471"/>
      <c r="UJ36" s="3471"/>
      <c r="UK36" s="3471"/>
      <c r="UL36" s="3471"/>
      <c r="UM36" s="3471"/>
      <c r="UN36" s="3471"/>
      <c r="UO36" s="3471"/>
      <c r="UP36" s="3471"/>
      <c r="UQ36" s="3471"/>
      <c r="UR36" s="3471"/>
      <c r="US36" s="3471"/>
      <c r="UT36" s="3471"/>
      <c r="UU36" s="3471"/>
      <c r="UV36" s="3471"/>
      <c r="UW36" s="3471"/>
      <c r="UX36" s="3471"/>
      <c r="UY36" s="3471"/>
      <c r="UZ36" s="3471"/>
      <c r="VA36" s="3471"/>
      <c r="VB36" s="3471"/>
      <c r="VC36" s="3471"/>
      <c r="VD36" s="3471"/>
      <c r="VE36" s="3471"/>
      <c r="VF36" s="3471"/>
      <c r="VG36" s="3471"/>
      <c r="VH36" s="3471"/>
      <c r="VI36" s="3471"/>
      <c r="VJ36" s="3471"/>
      <c r="VK36" s="3471"/>
      <c r="VL36" s="3471"/>
      <c r="VM36" s="3471"/>
      <c r="VN36" s="3471"/>
      <c r="VO36" s="3471"/>
      <c r="VP36" s="3471"/>
      <c r="VQ36" s="3471"/>
      <c r="VR36" s="3471"/>
      <c r="VS36" s="3471"/>
      <c r="VT36" s="3471"/>
      <c r="VU36" s="3471"/>
      <c r="VV36" s="3471"/>
      <c r="VW36" s="3471"/>
      <c r="VX36" s="3471"/>
      <c r="VY36" s="3471"/>
      <c r="VZ36" s="3471"/>
      <c r="WA36" s="3471"/>
      <c r="WB36" s="3471"/>
      <c r="WC36" s="3471"/>
      <c r="WD36" s="3471"/>
      <c r="WE36" s="3471"/>
      <c r="WF36" s="3471"/>
      <c r="WG36" s="3471"/>
      <c r="WH36" s="3471"/>
      <c r="WI36" s="3471"/>
      <c r="WJ36" s="3471"/>
      <c r="WK36" s="3471"/>
      <c r="WL36" s="3471"/>
      <c r="WM36" s="3471"/>
      <c r="WN36" s="3471"/>
      <c r="WO36" s="3471"/>
      <c r="WP36" s="3471"/>
      <c r="WQ36" s="3471"/>
      <c r="WR36" s="3471"/>
      <c r="WS36" s="3471"/>
      <c r="WT36" s="3471"/>
      <c r="WU36" s="3471"/>
      <c r="WV36" s="3471"/>
      <c r="WW36" s="3471"/>
      <c r="WX36" s="3471"/>
      <c r="WY36" s="3471"/>
      <c r="WZ36" s="3471"/>
      <c r="XA36" s="3471"/>
      <c r="XB36" s="3471"/>
      <c r="XC36" s="3471"/>
      <c r="XD36" s="3471"/>
      <c r="XE36" s="3471"/>
      <c r="XF36" s="3471"/>
      <c r="XG36" s="3471"/>
      <c r="XH36" s="3471"/>
      <c r="XI36" s="3471"/>
      <c r="XJ36" s="3471"/>
      <c r="XK36" s="3471"/>
      <c r="XL36" s="3471"/>
      <c r="XM36" s="3471"/>
      <c r="XN36" s="3471"/>
      <c r="XO36" s="3471"/>
      <c r="XP36" s="3471"/>
      <c r="XQ36" s="3471"/>
      <c r="XR36" s="3471"/>
      <c r="XS36" s="3471"/>
      <c r="XT36" s="3471"/>
      <c r="XU36" s="3471"/>
      <c r="XV36" s="3471"/>
      <c r="XW36" s="3471"/>
      <c r="XX36" s="3471"/>
      <c r="XY36" s="3471"/>
      <c r="XZ36" s="3471"/>
      <c r="YA36" s="3471"/>
      <c r="YB36" s="3471"/>
      <c r="YC36" s="3471"/>
      <c r="YD36" s="3471"/>
      <c r="YE36" s="3471"/>
      <c r="YF36" s="3471"/>
      <c r="YG36" s="3471"/>
      <c r="YH36" s="3471"/>
      <c r="YI36" s="3471"/>
      <c r="YJ36" s="3471"/>
      <c r="YK36" s="3471"/>
      <c r="YL36" s="3471"/>
      <c r="YM36" s="3471"/>
      <c r="YN36" s="3471"/>
      <c r="YO36" s="3471"/>
      <c r="YP36" s="3471"/>
      <c r="YQ36" s="3471"/>
      <c r="YR36" s="3471"/>
      <c r="YS36" s="3471"/>
      <c r="YT36" s="3471"/>
      <c r="YU36" s="3471"/>
      <c r="YV36" s="3471"/>
      <c r="YW36" s="3471"/>
      <c r="YX36" s="3471"/>
      <c r="YY36" s="3471"/>
      <c r="YZ36" s="3471"/>
      <c r="ZA36" s="3471"/>
      <c r="ZB36" s="3471"/>
      <c r="ZC36" s="3471"/>
      <c r="ZD36" s="3471"/>
      <c r="ZE36" s="3471"/>
      <c r="ZF36" s="3471"/>
      <c r="ZG36" s="3471"/>
      <c r="ZH36" s="3471"/>
      <c r="ZI36" s="3471"/>
      <c r="ZJ36" s="3471"/>
      <c r="ZK36" s="3471"/>
      <c r="ZL36" s="3471"/>
      <c r="ZM36" s="3471"/>
      <c r="ZN36" s="3471"/>
      <c r="ZO36" s="3471"/>
      <c r="ZP36" s="3471"/>
      <c r="ZQ36" s="3471"/>
      <c r="ZR36" s="3471"/>
      <c r="ZS36" s="3471"/>
      <c r="ZT36" s="3471"/>
      <c r="ZU36" s="3471"/>
      <c r="ZV36" s="3471"/>
      <c r="ZW36" s="3471"/>
      <c r="ZX36" s="3471"/>
      <c r="ZY36" s="3471"/>
      <c r="ZZ36" s="3471"/>
      <c r="AAA36" s="3471"/>
      <c r="AAB36" s="3471"/>
      <c r="AAC36" s="3471"/>
      <c r="AAD36" s="3471"/>
      <c r="AAE36" s="3471"/>
      <c r="AAF36" s="3471"/>
      <c r="AAG36" s="3471"/>
      <c r="AAH36" s="3471"/>
      <c r="AAI36" s="3471"/>
      <c r="AAJ36" s="3471"/>
      <c r="AAK36" s="3471"/>
      <c r="AAL36" s="3471"/>
      <c r="AAM36" s="3471"/>
      <c r="AAN36" s="3471"/>
      <c r="AAO36" s="3471"/>
      <c r="AAP36" s="3471"/>
      <c r="AAQ36" s="3471"/>
      <c r="AAR36" s="3471"/>
      <c r="AAS36" s="3471"/>
      <c r="AAT36" s="3471"/>
      <c r="AAU36" s="3471"/>
      <c r="AAV36" s="3471"/>
      <c r="AAW36" s="3471"/>
      <c r="AAX36" s="3471"/>
      <c r="AAY36" s="3471"/>
      <c r="AAZ36" s="3471"/>
      <c r="ABA36" s="3471"/>
      <c r="ABB36" s="3471"/>
      <c r="ABC36" s="3471"/>
      <c r="ABD36" s="3471"/>
      <c r="ABE36" s="3471"/>
      <c r="ABF36" s="3471"/>
      <c r="ABG36" s="3471"/>
      <c r="ABH36" s="3471"/>
      <c r="ABI36" s="3471"/>
      <c r="ABJ36" s="3471"/>
      <c r="ABK36" s="3471"/>
      <c r="ABL36" s="3471"/>
      <c r="ABM36" s="3471"/>
      <c r="ABN36" s="3471"/>
      <c r="ABO36" s="3471"/>
      <c r="ABP36" s="3471"/>
      <c r="ABQ36" s="3471"/>
      <c r="ABR36" s="3471"/>
      <c r="ABS36" s="3471"/>
      <c r="ABT36" s="3471"/>
      <c r="ABU36" s="3471"/>
      <c r="ABV36" s="3471"/>
      <c r="ABW36" s="3471"/>
      <c r="ABX36" s="3471"/>
      <c r="ABY36" s="3471"/>
      <c r="ABZ36" s="3471"/>
      <c r="ACA36" s="3471"/>
      <c r="ACB36" s="3471"/>
      <c r="ACC36" s="3471"/>
      <c r="ACD36" s="3471"/>
      <c r="ACE36" s="3471"/>
      <c r="ACF36" s="3471"/>
      <c r="ACG36" s="3471"/>
      <c r="ACH36" s="3471"/>
      <c r="ACI36" s="3471"/>
      <c r="ACJ36" s="3471"/>
      <c r="ACK36" s="3471"/>
      <c r="ACL36" s="3471"/>
      <c r="ACM36" s="3471"/>
      <c r="ACN36" s="3471"/>
      <c r="ACO36" s="3471"/>
      <c r="ACP36" s="3471"/>
      <c r="ACQ36" s="3471"/>
      <c r="ACR36" s="3471"/>
      <c r="ACS36" s="3471"/>
      <c r="ACT36" s="3471"/>
      <c r="ACU36" s="3471"/>
      <c r="ACV36" s="3471"/>
      <c r="ACW36" s="3471"/>
      <c r="ACX36" s="3471"/>
      <c r="ACY36" s="3471"/>
      <c r="ACZ36" s="3471"/>
      <c r="ADA36" s="3471"/>
      <c r="ADB36" s="3471"/>
      <c r="ADC36" s="3471"/>
      <c r="ADD36" s="3471"/>
      <c r="ADE36" s="3471"/>
      <c r="ADF36" s="3471"/>
      <c r="ADG36" s="3471"/>
      <c r="ADH36" s="3471"/>
      <c r="ADI36" s="3471"/>
      <c r="ADJ36" s="3471"/>
      <c r="ADK36" s="3471"/>
      <c r="ADL36" s="3471"/>
      <c r="ADM36" s="3471"/>
      <c r="ADN36" s="3471"/>
      <c r="ADO36" s="3471"/>
      <c r="ADP36" s="3471"/>
      <c r="ADQ36" s="3471"/>
      <c r="ADR36" s="3471"/>
      <c r="ADS36" s="3471"/>
      <c r="ADT36" s="3471"/>
      <c r="ADU36" s="3471"/>
      <c r="ADV36" s="3471"/>
      <c r="ADW36" s="3471"/>
      <c r="ADX36" s="3471"/>
      <c r="ADY36" s="3471"/>
      <c r="ADZ36" s="3471"/>
      <c r="AEA36" s="3471"/>
      <c r="AEB36" s="3471"/>
      <c r="AEC36" s="3471"/>
      <c r="AED36" s="3471"/>
      <c r="AEE36" s="3471"/>
      <c r="AEF36" s="3471"/>
      <c r="AEG36" s="3471"/>
      <c r="AEH36" s="3471"/>
      <c r="AEI36" s="3471"/>
      <c r="AEJ36" s="3471"/>
      <c r="AEK36" s="3471"/>
      <c r="AEL36" s="3471"/>
      <c r="AEM36" s="3471"/>
      <c r="AEN36" s="3471"/>
      <c r="AEO36" s="3471"/>
      <c r="AEP36" s="3471"/>
      <c r="AEQ36" s="3471"/>
      <c r="AER36" s="3471"/>
      <c r="AES36" s="3471"/>
      <c r="AET36" s="3471"/>
      <c r="AEU36" s="3471"/>
      <c r="AEV36" s="3471"/>
      <c r="AEW36" s="3471"/>
      <c r="AEX36" s="3471"/>
      <c r="AEY36" s="3471"/>
      <c r="AEZ36" s="3471"/>
      <c r="AFA36" s="3471"/>
      <c r="AFB36" s="3471"/>
      <c r="AFC36" s="3471"/>
      <c r="AFD36" s="3471"/>
      <c r="AFE36" s="3471"/>
      <c r="AFF36" s="3471"/>
      <c r="AFG36" s="3471"/>
      <c r="AFH36" s="3471"/>
      <c r="AFI36" s="3471"/>
      <c r="AFJ36" s="3471"/>
      <c r="AFK36" s="3471"/>
      <c r="AFL36" s="3471"/>
      <c r="AFM36" s="3471"/>
      <c r="AFN36" s="3471"/>
      <c r="AFO36" s="3471"/>
      <c r="AFP36" s="3471"/>
      <c r="AFQ36" s="3471"/>
      <c r="AFR36" s="3471"/>
      <c r="AFS36" s="3471"/>
      <c r="AFT36" s="3471"/>
      <c r="AFU36" s="3471"/>
      <c r="AFV36" s="3471"/>
      <c r="AFW36" s="3471"/>
      <c r="AFX36" s="3471"/>
      <c r="AFY36" s="3471"/>
      <c r="AFZ36" s="3471"/>
      <c r="AGA36" s="3471"/>
      <c r="AGB36" s="3471"/>
      <c r="AGC36" s="3471"/>
      <c r="AGD36" s="3471"/>
      <c r="AGE36" s="3471"/>
      <c r="AGF36" s="3471"/>
      <c r="AGG36" s="3471"/>
      <c r="AGH36" s="3471"/>
      <c r="AGI36" s="3471"/>
      <c r="AGJ36" s="3471"/>
      <c r="AGK36" s="3471"/>
      <c r="AGL36" s="3471"/>
      <c r="AGM36" s="3471"/>
      <c r="AGN36" s="3471"/>
      <c r="AGO36" s="3471"/>
      <c r="AGP36" s="3471"/>
      <c r="AGQ36" s="3471"/>
      <c r="AGR36" s="3471"/>
      <c r="AGS36" s="3471"/>
      <c r="AGT36" s="3471"/>
      <c r="AGU36" s="3471"/>
      <c r="AGV36" s="3471"/>
      <c r="AGW36" s="3471"/>
      <c r="AGX36" s="3471"/>
      <c r="AGY36" s="3471"/>
      <c r="AGZ36" s="3471"/>
      <c r="AHA36" s="3471"/>
      <c r="AHB36" s="3471"/>
      <c r="AHC36" s="3471"/>
      <c r="AHD36" s="3471"/>
      <c r="AHE36" s="3471"/>
      <c r="AHF36" s="3471"/>
      <c r="AHG36" s="3471"/>
      <c r="AHH36" s="3471"/>
      <c r="AHI36" s="3471"/>
      <c r="AHJ36" s="3471"/>
      <c r="AHK36" s="3471"/>
      <c r="AHL36" s="3471"/>
      <c r="AHM36" s="3471"/>
      <c r="AHN36" s="3471"/>
      <c r="AHO36" s="3471"/>
      <c r="AHP36" s="3471"/>
      <c r="AHQ36" s="3471"/>
      <c r="AHR36" s="3471"/>
      <c r="AHS36" s="3471"/>
      <c r="AHT36" s="3471"/>
      <c r="AHU36" s="3471"/>
      <c r="AHV36" s="3471"/>
      <c r="AHW36" s="3471"/>
      <c r="AHX36" s="3471"/>
      <c r="AHY36" s="3471"/>
      <c r="AHZ36" s="3471"/>
      <c r="AIA36" s="3471"/>
      <c r="AIB36" s="3471"/>
      <c r="AIC36" s="3471"/>
      <c r="AID36" s="3471"/>
      <c r="AIE36" s="3471"/>
      <c r="AIF36" s="3471"/>
      <c r="AIG36" s="3471"/>
      <c r="AIH36" s="3471"/>
      <c r="AII36" s="3471"/>
      <c r="AIJ36" s="3471"/>
      <c r="AIK36" s="3471"/>
      <c r="AIL36" s="3471"/>
      <c r="AIM36" s="3471"/>
      <c r="AIN36" s="3471"/>
      <c r="AIO36" s="3471"/>
      <c r="AIP36" s="3471"/>
      <c r="AIQ36" s="3471"/>
      <c r="AIR36" s="3471"/>
      <c r="AIS36" s="3471"/>
      <c r="AIT36" s="3471"/>
      <c r="AIU36" s="3471"/>
      <c r="AIV36" s="3471"/>
      <c r="AIW36" s="3471"/>
      <c r="AIX36" s="3471"/>
      <c r="AIY36" s="3471"/>
      <c r="AIZ36" s="3471"/>
      <c r="AJA36" s="3471"/>
      <c r="AJB36" s="3471"/>
      <c r="AJC36" s="3471"/>
      <c r="AJD36" s="3471"/>
      <c r="AJE36" s="3471"/>
      <c r="AJF36" s="3471"/>
      <c r="AJG36" s="3471"/>
      <c r="AJH36" s="3471"/>
      <c r="AJI36" s="3471"/>
      <c r="AJJ36" s="3471"/>
      <c r="AJK36" s="3471"/>
      <c r="AJL36" s="3471"/>
      <c r="AJM36" s="3471"/>
      <c r="AJN36" s="3471"/>
      <c r="AJO36" s="3471"/>
      <c r="AJP36" s="3471"/>
      <c r="AJQ36" s="3471"/>
      <c r="AJR36" s="3471"/>
      <c r="AJS36" s="3471"/>
      <c r="AJT36" s="3471"/>
      <c r="AJU36" s="3471"/>
      <c r="AJV36" s="3471"/>
      <c r="AJW36" s="3471"/>
      <c r="AJX36" s="3471"/>
      <c r="AJY36" s="3471"/>
      <c r="AJZ36" s="3471"/>
      <c r="AKA36" s="3471"/>
      <c r="AKB36" s="3471"/>
      <c r="AKC36" s="3471"/>
      <c r="AKD36" s="3471"/>
      <c r="AKE36" s="3471"/>
      <c r="AKF36" s="3471"/>
      <c r="AKG36" s="3471"/>
      <c r="AKH36" s="3471"/>
      <c r="AKI36" s="3471"/>
      <c r="AKJ36" s="3471"/>
      <c r="AKK36" s="3471"/>
      <c r="AKL36" s="3471"/>
      <c r="AKM36" s="3471"/>
      <c r="AKN36" s="3471"/>
      <c r="AKO36" s="3471"/>
      <c r="AKP36" s="3471"/>
      <c r="AKQ36" s="3471"/>
      <c r="AKR36" s="3471"/>
      <c r="AKS36" s="3471"/>
      <c r="AKT36" s="3471"/>
      <c r="AKU36" s="3471"/>
      <c r="AKV36" s="3471"/>
      <c r="AKW36" s="3471"/>
      <c r="AKX36" s="3471"/>
      <c r="AKY36" s="3471"/>
      <c r="AKZ36" s="3471"/>
      <c r="ALA36" s="3471"/>
      <c r="ALB36" s="3471"/>
      <c r="ALC36" s="3471"/>
      <c r="ALD36" s="3471"/>
      <c r="ALE36" s="3471"/>
      <c r="ALF36" s="3471"/>
      <c r="ALG36" s="3471"/>
      <c r="ALH36" s="3471"/>
      <c r="ALI36" s="3471"/>
      <c r="ALJ36" s="3471"/>
      <c r="ALK36" s="3471"/>
      <c r="ALL36" s="3471"/>
      <c r="ALM36" s="3471"/>
      <c r="ALN36" s="3471"/>
      <c r="ALO36" s="3471"/>
      <c r="ALP36" s="3471"/>
      <c r="ALQ36" s="3471"/>
      <c r="ALR36" s="3471"/>
      <c r="ALS36" s="3471"/>
      <c r="ALT36" s="3471"/>
      <c r="ALU36" s="3471"/>
      <c r="ALV36" s="3471"/>
      <c r="ALW36" s="3471"/>
      <c r="ALX36" s="3471"/>
      <c r="ALY36" s="3471"/>
      <c r="ALZ36" s="3471"/>
      <c r="AMA36" s="3471"/>
      <c r="AMB36" s="3471"/>
      <c r="AMC36" s="3471"/>
      <c r="AMD36" s="3471"/>
      <c r="AME36" s="3471"/>
      <c r="AMF36" s="3471"/>
      <c r="AMG36" s="3471"/>
      <c r="AMH36" s="3471"/>
      <c r="AMI36" s="3471"/>
      <c r="AMJ36" s="3471"/>
    </row>
    <row r="37" spans="1:1024" s="3474" customFormat="1" ht="57" customHeight="1" thickBot="1">
      <c r="A37" s="5919"/>
      <c r="B37" s="5922"/>
      <c r="C37" s="4749" t="s">
        <v>1022</v>
      </c>
      <c r="D37" s="4633" t="s">
        <v>1023</v>
      </c>
      <c r="E37" s="4634" t="s">
        <v>999</v>
      </c>
      <c r="F37" s="4635" t="s">
        <v>196</v>
      </c>
      <c r="G37" s="5926"/>
      <c r="H37" s="4636" t="s">
        <v>1024</v>
      </c>
      <c r="I37" s="4637" t="s">
        <v>1025</v>
      </c>
      <c r="J37" s="4638">
        <v>8000000</v>
      </c>
      <c r="K37" s="4639" t="s">
        <v>1026</v>
      </c>
      <c r="L37" s="4639" t="s">
        <v>82</v>
      </c>
      <c r="M37" s="4639" t="s">
        <v>65</v>
      </c>
      <c r="N37" s="4639" t="s">
        <v>201</v>
      </c>
      <c r="O37" s="4640">
        <f>+J37</f>
        <v>8000000</v>
      </c>
      <c r="P37" s="4640">
        <f>SUM(T37:AE37)</f>
        <v>0</v>
      </c>
      <c r="Q37" s="4641">
        <f t="shared" si="4"/>
        <v>0</v>
      </c>
      <c r="R37" s="4642">
        <f t="shared" si="7"/>
        <v>8000000</v>
      </c>
      <c r="S37" s="4956">
        <f t="shared" si="8"/>
        <v>1</v>
      </c>
      <c r="T37" s="4847">
        <v>0</v>
      </c>
      <c r="U37" s="4643">
        <v>0</v>
      </c>
      <c r="V37" s="4644">
        <v>0</v>
      </c>
      <c r="W37" s="4645">
        <v>0</v>
      </c>
      <c r="X37" s="4645">
        <v>0</v>
      </c>
      <c r="Y37" s="4646">
        <v>0</v>
      </c>
      <c r="Z37" s="4647">
        <v>0</v>
      </c>
      <c r="AA37" s="4646">
        <v>0</v>
      </c>
      <c r="AB37" s="4646">
        <v>0</v>
      </c>
      <c r="AC37" s="4646">
        <v>0</v>
      </c>
      <c r="AD37" s="4646">
        <v>0</v>
      </c>
      <c r="AE37" s="4647">
        <v>0</v>
      </c>
      <c r="AF37" s="4780">
        <v>6</v>
      </c>
      <c r="AG37" s="4648">
        <f>SUM(AK37:AV37)</f>
        <v>0</v>
      </c>
      <c r="AH37" s="4648">
        <f>+AF37-AG37</f>
        <v>6</v>
      </c>
      <c r="AI37" s="4641">
        <f>+AG37/AF37</f>
        <v>0</v>
      </c>
      <c r="AJ37" s="4641">
        <f>+AH37/AF37</f>
        <v>1</v>
      </c>
      <c r="AK37" s="4899">
        <v>0</v>
      </c>
      <c r="AL37" s="4648">
        <v>0</v>
      </c>
      <c r="AM37" s="4648">
        <v>0</v>
      </c>
      <c r="AN37" s="4649">
        <v>0</v>
      </c>
      <c r="AO37" s="4648">
        <v>0</v>
      </c>
      <c r="AP37" s="4648">
        <v>0</v>
      </c>
      <c r="AQ37" s="4648">
        <v>0</v>
      </c>
      <c r="AR37" s="4648">
        <v>0</v>
      </c>
      <c r="AS37" s="4648">
        <v>0</v>
      </c>
      <c r="AT37" s="4650">
        <v>0</v>
      </c>
      <c r="AU37" s="4651">
        <v>0</v>
      </c>
      <c r="AV37" s="4651">
        <v>0</v>
      </c>
      <c r="AW37" s="4652">
        <v>45293</v>
      </c>
      <c r="AX37" s="4652">
        <v>45646</v>
      </c>
      <c r="AY37" s="4653" t="s">
        <v>1027</v>
      </c>
      <c r="AZ37" s="4654" t="s">
        <v>86</v>
      </c>
      <c r="BA37" s="2411"/>
      <c r="BB37" s="2411"/>
      <c r="BC37" s="2411"/>
      <c r="BD37" s="2411"/>
      <c r="BE37" s="2411"/>
      <c r="BF37" s="2411"/>
      <c r="BG37" s="2411"/>
      <c r="BH37" s="2411"/>
      <c r="BI37" s="2411"/>
      <c r="BJ37" s="2411"/>
      <c r="BK37" s="2411"/>
      <c r="BL37" s="2411"/>
      <c r="BM37" s="2411"/>
      <c r="BN37" s="2411"/>
      <c r="BO37" s="2411"/>
      <c r="BP37" s="2411"/>
      <c r="BQ37" s="2411"/>
      <c r="BR37" s="2411"/>
      <c r="BS37" s="2411"/>
      <c r="BT37" s="2411"/>
      <c r="BU37" s="2411"/>
      <c r="BV37" s="2411"/>
      <c r="BW37" s="2411"/>
      <c r="BX37" s="2411"/>
      <c r="BY37" s="2411"/>
      <c r="BZ37" s="2411"/>
      <c r="CA37" s="2411"/>
      <c r="CB37" s="2411"/>
      <c r="CC37" s="2411"/>
      <c r="CD37" s="2411"/>
      <c r="CE37" s="2411"/>
      <c r="CF37" s="2411"/>
      <c r="CG37" s="2411"/>
      <c r="CH37" s="2411"/>
      <c r="CI37" s="2411"/>
      <c r="CJ37" s="2411"/>
      <c r="CK37" s="2411"/>
      <c r="CL37" s="2411"/>
      <c r="CM37" s="2411"/>
      <c r="CN37" s="2411"/>
      <c r="CO37" s="2411"/>
      <c r="CP37" s="2411"/>
      <c r="CQ37" s="2411"/>
      <c r="CR37" s="2411"/>
      <c r="CS37" s="2411"/>
      <c r="CT37" s="2411"/>
      <c r="CU37" s="2411"/>
      <c r="CV37" s="2411"/>
      <c r="CW37" s="2411"/>
      <c r="CX37" s="2411"/>
      <c r="CY37" s="2411"/>
      <c r="CZ37" s="2411"/>
      <c r="DA37" s="2411"/>
      <c r="DB37" s="2411"/>
      <c r="DC37" s="2411"/>
      <c r="DD37" s="2411"/>
      <c r="DE37" s="2411"/>
      <c r="DF37" s="2411"/>
      <c r="DG37" s="2411"/>
      <c r="DH37" s="2411"/>
      <c r="DI37" s="2411"/>
      <c r="DJ37" s="2411"/>
      <c r="DK37" s="2411"/>
      <c r="DL37" s="2411"/>
      <c r="DM37" s="2411"/>
      <c r="DN37" s="2411"/>
      <c r="DO37" s="2411"/>
      <c r="DP37" s="2411"/>
      <c r="DQ37" s="2411"/>
      <c r="DR37" s="2411"/>
      <c r="DS37" s="2411"/>
      <c r="DT37" s="2411"/>
      <c r="DU37" s="2411"/>
      <c r="DV37" s="2411"/>
      <c r="DW37" s="2411"/>
      <c r="DX37" s="2411"/>
      <c r="DY37" s="2411"/>
    </row>
    <row r="38" spans="1:1024" s="3578" customFormat="1" ht="28.5" customHeight="1" thickBot="1">
      <c r="A38" s="5919"/>
      <c r="B38" s="5923"/>
      <c r="C38" s="5973" t="s">
        <v>1028</v>
      </c>
      <c r="D38" s="5974"/>
      <c r="E38" s="5974"/>
      <c r="F38" s="5974"/>
      <c r="G38" s="5974"/>
      <c r="H38" s="5974"/>
      <c r="I38" s="5974"/>
      <c r="J38" s="4617">
        <f>SUM(J31:J37)</f>
        <v>38000000</v>
      </c>
      <c r="K38" s="4618"/>
      <c r="L38" s="4619"/>
      <c r="M38" s="4618"/>
      <c r="N38" s="4618"/>
      <c r="O38" s="4620">
        <f>SUM(O31:O37)</f>
        <v>38000000</v>
      </c>
      <c r="P38" s="4620">
        <f>SUM(P31:P37)</f>
        <v>0</v>
      </c>
      <c r="Q38" s="4621">
        <f>+P38/O38</f>
        <v>0</v>
      </c>
      <c r="R38" s="4622">
        <f>SUM(R31:R37)</f>
        <v>38000000</v>
      </c>
      <c r="S38" s="4957">
        <f>+R38/O38</f>
        <v>1</v>
      </c>
      <c r="T38" s="4848">
        <f t="shared" ref="T38:Y38" si="9">SUM(T31:T37)</f>
        <v>0</v>
      </c>
      <c r="U38" s="4623">
        <f t="shared" si="9"/>
        <v>0</v>
      </c>
      <c r="V38" s="4624">
        <f t="shared" si="9"/>
        <v>0</v>
      </c>
      <c r="W38" s="4624">
        <f t="shared" si="9"/>
        <v>0</v>
      </c>
      <c r="X38" s="4624">
        <f t="shared" si="9"/>
        <v>0</v>
      </c>
      <c r="Y38" s="4625">
        <f t="shared" si="9"/>
        <v>0</v>
      </c>
      <c r="Z38" s="4624">
        <f>SUM(Z31:Z35)</f>
        <v>0</v>
      </c>
      <c r="AA38" s="4626">
        <f t="shared" ref="AA38:AH38" si="10">SUM(AA31:AA37)</f>
        <v>0</v>
      </c>
      <c r="AB38" s="4626">
        <f>SUM(AB31:AB37)</f>
        <v>0</v>
      </c>
      <c r="AC38" s="4626">
        <f>SUM(AC31:AC37)</f>
        <v>0</v>
      </c>
      <c r="AD38" s="4626">
        <v>0</v>
      </c>
      <c r="AE38" s="4624">
        <f t="shared" si="10"/>
        <v>0</v>
      </c>
      <c r="AF38" s="4781">
        <f t="shared" si="10"/>
        <v>20</v>
      </c>
      <c r="AG38" s="4627">
        <f>SUM(AG31:AG37)</f>
        <v>0</v>
      </c>
      <c r="AH38" s="4628">
        <f t="shared" si="10"/>
        <v>20</v>
      </c>
      <c r="AI38" s="4621">
        <f>+AG38/AF38</f>
        <v>0</v>
      </c>
      <c r="AJ38" s="4621">
        <f>+AH38/AF38</f>
        <v>1</v>
      </c>
      <c r="AK38" s="4900">
        <f t="shared" ref="AK38:AV38" si="11">SUM(AK31:AK37)</f>
        <v>0</v>
      </c>
      <c r="AL38" s="4627">
        <f>SUM(AL31:AL37)</f>
        <v>0</v>
      </c>
      <c r="AM38" s="4627">
        <f t="shared" si="11"/>
        <v>0</v>
      </c>
      <c r="AN38" s="4627">
        <f t="shared" si="11"/>
        <v>0</v>
      </c>
      <c r="AO38" s="4627">
        <f t="shared" si="11"/>
        <v>0</v>
      </c>
      <c r="AP38" s="4627">
        <f t="shared" si="11"/>
        <v>0</v>
      </c>
      <c r="AQ38" s="4627">
        <f t="shared" si="11"/>
        <v>0</v>
      </c>
      <c r="AR38" s="4627">
        <f t="shared" si="11"/>
        <v>0</v>
      </c>
      <c r="AS38" s="4627">
        <f t="shared" si="11"/>
        <v>0</v>
      </c>
      <c r="AT38" s="4629">
        <f t="shared" si="11"/>
        <v>0</v>
      </c>
      <c r="AU38" s="4629">
        <f t="shared" si="11"/>
        <v>0</v>
      </c>
      <c r="AV38" s="4629">
        <f t="shared" si="11"/>
        <v>0</v>
      </c>
      <c r="AW38" s="4630"/>
      <c r="AX38" s="4630"/>
      <c r="AY38" s="4631"/>
      <c r="AZ38" s="4632"/>
      <c r="BA38" s="3422"/>
      <c r="BB38" s="3422"/>
      <c r="BC38" s="3422"/>
      <c r="BD38" s="3422"/>
      <c r="BE38" s="3422"/>
      <c r="BF38" s="3422"/>
      <c r="BG38" s="3422"/>
      <c r="BH38" s="3422"/>
      <c r="BI38" s="3422"/>
      <c r="BJ38" s="3422"/>
      <c r="BK38" s="3422"/>
      <c r="BL38" s="3422"/>
      <c r="BM38" s="3422"/>
      <c r="BN38" s="3422"/>
      <c r="BO38" s="3422"/>
      <c r="BP38" s="3422"/>
      <c r="BQ38" s="3422"/>
      <c r="BR38" s="3422"/>
      <c r="BS38" s="3422"/>
      <c r="BT38" s="3422"/>
      <c r="BU38" s="3422"/>
      <c r="BV38" s="3422"/>
      <c r="BW38" s="3422"/>
      <c r="BX38" s="3422"/>
      <c r="BY38" s="3422"/>
      <c r="BZ38" s="3422"/>
      <c r="CA38" s="3422"/>
      <c r="CB38" s="3422"/>
      <c r="CC38" s="3422"/>
      <c r="CD38" s="3422"/>
      <c r="CE38" s="3422"/>
      <c r="CF38" s="3422"/>
      <c r="CG38" s="3422"/>
      <c r="CH38" s="3422"/>
      <c r="CI38" s="3422"/>
      <c r="CJ38" s="3422"/>
      <c r="CK38" s="3422"/>
      <c r="CL38" s="3422"/>
      <c r="CM38" s="3422"/>
      <c r="CN38" s="3422"/>
      <c r="CO38" s="3422"/>
      <c r="CP38" s="3422"/>
      <c r="CQ38" s="3422"/>
      <c r="CR38" s="3422"/>
      <c r="CS38" s="3422"/>
      <c r="CT38" s="3422"/>
      <c r="CU38" s="3422"/>
      <c r="CV38" s="3422"/>
      <c r="CW38" s="3422"/>
      <c r="CX38" s="3422"/>
      <c r="CY38" s="3422"/>
      <c r="CZ38" s="3422"/>
      <c r="DA38" s="3422"/>
      <c r="DB38" s="3422"/>
      <c r="DC38" s="3422"/>
      <c r="DD38" s="3422"/>
      <c r="DE38" s="3422"/>
      <c r="DF38" s="3422"/>
      <c r="DG38" s="3422"/>
      <c r="DH38" s="3422"/>
      <c r="DI38" s="3422"/>
      <c r="DJ38" s="3422"/>
      <c r="DK38" s="3422"/>
      <c r="DL38" s="3422"/>
      <c r="DM38" s="3422"/>
      <c r="DN38" s="3422"/>
      <c r="DO38" s="3422"/>
      <c r="DP38" s="3422"/>
      <c r="DQ38" s="3422"/>
      <c r="DR38" s="3422"/>
      <c r="DS38" s="3422"/>
      <c r="DT38" s="3422"/>
      <c r="DU38" s="3422"/>
      <c r="DV38" s="3422"/>
      <c r="DW38" s="3422"/>
      <c r="DX38" s="3422"/>
      <c r="DY38" s="3422"/>
    </row>
    <row r="39" spans="1:1024" s="3476" customFormat="1" ht="30.65" customHeight="1">
      <c r="A39" s="5919"/>
      <c r="B39" s="6003" t="s">
        <v>1029</v>
      </c>
      <c r="C39" s="6006" t="s">
        <v>1030</v>
      </c>
      <c r="D39" s="6008" t="s">
        <v>1031</v>
      </c>
      <c r="E39" s="6010" t="s">
        <v>1032</v>
      </c>
      <c r="F39" s="6012" t="s">
        <v>223</v>
      </c>
      <c r="G39" s="4614" t="s">
        <v>224</v>
      </c>
      <c r="H39" s="6015" t="s">
        <v>1033</v>
      </c>
      <c r="I39" s="4615" t="s">
        <v>1034</v>
      </c>
      <c r="J39" s="4616">
        <v>6500000</v>
      </c>
      <c r="K39" s="5998" t="s">
        <v>1035</v>
      </c>
      <c r="L39" s="5998" t="s">
        <v>82</v>
      </c>
      <c r="M39" s="5998" t="s">
        <v>65</v>
      </c>
      <c r="N39" s="5998" t="s">
        <v>228</v>
      </c>
      <c r="O39" s="5999">
        <f>SUM(J39:J41)</f>
        <v>8700000</v>
      </c>
      <c r="P39" s="6001">
        <f>SUM(T39:AE39)</f>
        <v>0</v>
      </c>
      <c r="Q39" s="5988">
        <v>0</v>
      </c>
      <c r="R39" s="5989">
        <f>+O39-P39</f>
        <v>8700000</v>
      </c>
      <c r="S39" s="5991">
        <f t="shared" si="8"/>
        <v>1</v>
      </c>
      <c r="T39" s="5992">
        <v>0</v>
      </c>
      <c r="U39" s="5994">
        <v>0</v>
      </c>
      <c r="V39" s="5996">
        <v>0</v>
      </c>
      <c r="W39" s="6035">
        <v>0</v>
      </c>
      <c r="X39" s="6035">
        <v>0</v>
      </c>
      <c r="Y39" s="5984">
        <v>0</v>
      </c>
      <c r="Z39" s="5986">
        <v>0</v>
      </c>
      <c r="AA39" s="5984">
        <v>0</v>
      </c>
      <c r="AB39" s="5984">
        <v>0</v>
      </c>
      <c r="AC39" s="5984">
        <v>0</v>
      </c>
      <c r="AD39" s="6033">
        <v>0</v>
      </c>
      <c r="AE39" s="5986">
        <v>0</v>
      </c>
      <c r="AF39" s="6034">
        <v>1</v>
      </c>
      <c r="AG39" s="6029">
        <f>SUM(AK39:AV41)</f>
        <v>0</v>
      </c>
      <c r="AH39" s="6029">
        <f>+AF39-AG39</f>
        <v>1</v>
      </c>
      <c r="AI39" s="5988">
        <f>AG39/AF39</f>
        <v>0</v>
      </c>
      <c r="AJ39" s="5988">
        <f>+AH39/AF39</f>
        <v>1</v>
      </c>
      <c r="AK39" s="6031">
        <v>0</v>
      </c>
      <c r="AL39" s="6029">
        <v>0</v>
      </c>
      <c r="AM39" s="6029">
        <v>0</v>
      </c>
      <c r="AN39" s="6032">
        <v>0</v>
      </c>
      <c r="AO39" s="6029">
        <v>0</v>
      </c>
      <c r="AP39" s="6029">
        <v>0</v>
      </c>
      <c r="AQ39" s="6029">
        <v>0</v>
      </c>
      <c r="AR39" s="6029">
        <v>0</v>
      </c>
      <c r="AS39" s="6029">
        <v>0</v>
      </c>
      <c r="AT39" s="6030">
        <v>0</v>
      </c>
      <c r="AU39" s="6025">
        <v>0</v>
      </c>
      <c r="AV39" s="6025">
        <v>0</v>
      </c>
      <c r="AW39" s="6026">
        <v>45477</v>
      </c>
      <c r="AX39" s="6026">
        <v>45572</v>
      </c>
      <c r="AY39" s="6027" t="s">
        <v>229</v>
      </c>
      <c r="AZ39" s="6028" t="s">
        <v>86</v>
      </c>
      <c r="BA39" s="2411"/>
      <c r="BB39" s="2411"/>
      <c r="BC39" s="2411"/>
      <c r="BD39" s="2411"/>
      <c r="BE39" s="2411"/>
      <c r="BF39" s="2411"/>
      <c r="BG39" s="2411"/>
      <c r="BH39" s="2411"/>
      <c r="BI39" s="2411"/>
      <c r="BJ39" s="2411"/>
      <c r="BK39" s="2411"/>
      <c r="BL39" s="2411"/>
      <c r="BM39" s="2411"/>
      <c r="BN39" s="2411"/>
      <c r="BO39" s="2411"/>
      <c r="BP39" s="2411"/>
      <c r="BQ39" s="2411"/>
      <c r="BR39" s="2411"/>
      <c r="BS39" s="2411"/>
      <c r="BT39" s="2411"/>
      <c r="BU39" s="2411"/>
      <c r="BV39" s="2411"/>
      <c r="BW39" s="2411"/>
      <c r="BX39" s="2411"/>
      <c r="BY39" s="2411"/>
      <c r="BZ39" s="2411"/>
      <c r="CA39" s="2411"/>
      <c r="CB39" s="2411"/>
      <c r="CC39" s="2411"/>
      <c r="CD39" s="2411"/>
      <c r="CE39" s="2411"/>
      <c r="CF39" s="2411"/>
      <c r="CG39" s="2411"/>
      <c r="CH39" s="2411"/>
      <c r="CI39" s="2411"/>
      <c r="CJ39" s="2411"/>
      <c r="CK39" s="2411"/>
      <c r="CL39" s="2411"/>
      <c r="CM39" s="2411"/>
      <c r="CN39" s="2411"/>
      <c r="CO39" s="2411"/>
      <c r="CP39" s="2411"/>
      <c r="CQ39" s="2411"/>
      <c r="CR39" s="2411"/>
      <c r="CS39" s="2411"/>
      <c r="CT39" s="2411"/>
      <c r="CU39" s="2411"/>
      <c r="CV39" s="2411"/>
      <c r="CW39" s="2411"/>
      <c r="CX39" s="2411"/>
      <c r="CY39" s="2411"/>
      <c r="CZ39" s="2411"/>
      <c r="DA39" s="2411"/>
      <c r="DB39" s="2411"/>
      <c r="DC39" s="2411"/>
      <c r="DD39" s="2411"/>
      <c r="DE39" s="2411"/>
      <c r="DF39" s="2411"/>
      <c r="DG39" s="2411"/>
      <c r="DH39" s="2411"/>
      <c r="DI39" s="2411"/>
      <c r="DJ39" s="2411"/>
      <c r="DK39" s="2411"/>
      <c r="DL39" s="2411"/>
      <c r="DM39" s="2411"/>
      <c r="DN39" s="2411"/>
      <c r="DO39" s="2411"/>
      <c r="DP39" s="2411"/>
      <c r="DQ39" s="2411"/>
      <c r="DR39" s="2411"/>
      <c r="DS39" s="2411"/>
      <c r="DT39" s="2411"/>
      <c r="DU39" s="2411"/>
      <c r="DV39" s="2411"/>
      <c r="DW39" s="2411"/>
      <c r="DX39" s="2411"/>
      <c r="DY39" s="2411"/>
    </row>
    <row r="40" spans="1:1024" s="3476" customFormat="1" ht="28.9" customHeight="1">
      <c r="A40" s="5919"/>
      <c r="B40" s="6004"/>
      <c r="C40" s="6007"/>
      <c r="D40" s="6009"/>
      <c r="E40" s="6011"/>
      <c r="F40" s="6013"/>
      <c r="G40" s="3477"/>
      <c r="H40" s="5962"/>
      <c r="I40" s="3478" t="s">
        <v>917</v>
      </c>
      <c r="J40" s="3693">
        <v>1200000</v>
      </c>
      <c r="K40" s="5955"/>
      <c r="L40" s="5955"/>
      <c r="M40" s="5955"/>
      <c r="N40" s="5955"/>
      <c r="O40" s="6000"/>
      <c r="P40" s="6002"/>
      <c r="Q40" s="5957"/>
      <c r="R40" s="5990"/>
      <c r="S40" s="5983"/>
      <c r="T40" s="5993"/>
      <c r="U40" s="5995"/>
      <c r="V40" s="5997"/>
      <c r="W40" s="6036"/>
      <c r="X40" s="6036"/>
      <c r="Y40" s="5985"/>
      <c r="Z40" s="5987"/>
      <c r="AA40" s="5985"/>
      <c r="AB40" s="5985"/>
      <c r="AC40" s="5985"/>
      <c r="AD40" s="5979"/>
      <c r="AE40" s="5987"/>
      <c r="AF40" s="5981"/>
      <c r="AG40" s="5975"/>
      <c r="AH40" s="5975"/>
      <c r="AI40" s="5957"/>
      <c r="AJ40" s="5957"/>
      <c r="AK40" s="5977"/>
      <c r="AL40" s="5975"/>
      <c r="AM40" s="5975"/>
      <c r="AN40" s="5978"/>
      <c r="AO40" s="5975"/>
      <c r="AP40" s="5975"/>
      <c r="AQ40" s="5975"/>
      <c r="AR40" s="5975"/>
      <c r="AS40" s="5975"/>
      <c r="AT40" s="5976"/>
      <c r="AU40" s="5969"/>
      <c r="AV40" s="5969"/>
      <c r="AW40" s="5970"/>
      <c r="AX40" s="5970"/>
      <c r="AY40" s="5971"/>
      <c r="AZ40" s="5972"/>
      <c r="BA40" s="2411"/>
      <c r="BB40" s="2411"/>
      <c r="BC40" s="2411"/>
      <c r="BD40" s="2411"/>
      <c r="BE40" s="2411"/>
      <c r="BF40" s="2411"/>
      <c r="BG40" s="2411"/>
      <c r="BH40" s="2411"/>
      <c r="BI40" s="2411"/>
      <c r="BJ40" s="2411"/>
      <c r="BK40" s="2411"/>
      <c r="BL40" s="2411"/>
      <c r="BM40" s="2411"/>
      <c r="BN40" s="2411"/>
      <c r="BO40" s="2411"/>
      <c r="BP40" s="2411"/>
      <c r="BQ40" s="2411"/>
      <c r="BR40" s="2411"/>
      <c r="BS40" s="2411"/>
      <c r="BT40" s="2411"/>
      <c r="BU40" s="2411"/>
      <c r="BV40" s="2411"/>
      <c r="BW40" s="2411"/>
      <c r="BX40" s="2411"/>
      <c r="BY40" s="2411"/>
      <c r="BZ40" s="2411"/>
      <c r="CA40" s="2411"/>
      <c r="CB40" s="2411"/>
      <c r="CC40" s="2411"/>
      <c r="CD40" s="2411"/>
      <c r="CE40" s="2411"/>
      <c r="CF40" s="2411"/>
      <c r="CG40" s="2411"/>
      <c r="CH40" s="2411"/>
      <c r="CI40" s="2411"/>
      <c r="CJ40" s="2411"/>
      <c r="CK40" s="2411"/>
      <c r="CL40" s="2411"/>
      <c r="CM40" s="2411"/>
      <c r="CN40" s="2411"/>
      <c r="CO40" s="2411"/>
      <c r="CP40" s="2411"/>
      <c r="CQ40" s="2411"/>
      <c r="CR40" s="2411"/>
      <c r="CS40" s="2411"/>
      <c r="CT40" s="2411"/>
      <c r="CU40" s="2411"/>
      <c r="CV40" s="2411"/>
      <c r="CW40" s="2411"/>
      <c r="CX40" s="2411"/>
      <c r="CY40" s="2411"/>
      <c r="CZ40" s="2411"/>
      <c r="DA40" s="2411"/>
      <c r="DB40" s="2411"/>
      <c r="DC40" s="2411"/>
      <c r="DD40" s="2411"/>
      <c r="DE40" s="2411"/>
      <c r="DF40" s="2411"/>
      <c r="DG40" s="2411"/>
      <c r="DH40" s="2411"/>
      <c r="DI40" s="2411"/>
      <c r="DJ40" s="2411"/>
      <c r="DK40" s="2411"/>
      <c r="DL40" s="2411"/>
      <c r="DM40" s="2411"/>
      <c r="DN40" s="2411"/>
      <c r="DO40" s="2411"/>
      <c r="DP40" s="2411"/>
      <c r="DQ40" s="2411"/>
      <c r="DR40" s="2411"/>
      <c r="DS40" s="2411"/>
      <c r="DT40" s="2411"/>
      <c r="DU40" s="2411"/>
      <c r="DV40" s="2411"/>
      <c r="DW40" s="2411"/>
      <c r="DX40" s="2411"/>
      <c r="DY40" s="2411"/>
    </row>
    <row r="41" spans="1:1024" s="3476" customFormat="1" ht="34" customHeight="1">
      <c r="A41" s="5919"/>
      <c r="B41" s="6004"/>
      <c r="C41" s="6007"/>
      <c r="D41" s="6009"/>
      <c r="E41" s="6011"/>
      <c r="F41" s="6014"/>
      <c r="G41" s="3477"/>
      <c r="H41" s="5962"/>
      <c r="I41" s="3478" t="s">
        <v>954</v>
      </c>
      <c r="J41" s="3693">
        <v>1000000</v>
      </c>
      <c r="K41" s="5955"/>
      <c r="L41" s="5955"/>
      <c r="M41" s="5955"/>
      <c r="N41" s="5955"/>
      <c r="O41" s="6000"/>
      <c r="P41" s="6002"/>
      <c r="Q41" s="5957"/>
      <c r="R41" s="5990"/>
      <c r="S41" s="5983"/>
      <c r="T41" s="5993"/>
      <c r="U41" s="5995"/>
      <c r="V41" s="5997"/>
      <c r="W41" s="6036"/>
      <c r="X41" s="6036"/>
      <c r="Y41" s="5985"/>
      <c r="Z41" s="5987"/>
      <c r="AA41" s="5985"/>
      <c r="AB41" s="5985"/>
      <c r="AC41" s="5985"/>
      <c r="AD41" s="5979"/>
      <c r="AE41" s="5987"/>
      <c r="AF41" s="5981"/>
      <c r="AG41" s="5975"/>
      <c r="AH41" s="5975"/>
      <c r="AI41" s="5957"/>
      <c r="AJ41" s="5957"/>
      <c r="AK41" s="5977"/>
      <c r="AL41" s="5975"/>
      <c r="AM41" s="5975"/>
      <c r="AN41" s="5978"/>
      <c r="AO41" s="5975"/>
      <c r="AP41" s="5975"/>
      <c r="AQ41" s="5975"/>
      <c r="AR41" s="5975"/>
      <c r="AS41" s="5975"/>
      <c r="AT41" s="5976"/>
      <c r="AU41" s="5969"/>
      <c r="AV41" s="5969"/>
      <c r="AW41" s="5970"/>
      <c r="AX41" s="5970"/>
      <c r="AY41" s="5971"/>
      <c r="AZ41" s="5972"/>
      <c r="BA41" s="2411"/>
      <c r="BB41" s="2411"/>
      <c r="BC41" s="2411"/>
      <c r="BD41" s="2411"/>
      <c r="BE41" s="2411"/>
      <c r="BF41" s="2411"/>
      <c r="BG41" s="2411"/>
      <c r="BH41" s="2411"/>
      <c r="BI41" s="2411"/>
      <c r="BJ41" s="2411"/>
      <c r="BK41" s="2411"/>
      <c r="BL41" s="2411"/>
      <c r="BM41" s="2411"/>
      <c r="BN41" s="2411"/>
      <c r="BO41" s="2411"/>
      <c r="BP41" s="2411"/>
      <c r="BQ41" s="2411"/>
      <c r="BR41" s="2411"/>
      <c r="BS41" s="2411"/>
      <c r="BT41" s="2411"/>
      <c r="BU41" s="2411"/>
      <c r="BV41" s="2411"/>
      <c r="BW41" s="2411"/>
      <c r="BX41" s="2411"/>
      <c r="BY41" s="2411"/>
      <c r="BZ41" s="2411"/>
      <c r="CA41" s="2411"/>
      <c r="CB41" s="2411"/>
      <c r="CC41" s="2411"/>
      <c r="CD41" s="2411"/>
      <c r="CE41" s="2411"/>
      <c r="CF41" s="2411"/>
      <c r="CG41" s="2411"/>
      <c r="CH41" s="2411"/>
      <c r="CI41" s="2411"/>
      <c r="CJ41" s="2411"/>
      <c r="CK41" s="2411"/>
      <c r="CL41" s="2411"/>
      <c r="CM41" s="2411"/>
      <c r="CN41" s="2411"/>
      <c r="CO41" s="2411"/>
      <c r="CP41" s="2411"/>
      <c r="CQ41" s="2411"/>
      <c r="CR41" s="2411"/>
      <c r="CS41" s="2411"/>
      <c r="CT41" s="2411"/>
      <c r="CU41" s="2411"/>
      <c r="CV41" s="2411"/>
      <c r="CW41" s="2411"/>
      <c r="CX41" s="2411"/>
      <c r="CY41" s="2411"/>
      <c r="CZ41" s="2411"/>
      <c r="DA41" s="2411"/>
      <c r="DB41" s="2411"/>
      <c r="DC41" s="2411"/>
      <c r="DD41" s="2411"/>
      <c r="DE41" s="2411"/>
      <c r="DF41" s="2411"/>
      <c r="DG41" s="2411"/>
      <c r="DH41" s="2411"/>
      <c r="DI41" s="2411"/>
      <c r="DJ41" s="2411"/>
      <c r="DK41" s="2411"/>
      <c r="DL41" s="2411"/>
      <c r="DM41" s="2411"/>
      <c r="DN41" s="2411"/>
      <c r="DO41" s="2411"/>
      <c r="DP41" s="2411"/>
      <c r="DQ41" s="2411"/>
      <c r="DR41" s="2411"/>
      <c r="DS41" s="2411"/>
      <c r="DT41" s="2411"/>
      <c r="DU41" s="2411"/>
      <c r="DV41" s="2411"/>
      <c r="DW41" s="2411"/>
      <c r="DX41" s="2411"/>
      <c r="DY41" s="2411"/>
    </row>
    <row r="42" spans="1:1024" s="3475" customFormat="1" ht="156" customHeight="1">
      <c r="A42" s="5919"/>
      <c r="B42" s="6004"/>
      <c r="C42" s="4751" t="s">
        <v>1036</v>
      </c>
      <c r="D42" s="4119" t="s">
        <v>1037</v>
      </c>
      <c r="E42" s="4079" t="s">
        <v>1032</v>
      </c>
      <c r="F42" s="1904"/>
      <c r="G42" s="3479"/>
      <c r="H42" s="4120" t="s">
        <v>1038</v>
      </c>
      <c r="I42" s="3480" t="s">
        <v>939</v>
      </c>
      <c r="J42" s="3695">
        <v>18000000</v>
      </c>
      <c r="K42" s="4079" t="s">
        <v>1039</v>
      </c>
      <c r="L42" s="4079" t="s">
        <v>82</v>
      </c>
      <c r="M42" s="4079" t="s">
        <v>65</v>
      </c>
      <c r="N42" s="4079" t="s">
        <v>228</v>
      </c>
      <c r="O42" s="4110">
        <f>+J42</f>
        <v>18000000</v>
      </c>
      <c r="P42" s="3740">
        <f>SUM(T42:AE42)</f>
        <v>0</v>
      </c>
      <c r="Q42" s="4081">
        <f>P42/O42</f>
        <v>0</v>
      </c>
      <c r="R42" s="3740">
        <f>+O42-P42</f>
        <v>18000000</v>
      </c>
      <c r="S42" s="4958">
        <f>+P42/O42</f>
        <v>0</v>
      </c>
      <c r="T42" s="4850">
        <v>0</v>
      </c>
      <c r="U42" s="4108">
        <v>0</v>
      </c>
      <c r="V42" s="4077">
        <v>0</v>
      </c>
      <c r="W42" s="4108">
        <v>0</v>
      </c>
      <c r="X42" s="4108">
        <v>0</v>
      </c>
      <c r="Y42" s="3741">
        <v>0</v>
      </c>
      <c r="Z42" s="4108">
        <v>0</v>
      </c>
      <c r="AA42" s="3741">
        <v>0</v>
      </c>
      <c r="AB42" s="3741">
        <v>0</v>
      </c>
      <c r="AC42" s="3741">
        <v>0</v>
      </c>
      <c r="AD42" s="3741">
        <v>0</v>
      </c>
      <c r="AE42" s="3742">
        <v>0</v>
      </c>
      <c r="AF42" s="4782">
        <v>9</v>
      </c>
      <c r="AG42" s="4104">
        <f>SUM(AK42:AV42)</f>
        <v>0</v>
      </c>
      <c r="AH42" s="4104">
        <f>+AF42-AG42</f>
        <v>9</v>
      </c>
      <c r="AI42" s="4081">
        <f>+AG42/AF42</f>
        <v>0</v>
      </c>
      <c r="AJ42" s="4081">
        <f>+AH42/AF42</f>
        <v>1</v>
      </c>
      <c r="AK42" s="4901">
        <v>0</v>
      </c>
      <c r="AL42" s="4104">
        <v>0</v>
      </c>
      <c r="AM42" s="4104">
        <v>0</v>
      </c>
      <c r="AN42" s="4107">
        <v>0</v>
      </c>
      <c r="AO42" s="4104">
        <v>0</v>
      </c>
      <c r="AP42" s="4104">
        <v>0</v>
      </c>
      <c r="AQ42" s="4104">
        <v>0</v>
      </c>
      <c r="AR42" s="4104">
        <v>0</v>
      </c>
      <c r="AS42" s="4104">
        <v>0</v>
      </c>
      <c r="AT42" s="4105">
        <v>0</v>
      </c>
      <c r="AU42" s="3481">
        <v>0</v>
      </c>
      <c r="AV42" s="3481">
        <v>0</v>
      </c>
      <c r="AW42" s="4109">
        <v>45421</v>
      </c>
      <c r="AX42" s="4109">
        <v>45631</v>
      </c>
      <c r="AY42" s="4103" t="s">
        <v>1040</v>
      </c>
      <c r="AZ42" s="4358" t="s">
        <v>86</v>
      </c>
      <c r="BA42" s="3482"/>
      <c r="BB42" s="2411"/>
      <c r="BC42" s="2411"/>
      <c r="BD42" s="2411"/>
      <c r="BE42" s="2411"/>
      <c r="BF42" s="2411"/>
      <c r="BG42" s="2411"/>
      <c r="BH42" s="2411"/>
      <c r="BI42" s="2411"/>
      <c r="BJ42" s="2411"/>
      <c r="BK42" s="2411"/>
      <c r="BL42" s="2411"/>
      <c r="BM42" s="2411"/>
      <c r="BN42" s="2411"/>
      <c r="BO42" s="2411"/>
      <c r="BP42" s="2411"/>
      <c r="BQ42" s="2411"/>
      <c r="BR42" s="2411"/>
      <c r="BS42" s="2411"/>
      <c r="BT42" s="2411"/>
      <c r="BU42" s="2411"/>
      <c r="BV42" s="2411"/>
      <c r="BW42" s="2411"/>
      <c r="BX42" s="2411"/>
      <c r="BY42" s="2411"/>
      <c r="BZ42" s="2411"/>
      <c r="CA42" s="2411"/>
      <c r="CB42" s="2411"/>
      <c r="CC42" s="2411"/>
      <c r="CD42" s="2411"/>
      <c r="CE42" s="2411"/>
      <c r="CF42" s="2411"/>
      <c r="CG42" s="2411"/>
      <c r="CH42" s="2411"/>
      <c r="CI42" s="2411"/>
      <c r="CJ42" s="2411"/>
      <c r="CK42" s="2411"/>
      <c r="CL42" s="2411"/>
      <c r="CM42" s="2411"/>
      <c r="CN42" s="2411"/>
      <c r="CO42" s="2411"/>
      <c r="CP42" s="2411"/>
      <c r="CQ42" s="2411"/>
      <c r="CR42" s="2411"/>
      <c r="CS42" s="2411"/>
      <c r="CT42" s="2411"/>
      <c r="CU42" s="2411"/>
      <c r="CV42" s="2411"/>
      <c r="CW42" s="2411"/>
      <c r="CX42" s="2411"/>
      <c r="CY42" s="2411"/>
      <c r="CZ42" s="2411"/>
      <c r="DA42" s="2411"/>
      <c r="DB42" s="2411"/>
      <c r="DC42" s="2411"/>
      <c r="DD42" s="2411"/>
      <c r="DE42" s="2411"/>
      <c r="DF42" s="2411"/>
      <c r="DG42" s="2411"/>
      <c r="DH42" s="2411"/>
      <c r="DI42" s="2411"/>
      <c r="DJ42" s="2411"/>
      <c r="DK42" s="2411"/>
      <c r="DL42" s="2411"/>
      <c r="DM42" s="2411"/>
      <c r="DN42" s="2411"/>
      <c r="DO42" s="2411"/>
      <c r="DP42" s="2411"/>
      <c r="DQ42" s="2411"/>
      <c r="DR42" s="2411"/>
      <c r="DS42" s="2411"/>
      <c r="DT42" s="2411"/>
      <c r="DU42" s="2411"/>
      <c r="DV42" s="2411"/>
      <c r="DW42" s="2411"/>
      <c r="DX42" s="2411"/>
      <c r="DY42" s="2411"/>
    </row>
    <row r="43" spans="1:1024" s="2409" customFormat="1" ht="66.650000000000006" customHeight="1" thickBot="1">
      <c r="A43" s="5919"/>
      <c r="B43" s="6004"/>
      <c r="C43" s="4752" t="s">
        <v>1041</v>
      </c>
      <c r="D43" s="4359" t="s">
        <v>1042</v>
      </c>
      <c r="E43" s="4172" t="s">
        <v>1032</v>
      </c>
      <c r="F43" s="4578"/>
      <c r="G43" s="4579"/>
      <c r="H43" s="4580" t="s">
        <v>1043</v>
      </c>
      <c r="I43" s="4581" t="s">
        <v>1044</v>
      </c>
      <c r="J43" s="4582">
        <v>0</v>
      </c>
      <c r="K43" s="4172" t="s">
        <v>1045</v>
      </c>
      <c r="L43" s="4172" t="s">
        <v>82</v>
      </c>
      <c r="M43" s="4172" t="s">
        <v>65</v>
      </c>
      <c r="N43" s="4172" t="s">
        <v>228</v>
      </c>
      <c r="O43" s="4583">
        <v>0</v>
      </c>
      <c r="P43" s="4584">
        <f>SUM(T43:AE43)</f>
        <v>0</v>
      </c>
      <c r="Q43" s="4585">
        <v>0</v>
      </c>
      <c r="R43" s="4586">
        <f>+O43-P43</f>
        <v>0</v>
      </c>
      <c r="S43" s="4959">
        <f>100%-Q43</f>
        <v>1</v>
      </c>
      <c r="T43" s="4851">
        <v>0</v>
      </c>
      <c r="U43" s="4587">
        <v>0</v>
      </c>
      <c r="V43" s="4588">
        <v>0</v>
      </c>
      <c r="W43" s="4587">
        <v>0</v>
      </c>
      <c r="X43" s="4587">
        <v>0</v>
      </c>
      <c r="Y43" s="4589">
        <v>0</v>
      </c>
      <c r="Z43" s="4590">
        <v>0</v>
      </c>
      <c r="AA43" s="4589">
        <v>0</v>
      </c>
      <c r="AB43" s="4589">
        <v>0</v>
      </c>
      <c r="AC43" s="4589">
        <v>0</v>
      </c>
      <c r="AD43" s="4589">
        <v>0</v>
      </c>
      <c r="AE43" s="4590">
        <v>0</v>
      </c>
      <c r="AF43" s="4783">
        <v>2</v>
      </c>
      <c r="AG43" s="4591">
        <f>SUM(AK43:AV43)</f>
        <v>0</v>
      </c>
      <c r="AH43" s="4591">
        <f>+AF43-AG43</f>
        <v>2</v>
      </c>
      <c r="AI43" s="4585">
        <f>+AG43/AF43</f>
        <v>0</v>
      </c>
      <c r="AJ43" s="4585">
        <f>+AH43/AF43</f>
        <v>1</v>
      </c>
      <c r="AK43" s="4902">
        <v>0</v>
      </c>
      <c r="AL43" s="4591">
        <v>0</v>
      </c>
      <c r="AM43" s="4591">
        <v>0</v>
      </c>
      <c r="AN43" s="4592">
        <v>0</v>
      </c>
      <c r="AO43" s="4591">
        <v>0</v>
      </c>
      <c r="AP43" s="4591">
        <v>0</v>
      </c>
      <c r="AQ43" s="4591">
        <v>0</v>
      </c>
      <c r="AR43" s="4591">
        <v>0</v>
      </c>
      <c r="AS43" s="4591">
        <v>0</v>
      </c>
      <c r="AT43" s="4593">
        <v>0</v>
      </c>
      <c r="AU43" s="4594">
        <v>0</v>
      </c>
      <c r="AV43" s="4594">
        <v>0</v>
      </c>
      <c r="AW43" s="4595">
        <v>45600</v>
      </c>
      <c r="AX43" s="4595">
        <v>45628</v>
      </c>
      <c r="AY43" s="4596" t="s">
        <v>1046</v>
      </c>
      <c r="AZ43" s="4597" t="s">
        <v>86</v>
      </c>
      <c r="BA43" s="3482"/>
      <c r="BB43" s="2411"/>
      <c r="BC43" s="2411"/>
      <c r="BD43" s="2411"/>
      <c r="BE43" s="2411"/>
      <c r="BF43" s="2411"/>
      <c r="BG43" s="2411"/>
      <c r="BH43" s="2411"/>
      <c r="BI43" s="2411"/>
      <c r="BJ43" s="2411"/>
      <c r="BK43" s="2411"/>
      <c r="BL43" s="2411"/>
      <c r="BM43" s="2411"/>
      <c r="BN43" s="2411"/>
      <c r="BO43" s="2411"/>
      <c r="BP43" s="2411"/>
      <c r="BQ43" s="2411"/>
      <c r="BR43" s="2411"/>
      <c r="BS43" s="2411"/>
      <c r="BT43" s="2411"/>
      <c r="BU43" s="2411"/>
      <c r="BV43" s="2411"/>
      <c r="BW43" s="2411"/>
      <c r="BX43" s="2411"/>
      <c r="BY43" s="2411"/>
      <c r="BZ43" s="2411"/>
      <c r="CA43" s="2411"/>
      <c r="CB43" s="2411"/>
      <c r="CC43" s="2411"/>
      <c r="CD43" s="2411"/>
      <c r="CE43" s="2411"/>
      <c r="CF43" s="2411"/>
      <c r="CG43" s="2411"/>
      <c r="CH43" s="2411"/>
      <c r="CI43" s="2411"/>
      <c r="CJ43" s="2411"/>
      <c r="CK43" s="2411"/>
      <c r="CL43" s="2411"/>
      <c r="CM43" s="2411"/>
      <c r="CN43" s="2411"/>
      <c r="CO43" s="2411"/>
      <c r="CP43" s="2411"/>
      <c r="CQ43" s="2411"/>
      <c r="CR43" s="2411"/>
      <c r="CS43" s="2411"/>
      <c r="CT43" s="2411"/>
      <c r="CU43" s="2411"/>
      <c r="CV43" s="2411"/>
      <c r="CW43" s="2411"/>
      <c r="CX43" s="2411"/>
      <c r="CY43" s="2411"/>
      <c r="CZ43" s="2411"/>
      <c r="DA43" s="2411"/>
      <c r="DB43" s="2411"/>
      <c r="DC43" s="2411"/>
      <c r="DD43" s="2411"/>
      <c r="DE43" s="2411"/>
      <c r="DF43" s="2411"/>
      <c r="DG43" s="2411"/>
      <c r="DH43" s="2411"/>
      <c r="DI43" s="2411"/>
      <c r="DJ43" s="2411"/>
      <c r="DK43" s="2411"/>
      <c r="DL43" s="2411"/>
      <c r="DM43" s="2411"/>
      <c r="DN43" s="2411"/>
      <c r="DO43" s="2411"/>
      <c r="DP43" s="2411"/>
      <c r="DQ43" s="2411"/>
      <c r="DR43" s="2411"/>
      <c r="DS43" s="2411"/>
      <c r="DT43" s="2411"/>
      <c r="DU43" s="2411"/>
      <c r="DV43" s="2411"/>
      <c r="DW43" s="2411"/>
      <c r="DX43" s="2411"/>
      <c r="DY43" s="2411"/>
    </row>
    <row r="44" spans="1:1024" s="3423" customFormat="1" ht="28.4" customHeight="1" thickBot="1">
      <c r="A44" s="5919"/>
      <c r="B44" s="6005"/>
      <c r="C44" s="6016" t="s">
        <v>1047</v>
      </c>
      <c r="D44" s="6017"/>
      <c r="E44" s="6017"/>
      <c r="F44" s="6017"/>
      <c r="G44" s="6017"/>
      <c r="H44" s="6017"/>
      <c r="I44" s="6017"/>
      <c r="J44" s="4209">
        <f>SUM(J39:J43)</f>
        <v>26700000</v>
      </c>
      <c r="K44" s="4599"/>
      <c r="L44" s="4600"/>
      <c r="M44" s="4599"/>
      <c r="N44" s="4599"/>
      <c r="O44" s="4601">
        <f>SUM(O39:O43)</f>
        <v>26700000</v>
      </c>
      <c r="P44" s="4602">
        <f>SUM(P39:P43)</f>
        <v>0</v>
      </c>
      <c r="Q44" s="4603">
        <f>+P44/O44</f>
        <v>0</v>
      </c>
      <c r="R44" s="4604">
        <f>SUM(R39:R43)</f>
        <v>26700000</v>
      </c>
      <c r="S44" s="4960">
        <f>100%-Q44</f>
        <v>1</v>
      </c>
      <c r="T44" s="4852">
        <f t="shared" ref="T44:AH44" si="12">SUM(T39:T43)</f>
        <v>0</v>
      </c>
      <c r="U44" s="4605">
        <f t="shared" si="12"/>
        <v>0</v>
      </c>
      <c r="V44" s="4606">
        <f t="shared" si="12"/>
        <v>0</v>
      </c>
      <c r="W44" s="4607">
        <f t="shared" si="12"/>
        <v>0</v>
      </c>
      <c r="X44" s="4607">
        <f>SUM(X39:X43)</f>
        <v>0</v>
      </c>
      <c r="Y44" s="4608">
        <f t="shared" si="12"/>
        <v>0</v>
      </c>
      <c r="Z44" s="4607">
        <f t="shared" si="12"/>
        <v>0</v>
      </c>
      <c r="AA44" s="4609">
        <f>SUM(AA39:AA43)</f>
        <v>0</v>
      </c>
      <c r="AB44" s="4609">
        <f t="shared" si="12"/>
        <v>0</v>
      </c>
      <c r="AC44" s="4609">
        <f t="shared" si="12"/>
        <v>0</v>
      </c>
      <c r="AD44" s="4609">
        <f t="shared" si="12"/>
        <v>0</v>
      </c>
      <c r="AE44" s="4607">
        <f t="shared" si="12"/>
        <v>0</v>
      </c>
      <c r="AF44" s="4784">
        <f t="shared" si="12"/>
        <v>12</v>
      </c>
      <c r="AG44" s="4610">
        <f>SUM(AG39:AG43)</f>
        <v>0</v>
      </c>
      <c r="AH44" s="4610">
        <f t="shared" si="12"/>
        <v>12</v>
      </c>
      <c r="AI44" s="4603">
        <f>+AG44/AF44</f>
        <v>0</v>
      </c>
      <c r="AJ44" s="4603">
        <f>+AH44/AF44</f>
        <v>1</v>
      </c>
      <c r="AK44" s="4903">
        <f t="shared" ref="AK44:AV44" si="13">SUM(AK39:AK43)</f>
        <v>0</v>
      </c>
      <c r="AL44" s="4610">
        <f t="shared" si="13"/>
        <v>0</v>
      </c>
      <c r="AM44" s="4610">
        <f t="shared" si="13"/>
        <v>0</v>
      </c>
      <c r="AN44" s="4610">
        <f t="shared" si="13"/>
        <v>0</v>
      </c>
      <c r="AO44" s="4610">
        <f>SUM(AO39:AO43)</f>
        <v>0</v>
      </c>
      <c r="AP44" s="4610">
        <f t="shared" si="13"/>
        <v>0</v>
      </c>
      <c r="AQ44" s="4610">
        <f t="shared" si="13"/>
        <v>0</v>
      </c>
      <c r="AR44" s="4610">
        <f t="shared" si="13"/>
        <v>0</v>
      </c>
      <c r="AS44" s="4610">
        <f t="shared" si="13"/>
        <v>0</v>
      </c>
      <c r="AT44" s="4611">
        <f t="shared" si="13"/>
        <v>0</v>
      </c>
      <c r="AU44" s="4611">
        <f t="shared" si="13"/>
        <v>0</v>
      </c>
      <c r="AV44" s="4611">
        <f t="shared" si="13"/>
        <v>0</v>
      </c>
      <c r="AW44" s="4612"/>
      <c r="AX44" s="4612"/>
      <c r="AY44" s="4613"/>
      <c r="AZ44" s="4279"/>
      <c r="BA44" s="3422"/>
      <c r="BB44" s="3422"/>
      <c r="BC44" s="3422"/>
      <c r="BD44" s="3422"/>
      <c r="BE44" s="3422"/>
      <c r="BF44" s="3422"/>
      <c r="BG44" s="3422"/>
      <c r="BH44" s="3422"/>
      <c r="BI44" s="3422"/>
      <c r="BJ44" s="3422"/>
      <c r="BK44" s="3422"/>
      <c r="BL44" s="3422"/>
      <c r="BM44" s="3422"/>
      <c r="BN44" s="3422"/>
      <c r="BO44" s="3422"/>
      <c r="BP44" s="3422"/>
      <c r="BQ44" s="3422"/>
      <c r="BR44" s="3422"/>
      <c r="BS44" s="3422"/>
      <c r="BT44" s="3422"/>
      <c r="BU44" s="3422"/>
      <c r="BV44" s="3422"/>
      <c r="BW44" s="3422"/>
      <c r="BX44" s="3422"/>
      <c r="BY44" s="3422"/>
      <c r="BZ44" s="3422"/>
      <c r="CA44" s="3422"/>
      <c r="CB44" s="3422"/>
      <c r="CC44" s="3422"/>
      <c r="CD44" s="3422"/>
      <c r="CE44" s="3422"/>
      <c r="CF44" s="3422"/>
      <c r="CG44" s="3422"/>
      <c r="CH44" s="3422"/>
      <c r="CI44" s="3422"/>
      <c r="CJ44" s="3422"/>
      <c r="CK44" s="3422"/>
      <c r="CL44" s="3422"/>
      <c r="CM44" s="3422"/>
      <c r="CN44" s="3422"/>
      <c r="CO44" s="3422"/>
      <c r="CP44" s="3422"/>
      <c r="CQ44" s="3422"/>
      <c r="CR44" s="3422"/>
      <c r="CS44" s="3422"/>
      <c r="CT44" s="3422"/>
      <c r="CU44" s="3422"/>
      <c r="CV44" s="3422"/>
      <c r="CW44" s="3422"/>
      <c r="CX44" s="3422"/>
      <c r="CY44" s="3422"/>
      <c r="CZ44" s="3422"/>
      <c r="DA44" s="3422"/>
      <c r="DB44" s="3422"/>
      <c r="DC44" s="3422"/>
      <c r="DD44" s="3422"/>
      <c r="DE44" s="3422"/>
      <c r="DF44" s="3422"/>
      <c r="DG44" s="3422"/>
      <c r="DH44" s="3422"/>
      <c r="DI44" s="3422"/>
      <c r="DJ44" s="3422"/>
      <c r="DK44" s="3422"/>
      <c r="DL44" s="3422"/>
      <c r="DM44" s="3422"/>
      <c r="DN44" s="3422"/>
      <c r="DO44" s="3422"/>
      <c r="DP44" s="3422"/>
      <c r="DQ44" s="3422"/>
      <c r="DR44" s="3422"/>
      <c r="DS44" s="3422"/>
      <c r="DT44" s="3422"/>
      <c r="DU44" s="3422"/>
      <c r="DV44" s="3422"/>
      <c r="DW44" s="3422"/>
      <c r="DX44" s="3422"/>
      <c r="DY44" s="3422"/>
    </row>
    <row r="45" spans="1:1024" s="3484" customFormat="1" ht="36.65" customHeight="1">
      <c r="A45" s="5919"/>
      <c r="B45" s="6018" t="s">
        <v>1048</v>
      </c>
      <c r="C45" s="6021" t="s">
        <v>1049</v>
      </c>
      <c r="D45" s="5960" t="s">
        <v>1050</v>
      </c>
      <c r="E45" s="6023" t="s">
        <v>1051</v>
      </c>
      <c r="F45" s="6014" t="s">
        <v>251</v>
      </c>
      <c r="G45" s="6023" t="s">
        <v>252</v>
      </c>
      <c r="H45" s="6059" t="s">
        <v>1052</v>
      </c>
      <c r="I45" s="4316" t="s">
        <v>1025</v>
      </c>
      <c r="J45" s="4598">
        <v>30000000</v>
      </c>
      <c r="K45" s="6023" t="s">
        <v>1053</v>
      </c>
      <c r="L45" s="6023" t="s">
        <v>64</v>
      </c>
      <c r="M45" s="6023" t="s">
        <v>187</v>
      </c>
      <c r="N45" s="6023" t="s">
        <v>256</v>
      </c>
      <c r="O45" s="6061">
        <f>SUM(J45:N46)</f>
        <v>70000000</v>
      </c>
      <c r="P45" s="6047">
        <f>SUM(T45:AE46)</f>
        <v>0</v>
      </c>
      <c r="Q45" s="6049">
        <f>P45/O45</f>
        <v>0</v>
      </c>
      <c r="R45" s="6051">
        <f>+O45-P45</f>
        <v>70000000</v>
      </c>
      <c r="S45" s="6053">
        <f>+R45/O45</f>
        <v>1</v>
      </c>
      <c r="T45" s="6055">
        <v>0</v>
      </c>
      <c r="U45" s="6057">
        <v>0</v>
      </c>
      <c r="V45" s="6041">
        <v>0</v>
      </c>
      <c r="W45" s="6041">
        <v>0</v>
      </c>
      <c r="X45" s="6041">
        <v>0</v>
      </c>
      <c r="Y45" s="6043">
        <v>0</v>
      </c>
      <c r="Z45" s="6045">
        <v>0</v>
      </c>
      <c r="AA45" s="6043">
        <v>0</v>
      </c>
      <c r="AB45" s="6043">
        <v>0</v>
      </c>
      <c r="AC45" s="6043">
        <v>0</v>
      </c>
      <c r="AD45" s="6043">
        <v>0</v>
      </c>
      <c r="AE45" s="6045">
        <v>0</v>
      </c>
      <c r="AF45" s="6037">
        <v>7</v>
      </c>
      <c r="AG45" s="6039">
        <f>SUM(AK45:AV46)</f>
        <v>0</v>
      </c>
      <c r="AH45" s="6039">
        <f>+AF45-AG45</f>
        <v>7</v>
      </c>
      <c r="AI45" s="6049">
        <f>AG45/AF45</f>
        <v>0</v>
      </c>
      <c r="AJ45" s="6049">
        <f>+AH45/AF45</f>
        <v>1</v>
      </c>
      <c r="AK45" s="6079">
        <v>0</v>
      </c>
      <c r="AL45" s="6039">
        <v>0</v>
      </c>
      <c r="AM45" s="6039">
        <v>0</v>
      </c>
      <c r="AN45" s="6077">
        <v>0</v>
      </c>
      <c r="AO45" s="6039">
        <v>0</v>
      </c>
      <c r="AP45" s="6039">
        <v>0</v>
      </c>
      <c r="AQ45" s="6039">
        <v>0</v>
      </c>
      <c r="AR45" s="6039">
        <v>0</v>
      </c>
      <c r="AS45" s="6039">
        <v>0</v>
      </c>
      <c r="AT45" s="6071">
        <v>0</v>
      </c>
      <c r="AU45" s="6071">
        <v>0</v>
      </c>
      <c r="AV45" s="6071">
        <v>0</v>
      </c>
      <c r="AW45" s="6073">
        <v>45293</v>
      </c>
      <c r="AX45" s="6073">
        <v>45641</v>
      </c>
      <c r="AY45" s="6075" t="s">
        <v>257</v>
      </c>
      <c r="AZ45" s="6063" t="s">
        <v>86</v>
      </c>
      <c r="BA45" s="3482"/>
      <c r="BB45" s="3482"/>
      <c r="BC45" s="3482"/>
      <c r="BD45" s="3482"/>
      <c r="BE45" s="3482"/>
      <c r="BF45" s="3482"/>
      <c r="BG45" s="3482"/>
      <c r="BH45" s="3482"/>
      <c r="BI45" s="3482"/>
      <c r="BJ45" s="3482"/>
      <c r="BK45" s="3482"/>
      <c r="BL45" s="3482"/>
      <c r="BM45" s="3482"/>
      <c r="BN45" s="3482"/>
      <c r="BO45" s="3482"/>
      <c r="BP45" s="3482"/>
      <c r="BQ45" s="3482"/>
      <c r="BR45" s="3482"/>
      <c r="BS45" s="3482"/>
      <c r="BT45" s="3482"/>
      <c r="BU45" s="3482"/>
      <c r="BV45" s="3482"/>
      <c r="BW45" s="3482"/>
      <c r="BX45" s="3482"/>
      <c r="BY45" s="3482"/>
      <c r="BZ45" s="3482"/>
      <c r="CA45" s="3482"/>
      <c r="CB45" s="3482"/>
      <c r="CC45" s="3482"/>
      <c r="CD45" s="3482"/>
      <c r="CE45" s="3482"/>
      <c r="CF45" s="3482"/>
      <c r="CG45" s="3482"/>
      <c r="CH45" s="3482"/>
      <c r="CI45" s="3482"/>
      <c r="CJ45" s="3482"/>
      <c r="CK45" s="3482"/>
      <c r="CL45" s="3482"/>
      <c r="CM45" s="3482"/>
      <c r="CN45" s="3482"/>
      <c r="CO45" s="3482"/>
      <c r="CP45" s="3482"/>
      <c r="CQ45" s="3482"/>
      <c r="CR45" s="3482"/>
      <c r="CS45" s="3482"/>
      <c r="CT45" s="3482"/>
      <c r="CU45" s="3482"/>
      <c r="CV45" s="3482"/>
      <c r="CW45" s="3482"/>
      <c r="CX45" s="3482"/>
      <c r="CY45" s="3482"/>
      <c r="CZ45" s="3482"/>
      <c r="DA45" s="3482"/>
      <c r="DB45" s="3482"/>
      <c r="DC45" s="3482"/>
      <c r="DD45" s="3482"/>
      <c r="DE45" s="3482"/>
      <c r="DF45" s="3482"/>
      <c r="DG45" s="3482"/>
      <c r="DH45" s="3482"/>
      <c r="DI45" s="3482"/>
      <c r="DJ45" s="3482"/>
      <c r="DK45" s="3482"/>
      <c r="DL45" s="3482"/>
      <c r="DM45" s="3482"/>
      <c r="DN45" s="3482"/>
      <c r="DO45" s="3482"/>
      <c r="DP45" s="3482"/>
      <c r="DQ45" s="3482"/>
      <c r="DR45" s="3482"/>
      <c r="DS45" s="3482"/>
      <c r="DT45" s="3482"/>
      <c r="DU45" s="3482"/>
      <c r="DV45" s="3482"/>
      <c r="DW45" s="3482"/>
      <c r="DX45" s="3482"/>
      <c r="DY45" s="3482"/>
    </row>
    <row r="46" spans="1:1024" s="3484" customFormat="1" ht="35.5" customHeight="1">
      <c r="A46" s="5919"/>
      <c r="B46" s="6019"/>
      <c r="C46" s="6022"/>
      <c r="D46" s="6009"/>
      <c r="E46" s="6011"/>
      <c r="F46" s="6024"/>
      <c r="G46" s="6011"/>
      <c r="H46" s="6060"/>
      <c r="I46" s="3473" t="s">
        <v>916</v>
      </c>
      <c r="J46" s="5033">
        <f>35000000+5000000</f>
        <v>40000000</v>
      </c>
      <c r="K46" s="6011"/>
      <c r="L46" s="6011"/>
      <c r="M46" s="6011"/>
      <c r="N46" s="6011"/>
      <c r="O46" s="6062"/>
      <c r="P46" s="6048"/>
      <c r="Q46" s="6050"/>
      <c r="R46" s="6052"/>
      <c r="S46" s="6054"/>
      <c r="T46" s="6056"/>
      <c r="U46" s="6058"/>
      <c r="V46" s="6042"/>
      <c r="W46" s="6042"/>
      <c r="X46" s="6042"/>
      <c r="Y46" s="6044"/>
      <c r="Z46" s="6046"/>
      <c r="AA46" s="6044"/>
      <c r="AB46" s="6044"/>
      <c r="AC46" s="6044"/>
      <c r="AD46" s="6044"/>
      <c r="AE46" s="6046"/>
      <c r="AF46" s="6038"/>
      <c r="AG46" s="6040"/>
      <c r="AH46" s="6040"/>
      <c r="AI46" s="6050"/>
      <c r="AJ46" s="6050"/>
      <c r="AK46" s="6080"/>
      <c r="AL46" s="6040"/>
      <c r="AM46" s="6040"/>
      <c r="AN46" s="6078"/>
      <c r="AO46" s="6040"/>
      <c r="AP46" s="6040"/>
      <c r="AQ46" s="6040"/>
      <c r="AR46" s="6040"/>
      <c r="AS46" s="6040"/>
      <c r="AT46" s="6072"/>
      <c r="AU46" s="6072"/>
      <c r="AV46" s="6072"/>
      <c r="AW46" s="6074"/>
      <c r="AX46" s="6074"/>
      <c r="AY46" s="6076"/>
      <c r="AZ46" s="6064"/>
      <c r="BA46" s="3482"/>
      <c r="BB46" s="3482"/>
      <c r="BC46" s="3482"/>
      <c r="BD46" s="3482"/>
      <c r="BE46" s="3482"/>
      <c r="BF46" s="3482"/>
      <c r="BG46" s="3482"/>
      <c r="BH46" s="3482"/>
      <c r="BI46" s="3482"/>
      <c r="BJ46" s="3482"/>
      <c r="BK46" s="3482"/>
      <c r="BL46" s="3482"/>
      <c r="BM46" s="3482"/>
      <c r="BN46" s="3482"/>
      <c r="BO46" s="3482"/>
      <c r="BP46" s="3482"/>
      <c r="BQ46" s="3482"/>
      <c r="BR46" s="3482"/>
      <c r="BS46" s="3482"/>
      <c r="BT46" s="3482"/>
      <c r="BU46" s="3482"/>
      <c r="BV46" s="3482"/>
      <c r="BW46" s="3482"/>
      <c r="BX46" s="3482"/>
      <c r="BY46" s="3482"/>
      <c r="BZ46" s="3482"/>
      <c r="CA46" s="3482"/>
      <c r="CB46" s="3482"/>
      <c r="CC46" s="3482"/>
      <c r="CD46" s="3482"/>
      <c r="CE46" s="3482"/>
      <c r="CF46" s="3482"/>
      <c r="CG46" s="3482"/>
      <c r="CH46" s="3482"/>
      <c r="CI46" s="3482"/>
      <c r="CJ46" s="3482"/>
      <c r="CK46" s="3482"/>
      <c r="CL46" s="3482"/>
      <c r="CM46" s="3482"/>
      <c r="CN46" s="3482"/>
      <c r="CO46" s="3482"/>
      <c r="CP46" s="3482"/>
      <c r="CQ46" s="3482"/>
      <c r="CR46" s="3482"/>
      <c r="CS46" s="3482"/>
      <c r="CT46" s="3482"/>
      <c r="CU46" s="3482"/>
      <c r="CV46" s="3482"/>
      <c r="CW46" s="3482"/>
      <c r="CX46" s="3482"/>
      <c r="CY46" s="3482"/>
      <c r="CZ46" s="3482"/>
      <c r="DA46" s="3482"/>
      <c r="DB46" s="3482"/>
      <c r="DC46" s="3482"/>
      <c r="DD46" s="3482"/>
      <c r="DE46" s="3482"/>
      <c r="DF46" s="3482"/>
      <c r="DG46" s="3482"/>
      <c r="DH46" s="3482"/>
      <c r="DI46" s="3482"/>
      <c r="DJ46" s="3482"/>
      <c r="DK46" s="3482"/>
      <c r="DL46" s="3482"/>
      <c r="DM46" s="3482"/>
      <c r="DN46" s="3482"/>
      <c r="DO46" s="3482"/>
      <c r="DP46" s="3482"/>
      <c r="DQ46" s="3482"/>
      <c r="DR46" s="3482"/>
      <c r="DS46" s="3482"/>
      <c r="DT46" s="3482"/>
      <c r="DU46" s="3482"/>
      <c r="DV46" s="3482"/>
      <c r="DW46" s="3482"/>
      <c r="DX46" s="3482"/>
      <c r="DY46" s="3482"/>
    </row>
    <row r="47" spans="1:1024" s="3484" customFormat="1" ht="87.65" customHeight="1">
      <c r="A47" s="5919"/>
      <c r="B47" s="6019"/>
      <c r="C47" s="5017" t="s">
        <v>1054</v>
      </c>
      <c r="D47" s="3941" t="s">
        <v>1055</v>
      </c>
      <c r="E47" s="4079" t="s">
        <v>1051</v>
      </c>
      <c r="F47" s="4128" t="s">
        <v>260</v>
      </c>
      <c r="G47" s="4072" t="s">
        <v>261</v>
      </c>
      <c r="H47" s="4118" t="s">
        <v>1056</v>
      </c>
      <c r="I47" s="3470" t="s">
        <v>916</v>
      </c>
      <c r="J47" s="5032">
        <f>40000000+8000000</f>
        <v>48000000</v>
      </c>
      <c r="K47" s="4072" t="s">
        <v>1057</v>
      </c>
      <c r="L47" s="4072" t="s">
        <v>64</v>
      </c>
      <c r="M47" s="4072" t="s">
        <v>187</v>
      </c>
      <c r="N47" s="4072" t="s">
        <v>264</v>
      </c>
      <c r="O47" s="4113">
        <f>SUM(J47)</f>
        <v>48000000</v>
      </c>
      <c r="P47" s="3745">
        <f>SUM(T47:AE47)</f>
        <v>0</v>
      </c>
      <c r="Q47" s="4114">
        <f>P47/O47</f>
        <v>0</v>
      </c>
      <c r="R47" s="3905">
        <f>+O47-P47</f>
        <v>48000000</v>
      </c>
      <c r="S47" s="4954">
        <f>+R47/O47</f>
        <v>1</v>
      </c>
      <c r="T47" s="4854">
        <v>0</v>
      </c>
      <c r="U47" s="4117">
        <v>0</v>
      </c>
      <c r="V47" s="4111">
        <v>0</v>
      </c>
      <c r="W47" s="4111">
        <v>0</v>
      </c>
      <c r="X47" s="4111">
        <v>0</v>
      </c>
      <c r="Y47" s="3738">
        <v>0</v>
      </c>
      <c r="Z47" s="4158">
        <v>0</v>
      </c>
      <c r="AA47" s="3738">
        <v>0</v>
      </c>
      <c r="AB47" s="3738">
        <v>0</v>
      </c>
      <c r="AC47" s="3738">
        <v>0</v>
      </c>
      <c r="AD47" s="3738">
        <v>0</v>
      </c>
      <c r="AE47" s="4158">
        <v>0</v>
      </c>
      <c r="AF47" s="4720">
        <v>17</v>
      </c>
      <c r="AG47" s="4126">
        <f>SUM(AK47:AV47)</f>
        <v>0</v>
      </c>
      <c r="AH47" s="4126">
        <f>+AF47-AG47</f>
        <v>17</v>
      </c>
      <c r="AI47" s="4127">
        <f>AG47/AF47</f>
        <v>0</v>
      </c>
      <c r="AJ47" s="4127">
        <f>+AH47/AF47</f>
        <v>1</v>
      </c>
      <c r="AK47" s="4897">
        <v>0</v>
      </c>
      <c r="AL47" s="4125">
        <v>0</v>
      </c>
      <c r="AM47" s="4125">
        <v>0</v>
      </c>
      <c r="AN47" s="4124">
        <v>0</v>
      </c>
      <c r="AO47" s="4125">
        <v>0</v>
      </c>
      <c r="AP47" s="4126">
        <v>0</v>
      </c>
      <c r="AQ47" s="4126">
        <v>0</v>
      </c>
      <c r="AR47" s="4125">
        <v>0</v>
      </c>
      <c r="AS47" s="4125">
        <v>0</v>
      </c>
      <c r="AT47" s="4121">
        <v>0</v>
      </c>
      <c r="AU47" s="4121">
        <v>0</v>
      </c>
      <c r="AV47" s="4121">
        <v>0</v>
      </c>
      <c r="AW47" s="4122">
        <v>45293</v>
      </c>
      <c r="AX47" s="4122">
        <v>45641</v>
      </c>
      <c r="AY47" s="4123" t="s">
        <v>265</v>
      </c>
      <c r="AZ47" s="4356" t="s">
        <v>86</v>
      </c>
      <c r="BA47" s="3482"/>
      <c r="BB47" s="3482"/>
      <c r="BC47" s="3482"/>
      <c r="BD47" s="3482"/>
      <c r="BE47" s="3482"/>
      <c r="BF47" s="3482"/>
      <c r="BG47" s="3482"/>
      <c r="BH47" s="3482"/>
      <c r="BI47" s="3482"/>
      <c r="BJ47" s="3482"/>
      <c r="BK47" s="3482"/>
      <c r="BL47" s="3482"/>
      <c r="BM47" s="3482"/>
      <c r="BN47" s="3482"/>
      <c r="BO47" s="3482"/>
      <c r="BP47" s="3482"/>
      <c r="BQ47" s="3482"/>
      <c r="BR47" s="3482"/>
      <c r="BS47" s="3482"/>
      <c r="BT47" s="3482"/>
      <c r="BU47" s="3482"/>
      <c r="BV47" s="3482"/>
      <c r="BW47" s="3482"/>
      <c r="BX47" s="3482"/>
      <c r="BY47" s="3482"/>
      <c r="BZ47" s="3482"/>
      <c r="CA47" s="3482"/>
      <c r="CB47" s="3482"/>
      <c r="CC47" s="3482"/>
      <c r="CD47" s="3482"/>
      <c r="CE47" s="3482"/>
      <c r="CF47" s="3482"/>
      <c r="CG47" s="3482"/>
      <c r="CH47" s="3482"/>
      <c r="CI47" s="3482"/>
      <c r="CJ47" s="3482"/>
      <c r="CK47" s="3482"/>
      <c r="CL47" s="3482"/>
      <c r="CM47" s="3482"/>
      <c r="CN47" s="3482"/>
      <c r="CO47" s="3482"/>
      <c r="CP47" s="3482"/>
      <c r="CQ47" s="3482"/>
      <c r="CR47" s="3482"/>
      <c r="CS47" s="3482"/>
      <c r="CT47" s="3482"/>
      <c r="CU47" s="3482"/>
      <c r="CV47" s="3482"/>
      <c r="CW47" s="3482"/>
      <c r="CX47" s="3482"/>
      <c r="CY47" s="3482"/>
      <c r="CZ47" s="3482"/>
      <c r="DA47" s="3482"/>
      <c r="DB47" s="3482"/>
      <c r="DC47" s="3482"/>
      <c r="DD47" s="3482"/>
      <c r="DE47" s="3482"/>
      <c r="DF47" s="3482"/>
      <c r="DG47" s="3482"/>
      <c r="DH47" s="3482"/>
      <c r="DI47" s="3482"/>
      <c r="DJ47" s="3482"/>
      <c r="DK47" s="3482"/>
      <c r="DL47" s="3482"/>
      <c r="DM47" s="3482"/>
      <c r="DN47" s="3482"/>
      <c r="DO47" s="3482"/>
      <c r="DP47" s="3482"/>
      <c r="DQ47" s="3482"/>
      <c r="DR47" s="3482"/>
      <c r="DS47" s="3482"/>
      <c r="DT47" s="3482"/>
      <c r="DU47" s="3482"/>
      <c r="DV47" s="3482"/>
      <c r="DW47" s="3482"/>
      <c r="DX47" s="3482"/>
      <c r="DY47" s="3482"/>
    </row>
    <row r="48" spans="1:1024" s="3484" customFormat="1" ht="60" customHeight="1">
      <c r="A48" s="5919"/>
      <c r="B48" s="6019"/>
      <c r="C48" s="4750" t="s">
        <v>1058</v>
      </c>
      <c r="D48" s="4156" t="s">
        <v>267</v>
      </c>
      <c r="E48" s="4137" t="s">
        <v>1051</v>
      </c>
      <c r="F48" s="4170" t="s">
        <v>268</v>
      </c>
      <c r="G48" s="4137" t="s">
        <v>269</v>
      </c>
      <c r="H48" s="4171" t="s">
        <v>1059</v>
      </c>
      <c r="I48" s="3473" t="s">
        <v>916</v>
      </c>
      <c r="J48" s="5032">
        <f>70000000+40000000</f>
        <v>110000000</v>
      </c>
      <c r="K48" s="4137" t="s">
        <v>1060</v>
      </c>
      <c r="L48" s="4137" t="s">
        <v>64</v>
      </c>
      <c r="M48" s="4137" t="s">
        <v>65</v>
      </c>
      <c r="N48" s="4137" t="s">
        <v>201</v>
      </c>
      <c r="O48" s="4138">
        <f>SUM(J48)</f>
        <v>110000000</v>
      </c>
      <c r="P48" s="4139">
        <f>SUM(T48:AE48)</f>
        <v>0</v>
      </c>
      <c r="Q48" s="4130">
        <f>P48/O48</f>
        <v>0</v>
      </c>
      <c r="R48" s="4133">
        <f>+O48-P48</f>
        <v>110000000</v>
      </c>
      <c r="S48" s="4961">
        <f>+R48/O48</f>
        <v>1</v>
      </c>
      <c r="T48" s="4853">
        <v>0</v>
      </c>
      <c r="U48" s="3739">
        <v>0</v>
      </c>
      <c r="V48" s="3906">
        <v>0</v>
      </c>
      <c r="W48" s="4132">
        <v>0</v>
      </c>
      <c r="X48" s="4132">
        <v>0</v>
      </c>
      <c r="Y48" s="3746">
        <v>0</v>
      </c>
      <c r="Z48" s="3747">
        <v>0</v>
      </c>
      <c r="AA48" s="3746">
        <v>0</v>
      </c>
      <c r="AB48" s="3746">
        <v>0</v>
      </c>
      <c r="AC48" s="3746">
        <v>0</v>
      </c>
      <c r="AD48" s="3748">
        <v>0</v>
      </c>
      <c r="AE48" s="4139">
        <v>0</v>
      </c>
      <c r="AF48" s="4785">
        <v>4</v>
      </c>
      <c r="AG48" s="3749">
        <f>SUM(AK48:AV48)</f>
        <v>0</v>
      </c>
      <c r="AH48" s="3749">
        <f>+AF48-AG48</f>
        <v>4</v>
      </c>
      <c r="AI48" s="3750">
        <f>AG48/AF48</f>
        <v>0</v>
      </c>
      <c r="AJ48" s="3750">
        <f>+AH48/AF48</f>
        <v>1</v>
      </c>
      <c r="AK48" s="4904">
        <v>0</v>
      </c>
      <c r="AL48" s="4129">
        <v>0</v>
      </c>
      <c r="AM48" s="4129">
        <v>0</v>
      </c>
      <c r="AN48" s="4131">
        <v>0</v>
      </c>
      <c r="AO48" s="4129">
        <v>0</v>
      </c>
      <c r="AP48" s="3749">
        <v>0</v>
      </c>
      <c r="AQ48" s="3749">
        <v>0</v>
      </c>
      <c r="AR48" s="4129">
        <v>0</v>
      </c>
      <c r="AS48" s="4129">
        <v>0</v>
      </c>
      <c r="AT48" s="3483">
        <v>0</v>
      </c>
      <c r="AU48" s="3483">
        <v>0</v>
      </c>
      <c r="AV48" s="3483">
        <v>0</v>
      </c>
      <c r="AW48" s="4140">
        <v>45293</v>
      </c>
      <c r="AX48" s="4140">
        <v>45641</v>
      </c>
      <c r="AY48" s="4141" t="s">
        <v>272</v>
      </c>
      <c r="AZ48" s="4357" t="s">
        <v>86</v>
      </c>
      <c r="BA48" s="3482"/>
      <c r="BB48" s="3482"/>
      <c r="BC48" s="3482"/>
      <c r="BD48" s="3482"/>
      <c r="BE48" s="3482"/>
      <c r="BF48" s="3482"/>
      <c r="BG48" s="3482"/>
      <c r="BH48" s="3482"/>
      <c r="BI48" s="3482"/>
      <c r="BJ48" s="3482"/>
      <c r="BK48" s="3482"/>
      <c r="BL48" s="3482"/>
      <c r="BM48" s="3482"/>
      <c r="BN48" s="3482"/>
      <c r="BO48" s="3482"/>
      <c r="BP48" s="3482"/>
      <c r="BQ48" s="3482"/>
      <c r="BR48" s="3482"/>
      <c r="BS48" s="3482"/>
      <c r="BT48" s="3482"/>
      <c r="BU48" s="3482"/>
      <c r="BV48" s="3482"/>
      <c r="BW48" s="3482"/>
      <c r="BX48" s="3482"/>
      <c r="BY48" s="3482"/>
      <c r="BZ48" s="3482"/>
      <c r="CA48" s="3482"/>
      <c r="CB48" s="3482"/>
      <c r="CC48" s="3482"/>
      <c r="CD48" s="3482"/>
      <c r="CE48" s="3482"/>
      <c r="CF48" s="3482"/>
      <c r="CG48" s="3482"/>
      <c r="CH48" s="3482"/>
      <c r="CI48" s="3482"/>
      <c r="CJ48" s="3482"/>
      <c r="CK48" s="3482"/>
      <c r="CL48" s="3482"/>
      <c r="CM48" s="3482"/>
      <c r="CN48" s="3482"/>
      <c r="CO48" s="3482"/>
      <c r="CP48" s="3482"/>
      <c r="CQ48" s="3482"/>
      <c r="CR48" s="3482"/>
      <c r="CS48" s="3482"/>
      <c r="CT48" s="3482"/>
      <c r="CU48" s="3482"/>
      <c r="CV48" s="3482"/>
      <c r="CW48" s="3482"/>
      <c r="CX48" s="3482"/>
      <c r="CY48" s="3482"/>
      <c r="CZ48" s="3482"/>
      <c r="DA48" s="3482"/>
      <c r="DB48" s="3482"/>
      <c r="DC48" s="3482"/>
      <c r="DD48" s="3482"/>
      <c r="DE48" s="3482"/>
      <c r="DF48" s="3482"/>
      <c r="DG48" s="3482"/>
      <c r="DH48" s="3482"/>
      <c r="DI48" s="3482"/>
      <c r="DJ48" s="3482"/>
      <c r="DK48" s="3482"/>
      <c r="DL48" s="3482"/>
      <c r="DM48" s="3482"/>
      <c r="DN48" s="3482"/>
      <c r="DO48" s="3482"/>
      <c r="DP48" s="3482"/>
      <c r="DQ48" s="3482"/>
      <c r="DR48" s="3482"/>
      <c r="DS48" s="3482"/>
      <c r="DT48" s="3482"/>
      <c r="DU48" s="3482"/>
      <c r="DV48" s="3482"/>
      <c r="DW48" s="3482"/>
      <c r="DX48" s="3482"/>
      <c r="DY48" s="3482"/>
    </row>
    <row r="49" spans="1:129" s="2409" customFormat="1" ht="26.15" customHeight="1">
      <c r="A49" s="5919"/>
      <c r="B49" s="6019"/>
      <c r="C49" s="6065" t="s">
        <v>1061</v>
      </c>
      <c r="D49" s="6066" t="s">
        <v>1062</v>
      </c>
      <c r="E49" s="6069" t="s">
        <v>1051</v>
      </c>
      <c r="F49" s="6070" t="s">
        <v>275</v>
      </c>
      <c r="G49" s="5911" t="s">
        <v>276</v>
      </c>
      <c r="H49" s="5931" t="s">
        <v>1063</v>
      </c>
      <c r="I49" s="3470" t="s">
        <v>1025</v>
      </c>
      <c r="J49" s="3696">
        <v>8500000</v>
      </c>
      <c r="K49" s="5911" t="s">
        <v>1064</v>
      </c>
      <c r="L49" s="5911" t="s">
        <v>64</v>
      </c>
      <c r="M49" s="5911" t="s">
        <v>187</v>
      </c>
      <c r="N49" s="5911" t="s">
        <v>280</v>
      </c>
      <c r="O49" s="6100">
        <f>SUM(J49:J51)</f>
        <v>15000000</v>
      </c>
      <c r="P49" s="6100">
        <f>SUM(T49:AE51)</f>
        <v>0</v>
      </c>
      <c r="Q49" s="5950">
        <f>+P49/O49</f>
        <v>0</v>
      </c>
      <c r="R49" s="6101">
        <f>+O49-P49</f>
        <v>15000000</v>
      </c>
      <c r="S49" s="5968">
        <f>+R49/O49</f>
        <v>1</v>
      </c>
      <c r="T49" s="6089">
        <v>0</v>
      </c>
      <c r="U49" s="6099">
        <v>0</v>
      </c>
      <c r="V49" s="6088">
        <v>0</v>
      </c>
      <c r="W49" s="6088">
        <v>0</v>
      </c>
      <c r="X49" s="6088">
        <v>0</v>
      </c>
      <c r="Y49" s="6087">
        <v>0</v>
      </c>
      <c r="Z49" s="6086">
        <v>0</v>
      </c>
      <c r="AA49" s="6087">
        <v>0</v>
      </c>
      <c r="AB49" s="6087">
        <v>0</v>
      </c>
      <c r="AC49" s="6087">
        <v>0</v>
      </c>
      <c r="AD49" s="6088">
        <v>0</v>
      </c>
      <c r="AE49" s="6086">
        <v>0</v>
      </c>
      <c r="AF49" s="5965">
        <v>1</v>
      </c>
      <c r="AG49" s="5965">
        <f>SUM(AK49:AV51)</f>
        <v>0</v>
      </c>
      <c r="AH49" s="6084">
        <f>+AF49-AG49</f>
        <v>1</v>
      </c>
      <c r="AI49" s="6085">
        <f>+AG49/AF49</f>
        <v>0</v>
      </c>
      <c r="AJ49" s="6085">
        <f>+AH49/AF49</f>
        <v>1</v>
      </c>
      <c r="AK49" s="5951">
        <v>0</v>
      </c>
      <c r="AL49" s="5948">
        <v>0</v>
      </c>
      <c r="AM49" s="5948">
        <v>0</v>
      </c>
      <c r="AN49" s="5952">
        <v>0</v>
      </c>
      <c r="AO49" s="5948">
        <v>0</v>
      </c>
      <c r="AP49" s="6084">
        <v>0</v>
      </c>
      <c r="AQ49" s="6084">
        <v>0</v>
      </c>
      <c r="AR49" s="5948">
        <v>0</v>
      </c>
      <c r="AS49" s="5948">
        <v>0</v>
      </c>
      <c r="AT49" s="5949">
        <v>0</v>
      </c>
      <c r="AU49" s="5949">
        <v>0</v>
      </c>
      <c r="AV49" s="5949">
        <v>0</v>
      </c>
      <c r="AW49" s="5945">
        <v>45505</v>
      </c>
      <c r="AX49" s="5945">
        <v>45626</v>
      </c>
      <c r="AY49" s="5946" t="s">
        <v>281</v>
      </c>
      <c r="AZ49" s="5947" t="s">
        <v>86</v>
      </c>
      <c r="BA49" s="2411"/>
      <c r="BB49" s="2411"/>
      <c r="BC49" s="2411"/>
      <c r="BD49" s="2411"/>
      <c r="BE49" s="2411"/>
      <c r="BF49" s="2411"/>
      <c r="BG49" s="2411"/>
      <c r="BH49" s="2411"/>
      <c r="BI49" s="2411"/>
      <c r="BJ49" s="2411"/>
      <c r="BK49" s="2411"/>
      <c r="BL49" s="2411"/>
      <c r="BM49" s="2411"/>
      <c r="BN49" s="2411"/>
      <c r="BO49" s="2411"/>
      <c r="BP49" s="2411"/>
      <c r="BQ49" s="2411"/>
      <c r="BR49" s="2411"/>
      <c r="BS49" s="2411"/>
      <c r="BT49" s="2411"/>
      <c r="BU49" s="2411"/>
      <c r="BV49" s="2411"/>
      <c r="BW49" s="2411"/>
      <c r="BX49" s="2411"/>
      <c r="BY49" s="2411"/>
      <c r="BZ49" s="2411"/>
      <c r="CA49" s="2411"/>
      <c r="CB49" s="2411"/>
      <c r="CC49" s="2411"/>
      <c r="CD49" s="2411"/>
      <c r="CE49" s="2411"/>
      <c r="CF49" s="2411"/>
      <c r="CG49" s="2411"/>
      <c r="CH49" s="2411"/>
      <c r="CI49" s="2411"/>
      <c r="CJ49" s="2411"/>
      <c r="CK49" s="2411"/>
      <c r="CL49" s="2411"/>
      <c r="CM49" s="2411"/>
      <c r="CN49" s="2411"/>
      <c r="CO49" s="2411"/>
      <c r="CP49" s="2411"/>
      <c r="CQ49" s="2411"/>
      <c r="CR49" s="2411"/>
      <c r="CS49" s="2411"/>
      <c r="CT49" s="2411"/>
      <c r="CU49" s="2411"/>
      <c r="CV49" s="2411"/>
      <c r="CW49" s="2411"/>
      <c r="CX49" s="2411"/>
      <c r="CY49" s="2411"/>
      <c r="CZ49" s="2411"/>
      <c r="DA49" s="2411"/>
      <c r="DB49" s="2411"/>
      <c r="DC49" s="2411"/>
      <c r="DD49" s="2411"/>
      <c r="DE49" s="2411"/>
      <c r="DF49" s="2411"/>
      <c r="DG49" s="2411"/>
      <c r="DH49" s="2411"/>
      <c r="DI49" s="2411"/>
      <c r="DJ49" s="2411"/>
      <c r="DK49" s="2411"/>
      <c r="DL49" s="2411"/>
      <c r="DM49" s="2411"/>
      <c r="DN49" s="2411"/>
      <c r="DO49" s="2411"/>
      <c r="DP49" s="2411"/>
      <c r="DQ49" s="2411"/>
      <c r="DR49" s="2411"/>
      <c r="DS49" s="2411"/>
      <c r="DT49" s="2411"/>
      <c r="DU49" s="2411"/>
      <c r="DV49" s="2411"/>
      <c r="DW49" s="2411"/>
      <c r="DX49" s="2411"/>
      <c r="DY49" s="2411"/>
    </row>
    <row r="50" spans="1:129" s="2409" customFormat="1" ht="24.4" customHeight="1">
      <c r="A50" s="5919"/>
      <c r="B50" s="6019"/>
      <c r="C50" s="6065"/>
      <c r="D50" s="6067"/>
      <c r="E50" s="6069"/>
      <c r="F50" s="6070"/>
      <c r="G50" s="5911"/>
      <c r="H50" s="5931"/>
      <c r="I50" s="3470" t="s">
        <v>954</v>
      </c>
      <c r="J50" s="3696">
        <v>4000000</v>
      </c>
      <c r="K50" s="5911"/>
      <c r="L50" s="5911"/>
      <c r="M50" s="5911"/>
      <c r="N50" s="5911"/>
      <c r="O50" s="6100"/>
      <c r="P50" s="6100"/>
      <c r="Q50" s="5950"/>
      <c r="R50" s="6101"/>
      <c r="S50" s="5968"/>
      <c r="T50" s="6089"/>
      <c r="U50" s="6099"/>
      <c r="V50" s="6088"/>
      <c r="W50" s="6088"/>
      <c r="X50" s="6088"/>
      <c r="Y50" s="6087"/>
      <c r="Z50" s="6086"/>
      <c r="AA50" s="6087"/>
      <c r="AB50" s="6087"/>
      <c r="AC50" s="6087"/>
      <c r="AD50" s="6088"/>
      <c r="AE50" s="6086"/>
      <c r="AF50" s="5965"/>
      <c r="AG50" s="5965"/>
      <c r="AH50" s="6084"/>
      <c r="AI50" s="6085"/>
      <c r="AJ50" s="6085"/>
      <c r="AK50" s="5951"/>
      <c r="AL50" s="5948"/>
      <c r="AM50" s="5948"/>
      <c r="AN50" s="5952"/>
      <c r="AO50" s="5948"/>
      <c r="AP50" s="6084"/>
      <c r="AQ50" s="6084"/>
      <c r="AR50" s="5948"/>
      <c r="AS50" s="5948"/>
      <c r="AT50" s="5949"/>
      <c r="AU50" s="5949"/>
      <c r="AV50" s="5949"/>
      <c r="AW50" s="5945"/>
      <c r="AX50" s="5945"/>
      <c r="AY50" s="5946"/>
      <c r="AZ50" s="5947"/>
      <c r="BA50" s="2411"/>
      <c r="BB50" s="2411"/>
      <c r="BC50" s="2411"/>
      <c r="BD50" s="2411"/>
      <c r="BE50" s="2411"/>
      <c r="BF50" s="3671"/>
      <c r="BG50" s="2411"/>
      <c r="BH50" s="2411"/>
      <c r="BI50" s="2411"/>
      <c r="BJ50" s="2411"/>
      <c r="BK50" s="2411"/>
      <c r="BL50" s="2411"/>
      <c r="BM50" s="2411"/>
      <c r="BN50" s="2411"/>
      <c r="BO50" s="2411"/>
      <c r="BP50" s="2411"/>
      <c r="BQ50" s="2411"/>
      <c r="BR50" s="2411"/>
      <c r="BS50" s="2411"/>
      <c r="BT50" s="2411"/>
      <c r="BU50" s="2411"/>
      <c r="BV50" s="2411"/>
      <c r="BW50" s="2411"/>
      <c r="BX50" s="2411"/>
      <c r="BY50" s="2411"/>
      <c r="BZ50" s="2411"/>
      <c r="CA50" s="2411"/>
      <c r="CB50" s="2411"/>
      <c r="CC50" s="2411"/>
      <c r="CD50" s="2411"/>
      <c r="CE50" s="2411"/>
      <c r="CF50" s="2411"/>
      <c r="CG50" s="2411"/>
      <c r="CH50" s="2411"/>
      <c r="CI50" s="2411"/>
      <c r="CJ50" s="2411"/>
      <c r="CK50" s="2411"/>
      <c r="CL50" s="2411"/>
      <c r="CM50" s="2411"/>
      <c r="CN50" s="2411"/>
      <c r="CO50" s="2411"/>
      <c r="CP50" s="2411"/>
      <c r="CQ50" s="2411"/>
      <c r="CR50" s="2411"/>
      <c r="CS50" s="2411"/>
      <c r="CT50" s="2411"/>
      <c r="CU50" s="2411"/>
      <c r="CV50" s="2411"/>
      <c r="CW50" s="2411"/>
      <c r="CX50" s="2411"/>
      <c r="CY50" s="2411"/>
      <c r="CZ50" s="2411"/>
      <c r="DA50" s="2411"/>
      <c r="DB50" s="2411"/>
      <c r="DC50" s="2411"/>
      <c r="DD50" s="2411"/>
      <c r="DE50" s="2411"/>
      <c r="DF50" s="2411"/>
      <c r="DG50" s="2411"/>
      <c r="DH50" s="2411"/>
      <c r="DI50" s="2411"/>
      <c r="DJ50" s="2411"/>
      <c r="DK50" s="2411"/>
      <c r="DL50" s="2411"/>
      <c r="DM50" s="2411"/>
      <c r="DN50" s="2411"/>
      <c r="DO50" s="2411"/>
      <c r="DP50" s="2411"/>
      <c r="DQ50" s="2411"/>
      <c r="DR50" s="2411"/>
      <c r="DS50" s="2411"/>
      <c r="DT50" s="2411"/>
      <c r="DU50" s="2411"/>
      <c r="DV50" s="2411"/>
      <c r="DW50" s="2411"/>
      <c r="DX50" s="2411"/>
      <c r="DY50" s="2411"/>
    </row>
    <row r="51" spans="1:129" s="2409" customFormat="1" ht="27.65" customHeight="1">
      <c r="A51" s="5919"/>
      <c r="B51" s="6019"/>
      <c r="C51" s="6065"/>
      <c r="D51" s="6068"/>
      <c r="E51" s="6069"/>
      <c r="F51" s="6070"/>
      <c r="G51" s="5911"/>
      <c r="H51" s="5931"/>
      <c r="I51" s="3470" t="s">
        <v>108</v>
      </c>
      <c r="J51" s="3696">
        <v>2500000</v>
      </c>
      <c r="K51" s="5911"/>
      <c r="L51" s="5911"/>
      <c r="M51" s="5911"/>
      <c r="N51" s="5911"/>
      <c r="O51" s="6100"/>
      <c r="P51" s="6100">
        <f>SUM(T51:AE51)</f>
        <v>0</v>
      </c>
      <c r="Q51" s="5950">
        <f>P51/O49</f>
        <v>0</v>
      </c>
      <c r="R51" s="6101"/>
      <c r="S51" s="5968">
        <f>100%-Q51</f>
        <v>1</v>
      </c>
      <c r="T51" s="6089"/>
      <c r="U51" s="6099"/>
      <c r="V51" s="6088"/>
      <c r="W51" s="6088"/>
      <c r="X51" s="6088"/>
      <c r="Y51" s="6087"/>
      <c r="Z51" s="6086"/>
      <c r="AA51" s="6087"/>
      <c r="AB51" s="6087"/>
      <c r="AC51" s="6087"/>
      <c r="AD51" s="6088"/>
      <c r="AE51" s="6086"/>
      <c r="AF51" s="5965"/>
      <c r="AG51" s="5965">
        <f>SUM(AK51:AV51)</f>
        <v>0</v>
      </c>
      <c r="AH51" s="6084"/>
      <c r="AI51" s="6085">
        <f>AG51/AF49</f>
        <v>0</v>
      </c>
      <c r="AJ51" s="6085">
        <f>100%-AI51</f>
        <v>1</v>
      </c>
      <c r="AK51" s="5951"/>
      <c r="AL51" s="5948"/>
      <c r="AM51" s="5948"/>
      <c r="AN51" s="5952"/>
      <c r="AO51" s="5948"/>
      <c r="AP51" s="6084"/>
      <c r="AQ51" s="6084"/>
      <c r="AR51" s="5948"/>
      <c r="AS51" s="5948"/>
      <c r="AT51" s="5949"/>
      <c r="AU51" s="5949"/>
      <c r="AV51" s="5949"/>
      <c r="AW51" s="5945"/>
      <c r="AX51" s="5945"/>
      <c r="AY51" s="5946"/>
      <c r="AZ51" s="5947"/>
      <c r="BA51" s="2411"/>
      <c r="BB51" s="2411"/>
      <c r="BC51" s="2411"/>
      <c r="BD51" s="2411"/>
      <c r="BE51" s="2411"/>
      <c r="BF51" s="2411"/>
      <c r="BG51" s="2411"/>
      <c r="BH51" s="2411"/>
      <c r="BI51" s="2411"/>
      <c r="BJ51" s="2411"/>
      <c r="BK51" s="2411"/>
      <c r="BL51" s="2411"/>
      <c r="BM51" s="2411"/>
      <c r="BN51" s="2411"/>
      <c r="BO51" s="2411"/>
      <c r="BP51" s="2411"/>
      <c r="BQ51" s="2411"/>
      <c r="BR51" s="2411"/>
      <c r="BS51" s="2411"/>
      <c r="BT51" s="2411"/>
      <c r="BU51" s="2411"/>
      <c r="BV51" s="2411"/>
      <c r="BW51" s="2411"/>
      <c r="BX51" s="2411"/>
      <c r="BY51" s="2411"/>
      <c r="BZ51" s="2411"/>
      <c r="CA51" s="2411"/>
      <c r="CB51" s="2411"/>
      <c r="CC51" s="2411"/>
      <c r="CD51" s="2411"/>
      <c r="CE51" s="2411"/>
      <c r="CF51" s="2411"/>
      <c r="CG51" s="2411"/>
      <c r="CH51" s="2411"/>
      <c r="CI51" s="2411"/>
      <c r="CJ51" s="2411"/>
      <c r="CK51" s="2411"/>
      <c r="CL51" s="2411"/>
      <c r="CM51" s="2411"/>
      <c r="CN51" s="2411"/>
      <c r="CO51" s="2411"/>
      <c r="CP51" s="2411"/>
      <c r="CQ51" s="2411"/>
      <c r="CR51" s="2411"/>
      <c r="CS51" s="2411"/>
      <c r="CT51" s="2411"/>
      <c r="CU51" s="2411"/>
      <c r="CV51" s="2411"/>
      <c r="CW51" s="2411"/>
      <c r="CX51" s="2411"/>
      <c r="CY51" s="2411"/>
      <c r="CZ51" s="2411"/>
      <c r="DA51" s="2411"/>
      <c r="DB51" s="2411"/>
      <c r="DC51" s="2411"/>
      <c r="DD51" s="2411"/>
      <c r="DE51" s="2411"/>
      <c r="DF51" s="2411"/>
      <c r="DG51" s="2411"/>
      <c r="DH51" s="2411"/>
      <c r="DI51" s="2411"/>
      <c r="DJ51" s="2411"/>
      <c r="DK51" s="2411"/>
      <c r="DL51" s="2411"/>
      <c r="DM51" s="2411"/>
      <c r="DN51" s="2411"/>
      <c r="DO51" s="2411"/>
      <c r="DP51" s="2411"/>
      <c r="DQ51" s="2411"/>
      <c r="DR51" s="2411"/>
      <c r="DS51" s="2411"/>
      <c r="DT51" s="2411"/>
      <c r="DU51" s="2411"/>
      <c r="DV51" s="2411"/>
      <c r="DW51" s="2411"/>
      <c r="DX51" s="2411"/>
      <c r="DY51" s="2411"/>
    </row>
    <row r="52" spans="1:129" s="3487" customFormat="1" ht="57.4" customHeight="1">
      <c r="A52" s="5919"/>
      <c r="B52" s="6019"/>
      <c r="C52" s="5016" t="s">
        <v>1065</v>
      </c>
      <c r="D52" s="4156" t="s">
        <v>1066</v>
      </c>
      <c r="E52" s="4137" t="s">
        <v>1051</v>
      </c>
      <c r="F52" s="6081" t="s">
        <v>251</v>
      </c>
      <c r="G52" s="5925" t="s">
        <v>252</v>
      </c>
      <c r="H52" s="4171" t="s">
        <v>1067</v>
      </c>
      <c r="I52" s="3473" t="s">
        <v>916</v>
      </c>
      <c r="J52" s="5033">
        <f>93000000+40000000</f>
        <v>133000000</v>
      </c>
      <c r="K52" s="4137" t="s">
        <v>1068</v>
      </c>
      <c r="L52" s="4137" t="s">
        <v>64</v>
      </c>
      <c r="M52" s="4137" t="s">
        <v>187</v>
      </c>
      <c r="N52" s="4137" t="s">
        <v>256</v>
      </c>
      <c r="O52" s="4138">
        <f>+J52</f>
        <v>133000000</v>
      </c>
      <c r="P52" s="3743">
        <f>SUM(T52:AE52)</f>
        <v>0</v>
      </c>
      <c r="Q52" s="4130">
        <f>P52/O52</f>
        <v>0</v>
      </c>
      <c r="R52" s="3744">
        <f>+O52-P52</f>
        <v>133000000</v>
      </c>
      <c r="S52" s="4961">
        <f>+R52/O52</f>
        <v>1</v>
      </c>
      <c r="T52" s="4853">
        <v>0</v>
      </c>
      <c r="U52" s="4136">
        <v>0</v>
      </c>
      <c r="V52" s="4132">
        <v>0</v>
      </c>
      <c r="W52" s="3751">
        <v>0</v>
      </c>
      <c r="X52" s="3751">
        <v>0</v>
      </c>
      <c r="Y52" s="3752">
        <v>0</v>
      </c>
      <c r="Z52" s="3751">
        <v>0</v>
      </c>
      <c r="AA52" s="3752">
        <v>0</v>
      </c>
      <c r="AB52" s="3752">
        <v>0</v>
      </c>
      <c r="AC52" s="3752">
        <v>0</v>
      </c>
      <c r="AD52" s="3751">
        <v>0</v>
      </c>
      <c r="AE52" s="3751">
        <v>0</v>
      </c>
      <c r="AF52" s="4785">
        <v>5</v>
      </c>
      <c r="AG52" s="3749">
        <f>SUM(AK52:AV52)</f>
        <v>0</v>
      </c>
      <c r="AH52" s="3749">
        <f>+AF52-AG52</f>
        <v>5</v>
      </c>
      <c r="AI52" s="3750">
        <f>AG52/AF52</f>
        <v>0</v>
      </c>
      <c r="AJ52" s="3750">
        <f>+AH52/AF52</f>
        <v>1</v>
      </c>
      <c r="AK52" s="4904">
        <v>0</v>
      </c>
      <c r="AL52" s="4129">
        <v>0</v>
      </c>
      <c r="AM52" s="4129">
        <v>0</v>
      </c>
      <c r="AN52" s="4131">
        <v>0</v>
      </c>
      <c r="AO52" s="4129">
        <v>0</v>
      </c>
      <c r="AP52" s="3749">
        <v>0</v>
      </c>
      <c r="AQ52" s="3749">
        <v>0</v>
      </c>
      <c r="AR52" s="4129">
        <v>0</v>
      </c>
      <c r="AS52" s="4129">
        <v>0</v>
      </c>
      <c r="AT52" s="3483">
        <v>0</v>
      </c>
      <c r="AU52" s="3483">
        <v>0</v>
      </c>
      <c r="AV52" s="3483">
        <v>0</v>
      </c>
      <c r="AW52" s="4140">
        <v>45293</v>
      </c>
      <c r="AX52" s="4140">
        <v>45657</v>
      </c>
      <c r="AY52" s="3485" t="s">
        <v>289</v>
      </c>
      <c r="AZ52" s="4360" t="s">
        <v>86</v>
      </c>
      <c r="BA52" s="3486"/>
      <c r="BB52" s="3486"/>
      <c r="BC52" s="3486"/>
      <c r="BD52" s="3486"/>
      <c r="BE52" s="3486"/>
      <c r="BF52" s="3486"/>
      <c r="BG52" s="3486"/>
      <c r="BH52" s="3486"/>
      <c r="BI52" s="3486"/>
      <c r="BJ52" s="3486"/>
      <c r="BK52" s="3486"/>
      <c r="BL52" s="3486"/>
      <c r="BM52" s="3486"/>
      <c r="BN52" s="3486"/>
      <c r="BO52" s="3486"/>
      <c r="BP52" s="3486"/>
      <c r="BQ52" s="3486"/>
      <c r="BR52" s="3486"/>
      <c r="BS52" s="3486"/>
      <c r="BT52" s="3486"/>
      <c r="BU52" s="3486"/>
      <c r="BV52" s="3486"/>
      <c r="BW52" s="3486"/>
      <c r="BX52" s="3486"/>
      <c r="BY52" s="3486"/>
      <c r="BZ52" s="3486"/>
      <c r="CA52" s="3486"/>
      <c r="CB52" s="3486"/>
      <c r="CC52" s="3486"/>
      <c r="CD52" s="3486"/>
      <c r="CE52" s="3486"/>
      <c r="CF52" s="3486"/>
      <c r="CG52" s="3486"/>
      <c r="CH52" s="3486"/>
      <c r="CI52" s="3486"/>
      <c r="CJ52" s="3486"/>
      <c r="CK52" s="3486"/>
      <c r="CL52" s="3486"/>
      <c r="CM52" s="3486"/>
      <c r="CN52" s="3486"/>
      <c r="CO52" s="3486"/>
      <c r="CP52" s="3486"/>
      <c r="CQ52" s="3486"/>
      <c r="CR52" s="3486"/>
      <c r="CS52" s="3486"/>
      <c r="CT52" s="3486"/>
      <c r="CU52" s="3486"/>
      <c r="CV52" s="3486"/>
      <c r="CW52" s="3486"/>
      <c r="CX52" s="3486"/>
      <c r="CY52" s="3486"/>
      <c r="CZ52" s="3486"/>
      <c r="DA52" s="3486"/>
      <c r="DB52" s="3486"/>
      <c r="DC52" s="3486"/>
      <c r="DD52" s="3486"/>
      <c r="DE52" s="3486"/>
      <c r="DF52" s="3486"/>
      <c r="DG52" s="3486"/>
      <c r="DH52" s="3486"/>
      <c r="DI52" s="3486"/>
      <c r="DJ52" s="3486"/>
      <c r="DK52" s="3486"/>
      <c r="DL52" s="3486"/>
      <c r="DM52" s="3486"/>
      <c r="DN52" s="3486"/>
      <c r="DO52" s="3486"/>
      <c r="DP52" s="3486"/>
      <c r="DQ52" s="3486"/>
      <c r="DR52" s="3486"/>
      <c r="DS52" s="3486"/>
      <c r="DT52" s="3486"/>
      <c r="DU52" s="3486"/>
      <c r="DV52" s="3486"/>
      <c r="DW52" s="3486"/>
      <c r="DX52" s="3486"/>
      <c r="DY52" s="3486"/>
    </row>
    <row r="53" spans="1:129" s="2409" customFormat="1" ht="27.4" customHeight="1">
      <c r="A53" s="5919"/>
      <c r="B53" s="6019"/>
      <c r="C53" s="6065" t="s">
        <v>1069</v>
      </c>
      <c r="D53" s="6082" t="s">
        <v>1070</v>
      </c>
      <c r="E53" s="6069" t="s">
        <v>1051</v>
      </c>
      <c r="F53" s="6081"/>
      <c r="G53" s="5925"/>
      <c r="H53" s="6083" t="s">
        <v>1071</v>
      </c>
      <c r="I53" s="3470" t="s">
        <v>917</v>
      </c>
      <c r="J53" s="3697">
        <v>2000000</v>
      </c>
      <c r="K53" s="6069" t="s">
        <v>1072</v>
      </c>
      <c r="L53" s="6069" t="s">
        <v>64</v>
      </c>
      <c r="M53" s="6069" t="s">
        <v>187</v>
      </c>
      <c r="N53" s="6069" t="s">
        <v>256</v>
      </c>
      <c r="O53" s="6096">
        <f>SUM(J53:J54)</f>
        <v>4000000</v>
      </c>
      <c r="P53" s="6097">
        <f>SUM(T52:AE52)</f>
        <v>0</v>
      </c>
      <c r="Q53" s="6098">
        <f>+P53/O53</f>
        <v>0</v>
      </c>
      <c r="R53" s="6091">
        <f>+O53-P53</f>
        <v>4000000</v>
      </c>
      <c r="S53" s="6092">
        <f>+R53/O53</f>
        <v>1</v>
      </c>
      <c r="T53" s="6093">
        <v>0</v>
      </c>
      <c r="U53" s="6094">
        <v>0</v>
      </c>
      <c r="V53" s="6095">
        <v>0</v>
      </c>
      <c r="W53" s="6095">
        <v>0</v>
      </c>
      <c r="X53" s="6095">
        <v>0</v>
      </c>
      <c r="Y53" s="6090">
        <v>0</v>
      </c>
      <c r="Z53" s="6095">
        <v>0</v>
      </c>
      <c r="AA53" s="6090">
        <v>0</v>
      </c>
      <c r="AB53" s="6090">
        <v>0</v>
      </c>
      <c r="AC53" s="6090">
        <v>0</v>
      </c>
      <c r="AD53" s="6095">
        <v>0</v>
      </c>
      <c r="AE53" s="6095">
        <v>0</v>
      </c>
      <c r="AF53" s="6114">
        <v>5</v>
      </c>
      <c r="AG53" s="6110">
        <f>SUM(AK53:AV54)</f>
        <v>0</v>
      </c>
      <c r="AH53" s="6110">
        <f>+AF53-AG53</f>
        <v>5</v>
      </c>
      <c r="AI53" s="6112">
        <f>+AG53/AF53</f>
        <v>0</v>
      </c>
      <c r="AJ53" s="6112">
        <f>+AH53/AF53</f>
        <v>1</v>
      </c>
      <c r="AK53" s="6113">
        <v>0</v>
      </c>
      <c r="AL53" s="6111">
        <v>0</v>
      </c>
      <c r="AM53" s="6111">
        <v>0</v>
      </c>
      <c r="AN53" s="6111">
        <v>0</v>
      </c>
      <c r="AO53" s="6111">
        <v>0</v>
      </c>
      <c r="AP53" s="6110">
        <v>0</v>
      </c>
      <c r="AQ53" s="6110">
        <v>0</v>
      </c>
      <c r="AR53" s="6111">
        <v>0</v>
      </c>
      <c r="AS53" s="6111">
        <v>0</v>
      </c>
      <c r="AT53" s="6102">
        <v>0</v>
      </c>
      <c r="AU53" s="6102">
        <v>0</v>
      </c>
      <c r="AV53" s="6102">
        <v>0</v>
      </c>
      <c r="AW53" s="6103">
        <v>45293</v>
      </c>
      <c r="AX53" s="6103">
        <v>45656</v>
      </c>
      <c r="AY53" s="6104" t="s">
        <v>293</v>
      </c>
      <c r="AZ53" s="6105" t="s">
        <v>86</v>
      </c>
      <c r="BA53" s="2411"/>
      <c r="BB53" s="2411"/>
      <c r="BC53" s="2411"/>
      <c r="BD53" s="2411"/>
      <c r="BE53" s="2411"/>
      <c r="BF53" s="2411"/>
      <c r="BG53" s="2411"/>
      <c r="BH53" s="2411"/>
      <c r="BI53" s="2411"/>
      <c r="BJ53" s="2411"/>
      <c r="BK53" s="2411"/>
      <c r="BL53" s="2411"/>
      <c r="BM53" s="2411"/>
      <c r="BN53" s="2411"/>
      <c r="BO53" s="2411"/>
      <c r="BP53" s="2411"/>
      <c r="BQ53" s="2411"/>
      <c r="BR53" s="2411"/>
      <c r="BS53" s="2411"/>
      <c r="BT53" s="2411"/>
      <c r="BU53" s="2411"/>
      <c r="BV53" s="2411"/>
      <c r="BW53" s="2411"/>
      <c r="BX53" s="2411"/>
      <c r="BY53" s="2411"/>
      <c r="BZ53" s="2411"/>
      <c r="CA53" s="2411"/>
      <c r="CB53" s="2411"/>
      <c r="CC53" s="2411"/>
      <c r="CD53" s="2411"/>
      <c r="CE53" s="2411"/>
      <c r="CF53" s="2411"/>
      <c r="CG53" s="2411"/>
      <c r="CH53" s="2411"/>
      <c r="CI53" s="2411"/>
      <c r="CJ53" s="2411"/>
      <c r="CK53" s="2411"/>
      <c r="CL53" s="2411"/>
      <c r="CM53" s="2411"/>
      <c r="CN53" s="2411"/>
      <c r="CO53" s="2411"/>
      <c r="CP53" s="2411"/>
      <c r="CQ53" s="2411"/>
      <c r="CR53" s="2411"/>
      <c r="CS53" s="2411"/>
      <c r="CT53" s="2411"/>
      <c r="CU53" s="2411"/>
      <c r="CV53" s="2411"/>
      <c r="CW53" s="2411"/>
      <c r="CX53" s="2411"/>
      <c r="CY53" s="2411"/>
      <c r="CZ53" s="2411"/>
      <c r="DA53" s="2411"/>
      <c r="DB53" s="2411"/>
      <c r="DC53" s="2411"/>
      <c r="DD53" s="2411"/>
      <c r="DE53" s="2411"/>
      <c r="DF53" s="2411"/>
      <c r="DG53" s="2411"/>
      <c r="DH53" s="2411"/>
      <c r="DI53" s="2411"/>
      <c r="DJ53" s="2411"/>
      <c r="DK53" s="2411"/>
      <c r="DL53" s="2411"/>
      <c r="DM53" s="2411"/>
      <c r="DN53" s="2411"/>
      <c r="DO53" s="2411"/>
      <c r="DP53" s="2411"/>
      <c r="DQ53" s="2411"/>
      <c r="DR53" s="2411"/>
      <c r="DS53" s="2411"/>
      <c r="DT53" s="2411"/>
      <c r="DU53" s="2411"/>
      <c r="DV53" s="2411"/>
      <c r="DW53" s="2411"/>
      <c r="DX53" s="2411"/>
      <c r="DY53" s="2411"/>
    </row>
    <row r="54" spans="1:129" s="2409" customFormat="1" ht="28.9" customHeight="1">
      <c r="A54" s="5919"/>
      <c r="B54" s="6019"/>
      <c r="C54" s="6065"/>
      <c r="D54" s="6082"/>
      <c r="E54" s="6069"/>
      <c r="F54" s="6081"/>
      <c r="G54" s="5925"/>
      <c r="H54" s="6083"/>
      <c r="I54" s="3470" t="s">
        <v>918</v>
      </c>
      <c r="J54" s="3697">
        <v>2000000</v>
      </c>
      <c r="K54" s="6069"/>
      <c r="L54" s="6069"/>
      <c r="M54" s="6069"/>
      <c r="N54" s="6069"/>
      <c r="O54" s="6096"/>
      <c r="P54" s="6097"/>
      <c r="Q54" s="6098"/>
      <c r="R54" s="6091"/>
      <c r="S54" s="6092"/>
      <c r="T54" s="6093"/>
      <c r="U54" s="6094"/>
      <c r="V54" s="6095"/>
      <c r="W54" s="6095"/>
      <c r="X54" s="6095"/>
      <c r="Y54" s="6090"/>
      <c r="Z54" s="6095"/>
      <c r="AA54" s="6090"/>
      <c r="AB54" s="6090"/>
      <c r="AC54" s="6090"/>
      <c r="AD54" s="6095"/>
      <c r="AE54" s="6095"/>
      <c r="AF54" s="6114"/>
      <c r="AG54" s="6110"/>
      <c r="AH54" s="6110"/>
      <c r="AI54" s="6112"/>
      <c r="AJ54" s="6112"/>
      <c r="AK54" s="6113"/>
      <c r="AL54" s="6111"/>
      <c r="AM54" s="6111"/>
      <c r="AN54" s="6111"/>
      <c r="AO54" s="6111"/>
      <c r="AP54" s="6110"/>
      <c r="AQ54" s="6110"/>
      <c r="AR54" s="6111"/>
      <c r="AS54" s="6111"/>
      <c r="AT54" s="6102"/>
      <c r="AU54" s="6102"/>
      <c r="AV54" s="6102"/>
      <c r="AW54" s="6103"/>
      <c r="AX54" s="6103"/>
      <c r="AY54" s="6104"/>
      <c r="AZ54" s="6105"/>
      <c r="BA54" s="2411"/>
      <c r="BB54" s="2411"/>
      <c r="BC54" s="2411"/>
      <c r="BD54" s="2411"/>
      <c r="BE54" s="2411"/>
      <c r="BF54" s="2411"/>
      <c r="BG54" s="2411"/>
      <c r="BH54" s="2411"/>
      <c r="BI54" s="2411"/>
      <c r="BJ54" s="2411"/>
      <c r="BK54" s="2411"/>
      <c r="BL54" s="2411"/>
      <c r="BM54" s="2411"/>
      <c r="BN54" s="2411"/>
      <c r="BO54" s="2411"/>
      <c r="BP54" s="2411"/>
      <c r="BQ54" s="2411"/>
      <c r="BR54" s="2411"/>
      <c r="BS54" s="2411"/>
      <c r="BT54" s="2411"/>
      <c r="BU54" s="2411"/>
      <c r="BV54" s="2411"/>
      <c r="BW54" s="2411"/>
      <c r="BX54" s="2411"/>
      <c r="BY54" s="2411"/>
      <c r="BZ54" s="2411"/>
      <c r="CA54" s="2411"/>
      <c r="CB54" s="2411"/>
      <c r="CC54" s="2411"/>
      <c r="CD54" s="2411"/>
      <c r="CE54" s="2411"/>
      <c r="CF54" s="2411"/>
      <c r="CG54" s="2411"/>
      <c r="CH54" s="2411"/>
      <c r="CI54" s="2411"/>
      <c r="CJ54" s="2411"/>
      <c r="CK54" s="2411"/>
      <c r="CL54" s="2411"/>
      <c r="CM54" s="2411"/>
      <c r="CN54" s="2411"/>
      <c r="CO54" s="2411"/>
      <c r="CP54" s="2411"/>
      <c r="CQ54" s="2411"/>
      <c r="CR54" s="2411"/>
      <c r="CS54" s="2411"/>
      <c r="CT54" s="2411"/>
      <c r="CU54" s="2411"/>
      <c r="CV54" s="2411"/>
      <c r="CW54" s="2411"/>
      <c r="CX54" s="2411"/>
      <c r="CY54" s="2411"/>
      <c r="CZ54" s="2411"/>
      <c r="DA54" s="2411"/>
      <c r="DB54" s="2411"/>
      <c r="DC54" s="2411"/>
      <c r="DD54" s="2411"/>
      <c r="DE54" s="2411"/>
      <c r="DF54" s="2411"/>
      <c r="DG54" s="2411"/>
      <c r="DH54" s="2411"/>
      <c r="DI54" s="2411"/>
      <c r="DJ54" s="2411"/>
      <c r="DK54" s="2411"/>
      <c r="DL54" s="2411"/>
      <c r="DM54" s="2411"/>
      <c r="DN54" s="2411"/>
      <c r="DO54" s="2411"/>
      <c r="DP54" s="2411"/>
      <c r="DQ54" s="2411"/>
      <c r="DR54" s="2411"/>
      <c r="DS54" s="2411"/>
      <c r="DT54" s="2411"/>
      <c r="DU54" s="2411"/>
      <c r="DV54" s="2411"/>
      <c r="DW54" s="2411"/>
      <c r="DX54" s="2411"/>
      <c r="DY54" s="2411"/>
    </row>
    <row r="55" spans="1:129" s="2409" customFormat="1" ht="45" customHeight="1">
      <c r="A55" s="5919"/>
      <c r="B55" s="6019"/>
      <c r="C55" s="5017" t="s">
        <v>1073</v>
      </c>
      <c r="D55" s="3942" t="s">
        <v>1074</v>
      </c>
      <c r="E55" s="4137" t="s">
        <v>1051</v>
      </c>
      <c r="F55" s="2408" t="s">
        <v>297</v>
      </c>
      <c r="G55" s="4073" t="s">
        <v>298</v>
      </c>
      <c r="H55" s="4154" t="s">
        <v>1075</v>
      </c>
      <c r="I55" s="5019" t="s">
        <v>1025</v>
      </c>
      <c r="J55" s="5032">
        <f>40000000+10000000</f>
        <v>50000000</v>
      </c>
      <c r="K55" s="4073" t="s">
        <v>1076</v>
      </c>
      <c r="L55" s="4073" t="s">
        <v>64</v>
      </c>
      <c r="M55" s="4073" t="s">
        <v>187</v>
      </c>
      <c r="N55" s="4073" t="s">
        <v>280</v>
      </c>
      <c r="O55" s="4155">
        <f>+J55</f>
        <v>50000000</v>
      </c>
      <c r="P55" s="4153">
        <f>SUM(T55:AD55)</f>
        <v>0</v>
      </c>
      <c r="Q55" s="4150">
        <f>P55/O55</f>
        <v>0</v>
      </c>
      <c r="R55" s="4151">
        <f>+O55-P55</f>
        <v>50000000</v>
      </c>
      <c r="S55" s="4955">
        <f>+R55/O55</f>
        <v>1</v>
      </c>
      <c r="T55" s="4849">
        <v>0</v>
      </c>
      <c r="U55" s="4152">
        <v>0</v>
      </c>
      <c r="V55" s="4147">
        <v>0</v>
      </c>
      <c r="W55" s="4148">
        <v>0</v>
      </c>
      <c r="X55" s="4148">
        <v>0</v>
      </c>
      <c r="Y55" s="4134">
        <v>0</v>
      </c>
      <c r="Z55" s="4148">
        <v>0</v>
      </c>
      <c r="AA55" s="4134">
        <v>0</v>
      </c>
      <c r="AB55" s="4134">
        <v>0</v>
      </c>
      <c r="AC55" s="4134">
        <v>0</v>
      </c>
      <c r="AD55" s="4148">
        <v>0</v>
      </c>
      <c r="AE55" s="4148">
        <v>0</v>
      </c>
      <c r="AF55" s="4779">
        <v>12</v>
      </c>
      <c r="AG55" s="3753">
        <f>SUM(AK55:AV55)</f>
        <v>0</v>
      </c>
      <c r="AH55" s="3753">
        <f>+AF55-AG55</f>
        <v>12</v>
      </c>
      <c r="AI55" s="3754">
        <f>AG55/AF55</f>
        <v>0</v>
      </c>
      <c r="AJ55" s="3754">
        <f>+AH55/AF55</f>
        <v>1</v>
      </c>
      <c r="AK55" s="4898">
        <v>0</v>
      </c>
      <c r="AL55" s="4146">
        <v>0</v>
      </c>
      <c r="AM55" s="4146">
        <v>0</v>
      </c>
      <c r="AN55" s="4145">
        <v>0</v>
      </c>
      <c r="AO55" s="4146">
        <v>0</v>
      </c>
      <c r="AP55" s="3753">
        <v>0</v>
      </c>
      <c r="AQ55" s="3753">
        <v>0</v>
      </c>
      <c r="AR55" s="4146">
        <v>0</v>
      </c>
      <c r="AS55" s="4146">
        <v>0</v>
      </c>
      <c r="AT55" s="4142">
        <v>0</v>
      </c>
      <c r="AU55" s="4142">
        <v>0</v>
      </c>
      <c r="AV55" s="4142">
        <v>0</v>
      </c>
      <c r="AW55" s="4143">
        <v>45293</v>
      </c>
      <c r="AX55" s="4143">
        <v>45641</v>
      </c>
      <c r="AY55" s="4144" t="s">
        <v>302</v>
      </c>
      <c r="AZ55" s="4361" t="s">
        <v>86</v>
      </c>
      <c r="BA55" s="2411"/>
      <c r="BB55" s="2411"/>
      <c r="BC55" s="2411"/>
      <c r="BD55" s="2411"/>
      <c r="BE55" s="2411"/>
      <c r="BF55" s="2411"/>
      <c r="BG55" s="2411"/>
      <c r="BH55" s="2411"/>
      <c r="BI55" s="2411"/>
      <c r="BJ55" s="2411"/>
      <c r="BK55" s="2411"/>
      <c r="BL55" s="2411"/>
      <c r="BM55" s="2411"/>
      <c r="BN55" s="2411"/>
      <c r="BO55" s="2411"/>
      <c r="BP55" s="2411"/>
      <c r="BQ55" s="2411"/>
      <c r="BR55" s="2411"/>
      <c r="BS55" s="2411"/>
      <c r="BT55" s="2411"/>
      <c r="BU55" s="2411"/>
      <c r="BV55" s="2411"/>
      <c r="BW55" s="2411"/>
      <c r="BX55" s="2411"/>
      <c r="BY55" s="2411"/>
      <c r="BZ55" s="2411"/>
      <c r="CA55" s="2411"/>
      <c r="CB55" s="2411"/>
      <c r="CC55" s="2411"/>
      <c r="CD55" s="2411"/>
      <c r="CE55" s="2411"/>
      <c r="CF55" s="2411"/>
      <c r="CG55" s="2411"/>
      <c r="CH55" s="2411"/>
      <c r="CI55" s="2411"/>
      <c r="CJ55" s="2411"/>
      <c r="CK55" s="2411"/>
      <c r="CL55" s="2411"/>
      <c r="CM55" s="2411"/>
      <c r="CN55" s="2411"/>
      <c r="CO55" s="2411"/>
      <c r="CP55" s="2411"/>
      <c r="CQ55" s="2411"/>
      <c r="CR55" s="2411"/>
      <c r="CS55" s="2411"/>
      <c r="CT55" s="2411"/>
      <c r="CU55" s="2411"/>
      <c r="CV55" s="2411"/>
      <c r="CW55" s="2411"/>
      <c r="CX55" s="2411"/>
      <c r="CY55" s="2411"/>
      <c r="CZ55" s="2411"/>
      <c r="DA55" s="2411"/>
      <c r="DB55" s="2411"/>
      <c r="DC55" s="2411"/>
      <c r="DD55" s="2411"/>
      <c r="DE55" s="2411"/>
      <c r="DF55" s="2411"/>
      <c r="DG55" s="2411"/>
      <c r="DH55" s="2411"/>
      <c r="DI55" s="2411"/>
      <c r="DJ55" s="2411"/>
      <c r="DK55" s="2411"/>
      <c r="DL55" s="2411"/>
      <c r="DM55" s="2411"/>
      <c r="DN55" s="2411"/>
      <c r="DO55" s="2411"/>
      <c r="DP55" s="2411"/>
      <c r="DQ55" s="2411"/>
      <c r="DR55" s="2411"/>
      <c r="DS55" s="2411"/>
      <c r="DT55" s="2411"/>
      <c r="DU55" s="2411"/>
      <c r="DV55" s="2411"/>
      <c r="DW55" s="2411"/>
      <c r="DX55" s="2411"/>
      <c r="DY55" s="2411"/>
    </row>
    <row r="56" spans="1:129" s="2409" customFormat="1" ht="17.5" customHeight="1">
      <c r="A56" s="5919"/>
      <c r="B56" s="6019"/>
      <c r="C56" s="6022" t="s">
        <v>1077</v>
      </c>
      <c r="D56" s="6082" t="s">
        <v>1078</v>
      </c>
      <c r="E56" s="6069" t="s">
        <v>1051</v>
      </c>
      <c r="F56" s="6108" t="s">
        <v>275</v>
      </c>
      <c r="G56" s="6069" t="s">
        <v>276</v>
      </c>
      <c r="H56" s="6083" t="s">
        <v>1079</v>
      </c>
      <c r="I56" s="3470" t="s">
        <v>954</v>
      </c>
      <c r="J56" s="3696">
        <f>9000000+3000000</f>
        <v>12000000</v>
      </c>
      <c r="K56" s="6069" t="s">
        <v>1080</v>
      </c>
      <c r="L56" s="6069" t="s">
        <v>64</v>
      </c>
      <c r="M56" s="6069" t="s">
        <v>187</v>
      </c>
      <c r="N56" s="6069" t="s">
        <v>280</v>
      </c>
      <c r="O56" s="6128">
        <f>SUM(J56:J61)</f>
        <v>47500000</v>
      </c>
      <c r="P56" s="6096">
        <f>SUM(T56:AE61)</f>
        <v>0</v>
      </c>
      <c r="Q56" s="6098">
        <f>+P56/O56</f>
        <v>0</v>
      </c>
      <c r="R56" s="6091">
        <f>+O56-P56</f>
        <v>47500000</v>
      </c>
      <c r="S56" s="6092">
        <f>+R56/O56</f>
        <v>1</v>
      </c>
      <c r="T56" s="6123">
        <v>0</v>
      </c>
      <c r="U56" s="6125"/>
      <c r="V56" s="6095">
        <v>0</v>
      </c>
      <c r="W56" s="6095">
        <v>0</v>
      </c>
      <c r="X56" s="6095">
        <v>0</v>
      </c>
      <c r="Y56" s="6090"/>
      <c r="Z56" s="6095">
        <v>0</v>
      </c>
      <c r="AA56" s="6090">
        <v>0</v>
      </c>
      <c r="AB56" s="6090">
        <v>0</v>
      </c>
      <c r="AC56" s="6090">
        <v>0</v>
      </c>
      <c r="AD56" s="6095">
        <v>0</v>
      </c>
      <c r="AE56" s="6095">
        <v>0</v>
      </c>
      <c r="AF56" s="6114">
        <v>1</v>
      </c>
      <c r="AG56" s="6110">
        <f>SUM(AK56:AV61)</f>
        <v>0</v>
      </c>
      <c r="AH56" s="6110">
        <f>+AF56-AG56</f>
        <v>1</v>
      </c>
      <c r="AI56" s="6112">
        <f>+AG56/AF56</f>
        <v>0</v>
      </c>
      <c r="AJ56" s="6112">
        <f>+AH56/AF56</f>
        <v>1</v>
      </c>
      <c r="AK56" s="6113">
        <v>0</v>
      </c>
      <c r="AL56" s="6111">
        <v>0</v>
      </c>
      <c r="AM56" s="6111">
        <v>0</v>
      </c>
      <c r="AN56" s="6144">
        <v>0</v>
      </c>
      <c r="AO56" s="6111">
        <v>0</v>
      </c>
      <c r="AP56" s="6110">
        <v>0</v>
      </c>
      <c r="AQ56" s="6110">
        <v>0</v>
      </c>
      <c r="AR56" s="6111">
        <v>0</v>
      </c>
      <c r="AS56" s="6111">
        <v>0</v>
      </c>
      <c r="AT56" s="6102">
        <v>0</v>
      </c>
      <c r="AU56" s="6102">
        <v>0</v>
      </c>
      <c r="AV56" s="6102">
        <v>0</v>
      </c>
      <c r="AW56" s="6103">
        <v>45293</v>
      </c>
      <c r="AX56" s="6103">
        <v>45641</v>
      </c>
      <c r="AY56" s="6104" t="s">
        <v>1081</v>
      </c>
      <c r="AZ56" s="6130" t="s">
        <v>86</v>
      </c>
      <c r="BA56" s="2411"/>
      <c r="BB56" s="2411"/>
      <c r="BC56" s="2411"/>
      <c r="BD56" s="2411"/>
      <c r="BE56" s="2411"/>
      <c r="BF56" s="2411"/>
      <c r="BG56" s="2411"/>
      <c r="BH56" s="2411"/>
      <c r="BI56" s="2411"/>
      <c r="BJ56" s="2411"/>
      <c r="BK56" s="2411"/>
      <c r="BL56" s="2411"/>
      <c r="BM56" s="2411"/>
      <c r="BN56" s="2411"/>
      <c r="BO56" s="2411"/>
      <c r="BP56" s="2411"/>
      <c r="BQ56" s="2411"/>
      <c r="BR56" s="2411"/>
      <c r="BS56" s="2411"/>
      <c r="BT56" s="2411"/>
      <c r="BU56" s="2411"/>
      <c r="BV56" s="2411"/>
      <c r="BW56" s="2411"/>
      <c r="BX56" s="2411"/>
      <c r="BY56" s="2411"/>
      <c r="BZ56" s="2411"/>
      <c r="CA56" s="2411"/>
      <c r="CB56" s="2411"/>
      <c r="CC56" s="2411"/>
      <c r="CD56" s="2411"/>
      <c r="CE56" s="2411"/>
      <c r="CF56" s="2411"/>
      <c r="CG56" s="2411"/>
      <c r="CH56" s="2411"/>
      <c r="CI56" s="2411"/>
      <c r="CJ56" s="2411"/>
      <c r="CK56" s="2411"/>
      <c r="CL56" s="2411"/>
      <c r="CM56" s="2411"/>
      <c r="CN56" s="2411"/>
      <c r="CO56" s="2411"/>
      <c r="CP56" s="2411"/>
      <c r="CQ56" s="2411"/>
      <c r="CR56" s="2411"/>
      <c r="CS56" s="2411"/>
      <c r="CT56" s="2411"/>
      <c r="CU56" s="2411"/>
      <c r="CV56" s="2411"/>
      <c r="CW56" s="2411"/>
      <c r="CX56" s="2411"/>
      <c r="CY56" s="2411"/>
      <c r="CZ56" s="2411"/>
      <c r="DA56" s="2411"/>
      <c r="DB56" s="2411"/>
      <c r="DC56" s="2411"/>
      <c r="DD56" s="2411"/>
      <c r="DE56" s="2411"/>
      <c r="DF56" s="2411"/>
      <c r="DG56" s="2411"/>
      <c r="DH56" s="2411"/>
      <c r="DI56" s="2411"/>
      <c r="DJ56" s="2411"/>
      <c r="DK56" s="2411"/>
      <c r="DL56" s="2411"/>
      <c r="DM56" s="2411"/>
      <c r="DN56" s="2411"/>
      <c r="DO56" s="2411"/>
      <c r="DP56" s="2411"/>
      <c r="DQ56" s="2411"/>
      <c r="DR56" s="2411"/>
      <c r="DS56" s="2411"/>
      <c r="DT56" s="2411"/>
      <c r="DU56" s="2411"/>
      <c r="DV56" s="2411"/>
      <c r="DW56" s="2411"/>
      <c r="DX56" s="2411"/>
      <c r="DY56" s="2411"/>
    </row>
    <row r="57" spans="1:129" s="2409" customFormat="1" ht="15.65" customHeight="1">
      <c r="A57" s="5919"/>
      <c r="B57" s="6019"/>
      <c r="C57" s="6022"/>
      <c r="D57" s="6082"/>
      <c r="E57" s="6069"/>
      <c r="F57" s="6108"/>
      <c r="G57" s="6069"/>
      <c r="H57" s="6083"/>
      <c r="I57" s="5019" t="s">
        <v>1082</v>
      </c>
      <c r="J57" s="5034">
        <f>7000000+2000000</f>
        <v>9000000</v>
      </c>
      <c r="K57" s="6069"/>
      <c r="L57" s="6069"/>
      <c r="M57" s="6069"/>
      <c r="N57" s="6069"/>
      <c r="O57" s="6128"/>
      <c r="P57" s="6096"/>
      <c r="Q57" s="6098"/>
      <c r="R57" s="6091"/>
      <c r="S57" s="6092"/>
      <c r="T57" s="6123"/>
      <c r="U57" s="6125"/>
      <c r="V57" s="6095"/>
      <c r="W57" s="6095"/>
      <c r="X57" s="6095"/>
      <c r="Y57" s="6090"/>
      <c r="Z57" s="6095"/>
      <c r="AA57" s="6090"/>
      <c r="AB57" s="6090"/>
      <c r="AC57" s="6090"/>
      <c r="AD57" s="6095"/>
      <c r="AE57" s="6095"/>
      <c r="AF57" s="6114"/>
      <c r="AG57" s="6110"/>
      <c r="AH57" s="6110"/>
      <c r="AI57" s="6112"/>
      <c r="AJ57" s="6112"/>
      <c r="AK57" s="6113"/>
      <c r="AL57" s="6111"/>
      <c r="AM57" s="6111"/>
      <c r="AN57" s="6144"/>
      <c r="AO57" s="6111"/>
      <c r="AP57" s="6110"/>
      <c r="AQ57" s="6110"/>
      <c r="AR57" s="6111"/>
      <c r="AS57" s="6111"/>
      <c r="AT57" s="6102"/>
      <c r="AU57" s="6102"/>
      <c r="AV57" s="6102"/>
      <c r="AW57" s="6103"/>
      <c r="AX57" s="6103"/>
      <c r="AY57" s="6104"/>
      <c r="AZ57" s="6130"/>
      <c r="BA57" s="2411"/>
      <c r="BB57" s="2411"/>
      <c r="BC57" s="2411"/>
      <c r="BD57" s="2411"/>
      <c r="BE57" s="2411"/>
      <c r="BF57" s="2411"/>
      <c r="BG57" s="2411"/>
      <c r="BH57" s="2411"/>
      <c r="BI57" s="2411"/>
      <c r="BJ57" s="2411"/>
      <c r="BK57" s="2411"/>
      <c r="BL57" s="2411"/>
      <c r="BM57" s="2411"/>
      <c r="BN57" s="2411"/>
      <c r="BO57" s="2411"/>
      <c r="BP57" s="2411"/>
      <c r="BQ57" s="2411"/>
      <c r="BR57" s="2411"/>
      <c r="BS57" s="2411"/>
      <c r="BT57" s="2411"/>
      <c r="BU57" s="2411"/>
      <c r="BV57" s="2411"/>
      <c r="BW57" s="2411"/>
      <c r="BX57" s="2411"/>
      <c r="BY57" s="2411"/>
      <c r="BZ57" s="2411"/>
      <c r="CA57" s="2411"/>
      <c r="CB57" s="2411"/>
      <c r="CC57" s="2411"/>
      <c r="CD57" s="2411"/>
      <c r="CE57" s="2411"/>
      <c r="CF57" s="2411"/>
      <c r="CG57" s="2411"/>
      <c r="CH57" s="2411"/>
      <c r="CI57" s="2411"/>
      <c r="CJ57" s="2411"/>
      <c r="CK57" s="2411"/>
      <c r="CL57" s="2411"/>
      <c r="CM57" s="2411"/>
      <c r="CN57" s="2411"/>
      <c r="CO57" s="2411"/>
      <c r="CP57" s="2411"/>
      <c r="CQ57" s="2411"/>
      <c r="CR57" s="2411"/>
      <c r="CS57" s="2411"/>
      <c r="CT57" s="2411"/>
      <c r="CU57" s="2411"/>
      <c r="CV57" s="2411"/>
      <c r="CW57" s="2411"/>
      <c r="CX57" s="2411"/>
      <c r="CY57" s="2411"/>
      <c r="CZ57" s="2411"/>
      <c r="DA57" s="2411"/>
      <c r="DB57" s="2411"/>
      <c r="DC57" s="2411"/>
      <c r="DD57" s="2411"/>
      <c r="DE57" s="2411"/>
      <c r="DF57" s="2411"/>
      <c r="DG57" s="2411"/>
      <c r="DH57" s="2411"/>
      <c r="DI57" s="2411"/>
      <c r="DJ57" s="2411"/>
      <c r="DK57" s="2411"/>
      <c r="DL57" s="2411"/>
      <c r="DM57" s="2411"/>
      <c r="DN57" s="2411"/>
      <c r="DO57" s="2411"/>
      <c r="DP57" s="2411"/>
      <c r="DQ57" s="2411"/>
      <c r="DR57" s="2411"/>
      <c r="DS57" s="2411"/>
      <c r="DT57" s="2411"/>
      <c r="DU57" s="2411"/>
      <c r="DV57" s="2411"/>
      <c r="DW57" s="2411"/>
      <c r="DX57" s="2411"/>
      <c r="DY57" s="2411"/>
    </row>
    <row r="58" spans="1:129" s="2409" customFormat="1" ht="18" customHeight="1">
      <c r="A58" s="5919"/>
      <c r="B58" s="6019"/>
      <c r="C58" s="6022"/>
      <c r="D58" s="6082"/>
      <c r="E58" s="6069"/>
      <c r="F58" s="6108"/>
      <c r="G58" s="6069"/>
      <c r="H58" s="6083"/>
      <c r="I58" s="3470" t="s">
        <v>1083</v>
      </c>
      <c r="J58" s="3696">
        <v>3000000</v>
      </c>
      <c r="K58" s="6069"/>
      <c r="L58" s="6069"/>
      <c r="M58" s="6069"/>
      <c r="N58" s="6069"/>
      <c r="O58" s="6128"/>
      <c r="P58" s="6096"/>
      <c r="Q58" s="6098"/>
      <c r="R58" s="6091"/>
      <c r="S58" s="6092"/>
      <c r="T58" s="6123"/>
      <c r="U58" s="6125"/>
      <c r="V58" s="6095"/>
      <c r="W58" s="6095"/>
      <c r="X58" s="6095"/>
      <c r="Y58" s="6090"/>
      <c r="Z58" s="6095"/>
      <c r="AA58" s="6090"/>
      <c r="AB58" s="6090"/>
      <c r="AC58" s="6090"/>
      <c r="AD58" s="6095"/>
      <c r="AE58" s="6095"/>
      <c r="AF58" s="6114"/>
      <c r="AG58" s="6110"/>
      <c r="AH58" s="6110"/>
      <c r="AI58" s="6112"/>
      <c r="AJ58" s="6112"/>
      <c r="AK58" s="6113"/>
      <c r="AL58" s="6111"/>
      <c r="AM58" s="6111"/>
      <c r="AN58" s="6144"/>
      <c r="AO58" s="6111"/>
      <c r="AP58" s="6110"/>
      <c r="AQ58" s="6110"/>
      <c r="AR58" s="6111"/>
      <c r="AS58" s="6111"/>
      <c r="AT58" s="6102"/>
      <c r="AU58" s="6102"/>
      <c r="AV58" s="6102"/>
      <c r="AW58" s="6103"/>
      <c r="AX58" s="6103"/>
      <c r="AY58" s="6104"/>
      <c r="AZ58" s="6130"/>
      <c r="BA58" s="2411"/>
      <c r="BB58" s="2411"/>
      <c r="BC58" s="2411"/>
      <c r="BD58" s="2411"/>
      <c r="BE58" s="2411"/>
      <c r="BF58" s="2411"/>
      <c r="BG58" s="2411"/>
      <c r="BH58" s="2411"/>
      <c r="BI58" s="2411"/>
      <c r="BJ58" s="2411"/>
      <c r="BK58" s="2411"/>
      <c r="BL58" s="2411"/>
      <c r="BM58" s="2411"/>
      <c r="BN58" s="2411"/>
      <c r="BO58" s="2411"/>
      <c r="BP58" s="2411"/>
      <c r="BQ58" s="2411"/>
      <c r="BR58" s="2411"/>
      <c r="BS58" s="2411"/>
      <c r="BT58" s="2411"/>
      <c r="BU58" s="2411"/>
      <c r="BV58" s="2411"/>
      <c r="BW58" s="2411"/>
      <c r="BX58" s="2411"/>
      <c r="BY58" s="2411"/>
      <c r="BZ58" s="2411"/>
      <c r="CA58" s="2411"/>
      <c r="CB58" s="2411"/>
      <c r="CC58" s="2411"/>
      <c r="CD58" s="2411"/>
      <c r="CE58" s="2411"/>
      <c r="CF58" s="2411"/>
      <c r="CG58" s="2411"/>
      <c r="CH58" s="2411"/>
      <c r="CI58" s="2411"/>
      <c r="CJ58" s="2411"/>
      <c r="CK58" s="2411"/>
      <c r="CL58" s="2411"/>
      <c r="CM58" s="2411"/>
      <c r="CN58" s="2411"/>
      <c r="CO58" s="2411"/>
      <c r="CP58" s="2411"/>
      <c r="CQ58" s="2411"/>
      <c r="CR58" s="2411"/>
      <c r="CS58" s="2411"/>
      <c r="CT58" s="2411"/>
      <c r="CU58" s="2411"/>
      <c r="CV58" s="2411"/>
      <c r="CW58" s="2411"/>
      <c r="CX58" s="2411"/>
      <c r="CY58" s="2411"/>
      <c r="CZ58" s="2411"/>
      <c r="DA58" s="2411"/>
      <c r="DB58" s="2411"/>
      <c r="DC58" s="2411"/>
      <c r="DD58" s="2411"/>
      <c r="DE58" s="2411"/>
      <c r="DF58" s="2411"/>
      <c r="DG58" s="2411"/>
      <c r="DH58" s="2411"/>
      <c r="DI58" s="2411"/>
      <c r="DJ58" s="2411"/>
      <c r="DK58" s="2411"/>
      <c r="DL58" s="2411"/>
      <c r="DM58" s="2411"/>
      <c r="DN58" s="2411"/>
      <c r="DO58" s="2411"/>
      <c r="DP58" s="2411"/>
      <c r="DQ58" s="2411"/>
      <c r="DR58" s="2411"/>
      <c r="DS58" s="2411"/>
      <c r="DT58" s="2411"/>
      <c r="DU58" s="2411"/>
      <c r="DV58" s="2411"/>
      <c r="DW58" s="2411"/>
      <c r="DX58" s="2411"/>
      <c r="DY58" s="2411"/>
    </row>
    <row r="59" spans="1:129" s="2409" customFormat="1" ht="16.149999999999999" customHeight="1">
      <c r="A59" s="5919"/>
      <c r="B59" s="6019"/>
      <c r="C59" s="6022"/>
      <c r="D59" s="6082"/>
      <c r="E59" s="6069"/>
      <c r="F59" s="6108"/>
      <c r="G59" s="6069"/>
      <c r="H59" s="6083"/>
      <c r="I59" s="5019" t="s">
        <v>939</v>
      </c>
      <c r="J59" s="5034">
        <f>7000000+1500000</f>
        <v>8500000</v>
      </c>
      <c r="K59" s="6069"/>
      <c r="L59" s="6069"/>
      <c r="M59" s="6069"/>
      <c r="N59" s="6069"/>
      <c r="O59" s="6128"/>
      <c r="P59" s="6096"/>
      <c r="Q59" s="6098"/>
      <c r="R59" s="6091"/>
      <c r="S59" s="6092"/>
      <c r="T59" s="6123"/>
      <c r="U59" s="6125"/>
      <c r="V59" s="6095"/>
      <c r="W59" s="6095"/>
      <c r="X59" s="6095"/>
      <c r="Y59" s="6090"/>
      <c r="Z59" s="6095"/>
      <c r="AA59" s="6090"/>
      <c r="AB59" s="6090"/>
      <c r="AC59" s="6090"/>
      <c r="AD59" s="6095"/>
      <c r="AE59" s="6095"/>
      <c r="AF59" s="6114"/>
      <c r="AG59" s="6110"/>
      <c r="AH59" s="6110"/>
      <c r="AI59" s="6112"/>
      <c r="AJ59" s="6112"/>
      <c r="AK59" s="6113"/>
      <c r="AL59" s="6111"/>
      <c r="AM59" s="6111"/>
      <c r="AN59" s="6144"/>
      <c r="AO59" s="6111"/>
      <c r="AP59" s="6110"/>
      <c r="AQ59" s="6110"/>
      <c r="AR59" s="6111"/>
      <c r="AS59" s="6111"/>
      <c r="AT59" s="6102"/>
      <c r="AU59" s="6102"/>
      <c r="AV59" s="6102"/>
      <c r="AW59" s="6103"/>
      <c r="AX59" s="6103"/>
      <c r="AY59" s="6104"/>
      <c r="AZ59" s="6130"/>
      <c r="BA59" s="2411"/>
      <c r="BB59" s="2411"/>
      <c r="BC59" s="2411"/>
      <c r="BD59" s="2411"/>
      <c r="BE59" s="2411"/>
      <c r="BF59" s="2411"/>
      <c r="BG59" s="2411"/>
      <c r="BH59" s="2411"/>
      <c r="BI59" s="2411"/>
      <c r="BJ59" s="2411"/>
      <c r="BK59" s="2411"/>
      <c r="BL59" s="2411"/>
      <c r="BM59" s="2411"/>
      <c r="BN59" s="2411"/>
      <c r="BO59" s="2411"/>
      <c r="BP59" s="2411"/>
      <c r="BQ59" s="2411"/>
      <c r="BR59" s="2411"/>
      <c r="BS59" s="2411"/>
      <c r="BT59" s="2411"/>
      <c r="BU59" s="2411"/>
      <c r="BV59" s="2411"/>
      <c r="BW59" s="2411"/>
      <c r="BX59" s="2411"/>
      <c r="BY59" s="2411"/>
      <c r="BZ59" s="2411"/>
      <c r="CA59" s="2411"/>
      <c r="CB59" s="2411"/>
      <c r="CC59" s="2411"/>
      <c r="CD59" s="2411"/>
      <c r="CE59" s="2411"/>
      <c r="CF59" s="2411"/>
      <c r="CG59" s="2411"/>
      <c r="CH59" s="2411"/>
      <c r="CI59" s="2411"/>
      <c r="CJ59" s="2411"/>
      <c r="CK59" s="2411"/>
      <c r="CL59" s="2411"/>
      <c r="CM59" s="2411"/>
      <c r="CN59" s="2411"/>
      <c r="CO59" s="2411"/>
      <c r="CP59" s="2411"/>
      <c r="CQ59" s="2411"/>
      <c r="CR59" s="2411"/>
      <c r="CS59" s="2411"/>
      <c r="CT59" s="2411"/>
      <c r="CU59" s="2411"/>
      <c r="CV59" s="2411"/>
      <c r="CW59" s="2411"/>
      <c r="CX59" s="2411"/>
      <c r="CY59" s="2411"/>
      <c r="CZ59" s="2411"/>
      <c r="DA59" s="2411"/>
      <c r="DB59" s="2411"/>
      <c r="DC59" s="2411"/>
      <c r="DD59" s="2411"/>
      <c r="DE59" s="2411"/>
      <c r="DF59" s="2411"/>
      <c r="DG59" s="2411"/>
      <c r="DH59" s="2411"/>
      <c r="DI59" s="2411"/>
      <c r="DJ59" s="2411"/>
      <c r="DK59" s="2411"/>
      <c r="DL59" s="2411"/>
      <c r="DM59" s="2411"/>
      <c r="DN59" s="2411"/>
      <c r="DO59" s="2411"/>
      <c r="DP59" s="2411"/>
      <c r="DQ59" s="2411"/>
      <c r="DR59" s="2411"/>
      <c r="DS59" s="2411"/>
      <c r="DT59" s="2411"/>
      <c r="DU59" s="2411"/>
      <c r="DV59" s="2411"/>
      <c r="DW59" s="2411"/>
      <c r="DX59" s="2411"/>
      <c r="DY59" s="2411"/>
    </row>
    <row r="60" spans="1:129" s="2409" customFormat="1" ht="18.649999999999999" customHeight="1">
      <c r="A60" s="5919"/>
      <c r="B60" s="6019"/>
      <c r="C60" s="6022"/>
      <c r="D60" s="6082"/>
      <c r="E60" s="6069"/>
      <c r="F60" s="6108"/>
      <c r="G60" s="6069"/>
      <c r="H60" s="6083"/>
      <c r="I60" s="5019" t="s">
        <v>916</v>
      </c>
      <c r="J60" s="5034">
        <f>1000000+2000000</f>
        <v>3000000</v>
      </c>
      <c r="K60" s="6069"/>
      <c r="L60" s="6069"/>
      <c r="M60" s="6069"/>
      <c r="N60" s="6069"/>
      <c r="O60" s="6128"/>
      <c r="P60" s="6096"/>
      <c r="Q60" s="6098"/>
      <c r="R60" s="6091"/>
      <c r="S60" s="6092"/>
      <c r="T60" s="6123"/>
      <c r="U60" s="6125"/>
      <c r="V60" s="6095"/>
      <c r="W60" s="6095"/>
      <c r="X60" s="6095"/>
      <c r="Y60" s="6090"/>
      <c r="Z60" s="6095"/>
      <c r="AA60" s="6090"/>
      <c r="AB60" s="6090"/>
      <c r="AC60" s="6090"/>
      <c r="AD60" s="6095"/>
      <c r="AE60" s="6095"/>
      <c r="AF60" s="6114"/>
      <c r="AG60" s="6110"/>
      <c r="AH60" s="6110"/>
      <c r="AI60" s="6112"/>
      <c r="AJ60" s="6112"/>
      <c r="AK60" s="6113"/>
      <c r="AL60" s="6111"/>
      <c r="AM60" s="6111"/>
      <c r="AN60" s="6144"/>
      <c r="AO60" s="6111"/>
      <c r="AP60" s="6110"/>
      <c r="AQ60" s="6110"/>
      <c r="AR60" s="6111"/>
      <c r="AS60" s="6111"/>
      <c r="AT60" s="6102"/>
      <c r="AU60" s="6102"/>
      <c r="AV60" s="6102"/>
      <c r="AW60" s="6103"/>
      <c r="AX60" s="6103"/>
      <c r="AY60" s="6104"/>
      <c r="AZ60" s="6130"/>
      <c r="BA60" s="2411"/>
      <c r="BB60" s="2411"/>
      <c r="BC60" s="2411"/>
      <c r="BD60" s="2411"/>
      <c r="BE60" s="2411"/>
      <c r="BF60" s="2411"/>
      <c r="BG60" s="2411"/>
      <c r="BH60" s="2411"/>
      <c r="BI60" s="2411"/>
      <c r="BJ60" s="2411"/>
      <c r="BK60" s="2411"/>
      <c r="BL60" s="2411"/>
      <c r="BM60" s="2411"/>
      <c r="BN60" s="2411"/>
      <c r="BO60" s="2411"/>
      <c r="BP60" s="2411"/>
      <c r="BQ60" s="2411"/>
      <c r="BR60" s="2411"/>
      <c r="BS60" s="2411"/>
      <c r="BT60" s="2411"/>
      <c r="BU60" s="2411"/>
      <c r="BV60" s="2411"/>
      <c r="BW60" s="2411"/>
      <c r="BX60" s="2411"/>
      <c r="BY60" s="2411"/>
      <c r="BZ60" s="2411"/>
      <c r="CA60" s="2411"/>
      <c r="CB60" s="2411"/>
      <c r="CC60" s="2411"/>
      <c r="CD60" s="2411"/>
      <c r="CE60" s="2411"/>
      <c r="CF60" s="2411"/>
      <c r="CG60" s="2411"/>
      <c r="CH60" s="2411"/>
      <c r="CI60" s="2411"/>
      <c r="CJ60" s="2411"/>
      <c r="CK60" s="2411"/>
      <c r="CL60" s="2411"/>
      <c r="CM60" s="2411"/>
      <c r="CN60" s="2411"/>
      <c r="CO60" s="2411"/>
      <c r="CP60" s="2411"/>
      <c r="CQ60" s="2411"/>
      <c r="CR60" s="2411"/>
      <c r="CS60" s="2411"/>
      <c r="CT60" s="2411"/>
      <c r="CU60" s="2411"/>
      <c r="CV60" s="2411"/>
      <c r="CW60" s="2411"/>
      <c r="CX60" s="2411"/>
      <c r="CY60" s="2411"/>
      <c r="CZ60" s="2411"/>
      <c r="DA60" s="2411"/>
      <c r="DB60" s="2411"/>
      <c r="DC60" s="2411"/>
      <c r="DD60" s="2411"/>
      <c r="DE60" s="2411"/>
      <c r="DF60" s="2411"/>
      <c r="DG60" s="2411"/>
      <c r="DH60" s="2411"/>
      <c r="DI60" s="2411"/>
      <c r="DJ60" s="2411"/>
      <c r="DK60" s="2411"/>
      <c r="DL60" s="2411"/>
      <c r="DM60" s="2411"/>
      <c r="DN60" s="2411"/>
      <c r="DO60" s="2411"/>
      <c r="DP60" s="2411"/>
      <c r="DQ60" s="2411"/>
      <c r="DR60" s="2411"/>
      <c r="DS60" s="2411"/>
      <c r="DT60" s="2411"/>
      <c r="DU60" s="2411"/>
      <c r="DV60" s="2411"/>
      <c r="DW60" s="2411"/>
      <c r="DX60" s="2411"/>
      <c r="DY60" s="2411"/>
    </row>
    <row r="61" spans="1:129" s="3489" customFormat="1" ht="16.149999999999999" customHeight="1" thickBot="1">
      <c r="A61" s="5919"/>
      <c r="B61" s="6019"/>
      <c r="C61" s="6106"/>
      <c r="D61" s="5928"/>
      <c r="E61" s="6107"/>
      <c r="F61" s="6109"/>
      <c r="G61" s="6107"/>
      <c r="H61" s="6127"/>
      <c r="I61" s="5018" t="s">
        <v>1025</v>
      </c>
      <c r="J61" s="5035">
        <f>6000000+6000000</f>
        <v>12000000</v>
      </c>
      <c r="K61" s="6107"/>
      <c r="L61" s="6107"/>
      <c r="M61" s="6107"/>
      <c r="N61" s="6107"/>
      <c r="O61" s="6129"/>
      <c r="P61" s="6119"/>
      <c r="Q61" s="6120"/>
      <c r="R61" s="6121"/>
      <c r="S61" s="6122"/>
      <c r="T61" s="6124"/>
      <c r="U61" s="6126"/>
      <c r="V61" s="6117"/>
      <c r="W61" s="6117"/>
      <c r="X61" s="6117"/>
      <c r="Y61" s="6118"/>
      <c r="Z61" s="6117"/>
      <c r="AA61" s="6118"/>
      <c r="AB61" s="6118"/>
      <c r="AC61" s="6118"/>
      <c r="AD61" s="6117"/>
      <c r="AE61" s="6117"/>
      <c r="AF61" s="6115"/>
      <c r="AG61" s="6116"/>
      <c r="AH61" s="6116"/>
      <c r="AI61" s="6147"/>
      <c r="AJ61" s="6147"/>
      <c r="AK61" s="6148"/>
      <c r="AL61" s="6146"/>
      <c r="AM61" s="6146"/>
      <c r="AN61" s="6145"/>
      <c r="AO61" s="6146"/>
      <c r="AP61" s="6116"/>
      <c r="AQ61" s="6116"/>
      <c r="AR61" s="6146"/>
      <c r="AS61" s="6146"/>
      <c r="AT61" s="6141"/>
      <c r="AU61" s="6141"/>
      <c r="AV61" s="6141"/>
      <c r="AW61" s="6142"/>
      <c r="AX61" s="6142"/>
      <c r="AY61" s="6143"/>
      <c r="AZ61" s="6131"/>
      <c r="BA61" s="3488"/>
      <c r="BB61" s="3488"/>
      <c r="BC61" s="3488"/>
      <c r="BD61" s="3488"/>
      <c r="BE61" s="3488"/>
      <c r="BF61" s="3488"/>
      <c r="BG61" s="3488"/>
      <c r="BH61" s="3488"/>
      <c r="BI61" s="3488"/>
      <c r="BJ61" s="3488"/>
      <c r="BK61" s="3488"/>
      <c r="BL61" s="3488"/>
      <c r="BM61" s="3488"/>
      <c r="BN61" s="3488"/>
      <c r="BO61" s="3488"/>
      <c r="BP61" s="3488"/>
      <c r="BQ61" s="3488"/>
      <c r="BR61" s="3488"/>
      <c r="BS61" s="3488"/>
      <c r="BT61" s="3488"/>
      <c r="BU61" s="3488"/>
      <c r="BV61" s="3488"/>
      <c r="BW61" s="3488"/>
      <c r="BX61" s="3488"/>
      <c r="BY61" s="3488"/>
      <c r="BZ61" s="3488"/>
      <c r="CA61" s="3488"/>
      <c r="CB61" s="3488"/>
      <c r="CC61" s="3488"/>
      <c r="CD61" s="3488"/>
      <c r="CE61" s="3488"/>
      <c r="CF61" s="3488"/>
      <c r="CG61" s="3488"/>
      <c r="CH61" s="3488"/>
      <c r="CI61" s="3488"/>
      <c r="CJ61" s="3488"/>
      <c r="CK61" s="3488"/>
      <c r="CL61" s="3488"/>
      <c r="CM61" s="3488"/>
      <c r="CN61" s="3488"/>
      <c r="CO61" s="3488"/>
      <c r="CP61" s="3488"/>
      <c r="CQ61" s="3488"/>
      <c r="CR61" s="3488"/>
      <c r="CS61" s="3488"/>
      <c r="CT61" s="3488"/>
      <c r="CU61" s="3488"/>
      <c r="CV61" s="3488"/>
      <c r="CW61" s="3488"/>
      <c r="CX61" s="3488"/>
      <c r="CY61" s="3488"/>
      <c r="CZ61" s="3488"/>
      <c r="DA61" s="3488"/>
      <c r="DB61" s="3488"/>
      <c r="DC61" s="3488"/>
      <c r="DD61" s="3488"/>
      <c r="DE61" s="3488"/>
      <c r="DF61" s="3488"/>
      <c r="DG61" s="3488"/>
      <c r="DH61" s="3488"/>
      <c r="DI61" s="3488"/>
      <c r="DJ61" s="3488"/>
      <c r="DK61" s="3488"/>
      <c r="DL61" s="3488"/>
      <c r="DM61" s="3488"/>
      <c r="DN61" s="3488"/>
      <c r="DO61" s="3488"/>
      <c r="DP61" s="3488"/>
      <c r="DQ61" s="3488"/>
      <c r="DR61" s="3488"/>
      <c r="DS61" s="3488"/>
      <c r="DT61" s="3488"/>
      <c r="DU61" s="3488"/>
      <c r="DV61" s="3488"/>
      <c r="DW61" s="3488"/>
      <c r="DX61" s="3488"/>
      <c r="DY61" s="3488"/>
    </row>
    <row r="62" spans="1:129" s="3427" customFormat="1" ht="22.9" customHeight="1" thickBot="1">
      <c r="A62" s="5919"/>
      <c r="B62" s="6020"/>
      <c r="C62" s="6132" t="s">
        <v>312</v>
      </c>
      <c r="D62" s="6132"/>
      <c r="E62" s="6132"/>
      <c r="F62" s="6132"/>
      <c r="G62" s="6132"/>
      <c r="H62" s="6132"/>
      <c r="I62" s="6133"/>
      <c r="J62" s="4820">
        <f>SUM(J45:J61)</f>
        <v>477500000</v>
      </c>
      <c r="K62" s="3921" t="s">
        <v>1084</v>
      </c>
      <c r="L62" s="3920"/>
      <c r="M62" s="3921"/>
      <c r="N62" s="3921"/>
      <c r="O62" s="4362">
        <f>SUM(O45:O61)</f>
        <v>477500000</v>
      </c>
      <c r="P62" s="3924">
        <f>SUM(T62:AE62)</f>
        <v>0</v>
      </c>
      <c r="Q62" s="3925">
        <f>+P62/O62</f>
        <v>0</v>
      </c>
      <c r="R62" s="4363">
        <f>SUM(R45:R61)</f>
        <v>477500000</v>
      </c>
      <c r="S62" s="4962">
        <f>100%-Q62</f>
        <v>1</v>
      </c>
      <c r="T62" s="4995">
        <f t="shared" ref="T62:AH62" si="14">SUM(T45:T61)</f>
        <v>0</v>
      </c>
      <c r="U62" s="4364">
        <f t="shared" si="14"/>
        <v>0</v>
      </c>
      <c r="V62" s="4365">
        <f t="shared" si="14"/>
        <v>0</v>
      </c>
      <c r="W62" s="4365">
        <f t="shared" si="14"/>
        <v>0</v>
      </c>
      <c r="X62" s="4365">
        <f t="shared" si="14"/>
        <v>0</v>
      </c>
      <c r="Y62" s="4365">
        <f t="shared" si="14"/>
        <v>0</v>
      </c>
      <c r="Z62" s="4365">
        <f t="shared" si="14"/>
        <v>0</v>
      </c>
      <c r="AA62" s="4365">
        <f t="shared" si="14"/>
        <v>0</v>
      </c>
      <c r="AB62" s="4365">
        <f t="shared" si="14"/>
        <v>0</v>
      </c>
      <c r="AC62" s="4365">
        <f t="shared" si="14"/>
        <v>0</v>
      </c>
      <c r="AD62" s="4365">
        <f t="shared" si="14"/>
        <v>0</v>
      </c>
      <c r="AE62" s="4365">
        <f>SUM(AE45:AE61)</f>
        <v>0</v>
      </c>
      <c r="AF62" s="4367">
        <f t="shared" si="14"/>
        <v>52</v>
      </c>
      <c r="AG62" s="4367">
        <f t="shared" si="14"/>
        <v>0</v>
      </c>
      <c r="AH62" s="4367">
        <f t="shared" si="14"/>
        <v>52</v>
      </c>
      <c r="AI62" s="3932">
        <f>+AG62/AF62</f>
        <v>0</v>
      </c>
      <c r="AJ62" s="3932">
        <f>+AH62/AF62</f>
        <v>1</v>
      </c>
      <c r="AK62" s="4905">
        <f t="shared" ref="AK62:AU62" si="15">SUM(AK45:AK61)</f>
        <v>0</v>
      </c>
      <c r="AL62" s="4366">
        <f t="shared" si="15"/>
        <v>0</v>
      </c>
      <c r="AM62" s="4366">
        <f t="shared" si="15"/>
        <v>0</v>
      </c>
      <c r="AN62" s="4366">
        <f t="shared" si="15"/>
        <v>0</v>
      </c>
      <c r="AO62" s="4366">
        <f t="shared" si="15"/>
        <v>0</v>
      </c>
      <c r="AP62" s="4367">
        <f t="shared" si="15"/>
        <v>0</v>
      </c>
      <c r="AQ62" s="4367">
        <f t="shared" si="15"/>
        <v>0</v>
      </c>
      <c r="AR62" s="4366">
        <f t="shared" si="15"/>
        <v>0</v>
      </c>
      <c r="AS62" s="4366">
        <f t="shared" si="15"/>
        <v>0</v>
      </c>
      <c r="AT62" s="4367">
        <f t="shared" si="15"/>
        <v>0</v>
      </c>
      <c r="AU62" s="4367">
        <f t="shared" si="15"/>
        <v>0</v>
      </c>
      <c r="AV62" s="4368">
        <v>0</v>
      </c>
      <c r="AW62" s="3936"/>
      <c r="AX62" s="3936"/>
      <c r="AY62" s="3937"/>
      <c r="AZ62" s="3938"/>
      <c r="BA62" s="3426"/>
      <c r="BB62" s="3426"/>
      <c r="BC62" s="3426"/>
      <c r="BD62" s="3426"/>
      <c r="BE62" s="3426"/>
      <c r="BF62" s="3426"/>
      <c r="BG62" s="3426"/>
      <c r="BH62" s="3426"/>
      <c r="BI62" s="3426"/>
      <c r="BJ62" s="3426"/>
      <c r="BK62" s="3426"/>
      <c r="BL62" s="3426"/>
      <c r="BM62" s="3426"/>
      <c r="BN62" s="3426"/>
      <c r="BO62" s="3426"/>
      <c r="BP62" s="3426"/>
      <c r="BQ62" s="3426"/>
      <c r="BR62" s="3426"/>
      <c r="BS62" s="3426"/>
      <c r="BT62" s="3426"/>
      <c r="BU62" s="3426"/>
      <c r="BV62" s="3426"/>
      <c r="BW62" s="3426"/>
      <c r="BX62" s="3426"/>
      <c r="BY62" s="3426"/>
      <c r="BZ62" s="3426"/>
      <c r="CA62" s="3426"/>
      <c r="CB62" s="3426"/>
      <c r="CC62" s="3426"/>
      <c r="CD62" s="3426"/>
      <c r="CE62" s="3426"/>
      <c r="CF62" s="3426"/>
      <c r="CG62" s="3426"/>
      <c r="CH62" s="3426"/>
      <c r="CI62" s="3426"/>
      <c r="CJ62" s="3426"/>
      <c r="CK62" s="3426"/>
      <c r="CL62" s="3426"/>
      <c r="CM62" s="3426"/>
      <c r="CN62" s="3426"/>
      <c r="CO62" s="3426"/>
      <c r="CP62" s="3426"/>
      <c r="CQ62" s="3426"/>
      <c r="CR62" s="3426"/>
      <c r="CS62" s="3426"/>
      <c r="CT62" s="3426"/>
      <c r="CU62" s="3426"/>
      <c r="CV62" s="3426"/>
      <c r="CW62" s="3426"/>
      <c r="CX62" s="3426"/>
      <c r="CY62" s="3426"/>
      <c r="CZ62" s="3426"/>
      <c r="DA62" s="3426"/>
      <c r="DB62" s="3426"/>
      <c r="DC62" s="3426"/>
      <c r="DD62" s="3426"/>
      <c r="DE62" s="3426"/>
      <c r="DF62" s="3426"/>
      <c r="DG62" s="3426"/>
      <c r="DH62" s="3426"/>
      <c r="DI62" s="3426"/>
      <c r="DJ62" s="3426"/>
      <c r="DK62" s="3426"/>
      <c r="DL62" s="3426"/>
      <c r="DM62" s="3426"/>
      <c r="DN62" s="3426"/>
      <c r="DO62" s="3426"/>
      <c r="DP62" s="3426"/>
      <c r="DQ62" s="3426"/>
      <c r="DR62" s="3426"/>
      <c r="DS62" s="3426"/>
      <c r="DT62" s="3426"/>
      <c r="DU62" s="3426"/>
      <c r="DV62" s="3426"/>
      <c r="DW62" s="3426"/>
      <c r="DX62" s="3426"/>
      <c r="DY62" s="3426"/>
    </row>
    <row r="63" spans="1:129" s="3491" customFormat="1" ht="75" customHeight="1">
      <c r="A63" s="5919"/>
      <c r="B63" s="6134" t="s">
        <v>1085</v>
      </c>
      <c r="C63" s="5024" t="s">
        <v>1086</v>
      </c>
      <c r="D63" s="3943" t="s">
        <v>1087</v>
      </c>
      <c r="E63" s="3513" t="s">
        <v>1088</v>
      </c>
      <c r="F63" s="3577" t="s">
        <v>316</v>
      </c>
      <c r="G63" s="3466" t="s">
        <v>317</v>
      </c>
      <c r="H63" s="4369" t="s">
        <v>1089</v>
      </c>
      <c r="I63" s="4370" t="s">
        <v>1090</v>
      </c>
      <c r="J63" s="5036">
        <f>140000000+10000000</f>
        <v>150000000</v>
      </c>
      <c r="K63" s="3513" t="s">
        <v>1091</v>
      </c>
      <c r="L63" s="4371" t="s">
        <v>82</v>
      </c>
      <c r="M63" s="4371" t="s">
        <v>187</v>
      </c>
      <c r="N63" s="4371" t="s">
        <v>321</v>
      </c>
      <c r="O63" s="4372">
        <f>SUM(J63:N63)</f>
        <v>150000000</v>
      </c>
      <c r="P63" s="4373">
        <f>SUM(T63:AE63)</f>
        <v>0</v>
      </c>
      <c r="Q63" s="4374">
        <f t="shared" ref="Q63:Q76" si="16">P63/O63</f>
        <v>0</v>
      </c>
      <c r="R63" s="4375">
        <f>+O63-P63</f>
        <v>150000000</v>
      </c>
      <c r="S63" s="4963">
        <f>+R63/O63</f>
        <v>1</v>
      </c>
      <c r="T63" s="4855">
        <v>0</v>
      </c>
      <c r="U63" s="4376">
        <v>0</v>
      </c>
      <c r="V63" s="4377">
        <v>0</v>
      </c>
      <c r="W63" s="4378">
        <v>0</v>
      </c>
      <c r="X63" s="4378">
        <v>0</v>
      </c>
      <c r="Y63" s="4379">
        <v>0</v>
      </c>
      <c r="Z63" s="4380">
        <v>0</v>
      </c>
      <c r="AA63" s="4379">
        <v>0</v>
      </c>
      <c r="AB63" s="4379">
        <v>0</v>
      </c>
      <c r="AC63" s="4379">
        <v>0</v>
      </c>
      <c r="AD63" s="4378">
        <v>0</v>
      </c>
      <c r="AE63" s="4378">
        <v>0</v>
      </c>
      <c r="AF63" s="4786">
        <v>12</v>
      </c>
      <c r="AG63" s="4381">
        <f t="shared" ref="AG63:AG74" si="17">SUM(AK63:AV63)</f>
        <v>1</v>
      </c>
      <c r="AH63" s="4381">
        <f t="shared" ref="AH63:AH71" si="18">+AF63-AG63</f>
        <v>11</v>
      </c>
      <c r="AI63" s="4382">
        <f t="shared" ref="AI63:AI76" si="19">AG63/AF63</f>
        <v>8.3333333333333329E-2</v>
      </c>
      <c r="AJ63" s="4382">
        <f>+AH63/AF63</f>
        <v>0.91666666666666663</v>
      </c>
      <c r="AK63" s="4906">
        <v>1</v>
      </c>
      <c r="AL63" s="4383">
        <v>0</v>
      </c>
      <c r="AM63" s="4383">
        <v>0</v>
      </c>
      <c r="AN63" s="4384">
        <v>0</v>
      </c>
      <c r="AO63" s="4383">
        <v>0</v>
      </c>
      <c r="AP63" s="4385">
        <v>0</v>
      </c>
      <c r="AQ63" s="4385">
        <v>0</v>
      </c>
      <c r="AR63" s="4383">
        <v>0</v>
      </c>
      <c r="AS63" s="4383">
        <v>0</v>
      </c>
      <c r="AT63" s="4386">
        <v>0</v>
      </c>
      <c r="AU63" s="4386">
        <v>0</v>
      </c>
      <c r="AV63" s="4386">
        <v>0</v>
      </c>
      <c r="AW63" s="4387">
        <v>45292</v>
      </c>
      <c r="AX63" s="4387">
        <v>45657</v>
      </c>
      <c r="AY63" s="4388" t="s">
        <v>322</v>
      </c>
      <c r="AZ63" s="4389" t="s">
        <v>86</v>
      </c>
      <c r="BA63" s="3488"/>
      <c r="BB63" s="3488"/>
      <c r="BC63" s="3488"/>
      <c r="BD63" s="3488"/>
      <c r="BE63" s="3488"/>
      <c r="BF63" s="3488"/>
      <c r="BG63" s="3488"/>
      <c r="BH63" s="3488"/>
      <c r="BI63" s="3488"/>
      <c r="BJ63" s="3488"/>
      <c r="BK63" s="3488"/>
      <c r="BL63" s="3488"/>
      <c r="BM63" s="3488"/>
      <c r="BN63" s="3488"/>
      <c r="BO63" s="3488"/>
      <c r="BP63" s="3488"/>
      <c r="BQ63" s="3488"/>
      <c r="BR63" s="3488"/>
      <c r="BS63" s="3488"/>
      <c r="BT63" s="3488"/>
      <c r="BU63" s="3488"/>
      <c r="BV63" s="3488"/>
      <c r="BW63" s="3488"/>
      <c r="BX63" s="3488"/>
      <c r="BY63" s="3488"/>
      <c r="BZ63" s="3488"/>
      <c r="CA63" s="3488"/>
      <c r="CB63" s="3488"/>
      <c r="CC63" s="3488"/>
      <c r="CD63" s="3488"/>
      <c r="CE63" s="3488"/>
      <c r="CF63" s="3488"/>
      <c r="CG63" s="3488"/>
      <c r="CH63" s="3488"/>
      <c r="CI63" s="3488"/>
      <c r="CJ63" s="3488"/>
      <c r="CK63" s="3488"/>
      <c r="CL63" s="3488"/>
      <c r="CM63" s="3488"/>
      <c r="CN63" s="3488"/>
      <c r="CO63" s="3488"/>
      <c r="CP63" s="3488"/>
      <c r="CQ63" s="3488"/>
      <c r="CR63" s="3488"/>
      <c r="CS63" s="3488"/>
      <c r="CT63" s="3488"/>
      <c r="CU63" s="3488"/>
      <c r="CV63" s="3488"/>
      <c r="CW63" s="3488"/>
      <c r="CX63" s="3488"/>
      <c r="CY63" s="3488"/>
      <c r="CZ63" s="3488"/>
      <c r="DA63" s="3488"/>
      <c r="DB63" s="3488"/>
      <c r="DC63" s="3488"/>
      <c r="DD63" s="3488"/>
      <c r="DE63" s="3488"/>
      <c r="DF63" s="3488"/>
      <c r="DG63" s="3488"/>
      <c r="DH63" s="3488"/>
      <c r="DI63" s="3488"/>
      <c r="DJ63" s="3488"/>
      <c r="DK63" s="3488"/>
      <c r="DL63" s="3488"/>
      <c r="DM63" s="3488"/>
      <c r="DN63" s="3488"/>
      <c r="DO63" s="3488"/>
      <c r="DP63" s="3488"/>
      <c r="DQ63" s="3488"/>
      <c r="DR63" s="3488"/>
      <c r="DS63" s="3488"/>
      <c r="DT63" s="3488"/>
      <c r="DU63" s="3488"/>
      <c r="DV63" s="3488"/>
      <c r="DW63" s="3488"/>
      <c r="DX63" s="3488"/>
      <c r="DY63" s="3488"/>
    </row>
    <row r="64" spans="1:129" s="3495" customFormat="1" ht="44.15" customHeight="1">
      <c r="A64" s="5919"/>
      <c r="B64" s="6135"/>
      <c r="C64" s="4750" t="s">
        <v>1092</v>
      </c>
      <c r="D64" s="4156" t="s">
        <v>1093</v>
      </c>
      <c r="E64" s="3506" t="s">
        <v>1088</v>
      </c>
      <c r="F64" s="3625"/>
      <c r="G64" s="3469"/>
      <c r="H64" s="4154" t="s">
        <v>1094</v>
      </c>
      <c r="I64" s="3420" t="s">
        <v>1090</v>
      </c>
      <c r="J64" s="3698">
        <v>12000000</v>
      </c>
      <c r="K64" s="4137" t="s">
        <v>1095</v>
      </c>
      <c r="L64" s="4073" t="s">
        <v>82</v>
      </c>
      <c r="M64" s="4073" t="s">
        <v>187</v>
      </c>
      <c r="N64" s="4073" t="s">
        <v>264</v>
      </c>
      <c r="O64" s="3917">
        <f t="shared" ref="O64:O73" si="20">+J64</f>
        <v>12000000</v>
      </c>
      <c r="P64" s="4149">
        <f t="shared" ref="P64:P71" si="21">SUM(T64:AE64)</f>
        <v>0</v>
      </c>
      <c r="Q64" s="4150">
        <f t="shared" si="16"/>
        <v>0</v>
      </c>
      <c r="R64" s="3756">
        <f t="shared" ref="R64:R76" si="22">+O64-P64</f>
        <v>12000000</v>
      </c>
      <c r="S64" s="4955">
        <f t="shared" ref="S64:S76" si="23">+R64/O64</f>
        <v>1</v>
      </c>
      <c r="T64" s="4849">
        <v>0</v>
      </c>
      <c r="U64" s="4152">
        <v>0</v>
      </c>
      <c r="V64" s="4147">
        <v>0</v>
      </c>
      <c r="W64" s="4148">
        <v>0</v>
      </c>
      <c r="X64" s="4148">
        <v>0</v>
      </c>
      <c r="Y64" s="4134">
        <v>0</v>
      </c>
      <c r="Z64" s="4135">
        <v>0</v>
      </c>
      <c r="AA64" s="3757">
        <v>0</v>
      </c>
      <c r="AB64" s="3758">
        <v>0</v>
      </c>
      <c r="AC64" s="3758">
        <v>0</v>
      </c>
      <c r="AD64" s="3759">
        <v>0</v>
      </c>
      <c r="AE64" s="4147">
        <v>0</v>
      </c>
      <c r="AF64" s="4787">
        <v>12</v>
      </c>
      <c r="AG64" s="3760">
        <f t="shared" si="17"/>
        <v>1</v>
      </c>
      <c r="AH64" s="3760">
        <f t="shared" si="18"/>
        <v>11</v>
      </c>
      <c r="AI64" s="3754">
        <f t="shared" si="19"/>
        <v>8.3333333333333329E-2</v>
      </c>
      <c r="AJ64" s="4169">
        <f t="shared" ref="AJ64:AJ73" si="24">+AH64/AF64</f>
        <v>0.91666666666666663</v>
      </c>
      <c r="AK64" s="4907">
        <v>1</v>
      </c>
      <c r="AL64" s="3761">
        <v>0</v>
      </c>
      <c r="AM64" s="3761">
        <v>0</v>
      </c>
      <c r="AN64" s="4145">
        <v>0</v>
      </c>
      <c r="AO64" s="3761">
        <v>0</v>
      </c>
      <c r="AP64" s="3762">
        <v>0</v>
      </c>
      <c r="AQ64" s="3762">
        <v>0</v>
      </c>
      <c r="AR64" s="3761">
        <v>0</v>
      </c>
      <c r="AS64" s="3761">
        <v>0</v>
      </c>
      <c r="AT64" s="3492">
        <v>0</v>
      </c>
      <c r="AU64" s="3492">
        <v>0</v>
      </c>
      <c r="AV64" s="3492">
        <v>0</v>
      </c>
      <c r="AW64" s="3493">
        <v>45292</v>
      </c>
      <c r="AX64" s="3493">
        <v>45657</v>
      </c>
      <c r="AY64" s="4144" t="s">
        <v>322</v>
      </c>
      <c r="AZ64" s="3494" t="s">
        <v>86</v>
      </c>
      <c r="BA64" s="3488"/>
      <c r="BB64" s="3488"/>
      <c r="BC64" s="3488"/>
      <c r="BD64" s="3488"/>
      <c r="BE64" s="3488"/>
      <c r="BF64" s="3488"/>
      <c r="BG64" s="3488"/>
      <c r="BH64" s="3488"/>
      <c r="BI64" s="3488"/>
      <c r="BJ64" s="3488"/>
      <c r="BK64" s="3488"/>
      <c r="BL64" s="3488"/>
      <c r="BM64" s="3488"/>
      <c r="BN64" s="3488"/>
      <c r="BO64" s="3488"/>
      <c r="BP64" s="3488"/>
      <c r="BQ64" s="3488"/>
      <c r="BR64" s="3488"/>
      <c r="BS64" s="3488"/>
      <c r="BT64" s="3488"/>
      <c r="BU64" s="3488"/>
      <c r="BV64" s="3488"/>
      <c r="BW64" s="3488"/>
      <c r="BX64" s="3488"/>
      <c r="BY64" s="3488"/>
      <c r="BZ64" s="3488"/>
      <c r="CA64" s="3488"/>
      <c r="CB64" s="3488"/>
      <c r="CC64" s="3488"/>
      <c r="CD64" s="3488"/>
      <c r="CE64" s="3488"/>
      <c r="CF64" s="3488"/>
      <c r="CG64" s="3488"/>
      <c r="CH64" s="3488"/>
      <c r="CI64" s="3488"/>
      <c r="CJ64" s="3488"/>
      <c r="CK64" s="3488"/>
      <c r="CL64" s="3488"/>
      <c r="CM64" s="3488"/>
      <c r="CN64" s="3488"/>
      <c r="CO64" s="3488"/>
      <c r="CP64" s="3488"/>
      <c r="CQ64" s="3488"/>
      <c r="CR64" s="3488"/>
      <c r="CS64" s="3488"/>
      <c r="CT64" s="3488"/>
      <c r="CU64" s="3488"/>
      <c r="CV64" s="3488"/>
      <c r="CW64" s="3488"/>
      <c r="CX64" s="3488"/>
      <c r="CY64" s="3488"/>
      <c r="CZ64" s="3488"/>
      <c r="DA64" s="3488"/>
      <c r="DB64" s="3488"/>
      <c r="DC64" s="3488"/>
      <c r="DD64" s="3488"/>
      <c r="DE64" s="3488"/>
      <c r="DF64" s="3488"/>
      <c r="DG64" s="3488"/>
      <c r="DH64" s="3488"/>
      <c r="DI64" s="3488"/>
    </row>
    <row r="65" spans="1:129" s="3495" customFormat="1" ht="44.15" customHeight="1">
      <c r="A65" s="5919"/>
      <c r="B65" s="6135"/>
      <c r="C65" s="6137" t="s">
        <v>1096</v>
      </c>
      <c r="D65" s="4119" t="s">
        <v>1097</v>
      </c>
      <c r="E65" s="3469"/>
      <c r="F65" s="3625"/>
      <c r="G65" s="3469"/>
      <c r="H65" s="6139" t="s">
        <v>1098</v>
      </c>
      <c r="I65" s="3496" t="s">
        <v>1099</v>
      </c>
      <c r="J65" s="3699">
        <v>13000000</v>
      </c>
      <c r="K65" s="4137"/>
      <c r="L65" s="4073"/>
      <c r="M65" s="4073"/>
      <c r="N65" s="4073"/>
      <c r="O65" s="3918">
        <f t="shared" si="20"/>
        <v>13000000</v>
      </c>
      <c r="P65" s="3745"/>
      <c r="Q65" s="4114">
        <f t="shared" si="16"/>
        <v>0</v>
      </c>
      <c r="R65" s="4115">
        <f t="shared" si="22"/>
        <v>13000000</v>
      </c>
      <c r="S65" s="4954">
        <f t="shared" si="23"/>
        <v>1</v>
      </c>
      <c r="T65" s="4854">
        <v>0</v>
      </c>
      <c r="U65" s="4116">
        <v>0</v>
      </c>
      <c r="V65" s="4116">
        <v>0</v>
      </c>
      <c r="W65" s="4116">
        <v>0</v>
      </c>
      <c r="X65" s="4116">
        <v>0</v>
      </c>
      <c r="Y65" s="4116">
        <v>0</v>
      </c>
      <c r="Z65" s="4116">
        <v>0</v>
      </c>
      <c r="AA65" s="4116">
        <v>0</v>
      </c>
      <c r="AB65" s="4116">
        <v>0</v>
      </c>
      <c r="AC65" s="4116">
        <v>0</v>
      </c>
      <c r="AD65" s="4116">
        <v>0</v>
      </c>
      <c r="AE65" s="4116">
        <v>0</v>
      </c>
      <c r="AF65" s="4788"/>
      <c r="AG65" s="3767"/>
      <c r="AH65" s="3767"/>
      <c r="AI65" s="4127"/>
      <c r="AJ65" s="3755"/>
      <c r="AK65" s="4908">
        <v>0</v>
      </c>
      <c r="AL65" s="3768">
        <v>0</v>
      </c>
      <c r="AM65" s="3768">
        <v>0</v>
      </c>
      <c r="AN65" s="4124">
        <v>0</v>
      </c>
      <c r="AO65" s="3768">
        <v>0</v>
      </c>
      <c r="AP65" s="3769">
        <v>0</v>
      </c>
      <c r="AQ65" s="3769">
        <v>0</v>
      </c>
      <c r="AR65" s="3768">
        <v>0</v>
      </c>
      <c r="AS65" s="3768">
        <v>0</v>
      </c>
      <c r="AT65" s="3497">
        <v>0</v>
      </c>
      <c r="AU65" s="3497">
        <v>0</v>
      </c>
      <c r="AV65" s="3497">
        <v>0</v>
      </c>
      <c r="AW65" s="3493">
        <v>45292</v>
      </c>
      <c r="AX65" s="3493">
        <v>45657</v>
      </c>
      <c r="AY65" s="4144"/>
      <c r="AZ65" s="3494"/>
      <c r="BA65" s="3488"/>
      <c r="BB65" s="3488"/>
      <c r="BC65" s="3488"/>
      <c r="BD65" s="3488"/>
      <c r="BE65" s="3488"/>
      <c r="BF65" s="3488"/>
      <c r="BG65" s="3488"/>
      <c r="BH65" s="3488"/>
      <c r="BI65" s="3488"/>
      <c r="BJ65" s="3488"/>
      <c r="BK65" s="3488"/>
      <c r="BL65" s="3488"/>
      <c r="BM65" s="3488"/>
      <c r="BN65" s="3488"/>
      <c r="BO65" s="3488"/>
      <c r="BP65" s="3488"/>
      <c r="BQ65" s="3488"/>
      <c r="BR65" s="3488"/>
      <c r="BS65" s="3488"/>
      <c r="BT65" s="3488"/>
      <c r="BU65" s="3488"/>
      <c r="BV65" s="3488"/>
      <c r="BW65" s="3488"/>
      <c r="BX65" s="3488"/>
      <c r="BY65" s="3488"/>
      <c r="BZ65" s="3488"/>
      <c r="CA65" s="3488"/>
      <c r="CB65" s="3488"/>
      <c r="CC65" s="3488"/>
      <c r="CD65" s="3488"/>
      <c r="CE65" s="3488"/>
      <c r="CF65" s="3488"/>
      <c r="CG65" s="3488"/>
      <c r="CH65" s="3488"/>
      <c r="CI65" s="3488"/>
      <c r="CJ65" s="3488"/>
      <c r="CK65" s="3488"/>
      <c r="CL65" s="3488"/>
      <c r="CM65" s="3488"/>
      <c r="CN65" s="3488"/>
      <c r="CO65" s="3488"/>
      <c r="CP65" s="3488"/>
      <c r="CQ65" s="3488"/>
      <c r="CR65" s="3488"/>
      <c r="CS65" s="3488"/>
      <c r="CT65" s="3488"/>
      <c r="CU65" s="3488"/>
      <c r="CV65" s="3488"/>
      <c r="CW65" s="3488"/>
      <c r="CX65" s="3488"/>
      <c r="CY65" s="3488"/>
      <c r="CZ65" s="3488"/>
      <c r="DA65" s="3488"/>
      <c r="DB65" s="3488"/>
      <c r="DC65" s="3488"/>
      <c r="DD65" s="3488"/>
      <c r="DE65" s="3488"/>
      <c r="DF65" s="3488"/>
      <c r="DG65" s="3488"/>
      <c r="DH65" s="3488"/>
      <c r="DI65" s="3488"/>
    </row>
    <row r="66" spans="1:129" s="3491" customFormat="1" ht="50.15" customHeight="1">
      <c r="A66" s="5919"/>
      <c r="B66" s="6135"/>
      <c r="C66" s="6138"/>
      <c r="D66" s="4162" t="s">
        <v>1100</v>
      </c>
      <c r="E66" s="3490" t="s">
        <v>1088</v>
      </c>
      <c r="F66" s="3625"/>
      <c r="G66" s="3469"/>
      <c r="H66" s="6140"/>
      <c r="I66" s="3496" t="s">
        <v>1090</v>
      </c>
      <c r="J66" s="3699">
        <v>12000000</v>
      </c>
      <c r="K66" s="4079" t="s">
        <v>1101</v>
      </c>
      <c r="L66" s="4072" t="s">
        <v>82</v>
      </c>
      <c r="M66" s="4072" t="s">
        <v>187</v>
      </c>
      <c r="N66" s="4072" t="s">
        <v>321</v>
      </c>
      <c r="O66" s="3918">
        <f t="shared" si="20"/>
        <v>12000000</v>
      </c>
      <c r="P66" s="3745">
        <f t="shared" si="21"/>
        <v>0</v>
      </c>
      <c r="Q66" s="4114">
        <f t="shared" si="16"/>
        <v>0</v>
      </c>
      <c r="R66" s="4115">
        <f t="shared" si="22"/>
        <v>12000000</v>
      </c>
      <c r="S66" s="4954">
        <f t="shared" si="23"/>
        <v>1</v>
      </c>
      <c r="T66" s="4854">
        <v>0</v>
      </c>
      <c r="U66" s="4117">
        <v>0</v>
      </c>
      <c r="V66" s="4111">
        <v>0</v>
      </c>
      <c r="W66" s="4111">
        <v>0</v>
      </c>
      <c r="X66" s="4161">
        <v>0</v>
      </c>
      <c r="Y66" s="3763">
        <v>0</v>
      </c>
      <c r="Z66" s="3764">
        <v>0</v>
      </c>
      <c r="AA66" s="3765">
        <v>0</v>
      </c>
      <c r="AB66" s="3765">
        <v>0</v>
      </c>
      <c r="AC66" s="3765">
        <v>0</v>
      </c>
      <c r="AD66" s="3766">
        <v>0</v>
      </c>
      <c r="AE66" s="4111">
        <v>0</v>
      </c>
      <c r="AF66" s="4788">
        <v>5</v>
      </c>
      <c r="AG66" s="3767">
        <f t="shared" si="17"/>
        <v>0</v>
      </c>
      <c r="AH66" s="3767">
        <f t="shared" si="18"/>
        <v>5</v>
      </c>
      <c r="AI66" s="4127">
        <f t="shared" si="19"/>
        <v>0</v>
      </c>
      <c r="AJ66" s="3755">
        <f t="shared" si="24"/>
        <v>1</v>
      </c>
      <c r="AK66" s="4908">
        <v>0</v>
      </c>
      <c r="AL66" s="3768">
        <v>0</v>
      </c>
      <c r="AM66" s="3768">
        <v>0</v>
      </c>
      <c r="AN66" s="4124">
        <v>0</v>
      </c>
      <c r="AO66" s="3768">
        <v>0</v>
      </c>
      <c r="AP66" s="3769">
        <v>0</v>
      </c>
      <c r="AQ66" s="3769">
        <v>0</v>
      </c>
      <c r="AR66" s="3768">
        <v>0</v>
      </c>
      <c r="AS66" s="3768">
        <v>0</v>
      </c>
      <c r="AT66" s="3497">
        <v>0</v>
      </c>
      <c r="AU66" s="3497">
        <v>0</v>
      </c>
      <c r="AV66" s="3497">
        <v>0</v>
      </c>
      <c r="AW66" s="3498">
        <v>45292</v>
      </c>
      <c r="AX66" s="3498">
        <v>45657</v>
      </c>
      <c r="AY66" s="4123" t="s">
        <v>322</v>
      </c>
      <c r="AZ66" s="3499" t="s">
        <v>86</v>
      </c>
      <c r="BA66" s="3488"/>
      <c r="BB66" s="3488"/>
      <c r="BC66" s="3488"/>
      <c r="BD66" s="3488"/>
      <c r="BE66" s="3488"/>
      <c r="BF66" s="3488"/>
      <c r="BG66" s="3488"/>
      <c r="BH66" s="3488"/>
      <c r="BI66" s="3488"/>
      <c r="BJ66" s="3488"/>
      <c r="BK66" s="3488"/>
      <c r="BL66" s="3488"/>
      <c r="BM66" s="3488"/>
      <c r="BN66" s="3488"/>
      <c r="BO66" s="3488"/>
      <c r="BP66" s="3488"/>
      <c r="BQ66" s="3488"/>
      <c r="BR66" s="3488"/>
      <c r="BS66" s="3488"/>
      <c r="BT66" s="3488"/>
      <c r="BU66" s="3488"/>
      <c r="BV66" s="3488"/>
      <c r="BW66" s="3488"/>
      <c r="BX66" s="3488"/>
      <c r="BY66" s="3488"/>
      <c r="BZ66" s="3488"/>
      <c r="CA66" s="3488"/>
      <c r="CB66" s="3488"/>
      <c r="CC66" s="3488"/>
      <c r="CD66" s="3488"/>
      <c r="CE66" s="3488"/>
      <c r="CF66" s="3488"/>
      <c r="CG66" s="3488"/>
      <c r="CH66" s="3488"/>
      <c r="CI66" s="3488"/>
      <c r="CJ66" s="3488"/>
      <c r="CK66" s="3488"/>
      <c r="CL66" s="3488"/>
      <c r="CM66" s="3488"/>
      <c r="CN66" s="3488"/>
      <c r="CO66" s="3488"/>
      <c r="CP66" s="3488"/>
      <c r="CQ66" s="3488"/>
      <c r="CR66" s="3488"/>
      <c r="CS66" s="3488"/>
      <c r="CT66" s="3488"/>
      <c r="CU66" s="3488"/>
      <c r="CV66" s="3488"/>
      <c r="CW66" s="3488"/>
      <c r="CX66" s="3488"/>
      <c r="CY66" s="3488"/>
      <c r="CZ66" s="3488"/>
      <c r="DA66" s="3488"/>
      <c r="DB66" s="3488"/>
      <c r="DC66" s="3488"/>
      <c r="DD66" s="3488"/>
      <c r="DE66" s="3488"/>
      <c r="DF66" s="3488"/>
      <c r="DG66" s="3488"/>
      <c r="DH66" s="3488"/>
      <c r="DI66" s="3488"/>
      <c r="DJ66" s="3488"/>
      <c r="DK66" s="3488"/>
      <c r="DL66" s="3488"/>
      <c r="DM66" s="3488"/>
      <c r="DN66" s="3488"/>
      <c r="DO66" s="3488"/>
      <c r="DP66" s="3488"/>
      <c r="DQ66" s="3488"/>
      <c r="DR66" s="3488"/>
      <c r="DS66" s="3488"/>
      <c r="DT66" s="3488"/>
      <c r="DU66" s="3488"/>
      <c r="DV66" s="3488"/>
      <c r="DW66" s="3488"/>
      <c r="DX66" s="3488"/>
      <c r="DY66" s="3488"/>
    </row>
    <row r="67" spans="1:129" s="3495" customFormat="1" ht="58" customHeight="1">
      <c r="A67" s="5919"/>
      <c r="B67" s="6135"/>
      <c r="C67" s="5016" t="s">
        <v>1102</v>
      </c>
      <c r="D67" s="4156" t="s">
        <v>1103</v>
      </c>
      <c r="E67" s="4172" t="s">
        <v>1088</v>
      </c>
      <c r="F67" s="3625"/>
      <c r="G67" s="3469"/>
      <c r="H67" s="4154" t="s">
        <v>1104</v>
      </c>
      <c r="I67" s="3500" t="s">
        <v>1090</v>
      </c>
      <c r="J67" s="5037">
        <f>26000000+500000</f>
        <v>26500000</v>
      </c>
      <c r="K67" s="4137" t="s">
        <v>1105</v>
      </c>
      <c r="L67" s="4073" t="s">
        <v>82</v>
      </c>
      <c r="M67" s="4073" t="s">
        <v>187</v>
      </c>
      <c r="N67" s="4073" t="s">
        <v>321</v>
      </c>
      <c r="O67" s="3917">
        <f t="shared" si="20"/>
        <v>26500000</v>
      </c>
      <c r="P67" s="4149">
        <f t="shared" si="21"/>
        <v>0</v>
      </c>
      <c r="Q67" s="4150">
        <f t="shared" si="16"/>
        <v>0</v>
      </c>
      <c r="R67" s="3756">
        <f t="shared" si="22"/>
        <v>26500000</v>
      </c>
      <c r="S67" s="4955">
        <f t="shared" si="23"/>
        <v>1</v>
      </c>
      <c r="T67" s="4849">
        <v>0</v>
      </c>
      <c r="U67" s="4152">
        <v>0</v>
      </c>
      <c r="V67" s="4147">
        <v>0</v>
      </c>
      <c r="W67" s="4148">
        <v>0</v>
      </c>
      <c r="X67" s="4148">
        <v>0</v>
      </c>
      <c r="Y67" s="4134">
        <v>0</v>
      </c>
      <c r="Z67" s="4135">
        <v>0</v>
      </c>
      <c r="AA67" s="3758">
        <v>0</v>
      </c>
      <c r="AB67" s="3758">
        <v>0</v>
      </c>
      <c r="AC67" s="3758">
        <v>0</v>
      </c>
      <c r="AD67" s="3759">
        <v>0</v>
      </c>
      <c r="AE67" s="3759">
        <v>0</v>
      </c>
      <c r="AF67" s="4787">
        <v>12</v>
      </c>
      <c r="AG67" s="3760">
        <f t="shared" si="17"/>
        <v>1</v>
      </c>
      <c r="AH67" s="3760">
        <f>+AF67-AG67</f>
        <v>11</v>
      </c>
      <c r="AI67" s="3754">
        <f t="shared" si="19"/>
        <v>8.3333333333333329E-2</v>
      </c>
      <c r="AJ67" s="4169">
        <f t="shared" si="24"/>
        <v>0.91666666666666663</v>
      </c>
      <c r="AK67" s="4907">
        <v>1</v>
      </c>
      <c r="AL67" s="3761">
        <v>0</v>
      </c>
      <c r="AM67" s="3761">
        <v>0</v>
      </c>
      <c r="AN67" s="4145">
        <v>0</v>
      </c>
      <c r="AO67" s="3761">
        <v>0</v>
      </c>
      <c r="AP67" s="3762">
        <v>0</v>
      </c>
      <c r="AQ67" s="3762">
        <v>0</v>
      </c>
      <c r="AR67" s="3761">
        <v>0</v>
      </c>
      <c r="AS67" s="3761">
        <v>0</v>
      </c>
      <c r="AT67" s="3492">
        <v>0</v>
      </c>
      <c r="AU67" s="3492">
        <v>0</v>
      </c>
      <c r="AV67" s="3492">
        <v>0</v>
      </c>
      <c r="AW67" s="3493">
        <v>45292</v>
      </c>
      <c r="AX67" s="3493">
        <v>45657</v>
      </c>
      <c r="AY67" s="4144" t="s">
        <v>322</v>
      </c>
      <c r="AZ67" s="3494" t="s">
        <v>86</v>
      </c>
      <c r="BA67" s="3488"/>
      <c r="BB67" s="3488"/>
      <c r="BC67" s="3488"/>
      <c r="BD67" s="3488"/>
      <c r="BE67" s="3488"/>
      <c r="BF67" s="3488"/>
      <c r="BG67" s="3488"/>
      <c r="BH67" s="3488"/>
      <c r="BI67" s="3488"/>
      <c r="BJ67" s="3488"/>
      <c r="BK67" s="3488"/>
      <c r="BL67" s="3488"/>
      <c r="BM67" s="3488"/>
      <c r="BN67" s="3488"/>
      <c r="BO67" s="3488"/>
      <c r="BP67" s="3488"/>
      <c r="BQ67" s="3488"/>
      <c r="BR67" s="3488"/>
      <c r="BS67" s="3488"/>
      <c r="BT67" s="3488"/>
      <c r="BU67" s="3488"/>
      <c r="BV67" s="3488"/>
      <c r="BW67" s="3488"/>
      <c r="BX67" s="3488"/>
      <c r="BY67" s="3488"/>
      <c r="BZ67" s="3488"/>
      <c r="CA67" s="3488"/>
      <c r="CB67" s="3488"/>
      <c r="CC67" s="3488"/>
      <c r="CD67" s="3488"/>
      <c r="CE67" s="3488"/>
      <c r="CF67" s="3488"/>
      <c r="CG67" s="3488"/>
      <c r="CH67" s="3488"/>
      <c r="CI67" s="3488"/>
      <c r="CJ67" s="3488"/>
      <c r="CK67" s="3488"/>
      <c r="CL67" s="3488"/>
      <c r="CM67" s="3488"/>
      <c r="CN67" s="3488"/>
      <c r="CO67" s="3488"/>
      <c r="CP67" s="3488"/>
      <c r="CQ67" s="3488"/>
      <c r="CR67" s="3488"/>
      <c r="CS67" s="3488"/>
      <c r="CT67" s="3488"/>
      <c r="CU67" s="3488"/>
      <c r="CV67" s="3488"/>
      <c r="CW67" s="3488"/>
      <c r="CX67" s="3488"/>
      <c r="CY67" s="3488"/>
      <c r="CZ67" s="3488"/>
      <c r="DA67" s="3488"/>
      <c r="DB67" s="3488"/>
      <c r="DC67" s="3488"/>
      <c r="DD67" s="3488"/>
      <c r="DE67" s="3488"/>
      <c r="DF67" s="3488"/>
      <c r="DG67" s="3488"/>
      <c r="DH67" s="3488"/>
      <c r="DI67" s="3488"/>
    </row>
    <row r="68" spans="1:129" s="3491" customFormat="1" ht="39" customHeight="1">
      <c r="A68" s="5919"/>
      <c r="B68" s="6135"/>
      <c r="C68" s="4754" t="s">
        <v>1106</v>
      </c>
      <c r="D68" s="4530" t="s">
        <v>1107</v>
      </c>
      <c r="E68" s="3511" t="s">
        <v>1088</v>
      </c>
      <c r="F68" s="3625"/>
      <c r="G68" s="3469"/>
      <c r="H68" s="4173" t="s">
        <v>1108</v>
      </c>
      <c r="I68" s="4531" t="s">
        <v>1090</v>
      </c>
      <c r="J68" s="4532">
        <v>16000000</v>
      </c>
      <c r="K68" s="4533" t="s">
        <v>1109</v>
      </c>
      <c r="L68" s="4534" t="s">
        <v>82</v>
      </c>
      <c r="M68" s="4534" t="s">
        <v>187</v>
      </c>
      <c r="N68" s="4534" t="s">
        <v>321</v>
      </c>
      <c r="O68" s="4535">
        <f t="shared" si="20"/>
        <v>16000000</v>
      </c>
      <c r="P68" s="4536">
        <f t="shared" si="21"/>
        <v>0</v>
      </c>
      <c r="Q68" s="4537">
        <f t="shared" si="16"/>
        <v>0</v>
      </c>
      <c r="R68" s="4538">
        <f t="shared" si="22"/>
        <v>16000000</v>
      </c>
      <c r="S68" s="4964">
        <f t="shared" si="23"/>
        <v>1</v>
      </c>
      <c r="T68" s="4856">
        <v>0</v>
      </c>
      <c r="U68" s="4539">
        <v>0</v>
      </c>
      <c r="V68" s="4540">
        <v>0</v>
      </c>
      <c r="W68" s="4541">
        <v>0</v>
      </c>
      <c r="X68" s="4541">
        <v>0</v>
      </c>
      <c r="Y68" s="4542">
        <v>0</v>
      </c>
      <c r="Z68" s="4543">
        <v>0</v>
      </c>
      <c r="AA68" s="4542">
        <v>0</v>
      </c>
      <c r="AB68" s="4542">
        <v>0</v>
      </c>
      <c r="AC68" s="4542">
        <v>0</v>
      </c>
      <c r="AD68" s="4541">
        <v>0</v>
      </c>
      <c r="AE68" s="4541">
        <v>0</v>
      </c>
      <c r="AF68" s="4789">
        <v>1</v>
      </c>
      <c r="AG68" s="4544">
        <f t="shared" si="17"/>
        <v>0</v>
      </c>
      <c r="AH68" s="4544">
        <f t="shared" si="18"/>
        <v>1</v>
      </c>
      <c r="AI68" s="4545">
        <f t="shared" si="19"/>
        <v>0</v>
      </c>
      <c r="AJ68" s="4546">
        <f t="shared" si="24"/>
        <v>1</v>
      </c>
      <c r="AK68" s="4909">
        <v>0</v>
      </c>
      <c r="AL68" s="4547">
        <v>0</v>
      </c>
      <c r="AM68" s="4547">
        <v>0</v>
      </c>
      <c r="AN68" s="4548">
        <v>0</v>
      </c>
      <c r="AO68" s="4547">
        <v>0</v>
      </c>
      <c r="AP68" s="4549">
        <v>0</v>
      </c>
      <c r="AQ68" s="4549">
        <v>0</v>
      </c>
      <c r="AR68" s="4547">
        <v>0</v>
      </c>
      <c r="AS68" s="4547">
        <v>0</v>
      </c>
      <c r="AT68" s="4550">
        <v>0</v>
      </c>
      <c r="AU68" s="4550">
        <v>0</v>
      </c>
      <c r="AV68" s="4550">
        <v>0</v>
      </c>
      <c r="AW68" s="4551">
        <v>45292</v>
      </c>
      <c r="AX68" s="4551">
        <v>45657</v>
      </c>
      <c r="AY68" s="4552" t="s">
        <v>322</v>
      </c>
      <c r="AZ68" s="3499" t="s">
        <v>86</v>
      </c>
      <c r="BA68" s="3488"/>
      <c r="BB68" s="3488"/>
      <c r="BC68" s="3488"/>
      <c r="BD68" s="3488"/>
      <c r="BE68" s="3488"/>
      <c r="BF68" s="3488"/>
      <c r="BG68" s="3488"/>
      <c r="BH68" s="3488"/>
      <c r="BI68" s="3488"/>
      <c r="BJ68" s="3488"/>
      <c r="BK68" s="3488"/>
      <c r="BL68" s="3488"/>
      <c r="BM68" s="3488"/>
      <c r="BN68" s="3488"/>
      <c r="BO68" s="3488"/>
      <c r="BP68" s="3488"/>
      <c r="BQ68" s="3488"/>
      <c r="BR68" s="3488"/>
      <c r="BS68" s="3488"/>
      <c r="BT68" s="3488"/>
      <c r="BU68" s="3488"/>
      <c r="BV68" s="3488"/>
      <c r="BW68" s="3488"/>
      <c r="BX68" s="3488"/>
      <c r="BY68" s="3488"/>
      <c r="BZ68" s="3488"/>
      <c r="CA68" s="3488"/>
      <c r="CB68" s="3488"/>
      <c r="CC68" s="3488"/>
      <c r="CD68" s="3488"/>
      <c r="CE68" s="3488"/>
      <c r="CF68" s="3488"/>
      <c r="CG68" s="3488"/>
      <c r="CH68" s="3488"/>
      <c r="CI68" s="3488"/>
      <c r="CJ68" s="3488"/>
      <c r="CK68" s="3488"/>
      <c r="CL68" s="3488"/>
      <c r="CM68" s="3488"/>
      <c r="CN68" s="3488"/>
      <c r="CO68" s="3488"/>
      <c r="CP68" s="3488"/>
      <c r="CQ68" s="3488"/>
      <c r="CR68" s="3488"/>
      <c r="CS68" s="3488"/>
      <c r="CT68" s="3488"/>
      <c r="CU68" s="3488"/>
      <c r="CV68" s="3488"/>
      <c r="CW68" s="3488"/>
      <c r="CX68" s="3488"/>
      <c r="CY68" s="3488"/>
      <c r="CZ68" s="3488"/>
      <c r="DA68" s="3488"/>
      <c r="DB68" s="3488"/>
      <c r="DC68" s="3488"/>
      <c r="DD68" s="3488"/>
      <c r="DE68" s="3488"/>
      <c r="DF68" s="3488"/>
      <c r="DG68" s="3488"/>
      <c r="DH68" s="3488"/>
      <c r="DI68" s="3488"/>
      <c r="DJ68" s="3488"/>
      <c r="DK68" s="3488"/>
      <c r="DL68" s="3488"/>
      <c r="DM68" s="3488"/>
      <c r="DN68" s="3488"/>
      <c r="DO68" s="3488"/>
      <c r="DP68" s="3488"/>
      <c r="DQ68" s="3488"/>
      <c r="DR68" s="3488"/>
      <c r="DS68" s="3488"/>
      <c r="DT68" s="3488"/>
      <c r="DU68" s="3488"/>
      <c r="DV68" s="3488"/>
      <c r="DW68" s="3488"/>
      <c r="DX68" s="3488"/>
      <c r="DY68" s="3488"/>
    </row>
    <row r="69" spans="1:129" s="3495" customFormat="1" ht="40.4" customHeight="1">
      <c r="A69" s="5919"/>
      <c r="B69" s="6135"/>
      <c r="C69" s="4750" t="s">
        <v>1110</v>
      </c>
      <c r="D69" s="4156" t="s">
        <v>1111</v>
      </c>
      <c r="E69" s="4137" t="s">
        <v>1088</v>
      </c>
      <c r="F69" s="3576"/>
      <c r="G69" s="4112"/>
      <c r="H69" s="4154" t="s">
        <v>1112</v>
      </c>
      <c r="I69" s="3500" t="s">
        <v>1090</v>
      </c>
      <c r="J69" s="3698">
        <v>61000000</v>
      </c>
      <c r="K69" s="4137" t="s">
        <v>1113</v>
      </c>
      <c r="L69" s="4073" t="s">
        <v>82</v>
      </c>
      <c r="M69" s="4073" t="s">
        <v>187</v>
      </c>
      <c r="N69" s="4073" t="s">
        <v>321</v>
      </c>
      <c r="O69" s="4155">
        <f t="shared" si="20"/>
        <v>61000000</v>
      </c>
      <c r="P69" s="4149">
        <f t="shared" si="21"/>
        <v>59152124</v>
      </c>
      <c r="Q69" s="4150">
        <f t="shared" si="16"/>
        <v>0.96970695081967218</v>
      </c>
      <c r="R69" s="3756">
        <f t="shared" si="22"/>
        <v>1847876</v>
      </c>
      <c r="S69" s="4955">
        <f t="shared" si="23"/>
        <v>3.029304918032787E-2</v>
      </c>
      <c r="T69" s="4857">
        <f>56877042+2275082</f>
        <v>59152124</v>
      </c>
      <c r="U69" s="4152">
        <v>0</v>
      </c>
      <c r="V69" s="4147">
        <v>0</v>
      </c>
      <c r="W69" s="4148">
        <v>0</v>
      </c>
      <c r="X69" s="4148">
        <v>0</v>
      </c>
      <c r="Y69" s="4134">
        <v>0</v>
      </c>
      <c r="Z69" s="4135">
        <v>0</v>
      </c>
      <c r="AA69" s="4134">
        <v>0</v>
      </c>
      <c r="AB69" s="4134">
        <v>0</v>
      </c>
      <c r="AC69" s="4134">
        <v>0</v>
      </c>
      <c r="AD69" s="4148">
        <v>0</v>
      </c>
      <c r="AE69" s="4148">
        <v>0</v>
      </c>
      <c r="AF69" s="4787">
        <v>12</v>
      </c>
      <c r="AG69" s="3760">
        <f t="shared" si="17"/>
        <v>1</v>
      </c>
      <c r="AH69" s="3760">
        <f t="shared" si="18"/>
        <v>11</v>
      </c>
      <c r="AI69" s="3754">
        <f t="shared" si="19"/>
        <v>8.3333333333333329E-2</v>
      </c>
      <c r="AJ69" s="3754">
        <f t="shared" si="24"/>
        <v>0.91666666666666663</v>
      </c>
      <c r="AK69" s="4907">
        <v>1</v>
      </c>
      <c r="AL69" s="3761">
        <v>0</v>
      </c>
      <c r="AM69" s="3761">
        <v>0</v>
      </c>
      <c r="AN69" s="4145">
        <v>0</v>
      </c>
      <c r="AO69" s="3761">
        <v>0</v>
      </c>
      <c r="AP69" s="3762">
        <v>0</v>
      </c>
      <c r="AQ69" s="3762">
        <v>0</v>
      </c>
      <c r="AR69" s="3761">
        <v>0</v>
      </c>
      <c r="AS69" s="3761">
        <v>0</v>
      </c>
      <c r="AT69" s="3492">
        <v>0</v>
      </c>
      <c r="AU69" s="3492">
        <v>0</v>
      </c>
      <c r="AV69" s="3492">
        <v>0</v>
      </c>
      <c r="AW69" s="3493">
        <v>45292</v>
      </c>
      <c r="AX69" s="3493">
        <v>45657</v>
      </c>
      <c r="AY69" s="4144" t="s">
        <v>322</v>
      </c>
      <c r="AZ69" s="3494" t="s">
        <v>86</v>
      </c>
      <c r="BA69" s="3488"/>
      <c r="BB69" s="3488"/>
      <c r="BC69" s="3488"/>
      <c r="BD69" s="3488"/>
      <c r="BE69" s="3488"/>
      <c r="BF69" s="3488"/>
      <c r="BG69" s="3488"/>
      <c r="BH69" s="3488"/>
      <c r="BI69" s="3488"/>
      <c r="BJ69" s="3488"/>
      <c r="BK69" s="3488"/>
      <c r="BL69" s="3488"/>
      <c r="BM69" s="3488"/>
      <c r="BN69" s="3488"/>
      <c r="BO69" s="3488"/>
      <c r="BP69" s="3488"/>
      <c r="BQ69" s="3488"/>
      <c r="BR69" s="3488"/>
      <c r="BS69" s="3488"/>
      <c r="BT69" s="3488"/>
      <c r="BU69" s="3488"/>
      <c r="BV69" s="3488"/>
      <c r="BW69" s="3488"/>
      <c r="BX69" s="3488"/>
      <c r="BY69" s="3488"/>
      <c r="BZ69" s="3488"/>
      <c r="CA69" s="3488"/>
      <c r="CB69" s="3488"/>
      <c r="CC69" s="3488"/>
      <c r="CD69" s="3488"/>
      <c r="CE69" s="3488"/>
      <c r="CF69" s="3488"/>
      <c r="CG69" s="3488"/>
      <c r="CH69" s="3488"/>
      <c r="CI69" s="3488"/>
      <c r="CJ69" s="3488"/>
      <c r="CK69" s="3488"/>
      <c r="CL69" s="3488"/>
      <c r="CM69" s="3488"/>
      <c r="CN69" s="3488"/>
      <c r="CO69" s="3488"/>
      <c r="CP69" s="3488"/>
      <c r="CQ69" s="3488"/>
      <c r="CR69" s="3488"/>
      <c r="CS69" s="3488"/>
      <c r="CT69" s="3488"/>
      <c r="CU69" s="3488"/>
      <c r="CV69" s="3488"/>
      <c r="CW69" s="3488"/>
      <c r="CX69" s="3488"/>
      <c r="CY69" s="3488"/>
      <c r="CZ69" s="3488"/>
      <c r="DA69" s="3488"/>
      <c r="DB69" s="3488"/>
      <c r="DC69" s="3488"/>
      <c r="DD69" s="3488"/>
      <c r="DE69" s="3488"/>
      <c r="DF69" s="3488"/>
      <c r="DG69" s="3488"/>
      <c r="DH69" s="3488"/>
      <c r="DI69" s="3488"/>
    </row>
    <row r="70" spans="1:129" s="3489" customFormat="1" ht="52.15" customHeight="1">
      <c r="A70" s="5919"/>
      <c r="B70" s="6135"/>
      <c r="C70" s="4751" t="s">
        <v>1114</v>
      </c>
      <c r="D70" s="4119" t="s">
        <v>1115</v>
      </c>
      <c r="E70" s="4079" t="s">
        <v>1088</v>
      </c>
      <c r="F70" s="3576"/>
      <c r="G70" s="4112"/>
      <c r="H70" s="3631" t="s">
        <v>1116</v>
      </c>
      <c r="I70" s="3501" t="s">
        <v>1090</v>
      </c>
      <c r="J70" s="3700">
        <v>35000000</v>
      </c>
      <c r="K70" s="4079" t="s">
        <v>1117</v>
      </c>
      <c r="L70" s="4079" t="s">
        <v>82</v>
      </c>
      <c r="M70" s="4079" t="s">
        <v>187</v>
      </c>
      <c r="N70" s="4079" t="s">
        <v>321</v>
      </c>
      <c r="O70" s="4110">
        <f t="shared" si="20"/>
        <v>35000000</v>
      </c>
      <c r="P70" s="4080">
        <f t="shared" si="21"/>
        <v>0</v>
      </c>
      <c r="Q70" s="4081">
        <f>P70/O70</f>
        <v>0</v>
      </c>
      <c r="R70" s="3770">
        <f>+O70-P70</f>
        <v>35000000</v>
      </c>
      <c r="S70" s="4958">
        <f>+R70/O70</f>
        <v>1</v>
      </c>
      <c r="T70" s="4850">
        <v>0</v>
      </c>
      <c r="U70" s="4108">
        <v>0</v>
      </c>
      <c r="V70" s="3771">
        <v>0</v>
      </c>
      <c r="W70" s="4078">
        <v>0</v>
      </c>
      <c r="X70" s="4078">
        <v>0</v>
      </c>
      <c r="Y70" s="3772">
        <v>0</v>
      </c>
      <c r="Z70" s="3773">
        <v>0</v>
      </c>
      <c r="AA70" s="3772">
        <v>0</v>
      </c>
      <c r="AB70" s="3772">
        <v>0</v>
      </c>
      <c r="AC70" s="3772">
        <v>0</v>
      </c>
      <c r="AD70" s="4078">
        <v>0</v>
      </c>
      <c r="AE70" s="4078">
        <v>0</v>
      </c>
      <c r="AF70" s="4790">
        <v>208</v>
      </c>
      <c r="AG70" s="3774">
        <f>SUM(AK70:AV70)</f>
        <v>0</v>
      </c>
      <c r="AH70" s="3774">
        <f t="shared" si="18"/>
        <v>208</v>
      </c>
      <c r="AI70" s="4106">
        <f>AG70/AF70</f>
        <v>0</v>
      </c>
      <c r="AJ70" s="4127">
        <f>+AH70/AF70</f>
        <v>1</v>
      </c>
      <c r="AK70" s="4910">
        <v>0</v>
      </c>
      <c r="AL70" s="3775">
        <v>0</v>
      </c>
      <c r="AM70" s="3775">
        <v>0</v>
      </c>
      <c r="AN70" s="4107">
        <v>0</v>
      </c>
      <c r="AO70" s="3775">
        <v>0</v>
      </c>
      <c r="AP70" s="3776">
        <v>0</v>
      </c>
      <c r="AQ70" s="3776">
        <v>0</v>
      </c>
      <c r="AR70" s="3775">
        <v>0</v>
      </c>
      <c r="AS70" s="3775">
        <v>0</v>
      </c>
      <c r="AT70" s="3502">
        <v>0</v>
      </c>
      <c r="AU70" s="3502">
        <v>0</v>
      </c>
      <c r="AV70" s="3502">
        <v>0</v>
      </c>
      <c r="AW70" s="3503">
        <v>45292</v>
      </c>
      <c r="AX70" s="3503">
        <v>45657</v>
      </c>
      <c r="AY70" s="4103" t="s">
        <v>322</v>
      </c>
      <c r="AZ70" s="3504" t="s">
        <v>86</v>
      </c>
      <c r="BA70" s="3488"/>
      <c r="BB70" s="3488"/>
      <c r="BC70" s="3488"/>
      <c r="BD70" s="3488"/>
      <c r="BE70" s="3488"/>
      <c r="BF70" s="3488"/>
      <c r="BG70" s="3488"/>
      <c r="BH70" s="3488"/>
      <c r="BI70" s="3488"/>
      <c r="BJ70" s="3488"/>
      <c r="BK70" s="3488"/>
      <c r="BL70" s="3488"/>
      <c r="BM70" s="3488"/>
      <c r="BN70" s="3488"/>
      <c r="BO70" s="3488"/>
      <c r="BP70" s="3488"/>
      <c r="BQ70" s="3488"/>
      <c r="BR70" s="3488"/>
      <c r="BS70" s="3488"/>
      <c r="BT70" s="3488"/>
      <c r="BU70" s="3488"/>
      <c r="BV70" s="3488"/>
      <c r="BW70" s="3488"/>
      <c r="BX70" s="3488"/>
      <c r="BY70" s="3488"/>
      <c r="BZ70" s="3488"/>
      <c r="CA70" s="3488"/>
      <c r="CB70" s="3488"/>
      <c r="CC70" s="3488"/>
      <c r="CD70" s="3488"/>
      <c r="CE70" s="3488"/>
      <c r="CF70" s="3488"/>
      <c r="CG70" s="3488"/>
      <c r="CH70" s="3488"/>
      <c r="CI70" s="3488"/>
      <c r="CJ70" s="3488"/>
      <c r="CK70" s="3488"/>
      <c r="CL70" s="3488"/>
      <c r="CM70" s="3488"/>
      <c r="CN70" s="3488"/>
      <c r="CO70" s="3488"/>
      <c r="CP70" s="3488"/>
      <c r="CQ70" s="3488"/>
      <c r="CR70" s="3488"/>
      <c r="CS70" s="3488"/>
      <c r="CT70" s="3488"/>
      <c r="CU70" s="3488"/>
      <c r="CV70" s="3488"/>
      <c r="CW70" s="3488"/>
      <c r="CX70" s="3488"/>
      <c r="CY70" s="3488"/>
      <c r="CZ70" s="3488"/>
      <c r="DA70" s="3488"/>
      <c r="DB70" s="3488"/>
      <c r="DC70" s="3488"/>
      <c r="DD70" s="3488"/>
      <c r="DE70" s="3488"/>
      <c r="DF70" s="3488"/>
      <c r="DG70" s="3488"/>
      <c r="DH70" s="3488"/>
      <c r="DI70" s="3488"/>
      <c r="DJ70" s="3488"/>
      <c r="DK70" s="3488"/>
      <c r="DL70" s="3488"/>
      <c r="DM70" s="3488"/>
      <c r="DN70" s="3488"/>
      <c r="DO70" s="3488"/>
      <c r="DP70" s="3488"/>
      <c r="DQ70" s="3488"/>
      <c r="DR70" s="3488"/>
      <c r="DS70" s="3488"/>
      <c r="DT70" s="3488"/>
      <c r="DU70" s="3488"/>
      <c r="DV70" s="3488"/>
      <c r="DW70" s="3488"/>
      <c r="DX70" s="3488"/>
      <c r="DY70" s="3488"/>
    </row>
    <row r="71" spans="1:129" s="3495" customFormat="1" ht="36" customHeight="1">
      <c r="A71" s="5919"/>
      <c r="B71" s="6135"/>
      <c r="C71" s="4753" t="s">
        <v>340</v>
      </c>
      <c r="D71" s="4156" t="s">
        <v>1118</v>
      </c>
      <c r="E71" s="4137" t="s">
        <v>1088</v>
      </c>
      <c r="F71" s="3576"/>
      <c r="G71" s="4112"/>
      <c r="H71" s="4154" t="s">
        <v>1119</v>
      </c>
      <c r="I71" s="3500" t="s">
        <v>1082</v>
      </c>
      <c r="J71" s="3698">
        <v>10000000</v>
      </c>
      <c r="K71" s="4073" t="s">
        <v>1120</v>
      </c>
      <c r="L71" s="4073" t="s">
        <v>82</v>
      </c>
      <c r="M71" s="4073" t="s">
        <v>187</v>
      </c>
      <c r="N71" s="4073" t="s">
        <v>321</v>
      </c>
      <c r="O71" s="3917">
        <f t="shared" si="20"/>
        <v>10000000</v>
      </c>
      <c r="P71" s="4149">
        <f t="shared" si="21"/>
        <v>0</v>
      </c>
      <c r="Q71" s="4150">
        <f>P71/O71</f>
        <v>0</v>
      </c>
      <c r="R71" s="3756">
        <f>+O71-P71</f>
        <v>10000000</v>
      </c>
      <c r="S71" s="4955">
        <f>+R71/O71</f>
        <v>1</v>
      </c>
      <c r="T71" s="4849">
        <v>0</v>
      </c>
      <c r="U71" s="4152"/>
      <c r="V71" s="4147">
        <v>0</v>
      </c>
      <c r="W71" s="4148">
        <v>0</v>
      </c>
      <c r="X71" s="4148">
        <v>0</v>
      </c>
      <c r="Y71" s="4134">
        <v>0</v>
      </c>
      <c r="Z71" s="4135">
        <v>0</v>
      </c>
      <c r="AA71" s="4134">
        <v>0</v>
      </c>
      <c r="AB71" s="4134">
        <v>0</v>
      </c>
      <c r="AC71" s="4134">
        <v>0</v>
      </c>
      <c r="AD71" s="4148">
        <v>0</v>
      </c>
      <c r="AE71" s="4148">
        <v>0</v>
      </c>
      <c r="AF71" s="4787">
        <v>20</v>
      </c>
      <c r="AG71" s="3760">
        <f t="shared" si="17"/>
        <v>0</v>
      </c>
      <c r="AH71" s="3760">
        <f t="shared" si="18"/>
        <v>20</v>
      </c>
      <c r="AI71" s="3754">
        <f>AG71/AF71</f>
        <v>0</v>
      </c>
      <c r="AJ71" s="3754">
        <f>+AH71/AF71</f>
        <v>1</v>
      </c>
      <c r="AK71" s="4911">
        <v>0</v>
      </c>
      <c r="AL71" s="3777">
        <v>0</v>
      </c>
      <c r="AM71" s="3761">
        <v>0</v>
      </c>
      <c r="AN71" s="4145">
        <v>0</v>
      </c>
      <c r="AO71" s="3777">
        <v>0</v>
      </c>
      <c r="AP71" s="3778">
        <v>0</v>
      </c>
      <c r="AQ71" s="3778">
        <v>0</v>
      </c>
      <c r="AR71" s="3777">
        <v>0</v>
      </c>
      <c r="AS71" s="3777">
        <v>0</v>
      </c>
      <c r="AT71" s="3505">
        <v>0</v>
      </c>
      <c r="AU71" s="3505">
        <v>0</v>
      </c>
      <c r="AV71" s="3505">
        <v>0</v>
      </c>
      <c r="AW71" s="3493">
        <v>45292</v>
      </c>
      <c r="AX71" s="3493">
        <v>45657</v>
      </c>
      <c r="AY71" s="4103" t="s">
        <v>1121</v>
      </c>
      <c r="AZ71" s="3494" t="s">
        <v>86</v>
      </c>
      <c r="BA71" s="3488"/>
      <c r="BB71" s="3488"/>
      <c r="BC71" s="3488"/>
      <c r="BD71" s="3488"/>
      <c r="BE71" s="3488"/>
      <c r="BF71" s="3488"/>
      <c r="BG71" s="3488"/>
      <c r="BH71" s="3488"/>
      <c r="BI71" s="3488"/>
      <c r="BJ71" s="3488"/>
      <c r="BK71" s="3488"/>
      <c r="BL71" s="3488"/>
      <c r="BM71" s="3488"/>
      <c r="BN71" s="3488"/>
      <c r="BO71" s="3488"/>
      <c r="BP71" s="3488"/>
      <c r="BQ71" s="3488"/>
      <c r="BR71" s="3488"/>
      <c r="BS71" s="3488"/>
      <c r="BT71" s="3488"/>
      <c r="BU71" s="3488"/>
      <c r="BV71" s="3488"/>
      <c r="BW71" s="3488"/>
      <c r="BX71" s="3488"/>
      <c r="BY71" s="3488"/>
      <c r="BZ71" s="3488"/>
      <c r="CA71" s="3488"/>
      <c r="CB71" s="3488"/>
      <c r="CC71" s="3488"/>
      <c r="CD71" s="3488"/>
      <c r="CE71" s="3488"/>
      <c r="CF71" s="3488"/>
      <c r="CG71" s="3488"/>
      <c r="CH71" s="3488"/>
      <c r="CI71" s="3488"/>
      <c r="CJ71" s="3488"/>
      <c r="CK71" s="3488"/>
      <c r="CL71" s="3488"/>
      <c r="CM71" s="3488"/>
      <c r="CN71" s="3488"/>
      <c r="CO71" s="3488"/>
      <c r="CP71" s="3488"/>
      <c r="CQ71" s="3488"/>
      <c r="CR71" s="3488"/>
      <c r="CS71" s="3488"/>
      <c r="CT71" s="3488"/>
      <c r="CU71" s="3488"/>
      <c r="CV71" s="3488"/>
      <c r="CW71" s="3488"/>
      <c r="CX71" s="3488"/>
      <c r="CY71" s="3488"/>
      <c r="CZ71" s="3488"/>
      <c r="DA71" s="3488"/>
      <c r="DB71" s="3488"/>
      <c r="DC71" s="3488"/>
      <c r="DD71" s="3488"/>
      <c r="DE71" s="3488"/>
      <c r="DF71" s="3488"/>
      <c r="DG71" s="3488"/>
      <c r="DH71" s="3488"/>
      <c r="DI71" s="3488"/>
    </row>
    <row r="72" spans="1:129" s="3510" customFormat="1" ht="72" customHeight="1">
      <c r="A72" s="5919"/>
      <c r="B72" s="6135"/>
      <c r="C72" s="4753" t="s">
        <v>1122</v>
      </c>
      <c r="D72" s="3942" t="s">
        <v>1123</v>
      </c>
      <c r="E72" s="4073" t="s">
        <v>1088</v>
      </c>
      <c r="F72" s="5961" t="s">
        <v>316</v>
      </c>
      <c r="G72" s="4073" t="s">
        <v>317</v>
      </c>
      <c r="H72" s="4154" t="s">
        <v>1124</v>
      </c>
      <c r="I72" s="3500" t="s">
        <v>939</v>
      </c>
      <c r="J72" s="4576">
        <v>25000000</v>
      </c>
      <c r="K72" s="4073" t="s">
        <v>1125</v>
      </c>
      <c r="L72" s="4073" t="s">
        <v>82</v>
      </c>
      <c r="M72" s="4073" t="s">
        <v>65</v>
      </c>
      <c r="N72" s="4073" t="s">
        <v>201</v>
      </c>
      <c r="O72" s="4155">
        <f t="shared" si="20"/>
        <v>25000000</v>
      </c>
      <c r="P72" s="4149">
        <f>SUM(T72:AE72)</f>
        <v>0</v>
      </c>
      <c r="Q72" s="4150">
        <f>P72/O72</f>
        <v>0</v>
      </c>
      <c r="R72" s="3756">
        <f>+O72-P72</f>
        <v>25000000</v>
      </c>
      <c r="S72" s="4955">
        <f>+R72/O72</f>
        <v>1</v>
      </c>
      <c r="T72" s="4849">
        <v>0</v>
      </c>
      <c r="U72" s="4152">
        <v>0</v>
      </c>
      <c r="V72" s="4147">
        <v>0</v>
      </c>
      <c r="W72" s="4148">
        <v>0</v>
      </c>
      <c r="X72" s="4148">
        <v>0</v>
      </c>
      <c r="Y72" s="4134">
        <v>0</v>
      </c>
      <c r="Z72" s="4135">
        <v>0</v>
      </c>
      <c r="AA72" s="4134">
        <v>0</v>
      </c>
      <c r="AB72" s="4134">
        <v>0</v>
      </c>
      <c r="AC72" s="4134">
        <v>0</v>
      </c>
      <c r="AD72" s="4148">
        <v>0</v>
      </c>
      <c r="AE72" s="4148">
        <v>0</v>
      </c>
      <c r="AF72" s="4787">
        <v>1</v>
      </c>
      <c r="AG72" s="4577">
        <f t="shared" si="17"/>
        <v>0</v>
      </c>
      <c r="AH72" s="3760">
        <f>+AF72-AG72</f>
        <v>1</v>
      </c>
      <c r="AI72" s="3754">
        <f>AG72/AF72</f>
        <v>0</v>
      </c>
      <c r="AJ72" s="3754">
        <f>+AH72/AF72</f>
        <v>1</v>
      </c>
      <c r="AK72" s="4911">
        <v>0</v>
      </c>
      <c r="AL72" s="3777">
        <v>0</v>
      </c>
      <c r="AM72" s="3761">
        <v>0</v>
      </c>
      <c r="AN72" s="4145">
        <v>0</v>
      </c>
      <c r="AO72" s="3777">
        <v>0</v>
      </c>
      <c r="AP72" s="3778">
        <v>0</v>
      </c>
      <c r="AQ72" s="3778">
        <v>0</v>
      </c>
      <c r="AR72" s="3777">
        <v>0</v>
      </c>
      <c r="AS72" s="3777">
        <v>0</v>
      </c>
      <c r="AT72" s="3505">
        <v>0</v>
      </c>
      <c r="AU72" s="3505">
        <v>0</v>
      </c>
      <c r="AV72" s="3505">
        <v>0</v>
      </c>
      <c r="AW72" s="3493">
        <v>45292</v>
      </c>
      <c r="AX72" s="3493">
        <v>45657</v>
      </c>
      <c r="AY72" s="4144"/>
      <c r="AZ72" s="3508" t="s">
        <v>86</v>
      </c>
      <c r="BA72" s="3509"/>
      <c r="BB72" s="3509"/>
      <c r="BC72" s="3509"/>
      <c r="BD72" s="3509"/>
      <c r="BE72" s="3509"/>
      <c r="BF72" s="3509"/>
      <c r="BG72" s="3509"/>
      <c r="BH72" s="3509"/>
      <c r="BI72" s="3509"/>
      <c r="BJ72" s="3509"/>
      <c r="BK72" s="3509"/>
      <c r="BL72" s="3509"/>
      <c r="BM72" s="3509"/>
      <c r="BN72" s="3509"/>
      <c r="BO72" s="3509"/>
      <c r="BP72" s="3509"/>
      <c r="BQ72" s="3509"/>
      <c r="BR72" s="3509"/>
      <c r="BS72" s="3509"/>
      <c r="BT72" s="3509"/>
      <c r="BU72" s="3509"/>
      <c r="BV72" s="3509"/>
      <c r="BW72" s="3509"/>
      <c r="BX72" s="3509"/>
      <c r="BY72" s="3509"/>
      <c r="BZ72" s="3509"/>
      <c r="CA72" s="3509"/>
      <c r="CB72" s="3509"/>
      <c r="CC72" s="3509"/>
      <c r="CD72" s="3509"/>
      <c r="CE72" s="3509"/>
      <c r="CF72" s="3509"/>
      <c r="CG72" s="3509"/>
      <c r="CH72" s="3509"/>
      <c r="CI72" s="3509"/>
      <c r="CJ72" s="3509"/>
      <c r="CK72" s="3509"/>
      <c r="CL72" s="3509"/>
      <c r="CM72" s="3509"/>
      <c r="CN72" s="3509"/>
      <c r="CO72" s="3509"/>
      <c r="CP72" s="3509"/>
      <c r="CQ72" s="3509"/>
      <c r="CR72" s="3509"/>
      <c r="CS72" s="3509"/>
      <c r="CT72" s="3509"/>
      <c r="CU72" s="3509"/>
      <c r="CV72" s="3509"/>
      <c r="CW72" s="3509"/>
      <c r="CX72" s="3509"/>
      <c r="CY72" s="3509"/>
      <c r="CZ72" s="3509"/>
      <c r="DA72" s="3509"/>
      <c r="DB72" s="3509"/>
      <c r="DC72" s="3509"/>
      <c r="DD72" s="3509"/>
      <c r="DE72" s="3509"/>
      <c r="DF72" s="3509"/>
      <c r="DG72" s="3509"/>
      <c r="DH72" s="3509"/>
      <c r="DI72" s="3509"/>
    </row>
    <row r="73" spans="1:129" s="3491" customFormat="1" ht="29.25" customHeight="1">
      <c r="A73" s="5919"/>
      <c r="B73" s="6135"/>
      <c r="C73" s="4751" t="s">
        <v>363</v>
      </c>
      <c r="D73" s="4119" t="s">
        <v>1126</v>
      </c>
      <c r="E73" s="4079"/>
      <c r="F73" s="5961"/>
      <c r="G73" s="4079"/>
      <c r="H73" s="4120" t="s">
        <v>1127</v>
      </c>
      <c r="I73" s="3501" t="s">
        <v>1090</v>
      </c>
      <c r="J73" s="3700">
        <v>30000000</v>
      </c>
      <c r="K73" s="4079" t="s">
        <v>1128</v>
      </c>
      <c r="L73" s="4079" t="s">
        <v>82</v>
      </c>
      <c r="M73" s="4079" t="s">
        <v>187</v>
      </c>
      <c r="N73" s="4079" t="s">
        <v>321</v>
      </c>
      <c r="O73" s="4110">
        <f t="shared" si="20"/>
        <v>30000000</v>
      </c>
      <c r="P73" s="4080">
        <f>SUM(T73:AE73)</f>
        <v>0</v>
      </c>
      <c r="Q73" s="4081">
        <f t="shared" si="16"/>
        <v>0</v>
      </c>
      <c r="R73" s="3770">
        <f t="shared" si="22"/>
        <v>30000000</v>
      </c>
      <c r="S73" s="4958">
        <f>+R73/O73</f>
        <v>1</v>
      </c>
      <c r="T73" s="4850">
        <v>0</v>
      </c>
      <c r="U73" s="4108">
        <v>0</v>
      </c>
      <c r="V73" s="4077">
        <v>0</v>
      </c>
      <c r="W73" s="4077">
        <v>0</v>
      </c>
      <c r="X73" s="4078">
        <v>0</v>
      </c>
      <c r="Y73" s="3772">
        <v>0</v>
      </c>
      <c r="Z73" s="3773">
        <v>0</v>
      </c>
      <c r="AA73" s="3772">
        <v>0</v>
      </c>
      <c r="AB73" s="3772">
        <v>0</v>
      </c>
      <c r="AC73" s="3772">
        <v>0</v>
      </c>
      <c r="AD73" s="4078">
        <v>0</v>
      </c>
      <c r="AE73" s="4078">
        <v>0</v>
      </c>
      <c r="AF73" s="4790">
        <v>120</v>
      </c>
      <c r="AG73" s="3774">
        <f t="shared" si="17"/>
        <v>0</v>
      </c>
      <c r="AH73" s="3774">
        <f t="shared" ref="AH73:AH76" si="25">+AF73-AG73</f>
        <v>120</v>
      </c>
      <c r="AI73" s="4106">
        <f t="shared" si="19"/>
        <v>0</v>
      </c>
      <c r="AJ73" s="4127">
        <f t="shared" si="24"/>
        <v>1</v>
      </c>
      <c r="AK73" s="4912">
        <v>0</v>
      </c>
      <c r="AL73" s="3779">
        <v>0</v>
      </c>
      <c r="AM73" s="3779">
        <v>0</v>
      </c>
      <c r="AN73" s="4107">
        <v>0</v>
      </c>
      <c r="AO73" s="3779">
        <v>0</v>
      </c>
      <c r="AP73" s="3780">
        <v>0</v>
      </c>
      <c r="AQ73" s="3780">
        <v>0</v>
      </c>
      <c r="AR73" s="3779">
        <v>0</v>
      </c>
      <c r="AS73" s="3779">
        <v>0</v>
      </c>
      <c r="AT73" s="3507">
        <v>0</v>
      </c>
      <c r="AU73" s="3507">
        <v>0</v>
      </c>
      <c r="AV73" s="3507">
        <v>0</v>
      </c>
      <c r="AW73" s="3503">
        <v>45292</v>
      </c>
      <c r="AX73" s="3503">
        <v>45657</v>
      </c>
      <c r="AY73" s="4103" t="s">
        <v>1129</v>
      </c>
      <c r="AZ73" s="3504" t="s">
        <v>86</v>
      </c>
      <c r="BA73" s="3488"/>
      <c r="BB73" s="3488"/>
      <c r="BC73" s="3488"/>
      <c r="BD73" s="3488"/>
      <c r="BE73" s="3488"/>
      <c r="BF73" s="3488"/>
      <c r="BG73" s="3488"/>
      <c r="BH73" s="3488"/>
      <c r="BI73" s="3488"/>
      <c r="BJ73" s="3488"/>
      <c r="BK73" s="3488"/>
      <c r="BL73" s="3488"/>
      <c r="BM73" s="3488"/>
      <c r="BN73" s="3488"/>
      <c r="BO73" s="3488"/>
      <c r="BP73" s="3488"/>
      <c r="BQ73" s="3488"/>
      <c r="BR73" s="3488"/>
      <c r="BS73" s="3488"/>
      <c r="BT73" s="3488"/>
      <c r="BU73" s="3488"/>
      <c r="BV73" s="3488"/>
      <c r="BW73" s="3488"/>
      <c r="BX73" s="3488"/>
      <c r="BY73" s="3488"/>
      <c r="BZ73" s="3488"/>
      <c r="CA73" s="3488"/>
      <c r="CB73" s="3488"/>
      <c r="CC73" s="3488"/>
      <c r="CD73" s="3488"/>
      <c r="CE73" s="3488"/>
      <c r="CF73" s="3488"/>
      <c r="CG73" s="3488"/>
      <c r="CH73" s="3488"/>
      <c r="CI73" s="3488"/>
      <c r="CJ73" s="3488"/>
      <c r="CK73" s="3488"/>
      <c r="CL73" s="3488"/>
      <c r="CM73" s="3488"/>
      <c r="CN73" s="3488"/>
      <c r="CO73" s="3488"/>
      <c r="CP73" s="3488"/>
      <c r="CQ73" s="3488"/>
      <c r="CR73" s="3488"/>
      <c r="CS73" s="3488"/>
      <c r="CT73" s="3488"/>
      <c r="CU73" s="3488"/>
      <c r="CV73" s="3488"/>
      <c r="CW73" s="3488"/>
      <c r="CX73" s="3488"/>
      <c r="CY73" s="3488"/>
      <c r="CZ73" s="3488"/>
      <c r="DA73" s="3488"/>
      <c r="DB73" s="3488"/>
      <c r="DC73" s="3488"/>
      <c r="DD73" s="3488"/>
      <c r="DE73" s="3488"/>
      <c r="DF73" s="3488"/>
      <c r="DG73" s="3488"/>
      <c r="DH73" s="3488"/>
      <c r="DI73" s="3488"/>
      <c r="DJ73" s="3488"/>
      <c r="DK73" s="3488"/>
      <c r="DL73" s="3488"/>
      <c r="DM73" s="3488"/>
      <c r="DN73" s="3488"/>
      <c r="DO73" s="3488"/>
      <c r="DP73" s="3488"/>
      <c r="DQ73" s="3488"/>
      <c r="DR73" s="3488"/>
      <c r="DS73" s="3488"/>
      <c r="DT73" s="3488"/>
      <c r="DU73" s="3488"/>
      <c r="DV73" s="3488"/>
      <c r="DW73" s="3488"/>
      <c r="DX73" s="3488"/>
      <c r="DY73" s="3488"/>
    </row>
    <row r="74" spans="1:129" s="3491" customFormat="1" ht="23.5" customHeight="1">
      <c r="A74" s="5919"/>
      <c r="B74" s="6135"/>
      <c r="C74" s="6007" t="s">
        <v>1130</v>
      </c>
      <c r="D74" s="6009" t="s">
        <v>1131</v>
      </c>
      <c r="E74" s="6011" t="s">
        <v>1088</v>
      </c>
      <c r="F74" s="5961"/>
      <c r="G74" s="6011" t="s">
        <v>349</v>
      </c>
      <c r="H74" s="6156" t="s">
        <v>1132</v>
      </c>
      <c r="I74" s="3500" t="s">
        <v>939</v>
      </c>
      <c r="J74" s="3698">
        <v>0</v>
      </c>
      <c r="K74" s="6011" t="s">
        <v>1133</v>
      </c>
      <c r="L74" s="6157" t="s">
        <v>1134</v>
      </c>
      <c r="M74" s="6157" t="s">
        <v>125</v>
      </c>
      <c r="N74" s="6157" t="s">
        <v>353</v>
      </c>
      <c r="O74" s="5982">
        <f>SUM(J74:J75)</f>
        <v>60000000</v>
      </c>
      <c r="P74" s="6002">
        <f>SUM(T74:AE75)</f>
        <v>0</v>
      </c>
      <c r="Q74" s="6153">
        <v>0</v>
      </c>
      <c r="R74" s="6154">
        <f>+O74-P74</f>
        <v>60000000</v>
      </c>
      <c r="S74" s="5983">
        <f>+R74/O74</f>
        <v>1</v>
      </c>
      <c r="T74" s="6155">
        <v>0</v>
      </c>
      <c r="U74" s="6151">
        <v>0</v>
      </c>
      <c r="V74" s="6151">
        <v>0</v>
      </c>
      <c r="W74" s="6036">
        <v>0</v>
      </c>
      <c r="X74" s="6036">
        <v>0</v>
      </c>
      <c r="Y74" s="6152">
        <v>0</v>
      </c>
      <c r="Z74" s="6151">
        <v>0</v>
      </c>
      <c r="AA74" s="6152">
        <v>0</v>
      </c>
      <c r="AB74" s="6152">
        <v>0</v>
      </c>
      <c r="AC74" s="5985">
        <v>0</v>
      </c>
      <c r="AD74" s="5985">
        <v>0</v>
      </c>
      <c r="AE74" s="5985">
        <v>0</v>
      </c>
      <c r="AF74" s="6149">
        <v>2</v>
      </c>
      <c r="AG74" s="6150">
        <f t="shared" si="17"/>
        <v>0</v>
      </c>
      <c r="AH74" s="6150">
        <f>+AF74-AG74</f>
        <v>2</v>
      </c>
      <c r="AI74" s="6177">
        <f>AG74/AF74</f>
        <v>0</v>
      </c>
      <c r="AJ74" s="6177">
        <f>+AH74/AF74</f>
        <v>1</v>
      </c>
      <c r="AK74" s="6178">
        <v>0</v>
      </c>
      <c r="AL74" s="6176">
        <v>0</v>
      </c>
      <c r="AM74" s="6176">
        <v>0</v>
      </c>
      <c r="AN74" s="6176">
        <v>0</v>
      </c>
      <c r="AO74" s="6176">
        <v>0</v>
      </c>
      <c r="AP74" s="6176">
        <v>0</v>
      </c>
      <c r="AQ74" s="6176">
        <v>0</v>
      </c>
      <c r="AR74" s="6176">
        <v>0</v>
      </c>
      <c r="AS74" s="6176">
        <v>0</v>
      </c>
      <c r="AT74" s="6173">
        <v>0</v>
      </c>
      <c r="AU74" s="6173">
        <v>0</v>
      </c>
      <c r="AV74" s="6173">
        <v>0</v>
      </c>
      <c r="AW74" s="6174">
        <v>45292</v>
      </c>
      <c r="AX74" s="6174">
        <v>45657</v>
      </c>
      <c r="AY74" s="6175" t="s">
        <v>354</v>
      </c>
      <c r="AZ74" s="6158" t="s">
        <v>86</v>
      </c>
      <c r="BA74" s="3488"/>
      <c r="BB74" s="3488"/>
      <c r="BC74" s="3488"/>
      <c r="BD74" s="3488"/>
      <c r="BE74" s="3488"/>
      <c r="BF74" s="3488"/>
      <c r="BG74" s="3488"/>
      <c r="BH74" s="3488"/>
      <c r="BI74" s="3488"/>
      <c r="BJ74" s="3488"/>
      <c r="BK74" s="3488"/>
      <c r="BL74" s="3488"/>
      <c r="BM74" s="3488"/>
      <c r="BN74" s="3488"/>
      <c r="BO74" s="3488"/>
      <c r="BP74" s="3488"/>
      <c r="BQ74" s="3488"/>
      <c r="BR74" s="3488"/>
      <c r="BS74" s="3488"/>
      <c r="BT74" s="3488"/>
      <c r="BU74" s="3488"/>
      <c r="BV74" s="3488"/>
      <c r="BW74" s="3488"/>
      <c r="BX74" s="3488"/>
      <c r="BY74" s="3488"/>
      <c r="BZ74" s="3488"/>
      <c r="CA74" s="3488"/>
      <c r="CB74" s="3488"/>
      <c r="CC74" s="3488"/>
      <c r="CD74" s="3488"/>
      <c r="CE74" s="3488"/>
      <c r="CF74" s="3488"/>
      <c r="CG74" s="3488"/>
      <c r="CH74" s="3488"/>
      <c r="CI74" s="3488"/>
      <c r="CJ74" s="3488"/>
      <c r="CK74" s="3488"/>
      <c r="CL74" s="3488"/>
      <c r="CM74" s="3488"/>
      <c r="CN74" s="3488"/>
      <c r="CO74" s="3488"/>
      <c r="CP74" s="3488"/>
      <c r="CQ74" s="3488"/>
      <c r="CR74" s="3488"/>
      <c r="CS74" s="3488"/>
      <c r="CT74" s="3488"/>
      <c r="CU74" s="3488"/>
      <c r="CV74" s="3488"/>
      <c r="CW74" s="3488"/>
      <c r="CX74" s="3488"/>
      <c r="CY74" s="3488"/>
      <c r="CZ74" s="3488"/>
      <c r="DA74" s="3488"/>
      <c r="DB74" s="3488"/>
      <c r="DC74" s="3488"/>
      <c r="DD74" s="3488"/>
      <c r="DE74" s="3488"/>
      <c r="DF74" s="3488"/>
      <c r="DG74" s="3488"/>
      <c r="DH74" s="3488"/>
      <c r="DI74" s="3488"/>
      <c r="DJ74" s="3488"/>
      <c r="DK74" s="3488"/>
      <c r="DL74" s="3488"/>
      <c r="DM74" s="3488"/>
      <c r="DN74" s="3488"/>
      <c r="DO74" s="3488"/>
      <c r="DP74" s="3488"/>
      <c r="DQ74" s="3488"/>
      <c r="DR74" s="3488"/>
      <c r="DS74" s="3488"/>
      <c r="DT74" s="3488"/>
      <c r="DU74" s="3488"/>
      <c r="DV74" s="3488"/>
      <c r="DW74" s="3488"/>
      <c r="DX74" s="3488"/>
      <c r="DY74" s="3488"/>
    </row>
    <row r="75" spans="1:129" s="3495" customFormat="1" ht="28.9" customHeight="1">
      <c r="A75" s="5919"/>
      <c r="B75" s="6135"/>
      <c r="C75" s="6007"/>
      <c r="D75" s="6009"/>
      <c r="E75" s="6011"/>
      <c r="F75" s="5961"/>
      <c r="G75" s="6011"/>
      <c r="H75" s="6156"/>
      <c r="I75" s="3500" t="s">
        <v>1090</v>
      </c>
      <c r="J75" s="3698">
        <v>60000000</v>
      </c>
      <c r="K75" s="6011"/>
      <c r="L75" s="6157"/>
      <c r="M75" s="6157"/>
      <c r="N75" s="6157"/>
      <c r="O75" s="5982"/>
      <c r="P75" s="6002"/>
      <c r="Q75" s="6153"/>
      <c r="R75" s="6154"/>
      <c r="S75" s="5983"/>
      <c r="T75" s="6155"/>
      <c r="U75" s="6151">
        <v>0</v>
      </c>
      <c r="V75" s="6151">
        <v>0</v>
      </c>
      <c r="W75" s="6036"/>
      <c r="X75" s="6036"/>
      <c r="Y75" s="6152">
        <v>0</v>
      </c>
      <c r="Z75" s="6151">
        <v>0</v>
      </c>
      <c r="AA75" s="6152">
        <v>0</v>
      </c>
      <c r="AB75" s="6152">
        <v>0</v>
      </c>
      <c r="AC75" s="5985"/>
      <c r="AD75" s="5985">
        <v>0</v>
      </c>
      <c r="AE75" s="5985">
        <v>0</v>
      </c>
      <c r="AF75" s="6149"/>
      <c r="AG75" s="6150"/>
      <c r="AH75" s="6150"/>
      <c r="AI75" s="6177"/>
      <c r="AJ75" s="6177"/>
      <c r="AK75" s="6178"/>
      <c r="AL75" s="6176">
        <v>0</v>
      </c>
      <c r="AM75" s="6176">
        <v>0</v>
      </c>
      <c r="AN75" s="6176"/>
      <c r="AO75" s="6176">
        <v>0</v>
      </c>
      <c r="AP75" s="6176">
        <v>0</v>
      </c>
      <c r="AQ75" s="6176">
        <v>0</v>
      </c>
      <c r="AR75" s="6176">
        <v>0</v>
      </c>
      <c r="AS75" s="6176">
        <v>0</v>
      </c>
      <c r="AT75" s="6173">
        <v>0</v>
      </c>
      <c r="AU75" s="6173">
        <v>0</v>
      </c>
      <c r="AV75" s="6173">
        <v>0</v>
      </c>
      <c r="AW75" s="6174"/>
      <c r="AX75" s="6174"/>
      <c r="AY75" s="6175"/>
      <c r="AZ75" s="6159"/>
      <c r="BA75" s="3488"/>
      <c r="BB75" s="3488"/>
      <c r="BC75" s="3488"/>
      <c r="BD75" s="3488"/>
      <c r="BE75" s="3488"/>
      <c r="BF75" s="3488"/>
      <c r="BG75" s="3488"/>
      <c r="BH75" s="3488"/>
      <c r="BI75" s="3488"/>
      <c r="BJ75" s="3488"/>
      <c r="BK75" s="3488"/>
      <c r="BL75" s="3488"/>
      <c r="BM75" s="3488"/>
      <c r="BN75" s="3488"/>
      <c r="BO75" s="3488"/>
      <c r="BP75" s="3488"/>
      <c r="BQ75" s="3488"/>
      <c r="BR75" s="3488"/>
      <c r="BS75" s="3488"/>
      <c r="BT75" s="3488"/>
      <c r="BU75" s="3488"/>
      <c r="BV75" s="3488"/>
      <c r="BW75" s="3488"/>
      <c r="BX75" s="3488"/>
      <c r="BY75" s="3488"/>
      <c r="BZ75" s="3488"/>
      <c r="CA75" s="3488"/>
      <c r="CB75" s="3488"/>
      <c r="CC75" s="3488"/>
      <c r="CD75" s="3488"/>
      <c r="CE75" s="3488"/>
      <c r="CF75" s="3488"/>
      <c r="CG75" s="3488"/>
      <c r="CH75" s="3488"/>
      <c r="CI75" s="3488"/>
      <c r="CJ75" s="3488"/>
      <c r="CK75" s="3488"/>
      <c r="CL75" s="3488"/>
      <c r="CM75" s="3488"/>
      <c r="CN75" s="3488"/>
      <c r="CO75" s="3488"/>
      <c r="CP75" s="3488"/>
      <c r="CQ75" s="3488"/>
      <c r="CR75" s="3488"/>
      <c r="CS75" s="3488"/>
      <c r="CT75" s="3488"/>
      <c r="CU75" s="3488"/>
      <c r="CV75" s="3488"/>
      <c r="CW75" s="3488"/>
      <c r="CX75" s="3488"/>
      <c r="CY75" s="3488"/>
      <c r="CZ75" s="3488"/>
      <c r="DA75" s="3488"/>
      <c r="DB75" s="3488"/>
      <c r="DC75" s="3488"/>
      <c r="DD75" s="3488"/>
      <c r="DE75" s="3488"/>
      <c r="DF75" s="3488"/>
      <c r="DG75" s="3488"/>
      <c r="DH75" s="3488"/>
      <c r="DI75" s="3488"/>
    </row>
    <row r="76" spans="1:129" s="3495" customFormat="1" ht="52.15" customHeight="1" thickBot="1">
      <c r="A76" s="5919"/>
      <c r="B76" s="6135"/>
      <c r="C76" s="4755" t="s">
        <v>1135</v>
      </c>
      <c r="D76" s="4162" t="s">
        <v>1136</v>
      </c>
      <c r="E76" s="3490" t="s">
        <v>1088</v>
      </c>
      <c r="F76" s="4553" t="s">
        <v>348</v>
      </c>
      <c r="G76" s="3490"/>
      <c r="H76" s="4554" t="s">
        <v>1137</v>
      </c>
      <c r="I76" s="4555" t="s">
        <v>1090</v>
      </c>
      <c r="J76" s="4556">
        <v>50000000</v>
      </c>
      <c r="K76" s="3490" t="s">
        <v>1138</v>
      </c>
      <c r="L76" s="3490" t="s">
        <v>1134</v>
      </c>
      <c r="M76" s="3490" t="s">
        <v>125</v>
      </c>
      <c r="N76" s="3490" t="s">
        <v>353</v>
      </c>
      <c r="O76" s="4557">
        <f>+J76</f>
        <v>50000000</v>
      </c>
      <c r="P76" s="4558">
        <f>SUM(T76:AE76)</f>
        <v>0</v>
      </c>
      <c r="Q76" s="4559">
        <f t="shared" si="16"/>
        <v>0</v>
      </c>
      <c r="R76" s="4560">
        <f t="shared" si="22"/>
        <v>50000000</v>
      </c>
      <c r="S76" s="4965">
        <f t="shared" si="23"/>
        <v>1</v>
      </c>
      <c r="T76" s="4858">
        <v>0</v>
      </c>
      <c r="U76" s="4561">
        <v>0</v>
      </c>
      <c r="V76" s="4562">
        <v>0</v>
      </c>
      <c r="W76" s="4563">
        <v>0</v>
      </c>
      <c r="X76" s="4563">
        <v>0</v>
      </c>
      <c r="Y76" s="4564">
        <v>0</v>
      </c>
      <c r="Z76" s="4563">
        <v>0</v>
      </c>
      <c r="AA76" s="4565">
        <v>0</v>
      </c>
      <c r="AB76" s="4565">
        <v>0</v>
      </c>
      <c r="AC76" s="4565">
        <v>0</v>
      </c>
      <c r="AD76" s="4566">
        <v>0</v>
      </c>
      <c r="AE76" s="4567">
        <v>0</v>
      </c>
      <c r="AF76" s="4791">
        <v>2</v>
      </c>
      <c r="AG76" s="4568">
        <f>SUM(AK76:AV76)</f>
        <v>0</v>
      </c>
      <c r="AH76" s="4568">
        <f t="shared" si="25"/>
        <v>2</v>
      </c>
      <c r="AI76" s="4569">
        <f t="shared" si="19"/>
        <v>0</v>
      </c>
      <c r="AJ76" s="3755">
        <f>+AH76/AF76</f>
        <v>1</v>
      </c>
      <c r="AK76" s="4913">
        <v>0</v>
      </c>
      <c r="AL76" s="4570">
        <v>0</v>
      </c>
      <c r="AM76" s="4570">
        <v>0</v>
      </c>
      <c r="AN76" s="4571">
        <v>0</v>
      </c>
      <c r="AO76" s="4570">
        <v>0</v>
      </c>
      <c r="AP76" s="4572">
        <v>0</v>
      </c>
      <c r="AQ76" s="4572">
        <v>0</v>
      </c>
      <c r="AR76" s="4570">
        <v>0</v>
      </c>
      <c r="AS76" s="4570">
        <v>0</v>
      </c>
      <c r="AT76" s="4573">
        <v>0</v>
      </c>
      <c r="AU76" s="4573">
        <v>0</v>
      </c>
      <c r="AV76" s="4573">
        <v>0</v>
      </c>
      <c r="AW76" s="4574">
        <v>45323</v>
      </c>
      <c r="AX76" s="4574">
        <v>45656</v>
      </c>
      <c r="AY76" s="4575" t="s">
        <v>359</v>
      </c>
      <c r="AZ76" s="3504" t="s">
        <v>86</v>
      </c>
      <c r="BA76" s="3488"/>
      <c r="BB76" s="3488"/>
      <c r="BC76" s="3488"/>
      <c r="BD76" s="3488"/>
      <c r="BE76" s="3488"/>
      <c r="BF76" s="3488"/>
      <c r="BG76" s="3488"/>
      <c r="BH76" s="3488"/>
      <c r="BI76" s="3488"/>
      <c r="BJ76" s="3488"/>
      <c r="BK76" s="3488"/>
      <c r="BL76" s="3488"/>
      <c r="BM76" s="3488"/>
      <c r="BN76" s="3488"/>
      <c r="BO76" s="3488"/>
      <c r="BP76" s="3488"/>
      <c r="BQ76" s="3488"/>
      <c r="BR76" s="3488"/>
      <c r="BS76" s="3488"/>
      <c r="BT76" s="3488"/>
      <c r="BU76" s="3488"/>
      <c r="BV76" s="3488"/>
      <c r="BW76" s="3488"/>
      <c r="BX76" s="3488"/>
      <c r="BY76" s="3488"/>
      <c r="BZ76" s="3488"/>
      <c r="CA76" s="3488"/>
      <c r="CB76" s="3488"/>
      <c r="CC76" s="3488"/>
      <c r="CD76" s="3488"/>
      <c r="CE76" s="3488"/>
      <c r="CF76" s="3488"/>
      <c r="CG76" s="3488"/>
      <c r="CH76" s="3488"/>
      <c r="CI76" s="3488"/>
      <c r="CJ76" s="3488"/>
      <c r="CK76" s="3488"/>
      <c r="CL76" s="3488"/>
      <c r="CM76" s="3488"/>
      <c r="CN76" s="3488"/>
      <c r="CO76" s="3488"/>
      <c r="CP76" s="3488"/>
      <c r="CQ76" s="3488"/>
      <c r="CR76" s="3488"/>
      <c r="CS76" s="3488"/>
      <c r="CT76" s="3488"/>
      <c r="CU76" s="3488"/>
      <c r="CV76" s="3488"/>
      <c r="CW76" s="3488"/>
      <c r="CX76" s="3488"/>
      <c r="CY76" s="3488"/>
      <c r="CZ76" s="3488"/>
      <c r="DA76" s="3488"/>
      <c r="DB76" s="3488"/>
      <c r="DC76" s="3488"/>
      <c r="DD76" s="3488"/>
      <c r="DE76" s="3488"/>
      <c r="DF76" s="3488"/>
      <c r="DG76" s="3488"/>
      <c r="DH76" s="3488"/>
      <c r="DI76" s="3488"/>
      <c r="DJ76" s="3488"/>
      <c r="DK76" s="3488"/>
      <c r="DL76" s="3488"/>
      <c r="DM76" s="3488"/>
      <c r="DN76" s="3488"/>
      <c r="DO76" s="3488"/>
      <c r="DP76" s="3488"/>
      <c r="DQ76" s="3488"/>
      <c r="DR76" s="3488"/>
      <c r="DS76" s="3488"/>
      <c r="DT76" s="3488"/>
      <c r="DU76" s="3488"/>
      <c r="DV76" s="3488"/>
      <c r="DW76" s="3488"/>
      <c r="DX76" s="3488"/>
      <c r="DY76" s="3488"/>
    </row>
    <row r="77" spans="1:129" s="3939" customFormat="1" ht="30" customHeight="1" thickBot="1">
      <c r="A77" s="5920"/>
      <c r="B77" s="6136"/>
      <c r="C77" s="6132" t="s">
        <v>364</v>
      </c>
      <c r="D77" s="6132"/>
      <c r="E77" s="6132"/>
      <c r="F77" s="6132"/>
      <c r="G77" s="6132"/>
      <c r="H77" s="6132"/>
      <c r="I77" s="6160"/>
      <c r="J77" s="4821">
        <f>SUM(J63:J76)</f>
        <v>500500000</v>
      </c>
      <c r="K77" s="3919"/>
      <c r="L77" s="3920"/>
      <c r="M77" s="3921"/>
      <c r="N77" s="3922"/>
      <c r="O77" s="3923">
        <f>SUM(O63:O76)</f>
        <v>500500000</v>
      </c>
      <c r="P77" s="3924">
        <f>SUM(T77:AE77)</f>
        <v>59152124</v>
      </c>
      <c r="Q77" s="3925">
        <f>+P77/O77</f>
        <v>0.11818606193806194</v>
      </c>
      <c r="R77" s="3926">
        <f>SUM(R63:R76)</f>
        <v>441347876</v>
      </c>
      <c r="S77" s="4966">
        <f>100%-Q77</f>
        <v>0.88181393806193809</v>
      </c>
      <c r="T77" s="4996">
        <f t="shared" ref="T77:AD77" si="26">SUM(T63:T76)</f>
        <v>59152124</v>
      </c>
      <c r="U77" s="3927">
        <f t="shared" si="26"/>
        <v>0</v>
      </c>
      <c r="V77" s="3928">
        <f t="shared" si="26"/>
        <v>0</v>
      </c>
      <c r="W77" s="3928">
        <f t="shared" si="26"/>
        <v>0</v>
      </c>
      <c r="X77" s="3928">
        <f t="shared" si="26"/>
        <v>0</v>
      </c>
      <c r="Y77" s="3928">
        <f t="shared" si="26"/>
        <v>0</v>
      </c>
      <c r="Z77" s="3929">
        <f t="shared" si="26"/>
        <v>0</v>
      </c>
      <c r="AA77" s="3924">
        <f t="shared" si="26"/>
        <v>0</v>
      </c>
      <c r="AB77" s="3924">
        <f t="shared" si="26"/>
        <v>0</v>
      </c>
      <c r="AC77" s="3924">
        <f t="shared" si="26"/>
        <v>0</v>
      </c>
      <c r="AD77" s="3924">
        <f t="shared" si="26"/>
        <v>0</v>
      </c>
      <c r="AE77" s="3929">
        <v>0</v>
      </c>
      <c r="AF77" s="3931">
        <f>SUM(AF63:AF76)</f>
        <v>407</v>
      </c>
      <c r="AG77" s="3930">
        <f>SUM(AG63:AG76)</f>
        <v>4</v>
      </c>
      <c r="AH77" s="3931">
        <f>SUM(AH63:AH76)</f>
        <v>403</v>
      </c>
      <c r="AI77" s="3932">
        <f>+AG77/AF77</f>
        <v>9.8280098280098278E-3</v>
      </c>
      <c r="AJ77" s="3932">
        <f>100%-AI77</f>
        <v>0.9901719901719902</v>
      </c>
      <c r="AK77" s="4914">
        <f t="shared" ref="AK77:AV77" si="27">SUM(AK63:AK76)</f>
        <v>4</v>
      </c>
      <c r="AL77" s="3933">
        <f t="shared" si="27"/>
        <v>0</v>
      </c>
      <c r="AM77" s="3933">
        <f t="shared" si="27"/>
        <v>0</v>
      </c>
      <c r="AN77" s="3934">
        <f t="shared" si="27"/>
        <v>0</v>
      </c>
      <c r="AO77" s="3930">
        <f t="shared" si="27"/>
        <v>0</v>
      </c>
      <c r="AP77" s="3931">
        <f t="shared" si="27"/>
        <v>0</v>
      </c>
      <c r="AQ77" s="3931">
        <f t="shared" si="27"/>
        <v>0</v>
      </c>
      <c r="AR77" s="3930">
        <f t="shared" si="27"/>
        <v>0</v>
      </c>
      <c r="AS77" s="3930">
        <f t="shared" si="27"/>
        <v>0</v>
      </c>
      <c r="AT77" s="3931">
        <f t="shared" si="27"/>
        <v>0</v>
      </c>
      <c r="AU77" s="3931">
        <f t="shared" si="27"/>
        <v>0</v>
      </c>
      <c r="AV77" s="3931">
        <f t="shared" si="27"/>
        <v>0</v>
      </c>
      <c r="AW77" s="3935"/>
      <c r="AX77" s="3936"/>
      <c r="AY77" s="3937"/>
      <c r="AZ77" s="3938"/>
      <c r="BA77" s="3426"/>
      <c r="BB77" s="3426"/>
      <c r="BC77" s="3426"/>
      <c r="BD77" s="3426"/>
      <c r="BE77" s="3426"/>
      <c r="BF77" s="3426"/>
      <c r="BG77" s="3426"/>
      <c r="BH77" s="3426"/>
      <c r="BI77" s="3426"/>
      <c r="BJ77" s="3426"/>
      <c r="BK77" s="3426"/>
      <c r="BL77" s="3426"/>
      <c r="BM77" s="3426"/>
      <c r="BN77" s="3426"/>
      <c r="BO77" s="3426"/>
      <c r="BP77" s="3426"/>
      <c r="BQ77" s="3426"/>
      <c r="BR77" s="3426"/>
      <c r="BS77" s="3426"/>
      <c r="BT77" s="3426"/>
      <c r="BU77" s="3426"/>
      <c r="BV77" s="3426"/>
      <c r="BW77" s="3426"/>
      <c r="BX77" s="3426"/>
      <c r="BY77" s="3426"/>
      <c r="BZ77" s="3426"/>
      <c r="CA77" s="3426"/>
      <c r="CB77" s="3426"/>
      <c r="CC77" s="3426"/>
      <c r="CD77" s="3426"/>
      <c r="CE77" s="3426"/>
      <c r="CF77" s="3426"/>
      <c r="CG77" s="3426"/>
      <c r="CH77" s="3426"/>
      <c r="CI77" s="3426"/>
      <c r="CJ77" s="3426"/>
      <c r="CK77" s="3426"/>
      <c r="CL77" s="3426"/>
      <c r="CM77" s="3426"/>
      <c r="CN77" s="3426"/>
      <c r="CO77" s="3426"/>
      <c r="CP77" s="3426"/>
      <c r="CQ77" s="3426"/>
      <c r="CR77" s="3426"/>
      <c r="CS77" s="3426"/>
      <c r="CT77" s="3426"/>
      <c r="CU77" s="3426"/>
      <c r="CV77" s="3426"/>
      <c r="CW77" s="3426"/>
      <c r="CX77" s="3426"/>
      <c r="CY77" s="3426"/>
      <c r="CZ77" s="3426"/>
      <c r="DA77" s="3426"/>
      <c r="DB77" s="3426"/>
      <c r="DC77" s="3426"/>
      <c r="DD77" s="3426"/>
      <c r="DE77" s="3426"/>
      <c r="DF77" s="3426"/>
      <c r="DG77" s="3426"/>
      <c r="DH77" s="3426"/>
      <c r="DI77" s="3426"/>
    </row>
    <row r="78" spans="1:129" s="3489" customFormat="1" ht="55.15" customHeight="1">
      <c r="A78" s="3512"/>
      <c r="B78" s="6161" t="s">
        <v>1139</v>
      </c>
      <c r="C78" s="5021" t="s">
        <v>1140</v>
      </c>
      <c r="D78" s="3943" t="s">
        <v>1141</v>
      </c>
      <c r="E78" s="3513" t="s">
        <v>1142</v>
      </c>
      <c r="F78" s="3626" t="s">
        <v>368</v>
      </c>
      <c r="G78" s="3513" t="s">
        <v>369</v>
      </c>
      <c r="H78" s="3632" t="s">
        <v>1143</v>
      </c>
      <c r="I78" s="5023" t="s">
        <v>939</v>
      </c>
      <c r="J78" s="5038">
        <f>29000000+3000000</f>
        <v>32000000</v>
      </c>
      <c r="K78" s="3513" t="s">
        <v>1144</v>
      </c>
      <c r="L78" s="3513" t="s">
        <v>64</v>
      </c>
      <c r="M78" s="3513" t="s">
        <v>65</v>
      </c>
      <c r="N78" s="3513" t="s">
        <v>1145</v>
      </c>
      <c r="O78" s="3781">
        <f>+J78</f>
        <v>32000000</v>
      </c>
      <c r="P78" s="3782">
        <f>SUM(T78:AE78)</f>
        <v>0</v>
      </c>
      <c r="Q78" s="3783">
        <f>P78/O78</f>
        <v>0</v>
      </c>
      <c r="R78" s="3784">
        <f>+O78-P78</f>
        <v>32000000</v>
      </c>
      <c r="S78" s="4967">
        <f>+R78/O78</f>
        <v>1</v>
      </c>
      <c r="T78" s="4859">
        <v>0</v>
      </c>
      <c r="U78" s="3785">
        <v>0</v>
      </c>
      <c r="V78" s="3786">
        <v>0</v>
      </c>
      <c r="W78" s="3786">
        <v>0</v>
      </c>
      <c r="X78" s="3786">
        <v>0</v>
      </c>
      <c r="Y78" s="3787">
        <v>0</v>
      </c>
      <c r="Z78" s="3788">
        <v>0</v>
      </c>
      <c r="AA78" s="3787">
        <v>0</v>
      </c>
      <c r="AB78" s="3787">
        <v>0</v>
      </c>
      <c r="AC78" s="3787">
        <v>0</v>
      </c>
      <c r="AD78" s="3787">
        <v>0</v>
      </c>
      <c r="AE78" s="3788">
        <v>0</v>
      </c>
      <c r="AF78" s="4792">
        <v>4</v>
      </c>
      <c r="AG78" s="3789">
        <f>SUM(AK78:AV78)</f>
        <v>1</v>
      </c>
      <c r="AH78" s="3789">
        <f>+AF78-AG78</f>
        <v>3</v>
      </c>
      <c r="AI78" s="3783">
        <f>AG78/AF78</f>
        <v>0.25</v>
      </c>
      <c r="AJ78" s="3783">
        <f>+AH78/AF78</f>
        <v>0.75</v>
      </c>
      <c r="AK78" s="4915">
        <v>1</v>
      </c>
      <c r="AL78" s="3789">
        <v>0</v>
      </c>
      <c r="AM78" s="3789">
        <v>0</v>
      </c>
      <c r="AN78" s="3790" t="s">
        <v>1146</v>
      </c>
      <c r="AO78" s="3789">
        <v>0</v>
      </c>
      <c r="AP78" s="3789">
        <v>0</v>
      </c>
      <c r="AQ78" s="3789">
        <v>0</v>
      </c>
      <c r="AR78" s="3789">
        <v>0</v>
      </c>
      <c r="AS78" s="3789">
        <v>0</v>
      </c>
      <c r="AT78" s="3514">
        <v>0</v>
      </c>
      <c r="AU78" s="3514">
        <v>0</v>
      </c>
      <c r="AV78" s="3514">
        <v>0</v>
      </c>
      <c r="AW78" s="3515">
        <v>45324</v>
      </c>
      <c r="AX78" s="3515" t="s">
        <v>1147</v>
      </c>
      <c r="AY78" s="3516" t="s">
        <v>373</v>
      </c>
      <c r="AZ78" s="3517" t="s">
        <v>86</v>
      </c>
      <c r="BA78" s="3488"/>
      <c r="BB78" s="3488"/>
      <c r="BC78" s="3488"/>
      <c r="BD78" s="3488"/>
      <c r="BE78" s="3488"/>
      <c r="BF78" s="3488"/>
      <c r="BG78" s="3488"/>
      <c r="BH78" s="3488"/>
      <c r="BI78" s="3488"/>
      <c r="BJ78" s="3488"/>
      <c r="BK78" s="3488"/>
      <c r="BL78" s="3488"/>
      <c r="BM78" s="3488"/>
      <c r="BN78" s="3488"/>
      <c r="BO78" s="3488"/>
      <c r="BP78" s="3488"/>
      <c r="BQ78" s="3488"/>
      <c r="BR78" s="3488"/>
      <c r="BS78" s="3488"/>
      <c r="BT78" s="3488"/>
      <c r="BU78" s="3488"/>
      <c r="BV78" s="3488"/>
      <c r="BW78" s="3488"/>
      <c r="BX78" s="3488"/>
      <c r="BY78" s="3488"/>
      <c r="BZ78" s="3488"/>
      <c r="CA78" s="3488"/>
      <c r="CB78" s="3488"/>
      <c r="CC78" s="3488"/>
      <c r="CD78" s="3488"/>
      <c r="CE78" s="3488"/>
      <c r="CF78" s="3488"/>
      <c r="CG78" s="3488"/>
      <c r="CH78" s="3488"/>
      <c r="CI78" s="3488"/>
      <c r="CJ78" s="3488"/>
      <c r="CK78" s="3488"/>
      <c r="CL78" s="3488"/>
      <c r="CM78" s="3488"/>
      <c r="CN78" s="3488"/>
      <c r="CO78" s="3488"/>
      <c r="CP78" s="3488"/>
      <c r="CQ78" s="3488"/>
      <c r="CR78" s="3488"/>
      <c r="CS78" s="3488"/>
      <c r="CT78" s="3488"/>
      <c r="CU78" s="3488"/>
      <c r="CV78" s="3488"/>
      <c r="CW78" s="3488"/>
      <c r="CX78" s="3488"/>
      <c r="CY78" s="3488"/>
      <c r="CZ78" s="3488"/>
      <c r="DA78" s="3488"/>
      <c r="DB78" s="3488"/>
      <c r="DC78" s="3488"/>
      <c r="DD78" s="3488"/>
      <c r="DE78" s="3488"/>
      <c r="DF78" s="3488"/>
      <c r="DG78" s="3488"/>
      <c r="DH78" s="3488"/>
      <c r="DI78" s="3488"/>
      <c r="DJ78" s="3488"/>
      <c r="DK78" s="3488"/>
      <c r="DL78" s="3488"/>
      <c r="DM78" s="3488"/>
      <c r="DN78" s="3488"/>
      <c r="DO78" s="3488"/>
      <c r="DP78" s="3488"/>
      <c r="DQ78" s="3488"/>
      <c r="DR78" s="3488"/>
      <c r="DS78" s="3488"/>
      <c r="DT78" s="3488"/>
      <c r="DU78" s="3488"/>
      <c r="DV78" s="3488"/>
      <c r="DW78" s="3488"/>
      <c r="DX78" s="3488"/>
      <c r="DY78" s="3488"/>
    </row>
    <row r="79" spans="1:129" s="3489" customFormat="1" ht="24.4" customHeight="1">
      <c r="A79" s="3512"/>
      <c r="B79" s="6162"/>
      <c r="C79" s="5958" t="s">
        <v>1148</v>
      </c>
      <c r="D79" s="6165" t="s">
        <v>1149</v>
      </c>
      <c r="E79" s="6167" t="s">
        <v>1142</v>
      </c>
      <c r="F79" s="6169" t="s">
        <v>376</v>
      </c>
      <c r="G79" s="6167" t="s">
        <v>377</v>
      </c>
      <c r="H79" s="6171" t="s">
        <v>1150</v>
      </c>
      <c r="I79" s="5020" t="s">
        <v>1151</v>
      </c>
      <c r="J79" s="5037">
        <f>1000000+4000000+1000000</f>
        <v>6000000</v>
      </c>
      <c r="K79" s="6167" t="s">
        <v>1152</v>
      </c>
      <c r="L79" s="6167" t="s">
        <v>82</v>
      </c>
      <c r="M79" s="6167" t="s">
        <v>65</v>
      </c>
      <c r="N79" s="6167" t="s">
        <v>201</v>
      </c>
      <c r="O79" s="6199">
        <f>SUM(J79:J81)</f>
        <v>13000000</v>
      </c>
      <c r="P79" s="6201">
        <f>SUM(T79:AE81)</f>
        <v>0</v>
      </c>
      <c r="Q79" s="6203">
        <f>+P79/O79</f>
        <v>0</v>
      </c>
      <c r="R79" s="6191">
        <f>+O79-P79</f>
        <v>13000000</v>
      </c>
      <c r="S79" s="6193">
        <f>+P79/O79</f>
        <v>0</v>
      </c>
      <c r="T79" s="6195">
        <v>0</v>
      </c>
      <c r="U79" s="6197">
        <v>0</v>
      </c>
      <c r="V79" s="6185">
        <v>0</v>
      </c>
      <c r="W79" s="6185">
        <v>0</v>
      </c>
      <c r="X79" s="6185">
        <v>0</v>
      </c>
      <c r="Y79" s="6187">
        <v>0</v>
      </c>
      <c r="Z79" s="6189">
        <v>0</v>
      </c>
      <c r="AA79" s="6187">
        <v>0</v>
      </c>
      <c r="AB79" s="6187">
        <v>0</v>
      </c>
      <c r="AC79" s="6187">
        <v>0</v>
      </c>
      <c r="AD79" s="6185">
        <v>0</v>
      </c>
      <c r="AE79" s="6189">
        <v>0</v>
      </c>
      <c r="AF79" s="6179">
        <v>1</v>
      </c>
      <c r="AG79" s="6181">
        <f>SUM(AK79:AV81)</f>
        <v>0</v>
      </c>
      <c r="AH79" s="6181">
        <f>+AF79-AG79</f>
        <v>1</v>
      </c>
      <c r="AI79" s="6183">
        <f>+AG79/AF79</f>
        <v>0</v>
      </c>
      <c r="AJ79" s="6183">
        <f>+AH79/AF79</f>
        <v>1</v>
      </c>
      <c r="AK79" s="6242">
        <v>0</v>
      </c>
      <c r="AL79" s="6239">
        <v>0</v>
      </c>
      <c r="AM79" s="6239">
        <v>0</v>
      </c>
      <c r="AN79" s="6244">
        <v>0</v>
      </c>
      <c r="AO79" s="6239">
        <v>0</v>
      </c>
      <c r="AP79" s="6182">
        <v>0</v>
      </c>
      <c r="AQ79" s="6182">
        <v>0</v>
      </c>
      <c r="AR79" s="6239">
        <v>0</v>
      </c>
      <c r="AS79" s="6241">
        <v>0</v>
      </c>
      <c r="AT79" s="6228">
        <v>0</v>
      </c>
      <c r="AU79" s="6228">
        <v>0</v>
      </c>
      <c r="AV79" s="6228">
        <v>0</v>
      </c>
      <c r="AW79" s="6230">
        <v>45444</v>
      </c>
      <c r="AX79" s="6230">
        <v>45505</v>
      </c>
      <c r="AY79" s="6232" t="s">
        <v>381</v>
      </c>
      <c r="AZ79" s="6234" t="s">
        <v>86</v>
      </c>
      <c r="BA79" s="3488"/>
      <c r="BB79" s="3488"/>
      <c r="BC79" s="3488"/>
      <c r="BD79" s="3488"/>
      <c r="BE79" s="3488"/>
      <c r="BF79" s="3488"/>
      <c r="BG79" s="3488"/>
      <c r="BH79" s="3488"/>
      <c r="BI79" s="3488"/>
      <c r="BJ79" s="3488"/>
      <c r="BK79" s="3488"/>
      <c r="BL79" s="3488"/>
      <c r="BM79" s="3488"/>
      <c r="BN79" s="3488"/>
      <c r="BO79" s="3488"/>
      <c r="BP79" s="3488"/>
      <c r="BQ79" s="3488"/>
      <c r="BR79" s="3488"/>
      <c r="BS79" s="3488"/>
      <c r="BT79" s="3488"/>
      <c r="BU79" s="3488"/>
      <c r="BV79" s="3488"/>
      <c r="BW79" s="3488"/>
      <c r="BX79" s="3488"/>
      <c r="BY79" s="3488"/>
      <c r="BZ79" s="3488"/>
      <c r="CA79" s="3488"/>
      <c r="CB79" s="3488"/>
      <c r="CC79" s="3488"/>
      <c r="CD79" s="3488"/>
      <c r="CE79" s="3488"/>
      <c r="CF79" s="3488"/>
      <c r="CG79" s="3488"/>
      <c r="CH79" s="3488"/>
      <c r="CI79" s="3488"/>
      <c r="CJ79" s="3488"/>
      <c r="CK79" s="3488"/>
      <c r="CL79" s="3488"/>
      <c r="CM79" s="3488"/>
      <c r="CN79" s="3488"/>
      <c r="CO79" s="3488"/>
      <c r="CP79" s="3488"/>
      <c r="CQ79" s="3488"/>
      <c r="CR79" s="3488"/>
      <c r="CS79" s="3488"/>
      <c r="CT79" s="3488"/>
      <c r="CU79" s="3488"/>
      <c r="CV79" s="3488"/>
      <c r="CW79" s="3488"/>
      <c r="CX79" s="3488"/>
      <c r="CY79" s="3488"/>
      <c r="CZ79" s="3488"/>
      <c r="DA79" s="3488"/>
      <c r="DB79" s="3488"/>
      <c r="DC79" s="3488"/>
      <c r="DD79" s="3488"/>
      <c r="DE79" s="3488"/>
      <c r="DF79" s="3488"/>
      <c r="DG79" s="3488"/>
      <c r="DH79" s="3488"/>
      <c r="DI79" s="3488"/>
      <c r="DJ79" s="3488"/>
      <c r="DK79" s="3488"/>
      <c r="DL79" s="3488"/>
      <c r="DM79" s="3488"/>
      <c r="DN79" s="3488"/>
      <c r="DO79" s="3488"/>
      <c r="DP79" s="3488"/>
      <c r="DQ79" s="3488"/>
      <c r="DR79" s="3488"/>
      <c r="DS79" s="3488"/>
      <c r="DT79" s="3488"/>
      <c r="DU79" s="3488"/>
      <c r="DV79" s="3488"/>
      <c r="DW79" s="3488"/>
      <c r="DX79" s="3488"/>
      <c r="DY79" s="3488"/>
    </row>
    <row r="80" spans="1:129" s="3489" customFormat="1" ht="19.899999999999999" customHeight="1">
      <c r="A80" s="3512"/>
      <c r="B80" s="6162"/>
      <c r="C80" s="5958"/>
      <c r="D80" s="6165"/>
      <c r="E80" s="6167"/>
      <c r="F80" s="6169"/>
      <c r="G80" s="6167"/>
      <c r="H80" s="6171"/>
      <c r="I80" s="3518" t="s">
        <v>917</v>
      </c>
      <c r="J80" s="5040">
        <f>1500000</f>
        <v>1500000</v>
      </c>
      <c r="K80" s="6167"/>
      <c r="L80" s="6167"/>
      <c r="M80" s="6167"/>
      <c r="N80" s="6167"/>
      <c r="O80" s="6199"/>
      <c r="P80" s="6201"/>
      <c r="Q80" s="6203"/>
      <c r="R80" s="6191"/>
      <c r="S80" s="6193"/>
      <c r="T80" s="6195"/>
      <c r="U80" s="6197"/>
      <c r="V80" s="6185"/>
      <c r="W80" s="6185"/>
      <c r="X80" s="6185"/>
      <c r="Y80" s="6187"/>
      <c r="Z80" s="6189"/>
      <c r="AA80" s="6187"/>
      <c r="AB80" s="6187"/>
      <c r="AC80" s="6187"/>
      <c r="AD80" s="6185"/>
      <c r="AE80" s="6189"/>
      <c r="AF80" s="6179"/>
      <c r="AG80" s="6181"/>
      <c r="AH80" s="6181"/>
      <c r="AI80" s="6183"/>
      <c r="AJ80" s="6183"/>
      <c r="AK80" s="6243"/>
      <c r="AL80" s="6240"/>
      <c r="AM80" s="6240"/>
      <c r="AN80" s="6245"/>
      <c r="AO80" s="6240"/>
      <c r="AP80" s="6238"/>
      <c r="AQ80" s="6238"/>
      <c r="AR80" s="6240"/>
      <c r="AS80" s="6241"/>
      <c r="AT80" s="6228"/>
      <c r="AU80" s="6228"/>
      <c r="AV80" s="6228"/>
      <c r="AW80" s="6230"/>
      <c r="AX80" s="6230"/>
      <c r="AY80" s="6232"/>
      <c r="AZ80" s="6234"/>
      <c r="BA80" s="3488"/>
      <c r="BB80" s="3488"/>
      <c r="BC80" s="3488"/>
      <c r="BD80" s="3488"/>
      <c r="BE80" s="3488"/>
      <c r="BF80" s="3488"/>
      <c r="BG80" s="3488"/>
      <c r="BH80" s="3488"/>
      <c r="BI80" s="3488"/>
      <c r="BJ80" s="3488"/>
      <c r="BK80" s="3488"/>
      <c r="BL80" s="3488"/>
      <c r="BM80" s="3488"/>
      <c r="BN80" s="3488"/>
      <c r="BO80" s="3488"/>
      <c r="BP80" s="3488"/>
      <c r="BQ80" s="3488"/>
      <c r="BR80" s="3488"/>
      <c r="BS80" s="3488"/>
      <c r="BT80" s="3488"/>
      <c r="BU80" s="3488"/>
      <c r="BV80" s="3488"/>
      <c r="BW80" s="3488"/>
      <c r="BX80" s="3488"/>
      <c r="BY80" s="3488"/>
      <c r="BZ80" s="3488"/>
      <c r="CA80" s="3488"/>
      <c r="CB80" s="3488"/>
      <c r="CC80" s="3488"/>
      <c r="CD80" s="3488"/>
      <c r="CE80" s="3488"/>
      <c r="CF80" s="3488"/>
      <c r="CG80" s="3488"/>
      <c r="CH80" s="3488"/>
      <c r="CI80" s="3488"/>
      <c r="CJ80" s="3488"/>
      <c r="CK80" s="3488"/>
      <c r="CL80" s="3488"/>
      <c r="CM80" s="3488"/>
      <c r="CN80" s="3488"/>
      <c r="CO80" s="3488"/>
      <c r="CP80" s="3488"/>
      <c r="CQ80" s="3488"/>
      <c r="CR80" s="3488"/>
      <c r="CS80" s="3488"/>
      <c r="CT80" s="3488"/>
      <c r="CU80" s="3488"/>
      <c r="CV80" s="3488"/>
      <c r="CW80" s="3488"/>
      <c r="CX80" s="3488"/>
      <c r="CY80" s="3488"/>
      <c r="CZ80" s="3488"/>
      <c r="DA80" s="3488"/>
      <c r="DB80" s="3488"/>
      <c r="DC80" s="3488"/>
      <c r="DD80" s="3488"/>
      <c r="DE80" s="3488"/>
      <c r="DF80" s="3488"/>
      <c r="DG80" s="3488"/>
      <c r="DH80" s="3488"/>
      <c r="DI80" s="3488"/>
      <c r="DJ80" s="3488"/>
      <c r="DK80" s="3488"/>
      <c r="DL80" s="3488"/>
      <c r="DM80" s="3488"/>
      <c r="DN80" s="3488"/>
      <c r="DO80" s="3488"/>
      <c r="DP80" s="3488"/>
      <c r="DQ80" s="3488"/>
      <c r="DR80" s="3488"/>
      <c r="DS80" s="3488"/>
      <c r="DT80" s="3488"/>
      <c r="DU80" s="3488"/>
      <c r="DV80" s="3488"/>
      <c r="DW80" s="3488"/>
      <c r="DX80" s="3488"/>
      <c r="DY80" s="3488"/>
    </row>
    <row r="81" spans="1:1024" s="3489" customFormat="1" ht="21" customHeight="1" thickBot="1">
      <c r="A81" s="3512"/>
      <c r="B81" s="6162"/>
      <c r="C81" s="6164"/>
      <c r="D81" s="6166"/>
      <c r="E81" s="6168"/>
      <c r="F81" s="6170"/>
      <c r="G81" s="6168"/>
      <c r="H81" s="6172"/>
      <c r="I81" s="5022" t="s">
        <v>918</v>
      </c>
      <c r="J81" s="5039">
        <f>1000000+3500000+1000000</f>
        <v>5500000</v>
      </c>
      <c r="K81" s="6168"/>
      <c r="L81" s="6168"/>
      <c r="M81" s="6168"/>
      <c r="N81" s="6168"/>
      <c r="O81" s="6200"/>
      <c r="P81" s="6202"/>
      <c r="Q81" s="6204"/>
      <c r="R81" s="6192"/>
      <c r="S81" s="6194"/>
      <c r="T81" s="6196"/>
      <c r="U81" s="6198"/>
      <c r="V81" s="6186"/>
      <c r="W81" s="6186"/>
      <c r="X81" s="6186"/>
      <c r="Y81" s="6188"/>
      <c r="Z81" s="6190"/>
      <c r="AA81" s="6188"/>
      <c r="AB81" s="6188"/>
      <c r="AC81" s="6188"/>
      <c r="AD81" s="6186"/>
      <c r="AE81" s="6190"/>
      <c r="AF81" s="6180"/>
      <c r="AG81" s="6182"/>
      <c r="AH81" s="6182"/>
      <c r="AI81" s="6184"/>
      <c r="AJ81" s="6184"/>
      <c r="AK81" s="6243"/>
      <c r="AL81" s="6240"/>
      <c r="AM81" s="6240"/>
      <c r="AN81" s="6245"/>
      <c r="AO81" s="6240"/>
      <c r="AP81" s="6238"/>
      <c r="AQ81" s="6238"/>
      <c r="AR81" s="6240"/>
      <c r="AS81" s="6239"/>
      <c r="AT81" s="6229"/>
      <c r="AU81" s="6229"/>
      <c r="AV81" s="6229"/>
      <c r="AW81" s="6231"/>
      <c r="AX81" s="6231"/>
      <c r="AY81" s="6233"/>
      <c r="AZ81" s="6235"/>
      <c r="BA81" s="3488"/>
      <c r="BB81" s="3488"/>
      <c r="BC81" s="3488"/>
      <c r="BD81" s="3488"/>
      <c r="BE81" s="3488"/>
      <c r="BF81" s="3488"/>
      <c r="BG81" s="3488"/>
      <c r="BH81" s="3488"/>
      <c r="BI81" s="3488"/>
      <c r="BJ81" s="3488"/>
      <c r="BK81" s="3488"/>
      <c r="BL81" s="3488"/>
      <c r="BM81" s="3488"/>
      <c r="BN81" s="3488"/>
      <c r="BO81" s="3488"/>
      <c r="BP81" s="3488"/>
      <c r="BQ81" s="3488"/>
      <c r="BR81" s="3488"/>
      <c r="BS81" s="3488"/>
      <c r="BT81" s="3488"/>
      <c r="BU81" s="3488"/>
      <c r="BV81" s="3488"/>
      <c r="BW81" s="3488"/>
      <c r="BX81" s="3488"/>
      <c r="BY81" s="3488"/>
      <c r="BZ81" s="3488"/>
      <c r="CA81" s="3488"/>
      <c r="CB81" s="3488"/>
      <c r="CC81" s="3488"/>
      <c r="CD81" s="3488"/>
      <c r="CE81" s="3488"/>
      <c r="CF81" s="3488"/>
      <c r="CG81" s="3488"/>
      <c r="CH81" s="3488"/>
      <c r="CI81" s="3488"/>
      <c r="CJ81" s="3488"/>
      <c r="CK81" s="3488"/>
      <c r="CL81" s="3488"/>
      <c r="CM81" s="3488"/>
      <c r="CN81" s="3488"/>
      <c r="CO81" s="3488"/>
      <c r="CP81" s="3488"/>
      <c r="CQ81" s="3488"/>
      <c r="CR81" s="3488"/>
      <c r="CS81" s="3488"/>
      <c r="CT81" s="3488"/>
      <c r="CU81" s="3488"/>
      <c r="CV81" s="3488"/>
      <c r="CW81" s="3488"/>
      <c r="CX81" s="3488"/>
      <c r="CY81" s="3488"/>
      <c r="CZ81" s="3488"/>
      <c r="DA81" s="3488"/>
      <c r="DB81" s="3488"/>
      <c r="DC81" s="3488"/>
      <c r="DD81" s="3488"/>
      <c r="DE81" s="3488"/>
      <c r="DF81" s="3488"/>
      <c r="DG81" s="3488"/>
      <c r="DH81" s="3488"/>
      <c r="DI81" s="3488"/>
      <c r="DJ81" s="3488"/>
      <c r="DK81" s="3488"/>
      <c r="DL81" s="3488"/>
      <c r="DM81" s="3488"/>
      <c r="DN81" s="3488"/>
      <c r="DO81" s="3488"/>
      <c r="DP81" s="3488"/>
      <c r="DQ81" s="3488"/>
      <c r="DR81" s="3488"/>
      <c r="DS81" s="3488"/>
      <c r="DT81" s="3488"/>
      <c r="DU81" s="3488"/>
      <c r="DV81" s="3488"/>
      <c r="DW81" s="3488"/>
      <c r="DX81" s="3488"/>
      <c r="DY81" s="3488"/>
    </row>
    <row r="82" spans="1:1024" s="3959" customFormat="1" ht="21" customHeight="1" thickBot="1">
      <c r="A82" s="2991"/>
      <c r="B82" s="6163"/>
      <c r="C82" s="6236" t="s">
        <v>389</v>
      </c>
      <c r="D82" s="6237"/>
      <c r="E82" s="6237"/>
      <c r="F82" s="6237"/>
      <c r="G82" s="6237"/>
      <c r="H82" s="6237"/>
      <c r="I82" s="6237"/>
      <c r="J82" s="4390">
        <f>SUM(J78:J81)</f>
        <v>45000000</v>
      </c>
      <c r="K82" s="3946"/>
      <c r="L82" s="4211"/>
      <c r="M82" s="3946"/>
      <c r="N82" s="3946"/>
      <c r="O82" s="3944">
        <f>SUM(O78:O81)</f>
        <v>45000000</v>
      </c>
      <c r="P82" s="3944">
        <f>SUM(T82:AE82)</f>
        <v>0</v>
      </c>
      <c r="Q82" s="3947">
        <f>+P82/O82</f>
        <v>0</v>
      </c>
      <c r="R82" s="3948">
        <f>SUM(R78:R81)</f>
        <v>45000000</v>
      </c>
      <c r="S82" s="4968">
        <f>100%-Q82</f>
        <v>1</v>
      </c>
      <c r="T82" s="4852">
        <f>SUM(T78:T78)</f>
        <v>0</v>
      </c>
      <c r="U82" s="4391">
        <f t="shared" ref="U82:AG82" si="28">SUM(U78:U81)</f>
        <v>0</v>
      </c>
      <c r="V82" s="3951">
        <f t="shared" si="28"/>
        <v>0</v>
      </c>
      <c r="W82" s="3951">
        <f t="shared" si="28"/>
        <v>0</v>
      </c>
      <c r="X82" s="3951">
        <f t="shared" si="28"/>
        <v>0</v>
      </c>
      <c r="Y82" s="4392">
        <f t="shared" si="28"/>
        <v>0</v>
      </c>
      <c r="Z82" s="3949">
        <f t="shared" si="28"/>
        <v>0</v>
      </c>
      <c r="AA82" s="3944">
        <f t="shared" si="28"/>
        <v>0</v>
      </c>
      <c r="AB82" s="3948">
        <f t="shared" si="28"/>
        <v>0</v>
      </c>
      <c r="AC82" s="3948">
        <f t="shared" si="28"/>
        <v>0</v>
      </c>
      <c r="AD82" s="3948">
        <f t="shared" si="28"/>
        <v>0</v>
      </c>
      <c r="AE82" s="3949">
        <f t="shared" si="28"/>
        <v>0</v>
      </c>
      <c r="AF82" s="4393">
        <f t="shared" si="28"/>
        <v>5</v>
      </c>
      <c r="AG82" s="4393">
        <f t="shared" si="28"/>
        <v>1</v>
      </c>
      <c r="AH82" s="4393">
        <f>+AF82-AG82</f>
        <v>4</v>
      </c>
      <c r="AI82" s="4394">
        <f>+AG82/AF82</f>
        <v>0.2</v>
      </c>
      <c r="AJ82" s="4394">
        <f t="shared" ref="AJ82:AJ92" si="29">+AH82/AF82</f>
        <v>0.8</v>
      </c>
      <c r="AK82" s="4916">
        <f t="shared" ref="AK82:AV82" si="30">SUM(AK78:AK81)</f>
        <v>1</v>
      </c>
      <c r="AL82" s="4395">
        <f t="shared" si="30"/>
        <v>0</v>
      </c>
      <c r="AM82" s="4395">
        <f t="shared" si="30"/>
        <v>0</v>
      </c>
      <c r="AN82" s="4395">
        <f t="shared" si="30"/>
        <v>0</v>
      </c>
      <c r="AO82" s="4395">
        <f t="shared" si="30"/>
        <v>0</v>
      </c>
      <c r="AP82" s="4396">
        <f t="shared" si="30"/>
        <v>0</v>
      </c>
      <c r="AQ82" s="4396">
        <f t="shared" si="30"/>
        <v>0</v>
      </c>
      <c r="AR82" s="4395">
        <f t="shared" si="30"/>
        <v>0</v>
      </c>
      <c r="AS82" s="4395">
        <f t="shared" si="30"/>
        <v>0</v>
      </c>
      <c r="AT82" s="4396">
        <f t="shared" si="30"/>
        <v>0</v>
      </c>
      <c r="AU82" s="4396">
        <f t="shared" si="30"/>
        <v>0</v>
      </c>
      <c r="AV82" s="4396">
        <f t="shared" si="30"/>
        <v>0</v>
      </c>
      <c r="AW82" s="3955"/>
      <c r="AX82" s="3955"/>
      <c r="AY82" s="3956"/>
      <c r="AZ82" s="3957"/>
      <c r="BA82" s="3958"/>
      <c r="BB82" s="3958"/>
      <c r="BC82" s="3958"/>
      <c r="BD82" s="3958"/>
      <c r="BE82" s="3958"/>
      <c r="BF82" s="3958"/>
      <c r="BG82" s="3958"/>
      <c r="BH82" s="3958"/>
      <c r="BI82" s="3958"/>
      <c r="BJ82" s="3958"/>
      <c r="BK82" s="3958"/>
      <c r="BL82" s="3958"/>
      <c r="BM82" s="3958"/>
      <c r="BN82" s="3958"/>
      <c r="BO82" s="3958"/>
      <c r="BP82" s="3958"/>
      <c r="BQ82" s="3958"/>
      <c r="BR82" s="3958"/>
      <c r="BS82" s="3958"/>
      <c r="BT82" s="3958"/>
      <c r="BU82" s="3958"/>
      <c r="BV82" s="3958"/>
      <c r="BW82" s="3958"/>
      <c r="BX82" s="3958"/>
      <c r="BY82" s="3958"/>
      <c r="BZ82" s="3958"/>
      <c r="CA82" s="3958"/>
      <c r="CB82" s="3958"/>
      <c r="CC82" s="3958"/>
      <c r="CD82" s="3958"/>
      <c r="CE82" s="3958"/>
      <c r="CF82" s="3958"/>
      <c r="CG82" s="3958"/>
      <c r="CH82" s="3958"/>
      <c r="CI82" s="3958"/>
      <c r="CJ82" s="3958"/>
      <c r="CK82" s="3958"/>
      <c r="CL82" s="3958"/>
      <c r="CM82" s="3958"/>
      <c r="CN82" s="3958"/>
      <c r="CO82" s="3958"/>
      <c r="CP82" s="3958"/>
      <c r="CQ82" s="3958"/>
      <c r="CR82" s="3958"/>
      <c r="CS82" s="3958"/>
      <c r="CT82" s="3958"/>
      <c r="CU82" s="3958"/>
      <c r="CV82" s="3958"/>
      <c r="CW82" s="3958"/>
      <c r="CX82" s="3958"/>
      <c r="CY82" s="3958"/>
      <c r="CZ82" s="3958"/>
      <c r="DA82" s="3958"/>
      <c r="DB82" s="3958"/>
      <c r="DC82" s="3958"/>
      <c r="DD82" s="3958"/>
      <c r="DE82" s="3958"/>
      <c r="DF82" s="3958"/>
      <c r="DG82" s="3958"/>
      <c r="DH82" s="3958"/>
      <c r="DI82" s="3958"/>
      <c r="DJ82" s="3958"/>
      <c r="DK82" s="3958"/>
      <c r="DL82" s="3958"/>
      <c r="DM82" s="3958"/>
      <c r="DN82" s="3958"/>
      <c r="DO82" s="3958"/>
      <c r="DP82" s="3958"/>
      <c r="DQ82" s="3958"/>
      <c r="DR82" s="3958"/>
      <c r="DS82" s="3958"/>
      <c r="DT82" s="3958"/>
      <c r="DU82" s="3958"/>
      <c r="DV82" s="3958"/>
      <c r="DW82" s="3958"/>
      <c r="DX82" s="3958"/>
      <c r="DY82" s="3958"/>
    </row>
    <row r="83" spans="1:1024" s="3427" customFormat="1" ht="27.65" customHeight="1" thickBot="1">
      <c r="A83" s="2991"/>
      <c r="B83" s="6215" t="s">
        <v>390</v>
      </c>
      <c r="C83" s="5570"/>
      <c r="D83" s="5570"/>
      <c r="E83" s="5570"/>
      <c r="F83" s="5570"/>
      <c r="G83" s="5570"/>
      <c r="H83" s="5570"/>
      <c r="I83" s="6216"/>
      <c r="J83" s="3944">
        <f>+J38+J44+J62+J77+J82</f>
        <v>1087700000</v>
      </c>
      <c r="K83" s="3940"/>
      <c r="L83" s="3945"/>
      <c r="M83" s="3940"/>
      <c r="N83" s="3946"/>
      <c r="O83" s="3944">
        <f>+O38+O44+O62+O77+O82</f>
        <v>1087700000</v>
      </c>
      <c r="P83" s="3944">
        <f>+P82+P77+P62+P44+P38</f>
        <v>59152124</v>
      </c>
      <c r="Q83" s="3947">
        <f>+P83/O83</f>
        <v>5.4382756274708101E-2</v>
      </c>
      <c r="R83" s="3948">
        <f>+R38+R44+R62+R77+R82</f>
        <v>1028547876</v>
      </c>
      <c r="S83" s="4968">
        <f>100%-Q83</f>
        <v>0.94561724372529188</v>
      </c>
      <c r="T83" s="4997">
        <f t="shared" ref="T83:AH83" si="31">+T38+T44+T62+T77+T82</f>
        <v>59152124</v>
      </c>
      <c r="U83" s="3949">
        <f t="shared" si="31"/>
        <v>0</v>
      </c>
      <c r="V83" s="3950">
        <f t="shared" si="31"/>
        <v>0</v>
      </c>
      <c r="W83" s="3951">
        <f t="shared" si="31"/>
        <v>0</v>
      </c>
      <c r="X83" s="3952">
        <f t="shared" si="31"/>
        <v>0</v>
      </c>
      <c r="Y83" s="3953">
        <f t="shared" si="31"/>
        <v>0</v>
      </c>
      <c r="Z83" s="3949">
        <f t="shared" si="31"/>
        <v>0</v>
      </c>
      <c r="AA83" s="3944">
        <f t="shared" si="31"/>
        <v>0</v>
      </c>
      <c r="AB83" s="3944">
        <f t="shared" si="31"/>
        <v>0</v>
      </c>
      <c r="AC83" s="3944">
        <f t="shared" si="31"/>
        <v>0</v>
      </c>
      <c r="AD83" s="3944">
        <f t="shared" si="31"/>
        <v>0</v>
      </c>
      <c r="AE83" s="3949">
        <f t="shared" si="31"/>
        <v>0</v>
      </c>
      <c r="AF83" s="4393">
        <f t="shared" si="31"/>
        <v>496</v>
      </c>
      <c r="AG83" s="3954">
        <f t="shared" si="31"/>
        <v>5</v>
      </c>
      <c r="AH83" s="3954">
        <f t="shared" si="31"/>
        <v>491</v>
      </c>
      <c r="AI83" s="3947">
        <f>AG83/AF83</f>
        <v>1.0080645161290322E-2</v>
      </c>
      <c r="AJ83" s="3947">
        <f t="shared" si="29"/>
        <v>0.98991935483870963</v>
      </c>
      <c r="AK83" s="4917">
        <f t="shared" ref="AK83:AV83" si="32">+AK38+AK44+AK62+AK77+AK82</f>
        <v>5</v>
      </c>
      <c r="AL83" s="3954">
        <f t="shared" si="32"/>
        <v>0</v>
      </c>
      <c r="AM83" s="3954">
        <f t="shared" si="32"/>
        <v>0</v>
      </c>
      <c r="AN83" s="3954">
        <f t="shared" si="32"/>
        <v>0</v>
      </c>
      <c r="AO83" s="3954">
        <f t="shared" si="32"/>
        <v>0</v>
      </c>
      <c r="AP83" s="3954">
        <f t="shared" si="32"/>
        <v>0</v>
      </c>
      <c r="AQ83" s="3954">
        <f t="shared" si="32"/>
        <v>0</v>
      </c>
      <c r="AR83" s="3954">
        <f t="shared" si="32"/>
        <v>0</v>
      </c>
      <c r="AS83" s="3954">
        <f t="shared" si="32"/>
        <v>0</v>
      </c>
      <c r="AT83" s="3954">
        <f t="shared" si="32"/>
        <v>0</v>
      </c>
      <c r="AU83" s="3954">
        <f t="shared" si="32"/>
        <v>0</v>
      </c>
      <c r="AV83" s="3954">
        <f t="shared" si="32"/>
        <v>0</v>
      </c>
      <c r="AW83" s="3955"/>
      <c r="AX83" s="3955"/>
      <c r="AY83" s="3956"/>
      <c r="AZ83" s="3957"/>
      <c r="BA83" s="3426"/>
      <c r="BB83" s="3426"/>
      <c r="BC83" s="3426"/>
      <c r="BD83" s="3426"/>
      <c r="BE83" s="3426"/>
      <c r="BF83" s="3426"/>
      <c r="BG83" s="3426"/>
      <c r="BH83" s="3426"/>
      <c r="BI83" s="3426"/>
      <c r="BJ83" s="3426"/>
      <c r="BK83" s="3426"/>
      <c r="BL83" s="3426"/>
      <c r="BM83" s="3426"/>
      <c r="BN83" s="3426"/>
      <c r="BO83" s="3426"/>
      <c r="BP83" s="3426"/>
      <c r="BQ83" s="3426"/>
      <c r="BR83" s="3426"/>
      <c r="BS83" s="3426"/>
      <c r="BT83" s="3426"/>
      <c r="BU83" s="3426"/>
      <c r="BV83" s="3426"/>
      <c r="BW83" s="3426"/>
      <c r="BX83" s="3426"/>
      <c r="BY83" s="3426"/>
      <c r="BZ83" s="3426"/>
      <c r="CA83" s="3426"/>
      <c r="CB83" s="3426"/>
      <c r="CC83" s="3426"/>
      <c r="CD83" s="3426"/>
      <c r="CE83" s="3426"/>
      <c r="CF83" s="3426"/>
      <c r="CG83" s="3426"/>
      <c r="CH83" s="3426"/>
      <c r="CI83" s="3426"/>
      <c r="CJ83" s="3426"/>
      <c r="CK83" s="3426"/>
      <c r="CL83" s="3426"/>
      <c r="CM83" s="3426"/>
      <c r="CN83" s="3426"/>
      <c r="CO83" s="3426"/>
      <c r="CP83" s="3426"/>
      <c r="CQ83" s="3426"/>
      <c r="CR83" s="3426"/>
      <c r="CS83" s="3426"/>
      <c r="CT83" s="3426"/>
      <c r="CU83" s="3426"/>
      <c r="CV83" s="3426"/>
      <c r="CW83" s="3426"/>
      <c r="CX83" s="3426"/>
      <c r="CY83" s="3426"/>
      <c r="CZ83" s="3426"/>
      <c r="DA83" s="3426"/>
      <c r="DB83" s="3426"/>
      <c r="DC83" s="3426"/>
      <c r="DD83" s="3426"/>
      <c r="DE83" s="3426"/>
      <c r="DF83" s="3426"/>
      <c r="DG83" s="3426"/>
      <c r="DH83" s="3426"/>
      <c r="DI83" s="3426"/>
      <c r="DJ83" s="3426"/>
      <c r="DK83" s="3426"/>
      <c r="DL83" s="3426"/>
      <c r="DM83" s="3426"/>
      <c r="DN83" s="3426"/>
      <c r="DO83" s="3426"/>
      <c r="DP83" s="3426"/>
      <c r="DQ83" s="3426"/>
      <c r="DR83" s="3426"/>
      <c r="DS83" s="3426"/>
      <c r="DT83" s="3426"/>
      <c r="DU83" s="3426"/>
      <c r="DV83" s="3426"/>
      <c r="DW83" s="3426"/>
      <c r="DX83" s="3426"/>
      <c r="DY83" s="3426"/>
    </row>
    <row r="84" spans="1:1024" s="3427" customFormat="1" ht="27.65" customHeight="1" thickBot="1">
      <c r="A84" s="2991"/>
      <c r="B84" s="3405"/>
      <c r="C84" s="4756"/>
      <c r="D84" s="3405"/>
      <c r="E84" s="3405"/>
      <c r="F84" s="3641"/>
      <c r="G84" s="3405"/>
      <c r="H84" s="3627"/>
      <c r="I84" s="3406"/>
      <c r="J84" s="3701"/>
      <c r="K84" s="3447"/>
      <c r="L84" s="3583"/>
      <c r="M84" s="3447"/>
      <c r="N84" s="3448"/>
      <c r="O84" s="3701"/>
      <c r="P84" s="3701"/>
      <c r="Q84" s="3791"/>
      <c r="R84" s="3792"/>
      <c r="S84" s="4969"/>
      <c r="T84" s="4860"/>
      <c r="U84" s="3793"/>
      <c r="V84" s="3794"/>
      <c r="W84" s="3795"/>
      <c r="X84" s="3796"/>
      <c r="Y84" s="3797"/>
      <c r="Z84" s="3793"/>
      <c r="AA84" s="3701"/>
      <c r="AB84" s="3701"/>
      <c r="AC84" s="3798"/>
      <c r="AD84" s="3799"/>
      <c r="AE84" s="3793"/>
      <c r="AF84" s="4793"/>
      <c r="AG84" s="3666"/>
      <c r="AH84" s="3666"/>
      <c r="AI84" s="3791"/>
      <c r="AJ84" s="3791"/>
      <c r="AK84" s="4918"/>
      <c r="AL84" s="3666"/>
      <c r="AM84" s="3666"/>
      <c r="AN84" s="3666"/>
      <c r="AO84" s="3666"/>
      <c r="AP84" s="3666"/>
      <c r="AQ84" s="3666"/>
      <c r="AR84" s="3666"/>
      <c r="AS84" s="3666"/>
      <c r="AT84" s="3407"/>
      <c r="AU84" s="3407"/>
      <c r="AV84" s="3407"/>
      <c r="AW84" s="3408"/>
      <c r="AX84" s="3408"/>
      <c r="AY84" s="3461"/>
      <c r="AZ84" s="3409"/>
      <c r="BA84" s="3426"/>
      <c r="BB84" s="3426"/>
      <c r="BC84" s="3426"/>
      <c r="BD84" s="3426"/>
      <c r="BE84" s="3426"/>
      <c r="BF84" s="3426"/>
      <c r="BG84" s="3426"/>
      <c r="BH84" s="3426"/>
      <c r="BI84" s="3426"/>
      <c r="BJ84" s="3426"/>
      <c r="BK84" s="3426"/>
      <c r="BL84" s="3426"/>
      <c r="BM84" s="3426"/>
      <c r="BN84" s="3426"/>
      <c r="BO84" s="3426"/>
      <c r="BP84" s="3426"/>
      <c r="BQ84" s="3426"/>
      <c r="BR84" s="3426"/>
      <c r="BS84" s="3426"/>
      <c r="BT84" s="3426"/>
      <c r="BU84" s="3426"/>
      <c r="BV84" s="3426"/>
      <c r="BW84" s="3426"/>
      <c r="BX84" s="3426"/>
      <c r="BY84" s="3426"/>
      <c r="BZ84" s="3426"/>
      <c r="CA84" s="3426"/>
      <c r="CB84" s="3426"/>
      <c r="CC84" s="3426"/>
      <c r="CD84" s="3426"/>
      <c r="CE84" s="3426"/>
      <c r="CF84" s="3426"/>
      <c r="CG84" s="3426"/>
      <c r="CH84" s="3426"/>
      <c r="CI84" s="3426"/>
      <c r="CJ84" s="3426"/>
      <c r="CK84" s="3426"/>
      <c r="CL84" s="3426"/>
      <c r="CM84" s="3426"/>
      <c r="CN84" s="3426"/>
      <c r="CO84" s="3426"/>
      <c r="CP84" s="3426"/>
      <c r="CQ84" s="3426"/>
      <c r="CR84" s="3426"/>
      <c r="CS84" s="3426"/>
      <c r="CT84" s="3426"/>
      <c r="CU84" s="3426"/>
      <c r="CV84" s="3426"/>
      <c r="CW84" s="3426"/>
      <c r="CX84" s="3426"/>
      <c r="CY84" s="3426"/>
      <c r="CZ84" s="3426"/>
      <c r="DA84" s="3426"/>
      <c r="DB84" s="3426"/>
      <c r="DC84" s="3426"/>
      <c r="DD84" s="3426"/>
      <c r="DE84" s="3426"/>
      <c r="DF84" s="3426"/>
      <c r="DG84" s="3426"/>
      <c r="DH84" s="3426"/>
      <c r="DI84" s="3426"/>
      <c r="DJ84" s="3426"/>
      <c r="DK84" s="3426"/>
      <c r="DL84" s="3426"/>
      <c r="DM84" s="3426"/>
      <c r="DN84" s="3426"/>
      <c r="DO84" s="3426"/>
      <c r="DP84" s="3426"/>
      <c r="DQ84" s="3426"/>
      <c r="DR84" s="3426"/>
      <c r="DS84" s="3426"/>
      <c r="DT84" s="3426"/>
      <c r="DU84" s="3426"/>
      <c r="DV84" s="3426"/>
      <c r="DW84" s="3426"/>
      <c r="DX84" s="3426"/>
      <c r="DY84" s="3426"/>
    </row>
    <row r="85" spans="1:1024" s="3489" customFormat="1" ht="41.65" customHeight="1" thickBot="1">
      <c r="A85" s="6217" t="s">
        <v>391</v>
      </c>
      <c r="B85" s="6219" t="s">
        <v>1153</v>
      </c>
      <c r="C85" s="4757" t="s">
        <v>393</v>
      </c>
      <c r="D85" s="4010" t="s">
        <v>1154</v>
      </c>
      <c r="E85" s="6222" t="s">
        <v>1155</v>
      </c>
      <c r="F85" s="6224" t="s">
        <v>395</v>
      </c>
      <c r="G85" s="6222" t="s">
        <v>396</v>
      </c>
      <c r="H85" s="6226" t="s">
        <v>1156</v>
      </c>
      <c r="I85" s="5028" t="s">
        <v>1157</v>
      </c>
      <c r="J85" s="5029">
        <f>125000000+10000000</f>
        <v>135000000</v>
      </c>
      <c r="K85" s="3579" t="s">
        <v>1158</v>
      </c>
      <c r="L85" s="3579" t="s">
        <v>1159</v>
      </c>
      <c r="M85" s="3579" t="s">
        <v>399</v>
      </c>
      <c r="N85" s="3579" t="s">
        <v>400</v>
      </c>
      <c r="O85" s="3800">
        <f>+J85</f>
        <v>135000000</v>
      </c>
      <c r="P85" s="3801">
        <f>SUM(T85:AE85)</f>
        <v>0</v>
      </c>
      <c r="Q85" s="3802">
        <f>P85/O85</f>
        <v>0</v>
      </c>
      <c r="R85" s="3803">
        <f>+O85-P85</f>
        <v>135000000</v>
      </c>
      <c r="S85" s="4970">
        <f t="shared" ref="S85:S94" si="33">+R85/O85</f>
        <v>1</v>
      </c>
      <c r="T85" s="4861">
        <v>0</v>
      </c>
      <c r="U85" s="3805">
        <v>0</v>
      </c>
      <c r="V85" s="3806">
        <v>0</v>
      </c>
      <c r="W85" s="3807">
        <v>0</v>
      </c>
      <c r="X85" s="3807">
        <v>0</v>
      </c>
      <c r="Y85" s="3807">
        <v>0</v>
      </c>
      <c r="Z85" s="3808">
        <v>0</v>
      </c>
      <c r="AA85" s="3809">
        <v>0</v>
      </c>
      <c r="AB85" s="3809">
        <v>0</v>
      </c>
      <c r="AC85" s="3809">
        <v>0</v>
      </c>
      <c r="AD85" s="3808">
        <v>0</v>
      </c>
      <c r="AE85" s="3808">
        <v>0</v>
      </c>
      <c r="AF85" s="4794">
        <v>12</v>
      </c>
      <c r="AG85" s="3810">
        <f>SUM(AK85:AV85)</f>
        <v>0</v>
      </c>
      <c r="AH85" s="3810">
        <f>+AF85-AG85</f>
        <v>12</v>
      </c>
      <c r="AI85" s="3804">
        <f>AG85/AF85</f>
        <v>0</v>
      </c>
      <c r="AJ85" s="3804">
        <f t="shared" si="29"/>
        <v>1</v>
      </c>
      <c r="AK85" s="4919">
        <v>0</v>
      </c>
      <c r="AL85" s="3811">
        <v>0</v>
      </c>
      <c r="AM85" s="3811">
        <v>0</v>
      </c>
      <c r="AN85" s="3812">
        <v>0</v>
      </c>
      <c r="AO85" s="3811">
        <v>0</v>
      </c>
      <c r="AP85" s="3811">
        <v>0</v>
      </c>
      <c r="AQ85" s="3811">
        <v>0</v>
      </c>
      <c r="AR85" s="3811">
        <v>0</v>
      </c>
      <c r="AS85" s="3811">
        <v>0</v>
      </c>
      <c r="AT85" s="3581">
        <v>0</v>
      </c>
      <c r="AU85" s="3580">
        <v>0</v>
      </c>
      <c r="AV85" s="4033">
        <v>0</v>
      </c>
      <c r="AW85" s="4030">
        <v>45292</v>
      </c>
      <c r="AX85" s="3582">
        <v>45657</v>
      </c>
      <c r="AY85" s="6265" t="s">
        <v>401</v>
      </c>
      <c r="AZ85" s="6205" t="s">
        <v>86</v>
      </c>
      <c r="BA85" s="3488"/>
      <c r="BB85" s="3488"/>
      <c r="BC85" s="3488"/>
      <c r="BD85" s="3488"/>
      <c r="BE85" s="3488"/>
      <c r="BF85" s="3488"/>
      <c r="BG85" s="3488"/>
      <c r="BH85" s="3488"/>
      <c r="BI85" s="3488"/>
      <c r="BJ85" s="3488"/>
      <c r="BK85" s="3488"/>
      <c r="BL85" s="3488"/>
      <c r="BM85" s="3488"/>
      <c r="BN85" s="3488"/>
      <c r="BO85" s="3488"/>
      <c r="BP85" s="3488"/>
      <c r="BQ85" s="3488"/>
      <c r="BR85" s="3488"/>
      <c r="BS85" s="3488"/>
      <c r="BT85" s="3488"/>
      <c r="BU85" s="3488"/>
      <c r="BV85" s="3488"/>
      <c r="BW85" s="3488"/>
      <c r="BX85" s="3488"/>
      <c r="BY85" s="3488"/>
      <c r="BZ85" s="3488"/>
      <c r="CA85" s="3488"/>
      <c r="CB85" s="3488"/>
      <c r="CC85" s="3488"/>
      <c r="CD85" s="3488"/>
      <c r="CE85" s="3488"/>
      <c r="CF85" s="3488"/>
      <c r="CG85" s="3488"/>
      <c r="CH85" s="3488"/>
      <c r="CI85" s="3488"/>
      <c r="CJ85" s="3488"/>
      <c r="CK85" s="3488"/>
      <c r="CL85" s="3488"/>
      <c r="CM85" s="3488"/>
      <c r="CN85" s="3488"/>
      <c r="CO85" s="3488"/>
      <c r="CP85" s="3488"/>
      <c r="CQ85" s="3488"/>
      <c r="CR85" s="3488"/>
      <c r="CS85" s="3488"/>
      <c r="CT85" s="3488"/>
      <c r="CU85" s="3488"/>
      <c r="CV85" s="3488"/>
      <c r="CW85" s="3488"/>
      <c r="CX85" s="3488"/>
      <c r="CY85" s="3488"/>
      <c r="CZ85" s="3488"/>
      <c r="DA85" s="3488"/>
      <c r="DB85" s="3488"/>
      <c r="DC85" s="3488"/>
      <c r="DD85" s="3488"/>
      <c r="DE85" s="3488"/>
      <c r="DF85" s="3488"/>
      <c r="DG85" s="3488"/>
      <c r="DH85" s="3488"/>
      <c r="DI85" s="3488"/>
      <c r="DJ85" s="3488"/>
      <c r="DK85" s="3488"/>
      <c r="DL85" s="3488"/>
      <c r="DM85" s="3488"/>
      <c r="DN85" s="3488"/>
      <c r="DO85" s="3488"/>
      <c r="DP85" s="3488"/>
      <c r="DQ85" s="3488"/>
      <c r="DR85" s="3488"/>
      <c r="DS85" s="3488"/>
      <c r="DT85" s="3488"/>
      <c r="DU85" s="3488"/>
      <c r="DV85" s="3488"/>
      <c r="DW85" s="3488"/>
      <c r="DX85" s="3488"/>
      <c r="DY85" s="3488"/>
    </row>
    <row r="86" spans="1:1024" s="3489" customFormat="1" ht="42" customHeight="1">
      <c r="A86" s="6217"/>
      <c r="B86" s="6220"/>
      <c r="C86" s="4758" t="s">
        <v>1160</v>
      </c>
      <c r="D86" s="4011" t="s">
        <v>1161</v>
      </c>
      <c r="E86" s="6223"/>
      <c r="F86" s="6225"/>
      <c r="G86" s="6223"/>
      <c r="H86" s="6227"/>
      <c r="I86" s="4012" t="s">
        <v>1157</v>
      </c>
      <c r="J86" s="4013">
        <f>15000000</f>
        <v>15000000</v>
      </c>
      <c r="K86" s="3519" t="s">
        <v>1161</v>
      </c>
      <c r="L86" s="3519" t="s">
        <v>1159</v>
      </c>
      <c r="M86" s="3519" t="s">
        <v>65</v>
      </c>
      <c r="N86" s="3519" t="s">
        <v>1162</v>
      </c>
      <c r="O86" s="4014">
        <f>+J86</f>
        <v>15000000</v>
      </c>
      <c r="P86" s="4015">
        <f t="shared" ref="P86:P90" si="34">SUM(T86:AE86)</f>
        <v>0</v>
      </c>
      <c r="Q86" s="4016">
        <f>P86/O86</f>
        <v>0</v>
      </c>
      <c r="R86" s="4017">
        <f>+O86-P86</f>
        <v>15000000</v>
      </c>
      <c r="S86" s="4971">
        <f>+R86/O86</f>
        <v>1</v>
      </c>
      <c r="T86" s="4862">
        <v>0</v>
      </c>
      <c r="U86" s="4019">
        <v>0</v>
      </c>
      <c r="V86" s="4020">
        <v>0</v>
      </c>
      <c r="W86" s="4021">
        <v>0</v>
      </c>
      <c r="X86" s="4021">
        <v>0</v>
      </c>
      <c r="Y86" s="4021">
        <v>0</v>
      </c>
      <c r="Z86" s="4029">
        <v>0</v>
      </c>
      <c r="AA86" s="4023">
        <v>0</v>
      </c>
      <c r="AB86" s="4023">
        <v>0</v>
      </c>
      <c r="AC86" s="4023">
        <v>0</v>
      </c>
      <c r="AD86" s="4022">
        <v>0</v>
      </c>
      <c r="AE86" s="4029">
        <v>0</v>
      </c>
      <c r="AF86" s="4795">
        <v>1</v>
      </c>
      <c r="AG86" s="4024">
        <f>SUM(AK86:AV86)</f>
        <v>0</v>
      </c>
      <c r="AH86" s="4024">
        <f>+AF86-AG86</f>
        <v>1</v>
      </c>
      <c r="AI86" s="4018">
        <f>AG86/AF86</f>
        <v>0</v>
      </c>
      <c r="AJ86" s="4018">
        <f>+AH86/AF86</f>
        <v>1</v>
      </c>
      <c r="AK86" s="4920">
        <v>0</v>
      </c>
      <c r="AL86" s="4025">
        <v>0</v>
      </c>
      <c r="AM86" s="4025">
        <v>0</v>
      </c>
      <c r="AN86" s="4026">
        <v>0</v>
      </c>
      <c r="AO86" s="4025">
        <v>0</v>
      </c>
      <c r="AP86" s="4025">
        <v>0</v>
      </c>
      <c r="AQ86" s="4025">
        <v>0</v>
      </c>
      <c r="AR86" s="4025">
        <v>0</v>
      </c>
      <c r="AS86" s="4025">
        <v>0</v>
      </c>
      <c r="AT86" s="4027">
        <v>0</v>
      </c>
      <c r="AU86" s="4028">
        <v>0</v>
      </c>
      <c r="AV86" s="4034">
        <v>0</v>
      </c>
      <c r="AW86" s="4030">
        <v>45292</v>
      </c>
      <c r="AX86" s="3582">
        <v>45657</v>
      </c>
      <c r="AY86" s="6266"/>
      <c r="AZ86" s="6206"/>
      <c r="BA86" s="3488"/>
      <c r="BB86" s="3488"/>
      <c r="BC86" s="3488"/>
      <c r="BD86" s="3488"/>
      <c r="BE86" s="3488"/>
      <c r="BF86" s="3488"/>
      <c r="BG86" s="3488"/>
      <c r="BH86" s="3488"/>
      <c r="BI86" s="3488"/>
      <c r="BJ86" s="3488"/>
      <c r="BK86" s="3488"/>
      <c r="BL86" s="3488"/>
      <c r="BM86" s="3488"/>
      <c r="BN86" s="3488"/>
      <c r="BO86" s="3488"/>
      <c r="BP86" s="3488"/>
      <c r="BQ86" s="3488"/>
      <c r="BR86" s="3488"/>
      <c r="BS86" s="3488"/>
      <c r="BT86" s="3488"/>
      <c r="BU86" s="3488"/>
      <c r="BV86" s="3488"/>
      <c r="BW86" s="3488"/>
      <c r="BX86" s="3488"/>
      <c r="BY86" s="3488"/>
      <c r="BZ86" s="3488"/>
      <c r="CA86" s="3488"/>
      <c r="CB86" s="3488"/>
      <c r="CC86" s="3488"/>
      <c r="CD86" s="3488"/>
      <c r="CE86" s="3488"/>
      <c r="CF86" s="3488"/>
      <c r="CG86" s="3488"/>
      <c r="CH86" s="3488"/>
      <c r="CI86" s="3488"/>
      <c r="CJ86" s="3488"/>
      <c r="CK86" s="3488"/>
      <c r="CL86" s="3488"/>
      <c r="CM86" s="3488"/>
      <c r="CN86" s="3488"/>
      <c r="CO86" s="3488"/>
      <c r="CP86" s="3488"/>
      <c r="CQ86" s="3488"/>
      <c r="CR86" s="3488"/>
      <c r="CS86" s="3488"/>
      <c r="CT86" s="3488"/>
      <c r="CU86" s="3488"/>
      <c r="CV86" s="3488"/>
      <c r="CW86" s="3488"/>
      <c r="CX86" s="3488"/>
      <c r="CY86" s="3488"/>
      <c r="CZ86" s="3488"/>
      <c r="DA86" s="3488"/>
      <c r="DB86" s="3488"/>
      <c r="DC86" s="3488"/>
      <c r="DD86" s="3488"/>
      <c r="DE86" s="3488"/>
      <c r="DF86" s="3488"/>
      <c r="DG86" s="3488"/>
      <c r="DH86" s="3488"/>
      <c r="DI86" s="3488"/>
      <c r="DJ86" s="3488"/>
      <c r="DK86" s="3488"/>
      <c r="DL86" s="3488"/>
      <c r="DM86" s="3488"/>
      <c r="DN86" s="3488"/>
      <c r="DO86" s="3488"/>
      <c r="DP86" s="3488"/>
      <c r="DQ86" s="3488"/>
      <c r="DR86" s="3488"/>
      <c r="DS86" s="3488"/>
      <c r="DT86" s="3488"/>
      <c r="DU86" s="3488"/>
      <c r="DV86" s="3488"/>
      <c r="DW86" s="3488"/>
      <c r="DX86" s="3488"/>
      <c r="DY86" s="3488"/>
    </row>
    <row r="87" spans="1:1024" s="3489" customFormat="1" ht="36.65" customHeight="1">
      <c r="A87" s="6217"/>
      <c r="B87" s="6220"/>
      <c r="C87" s="4759" t="s">
        <v>402</v>
      </c>
      <c r="D87" s="4036" t="s">
        <v>1163</v>
      </c>
      <c r="E87" s="3521" t="s">
        <v>1155</v>
      </c>
      <c r="F87" s="3640" t="s">
        <v>395</v>
      </c>
      <c r="G87" s="6223"/>
      <c r="H87" s="3633" t="s">
        <v>1164</v>
      </c>
      <c r="I87" s="3520" t="s">
        <v>1165</v>
      </c>
      <c r="J87" s="4009">
        <v>12000000</v>
      </c>
      <c r="K87" s="3521" t="s">
        <v>405</v>
      </c>
      <c r="L87" s="3521" t="s">
        <v>1159</v>
      </c>
      <c r="M87" s="3521" t="s">
        <v>399</v>
      </c>
      <c r="N87" s="3521" t="s">
        <v>400</v>
      </c>
      <c r="O87" s="3813">
        <f>+J87</f>
        <v>12000000</v>
      </c>
      <c r="P87" s="3814">
        <f t="shared" si="34"/>
        <v>0</v>
      </c>
      <c r="Q87" s="3815">
        <f>P87/O87</f>
        <v>0</v>
      </c>
      <c r="R87" s="3816">
        <f>+O87-P87</f>
        <v>12000000</v>
      </c>
      <c r="S87" s="4972">
        <f t="shared" si="33"/>
        <v>1</v>
      </c>
      <c r="T87" s="4863">
        <v>0</v>
      </c>
      <c r="U87" s="3817">
        <v>0</v>
      </c>
      <c r="V87" s="3817"/>
      <c r="W87" s="3818">
        <v>0</v>
      </c>
      <c r="X87" s="3818">
        <v>0</v>
      </c>
      <c r="Y87" s="3819">
        <v>0</v>
      </c>
      <c r="Z87" s="3820">
        <v>0</v>
      </c>
      <c r="AA87" s="3819">
        <v>0</v>
      </c>
      <c r="AB87" s="3819">
        <v>0</v>
      </c>
      <c r="AC87" s="3819">
        <v>0</v>
      </c>
      <c r="AD87" s="3818">
        <v>0</v>
      </c>
      <c r="AE87" s="3818">
        <v>0</v>
      </c>
      <c r="AF87" s="4796">
        <v>6</v>
      </c>
      <c r="AG87" s="3821">
        <f>SUM(AK87:AV87)</f>
        <v>0</v>
      </c>
      <c r="AH87" s="3821">
        <f>+AF87-AG87</f>
        <v>6</v>
      </c>
      <c r="AI87" s="3815">
        <f>AG87/AF87</f>
        <v>0</v>
      </c>
      <c r="AJ87" s="3815">
        <f t="shared" si="29"/>
        <v>1</v>
      </c>
      <c r="AK87" s="4921">
        <v>0</v>
      </c>
      <c r="AL87" s="3822">
        <v>0</v>
      </c>
      <c r="AM87" s="3822">
        <v>0</v>
      </c>
      <c r="AN87" s="3822">
        <v>0</v>
      </c>
      <c r="AO87" s="3822">
        <v>0</v>
      </c>
      <c r="AP87" s="3822">
        <v>0</v>
      </c>
      <c r="AQ87" s="3822">
        <v>0</v>
      </c>
      <c r="AR87" s="3822">
        <v>0</v>
      </c>
      <c r="AS87" s="3822">
        <v>0</v>
      </c>
      <c r="AT87" s="3523">
        <v>0</v>
      </c>
      <c r="AU87" s="3522">
        <v>0</v>
      </c>
      <c r="AV87" s="4035">
        <v>0</v>
      </c>
      <c r="AW87" s="4031">
        <v>45292</v>
      </c>
      <c r="AX87" s="3524">
        <v>45657</v>
      </c>
      <c r="AY87" s="3525" t="s">
        <v>401</v>
      </c>
      <c r="AZ87" s="3526" t="s">
        <v>86</v>
      </c>
      <c r="BA87" s="3488"/>
      <c r="BB87" s="3488"/>
      <c r="BC87" s="3488"/>
      <c r="BD87" s="3488"/>
      <c r="BE87" s="3488"/>
      <c r="BF87" s="3488"/>
      <c r="BG87" s="3488"/>
      <c r="BH87" s="3488"/>
      <c r="BI87" s="3488"/>
      <c r="BJ87" s="3488"/>
      <c r="BK87" s="3488"/>
      <c r="BL87" s="3488"/>
      <c r="BM87" s="3488"/>
      <c r="BN87" s="3488"/>
      <c r="BO87" s="3488"/>
      <c r="BP87" s="3488"/>
      <c r="BQ87" s="3488"/>
      <c r="BR87" s="3488"/>
      <c r="BS87" s="3488"/>
      <c r="BT87" s="3488"/>
      <c r="BU87" s="3488"/>
      <c r="BV87" s="3488"/>
      <c r="BW87" s="3488"/>
      <c r="BX87" s="3488"/>
      <c r="BY87" s="3488"/>
      <c r="BZ87" s="3488"/>
      <c r="CA87" s="3488"/>
      <c r="CB87" s="3488"/>
      <c r="CC87" s="3488"/>
      <c r="CD87" s="3488"/>
      <c r="CE87" s="3488"/>
      <c r="CF87" s="3488"/>
      <c r="CG87" s="3488"/>
      <c r="CH87" s="3488"/>
      <c r="CI87" s="3488"/>
      <c r="CJ87" s="3488"/>
      <c r="CK87" s="3488"/>
      <c r="CL87" s="3488"/>
      <c r="CM87" s="3488"/>
      <c r="CN87" s="3488"/>
      <c r="CO87" s="3488"/>
      <c r="CP87" s="3488"/>
      <c r="CQ87" s="3488"/>
      <c r="CR87" s="3488"/>
      <c r="CS87" s="3488"/>
      <c r="CT87" s="3488"/>
      <c r="CU87" s="3488"/>
      <c r="CV87" s="3488"/>
      <c r="CW87" s="3488"/>
      <c r="CX87" s="3488"/>
      <c r="CY87" s="3488"/>
      <c r="CZ87" s="3488"/>
      <c r="DA87" s="3488"/>
      <c r="DB87" s="3488"/>
      <c r="DC87" s="3488"/>
      <c r="DD87" s="3488"/>
      <c r="DE87" s="3488"/>
      <c r="DF87" s="3488"/>
      <c r="DG87" s="3488"/>
      <c r="DH87" s="3488"/>
      <c r="DI87" s="3488"/>
      <c r="DJ87" s="3488"/>
      <c r="DK87" s="3488"/>
      <c r="DL87" s="3488"/>
      <c r="DM87" s="3488"/>
      <c r="DN87" s="3488"/>
      <c r="DO87" s="3488"/>
      <c r="DP87" s="3488"/>
      <c r="DQ87" s="3488"/>
      <c r="DR87" s="3488"/>
      <c r="DS87" s="3488"/>
      <c r="DT87" s="3488"/>
      <c r="DU87" s="3488"/>
      <c r="DV87" s="3488"/>
      <c r="DW87" s="3488"/>
      <c r="DX87" s="3488"/>
      <c r="DY87" s="3488"/>
    </row>
    <row r="88" spans="1:1024" s="3489" customFormat="1" ht="44.5" customHeight="1" thickBot="1">
      <c r="A88" s="6217"/>
      <c r="B88" s="6220"/>
      <c r="C88" s="4760" t="s">
        <v>406</v>
      </c>
      <c r="D88" s="4228" t="s">
        <v>407</v>
      </c>
      <c r="E88" s="4229" t="s">
        <v>1155</v>
      </c>
      <c r="F88" s="4230" t="s">
        <v>408</v>
      </c>
      <c r="G88" s="4229" t="s">
        <v>409</v>
      </c>
      <c r="H88" s="4231" t="s">
        <v>1166</v>
      </c>
      <c r="I88" s="4232" t="s">
        <v>1167</v>
      </c>
      <c r="J88" s="4233">
        <v>40000000</v>
      </c>
      <c r="K88" s="4229" t="s">
        <v>411</v>
      </c>
      <c r="L88" s="4229" t="s">
        <v>1159</v>
      </c>
      <c r="M88" s="4229" t="s">
        <v>399</v>
      </c>
      <c r="N88" s="4229" t="s">
        <v>400</v>
      </c>
      <c r="O88" s="4234">
        <f>+J88</f>
        <v>40000000</v>
      </c>
      <c r="P88" s="4235">
        <f t="shared" si="34"/>
        <v>0</v>
      </c>
      <c r="Q88" s="4236">
        <f>P88/O88</f>
        <v>0</v>
      </c>
      <c r="R88" s="4237">
        <f>+O88-P88</f>
        <v>40000000</v>
      </c>
      <c r="S88" s="4973">
        <f t="shared" si="33"/>
        <v>1</v>
      </c>
      <c r="T88" s="4864">
        <v>0</v>
      </c>
      <c r="U88" s="4238">
        <v>0</v>
      </c>
      <c r="V88" s="4238">
        <v>0</v>
      </c>
      <c r="W88" s="4239">
        <v>0</v>
      </c>
      <c r="X88" s="4239">
        <v>0</v>
      </c>
      <c r="Y88" s="4240">
        <v>0</v>
      </c>
      <c r="Z88" s="4241">
        <v>0</v>
      </c>
      <c r="AA88" s="4240">
        <v>0</v>
      </c>
      <c r="AB88" s="4242">
        <v>0</v>
      </c>
      <c r="AC88" s="4242">
        <v>0</v>
      </c>
      <c r="AD88" s="4243">
        <v>0</v>
      </c>
      <c r="AE88" s="4243">
        <v>0</v>
      </c>
      <c r="AF88" s="4797">
        <v>12</v>
      </c>
      <c r="AG88" s="4244">
        <f>SUM(AK88:AV88)</f>
        <v>0</v>
      </c>
      <c r="AH88" s="4244">
        <f>+AF88-AG88</f>
        <v>12</v>
      </c>
      <c r="AI88" s="4236">
        <f>AG88/AF88</f>
        <v>0</v>
      </c>
      <c r="AJ88" s="4236">
        <f t="shared" si="29"/>
        <v>1</v>
      </c>
      <c r="AK88" s="4922">
        <v>0</v>
      </c>
      <c r="AL88" s="4245">
        <v>0</v>
      </c>
      <c r="AM88" s="4245">
        <v>0</v>
      </c>
      <c r="AN88" s="4245">
        <v>0</v>
      </c>
      <c r="AO88" s="4245">
        <v>0</v>
      </c>
      <c r="AP88" s="4245">
        <v>0</v>
      </c>
      <c r="AQ88" s="4245">
        <v>0</v>
      </c>
      <c r="AR88" s="4245">
        <v>0</v>
      </c>
      <c r="AS88" s="4245">
        <v>0</v>
      </c>
      <c r="AT88" s="4246">
        <v>0</v>
      </c>
      <c r="AU88" s="4247">
        <v>0</v>
      </c>
      <c r="AV88" s="4248">
        <v>0</v>
      </c>
      <c r="AW88" s="4032">
        <v>45292</v>
      </c>
      <c r="AX88" s="3527">
        <v>45657</v>
      </c>
      <c r="AY88" s="3528" t="s">
        <v>401</v>
      </c>
      <c r="AZ88" s="3529" t="s">
        <v>86</v>
      </c>
      <c r="BA88" s="3488"/>
      <c r="BB88" s="3488"/>
      <c r="BC88" s="3488"/>
      <c r="BD88" s="3488"/>
      <c r="BE88" s="3488"/>
      <c r="BF88" s="3488"/>
      <c r="BG88" s="3488"/>
      <c r="BH88" s="3488"/>
      <c r="BI88" s="3488"/>
      <c r="BJ88" s="3488"/>
      <c r="BK88" s="3488"/>
      <c r="BL88" s="3488"/>
      <c r="BM88" s="3488"/>
      <c r="BN88" s="3488"/>
      <c r="BO88" s="3488"/>
      <c r="BP88" s="3488"/>
      <c r="BQ88" s="3488"/>
      <c r="BR88" s="3488"/>
      <c r="BS88" s="3488"/>
      <c r="BT88" s="3488"/>
      <c r="BU88" s="3488"/>
      <c r="BV88" s="3488"/>
      <c r="BW88" s="3488"/>
      <c r="BX88" s="3488"/>
      <c r="BY88" s="3488"/>
      <c r="BZ88" s="3488"/>
      <c r="CA88" s="3488"/>
      <c r="CB88" s="3488"/>
      <c r="CC88" s="3488"/>
      <c r="CD88" s="3488"/>
      <c r="CE88" s="3488"/>
      <c r="CF88" s="3488"/>
      <c r="CG88" s="3488"/>
      <c r="CH88" s="3488"/>
      <c r="CI88" s="3488"/>
      <c r="CJ88" s="3488"/>
      <c r="CK88" s="3488"/>
      <c r="CL88" s="3488"/>
      <c r="CM88" s="3488"/>
      <c r="CN88" s="3488"/>
      <c r="CO88" s="3488"/>
      <c r="CP88" s="3488"/>
      <c r="CQ88" s="3488"/>
      <c r="CR88" s="3488"/>
      <c r="CS88" s="3488"/>
      <c r="CT88" s="3488"/>
      <c r="CU88" s="3488"/>
      <c r="CV88" s="3488"/>
      <c r="CW88" s="3488"/>
      <c r="CX88" s="3488"/>
      <c r="CY88" s="3488"/>
      <c r="CZ88" s="3488"/>
      <c r="DA88" s="3488"/>
      <c r="DB88" s="3488"/>
      <c r="DC88" s="3488"/>
      <c r="DD88" s="3488"/>
      <c r="DE88" s="3488"/>
      <c r="DF88" s="3488"/>
      <c r="DG88" s="3488"/>
      <c r="DH88" s="3488"/>
      <c r="DI88" s="3488"/>
      <c r="DJ88" s="3488"/>
      <c r="DK88" s="3488"/>
      <c r="DL88" s="3488"/>
      <c r="DM88" s="3488"/>
      <c r="DN88" s="3488"/>
      <c r="DO88" s="3488"/>
      <c r="DP88" s="3488"/>
      <c r="DQ88" s="3488"/>
      <c r="DR88" s="3488"/>
      <c r="DS88" s="3488"/>
      <c r="DT88" s="3488"/>
      <c r="DU88" s="3488"/>
      <c r="DV88" s="3488"/>
      <c r="DW88" s="3488"/>
      <c r="DX88" s="3488"/>
      <c r="DY88" s="3488"/>
    </row>
    <row r="89" spans="1:1024" s="4250" customFormat="1" ht="30.75" customHeight="1" thickBot="1">
      <c r="A89" s="6217"/>
      <c r="B89" s="6221"/>
      <c r="C89" s="6207" t="s">
        <v>1168</v>
      </c>
      <c r="D89" s="6208"/>
      <c r="E89" s="6208"/>
      <c r="F89" s="6208"/>
      <c r="G89" s="6208"/>
      <c r="H89" s="6208"/>
      <c r="I89" s="6208"/>
      <c r="J89" s="4251">
        <f>SUM(J85:J88)</f>
        <v>202000000</v>
      </c>
      <c r="K89" s="3530"/>
      <c r="L89" s="4252"/>
      <c r="M89" s="3530"/>
      <c r="N89" s="3530"/>
      <c r="O89" s="3823">
        <f>SUM(O85:O88)</f>
        <v>202000000</v>
      </c>
      <c r="P89" s="3824">
        <f>SUM(T89:AE89)</f>
        <v>0</v>
      </c>
      <c r="Q89" s="3825">
        <f>+P89/O89</f>
        <v>0</v>
      </c>
      <c r="R89" s="3826">
        <f>SUM(R85:R88)</f>
        <v>202000000</v>
      </c>
      <c r="S89" s="4974">
        <f t="shared" si="33"/>
        <v>1</v>
      </c>
      <c r="T89" s="4865">
        <f t="shared" ref="T89:AH89" si="35">SUM(T85:T88)</f>
        <v>0</v>
      </c>
      <c r="U89" s="4253">
        <f t="shared" si="35"/>
        <v>0</v>
      </c>
      <c r="V89" s="4254">
        <f t="shared" si="35"/>
        <v>0</v>
      </c>
      <c r="W89" s="4255">
        <f t="shared" si="35"/>
        <v>0</v>
      </c>
      <c r="X89" s="4254">
        <f t="shared" si="35"/>
        <v>0</v>
      </c>
      <c r="Y89" s="4256">
        <f t="shared" si="35"/>
        <v>0</v>
      </c>
      <c r="Z89" s="3827">
        <f t="shared" si="35"/>
        <v>0</v>
      </c>
      <c r="AA89" s="3823">
        <f t="shared" si="35"/>
        <v>0</v>
      </c>
      <c r="AB89" s="3823">
        <f>SUM(AB85:AB88)</f>
        <v>0</v>
      </c>
      <c r="AC89" s="3823">
        <f>SUM(AC85:AC88)</f>
        <v>0</v>
      </c>
      <c r="AD89" s="3823">
        <f>SUM(AD85:AD88)</f>
        <v>0</v>
      </c>
      <c r="AE89" s="4257">
        <f>SUM(AE85:AE88)</f>
        <v>0</v>
      </c>
      <c r="AF89" s="4798">
        <f t="shared" si="35"/>
        <v>31</v>
      </c>
      <c r="AG89" s="3667">
        <f t="shared" si="35"/>
        <v>0</v>
      </c>
      <c r="AH89" s="3667">
        <f t="shared" si="35"/>
        <v>31</v>
      </c>
      <c r="AI89" s="3825">
        <f>+AG89/AF89</f>
        <v>0</v>
      </c>
      <c r="AJ89" s="3825">
        <f t="shared" si="29"/>
        <v>1</v>
      </c>
      <c r="AK89" s="4923">
        <f>SUM(AK85:AK88)</f>
        <v>0</v>
      </c>
      <c r="AL89" s="3667">
        <f>SUM(AL85:AL88)</f>
        <v>0</v>
      </c>
      <c r="AM89" s="3667">
        <f t="shared" ref="AM89:AV89" si="36">SUM(AM85:AM88)</f>
        <v>0</v>
      </c>
      <c r="AN89" s="3667">
        <f>SUM(AN85:AN88)</f>
        <v>0</v>
      </c>
      <c r="AO89" s="3667">
        <f>SUM(AO85:AO88)</f>
        <v>0</v>
      </c>
      <c r="AP89" s="3667">
        <f>SUM(AP85:AP88)</f>
        <v>0</v>
      </c>
      <c r="AQ89" s="3667">
        <f t="shared" si="36"/>
        <v>0</v>
      </c>
      <c r="AR89" s="3667">
        <f>SUM(AR85:AR88)</f>
        <v>0</v>
      </c>
      <c r="AS89" s="3667">
        <f t="shared" si="36"/>
        <v>0</v>
      </c>
      <c r="AT89" s="4258">
        <f>SUM(AT85:AT88)</f>
        <v>0</v>
      </c>
      <c r="AU89" s="4258">
        <f t="shared" si="36"/>
        <v>0</v>
      </c>
      <c r="AV89" s="4258">
        <f t="shared" si="36"/>
        <v>0</v>
      </c>
      <c r="AW89" s="3531"/>
      <c r="AX89" s="3531"/>
      <c r="AY89" s="3532"/>
      <c r="AZ89" s="3533"/>
      <c r="BA89" s="4249"/>
      <c r="BB89" s="4249"/>
      <c r="BC89" s="4249"/>
      <c r="BD89" s="4249"/>
      <c r="BE89" s="4249"/>
      <c r="BF89" s="4249"/>
      <c r="BG89" s="4249"/>
      <c r="BH89" s="4249"/>
      <c r="BI89" s="4249"/>
      <c r="BJ89" s="4249"/>
      <c r="BK89" s="4249"/>
      <c r="BL89" s="4249"/>
      <c r="BM89" s="4249"/>
      <c r="BN89" s="4249"/>
      <c r="BO89" s="4249"/>
      <c r="BP89" s="4249"/>
      <c r="BQ89" s="4249"/>
      <c r="BR89" s="4249"/>
      <c r="BS89" s="4249"/>
      <c r="BT89" s="4249"/>
      <c r="BU89" s="4249"/>
      <c r="BV89" s="4249"/>
      <c r="BW89" s="4249"/>
      <c r="BX89" s="4249"/>
      <c r="BY89" s="4249"/>
      <c r="BZ89" s="4249"/>
      <c r="CA89" s="4249"/>
      <c r="CB89" s="4249"/>
      <c r="CC89" s="4249"/>
      <c r="CD89" s="4249"/>
      <c r="CE89" s="4249"/>
      <c r="CF89" s="4249"/>
      <c r="CG89" s="4249"/>
      <c r="CH89" s="4249"/>
      <c r="CI89" s="4249"/>
      <c r="CJ89" s="4249"/>
      <c r="CK89" s="4249"/>
      <c r="CL89" s="4249"/>
      <c r="CM89" s="4249"/>
      <c r="CN89" s="4249"/>
      <c r="CO89" s="4249"/>
      <c r="CP89" s="4249"/>
      <c r="CQ89" s="4249"/>
      <c r="CR89" s="4249"/>
      <c r="CS89" s="4249"/>
      <c r="CT89" s="4249"/>
      <c r="CU89" s="4249"/>
      <c r="CV89" s="4249"/>
      <c r="CW89" s="4249"/>
      <c r="CX89" s="4249"/>
      <c r="CY89" s="4249"/>
      <c r="CZ89" s="4249"/>
      <c r="DA89" s="4249"/>
      <c r="DB89" s="4249"/>
      <c r="DC89" s="4249"/>
      <c r="DD89" s="4249"/>
      <c r="DE89" s="4249"/>
      <c r="DF89" s="4249"/>
      <c r="DG89" s="4249"/>
      <c r="DH89" s="4249"/>
      <c r="DI89" s="4249"/>
      <c r="DJ89" s="4249"/>
      <c r="DK89" s="4249"/>
      <c r="DL89" s="4249"/>
      <c r="DM89" s="4249"/>
      <c r="DN89" s="4249"/>
      <c r="DO89" s="4249"/>
      <c r="DP89" s="4249"/>
      <c r="DQ89" s="4249"/>
      <c r="DR89" s="4249"/>
      <c r="DS89" s="4249"/>
      <c r="DT89" s="4249"/>
      <c r="DU89" s="4249"/>
      <c r="DV89" s="4249"/>
      <c r="DW89" s="4249"/>
      <c r="DX89" s="4249"/>
      <c r="DY89" s="4249"/>
    </row>
    <row r="90" spans="1:1024" s="3489" customFormat="1" ht="36" customHeight="1" thickBot="1">
      <c r="A90" s="6217"/>
      <c r="B90" s="6209" t="s">
        <v>1169</v>
      </c>
      <c r="C90" s="4761" t="s">
        <v>414</v>
      </c>
      <c r="D90" s="4037" t="s">
        <v>1170</v>
      </c>
      <c r="E90" s="3534" t="s">
        <v>1155</v>
      </c>
      <c r="F90" s="3643" t="s">
        <v>416</v>
      </c>
      <c r="G90" s="3534" t="s">
        <v>417</v>
      </c>
      <c r="H90" s="3634" t="s">
        <v>1171</v>
      </c>
      <c r="I90" s="3537">
        <v>5145102</v>
      </c>
      <c r="J90" s="3702">
        <v>10000000</v>
      </c>
      <c r="K90" s="3534" t="s">
        <v>419</v>
      </c>
      <c r="L90" s="3534" t="s">
        <v>1159</v>
      </c>
      <c r="M90" s="3534" t="s">
        <v>399</v>
      </c>
      <c r="N90" s="3534" t="s">
        <v>420</v>
      </c>
      <c r="O90" s="3828">
        <f>+J90</f>
        <v>10000000</v>
      </c>
      <c r="P90" s="3828">
        <f t="shared" si="34"/>
        <v>0</v>
      </c>
      <c r="Q90" s="3829">
        <f>P90/O90</f>
        <v>0</v>
      </c>
      <c r="R90" s="3830">
        <f>+O90-P90</f>
        <v>10000000</v>
      </c>
      <c r="S90" s="4975">
        <f t="shared" si="33"/>
        <v>1</v>
      </c>
      <c r="T90" s="4866">
        <v>0</v>
      </c>
      <c r="U90" s="3832">
        <v>0</v>
      </c>
      <c r="V90" s="3832">
        <v>0</v>
      </c>
      <c r="W90" s="3833">
        <v>0</v>
      </c>
      <c r="X90" s="3833">
        <v>0</v>
      </c>
      <c r="Y90" s="3834">
        <v>0</v>
      </c>
      <c r="Z90" s="3835">
        <v>0</v>
      </c>
      <c r="AA90" s="3834">
        <v>0</v>
      </c>
      <c r="AB90" s="3834">
        <v>0</v>
      </c>
      <c r="AC90" s="3834">
        <v>0</v>
      </c>
      <c r="AD90" s="3834">
        <v>0</v>
      </c>
      <c r="AE90" s="3835">
        <v>0</v>
      </c>
      <c r="AF90" s="4799">
        <v>1</v>
      </c>
      <c r="AG90" s="3836">
        <f>SUM(AK90:AV90)</f>
        <v>0</v>
      </c>
      <c r="AH90" s="3836">
        <f>+AF90-AG90</f>
        <v>1</v>
      </c>
      <c r="AI90" s="3831">
        <f>AG90/AF90</f>
        <v>0</v>
      </c>
      <c r="AJ90" s="3831">
        <f t="shared" si="29"/>
        <v>1</v>
      </c>
      <c r="AK90" s="4924">
        <v>0</v>
      </c>
      <c r="AL90" s="3837">
        <v>0</v>
      </c>
      <c r="AM90" s="3837">
        <v>0</v>
      </c>
      <c r="AN90" s="3838">
        <v>0</v>
      </c>
      <c r="AO90" s="3837">
        <v>0</v>
      </c>
      <c r="AP90" s="3837">
        <v>0</v>
      </c>
      <c r="AQ90" s="3837">
        <v>0</v>
      </c>
      <c r="AR90" s="3837">
        <v>0</v>
      </c>
      <c r="AS90" s="3837">
        <v>0</v>
      </c>
      <c r="AT90" s="3539">
        <v>0</v>
      </c>
      <c r="AU90" s="3538">
        <v>0</v>
      </c>
      <c r="AV90" s="3538">
        <v>0</v>
      </c>
      <c r="AW90" s="3540">
        <v>45444</v>
      </c>
      <c r="AX90" s="3540">
        <v>45656</v>
      </c>
      <c r="AY90" s="3541" t="s">
        <v>401</v>
      </c>
      <c r="AZ90" s="3542" t="s">
        <v>86</v>
      </c>
      <c r="BA90" s="3488"/>
      <c r="BB90" s="3488"/>
      <c r="BC90" s="3488"/>
      <c r="BD90" s="3488"/>
      <c r="BE90" s="3488"/>
      <c r="BF90" s="3488"/>
      <c r="BG90" s="3488"/>
      <c r="BH90" s="3488"/>
      <c r="BI90" s="3488"/>
      <c r="BJ90" s="3488"/>
      <c r="BK90" s="3488"/>
      <c r="BL90" s="3488"/>
      <c r="BM90" s="3488"/>
      <c r="BN90" s="3488"/>
      <c r="BO90" s="3488"/>
      <c r="BP90" s="3488"/>
      <c r="BQ90" s="3488"/>
      <c r="BR90" s="3488"/>
      <c r="BS90" s="3488"/>
      <c r="BT90" s="3488"/>
      <c r="BU90" s="3488"/>
      <c r="BV90" s="3488"/>
      <c r="BW90" s="3488"/>
      <c r="BX90" s="3488"/>
      <c r="BY90" s="3488"/>
      <c r="BZ90" s="3488"/>
      <c r="CA90" s="3488"/>
      <c r="CB90" s="3488"/>
      <c r="CC90" s="3488"/>
      <c r="CD90" s="3488"/>
      <c r="CE90" s="3488"/>
      <c r="CF90" s="3488"/>
      <c r="CG90" s="3488"/>
      <c r="CH90" s="3488"/>
      <c r="CI90" s="3488"/>
      <c r="CJ90" s="3488"/>
      <c r="CK90" s="3488"/>
      <c r="CL90" s="3488"/>
      <c r="CM90" s="3488"/>
      <c r="CN90" s="3488"/>
      <c r="CO90" s="3488"/>
      <c r="CP90" s="3488"/>
      <c r="CQ90" s="3488"/>
      <c r="CR90" s="3488"/>
      <c r="CS90" s="3488"/>
      <c r="CT90" s="3488"/>
      <c r="CU90" s="3488"/>
      <c r="CV90" s="3488"/>
      <c r="CW90" s="3488"/>
      <c r="CX90" s="3488"/>
      <c r="CY90" s="3488"/>
      <c r="CZ90" s="3488"/>
      <c r="DA90" s="3488"/>
      <c r="DB90" s="3488"/>
      <c r="DC90" s="3488"/>
      <c r="DD90" s="3488"/>
      <c r="DE90" s="3488"/>
      <c r="DF90" s="3488"/>
      <c r="DG90" s="3488"/>
      <c r="DH90" s="3488"/>
      <c r="DI90" s="3488"/>
      <c r="DJ90" s="3488"/>
      <c r="DK90" s="3488"/>
      <c r="DL90" s="3488"/>
      <c r="DM90" s="3488"/>
      <c r="DN90" s="3488"/>
      <c r="DO90" s="3488"/>
      <c r="DP90" s="3488"/>
      <c r="DQ90" s="3488"/>
      <c r="DR90" s="3488"/>
      <c r="DS90" s="3488"/>
      <c r="DT90" s="3488"/>
      <c r="DU90" s="3488"/>
      <c r="DV90" s="3488"/>
      <c r="DW90" s="3488"/>
      <c r="DX90" s="3488"/>
      <c r="DY90" s="3488"/>
    </row>
    <row r="91" spans="1:1024" s="4250" customFormat="1" ht="23.5" customHeight="1" thickBot="1">
      <c r="A91" s="6217"/>
      <c r="B91" s="6210"/>
      <c r="C91" s="6211" t="s">
        <v>421</v>
      </c>
      <c r="D91" s="6211"/>
      <c r="E91" s="6211"/>
      <c r="F91" s="6211"/>
      <c r="G91" s="6211"/>
      <c r="H91" s="6211"/>
      <c r="I91" s="6212"/>
      <c r="J91" s="4251">
        <f>SUM(J90)</f>
        <v>10000000</v>
      </c>
      <c r="K91" s="3530"/>
      <c r="L91" s="4252"/>
      <c r="M91" s="3530"/>
      <c r="N91" s="3530"/>
      <c r="O91" s="3823">
        <f>SUM(O90)</f>
        <v>10000000</v>
      </c>
      <c r="P91" s="3824">
        <f>SUM(P90)</f>
        <v>0</v>
      </c>
      <c r="Q91" s="3825">
        <f>SUM(Q90)</f>
        <v>0</v>
      </c>
      <c r="R91" s="3826">
        <f>SUM(R90)</f>
        <v>10000000</v>
      </c>
      <c r="S91" s="4974">
        <f t="shared" si="33"/>
        <v>1</v>
      </c>
      <c r="T91" s="4867">
        <f>SUM(T90)</f>
        <v>0</v>
      </c>
      <c r="U91" s="3839">
        <f t="shared" ref="U91:AH91" si="37">SUM(U90)</f>
        <v>0</v>
      </c>
      <c r="V91" s="3840">
        <f t="shared" si="37"/>
        <v>0</v>
      </c>
      <c r="W91" s="3841">
        <f t="shared" si="37"/>
        <v>0</v>
      </c>
      <c r="X91" s="3841">
        <f>SUM(X90)</f>
        <v>0</v>
      </c>
      <c r="Y91" s="3842">
        <f t="shared" si="37"/>
        <v>0</v>
      </c>
      <c r="Z91" s="3827">
        <f t="shared" si="37"/>
        <v>0</v>
      </c>
      <c r="AA91" s="3843">
        <f t="shared" si="37"/>
        <v>0</v>
      </c>
      <c r="AB91" s="3843">
        <f t="shared" si="37"/>
        <v>0</v>
      </c>
      <c r="AC91" s="3843">
        <f t="shared" si="37"/>
        <v>0</v>
      </c>
      <c r="AD91" s="3843">
        <f t="shared" si="37"/>
        <v>0</v>
      </c>
      <c r="AE91" s="3844">
        <f t="shared" si="37"/>
        <v>0</v>
      </c>
      <c r="AF91" s="4798">
        <f t="shared" si="37"/>
        <v>1</v>
      </c>
      <c r="AG91" s="3667">
        <f>SUM(AG90)</f>
        <v>0</v>
      </c>
      <c r="AH91" s="3667">
        <f t="shared" si="37"/>
        <v>1</v>
      </c>
      <c r="AI91" s="3825">
        <f>+AG91/AF91</f>
        <v>0</v>
      </c>
      <c r="AJ91" s="3825">
        <f t="shared" si="29"/>
        <v>1</v>
      </c>
      <c r="AK91" s="4925">
        <f t="shared" ref="AK91:AV91" si="38">SUM(AK90)</f>
        <v>0</v>
      </c>
      <c r="AL91" s="3845">
        <f t="shared" si="38"/>
        <v>0</v>
      </c>
      <c r="AM91" s="3845">
        <f t="shared" si="38"/>
        <v>0</v>
      </c>
      <c r="AN91" s="3845">
        <f t="shared" si="38"/>
        <v>0</v>
      </c>
      <c r="AO91" s="3845">
        <f t="shared" si="38"/>
        <v>0</v>
      </c>
      <c r="AP91" s="3845">
        <f t="shared" si="38"/>
        <v>0</v>
      </c>
      <c r="AQ91" s="3845">
        <f t="shared" si="38"/>
        <v>0</v>
      </c>
      <c r="AR91" s="3845">
        <f t="shared" si="38"/>
        <v>0</v>
      </c>
      <c r="AS91" s="3845">
        <f t="shared" si="38"/>
        <v>0</v>
      </c>
      <c r="AT91" s="3535">
        <f t="shared" si="38"/>
        <v>0</v>
      </c>
      <c r="AU91" s="3535">
        <f t="shared" si="38"/>
        <v>0</v>
      </c>
      <c r="AV91" s="3535">
        <f t="shared" si="38"/>
        <v>0</v>
      </c>
      <c r="AW91" s="3536"/>
      <c r="AX91" s="3536"/>
      <c r="AY91" s="3532"/>
      <c r="AZ91" s="3533"/>
      <c r="BA91" s="4249"/>
      <c r="BB91" s="4249"/>
      <c r="BC91" s="4249"/>
      <c r="BD91" s="4249"/>
      <c r="BE91" s="4249"/>
      <c r="BF91" s="4249"/>
      <c r="BG91" s="4249"/>
      <c r="BH91" s="4249"/>
      <c r="BI91" s="4249"/>
      <c r="BJ91" s="4249"/>
      <c r="BK91" s="4249"/>
      <c r="BL91" s="4249"/>
      <c r="BM91" s="4249"/>
      <c r="BN91" s="4249"/>
      <c r="BO91" s="4249"/>
      <c r="BP91" s="4249"/>
      <c r="BQ91" s="4249"/>
      <c r="BR91" s="4249"/>
      <c r="BS91" s="4249"/>
      <c r="BT91" s="4249"/>
      <c r="BU91" s="4249"/>
      <c r="BV91" s="4249"/>
      <c r="BW91" s="4249"/>
      <c r="BX91" s="4249"/>
      <c r="BY91" s="4249"/>
      <c r="BZ91" s="4249"/>
      <c r="CA91" s="4249"/>
      <c r="CB91" s="4249"/>
      <c r="CC91" s="4249"/>
      <c r="CD91" s="4249"/>
      <c r="CE91" s="4249"/>
      <c r="CF91" s="4249"/>
      <c r="CG91" s="4249"/>
      <c r="CH91" s="4249"/>
      <c r="CI91" s="4249"/>
      <c r="CJ91" s="4249"/>
      <c r="CK91" s="4249"/>
      <c r="CL91" s="4249"/>
      <c r="CM91" s="4249"/>
      <c r="CN91" s="4249"/>
      <c r="CO91" s="4249"/>
      <c r="CP91" s="4249"/>
      <c r="CQ91" s="4249"/>
      <c r="CR91" s="4249"/>
      <c r="CS91" s="4249"/>
      <c r="CT91" s="4249"/>
      <c r="CU91" s="4249"/>
      <c r="CV91" s="4249"/>
      <c r="CW91" s="4249"/>
      <c r="CX91" s="4249"/>
      <c r="CY91" s="4249"/>
      <c r="CZ91" s="4249"/>
      <c r="DA91" s="4249"/>
      <c r="DB91" s="4249"/>
      <c r="DC91" s="4249"/>
      <c r="DD91" s="4249"/>
      <c r="DE91" s="4249"/>
      <c r="DF91" s="4249"/>
      <c r="DG91" s="4249"/>
      <c r="DH91" s="4249"/>
      <c r="DI91" s="4249"/>
      <c r="DJ91" s="4249"/>
      <c r="DK91" s="4249"/>
      <c r="DL91" s="4249"/>
      <c r="DM91" s="4249"/>
      <c r="DN91" s="4249"/>
      <c r="DO91" s="4249"/>
      <c r="DP91" s="4249"/>
      <c r="DQ91" s="4249"/>
      <c r="DR91" s="4249"/>
      <c r="DS91" s="4249"/>
      <c r="DT91" s="4249"/>
      <c r="DU91" s="4249"/>
      <c r="DV91" s="4249"/>
      <c r="DW91" s="4249"/>
      <c r="DX91" s="4249"/>
      <c r="DY91" s="4249"/>
    </row>
    <row r="92" spans="1:1024" s="3423" customFormat="1" ht="22.15" customHeight="1" thickBot="1">
      <c r="A92" s="6218"/>
      <c r="B92" s="6213" t="s">
        <v>422</v>
      </c>
      <c r="C92" s="6211"/>
      <c r="D92" s="6211"/>
      <c r="E92" s="6211"/>
      <c r="F92" s="6211"/>
      <c r="G92" s="6211"/>
      <c r="H92" s="6211"/>
      <c r="I92" s="6214"/>
      <c r="J92" s="3703">
        <f>+J91+J89</f>
        <v>212000000</v>
      </c>
      <c r="K92" s="3587"/>
      <c r="L92" s="3588"/>
      <c r="M92" s="3587"/>
      <c r="N92" s="3589"/>
      <c r="O92" s="3846">
        <f>+O89+O91</f>
        <v>212000000</v>
      </c>
      <c r="P92" s="3847">
        <f>+P89+P91</f>
        <v>0</v>
      </c>
      <c r="Q92" s="3848">
        <f>+P92/O92</f>
        <v>0</v>
      </c>
      <c r="R92" s="3849">
        <f>+R89+R91</f>
        <v>212000000</v>
      </c>
      <c r="S92" s="4976">
        <f t="shared" si="33"/>
        <v>1</v>
      </c>
      <c r="T92" s="4868">
        <f>+T91+T89</f>
        <v>0</v>
      </c>
      <c r="U92" s="3850">
        <f>+U91+U89</f>
        <v>0</v>
      </c>
      <c r="V92" s="3850">
        <f>+V91+V89</f>
        <v>0</v>
      </c>
      <c r="W92" s="3851">
        <f t="shared" ref="W92:AD92" si="39">+W89+W91</f>
        <v>0</v>
      </c>
      <c r="X92" s="3851">
        <f t="shared" si="39"/>
        <v>0</v>
      </c>
      <c r="Y92" s="3852">
        <f t="shared" si="39"/>
        <v>0</v>
      </c>
      <c r="Z92" s="3852">
        <f t="shared" si="39"/>
        <v>0</v>
      </c>
      <c r="AA92" s="3852">
        <f t="shared" si="39"/>
        <v>0</v>
      </c>
      <c r="AB92" s="3852">
        <f t="shared" si="39"/>
        <v>0</v>
      </c>
      <c r="AC92" s="3852">
        <f t="shared" si="39"/>
        <v>0</v>
      </c>
      <c r="AD92" s="3852">
        <f t="shared" si="39"/>
        <v>0</v>
      </c>
      <c r="AE92" s="3853">
        <f>+AE89+AE91</f>
        <v>0</v>
      </c>
      <c r="AF92" s="4800">
        <f>+AF89+AF91</f>
        <v>32</v>
      </c>
      <c r="AG92" s="3668">
        <f>+AG91+AG89</f>
        <v>0</v>
      </c>
      <c r="AH92" s="3668">
        <f>+AF92-AG92</f>
        <v>32</v>
      </c>
      <c r="AI92" s="3848">
        <f>AG92/AF92</f>
        <v>0</v>
      </c>
      <c r="AJ92" s="3848">
        <f t="shared" si="29"/>
        <v>1</v>
      </c>
      <c r="AK92" s="4926">
        <f t="shared" ref="AK92:AV92" si="40">+AK91+AK89</f>
        <v>0</v>
      </c>
      <c r="AL92" s="3854">
        <f t="shared" si="40"/>
        <v>0</v>
      </c>
      <c r="AM92" s="3854">
        <f t="shared" si="40"/>
        <v>0</v>
      </c>
      <c r="AN92" s="3854">
        <f t="shared" si="40"/>
        <v>0</v>
      </c>
      <c r="AO92" s="3854">
        <f t="shared" si="40"/>
        <v>0</v>
      </c>
      <c r="AP92" s="3854">
        <f t="shared" si="40"/>
        <v>0</v>
      </c>
      <c r="AQ92" s="3854">
        <f t="shared" si="40"/>
        <v>0</v>
      </c>
      <c r="AR92" s="3854">
        <f t="shared" si="40"/>
        <v>0</v>
      </c>
      <c r="AS92" s="3854">
        <f t="shared" si="40"/>
        <v>0</v>
      </c>
      <c r="AT92" s="3590">
        <f t="shared" si="40"/>
        <v>0</v>
      </c>
      <c r="AU92" s="3590">
        <f t="shared" si="40"/>
        <v>0</v>
      </c>
      <c r="AV92" s="3590">
        <f t="shared" si="40"/>
        <v>0</v>
      </c>
      <c r="AW92" s="3591"/>
      <c r="AX92" s="3591"/>
      <c r="AY92" s="3592"/>
      <c r="AZ92" s="3593"/>
      <c r="BA92" s="3422"/>
      <c r="BB92" s="3422"/>
      <c r="BC92" s="3422"/>
      <c r="BD92" s="3422"/>
      <c r="BE92" s="3422"/>
      <c r="BF92" s="3422"/>
      <c r="BG92" s="3422"/>
      <c r="BH92" s="3422"/>
      <c r="BI92" s="3422"/>
      <c r="BJ92" s="3422"/>
      <c r="BK92" s="3422"/>
      <c r="BL92" s="3422"/>
      <c r="BM92" s="3422"/>
      <c r="BN92" s="3422"/>
      <c r="BO92" s="3422"/>
      <c r="BP92" s="3422"/>
      <c r="BQ92" s="3422"/>
      <c r="BR92" s="3422"/>
      <c r="BS92" s="3422"/>
      <c r="BT92" s="3422"/>
      <c r="BU92" s="3422"/>
      <c r="BV92" s="3422"/>
      <c r="BW92" s="3422"/>
      <c r="BX92" s="3422"/>
      <c r="BY92" s="3422"/>
      <c r="BZ92" s="3422"/>
      <c r="CA92" s="3422"/>
      <c r="CB92" s="3422"/>
      <c r="CC92" s="3422"/>
      <c r="CD92" s="3422"/>
      <c r="CE92" s="3422"/>
      <c r="CF92" s="3422"/>
      <c r="CG92" s="3422"/>
      <c r="CH92" s="3422"/>
      <c r="CI92" s="3422"/>
      <c r="CJ92" s="3422"/>
      <c r="CK92" s="3422"/>
      <c r="CL92" s="3422"/>
      <c r="CM92" s="3422"/>
      <c r="CN92" s="3422"/>
      <c r="CO92" s="3422"/>
      <c r="CP92" s="3422"/>
      <c r="CQ92" s="3422"/>
      <c r="CR92" s="3422"/>
      <c r="CS92" s="3422"/>
      <c r="CT92" s="3422"/>
      <c r="CU92" s="3422"/>
      <c r="CV92" s="3422"/>
      <c r="CW92" s="3422"/>
      <c r="CX92" s="3422"/>
      <c r="CY92" s="3422"/>
      <c r="CZ92" s="3422"/>
      <c r="DA92" s="3422"/>
      <c r="DB92" s="3422"/>
      <c r="DC92" s="3422"/>
      <c r="DD92" s="3422"/>
      <c r="DE92" s="3422"/>
      <c r="DF92" s="3422"/>
      <c r="DG92" s="3422"/>
      <c r="DH92" s="3422"/>
      <c r="DI92" s="3422"/>
      <c r="DJ92" s="3422"/>
      <c r="DK92" s="3422"/>
      <c r="DL92" s="3422"/>
      <c r="DM92" s="3422"/>
      <c r="DN92" s="3422"/>
      <c r="DO92" s="3422"/>
      <c r="DP92" s="3422"/>
      <c r="DQ92" s="3422"/>
      <c r="DR92" s="3422"/>
      <c r="DS92" s="3422"/>
      <c r="DT92" s="3422"/>
      <c r="DU92" s="3422"/>
      <c r="DV92" s="3422"/>
      <c r="DW92" s="3422"/>
      <c r="DX92" s="3422"/>
      <c r="DY92" s="3422"/>
    </row>
    <row r="93" spans="1:1024" s="737" customFormat="1" ht="73.900000000000006" customHeight="1" thickBot="1">
      <c r="A93" s="6249" t="s">
        <v>423</v>
      </c>
      <c r="B93" s="4822" t="s">
        <v>1172</v>
      </c>
      <c r="C93" s="5012" t="s">
        <v>643</v>
      </c>
      <c r="D93" s="4101" t="s">
        <v>1173</v>
      </c>
      <c r="E93" s="4099" t="s">
        <v>1174</v>
      </c>
      <c r="F93" s="4075" t="s">
        <v>297</v>
      </c>
      <c r="G93" s="4099" t="s">
        <v>298</v>
      </c>
      <c r="H93" s="4097" t="s">
        <v>1175</v>
      </c>
      <c r="I93" s="5007" t="s">
        <v>1025</v>
      </c>
      <c r="J93" s="5008">
        <f>40000000+20000000</f>
        <v>60000000</v>
      </c>
      <c r="K93" s="3543" t="s">
        <v>1176</v>
      </c>
      <c r="L93" s="4099" t="s">
        <v>64</v>
      </c>
      <c r="M93" s="4099" t="s">
        <v>187</v>
      </c>
      <c r="N93" s="4099" t="s">
        <v>280</v>
      </c>
      <c r="O93" s="3855">
        <f>+J93</f>
        <v>60000000</v>
      </c>
      <c r="P93" s="3856">
        <f>SUM(T93:AE93)</f>
        <v>0</v>
      </c>
      <c r="Q93" s="4084">
        <f>P93/O93</f>
        <v>0</v>
      </c>
      <c r="R93" s="3857">
        <f>+O93-P93</f>
        <v>60000000</v>
      </c>
      <c r="S93" s="4977">
        <f t="shared" si="33"/>
        <v>1</v>
      </c>
      <c r="T93" s="4869">
        <v>0</v>
      </c>
      <c r="U93" s="3858">
        <v>0</v>
      </c>
      <c r="V93" s="3859">
        <v>0</v>
      </c>
      <c r="W93" s="3860">
        <v>0</v>
      </c>
      <c r="X93" s="3860">
        <v>0</v>
      </c>
      <c r="Y93" s="3861">
        <v>0</v>
      </c>
      <c r="Z93" s="3862">
        <v>0</v>
      </c>
      <c r="AA93" s="3861">
        <v>0</v>
      </c>
      <c r="AB93" s="3861">
        <v>0</v>
      </c>
      <c r="AC93" s="3861">
        <v>0</v>
      </c>
      <c r="AD93" s="3861">
        <v>0</v>
      </c>
      <c r="AE93" s="3862">
        <v>0</v>
      </c>
      <c r="AF93" s="4801">
        <v>22</v>
      </c>
      <c r="AG93" s="3863">
        <f>SUM(AK93:AV93)</f>
        <v>0</v>
      </c>
      <c r="AH93" s="3863">
        <f>+AF93-AG93</f>
        <v>22</v>
      </c>
      <c r="AI93" s="4084">
        <f>AG93/AF93</f>
        <v>0</v>
      </c>
      <c r="AJ93" s="4084">
        <f>100%-AI93</f>
        <v>1</v>
      </c>
      <c r="AK93" s="4927">
        <v>0</v>
      </c>
      <c r="AL93" s="3544">
        <v>0</v>
      </c>
      <c r="AM93" s="3544">
        <v>0</v>
      </c>
      <c r="AN93" s="3907">
        <v>0</v>
      </c>
      <c r="AO93" s="3544">
        <v>0</v>
      </c>
      <c r="AP93" s="3544">
        <v>0</v>
      </c>
      <c r="AQ93" s="3544">
        <v>0</v>
      </c>
      <c r="AR93" s="3544">
        <v>0</v>
      </c>
      <c r="AS93" s="3864">
        <v>0</v>
      </c>
      <c r="AT93" s="3908">
        <v>0</v>
      </c>
      <c r="AU93" s="3864">
        <v>0</v>
      </c>
      <c r="AV93" s="3864">
        <v>0</v>
      </c>
      <c r="AW93" s="4744">
        <v>45366</v>
      </c>
      <c r="AX93" s="4744">
        <v>45656</v>
      </c>
      <c r="AY93" s="4744" t="s">
        <v>1177</v>
      </c>
      <c r="AZ93" s="3545" t="s">
        <v>86</v>
      </c>
      <c r="BA93" s="3546"/>
      <c r="BB93" s="3442"/>
      <c r="BC93" s="3442"/>
      <c r="BD93" s="3442"/>
      <c r="BF93" s="3442"/>
      <c r="BG93" s="3442"/>
      <c r="BH93" s="3442"/>
      <c r="BI93" s="3442"/>
      <c r="BJ93" s="3442"/>
      <c r="BK93" s="3442"/>
      <c r="BL93" s="3442"/>
      <c r="BM93" s="3442"/>
      <c r="BN93" s="3442"/>
      <c r="BO93" s="3442"/>
      <c r="BP93" s="3442"/>
      <c r="BQ93" s="3442"/>
      <c r="BR93" s="3442"/>
      <c r="BS93" s="3442"/>
      <c r="BT93" s="3442"/>
      <c r="BU93" s="3442"/>
      <c r="BV93" s="3442"/>
      <c r="BW93" s="3442"/>
      <c r="BX93" s="3442"/>
      <c r="BY93" s="3442"/>
      <c r="BZ93" s="3442"/>
      <c r="CA93" s="3442"/>
      <c r="CB93" s="3442"/>
      <c r="CC93" s="3442"/>
      <c r="CD93" s="3442"/>
      <c r="CE93" s="3442"/>
      <c r="CF93" s="3442"/>
      <c r="CG93" s="3442"/>
      <c r="CH93" s="3442"/>
      <c r="CI93" s="3442"/>
      <c r="CJ93" s="3442"/>
      <c r="CK93" s="3442"/>
      <c r="CL93" s="3442"/>
      <c r="CM93" s="3442"/>
      <c r="CN93" s="3442"/>
      <c r="CO93" s="3442"/>
      <c r="CP93" s="3442"/>
      <c r="CQ93" s="3442"/>
      <c r="CR93" s="3442"/>
      <c r="CS93" s="3442"/>
      <c r="CT93" s="3442"/>
      <c r="CU93" s="3442"/>
      <c r="CV93" s="3442"/>
      <c r="CW93" s="3442"/>
      <c r="CX93" s="3442"/>
      <c r="CY93" s="3442"/>
      <c r="CZ93" s="3442"/>
      <c r="DA93" s="3442"/>
      <c r="DB93" s="3442"/>
      <c r="DC93" s="3442"/>
      <c r="DD93" s="3442"/>
      <c r="DE93" s="3442"/>
      <c r="DF93" s="3442"/>
      <c r="DG93" s="3442"/>
      <c r="DH93" s="3442"/>
      <c r="DI93" s="3442"/>
      <c r="DJ93" s="3442"/>
      <c r="DK93" s="3442"/>
      <c r="DL93" s="3442"/>
      <c r="DM93" s="3442"/>
      <c r="DN93" s="3442"/>
      <c r="DO93" s="3442"/>
      <c r="DP93" s="3442"/>
      <c r="DQ93" s="3442"/>
      <c r="DR93" s="3442"/>
      <c r="DS93" s="3442"/>
      <c r="DT93" s="3442"/>
      <c r="DU93" s="3442"/>
      <c r="DV93" s="3442"/>
      <c r="DW93" s="3442"/>
      <c r="DX93" s="3442"/>
      <c r="DY93" s="3442"/>
      <c r="DZ93" s="1380"/>
      <c r="EA93" s="1380"/>
      <c r="EB93" s="1380"/>
      <c r="EC93" s="1380"/>
      <c r="ED93" s="1380"/>
      <c r="EE93" s="1380"/>
      <c r="EF93" s="1380"/>
      <c r="EG93" s="1380"/>
      <c r="EH93" s="1380"/>
      <c r="EI93" s="1380"/>
      <c r="EJ93" s="1380"/>
      <c r="EK93" s="1380"/>
      <c r="EL93" s="1380"/>
      <c r="EM93" s="1380"/>
      <c r="EN93" s="1380"/>
      <c r="EO93" s="1380"/>
      <c r="EP93" s="1380"/>
      <c r="EQ93" s="1380"/>
      <c r="ER93" s="1380"/>
      <c r="ES93" s="1380"/>
      <c r="ET93" s="1380"/>
      <c r="EU93" s="1380"/>
      <c r="EV93" s="1380"/>
      <c r="EW93" s="1380"/>
      <c r="EX93" s="1380"/>
      <c r="EY93" s="1380"/>
      <c r="EZ93" s="1380"/>
      <c r="FA93" s="1380"/>
      <c r="FB93" s="1380"/>
      <c r="FC93" s="1380"/>
      <c r="FD93" s="1380"/>
      <c r="FE93" s="1380"/>
      <c r="FF93" s="1380"/>
      <c r="FG93" s="1380"/>
      <c r="FH93" s="1380"/>
      <c r="FI93" s="1380"/>
      <c r="FJ93" s="1380"/>
      <c r="FK93" s="1380"/>
      <c r="FL93" s="1380"/>
      <c r="FM93" s="1380"/>
      <c r="FN93" s="1380"/>
      <c r="FO93" s="1380"/>
      <c r="FP93" s="1380"/>
      <c r="FQ93" s="1380"/>
      <c r="FR93" s="1380"/>
      <c r="FS93" s="1380"/>
      <c r="FT93" s="1380"/>
      <c r="FU93" s="1380"/>
      <c r="FV93" s="1380"/>
      <c r="FW93" s="1380"/>
      <c r="FX93" s="1380"/>
      <c r="FY93" s="1380"/>
      <c r="FZ93" s="1380"/>
      <c r="GA93" s="1380"/>
      <c r="GB93" s="1380"/>
      <c r="GC93" s="1380"/>
      <c r="GD93" s="1380"/>
      <c r="GE93" s="1380"/>
      <c r="GF93" s="1380"/>
      <c r="GG93" s="1380"/>
      <c r="GH93" s="1380"/>
      <c r="GI93" s="1380"/>
      <c r="GJ93" s="1380"/>
      <c r="GK93" s="1380"/>
      <c r="GL93" s="1380"/>
      <c r="GM93" s="1380"/>
      <c r="GN93" s="1380"/>
      <c r="GO93" s="1380"/>
      <c r="GP93" s="1380"/>
      <c r="GQ93" s="1380"/>
      <c r="GR93" s="1380"/>
      <c r="GS93" s="1380"/>
      <c r="GT93" s="1380"/>
      <c r="GU93" s="1380"/>
      <c r="GV93" s="1380"/>
      <c r="GW93" s="1380"/>
      <c r="GX93" s="1380"/>
      <c r="GY93" s="1380"/>
      <c r="GZ93" s="1380"/>
      <c r="HA93" s="1380"/>
      <c r="HB93" s="1380"/>
      <c r="HC93" s="1380"/>
      <c r="HD93" s="1380"/>
      <c r="HE93" s="1380"/>
      <c r="HF93" s="1380"/>
      <c r="HG93" s="1380"/>
      <c r="HH93" s="1380"/>
      <c r="HI93" s="1380"/>
      <c r="HJ93" s="1380"/>
      <c r="HK93" s="1380"/>
      <c r="HL93" s="1380"/>
      <c r="HM93" s="1380"/>
      <c r="HN93" s="1380"/>
      <c r="HO93" s="1380"/>
      <c r="HP93" s="1380"/>
      <c r="HQ93" s="1380"/>
      <c r="HR93" s="1380"/>
      <c r="HS93" s="1380"/>
      <c r="HT93" s="1380"/>
      <c r="HU93" s="1380"/>
      <c r="HV93" s="1380"/>
      <c r="HW93" s="1380"/>
      <c r="HX93" s="1380"/>
      <c r="HY93" s="1380"/>
      <c r="HZ93" s="1380"/>
      <c r="IA93" s="1380"/>
      <c r="IB93" s="1380"/>
      <c r="IC93" s="1380"/>
      <c r="ID93" s="1380"/>
      <c r="IE93" s="1380"/>
      <c r="IF93" s="1380"/>
      <c r="IG93" s="1380"/>
      <c r="IH93" s="1380"/>
      <c r="II93" s="1380"/>
      <c r="IJ93" s="1380"/>
      <c r="IK93" s="1380"/>
      <c r="IL93" s="1380"/>
      <c r="IM93" s="1380"/>
      <c r="IN93" s="1380"/>
      <c r="IO93" s="1380"/>
      <c r="IP93" s="1380"/>
      <c r="IQ93" s="1380"/>
      <c r="IR93" s="1380"/>
      <c r="IS93" s="1380"/>
      <c r="IT93" s="1380"/>
      <c r="IU93" s="1380"/>
      <c r="IV93" s="1380"/>
      <c r="IW93" s="1380"/>
      <c r="IX93" s="1380"/>
      <c r="IY93" s="1380"/>
      <c r="IZ93" s="1380"/>
      <c r="JA93" s="1380"/>
      <c r="JB93" s="1380"/>
      <c r="JC93" s="1380"/>
      <c r="JD93" s="1380"/>
      <c r="JE93" s="1380"/>
      <c r="JF93" s="1380"/>
      <c r="JG93" s="1380"/>
      <c r="JH93" s="1380"/>
      <c r="JI93" s="1380"/>
      <c r="JJ93" s="1380"/>
      <c r="JK93" s="1380"/>
      <c r="JL93" s="1380"/>
      <c r="JM93" s="1380"/>
      <c r="JN93" s="1380"/>
      <c r="JO93" s="1380"/>
      <c r="JP93" s="1380"/>
      <c r="JQ93" s="1380"/>
      <c r="JR93" s="1380"/>
      <c r="JS93" s="1380"/>
      <c r="JT93" s="1380"/>
      <c r="JU93" s="1380"/>
      <c r="JV93" s="1380"/>
      <c r="JW93" s="1380"/>
      <c r="JX93" s="1380"/>
      <c r="JY93" s="1380"/>
      <c r="JZ93" s="1380"/>
      <c r="KA93" s="1380"/>
      <c r="KB93" s="1380"/>
      <c r="KC93" s="1380"/>
      <c r="KD93" s="1380"/>
      <c r="KE93" s="1380"/>
      <c r="KF93" s="1380"/>
      <c r="KG93" s="1380"/>
      <c r="KH93" s="1380"/>
      <c r="KI93" s="1380"/>
      <c r="KJ93" s="1380"/>
      <c r="KK93" s="1380"/>
      <c r="KL93" s="1380"/>
      <c r="KM93" s="1380"/>
      <c r="KN93" s="1380"/>
      <c r="KO93" s="1380"/>
      <c r="KP93" s="1380"/>
      <c r="KQ93" s="1380"/>
      <c r="KR93" s="1380"/>
      <c r="KS93" s="1380"/>
      <c r="KT93" s="1380"/>
      <c r="KU93" s="1380"/>
      <c r="KV93" s="1380"/>
      <c r="KW93" s="1380"/>
      <c r="KX93" s="1380"/>
      <c r="KY93" s="1380"/>
      <c r="KZ93" s="1380"/>
      <c r="LA93" s="1380"/>
      <c r="LB93" s="1380"/>
      <c r="LC93" s="1380"/>
      <c r="LD93" s="1380"/>
      <c r="LE93" s="1380"/>
      <c r="LF93" s="1380"/>
      <c r="LG93" s="1380"/>
      <c r="LH93" s="1380"/>
      <c r="LI93" s="1380"/>
      <c r="LJ93" s="1380"/>
      <c r="LK93" s="1380"/>
      <c r="LL93" s="1380"/>
      <c r="LM93" s="1380"/>
      <c r="LN93" s="1380"/>
      <c r="LO93" s="1380"/>
      <c r="LP93" s="1380"/>
      <c r="LQ93" s="1380"/>
      <c r="LR93" s="1380"/>
      <c r="LS93" s="1380"/>
      <c r="LT93" s="1380"/>
      <c r="LU93" s="1380"/>
      <c r="LV93" s="1380"/>
      <c r="LW93" s="1380"/>
      <c r="LX93" s="1380"/>
      <c r="LY93" s="1380"/>
      <c r="LZ93" s="1380"/>
      <c r="MA93" s="1380"/>
      <c r="MB93" s="1380"/>
      <c r="MC93" s="1380"/>
      <c r="MD93" s="1380"/>
      <c r="ME93" s="1380"/>
      <c r="MF93" s="1380"/>
      <c r="MG93" s="1380"/>
      <c r="MH93" s="1380"/>
      <c r="MI93" s="1380"/>
      <c r="MJ93" s="1380"/>
      <c r="MK93" s="1380"/>
      <c r="ML93" s="1380"/>
      <c r="MM93" s="1380"/>
      <c r="MN93" s="1380"/>
      <c r="MO93" s="1380"/>
      <c r="MP93" s="1380"/>
      <c r="MQ93" s="1380"/>
      <c r="MR93" s="1380"/>
      <c r="MS93" s="1380"/>
      <c r="MT93" s="1380"/>
      <c r="MU93" s="1380"/>
      <c r="MV93" s="1380"/>
      <c r="MW93" s="1380"/>
      <c r="MX93" s="1380"/>
      <c r="MY93" s="1380"/>
      <c r="MZ93" s="1380"/>
      <c r="NA93" s="1380"/>
      <c r="NB93" s="1380"/>
      <c r="NC93" s="1380"/>
      <c r="ND93" s="1380"/>
      <c r="NE93" s="1380"/>
      <c r="NF93" s="1380"/>
      <c r="NG93" s="1380"/>
      <c r="NH93" s="1380"/>
      <c r="NI93" s="1380"/>
      <c r="NJ93" s="1380"/>
      <c r="NK93" s="1380"/>
      <c r="NL93" s="1380"/>
      <c r="NM93" s="1380"/>
      <c r="NN93" s="1380"/>
      <c r="NO93" s="1380"/>
      <c r="NP93" s="1380"/>
      <c r="NQ93" s="1380"/>
      <c r="NR93" s="1380"/>
      <c r="NS93" s="1380"/>
      <c r="NT93" s="1380"/>
      <c r="NU93" s="1380"/>
      <c r="NV93" s="1380"/>
      <c r="NW93" s="1380"/>
      <c r="NX93" s="1380"/>
      <c r="NY93" s="1380"/>
      <c r="NZ93" s="1380"/>
      <c r="OA93" s="1380"/>
      <c r="OB93" s="1380"/>
      <c r="OC93" s="1380"/>
      <c r="OD93" s="1380"/>
      <c r="OE93" s="1380"/>
      <c r="OF93" s="1380"/>
      <c r="OG93" s="1380"/>
      <c r="OH93" s="1380"/>
      <c r="OI93" s="1380"/>
      <c r="OJ93" s="1380"/>
      <c r="OK93" s="1380"/>
      <c r="OL93" s="1380"/>
      <c r="OM93" s="1380"/>
      <c r="ON93" s="1380"/>
      <c r="OO93" s="1380"/>
      <c r="OP93" s="1380"/>
      <c r="OQ93" s="1380"/>
      <c r="OR93" s="1380"/>
      <c r="OS93" s="1380"/>
      <c r="OT93" s="1380"/>
      <c r="OU93" s="1380"/>
      <c r="OV93" s="1380"/>
      <c r="OW93" s="1380"/>
      <c r="OX93" s="1380"/>
      <c r="OY93" s="1380"/>
      <c r="OZ93" s="1380"/>
      <c r="PA93" s="1380"/>
      <c r="PB93" s="1380"/>
      <c r="PC93" s="1380"/>
      <c r="PD93" s="1380"/>
      <c r="PE93" s="1380"/>
      <c r="PF93" s="1380"/>
      <c r="PG93" s="1380"/>
      <c r="PH93" s="1380"/>
      <c r="PI93" s="1380"/>
      <c r="PJ93" s="1380"/>
      <c r="PK93" s="1380"/>
      <c r="PL93" s="1380"/>
      <c r="PM93" s="1380"/>
      <c r="PN93" s="1380"/>
      <c r="PO93" s="1380"/>
      <c r="PP93" s="1380"/>
      <c r="PQ93" s="1380"/>
      <c r="PR93" s="1380"/>
      <c r="PS93" s="1380"/>
      <c r="PT93" s="1380"/>
      <c r="PU93" s="1380"/>
      <c r="PV93" s="1380"/>
      <c r="PW93" s="1380"/>
      <c r="PX93" s="1380"/>
      <c r="PY93" s="1380"/>
      <c r="PZ93" s="1380"/>
      <c r="QA93" s="1380"/>
      <c r="QB93" s="1380"/>
      <c r="QC93" s="1380"/>
      <c r="QD93" s="1380"/>
      <c r="QE93" s="1380"/>
      <c r="QF93" s="1380"/>
      <c r="QG93" s="1380"/>
      <c r="QH93" s="1380"/>
      <c r="QI93" s="1380"/>
      <c r="QJ93" s="1380"/>
      <c r="QK93" s="1380"/>
      <c r="QL93" s="1380"/>
      <c r="QM93" s="1380"/>
      <c r="QN93" s="1380"/>
      <c r="QO93" s="1380"/>
      <c r="QP93" s="1380"/>
      <c r="QQ93" s="1380"/>
      <c r="QR93" s="1380"/>
      <c r="QS93" s="1380"/>
      <c r="QT93" s="1380"/>
      <c r="QU93" s="1380"/>
      <c r="QV93" s="1380"/>
      <c r="QW93" s="1380"/>
      <c r="QX93" s="1380"/>
      <c r="QY93" s="1380"/>
      <c r="QZ93" s="1380"/>
      <c r="RA93" s="1380"/>
      <c r="RB93" s="1380"/>
      <c r="RC93" s="1380"/>
      <c r="RD93" s="1380"/>
      <c r="RE93" s="1380"/>
      <c r="RF93" s="1380"/>
      <c r="RG93" s="1380"/>
      <c r="RH93" s="1380"/>
      <c r="RI93" s="1380"/>
      <c r="RJ93" s="1380"/>
      <c r="RK93" s="1380"/>
      <c r="RL93" s="1380"/>
      <c r="RM93" s="1380"/>
      <c r="RN93" s="1380"/>
      <c r="RO93" s="1380"/>
      <c r="RP93" s="1380"/>
      <c r="RQ93" s="1380"/>
      <c r="RR93" s="1380"/>
      <c r="RS93" s="1380"/>
      <c r="RT93" s="1380"/>
      <c r="RU93" s="1380"/>
      <c r="RV93" s="1380"/>
      <c r="RW93" s="1380"/>
      <c r="RX93" s="1380"/>
      <c r="RY93" s="1380"/>
      <c r="RZ93" s="1380"/>
      <c r="SA93" s="1380"/>
      <c r="SB93" s="1380"/>
      <c r="SC93" s="1380"/>
      <c r="SD93" s="1380"/>
      <c r="SE93" s="1380"/>
      <c r="SF93" s="1380"/>
      <c r="SG93" s="1380"/>
      <c r="SH93" s="1380"/>
      <c r="SI93" s="1380"/>
      <c r="SJ93" s="1380"/>
      <c r="SK93" s="1380"/>
      <c r="SL93" s="1380"/>
      <c r="SM93" s="1380"/>
      <c r="SN93" s="1380"/>
      <c r="SO93" s="1380"/>
      <c r="SP93" s="1380"/>
      <c r="SQ93" s="1380"/>
      <c r="SR93" s="1380"/>
      <c r="SS93" s="1380"/>
      <c r="ST93" s="1380"/>
      <c r="SU93" s="1380"/>
      <c r="SV93" s="1380"/>
      <c r="SW93" s="1380"/>
      <c r="SX93" s="1380"/>
      <c r="SY93" s="1380"/>
      <c r="SZ93" s="1380"/>
      <c r="TA93" s="1380"/>
      <c r="TB93" s="1380"/>
      <c r="TC93" s="1380"/>
      <c r="TD93" s="1380"/>
      <c r="TE93" s="1380"/>
      <c r="TF93" s="1380"/>
      <c r="TG93" s="1380"/>
      <c r="TH93" s="1380"/>
      <c r="TI93" s="1380"/>
      <c r="TJ93" s="1380"/>
      <c r="TK93" s="1380"/>
      <c r="TL93" s="1380"/>
      <c r="TM93" s="1380"/>
      <c r="TN93" s="1380"/>
      <c r="TO93" s="1380"/>
      <c r="TP93" s="1380"/>
      <c r="TQ93" s="1380"/>
      <c r="TR93" s="1380"/>
      <c r="TS93" s="1380"/>
      <c r="TT93" s="1380"/>
      <c r="TU93" s="1380"/>
      <c r="TV93" s="1380"/>
      <c r="TW93" s="1380"/>
      <c r="TX93" s="1380"/>
      <c r="TY93" s="1380"/>
      <c r="TZ93" s="1380"/>
      <c r="UA93" s="1380"/>
      <c r="UB93" s="1380"/>
      <c r="UC93" s="1380"/>
      <c r="UD93" s="1380"/>
      <c r="UE93" s="1380"/>
      <c r="UF93" s="1380"/>
      <c r="UG93" s="1380"/>
      <c r="UH93" s="1380"/>
      <c r="UI93" s="1380"/>
      <c r="UJ93" s="1380"/>
      <c r="UK93" s="1380"/>
      <c r="UL93" s="1380"/>
      <c r="UM93" s="1380"/>
      <c r="UN93" s="1380"/>
      <c r="UO93" s="1380"/>
      <c r="UP93" s="1380"/>
      <c r="UQ93" s="1380"/>
      <c r="UR93" s="1380"/>
      <c r="US93" s="1380"/>
      <c r="UT93" s="1380"/>
      <c r="UU93" s="1380"/>
      <c r="UV93" s="1380"/>
      <c r="UW93" s="1380"/>
      <c r="UX93" s="1380"/>
      <c r="UY93" s="1380"/>
      <c r="UZ93" s="1380"/>
      <c r="VA93" s="1380"/>
      <c r="VB93" s="1380"/>
      <c r="VC93" s="1380"/>
      <c r="VD93" s="1380"/>
      <c r="VE93" s="1380"/>
      <c r="VF93" s="1380"/>
      <c r="VG93" s="1380"/>
      <c r="VH93" s="1380"/>
      <c r="VI93" s="1380"/>
      <c r="VJ93" s="1380"/>
      <c r="VK93" s="1380"/>
      <c r="VL93" s="1380"/>
      <c r="VM93" s="1380"/>
      <c r="VN93" s="1380"/>
      <c r="VO93" s="1380"/>
      <c r="VP93" s="1380"/>
      <c r="VQ93" s="1380"/>
      <c r="VR93" s="1380"/>
      <c r="VS93" s="1380"/>
      <c r="VT93" s="1380"/>
      <c r="VU93" s="1380"/>
      <c r="VV93" s="1380"/>
      <c r="VW93" s="1380"/>
      <c r="VX93" s="1380"/>
      <c r="VY93" s="1380"/>
      <c r="VZ93" s="1380"/>
      <c r="WA93" s="1380"/>
      <c r="WB93" s="1380"/>
      <c r="WC93" s="1380"/>
      <c r="WD93" s="1380"/>
      <c r="WE93" s="1380"/>
      <c r="WF93" s="1380"/>
      <c r="WG93" s="1380"/>
      <c r="WH93" s="1380"/>
      <c r="WI93" s="1380"/>
      <c r="WJ93" s="1380"/>
      <c r="WK93" s="1380"/>
      <c r="WL93" s="1380"/>
      <c r="WM93" s="1380"/>
      <c r="WN93" s="1380"/>
      <c r="WO93" s="1380"/>
      <c r="WP93" s="1380"/>
      <c r="WQ93" s="1380"/>
      <c r="WR93" s="1380"/>
      <c r="WS93" s="1380"/>
      <c r="WT93" s="1380"/>
      <c r="WU93" s="1380"/>
      <c r="WV93" s="1380"/>
      <c r="WW93" s="1380"/>
      <c r="WX93" s="1380"/>
      <c r="WY93" s="1380"/>
      <c r="WZ93" s="1380"/>
      <c r="XA93" s="1380"/>
      <c r="XB93" s="1380"/>
      <c r="XC93" s="1380"/>
      <c r="XD93" s="1380"/>
      <c r="XE93" s="1380"/>
      <c r="XF93" s="1380"/>
      <c r="XG93" s="1380"/>
      <c r="XH93" s="1380"/>
      <c r="XI93" s="1380"/>
      <c r="XJ93" s="1380"/>
      <c r="XK93" s="1380"/>
      <c r="XL93" s="1380"/>
      <c r="XM93" s="1380"/>
      <c r="XN93" s="1380"/>
      <c r="XO93" s="1380"/>
      <c r="XP93" s="1380"/>
      <c r="XQ93" s="1380"/>
      <c r="XR93" s="1380"/>
      <c r="XS93" s="1380"/>
      <c r="XT93" s="1380"/>
      <c r="XU93" s="1380"/>
      <c r="XV93" s="1380"/>
      <c r="XW93" s="1380"/>
      <c r="XX93" s="1380"/>
      <c r="XY93" s="1380"/>
      <c r="XZ93" s="1380"/>
      <c r="YA93" s="1380"/>
      <c r="YB93" s="1380"/>
      <c r="YC93" s="1380"/>
      <c r="YD93" s="1380"/>
      <c r="YE93" s="1380"/>
      <c r="YF93" s="1380"/>
      <c r="YG93" s="1380"/>
      <c r="YH93" s="1380"/>
      <c r="YI93" s="1380"/>
      <c r="YJ93" s="1380"/>
      <c r="YK93" s="1380"/>
      <c r="YL93" s="1380"/>
      <c r="YM93" s="1380"/>
      <c r="YN93" s="1380"/>
      <c r="YO93" s="1380"/>
      <c r="YP93" s="1380"/>
      <c r="YQ93" s="1380"/>
      <c r="YR93" s="1380"/>
      <c r="YS93" s="1380"/>
      <c r="YT93" s="1380"/>
      <c r="YU93" s="1380"/>
      <c r="YV93" s="1380"/>
      <c r="YW93" s="1380"/>
      <c r="YX93" s="1380"/>
      <c r="YY93" s="1380"/>
      <c r="YZ93" s="1380"/>
      <c r="ZA93" s="1380"/>
      <c r="ZB93" s="1380"/>
      <c r="ZC93" s="1380"/>
      <c r="ZD93" s="1380"/>
      <c r="ZE93" s="1380"/>
      <c r="ZF93" s="1380"/>
      <c r="ZG93" s="1380"/>
      <c r="ZH93" s="1380"/>
      <c r="ZI93" s="1380"/>
      <c r="ZJ93" s="1380"/>
      <c r="ZK93" s="1380"/>
      <c r="ZL93" s="1380"/>
      <c r="ZM93" s="1380"/>
      <c r="ZN93" s="1380"/>
      <c r="ZO93" s="1380"/>
      <c r="ZP93" s="1380"/>
      <c r="ZQ93" s="1380"/>
      <c r="ZR93" s="1380"/>
      <c r="ZS93" s="1380"/>
      <c r="ZT93" s="1380"/>
      <c r="ZU93" s="1380"/>
      <c r="ZV93" s="1380"/>
      <c r="ZW93" s="1380"/>
      <c r="ZX93" s="1380"/>
      <c r="ZY93" s="1380"/>
      <c r="ZZ93" s="1380"/>
      <c r="AAA93" s="1380"/>
      <c r="AAB93" s="1380"/>
      <c r="AAC93" s="1380"/>
      <c r="AAD93" s="1380"/>
      <c r="AAE93" s="1380"/>
      <c r="AAF93" s="1380"/>
      <c r="AAG93" s="1380"/>
      <c r="AAH93" s="1380"/>
      <c r="AAI93" s="1380"/>
      <c r="AAJ93" s="1380"/>
      <c r="AAK93" s="1380"/>
      <c r="AAL93" s="1380"/>
      <c r="AAM93" s="1380"/>
      <c r="AAN93" s="1380"/>
      <c r="AAO93" s="1380"/>
      <c r="AAP93" s="1380"/>
      <c r="AAQ93" s="1380"/>
      <c r="AAR93" s="1380"/>
      <c r="AAS93" s="1380"/>
      <c r="AAT93" s="1380"/>
      <c r="AAU93" s="1380"/>
      <c r="AAV93" s="1380"/>
      <c r="AAW93" s="1380"/>
      <c r="AAX93" s="1380"/>
      <c r="AAY93" s="1380"/>
      <c r="AAZ93" s="1380"/>
      <c r="ABA93" s="1380"/>
      <c r="ABB93" s="1380"/>
      <c r="ABC93" s="1380"/>
      <c r="ABD93" s="1380"/>
      <c r="ABE93" s="1380"/>
      <c r="ABF93" s="1380"/>
      <c r="ABG93" s="1380"/>
      <c r="ABH93" s="1380"/>
      <c r="ABI93" s="1380"/>
      <c r="ABJ93" s="1380"/>
      <c r="ABK93" s="1380"/>
      <c r="ABL93" s="1380"/>
      <c r="ABM93" s="1380"/>
      <c r="ABN93" s="1380"/>
      <c r="ABO93" s="1380"/>
      <c r="ABP93" s="1380"/>
      <c r="ABQ93" s="1380"/>
      <c r="ABR93" s="1380"/>
      <c r="ABS93" s="1380"/>
      <c r="ABT93" s="1380"/>
      <c r="ABU93" s="1380"/>
      <c r="ABV93" s="1380"/>
      <c r="ABW93" s="1380"/>
      <c r="ABX93" s="1380"/>
      <c r="ABY93" s="1380"/>
      <c r="ABZ93" s="1380"/>
      <c r="ACA93" s="1380"/>
      <c r="ACB93" s="1380"/>
      <c r="ACC93" s="1380"/>
      <c r="ACD93" s="1380"/>
      <c r="ACE93" s="1380"/>
      <c r="ACF93" s="1380"/>
      <c r="ACG93" s="1380"/>
      <c r="ACH93" s="1380"/>
      <c r="ACI93" s="1380"/>
      <c r="ACJ93" s="1380"/>
      <c r="ACK93" s="1380"/>
      <c r="ACL93" s="1380"/>
      <c r="ACM93" s="1380"/>
      <c r="ACN93" s="1380"/>
      <c r="ACO93" s="1380"/>
      <c r="ACP93" s="1380"/>
      <c r="ACQ93" s="1380"/>
      <c r="ACR93" s="1380"/>
      <c r="ACS93" s="1380"/>
      <c r="ACT93" s="1380"/>
      <c r="ACU93" s="1380"/>
      <c r="ACV93" s="1380"/>
      <c r="ACW93" s="1380"/>
      <c r="ACX93" s="1380"/>
      <c r="ACY93" s="1380"/>
      <c r="ACZ93" s="1380"/>
      <c r="ADA93" s="1380"/>
      <c r="ADB93" s="1380"/>
      <c r="ADC93" s="1380"/>
      <c r="ADD93" s="1380"/>
      <c r="ADE93" s="1380"/>
      <c r="ADF93" s="1380"/>
      <c r="ADG93" s="1380"/>
      <c r="ADH93" s="1380"/>
      <c r="ADI93" s="1380"/>
      <c r="ADJ93" s="1380"/>
      <c r="ADK93" s="1380"/>
      <c r="ADL93" s="1380"/>
      <c r="ADM93" s="1380"/>
      <c r="ADN93" s="1380"/>
      <c r="ADO93" s="1380"/>
      <c r="ADP93" s="1380"/>
      <c r="ADQ93" s="1380"/>
      <c r="ADR93" s="1380"/>
      <c r="ADS93" s="1380"/>
      <c r="ADT93" s="1380"/>
      <c r="ADU93" s="1380"/>
      <c r="ADV93" s="1380"/>
      <c r="ADW93" s="1380"/>
      <c r="ADX93" s="1380"/>
      <c r="ADY93" s="1380"/>
      <c r="ADZ93" s="1380"/>
      <c r="AEA93" s="1380"/>
      <c r="AEB93" s="1380"/>
      <c r="AEC93" s="1380"/>
      <c r="AED93" s="1380"/>
      <c r="AEE93" s="1380"/>
      <c r="AEF93" s="1380"/>
      <c r="AEG93" s="1380"/>
      <c r="AEH93" s="1380"/>
      <c r="AEI93" s="1380"/>
      <c r="AEJ93" s="1380"/>
      <c r="AEK93" s="1380"/>
      <c r="AEL93" s="1380"/>
      <c r="AEM93" s="1380"/>
      <c r="AEN93" s="1380"/>
      <c r="AEO93" s="1380"/>
      <c r="AEP93" s="1380"/>
      <c r="AEQ93" s="1380"/>
      <c r="AER93" s="1380"/>
      <c r="AES93" s="1380"/>
      <c r="AET93" s="1380"/>
      <c r="AEU93" s="1380"/>
      <c r="AEV93" s="1380"/>
      <c r="AEW93" s="1380"/>
      <c r="AEX93" s="1380"/>
      <c r="AEY93" s="1380"/>
      <c r="AEZ93" s="1380"/>
      <c r="AFA93" s="1380"/>
      <c r="AFB93" s="1380"/>
      <c r="AFC93" s="1380"/>
      <c r="AFD93" s="1380"/>
      <c r="AFE93" s="1380"/>
      <c r="AFF93" s="1380"/>
      <c r="AFG93" s="1380"/>
      <c r="AFH93" s="1380"/>
      <c r="AFI93" s="1380"/>
      <c r="AFJ93" s="1380"/>
      <c r="AFK93" s="1380"/>
      <c r="AFL93" s="1380"/>
      <c r="AFM93" s="1380"/>
      <c r="AFN93" s="1380"/>
      <c r="AFO93" s="1380"/>
      <c r="AFP93" s="1380"/>
      <c r="AFQ93" s="1380"/>
      <c r="AFR93" s="1380"/>
      <c r="AFS93" s="1380"/>
      <c r="AFT93" s="1380"/>
      <c r="AFU93" s="1380"/>
      <c r="AFV93" s="1380"/>
      <c r="AFW93" s="1380"/>
      <c r="AFX93" s="1380"/>
      <c r="AFY93" s="1380"/>
      <c r="AFZ93" s="1380"/>
      <c r="AGA93" s="1380"/>
      <c r="AGB93" s="1380"/>
      <c r="AGC93" s="1380"/>
      <c r="AGD93" s="1380"/>
      <c r="AGE93" s="1380"/>
      <c r="AGF93" s="1380"/>
      <c r="AGG93" s="1380"/>
      <c r="AGH93" s="1380"/>
      <c r="AGI93" s="1380"/>
      <c r="AGJ93" s="1380"/>
      <c r="AGK93" s="1380"/>
      <c r="AGL93" s="1380"/>
      <c r="AGM93" s="1380"/>
      <c r="AGN93" s="1380"/>
      <c r="AGO93" s="1380"/>
      <c r="AGP93" s="1380"/>
      <c r="AGQ93" s="1380"/>
      <c r="AGR93" s="1380"/>
      <c r="AGS93" s="1380"/>
      <c r="AGT93" s="1380"/>
      <c r="AGU93" s="1380"/>
      <c r="AGV93" s="1380"/>
      <c r="AGW93" s="1380"/>
      <c r="AGX93" s="1380"/>
      <c r="AGY93" s="1380"/>
      <c r="AGZ93" s="1380"/>
      <c r="AHA93" s="1380"/>
      <c r="AHB93" s="1380"/>
      <c r="AHC93" s="1380"/>
      <c r="AHD93" s="1380"/>
      <c r="AHE93" s="1380"/>
      <c r="AHF93" s="1380"/>
      <c r="AHG93" s="1380"/>
      <c r="AHH93" s="1380"/>
      <c r="AHI93" s="1380"/>
      <c r="AHJ93" s="1380"/>
      <c r="AHK93" s="1380"/>
      <c r="AHL93" s="1380"/>
      <c r="AHM93" s="1380"/>
      <c r="AHN93" s="1380"/>
      <c r="AHO93" s="1380"/>
      <c r="AHP93" s="1380"/>
      <c r="AHQ93" s="1380"/>
      <c r="AHR93" s="1380"/>
      <c r="AHS93" s="1380"/>
      <c r="AHT93" s="1380"/>
      <c r="AHU93" s="1380"/>
      <c r="AHV93" s="1380"/>
      <c r="AHW93" s="1380"/>
      <c r="AHX93" s="1380"/>
      <c r="AHY93" s="1380"/>
      <c r="AHZ93" s="1380"/>
      <c r="AIA93" s="1380"/>
      <c r="AIB93" s="1380"/>
      <c r="AIC93" s="1380"/>
      <c r="AID93" s="1380"/>
      <c r="AIE93" s="1380"/>
      <c r="AIF93" s="1380"/>
      <c r="AIG93" s="1380"/>
      <c r="AIH93" s="1380"/>
      <c r="AII93" s="1380"/>
      <c r="AIJ93" s="1380"/>
      <c r="AIK93" s="1380"/>
      <c r="AIL93" s="1380"/>
      <c r="AIM93" s="1380"/>
      <c r="AIN93" s="1380"/>
      <c r="AIO93" s="1380"/>
      <c r="AIP93" s="1380"/>
      <c r="AIQ93" s="1380"/>
      <c r="AIR93" s="1380"/>
      <c r="AIS93" s="1380"/>
      <c r="AIT93" s="1380"/>
      <c r="AIU93" s="1380"/>
      <c r="AIV93" s="1380"/>
      <c r="AIW93" s="1380"/>
      <c r="AIX93" s="1380"/>
      <c r="AIY93" s="1380"/>
      <c r="AIZ93" s="1380"/>
      <c r="AJA93" s="1380"/>
      <c r="AJB93" s="1380"/>
      <c r="AJC93" s="1380"/>
      <c r="AJD93" s="1380"/>
      <c r="AJE93" s="1380"/>
      <c r="AJF93" s="1380"/>
      <c r="AJG93" s="1380"/>
      <c r="AJH93" s="1380"/>
      <c r="AJI93" s="1380"/>
      <c r="AJJ93" s="1380"/>
      <c r="AJK93" s="1380"/>
      <c r="AJL93" s="1380"/>
      <c r="AJM93" s="1380"/>
      <c r="AJN93" s="1380"/>
      <c r="AJO93" s="1380"/>
      <c r="AJP93" s="1380"/>
      <c r="AJQ93" s="1380"/>
      <c r="AJR93" s="1380"/>
      <c r="AJS93" s="1380"/>
      <c r="AJT93" s="1380"/>
      <c r="AJU93" s="1380"/>
      <c r="AJV93" s="1380"/>
      <c r="AJW93" s="1380"/>
      <c r="AJX93" s="1380"/>
      <c r="AJY93" s="1380"/>
      <c r="AJZ93" s="1380"/>
      <c r="AKA93" s="1380"/>
      <c r="AKB93" s="1380"/>
      <c r="AKC93" s="1380"/>
      <c r="AKD93" s="1380"/>
      <c r="AKE93" s="1380"/>
      <c r="AKF93" s="1380"/>
      <c r="AKG93" s="1380"/>
      <c r="AKH93" s="1380"/>
      <c r="AKI93" s="1380"/>
      <c r="AKJ93" s="1380"/>
      <c r="AKK93" s="1380"/>
      <c r="AKL93" s="1380"/>
      <c r="AKM93" s="1380"/>
      <c r="AKN93" s="1380"/>
      <c r="AKO93" s="1380"/>
      <c r="AKP93" s="1380"/>
      <c r="AKQ93" s="1380"/>
      <c r="AKR93" s="1380"/>
      <c r="AKS93" s="1380"/>
      <c r="AKT93" s="1380"/>
      <c r="AKU93" s="1380"/>
      <c r="AKV93" s="1380"/>
      <c r="AKW93" s="1380"/>
      <c r="AKX93" s="1380"/>
      <c r="AKY93" s="1380"/>
      <c r="AKZ93" s="1380"/>
      <c r="ALA93" s="1380"/>
      <c r="ALB93" s="1380"/>
      <c r="ALC93" s="1380"/>
      <c r="ALD93" s="1380"/>
      <c r="ALE93" s="1380"/>
      <c r="ALF93" s="1380"/>
      <c r="ALG93" s="1380"/>
      <c r="ALH93" s="1380"/>
      <c r="ALI93" s="1380"/>
      <c r="ALJ93" s="1380"/>
      <c r="ALK93" s="1380"/>
      <c r="ALL93" s="1380"/>
      <c r="ALM93" s="1380"/>
      <c r="ALN93" s="1380"/>
      <c r="ALO93" s="1380"/>
      <c r="ALP93" s="1380"/>
      <c r="ALQ93" s="1380"/>
      <c r="ALR93" s="1380"/>
      <c r="ALS93" s="1380"/>
      <c r="ALT93" s="1380"/>
      <c r="ALU93" s="1380"/>
      <c r="ALV93" s="1380"/>
      <c r="ALW93" s="1380"/>
      <c r="ALX93" s="1380"/>
      <c r="ALY93" s="1380"/>
      <c r="ALZ93" s="1380"/>
      <c r="AMA93" s="1380"/>
      <c r="AMB93" s="1380"/>
      <c r="AMC93" s="1380"/>
      <c r="AMD93" s="1380"/>
      <c r="AME93" s="1380"/>
      <c r="AMF93" s="1380"/>
      <c r="AMG93" s="1380"/>
      <c r="AMH93" s="1380"/>
      <c r="AMI93" s="1380"/>
      <c r="AMJ93" s="1380"/>
    </row>
    <row r="94" spans="1:1024" s="737" customFormat="1" ht="32.5" customHeight="1">
      <c r="A94" s="6249"/>
      <c r="B94" s="6251" t="s">
        <v>1172</v>
      </c>
      <c r="C94" s="6254" t="s">
        <v>655</v>
      </c>
      <c r="D94" s="6255" t="s">
        <v>656</v>
      </c>
      <c r="E94" s="6246" t="s">
        <v>1174</v>
      </c>
      <c r="F94" s="6256" t="s">
        <v>432</v>
      </c>
      <c r="G94" s="6246" t="s">
        <v>433</v>
      </c>
      <c r="H94" s="6247" t="s">
        <v>1178</v>
      </c>
      <c r="I94" s="3547" t="s">
        <v>917</v>
      </c>
      <c r="J94" s="3704">
        <v>300000</v>
      </c>
      <c r="K94" s="6248" t="s">
        <v>1179</v>
      </c>
      <c r="L94" s="6246" t="s">
        <v>64</v>
      </c>
      <c r="M94" s="6246" t="s">
        <v>187</v>
      </c>
      <c r="N94" s="6246" t="s">
        <v>280</v>
      </c>
      <c r="O94" s="6332">
        <f>SUM(J94:J96)</f>
        <v>80000000</v>
      </c>
      <c r="P94" s="6333">
        <f>SUM(T94:AE96)</f>
        <v>0</v>
      </c>
      <c r="Q94" s="6322">
        <f>P94/O94</f>
        <v>0</v>
      </c>
      <c r="R94" s="6334">
        <f>+O94-P94</f>
        <v>80000000</v>
      </c>
      <c r="S94" s="6335">
        <f t="shared" si="33"/>
        <v>1</v>
      </c>
      <c r="T94" s="6336">
        <v>0</v>
      </c>
      <c r="U94" s="6331">
        <v>0</v>
      </c>
      <c r="V94" s="6331">
        <v>0</v>
      </c>
      <c r="W94" s="6325">
        <v>0</v>
      </c>
      <c r="X94" s="6325">
        <v>0</v>
      </c>
      <c r="Y94" s="6324">
        <v>0</v>
      </c>
      <c r="Z94" s="6325">
        <v>0</v>
      </c>
      <c r="AA94" s="6324">
        <v>0</v>
      </c>
      <c r="AB94" s="6324">
        <v>0</v>
      </c>
      <c r="AC94" s="6324">
        <v>0</v>
      </c>
      <c r="AD94" s="6324">
        <v>0</v>
      </c>
      <c r="AE94" s="6325">
        <v>0</v>
      </c>
      <c r="AF94" s="6330">
        <v>29</v>
      </c>
      <c r="AG94" s="6321">
        <f>SUM(AK94:AV96)</f>
        <v>0</v>
      </c>
      <c r="AH94" s="6321">
        <f>+AF94-AG94</f>
        <v>29</v>
      </c>
      <c r="AI94" s="6322">
        <f>AG94/AF94</f>
        <v>0</v>
      </c>
      <c r="AJ94" s="6322">
        <f>100%-AI94</f>
        <v>1</v>
      </c>
      <c r="AK94" s="6323">
        <v>0</v>
      </c>
      <c r="AL94" s="6319">
        <v>0</v>
      </c>
      <c r="AM94" s="6319">
        <v>0</v>
      </c>
      <c r="AN94" s="6320">
        <v>0</v>
      </c>
      <c r="AO94" s="6319">
        <v>0</v>
      </c>
      <c r="AP94" s="6319">
        <v>0</v>
      </c>
      <c r="AQ94" s="6319">
        <v>0</v>
      </c>
      <c r="AR94" s="6319">
        <v>0</v>
      </c>
      <c r="AS94" s="6316">
        <v>0</v>
      </c>
      <c r="AT94" s="6317">
        <v>0</v>
      </c>
      <c r="AU94" s="6316">
        <v>0</v>
      </c>
      <c r="AV94" s="6316">
        <v>0</v>
      </c>
      <c r="AW94" s="6318">
        <v>45337</v>
      </c>
      <c r="AX94" s="6318">
        <v>45626</v>
      </c>
      <c r="AY94" s="6329" t="s">
        <v>1180</v>
      </c>
      <c r="AZ94" s="6294" t="s">
        <v>86</v>
      </c>
      <c r="BA94" s="3546"/>
      <c r="BB94" s="3442"/>
      <c r="BC94" s="3442"/>
      <c r="BD94" s="3442"/>
      <c r="BE94" s="3442"/>
      <c r="BF94" s="3442"/>
      <c r="BG94" s="3442"/>
      <c r="BH94" s="3442"/>
      <c r="BI94" s="3442"/>
      <c r="BJ94" s="3442"/>
      <c r="BK94" s="3442"/>
      <c r="BL94" s="3442"/>
      <c r="BM94" s="3442"/>
      <c r="BN94" s="3442"/>
      <c r="BO94" s="3442"/>
      <c r="BP94" s="3442"/>
      <c r="BQ94" s="3442"/>
      <c r="BR94" s="3442"/>
      <c r="BS94" s="3442"/>
      <c r="BT94" s="3442"/>
      <c r="BU94" s="3442"/>
      <c r="BV94" s="3442"/>
      <c r="BW94" s="3442"/>
      <c r="BX94" s="3442"/>
      <c r="BY94" s="3442"/>
      <c r="BZ94" s="3442"/>
      <c r="CA94" s="3442"/>
      <c r="CB94" s="3442"/>
      <c r="CC94" s="3442"/>
      <c r="CD94" s="3442"/>
      <c r="CE94" s="3442"/>
      <c r="CF94" s="3442"/>
      <c r="CG94" s="3442"/>
      <c r="CH94" s="3442"/>
      <c r="CI94" s="3442"/>
      <c r="CJ94" s="3442"/>
      <c r="CK94" s="3442"/>
      <c r="CL94" s="3442"/>
      <c r="CM94" s="3442"/>
      <c r="CN94" s="3442"/>
      <c r="CO94" s="3442"/>
      <c r="CP94" s="3442"/>
      <c r="CQ94" s="3442"/>
      <c r="CR94" s="3442"/>
      <c r="CS94" s="3442"/>
      <c r="CT94" s="3442"/>
      <c r="CU94" s="3442"/>
      <c r="CV94" s="3442"/>
      <c r="CW94" s="3442"/>
      <c r="CX94" s="3442"/>
      <c r="CY94" s="3442"/>
      <c r="CZ94" s="3442"/>
      <c r="DA94" s="3442"/>
      <c r="DB94" s="3442"/>
      <c r="DC94" s="3442"/>
      <c r="DD94" s="3442"/>
      <c r="DE94" s="3442"/>
      <c r="DF94" s="3442"/>
      <c r="DG94" s="3442"/>
      <c r="DH94" s="3442"/>
      <c r="DI94" s="3442"/>
      <c r="DJ94" s="3442"/>
      <c r="DK94" s="3442"/>
      <c r="DL94" s="3442"/>
      <c r="DM94" s="3442"/>
      <c r="DN94" s="3442"/>
      <c r="DO94" s="3442"/>
      <c r="DP94" s="3442"/>
      <c r="DQ94" s="3442"/>
      <c r="DR94" s="3442"/>
      <c r="DS94" s="3442"/>
      <c r="DT94" s="3442"/>
      <c r="DU94" s="3442"/>
      <c r="DV94" s="3442"/>
      <c r="DW94" s="3442"/>
      <c r="DX94" s="3442"/>
      <c r="DY94" s="3442"/>
      <c r="DZ94" s="1380"/>
      <c r="EA94" s="1380"/>
      <c r="EB94" s="1380"/>
      <c r="EC94" s="1380"/>
      <c r="ED94" s="1380"/>
      <c r="EE94" s="1380"/>
      <c r="EF94" s="1380"/>
      <c r="EG94" s="1380"/>
      <c r="EH94" s="1380"/>
      <c r="EI94" s="1380"/>
      <c r="EJ94" s="1380"/>
      <c r="EK94" s="1380"/>
      <c r="EL94" s="1380"/>
      <c r="EM94" s="1380"/>
      <c r="EN94" s="1380"/>
      <c r="EO94" s="1380"/>
      <c r="EP94" s="1380"/>
      <c r="EQ94" s="1380"/>
      <c r="ER94" s="1380"/>
      <c r="ES94" s="1380"/>
      <c r="ET94" s="1380"/>
      <c r="EU94" s="1380"/>
      <c r="EV94" s="1380"/>
      <c r="EW94" s="1380"/>
      <c r="EX94" s="1380"/>
      <c r="EY94" s="1380"/>
      <c r="EZ94" s="1380"/>
      <c r="FA94" s="1380"/>
      <c r="FB94" s="1380"/>
      <c r="FC94" s="1380"/>
      <c r="FD94" s="1380"/>
      <c r="FE94" s="1380"/>
      <c r="FF94" s="1380"/>
      <c r="FG94" s="1380"/>
      <c r="FH94" s="1380"/>
      <c r="FI94" s="1380"/>
      <c r="FJ94" s="1380"/>
      <c r="FK94" s="1380"/>
      <c r="FL94" s="1380"/>
      <c r="FM94" s="1380"/>
      <c r="FN94" s="1380"/>
      <c r="FO94" s="1380"/>
      <c r="FP94" s="1380"/>
      <c r="FQ94" s="1380"/>
      <c r="FR94" s="1380"/>
      <c r="FS94" s="1380"/>
      <c r="FT94" s="1380"/>
      <c r="FU94" s="1380"/>
      <c r="FV94" s="1380"/>
      <c r="FW94" s="1380"/>
      <c r="FX94" s="1380"/>
      <c r="FY94" s="1380"/>
      <c r="FZ94" s="1380"/>
      <c r="GA94" s="1380"/>
      <c r="GB94" s="1380"/>
      <c r="GC94" s="1380"/>
      <c r="GD94" s="1380"/>
      <c r="GE94" s="1380"/>
      <c r="GF94" s="1380"/>
      <c r="GG94" s="1380"/>
      <c r="GH94" s="1380"/>
      <c r="GI94" s="1380"/>
      <c r="GJ94" s="1380"/>
      <c r="GK94" s="1380"/>
      <c r="GL94" s="1380"/>
      <c r="GM94" s="1380"/>
      <c r="GN94" s="1380"/>
      <c r="GO94" s="1380"/>
      <c r="GP94" s="1380"/>
      <c r="GQ94" s="1380"/>
      <c r="GR94" s="1380"/>
      <c r="GS94" s="1380"/>
      <c r="GT94" s="1380"/>
      <c r="GU94" s="1380"/>
      <c r="GV94" s="1380"/>
      <c r="GW94" s="1380"/>
      <c r="GX94" s="1380"/>
      <c r="GY94" s="1380"/>
      <c r="GZ94" s="1380"/>
      <c r="HA94" s="1380"/>
      <c r="HB94" s="1380"/>
      <c r="HC94" s="1380"/>
      <c r="HD94" s="1380"/>
      <c r="HE94" s="1380"/>
      <c r="HF94" s="1380"/>
      <c r="HG94" s="1380"/>
      <c r="HH94" s="1380"/>
      <c r="HI94" s="1380"/>
      <c r="HJ94" s="1380"/>
      <c r="HK94" s="1380"/>
      <c r="HL94" s="1380"/>
      <c r="HM94" s="1380"/>
      <c r="HN94" s="1380"/>
      <c r="HO94" s="1380"/>
      <c r="HP94" s="1380"/>
      <c r="HQ94" s="1380"/>
      <c r="HR94" s="1380"/>
      <c r="HS94" s="1380"/>
      <c r="HT94" s="1380"/>
      <c r="HU94" s="1380"/>
      <c r="HV94" s="1380"/>
      <c r="HW94" s="1380"/>
      <c r="HX94" s="1380"/>
      <c r="HY94" s="1380"/>
      <c r="HZ94" s="1380"/>
      <c r="IA94" s="1380"/>
      <c r="IB94" s="1380"/>
      <c r="IC94" s="1380"/>
      <c r="ID94" s="1380"/>
      <c r="IE94" s="1380"/>
      <c r="IF94" s="1380"/>
      <c r="IG94" s="1380"/>
      <c r="IH94" s="1380"/>
      <c r="II94" s="1380"/>
      <c r="IJ94" s="1380"/>
      <c r="IK94" s="1380"/>
      <c r="IL94" s="1380"/>
      <c r="IM94" s="1380"/>
      <c r="IN94" s="1380"/>
      <c r="IO94" s="1380"/>
      <c r="IP94" s="1380"/>
      <c r="IQ94" s="1380"/>
      <c r="IR94" s="1380"/>
      <c r="IS94" s="1380"/>
      <c r="IT94" s="1380"/>
      <c r="IU94" s="1380"/>
      <c r="IV94" s="1380"/>
      <c r="IW94" s="1380"/>
      <c r="IX94" s="1380"/>
      <c r="IY94" s="1380"/>
      <c r="IZ94" s="1380"/>
      <c r="JA94" s="1380"/>
      <c r="JB94" s="1380"/>
      <c r="JC94" s="1380"/>
      <c r="JD94" s="1380"/>
      <c r="JE94" s="1380"/>
      <c r="JF94" s="1380"/>
      <c r="JG94" s="1380"/>
      <c r="JH94" s="1380"/>
      <c r="JI94" s="1380"/>
      <c r="JJ94" s="1380"/>
      <c r="JK94" s="1380"/>
      <c r="JL94" s="1380"/>
      <c r="JM94" s="1380"/>
      <c r="JN94" s="1380"/>
      <c r="JO94" s="1380"/>
      <c r="JP94" s="1380"/>
      <c r="JQ94" s="1380"/>
      <c r="JR94" s="1380"/>
      <c r="JS94" s="1380"/>
      <c r="JT94" s="1380"/>
      <c r="JU94" s="1380"/>
      <c r="JV94" s="1380"/>
      <c r="JW94" s="1380"/>
      <c r="JX94" s="1380"/>
      <c r="JY94" s="1380"/>
      <c r="JZ94" s="1380"/>
      <c r="KA94" s="1380"/>
      <c r="KB94" s="1380"/>
      <c r="KC94" s="1380"/>
      <c r="KD94" s="1380"/>
      <c r="KE94" s="1380"/>
      <c r="KF94" s="1380"/>
      <c r="KG94" s="1380"/>
      <c r="KH94" s="1380"/>
      <c r="KI94" s="1380"/>
      <c r="KJ94" s="1380"/>
      <c r="KK94" s="1380"/>
      <c r="KL94" s="1380"/>
      <c r="KM94" s="1380"/>
      <c r="KN94" s="1380"/>
      <c r="KO94" s="1380"/>
      <c r="KP94" s="1380"/>
      <c r="KQ94" s="1380"/>
      <c r="KR94" s="1380"/>
      <c r="KS94" s="1380"/>
      <c r="KT94" s="1380"/>
      <c r="KU94" s="1380"/>
      <c r="KV94" s="1380"/>
      <c r="KW94" s="1380"/>
      <c r="KX94" s="1380"/>
      <c r="KY94" s="1380"/>
      <c r="KZ94" s="1380"/>
      <c r="LA94" s="1380"/>
      <c r="LB94" s="1380"/>
      <c r="LC94" s="1380"/>
      <c r="LD94" s="1380"/>
      <c r="LE94" s="1380"/>
      <c r="LF94" s="1380"/>
      <c r="LG94" s="1380"/>
      <c r="LH94" s="1380"/>
      <c r="LI94" s="1380"/>
      <c r="LJ94" s="1380"/>
      <c r="LK94" s="1380"/>
      <c r="LL94" s="1380"/>
      <c r="LM94" s="1380"/>
      <c r="LN94" s="1380"/>
      <c r="LO94" s="1380"/>
      <c r="LP94" s="1380"/>
      <c r="LQ94" s="1380"/>
      <c r="LR94" s="1380"/>
      <c r="LS94" s="1380"/>
      <c r="LT94" s="1380"/>
      <c r="LU94" s="1380"/>
      <c r="LV94" s="1380"/>
      <c r="LW94" s="1380"/>
      <c r="LX94" s="1380"/>
      <c r="LY94" s="1380"/>
      <c r="LZ94" s="1380"/>
      <c r="MA94" s="1380"/>
      <c r="MB94" s="1380"/>
      <c r="MC94" s="1380"/>
      <c r="MD94" s="1380"/>
      <c r="ME94" s="1380"/>
      <c r="MF94" s="1380"/>
      <c r="MG94" s="1380"/>
      <c r="MH94" s="1380"/>
      <c r="MI94" s="1380"/>
      <c r="MJ94" s="1380"/>
      <c r="MK94" s="1380"/>
      <c r="ML94" s="1380"/>
      <c r="MM94" s="1380"/>
      <c r="MN94" s="1380"/>
      <c r="MO94" s="1380"/>
      <c r="MP94" s="1380"/>
      <c r="MQ94" s="1380"/>
      <c r="MR94" s="1380"/>
      <c r="MS94" s="1380"/>
      <c r="MT94" s="1380"/>
      <c r="MU94" s="1380"/>
      <c r="MV94" s="1380"/>
      <c r="MW94" s="1380"/>
      <c r="MX94" s="1380"/>
      <c r="MY94" s="1380"/>
      <c r="MZ94" s="1380"/>
      <c r="NA94" s="1380"/>
      <c r="NB94" s="1380"/>
      <c r="NC94" s="1380"/>
      <c r="ND94" s="1380"/>
      <c r="NE94" s="1380"/>
      <c r="NF94" s="1380"/>
      <c r="NG94" s="1380"/>
      <c r="NH94" s="1380"/>
      <c r="NI94" s="1380"/>
      <c r="NJ94" s="1380"/>
      <c r="NK94" s="1380"/>
      <c r="NL94" s="1380"/>
      <c r="NM94" s="1380"/>
      <c r="NN94" s="1380"/>
      <c r="NO94" s="1380"/>
      <c r="NP94" s="1380"/>
      <c r="NQ94" s="1380"/>
      <c r="NR94" s="1380"/>
      <c r="NS94" s="1380"/>
      <c r="NT94" s="1380"/>
      <c r="NU94" s="1380"/>
      <c r="NV94" s="1380"/>
      <c r="NW94" s="1380"/>
      <c r="NX94" s="1380"/>
      <c r="NY94" s="1380"/>
      <c r="NZ94" s="1380"/>
      <c r="OA94" s="1380"/>
      <c r="OB94" s="1380"/>
      <c r="OC94" s="1380"/>
      <c r="OD94" s="1380"/>
      <c r="OE94" s="1380"/>
      <c r="OF94" s="1380"/>
      <c r="OG94" s="1380"/>
      <c r="OH94" s="1380"/>
      <c r="OI94" s="1380"/>
      <c r="OJ94" s="1380"/>
      <c r="OK94" s="1380"/>
      <c r="OL94" s="1380"/>
      <c r="OM94" s="1380"/>
      <c r="ON94" s="1380"/>
      <c r="OO94" s="1380"/>
      <c r="OP94" s="1380"/>
      <c r="OQ94" s="1380"/>
      <c r="OR94" s="1380"/>
      <c r="OS94" s="1380"/>
      <c r="OT94" s="1380"/>
      <c r="OU94" s="1380"/>
      <c r="OV94" s="1380"/>
      <c r="OW94" s="1380"/>
      <c r="OX94" s="1380"/>
      <c r="OY94" s="1380"/>
      <c r="OZ94" s="1380"/>
      <c r="PA94" s="1380"/>
      <c r="PB94" s="1380"/>
      <c r="PC94" s="1380"/>
      <c r="PD94" s="1380"/>
      <c r="PE94" s="1380"/>
      <c r="PF94" s="1380"/>
      <c r="PG94" s="1380"/>
      <c r="PH94" s="1380"/>
      <c r="PI94" s="1380"/>
      <c r="PJ94" s="1380"/>
      <c r="PK94" s="1380"/>
      <c r="PL94" s="1380"/>
      <c r="PM94" s="1380"/>
      <c r="PN94" s="1380"/>
      <c r="PO94" s="1380"/>
      <c r="PP94" s="1380"/>
      <c r="PQ94" s="1380"/>
      <c r="PR94" s="1380"/>
      <c r="PS94" s="1380"/>
      <c r="PT94" s="1380"/>
      <c r="PU94" s="1380"/>
      <c r="PV94" s="1380"/>
      <c r="PW94" s="1380"/>
      <c r="PX94" s="1380"/>
      <c r="PY94" s="1380"/>
      <c r="PZ94" s="1380"/>
      <c r="QA94" s="1380"/>
      <c r="QB94" s="1380"/>
      <c r="QC94" s="1380"/>
      <c r="QD94" s="1380"/>
      <c r="QE94" s="1380"/>
      <c r="QF94" s="1380"/>
      <c r="QG94" s="1380"/>
      <c r="QH94" s="1380"/>
      <c r="QI94" s="1380"/>
      <c r="QJ94" s="1380"/>
      <c r="QK94" s="1380"/>
      <c r="QL94" s="1380"/>
      <c r="QM94" s="1380"/>
      <c r="QN94" s="1380"/>
      <c r="QO94" s="1380"/>
      <c r="QP94" s="1380"/>
      <c r="QQ94" s="1380"/>
      <c r="QR94" s="1380"/>
      <c r="QS94" s="1380"/>
      <c r="QT94" s="1380"/>
      <c r="QU94" s="1380"/>
      <c r="QV94" s="1380"/>
      <c r="QW94" s="1380"/>
      <c r="QX94" s="1380"/>
      <c r="QY94" s="1380"/>
      <c r="QZ94" s="1380"/>
      <c r="RA94" s="1380"/>
      <c r="RB94" s="1380"/>
      <c r="RC94" s="1380"/>
      <c r="RD94" s="1380"/>
      <c r="RE94" s="1380"/>
      <c r="RF94" s="1380"/>
      <c r="RG94" s="1380"/>
      <c r="RH94" s="1380"/>
      <c r="RI94" s="1380"/>
      <c r="RJ94" s="1380"/>
      <c r="RK94" s="1380"/>
      <c r="RL94" s="1380"/>
      <c r="RM94" s="1380"/>
      <c r="RN94" s="1380"/>
      <c r="RO94" s="1380"/>
      <c r="RP94" s="1380"/>
      <c r="RQ94" s="1380"/>
      <c r="RR94" s="1380"/>
      <c r="RS94" s="1380"/>
      <c r="RT94" s="1380"/>
      <c r="RU94" s="1380"/>
      <c r="RV94" s="1380"/>
      <c r="RW94" s="1380"/>
      <c r="RX94" s="1380"/>
      <c r="RY94" s="1380"/>
      <c r="RZ94" s="1380"/>
      <c r="SA94" s="1380"/>
      <c r="SB94" s="1380"/>
      <c r="SC94" s="1380"/>
      <c r="SD94" s="1380"/>
      <c r="SE94" s="1380"/>
      <c r="SF94" s="1380"/>
      <c r="SG94" s="1380"/>
      <c r="SH94" s="1380"/>
      <c r="SI94" s="1380"/>
      <c r="SJ94" s="1380"/>
      <c r="SK94" s="1380"/>
      <c r="SL94" s="1380"/>
      <c r="SM94" s="1380"/>
      <c r="SN94" s="1380"/>
      <c r="SO94" s="1380"/>
      <c r="SP94" s="1380"/>
      <c r="SQ94" s="1380"/>
      <c r="SR94" s="1380"/>
      <c r="SS94" s="1380"/>
      <c r="ST94" s="1380"/>
      <c r="SU94" s="1380"/>
      <c r="SV94" s="1380"/>
      <c r="SW94" s="1380"/>
      <c r="SX94" s="1380"/>
      <c r="SY94" s="1380"/>
      <c r="SZ94" s="1380"/>
      <c r="TA94" s="1380"/>
      <c r="TB94" s="1380"/>
      <c r="TC94" s="1380"/>
      <c r="TD94" s="1380"/>
      <c r="TE94" s="1380"/>
      <c r="TF94" s="1380"/>
      <c r="TG94" s="1380"/>
      <c r="TH94" s="1380"/>
      <c r="TI94" s="1380"/>
      <c r="TJ94" s="1380"/>
      <c r="TK94" s="1380"/>
      <c r="TL94" s="1380"/>
      <c r="TM94" s="1380"/>
      <c r="TN94" s="1380"/>
      <c r="TO94" s="1380"/>
      <c r="TP94" s="1380"/>
      <c r="TQ94" s="1380"/>
      <c r="TR94" s="1380"/>
      <c r="TS94" s="1380"/>
      <c r="TT94" s="1380"/>
      <c r="TU94" s="1380"/>
      <c r="TV94" s="1380"/>
      <c r="TW94" s="1380"/>
      <c r="TX94" s="1380"/>
      <c r="TY94" s="1380"/>
      <c r="TZ94" s="1380"/>
      <c r="UA94" s="1380"/>
      <c r="UB94" s="1380"/>
      <c r="UC94" s="1380"/>
      <c r="UD94" s="1380"/>
      <c r="UE94" s="1380"/>
      <c r="UF94" s="1380"/>
      <c r="UG94" s="1380"/>
      <c r="UH94" s="1380"/>
      <c r="UI94" s="1380"/>
      <c r="UJ94" s="1380"/>
      <c r="UK94" s="1380"/>
      <c r="UL94" s="1380"/>
      <c r="UM94" s="1380"/>
      <c r="UN94" s="1380"/>
      <c r="UO94" s="1380"/>
      <c r="UP94" s="1380"/>
      <c r="UQ94" s="1380"/>
      <c r="UR94" s="1380"/>
      <c r="US94" s="1380"/>
      <c r="UT94" s="1380"/>
      <c r="UU94" s="1380"/>
      <c r="UV94" s="1380"/>
      <c r="UW94" s="1380"/>
      <c r="UX94" s="1380"/>
      <c r="UY94" s="1380"/>
      <c r="UZ94" s="1380"/>
      <c r="VA94" s="1380"/>
      <c r="VB94" s="1380"/>
      <c r="VC94" s="1380"/>
      <c r="VD94" s="1380"/>
      <c r="VE94" s="1380"/>
      <c r="VF94" s="1380"/>
      <c r="VG94" s="1380"/>
      <c r="VH94" s="1380"/>
      <c r="VI94" s="1380"/>
      <c r="VJ94" s="1380"/>
      <c r="VK94" s="1380"/>
      <c r="VL94" s="1380"/>
      <c r="VM94" s="1380"/>
      <c r="VN94" s="1380"/>
      <c r="VO94" s="1380"/>
      <c r="VP94" s="1380"/>
      <c r="VQ94" s="1380"/>
      <c r="VR94" s="1380"/>
      <c r="VS94" s="1380"/>
      <c r="VT94" s="1380"/>
      <c r="VU94" s="1380"/>
      <c r="VV94" s="1380"/>
      <c r="VW94" s="1380"/>
      <c r="VX94" s="1380"/>
      <c r="VY94" s="1380"/>
      <c r="VZ94" s="1380"/>
      <c r="WA94" s="1380"/>
      <c r="WB94" s="1380"/>
      <c r="WC94" s="1380"/>
      <c r="WD94" s="1380"/>
      <c r="WE94" s="1380"/>
      <c r="WF94" s="1380"/>
      <c r="WG94" s="1380"/>
      <c r="WH94" s="1380"/>
      <c r="WI94" s="1380"/>
      <c r="WJ94" s="1380"/>
      <c r="WK94" s="1380"/>
      <c r="WL94" s="1380"/>
      <c r="WM94" s="1380"/>
      <c r="WN94" s="1380"/>
      <c r="WO94" s="1380"/>
      <c r="WP94" s="1380"/>
      <c r="WQ94" s="1380"/>
      <c r="WR94" s="1380"/>
      <c r="WS94" s="1380"/>
      <c r="WT94" s="1380"/>
      <c r="WU94" s="1380"/>
      <c r="WV94" s="1380"/>
      <c r="WW94" s="1380"/>
      <c r="WX94" s="1380"/>
      <c r="WY94" s="1380"/>
      <c r="WZ94" s="1380"/>
      <c r="XA94" s="1380"/>
      <c r="XB94" s="1380"/>
      <c r="XC94" s="1380"/>
      <c r="XD94" s="1380"/>
      <c r="XE94" s="1380"/>
      <c r="XF94" s="1380"/>
      <c r="XG94" s="1380"/>
      <c r="XH94" s="1380"/>
      <c r="XI94" s="1380"/>
      <c r="XJ94" s="1380"/>
      <c r="XK94" s="1380"/>
      <c r="XL94" s="1380"/>
      <c r="XM94" s="1380"/>
      <c r="XN94" s="1380"/>
      <c r="XO94" s="1380"/>
      <c r="XP94" s="1380"/>
      <c r="XQ94" s="1380"/>
      <c r="XR94" s="1380"/>
      <c r="XS94" s="1380"/>
      <c r="XT94" s="1380"/>
      <c r="XU94" s="1380"/>
      <c r="XV94" s="1380"/>
      <c r="XW94" s="1380"/>
      <c r="XX94" s="1380"/>
      <c r="XY94" s="1380"/>
      <c r="XZ94" s="1380"/>
      <c r="YA94" s="1380"/>
      <c r="YB94" s="1380"/>
      <c r="YC94" s="1380"/>
      <c r="YD94" s="1380"/>
      <c r="YE94" s="1380"/>
      <c r="YF94" s="1380"/>
      <c r="YG94" s="1380"/>
      <c r="YH94" s="1380"/>
      <c r="YI94" s="1380"/>
      <c r="YJ94" s="1380"/>
      <c r="YK94" s="1380"/>
      <c r="YL94" s="1380"/>
      <c r="YM94" s="1380"/>
      <c r="YN94" s="1380"/>
      <c r="YO94" s="1380"/>
      <c r="YP94" s="1380"/>
      <c r="YQ94" s="1380"/>
      <c r="YR94" s="1380"/>
      <c r="YS94" s="1380"/>
      <c r="YT94" s="1380"/>
      <c r="YU94" s="1380"/>
      <c r="YV94" s="1380"/>
      <c r="YW94" s="1380"/>
      <c r="YX94" s="1380"/>
      <c r="YY94" s="1380"/>
      <c r="YZ94" s="1380"/>
      <c r="ZA94" s="1380"/>
      <c r="ZB94" s="1380"/>
      <c r="ZC94" s="1380"/>
      <c r="ZD94" s="1380"/>
      <c r="ZE94" s="1380"/>
      <c r="ZF94" s="1380"/>
      <c r="ZG94" s="1380"/>
      <c r="ZH94" s="1380"/>
      <c r="ZI94" s="1380"/>
      <c r="ZJ94" s="1380"/>
      <c r="ZK94" s="1380"/>
      <c r="ZL94" s="1380"/>
      <c r="ZM94" s="1380"/>
      <c r="ZN94" s="1380"/>
      <c r="ZO94" s="1380"/>
      <c r="ZP94" s="1380"/>
      <c r="ZQ94" s="1380"/>
      <c r="ZR94" s="1380"/>
      <c r="ZS94" s="1380"/>
      <c r="ZT94" s="1380"/>
      <c r="ZU94" s="1380"/>
      <c r="ZV94" s="1380"/>
      <c r="ZW94" s="1380"/>
      <c r="ZX94" s="1380"/>
      <c r="ZY94" s="1380"/>
      <c r="ZZ94" s="1380"/>
      <c r="AAA94" s="1380"/>
      <c r="AAB94" s="1380"/>
      <c r="AAC94" s="1380"/>
      <c r="AAD94" s="1380"/>
      <c r="AAE94" s="1380"/>
      <c r="AAF94" s="1380"/>
      <c r="AAG94" s="1380"/>
      <c r="AAH94" s="1380"/>
      <c r="AAI94" s="1380"/>
      <c r="AAJ94" s="1380"/>
      <c r="AAK94" s="1380"/>
      <c r="AAL94" s="1380"/>
      <c r="AAM94" s="1380"/>
      <c r="AAN94" s="1380"/>
      <c r="AAO94" s="1380"/>
      <c r="AAP94" s="1380"/>
      <c r="AAQ94" s="1380"/>
      <c r="AAR94" s="1380"/>
      <c r="AAS94" s="1380"/>
      <c r="AAT94" s="1380"/>
      <c r="AAU94" s="1380"/>
      <c r="AAV94" s="1380"/>
      <c r="AAW94" s="1380"/>
      <c r="AAX94" s="1380"/>
      <c r="AAY94" s="1380"/>
      <c r="AAZ94" s="1380"/>
      <c r="ABA94" s="1380"/>
      <c r="ABB94" s="1380"/>
      <c r="ABC94" s="1380"/>
      <c r="ABD94" s="1380"/>
      <c r="ABE94" s="1380"/>
      <c r="ABF94" s="1380"/>
      <c r="ABG94" s="1380"/>
      <c r="ABH94" s="1380"/>
      <c r="ABI94" s="1380"/>
      <c r="ABJ94" s="1380"/>
      <c r="ABK94" s="1380"/>
      <c r="ABL94" s="1380"/>
      <c r="ABM94" s="1380"/>
      <c r="ABN94" s="1380"/>
      <c r="ABO94" s="1380"/>
      <c r="ABP94" s="1380"/>
      <c r="ABQ94" s="1380"/>
      <c r="ABR94" s="1380"/>
      <c r="ABS94" s="1380"/>
      <c r="ABT94" s="1380"/>
      <c r="ABU94" s="1380"/>
      <c r="ABV94" s="1380"/>
      <c r="ABW94" s="1380"/>
      <c r="ABX94" s="1380"/>
      <c r="ABY94" s="1380"/>
      <c r="ABZ94" s="1380"/>
      <c r="ACA94" s="1380"/>
      <c r="ACB94" s="1380"/>
      <c r="ACC94" s="1380"/>
      <c r="ACD94" s="1380"/>
      <c r="ACE94" s="1380"/>
      <c r="ACF94" s="1380"/>
      <c r="ACG94" s="1380"/>
      <c r="ACH94" s="1380"/>
      <c r="ACI94" s="1380"/>
      <c r="ACJ94" s="1380"/>
      <c r="ACK94" s="1380"/>
      <c r="ACL94" s="1380"/>
      <c r="ACM94" s="1380"/>
      <c r="ACN94" s="1380"/>
      <c r="ACO94" s="1380"/>
      <c r="ACP94" s="1380"/>
      <c r="ACQ94" s="1380"/>
      <c r="ACR94" s="1380"/>
      <c r="ACS94" s="1380"/>
      <c r="ACT94" s="1380"/>
      <c r="ACU94" s="1380"/>
      <c r="ACV94" s="1380"/>
      <c r="ACW94" s="1380"/>
      <c r="ACX94" s="1380"/>
      <c r="ACY94" s="1380"/>
      <c r="ACZ94" s="1380"/>
      <c r="ADA94" s="1380"/>
      <c r="ADB94" s="1380"/>
      <c r="ADC94" s="1380"/>
      <c r="ADD94" s="1380"/>
      <c r="ADE94" s="1380"/>
      <c r="ADF94" s="1380"/>
      <c r="ADG94" s="1380"/>
      <c r="ADH94" s="1380"/>
      <c r="ADI94" s="1380"/>
      <c r="ADJ94" s="1380"/>
      <c r="ADK94" s="1380"/>
      <c r="ADL94" s="1380"/>
      <c r="ADM94" s="1380"/>
      <c r="ADN94" s="1380"/>
      <c r="ADO94" s="1380"/>
      <c r="ADP94" s="1380"/>
      <c r="ADQ94" s="1380"/>
      <c r="ADR94" s="1380"/>
      <c r="ADS94" s="1380"/>
      <c r="ADT94" s="1380"/>
      <c r="ADU94" s="1380"/>
      <c r="ADV94" s="1380"/>
      <c r="ADW94" s="1380"/>
      <c r="ADX94" s="1380"/>
      <c r="ADY94" s="1380"/>
      <c r="ADZ94" s="1380"/>
      <c r="AEA94" s="1380"/>
      <c r="AEB94" s="1380"/>
      <c r="AEC94" s="1380"/>
      <c r="AED94" s="1380"/>
      <c r="AEE94" s="1380"/>
      <c r="AEF94" s="1380"/>
      <c r="AEG94" s="1380"/>
      <c r="AEH94" s="1380"/>
      <c r="AEI94" s="1380"/>
      <c r="AEJ94" s="1380"/>
      <c r="AEK94" s="1380"/>
      <c r="AEL94" s="1380"/>
      <c r="AEM94" s="1380"/>
      <c r="AEN94" s="1380"/>
      <c r="AEO94" s="1380"/>
      <c r="AEP94" s="1380"/>
      <c r="AEQ94" s="1380"/>
      <c r="AER94" s="1380"/>
      <c r="AES94" s="1380"/>
      <c r="AET94" s="1380"/>
      <c r="AEU94" s="1380"/>
      <c r="AEV94" s="1380"/>
      <c r="AEW94" s="1380"/>
      <c r="AEX94" s="1380"/>
      <c r="AEY94" s="1380"/>
      <c r="AEZ94" s="1380"/>
      <c r="AFA94" s="1380"/>
      <c r="AFB94" s="1380"/>
      <c r="AFC94" s="1380"/>
      <c r="AFD94" s="1380"/>
      <c r="AFE94" s="1380"/>
      <c r="AFF94" s="1380"/>
      <c r="AFG94" s="1380"/>
      <c r="AFH94" s="1380"/>
      <c r="AFI94" s="1380"/>
      <c r="AFJ94" s="1380"/>
      <c r="AFK94" s="1380"/>
      <c r="AFL94" s="1380"/>
      <c r="AFM94" s="1380"/>
      <c r="AFN94" s="1380"/>
      <c r="AFO94" s="1380"/>
      <c r="AFP94" s="1380"/>
      <c r="AFQ94" s="1380"/>
      <c r="AFR94" s="1380"/>
      <c r="AFS94" s="1380"/>
      <c r="AFT94" s="1380"/>
      <c r="AFU94" s="1380"/>
      <c r="AFV94" s="1380"/>
      <c r="AFW94" s="1380"/>
      <c r="AFX94" s="1380"/>
      <c r="AFY94" s="1380"/>
      <c r="AFZ94" s="1380"/>
      <c r="AGA94" s="1380"/>
      <c r="AGB94" s="1380"/>
      <c r="AGC94" s="1380"/>
      <c r="AGD94" s="1380"/>
      <c r="AGE94" s="1380"/>
      <c r="AGF94" s="1380"/>
      <c r="AGG94" s="1380"/>
      <c r="AGH94" s="1380"/>
      <c r="AGI94" s="1380"/>
      <c r="AGJ94" s="1380"/>
      <c r="AGK94" s="1380"/>
      <c r="AGL94" s="1380"/>
      <c r="AGM94" s="1380"/>
      <c r="AGN94" s="1380"/>
      <c r="AGO94" s="1380"/>
      <c r="AGP94" s="1380"/>
      <c r="AGQ94" s="1380"/>
      <c r="AGR94" s="1380"/>
      <c r="AGS94" s="1380"/>
      <c r="AGT94" s="1380"/>
      <c r="AGU94" s="1380"/>
      <c r="AGV94" s="1380"/>
      <c r="AGW94" s="1380"/>
      <c r="AGX94" s="1380"/>
      <c r="AGY94" s="1380"/>
      <c r="AGZ94" s="1380"/>
      <c r="AHA94" s="1380"/>
      <c r="AHB94" s="1380"/>
      <c r="AHC94" s="1380"/>
      <c r="AHD94" s="1380"/>
      <c r="AHE94" s="1380"/>
      <c r="AHF94" s="1380"/>
      <c r="AHG94" s="1380"/>
      <c r="AHH94" s="1380"/>
      <c r="AHI94" s="1380"/>
      <c r="AHJ94" s="1380"/>
      <c r="AHK94" s="1380"/>
      <c r="AHL94" s="1380"/>
      <c r="AHM94" s="1380"/>
      <c r="AHN94" s="1380"/>
      <c r="AHO94" s="1380"/>
      <c r="AHP94" s="1380"/>
      <c r="AHQ94" s="1380"/>
      <c r="AHR94" s="1380"/>
      <c r="AHS94" s="1380"/>
      <c r="AHT94" s="1380"/>
      <c r="AHU94" s="1380"/>
      <c r="AHV94" s="1380"/>
      <c r="AHW94" s="1380"/>
      <c r="AHX94" s="1380"/>
      <c r="AHY94" s="1380"/>
      <c r="AHZ94" s="1380"/>
      <c r="AIA94" s="1380"/>
      <c r="AIB94" s="1380"/>
      <c r="AIC94" s="1380"/>
      <c r="AID94" s="1380"/>
      <c r="AIE94" s="1380"/>
      <c r="AIF94" s="1380"/>
      <c r="AIG94" s="1380"/>
      <c r="AIH94" s="1380"/>
      <c r="AII94" s="1380"/>
      <c r="AIJ94" s="1380"/>
      <c r="AIK94" s="1380"/>
      <c r="AIL94" s="1380"/>
      <c r="AIM94" s="1380"/>
      <c r="AIN94" s="1380"/>
      <c r="AIO94" s="1380"/>
      <c r="AIP94" s="1380"/>
      <c r="AIQ94" s="1380"/>
      <c r="AIR94" s="1380"/>
      <c r="AIS94" s="1380"/>
      <c r="AIT94" s="1380"/>
      <c r="AIU94" s="1380"/>
      <c r="AIV94" s="1380"/>
      <c r="AIW94" s="1380"/>
      <c r="AIX94" s="1380"/>
      <c r="AIY94" s="1380"/>
      <c r="AIZ94" s="1380"/>
      <c r="AJA94" s="1380"/>
      <c r="AJB94" s="1380"/>
      <c r="AJC94" s="1380"/>
      <c r="AJD94" s="1380"/>
      <c r="AJE94" s="1380"/>
      <c r="AJF94" s="1380"/>
      <c r="AJG94" s="1380"/>
      <c r="AJH94" s="1380"/>
      <c r="AJI94" s="1380"/>
      <c r="AJJ94" s="1380"/>
      <c r="AJK94" s="1380"/>
      <c r="AJL94" s="1380"/>
      <c r="AJM94" s="1380"/>
      <c r="AJN94" s="1380"/>
      <c r="AJO94" s="1380"/>
      <c r="AJP94" s="1380"/>
      <c r="AJQ94" s="1380"/>
      <c r="AJR94" s="1380"/>
      <c r="AJS94" s="1380"/>
      <c r="AJT94" s="1380"/>
      <c r="AJU94" s="1380"/>
      <c r="AJV94" s="1380"/>
      <c r="AJW94" s="1380"/>
      <c r="AJX94" s="1380"/>
      <c r="AJY94" s="1380"/>
      <c r="AJZ94" s="1380"/>
      <c r="AKA94" s="1380"/>
      <c r="AKB94" s="1380"/>
      <c r="AKC94" s="1380"/>
      <c r="AKD94" s="1380"/>
      <c r="AKE94" s="1380"/>
      <c r="AKF94" s="1380"/>
      <c r="AKG94" s="1380"/>
      <c r="AKH94" s="1380"/>
      <c r="AKI94" s="1380"/>
      <c r="AKJ94" s="1380"/>
      <c r="AKK94" s="1380"/>
      <c r="AKL94" s="1380"/>
      <c r="AKM94" s="1380"/>
      <c r="AKN94" s="1380"/>
      <c r="AKO94" s="1380"/>
      <c r="AKP94" s="1380"/>
      <c r="AKQ94" s="1380"/>
      <c r="AKR94" s="1380"/>
      <c r="AKS94" s="1380"/>
      <c r="AKT94" s="1380"/>
      <c r="AKU94" s="1380"/>
      <c r="AKV94" s="1380"/>
      <c r="AKW94" s="1380"/>
      <c r="AKX94" s="1380"/>
      <c r="AKY94" s="1380"/>
      <c r="AKZ94" s="1380"/>
      <c r="ALA94" s="1380"/>
      <c r="ALB94" s="1380"/>
      <c r="ALC94" s="1380"/>
      <c r="ALD94" s="1380"/>
      <c r="ALE94" s="1380"/>
      <c r="ALF94" s="1380"/>
      <c r="ALG94" s="1380"/>
      <c r="ALH94" s="1380"/>
      <c r="ALI94" s="1380"/>
      <c r="ALJ94" s="1380"/>
      <c r="ALK94" s="1380"/>
      <c r="ALL94" s="1380"/>
      <c r="ALM94" s="1380"/>
      <c r="ALN94" s="1380"/>
      <c r="ALO94" s="1380"/>
      <c r="ALP94" s="1380"/>
      <c r="ALQ94" s="1380"/>
      <c r="ALR94" s="1380"/>
      <c r="ALS94" s="1380"/>
      <c r="ALT94" s="1380"/>
      <c r="ALU94" s="1380"/>
      <c r="ALV94" s="1380"/>
      <c r="ALW94" s="1380"/>
      <c r="ALX94" s="1380"/>
      <c r="ALY94" s="1380"/>
      <c r="ALZ94" s="1380"/>
      <c r="AMA94" s="1380"/>
      <c r="AMB94" s="1380"/>
      <c r="AMC94" s="1380"/>
      <c r="AMD94" s="1380"/>
      <c r="AME94" s="1380"/>
      <c r="AMF94" s="1380"/>
      <c r="AMG94" s="1380"/>
      <c r="AMH94" s="1380"/>
      <c r="AMI94" s="1380"/>
      <c r="AMJ94" s="1380"/>
    </row>
    <row r="95" spans="1:1024" s="737" customFormat="1" ht="31.15" customHeight="1">
      <c r="A95" s="6249"/>
      <c r="B95" s="6252"/>
      <c r="C95" s="6254"/>
      <c r="D95" s="6255"/>
      <c r="E95" s="6246"/>
      <c r="F95" s="6256"/>
      <c r="G95" s="6246"/>
      <c r="H95" s="6247"/>
      <c r="I95" s="3547" t="s">
        <v>918</v>
      </c>
      <c r="J95" s="3704">
        <v>300000</v>
      </c>
      <c r="K95" s="6248"/>
      <c r="L95" s="6246"/>
      <c r="M95" s="6246"/>
      <c r="N95" s="6246"/>
      <c r="O95" s="6332"/>
      <c r="P95" s="6333"/>
      <c r="Q95" s="6322"/>
      <c r="R95" s="6334"/>
      <c r="S95" s="6335"/>
      <c r="T95" s="6336"/>
      <c r="U95" s="6331"/>
      <c r="V95" s="6331"/>
      <c r="W95" s="6325"/>
      <c r="X95" s="6325"/>
      <c r="Y95" s="6324"/>
      <c r="Z95" s="6325"/>
      <c r="AA95" s="6324"/>
      <c r="AB95" s="6324"/>
      <c r="AC95" s="6324"/>
      <c r="AD95" s="6324"/>
      <c r="AE95" s="6325"/>
      <c r="AF95" s="6330"/>
      <c r="AG95" s="6321"/>
      <c r="AH95" s="6321"/>
      <c r="AI95" s="6322"/>
      <c r="AJ95" s="6322"/>
      <c r="AK95" s="6323"/>
      <c r="AL95" s="6319"/>
      <c r="AM95" s="6319"/>
      <c r="AN95" s="6320"/>
      <c r="AO95" s="6319"/>
      <c r="AP95" s="6319"/>
      <c r="AQ95" s="6319"/>
      <c r="AR95" s="6319"/>
      <c r="AS95" s="6316"/>
      <c r="AT95" s="6317"/>
      <c r="AU95" s="6316"/>
      <c r="AV95" s="6316"/>
      <c r="AW95" s="6318"/>
      <c r="AX95" s="6318"/>
      <c r="AY95" s="6329"/>
      <c r="AZ95" s="6294"/>
      <c r="BA95" s="3546"/>
      <c r="BB95" s="3442"/>
      <c r="BC95" s="3442"/>
      <c r="BD95" s="3442"/>
      <c r="BE95" s="3442"/>
      <c r="BF95" s="3442"/>
      <c r="BG95" s="3442"/>
      <c r="BH95" s="3442"/>
      <c r="BI95" s="3442"/>
      <c r="BJ95" s="3442"/>
      <c r="BK95" s="3442"/>
      <c r="BL95" s="3442"/>
      <c r="BM95" s="3442"/>
      <c r="BN95" s="3442"/>
      <c r="BO95" s="3442"/>
      <c r="BP95" s="3442"/>
      <c r="BQ95" s="3442"/>
      <c r="BR95" s="3442"/>
      <c r="BS95" s="3442"/>
      <c r="BT95" s="3442"/>
      <c r="BU95" s="3442"/>
      <c r="BV95" s="3442"/>
      <c r="BW95" s="3442"/>
      <c r="BX95" s="3442"/>
      <c r="BY95" s="3442"/>
      <c r="BZ95" s="3442"/>
      <c r="CA95" s="3442"/>
      <c r="CB95" s="3442"/>
      <c r="CC95" s="3442"/>
      <c r="CD95" s="3442"/>
      <c r="CE95" s="3442"/>
      <c r="CF95" s="3442"/>
      <c r="CG95" s="3442"/>
      <c r="CH95" s="3442"/>
      <c r="CI95" s="3442"/>
      <c r="CJ95" s="3442"/>
      <c r="CK95" s="3442"/>
      <c r="CL95" s="3442"/>
      <c r="CM95" s="3442"/>
      <c r="CN95" s="3442"/>
      <c r="CO95" s="3442"/>
      <c r="CP95" s="3442"/>
      <c r="CQ95" s="3442"/>
      <c r="CR95" s="3442"/>
      <c r="CS95" s="3442"/>
      <c r="CT95" s="3442"/>
      <c r="CU95" s="3442"/>
      <c r="CV95" s="3442"/>
      <c r="CW95" s="3442"/>
      <c r="CX95" s="3442"/>
      <c r="CY95" s="3442"/>
      <c r="CZ95" s="3442"/>
      <c r="DA95" s="3442"/>
      <c r="DB95" s="3442"/>
      <c r="DC95" s="3442"/>
      <c r="DD95" s="3442"/>
      <c r="DE95" s="3442"/>
      <c r="DF95" s="3442"/>
      <c r="DG95" s="3442"/>
      <c r="DH95" s="3442"/>
      <c r="DI95" s="3442"/>
      <c r="DJ95" s="3442"/>
      <c r="DK95" s="3442"/>
      <c r="DL95" s="3442"/>
      <c r="DM95" s="3442"/>
      <c r="DN95" s="3442"/>
      <c r="DO95" s="3442"/>
      <c r="DP95" s="3442"/>
      <c r="DQ95" s="3442"/>
      <c r="DR95" s="3442"/>
      <c r="DS95" s="3442"/>
      <c r="DT95" s="3442"/>
      <c r="DU95" s="3442"/>
      <c r="DV95" s="3442"/>
      <c r="DW95" s="3442"/>
      <c r="DX95" s="3442"/>
      <c r="DY95" s="3442"/>
      <c r="DZ95" s="1380"/>
      <c r="EA95" s="1380"/>
      <c r="EB95" s="1380"/>
      <c r="EC95" s="1380"/>
      <c r="ED95" s="1380"/>
      <c r="EE95" s="1380"/>
      <c r="EF95" s="1380"/>
      <c r="EG95" s="1380"/>
      <c r="EH95" s="1380"/>
      <c r="EI95" s="1380"/>
      <c r="EJ95" s="1380"/>
      <c r="EK95" s="1380"/>
      <c r="EL95" s="1380"/>
      <c r="EM95" s="1380"/>
      <c r="EN95" s="1380"/>
      <c r="EO95" s="1380"/>
      <c r="EP95" s="1380"/>
      <c r="EQ95" s="1380"/>
      <c r="ER95" s="1380"/>
      <c r="ES95" s="1380"/>
      <c r="ET95" s="1380"/>
      <c r="EU95" s="1380"/>
      <c r="EV95" s="1380"/>
      <c r="EW95" s="1380"/>
      <c r="EX95" s="1380"/>
      <c r="EY95" s="1380"/>
      <c r="EZ95" s="1380"/>
      <c r="FA95" s="1380"/>
      <c r="FB95" s="1380"/>
      <c r="FC95" s="1380"/>
      <c r="FD95" s="1380"/>
      <c r="FE95" s="1380"/>
      <c r="FF95" s="1380"/>
      <c r="FG95" s="1380"/>
      <c r="FH95" s="1380"/>
      <c r="FI95" s="1380"/>
      <c r="FJ95" s="1380"/>
      <c r="FK95" s="1380"/>
      <c r="FL95" s="1380"/>
      <c r="FM95" s="1380"/>
      <c r="FN95" s="1380"/>
      <c r="FO95" s="1380"/>
      <c r="FP95" s="1380"/>
      <c r="FQ95" s="1380"/>
      <c r="FR95" s="1380"/>
      <c r="FS95" s="1380"/>
      <c r="FT95" s="1380"/>
      <c r="FU95" s="1380"/>
      <c r="FV95" s="1380"/>
      <c r="FW95" s="1380"/>
      <c r="FX95" s="1380"/>
      <c r="FY95" s="1380"/>
      <c r="FZ95" s="1380"/>
      <c r="GA95" s="1380"/>
      <c r="GB95" s="1380"/>
      <c r="GC95" s="1380"/>
      <c r="GD95" s="1380"/>
      <c r="GE95" s="1380"/>
      <c r="GF95" s="1380"/>
      <c r="GG95" s="1380"/>
      <c r="GH95" s="1380"/>
      <c r="GI95" s="1380"/>
      <c r="GJ95" s="1380"/>
      <c r="GK95" s="1380"/>
      <c r="GL95" s="1380"/>
      <c r="GM95" s="1380"/>
      <c r="GN95" s="1380"/>
      <c r="GO95" s="1380"/>
      <c r="GP95" s="1380"/>
      <c r="GQ95" s="1380"/>
      <c r="GR95" s="1380"/>
      <c r="GS95" s="1380"/>
      <c r="GT95" s="1380"/>
      <c r="GU95" s="1380"/>
      <c r="GV95" s="1380"/>
      <c r="GW95" s="1380"/>
      <c r="GX95" s="1380"/>
      <c r="GY95" s="1380"/>
      <c r="GZ95" s="1380"/>
      <c r="HA95" s="1380"/>
      <c r="HB95" s="1380"/>
      <c r="HC95" s="1380"/>
      <c r="HD95" s="1380"/>
      <c r="HE95" s="1380"/>
      <c r="HF95" s="1380"/>
      <c r="HG95" s="1380"/>
      <c r="HH95" s="1380"/>
      <c r="HI95" s="1380"/>
      <c r="HJ95" s="1380"/>
      <c r="HK95" s="1380"/>
      <c r="HL95" s="1380"/>
      <c r="HM95" s="1380"/>
      <c r="HN95" s="1380"/>
      <c r="HO95" s="1380"/>
      <c r="HP95" s="1380"/>
      <c r="HQ95" s="1380"/>
      <c r="HR95" s="1380"/>
      <c r="HS95" s="1380"/>
      <c r="HT95" s="1380"/>
      <c r="HU95" s="1380"/>
      <c r="HV95" s="1380"/>
      <c r="HW95" s="1380"/>
      <c r="HX95" s="1380"/>
      <c r="HY95" s="1380"/>
      <c r="HZ95" s="1380"/>
      <c r="IA95" s="1380"/>
      <c r="IB95" s="1380"/>
      <c r="IC95" s="1380"/>
      <c r="ID95" s="1380"/>
      <c r="IE95" s="1380"/>
      <c r="IF95" s="1380"/>
      <c r="IG95" s="1380"/>
      <c r="IH95" s="1380"/>
      <c r="II95" s="1380"/>
      <c r="IJ95" s="1380"/>
      <c r="IK95" s="1380"/>
      <c r="IL95" s="1380"/>
      <c r="IM95" s="1380"/>
      <c r="IN95" s="1380"/>
      <c r="IO95" s="1380"/>
      <c r="IP95" s="1380"/>
      <c r="IQ95" s="1380"/>
      <c r="IR95" s="1380"/>
      <c r="IS95" s="1380"/>
      <c r="IT95" s="1380"/>
      <c r="IU95" s="1380"/>
      <c r="IV95" s="1380"/>
      <c r="IW95" s="1380"/>
      <c r="IX95" s="1380"/>
      <c r="IY95" s="1380"/>
      <c r="IZ95" s="1380"/>
      <c r="JA95" s="1380"/>
      <c r="JB95" s="1380"/>
      <c r="JC95" s="1380"/>
      <c r="JD95" s="1380"/>
      <c r="JE95" s="1380"/>
      <c r="JF95" s="1380"/>
      <c r="JG95" s="1380"/>
      <c r="JH95" s="1380"/>
      <c r="JI95" s="1380"/>
      <c r="JJ95" s="1380"/>
      <c r="JK95" s="1380"/>
      <c r="JL95" s="1380"/>
      <c r="JM95" s="1380"/>
      <c r="JN95" s="1380"/>
      <c r="JO95" s="1380"/>
      <c r="JP95" s="1380"/>
      <c r="JQ95" s="1380"/>
      <c r="JR95" s="1380"/>
      <c r="JS95" s="1380"/>
      <c r="JT95" s="1380"/>
      <c r="JU95" s="1380"/>
      <c r="JV95" s="1380"/>
      <c r="JW95" s="1380"/>
      <c r="JX95" s="1380"/>
      <c r="JY95" s="1380"/>
      <c r="JZ95" s="1380"/>
      <c r="KA95" s="1380"/>
      <c r="KB95" s="1380"/>
      <c r="KC95" s="1380"/>
      <c r="KD95" s="1380"/>
      <c r="KE95" s="1380"/>
      <c r="KF95" s="1380"/>
      <c r="KG95" s="1380"/>
      <c r="KH95" s="1380"/>
      <c r="KI95" s="1380"/>
      <c r="KJ95" s="1380"/>
      <c r="KK95" s="1380"/>
      <c r="KL95" s="1380"/>
      <c r="KM95" s="1380"/>
      <c r="KN95" s="1380"/>
      <c r="KO95" s="1380"/>
      <c r="KP95" s="1380"/>
      <c r="KQ95" s="1380"/>
      <c r="KR95" s="1380"/>
      <c r="KS95" s="1380"/>
      <c r="KT95" s="1380"/>
      <c r="KU95" s="1380"/>
      <c r="KV95" s="1380"/>
      <c r="KW95" s="1380"/>
      <c r="KX95" s="1380"/>
      <c r="KY95" s="1380"/>
      <c r="KZ95" s="1380"/>
      <c r="LA95" s="1380"/>
      <c r="LB95" s="1380"/>
      <c r="LC95" s="1380"/>
      <c r="LD95" s="1380"/>
      <c r="LE95" s="1380"/>
      <c r="LF95" s="1380"/>
      <c r="LG95" s="1380"/>
      <c r="LH95" s="1380"/>
      <c r="LI95" s="1380"/>
      <c r="LJ95" s="1380"/>
      <c r="LK95" s="1380"/>
      <c r="LL95" s="1380"/>
      <c r="LM95" s="1380"/>
      <c r="LN95" s="1380"/>
      <c r="LO95" s="1380"/>
      <c r="LP95" s="1380"/>
      <c r="LQ95" s="1380"/>
      <c r="LR95" s="1380"/>
      <c r="LS95" s="1380"/>
      <c r="LT95" s="1380"/>
      <c r="LU95" s="1380"/>
      <c r="LV95" s="1380"/>
      <c r="LW95" s="1380"/>
      <c r="LX95" s="1380"/>
      <c r="LY95" s="1380"/>
      <c r="LZ95" s="1380"/>
      <c r="MA95" s="1380"/>
      <c r="MB95" s="1380"/>
      <c r="MC95" s="1380"/>
      <c r="MD95" s="1380"/>
      <c r="ME95" s="1380"/>
      <c r="MF95" s="1380"/>
      <c r="MG95" s="1380"/>
      <c r="MH95" s="1380"/>
      <c r="MI95" s="1380"/>
      <c r="MJ95" s="1380"/>
      <c r="MK95" s="1380"/>
      <c r="ML95" s="1380"/>
      <c r="MM95" s="1380"/>
      <c r="MN95" s="1380"/>
      <c r="MO95" s="1380"/>
      <c r="MP95" s="1380"/>
      <c r="MQ95" s="1380"/>
      <c r="MR95" s="1380"/>
      <c r="MS95" s="1380"/>
      <c r="MT95" s="1380"/>
      <c r="MU95" s="1380"/>
      <c r="MV95" s="1380"/>
      <c r="MW95" s="1380"/>
      <c r="MX95" s="1380"/>
      <c r="MY95" s="1380"/>
      <c r="MZ95" s="1380"/>
      <c r="NA95" s="1380"/>
      <c r="NB95" s="1380"/>
      <c r="NC95" s="1380"/>
      <c r="ND95" s="1380"/>
      <c r="NE95" s="1380"/>
      <c r="NF95" s="1380"/>
      <c r="NG95" s="1380"/>
      <c r="NH95" s="1380"/>
      <c r="NI95" s="1380"/>
      <c r="NJ95" s="1380"/>
      <c r="NK95" s="1380"/>
      <c r="NL95" s="1380"/>
      <c r="NM95" s="1380"/>
      <c r="NN95" s="1380"/>
      <c r="NO95" s="1380"/>
      <c r="NP95" s="1380"/>
      <c r="NQ95" s="1380"/>
      <c r="NR95" s="1380"/>
      <c r="NS95" s="1380"/>
      <c r="NT95" s="1380"/>
      <c r="NU95" s="1380"/>
      <c r="NV95" s="1380"/>
      <c r="NW95" s="1380"/>
      <c r="NX95" s="1380"/>
      <c r="NY95" s="1380"/>
      <c r="NZ95" s="1380"/>
      <c r="OA95" s="1380"/>
      <c r="OB95" s="1380"/>
      <c r="OC95" s="1380"/>
      <c r="OD95" s="1380"/>
      <c r="OE95" s="1380"/>
      <c r="OF95" s="1380"/>
      <c r="OG95" s="1380"/>
      <c r="OH95" s="1380"/>
      <c r="OI95" s="1380"/>
      <c r="OJ95" s="1380"/>
      <c r="OK95" s="1380"/>
      <c r="OL95" s="1380"/>
      <c r="OM95" s="1380"/>
      <c r="ON95" s="1380"/>
      <c r="OO95" s="1380"/>
      <c r="OP95" s="1380"/>
      <c r="OQ95" s="1380"/>
      <c r="OR95" s="1380"/>
      <c r="OS95" s="1380"/>
      <c r="OT95" s="1380"/>
      <c r="OU95" s="1380"/>
      <c r="OV95" s="1380"/>
      <c r="OW95" s="1380"/>
      <c r="OX95" s="1380"/>
      <c r="OY95" s="1380"/>
      <c r="OZ95" s="1380"/>
      <c r="PA95" s="1380"/>
      <c r="PB95" s="1380"/>
      <c r="PC95" s="1380"/>
      <c r="PD95" s="1380"/>
      <c r="PE95" s="1380"/>
      <c r="PF95" s="1380"/>
      <c r="PG95" s="1380"/>
      <c r="PH95" s="1380"/>
      <c r="PI95" s="1380"/>
      <c r="PJ95" s="1380"/>
      <c r="PK95" s="1380"/>
      <c r="PL95" s="1380"/>
      <c r="PM95" s="1380"/>
      <c r="PN95" s="1380"/>
      <c r="PO95" s="1380"/>
      <c r="PP95" s="1380"/>
      <c r="PQ95" s="1380"/>
      <c r="PR95" s="1380"/>
      <c r="PS95" s="1380"/>
      <c r="PT95" s="1380"/>
      <c r="PU95" s="1380"/>
      <c r="PV95" s="1380"/>
      <c r="PW95" s="1380"/>
      <c r="PX95" s="1380"/>
      <c r="PY95" s="1380"/>
      <c r="PZ95" s="1380"/>
      <c r="QA95" s="1380"/>
      <c r="QB95" s="1380"/>
      <c r="QC95" s="1380"/>
      <c r="QD95" s="1380"/>
      <c r="QE95" s="1380"/>
      <c r="QF95" s="1380"/>
      <c r="QG95" s="1380"/>
      <c r="QH95" s="1380"/>
      <c r="QI95" s="1380"/>
      <c r="QJ95" s="1380"/>
      <c r="QK95" s="1380"/>
      <c r="QL95" s="1380"/>
      <c r="QM95" s="1380"/>
      <c r="QN95" s="1380"/>
      <c r="QO95" s="1380"/>
      <c r="QP95" s="1380"/>
      <c r="QQ95" s="1380"/>
      <c r="QR95" s="1380"/>
      <c r="QS95" s="1380"/>
      <c r="QT95" s="1380"/>
      <c r="QU95" s="1380"/>
      <c r="QV95" s="1380"/>
      <c r="QW95" s="1380"/>
      <c r="QX95" s="1380"/>
      <c r="QY95" s="1380"/>
      <c r="QZ95" s="1380"/>
      <c r="RA95" s="1380"/>
      <c r="RB95" s="1380"/>
      <c r="RC95" s="1380"/>
      <c r="RD95" s="1380"/>
      <c r="RE95" s="1380"/>
      <c r="RF95" s="1380"/>
      <c r="RG95" s="1380"/>
      <c r="RH95" s="1380"/>
      <c r="RI95" s="1380"/>
      <c r="RJ95" s="1380"/>
      <c r="RK95" s="1380"/>
      <c r="RL95" s="1380"/>
      <c r="RM95" s="1380"/>
      <c r="RN95" s="1380"/>
      <c r="RO95" s="1380"/>
      <c r="RP95" s="1380"/>
      <c r="RQ95" s="1380"/>
      <c r="RR95" s="1380"/>
      <c r="RS95" s="1380"/>
      <c r="RT95" s="1380"/>
      <c r="RU95" s="1380"/>
      <c r="RV95" s="1380"/>
      <c r="RW95" s="1380"/>
      <c r="RX95" s="1380"/>
      <c r="RY95" s="1380"/>
      <c r="RZ95" s="1380"/>
      <c r="SA95" s="1380"/>
      <c r="SB95" s="1380"/>
      <c r="SC95" s="1380"/>
      <c r="SD95" s="1380"/>
      <c r="SE95" s="1380"/>
      <c r="SF95" s="1380"/>
      <c r="SG95" s="1380"/>
      <c r="SH95" s="1380"/>
      <c r="SI95" s="1380"/>
      <c r="SJ95" s="1380"/>
      <c r="SK95" s="1380"/>
      <c r="SL95" s="1380"/>
      <c r="SM95" s="1380"/>
      <c r="SN95" s="1380"/>
      <c r="SO95" s="1380"/>
      <c r="SP95" s="1380"/>
      <c r="SQ95" s="1380"/>
      <c r="SR95" s="1380"/>
      <c r="SS95" s="1380"/>
      <c r="ST95" s="1380"/>
      <c r="SU95" s="1380"/>
      <c r="SV95" s="1380"/>
      <c r="SW95" s="1380"/>
      <c r="SX95" s="1380"/>
      <c r="SY95" s="1380"/>
      <c r="SZ95" s="1380"/>
      <c r="TA95" s="1380"/>
      <c r="TB95" s="1380"/>
      <c r="TC95" s="1380"/>
      <c r="TD95" s="1380"/>
      <c r="TE95" s="1380"/>
      <c r="TF95" s="1380"/>
      <c r="TG95" s="1380"/>
      <c r="TH95" s="1380"/>
      <c r="TI95" s="1380"/>
      <c r="TJ95" s="1380"/>
      <c r="TK95" s="1380"/>
      <c r="TL95" s="1380"/>
      <c r="TM95" s="1380"/>
      <c r="TN95" s="1380"/>
      <c r="TO95" s="1380"/>
      <c r="TP95" s="1380"/>
      <c r="TQ95" s="1380"/>
      <c r="TR95" s="1380"/>
      <c r="TS95" s="1380"/>
      <c r="TT95" s="1380"/>
      <c r="TU95" s="1380"/>
      <c r="TV95" s="1380"/>
      <c r="TW95" s="1380"/>
      <c r="TX95" s="1380"/>
      <c r="TY95" s="1380"/>
      <c r="TZ95" s="1380"/>
      <c r="UA95" s="1380"/>
      <c r="UB95" s="1380"/>
      <c r="UC95" s="1380"/>
      <c r="UD95" s="1380"/>
      <c r="UE95" s="1380"/>
      <c r="UF95" s="1380"/>
      <c r="UG95" s="1380"/>
      <c r="UH95" s="1380"/>
      <c r="UI95" s="1380"/>
      <c r="UJ95" s="1380"/>
      <c r="UK95" s="1380"/>
      <c r="UL95" s="1380"/>
      <c r="UM95" s="1380"/>
      <c r="UN95" s="1380"/>
      <c r="UO95" s="1380"/>
      <c r="UP95" s="1380"/>
      <c r="UQ95" s="1380"/>
      <c r="UR95" s="1380"/>
      <c r="US95" s="1380"/>
      <c r="UT95" s="1380"/>
      <c r="UU95" s="1380"/>
      <c r="UV95" s="1380"/>
      <c r="UW95" s="1380"/>
      <c r="UX95" s="1380"/>
      <c r="UY95" s="1380"/>
      <c r="UZ95" s="1380"/>
      <c r="VA95" s="1380"/>
      <c r="VB95" s="1380"/>
      <c r="VC95" s="1380"/>
      <c r="VD95" s="1380"/>
      <c r="VE95" s="1380"/>
      <c r="VF95" s="1380"/>
      <c r="VG95" s="1380"/>
      <c r="VH95" s="1380"/>
      <c r="VI95" s="1380"/>
      <c r="VJ95" s="1380"/>
      <c r="VK95" s="1380"/>
      <c r="VL95" s="1380"/>
      <c r="VM95" s="1380"/>
      <c r="VN95" s="1380"/>
      <c r="VO95" s="1380"/>
      <c r="VP95" s="1380"/>
      <c r="VQ95" s="1380"/>
      <c r="VR95" s="1380"/>
      <c r="VS95" s="1380"/>
      <c r="VT95" s="1380"/>
      <c r="VU95" s="1380"/>
      <c r="VV95" s="1380"/>
      <c r="VW95" s="1380"/>
      <c r="VX95" s="1380"/>
      <c r="VY95" s="1380"/>
      <c r="VZ95" s="1380"/>
      <c r="WA95" s="1380"/>
      <c r="WB95" s="1380"/>
      <c r="WC95" s="1380"/>
      <c r="WD95" s="1380"/>
      <c r="WE95" s="1380"/>
      <c r="WF95" s="1380"/>
      <c r="WG95" s="1380"/>
      <c r="WH95" s="1380"/>
      <c r="WI95" s="1380"/>
      <c r="WJ95" s="1380"/>
      <c r="WK95" s="1380"/>
      <c r="WL95" s="1380"/>
      <c r="WM95" s="1380"/>
      <c r="WN95" s="1380"/>
      <c r="WO95" s="1380"/>
      <c r="WP95" s="1380"/>
      <c r="WQ95" s="1380"/>
      <c r="WR95" s="1380"/>
      <c r="WS95" s="1380"/>
      <c r="WT95" s="1380"/>
      <c r="WU95" s="1380"/>
      <c r="WV95" s="1380"/>
      <c r="WW95" s="1380"/>
      <c r="WX95" s="1380"/>
      <c r="WY95" s="1380"/>
      <c r="WZ95" s="1380"/>
      <c r="XA95" s="1380"/>
      <c r="XB95" s="1380"/>
      <c r="XC95" s="1380"/>
      <c r="XD95" s="1380"/>
      <c r="XE95" s="1380"/>
      <c r="XF95" s="1380"/>
      <c r="XG95" s="1380"/>
      <c r="XH95" s="1380"/>
      <c r="XI95" s="1380"/>
      <c r="XJ95" s="1380"/>
      <c r="XK95" s="1380"/>
      <c r="XL95" s="1380"/>
      <c r="XM95" s="1380"/>
      <c r="XN95" s="1380"/>
      <c r="XO95" s="1380"/>
      <c r="XP95" s="1380"/>
      <c r="XQ95" s="1380"/>
      <c r="XR95" s="1380"/>
      <c r="XS95" s="1380"/>
      <c r="XT95" s="1380"/>
      <c r="XU95" s="1380"/>
      <c r="XV95" s="1380"/>
      <c r="XW95" s="1380"/>
      <c r="XX95" s="1380"/>
      <c r="XY95" s="1380"/>
      <c r="XZ95" s="1380"/>
      <c r="YA95" s="1380"/>
      <c r="YB95" s="1380"/>
      <c r="YC95" s="1380"/>
      <c r="YD95" s="1380"/>
      <c r="YE95" s="1380"/>
      <c r="YF95" s="1380"/>
      <c r="YG95" s="1380"/>
      <c r="YH95" s="1380"/>
      <c r="YI95" s="1380"/>
      <c r="YJ95" s="1380"/>
      <c r="YK95" s="1380"/>
      <c r="YL95" s="1380"/>
      <c r="YM95" s="1380"/>
      <c r="YN95" s="1380"/>
      <c r="YO95" s="1380"/>
      <c r="YP95" s="1380"/>
      <c r="YQ95" s="1380"/>
      <c r="YR95" s="1380"/>
      <c r="YS95" s="1380"/>
      <c r="YT95" s="1380"/>
      <c r="YU95" s="1380"/>
      <c r="YV95" s="1380"/>
      <c r="YW95" s="1380"/>
      <c r="YX95" s="1380"/>
      <c r="YY95" s="1380"/>
      <c r="YZ95" s="1380"/>
      <c r="ZA95" s="1380"/>
      <c r="ZB95" s="1380"/>
      <c r="ZC95" s="1380"/>
      <c r="ZD95" s="1380"/>
      <c r="ZE95" s="1380"/>
      <c r="ZF95" s="1380"/>
      <c r="ZG95" s="1380"/>
      <c r="ZH95" s="1380"/>
      <c r="ZI95" s="1380"/>
      <c r="ZJ95" s="1380"/>
      <c r="ZK95" s="1380"/>
      <c r="ZL95" s="1380"/>
      <c r="ZM95" s="1380"/>
      <c r="ZN95" s="1380"/>
      <c r="ZO95" s="1380"/>
      <c r="ZP95" s="1380"/>
      <c r="ZQ95" s="1380"/>
      <c r="ZR95" s="1380"/>
      <c r="ZS95" s="1380"/>
      <c r="ZT95" s="1380"/>
      <c r="ZU95" s="1380"/>
      <c r="ZV95" s="1380"/>
      <c r="ZW95" s="1380"/>
      <c r="ZX95" s="1380"/>
      <c r="ZY95" s="1380"/>
      <c r="ZZ95" s="1380"/>
      <c r="AAA95" s="1380"/>
      <c r="AAB95" s="1380"/>
      <c r="AAC95" s="1380"/>
      <c r="AAD95" s="1380"/>
      <c r="AAE95" s="1380"/>
      <c r="AAF95" s="1380"/>
      <c r="AAG95" s="1380"/>
      <c r="AAH95" s="1380"/>
      <c r="AAI95" s="1380"/>
      <c r="AAJ95" s="1380"/>
      <c r="AAK95" s="1380"/>
      <c r="AAL95" s="1380"/>
      <c r="AAM95" s="1380"/>
      <c r="AAN95" s="1380"/>
      <c r="AAO95" s="1380"/>
      <c r="AAP95" s="1380"/>
      <c r="AAQ95" s="1380"/>
      <c r="AAR95" s="1380"/>
      <c r="AAS95" s="1380"/>
      <c r="AAT95" s="1380"/>
      <c r="AAU95" s="1380"/>
      <c r="AAV95" s="1380"/>
      <c r="AAW95" s="1380"/>
      <c r="AAX95" s="1380"/>
      <c r="AAY95" s="1380"/>
      <c r="AAZ95" s="1380"/>
      <c r="ABA95" s="1380"/>
      <c r="ABB95" s="1380"/>
      <c r="ABC95" s="1380"/>
      <c r="ABD95" s="1380"/>
      <c r="ABE95" s="1380"/>
      <c r="ABF95" s="1380"/>
      <c r="ABG95" s="1380"/>
      <c r="ABH95" s="1380"/>
      <c r="ABI95" s="1380"/>
      <c r="ABJ95" s="1380"/>
      <c r="ABK95" s="1380"/>
      <c r="ABL95" s="1380"/>
      <c r="ABM95" s="1380"/>
      <c r="ABN95" s="1380"/>
      <c r="ABO95" s="1380"/>
      <c r="ABP95" s="1380"/>
      <c r="ABQ95" s="1380"/>
      <c r="ABR95" s="1380"/>
      <c r="ABS95" s="1380"/>
      <c r="ABT95" s="1380"/>
      <c r="ABU95" s="1380"/>
      <c r="ABV95" s="1380"/>
      <c r="ABW95" s="1380"/>
      <c r="ABX95" s="1380"/>
      <c r="ABY95" s="1380"/>
      <c r="ABZ95" s="1380"/>
      <c r="ACA95" s="1380"/>
      <c r="ACB95" s="1380"/>
      <c r="ACC95" s="1380"/>
      <c r="ACD95" s="1380"/>
      <c r="ACE95" s="1380"/>
      <c r="ACF95" s="1380"/>
      <c r="ACG95" s="1380"/>
      <c r="ACH95" s="1380"/>
      <c r="ACI95" s="1380"/>
      <c r="ACJ95" s="1380"/>
      <c r="ACK95" s="1380"/>
      <c r="ACL95" s="1380"/>
      <c r="ACM95" s="1380"/>
      <c r="ACN95" s="1380"/>
      <c r="ACO95" s="1380"/>
      <c r="ACP95" s="1380"/>
      <c r="ACQ95" s="1380"/>
      <c r="ACR95" s="1380"/>
      <c r="ACS95" s="1380"/>
      <c r="ACT95" s="1380"/>
      <c r="ACU95" s="1380"/>
      <c r="ACV95" s="1380"/>
      <c r="ACW95" s="1380"/>
      <c r="ACX95" s="1380"/>
      <c r="ACY95" s="1380"/>
      <c r="ACZ95" s="1380"/>
      <c r="ADA95" s="1380"/>
      <c r="ADB95" s="1380"/>
      <c r="ADC95" s="1380"/>
      <c r="ADD95" s="1380"/>
      <c r="ADE95" s="1380"/>
      <c r="ADF95" s="1380"/>
      <c r="ADG95" s="1380"/>
      <c r="ADH95" s="1380"/>
      <c r="ADI95" s="1380"/>
      <c r="ADJ95" s="1380"/>
      <c r="ADK95" s="1380"/>
      <c r="ADL95" s="1380"/>
      <c r="ADM95" s="1380"/>
      <c r="ADN95" s="1380"/>
      <c r="ADO95" s="1380"/>
      <c r="ADP95" s="1380"/>
      <c r="ADQ95" s="1380"/>
      <c r="ADR95" s="1380"/>
      <c r="ADS95" s="1380"/>
      <c r="ADT95" s="1380"/>
      <c r="ADU95" s="1380"/>
      <c r="ADV95" s="1380"/>
      <c r="ADW95" s="1380"/>
      <c r="ADX95" s="1380"/>
      <c r="ADY95" s="1380"/>
      <c r="ADZ95" s="1380"/>
      <c r="AEA95" s="1380"/>
      <c r="AEB95" s="1380"/>
      <c r="AEC95" s="1380"/>
      <c r="AED95" s="1380"/>
      <c r="AEE95" s="1380"/>
      <c r="AEF95" s="1380"/>
      <c r="AEG95" s="1380"/>
      <c r="AEH95" s="1380"/>
      <c r="AEI95" s="1380"/>
      <c r="AEJ95" s="1380"/>
      <c r="AEK95" s="1380"/>
      <c r="AEL95" s="1380"/>
      <c r="AEM95" s="1380"/>
      <c r="AEN95" s="1380"/>
      <c r="AEO95" s="1380"/>
      <c r="AEP95" s="1380"/>
      <c r="AEQ95" s="1380"/>
      <c r="AER95" s="1380"/>
      <c r="AES95" s="1380"/>
      <c r="AET95" s="1380"/>
      <c r="AEU95" s="1380"/>
      <c r="AEV95" s="1380"/>
      <c r="AEW95" s="1380"/>
      <c r="AEX95" s="1380"/>
      <c r="AEY95" s="1380"/>
      <c r="AEZ95" s="1380"/>
      <c r="AFA95" s="1380"/>
      <c r="AFB95" s="1380"/>
      <c r="AFC95" s="1380"/>
      <c r="AFD95" s="1380"/>
      <c r="AFE95" s="1380"/>
      <c r="AFF95" s="1380"/>
      <c r="AFG95" s="1380"/>
      <c r="AFH95" s="1380"/>
      <c r="AFI95" s="1380"/>
      <c r="AFJ95" s="1380"/>
      <c r="AFK95" s="1380"/>
      <c r="AFL95" s="1380"/>
      <c r="AFM95" s="1380"/>
      <c r="AFN95" s="1380"/>
      <c r="AFO95" s="1380"/>
      <c r="AFP95" s="1380"/>
      <c r="AFQ95" s="1380"/>
      <c r="AFR95" s="1380"/>
      <c r="AFS95" s="1380"/>
      <c r="AFT95" s="1380"/>
      <c r="AFU95" s="1380"/>
      <c r="AFV95" s="1380"/>
      <c r="AFW95" s="1380"/>
      <c r="AFX95" s="1380"/>
      <c r="AFY95" s="1380"/>
      <c r="AFZ95" s="1380"/>
      <c r="AGA95" s="1380"/>
      <c r="AGB95" s="1380"/>
      <c r="AGC95" s="1380"/>
      <c r="AGD95" s="1380"/>
      <c r="AGE95" s="1380"/>
      <c r="AGF95" s="1380"/>
      <c r="AGG95" s="1380"/>
      <c r="AGH95" s="1380"/>
      <c r="AGI95" s="1380"/>
      <c r="AGJ95" s="1380"/>
      <c r="AGK95" s="1380"/>
      <c r="AGL95" s="1380"/>
      <c r="AGM95" s="1380"/>
      <c r="AGN95" s="1380"/>
      <c r="AGO95" s="1380"/>
      <c r="AGP95" s="1380"/>
      <c r="AGQ95" s="1380"/>
      <c r="AGR95" s="1380"/>
      <c r="AGS95" s="1380"/>
      <c r="AGT95" s="1380"/>
      <c r="AGU95" s="1380"/>
      <c r="AGV95" s="1380"/>
      <c r="AGW95" s="1380"/>
      <c r="AGX95" s="1380"/>
      <c r="AGY95" s="1380"/>
      <c r="AGZ95" s="1380"/>
      <c r="AHA95" s="1380"/>
      <c r="AHB95" s="1380"/>
      <c r="AHC95" s="1380"/>
      <c r="AHD95" s="1380"/>
      <c r="AHE95" s="1380"/>
      <c r="AHF95" s="1380"/>
      <c r="AHG95" s="1380"/>
      <c r="AHH95" s="1380"/>
      <c r="AHI95" s="1380"/>
      <c r="AHJ95" s="1380"/>
      <c r="AHK95" s="1380"/>
      <c r="AHL95" s="1380"/>
      <c r="AHM95" s="1380"/>
      <c r="AHN95" s="1380"/>
      <c r="AHO95" s="1380"/>
      <c r="AHP95" s="1380"/>
      <c r="AHQ95" s="1380"/>
      <c r="AHR95" s="1380"/>
      <c r="AHS95" s="1380"/>
      <c r="AHT95" s="1380"/>
      <c r="AHU95" s="1380"/>
      <c r="AHV95" s="1380"/>
      <c r="AHW95" s="1380"/>
      <c r="AHX95" s="1380"/>
      <c r="AHY95" s="1380"/>
      <c r="AHZ95" s="1380"/>
      <c r="AIA95" s="1380"/>
      <c r="AIB95" s="1380"/>
      <c r="AIC95" s="1380"/>
      <c r="AID95" s="1380"/>
      <c r="AIE95" s="1380"/>
      <c r="AIF95" s="1380"/>
      <c r="AIG95" s="1380"/>
      <c r="AIH95" s="1380"/>
      <c r="AII95" s="1380"/>
      <c r="AIJ95" s="1380"/>
      <c r="AIK95" s="1380"/>
      <c r="AIL95" s="1380"/>
      <c r="AIM95" s="1380"/>
      <c r="AIN95" s="1380"/>
      <c r="AIO95" s="1380"/>
      <c r="AIP95" s="1380"/>
      <c r="AIQ95" s="1380"/>
      <c r="AIR95" s="1380"/>
      <c r="AIS95" s="1380"/>
      <c r="AIT95" s="1380"/>
      <c r="AIU95" s="1380"/>
      <c r="AIV95" s="1380"/>
      <c r="AIW95" s="1380"/>
      <c r="AIX95" s="1380"/>
      <c r="AIY95" s="1380"/>
      <c r="AIZ95" s="1380"/>
      <c r="AJA95" s="1380"/>
      <c r="AJB95" s="1380"/>
      <c r="AJC95" s="1380"/>
      <c r="AJD95" s="1380"/>
      <c r="AJE95" s="1380"/>
      <c r="AJF95" s="1380"/>
      <c r="AJG95" s="1380"/>
      <c r="AJH95" s="1380"/>
      <c r="AJI95" s="1380"/>
      <c r="AJJ95" s="1380"/>
      <c r="AJK95" s="1380"/>
      <c r="AJL95" s="1380"/>
      <c r="AJM95" s="1380"/>
      <c r="AJN95" s="1380"/>
      <c r="AJO95" s="1380"/>
      <c r="AJP95" s="1380"/>
      <c r="AJQ95" s="1380"/>
      <c r="AJR95" s="1380"/>
      <c r="AJS95" s="1380"/>
      <c r="AJT95" s="1380"/>
      <c r="AJU95" s="1380"/>
      <c r="AJV95" s="1380"/>
      <c r="AJW95" s="1380"/>
      <c r="AJX95" s="1380"/>
      <c r="AJY95" s="1380"/>
      <c r="AJZ95" s="1380"/>
      <c r="AKA95" s="1380"/>
      <c r="AKB95" s="1380"/>
      <c r="AKC95" s="1380"/>
      <c r="AKD95" s="1380"/>
      <c r="AKE95" s="1380"/>
      <c r="AKF95" s="1380"/>
      <c r="AKG95" s="1380"/>
      <c r="AKH95" s="1380"/>
      <c r="AKI95" s="1380"/>
      <c r="AKJ95" s="1380"/>
      <c r="AKK95" s="1380"/>
      <c r="AKL95" s="1380"/>
      <c r="AKM95" s="1380"/>
      <c r="AKN95" s="1380"/>
      <c r="AKO95" s="1380"/>
      <c r="AKP95" s="1380"/>
      <c r="AKQ95" s="1380"/>
      <c r="AKR95" s="1380"/>
      <c r="AKS95" s="1380"/>
      <c r="AKT95" s="1380"/>
      <c r="AKU95" s="1380"/>
      <c r="AKV95" s="1380"/>
      <c r="AKW95" s="1380"/>
      <c r="AKX95" s="1380"/>
      <c r="AKY95" s="1380"/>
      <c r="AKZ95" s="1380"/>
      <c r="ALA95" s="1380"/>
      <c r="ALB95" s="1380"/>
      <c r="ALC95" s="1380"/>
      <c r="ALD95" s="1380"/>
      <c r="ALE95" s="1380"/>
      <c r="ALF95" s="1380"/>
      <c r="ALG95" s="1380"/>
      <c r="ALH95" s="1380"/>
      <c r="ALI95" s="1380"/>
      <c r="ALJ95" s="1380"/>
      <c r="ALK95" s="1380"/>
      <c r="ALL95" s="1380"/>
      <c r="ALM95" s="1380"/>
      <c r="ALN95" s="1380"/>
      <c r="ALO95" s="1380"/>
      <c r="ALP95" s="1380"/>
      <c r="ALQ95" s="1380"/>
      <c r="ALR95" s="1380"/>
      <c r="ALS95" s="1380"/>
      <c r="ALT95" s="1380"/>
      <c r="ALU95" s="1380"/>
      <c r="ALV95" s="1380"/>
      <c r="ALW95" s="1380"/>
      <c r="ALX95" s="1380"/>
      <c r="ALY95" s="1380"/>
      <c r="ALZ95" s="1380"/>
      <c r="AMA95" s="1380"/>
      <c r="AMB95" s="1380"/>
      <c r="AMC95" s="1380"/>
      <c r="AMD95" s="1380"/>
      <c r="AME95" s="1380"/>
      <c r="AMF95" s="1380"/>
      <c r="AMG95" s="1380"/>
      <c r="AMH95" s="1380"/>
      <c r="AMI95" s="1380"/>
      <c r="AMJ95" s="1380"/>
    </row>
    <row r="96" spans="1:1024" s="737" customFormat="1" ht="29.5" customHeight="1" thickBot="1">
      <c r="A96" s="6249"/>
      <c r="B96" s="6253"/>
      <c r="C96" s="6254"/>
      <c r="D96" s="6255"/>
      <c r="E96" s="6246"/>
      <c r="F96" s="6256"/>
      <c r="G96" s="6246"/>
      <c r="H96" s="6247"/>
      <c r="I96" s="3547" t="s">
        <v>939</v>
      </c>
      <c r="J96" s="3704">
        <v>79400000</v>
      </c>
      <c r="K96" s="6248"/>
      <c r="L96" s="6246"/>
      <c r="M96" s="6246"/>
      <c r="N96" s="6246"/>
      <c r="O96" s="6332"/>
      <c r="P96" s="6333"/>
      <c r="Q96" s="6322"/>
      <c r="R96" s="6334"/>
      <c r="S96" s="6335"/>
      <c r="T96" s="6336"/>
      <c r="U96" s="6331"/>
      <c r="V96" s="6331"/>
      <c r="W96" s="6325"/>
      <c r="X96" s="6325"/>
      <c r="Y96" s="6324"/>
      <c r="Z96" s="6325"/>
      <c r="AA96" s="6324"/>
      <c r="AB96" s="6324"/>
      <c r="AC96" s="6324"/>
      <c r="AD96" s="6324"/>
      <c r="AE96" s="6325"/>
      <c r="AF96" s="6330"/>
      <c r="AG96" s="6321"/>
      <c r="AH96" s="6321"/>
      <c r="AI96" s="6322"/>
      <c r="AJ96" s="6322"/>
      <c r="AK96" s="6323"/>
      <c r="AL96" s="6319"/>
      <c r="AM96" s="6319"/>
      <c r="AN96" s="6320"/>
      <c r="AO96" s="6319"/>
      <c r="AP96" s="6319"/>
      <c r="AQ96" s="6319"/>
      <c r="AR96" s="6319"/>
      <c r="AS96" s="6316"/>
      <c r="AT96" s="6317"/>
      <c r="AU96" s="6316"/>
      <c r="AV96" s="6316"/>
      <c r="AW96" s="6318"/>
      <c r="AX96" s="6318"/>
      <c r="AY96" s="6329"/>
      <c r="AZ96" s="6294"/>
      <c r="BA96" s="3442"/>
      <c r="BB96" s="3442"/>
      <c r="BC96" s="3442"/>
      <c r="BD96" s="3442"/>
      <c r="BE96" s="3442"/>
      <c r="BF96" s="3442"/>
      <c r="BG96" s="3442"/>
      <c r="BH96" s="3442"/>
      <c r="BI96" s="3442"/>
      <c r="BJ96" s="3442"/>
      <c r="BK96" s="3442"/>
      <c r="BL96" s="3442"/>
      <c r="BM96" s="3442"/>
      <c r="BN96" s="3442"/>
      <c r="BO96" s="3442"/>
      <c r="BP96" s="3442"/>
      <c r="BQ96" s="3442"/>
      <c r="BR96" s="3442"/>
      <c r="BS96" s="3442"/>
      <c r="BT96" s="3442"/>
      <c r="BU96" s="3442"/>
      <c r="BV96" s="3442"/>
      <c r="BW96" s="3442"/>
      <c r="BX96" s="3442"/>
      <c r="BY96" s="3442"/>
      <c r="BZ96" s="3442"/>
      <c r="CA96" s="3442"/>
      <c r="CB96" s="3442"/>
      <c r="CC96" s="3442"/>
      <c r="CD96" s="3442"/>
      <c r="CE96" s="3442"/>
      <c r="CF96" s="3442"/>
      <c r="CG96" s="3442"/>
      <c r="CH96" s="3442"/>
      <c r="CI96" s="3442"/>
      <c r="CJ96" s="3442"/>
      <c r="CK96" s="3442"/>
      <c r="CL96" s="3442"/>
      <c r="CM96" s="3442"/>
      <c r="CN96" s="3442"/>
      <c r="CO96" s="3442"/>
      <c r="CP96" s="3442"/>
      <c r="CQ96" s="3442"/>
      <c r="CR96" s="3442"/>
      <c r="CS96" s="3442"/>
      <c r="CT96" s="3442"/>
      <c r="CU96" s="3442"/>
      <c r="CV96" s="3442"/>
      <c r="CW96" s="3442"/>
      <c r="CX96" s="3442"/>
      <c r="CY96" s="3442"/>
      <c r="CZ96" s="3442"/>
      <c r="DA96" s="3442"/>
      <c r="DB96" s="3442"/>
      <c r="DC96" s="3442"/>
      <c r="DD96" s="3442"/>
      <c r="DE96" s="3442"/>
      <c r="DF96" s="3442"/>
      <c r="DG96" s="3442"/>
      <c r="DH96" s="3442"/>
      <c r="DI96" s="3442"/>
      <c r="DJ96" s="3442"/>
      <c r="DK96" s="3442"/>
      <c r="DL96" s="3442"/>
      <c r="DM96" s="3442"/>
      <c r="DN96" s="3442"/>
      <c r="DO96" s="3442"/>
      <c r="DP96" s="3442"/>
      <c r="DQ96" s="3442"/>
      <c r="DR96" s="3442"/>
      <c r="DS96" s="3442"/>
      <c r="DT96" s="3442"/>
      <c r="DU96" s="3442"/>
      <c r="DV96" s="3442"/>
      <c r="DW96" s="3442"/>
      <c r="DX96" s="3442"/>
      <c r="DY96" s="3442"/>
      <c r="DZ96" s="1380"/>
      <c r="EA96" s="1380"/>
      <c r="EB96" s="1380"/>
      <c r="EC96" s="1380"/>
      <c r="ED96" s="1380"/>
      <c r="EE96" s="1380"/>
      <c r="EF96" s="1380"/>
      <c r="EG96" s="1380"/>
      <c r="EH96" s="1380"/>
      <c r="EI96" s="1380"/>
      <c r="EJ96" s="1380"/>
      <c r="EK96" s="1380"/>
      <c r="EL96" s="1380"/>
      <c r="EM96" s="1380"/>
      <c r="EN96" s="1380"/>
      <c r="EO96" s="1380"/>
      <c r="EP96" s="1380"/>
      <c r="EQ96" s="1380"/>
      <c r="ER96" s="1380"/>
      <c r="ES96" s="1380"/>
      <c r="ET96" s="1380"/>
      <c r="EU96" s="1380"/>
      <c r="EV96" s="1380"/>
      <c r="EW96" s="1380"/>
      <c r="EX96" s="1380"/>
      <c r="EY96" s="1380"/>
      <c r="EZ96" s="1380"/>
      <c r="FA96" s="1380"/>
      <c r="FB96" s="1380"/>
      <c r="FC96" s="1380"/>
      <c r="FD96" s="1380"/>
      <c r="FE96" s="1380"/>
      <c r="FF96" s="1380"/>
      <c r="FG96" s="1380"/>
      <c r="FH96" s="1380"/>
      <c r="FI96" s="1380"/>
      <c r="FJ96" s="1380"/>
      <c r="FK96" s="1380"/>
      <c r="FL96" s="1380"/>
      <c r="FM96" s="1380"/>
      <c r="FN96" s="1380"/>
      <c r="FO96" s="1380"/>
      <c r="FP96" s="1380"/>
      <c r="FQ96" s="1380"/>
      <c r="FR96" s="1380"/>
      <c r="FS96" s="1380"/>
      <c r="FT96" s="1380"/>
      <c r="FU96" s="1380"/>
      <c r="FV96" s="1380"/>
      <c r="FW96" s="1380"/>
      <c r="FX96" s="1380"/>
      <c r="FY96" s="1380"/>
      <c r="FZ96" s="1380"/>
      <c r="GA96" s="1380"/>
      <c r="GB96" s="1380"/>
      <c r="GC96" s="1380"/>
      <c r="GD96" s="1380"/>
      <c r="GE96" s="1380"/>
      <c r="GF96" s="1380"/>
      <c r="GG96" s="1380"/>
      <c r="GH96" s="1380"/>
      <c r="GI96" s="1380"/>
      <c r="GJ96" s="1380"/>
      <c r="GK96" s="1380"/>
      <c r="GL96" s="1380"/>
      <c r="GM96" s="1380"/>
      <c r="GN96" s="1380"/>
      <c r="GO96" s="1380"/>
      <c r="GP96" s="1380"/>
      <c r="GQ96" s="1380"/>
      <c r="GR96" s="1380"/>
      <c r="GS96" s="1380"/>
      <c r="GT96" s="1380"/>
      <c r="GU96" s="1380"/>
      <c r="GV96" s="1380"/>
      <c r="GW96" s="1380"/>
      <c r="GX96" s="1380"/>
      <c r="GY96" s="1380"/>
      <c r="GZ96" s="1380"/>
      <c r="HA96" s="1380"/>
      <c r="HB96" s="1380"/>
      <c r="HC96" s="1380"/>
      <c r="HD96" s="1380"/>
      <c r="HE96" s="1380"/>
      <c r="HF96" s="1380"/>
      <c r="HG96" s="1380"/>
      <c r="HH96" s="1380"/>
      <c r="HI96" s="1380"/>
      <c r="HJ96" s="1380"/>
      <c r="HK96" s="1380"/>
      <c r="HL96" s="1380"/>
      <c r="HM96" s="1380"/>
      <c r="HN96" s="1380"/>
      <c r="HO96" s="1380"/>
      <c r="HP96" s="1380"/>
      <c r="HQ96" s="1380"/>
      <c r="HR96" s="1380"/>
      <c r="HS96" s="1380"/>
      <c r="HT96" s="1380"/>
      <c r="HU96" s="1380"/>
      <c r="HV96" s="1380"/>
      <c r="HW96" s="1380"/>
      <c r="HX96" s="1380"/>
      <c r="HY96" s="1380"/>
      <c r="HZ96" s="1380"/>
      <c r="IA96" s="1380"/>
      <c r="IB96" s="1380"/>
      <c r="IC96" s="1380"/>
      <c r="ID96" s="1380"/>
      <c r="IE96" s="1380"/>
      <c r="IF96" s="1380"/>
      <c r="IG96" s="1380"/>
      <c r="IH96" s="1380"/>
      <c r="II96" s="1380"/>
      <c r="IJ96" s="1380"/>
      <c r="IK96" s="1380"/>
      <c r="IL96" s="1380"/>
      <c r="IM96" s="1380"/>
      <c r="IN96" s="1380"/>
      <c r="IO96" s="1380"/>
      <c r="IP96" s="1380"/>
      <c r="IQ96" s="1380"/>
      <c r="IR96" s="1380"/>
      <c r="IS96" s="1380"/>
      <c r="IT96" s="1380"/>
      <c r="IU96" s="1380"/>
      <c r="IV96" s="1380"/>
      <c r="IW96" s="1380"/>
      <c r="IX96" s="1380"/>
      <c r="IY96" s="1380"/>
      <c r="IZ96" s="1380"/>
      <c r="JA96" s="1380"/>
      <c r="JB96" s="1380"/>
      <c r="JC96" s="1380"/>
      <c r="JD96" s="1380"/>
      <c r="JE96" s="1380"/>
      <c r="JF96" s="1380"/>
      <c r="JG96" s="1380"/>
      <c r="JH96" s="1380"/>
      <c r="JI96" s="1380"/>
      <c r="JJ96" s="1380"/>
      <c r="JK96" s="1380"/>
      <c r="JL96" s="1380"/>
      <c r="JM96" s="1380"/>
      <c r="JN96" s="1380"/>
      <c r="JO96" s="1380"/>
      <c r="JP96" s="1380"/>
      <c r="JQ96" s="1380"/>
      <c r="JR96" s="1380"/>
      <c r="JS96" s="1380"/>
      <c r="JT96" s="1380"/>
      <c r="JU96" s="1380"/>
      <c r="JV96" s="1380"/>
      <c r="JW96" s="1380"/>
      <c r="JX96" s="1380"/>
      <c r="JY96" s="1380"/>
      <c r="JZ96" s="1380"/>
      <c r="KA96" s="1380"/>
      <c r="KB96" s="1380"/>
      <c r="KC96" s="1380"/>
      <c r="KD96" s="1380"/>
      <c r="KE96" s="1380"/>
      <c r="KF96" s="1380"/>
      <c r="KG96" s="1380"/>
      <c r="KH96" s="1380"/>
      <c r="KI96" s="1380"/>
      <c r="KJ96" s="1380"/>
      <c r="KK96" s="1380"/>
      <c r="KL96" s="1380"/>
      <c r="KM96" s="1380"/>
      <c r="KN96" s="1380"/>
      <c r="KO96" s="1380"/>
      <c r="KP96" s="1380"/>
      <c r="KQ96" s="1380"/>
      <c r="KR96" s="1380"/>
      <c r="KS96" s="1380"/>
      <c r="KT96" s="1380"/>
      <c r="KU96" s="1380"/>
      <c r="KV96" s="1380"/>
      <c r="KW96" s="1380"/>
      <c r="KX96" s="1380"/>
      <c r="KY96" s="1380"/>
      <c r="KZ96" s="1380"/>
      <c r="LA96" s="1380"/>
      <c r="LB96" s="1380"/>
      <c r="LC96" s="1380"/>
      <c r="LD96" s="1380"/>
      <c r="LE96" s="1380"/>
      <c r="LF96" s="1380"/>
      <c r="LG96" s="1380"/>
      <c r="LH96" s="1380"/>
      <c r="LI96" s="1380"/>
      <c r="LJ96" s="1380"/>
      <c r="LK96" s="1380"/>
      <c r="LL96" s="1380"/>
      <c r="LM96" s="1380"/>
      <c r="LN96" s="1380"/>
      <c r="LO96" s="1380"/>
      <c r="LP96" s="1380"/>
      <c r="LQ96" s="1380"/>
      <c r="LR96" s="1380"/>
      <c r="LS96" s="1380"/>
      <c r="LT96" s="1380"/>
      <c r="LU96" s="1380"/>
      <c r="LV96" s="1380"/>
      <c r="LW96" s="1380"/>
      <c r="LX96" s="1380"/>
      <c r="LY96" s="1380"/>
      <c r="LZ96" s="1380"/>
      <c r="MA96" s="1380"/>
      <c r="MB96" s="1380"/>
      <c r="MC96" s="1380"/>
      <c r="MD96" s="1380"/>
      <c r="ME96" s="1380"/>
      <c r="MF96" s="1380"/>
      <c r="MG96" s="1380"/>
      <c r="MH96" s="1380"/>
      <c r="MI96" s="1380"/>
      <c r="MJ96" s="1380"/>
      <c r="MK96" s="1380"/>
      <c r="ML96" s="1380"/>
      <c r="MM96" s="1380"/>
      <c r="MN96" s="1380"/>
      <c r="MO96" s="1380"/>
      <c r="MP96" s="1380"/>
      <c r="MQ96" s="1380"/>
      <c r="MR96" s="1380"/>
      <c r="MS96" s="1380"/>
      <c r="MT96" s="1380"/>
      <c r="MU96" s="1380"/>
      <c r="MV96" s="1380"/>
      <c r="MW96" s="1380"/>
      <c r="MX96" s="1380"/>
      <c r="MY96" s="1380"/>
      <c r="MZ96" s="1380"/>
      <c r="NA96" s="1380"/>
      <c r="NB96" s="1380"/>
      <c r="NC96" s="1380"/>
      <c r="ND96" s="1380"/>
      <c r="NE96" s="1380"/>
      <c r="NF96" s="1380"/>
      <c r="NG96" s="1380"/>
      <c r="NH96" s="1380"/>
      <c r="NI96" s="1380"/>
      <c r="NJ96" s="1380"/>
      <c r="NK96" s="1380"/>
      <c r="NL96" s="1380"/>
      <c r="NM96" s="1380"/>
      <c r="NN96" s="1380"/>
      <c r="NO96" s="1380"/>
      <c r="NP96" s="1380"/>
      <c r="NQ96" s="1380"/>
      <c r="NR96" s="1380"/>
      <c r="NS96" s="1380"/>
      <c r="NT96" s="1380"/>
      <c r="NU96" s="1380"/>
      <c r="NV96" s="1380"/>
      <c r="NW96" s="1380"/>
      <c r="NX96" s="1380"/>
      <c r="NY96" s="1380"/>
      <c r="NZ96" s="1380"/>
      <c r="OA96" s="1380"/>
      <c r="OB96" s="1380"/>
      <c r="OC96" s="1380"/>
      <c r="OD96" s="1380"/>
      <c r="OE96" s="1380"/>
      <c r="OF96" s="1380"/>
      <c r="OG96" s="1380"/>
      <c r="OH96" s="1380"/>
      <c r="OI96" s="1380"/>
      <c r="OJ96" s="1380"/>
      <c r="OK96" s="1380"/>
      <c r="OL96" s="1380"/>
      <c r="OM96" s="1380"/>
      <c r="ON96" s="1380"/>
      <c r="OO96" s="1380"/>
      <c r="OP96" s="1380"/>
      <c r="OQ96" s="1380"/>
      <c r="OR96" s="1380"/>
      <c r="OS96" s="1380"/>
      <c r="OT96" s="1380"/>
      <c r="OU96" s="1380"/>
      <c r="OV96" s="1380"/>
      <c r="OW96" s="1380"/>
      <c r="OX96" s="1380"/>
      <c r="OY96" s="1380"/>
      <c r="OZ96" s="1380"/>
      <c r="PA96" s="1380"/>
      <c r="PB96" s="1380"/>
      <c r="PC96" s="1380"/>
      <c r="PD96" s="1380"/>
      <c r="PE96" s="1380"/>
      <c r="PF96" s="1380"/>
      <c r="PG96" s="1380"/>
      <c r="PH96" s="1380"/>
      <c r="PI96" s="1380"/>
      <c r="PJ96" s="1380"/>
      <c r="PK96" s="1380"/>
      <c r="PL96" s="1380"/>
      <c r="PM96" s="1380"/>
      <c r="PN96" s="1380"/>
      <c r="PO96" s="1380"/>
      <c r="PP96" s="1380"/>
      <c r="PQ96" s="1380"/>
      <c r="PR96" s="1380"/>
      <c r="PS96" s="1380"/>
      <c r="PT96" s="1380"/>
      <c r="PU96" s="1380"/>
      <c r="PV96" s="1380"/>
      <c r="PW96" s="1380"/>
      <c r="PX96" s="1380"/>
      <c r="PY96" s="1380"/>
      <c r="PZ96" s="1380"/>
      <c r="QA96" s="1380"/>
      <c r="QB96" s="1380"/>
      <c r="QC96" s="1380"/>
      <c r="QD96" s="1380"/>
      <c r="QE96" s="1380"/>
      <c r="QF96" s="1380"/>
      <c r="QG96" s="1380"/>
      <c r="QH96" s="1380"/>
      <c r="QI96" s="1380"/>
      <c r="QJ96" s="1380"/>
      <c r="QK96" s="1380"/>
      <c r="QL96" s="1380"/>
      <c r="QM96" s="1380"/>
      <c r="QN96" s="1380"/>
      <c r="QO96" s="1380"/>
      <c r="QP96" s="1380"/>
      <c r="QQ96" s="1380"/>
      <c r="QR96" s="1380"/>
      <c r="QS96" s="1380"/>
      <c r="QT96" s="1380"/>
      <c r="QU96" s="1380"/>
      <c r="QV96" s="1380"/>
      <c r="QW96" s="1380"/>
      <c r="QX96" s="1380"/>
      <c r="QY96" s="1380"/>
      <c r="QZ96" s="1380"/>
      <c r="RA96" s="1380"/>
      <c r="RB96" s="1380"/>
      <c r="RC96" s="1380"/>
      <c r="RD96" s="1380"/>
      <c r="RE96" s="1380"/>
      <c r="RF96" s="1380"/>
      <c r="RG96" s="1380"/>
      <c r="RH96" s="1380"/>
      <c r="RI96" s="1380"/>
      <c r="RJ96" s="1380"/>
      <c r="RK96" s="1380"/>
      <c r="RL96" s="1380"/>
      <c r="RM96" s="1380"/>
      <c r="RN96" s="1380"/>
      <c r="RO96" s="1380"/>
      <c r="RP96" s="1380"/>
      <c r="RQ96" s="1380"/>
      <c r="RR96" s="1380"/>
      <c r="RS96" s="1380"/>
      <c r="RT96" s="1380"/>
      <c r="RU96" s="1380"/>
      <c r="RV96" s="1380"/>
      <c r="RW96" s="1380"/>
      <c r="RX96" s="1380"/>
      <c r="RY96" s="1380"/>
      <c r="RZ96" s="1380"/>
      <c r="SA96" s="1380"/>
      <c r="SB96" s="1380"/>
      <c r="SC96" s="1380"/>
      <c r="SD96" s="1380"/>
      <c r="SE96" s="1380"/>
      <c r="SF96" s="1380"/>
      <c r="SG96" s="1380"/>
      <c r="SH96" s="1380"/>
      <c r="SI96" s="1380"/>
      <c r="SJ96" s="1380"/>
      <c r="SK96" s="1380"/>
      <c r="SL96" s="1380"/>
      <c r="SM96" s="1380"/>
      <c r="SN96" s="1380"/>
      <c r="SO96" s="1380"/>
      <c r="SP96" s="1380"/>
      <c r="SQ96" s="1380"/>
      <c r="SR96" s="1380"/>
      <c r="SS96" s="1380"/>
      <c r="ST96" s="1380"/>
      <c r="SU96" s="1380"/>
      <c r="SV96" s="1380"/>
      <c r="SW96" s="1380"/>
      <c r="SX96" s="1380"/>
      <c r="SY96" s="1380"/>
      <c r="SZ96" s="1380"/>
      <c r="TA96" s="1380"/>
      <c r="TB96" s="1380"/>
      <c r="TC96" s="1380"/>
      <c r="TD96" s="1380"/>
      <c r="TE96" s="1380"/>
      <c r="TF96" s="1380"/>
      <c r="TG96" s="1380"/>
      <c r="TH96" s="1380"/>
      <c r="TI96" s="1380"/>
      <c r="TJ96" s="1380"/>
      <c r="TK96" s="1380"/>
      <c r="TL96" s="1380"/>
      <c r="TM96" s="1380"/>
      <c r="TN96" s="1380"/>
      <c r="TO96" s="1380"/>
      <c r="TP96" s="1380"/>
      <c r="TQ96" s="1380"/>
      <c r="TR96" s="1380"/>
      <c r="TS96" s="1380"/>
      <c r="TT96" s="1380"/>
      <c r="TU96" s="1380"/>
      <c r="TV96" s="1380"/>
      <c r="TW96" s="1380"/>
      <c r="TX96" s="1380"/>
      <c r="TY96" s="1380"/>
      <c r="TZ96" s="1380"/>
      <c r="UA96" s="1380"/>
      <c r="UB96" s="1380"/>
      <c r="UC96" s="1380"/>
      <c r="UD96" s="1380"/>
      <c r="UE96" s="1380"/>
      <c r="UF96" s="1380"/>
      <c r="UG96" s="1380"/>
      <c r="UH96" s="1380"/>
      <c r="UI96" s="1380"/>
      <c r="UJ96" s="1380"/>
      <c r="UK96" s="1380"/>
      <c r="UL96" s="1380"/>
      <c r="UM96" s="1380"/>
      <c r="UN96" s="1380"/>
      <c r="UO96" s="1380"/>
      <c r="UP96" s="1380"/>
      <c r="UQ96" s="1380"/>
      <c r="UR96" s="1380"/>
      <c r="US96" s="1380"/>
      <c r="UT96" s="1380"/>
      <c r="UU96" s="1380"/>
      <c r="UV96" s="1380"/>
      <c r="UW96" s="1380"/>
      <c r="UX96" s="1380"/>
      <c r="UY96" s="1380"/>
      <c r="UZ96" s="1380"/>
      <c r="VA96" s="1380"/>
      <c r="VB96" s="1380"/>
      <c r="VC96" s="1380"/>
      <c r="VD96" s="1380"/>
      <c r="VE96" s="1380"/>
      <c r="VF96" s="1380"/>
      <c r="VG96" s="1380"/>
      <c r="VH96" s="1380"/>
      <c r="VI96" s="1380"/>
      <c r="VJ96" s="1380"/>
      <c r="VK96" s="1380"/>
      <c r="VL96" s="1380"/>
      <c r="VM96" s="1380"/>
      <c r="VN96" s="1380"/>
      <c r="VO96" s="1380"/>
      <c r="VP96" s="1380"/>
      <c r="VQ96" s="1380"/>
      <c r="VR96" s="1380"/>
      <c r="VS96" s="1380"/>
      <c r="VT96" s="1380"/>
      <c r="VU96" s="1380"/>
      <c r="VV96" s="1380"/>
      <c r="VW96" s="1380"/>
      <c r="VX96" s="1380"/>
      <c r="VY96" s="1380"/>
      <c r="VZ96" s="1380"/>
      <c r="WA96" s="1380"/>
      <c r="WB96" s="1380"/>
      <c r="WC96" s="1380"/>
      <c r="WD96" s="1380"/>
      <c r="WE96" s="1380"/>
      <c r="WF96" s="1380"/>
      <c r="WG96" s="1380"/>
      <c r="WH96" s="1380"/>
      <c r="WI96" s="1380"/>
      <c r="WJ96" s="1380"/>
      <c r="WK96" s="1380"/>
      <c r="WL96" s="1380"/>
      <c r="WM96" s="1380"/>
      <c r="WN96" s="1380"/>
      <c r="WO96" s="1380"/>
      <c r="WP96" s="1380"/>
      <c r="WQ96" s="1380"/>
      <c r="WR96" s="1380"/>
      <c r="WS96" s="1380"/>
      <c r="WT96" s="1380"/>
      <c r="WU96" s="1380"/>
      <c r="WV96" s="1380"/>
      <c r="WW96" s="1380"/>
      <c r="WX96" s="1380"/>
      <c r="WY96" s="1380"/>
      <c r="WZ96" s="1380"/>
      <c r="XA96" s="1380"/>
      <c r="XB96" s="1380"/>
      <c r="XC96" s="1380"/>
      <c r="XD96" s="1380"/>
      <c r="XE96" s="1380"/>
      <c r="XF96" s="1380"/>
      <c r="XG96" s="1380"/>
      <c r="XH96" s="1380"/>
      <c r="XI96" s="1380"/>
      <c r="XJ96" s="1380"/>
      <c r="XK96" s="1380"/>
      <c r="XL96" s="1380"/>
      <c r="XM96" s="1380"/>
      <c r="XN96" s="1380"/>
      <c r="XO96" s="1380"/>
      <c r="XP96" s="1380"/>
      <c r="XQ96" s="1380"/>
      <c r="XR96" s="1380"/>
      <c r="XS96" s="1380"/>
      <c r="XT96" s="1380"/>
      <c r="XU96" s="1380"/>
      <c r="XV96" s="1380"/>
      <c r="XW96" s="1380"/>
      <c r="XX96" s="1380"/>
      <c r="XY96" s="1380"/>
      <c r="XZ96" s="1380"/>
      <c r="YA96" s="1380"/>
      <c r="YB96" s="1380"/>
      <c r="YC96" s="1380"/>
      <c r="YD96" s="1380"/>
      <c r="YE96" s="1380"/>
      <c r="YF96" s="1380"/>
      <c r="YG96" s="1380"/>
      <c r="YH96" s="1380"/>
      <c r="YI96" s="1380"/>
      <c r="YJ96" s="1380"/>
      <c r="YK96" s="1380"/>
      <c r="YL96" s="1380"/>
      <c r="YM96" s="1380"/>
      <c r="YN96" s="1380"/>
      <c r="YO96" s="1380"/>
      <c r="YP96" s="1380"/>
      <c r="YQ96" s="1380"/>
      <c r="YR96" s="1380"/>
      <c r="YS96" s="1380"/>
      <c r="YT96" s="1380"/>
      <c r="YU96" s="1380"/>
      <c r="YV96" s="1380"/>
      <c r="YW96" s="1380"/>
      <c r="YX96" s="1380"/>
      <c r="YY96" s="1380"/>
      <c r="YZ96" s="1380"/>
      <c r="ZA96" s="1380"/>
      <c r="ZB96" s="1380"/>
      <c r="ZC96" s="1380"/>
      <c r="ZD96" s="1380"/>
      <c r="ZE96" s="1380"/>
      <c r="ZF96" s="1380"/>
      <c r="ZG96" s="1380"/>
      <c r="ZH96" s="1380"/>
      <c r="ZI96" s="1380"/>
      <c r="ZJ96" s="1380"/>
      <c r="ZK96" s="1380"/>
      <c r="ZL96" s="1380"/>
      <c r="ZM96" s="1380"/>
      <c r="ZN96" s="1380"/>
      <c r="ZO96" s="1380"/>
      <c r="ZP96" s="1380"/>
      <c r="ZQ96" s="1380"/>
      <c r="ZR96" s="1380"/>
      <c r="ZS96" s="1380"/>
      <c r="ZT96" s="1380"/>
      <c r="ZU96" s="1380"/>
      <c r="ZV96" s="1380"/>
      <c r="ZW96" s="1380"/>
      <c r="ZX96" s="1380"/>
      <c r="ZY96" s="1380"/>
      <c r="ZZ96" s="1380"/>
      <c r="AAA96" s="1380"/>
      <c r="AAB96" s="1380"/>
      <c r="AAC96" s="1380"/>
      <c r="AAD96" s="1380"/>
      <c r="AAE96" s="1380"/>
      <c r="AAF96" s="1380"/>
      <c r="AAG96" s="1380"/>
      <c r="AAH96" s="1380"/>
      <c r="AAI96" s="1380"/>
      <c r="AAJ96" s="1380"/>
      <c r="AAK96" s="1380"/>
      <c r="AAL96" s="1380"/>
      <c r="AAM96" s="1380"/>
      <c r="AAN96" s="1380"/>
      <c r="AAO96" s="1380"/>
      <c r="AAP96" s="1380"/>
      <c r="AAQ96" s="1380"/>
      <c r="AAR96" s="1380"/>
      <c r="AAS96" s="1380"/>
      <c r="AAT96" s="1380"/>
      <c r="AAU96" s="1380"/>
      <c r="AAV96" s="1380"/>
      <c r="AAW96" s="1380"/>
      <c r="AAX96" s="1380"/>
      <c r="AAY96" s="1380"/>
      <c r="AAZ96" s="1380"/>
      <c r="ABA96" s="1380"/>
      <c r="ABB96" s="1380"/>
      <c r="ABC96" s="1380"/>
      <c r="ABD96" s="1380"/>
      <c r="ABE96" s="1380"/>
      <c r="ABF96" s="1380"/>
      <c r="ABG96" s="1380"/>
      <c r="ABH96" s="1380"/>
      <c r="ABI96" s="1380"/>
      <c r="ABJ96" s="1380"/>
      <c r="ABK96" s="1380"/>
      <c r="ABL96" s="1380"/>
      <c r="ABM96" s="1380"/>
      <c r="ABN96" s="1380"/>
      <c r="ABO96" s="1380"/>
      <c r="ABP96" s="1380"/>
      <c r="ABQ96" s="1380"/>
      <c r="ABR96" s="1380"/>
      <c r="ABS96" s="1380"/>
      <c r="ABT96" s="1380"/>
      <c r="ABU96" s="1380"/>
      <c r="ABV96" s="1380"/>
      <c r="ABW96" s="1380"/>
      <c r="ABX96" s="1380"/>
      <c r="ABY96" s="1380"/>
      <c r="ABZ96" s="1380"/>
      <c r="ACA96" s="1380"/>
      <c r="ACB96" s="1380"/>
      <c r="ACC96" s="1380"/>
      <c r="ACD96" s="1380"/>
      <c r="ACE96" s="1380"/>
      <c r="ACF96" s="1380"/>
      <c r="ACG96" s="1380"/>
      <c r="ACH96" s="1380"/>
      <c r="ACI96" s="1380"/>
      <c r="ACJ96" s="1380"/>
      <c r="ACK96" s="1380"/>
      <c r="ACL96" s="1380"/>
      <c r="ACM96" s="1380"/>
      <c r="ACN96" s="1380"/>
      <c r="ACO96" s="1380"/>
      <c r="ACP96" s="1380"/>
      <c r="ACQ96" s="1380"/>
      <c r="ACR96" s="1380"/>
      <c r="ACS96" s="1380"/>
      <c r="ACT96" s="1380"/>
      <c r="ACU96" s="1380"/>
      <c r="ACV96" s="1380"/>
      <c r="ACW96" s="1380"/>
      <c r="ACX96" s="1380"/>
      <c r="ACY96" s="1380"/>
      <c r="ACZ96" s="1380"/>
      <c r="ADA96" s="1380"/>
      <c r="ADB96" s="1380"/>
      <c r="ADC96" s="1380"/>
      <c r="ADD96" s="1380"/>
      <c r="ADE96" s="1380"/>
      <c r="ADF96" s="1380"/>
      <c r="ADG96" s="1380"/>
      <c r="ADH96" s="1380"/>
      <c r="ADI96" s="1380"/>
      <c r="ADJ96" s="1380"/>
      <c r="ADK96" s="1380"/>
      <c r="ADL96" s="1380"/>
      <c r="ADM96" s="1380"/>
      <c r="ADN96" s="1380"/>
      <c r="ADO96" s="1380"/>
      <c r="ADP96" s="1380"/>
      <c r="ADQ96" s="1380"/>
      <c r="ADR96" s="1380"/>
      <c r="ADS96" s="1380"/>
      <c r="ADT96" s="1380"/>
      <c r="ADU96" s="1380"/>
      <c r="ADV96" s="1380"/>
      <c r="ADW96" s="1380"/>
      <c r="ADX96" s="1380"/>
      <c r="ADY96" s="1380"/>
      <c r="ADZ96" s="1380"/>
      <c r="AEA96" s="1380"/>
      <c r="AEB96" s="1380"/>
      <c r="AEC96" s="1380"/>
      <c r="AED96" s="1380"/>
      <c r="AEE96" s="1380"/>
      <c r="AEF96" s="1380"/>
      <c r="AEG96" s="1380"/>
      <c r="AEH96" s="1380"/>
      <c r="AEI96" s="1380"/>
      <c r="AEJ96" s="1380"/>
      <c r="AEK96" s="1380"/>
      <c r="AEL96" s="1380"/>
      <c r="AEM96" s="1380"/>
      <c r="AEN96" s="1380"/>
      <c r="AEO96" s="1380"/>
      <c r="AEP96" s="1380"/>
      <c r="AEQ96" s="1380"/>
      <c r="AER96" s="1380"/>
      <c r="AES96" s="1380"/>
      <c r="AET96" s="1380"/>
      <c r="AEU96" s="1380"/>
      <c r="AEV96" s="1380"/>
      <c r="AEW96" s="1380"/>
      <c r="AEX96" s="1380"/>
      <c r="AEY96" s="1380"/>
      <c r="AEZ96" s="1380"/>
      <c r="AFA96" s="1380"/>
      <c r="AFB96" s="1380"/>
      <c r="AFC96" s="1380"/>
      <c r="AFD96" s="1380"/>
      <c r="AFE96" s="1380"/>
      <c r="AFF96" s="1380"/>
      <c r="AFG96" s="1380"/>
      <c r="AFH96" s="1380"/>
      <c r="AFI96" s="1380"/>
      <c r="AFJ96" s="1380"/>
      <c r="AFK96" s="1380"/>
      <c r="AFL96" s="1380"/>
      <c r="AFM96" s="1380"/>
      <c r="AFN96" s="1380"/>
      <c r="AFO96" s="1380"/>
      <c r="AFP96" s="1380"/>
      <c r="AFQ96" s="1380"/>
      <c r="AFR96" s="1380"/>
      <c r="AFS96" s="1380"/>
      <c r="AFT96" s="1380"/>
      <c r="AFU96" s="1380"/>
      <c r="AFV96" s="1380"/>
      <c r="AFW96" s="1380"/>
      <c r="AFX96" s="1380"/>
      <c r="AFY96" s="1380"/>
      <c r="AFZ96" s="1380"/>
      <c r="AGA96" s="1380"/>
      <c r="AGB96" s="1380"/>
      <c r="AGC96" s="1380"/>
      <c r="AGD96" s="1380"/>
      <c r="AGE96" s="1380"/>
      <c r="AGF96" s="1380"/>
      <c r="AGG96" s="1380"/>
      <c r="AGH96" s="1380"/>
      <c r="AGI96" s="1380"/>
      <c r="AGJ96" s="1380"/>
      <c r="AGK96" s="1380"/>
      <c r="AGL96" s="1380"/>
      <c r="AGM96" s="1380"/>
      <c r="AGN96" s="1380"/>
      <c r="AGO96" s="1380"/>
      <c r="AGP96" s="1380"/>
      <c r="AGQ96" s="1380"/>
      <c r="AGR96" s="1380"/>
      <c r="AGS96" s="1380"/>
      <c r="AGT96" s="1380"/>
      <c r="AGU96" s="1380"/>
      <c r="AGV96" s="1380"/>
      <c r="AGW96" s="1380"/>
      <c r="AGX96" s="1380"/>
      <c r="AGY96" s="1380"/>
      <c r="AGZ96" s="1380"/>
      <c r="AHA96" s="1380"/>
      <c r="AHB96" s="1380"/>
      <c r="AHC96" s="1380"/>
      <c r="AHD96" s="1380"/>
      <c r="AHE96" s="1380"/>
      <c r="AHF96" s="1380"/>
      <c r="AHG96" s="1380"/>
      <c r="AHH96" s="1380"/>
      <c r="AHI96" s="1380"/>
      <c r="AHJ96" s="1380"/>
      <c r="AHK96" s="1380"/>
      <c r="AHL96" s="1380"/>
      <c r="AHM96" s="1380"/>
      <c r="AHN96" s="1380"/>
      <c r="AHO96" s="1380"/>
      <c r="AHP96" s="1380"/>
      <c r="AHQ96" s="1380"/>
      <c r="AHR96" s="1380"/>
      <c r="AHS96" s="1380"/>
      <c r="AHT96" s="1380"/>
      <c r="AHU96" s="1380"/>
      <c r="AHV96" s="1380"/>
      <c r="AHW96" s="1380"/>
      <c r="AHX96" s="1380"/>
      <c r="AHY96" s="1380"/>
      <c r="AHZ96" s="1380"/>
      <c r="AIA96" s="1380"/>
      <c r="AIB96" s="1380"/>
      <c r="AIC96" s="1380"/>
      <c r="AID96" s="1380"/>
      <c r="AIE96" s="1380"/>
      <c r="AIF96" s="1380"/>
      <c r="AIG96" s="1380"/>
      <c r="AIH96" s="1380"/>
      <c r="AII96" s="1380"/>
      <c r="AIJ96" s="1380"/>
      <c r="AIK96" s="1380"/>
      <c r="AIL96" s="1380"/>
      <c r="AIM96" s="1380"/>
      <c r="AIN96" s="1380"/>
      <c r="AIO96" s="1380"/>
      <c r="AIP96" s="1380"/>
      <c r="AIQ96" s="1380"/>
      <c r="AIR96" s="1380"/>
      <c r="AIS96" s="1380"/>
      <c r="AIT96" s="1380"/>
      <c r="AIU96" s="1380"/>
      <c r="AIV96" s="1380"/>
      <c r="AIW96" s="1380"/>
      <c r="AIX96" s="1380"/>
      <c r="AIY96" s="1380"/>
      <c r="AIZ96" s="1380"/>
      <c r="AJA96" s="1380"/>
      <c r="AJB96" s="1380"/>
      <c r="AJC96" s="1380"/>
      <c r="AJD96" s="1380"/>
      <c r="AJE96" s="1380"/>
      <c r="AJF96" s="1380"/>
      <c r="AJG96" s="1380"/>
      <c r="AJH96" s="1380"/>
      <c r="AJI96" s="1380"/>
      <c r="AJJ96" s="1380"/>
      <c r="AJK96" s="1380"/>
      <c r="AJL96" s="1380"/>
      <c r="AJM96" s="1380"/>
      <c r="AJN96" s="1380"/>
      <c r="AJO96" s="1380"/>
      <c r="AJP96" s="1380"/>
      <c r="AJQ96" s="1380"/>
      <c r="AJR96" s="1380"/>
      <c r="AJS96" s="1380"/>
      <c r="AJT96" s="1380"/>
      <c r="AJU96" s="1380"/>
      <c r="AJV96" s="1380"/>
      <c r="AJW96" s="1380"/>
      <c r="AJX96" s="1380"/>
      <c r="AJY96" s="1380"/>
      <c r="AJZ96" s="1380"/>
      <c r="AKA96" s="1380"/>
      <c r="AKB96" s="1380"/>
      <c r="AKC96" s="1380"/>
      <c r="AKD96" s="1380"/>
      <c r="AKE96" s="1380"/>
      <c r="AKF96" s="1380"/>
      <c r="AKG96" s="1380"/>
      <c r="AKH96" s="1380"/>
      <c r="AKI96" s="1380"/>
      <c r="AKJ96" s="1380"/>
      <c r="AKK96" s="1380"/>
      <c r="AKL96" s="1380"/>
      <c r="AKM96" s="1380"/>
      <c r="AKN96" s="1380"/>
      <c r="AKO96" s="1380"/>
      <c r="AKP96" s="1380"/>
      <c r="AKQ96" s="1380"/>
      <c r="AKR96" s="1380"/>
      <c r="AKS96" s="1380"/>
      <c r="AKT96" s="1380"/>
      <c r="AKU96" s="1380"/>
      <c r="AKV96" s="1380"/>
      <c r="AKW96" s="1380"/>
      <c r="AKX96" s="1380"/>
      <c r="AKY96" s="1380"/>
      <c r="AKZ96" s="1380"/>
      <c r="ALA96" s="1380"/>
      <c r="ALB96" s="1380"/>
      <c r="ALC96" s="1380"/>
      <c r="ALD96" s="1380"/>
      <c r="ALE96" s="1380"/>
      <c r="ALF96" s="1380"/>
      <c r="ALG96" s="1380"/>
      <c r="ALH96" s="1380"/>
      <c r="ALI96" s="1380"/>
      <c r="ALJ96" s="1380"/>
      <c r="ALK96" s="1380"/>
      <c r="ALL96" s="1380"/>
      <c r="ALM96" s="1380"/>
      <c r="ALN96" s="1380"/>
      <c r="ALO96" s="1380"/>
      <c r="ALP96" s="1380"/>
      <c r="ALQ96" s="1380"/>
      <c r="ALR96" s="1380"/>
      <c r="ALS96" s="1380"/>
      <c r="ALT96" s="1380"/>
      <c r="ALU96" s="1380"/>
      <c r="ALV96" s="1380"/>
      <c r="ALW96" s="1380"/>
      <c r="ALX96" s="1380"/>
      <c r="ALY96" s="1380"/>
      <c r="ALZ96" s="1380"/>
      <c r="AMA96" s="1380"/>
      <c r="AMB96" s="1380"/>
      <c r="AMC96" s="1380"/>
      <c r="AMD96" s="1380"/>
      <c r="AME96" s="1380"/>
      <c r="AMF96" s="1380"/>
      <c r="AMG96" s="1380"/>
      <c r="AMH96" s="1380"/>
      <c r="AMI96" s="1380"/>
      <c r="AMJ96" s="1380"/>
    </row>
    <row r="97" spans="1:1024" s="737" customFormat="1" ht="65.25" customHeight="1" thickBot="1">
      <c r="A97" s="6249"/>
      <c r="B97" s="4822" t="s">
        <v>1172</v>
      </c>
      <c r="C97" s="5011" t="s">
        <v>673</v>
      </c>
      <c r="D97" s="4102" t="s">
        <v>674</v>
      </c>
      <c r="E97" s="4100" t="s">
        <v>1174</v>
      </c>
      <c r="F97" s="4076" t="s">
        <v>297</v>
      </c>
      <c r="G97" s="4100" t="s">
        <v>298</v>
      </c>
      <c r="H97" s="4098" t="s">
        <v>1181</v>
      </c>
      <c r="I97" s="5009" t="s">
        <v>1025</v>
      </c>
      <c r="J97" s="5010">
        <f>40000000+10000000</f>
        <v>50000000</v>
      </c>
      <c r="K97" s="4174" t="s">
        <v>1182</v>
      </c>
      <c r="L97" s="4100" t="s">
        <v>64</v>
      </c>
      <c r="M97" s="4100" t="s">
        <v>187</v>
      </c>
      <c r="N97" s="4100" t="s">
        <v>280</v>
      </c>
      <c r="O97" s="4175">
        <f>+J97</f>
        <v>50000000</v>
      </c>
      <c r="P97" s="4176">
        <f>SUM(T97:AE97)</f>
        <v>0</v>
      </c>
      <c r="Q97" s="4085">
        <f>P97/O97</f>
        <v>0</v>
      </c>
      <c r="R97" s="4177">
        <f>+O97-P97</f>
        <v>50000000</v>
      </c>
      <c r="S97" s="4978">
        <f>+R97/O97</f>
        <v>1</v>
      </c>
      <c r="T97" s="4870">
        <v>0</v>
      </c>
      <c r="U97" s="4178">
        <v>0</v>
      </c>
      <c r="V97" s="4178">
        <v>0</v>
      </c>
      <c r="W97" s="4179">
        <v>0</v>
      </c>
      <c r="X97" s="4179">
        <v>0</v>
      </c>
      <c r="Y97" s="4180">
        <v>0</v>
      </c>
      <c r="Z97" s="4181">
        <v>0</v>
      </c>
      <c r="AA97" s="4180">
        <v>0</v>
      </c>
      <c r="AB97" s="4180">
        <v>0</v>
      </c>
      <c r="AC97" s="4180">
        <v>0</v>
      </c>
      <c r="AD97" s="4180">
        <v>0</v>
      </c>
      <c r="AE97" s="4181">
        <v>0</v>
      </c>
      <c r="AF97" s="4802">
        <v>8</v>
      </c>
      <c r="AG97" s="4182">
        <f>SUM(AK97:AV97)</f>
        <v>0</v>
      </c>
      <c r="AH97" s="4182">
        <f>+AF97-AG97</f>
        <v>8</v>
      </c>
      <c r="AI97" s="4085">
        <f>AG97/AF97</f>
        <v>0</v>
      </c>
      <c r="AJ97" s="4085">
        <f>100%-AI97</f>
        <v>1</v>
      </c>
      <c r="AK97" s="4928">
        <v>0</v>
      </c>
      <c r="AL97" s="4183">
        <v>0</v>
      </c>
      <c r="AM97" s="4183">
        <v>0</v>
      </c>
      <c r="AN97" s="4184">
        <v>0</v>
      </c>
      <c r="AO97" s="4183">
        <v>0</v>
      </c>
      <c r="AP97" s="4183">
        <v>0</v>
      </c>
      <c r="AQ97" s="4183">
        <v>0</v>
      </c>
      <c r="AR97" s="4183">
        <v>0</v>
      </c>
      <c r="AS97" s="4185">
        <v>0</v>
      </c>
      <c r="AT97" s="4186">
        <v>0</v>
      </c>
      <c r="AU97" s="4185">
        <v>0</v>
      </c>
      <c r="AV97" s="4185">
        <v>0</v>
      </c>
      <c r="AW97" s="4739">
        <v>45352</v>
      </c>
      <c r="AX97" s="4739">
        <v>45626</v>
      </c>
      <c r="AY97" s="4740" t="s">
        <v>1183</v>
      </c>
      <c r="AZ97" s="3548" t="s">
        <v>86</v>
      </c>
      <c r="BA97" s="3442"/>
      <c r="BB97" s="3442"/>
      <c r="BC97" s="3442"/>
      <c r="BD97" s="3442"/>
      <c r="BE97" s="3442"/>
      <c r="BF97" s="3442"/>
      <c r="BG97" s="3442"/>
      <c r="BH97" s="3442"/>
      <c r="BI97" s="3442"/>
      <c r="BJ97" s="3442"/>
      <c r="BK97" s="3442"/>
      <c r="BL97" s="3442"/>
      <c r="BM97" s="3442"/>
      <c r="BN97" s="3442"/>
      <c r="BO97" s="3442"/>
      <c r="BP97" s="3442"/>
      <c r="BQ97" s="3442"/>
      <c r="BR97" s="3442"/>
      <c r="BS97" s="3442"/>
      <c r="BT97" s="3442"/>
      <c r="BU97" s="3442"/>
      <c r="BV97" s="3442"/>
      <c r="BW97" s="3442"/>
      <c r="BX97" s="3442"/>
      <c r="BY97" s="3442"/>
      <c r="BZ97" s="3442"/>
      <c r="CA97" s="3442"/>
      <c r="CB97" s="3442"/>
      <c r="CC97" s="3442"/>
      <c r="CD97" s="3442"/>
      <c r="CE97" s="3442"/>
      <c r="CF97" s="3442"/>
      <c r="CG97" s="3442"/>
      <c r="CH97" s="3442"/>
      <c r="CI97" s="3442"/>
      <c r="CJ97" s="3442"/>
      <c r="CK97" s="3442"/>
      <c r="CL97" s="3442"/>
      <c r="CM97" s="3442"/>
      <c r="CN97" s="3442"/>
      <c r="CO97" s="3442"/>
      <c r="CP97" s="3442"/>
      <c r="CQ97" s="3442"/>
      <c r="CR97" s="3442"/>
      <c r="CS97" s="3442"/>
      <c r="CT97" s="3442"/>
      <c r="CU97" s="3442"/>
      <c r="CV97" s="3442"/>
      <c r="CW97" s="3442"/>
      <c r="CX97" s="3442"/>
      <c r="CY97" s="3442"/>
      <c r="CZ97" s="3442"/>
      <c r="DA97" s="3442"/>
      <c r="DB97" s="3442"/>
      <c r="DC97" s="3442"/>
      <c r="DD97" s="3442"/>
      <c r="DE97" s="3442"/>
      <c r="DF97" s="3442"/>
      <c r="DG97" s="3442"/>
      <c r="DH97" s="3442"/>
      <c r="DI97" s="3442"/>
      <c r="DJ97" s="3442"/>
      <c r="DK97" s="3442"/>
      <c r="DL97" s="3442"/>
      <c r="DM97" s="3442"/>
      <c r="DN97" s="3442"/>
      <c r="DO97" s="3442"/>
      <c r="DP97" s="3442"/>
      <c r="DQ97" s="3442"/>
      <c r="DR97" s="3442"/>
      <c r="DS97" s="3442"/>
      <c r="DT97" s="3442"/>
      <c r="DU97" s="3442"/>
      <c r="DV97" s="3442"/>
      <c r="DW97" s="3442"/>
      <c r="DX97" s="3442"/>
      <c r="DY97" s="3442"/>
      <c r="DZ97" s="1380"/>
      <c r="EA97" s="1380"/>
      <c r="EB97" s="1380"/>
      <c r="EC97" s="1380"/>
      <c r="ED97" s="1380"/>
      <c r="EE97" s="1380"/>
      <c r="EF97" s="1380"/>
      <c r="EG97" s="1380"/>
      <c r="EH97" s="1380"/>
      <c r="EI97" s="1380"/>
      <c r="EJ97" s="1380"/>
      <c r="EK97" s="1380"/>
      <c r="EL97" s="1380"/>
      <c r="EM97" s="1380"/>
      <c r="EN97" s="1380"/>
      <c r="EO97" s="1380"/>
      <c r="EP97" s="1380"/>
      <c r="EQ97" s="1380"/>
      <c r="ER97" s="1380"/>
      <c r="ES97" s="1380"/>
      <c r="ET97" s="1380"/>
      <c r="EU97" s="1380"/>
      <c r="EV97" s="1380"/>
      <c r="EW97" s="1380"/>
      <c r="EX97" s="1380"/>
      <c r="EY97" s="1380"/>
      <c r="EZ97" s="1380"/>
      <c r="FA97" s="1380"/>
      <c r="FB97" s="1380"/>
      <c r="FC97" s="1380"/>
      <c r="FD97" s="1380"/>
      <c r="FE97" s="1380"/>
      <c r="FF97" s="1380"/>
      <c r="FG97" s="1380"/>
      <c r="FH97" s="1380"/>
      <c r="FI97" s="1380"/>
      <c r="FJ97" s="1380"/>
      <c r="FK97" s="1380"/>
      <c r="FL97" s="1380"/>
      <c r="FM97" s="1380"/>
      <c r="FN97" s="1380"/>
      <c r="FO97" s="1380"/>
      <c r="FP97" s="1380"/>
      <c r="FQ97" s="1380"/>
      <c r="FR97" s="1380"/>
      <c r="FS97" s="1380"/>
      <c r="FT97" s="1380"/>
      <c r="FU97" s="1380"/>
      <c r="FV97" s="1380"/>
      <c r="FW97" s="1380"/>
      <c r="FX97" s="1380"/>
      <c r="FY97" s="1380"/>
      <c r="FZ97" s="1380"/>
      <c r="GA97" s="1380"/>
      <c r="GB97" s="1380"/>
      <c r="GC97" s="1380"/>
      <c r="GD97" s="1380"/>
      <c r="GE97" s="1380"/>
      <c r="GF97" s="1380"/>
      <c r="GG97" s="1380"/>
      <c r="GH97" s="1380"/>
      <c r="GI97" s="1380"/>
      <c r="GJ97" s="1380"/>
      <c r="GK97" s="1380"/>
      <c r="GL97" s="1380"/>
      <c r="GM97" s="1380"/>
      <c r="GN97" s="1380"/>
      <c r="GO97" s="1380"/>
      <c r="GP97" s="1380"/>
      <c r="GQ97" s="1380"/>
      <c r="GR97" s="1380"/>
      <c r="GS97" s="1380"/>
      <c r="GT97" s="1380"/>
      <c r="GU97" s="1380"/>
      <c r="GV97" s="1380"/>
      <c r="GW97" s="1380"/>
      <c r="GX97" s="1380"/>
      <c r="GY97" s="1380"/>
      <c r="GZ97" s="1380"/>
      <c r="HA97" s="1380"/>
      <c r="HB97" s="1380"/>
      <c r="HC97" s="1380"/>
      <c r="HD97" s="1380"/>
      <c r="HE97" s="1380"/>
      <c r="HF97" s="1380"/>
      <c r="HG97" s="1380"/>
      <c r="HH97" s="1380"/>
      <c r="HI97" s="1380"/>
      <c r="HJ97" s="1380"/>
      <c r="HK97" s="1380"/>
      <c r="HL97" s="1380"/>
      <c r="HM97" s="1380"/>
      <c r="HN97" s="1380"/>
      <c r="HO97" s="1380"/>
      <c r="HP97" s="1380"/>
      <c r="HQ97" s="1380"/>
      <c r="HR97" s="1380"/>
      <c r="HS97" s="1380"/>
      <c r="HT97" s="1380"/>
      <c r="HU97" s="1380"/>
      <c r="HV97" s="1380"/>
      <c r="HW97" s="1380"/>
      <c r="HX97" s="1380"/>
      <c r="HY97" s="1380"/>
      <c r="HZ97" s="1380"/>
      <c r="IA97" s="1380"/>
      <c r="IB97" s="1380"/>
      <c r="IC97" s="1380"/>
      <c r="ID97" s="1380"/>
      <c r="IE97" s="1380"/>
      <c r="IF97" s="1380"/>
      <c r="IG97" s="1380"/>
      <c r="IH97" s="1380"/>
      <c r="II97" s="1380"/>
      <c r="IJ97" s="1380"/>
      <c r="IK97" s="1380"/>
      <c r="IL97" s="1380"/>
      <c r="IM97" s="1380"/>
      <c r="IN97" s="1380"/>
      <c r="IO97" s="1380"/>
      <c r="IP97" s="1380"/>
      <c r="IQ97" s="1380"/>
      <c r="IR97" s="1380"/>
      <c r="IS97" s="1380"/>
      <c r="IT97" s="1380"/>
      <c r="IU97" s="1380"/>
      <c r="IV97" s="1380"/>
      <c r="IW97" s="1380"/>
      <c r="IX97" s="1380"/>
      <c r="IY97" s="1380"/>
      <c r="IZ97" s="1380"/>
      <c r="JA97" s="1380"/>
      <c r="JB97" s="1380"/>
      <c r="JC97" s="1380"/>
      <c r="JD97" s="1380"/>
      <c r="JE97" s="1380"/>
      <c r="JF97" s="1380"/>
      <c r="JG97" s="1380"/>
      <c r="JH97" s="1380"/>
      <c r="JI97" s="1380"/>
      <c r="JJ97" s="1380"/>
      <c r="JK97" s="1380"/>
      <c r="JL97" s="1380"/>
      <c r="JM97" s="1380"/>
      <c r="JN97" s="1380"/>
      <c r="JO97" s="1380"/>
      <c r="JP97" s="1380"/>
      <c r="JQ97" s="1380"/>
      <c r="JR97" s="1380"/>
      <c r="JS97" s="1380"/>
      <c r="JT97" s="1380"/>
      <c r="JU97" s="1380"/>
      <c r="JV97" s="1380"/>
      <c r="JW97" s="1380"/>
      <c r="JX97" s="1380"/>
      <c r="JY97" s="1380"/>
      <c r="JZ97" s="1380"/>
      <c r="KA97" s="1380"/>
      <c r="KB97" s="1380"/>
      <c r="KC97" s="1380"/>
      <c r="KD97" s="1380"/>
      <c r="KE97" s="1380"/>
      <c r="KF97" s="1380"/>
      <c r="KG97" s="1380"/>
      <c r="KH97" s="1380"/>
      <c r="KI97" s="1380"/>
      <c r="KJ97" s="1380"/>
      <c r="KK97" s="1380"/>
      <c r="KL97" s="1380"/>
      <c r="KM97" s="1380"/>
      <c r="KN97" s="1380"/>
      <c r="KO97" s="1380"/>
      <c r="KP97" s="1380"/>
      <c r="KQ97" s="1380"/>
      <c r="KR97" s="1380"/>
      <c r="KS97" s="1380"/>
      <c r="KT97" s="1380"/>
      <c r="KU97" s="1380"/>
      <c r="KV97" s="1380"/>
      <c r="KW97" s="1380"/>
      <c r="KX97" s="1380"/>
      <c r="KY97" s="1380"/>
      <c r="KZ97" s="1380"/>
      <c r="LA97" s="1380"/>
      <c r="LB97" s="1380"/>
      <c r="LC97" s="1380"/>
      <c r="LD97" s="1380"/>
      <c r="LE97" s="1380"/>
      <c r="LF97" s="1380"/>
      <c r="LG97" s="1380"/>
      <c r="LH97" s="1380"/>
      <c r="LI97" s="1380"/>
      <c r="LJ97" s="1380"/>
      <c r="LK97" s="1380"/>
      <c r="LL97" s="1380"/>
      <c r="LM97" s="1380"/>
      <c r="LN97" s="1380"/>
      <c r="LO97" s="1380"/>
      <c r="LP97" s="1380"/>
      <c r="LQ97" s="1380"/>
      <c r="LR97" s="1380"/>
      <c r="LS97" s="1380"/>
      <c r="LT97" s="1380"/>
      <c r="LU97" s="1380"/>
      <c r="LV97" s="1380"/>
      <c r="LW97" s="1380"/>
      <c r="LX97" s="1380"/>
      <c r="LY97" s="1380"/>
      <c r="LZ97" s="1380"/>
      <c r="MA97" s="1380"/>
      <c r="MB97" s="1380"/>
      <c r="MC97" s="1380"/>
      <c r="MD97" s="1380"/>
      <c r="ME97" s="1380"/>
      <c r="MF97" s="1380"/>
      <c r="MG97" s="1380"/>
      <c r="MH97" s="1380"/>
      <c r="MI97" s="1380"/>
      <c r="MJ97" s="1380"/>
      <c r="MK97" s="1380"/>
      <c r="ML97" s="1380"/>
      <c r="MM97" s="1380"/>
      <c r="MN97" s="1380"/>
      <c r="MO97" s="1380"/>
      <c r="MP97" s="1380"/>
      <c r="MQ97" s="1380"/>
      <c r="MR97" s="1380"/>
      <c r="MS97" s="1380"/>
      <c r="MT97" s="1380"/>
      <c r="MU97" s="1380"/>
      <c r="MV97" s="1380"/>
      <c r="MW97" s="1380"/>
      <c r="MX97" s="1380"/>
      <c r="MY97" s="1380"/>
      <c r="MZ97" s="1380"/>
      <c r="NA97" s="1380"/>
      <c r="NB97" s="1380"/>
      <c r="NC97" s="1380"/>
      <c r="ND97" s="1380"/>
      <c r="NE97" s="1380"/>
      <c r="NF97" s="1380"/>
      <c r="NG97" s="1380"/>
      <c r="NH97" s="1380"/>
      <c r="NI97" s="1380"/>
      <c r="NJ97" s="1380"/>
      <c r="NK97" s="1380"/>
      <c r="NL97" s="1380"/>
      <c r="NM97" s="1380"/>
      <c r="NN97" s="1380"/>
      <c r="NO97" s="1380"/>
      <c r="NP97" s="1380"/>
      <c r="NQ97" s="1380"/>
      <c r="NR97" s="1380"/>
      <c r="NS97" s="1380"/>
      <c r="NT97" s="1380"/>
      <c r="NU97" s="1380"/>
      <c r="NV97" s="1380"/>
      <c r="NW97" s="1380"/>
      <c r="NX97" s="1380"/>
      <c r="NY97" s="1380"/>
      <c r="NZ97" s="1380"/>
      <c r="OA97" s="1380"/>
      <c r="OB97" s="1380"/>
      <c r="OC97" s="1380"/>
      <c r="OD97" s="1380"/>
      <c r="OE97" s="1380"/>
      <c r="OF97" s="1380"/>
      <c r="OG97" s="1380"/>
      <c r="OH97" s="1380"/>
      <c r="OI97" s="1380"/>
      <c r="OJ97" s="1380"/>
      <c r="OK97" s="1380"/>
      <c r="OL97" s="1380"/>
      <c r="OM97" s="1380"/>
      <c r="ON97" s="1380"/>
      <c r="OO97" s="1380"/>
      <c r="OP97" s="1380"/>
      <c r="OQ97" s="1380"/>
      <c r="OR97" s="1380"/>
      <c r="OS97" s="1380"/>
      <c r="OT97" s="1380"/>
      <c r="OU97" s="1380"/>
      <c r="OV97" s="1380"/>
      <c r="OW97" s="1380"/>
      <c r="OX97" s="1380"/>
      <c r="OY97" s="1380"/>
      <c r="OZ97" s="1380"/>
      <c r="PA97" s="1380"/>
      <c r="PB97" s="1380"/>
      <c r="PC97" s="1380"/>
      <c r="PD97" s="1380"/>
      <c r="PE97" s="1380"/>
      <c r="PF97" s="1380"/>
      <c r="PG97" s="1380"/>
      <c r="PH97" s="1380"/>
      <c r="PI97" s="1380"/>
      <c r="PJ97" s="1380"/>
      <c r="PK97" s="1380"/>
      <c r="PL97" s="1380"/>
      <c r="PM97" s="1380"/>
      <c r="PN97" s="1380"/>
      <c r="PO97" s="1380"/>
      <c r="PP97" s="1380"/>
      <c r="PQ97" s="1380"/>
      <c r="PR97" s="1380"/>
      <c r="PS97" s="1380"/>
      <c r="PT97" s="1380"/>
      <c r="PU97" s="1380"/>
      <c r="PV97" s="1380"/>
      <c r="PW97" s="1380"/>
      <c r="PX97" s="1380"/>
      <c r="PY97" s="1380"/>
      <c r="PZ97" s="1380"/>
      <c r="QA97" s="1380"/>
      <c r="QB97" s="1380"/>
      <c r="QC97" s="1380"/>
      <c r="QD97" s="1380"/>
      <c r="QE97" s="1380"/>
      <c r="QF97" s="1380"/>
      <c r="QG97" s="1380"/>
      <c r="QH97" s="1380"/>
      <c r="QI97" s="1380"/>
      <c r="QJ97" s="1380"/>
      <c r="QK97" s="1380"/>
      <c r="QL97" s="1380"/>
      <c r="QM97" s="1380"/>
      <c r="QN97" s="1380"/>
      <c r="QO97" s="1380"/>
      <c r="QP97" s="1380"/>
      <c r="QQ97" s="1380"/>
      <c r="QR97" s="1380"/>
      <c r="QS97" s="1380"/>
      <c r="QT97" s="1380"/>
      <c r="QU97" s="1380"/>
      <c r="QV97" s="1380"/>
      <c r="QW97" s="1380"/>
      <c r="QX97" s="1380"/>
      <c r="QY97" s="1380"/>
      <c r="QZ97" s="1380"/>
      <c r="RA97" s="1380"/>
      <c r="RB97" s="1380"/>
      <c r="RC97" s="1380"/>
      <c r="RD97" s="1380"/>
      <c r="RE97" s="1380"/>
      <c r="RF97" s="1380"/>
      <c r="RG97" s="1380"/>
      <c r="RH97" s="1380"/>
      <c r="RI97" s="1380"/>
      <c r="RJ97" s="1380"/>
      <c r="RK97" s="1380"/>
      <c r="RL97" s="1380"/>
      <c r="RM97" s="1380"/>
      <c r="RN97" s="1380"/>
      <c r="RO97" s="1380"/>
      <c r="RP97" s="1380"/>
      <c r="RQ97" s="1380"/>
      <c r="RR97" s="1380"/>
      <c r="RS97" s="1380"/>
      <c r="RT97" s="1380"/>
      <c r="RU97" s="1380"/>
      <c r="RV97" s="1380"/>
      <c r="RW97" s="1380"/>
      <c r="RX97" s="1380"/>
      <c r="RY97" s="1380"/>
      <c r="RZ97" s="1380"/>
      <c r="SA97" s="1380"/>
      <c r="SB97" s="1380"/>
      <c r="SC97" s="1380"/>
      <c r="SD97" s="1380"/>
      <c r="SE97" s="1380"/>
      <c r="SF97" s="1380"/>
      <c r="SG97" s="1380"/>
      <c r="SH97" s="1380"/>
      <c r="SI97" s="1380"/>
      <c r="SJ97" s="1380"/>
      <c r="SK97" s="1380"/>
      <c r="SL97" s="1380"/>
      <c r="SM97" s="1380"/>
      <c r="SN97" s="1380"/>
      <c r="SO97" s="1380"/>
      <c r="SP97" s="1380"/>
      <c r="SQ97" s="1380"/>
      <c r="SR97" s="1380"/>
      <c r="SS97" s="1380"/>
      <c r="ST97" s="1380"/>
      <c r="SU97" s="1380"/>
      <c r="SV97" s="1380"/>
      <c r="SW97" s="1380"/>
      <c r="SX97" s="1380"/>
      <c r="SY97" s="1380"/>
      <c r="SZ97" s="1380"/>
      <c r="TA97" s="1380"/>
      <c r="TB97" s="1380"/>
      <c r="TC97" s="1380"/>
      <c r="TD97" s="1380"/>
      <c r="TE97" s="1380"/>
      <c r="TF97" s="1380"/>
      <c r="TG97" s="1380"/>
      <c r="TH97" s="1380"/>
      <c r="TI97" s="1380"/>
      <c r="TJ97" s="1380"/>
      <c r="TK97" s="1380"/>
      <c r="TL97" s="1380"/>
      <c r="TM97" s="1380"/>
      <c r="TN97" s="1380"/>
      <c r="TO97" s="1380"/>
      <c r="TP97" s="1380"/>
      <c r="TQ97" s="1380"/>
      <c r="TR97" s="1380"/>
      <c r="TS97" s="1380"/>
      <c r="TT97" s="1380"/>
      <c r="TU97" s="1380"/>
      <c r="TV97" s="1380"/>
      <c r="TW97" s="1380"/>
      <c r="TX97" s="1380"/>
      <c r="TY97" s="1380"/>
      <c r="TZ97" s="1380"/>
      <c r="UA97" s="1380"/>
      <c r="UB97" s="1380"/>
      <c r="UC97" s="1380"/>
      <c r="UD97" s="1380"/>
      <c r="UE97" s="1380"/>
      <c r="UF97" s="1380"/>
      <c r="UG97" s="1380"/>
      <c r="UH97" s="1380"/>
      <c r="UI97" s="1380"/>
      <c r="UJ97" s="1380"/>
      <c r="UK97" s="1380"/>
      <c r="UL97" s="1380"/>
      <c r="UM97" s="1380"/>
      <c r="UN97" s="1380"/>
      <c r="UO97" s="1380"/>
      <c r="UP97" s="1380"/>
      <c r="UQ97" s="1380"/>
      <c r="UR97" s="1380"/>
      <c r="US97" s="1380"/>
      <c r="UT97" s="1380"/>
      <c r="UU97" s="1380"/>
      <c r="UV97" s="1380"/>
      <c r="UW97" s="1380"/>
      <c r="UX97" s="1380"/>
      <c r="UY97" s="1380"/>
      <c r="UZ97" s="1380"/>
      <c r="VA97" s="1380"/>
      <c r="VB97" s="1380"/>
      <c r="VC97" s="1380"/>
      <c r="VD97" s="1380"/>
      <c r="VE97" s="1380"/>
      <c r="VF97" s="1380"/>
      <c r="VG97" s="1380"/>
      <c r="VH97" s="1380"/>
      <c r="VI97" s="1380"/>
      <c r="VJ97" s="1380"/>
      <c r="VK97" s="1380"/>
      <c r="VL97" s="1380"/>
      <c r="VM97" s="1380"/>
      <c r="VN97" s="1380"/>
      <c r="VO97" s="1380"/>
      <c r="VP97" s="1380"/>
      <c r="VQ97" s="1380"/>
      <c r="VR97" s="1380"/>
      <c r="VS97" s="1380"/>
      <c r="VT97" s="1380"/>
      <c r="VU97" s="1380"/>
      <c r="VV97" s="1380"/>
      <c r="VW97" s="1380"/>
      <c r="VX97" s="1380"/>
      <c r="VY97" s="1380"/>
      <c r="VZ97" s="1380"/>
      <c r="WA97" s="1380"/>
      <c r="WB97" s="1380"/>
      <c r="WC97" s="1380"/>
      <c r="WD97" s="1380"/>
      <c r="WE97" s="1380"/>
      <c r="WF97" s="1380"/>
      <c r="WG97" s="1380"/>
      <c r="WH97" s="1380"/>
      <c r="WI97" s="1380"/>
      <c r="WJ97" s="1380"/>
      <c r="WK97" s="1380"/>
      <c r="WL97" s="1380"/>
      <c r="WM97" s="1380"/>
      <c r="WN97" s="1380"/>
      <c r="WO97" s="1380"/>
      <c r="WP97" s="1380"/>
      <c r="WQ97" s="1380"/>
      <c r="WR97" s="1380"/>
      <c r="WS97" s="1380"/>
      <c r="WT97" s="1380"/>
      <c r="WU97" s="1380"/>
      <c r="WV97" s="1380"/>
      <c r="WW97" s="1380"/>
      <c r="WX97" s="1380"/>
      <c r="WY97" s="1380"/>
      <c r="WZ97" s="1380"/>
      <c r="XA97" s="1380"/>
      <c r="XB97" s="1380"/>
      <c r="XC97" s="1380"/>
      <c r="XD97" s="1380"/>
      <c r="XE97" s="1380"/>
      <c r="XF97" s="1380"/>
      <c r="XG97" s="1380"/>
      <c r="XH97" s="1380"/>
      <c r="XI97" s="1380"/>
      <c r="XJ97" s="1380"/>
      <c r="XK97" s="1380"/>
      <c r="XL97" s="1380"/>
      <c r="XM97" s="1380"/>
      <c r="XN97" s="1380"/>
      <c r="XO97" s="1380"/>
      <c r="XP97" s="1380"/>
      <c r="XQ97" s="1380"/>
      <c r="XR97" s="1380"/>
      <c r="XS97" s="1380"/>
      <c r="XT97" s="1380"/>
      <c r="XU97" s="1380"/>
      <c r="XV97" s="1380"/>
      <c r="XW97" s="1380"/>
      <c r="XX97" s="1380"/>
      <c r="XY97" s="1380"/>
      <c r="XZ97" s="1380"/>
      <c r="YA97" s="1380"/>
      <c r="YB97" s="1380"/>
      <c r="YC97" s="1380"/>
      <c r="YD97" s="1380"/>
      <c r="YE97" s="1380"/>
      <c r="YF97" s="1380"/>
      <c r="YG97" s="1380"/>
      <c r="YH97" s="1380"/>
      <c r="YI97" s="1380"/>
      <c r="YJ97" s="1380"/>
      <c r="YK97" s="1380"/>
      <c r="YL97" s="1380"/>
      <c r="YM97" s="1380"/>
      <c r="YN97" s="1380"/>
      <c r="YO97" s="1380"/>
      <c r="YP97" s="1380"/>
      <c r="YQ97" s="1380"/>
      <c r="YR97" s="1380"/>
      <c r="YS97" s="1380"/>
      <c r="YT97" s="1380"/>
      <c r="YU97" s="1380"/>
      <c r="YV97" s="1380"/>
      <c r="YW97" s="1380"/>
      <c r="YX97" s="1380"/>
      <c r="YY97" s="1380"/>
      <c r="YZ97" s="1380"/>
      <c r="ZA97" s="1380"/>
      <c r="ZB97" s="1380"/>
      <c r="ZC97" s="1380"/>
      <c r="ZD97" s="1380"/>
      <c r="ZE97" s="1380"/>
      <c r="ZF97" s="1380"/>
      <c r="ZG97" s="1380"/>
      <c r="ZH97" s="1380"/>
      <c r="ZI97" s="1380"/>
      <c r="ZJ97" s="1380"/>
      <c r="ZK97" s="1380"/>
      <c r="ZL97" s="1380"/>
      <c r="ZM97" s="1380"/>
      <c r="ZN97" s="1380"/>
      <c r="ZO97" s="1380"/>
      <c r="ZP97" s="1380"/>
      <c r="ZQ97" s="1380"/>
      <c r="ZR97" s="1380"/>
      <c r="ZS97" s="1380"/>
      <c r="ZT97" s="1380"/>
      <c r="ZU97" s="1380"/>
      <c r="ZV97" s="1380"/>
      <c r="ZW97" s="1380"/>
      <c r="ZX97" s="1380"/>
      <c r="ZY97" s="1380"/>
      <c r="ZZ97" s="1380"/>
      <c r="AAA97" s="1380"/>
      <c r="AAB97" s="1380"/>
      <c r="AAC97" s="1380"/>
      <c r="AAD97" s="1380"/>
      <c r="AAE97" s="1380"/>
      <c r="AAF97" s="1380"/>
      <c r="AAG97" s="1380"/>
      <c r="AAH97" s="1380"/>
      <c r="AAI97" s="1380"/>
      <c r="AAJ97" s="1380"/>
      <c r="AAK97" s="1380"/>
      <c r="AAL97" s="1380"/>
      <c r="AAM97" s="1380"/>
      <c r="AAN97" s="1380"/>
      <c r="AAO97" s="1380"/>
      <c r="AAP97" s="1380"/>
      <c r="AAQ97" s="1380"/>
      <c r="AAR97" s="1380"/>
      <c r="AAS97" s="1380"/>
      <c r="AAT97" s="1380"/>
      <c r="AAU97" s="1380"/>
      <c r="AAV97" s="1380"/>
      <c r="AAW97" s="1380"/>
      <c r="AAX97" s="1380"/>
      <c r="AAY97" s="1380"/>
      <c r="AAZ97" s="1380"/>
      <c r="ABA97" s="1380"/>
      <c r="ABB97" s="1380"/>
      <c r="ABC97" s="1380"/>
      <c r="ABD97" s="1380"/>
      <c r="ABE97" s="1380"/>
      <c r="ABF97" s="1380"/>
      <c r="ABG97" s="1380"/>
      <c r="ABH97" s="1380"/>
      <c r="ABI97" s="1380"/>
      <c r="ABJ97" s="1380"/>
      <c r="ABK97" s="1380"/>
      <c r="ABL97" s="1380"/>
      <c r="ABM97" s="1380"/>
      <c r="ABN97" s="1380"/>
      <c r="ABO97" s="1380"/>
      <c r="ABP97" s="1380"/>
      <c r="ABQ97" s="1380"/>
      <c r="ABR97" s="1380"/>
      <c r="ABS97" s="1380"/>
      <c r="ABT97" s="1380"/>
      <c r="ABU97" s="1380"/>
      <c r="ABV97" s="1380"/>
      <c r="ABW97" s="1380"/>
      <c r="ABX97" s="1380"/>
      <c r="ABY97" s="1380"/>
      <c r="ABZ97" s="1380"/>
      <c r="ACA97" s="1380"/>
      <c r="ACB97" s="1380"/>
      <c r="ACC97" s="1380"/>
      <c r="ACD97" s="1380"/>
      <c r="ACE97" s="1380"/>
      <c r="ACF97" s="1380"/>
      <c r="ACG97" s="1380"/>
      <c r="ACH97" s="1380"/>
      <c r="ACI97" s="1380"/>
      <c r="ACJ97" s="1380"/>
      <c r="ACK97" s="1380"/>
      <c r="ACL97" s="1380"/>
      <c r="ACM97" s="1380"/>
      <c r="ACN97" s="1380"/>
      <c r="ACO97" s="1380"/>
      <c r="ACP97" s="1380"/>
      <c r="ACQ97" s="1380"/>
      <c r="ACR97" s="1380"/>
      <c r="ACS97" s="1380"/>
      <c r="ACT97" s="1380"/>
      <c r="ACU97" s="1380"/>
      <c r="ACV97" s="1380"/>
      <c r="ACW97" s="1380"/>
      <c r="ACX97" s="1380"/>
      <c r="ACY97" s="1380"/>
      <c r="ACZ97" s="1380"/>
      <c r="ADA97" s="1380"/>
      <c r="ADB97" s="1380"/>
      <c r="ADC97" s="1380"/>
      <c r="ADD97" s="1380"/>
      <c r="ADE97" s="1380"/>
      <c r="ADF97" s="1380"/>
      <c r="ADG97" s="1380"/>
      <c r="ADH97" s="1380"/>
      <c r="ADI97" s="1380"/>
      <c r="ADJ97" s="1380"/>
      <c r="ADK97" s="1380"/>
      <c r="ADL97" s="1380"/>
      <c r="ADM97" s="1380"/>
      <c r="ADN97" s="1380"/>
      <c r="ADO97" s="1380"/>
      <c r="ADP97" s="1380"/>
      <c r="ADQ97" s="1380"/>
      <c r="ADR97" s="1380"/>
      <c r="ADS97" s="1380"/>
      <c r="ADT97" s="1380"/>
      <c r="ADU97" s="1380"/>
      <c r="ADV97" s="1380"/>
      <c r="ADW97" s="1380"/>
      <c r="ADX97" s="1380"/>
      <c r="ADY97" s="1380"/>
      <c r="ADZ97" s="1380"/>
      <c r="AEA97" s="1380"/>
      <c r="AEB97" s="1380"/>
      <c r="AEC97" s="1380"/>
      <c r="AED97" s="1380"/>
      <c r="AEE97" s="1380"/>
      <c r="AEF97" s="1380"/>
      <c r="AEG97" s="1380"/>
      <c r="AEH97" s="1380"/>
      <c r="AEI97" s="1380"/>
      <c r="AEJ97" s="1380"/>
      <c r="AEK97" s="1380"/>
      <c r="AEL97" s="1380"/>
      <c r="AEM97" s="1380"/>
      <c r="AEN97" s="1380"/>
      <c r="AEO97" s="1380"/>
      <c r="AEP97" s="1380"/>
      <c r="AEQ97" s="1380"/>
      <c r="AER97" s="1380"/>
      <c r="AES97" s="1380"/>
      <c r="AET97" s="1380"/>
      <c r="AEU97" s="1380"/>
      <c r="AEV97" s="1380"/>
      <c r="AEW97" s="1380"/>
      <c r="AEX97" s="1380"/>
      <c r="AEY97" s="1380"/>
      <c r="AEZ97" s="1380"/>
      <c r="AFA97" s="1380"/>
      <c r="AFB97" s="1380"/>
      <c r="AFC97" s="1380"/>
      <c r="AFD97" s="1380"/>
      <c r="AFE97" s="1380"/>
      <c r="AFF97" s="1380"/>
      <c r="AFG97" s="1380"/>
      <c r="AFH97" s="1380"/>
      <c r="AFI97" s="1380"/>
      <c r="AFJ97" s="1380"/>
      <c r="AFK97" s="1380"/>
      <c r="AFL97" s="1380"/>
      <c r="AFM97" s="1380"/>
      <c r="AFN97" s="1380"/>
      <c r="AFO97" s="1380"/>
      <c r="AFP97" s="1380"/>
      <c r="AFQ97" s="1380"/>
      <c r="AFR97" s="1380"/>
      <c r="AFS97" s="1380"/>
      <c r="AFT97" s="1380"/>
      <c r="AFU97" s="1380"/>
      <c r="AFV97" s="1380"/>
      <c r="AFW97" s="1380"/>
      <c r="AFX97" s="1380"/>
      <c r="AFY97" s="1380"/>
      <c r="AFZ97" s="1380"/>
      <c r="AGA97" s="1380"/>
      <c r="AGB97" s="1380"/>
      <c r="AGC97" s="1380"/>
      <c r="AGD97" s="1380"/>
      <c r="AGE97" s="1380"/>
      <c r="AGF97" s="1380"/>
      <c r="AGG97" s="1380"/>
      <c r="AGH97" s="1380"/>
      <c r="AGI97" s="1380"/>
      <c r="AGJ97" s="1380"/>
      <c r="AGK97" s="1380"/>
      <c r="AGL97" s="1380"/>
      <c r="AGM97" s="1380"/>
      <c r="AGN97" s="1380"/>
      <c r="AGO97" s="1380"/>
      <c r="AGP97" s="1380"/>
      <c r="AGQ97" s="1380"/>
      <c r="AGR97" s="1380"/>
      <c r="AGS97" s="1380"/>
      <c r="AGT97" s="1380"/>
      <c r="AGU97" s="1380"/>
      <c r="AGV97" s="1380"/>
      <c r="AGW97" s="1380"/>
      <c r="AGX97" s="1380"/>
      <c r="AGY97" s="1380"/>
      <c r="AGZ97" s="1380"/>
      <c r="AHA97" s="1380"/>
      <c r="AHB97" s="1380"/>
      <c r="AHC97" s="1380"/>
      <c r="AHD97" s="1380"/>
      <c r="AHE97" s="1380"/>
      <c r="AHF97" s="1380"/>
      <c r="AHG97" s="1380"/>
      <c r="AHH97" s="1380"/>
      <c r="AHI97" s="1380"/>
      <c r="AHJ97" s="1380"/>
      <c r="AHK97" s="1380"/>
      <c r="AHL97" s="1380"/>
      <c r="AHM97" s="1380"/>
      <c r="AHN97" s="1380"/>
      <c r="AHO97" s="1380"/>
      <c r="AHP97" s="1380"/>
      <c r="AHQ97" s="1380"/>
      <c r="AHR97" s="1380"/>
      <c r="AHS97" s="1380"/>
      <c r="AHT97" s="1380"/>
      <c r="AHU97" s="1380"/>
      <c r="AHV97" s="1380"/>
      <c r="AHW97" s="1380"/>
      <c r="AHX97" s="1380"/>
      <c r="AHY97" s="1380"/>
      <c r="AHZ97" s="1380"/>
      <c r="AIA97" s="1380"/>
      <c r="AIB97" s="1380"/>
      <c r="AIC97" s="1380"/>
      <c r="AID97" s="1380"/>
      <c r="AIE97" s="1380"/>
      <c r="AIF97" s="1380"/>
      <c r="AIG97" s="1380"/>
      <c r="AIH97" s="1380"/>
      <c r="AII97" s="1380"/>
      <c r="AIJ97" s="1380"/>
      <c r="AIK97" s="1380"/>
      <c r="AIL97" s="1380"/>
      <c r="AIM97" s="1380"/>
      <c r="AIN97" s="1380"/>
      <c r="AIO97" s="1380"/>
      <c r="AIP97" s="1380"/>
      <c r="AIQ97" s="1380"/>
      <c r="AIR97" s="1380"/>
      <c r="AIS97" s="1380"/>
      <c r="AIT97" s="1380"/>
      <c r="AIU97" s="1380"/>
      <c r="AIV97" s="1380"/>
      <c r="AIW97" s="1380"/>
      <c r="AIX97" s="1380"/>
      <c r="AIY97" s="1380"/>
      <c r="AIZ97" s="1380"/>
      <c r="AJA97" s="1380"/>
      <c r="AJB97" s="1380"/>
      <c r="AJC97" s="1380"/>
      <c r="AJD97" s="1380"/>
      <c r="AJE97" s="1380"/>
      <c r="AJF97" s="1380"/>
      <c r="AJG97" s="1380"/>
      <c r="AJH97" s="1380"/>
      <c r="AJI97" s="1380"/>
      <c r="AJJ97" s="1380"/>
      <c r="AJK97" s="1380"/>
      <c r="AJL97" s="1380"/>
      <c r="AJM97" s="1380"/>
      <c r="AJN97" s="1380"/>
      <c r="AJO97" s="1380"/>
      <c r="AJP97" s="1380"/>
      <c r="AJQ97" s="1380"/>
      <c r="AJR97" s="1380"/>
      <c r="AJS97" s="1380"/>
      <c r="AJT97" s="1380"/>
      <c r="AJU97" s="1380"/>
      <c r="AJV97" s="1380"/>
      <c r="AJW97" s="1380"/>
      <c r="AJX97" s="1380"/>
      <c r="AJY97" s="1380"/>
      <c r="AJZ97" s="1380"/>
      <c r="AKA97" s="1380"/>
      <c r="AKB97" s="1380"/>
      <c r="AKC97" s="1380"/>
      <c r="AKD97" s="1380"/>
      <c r="AKE97" s="1380"/>
      <c r="AKF97" s="1380"/>
      <c r="AKG97" s="1380"/>
      <c r="AKH97" s="1380"/>
      <c r="AKI97" s="1380"/>
      <c r="AKJ97" s="1380"/>
      <c r="AKK97" s="1380"/>
      <c r="AKL97" s="1380"/>
      <c r="AKM97" s="1380"/>
      <c r="AKN97" s="1380"/>
      <c r="AKO97" s="1380"/>
      <c r="AKP97" s="1380"/>
      <c r="AKQ97" s="1380"/>
      <c r="AKR97" s="1380"/>
      <c r="AKS97" s="1380"/>
      <c r="AKT97" s="1380"/>
      <c r="AKU97" s="1380"/>
      <c r="AKV97" s="1380"/>
      <c r="AKW97" s="1380"/>
      <c r="AKX97" s="1380"/>
      <c r="AKY97" s="1380"/>
      <c r="AKZ97" s="1380"/>
      <c r="ALA97" s="1380"/>
      <c r="ALB97" s="1380"/>
      <c r="ALC97" s="1380"/>
      <c r="ALD97" s="1380"/>
      <c r="ALE97" s="1380"/>
      <c r="ALF97" s="1380"/>
      <c r="ALG97" s="1380"/>
      <c r="ALH97" s="1380"/>
      <c r="ALI97" s="1380"/>
      <c r="ALJ97" s="1380"/>
      <c r="ALK97" s="1380"/>
      <c r="ALL97" s="1380"/>
      <c r="ALM97" s="1380"/>
      <c r="ALN97" s="1380"/>
      <c r="ALO97" s="1380"/>
      <c r="ALP97" s="1380"/>
      <c r="ALQ97" s="1380"/>
      <c r="ALR97" s="1380"/>
      <c r="ALS97" s="1380"/>
      <c r="ALT97" s="1380"/>
      <c r="ALU97" s="1380"/>
      <c r="ALV97" s="1380"/>
      <c r="ALW97" s="1380"/>
      <c r="ALX97" s="1380"/>
      <c r="ALY97" s="1380"/>
      <c r="ALZ97" s="1380"/>
      <c r="AMA97" s="1380"/>
      <c r="AMB97" s="1380"/>
      <c r="AMC97" s="1380"/>
      <c r="AMD97" s="1380"/>
      <c r="AME97" s="1380"/>
      <c r="AMF97" s="1380"/>
      <c r="AMG97" s="1380"/>
      <c r="AMH97" s="1380"/>
      <c r="AMI97" s="1380"/>
      <c r="AMJ97" s="1380"/>
    </row>
    <row r="98" spans="1:1024" s="3439" customFormat="1" ht="31.9" customHeight="1" thickBot="1">
      <c r="A98" s="6250"/>
      <c r="B98" s="6295" t="s">
        <v>1184</v>
      </c>
      <c r="C98" s="6296"/>
      <c r="D98" s="6296"/>
      <c r="E98" s="6296"/>
      <c r="F98" s="6296"/>
      <c r="G98" s="6296"/>
      <c r="H98" s="6296"/>
      <c r="I98" s="6297"/>
      <c r="J98" s="4214">
        <f>SUM(J93:J97)</f>
        <v>190000000</v>
      </c>
      <c r="K98" s="4213"/>
      <c r="L98" s="4215"/>
      <c r="M98" s="4216"/>
      <c r="N98" s="4217"/>
      <c r="O98" s="4218">
        <f>SUM(O93:O97)</f>
        <v>190000000</v>
      </c>
      <c r="P98" s="4218">
        <f>SUM(T98:AE98)</f>
        <v>0</v>
      </c>
      <c r="Q98" s="4219">
        <f>+P98/O98</f>
        <v>0</v>
      </c>
      <c r="R98" s="4220">
        <f>+O98-P98</f>
        <v>190000000</v>
      </c>
      <c r="S98" s="4979">
        <f>+R98/O98</f>
        <v>1</v>
      </c>
      <c r="T98" s="4998">
        <f t="shared" ref="T98:AH98" si="41">SUM(T93:T97)</f>
        <v>0</v>
      </c>
      <c r="U98" s="4221">
        <f t="shared" si="41"/>
        <v>0</v>
      </c>
      <c r="V98" s="4222">
        <f t="shared" si="41"/>
        <v>0</v>
      </c>
      <c r="W98" s="4223">
        <f t="shared" si="41"/>
        <v>0</v>
      </c>
      <c r="X98" s="4223">
        <f t="shared" si="41"/>
        <v>0</v>
      </c>
      <c r="Y98" s="4224">
        <f>SUM(Y93:Y97)</f>
        <v>0</v>
      </c>
      <c r="Z98" s="4223">
        <f t="shared" si="41"/>
        <v>0</v>
      </c>
      <c r="AA98" s="4224">
        <f>SUM(AA93:AA97)</f>
        <v>0</v>
      </c>
      <c r="AB98" s="4224">
        <f>SUM(AB93:AB97)</f>
        <v>0</v>
      </c>
      <c r="AC98" s="4224">
        <f>SUM(AC93:AC97)</f>
        <v>0</v>
      </c>
      <c r="AD98" s="4224">
        <f>SUM(AD93:AD97)</f>
        <v>0</v>
      </c>
      <c r="AE98" s="4223">
        <f t="shared" si="41"/>
        <v>0</v>
      </c>
      <c r="AF98" s="4803">
        <f t="shared" si="41"/>
        <v>59</v>
      </c>
      <c r="AG98" s="4225">
        <f t="shared" si="41"/>
        <v>0</v>
      </c>
      <c r="AH98" s="4225">
        <f t="shared" si="41"/>
        <v>59</v>
      </c>
      <c r="AI98" s="4219">
        <f>+AG98/AF98</f>
        <v>0</v>
      </c>
      <c r="AJ98" s="4219">
        <f>100%-AI98</f>
        <v>1</v>
      </c>
      <c r="AK98" s="4929">
        <f t="shared" ref="AK98:AQ98" si="42">SUM(AK93:AK97)</f>
        <v>0</v>
      </c>
      <c r="AL98" s="4226">
        <f t="shared" si="42"/>
        <v>0</v>
      </c>
      <c r="AM98" s="4226">
        <f t="shared" si="42"/>
        <v>0</v>
      </c>
      <c r="AN98" s="4226">
        <f t="shared" si="42"/>
        <v>0</v>
      </c>
      <c r="AO98" s="4226">
        <f t="shared" si="42"/>
        <v>0</v>
      </c>
      <c r="AP98" s="4226">
        <f t="shared" si="42"/>
        <v>0</v>
      </c>
      <c r="AQ98" s="4226">
        <f t="shared" si="42"/>
        <v>0</v>
      </c>
      <c r="AR98" s="4226">
        <f>SUM(AR97)</f>
        <v>0</v>
      </c>
      <c r="AS98" s="4226">
        <f>SUM(AS97)</f>
        <v>0</v>
      </c>
      <c r="AT98" s="4226">
        <f>SUM(AT97)</f>
        <v>0</v>
      </c>
      <c r="AU98" s="4226">
        <f>SUM(AU97)</f>
        <v>0</v>
      </c>
      <c r="AV98" s="4227">
        <f>SUM(AV97)</f>
        <v>0</v>
      </c>
      <c r="AW98" s="4741"/>
      <c r="AX98" s="4742"/>
      <c r="AY98" s="3961"/>
      <c r="AZ98" s="3962"/>
      <c r="BA98" s="3963"/>
      <c r="BB98" s="3429"/>
      <c r="BC98" s="3429"/>
      <c r="BD98" s="3429"/>
      <c r="BE98" s="3429"/>
      <c r="BF98" s="3429"/>
      <c r="BG98" s="3429"/>
      <c r="BH98" s="3429"/>
      <c r="BI98" s="3429"/>
      <c r="BJ98" s="3429"/>
      <c r="BK98" s="3429"/>
      <c r="BL98" s="3429"/>
      <c r="BM98" s="3429"/>
      <c r="BN98" s="3429"/>
      <c r="BO98" s="3429"/>
      <c r="BP98" s="3429"/>
      <c r="BQ98" s="3429"/>
      <c r="BR98" s="3429"/>
      <c r="BS98" s="3429"/>
      <c r="BT98" s="3429"/>
      <c r="BU98" s="3429"/>
      <c r="BV98" s="3429"/>
      <c r="BW98" s="3429"/>
      <c r="BX98" s="3429"/>
      <c r="BY98" s="3429"/>
      <c r="BZ98" s="3429"/>
      <c r="CA98" s="3429"/>
      <c r="CB98" s="3429"/>
      <c r="CC98" s="3429"/>
      <c r="CD98" s="3429"/>
      <c r="CE98" s="3429"/>
      <c r="CF98" s="3429"/>
      <c r="CG98" s="3429"/>
      <c r="CH98" s="3429"/>
      <c r="CI98" s="3429"/>
      <c r="CJ98" s="3429"/>
      <c r="CK98" s="3429"/>
      <c r="CL98" s="3429"/>
      <c r="CM98" s="3429"/>
      <c r="CN98" s="3429"/>
      <c r="CO98" s="3429"/>
      <c r="CP98" s="3429"/>
      <c r="CQ98" s="3429"/>
      <c r="CR98" s="3429"/>
      <c r="CS98" s="3429"/>
      <c r="CT98" s="3429"/>
      <c r="CU98" s="3429"/>
      <c r="CV98" s="3429"/>
      <c r="CW98" s="3429"/>
      <c r="CX98" s="3429"/>
      <c r="CY98" s="3429"/>
      <c r="CZ98" s="3429"/>
      <c r="DA98" s="3429"/>
      <c r="DB98" s="3429"/>
      <c r="DC98" s="3429"/>
      <c r="DD98" s="3429"/>
      <c r="DE98" s="3429"/>
      <c r="DF98" s="3429"/>
      <c r="DG98" s="3429"/>
      <c r="DH98" s="3429"/>
      <c r="DI98" s="3429"/>
      <c r="DJ98" s="3429"/>
      <c r="DK98" s="3429"/>
      <c r="DL98" s="3429"/>
      <c r="DM98" s="3429"/>
      <c r="DN98" s="3429"/>
      <c r="DO98" s="3429"/>
      <c r="DP98" s="3429"/>
      <c r="DQ98" s="3429"/>
      <c r="DR98" s="3429"/>
      <c r="DS98" s="3429"/>
      <c r="DT98" s="3429"/>
      <c r="DU98" s="3429"/>
      <c r="DV98" s="3429"/>
      <c r="DW98" s="3429"/>
      <c r="DX98" s="3429"/>
      <c r="DY98" s="3429"/>
    </row>
    <row r="99" spans="1:1024" s="737" customFormat="1" ht="23.5" customHeight="1">
      <c r="A99" s="6249"/>
      <c r="B99" s="6298" t="s">
        <v>1185</v>
      </c>
      <c r="C99" s="6301" t="s">
        <v>678</v>
      </c>
      <c r="D99" s="6304" t="s">
        <v>679</v>
      </c>
      <c r="E99" s="6307" t="s">
        <v>1174</v>
      </c>
      <c r="F99" s="6310" t="s">
        <v>449</v>
      </c>
      <c r="G99" s="6307" t="s">
        <v>450</v>
      </c>
      <c r="H99" s="6313" t="s">
        <v>1186</v>
      </c>
      <c r="I99" s="3549" t="s">
        <v>954</v>
      </c>
      <c r="J99" s="4187">
        <f>1000000+500000</f>
        <v>1500000</v>
      </c>
      <c r="K99" s="6288" t="s">
        <v>1187</v>
      </c>
      <c r="L99" s="6288" t="s">
        <v>64</v>
      </c>
      <c r="M99" s="6288" t="s">
        <v>187</v>
      </c>
      <c r="N99" s="6288" t="s">
        <v>280</v>
      </c>
      <c r="O99" s="6291">
        <f>SUM(J99:J104)</f>
        <v>57800000</v>
      </c>
      <c r="P99" s="6326">
        <f>SUM(T99:AE104)</f>
        <v>0</v>
      </c>
      <c r="Q99" s="6273">
        <f>+P99/O99</f>
        <v>0</v>
      </c>
      <c r="R99" s="6276">
        <f>+O99-P99</f>
        <v>57800000</v>
      </c>
      <c r="S99" s="6279">
        <f>+R99/O99</f>
        <v>1</v>
      </c>
      <c r="T99" s="6282">
        <v>0</v>
      </c>
      <c r="U99" s="6285">
        <v>0</v>
      </c>
      <c r="V99" s="6285">
        <v>0</v>
      </c>
      <c r="W99" s="6345">
        <v>0</v>
      </c>
      <c r="X99" s="6345">
        <v>0</v>
      </c>
      <c r="Y99" s="6267">
        <v>0</v>
      </c>
      <c r="Z99" s="6270">
        <v>0</v>
      </c>
      <c r="AA99" s="6267">
        <v>0</v>
      </c>
      <c r="AB99" s="6267">
        <v>0</v>
      </c>
      <c r="AC99" s="6267">
        <v>0</v>
      </c>
      <c r="AD99" s="6267">
        <v>0</v>
      </c>
      <c r="AE99" s="6270">
        <v>0</v>
      </c>
      <c r="AF99" s="6371">
        <v>3</v>
      </c>
      <c r="AG99" s="6374">
        <f>SUM(AK99:AV104)</f>
        <v>0</v>
      </c>
      <c r="AH99" s="6374">
        <f>+AF99-AG99</f>
        <v>3</v>
      </c>
      <c r="AI99" s="6273">
        <f>AG99/AF99</f>
        <v>0</v>
      </c>
      <c r="AJ99" s="6273">
        <f>100%-AI99</f>
        <v>1</v>
      </c>
      <c r="AK99" s="6365">
        <v>0</v>
      </c>
      <c r="AL99" s="6359">
        <v>0</v>
      </c>
      <c r="AM99" s="6359">
        <v>0</v>
      </c>
      <c r="AN99" s="6368">
        <v>0</v>
      </c>
      <c r="AO99" s="6359">
        <v>0</v>
      </c>
      <c r="AP99" s="6359">
        <v>0</v>
      </c>
      <c r="AQ99" s="6359">
        <v>0</v>
      </c>
      <c r="AR99" s="6359">
        <v>0</v>
      </c>
      <c r="AS99" s="6359">
        <v>0</v>
      </c>
      <c r="AT99" s="6362">
        <v>0</v>
      </c>
      <c r="AU99" s="6339">
        <v>0</v>
      </c>
      <c r="AV99" s="6339">
        <v>0</v>
      </c>
      <c r="AW99" s="6342">
        <v>45505</v>
      </c>
      <c r="AX99" s="6342">
        <v>45626</v>
      </c>
      <c r="AY99" s="6342" t="s">
        <v>1188</v>
      </c>
      <c r="AZ99" s="6356" t="s">
        <v>86</v>
      </c>
      <c r="BA99" s="3965"/>
      <c r="BB99" s="3442"/>
      <c r="BC99" s="3442"/>
      <c r="BD99" s="3442"/>
      <c r="BE99" s="3442"/>
      <c r="BF99" s="3442"/>
      <c r="BG99" s="3442"/>
      <c r="BH99" s="3442"/>
      <c r="BI99" s="3442"/>
      <c r="BJ99" s="3442"/>
      <c r="BK99" s="3442"/>
      <c r="BL99" s="3442"/>
      <c r="BM99" s="3442"/>
      <c r="BN99" s="3442"/>
      <c r="BO99" s="3442"/>
      <c r="BP99" s="3442"/>
      <c r="BQ99" s="3442"/>
      <c r="BR99" s="3442"/>
      <c r="BS99" s="3442"/>
      <c r="BT99" s="3442"/>
      <c r="BU99" s="3442"/>
      <c r="BV99" s="3442"/>
      <c r="BW99" s="3442"/>
      <c r="BX99" s="3442"/>
      <c r="BY99" s="3442"/>
      <c r="BZ99" s="3442"/>
      <c r="CA99" s="3442"/>
      <c r="CB99" s="3442"/>
      <c r="CC99" s="3442"/>
      <c r="CD99" s="3442"/>
      <c r="CE99" s="3442"/>
      <c r="CF99" s="3442"/>
      <c r="CG99" s="3442"/>
      <c r="CH99" s="3442"/>
      <c r="CI99" s="3442"/>
      <c r="CJ99" s="3442"/>
      <c r="CK99" s="3442"/>
      <c r="CL99" s="3442"/>
      <c r="CM99" s="3442"/>
      <c r="CN99" s="3442"/>
      <c r="CO99" s="3442"/>
      <c r="CP99" s="3442"/>
      <c r="CQ99" s="3442"/>
      <c r="CR99" s="3442"/>
      <c r="CS99" s="3442"/>
      <c r="CT99" s="3442"/>
      <c r="CU99" s="3442"/>
      <c r="CV99" s="3442"/>
      <c r="CW99" s="3442"/>
      <c r="CX99" s="3442"/>
      <c r="CY99" s="3442"/>
      <c r="CZ99" s="3442"/>
      <c r="DA99" s="3442"/>
      <c r="DB99" s="3442"/>
      <c r="DC99" s="3442"/>
      <c r="DD99" s="3442"/>
      <c r="DE99" s="3442"/>
      <c r="DF99" s="3442"/>
      <c r="DG99" s="3442"/>
      <c r="DH99" s="3442"/>
      <c r="DI99" s="3442"/>
      <c r="DJ99" s="3442"/>
      <c r="DK99" s="3442"/>
      <c r="DL99" s="3442"/>
      <c r="DM99" s="3442"/>
      <c r="DN99" s="3442"/>
      <c r="DO99" s="3442"/>
      <c r="DP99" s="3442"/>
      <c r="DQ99" s="3442"/>
      <c r="DR99" s="3442"/>
      <c r="DS99" s="3442"/>
      <c r="DT99" s="3442"/>
      <c r="DU99" s="3442"/>
      <c r="DV99" s="3442"/>
      <c r="DW99" s="3442"/>
      <c r="DX99" s="3442"/>
      <c r="DY99" s="3442"/>
      <c r="DZ99" s="1380"/>
      <c r="EA99" s="1380"/>
      <c r="EB99" s="1380"/>
      <c r="EC99" s="1380"/>
      <c r="ED99" s="1380"/>
      <c r="EE99" s="1380"/>
      <c r="EF99" s="1380"/>
      <c r="EG99" s="1380"/>
      <c r="EH99" s="1380"/>
      <c r="EI99" s="1380"/>
      <c r="EJ99" s="1380"/>
      <c r="EK99" s="1380"/>
      <c r="EL99" s="1380"/>
      <c r="EM99" s="1380"/>
      <c r="EN99" s="1380"/>
      <c r="EO99" s="1380"/>
      <c r="EP99" s="1380"/>
      <c r="EQ99" s="1380"/>
      <c r="ER99" s="1380"/>
      <c r="ES99" s="1380"/>
      <c r="ET99" s="1380"/>
      <c r="EU99" s="1380"/>
      <c r="EV99" s="1380"/>
      <c r="EW99" s="1380"/>
      <c r="EX99" s="1380"/>
      <c r="EY99" s="1380"/>
      <c r="EZ99" s="1380"/>
      <c r="FA99" s="1380"/>
      <c r="FB99" s="1380"/>
      <c r="FC99" s="1380"/>
      <c r="FD99" s="1380"/>
      <c r="FE99" s="1380"/>
      <c r="FF99" s="1380"/>
      <c r="FG99" s="1380"/>
      <c r="FH99" s="1380"/>
      <c r="FI99" s="1380"/>
      <c r="FJ99" s="1380"/>
      <c r="FK99" s="1380"/>
      <c r="FL99" s="1380"/>
      <c r="FM99" s="1380"/>
      <c r="FN99" s="1380"/>
      <c r="FO99" s="1380"/>
      <c r="FP99" s="1380"/>
      <c r="FQ99" s="1380"/>
      <c r="FR99" s="1380"/>
      <c r="FS99" s="1380"/>
      <c r="FT99" s="1380"/>
      <c r="FU99" s="1380"/>
      <c r="FV99" s="1380"/>
      <c r="FW99" s="1380"/>
      <c r="FX99" s="1380"/>
      <c r="FY99" s="1380"/>
      <c r="FZ99" s="1380"/>
      <c r="GA99" s="1380"/>
      <c r="GB99" s="1380"/>
      <c r="GC99" s="1380"/>
      <c r="GD99" s="1380"/>
      <c r="GE99" s="1380"/>
      <c r="GF99" s="1380"/>
      <c r="GG99" s="1380"/>
      <c r="GH99" s="1380"/>
      <c r="GI99" s="1380"/>
      <c r="GJ99" s="1380"/>
      <c r="GK99" s="1380"/>
      <c r="GL99" s="1380"/>
      <c r="GM99" s="1380"/>
      <c r="GN99" s="1380"/>
      <c r="GO99" s="1380"/>
      <c r="GP99" s="1380"/>
      <c r="GQ99" s="1380"/>
      <c r="GR99" s="1380"/>
      <c r="GS99" s="1380"/>
      <c r="GT99" s="1380"/>
      <c r="GU99" s="1380"/>
      <c r="GV99" s="1380"/>
      <c r="GW99" s="1380"/>
      <c r="GX99" s="1380"/>
      <c r="GY99" s="1380"/>
      <c r="GZ99" s="1380"/>
      <c r="HA99" s="1380"/>
      <c r="HB99" s="1380"/>
      <c r="HC99" s="1380"/>
      <c r="HD99" s="1380"/>
      <c r="HE99" s="1380"/>
      <c r="HF99" s="1380"/>
      <c r="HG99" s="1380"/>
      <c r="HH99" s="1380"/>
      <c r="HI99" s="1380"/>
      <c r="HJ99" s="1380"/>
      <c r="HK99" s="1380"/>
      <c r="HL99" s="1380"/>
      <c r="HM99" s="1380"/>
      <c r="HN99" s="1380"/>
      <c r="HO99" s="1380"/>
      <c r="HP99" s="1380"/>
      <c r="HQ99" s="1380"/>
      <c r="HR99" s="1380"/>
      <c r="HS99" s="1380"/>
      <c r="HT99" s="1380"/>
      <c r="HU99" s="1380"/>
      <c r="HV99" s="1380"/>
      <c r="HW99" s="1380"/>
      <c r="HX99" s="1380"/>
      <c r="HY99" s="1380"/>
      <c r="HZ99" s="1380"/>
      <c r="IA99" s="1380"/>
      <c r="IB99" s="1380"/>
      <c r="IC99" s="1380"/>
      <c r="ID99" s="1380"/>
      <c r="IE99" s="1380"/>
      <c r="IF99" s="1380"/>
      <c r="IG99" s="1380"/>
      <c r="IH99" s="1380"/>
      <c r="II99" s="1380"/>
      <c r="IJ99" s="1380"/>
      <c r="IK99" s="1380"/>
      <c r="IL99" s="1380"/>
      <c r="IM99" s="1380"/>
      <c r="IN99" s="1380"/>
      <c r="IO99" s="1380"/>
      <c r="IP99" s="1380"/>
      <c r="IQ99" s="1380"/>
      <c r="IR99" s="1380"/>
      <c r="IS99" s="1380"/>
      <c r="IT99" s="1380"/>
      <c r="IU99" s="1380"/>
      <c r="IV99" s="1380"/>
      <c r="IW99" s="1380"/>
      <c r="IX99" s="1380"/>
      <c r="IY99" s="1380"/>
      <c r="IZ99" s="1380"/>
      <c r="JA99" s="1380"/>
      <c r="JB99" s="1380"/>
      <c r="JC99" s="1380"/>
      <c r="JD99" s="1380"/>
      <c r="JE99" s="1380"/>
      <c r="JF99" s="1380"/>
      <c r="JG99" s="1380"/>
      <c r="JH99" s="1380"/>
      <c r="JI99" s="1380"/>
      <c r="JJ99" s="1380"/>
      <c r="JK99" s="1380"/>
      <c r="JL99" s="1380"/>
      <c r="JM99" s="1380"/>
      <c r="JN99" s="1380"/>
      <c r="JO99" s="1380"/>
      <c r="JP99" s="1380"/>
      <c r="JQ99" s="1380"/>
      <c r="JR99" s="1380"/>
      <c r="JS99" s="1380"/>
      <c r="JT99" s="1380"/>
      <c r="JU99" s="1380"/>
      <c r="JV99" s="1380"/>
      <c r="JW99" s="1380"/>
      <c r="JX99" s="1380"/>
      <c r="JY99" s="1380"/>
      <c r="JZ99" s="1380"/>
      <c r="KA99" s="1380"/>
      <c r="KB99" s="1380"/>
      <c r="KC99" s="1380"/>
      <c r="KD99" s="1380"/>
      <c r="KE99" s="1380"/>
      <c r="KF99" s="1380"/>
      <c r="KG99" s="1380"/>
      <c r="KH99" s="1380"/>
      <c r="KI99" s="1380"/>
      <c r="KJ99" s="1380"/>
      <c r="KK99" s="1380"/>
      <c r="KL99" s="1380"/>
      <c r="KM99" s="1380"/>
      <c r="KN99" s="1380"/>
      <c r="KO99" s="1380"/>
      <c r="KP99" s="1380"/>
      <c r="KQ99" s="1380"/>
      <c r="KR99" s="1380"/>
      <c r="KS99" s="1380"/>
      <c r="KT99" s="1380"/>
      <c r="KU99" s="1380"/>
      <c r="KV99" s="1380"/>
      <c r="KW99" s="1380"/>
      <c r="KX99" s="1380"/>
      <c r="KY99" s="1380"/>
      <c r="KZ99" s="1380"/>
      <c r="LA99" s="1380"/>
      <c r="LB99" s="1380"/>
      <c r="LC99" s="1380"/>
      <c r="LD99" s="1380"/>
      <c r="LE99" s="1380"/>
      <c r="LF99" s="1380"/>
      <c r="LG99" s="1380"/>
      <c r="LH99" s="1380"/>
      <c r="LI99" s="1380"/>
      <c r="LJ99" s="1380"/>
      <c r="LK99" s="1380"/>
      <c r="LL99" s="1380"/>
      <c r="LM99" s="1380"/>
      <c r="LN99" s="1380"/>
      <c r="LO99" s="1380"/>
      <c r="LP99" s="1380"/>
      <c r="LQ99" s="1380"/>
      <c r="LR99" s="1380"/>
      <c r="LS99" s="1380"/>
      <c r="LT99" s="1380"/>
      <c r="LU99" s="1380"/>
      <c r="LV99" s="1380"/>
      <c r="LW99" s="1380"/>
      <c r="LX99" s="1380"/>
      <c r="LY99" s="1380"/>
      <c r="LZ99" s="1380"/>
      <c r="MA99" s="1380"/>
      <c r="MB99" s="1380"/>
      <c r="MC99" s="1380"/>
      <c r="MD99" s="1380"/>
      <c r="ME99" s="1380"/>
      <c r="MF99" s="1380"/>
      <c r="MG99" s="1380"/>
      <c r="MH99" s="1380"/>
      <c r="MI99" s="1380"/>
      <c r="MJ99" s="1380"/>
      <c r="MK99" s="1380"/>
      <c r="ML99" s="1380"/>
      <c r="MM99" s="1380"/>
      <c r="MN99" s="1380"/>
      <c r="MO99" s="1380"/>
      <c r="MP99" s="1380"/>
      <c r="MQ99" s="1380"/>
      <c r="MR99" s="1380"/>
      <c r="MS99" s="1380"/>
      <c r="MT99" s="1380"/>
      <c r="MU99" s="1380"/>
      <c r="MV99" s="1380"/>
      <c r="MW99" s="1380"/>
      <c r="MX99" s="1380"/>
      <c r="MY99" s="1380"/>
      <c r="MZ99" s="1380"/>
      <c r="NA99" s="1380"/>
      <c r="NB99" s="1380"/>
      <c r="NC99" s="1380"/>
      <c r="ND99" s="1380"/>
      <c r="NE99" s="1380"/>
      <c r="NF99" s="1380"/>
      <c r="NG99" s="1380"/>
      <c r="NH99" s="1380"/>
      <c r="NI99" s="1380"/>
      <c r="NJ99" s="1380"/>
      <c r="NK99" s="1380"/>
      <c r="NL99" s="1380"/>
      <c r="NM99" s="1380"/>
      <c r="NN99" s="1380"/>
      <c r="NO99" s="1380"/>
      <c r="NP99" s="1380"/>
      <c r="NQ99" s="1380"/>
      <c r="NR99" s="1380"/>
      <c r="NS99" s="1380"/>
      <c r="NT99" s="1380"/>
      <c r="NU99" s="1380"/>
      <c r="NV99" s="1380"/>
      <c r="NW99" s="1380"/>
      <c r="NX99" s="1380"/>
      <c r="NY99" s="1380"/>
      <c r="NZ99" s="1380"/>
      <c r="OA99" s="1380"/>
      <c r="OB99" s="1380"/>
      <c r="OC99" s="1380"/>
      <c r="OD99" s="1380"/>
      <c r="OE99" s="1380"/>
      <c r="OF99" s="1380"/>
      <c r="OG99" s="1380"/>
      <c r="OH99" s="1380"/>
      <c r="OI99" s="1380"/>
      <c r="OJ99" s="1380"/>
      <c r="OK99" s="1380"/>
      <c r="OL99" s="1380"/>
      <c r="OM99" s="1380"/>
      <c r="ON99" s="1380"/>
      <c r="OO99" s="1380"/>
      <c r="OP99" s="1380"/>
      <c r="OQ99" s="1380"/>
      <c r="OR99" s="1380"/>
      <c r="OS99" s="1380"/>
      <c r="OT99" s="1380"/>
      <c r="OU99" s="1380"/>
      <c r="OV99" s="1380"/>
      <c r="OW99" s="1380"/>
      <c r="OX99" s="1380"/>
      <c r="OY99" s="1380"/>
      <c r="OZ99" s="1380"/>
      <c r="PA99" s="1380"/>
      <c r="PB99" s="1380"/>
      <c r="PC99" s="1380"/>
      <c r="PD99" s="1380"/>
      <c r="PE99" s="1380"/>
      <c r="PF99" s="1380"/>
      <c r="PG99" s="1380"/>
      <c r="PH99" s="1380"/>
      <c r="PI99" s="1380"/>
      <c r="PJ99" s="1380"/>
      <c r="PK99" s="1380"/>
      <c r="PL99" s="1380"/>
      <c r="PM99" s="1380"/>
      <c r="PN99" s="1380"/>
      <c r="PO99" s="1380"/>
      <c r="PP99" s="1380"/>
      <c r="PQ99" s="1380"/>
      <c r="PR99" s="1380"/>
      <c r="PS99" s="1380"/>
      <c r="PT99" s="1380"/>
      <c r="PU99" s="1380"/>
      <c r="PV99" s="1380"/>
      <c r="PW99" s="1380"/>
      <c r="PX99" s="1380"/>
      <c r="PY99" s="1380"/>
      <c r="PZ99" s="1380"/>
      <c r="QA99" s="1380"/>
      <c r="QB99" s="1380"/>
      <c r="QC99" s="1380"/>
      <c r="QD99" s="1380"/>
      <c r="QE99" s="1380"/>
      <c r="QF99" s="1380"/>
      <c r="QG99" s="1380"/>
      <c r="QH99" s="1380"/>
      <c r="QI99" s="1380"/>
      <c r="QJ99" s="1380"/>
      <c r="QK99" s="1380"/>
      <c r="QL99" s="1380"/>
      <c r="QM99" s="1380"/>
      <c r="QN99" s="1380"/>
      <c r="QO99" s="1380"/>
      <c r="QP99" s="1380"/>
      <c r="QQ99" s="1380"/>
      <c r="QR99" s="1380"/>
      <c r="QS99" s="1380"/>
      <c r="QT99" s="1380"/>
      <c r="QU99" s="1380"/>
      <c r="QV99" s="1380"/>
      <c r="QW99" s="1380"/>
      <c r="QX99" s="1380"/>
      <c r="QY99" s="1380"/>
      <c r="QZ99" s="1380"/>
      <c r="RA99" s="1380"/>
      <c r="RB99" s="1380"/>
      <c r="RC99" s="1380"/>
      <c r="RD99" s="1380"/>
      <c r="RE99" s="1380"/>
      <c r="RF99" s="1380"/>
      <c r="RG99" s="1380"/>
      <c r="RH99" s="1380"/>
      <c r="RI99" s="1380"/>
      <c r="RJ99" s="1380"/>
      <c r="RK99" s="1380"/>
      <c r="RL99" s="1380"/>
      <c r="RM99" s="1380"/>
      <c r="RN99" s="1380"/>
      <c r="RO99" s="1380"/>
      <c r="RP99" s="1380"/>
      <c r="RQ99" s="1380"/>
      <c r="RR99" s="1380"/>
      <c r="RS99" s="1380"/>
      <c r="RT99" s="1380"/>
      <c r="RU99" s="1380"/>
      <c r="RV99" s="1380"/>
      <c r="RW99" s="1380"/>
      <c r="RX99" s="1380"/>
      <c r="RY99" s="1380"/>
      <c r="RZ99" s="1380"/>
      <c r="SA99" s="1380"/>
      <c r="SB99" s="1380"/>
      <c r="SC99" s="1380"/>
      <c r="SD99" s="1380"/>
      <c r="SE99" s="1380"/>
      <c r="SF99" s="1380"/>
      <c r="SG99" s="1380"/>
      <c r="SH99" s="1380"/>
      <c r="SI99" s="1380"/>
      <c r="SJ99" s="1380"/>
      <c r="SK99" s="1380"/>
      <c r="SL99" s="1380"/>
      <c r="SM99" s="1380"/>
      <c r="SN99" s="1380"/>
      <c r="SO99" s="1380"/>
      <c r="SP99" s="1380"/>
      <c r="SQ99" s="1380"/>
      <c r="SR99" s="1380"/>
      <c r="SS99" s="1380"/>
      <c r="ST99" s="1380"/>
      <c r="SU99" s="1380"/>
      <c r="SV99" s="1380"/>
      <c r="SW99" s="1380"/>
      <c r="SX99" s="1380"/>
      <c r="SY99" s="1380"/>
      <c r="SZ99" s="1380"/>
      <c r="TA99" s="1380"/>
      <c r="TB99" s="1380"/>
      <c r="TC99" s="1380"/>
      <c r="TD99" s="1380"/>
      <c r="TE99" s="1380"/>
      <c r="TF99" s="1380"/>
      <c r="TG99" s="1380"/>
      <c r="TH99" s="1380"/>
      <c r="TI99" s="1380"/>
      <c r="TJ99" s="1380"/>
      <c r="TK99" s="1380"/>
      <c r="TL99" s="1380"/>
      <c r="TM99" s="1380"/>
      <c r="TN99" s="1380"/>
      <c r="TO99" s="1380"/>
      <c r="TP99" s="1380"/>
      <c r="TQ99" s="1380"/>
      <c r="TR99" s="1380"/>
      <c r="TS99" s="1380"/>
      <c r="TT99" s="1380"/>
      <c r="TU99" s="1380"/>
      <c r="TV99" s="1380"/>
      <c r="TW99" s="1380"/>
      <c r="TX99" s="1380"/>
      <c r="TY99" s="1380"/>
      <c r="TZ99" s="1380"/>
      <c r="UA99" s="1380"/>
      <c r="UB99" s="1380"/>
      <c r="UC99" s="1380"/>
      <c r="UD99" s="1380"/>
      <c r="UE99" s="1380"/>
      <c r="UF99" s="1380"/>
      <c r="UG99" s="1380"/>
      <c r="UH99" s="1380"/>
      <c r="UI99" s="1380"/>
      <c r="UJ99" s="1380"/>
      <c r="UK99" s="1380"/>
      <c r="UL99" s="1380"/>
      <c r="UM99" s="1380"/>
      <c r="UN99" s="1380"/>
      <c r="UO99" s="1380"/>
      <c r="UP99" s="1380"/>
      <c r="UQ99" s="1380"/>
      <c r="UR99" s="1380"/>
      <c r="US99" s="1380"/>
      <c r="UT99" s="1380"/>
      <c r="UU99" s="1380"/>
      <c r="UV99" s="1380"/>
      <c r="UW99" s="1380"/>
      <c r="UX99" s="1380"/>
      <c r="UY99" s="1380"/>
      <c r="UZ99" s="1380"/>
      <c r="VA99" s="1380"/>
      <c r="VB99" s="1380"/>
      <c r="VC99" s="1380"/>
      <c r="VD99" s="1380"/>
      <c r="VE99" s="1380"/>
      <c r="VF99" s="1380"/>
      <c r="VG99" s="1380"/>
      <c r="VH99" s="1380"/>
      <c r="VI99" s="1380"/>
      <c r="VJ99" s="1380"/>
      <c r="VK99" s="1380"/>
      <c r="VL99" s="1380"/>
      <c r="VM99" s="1380"/>
      <c r="VN99" s="1380"/>
      <c r="VO99" s="1380"/>
      <c r="VP99" s="1380"/>
      <c r="VQ99" s="1380"/>
      <c r="VR99" s="1380"/>
      <c r="VS99" s="1380"/>
      <c r="VT99" s="1380"/>
      <c r="VU99" s="1380"/>
      <c r="VV99" s="1380"/>
      <c r="VW99" s="1380"/>
      <c r="VX99" s="1380"/>
      <c r="VY99" s="1380"/>
      <c r="VZ99" s="1380"/>
      <c r="WA99" s="1380"/>
      <c r="WB99" s="1380"/>
      <c r="WC99" s="1380"/>
      <c r="WD99" s="1380"/>
      <c r="WE99" s="1380"/>
      <c r="WF99" s="1380"/>
      <c r="WG99" s="1380"/>
      <c r="WH99" s="1380"/>
      <c r="WI99" s="1380"/>
      <c r="WJ99" s="1380"/>
      <c r="WK99" s="1380"/>
      <c r="WL99" s="1380"/>
      <c r="WM99" s="1380"/>
      <c r="WN99" s="1380"/>
      <c r="WO99" s="1380"/>
      <c r="WP99" s="1380"/>
      <c r="WQ99" s="1380"/>
      <c r="WR99" s="1380"/>
      <c r="WS99" s="1380"/>
      <c r="WT99" s="1380"/>
      <c r="WU99" s="1380"/>
      <c r="WV99" s="1380"/>
      <c r="WW99" s="1380"/>
      <c r="WX99" s="1380"/>
      <c r="WY99" s="1380"/>
      <c r="WZ99" s="1380"/>
      <c r="XA99" s="1380"/>
      <c r="XB99" s="1380"/>
      <c r="XC99" s="1380"/>
      <c r="XD99" s="1380"/>
      <c r="XE99" s="1380"/>
      <c r="XF99" s="1380"/>
      <c r="XG99" s="1380"/>
      <c r="XH99" s="1380"/>
      <c r="XI99" s="1380"/>
      <c r="XJ99" s="1380"/>
      <c r="XK99" s="1380"/>
      <c r="XL99" s="1380"/>
      <c r="XM99" s="1380"/>
      <c r="XN99" s="1380"/>
      <c r="XO99" s="1380"/>
      <c r="XP99" s="1380"/>
      <c r="XQ99" s="1380"/>
      <c r="XR99" s="1380"/>
      <c r="XS99" s="1380"/>
      <c r="XT99" s="1380"/>
      <c r="XU99" s="1380"/>
      <c r="XV99" s="1380"/>
      <c r="XW99" s="1380"/>
      <c r="XX99" s="1380"/>
      <c r="XY99" s="1380"/>
      <c r="XZ99" s="1380"/>
      <c r="YA99" s="1380"/>
      <c r="YB99" s="1380"/>
      <c r="YC99" s="1380"/>
      <c r="YD99" s="1380"/>
      <c r="YE99" s="1380"/>
      <c r="YF99" s="1380"/>
      <c r="YG99" s="1380"/>
      <c r="YH99" s="1380"/>
      <c r="YI99" s="1380"/>
      <c r="YJ99" s="1380"/>
      <c r="YK99" s="1380"/>
      <c r="YL99" s="1380"/>
      <c r="YM99" s="1380"/>
      <c r="YN99" s="1380"/>
      <c r="YO99" s="1380"/>
      <c r="YP99" s="1380"/>
      <c r="YQ99" s="1380"/>
      <c r="YR99" s="1380"/>
      <c r="YS99" s="1380"/>
      <c r="YT99" s="1380"/>
      <c r="YU99" s="1380"/>
      <c r="YV99" s="1380"/>
      <c r="YW99" s="1380"/>
      <c r="YX99" s="1380"/>
      <c r="YY99" s="1380"/>
      <c r="YZ99" s="1380"/>
      <c r="ZA99" s="1380"/>
      <c r="ZB99" s="1380"/>
      <c r="ZC99" s="1380"/>
      <c r="ZD99" s="1380"/>
      <c r="ZE99" s="1380"/>
      <c r="ZF99" s="1380"/>
      <c r="ZG99" s="1380"/>
      <c r="ZH99" s="1380"/>
      <c r="ZI99" s="1380"/>
      <c r="ZJ99" s="1380"/>
      <c r="ZK99" s="1380"/>
      <c r="ZL99" s="1380"/>
      <c r="ZM99" s="1380"/>
      <c r="ZN99" s="1380"/>
      <c r="ZO99" s="1380"/>
      <c r="ZP99" s="1380"/>
      <c r="ZQ99" s="1380"/>
      <c r="ZR99" s="1380"/>
      <c r="ZS99" s="1380"/>
      <c r="ZT99" s="1380"/>
      <c r="ZU99" s="1380"/>
      <c r="ZV99" s="1380"/>
      <c r="ZW99" s="1380"/>
      <c r="ZX99" s="1380"/>
      <c r="ZY99" s="1380"/>
      <c r="ZZ99" s="1380"/>
      <c r="AAA99" s="1380"/>
      <c r="AAB99" s="1380"/>
      <c r="AAC99" s="1380"/>
      <c r="AAD99" s="1380"/>
      <c r="AAE99" s="1380"/>
      <c r="AAF99" s="1380"/>
      <c r="AAG99" s="1380"/>
      <c r="AAH99" s="1380"/>
      <c r="AAI99" s="1380"/>
      <c r="AAJ99" s="1380"/>
      <c r="AAK99" s="1380"/>
      <c r="AAL99" s="1380"/>
      <c r="AAM99" s="1380"/>
      <c r="AAN99" s="1380"/>
      <c r="AAO99" s="1380"/>
      <c r="AAP99" s="1380"/>
      <c r="AAQ99" s="1380"/>
      <c r="AAR99" s="1380"/>
      <c r="AAS99" s="1380"/>
      <c r="AAT99" s="1380"/>
      <c r="AAU99" s="1380"/>
      <c r="AAV99" s="1380"/>
      <c r="AAW99" s="1380"/>
      <c r="AAX99" s="1380"/>
      <c r="AAY99" s="1380"/>
      <c r="AAZ99" s="1380"/>
      <c r="ABA99" s="1380"/>
      <c r="ABB99" s="1380"/>
      <c r="ABC99" s="1380"/>
      <c r="ABD99" s="1380"/>
      <c r="ABE99" s="1380"/>
      <c r="ABF99" s="1380"/>
      <c r="ABG99" s="1380"/>
      <c r="ABH99" s="1380"/>
      <c r="ABI99" s="1380"/>
      <c r="ABJ99" s="1380"/>
      <c r="ABK99" s="1380"/>
      <c r="ABL99" s="1380"/>
      <c r="ABM99" s="1380"/>
      <c r="ABN99" s="1380"/>
      <c r="ABO99" s="1380"/>
      <c r="ABP99" s="1380"/>
      <c r="ABQ99" s="1380"/>
      <c r="ABR99" s="1380"/>
      <c r="ABS99" s="1380"/>
      <c r="ABT99" s="1380"/>
      <c r="ABU99" s="1380"/>
      <c r="ABV99" s="1380"/>
      <c r="ABW99" s="1380"/>
      <c r="ABX99" s="1380"/>
      <c r="ABY99" s="1380"/>
      <c r="ABZ99" s="1380"/>
      <c r="ACA99" s="1380"/>
      <c r="ACB99" s="1380"/>
      <c r="ACC99" s="1380"/>
      <c r="ACD99" s="1380"/>
      <c r="ACE99" s="1380"/>
      <c r="ACF99" s="1380"/>
      <c r="ACG99" s="1380"/>
      <c r="ACH99" s="1380"/>
      <c r="ACI99" s="1380"/>
      <c r="ACJ99" s="1380"/>
      <c r="ACK99" s="1380"/>
      <c r="ACL99" s="1380"/>
      <c r="ACM99" s="1380"/>
      <c r="ACN99" s="1380"/>
      <c r="ACO99" s="1380"/>
      <c r="ACP99" s="1380"/>
      <c r="ACQ99" s="1380"/>
      <c r="ACR99" s="1380"/>
      <c r="ACS99" s="1380"/>
      <c r="ACT99" s="1380"/>
      <c r="ACU99" s="1380"/>
      <c r="ACV99" s="1380"/>
      <c r="ACW99" s="1380"/>
      <c r="ACX99" s="1380"/>
      <c r="ACY99" s="1380"/>
      <c r="ACZ99" s="1380"/>
      <c r="ADA99" s="1380"/>
      <c r="ADB99" s="1380"/>
      <c r="ADC99" s="1380"/>
      <c r="ADD99" s="1380"/>
      <c r="ADE99" s="1380"/>
      <c r="ADF99" s="1380"/>
      <c r="ADG99" s="1380"/>
      <c r="ADH99" s="1380"/>
      <c r="ADI99" s="1380"/>
      <c r="ADJ99" s="1380"/>
      <c r="ADK99" s="1380"/>
      <c r="ADL99" s="1380"/>
      <c r="ADM99" s="1380"/>
      <c r="ADN99" s="1380"/>
      <c r="ADO99" s="1380"/>
      <c r="ADP99" s="1380"/>
      <c r="ADQ99" s="1380"/>
      <c r="ADR99" s="1380"/>
      <c r="ADS99" s="1380"/>
      <c r="ADT99" s="1380"/>
      <c r="ADU99" s="1380"/>
      <c r="ADV99" s="1380"/>
      <c r="ADW99" s="1380"/>
      <c r="ADX99" s="1380"/>
      <c r="ADY99" s="1380"/>
      <c r="ADZ99" s="1380"/>
      <c r="AEA99" s="1380"/>
      <c r="AEB99" s="1380"/>
      <c r="AEC99" s="1380"/>
      <c r="AED99" s="1380"/>
      <c r="AEE99" s="1380"/>
      <c r="AEF99" s="1380"/>
      <c r="AEG99" s="1380"/>
      <c r="AEH99" s="1380"/>
      <c r="AEI99" s="1380"/>
      <c r="AEJ99" s="1380"/>
      <c r="AEK99" s="1380"/>
      <c r="AEL99" s="1380"/>
      <c r="AEM99" s="1380"/>
      <c r="AEN99" s="1380"/>
      <c r="AEO99" s="1380"/>
      <c r="AEP99" s="1380"/>
      <c r="AEQ99" s="1380"/>
      <c r="AER99" s="1380"/>
      <c r="AES99" s="1380"/>
      <c r="AET99" s="1380"/>
      <c r="AEU99" s="1380"/>
      <c r="AEV99" s="1380"/>
      <c r="AEW99" s="1380"/>
      <c r="AEX99" s="1380"/>
      <c r="AEY99" s="1380"/>
      <c r="AEZ99" s="1380"/>
      <c r="AFA99" s="1380"/>
      <c r="AFB99" s="1380"/>
      <c r="AFC99" s="1380"/>
      <c r="AFD99" s="1380"/>
      <c r="AFE99" s="1380"/>
      <c r="AFF99" s="1380"/>
      <c r="AFG99" s="1380"/>
      <c r="AFH99" s="1380"/>
      <c r="AFI99" s="1380"/>
      <c r="AFJ99" s="1380"/>
      <c r="AFK99" s="1380"/>
      <c r="AFL99" s="1380"/>
      <c r="AFM99" s="1380"/>
      <c r="AFN99" s="1380"/>
      <c r="AFO99" s="1380"/>
      <c r="AFP99" s="1380"/>
      <c r="AFQ99" s="1380"/>
      <c r="AFR99" s="1380"/>
      <c r="AFS99" s="1380"/>
      <c r="AFT99" s="1380"/>
      <c r="AFU99" s="1380"/>
      <c r="AFV99" s="1380"/>
      <c r="AFW99" s="1380"/>
      <c r="AFX99" s="1380"/>
      <c r="AFY99" s="1380"/>
      <c r="AFZ99" s="1380"/>
      <c r="AGA99" s="1380"/>
      <c r="AGB99" s="1380"/>
      <c r="AGC99" s="1380"/>
      <c r="AGD99" s="1380"/>
      <c r="AGE99" s="1380"/>
      <c r="AGF99" s="1380"/>
      <c r="AGG99" s="1380"/>
      <c r="AGH99" s="1380"/>
      <c r="AGI99" s="1380"/>
      <c r="AGJ99" s="1380"/>
      <c r="AGK99" s="1380"/>
      <c r="AGL99" s="1380"/>
      <c r="AGM99" s="1380"/>
      <c r="AGN99" s="1380"/>
      <c r="AGO99" s="1380"/>
      <c r="AGP99" s="1380"/>
      <c r="AGQ99" s="1380"/>
      <c r="AGR99" s="1380"/>
      <c r="AGS99" s="1380"/>
      <c r="AGT99" s="1380"/>
      <c r="AGU99" s="1380"/>
      <c r="AGV99" s="1380"/>
      <c r="AGW99" s="1380"/>
      <c r="AGX99" s="1380"/>
      <c r="AGY99" s="1380"/>
      <c r="AGZ99" s="1380"/>
      <c r="AHA99" s="1380"/>
      <c r="AHB99" s="1380"/>
      <c r="AHC99" s="1380"/>
      <c r="AHD99" s="1380"/>
      <c r="AHE99" s="1380"/>
      <c r="AHF99" s="1380"/>
      <c r="AHG99" s="1380"/>
      <c r="AHH99" s="1380"/>
      <c r="AHI99" s="1380"/>
      <c r="AHJ99" s="1380"/>
      <c r="AHK99" s="1380"/>
      <c r="AHL99" s="1380"/>
      <c r="AHM99" s="1380"/>
      <c r="AHN99" s="1380"/>
      <c r="AHO99" s="1380"/>
      <c r="AHP99" s="1380"/>
      <c r="AHQ99" s="1380"/>
      <c r="AHR99" s="1380"/>
      <c r="AHS99" s="1380"/>
      <c r="AHT99" s="1380"/>
      <c r="AHU99" s="1380"/>
      <c r="AHV99" s="1380"/>
      <c r="AHW99" s="1380"/>
      <c r="AHX99" s="1380"/>
      <c r="AHY99" s="1380"/>
      <c r="AHZ99" s="1380"/>
      <c r="AIA99" s="1380"/>
      <c r="AIB99" s="1380"/>
      <c r="AIC99" s="1380"/>
      <c r="AID99" s="1380"/>
      <c r="AIE99" s="1380"/>
      <c r="AIF99" s="1380"/>
      <c r="AIG99" s="1380"/>
      <c r="AIH99" s="1380"/>
      <c r="AII99" s="1380"/>
      <c r="AIJ99" s="1380"/>
      <c r="AIK99" s="1380"/>
      <c r="AIL99" s="1380"/>
      <c r="AIM99" s="1380"/>
      <c r="AIN99" s="1380"/>
      <c r="AIO99" s="1380"/>
      <c r="AIP99" s="1380"/>
      <c r="AIQ99" s="1380"/>
      <c r="AIR99" s="1380"/>
      <c r="AIS99" s="1380"/>
      <c r="AIT99" s="1380"/>
      <c r="AIU99" s="1380"/>
      <c r="AIV99" s="1380"/>
      <c r="AIW99" s="1380"/>
      <c r="AIX99" s="1380"/>
      <c r="AIY99" s="1380"/>
      <c r="AIZ99" s="1380"/>
      <c r="AJA99" s="1380"/>
      <c r="AJB99" s="1380"/>
      <c r="AJC99" s="1380"/>
      <c r="AJD99" s="1380"/>
      <c r="AJE99" s="1380"/>
      <c r="AJF99" s="1380"/>
      <c r="AJG99" s="1380"/>
      <c r="AJH99" s="1380"/>
      <c r="AJI99" s="1380"/>
      <c r="AJJ99" s="1380"/>
      <c r="AJK99" s="1380"/>
      <c r="AJL99" s="1380"/>
      <c r="AJM99" s="1380"/>
      <c r="AJN99" s="1380"/>
      <c r="AJO99" s="1380"/>
      <c r="AJP99" s="1380"/>
      <c r="AJQ99" s="1380"/>
      <c r="AJR99" s="1380"/>
      <c r="AJS99" s="1380"/>
      <c r="AJT99" s="1380"/>
      <c r="AJU99" s="1380"/>
      <c r="AJV99" s="1380"/>
      <c r="AJW99" s="1380"/>
      <c r="AJX99" s="1380"/>
      <c r="AJY99" s="1380"/>
      <c r="AJZ99" s="1380"/>
      <c r="AKA99" s="1380"/>
      <c r="AKB99" s="1380"/>
      <c r="AKC99" s="1380"/>
      <c r="AKD99" s="1380"/>
      <c r="AKE99" s="1380"/>
      <c r="AKF99" s="1380"/>
      <c r="AKG99" s="1380"/>
      <c r="AKH99" s="1380"/>
      <c r="AKI99" s="1380"/>
      <c r="AKJ99" s="1380"/>
      <c r="AKK99" s="1380"/>
      <c r="AKL99" s="1380"/>
      <c r="AKM99" s="1380"/>
      <c r="AKN99" s="1380"/>
      <c r="AKO99" s="1380"/>
      <c r="AKP99" s="1380"/>
      <c r="AKQ99" s="1380"/>
      <c r="AKR99" s="1380"/>
      <c r="AKS99" s="1380"/>
      <c r="AKT99" s="1380"/>
      <c r="AKU99" s="1380"/>
      <c r="AKV99" s="1380"/>
      <c r="AKW99" s="1380"/>
      <c r="AKX99" s="1380"/>
      <c r="AKY99" s="1380"/>
      <c r="AKZ99" s="1380"/>
      <c r="ALA99" s="1380"/>
      <c r="ALB99" s="1380"/>
      <c r="ALC99" s="1380"/>
      <c r="ALD99" s="1380"/>
      <c r="ALE99" s="1380"/>
      <c r="ALF99" s="1380"/>
      <c r="ALG99" s="1380"/>
      <c r="ALH99" s="1380"/>
      <c r="ALI99" s="1380"/>
      <c r="ALJ99" s="1380"/>
      <c r="ALK99" s="1380"/>
      <c r="ALL99" s="1380"/>
      <c r="ALM99" s="1380"/>
      <c r="ALN99" s="1380"/>
      <c r="ALO99" s="1380"/>
      <c r="ALP99" s="1380"/>
      <c r="ALQ99" s="1380"/>
      <c r="ALR99" s="1380"/>
      <c r="ALS99" s="1380"/>
      <c r="ALT99" s="1380"/>
      <c r="ALU99" s="1380"/>
      <c r="ALV99" s="1380"/>
      <c r="ALW99" s="1380"/>
      <c r="ALX99" s="1380"/>
      <c r="ALY99" s="1380"/>
      <c r="ALZ99" s="1380"/>
      <c r="AMA99" s="1380"/>
      <c r="AMB99" s="1380"/>
      <c r="AMC99" s="1380"/>
      <c r="AMD99" s="1380"/>
      <c r="AME99" s="1380"/>
      <c r="AMF99" s="1380"/>
      <c r="AMG99" s="1380"/>
      <c r="AMH99" s="1380"/>
      <c r="AMI99" s="1380"/>
      <c r="AMJ99" s="1380"/>
    </row>
    <row r="100" spans="1:1024" s="737" customFormat="1" ht="23.5" customHeight="1">
      <c r="A100" s="6249"/>
      <c r="B100" s="6299"/>
      <c r="C100" s="6302"/>
      <c r="D100" s="6305"/>
      <c r="E100" s="6308"/>
      <c r="F100" s="6311"/>
      <c r="G100" s="6308"/>
      <c r="H100" s="6314"/>
      <c r="I100" s="3564" t="s">
        <v>918</v>
      </c>
      <c r="J100" s="3964">
        <f>100000+50000</f>
        <v>150000</v>
      </c>
      <c r="K100" s="6289"/>
      <c r="L100" s="6289"/>
      <c r="M100" s="6289"/>
      <c r="N100" s="6289"/>
      <c r="O100" s="6292"/>
      <c r="P100" s="6327"/>
      <c r="Q100" s="6274"/>
      <c r="R100" s="6277"/>
      <c r="S100" s="6280"/>
      <c r="T100" s="6283"/>
      <c r="U100" s="6286"/>
      <c r="V100" s="6286"/>
      <c r="W100" s="6346"/>
      <c r="X100" s="6346"/>
      <c r="Y100" s="6268"/>
      <c r="Z100" s="6271"/>
      <c r="AA100" s="6268"/>
      <c r="AB100" s="6268"/>
      <c r="AC100" s="6268"/>
      <c r="AD100" s="6268"/>
      <c r="AE100" s="6271"/>
      <c r="AF100" s="6372"/>
      <c r="AG100" s="6375"/>
      <c r="AH100" s="6375"/>
      <c r="AI100" s="6274"/>
      <c r="AJ100" s="6274"/>
      <c r="AK100" s="6366"/>
      <c r="AL100" s="6360"/>
      <c r="AM100" s="6360"/>
      <c r="AN100" s="6369"/>
      <c r="AO100" s="6360"/>
      <c r="AP100" s="6360"/>
      <c r="AQ100" s="6360"/>
      <c r="AR100" s="6360"/>
      <c r="AS100" s="6360"/>
      <c r="AT100" s="6363"/>
      <c r="AU100" s="6340"/>
      <c r="AV100" s="6340"/>
      <c r="AW100" s="6343"/>
      <c r="AX100" s="6343"/>
      <c r="AY100" s="6343"/>
      <c r="AZ100" s="6357"/>
      <c r="BA100" s="3965"/>
      <c r="BB100" s="3442"/>
      <c r="BC100" s="3442"/>
      <c r="BD100" s="3442"/>
      <c r="BE100" s="3442"/>
      <c r="BF100" s="3442"/>
      <c r="BG100" s="3442"/>
      <c r="BH100" s="3442"/>
      <c r="BI100" s="3442"/>
      <c r="BJ100" s="3442"/>
      <c r="BK100" s="3442"/>
      <c r="BL100" s="3442"/>
      <c r="BM100" s="3442"/>
      <c r="BN100" s="3442"/>
      <c r="BO100" s="3442"/>
      <c r="BP100" s="3442"/>
      <c r="BQ100" s="3442"/>
      <c r="BR100" s="3442"/>
      <c r="BS100" s="3442"/>
      <c r="BT100" s="3442"/>
      <c r="BU100" s="3442"/>
      <c r="BV100" s="3442"/>
      <c r="BW100" s="3442"/>
      <c r="BX100" s="3442"/>
      <c r="BY100" s="3442"/>
      <c r="BZ100" s="3442"/>
      <c r="CA100" s="3442"/>
      <c r="CB100" s="3442"/>
      <c r="CC100" s="3442"/>
      <c r="CD100" s="3442"/>
      <c r="CE100" s="3442"/>
      <c r="CF100" s="3442"/>
      <c r="CG100" s="3442"/>
      <c r="CH100" s="3442"/>
      <c r="CI100" s="3442"/>
      <c r="CJ100" s="3442"/>
      <c r="CK100" s="3442"/>
      <c r="CL100" s="3442"/>
      <c r="CM100" s="3442"/>
      <c r="CN100" s="3442"/>
      <c r="CO100" s="3442"/>
      <c r="CP100" s="3442"/>
      <c r="CQ100" s="3442"/>
      <c r="CR100" s="3442"/>
      <c r="CS100" s="3442"/>
      <c r="CT100" s="3442"/>
      <c r="CU100" s="3442"/>
      <c r="CV100" s="3442"/>
      <c r="CW100" s="3442"/>
      <c r="CX100" s="3442"/>
      <c r="CY100" s="3442"/>
      <c r="CZ100" s="3442"/>
      <c r="DA100" s="3442"/>
      <c r="DB100" s="3442"/>
      <c r="DC100" s="3442"/>
      <c r="DD100" s="3442"/>
      <c r="DE100" s="3442"/>
      <c r="DF100" s="3442"/>
      <c r="DG100" s="3442"/>
      <c r="DH100" s="3442"/>
      <c r="DI100" s="3442"/>
      <c r="DJ100" s="3442"/>
      <c r="DK100" s="3442"/>
      <c r="DL100" s="3442"/>
      <c r="DM100" s="3442"/>
      <c r="DN100" s="3442"/>
      <c r="DO100" s="3442"/>
      <c r="DP100" s="3442"/>
      <c r="DQ100" s="3442"/>
      <c r="DR100" s="3442"/>
      <c r="DS100" s="3442"/>
      <c r="DT100" s="3442"/>
      <c r="DU100" s="3442"/>
      <c r="DV100" s="3442"/>
      <c r="DW100" s="3442"/>
      <c r="DX100" s="3442"/>
      <c r="DY100" s="3442"/>
      <c r="DZ100" s="1380"/>
      <c r="EA100" s="1380"/>
      <c r="EB100" s="1380"/>
      <c r="EC100" s="1380"/>
      <c r="ED100" s="1380"/>
      <c r="EE100" s="1380"/>
      <c r="EF100" s="1380"/>
      <c r="EG100" s="1380"/>
      <c r="EH100" s="1380"/>
      <c r="EI100" s="1380"/>
      <c r="EJ100" s="1380"/>
      <c r="EK100" s="1380"/>
      <c r="EL100" s="1380"/>
      <c r="EM100" s="1380"/>
      <c r="EN100" s="1380"/>
      <c r="EO100" s="1380"/>
      <c r="EP100" s="1380"/>
      <c r="EQ100" s="1380"/>
      <c r="ER100" s="1380"/>
      <c r="ES100" s="1380"/>
      <c r="ET100" s="1380"/>
      <c r="EU100" s="1380"/>
      <c r="EV100" s="1380"/>
      <c r="EW100" s="1380"/>
      <c r="EX100" s="1380"/>
      <c r="EY100" s="1380"/>
      <c r="EZ100" s="1380"/>
      <c r="FA100" s="1380"/>
      <c r="FB100" s="1380"/>
      <c r="FC100" s="1380"/>
      <c r="FD100" s="1380"/>
      <c r="FE100" s="1380"/>
      <c r="FF100" s="1380"/>
      <c r="FG100" s="1380"/>
      <c r="FH100" s="1380"/>
      <c r="FI100" s="1380"/>
      <c r="FJ100" s="1380"/>
      <c r="FK100" s="1380"/>
      <c r="FL100" s="1380"/>
      <c r="FM100" s="1380"/>
      <c r="FN100" s="1380"/>
      <c r="FO100" s="1380"/>
      <c r="FP100" s="1380"/>
      <c r="FQ100" s="1380"/>
      <c r="FR100" s="1380"/>
      <c r="FS100" s="1380"/>
      <c r="FT100" s="1380"/>
      <c r="FU100" s="1380"/>
      <c r="FV100" s="1380"/>
      <c r="FW100" s="1380"/>
      <c r="FX100" s="1380"/>
      <c r="FY100" s="1380"/>
      <c r="FZ100" s="1380"/>
      <c r="GA100" s="1380"/>
      <c r="GB100" s="1380"/>
      <c r="GC100" s="1380"/>
      <c r="GD100" s="1380"/>
      <c r="GE100" s="1380"/>
      <c r="GF100" s="1380"/>
      <c r="GG100" s="1380"/>
      <c r="GH100" s="1380"/>
      <c r="GI100" s="1380"/>
      <c r="GJ100" s="1380"/>
      <c r="GK100" s="1380"/>
      <c r="GL100" s="1380"/>
      <c r="GM100" s="1380"/>
      <c r="GN100" s="1380"/>
      <c r="GO100" s="1380"/>
      <c r="GP100" s="1380"/>
      <c r="GQ100" s="1380"/>
      <c r="GR100" s="1380"/>
      <c r="GS100" s="1380"/>
      <c r="GT100" s="1380"/>
      <c r="GU100" s="1380"/>
      <c r="GV100" s="1380"/>
      <c r="GW100" s="1380"/>
      <c r="GX100" s="1380"/>
      <c r="GY100" s="1380"/>
      <c r="GZ100" s="1380"/>
      <c r="HA100" s="1380"/>
      <c r="HB100" s="1380"/>
      <c r="HC100" s="1380"/>
      <c r="HD100" s="1380"/>
      <c r="HE100" s="1380"/>
      <c r="HF100" s="1380"/>
      <c r="HG100" s="1380"/>
      <c r="HH100" s="1380"/>
      <c r="HI100" s="1380"/>
      <c r="HJ100" s="1380"/>
      <c r="HK100" s="1380"/>
      <c r="HL100" s="1380"/>
      <c r="HM100" s="1380"/>
      <c r="HN100" s="1380"/>
      <c r="HO100" s="1380"/>
      <c r="HP100" s="1380"/>
      <c r="HQ100" s="1380"/>
      <c r="HR100" s="1380"/>
      <c r="HS100" s="1380"/>
      <c r="HT100" s="1380"/>
      <c r="HU100" s="1380"/>
      <c r="HV100" s="1380"/>
      <c r="HW100" s="1380"/>
      <c r="HX100" s="1380"/>
      <c r="HY100" s="1380"/>
      <c r="HZ100" s="1380"/>
      <c r="IA100" s="1380"/>
      <c r="IB100" s="1380"/>
      <c r="IC100" s="1380"/>
      <c r="ID100" s="1380"/>
      <c r="IE100" s="1380"/>
      <c r="IF100" s="1380"/>
      <c r="IG100" s="1380"/>
      <c r="IH100" s="1380"/>
      <c r="II100" s="1380"/>
      <c r="IJ100" s="1380"/>
      <c r="IK100" s="1380"/>
      <c r="IL100" s="1380"/>
      <c r="IM100" s="1380"/>
      <c r="IN100" s="1380"/>
      <c r="IO100" s="1380"/>
      <c r="IP100" s="1380"/>
      <c r="IQ100" s="1380"/>
      <c r="IR100" s="1380"/>
      <c r="IS100" s="1380"/>
      <c r="IT100" s="1380"/>
      <c r="IU100" s="1380"/>
      <c r="IV100" s="1380"/>
      <c r="IW100" s="1380"/>
      <c r="IX100" s="1380"/>
      <c r="IY100" s="1380"/>
      <c r="IZ100" s="1380"/>
      <c r="JA100" s="1380"/>
      <c r="JB100" s="1380"/>
      <c r="JC100" s="1380"/>
      <c r="JD100" s="1380"/>
      <c r="JE100" s="1380"/>
      <c r="JF100" s="1380"/>
      <c r="JG100" s="1380"/>
      <c r="JH100" s="1380"/>
      <c r="JI100" s="1380"/>
      <c r="JJ100" s="1380"/>
      <c r="JK100" s="1380"/>
      <c r="JL100" s="1380"/>
      <c r="JM100" s="1380"/>
      <c r="JN100" s="1380"/>
      <c r="JO100" s="1380"/>
      <c r="JP100" s="1380"/>
      <c r="JQ100" s="1380"/>
      <c r="JR100" s="1380"/>
      <c r="JS100" s="1380"/>
      <c r="JT100" s="1380"/>
      <c r="JU100" s="1380"/>
      <c r="JV100" s="1380"/>
      <c r="JW100" s="1380"/>
      <c r="JX100" s="1380"/>
      <c r="JY100" s="1380"/>
      <c r="JZ100" s="1380"/>
      <c r="KA100" s="1380"/>
      <c r="KB100" s="1380"/>
      <c r="KC100" s="1380"/>
      <c r="KD100" s="1380"/>
      <c r="KE100" s="1380"/>
      <c r="KF100" s="1380"/>
      <c r="KG100" s="1380"/>
      <c r="KH100" s="1380"/>
      <c r="KI100" s="1380"/>
      <c r="KJ100" s="1380"/>
      <c r="KK100" s="1380"/>
      <c r="KL100" s="1380"/>
      <c r="KM100" s="1380"/>
      <c r="KN100" s="1380"/>
      <c r="KO100" s="1380"/>
      <c r="KP100" s="1380"/>
      <c r="KQ100" s="1380"/>
      <c r="KR100" s="1380"/>
      <c r="KS100" s="1380"/>
      <c r="KT100" s="1380"/>
      <c r="KU100" s="1380"/>
      <c r="KV100" s="1380"/>
      <c r="KW100" s="1380"/>
      <c r="KX100" s="1380"/>
      <c r="KY100" s="1380"/>
      <c r="KZ100" s="1380"/>
      <c r="LA100" s="1380"/>
      <c r="LB100" s="1380"/>
      <c r="LC100" s="1380"/>
      <c r="LD100" s="1380"/>
      <c r="LE100" s="1380"/>
      <c r="LF100" s="1380"/>
      <c r="LG100" s="1380"/>
      <c r="LH100" s="1380"/>
      <c r="LI100" s="1380"/>
      <c r="LJ100" s="1380"/>
      <c r="LK100" s="1380"/>
      <c r="LL100" s="1380"/>
      <c r="LM100" s="1380"/>
      <c r="LN100" s="1380"/>
      <c r="LO100" s="1380"/>
      <c r="LP100" s="1380"/>
      <c r="LQ100" s="1380"/>
      <c r="LR100" s="1380"/>
      <c r="LS100" s="1380"/>
      <c r="LT100" s="1380"/>
      <c r="LU100" s="1380"/>
      <c r="LV100" s="1380"/>
      <c r="LW100" s="1380"/>
      <c r="LX100" s="1380"/>
      <c r="LY100" s="1380"/>
      <c r="LZ100" s="1380"/>
      <c r="MA100" s="1380"/>
      <c r="MB100" s="1380"/>
      <c r="MC100" s="1380"/>
      <c r="MD100" s="1380"/>
      <c r="ME100" s="1380"/>
      <c r="MF100" s="1380"/>
      <c r="MG100" s="1380"/>
      <c r="MH100" s="1380"/>
      <c r="MI100" s="1380"/>
      <c r="MJ100" s="1380"/>
      <c r="MK100" s="1380"/>
      <c r="ML100" s="1380"/>
      <c r="MM100" s="1380"/>
      <c r="MN100" s="1380"/>
      <c r="MO100" s="1380"/>
      <c r="MP100" s="1380"/>
      <c r="MQ100" s="1380"/>
      <c r="MR100" s="1380"/>
      <c r="MS100" s="1380"/>
      <c r="MT100" s="1380"/>
      <c r="MU100" s="1380"/>
      <c r="MV100" s="1380"/>
      <c r="MW100" s="1380"/>
      <c r="MX100" s="1380"/>
      <c r="MY100" s="1380"/>
      <c r="MZ100" s="1380"/>
      <c r="NA100" s="1380"/>
      <c r="NB100" s="1380"/>
      <c r="NC100" s="1380"/>
      <c r="ND100" s="1380"/>
      <c r="NE100" s="1380"/>
      <c r="NF100" s="1380"/>
      <c r="NG100" s="1380"/>
      <c r="NH100" s="1380"/>
      <c r="NI100" s="1380"/>
      <c r="NJ100" s="1380"/>
      <c r="NK100" s="1380"/>
      <c r="NL100" s="1380"/>
      <c r="NM100" s="1380"/>
      <c r="NN100" s="1380"/>
      <c r="NO100" s="1380"/>
      <c r="NP100" s="1380"/>
      <c r="NQ100" s="1380"/>
      <c r="NR100" s="1380"/>
      <c r="NS100" s="1380"/>
      <c r="NT100" s="1380"/>
      <c r="NU100" s="1380"/>
      <c r="NV100" s="1380"/>
      <c r="NW100" s="1380"/>
      <c r="NX100" s="1380"/>
      <c r="NY100" s="1380"/>
      <c r="NZ100" s="1380"/>
      <c r="OA100" s="1380"/>
      <c r="OB100" s="1380"/>
      <c r="OC100" s="1380"/>
      <c r="OD100" s="1380"/>
      <c r="OE100" s="1380"/>
      <c r="OF100" s="1380"/>
      <c r="OG100" s="1380"/>
      <c r="OH100" s="1380"/>
      <c r="OI100" s="1380"/>
      <c r="OJ100" s="1380"/>
      <c r="OK100" s="1380"/>
      <c r="OL100" s="1380"/>
      <c r="OM100" s="1380"/>
      <c r="ON100" s="1380"/>
      <c r="OO100" s="1380"/>
      <c r="OP100" s="1380"/>
      <c r="OQ100" s="1380"/>
      <c r="OR100" s="1380"/>
      <c r="OS100" s="1380"/>
      <c r="OT100" s="1380"/>
      <c r="OU100" s="1380"/>
      <c r="OV100" s="1380"/>
      <c r="OW100" s="1380"/>
      <c r="OX100" s="1380"/>
      <c r="OY100" s="1380"/>
      <c r="OZ100" s="1380"/>
      <c r="PA100" s="1380"/>
      <c r="PB100" s="1380"/>
      <c r="PC100" s="1380"/>
      <c r="PD100" s="1380"/>
      <c r="PE100" s="1380"/>
      <c r="PF100" s="1380"/>
      <c r="PG100" s="1380"/>
      <c r="PH100" s="1380"/>
      <c r="PI100" s="1380"/>
      <c r="PJ100" s="1380"/>
      <c r="PK100" s="1380"/>
      <c r="PL100" s="1380"/>
      <c r="PM100" s="1380"/>
      <c r="PN100" s="1380"/>
      <c r="PO100" s="1380"/>
      <c r="PP100" s="1380"/>
      <c r="PQ100" s="1380"/>
      <c r="PR100" s="1380"/>
      <c r="PS100" s="1380"/>
      <c r="PT100" s="1380"/>
      <c r="PU100" s="1380"/>
      <c r="PV100" s="1380"/>
      <c r="PW100" s="1380"/>
      <c r="PX100" s="1380"/>
      <c r="PY100" s="1380"/>
      <c r="PZ100" s="1380"/>
      <c r="QA100" s="1380"/>
      <c r="QB100" s="1380"/>
      <c r="QC100" s="1380"/>
      <c r="QD100" s="1380"/>
      <c r="QE100" s="1380"/>
      <c r="QF100" s="1380"/>
      <c r="QG100" s="1380"/>
      <c r="QH100" s="1380"/>
      <c r="QI100" s="1380"/>
      <c r="QJ100" s="1380"/>
      <c r="QK100" s="1380"/>
      <c r="QL100" s="1380"/>
      <c r="QM100" s="1380"/>
      <c r="QN100" s="1380"/>
      <c r="QO100" s="1380"/>
      <c r="QP100" s="1380"/>
      <c r="QQ100" s="1380"/>
      <c r="QR100" s="1380"/>
      <c r="QS100" s="1380"/>
      <c r="QT100" s="1380"/>
      <c r="QU100" s="1380"/>
      <c r="QV100" s="1380"/>
      <c r="QW100" s="1380"/>
      <c r="QX100" s="1380"/>
      <c r="QY100" s="1380"/>
      <c r="QZ100" s="1380"/>
      <c r="RA100" s="1380"/>
      <c r="RB100" s="1380"/>
      <c r="RC100" s="1380"/>
      <c r="RD100" s="1380"/>
      <c r="RE100" s="1380"/>
      <c r="RF100" s="1380"/>
      <c r="RG100" s="1380"/>
      <c r="RH100" s="1380"/>
      <c r="RI100" s="1380"/>
      <c r="RJ100" s="1380"/>
      <c r="RK100" s="1380"/>
      <c r="RL100" s="1380"/>
      <c r="RM100" s="1380"/>
      <c r="RN100" s="1380"/>
      <c r="RO100" s="1380"/>
      <c r="RP100" s="1380"/>
      <c r="RQ100" s="1380"/>
      <c r="RR100" s="1380"/>
      <c r="RS100" s="1380"/>
      <c r="RT100" s="1380"/>
      <c r="RU100" s="1380"/>
      <c r="RV100" s="1380"/>
      <c r="RW100" s="1380"/>
      <c r="RX100" s="1380"/>
      <c r="RY100" s="1380"/>
      <c r="RZ100" s="1380"/>
      <c r="SA100" s="1380"/>
      <c r="SB100" s="1380"/>
      <c r="SC100" s="1380"/>
      <c r="SD100" s="1380"/>
      <c r="SE100" s="1380"/>
      <c r="SF100" s="1380"/>
      <c r="SG100" s="1380"/>
      <c r="SH100" s="1380"/>
      <c r="SI100" s="1380"/>
      <c r="SJ100" s="1380"/>
      <c r="SK100" s="1380"/>
      <c r="SL100" s="1380"/>
      <c r="SM100" s="1380"/>
      <c r="SN100" s="1380"/>
      <c r="SO100" s="1380"/>
      <c r="SP100" s="1380"/>
      <c r="SQ100" s="1380"/>
      <c r="SR100" s="1380"/>
      <c r="SS100" s="1380"/>
      <c r="ST100" s="1380"/>
      <c r="SU100" s="1380"/>
      <c r="SV100" s="1380"/>
      <c r="SW100" s="1380"/>
      <c r="SX100" s="1380"/>
      <c r="SY100" s="1380"/>
      <c r="SZ100" s="1380"/>
      <c r="TA100" s="1380"/>
      <c r="TB100" s="1380"/>
      <c r="TC100" s="1380"/>
      <c r="TD100" s="1380"/>
      <c r="TE100" s="1380"/>
      <c r="TF100" s="1380"/>
      <c r="TG100" s="1380"/>
      <c r="TH100" s="1380"/>
      <c r="TI100" s="1380"/>
      <c r="TJ100" s="1380"/>
      <c r="TK100" s="1380"/>
      <c r="TL100" s="1380"/>
      <c r="TM100" s="1380"/>
      <c r="TN100" s="1380"/>
      <c r="TO100" s="1380"/>
      <c r="TP100" s="1380"/>
      <c r="TQ100" s="1380"/>
      <c r="TR100" s="1380"/>
      <c r="TS100" s="1380"/>
      <c r="TT100" s="1380"/>
      <c r="TU100" s="1380"/>
      <c r="TV100" s="1380"/>
      <c r="TW100" s="1380"/>
      <c r="TX100" s="1380"/>
      <c r="TY100" s="1380"/>
      <c r="TZ100" s="1380"/>
      <c r="UA100" s="1380"/>
      <c r="UB100" s="1380"/>
      <c r="UC100" s="1380"/>
      <c r="UD100" s="1380"/>
      <c r="UE100" s="1380"/>
      <c r="UF100" s="1380"/>
      <c r="UG100" s="1380"/>
      <c r="UH100" s="1380"/>
      <c r="UI100" s="1380"/>
      <c r="UJ100" s="1380"/>
      <c r="UK100" s="1380"/>
      <c r="UL100" s="1380"/>
      <c r="UM100" s="1380"/>
      <c r="UN100" s="1380"/>
      <c r="UO100" s="1380"/>
      <c r="UP100" s="1380"/>
      <c r="UQ100" s="1380"/>
      <c r="UR100" s="1380"/>
      <c r="US100" s="1380"/>
      <c r="UT100" s="1380"/>
      <c r="UU100" s="1380"/>
      <c r="UV100" s="1380"/>
      <c r="UW100" s="1380"/>
      <c r="UX100" s="1380"/>
      <c r="UY100" s="1380"/>
      <c r="UZ100" s="1380"/>
      <c r="VA100" s="1380"/>
      <c r="VB100" s="1380"/>
      <c r="VC100" s="1380"/>
      <c r="VD100" s="1380"/>
      <c r="VE100" s="1380"/>
      <c r="VF100" s="1380"/>
      <c r="VG100" s="1380"/>
      <c r="VH100" s="1380"/>
      <c r="VI100" s="1380"/>
      <c r="VJ100" s="1380"/>
      <c r="VK100" s="1380"/>
      <c r="VL100" s="1380"/>
      <c r="VM100" s="1380"/>
      <c r="VN100" s="1380"/>
      <c r="VO100" s="1380"/>
      <c r="VP100" s="1380"/>
      <c r="VQ100" s="1380"/>
      <c r="VR100" s="1380"/>
      <c r="VS100" s="1380"/>
      <c r="VT100" s="1380"/>
      <c r="VU100" s="1380"/>
      <c r="VV100" s="1380"/>
      <c r="VW100" s="1380"/>
      <c r="VX100" s="1380"/>
      <c r="VY100" s="1380"/>
      <c r="VZ100" s="1380"/>
      <c r="WA100" s="1380"/>
      <c r="WB100" s="1380"/>
      <c r="WC100" s="1380"/>
      <c r="WD100" s="1380"/>
      <c r="WE100" s="1380"/>
      <c r="WF100" s="1380"/>
      <c r="WG100" s="1380"/>
      <c r="WH100" s="1380"/>
      <c r="WI100" s="1380"/>
      <c r="WJ100" s="1380"/>
      <c r="WK100" s="1380"/>
      <c r="WL100" s="1380"/>
      <c r="WM100" s="1380"/>
      <c r="WN100" s="1380"/>
      <c r="WO100" s="1380"/>
      <c r="WP100" s="1380"/>
      <c r="WQ100" s="1380"/>
      <c r="WR100" s="1380"/>
      <c r="WS100" s="1380"/>
      <c r="WT100" s="1380"/>
      <c r="WU100" s="1380"/>
      <c r="WV100" s="1380"/>
      <c r="WW100" s="1380"/>
      <c r="WX100" s="1380"/>
      <c r="WY100" s="1380"/>
      <c r="WZ100" s="1380"/>
      <c r="XA100" s="1380"/>
      <c r="XB100" s="1380"/>
      <c r="XC100" s="1380"/>
      <c r="XD100" s="1380"/>
      <c r="XE100" s="1380"/>
      <c r="XF100" s="1380"/>
      <c r="XG100" s="1380"/>
      <c r="XH100" s="1380"/>
      <c r="XI100" s="1380"/>
      <c r="XJ100" s="1380"/>
      <c r="XK100" s="1380"/>
      <c r="XL100" s="1380"/>
      <c r="XM100" s="1380"/>
      <c r="XN100" s="1380"/>
      <c r="XO100" s="1380"/>
      <c r="XP100" s="1380"/>
      <c r="XQ100" s="1380"/>
      <c r="XR100" s="1380"/>
      <c r="XS100" s="1380"/>
      <c r="XT100" s="1380"/>
      <c r="XU100" s="1380"/>
      <c r="XV100" s="1380"/>
      <c r="XW100" s="1380"/>
      <c r="XX100" s="1380"/>
      <c r="XY100" s="1380"/>
      <c r="XZ100" s="1380"/>
      <c r="YA100" s="1380"/>
      <c r="YB100" s="1380"/>
      <c r="YC100" s="1380"/>
      <c r="YD100" s="1380"/>
      <c r="YE100" s="1380"/>
      <c r="YF100" s="1380"/>
      <c r="YG100" s="1380"/>
      <c r="YH100" s="1380"/>
      <c r="YI100" s="1380"/>
      <c r="YJ100" s="1380"/>
      <c r="YK100" s="1380"/>
      <c r="YL100" s="1380"/>
      <c r="YM100" s="1380"/>
      <c r="YN100" s="1380"/>
      <c r="YO100" s="1380"/>
      <c r="YP100" s="1380"/>
      <c r="YQ100" s="1380"/>
      <c r="YR100" s="1380"/>
      <c r="YS100" s="1380"/>
      <c r="YT100" s="1380"/>
      <c r="YU100" s="1380"/>
      <c r="YV100" s="1380"/>
      <c r="YW100" s="1380"/>
      <c r="YX100" s="1380"/>
      <c r="YY100" s="1380"/>
      <c r="YZ100" s="1380"/>
      <c r="ZA100" s="1380"/>
      <c r="ZB100" s="1380"/>
      <c r="ZC100" s="1380"/>
      <c r="ZD100" s="1380"/>
      <c r="ZE100" s="1380"/>
      <c r="ZF100" s="1380"/>
      <c r="ZG100" s="1380"/>
      <c r="ZH100" s="1380"/>
      <c r="ZI100" s="1380"/>
      <c r="ZJ100" s="1380"/>
      <c r="ZK100" s="1380"/>
      <c r="ZL100" s="1380"/>
      <c r="ZM100" s="1380"/>
      <c r="ZN100" s="1380"/>
      <c r="ZO100" s="1380"/>
      <c r="ZP100" s="1380"/>
      <c r="ZQ100" s="1380"/>
      <c r="ZR100" s="1380"/>
      <c r="ZS100" s="1380"/>
      <c r="ZT100" s="1380"/>
      <c r="ZU100" s="1380"/>
      <c r="ZV100" s="1380"/>
      <c r="ZW100" s="1380"/>
      <c r="ZX100" s="1380"/>
      <c r="ZY100" s="1380"/>
      <c r="ZZ100" s="1380"/>
      <c r="AAA100" s="1380"/>
      <c r="AAB100" s="1380"/>
      <c r="AAC100" s="1380"/>
      <c r="AAD100" s="1380"/>
      <c r="AAE100" s="1380"/>
      <c r="AAF100" s="1380"/>
      <c r="AAG100" s="1380"/>
      <c r="AAH100" s="1380"/>
      <c r="AAI100" s="1380"/>
      <c r="AAJ100" s="1380"/>
      <c r="AAK100" s="1380"/>
      <c r="AAL100" s="1380"/>
      <c r="AAM100" s="1380"/>
      <c r="AAN100" s="1380"/>
      <c r="AAO100" s="1380"/>
      <c r="AAP100" s="1380"/>
      <c r="AAQ100" s="1380"/>
      <c r="AAR100" s="1380"/>
      <c r="AAS100" s="1380"/>
      <c r="AAT100" s="1380"/>
      <c r="AAU100" s="1380"/>
      <c r="AAV100" s="1380"/>
      <c r="AAW100" s="1380"/>
      <c r="AAX100" s="1380"/>
      <c r="AAY100" s="1380"/>
      <c r="AAZ100" s="1380"/>
      <c r="ABA100" s="1380"/>
      <c r="ABB100" s="1380"/>
      <c r="ABC100" s="1380"/>
      <c r="ABD100" s="1380"/>
      <c r="ABE100" s="1380"/>
      <c r="ABF100" s="1380"/>
      <c r="ABG100" s="1380"/>
      <c r="ABH100" s="1380"/>
      <c r="ABI100" s="1380"/>
      <c r="ABJ100" s="1380"/>
      <c r="ABK100" s="1380"/>
      <c r="ABL100" s="1380"/>
      <c r="ABM100" s="1380"/>
      <c r="ABN100" s="1380"/>
      <c r="ABO100" s="1380"/>
      <c r="ABP100" s="1380"/>
      <c r="ABQ100" s="1380"/>
      <c r="ABR100" s="1380"/>
      <c r="ABS100" s="1380"/>
      <c r="ABT100" s="1380"/>
      <c r="ABU100" s="1380"/>
      <c r="ABV100" s="1380"/>
      <c r="ABW100" s="1380"/>
      <c r="ABX100" s="1380"/>
      <c r="ABY100" s="1380"/>
      <c r="ABZ100" s="1380"/>
      <c r="ACA100" s="1380"/>
      <c r="ACB100" s="1380"/>
      <c r="ACC100" s="1380"/>
      <c r="ACD100" s="1380"/>
      <c r="ACE100" s="1380"/>
      <c r="ACF100" s="1380"/>
      <c r="ACG100" s="1380"/>
      <c r="ACH100" s="1380"/>
      <c r="ACI100" s="1380"/>
      <c r="ACJ100" s="1380"/>
      <c r="ACK100" s="1380"/>
      <c r="ACL100" s="1380"/>
      <c r="ACM100" s="1380"/>
      <c r="ACN100" s="1380"/>
      <c r="ACO100" s="1380"/>
      <c r="ACP100" s="1380"/>
      <c r="ACQ100" s="1380"/>
      <c r="ACR100" s="1380"/>
      <c r="ACS100" s="1380"/>
      <c r="ACT100" s="1380"/>
      <c r="ACU100" s="1380"/>
      <c r="ACV100" s="1380"/>
      <c r="ACW100" s="1380"/>
      <c r="ACX100" s="1380"/>
      <c r="ACY100" s="1380"/>
      <c r="ACZ100" s="1380"/>
      <c r="ADA100" s="1380"/>
      <c r="ADB100" s="1380"/>
      <c r="ADC100" s="1380"/>
      <c r="ADD100" s="1380"/>
      <c r="ADE100" s="1380"/>
      <c r="ADF100" s="1380"/>
      <c r="ADG100" s="1380"/>
      <c r="ADH100" s="1380"/>
      <c r="ADI100" s="1380"/>
      <c r="ADJ100" s="1380"/>
      <c r="ADK100" s="1380"/>
      <c r="ADL100" s="1380"/>
      <c r="ADM100" s="1380"/>
      <c r="ADN100" s="1380"/>
      <c r="ADO100" s="1380"/>
      <c r="ADP100" s="1380"/>
      <c r="ADQ100" s="1380"/>
      <c r="ADR100" s="1380"/>
      <c r="ADS100" s="1380"/>
      <c r="ADT100" s="1380"/>
      <c r="ADU100" s="1380"/>
      <c r="ADV100" s="1380"/>
      <c r="ADW100" s="1380"/>
      <c r="ADX100" s="1380"/>
      <c r="ADY100" s="1380"/>
      <c r="ADZ100" s="1380"/>
      <c r="AEA100" s="1380"/>
      <c r="AEB100" s="1380"/>
      <c r="AEC100" s="1380"/>
      <c r="AED100" s="1380"/>
      <c r="AEE100" s="1380"/>
      <c r="AEF100" s="1380"/>
      <c r="AEG100" s="1380"/>
      <c r="AEH100" s="1380"/>
      <c r="AEI100" s="1380"/>
      <c r="AEJ100" s="1380"/>
      <c r="AEK100" s="1380"/>
      <c r="AEL100" s="1380"/>
      <c r="AEM100" s="1380"/>
      <c r="AEN100" s="1380"/>
      <c r="AEO100" s="1380"/>
      <c r="AEP100" s="1380"/>
      <c r="AEQ100" s="1380"/>
      <c r="AER100" s="1380"/>
      <c r="AES100" s="1380"/>
      <c r="AET100" s="1380"/>
      <c r="AEU100" s="1380"/>
      <c r="AEV100" s="1380"/>
      <c r="AEW100" s="1380"/>
      <c r="AEX100" s="1380"/>
      <c r="AEY100" s="1380"/>
      <c r="AEZ100" s="1380"/>
      <c r="AFA100" s="1380"/>
      <c r="AFB100" s="1380"/>
      <c r="AFC100" s="1380"/>
      <c r="AFD100" s="1380"/>
      <c r="AFE100" s="1380"/>
      <c r="AFF100" s="1380"/>
      <c r="AFG100" s="1380"/>
      <c r="AFH100" s="1380"/>
      <c r="AFI100" s="1380"/>
      <c r="AFJ100" s="1380"/>
      <c r="AFK100" s="1380"/>
      <c r="AFL100" s="1380"/>
      <c r="AFM100" s="1380"/>
      <c r="AFN100" s="1380"/>
      <c r="AFO100" s="1380"/>
      <c r="AFP100" s="1380"/>
      <c r="AFQ100" s="1380"/>
      <c r="AFR100" s="1380"/>
      <c r="AFS100" s="1380"/>
      <c r="AFT100" s="1380"/>
      <c r="AFU100" s="1380"/>
      <c r="AFV100" s="1380"/>
      <c r="AFW100" s="1380"/>
      <c r="AFX100" s="1380"/>
      <c r="AFY100" s="1380"/>
      <c r="AFZ100" s="1380"/>
      <c r="AGA100" s="1380"/>
      <c r="AGB100" s="1380"/>
      <c r="AGC100" s="1380"/>
      <c r="AGD100" s="1380"/>
      <c r="AGE100" s="1380"/>
      <c r="AGF100" s="1380"/>
      <c r="AGG100" s="1380"/>
      <c r="AGH100" s="1380"/>
      <c r="AGI100" s="1380"/>
      <c r="AGJ100" s="1380"/>
      <c r="AGK100" s="1380"/>
      <c r="AGL100" s="1380"/>
      <c r="AGM100" s="1380"/>
      <c r="AGN100" s="1380"/>
      <c r="AGO100" s="1380"/>
      <c r="AGP100" s="1380"/>
      <c r="AGQ100" s="1380"/>
      <c r="AGR100" s="1380"/>
      <c r="AGS100" s="1380"/>
      <c r="AGT100" s="1380"/>
      <c r="AGU100" s="1380"/>
      <c r="AGV100" s="1380"/>
      <c r="AGW100" s="1380"/>
      <c r="AGX100" s="1380"/>
      <c r="AGY100" s="1380"/>
      <c r="AGZ100" s="1380"/>
      <c r="AHA100" s="1380"/>
      <c r="AHB100" s="1380"/>
      <c r="AHC100" s="1380"/>
      <c r="AHD100" s="1380"/>
      <c r="AHE100" s="1380"/>
      <c r="AHF100" s="1380"/>
      <c r="AHG100" s="1380"/>
      <c r="AHH100" s="1380"/>
      <c r="AHI100" s="1380"/>
      <c r="AHJ100" s="1380"/>
      <c r="AHK100" s="1380"/>
      <c r="AHL100" s="1380"/>
      <c r="AHM100" s="1380"/>
      <c r="AHN100" s="1380"/>
      <c r="AHO100" s="1380"/>
      <c r="AHP100" s="1380"/>
      <c r="AHQ100" s="1380"/>
      <c r="AHR100" s="1380"/>
      <c r="AHS100" s="1380"/>
      <c r="AHT100" s="1380"/>
      <c r="AHU100" s="1380"/>
      <c r="AHV100" s="1380"/>
      <c r="AHW100" s="1380"/>
      <c r="AHX100" s="1380"/>
      <c r="AHY100" s="1380"/>
      <c r="AHZ100" s="1380"/>
      <c r="AIA100" s="1380"/>
      <c r="AIB100" s="1380"/>
      <c r="AIC100" s="1380"/>
      <c r="AID100" s="1380"/>
      <c r="AIE100" s="1380"/>
      <c r="AIF100" s="1380"/>
      <c r="AIG100" s="1380"/>
      <c r="AIH100" s="1380"/>
      <c r="AII100" s="1380"/>
      <c r="AIJ100" s="1380"/>
      <c r="AIK100" s="1380"/>
      <c r="AIL100" s="1380"/>
      <c r="AIM100" s="1380"/>
      <c r="AIN100" s="1380"/>
      <c r="AIO100" s="1380"/>
      <c r="AIP100" s="1380"/>
      <c r="AIQ100" s="1380"/>
      <c r="AIR100" s="1380"/>
      <c r="AIS100" s="1380"/>
      <c r="AIT100" s="1380"/>
      <c r="AIU100" s="1380"/>
      <c r="AIV100" s="1380"/>
      <c r="AIW100" s="1380"/>
      <c r="AIX100" s="1380"/>
      <c r="AIY100" s="1380"/>
      <c r="AIZ100" s="1380"/>
      <c r="AJA100" s="1380"/>
      <c r="AJB100" s="1380"/>
      <c r="AJC100" s="1380"/>
      <c r="AJD100" s="1380"/>
      <c r="AJE100" s="1380"/>
      <c r="AJF100" s="1380"/>
      <c r="AJG100" s="1380"/>
      <c r="AJH100" s="1380"/>
      <c r="AJI100" s="1380"/>
      <c r="AJJ100" s="1380"/>
      <c r="AJK100" s="1380"/>
      <c r="AJL100" s="1380"/>
      <c r="AJM100" s="1380"/>
      <c r="AJN100" s="1380"/>
      <c r="AJO100" s="1380"/>
      <c r="AJP100" s="1380"/>
      <c r="AJQ100" s="1380"/>
      <c r="AJR100" s="1380"/>
      <c r="AJS100" s="1380"/>
      <c r="AJT100" s="1380"/>
      <c r="AJU100" s="1380"/>
      <c r="AJV100" s="1380"/>
      <c r="AJW100" s="1380"/>
      <c r="AJX100" s="1380"/>
      <c r="AJY100" s="1380"/>
      <c r="AJZ100" s="1380"/>
      <c r="AKA100" s="1380"/>
      <c r="AKB100" s="1380"/>
      <c r="AKC100" s="1380"/>
      <c r="AKD100" s="1380"/>
      <c r="AKE100" s="1380"/>
      <c r="AKF100" s="1380"/>
      <c r="AKG100" s="1380"/>
      <c r="AKH100" s="1380"/>
      <c r="AKI100" s="1380"/>
      <c r="AKJ100" s="1380"/>
      <c r="AKK100" s="1380"/>
      <c r="AKL100" s="1380"/>
      <c r="AKM100" s="1380"/>
      <c r="AKN100" s="1380"/>
      <c r="AKO100" s="1380"/>
      <c r="AKP100" s="1380"/>
      <c r="AKQ100" s="1380"/>
      <c r="AKR100" s="1380"/>
      <c r="AKS100" s="1380"/>
      <c r="AKT100" s="1380"/>
      <c r="AKU100" s="1380"/>
      <c r="AKV100" s="1380"/>
      <c r="AKW100" s="1380"/>
      <c r="AKX100" s="1380"/>
      <c r="AKY100" s="1380"/>
      <c r="AKZ100" s="1380"/>
      <c r="ALA100" s="1380"/>
      <c r="ALB100" s="1380"/>
      <c r="ALC100" s="1380"/>
      <c r="ALD100" s="1380"/>
      <c r="ALE100" s="1380"/>
      <c r="ALF100" s="1380"/>
      <c r="ALG100" s="1380"/>
      <c r="ALH100" s="1380"/>
      <c r="ALI100" s="1380"/>
      <c r="ALJ100" s="1380"/>
      <c r="ALK100" s="1380"/>
      <c r="ALL100" s="1380"/>
      <c r="ALM100" s="1380"/>
      <c r="ALN100" s="1380"/>
      <c r="ALO100" s="1380"/>
      <c r="ALP100" s="1380"/>
      <c r="ALQ100" s="1380"/>
      <c r="ALR100" s="1380"/>
      <c r="ALS100" s="1380"/>
      <c r="ALT100" s="1380"/>
      <c r="ALU100" s="1380"/>
      <c r="ALV100" s="1380"/>
      <c r="ALW100" s="1380"/>
      <c r="ALX100" s="1380"/>
      <c r="ALY100" s="1380"/>
      <c r="ALZ100" s="1380"/>
      <c r="AMA100" s="1380"/>
      <c r="AMB100" s="1380"/>
      <c r="AMC100" s="1380"/>
      <c r="AMD100" s="1380"/>
      <c r="AME100" s="1380"/>
      <c r="AMF100" s="1380"/>
      <c r="AMG100" s="1380"/>
      <c r="AMH100" s="1380"/>
      <c r="AMI100" s="1380"/>
      <c r="AMJ100" s="1380"/>
    </row>
    <row r="101" spans="1:1024" s="737" customFormat="1" ht="20.5" customHeight="1">
      <c r="A101" s="6249"/>
      <c r="B101" s="6299"/>
      <c r="C101" s="6302"/>
      <c r="D101" s="6305"/>
      <c r="E101" s="6308"/>
      <c r="F101" s="6311"/>
      <c r="G101" s="6308"/>
      <c r="H101" s="6314"/>
      <c r="I101" s="3564" t="s">
        <v>917</v>
      </c>
      <c r="J101" s="3964">
        <f>100000+50000</f>
        <v>150000</v>
      </c>
      <c r="K101" s="6289"/>
      <c r="L101" s="6289"/>
      <c r="M101" s="6289"/>
      <c r="N101" s="6289"/>
      <c r="O101" s="6292"/>
      <c r="P101" s="6327"/>
      <c r="Q101" s="6274"/>
      <c r="R101" s="6277"/>
      <c r="S101" s="6280"/>
      <c r="T101" s="6283"/>
      <c r="U101" s="6286"/>
      <c r="V101" s="6286"/>
      <c r="W101" s="6346"/>
      <c r="X101" s="6346"/>
      <c r="Y101" s="6268"/>
      <c r="Z101" s="6271"/>
      <c r="AA101" s="6268"/>
      <c r="AB101" s="6268"/>
      <c r="AC101" s="6268"/>
      <c r="AD101" s="6268"/>
      <c r="AE101" s="6271"/>
      <c r="AF101" s="6372"/>
      <c r="AG101" s="6375"/>
      <c r="AH101" s="6375"/>
      <c r="AI101" s="6274"/>
      <c r="AJ101" s="6274"/>
      <c r="AK101" s="6366"/>
      <c r="AL101" s="6360"/>
      <c r="AM101" s="6360"/>
      <c r="AN101" s="6369"/>
      <c r="AO101" s="6360"/>
      <c r="AP101" s="6360"/>
      <c r="AQ101" s="6360"/>
      <c r="AR101" s="6360"/>
      <c r="AS101" s="6360"/>
      <c r="AT101" s="6363"/>
      <c r="AU101" s="6340"/>
      <c r="AV101" s="6340"/>
      <c r="AW101" s="6343"/>
      <c r="AX101" s="6343"/>
      <c r="AY101" s="6343"/>
      <c r="AZ101" s="6357"/>
      <c r="BA101" s="3965"/>
      <c r="BB101" s="3442"/>
      <c r="BC101" s="3442"/>
      <c r="BD101" s="3442"/>
      <c r="BE101" s="3442"/>
      <c r="BF101" s="3442"/>
      <c r="BG101" s="3442"/>
      <c r="BH101" s="3442"/>
      <c r="BI101" s="3442"/>
      <c r="BJ101" s="3442"/>
      <c r="BK101" s="3442"/>
      <c r="BL101" s="3442"/>
      <c r="BM101" s="3442"/>
      <c r="BN101" s="3442"/>
      <c r="BO101" s="3442"/>
      <c r="BP101" s="3442"/>
      <c r="BQ101" s="3442"/>
      <c r="BR101" s="3442"/>
      <c r="BS101" s="3442"/>
      <c r="BT101" s="3442"/>
      <c r="BU101" s="3442"/>
      <c r="BV101" s="3442"/>
      <c r="BW101" s="3442"/>
      <c r="BX101" s="3442"/>
      <c r="BY101" s="3442"/>
      <c r="BZ101" s="3442"/>
      <c r="CA101" s="3442"/>
      <c r="CB101" s="3442"/>
      <c r="CC101" s="3442"/>
      <c r="CD101" s="3442"/>
      <c r="CE101" s="3442"/>
      <c r="CF101" s="3442"/>
      <c r="CG101" s="3442"/>
      <c r="CH101" s="3442"/>
      <c r="CI101" s="3442"/>
      <c r="CJ101" s="3442"/>
      <c r="CK101" s="3442"/>
      <c r="CL101" s="3442"/>
      <c r="CM101" s="3442"/>
      <c r="CN101" s="3442"/>
      <c r="CO101" s="3442"/>
      <c r="CP101" s="3442"/>
      <c r="CQ101" s="3442"/>
      <c r="CR101" s="3442"/>
      <c r="CS101" s="3442"/>
      <c r="CT101" s="3442"/>
      <c r="CU101" s="3442"/>
      <c r="CV101" s="3442"/>
      <c r="CW101" s="3442"/>
      <c r="CX101" s="3442"/>
      <c r="CY101" s="3442"/>
      <c r="CZ101" s="3442"/>
      <c r="DA101" s="3442"/>
      <c r="DB101" s="3442"/>
      <c r="DC101" s="3442"/>
      <c r="DD101" s="3442"/>
      <c r="DE101" s="3442"/>
      <c r="DF101" s="3442"/>
      <c r="DG101" s="3442"/>
      <c r="DH101" s="3442"/>
      <c r="DI101" s="3442"/>
      <c r="DJ101" s="3442"/>
      <c r="DK101" s="3442"/>
      <c r="DL101" s="3442"/>
      <c r="DM101" s="3442"/>
      <c r="DN101" s="3442"/>
      <c r="DO101" s="3442"/>
      <c r="DP101" s="3442"/>
      <c r="DQ101" s="3442"/>
      <c r="DR101" s="3442"/>
      <c r="DS101" s="3442"/>
      <c r="DT101" s="3442"/>
      <c r="DU101" s="3442"/>
      <c r="DV101" s="3442"/>
      <c r="DW101" s="3442"/>
      <c r="DX101" s="3442"/>
      <c r="DY101" s="3442"/>
      <c r="DZ101" s="1380"/>
      <c r="EA101" s="1380"/>
      <c r="EB101" s="1380"/>
      <c r="EC101" s="1380"/>
      <c r="ED101" s="1380"/>
      <c r="EE101" s="1380"/>
      <c r="EF101" s="1380"/>
      <c r="EG101" s="1380"/>
      <c r="EH101" s="1380"/>
      <c r="EI101" s="1380"/>
      <c r="EJ101" s="1380"/>
      <c r="EK101" s="1380"/>
      <c r="EL101" s="1380"/>
      <c r="EM101" s="1380"/>
      <c r="EN101" s="1380"/>
      <c r="EO101" s="1380"/>
      <c r="EP101" s="1380"/>
      <c r="EQ101" s="1380"/>
      <c r="ER101" s="1380"/>
      <c r="ES101" s="1380"/>
      <c r="ET101" s="1380"/>
      <c r="EU101" s="1380"/>
      <c r="EV101" s="1380"/>
      <c r="EW101" s="1380"/>
      <c r="EX101" s="1380"/>
      <c r="EY101" s="1380"/>
      <c r="EZ101" s="1380"/>
      <c r="FA101" s="1380"/>
      <c r="FB101" s="1380"/>
      <c r="FC101" s="1380"/>
      <c r="FD101" s="1380"/>
      <c r="FE101" s="1380"/>
      <c r="FF101" s="1380"/>
      <c r="FG101" s="1380"/>
      <c r="FH101" s="1380"/>
      <c r="FI101" s="1380"/>
      <c r="FJ101" s="1380"/>
      <c r="FK101" s="1380"/>
      <c r="FL101" s="1380"/>
      <c r="FM101" s="1380"/>
      <c r="FN101" s="1380"/>
      <c r="FO101" s="1380"/>
      <c r="FP101" s="1380"/>
      <c r="FQ101" s="1380"/>
      <c r="FR101" s="1380"/>
      <c r="FS101" s="1380"/>
      <c r="FT101" s="1380"/>
      <c r="FU101" s="1380"/>
      <c r="FV101" s="1380"/>
      <c r="FW101" s="1380"/>
      <c r="FX101" s="1380"/>
      <c r="FY101" s="1380"/>
      <c r="FZ101" s="1380"/>
      <c r="GA101" s="1380"/>
      <c r="GB101" s="1380"/>
      <c r="GC101" s="1380"/>
      <c r="GD101" s="1380"/>
      <c r="GE101" s="1380"/>
      <c r="GF101" s="1380"/>
      <c r="GG101" s="1380"/>
      <c r="GH101" s="1380"/>
      <c r="GI101" s="1380"/>
      <c r="GJ101" s="1380"/>
      <c r="GK101" s="1380"/>
      <c r="GL101" s="1380"/>
      <c r="GM101" s="1380"/>
      <c r="GN101" s="1380"/>
      <c r="GO101" s="1380"/>
      <c r="GP101" s="1380"/>
      <c r="GQ101" s="1380"/>
      <c r="GR101" s="1380"/>
      <c r="GS101" s="1380"/>
      <c r="GT101" s="1380"/>
      <c r="GU101" s="1380"/>
      <c r="GV101" s="1380"/>
      <c r="GW101" s="1380"/>
      <c r="GX101" s="1380"/>
      <c r="GY101" s="1380"/>
      <c r="GZ101" s="1380"/>
      <c r="HA101" s="1380"/>
      <c r="HB101" s="1380"/>
      <c r="HC101" s="1380"/>
      <c r="HD101" s="1380"/>
      <c r="HE101" s="1380"/>
      <c r="HF101" s="1380"/>
      <c r="HG101" s="1380"/>
      <c r="HH101" s="1380"/>
      <c r="HI101" s="1380"/>
      <c r="HJ101" s="1380"/>
      <c r="HK101" s="1380"/>
      <c r="HL101" s="1380"/>
      <c r="HM101" s="1380"/>
      <c r="HN101" s="1380"/>
      <c r="HO101" s="1380"/>
      <c r="HP101" s="1380"/>
      <c r="HQ101" s="1380"/>
      <c r="HR101" s="1380"/>
      <c r="HS101" s="1380"/>
      <c r="HT101" s="1380"/>
      <c r="HU101" s="1380"/>
      <c r="HV101" s="1380"/>
      <c r="HW101" s="1380"/>
      <c r="HX101" s="1380"/>
      <c r="HY101" s="1380"/>
      <c r="HZ101" s="1380"/>
      <c r="IA101" s="1380"/>
      <c r="IB101" s="1380"/>
      <c r="IC101" s="1380"/>
      <c r="ID101" s="1380"/>
      <c r="IE101" s="1380"/>
      <c r="IF101" s="1380"/>
      <c r="IG101" s="1380"/>
      <c r="IH101" s="1380"/>
      <c r="II101" s="1380"/>
      <c r="IJ101" s="1380"/>
      <c r="IK101" s="1380"/>
      <c r="IL101" s="1380"/>
      <c r="IM101" s="1380"/>
      <c r="IN101" s="1380"/>
      <c r="IO101" s="1380"/>
      <c r="IP101" s="1380"/>
      <c r="IQ101" s="1380"/>
      <c r="IR101" s="1380"/>
      <c r="IS101" s="1380"/>
      <c r="IT101" s="1380"/>
      <c r="IU101" s="1380"/>
      <c r="IV101" s="1380"/>
      <c r="IW101" s="1380"/>
      <c r="IX101" s="1380"/>
      <c r="IY101" s="1380"/>
      <c r="IZ101" s="1380"/>
      <c r="JA101" s="1380"/>
      <c r="JB101" s="1380"/>
      <c r="JC101" s="1380"/>
      <c r="JD101" s="1380"/>
      <c r="JE101" s="1380"/>
      <c r="JF101" s="1380"/>
      <c r="JG101" s="1380"/>
      <c r="JH101" s="1380"/>
      <c r="JI101" s="1380"/>
      <c r="JJ101" s="1380"/>
      <c r="JK101" s="1380"/>
      <c r="JL101" s="1380"/>
      <c r="JM101" s="1380"/>
      <c r="JN101" s="1380"/>
      <c r="JO101" s="1380"/>
      <c r="JP101" s="1380"/>
      <c r="JQ101" s="1380"/>
      <c r="JR101" s="1380"/>
      <c r="JS101" s="1380"/>
      <c r="JT101" s="1380"/>
      <c r="JU101" s="1380"/>
      <c r="JV101" s="1380"/>
      <c r="JW101" s="1380"/>
      <c r="JX101" s="1380"/>
      <c r="JY101" s="1380"/>
      <c r="JZ101" s="1380"/>
      <c r="KA101" s="1380"/>
      <c r="KB101" s="1380"/>
      <c r="KC101" s="1380"/>
      <c r="KD101" s="1380"/>
      <c r="KE101" s="1380"/>
      <c r="KF101" s="1380"/>
      <c r="KG101" s="1380"/>
      <c r="KH101" s="1380"/>
      <c r="KI101" s="1380"/>
      <c r="KJ101" s="1380"/>
      <c r="KK101" s="1380"/>
      <c r="KL101" s="1380"/>
      <c r="KM101" s="1380"/>
      <c r="KN101" s="1380"/>
      <c r="KO101" s="1380"/>
      <c r="KP101" s="1380"/>
      <c r="KQ101" s="1380"/>
      <c r="KR101" s="1380"/>
      <c r="KS101" s="1380"/>
      <c r="KT101" s="1380"/>
      <c r="KU101" s="1380"/>
      <c r="KV101" s="1380"/>
      <c r="KW101" s="1380"/>
      <c r="KX101" s="1380"/>
      <c r="KY101" s="1380"/>
      <c r="KZ101" s="1380"/>
      <c r="LA101" s="1380"/>
      <c r="LB101" s="1380"/>
      <c r="LC101" s="1380"/>
      <c r="LD101" s="1380"/>
      <c r="LE101" s="1380"/>
      <c r="LF101" s="1380"/>
      <c r="LG101" s="1380"/>
      <c r="LH101" s="1380"/>
      <c r="LI101" s="1380"/>
      <c r="LJ101" s="1380"/>
      <c r="LK101" s="1380"/>
      <c r="LL101" s="1380"/>
      <c r="LM101" s="1380"/>
      <c r="LN101" s="1380"/>
      <c r="LO101" s="1380"/>
      <c r="LP101" s="1380"/>
      <c r="LQ101" s="1380"/>
      <c r="LR101" s="1380"/>
      <c r="LS101" s="1380"/>
      <c r="LT101" s="1380"/>
      <c r="LU101" s="1380"/>
      <c r="LV101" s="1380"/>
      <c r="LW101" s="1380"/>
      <c r="LX101" s="1380"/>
      <c r="LY101" s="1380"/>
      <c r="LZ101" s="1380"/>
      <c r="MA101" s="1380"/>
      <c r="MB101" s="1380"/>
      <c r="MC101" s="1380"/>
      <c r="MD101" s="1380"/>
      <c r="ME101" s="1380"/>
      <c r="MF101" s="1380"/>
      <c r="MG101" s="1380"/>
      <c r="MH101" s="1380"/>
      <c r="MI101" s="1380"/>
      <c r="MJ101" s="1380"/>
      <c r="MK101" s="1380"/>
      <c r="ML101" s="1380"/>
      <c r="MM101" s="1380"/>
      <c r="MN101" s="1380"/>
      <c r="MO101" s="1380"/>
      <c r="MP101" s="1380"/>
      <c r="MQ101" s="1380"/>
      <c r="MR101" s="1380"/>
      <c r="MS101" s="1380"/>
      <c r="MT101" s="1380"/>
      <c r="MU101" s="1380"/>
      <c r="MV101" s="1380"/>
      <c r="MW101" s="1380"/>
      <c r="MX101" s="1380"/>
      <c r="MY101" s="1380"/>
      <c r="MZ101" s="1380"/>
      <c r="NA101" s="1380"/>
      <c r="NB101" s="1380"/>
      <c r="NC101" s="1380"/>
      <c r="ND101" s="1380"/>
      <c r="NE101" s="1380"/>
      <c r="NF101" s="1380"/>
      <c r="NG101" s="1380"/>
      <c r="NH101" s="1380"/>
      <c r="NI101" s="1380"/>
      <c r="NJ101" s="1380"/>
      <c r="NK101" s="1380"/>
      <c r="NL101" s="1380"/>
      <c r="NM101" s="1380"/>
      <c r="NN101" s="1380"/>
      <c r="NO101" s="1380"/>
      <c r="NP101" s="1380"/>
      <c r="NQ101" s="1380"/>
      <c r="NR101" s="1380"/>
      <c r="NS101" s="1380"/>
      <c r="NT101" s="1380"/>
      <c r="NU101" s="1380"/>
      <c r="NV101" s="1380"/>
      <c r="NW101" s="1380"/>
      <c r="NX101" s="1380"/>
      <c r="NY101" s="1380"/>
      <c r="NZ101" s="1380"/>
      <c r="OA101" s="1380"/>
      <c r="OB101" s="1380"/>
      <c r="OC101" s="1380"/>
      <c r="OD101" s="1380"/>
      <c r="OE101" s="1380"/>
      <c r="OF101" s="1380"/>
      <c r="OG101" s="1380"/>
      <c r="OH101" s="1380"/>
      <c r="OI101" s="1380"/>
      <c r="OJ101" s="1380"/>
      <c r="OK101" s="1380"/>
      <c r="OL101" s="1380"/>
      <c r="OM101" s="1380"/>
      <c r="ON101" s="1380"/>
      <c r="OO101" s="1380"/>
      <c r="OP101" s="1380"/>
      <c r="OQ101" s="1380"/>
      <c r="OR101" s="1380"/>
      <c r="OS101" s="1380"/>
      <c r="OT101" s="1380"/>
      <c r="OU101" s="1380"/>
      <c r="OV101" s="1380"/>
      <c r="OW101" s="1380"/>
      <c r="OX101" s="1380"/>
      <c r="OY101" s="1380"/>
      <c r="OZ101" s="1380"/>
      <c r="PA101" s="1380"/>
      <c r="PB101" s="1380"/>
      <c r="PC101" s="1380"/>
      <c r="PD101" s="1380"/>
      <c r="PE101" s="1380"/>
      <c r="PF101" s="1380"/>
      <c r="PG101" s="1380"/>
      <c r="PH101" s="1380"/>
      <c r="PI101" s="1380"/>
      <c r="PJ101" s="1380"/>
      <c r="PK101" s="1380"/>
      <c r="PL101" s="1380"/>
      <c r="PM101" s="1380"/>
      <c r="PN101" s="1380"/>
      <c r="PO101" s="1380"/>
      <c r="PP101" s="1380"/>
      <c r="PQ101" s="1380"/>
      <c r="PR101" s="1380"/>
      <c r="PS101" s="1380"/>
      <c r="PT101" s="1380"/>
      <c r="PU101" s="1380"/>
      <c r="PV101" s="1380"/>
      <c r="PW101" s="1380"/>
      <c r="PX101" s="1380"/>
      <c r="PY101" s="1380"/>
      <c r="PZ101" s="1380"/>
      <c r="QA101" s="1380"/>
      <c r="QB101" s="1380"/>
      <c r="QC101" s="1380"/>
      <c r="QD101" s="1380"/>
      <c r="QE101" s="1380"/>
      <c r="QF101" s="1380"/>
      <c r="QG101" s="1380"/>
      <c r="QH101" s="1380"/>
      <c r="QI101" s="1380"/>
      <c r="QJ101" s="1380"/>
      <c r="QK101" s="1380"/>
      <c r="QL101" s="1380"/>
      <c r="QM101" s="1380"/>
      <c r="QN101" s="1380"/>
      <c r="QO101" s="1380"/>
      <c r="QP101" s="1380"/>
      <c r="QQ101" s="1380"/>
      <c r="QR101" s="1380"/>
      <c r="QS101" s="1380"/>
      <c r="QT101" s="1380"/>
      <c r="QU101" s="1380"/>
      <c r="QV101" s="1380"/>
      <c r="QW101" s="1380"/>
      <c r="QX101" s="1380"/>
      <c r="QY101" s="1380"/>
      <c r="QZ101" s="1380"/>
      <c r="RA101" s="1380"/>
      <c r="RB101" s="1380"/>
      <c r="RC101" s="1380"/>
      <c r="RD101" s="1380"/>
      <c r="RE101" s="1380"/>
      <c r="RF101" s="1380"/>
      <c r="RG101" s="1380"/>
      <c r="RH101" s="1380"/>
      <c r="RI101" s="1380"/>
      <c r="RJ101" s="1380"/>
      <c r="RK101" s="1380"/>
      <c r="RL101" s="1380"/>
      <c r="RM101" s="1380"/>
      <c r="RN101" s="1380"/>
      <c r="RO101" s="1380"/>
      <c r="RP101" s="1380"/>
      <c r="RQ101" s="1380"/>
      <c r="RR101" s="1380"/>
      <c r="RS101" s="1380"/>
      <c r="RT101" s="1380"/>
      <c r="RU101" s="1380"/>
      <c r="RV101" s="1380"/>
      <c r="RW101" s="1380"/>
      <c r="RX101" s="1380"/>
      <c r="RY101" s="1380"/>
      <c r="RZ101" s="1380"/>
      <c r="SA101" s="1380"/>
      <c r="SB101" s="1380"/>
      <c r="SC101" s="1380"/>
      <c r="SD101" s="1380"/>
      <c r="SE101" s="1380"/>
      <c r="SF101" s="1380"/>
      <c r="SG101" s="1380"/>
      <c r="SH101" s="1380"/>
      <c r="SI101" s="1380"/>
      <c r="SJ101" s="1380"/>
      <c r="SK101" s="1380"/>
      <c r="SL101" s="1380"/>
      <c r="SM101" s="1380"/>
      <c r="SN101" s="1380"/>
      <c r="SO101" s="1380"/>
      <c r="SP101" s="1380"/>
      <c r="SQ101" s="1380"/>
      <c r="SR101" s="1380"/>
      <c r="SS101" s="1380"/>
      <c r="ST101" s="1380"/>
      <c r="SU101" s="1380"/>
      <c r="SV101" s="1380"/>
      <c r="SW101" s="1380"/>
      <c r="SX101" s="1380"/>
      <c r="SY101" s="1380"/>
      <c r="SZ101" s="1380"/>
      <c r="TA101" s="1380"/>
      <c r="TB101" s="1380"/>
      <c r="TC101" s="1380"/>
      <c r="TD101" s="1380"/>
      <c r="TE101" s="1380"/>
      <c r="TF101" s="1380"/>
      <c r="TG101" s="1380"/>
      <c r="TH101" s="1380"/>
      <c r="TI101" s="1380"/>
      <c r="TJ101" s="1380"/>
      <c r="TK101" s="1380"/>
      <c r="TL101" s="1380"/>
      <c r="TM101" s="1380"/>
      <c r="TN101" s="1380"/>
      <c r="TO101" s="1380"/>
      <c r="TP101" s="1380"/>
      <c r="TQ101" s="1380"/>
      <c r="TR101" s="1380"/>
      <c r="TS101" s="1380"/>
      <c r="TT101" s="1380"/>
      <c r="TU101" s="1380"/>
      <c r="TV101" s="1380"/>
      <c r="TW101" s="1380"/>
      <c r="TX101" s="1380"/>
      <c r="TY101" s="1380"/>
      <c r="TZ101" s="1380"/>
      <c r="UA101" s="1380"/>
      <c r="UB101" s="1380"/>
      <c r="UC101" s="1380"/>
      <c r="UD101" s="1380"/>
      <c r="UE101" s="1380"/>
      <c r="UF101" s="1380"/>
      <c r="UG101" s="1380"/>
      <c r="UH101" s="1380"/>
      <c r="UI101" s="1380"/>
      <c r="UJ101" s="1380"/>
      <c r="UK101" s="1380"/>
      <c r="UL101" s="1380"/>
      <c r="UM101" s="1380"/>
      <c r="UN101" s="1380"/>
      <c r="UO101" s="1380"/>
      <c r="UP101" s="1380"/>
      <c r="UQ101" s="1380"/>
      <c r="UR101" s="1380"/>
      <c r="US101" s="1380"/>
      <c r="UT101" s="1380"/>
      <c r="UU101" s="1380"/>
      <c r="UV101" s="1380"/>
      <c r="UW101" s="1380"/>
      <c r="UX101" s="1380"/>
      <c r="UY101" s="1380"/>
      <c r="UZ101" s="1380"/>
      <c r="VA101" s="1380"/>
      <c r="VB101" s="1380"/>
      <c r="VC101" s="1380"/>
      <c r="VD101" s="1380"/>
      <c r="VE101" s="1380"/>
      <c r="VF101" s="1380"/>
      <c r="VG101" s="1380"/>
      <c r="VH101" s="1380"/>
      <c r="VI101" s="1380"/>
      <c r="VJ101" s="1380"/>
      <c r="VK101" s="1380"/>
      <c r="VL101" s="1380"/>
      <c r="VM101" s="1380"/>
      <c r="VN101" s="1380"/>
      <c r="VO101" s="1380"/>
      <c r="VP101" s="1380"/>
      <c r="VQ101" s="1380"/>
      <c r="VR101" s="1380"/>
      <c r="VS101" s="1380"/>
      <c r="VT101" s="1380"/>
      <c r="VU101" s="1380"/>
      <c r="VV101" s="1380"/>
      <c r="VW101" s="1380"/>
      <c r="VX101" s="1380"/>
      <c r="VY101" s="1380"/>
      <c r="VZ101" s="1380"/>
      <c r="WA101" s="1380"/>
      <c r="WB101" s="1380"/>
      <c r="WC101" s="1380"/>
      <c r="WD101" s="1380"/>
      <c r="WE101" s="1380"/>
      <c r="WF101" s="1380"/>
      <c r="WG101" s="1380"/>
      <c r="WH101" s="1380"/>
      <c r="WI101" s="1380"/>
      <c r="WJ101" s="1380"/>
      <c r="WK101" s="1380"/>
      <c r="WL101" s="1380"/>
      <c r="WM101" s="1380"/>
      <c r="WN101" s="1380"/>
      <c r="WO101" s="1380"/>
      <c r="WP101" s="1380"/>
      <c r="WQ101" s="1380"/>
      <c r="WR101" s="1380"/>
      <c r="WS101" s="1380"/>
      <c r="WT101" s="1380"/>
      <c r="WU101" s="1380"/>
      <c r="WV101" s="1380"/>
      <c r="WW101" s="1380"/>
      <c r="WX101" s="1380"/>
      <c r="WY101" s="1380"/>
      <c r="WZ101" s="1380"/>
      <c r="XA101" s="1380"/>
      <c r="XB101" s="1380"/>
      <c r="XC101" s="1380"/>
      <c r="XD101" s="1380"/>
      <c r="XE101" s="1380"/>
      <c r="XF101" s="1380"/>
      <c r="XG101" s="1380"/>
      <c r="XH101" s="1380"/>
      <c r="XI101" s="1380"/>
      <c r="XJ101" s="1380"/>
      <c r="XK101" s="1380"/>
      <c r="XL101" s="1380"/>
      <c r="XM101" s="1380"/>
      <c r="XN101" s="1380"/>
      <c r="XO101" s="1380"/>
      <c r="XP101" s="1380"/>
      <c r="XQ101" s="1380"/>
      <c r="XR101" s="1380"/>
      <c r="XS101" s="1380"/>
      <c r="XT101" s="1380"/>
      <c r="XU101" s="1380"/>
      <c r="XV101" s="1380"/>
      <c r="XW101" s="1380"/>
      <c r="XX101" s="1380"/>
      <c r="XY101" s="1380"/>
      <c r="XZ101" s="1380"/>
      <c r="YA101" s="1380"/>
      <c r="YB101" s="1380"/>
      <c r="YC101" s="1380"/>
      <c r="YD101" s="1380"/>
      <c r="YE101" s="1380"/>
      <c r="YF101" s="1380"/>
      <c r="YG101" s="1380"/>
      <c r="YH101" s="1380"/>
      <c r="YI101" s="1380"/>
      <c r="YJ101" s="1380"/>
      <c r="YK101" s="1380"/>
      <c r="YL101" s="1380"/>
      <c r="YM101" s="1380"/>
      <c r="YN101" s="1380"/>
      <c r="YO101" s="1380"/>
      <c r="YP101" s="1380"/>
      <c r="YQ101" s="1380"/>
      <c r="YR101" s="1380"/>
      <c r="YS101" s="1380"/>
      <c r="YT101" s="1380"/>
      <c r="YU101" s="1380"/>
      <c r="YV101" s="1380"/>
      <c r="YW101" s="1380"/>
      <c r="YX101" s="1380"/>
      <c r="YY101" s="1380"/>
      <c r="YZ101" s="1380"/>
      <c r="ZA101" s="1380"/>
      <c r="ZB101" s="1380"/>
      <c r="ZC101" s="1380"/>
      <c r="ZD101" s="1380"/>
      <c r="ZE101" s="1380"/>
      <c r="ZF101" s="1380"/>
      <c r="ZG101" s="1380"/>
      <c r="ZH101" s="1380"/>
      <c r="ZI101" s="1380"/>
      <c r="ZJ101" s="1380"/>
      <c r="ZK101" s="1380"/>
      <c r="ZL101" s="1380"/>
      <c r="ZM101" s="1380"/>
      <c r="ZN101" s="1380"/>
      <c r="ZO101" s="1380"/>
      <c r="ZP101" s="1380"/>
      <c r="ZQ101" s="1380"/>
      <c r="ZR101" s="1380"/>
      <c r="ZS101" s="1380"/>
      <c r="ZT101" s="1380"/>
      <c r="ZU101" s="1380"/>
      <c r="ZV101" s="1380"/>
      <c r="ZW101" s="1380"/>
      <c r="ZX101" s="1380"/>
      <c r="ZY101" s="1380"/>
      <c r="ZZ101" s="1380"/>
      <c r="AAA101" s="1380"/>
      <c r="AAB101" s="1380"/>
      <c r="AAC101" s="1380"/>
      <c r="AAD101" s="1380"/>
      <c r="AAE101" s="1380"/>
      <c r="AAF101" s="1380"/>
      <c r="AAG101" s="1380"/>
      <c r="AAH101" s="1380"/>
      <c r="AAI101" s="1380"/>
      <c r="AAJ101" s="1380"/>
      <c r="AAK101" s="1380"/>
      <c r="AAL101" s="1380"/>
      <c r="AAM101" s="1380"/>
      <c r="AAN101" s="1380"/>
      <c r="AAO101" s="1380"/>
      <c r="AAP101" s="1380"/>
      <c r="AAQ101" s="1380"/>
      <c r="AAR101" s="1380"/>
      <c r="AAS101" s="1380"/>
      <c r="AAT101" s="1380"/>
      <c r="AAU101" s="1380"/>
      <c r="AAV101" s="1380"/>
      <c r="AAW101" s="1380"/>
      <c r="AAX101" s="1380"/>
      <c r="AAY101" s="1380"/>
      <c r="AAZ101" s="1380"/>
      <c r="ABA101" s="1380"/>
      <c r="ABB101" s="1380"/>
      <c r="ABC101" s="1380"/>
      <c r="ABD101" s="1380"/>
      <c r="ABE101" s="1380"/>
      <c r="ABF101" s="1380"/>
      <c r="ABG101" s="1380"/>
      <c r="ABH101" s="1380"/>
      <c r="ABI101" s="1380"/>
      <c r="ABJ101" s="1380"/>
      <c r="ABK101" s="1380"/>
      <c r="ABL101" s="1380"/>
      <c r="ABM101" s="1380"/>
      <c r="ABN101" s="1380"/>
      <c r="ABO101" s="1380"/>
      <c r="ABP101" s="1380"/>
      <c r="ABQ101" s="1380"/>
      <c r="ABR101" s="1380"/>
      <c r="ABS101" s="1380"/>
      <c r="ABT101" s="1380"/>
      <c r="ABU101" s="1380"/>
      <c r="ABV101" s="1380"/>
      <c r="ABW101" s="1380"/>
      <c r="ABX101" s="1380"/>
      <c r="ABY101" s="1380"/>
      <c r="ABZ101" s="1380"/>
      <c r="ACA101" s="1380"/>
      <c r="ACB101" s="1380"/>
      <c r="ACC101" s="1380"/>
      <c r="ACD101" s="1380"/>
      <c r="ACE101" s="1380"/>
      <c r="ACF101" s="1380"/>
      <c r="ACG101" s="1380"/>
      <c r="ACH101" s="1380"/>
      <c r="ACI101" s="1380"/>
      <c r="ACJ101" s="1380"/>
      <c r="ACK101" s="1380"/>
      <c r="ACL101" s="1380"/>
      <c r="ACM101" s="1380"/>
      <c r="ACN101" s="1380"/>
      <c r="ACO101" s="1380"/>
      <c r="ACP101" s="1380"/>
      <c r="ACQ101" s="1380"/>
      <c r="ACR101" s="1380"/>
      <c r="ACS101" s="1380"/>
      <c r="ACT101" s="1380"/>
      <c r="ACU101" s="1380"/>
      <c r="ACV101" s="1380"/>
      <c r="ACW101" s="1380"/>
      <c r="ACX101" s="1380"/>
      <c r="ACY101" s="1380"/>
      <c r="ACZ101" s="1380"/>
      <c r="ADA101" s="1380"/>
      <c r="ADB101" s="1380"/>
      <c r="ADC101" s="1380"/>
      <c r="ADD101" s="1380"/>
      <c r="ADE101" s="1380"/>
      <c r="ADF101" s="1380"/>
      <c r="ADG101" s="1380"/>
      <c r="ADH101" s="1380"/>
      <c r="ADI101" s="1380"/>
      <c r="ADJ101" s="1380"/>
      <c r="ADK101" s="1380"/>
      <c r="ADL101" s="1380"/>
      <c r="ADM101" s="1380"/>
      <c r="ADN101" s="1380"/>
      <c r="ADO101" s="1380"/>
      <c r="ADP101" s="1380"/>
      <c r="ADQ101" s="1380"/>
      <c r="ADR101" s="1380"/>
      <c r="ADS101" s="1380"/>
      <c r="ADT101" s="1380"/>
      <c r="ADU101" s="1380"/>
      <c r="ADV101" s="1380"/>
      <c r="ADW101" s="1380"/>
      <c r="ADX101" s="1380"/>
      <c r="ADY101" s="1380"/>
      <c r="ADZ101" s="1380"/>
      <c r="AEA101" s="1380"/>
      <c r="AEB101" s="1380"/>
      <c r="AEC101" s="1380"/>
      <c r="AED101" s="1380"/>
      <c r="AEE101" s="1380"/>
      <c r="AEF101" s="1380"/>
      <c r="AEG101" s="1380"/>
      <c r="AEH101" s="1380"/>
      <c r="AEI101" s="1380"/>
      <c r="AEJ101" s="1380"/>
      <c r="AEK101" s="1380"/>
      <c r="AEL101" s="1380"/>
      <c r="AEM101" s="1380"/>
      <c r="AEN101" s="1380"/>
      <c r="AEO101" s="1380"/>
      <c r="AEP101" s="1380"/>
      <c r="AEQ101" s="1380"/>
      <c r="AER101" s="1380"/>
      <c r="AES101" s="1380"/>
      <c r="AET101" s="1380"/>
      <c r="AEU101" s="1380"/>
      <c r="AEV101" s="1380"/>
      <c r="AEW101" s="1380"/>
      <c r="AEX101" s="1380"/>
      <c r="AEY101" s="1380"/>
      <c r="AEZ101" s="1380"/>
      <c r="AFA101" s="1380"/>
      <c r="AFB101" s="1380"/>
      <c r="AFC101" s="1380"/>
      <c r="AFD101" s="1380"/>
      <c r="AFE101" s="1380"/>
      <c r="AFF101" s="1380"/>
      <c r="AFG101" s="1380"/>
      <c r="AFH101" s="1380"/>
      <c r="AFI101" s="1380"/>
      <c r="AFJ101" s="1380"/>
      <c r="AFK101" s="1380"/>
      <c r="AFL101" s="1380"/>
      <c r="AFM101" s="1380"/>
      <c r="AFN101" s="1380"/>
      <c r="AFO101" s="1380"/>
      <c r="AFP101" s="1380"/>
      <c r="AFQ101" s="1380"/>
      <c r="AFR101" s="1380"/>
      <c r="AFS101" s="1380"/>
      <c r="AFT101" s="1380"/>
      <c r="AFU101" s="1380"/>
      <c r="AFV101" s="1380"/>
      <c r="AFW101" s="1380"/>
      <c r="AFX101" s="1380"/>
      <c r="AFY101" s="1380"/>
      <c r="AFZ101" s="1380"/>
      <c r="AGA101" s="1380"/>
      <c r="AGB101" s="1380"/>
      <c r="AGC101" s="1380"/>
      <c r="AGD101" s="1380"/>
      <c r="AGE101" s="1380"/>
      <c r="AGF101" s="1380"/>
      <c r="AGG101" s="1380"/>
      <c r="AGH101" s="1380"/>
      <c r="AGI101" s="1380"/>
      <c r="AGJ101" s="1380"/>
      <c r="AGK101" s="1380"/>
      <c r="AGL101" s="1380"/>
      <c r="AGM101" s="1380"/>
      <c r="AGN101" s="1380"/>
      <c r="AGO101" s="1380"/>
      <c r="AGP101" s="1380"/>
      <c r="AGQ101" s="1380"/>
      <c r="AGR101" s="1380"/>
      <c r="AGS101" s="1380"/>
      <c r="AGT101" s="1380"/>
      <c r="AGU101" s="1380"/>
      <c r="AGV101" s="1380"/>
      <c r="AGW101" s="1380"/>
      <c r="AGX101" s="1380"/>
      <c r="AGY101" s="1380"/>
      <c r="AGZ101" s="1380"/>
      <c r="AHA101" s="1380"/>
      <c r="AHB101" s="1380"/>
      <c r="AHC101" s="1380"/>
      <c r="AHD101" s="1380"/>
      <c r="AHE101" s="1380"/>
      <c r="AHF101" s="1380"/>
      <c r="AHG101" s="1380"/>
      <c r="AHH101" s="1380"/>
      <c r="AHI101" s="1380"/>
      <c r="AHJ101" s="1380"/>
      <c r="AHK101" s="1380"/>
      <c r="AHL101" s="1380"/>
      <c r="AHM101" s="1380"/>
      <c r="AHN101" s="1380"/>
      <c r="AHO101" s="1380"/>
      <c r="AHP101" s="1380"/>
      <c r="AHQ101" s="1380"/>
      <c r="AHR101" s="1380"/>
      <c r="AHS101" s="1380"/>
      <c r="AHT101" s="1380"/>
      <c r="AHU101" s="1380"/>
      <c r="AHV101" s="1380"/>
      <c r="AHW101" s="1380"/>
      <c r="AHX101" s="1380"/>
      <c r="AHY101" s="1380"/>
      <c r="AHZ101" s="1380"/>
      <c r="AIA101" s="1380"/>
      <c r="AIB101" s="1380"/>
      <c r="AIC101" s="1380"/>
      <c r="AID101" s="1380"/>
      <c r="AIE101" s="1380"/>
      <c r="AIF101" s="1380"/>
      <c r="AIG101" s="1380"/>
      <c r="AIH101" s="1380"/>
      <c r="AII101" s="1380"/>
      <c r="AIJ101" s="1380"/>
      <c r="AIK101" s="1380"/>
      <c r="AIL101" s="1380"/>
      <c r="AIM101" s="1380"/>
      <c r="AIN101" s="1380"/>
      <c r="AIO101" s="1380"/>
      <c r="AIP101" s="1380"/>
      <c r="AIQ101" s="1380"/>
      <c r="AIR101" s="1380"/>
      <c r="AIS101" s="1380"/>
      <c r="AIT101" s="1380"/>
      <c r="AIU101" s="1380"/>
      <c r="AIV101" s="1380"/>
      <c r="AIW101" s="1380"/>
      <c r="AIX101" s="1380"/>
      <c r="AIY101" s="1380"/>
      <c r="AIZ101" s="1380"/>
      <c r="AJA101" s="1380"/>
      <c r="AJB101" s="1380"/>
      <c r="AJC101" s="1380"/>
      <c r="AJD101" s="1380"/>
      <c r="AJE101" s="1380"/>
      <c r="AJF101" s="1380"/>
      <c r="AJG101" s="1380"/>
      <c r="AJH101" s="1380"/>
      <c r="AJI101" s="1380"/>
      <c r="AJJ101" s="1380"/>
      <c r="AJK101" s="1380"/>
      <c r="AJL101" s="1380"/>
      <c r="AJM101" s="1380"/>
      <c r="AJN101" s="1380"/>
      <c r="AJO101" s="1380"/>
      <c r="AJP101" s="1380"/>
      <c r="AJQ101" s="1380"/>
      <c r="AJR101" s="1380"/>
      <c r="AJS101" s="1380"/>
      <c r="AJT101" s="1380"/>
      <c r="AJU101" s="1380"/>
      <c r="AJV101" s="1380"/>
      <c r="AJW101" s="1380"/>
      <c r="AJX101" s="1380"/>
      <c r="AJY101" s="1380"/>
      <c r="AJZ101" s="1380"/>
      <c r="AKA101" s="1380"/>
      <c r="AKB101" s="1380"/>
      <c r="AKC101" s="1380"/>
      <c r="AKD101" s="1380"/>
      <c r="AKE101" s="1380"/>
      <c r="AKF101" s="1380"/>
      <c r="AKG101" s="1380"/>
      <c r="AKH101" s="1380"/>
      <c r="AKI101" s="1380"/>
      <c r="AKJ101" s="1380"/>
      <c r="AKK101" s="1380"/>
      <c r="AKL101" s="1380"/>
      <c r="AKM101" s="1380"/>
      <c r="AKN101" s="1380"/>
      <c r="AKO101" s="1380"/>
      <c r="AKP101" s="1380"/>
      <c r="AKQ101" s="1380"/>
      <c r="AKR101" s="1380"/>
      <c r="AKS101" s="1380"/>
      <c r="AKT101" s="1380"/>
      <c r="AKU101" s="1380"/>
      <c r="AKV101" s="1380"/>
      <c r="AKW101" s="1380"/>
      <c r="AKX101" s="1380"/>
      <c r="AKY101" s="1380"/>
      <c r="AKZ101" s="1380"/>
      <c r="ALA101" s="1380"/>
      <c r="ALB101" s="1380"/>
      <c r="ALC101" s="1380"/>
      <c r="ALD101" s="1380"/>
      <c r="ALE101" s="1380"/>
      <c r="ALF101" s="1380"/>
      <c r="ALG101" s="1380"/>
      <c r="ALH101" s="1380"/>
      <c r="ALI101" s="1380"/>
      <c r="ALJ101" s="1380"/>
      <c r="ALK101" s="1380"/>
      <c r="ALL101" s="1380"/>
      <c r="ALM101" s="1380"/>
      <c r="ALN101" s="1380"/>
      <c r="ALO101" s="1380"/>
      <c r="ALP101" s="1380"/>
      <c r="ALQ101" s="1380"/>
      <c r="ALR101" s="1380"/>
      <c r="ALS101" s="1380"/>
      <c r="ALT101" s="1380"/>
      <c r="ALU101" s="1380"/>
      <c r="ALV101" s="1380"/>
      <c r="ALW101" s="1380"/>
      <c r="ALX101" s="1380"/>
      <c r="ALY101" s="1380"/>
      <c r="ALZ101" s="1380"/>
      <c r="AMA101" s="1380"/>
      <c r="AMB101" s="1380"/>
      <c r="AMC101" s="1380"/>
      <c r="AMD101" s="1380"/>
      <c r="AME101" s="1380"/>
      <c r="AMF101" s="1380"/>
      <c r="AMG101" s="1380"/>
      <c r="AMH101" s="1380"/>
      <c r="AMI101" s="1380"/>
      <c r="AMJ101" s="1380"/>
    </row>
    <row r="102" spans="1:1024" s="737" customFormat="1" ht="22.9" customHeight="1">
      <c r="A102" s="6249"/>
      <c r="B102" s="6299"/>
      <c r="C102" s="6302"/>
      <c r="D102" s="6305"/>
      <c r="E102" s="6308"/>
      <c r="F102" s="6311"/>
      <c r="G102" s="6308"/>
      <c r="H102" s="6314"/>
      <c r="I102" s="3564" t="s">
        <v>939</v>
      </c>
      <c r="J102" s="4999">
        <f>25000000+5000000</f>
        <v>30000000</v>
      </c>
      <c r="K102" s="6289"/>
      <c r="L102" s="6289"/>
      <c r="M102" s="6289"/>
      <c r="N102" s="6289"/>
      <c r="O102" s="6292"/>
      <c r="P102" s="6327"/>
      <c r="Q102" s="6274"/>
      <c r="R102" s="6277"/>
      <c r="S102" s="6280"/>
      <c r="T102" s="6283"/>
      <c r="U102" s="6286"/>
      <c r="V102" s="6286"/>
      <c r="W102" s="6346"/>
      <c r="X102" s="6346"/>
      <c r="Y102" s="6268"/>
      <c r="Z102" s="6271"/>
      <c r="AA102" s="6268"/>
      <c r="AB102" s="6268"/>
      <c r="AC102" s="6268"/>
      <c r="AD102" s="6268"/>
      <c r="AE102" s="6271"/>
      <c r="AF102" s="6372"/>
      <c r="AG102" s="6375"/>
      <c r="AH102" s="6375"/>
      <c r="AI102" s="6274"/>
      <c r="AJ102" s="6274"/>
      <c r="AK102" s="6366"/>
      <c r="AL102" s="6360"/>
      <c r="AM102" s="6360"/>
      <c r="AN102" s="6369"/>
      <c r="AO102" s="6360"/>
      <c r="AP102" s="6360"/>
      <c r="AQ102" s="6360"/>
      <c r="AR102" s="6360"/>
      <c r="AS102" s="6360"/>
      <c r="AT102" s="6363"/>
      <c r="AU102" s="6340"/>
      <c r="AV102" s="6340"/>
      <c r="AW102" s="6343"/>
      <c r="AX102" s="6343"/>
      <c r="AY102" s="6343"/>
      <c r="AZ102" s="6357"/>
      <c r="BA102" s="3965"/>
      <c r="BB102" s="3442"/>
      <c r="BC102" s="3442"/>
      <c r="BD102" s="3442"/>
      <c r="BE102" s="3442"/>
      <c r="BF102" s="3442"/>
      <c r="BG102" s="3442"/>
      <c r="BH102" s="3442"/>
      <c r="BI102" s="3442"/>
      <c r="BJ102" s="3442"/>
      <c r="BK102" s="3442"/>
      <c r="BL102" s="3442"/>
      <c r="BM102" s="3442"/>
      <c r="BN102" s="3442"/>
      <c r="BO102" s="3442"/>
      <c r="BP102" s="3442"/>
      <c r="BQ102" s="3442"/>
      <c r="BR102" s="3442"/>
      <c r="BS102" s="3442"/>
      <c r="BT102" s="3442"/>
      <c r="BU102" s="3442"/>
      <c r="BV102" s="3442"/>
      <c r="BW102" s="3442"/>
      <c r="BX102" s="3442"/>
      <c r="BY102" s="3442"/>
      <c r="BZ102" s="3442"/>
      <c r="CA102" s="3442"/>
      <c r="CB102" s="3442"/>
      <c r="CC102" s="3442"/>
      <c r="CD102" s="3442"/>
      <c r="CE102" s="3442"/>
      <c r="CF102" s="3442"/>
      <c r="CG102" s="3442"/>
      <c r="CH102" s="3442"/>
      <c r="CI102" s="3442"/>
      <c r="CJ102" s="3442"/>
      <c r="CK102" s="3442"/>
      <c r="CL102" s="3442"/>
      <c r="CM102" s="3442"/>
      <c r="CN102" s="3442"/>
      <c r="CO102" s="3442"/>
      <c r="CP102" s="3442"/>
      <c r="CQ102" s="3442"/>
      <c r="CR102" s="3442"/>
      <c r="CS102" s="3442"/>
      <c r="CT102" s="3442"/>
      <c r="CU102" s="3442"/>
      <c r="CV102" s="3442"/>
      <c r="CW102" s="3442"/>
      <c r="CX102" s="3442"/>
      <c r="CY102" s="3442"/>
      <c r="CZ102" s="3442"/>
      <c r="DA102" s="3442"/>
      <c r="DB102" s="3442"/>
      <c r="DC102" s="3442"/>
      <c r="DD102" s="3442"/>
      <c r="DE102" s="3442"/>
      <c r="DF102" s="3442"/>
      <c r="DG102" s="3442"/>
      <c r="DH102" s="3442"/>
      <c r="DI102" s="3442"/>
      <c r="DJ102" s="3442"/>
      <c r="DK102" s="3442"/>
      <c r="DL102" s="3442"/>
      <c r="DM102" s="3442"/>
      <c r="DN102" s="3442"/>
      <c r="DO102" s="3442"/>
      <c r="DP102" s="3442"/>
      <c r="DQ102" s="3442"/>
      <c r="DR102" s="3442"/>
      <c r="DS102" s="3442"/>
      <c r="DT102" s="3442"/>
      <c r="DU102" s="3442"/>
      <c r="DV102" s="3442"/>
      <c r="DW102" s="3442"/>
      <c r="DX102" s="3442"/>
      <c r="DY102" s="3442"/>
      <c r="DZ102" s="1380"/>
      <c r="EA102" s="1380"/>
      <c r="EB102" s="1380"/>
      <c r="EC102" s="1380"/>
      <c r="ED102" s="1380"/>
      <c r="EE102" s="1380"/>
      <c r="EF102" s="1380"/>
      <c r="EG102" s="1380"/>
      <c r="EH102" s="1380"/>
      <c r="EI102" s="1380"/>
      <c r="EJ102" s="1380"/>
      <c r="EK102" s="1380"/>
      <c r="EL102" s="1380"/>
      <c r="EM102" s="1380"/>
      <c r="EN102" s="1380"/>
      <c r="EO102" s="1380"/>
      <c r="EP102" s="1380"/>
      <c r="EQ102" s="1380"/>
      <c r="ER102" s="1380"/>
      <c r="ES102" s="1380"/>
      <c r="ET102" s="1380"/>
      <c r="EU102" s="1380"/>
      <c r="EV102" s="1380"/>
      <c r="EW102" s="1380"/>
      <c r="EX102" s="1380"/>
      <c r="EY102" s="1380"/>
      <c r="EZ102" s="1380"/>
      <c r="FA102" s="1380"/>
      <c r="FB102" s="1380"/>
      <c r="FC102" s="1380"/>
      <c r="FD102" s="1380"/>
      <c r="FE102" s="1380"/>
      <c r="FF102" s="1380"/>
      <c r="FG102" s="1380"/>
      <c r="FH102" s="1380"/>
      <c r="FI102" s="1380"/>
      <c r="FJ102" s="1380"/>
      <c r="FK102" s="1380"/>
      <c r="FL102" s="1380"/>
      <c r="FM102" s="1380"/>
      <c r="FN102" s="1380"/>
      <c r="FO102" s="1380"/>
      <c r="FP102" s="1380"/>
      <c r="FQ102" s="1380"/>
      <c r="FR102" s="1380"/>
      <c r="FS102" s="1380"/>
      <c r="FT102" s="1380"/>
      <c r="FU102" s="1380"/>
      <c r="FV102" s="1380"/>
      <c r="FW102" s="1380"/>
      <c r="FX102" s="1380"/>
      <c r="FY102" s="1380"/>
      <c r="FZ102" s="1380"/>
      <c r="GA102" s="1380"/>
      <c r="GB102" s="1380"/>
      <c r="GC102" s="1380"/>
      <c r="GD102" s="1380"/>
      <c r="GE102" s="1380"/>
      <c r="GF102" s="1380"/>
      <c r="GG102" s="1380"/>
      <c r="GH102" s="1380"/>
      <c r="GI102" s="1380"/>
      <c r="GJ102" s="1380"/>
      <c r="GK102" s="1380"/>
      <c r="GL102" s="1380"/>
      <c r="GM102" s="1380"/>
      <c r="GN102" s="1380"/>
      <c r="GO102" s="1380"/>
      <c r="GP102" s="1380"/>
      <c r="GQ102" s="1380"/>
      <c r="GR102" s="1380"/>
      <c r="GS102" s="1380"/>
      <c r="GT102" s="1380"/>
      <c r="GU102" s="1380"/>
      <c r="GV102" s="1380"/>
      <c r="GW102" s="1380"/>
      <c r="GX102" s="1380"/>
      <c r="GY102" s="1380"/>
      <c r="GZ102" s="1380"/>
      <c r="HA102" s="1380"/>
      <c r="HB102" s="1380"/>
      <c r="HC102" s="1380"/>
      <c r="HD102" s="1380"/>
      <c r="HE102" s="1380"/>
      <c r="HF102" s="1380"/>
      <c r="HG102" s="1380"/>
      <c r="HH102" s="1380"/>
      <c r="HI102" s="1380"/>
      <c r="HJ102" s="1380"/>
      <c r="HK102" s="1380"/>
      <c r="HL102" s="1380"/>
      <c r="HM102" s="1380"/>
      <c r="HN102" s="1380"/>
      <c r="HO102" s="1380"/>
      <c r="HP102" s="1380"/>
      <c r="HQ102" s="1380"/>
      <c r="HR102" s="1380"/>
      <c r="HS102" s="1380"/>
      <c r="HT102" s="1380"/>
      <c r="HU102" s="1380"/>
      <c r="HV102" s="1380"/>
      <c r="HW102" s="1380"/>
      <c r="HX102" s="1380"/>
      <c r="HY102" s="1380"/>
      <c r="HZ102" s="1380"/>
      <c r="IA102" s="1380"/>
      <c r="IB102" s="1380"/>
      <c r="IC102" s="1380"/>
      <c r="ID102" s="1380"/>
      <c r="IE102" s="1380"/>
      <c r="IF102" s="1380"/>
      <c r="IG102" s="1380"/>
      <c r="IH102" s="1380"/>
      <c r="II102" s="1380"/>
      <c r="IJ102" s="1380"/>
      <c r="IK102" s="1380"/>
      <c r="IL102" s="1380"/>
      <c r="IM102" s="1380"/>
      <c r="IN102" s="1380"/>
      <c r="IO102" s="1380"/>
      <c r="IP102" s="1380"/>
      <c r="IQ102" s="1380"/>
      <c r="IR102" s="1380"/>
      <c r="IS102" s="1380"/>
      <c r="IT102" s="1380"/>
      <c r="IU102" s="1380"/>
      <c r="IV102" s="1380"/>
      <c r="IW102" s="1380"/>
      <c r="IX102" s="1380"/>
      <c r="IY102" s="1380"/>
      <c r="IZ102" s="1380"/>
      <c r="JA102" s="1380"/>
      <c r="JB102" s="1380"/>
      <c r="JC102" s="1380"/>
      <c r="JD102" s="1380"/>
      <c r="JE102" s="1380"/>
      <c r="JF102" s="1380"/>
      <c r="JG102" s="1380"/>
      <c r="JH102" s="1380"/>
      <c r="JI102" s="1380"/>
      <c r="JJ102" s="1380"/>
      <c r="JK102" s="1380"/>
      <c r="JL102" s="1380"/>
      <c r="JM102" s="1380"/>
      <c r="JN102" s="1380"/>
      <c r="JO102" s="1380"/>
      <c r="JP102" s="1380"/>
      <c r="JQ102" s="1380"/>
      <c r="JR102" s="1380"/>
      <c r="JS102" s="1380"/>
      <c r="JT102" s="1380"/>
      <c r="JU102" s="1380"/>
      <c r="JV102" s="1380"/>
      <c r="JW102" s="1380"/>
      <c r="JX102" s="1380"/>
      <c r="JY102" s="1380"/>
      <c r="JZ102" s="1380"/>
      <c r="KA102" s="1380"/>
      <c r="KB102" s="1380"/>
      <c r="KC102" s="1380"/>
      <c r="KD102" s="1380"/>
      <c r="KE102" s="1380"/>
      <c r="KF102" s="1380"/>
      <c r="KG102" s="1380"/>
      <c r="KH102" s="1380"/>
      <c r="KI102" s="1380"/>
      <c r="KJ102" s="1380"/>
      <c r="KK102" s="1380"/>
      <c r="KL102" s="1380"/>
      <c r="KM102" s="1380"/>
      <c r="KN102" s="1380"/>
      <c r="KO102" s="1380"/>
      <c r="KP102" s="1380"/>
      <c r="KQ102" s="1380"/>
      <c r="KR102" s="1380"/>
      <c r="KS102" s="1380"/>
      <c r="KT102" s="1380"/>
      <c r="KU102" s="1380"/>
      <c r="KV102" s="1380"/>
      <c r="KW102" s="1380"/>
      <c r="KX102" s="1380"/>
      <c r="KY102" s="1380"/>
      <c r="KZ102" s="1380"/>
      <c r="LA102" s="1380"/>
      <c r="LB102" s="1380"/>
      <c r="LC102" s="1380"/>
      <c r="LD102" s="1380"/>
      <c r="LE102" s="1380"/>
      <c r="LF102" s="1380"/>
      <c r="LG102" s="1380"/>
      <c r="LH102" s="1380"/>
      <c r="LI102" s="1380"/>
      <c r="LJ102" s="1380"/>
      <c r="LK102" s="1380"/>
      <c r="LL102" s="1380"/>
      <c r="LM102" s="1380"/>
      <c r="LN102" s="1380"/>
      <c r="LO102" s="1380"/>
      <c r="LP102" s="1380"/>
      <c r="LQ102" s="1380"/>
      <c r="LR102" s="1380"/>
      <c r="LS102" s="1380"/>
      <c r="LT102" s="1380"/>
      <c r="LU102" s="1380"/>
      <c r="LV102" s="1380"/>
      <c r="LW102" s="1380"/>
      <c r="LX102" s="1380"/>
      <c r="LY102" s="1380"/>
      <c r="LZ102" s="1380"/>
      <c r="MA102" s="1380"/>
      <c r="MB102" s="1380"/>
      <c r="MC102" s="1380"/>
      <c r="MD102" s="1380"/>
      <c r="ME102" s="1380"/>
      <c r="MF102" s="1380"/>
      <c r="MG102" s="1380"/>
      <c r="MH102" s="1380"/>
      <c r="MI102" s="1380"/>
      <c r="MJ102" s="1380"/>
      <c r="MK102" s="1380"/>
      <c r="ML102" s="1380"/>
      <c r="MM102" s="1380"/>
      <c r="MN102" s="1380"/>
      <c r="MO102" s="1380"/>
      <c r="MP102" s="1380"/>
      <c r="MQ102" s="1380"/>
      <c r="MR102" s="1380"/>
      <c r="MS102" s="1380"/>
      <c r="MT102" s="1380"/>
      <c r="MU102" s="1380"/>
      <c r="MV102" s="1380"/>
      <c r="MW102" s="1380"/>
      <c r="MX102" s="1380"/>
      <c r="MY102" s="1380"/>
      <c r="MZ102" s="1380"/>
      <c r="NA102" s="1380"/>
      <c r="NB102" s="1380"/>
      <c r="NC102" s="1380"/>
      <c r="ND102" s="1380"/>
      <c r="NE102" s="1380"/>
      <c r="NF102" s="1380"/>
      <c r="NG102" s="1380"/>
      <c r="NH102" s="1380"/>
      <c r="NI102" s="1380"/>
      <c r="NJ102" s="1380"/>
      <c r="NK102" s="1380"/>
      <c r="NL102" s="1380"/>
      <c r="NM102" s="1380"/>
      <c r="NN102" s="1380"/>
      <c r="NO102" s="1380"/>
      <c r="NP102" s="1380"/>
      <c r="NQ102" s="1380"/>
      <c r="NR102" s="1380"/>
      <c r="NS102" s="1380"/>
      <c r="NT102" s="1380"/>
      <c r="NU102" s="1380"/>
      <c r="NV102" s="1380"/>
      <c r="NW102" s="1380"/>
      <c r="NX102" s="1380"/>
      <c r="NY102" s="1380"/>
      <c r="NZ102" s="1380"/>
      <c r="OA102" s="1380"/>
      <c r="OB102" s="1380"/>
      <c r="OC102" s="1380"/>
      <c r="OD102" s="1380"/>
      <c r="OE102" s="1380"/>
      <c r="OF102" s="1380"/>
      <c r="OG102" s="1380"/>
      <c r="OH102" s="1380"/>
      <c r="OI102" s="1380"/>
      <c r="OJ102" s="1380"/>
      <c r="OK102" s="1380"/>
      <c r="OL102" s="1380"/>
      <c r="OM102" s="1380"/>
      <c r="ON102" s="1380"/>
      <c r="OO102" s="1380"/>
      <c r="OP102" s="1380"/>
      <c r="OQ102" s="1380"/>
      <c r="OR102" s="1380"/>
      <c r="OS102" s="1380"/>
      <c r="OT102" s="1380"/>
      <c r="OU102" s="1380"/>
      <c r="OV102" s="1380"/>
      <c r="OW102" s="1380"/>
      <c r="OX102" s="1380"/>
      <c r="OY102" s="1380"/>
      <c r="OZ102" s="1380"/>
      <c r="PA102" s="1380"/>
      <c r="PB102" s="1380"/>
      <c r="PC102" s="1380"/>
      <c r="PD102" s="1380"/>
      <c r="PE102" s="1380"/>
      <c r="PF102" s="1380"/>
      <c r="PG102" s="1380"/>
      <c r="PH102" s="1380"/>
      <c r="PI102" s="1380"/>
      <c r="PJ102" s="1380"/>
      <c r="PK102" s="1380"/>
      <c r="PL102" s="1380"/>
      <c r="PM102" s="1380"/>
      <c r="PN102" s="1380"/>
      <c r="PO102" s="1380"/>
      <c r="PP102" s="1380"/>
      <c r="PQ102" s="1380"/>
      <c r="PR102" s="1380"/>
      <c r="PS102" s="1380"/>
      <c r="PT102" s="1380"/>
      <c r="PU102" s="1380"/>
      <c r="PV102" s="1380"/>
      <c r="PW102" s="1380"/>
      <c r="PX102" s="1380"/>
      <c r="PY102" s="1380"/>
      <c r="PZ102" s="1380"/>
      <c r="QA102" s="1380"/>
      <c r="QB102" s="1380"/>
      <c r="QC102" s="1380"/>
      <c r="QD102" s="1380"/>
      <c r="QE102" s="1380"/>
      <c r="QF102" s="1380"/>
      <c r="QG102" s="1380"/>
      <c r="QH102" s="1380"/>
      <c r="QI102" s="1380"/>
      <c r="QJ102" s="1380"/>
      <c r="QK102" s="1380"/>
      <c r="QL102" s="1380"/>
      <c r="QM102" s="1380"/>
      <c r="QN102" s="1380"/>
      <c r="QO102" s="1380"/>
      <c r="QP102" s="1380"/>
      <c r="QQ102" s="1380"/>
      <c r="QR102" s="1380"/>
      <c r="QS102" s="1380"/>
      <c r="QT102" s="1380"/>
      <c r="QU102" s="1380"/>
      <c r="QV102" s="1380"/>
      <c r="QW102" s="1380"/>
      <c r="QX102" s="1380"/>
      <c r="QY102" s="1380"/>
      <c r="QZ102" s="1380"/>
      <c r="RA102" s="1380"/>
      <c r="RB102" s="1380"/>
      <c r="RC102" s="1380"/>
      <c r="RD102" s="1380"/>
      <c r="RE102" s="1380"/>
      <c r="RF102" s="1380"/>
      <c r="RG102" s="1380"/>
      <c r="RH102" s="1380"/>
      <c r="RI102" s="1380"/>
      <c r="RJ102" s="1380"/>
      <c r="RK102" s="1380"/>
      <c r="RL102" s="1380"/>
      <c r="RM102" s="1380"/>
      <c r="RN102" s="1380"/>
      <c r="RO102" s="1380"/>
      <c r="RP102" s="1380"/>
      <c r="RQ102" s="1380"/>
      <c r="RR102" s="1380"/>
      <c r="RS102" s="1380"/>
      <c r="RT102" s="1380"/>
      <c r="RU102" s="1380"/>
      <c r="RV102" s="1380"/>
      <c r="RW102" s="1380"/>
      <c r="RX102" s="1380"/>
      <c r="RY102" s="1380"/>
      <c r="RZ102" s="1380"/>
      <c r="SA102" s="1380"/>
      <c r="SB102" s="1380"/>
      <c r="SC102" s="1380"/>
      <c r="SD102" s="1380"/>
      <c r="SE102" s="1380"/>
      <c r="SF102" s="1380"/>
      <c r="SG102" s="1380"/>
      <c r="SH102" s="1380"/>
      <c r="SI102" s="1380"/>
      <c r="SJ102" s="1380"/>
      <c r="SK102" s="1380"/>
      <c r="SL102" s="1380"/>
      <c r="SM102" s="1380"/>
      <c r="SN102" s="1380"/>
      <c r="SO102" s="1380"/>
      <c r="SP102" s="1380"/>
      <c r="SQ102" s="1380"/>
      <c r="SR102" s="1380"/>
      <c r="SS102" s="1380"/>
      <c r="ST102" s="1380"/>
      <c r="SU102" s="1380"/>
      <c r="SV102" s="1380"/>
      <c r="SW102" s="1380"/>
      <c r="SX102" s="1380"/>
      <c r="SY102" s="1380"/>
      <c r="SZ102" s="1380"/>
      <c r="TA102" s="1380"/>
      <c r="TB102" s="1380"/>
      <c r="TC102" s="1380"/>
      <c r="TD102" s="1380"/>
      <c r="TE102" s="1380"/>
      <c r="TF102" s="1380"/>
      <c r="TG102" s="1380"/>
      <c r="TH102" s="1380"/>
      <c r="TI102" s="1380"/>
      <c r="TJ102" s="1380"/>
      <c r="TK102" s="1380"/>
      <c r="TL102" s="1380"/>
      <c r="TM102" s="1380"/>
      <c r="TN102" s="1380"/>
      <c r="TO102" s="1380"/>
      <c r="TP102" s="1380"/>
      <c r="TQ102" s="1380"/>
      <c r="TR102" s="1380"/>
      <c r="TS102" s="1380"/>
      <c r="TT102" s="1380"/>
      <c r="TU102" s="1380"/>
      <c r="TV102" s="1380"/>
      <c r="TW102" s="1380"/>
      <c r="TX102" s="1380"/>
      <c r="TY102" s="1380"/>
      <c r="TZ102" s="1380"/>
      <c r="UA102" s="1380"/>
      <c r="UB102" s="1380"/>
      <c r="UC102" s="1380"/>
      <c r="UD102" s="1380"/>
      <c r="UE102" s="1380"/>
      <c r="UF102" s="1380"/>
      <c r="UG102" s="1380"/>
      <c r="UH102" s="1380"/>
      <c r="UI102" s="1380"/>
      <c r="UJ102" s="1380"/>
      <c r="UK102" s="1380"/>
      <c r="UL102" s="1380"/>
      <c r="UM102" s="1380"/>
      <c r="UN102" s="1380"/>
      <c r="UO102" s="1380"/>
      <c r="UP102" s="1380"/>
      <c r="UQ102" s="1380"/>
      <c r="UR102" s="1380"/>
      <c r="US102" s="1380"/>
      <c r="UT102" s="1380"/>
      <c r="UU102" s="1380"/>
      <c r="UV102" s="1380"/>
      <c r="UW102" s="1380"/>
      <c r="UX102" s="1380"/>
      <c r="UY102" s="1380"/>
      <c r="UZ102" s="1380"/>
      <c r="VA102" s="1380"/>
      <c r="VB102" s="1380"/>
      <c r="VC102" s="1380"/>
      <c r="VD102" s="1380"/>
      <c r="VE102" s="1380"/>
      <c r="VF102" s="1380"/>
      <c r="VG102" s="1380"/>
      <c r="VH102" s="1380"/>
      <c r="VI102" s="1380"/>
      <c r="VJ102" s="1380"/>
      <c r="VK102" s="1380"/>
      <c r="VL102" s="1380"/>
      <c r="VM102" s="1380"/>
      <c r="VN102" s="1380"/>
      <c r="VO102" s="1380"/>
      <c r="VP102" s="1380"/>
      <c r="VQ102" s="1380"/>
      <c r="VR102" s="1380"/>
      <c r="VS102" s="1380"/>
      <c r="VT102" s="1380"/>
      <c r="VU102" s="1380"/>
      <c r="VV102" s="1380"/>
      <c r="VW102" s="1380"/>
      <c r="VX102" s="1380"/>
      <c r="VY102" s="1380"/>
      <c r="VZ102" s="1380"/>
      <c r="WA102" s="1380"/>
      <c r="WB102" s="1380"/>
      <c r="WC102" s="1380"/>
      <c r="WD102" s="1380"/>
      <c r="WE102" s="1380"/>
      <c r="WF102" s="1380"/>
      <c r="WG102" s="1380"/>
      <c r="WH102" s="1380"/>
      <c r="WI102" s="1380"/>
      <c r="WJ102" s="1380"/>
      <c r="WK102" s="1380"/>
      <c r="WL102" s="1380"/>
      <c r="WM102" s="1380"/>
      <c r="WN102" s="1380"/>
      <c r="WO102" s="1380"/>
      <c r="WP102" s="1380"/>
      <c r="WQ102" s="1380"/>
      <c r="WR102" s="1380"/>
      <c r="WS102" s="1380"/>
      <c r="WT102" s="1380"/>
      <c r="WU102" s="1380"/>
      <c r="WV102" s="1380"/>
      <c r="WW102" s="1380"/>
      <c r="WX102" s="1380"/>
      <c r="WY102" s="1380"/>
      <c r="WZ102" s="1380"/>
      <c r="XA102" s="1380"/>
      <c r="XB102" s="1380"/>
      <c r="XC102" s="1380"/>
      <c r="XD102" s="1380"/>
      <c r="XE102" s="1380"/>
      <c r="XF102" s="1380"/>
      <c r="XG102" s="1380"/>
      <c r="XH102" s="1380"/>
      <c r="XI102" s="1380"/>
      <c r="XJ102" s="1380"/>
      <c r="XK102" s="1380"/>
      <c r="XL102" s="1380"/>
      <c r="XM102" s="1380"/>
      <c r="XN102" s="1380"/>
      <c r="XO102" s="1380"/>
      <c r="XP102" s="1380"/>
      <c r="XQ102" s="1380"/>
      <c r="XR102" s="1380"/>
      <c r="XS102" s="1380"/>
      <c r="XT102" s="1380"/>
      <c r="XU102" s="1380"/>
      <c r="XV102" s="1380"/>
      <c r="XW102" s="1380"/>
      <c r="XX102" s="1380"/>
      <c r="XY102" s="1380"/>
      <c r="XZ102" s="1380"/>
      <c r="YA102" s="1380"/>
      <c r="YB102" s="1380"/>
      <c r="YC102" s="1380"/>
      <c r="YD102" s="1380"/>
      <c r="YE102" s="1380"/>
      <c r="YF102" s="1380"/>
      <c r="YG102" s="1380"/>
      <c r="YH102" s="1380"/>
      <c r="YI102" s="1380"/>
      <c r="YJ102" s="1380"/>
      <c r="YK102" s="1380"/>
      <c r="YL102" s="1380"/>
      <c r="YM102" s="1380"/>
      <c r="YN102" s="1380"/>
      <c r="YO102" s="1380"/>
      <c r="YP102" s="1380"/>
      <c r="YQ102" s="1380"/>
      <c r="YR102" s="1380"/>
      <c r="YS102" s="1380"/>
      <c r="YT102" s="1380"/>
      <c r="YU102" s="1380"/>
      <c r="YV102" s="1380"/>
      <c r="YW102" s="1380"/>
      <c r="YX102" s="1380"/>
      <c r="YY102" s="1380"/>
      <c r="YZ102" s="1380"/>
      <c r="ZA102" s="1380"/>
      <c r="ZB102" s="1380"/>
      <c r="ZC102" s="1380"/>
      <c r="ZD102" s="1380"/>
      <c r="ZE102" s="1380"/>
      <c r="ZF102" s="1380"/>
      <c r="ZG102" s="1380"/>
      <c r="ZH102" s="1380"/>
      <c r="ZI102" s="1380"/>
      <c r="ZJ102" s="1380"/>
      <c r="ZK102" s="1380"/>
      <c r="ZL102" s="1380"/>
      <c r="ZM102" s="1380"/>
      <c r="ZN102" s="1380"/>
      <c r="ZO102" s="1380"/>
      <c r="ZP102" s="1380"/>
      <c r="ZQ102" s="1380"/>
      <c r="ZR102" s="1380"/>
      <c r="ZS102" s="1380"/>
      <c r="ZT102" s="1380"/>
      <c r="ZU102" s="1380"/>
      <c r="ZV102" s="1380"/>
      <c r="ZW102" s="1380"/>
      <c r="ZX102" s="1380"/>
      <c r="ZY102" s="1380"/>
      <c r="ZZ102" s="1380"/>
      <c r="AAA102" s="1380"/>
      <c r="AAB102" s="1380"/>
      <c r="AAC102" s="1380"/>
      <c r="AAD102" s="1380"/>
      <c r="AAE102" s="1380"/>
      <c r="AAF102" s="1380"/>
      <c r="AAG102" s="1380"/>
      <c r="AAH102" s="1380"/>
      <c r="AAI102" s="1380"/>
      <c r="AAJ102" s="1380"/>
      <c r="AAK102" s="1380"/>
      <c r="AAL102" s="1380"/>
      <c r="AAM102" s="1380"/>
      <c r="AAN102" s="1380"/>
      <c r="AAO102" s="1380"/>
      <c r="AAP102" s="1380"/>
      <c r="AAQ102" s="1380"/>
      <c r="AAR102" s="1380"/>
      <c r="AAS102" s="1380"/>
      <c r="AAT102" s="1380"/>
      <c r="AAU102" s="1380"/>
      <c r="AAV102" s="1380"/>
      <c r="AAW102" s="1380"/>
      <c r="AAX102" s="1380"/>
      <c r="AAY102" s="1380"/>
      <c r="AAZ102" s="1380"/>
      <c r="ABA102" s="1380"/>
      <c r="ABB102" s="1380"/>
      <c r="ABC102" s="1380"/>
      <c r="ABD102" s="1380"/>
      <c r="ABE102" s="1380"/>
      <c r="ABF102" s="1380"/>
      <c r="ABG102" s="1380"/>
      <c r="ABH102" s="1380"/>
      <c r="ABI102" s="1380"/>
      <c r="ABJ102" s="1380"/>
      <c r="ABK102" s="1380"/>
      <c r="ABL102" s="1380"/>
      <c r="ABM102" s="1380"/>
      <c r="ABN102" s="1380"/>
      <c r="ABO102" s="1380"/>
      <c r="ABP102" s="1380"/>
      <c r="ABQ102" s="1380"/>
      <c r="ABR102" s="1380"/>
      <c r="ABS102" s="1380"/>
      <c r="ABT102" s="1380"/>
      <c r="ABU102" s="1380"/>
      <c r="ABV102" s="1380"/>
      <c r="ABW102" s="1380"/>
      <c r="ABX102" s="1380"/>
      <c r="ABY102" s="1380"/>
      <c r="ABZ102" s="1380"/>
      <c r="ACA102" s="1380"/>
      <c r="ACB102" s="1380"/>
      <c r="ACC102" s="1380"/>
      <c r="ACD102" s="1380"/>
      <c r="ACE102" s="1380"/>
      <c r="ACF102" s="1380"/>
      <c r="ACG102" s="1380"/>
      <c r="ACH102" s="1380"/>
      <c r="ACI102" s="1380"/>
      <c r="ACJ102" s="1380"/>
      <c r="ACK102" s="1380"/>
      <c r="ACL102" s="1380"/>
      <c r="ACM102" s="1380"/>
      <c r="ACN102" s="1380"/>
      <c r="ACO102" s="1380"/>
      <c r="ACP102" s="1380"/>
      <c r="ACQ102" s="1380"/>
      <c r="ACR102" s="1380"/>
      <c r="ACS102" s="1380"/>
      <c r="ACT102" s="1380"/>
      <c r="ACU102" s="1380"/>
      <c r="ACV102" s="1380"/>
      <c r="ACW102" s="1380"/>
      <c r="ACX102" s="1380"/>
      <c r="ACY102" s="1380"/>
      <c r="ACZ102" s="1380"/>
      <c r="ADA102" s="1380"/>
      <c r="ADB102" s="1380"/>
      <c r="ADC102" s="1380"/>
      <c r="ADD102" s="1380"/>
      <c r="ADE102" s="1380"/>
      <c r="ADF102" s="1380"/>
      <c r="ADG102" s="1380"/>
      <c r="ADH102" s="1380"/>
      <c r="ADI102" s="1380"/>
      <c r="ADJ102" s="1380"/>
      <c r="ADK102" s="1380"/>
      <c r="ADL102" s="1380"/>
      <c r="ADM102" s="1380"/>
      <c r="ADN102" s="1380"/>
      <c r="ADO102" s="1380"/>
      <c r="ADP102" s="1380"/>
      <c r="ADQ102" s="1380"/>
      <c r="ADR102" s="1380"/>
      <c r="ADS102" s="1380"/>
      <c r="ADT102" s="1380"/>
      <c r="ADU102" s="1380"/>
      <c r="ADV102" s="1380"/>
      <c r="ADW102" s="1380"/>
      <c r="ADX102" s="1380"/>
      <c r="ADY102" s="1380"/>
      <c r="ADZ102" s="1380"/>
      <c r="AEA102" s="1380"/>
      <c r="AEB102" s="1380"/>
      <c r="AEC102" s="1380"/>
      <c r="AED102" s="1380"/>
      <c r="AEE102" s="1380"/>
      <c r="AEF102" s="1380"/>
      <c r="AEG102" s="1380"/>
      <c r="AEH102" s="1380"/>
      <c r="AEI102" s="1380"/>
      <c r="AEJ102" s="1380"/>
      <c r="AEK102" s="1380"/>
      <c r="AEL102" s="1380"/>
      <c r="AEM102" s="1380"/>
      <c r="AEN102" s="1380"/>
      <c r="AEO102" s="1380"/>
      <c r="AEP102" s="1380"/>
      <c r="AEQ102" s="1380"/>
      <c r="AER102" s="1380"/>
      <c r="AES102" s="1380"/>
      <c r="AET102" s="1380"/>
      <c r="AEU102" s="1380"/>
      <c r="AEV102" s="1380"/>
      <c r="AEW102" s="1380"/>
      <c r="AEX102" s="1380"/>
      <c r="AEY102" s="1380"/>
      <c r="AEZ102" s="1380"/>
      <c r="AFA102" s="1380"/>
      <c r="AFB102" s="1380"/>
      <c r="AFC102" s="1380"/>
      <c r="AFD102" s="1380"/>
      <c r="AFE102" s="1380"/>
      <c r="AFF102" s="1380"/>
      <c r="AFG102" s="1380"/>
      <c r="AFH102" s="1380"/>
      <c r="AFI102" s="1380"/>
      <c r="AFJ102" s="1380"/>
      <c r="AFK102" s="1380"/>
      <c r="AFL102" s="1380"/>
      <c r="AFM102" s="1380"/>
      <c r="AFN102" s="1380"/>
      <c r="AFO102" s="1380"/>
      <c r="AFP102" s="1380"/>
      <c r="AFQ102" s="1380"/>
      <c r="AFR102" s="1380"/>
      <c r="AFS102" s="1380"/>
      <c r="AFT102" s="1380"/>
      <c r="AFU102" s="1380"/>
      <c r="AFV102" s="1380"/>
      <c r="AFW102" s="1380"/>
      <c r="AFX102" s="1380"/>
      <c r="AFY102" s="1380"/>
      <c r="AFZ102" s="1380"/>
      <c r="AGA102" s="1380"/>
      <c r="AGB102" s="1380"/>
      <c r="AGC102" s="1380"/>
      <c r="AGD102" s="1380"/>
      <c r="AGE102" s="1380"/>
      <c r="AGF102" s="1380"/>
      <c r="AGG102" s="1380"/>
      <c r="AGH102" s="1380"/>
      <c r="AGI102" s="1380"/>
      <c r="AGJ102" s="1380"/>
      <c r="AGK102" s="1380"/>
      <c r="AGL102" s="1380"/>
      <c r="AGM102" s="1380"/>
      <c r="AGN102" s="1380"/>
      <c r="AGO102" s="1380"/>
      <c r="AGP102" s="1380"/>
      <c r="AGQ102" s="1380"/>
      <c r="AGR102" s="1380"/>
      <c r="AGS102" s="1380"/>
      <c r="AGT102" s="1380"/>
      <c r="AGU102" s="1380"/>
      <c r="AGV102" s="1380"/>
      <c r="AGW102" s="1380"/>
      <c r="AGX102" s="1380"/>
      <c r="AGY102" s="1380"/>
      <c r="AGZ102" s="1380"/>
      <c r="AHA102" s="1380"/>
      <c r="AHB102" s="1380"/>
      <c r="AHC102" s="1380"/>
      <c r="AHD102" s="1380"/>
      <c r="AHE102" s="1380"/>
      <c r="AHF102" s="1380"/>
      <c r="AHG102" s="1380"/>
      <c r="AHH102" s="1380"/>
      <c r="AHI102" s="1380"/>
      <c r="AHJ102" s="1380"/>
      <c r="AHK102" s="1380"/>
      <c r="AHL102" s="1380"/>
      <c r="AHM102" s="1380"/>
      <c r="AHN102" s="1380"/>
      <c r="AHO102" s="1380"/>
      <c r="AHP102" s="1380"/>
      <c r="AHQ102" s="1380"/>
      <c r="AHR102" s="1380"/>
      <c r="AHS102" s="1380"/>
      <c r="AHT102" s="1380"/>
      <c r="AHU102" s="1380"/>
      <c r="AHV102" s="1380"/>
      <c r="AHW102" s="1380"/>
      <c r="AHX102" s="1380"/>
      <c r="AHY102" s="1380"/>
      <c r="AHZ102" s="1380"/>
      <c r="AIA102" s="1380"/>
      <c r="AIB102" s="1380"/>
      <c r="AIC102" s="1380"/>
      <c r="AID102" s="1380"/>
      <c r="AIE102" s="1380"/>
      <c r="AIF102" s="1380"/>
      <c r="AIG102" s="1380"/>
      <c r="AIH102" s="1380"/>
      <c r="AII102" s="1380"/>
      <c r="AIJ102" s="1380"/>
      <c r="AIK102" s="1380"/>
      <c r="AIL102" s="1380"/>
      <c r="AIM102" s="1380"/>
      <c r="AIN102" s="1380"/>
      <c r="AIO102" s="1380"/>
      <c r="AIP102" s="1380"/>
      <c r="AIQ102" s="1380"/>
      <c r="AIR102" s="1380"/>
      <c r="AIS102" s="1380"/>
      <c r="AIT102" s="1380"/>
      <c r="AIU102" s="1380"/>
      <c r="AIV102" s="1380"/>
      <c r="AIW102" s="1380"/>
      <c r="AIX102" s="1380"/>
      <c r="AIY102" s="1380"/>
      <c r="AIZ102" s="1380"/>
      <c r="AJA102" s="1380"/>
      <c r="AJB102" s="1380"/>
      <c r="AJC102" s="1380"/>
      <c r="AJD102" s="1380"/>
      <c r="AJE102" s="1380"/>
      <c r="AJF102" s="1380"/>
      <c r="AJG102" s="1380"/>
      <c r="AJH102" s="1380"/>
      <c r="AJI102" s="1380"/>
      <c r="AJJ102" s="1380"/>
      <c r="AJK102" s="1380"/>
      <c r="AJL102" s="1380"/>
      <c r="AJM102" s="1380"/>
      <c r="AJN102" s="1380"/>
      <c r="AJO102" s="1380"/>
      <c r="AJP102" s="1380"/>
      <c r="AJQ102" s="1380"/>
      <c r="AJR102" s="1380"/>
      <c r="AJS102" s="1380"/>
      <c r="AJT102" s="1380"/>
      <c r="AJU102" s="1380"/>
      <c r="AJV102" s="1380"/>
      <c r="AJW102" s="1380"/>
      <c r="AJX102" s="1380"/>
      <c r="AJY102" s="1380"/>
      <c r="AJZ102" s="1380"/>
      <c r="AKA102" s="1380"/>
      <c r="AKB102" s="1380"/>
      <c r="AKC102" s="1380"/>
      <c r="AKD102" s="1380"/>
      <c r="AKE102" s="1380"/>
      <c r="AKF102" s="1380"/>
      <c r="AKG102" s="1380"/>
      <c r="AKH102" s="1380"/>
      <c r="AKI102" s="1380"/>
      <c r="AKJ102" s="1380"/>
      <c r="AKK102" s="1380"/>
      <c r="AKL102" s="1380"/>
      <c r="AKM102" s="1380"/>
      <c r="AKN102" s="1380"/>
      <c r="AKO102" s="1380"/>
      <c r="AKP102" s="1380"/>
      <c r="AKQ102" s="1380"/>
      <c r="AKR102" s="1380"/>
      <c r="AKS102" s="1380"/>
      <c r="AKT102" s="1380"/>
      <c r="AKU102" s="1380"/>
      <c r="AKV102" s="1380"/>
      <c r="AKW102" s="1380"/>
      <c r="AKX102" s="1380"/>
      <c r="AKY102" s="1380"/>
      <c r="AKZ102" s="1380"/>
      <c r="ALA102" s="1380"/>
      <c r="ALB102" s="1380"/>
      <c r="ALC102" s="1380"/>
      <c r="ALD102" s="1380"/>
      <c r="ALE102" s="1380"/>
      <c r="ALF102" s="1380"/>
      <c r="ALG102" s="1380"/>
      <c r="ALH102" s="1380"/>
      <c r="ALI102" s="1380"/>
      <c r="ALJ102" s="1380"/>
      <c r="ALK102" s="1380"/>
      <c r="ALL102" s="1380"/>
      <c r="ALM102" s="1380"/>
      <c r="ALN102" s="1380"/>
      <c r="ALO102" s="1380"/>
      <c r="ALP102" s="1380"/>
      <c r="ALQ102" s="1380"/>
      <c r="ALR102" s="1380"/>
      <c r="ALS102" s="1380"/>
      <c r="ALT102" s="1380"/>
      <c r="ALU102" s="1380"/>
      <c r="ALV102" s="1380"/>
      <c r="ALW102" s="1380"/>
      <c r="ALX102" s="1380"/>
      <c r="ALY102" s="1380"/>
      <c r="ALZ102" s="1380"/>
      <c r="AMA102" s="1380"/>
      <c r="AMB102" s="1380"/>
      <c r="AMC102" s="1380"/>
      <c r="AMD102" s="1380"/>
      <c r="AME102" s="1380"/>
      <c r="AMF102" s="1380"/>
      <c r="AMG102" s="1380"/>
      <c r="AMH102" s="1380"/>
      <c r="AMI102" s="1380"/>
      <c r="AMJ102" s="1380"/>
    </row>
    <row r="103" spans="1:1024" s="737" customFormat="1" ht="22.9" customHeight="1">
      <c r="A103" s="6249"/>
      <c r="B103" s="6299"/>
      <c r="C103" s="6302"/>
      <c r="D103" s="6305"/>
      <c r="E103" s="6308"/>
      <c r="F103" s="6311"/>
      <c r="G103" s="6308"/>
      <c r="H103" s="6314"/>
      <c r="I103" s="3564" t="s">
        <v>916</v>
      </c>
      <c r="J103" s="3964">
        <v>1000000</v>
      </c>
      <c r="K103" s="6289"/>
      <c r="L103" s="6289"/>
      <c r="M103" s="6289"/>
      <c r="N103" s="6289"/>
      <c r="O103" s="6292"/>
      <c r="P103" s="6327"/>
      <c r="Q103" s="6274"/>
      <c r="R103" s="6277"/>
      <c r="S103" s="6280"/>
      <c r="T103" s="6283"/>
      <c r="U103" s="6286"/>
      <c r="V103" s="6286"/>
      <c r="W103" s="6346"/>
      <c r="X103" s="6346"/>
      <c r="Y103" s="6268"/>
      <c r="Z103" s="6271"/>
      <c r="AA103" s="6268"/>
      <c r="AB103" s="6268"/>
      <c r="AC103" s="6268"/>
      <c r="AD103" s="6268"/>
      <c r="AE103" s="6271"/>
      <c r="AF103" s="6372"/>
      <c r="AG103" s="6375"/>
      <c r="AH103" s="6375"/>
      <c r="AI103" s="6274"/>
      <c r="AJ103" s="6274"/>
      <c r="AK103" s="6366"/>
      <c r="AL103" s="6360"/>
      <c r="AM103" s="6360"/>
      <c r="AN103" s="6369"/>
      <c r="AO103" s="6360"/>
      <c r="AP103" s="6360"/>
      <c r="AQ103" s="6360"/>
      <c r="AR103" s="6360"/>
      <c r="AS103" s="6360"/>
      <c r="AT103" s="6363"/>
      <c r="AU103" s="6340"/>
      <c r="AV103" s="6340"/>
      <c r="AW103" s="6343"/>
      <c r="AX103" s="6343"/>
      <c r="AY103" s="6343"/>
      <c r="AZ103" s="6357"/>
      <c r="BA103" s="3965"/>
      <c r="BB103" s="3442"/>
      <c r="BC103" s="3442"/>
      <c r="BD103" s="3442"/>
      <c r="BE103" s="3442"/>
      <c r="BF103" s="3442"/>
      <c r="BG103" s="3442"/>
      <c r="BH103" s="3442"/>
      <c r="BI103" s="3442"/>
      <c r="BJ103" s="3442"/>
      <c r="BK103" s="3442"/>
      <c r="BL103" s="3442"/>
      <c r="BM103" s="3442"/>
      <c r="BN103" s="3442"/>
      <c r="BO103" s="3442"/>
      <c r="BP103" s="3442"/>
      <c r="BQ103" s="3442"/>
      <c r="BR103" s="3442"/>
      <c r="BS103" s="3442"/>
      <c r="BT103" s="3442"/>
      <c r="BU103" s="3442"/>
      <c r="BV103" s="3442"/>
      <c r="BW103" s="3442"/>
      <c r="BX103" s="3442"/>
      <c r="BY103" s="3442"/>
      <c r="BZ103" s="3442"/>
      <c r="CA103" s="3442"/>
      <c r="CB103" s="3442"/>
      <c r="CC103" s="3442"/>
      <c r="CD103" s="3442"/>
      <c r="CE103" s="3442"/>
      <c r="CF103" s="3442"/>
      <c r="CG103" s="3442"/>
      <c r="CH103" s="3442"/>
      <c r="CI103" s="3442"/>
      <c r="CJ103" s="3442"/>
      <c r="CK103" s="3442"/>
      <c r="CL103" s="3442"/>
      <c r="CM103" s="3442"/>
      <c r="CN103" s="3442"/>
      <c r="CO103" s="3442"/>
      <c r="CP103" s="3442"/>
      <c r="CQ103" s="3442"/>
      <c r="CR103" s="3442"/>
      <c r="CS103" s="3442"/>
      <c r="CT103" s="3442"/>
      <c r="CU103" s="3442"/>
      <c r="CV103" s="3442"/>
      <c r="CW103" s="3442"/>
      <c r="CX103" s="3442"/>
      <c r="CY103" s="3442"/>
      <c r="CZ103" s="3442"/>
      <c r="DA103" s="3442"/>
      <c r="DB103" s="3442"/>
      <c r="DC103" s="3442"/>
      <c r="DD103" s="3442"/>
      <c r="DE103" s="3442"/>
      <c r="DF103" s="3442"/>
      <c r="DG103" s="3442"/>
      <c r="DH103" s="3442"/>
      <c r="DI103" s="3442"/>
      <c r="DJ103" s="3442"/>
      <c r="DK103" s="3442"/>
      <c r="DL103" s="3442"/>
      <c r="DM103" s="3442"/>
      <c r="DN103" s="3442"/>
      <c r="DO103" s="3442"/>
      <c r="DP103" s="3442"/>
      <c r="DQ103" s="3442"/>
      <c r="DR103" s="3442"/>
      <c r="DS103" s="3442"/>
      <c r="DT103" s="3442"/>
      <c r="DU103" s="3442"/>
      <c r="DV103" s="3442"/>
      <c r="DW103" s="3442"/>
      <c r="DX103" s="3442"/>
      <c r="DY103" s="3442"/>
      <c r="DZ103" s="1380"/>
      <c r="EA103" s="1380"/>
      <c r="EB103" s="1380"/>
      <c r="EC103" s="1380"/>
      <c r="ED103" s="1380"/>
      <c r="EE103" s="1380"/>
      <c r="EF103" s="1380"/>
      <c r="EG103" s="1380"/>
      <c r="EH103" s="1380"/>
      <c r="EI103" s="1380"/>
      <c r="EJ103" s="1380"/>
      <c r="EK103" s="1380"/>
      <c r="EL103" s="1380"/>
      <c r="EM103" s="1380"/>
      <c r="EN103" s="1380"/>
      <c r="EO103" s="1380"/>
      <c r="EP103" s="1380"/>
      <c r="EQ103" s="1380"/>
      <c r="ER103" s="1380"/>
      <c r="ES103" s="1380"/>
      <c r="ET103" s="1380"/>
      <c r="EU103" s="1380"/>
      <c r="EV103" s="1380"/>
      <c r="EW103" s="1380"/>
      <c r="EX103" s="1380"/>
      <c r="EY103" s="1380"/>
      <c r="EZ103" s="1380"/>
      <c r="FA103" s="1380"/>
      <c r="FB103" s="1380"/>
      <c r="FC103" s="1380"/>
      <c r="FD103" s="1380"/>
      <c r="FE103" s="1380"/>
      <c r="FF103" s="1380"/>
      <c r="FG103" s="1380"/>
      <c r="FH103" s="1380"/>
      <c r="FI103" s="1380"/>
      <c r="FJ103" s="1380"/>
      <c r="FK103" s="1380"/>
      <c r="FL103" s="1380"/>
      <c r="FM103" s="1380"/>
      <c r="FN103" s="1380"/>
      <c r="FO103" s="1380"/>
      <c r="FP103" s="1380"/>
      <c r="FQ103" s="1380"/>
      <c r="FR103" s="1380"/>
      <c r="FS103" s="1380"/>
      <c r="FT103" s="1380"/>
      <c r="FU103" s="1380"/>
      <c r="FV103" s="1380"/>
      <c r="FW103" s="1380"/>
      <c r="FX103" s="1380"/>
      <c r="FY103" s="1380"/>
      <c r="FZ103" s="1380"/>
      <c r="GA103" s="1380"/>
      <c r="GB103" s="1380"/>
      <c r="GC103" s="1380"/>
      <c r="GD103" s="1380"/>
      <c r="GE103" s="1380"/>
      <c r="GF103" s="1380"/>
      <c r="GG103" s="1380"/>
      <c r="GH103" s="1380"/>
      <c r="GI103" s="1380"/>
      <c r="GJ103" s="1380"/>
      <c r="GK103" s="1380"/>
      <c r="GL103" s="1380"/>
      <c r="GM103" s="1380"/>
      <c r="GN103" s="1380"/>
      <c r="GO103" s="1380"/>
      <c r="GP103" s="1380"/>
      <c r="GQ103" s="1380"/>
      <c r="GR103" s="1380"/>
      <c r="GS103" s="1380"/>
      <c r="GT103" s="1380"/>
      <c r="GU103" s="1380"/>
      <c r="GV103" s="1380"/>
      <c r="GW103" s="1380"/>
      <c r="GX103" s="1380"/>
      <c r="GY103" s="1380"/>
      <c r="GZ103" s="1380"/>
      <c r="HA103" s="1380"/>
      <c r="HB103" s="1380"/>
      <c r="HC103" s="1380"/>
      <c r="HD103" s="1380"/>
      <c r="HE103" s="1380"/>
      <c r="HF103" s="1380"/>
      <c r="HG103" s="1380"/>
      <c r="HH103" s="1380"/>
      <c r="HI103" s="1380"/>
      <c r="HJ103" s="1380"/>
      <c r="HK103" s="1380"/>
      <c r="HL103" s="1380"/>
      <c r="HM103" s="1380"/>
      <c r="HN103" s="1380"/>
      <c r="HO103" s="1380"/>
      <c r="HP103" s="1380"/>
      <c r="HQ103" s="1380"/>
      <c r="HR103" s="1380"/>
      <c r="HS103" s="1380"/>
      <c r="HT103" s="1380"/>
      <c r="HU103" s="1380"/>
      <c r="HV103" s="1380"/>
      <c r="HW103" s="1380"/>
      <c r="HX103" s="1380"/>
      <c r="HY103" s="1380"/>
      <c r="HZ103" s="1380"/>
      <c r="IA103" s="1380"/>
      <c r="IB103" s="1380"/>
      <c r="IC103" s="1380"/>
      <c r="ID103" s="1380"/>
      <c r="IE103" s="1380"/>
      <c r="IF103" s="1380"/>
      <c r="IG103" s="1380"/>
      <c r="IH103" s="1380"/>
      <c r="II103" s="1380"/>
      <c r="IJ103" s="1380"/>
      <c r="IK103" s="1380"/>
      <c r="IL103" s="1380"/>
      <c r="IM103" s="1380"/>
      <c r="IN103" s="1380"/>
      <c r="IO103" s="1380"/>
      <c r="IP103" s="1380"/>
      <c r="IQ103" s="1380"/>
      <c r="IR103" s="1380"/>
      <c r="IS103" s="1380"/>
      <c r="IT103" s="1380"/>
      <c r="IU103" s="1380"/>
      <c r="IV103" s="1380"/>
      <c r="IW103" s="1380"/>
      <c r="IX103" s="1380"/>
      <c r="IY103" s="1380"/>
      <c r="IZ103" s="1380"/>
      <c r="JA103" s="1380"/>
      <c r="JB103" s="1380"/>
      <c r="JC103" s="1380"/>
      <c r="JD103" s="1380"/>
      <c r="JE103" s="1380"/>
      <c r="JF103" s="1380"/>
      <c r="JG103" s="1380"/>
      <c r="JH103" s="1380"/>
      <c r="JI103" s="1380"/>
      <c r="JJ103" s="1380"/>
      <c r="JK103" s="1380"/>
      <c r="JL103" s="1380"/>
      <c r="JM103" s="1380"/>
      <c r="JN103" s="1380"/>
      <c r="JO103" s="1380"/>
      <c r="JP103" s="1380"/>
      <c r="JQ103" s="1380"/>
      <c r="JR103" s="1380"/>
      <c r="JS103" s="1380"/>
      <c r="JT103" s="1380"/>
      <c r="JU103" s="1380"/>
      <c r="JV103" s="1380"/>
      <c r="JW103" s="1380"/>
      <c r="JX103" s="1380"/>
      <c r="JY103" s="1380"/>
      <c r="JZ103" s="1380"/>
      <c r="KA103" s="1380"/>
      <c r="KB103" s="1380"/>
      <c r="KC103" s="1380"/>
      <c r="KD103" s="1380"/>
      <c r="KE103" s="1380"/>
      <c r="KF103" s="1380"/>
      <c r="KG103" s="1380"/>
      <c r="KH103" s="1380"/>
      <c r="KI103" s="1380"/>
      <c r="KJ103" s="1380"/>
      <c r="KK103" s="1380"/>
      <c r="KL103" s="1380"/>
      <c r="KM103" s="1380"/>
      <c r="KN103" s="1380"/>
      <c r="KO103" s="1380"/>
      <c r="KP103" s="1380"/>
      <c r="KQ103" s="1380"/>
      <c r="KR103" s="1380"/>
      <c r="KS103" s="1380"/>
      <c r="KT103" s="1380"/>
      <c r="KU103" s="1380"/>
      <c r="KV103" s="1380"/>
      <c r="KW103" s="1380"/>
      <c r="KX103" s="1380"/>
      <c r="KY103" s="1380"/>
      <c r="KZ103" s="1380"/>
      <c r="LA103" s="1380"/>
      <c r="LB103" s="1380"/>
      <c r="LC103" s="1380"/>
      <c r="LD103" s="1380"/>
      <c r="LE103" s="1380"/>
      <c r="LF103" s="1380"/>
      <c r="LG103" s="1380"/>
      <c r="LH103" s="1380"/>
      <c r="LI103" s="1380"/>
      <c r="LJ103" s="1380"/>
      <c r="LK103" s="1380"/>
      <c r="LL103" s="1380"/>
      <c r="LM103" s="1380"/>
      <c r="LN103" s="1380"/>
      <c r="LO103" s="1380"/>
      <c r="LP103" s="1380"/>
      <c r="LQ103" s="1380"/>
      <c r="LR103" s="1380"/>
      <c r="LS103" s="1380"/>
      <c r="LT103" s="1380"/>
      <c r="LU103" s="1380"/>
      <c r="LV103" s="1380"/>
      <c r="LW103" s="1380"/>
      <c r="LX103" s="1380"/>
      <c r="LY103" s="1380"/>
      <c r="LZ103" s="1380"/>
      <c r="MA103" s="1380"/>
      <c r="MB103" s="1380"/>
      <c r="MC103" s="1380"/>
      <c r="MD103" s="1380"/>
      <c r="ME103" s="1380"/>
      <c r="MF103" s="1380"/>
      <c r="MG103" s="1380"/>
      <c r="MH103" s="1380"/>
      <c r="MI103" s="1380"/>
      <c r="MJ103" s="1380"/>
      <c r="MK103" s="1380"/>
      <c r="ML103" s="1380"/>
      <c r="MM103" s="1380"/>
      <c r="MN103" s="1380"/>
      <c r="MO103" s="1380"/>
      <c r="MP103" s="1380"/>
      <c r="MQ103" s="1380"/>
      <c r="MR103" s="1380"/>
      <c r="MS103" s="1380"/>
      <c r="MT103" s="1380"/>
      <c r="MU103" s="1380"/>
      <c r="MV103" s="1380"/>
      <c r="MW103" s="1380"/>
      <c r="MX103" s="1380"/>
      <c r="MY103" s="1380"/>
      <c r="MZ103" s="1380"/>
      <c r="NA103" s="1380"/>
      <c r="NB103" s="1380"/>
      <c r="NC103" s="1380"/>
      <c r="ND103" s="1380"/>
      <c r="NE103" s="1380"/>
      <c r="NF103" s="1380"/>
      <c r="NG103" s="1380"/>
      <c r="NH103" s="1380"/>
      <c r="NI103" s="1380"/>
      <c r="NJ103" s="1380"/>
      <c r="NK103" s="1380"/>
      <c r="NL103" s="1380"/>
      <c r="NM103" s="1380"/>
      <c r="NN103" s="1380"/>
      <c r="NO103" s="1380"/>
      <c r="NP103" s="1380"/>
      <c r="NQ103" s="1380"/>
      <c r="NR103" s="1380"/>
      <c r="NS103" s="1380"/>
      <c r="NT103" s="1380"/>
      <c r="NU103" s="1380"/>
      <c r="NV103" s="1380"/>
      <c r="NW103" s="1380"/>
      <c r="NX103" s="1380"/>
      <c r="NY103" s="1380"/>
      <c r="NZ103" s="1380"/>
      <c r="OA103" s="1380"/>
      <c r="OB103" s="1380"/>
      <c r="OC103" s="1380"/>
      <c r="OD103" s="1380"/>
      <c r="OE103" s="1380"/>
      <c r="OF103" s="1380"/>
      <c r="OG103" s="1380"/>
      <c r="OH103" s="1380"/>
      <c r="OI103" s="1380"/>
      <c r="OJ103" s="1380"/>
      <c r="OK103" s="1380"/>
      <c r="OL103" s="1380"/>
      <c r="OM103" s="1380"/>
      <c r="ON103" s="1380"/>
      <c r="OO103" s="1380"/>
      <c r="OP103" s="1380"/>
      <c r="OQ103" s="1380"/>
      <c r="OR103" s="1380"/>
      <c r="OS103" s="1380"/>
      <c r="OT103" s="1380"/>
      <c r="OU103" s="1380"/>
      <c r="OV103" s="1380"/>
      <c r="OW103" s="1380"/>
      <c r="OX103" s="1380"/>
      <c r="OY103" s="1380"/>
      <c r="OZ103" s="1380"/>
      <c r="PA103" s="1380"/>
      <c r="PB103" s="1380"/>
      <c r="PC103" s="1380"/>
      <c r="PD103" s="1380"/>
      <c r="PE103" s="1380"/>
      <c r="PF103" s="1380"/>
      <c r="PG103" s="1380"/>
      <c r="PH103" s="1380"/>
      <c r="PI103" s="1380"/>
      <c r="PJ103" s="1380"/>
      <c r="PK103" s="1380"/>
      <c r="PL103" s="1380"/>
      <c r="PM103" s="1380"/>
      <c r="PN103" s="1380"/>
      <c r="PO103" s="1380"/>
      <c r="PP103" s="1380"/>
      <c r="PQ103" s="1380"/>
      <c r="PR103" s="1380"/>
      <c r="PS103" s="1380"/>
      <c r="PT103" s="1380"/>
      <c r="PU103" s="1380"/>
      <c r="PV103" s="1380"/>
      <c r="PW103" s="1380"/>
      <c r="PX103" s="1380"/>
      <c r="PY103" s="1380"/>
      <c r="PZ103" s="1380"/>
      <c r="QA103" s="1380"/>
      <c r="QB103" s="1380"/>
      <c r="QC103" s="1380"/>
      <c r="QD103" s="1380"/>
      <c r="QE103" s="1380"/>
      <c r="QF103" s="1380"/>
      <c r="QG103" s="1380"/>
      <c r="QH103" s="1380"/>
      <c r="QI103" s="1380"/>
      <c r="QJ103" s="1380"/>
      <c r="QK103" s="1380"/>
      <c r="QL103" s="1380"/>
      <c r="QM103" s="1380"/>
      <c r="QN103" s="1380"/>
      <c r="QO103" s="1380"/>
      <c r="QP103" s="1380"/>
      <c r="QQ103" s="1380"/>
      <c r="QR103" s="1380"/>
      <c r="QS103" s="1380"/>
      <c r="QT103" s="1380"/>
      <c r="QU103" s="1380"/>
      <c r="QV103" s="1380"/>
      <c r="QW103" s="1380"/>
      <c r="QX103" s="1380"/>
      <c r="QY103" s="1380"/>
      <c r="QZ103" s="1380"/>
      <c r="RA103" s="1380"/>
      <c r="RB103" s="1380"/>
      <c r="RC103" s="1380"/>
      <c r="RD103" s="1380"/>
      <c r="RE103" s="1380"/>
      <c r="RF103" s="1380"/>
      <c r="RG103" s="1380"/>
      <c r="RH103" s="1380"/>
      <c r="RI103" s="1380"/>
      <c r="RJ103" s="1380"/>
      <c r="RK103" s="1380"/>
      <c r="RL103" s="1380"/>
      <c r="RM103" s="1380"/>
      <c r="RN103" s="1380"/>
      <c r="RO103" s="1380"/>
      <c r="RP103" s="1380"/>
      <c r="RQ103" s="1380"/>
      <c r="RR103" s="1380"/>
      <c r="RS103" s="1380"/>
      <c r="RT103" s="1380"/>
      <c r="RU103" s="1380"/>
      <c r="RV103" s="1380"/>
      <c r="RW103" s="1380"/>
      <c r="RX103" s="1380"/>
      <c r="RY103" s="1380"/>
      <c r="RZ103" s="1380"/>
      <c r="SA103" s="1380"/>
      <c r="SB103" s="1380"/>
      <c r="SC103" s="1380"/>
      <c r="SD103" s="1380"/>
      <c r="SE103" s="1380"/>
      <c r="SF103" s="1380"/>
      <c r="SG103" s="1380"/>
      <c r="SH103" s="1380"/>
      <c r="SI103" s="1380"/>
      <c r="SJ103" s="1380"/>
      <c r="SK103" s="1380"/>
      <c r="SL103" s="1380"/>
      <c r="SM103" s="1380"/>
      <c r="SN103" s="1380"/>
      <c r="SO103" s="1380"/>
      <c r="SP103" s="1380"/>
      <c r="SQ103" s="1380"/>
      <c r="SR103" s="1380"/>
      <c r="SS103" s="1380"/>
      <c r="ST103" s="1380"/>
      <c r="SU103" s="1380"/>
      <c r="SV103" s="1380"/>
      <c r="SW103" s="1380"/>
      <c r="SX103" s="1380"/>
      <c r="SY103" s="1380"/>
      <c r="SZ103" s="1380"/>
      <c r="TA103" s="1380"/>
      <c r="TB103" s="1380"/>
      <c r="TC103" s="1380"/>
      <c r="TD103" s="1380"/>
      <c r="TE103" s="1380"/>
      <c r="TF103" s="1380"/>
      <c r="TG103" s="1380"/>
      <c r="TH103" s="1380"/>
      <c r="TI103" s="1380"/>
      <c r="TJ103" s="1380"/>
      <c r="TK103" s="1380"/>
      <c r="TL103" s="1380"/>
      <c r="TM103" s="1380"/>
      <c r="TN103" s="1380"/>
      <c r="TO103" s="1380"/>
      <c r="TP103" s="1380"/>
      <c r="TQ103" s="1380"/>
      <c r="TR103" s="1380"/>
      <c r="TS103" s="1380"/>
      <c r="TT103" s="1380"/>
      <c r="TU103" s="1380"/>
      <c r="TV103" s="1380"/>
      <c r="TW103" s="1380"/>
      <c r="TX103" s="1380"/>
      <c r="TY103" s="1380"/>
      <c r="TZ103" s="1380"/>
      <c r="UA103" s="1380"/>
      <c r="UB103" s="1380"/>
      <c r="UC103" s="1380"/>
      <c r="UD103" s="1380"/>
      <c r="UE103" s="1380"/>
      <c r="UF103" s="1380"/>
      <c r="UG103" s="1380"/>
      <c r="UH103" s="1380"/>
      <c r="UI103" s="1380"/>
      <c r="UJ103" s="1380"/>
      <c r="UK103" s="1380"/>
      <c r="UL103" s="1380"/>
      <c r="UM103" s="1380"/>
      <c r="UN103" s="1380"/>
      <c r="UO103" s="1380"/>
      <c r="UP103" s="1380"/>
      <c r="UQ103" s="1380"/>
      <c r="UR103" s="1380"/>
      <c r="US103" s="1380"/>
      <c r="UT103" s="1380"/>
      <c r="UU103" s="1380"/>
      <c r="UV103" s="1380"/>
      <c r="UW103" s="1380"/>
      <c r="UX103" s="1380"/>
      <c r="UY103" s="1380"/>
      <c r="UZ103" s="1380"/>
      <c r="VA103" s="1380"/>
      <c r="VB103" s="1380"/>
      <c r="VC103" s="1380"/>
      <c r="VD103" s="1380"/>
      <c r="VE103" s="1380"/>
      <c r="VF103" s="1380"/>
      <c r="VG103" s="1380"/>
      <c r="VH103" s="1380"/>
      <c r="VI103" s="1380"/>
      <c r="VJ103" s="1380"/>
      <c r="VK103" s="1380"/>
      <c r="VL103" s="1380"/>
      <c r="VM103" s="1380"/>
      <c r="VN103" s="1380"/>
      <c r="VO103" s="1380"/>
      <c r="VP103" s="1380"/>
      <c r="VQ103" s="1380"/>
      <c r="VR103" s="1380"/>
      <c r="VS103" s="1380"/>
      <c r="VT103" s="1380"/>
      <c r="VU103" s="1380"/>
      <c r="VV103" s="1380"/>
      <c r="VW103" s="1380"/>
      <c r="VX103" s="1380"/>
      <c r="VY103" s="1380"/>
      <c r="VZ103" s="1380"/>
      <c r="WA103" s="1380"/>
      <c r="WB103" s="1380"/>
      <c r="WC103" s="1380"/>
      <c r="WD103" s="1380"/>
      <c r="WE103" s="1380"/>
      <c r="WF103" s="1380"/>
      <c r="WG103" s="1380"/>
      <c r="WH103" s="1380"/>
      <c r="WI103" s="1380"/>
      <c r="WJ103" s="1380"/>
      <c r="WK103" s="1380"/>
      <c r="WL103" s="1380"/>
      <c r="WM103" s="1380"/>
      <c r="WN103" s="1380"/>
      <c r="WO103" s="1380"/>
      <c r="WP103" s="1380"/>
      <c r="WQ103" s="1380"/>
      <c r="WR103" s="1380"/>
      <c r="WS103" s="1380"/>
      <c r="WT103" s="1380"/>
      <c r="WU103" s="1380"/>
      <c r="WV103" s="1380"/>
      <c r="WW103" s="1380"/>
      <c r="WX103" s="1380"/>
      <c r="WY103" s="1380"/>
      <c r="WZ103" s="1380"/>
      <c r="XA103" s="1380"/>
      <c r="XB103" s="1380"/>
      <c r="XC103" s="1380"/>
      <c r="XD103" s="1380"/>
      <c r="XE103" s="1380"/>
      <c r="XF103" s="1380"/>
      <c r="XG103" s="1380"/>
      <c r="XH103" s="1380"/>
      <c r="XI103" s="1380"/>
      <c r="XJ103" s="1380"/>
      <c r="XK103" s="1380"/>
      <c r="XL103" s="1380"/>
      <c r="XM103" s="1380"/>
      <c r="XN103" s="1380"/>
      <c r="XO103" s="1380"/>
      <c r="XP103" s="1380"/>
      <c r="XQ103" s="1380"/>
      <c r="XR103" s="1380"/>
      <c r="XS103" s="1380"/>
      <c r="XT103" s="1380"/>
      <c r="XU103" s="1380"/>
      <c r="XV103" s="1380"/>
      <c r="XW103" s="1380"/>
      <c r="XX103" s="1380"/>
      <c r="XY103" s="1380"/>
      <c r="XZ103" s="1380"/>
      <c r="YA103" s="1380"/>
      <c r="YB103" s="1380"/>
      <c r="YC103" s="1380"/>
      <c r="YD103" s="1380"/>
      <c r="YE103" s="1380"/>
      <c r="YF103" s="1380"/>
      <c r="YG103" s="1380"/>
      <c r="YH103" s="1380"/>
      <c r="YI103" s="1380"/>
      <c r="YJ103" s="1380"/>
      <c r="YK103" s="1380"/>
      <c r="YL103" s="1380"/>
      <c r="YM103" s="1380"/>
      <c r="YN103" s="1380"/>
      <c r="YO103" s="1380"/>
      <c r="YP103" s="1380"/>
      <c r="YQ103" s="1380"/>
      <c r="YR103" s="1380"/>
      <c r="YS103" s="1380"/>
      <c r="YT103" s="1380"/>
      <c r="YU103" s="1380"/>
      <c r="YV103" s="1380"/>
      <c r="YW103" s="1380"/>
      <c r="YX103" s="1380"/>
      <c r="YY103" s="1380"/>
      <c r="YZ103" s="1380"/>
      <c r="ZA103" s="1380"/>
      <c r="ZB103" s="1380"/>
      <c r="ZC103" s="1380"/>
      <c r="ZD103" s="1380"/>
      <c r="ZE103" s="1380"/>
      <c r="ZF103" s="1380"/>
      <c r="ZG103" s="1380"/>
      <c r="ZH103" s="1380"/>
      <c r="ZI103" s="1380"/>
      <c r="ZJ103" s="1380"/>
      <c r="ZK103" s="1380"/>
      <c r="ZL103" s="1380"/>
      <c r="ZM103" s="1380"/>
      <c r="ZN103" s="1380"/>
      <c r="ZO103" s="1380"/>
      <c r="ZP103" s="1380"/>
      <c r="ZQ103" s="1380"/>
      <c r="ZR103" s="1380"/>
      <c r="ZS103" s="1380"/>
      <c r="ZT103" s="1380"/>
      <c r="ZU103" s="1380"/>
      <c r="ZV103" s="1380"/>
      <c r="ZW103" s="1380"/>
      <c r="ZX103" s="1380"/>
      <c r="ZY103" s="1380"/>
      <c r="ZZ103" s="1380"/>
      <c r="AAA103" s="1380"/>
      <c r="AAB103" s="1380"/>
      <c r="AAC103" s="1380"/>
      <c r="AAD103" s="1380"/>
      <c r="AAE103" s="1380"/>
      <c r="AAF103" s="1380"/>
      <c r="AAG103" s="1380"/>
      <c r="AAH103" s="1380"/>
      <c r="AAI103" s="1380"/>
      <c r="AAJ103" s="1380"/>
      <c r="AAK103" s="1380"/>
      <c r="AAL103" s="1380"/>
      <c r="AAM103" s="1380"/>
      <c r="AAN103" s="1380"/>
      <c r="AAO103" s="1380"/>
      <c r="AAP103" s="1380"/>
      <c r="AAQ103" s="1380"/>
      <c r="AAR103" s="1380"/>
      <c r="AAS103" s="1380"/>
      <c r="AAT103" s="1380"/>
      <c r="AAU103" s="1380"/>
      <c r="AAV103" s="1380"/>
      <c r="AAW103" s="1380"/>
      <c r="AAX103" s="1380"/>
      <c r="AAY103" s="1380"/>
      <c r="AAZ103" s="1380"/>
      <c r="ABA103" s="1380"/>
      <c r="ABB103" s="1380"/>
      <c r="ABC103" s="1380"/>
      <c r="ABD103" s="1380"/>
      <c r="ABE103" s="1380"/>
      <c r="ABF103" s="1380"/>
      <c r="ABG103" s="1380"/>
      <c r="ABH103" s="1380"/>
      <c r="ABI103" s="1380"/>
      <c r="ABJ103" s="1380"/>
      <c r="ABK103" s="1380"/>
      <c r="ABL103" s="1380"/>
      <c r="ABM103" s="1380"/>
      <c r="ABN103" s="1380"/>
      <c r="ABO103" s="1380"/>
      <c r="ABP103" s="1380"/>
      <c r="ABQ103" s="1380"/>
      <c r="ABR103" s="1380"/>
      <c r="ABS103" s="1380"/>
      <c r="ABT103" s="1380"/>
      <c r="ABU103" s="1380"/>
      <c r="ABV103" s="1380"/>
      <c r="ABW103" s="1380"/>
      <c r="ABX103" s="1380"/>
      <c r="ABY103" s="1380"/>
      <c r="ABZ103" s="1380"/>
      <c r="ACA103" s="1380"/>
      <c r="ACB103" s="1380"/>
      <c r="ACC103" s="1380"/>
      <c r="ACD103" s="1380"/>
      <c r="ACE103" s="1380"/>
      <c r="ACF103" s="1380"/>
      <c r="ACG103" s="1380"/>
      <c r="ACH103" s="1380"/>
      <c r="ACI103" s="1380"/>
      <c r="ACJ103" s="1380"/>
      <c r="ACK103" s="1380"/>
      <c r="ACL103" s="1380"/>
      <c r="ACM103" s="1380"/>
      <c r="ACN103" s="1380"/>
      <c r="ACO103" s="1380"/>
      <c r="ACP103" s="1380"/>
      <c r="ACQ103" s="1380"/>
      <c r="ACR103" s="1380"/>
      <c r="ACS103" s="1380"/>
      <c r="ACT103" s="1380"/>
      <c r="ACU103" s="1380"/>
      <c r="ACV103" s="1380"/>
      <c r="ACW103" s="1380"/>
      <c r="ACX103" s="1380"/>
      <c r="ACY103" s="1380"/>
      <c r="ACZ103" s="1380"/>
      <c r="ADA103" s="1380"/>
      <c r="ADB103" s="1380"/>
      <c r="ADC103" s="1380"/>
      <c r="ADD103" s="1380"/>
      <c r="ADE103" s="1380"/>
      <c r="ADF103" s="1380"/>
      <c r="ADG103" s="1380"/>
      <c r="ADH103" s="1380"/>
      <c r="ADI103" s="1380"/>
      <c r="ADJ103" s="1380"/>
      <c r="ADK103" s="1380"/>
      <c r="ADL103" s="1380"/>
      <c r="ADM103" s="1380"/>
      <c r="ADN103" s="1380"/>
      <c r="ADO103" s="1380"/>
      <c r="ADP103" s="1380"/>
      <c r="ADQ103" s="1380"/>
      <c r="ADR103" s="1380"/>
      <c r="ADS103" s="1380"/>
      <c r="ADT103" s="1380"/>
      <c r="ADU103" s="1380"/>
      <c r="ADV103" s="1380"/>
      <c r="ADW103" s="1380"/>
      <c r="ADX103" s="1380"/>
      <c r="ADY103" s="1380"/>
      <c r="ADZ103" s="1380"/>
      <c r="AEA103" s="1380"/>
      <c r="AEB103" s="1380"/>
      <c r="AEC103" s="1380"/>
      <c r="AED103" s="1380"/>
      <c r="AEE103" s="1380"/>
      <c r="AEF103" s="1380"/>
      <c r="AEG103" s="1380"/>
      <c r="AEH103" s="1380"/>
      <c r="AEI103" s="1380"/>
      <c r="AEJ103" s="1380"/>
      <c r="AEK103" s="1380"/>
      <c r="AEL103" s="1380"/>
      <c r="AEM103" s="1380"/>
      <c r="AEN103" s="1380"/>
      <c r="AEO103" s="1380"/>
      <c r="AEP103" s="1380"/>
      <c r="AEQ103" s="1380"/>
      <c r="AER103" s="1380"/>
      <c r="AES103" s="1380"/>
      <c r="AET103" s="1380"/>
      <c r="AEU103" s="1380"/>
      <c r="AEV103" s="1380"/>
      <c r="AEW103" s="1380"/>
      <c r="AEX103" s="1380"/>
      <c r="AEY103" s="1380"/>
      <c r="AEZ103" s="1380"/>
      <c r="AFA103" s="1380"/>
      <c r="AFB103" s="1380"/>
      <c r="AFC103" s="1380"/>
      <c r="AFD103" s="1380"/>
      <c r="AFE103" s="1380"/>
      <c r="AFF103" s="1380"/>
      <c r="AFG103" s="1380"/>
      <c r="AFH103" s="1380"/>
      <c r="AFI103" s="1380"/>
      <c r="AFJ103" s="1380"/>
      <c r="AFK103" s="1380"/>
      <c r="AFL103" s="1380"/>
      <c r="AFM103" s="1380"/>
      <c r="AFN103" s="1380"/>
      <c r="AFO103" s="1380"/>
      <c r="AFP103" s="1380"/>
      <c r="AFQ103" s="1380"/>
      <c r="AFR103" s="1380"/>
      <c r="AFS103" s="1380"/>
      <c r="AFT103" s="1380"/>
      <c r="AFU103" s="1380"/>
      <c r="AFV103" s="1380"/>
      <c r="AFW103" s="1380"/>
      <c r="AFX103" s="1380"/>
      <c r="AFY103" s="1380"/>
      <c r="AFZ103" s="1380"/>
      <c r="AGA103" s="1380"/>
      <c r="AGB103" s="1380"/>
      <c r="AGC103" s="1380"/>
      <c r="AGD103" s="1380"/>
      <c r="AGE103" s="1380"/>
      <c r="AGF103" s="1380"/>
      <c r="AGG103" s="1380"/>
      <c r="AGH103" s="1380"/>
      <c r="AGI103" s="1380"/>
      <c r="AGJ103" s="1380"/>
      <c r="AGK103" s="1380"/>
      <c r="AGL103" s="1380"/>
      <c r="AGM103" s="1380"/>
      <c r="AGN103" s="1380"/>
      <c r="AGO103" s="1380"/>
      <c r="AGP103" s="1380"/>
      <c r="AGQ103" s="1380"/>
      <c r="AGR103" s="1380"/>
      <c r="AGS103" s="1380"/>
      <c r="AGT103" s="1380"/>
      <c r="AGU103" s="1380"/>
      <c r="AGV103" s="1380"/>
      <c r="AGW103" s="1380"/>
      <c r="AGX103" s="1380"/>
      <c r="AGY103" s="1380"/>
      <c r="AGZ103" s="1380"/>
      <c r="AHA103" s="1380"/>
      <c r="AHB103" s="1380"/>
      <c r="AHC103" s="1380"/>
      <c r="AHD103" s="1380"/>
      <c r="AHE103" s="1380"/>
      <c r="AHF103" s="1380"/>
      <c r="AHG103" s="1380"/>
      <c r="AHH103" s="1380"/>
      <c r="AHI103" s="1380"/>
      <c r="AHJ103" s="1380"/>
      <c r="AHK103" s="1380"/>
      <c r="AHL103" s="1380"/>
      <c r="AHM103" s="1380"/>
      <c r="AHN103" s="1380"/>
      <c r="AHO103" s="1380"/>
      <c r="AHP103" s="1380"/>
      <c r="AHQ103" s="1380"/>
      <c r="AHR103" s="1380"/>
      <c r="AHS103" s="1380"/>
      <c r="AHT103" s="1380"/>
      <c r="AHU103" s="1380"/>
      <c r="AHV103" s="1380"/>
      <c r="AHW103" s="1380"/>
      <c r="AHX103" s="1380"/>
      <c r="AHY103" s="1380"/>
      <c r="AHZ103" s="1380"/>
      <c r="AIA103" s="1380"/>
      <c r="AIB103" s="1380"/>
      <c r="AIC103" s="1380"/>
      <c r="AID103" s="1380"/>
      <c r="AIE103" s="1380"/>
      <c r="AIF103" s="1380"/>
      <c r="AIG103" s="1380"/>
      <c r="AIH103" s="1380"/>
      <c r="AII103" s="1380"/>
      <c r="AIJ103" s="1380"/>
      <c r="AIK103" s="1380"/>
      <c r="AIL103" s="1380"/>
      <c r="AIM103" s="1380"/>
      <c r="AIN103" s="1380"/>
      <c r="AIO103" s="1380"/>
      <c r="AIP103" s="1380"/>
      <c r="AIQ103" s="1380"/>
      <c r="AIR103" s="1380"/>
      <c r="AIS103" s="1380"/>
      <c r="AIT103" s="1380"/>
      <c r="AIU103" s="1380"/>
      <c r="AIV103" s="1380"/>
      <c r="AIW103" s="1380"/>
      <c r="AIX103" s="1380"/>
      <c r="AIY103" s="1380"/>
      <c r="AIZ103" s="1380"/>
      <c r="AJA103" s="1380"/>
      <c r="AJB103" s="1380"/>
      <c r="AJC103" s="1380"/>
      <c r="AJD103" s="1380"/>
      <c r="AJE103" s="1380"/>
      <c r="AJF103" s="1380"/>
      <c r="AJG103" s="1380"/>
      <c r="AJH103" s="1380"/>
      <c r="AJI103" s="1380"/>
      <c r="AJJ103" s="1380"/>
      <c r="AJK103" s="1380"/>
      <c r="AJL103" s="1380"/>
      <c r="AJM103" s="1380"/>
      <c r="AJN103" s="1380"/>
      <c r="AJO103" s="1380"/>
      <c r="AJP103" s="1380"/>
      <c r="AJQ103" s="1380"/>
      <c r="AJR103" s="1380"/>
      <c r="AJS103" s="1380"/>
      <c r="AJT103" s="1380"/>
      <c r="AJU103" s="1380"/>
      <c r="AJV103" s="1380"/>
      <c r="AJW103" s="1380"/>
      <c r="AJX103" s="1380"/>
      <c r="AJY103" s="1380"/>
      <c r="AJZ103" s="1380"/>
      <c r="AKA103" s="1380"/>
      <c r="AKB103" s="1380"/>
      <c r="AKC103" s="1380"/>
      <c r="AKD103" s="1380"/>
      <c r="AKE103" s="1380"/>
      <c r="AKF103" s="1380"/>
      <c r="AKG103" s="1380"/>
      <c r="AKH103" s="1380"/>
      <c r="AKI103" s="1380"/>
      <c r="AKJ103" s="1380"/>
      <c r="AKK103" s="1380"/>
      <c r="AKL103" s="1380"/>
      <c r="AKM103" s="1380"/>
      <c r="AKN103" s="1380"/>
      <c r="AKO103" s="1380"/>
      <c r="AKP103" s="1380"/>
      <c r="AKQ103" s="1380"/>
      <c r="AKR103" s="1380"/>
      <c r="AKS103" s="1380"/>
      <c r="AKT103" s="1380"/>
      <c r="AKU103" s="1380"/>
      <c r="AKV103" s="1380"/>
      <c r="AKW103" s="1380"/>
      <c r="AKX103" s="1380"/>
      <c r="AKY103" s="1380"/>
      <c r="AKZ103" s="1380"/>
      <c r="ALA103" s="1380"/>
      <c r="ALB103" s="1380"/>
      <c r="ALC103" s="1380"/>
      <c r="ALD103" s="1380"/>
      <c r="ALE103" s="1380"/>
      <c r="ALF103" s="1380"/>
      <c r="ALG103" s="1380"/>
      <c r="ALH103" s="1380"/>
      <c r="ALI103" s="1380"/>
      <c r="ALJ103" s="1380"/>
      <c r="ALK103" s="1380"/>
      <c r="ALL103" s="1380"/>
      <c r="ALM103" s="1380"/>
      <c r="ALN103" s="1380"/>
      <c r="ALO103" s="1380"/>
      <c r="ALP103" s="1380"/>
      <c r="ALQ103" s="1380"/>
      <c r="ALR103" s="1380"/>
      <c r="ALS103" s="1380"/>
      <c r="ALT103" s="1380"/>
      <c r="ALU103" s="1380"/>
      <c r="ALV103" s="1380"/>
      <c r="ALW103" s="1380"/>
      <c r="ALX103" s="1380"/>
      <c r="ALY103" s="1380"/>
      <c r="ALZ103" s="1380"/>
      <c r="AMA103" s="1380"/>
      <c r="AMB103" s="1380"/>
      <c r="AMC103" s="1380"/>
      <c r="AMD103" s="1380"/>
      <c r="AME103" s="1380"/>
      <c r="AMF103" s="1380"/>
      <c r="AMG103" s="1380"/>
      <c r="AMH103" s="1380"/>
      <c r="AMI103" s="1380"/>
      <c r="AMJ103" s="1380"/>
    </row>
    <row r="104" spans="1:1024" s="737" customFormat="1" ht="19.149999999999999" customHeight="1" thickBot="1">
      <c r="A104" s="6249"/>
      <c r="B104" s="6300"/>
      <c r="C104" s="6303"/>
      <c r="D104" s="6306"/>
      <c r="E104" s="6309"/>
      <c r="F104" s="6312"/>
      <c r="G104" s="6309"/>
      <c r="H104" s="6315"/>
      <c r="I104" s="3966" t="s">
        <v>1025</v>
      </c>
      <c r="J104" s="5000">
        <f>22200000+2800000</f>
        <v>25000000</v>
      </c>
      <c r="K104" s="6290"/>
      <c r="L104" s="6290"/>
      <c r="M104" s="6290"/>
      <c r="N104" s="6290"/>
      <c r="O104" s="6293"/>
      <c r="P104" s="6328"/>
      <c r="Q104" s="6275"/>
      <c r="R104" s="6278"/>
      <c r="S104" s="6281"/>
      <c r="T104" s="6284"/>
      <c r="U104" s="6287"/>
      <c r="V104" s="6287"/>
      <c r="W104" s="6347"/>
      <c r="X104" s="6347"/>
      <c r="Y104" s="6269"/>
      <c r="Z104" s="6272"/>
      <c r="AA104" s="6269"/>
      <c r="AB104" s="6269"/>
      <c r="AC104" s="6269"/>
      <c r="AD104" s="6269"/>
      <c r="AE104" s="6272"/>
      <c r="AF104" s="6373"/>
      <c r="AG104" s="6376"/>
      <c r="AH104" s="6376"/>
      <c r="AI104" s="6275"/>
      <c r="AJ104" s="6275"/>
      <c r="AK104" s="6367"/>
      <c r="AL104" s="6361"/>
      <c r="AM104" s="6361"/>
      <c r="AN104" s="6370"/>
      <c r="AO104" s="6361"/>
      <c r="AP104" s="6361"/>
      <c r="AQ104" s="6361"/>
      <c r="AR104" s="6361"/>
      <c r="AS104" s="6361"/>
      <c r="AT104" s="6364"/>
      <c r="AU104" s="6341"/>
      <c r="AV104" s="6341"/>
      <c r="AW104" s="6344"/>
      <c r="AX104" s="6344"/>
      <c r="AY104" s="6344"/>
      <c r="AZ104" s="6358"/>
      <c r="BA104" s="3965"/>
      <c r="BB104" s="3442"/>
      <c r="BC104" s="3442"/>
      <c r="BD104" s="3442"/>
      <c r="BE104" s="3442"/>
      <c r="BF104" s="3442"/>
      <c r="BG104" s="3442"/>
      <c r="BH104" s="3442"/>
      <c r="BI104" s="3442"/>
      <c r="BJ104" s="3442"/>
      <c r="BK104" s="3442"/>
      <c r="BL104" s="3442"/>
      <c r="BM104" s="3442"/>
      <c r="BN104" s="3442"/>
      <c r="BO104" s="3442"/>
      <c r="BP104" s="3442"/>
      <c r="BQ104" s="3442"/>
      <c r="BR104" s="3442"/>
      <c r="BS104" s="3442"/>
      <c r="BT104" s="3442"/>
      <c r="BU104" s="3442"/>
      <c r="BV104" s="3442"/>
      <c r="BW104" s="3442"/>
      <c r="BX104" s="3442"/>
      <c r="BY104" s="3442"/>
      <c r="BZ104" s="3442"/>
      <c r="CA104" s="3442"/>
      <c r="CB104" s="3442"/>
      <c r="CC104" s="3442"/>
      <c r="CD104" s="3442"/>
      <c r="CE104" s="3442"/>
      <c r="CF104" s="3442"/>
      <c r="CG104" s="3442"/>
      <c r="CH104" s="3442"/>
      <c r="CI104" s="3442"/>
      <c r="CJ104" s="3442"/>
      <c r="CK104" s="3442"/>
      <c r="CL104" s="3442"/>
      <c r="CM104" s="3442"/>
      <c r="CN104" s="3442"/>
      <c r="CO104" s="3442"/>
      <c r="CP104" s="3442"/>
      <c r="CQ104" s="3442"/>
      <c r="CR104" s="3442"/>
      <c r="CS104" s="3442"/>
      <c r="CT104" s="3442"/>
      <c r="CU104" s="3442"/>
      <c r="CV104" s="3442"/>
      <c r="CW104" s="3442"/>
      <c r="CX104" s="3442"/>
      <c r="CY104" s="3442"/>
      <c r="CZ104" s="3442"/>
      <c r="DA104" s="3442"/>
      <c r="DB104" s="3442"/>
      <c r="DC104" s="3442"/>
      <c r="DD104" s="3442"/>
      <c r="DE104" s="3442"/>
      <c r="DF104" s="3442"/>
      <c r="DG104" s="3442"/>
      <c r="DH104" s="3442"/>
      <c r="DI104" s="3442"/>
      <c r="DJ104" s="3442"/>
      <c r="DK104" s="3442"/>
      <c r="DL104" s="3442"/>
      <c r="DM104" s="3442"/>
      <c r="DN104" s="3442"/>
      <c r="DO104" s="3442"/>
      <c r="DP104" s="3442"/>
      <c r="DQ104" s="3442"/>
      <c r="DR104" s="3442"/>
      <c r="DS104" s="3442"/>
      <c r="DT104" s="3442"/>
      <c r="DU104" s="3442"/>
      <c r="DV104" s="3442"/>
      <c r="DW104" s="3442"/>
      <c r="DX104" s="3442"/>
      <c r="DY104" s="3442"/>
      <c r="DZ104" s="1380"/>
      <c r="EA104" s="1380"/>
      <c r="EB104" s="1380"/>
      <c r="EC104" s="1380"/>
      <c r="ED104" s="1380"/>
      <c r="EE104" s="1380"/>
      <c r="EF104" s="1380"/>
      <c r="EG104" s="1380"/>
      <c r="EH104" s="1380"/>
      <c r="EI104" s="1380"/>
      <c r="EJ104" s="1380"/>
      <c r="EK104" s="1380"/>
      <c r="EL104" s="1380"/>
      <c r="EM104" s="1380"/>
      <c r="EN104" s="1380"/>
      <c r="EO104" s="1380"/>
      <c r="EP104" s="1380"/>
      <c r="EQ104" s="1380"/>
      <c r="ER104" s="1380"/>
      <c r="ES104" s="1380"/>
      <c r="ET104" s="1380"/>
      <c r="EU104" s="1380"/>
      <c r="EV104" s="1380"/>
      <c r="EW104" s="1380"/>
      <c r="EX104" s="1380"/>
      <c r="EY104" s="1380"/>
      <c r="EZ104" s="1380"/>
      <c r="FA104" s="1380"/>
      <c r="FB104" s="1380"/>
      <c r="FC104" s="1380"/>
      <c r="FD104" s="1380"/>
      <c r="FE104" s="1380"/>
      <c r="FF104" s="1380"/>
      <c r="FG104" s="1380"/>
      <c r="FH104" s="1380"/>
      <c r="FI104" s="1380"/>
      <c r="FJ104" s="1380"/>
      <c r="FK104" s="1380"/>
      <c r="FL104" s="1380"/>
      <c r="FM104" s="1380"/>
      <c r="FN104" s="1380"/>
      <c r="FO104" s="1380"/>
      <c r="FP104" s="1380"/>
      <c r="FQ104" s="1380"/>
      <c r="FR104" s="1380"/>
      <c r="FS104" s="1380"/>
      <c r="FT104" s="1380"/>
      <c r="FU104" s="1380"/>
      <c r="FV104" s="1380"/>
      <c r="FW104" s="1380"/>
      <c r="FX104" s="1380"/>
      <c r="FY104" s="1380"/>
      <c r="FZ104" s="1380"/>
      <c r="GA104" s="1380"/>
      <c r="GB104" s="1380"/>
      <c r="GC104" s="1380"/>
      <c r="GD104" s="1380"/>
      <c r="GE104" s="1380"/>
      <c r="GF104" s="1380"/>
      <c r="GG104" s="1380"/>
      <c r="GH104" s="1380"/>
      <c r="GI104" s="1380"/>
      <c r="GJ104" s="1380"/>
      <c r="GK104" s="1380"/>
      <c r="GL104" s="1380"/>
      <c r="GM104" s="1380"/>
      <c r="GN104" s="1380"/>
      <c r="GO104" s="1380"/>
      <c r="GP104" s="1380"/>
      <c r="GQ104" s="1380"/>
      <c r="GR104" s="1380"/>
      <c r="GS104" s="1380"/>
      <c r="GT104" s="1380"/>
      <c r="GU104" s="1380"/>
      <c r="GV104" s="1380"/>
      <c r="GW104" s="1380"/>
      <c r="GX104" s="1380"/>
      <c r="GY104" s="1380"/>
      <c r="GZ104" s="1380"/>
      <c r="HA104" s="1380"/>
      <c r="HB104" s="1380"/>
      <c r="HC104" s="1380"/>
      <c r="HD104" s="1380"/>
      <c r="HE104" s="1380"/>
      <c r="HF104" s="1380"/>
      <c r="HG104" s="1380"/>
      <c r="HH104" s="1380"/>
      <c r="HI104" s="1380"/>
      <c r="HJ104" s="1380"/>
      <c r="HK104" s="1380"/>
      <c r="HL104" s="1380"/>
      <c r="HM104" s="1380"/>
      <c r="HN104" s="1380"/>
      <c r="HO104" s="1380"/>
      <c r="HP104" s="1380"/>
      <c r="HQ104" s="1380"/>
      <c r="HR104" s="1380"/>
      <c r="HS104" s="1380"/>
      <c r="HT104" s="1380"/>
      <c r="HU104" s="1380"/>
      <c r="HV104" s="1380"/>
      <c r="HW104" s="1380"/>
      <c r="HX104" s="1380"/>
      <c r="HY104" s="1380"/>
      <c r="HZ104" s="1380"/>
      <c r="IA104" s="1380"/>
      <c r="IB104" s="1380"/>
      <c r="IC104" s="1380"/>
      <c r="ID104" s="1380"/>
      <c r="IE104" s="1380"/>
      <c r="IF104" s="1380"/>
      <c r="IG104" s="1380"/>
      <c r="IH104" s="1380"/>
      <c r="II104" s="1380"/>
      <c r="IJ104" s="1380"/>
      <c r="IK104" s="1380"/>
      <c r="IL104" s="1380"/>
      <c r="IM104" s="1380"/>
      <c r="IN104" s="1380"/>
      <c r="IO104" s="1380"/>
      <c r="IP104" s="1380"/>
      <c r="IQ104" s="1380"/>
      <c r="IR104" s="1380"/>
      <c r="IS104" s="1380"/>
      <c r="IT104" s="1380"/>
      <c r="IU104" s="1380"/>
      <c r="IV104" s="1380"/>
      <c r="IW104" s="1380"/>
      <c r="IX104" s="1380"/>
      <c r="IY104" s="1380"/>
      <c r="IZ104" s="1380"/>
      <c r="JA104" s="1380"/>
      <c r="JB104" s="1380"/>
      <c r="JC104" s="1380"/>
      <c r="JD104" s="1380"/>
      <c r="JE104" s="1380"/>
      <c r="JF104" s="1380"/>
      <c r="JG104" s="1380"/>
      <c r="JH104" s="1380"/>
      <c r="JI104" s="1380"/>
      <c r="JJ104" s="1380"/>
      <c r="JK104" s="1380"/>
      <c r="JL104" s="1380"/>
      <c r="JM104" s="1380"/>
      <c r="JN104" s="1380"/>
      <c r="JO104" s="1380"/>
      <c r="JP104" s="1380"/>
      <c r="JQ104" s="1380"/>
      <c r="JR104" s="1380"/>
      <c r="JS104" s="1380"/>
      <c r="JT104" s="1380"/>
      <c r="JU104" s="1380"/>
      <c r="JV104" s="1380"/>
      <c r="JW104" s="1380"/>
      <c r="JX104" s="1380"/>
      <c r="JY104" s="1380"/>
      <c r="JZ104" s="1380"/>
      <c r="KA104" s="1380"/>
      <c r="KB104" s="1380"/>
      <c r="KC104" s="1380"/>
      <c r="KD104" s="1380"/>
      <c r="KE104" s="1380"/>
      <c r="KF104" s="1380"/>
      <c r="KG104" s="1380"/>
      <c r="KH104" s="1380"/>
      <c r="KI104" s="1380"/>
      <c r="KJ104" s="1380"/>
      <c r="KK104" s="1380"/>
      <c r="KL104" s="1380"/>
      <c r="KM104" s="1380"/>
      <c r="KN104" s="1380"/>
      <c r="KO104" s="1380"/>
      <c r="KP104" s="1380"/>
      <c r="KQ104" s="1380"/>
      <c r="KR104" s="1380"/>
      <c r="KS104" s="1380"/>
      <c r="KT104" s="1380"/>
      <c r="KU104" s="1380"/>
      <c r="KV104" s="1380"/>
      <c r="KW104" s="1380"/>
      <c r="KX104" s="1380"/>
      <c r="KY104" s="1380"/>
      <c r="KZ104" s="1380"/>
      <c r="LA104" s="1380"/>
      <c r="LB104" s="1380"/>
      <c r="LC104" s="1380"/>
      <c r="LD104" s="1380"/>
      <c r="LE104" s="1380"/>
      <c r="LF104" s="1380"/>
      <c r="LG104" s="1380"/>
      <c r="LH104" s="1380"/>
      <c r="LI104" s="1380"/>
      <c r="LJ104" s="1380"/>
      <c r="LK104" s="1380"/>
      <c r="LL104" s="1380"/>
      <c r="LM104" s="1380"/>
      <c r="LN104" s="1380"/>
      <c r="LO104" s="1380"/>
      <c r="LP104" s="1380"/>
      <c r="LQ104" s="1380"/>
      <c r="LR104" s="1380"/>
      <c r="LS104" s="1380"/>
      <c r="LT104" s="1380"/>
      <c r="LU104" s="1380"/>
      <c r="LV104" s="1380"/>
      <c r="LW104" s="1380"/>
      <c r="LX104" s="1380"/>
      <c r="LY104" s="1380"/>
      <c r="LZ104" s="1380"/>
      <c r="MA104" s="1380"/>
      <c r="MB104" s="1380"/>
      <c r="MC104" s="1380"/>
      <c r="MD104" s="1380"/>
      <c r="ME104" s="1380"/>
      <c r="MF104" s="1380"/>
      <c r="MG104" s="1380"/>
      <c r="MH104" s="1380"/>
      <c r="MI104" s="1380"/>
      <c r="MJ104" s="1380"/>
      <c r="MK104" s="1380"/>
      <c r="ML104" s="1380"/>
      <c r="MM104" s="1380"/>
      <c r="MN104" s="1380"/>
      <c r="MO104" s="1380"/>
      <c r="MP104" s="1380"/>
      <c r="MQ104" s="1380"/>
      <c r="MR104" s="1380"/>
      <c r="MS104" s="1380"/>
      <c r="MT104" s="1380"/>
      <c r="MU104" s="1380"/>
      <c r="MV104" s="1380"/>
      <c r="MW104" s="1380"/>
      <c r="MX104" s="1380"/>
      <c r="MY104" s="1380"/>
      <c r="MZ104" s="1380"/>
      <c r="NA104" s="1380"/>
      <c r="NB104" s="1380"/>
      <c r="NC104" s="1380"/>
      <c r="ND104" s="1380"/>
      <c r="NE104" s="1380"/>
      <c r="NF104" s="1380"/>
      <c r="NG104" s="1380"/>
      <c r="NH104" s="1380"/>
      <c r="NI104" s="1380"/>
      <c r="NJ104" s="1380"/>
      <c r="NK104" s="1380"/>
      <c r="NL104" s="1380"/>
      <c r="NM104" s="1380"/>
      <c r="NN104" s="1380"/>
      <c r="NO104" s="1380"/>
      <c r="NP104" s="1380"/>
      <c r="NQ104" s="1380"/>
      <c r="NR104" s="1380"/>
      <c r="NS104" s="1380"/>
      <c r="NT104" s="1380"/>
      <c r="NU104" s="1380"/>
      <c r="NV104" s="1380"/>
      <c r="NW104" s="1380"/>
      <c r="NX104" s="1380"/>
      <c r="NY104" s="1380"/>
      <c r="NZ104" s="1380"/>
      <c r="OA104" s="1380"/>
      <c r="OB104" s="1380"/>
      <c r="OC104" s="1380"/>
      <c r="OD104" s="1380"/>
      <c r="OE104" s="1380"/>
      <c r="OF104" s="1380"/>
      <c r="OG104" s="1380"/>
      <c r="OH104" s="1380"/>
      <c r="OI104" s="1380"/>
      <c r="OJ104" s="1380"/>
      <c r="OK104" s="1380"/>
      <c r="OL104" s="1380"/>
      <c r="OM104" s="1380"/>
      <c r="ON104" s="1380"/>
      <c r="OO104" s="1380"/>
      <c r="OP104" s="1380"/>
      <c r="OQ104" s="1380"/>
      <c r="OR104" s="1380"/>
      <c r="OS104" s="1380"/>
      <c r="OT104" s="1380"/>
      <c r="OU104" s="1380"/>
      <c r="OV104" s="1380"/>
      <c r="OW104" s="1380"/>
      <c r="OX104" s="1380"/>
      <c r="OY104" s="1380"/>
      <c r="OZ104" s="1380"/>
      <c r="PA104" s="1380"/>
      <c r="PB104" s="1380"/>
      <c r="PC104" s="1380"/>
      <c r="PD104" s="1380"/>
      <c r="PE104" s="1380"/>
      <c r="PF104" s="1380"/>
      <c r="PG104" s="1380"/>
      <c r="PH104" s="1380"/>
      <c r="PI104" s="1380"/>
      <c r="PJ104" s="1380"/>
      <c r="PK104" s="1380"/>
      <c r="PL104" s="1380"/>
      <c r="PM104" s="1380"/>
      <c r="PN104" s="1380"/>
      <c r="PO104" s="1380"/>
      <c r="PP104" s="1380"/>
      <c r="PQ104" s="1380"/>
      <c r="PR104" s="1380"/>
      <c r="PS104" s="1380"/>
      <c r="PT104" s="1380"/>
      <c r="PU104" s="1380"/>
      <c r="PV104" s="1380"/>
      <c r="PW104" s="1380"/>
      <c r="PX104" s="1380"/>
      <c r="PY104" s="1380"/>
      <c r="PZ104" s="1380"/>
      <c r="QA104" s="1380"/>
      <c r="QB104" s="1380"/>
      <c r="QC104" s="1380"/>
      <c r="QD104" s="1380"/>
      <c r="QE104" s="1380"/>
      <c r="QF104" s="1380"/>
      <c r="QG104" s="1380"/>
      <c r="QH104" s="1380"/>
      <c r="QI104" s="1380"/>
      <c r="QJ104" s="1380"/>
      <c r="QK104" s="1380"/>
      <c r="QL104" s="1380"/>
      <c r="QM104" s="1380"/>
      <c r="QN104" s="1380"/>
      <c r="QO104" s="1380"/>
      <c r="QP104" s="1380"/>
      <c r="QQ104" s="1380"/>
      <c r="QR104" s="1380"/>
      <c r="QS104" s="1380"/>
      <c r="QT104" s="1380"/>
      <c r="QU104" s="1380"/>
      <c r="QV104" s="1380"/>
      <c r="QW104" s="1380"/>
      <c r="QX104" s="1380"/>
      <c r="QY104" s="1380"/>
      <c r="QZ104" s="1380"/>
      <c r="RA104" s="1380"/>
      <c r="RB104" s="1380"/>
      <c r="RC104" s="1380"/>
      <c r="RD104" s="1380"/>
      <c r="RE104" s="1380"/>
      <c r="RF104" s="1380"/>
      <c r="RG104" s="1380"/>
      <c r="RH104" s="1380"/>
      <c r="RI104" s="1380"/>
      <c r="RJ104" s="1380"/>
      <c r="RK104" s="1380"/>
      <c r="RL104" s="1380"/>
      <c r="RM104" s="1380"/>
      <c r="RN104" s="1380"/>
      <c r="RO104" s="1380"/>
      <c r="RP104" s="1380"/>
      <c r="RQ104" s="1380"/>
      <c r="RR104" s="1380"/>
      <c r="RS104" s="1380"/>
      <c r="RT104" s="1380"/>
      <c r="RU104" s="1380"/>
      <c r="RV104" s="1380"/>
      <c r="RW104" s="1380"/>
      <c r="RX104" s="1380"/>
      <c r="RY104" s="1380"/>
      <c r="RZ104" s="1380"/>
      <c r="SA104" s="1380"/>
      <c r="SB104" s="1380"/>
      <c r="SC104" s="1380"/>
      <c r="SD104" s="1380"/>
      <c r="SE104" s="1380"/>
      <c r="SF104" s="1380"/>
      <c r="SG104" s="1380"/>
      <c r="SH104" s="1380"/>
      <c r="SI104" s="1380"/>
      <c r="SJ104" s="1380"/>
      <c r="SK104" s="1380"/>
      <c r="SL104" s="1380"/>
      <c r="SM104" s="1380"/>
      <c r="SN104" s="1380"/>
      <c r="SO104" s="1380"/>
      <c r="SP104" s="1380"/>
      <c r="SQ104" s="1380"/>
      <c r="SR104" s="1380"/>
      <c r="SS104" s="1380"/>
      <c r="ST104" s="1380"/>
      <c r="SU104" s="1380"/>
      <c r="SV104" s="1380"/>
      <c r="SW104" s="1380"/>
      <c r="SX104" s="1380"/>
      <c r="SY104" s="1380"/>
      <c r="SZ104" s="1380"/>
      <c r="TA104" s="1380"/>
      <c r="TB104" s="1380"/>
      <c r="TC104" s="1380"/>
      <c r="TD104" s="1380"/>
      <c r="TE104" s="1380"/>
      <c r="TF104" s="1380"/>
      <c r="TG104" s="1380"/>
      <c r="TH104" s="1380"/>
      <c r="TI104" s="1380"/>
      <c r="TJ104" s="1380"/>
      <c r="TK104" s="1380"/>
      <c r="TL104" s="1380"/>
      <c r="TM104" s="1380"/>
      <c r="TN104" s="1380"/>
      <c r="TO104" s="1380"/>
      <c r="TP104" s="1380"/>
      <c r="TQ104" s="1380"/>
      <c r="TR104" s="1380"/>
      <c r="TS104" s="1380"/>
      <c r="TT104" s="1380"/>
      <c r="TU104" s="1380"/>
      <c r="TV104" s="1380"/>
      <c r="TW104" s="1380"/>
      <c r="TX104" s="1380"/>
      <c r="TY104" s="1380"/>
      <c r="TZ104" s="1380"/>
      <c r="UA104" s="1380"/>
      <c r="UB104" s="1380"/>
      <c r="UC104" s="1380"/>
      <c r="UD104" s="1380"/>
      <c r="UE104" s="1380"/>
      <c r="UF104" s="1380"/>
      <c r="UG104" s="1380"/>
      <c r="UH104" s="1380"/>
      <c r="UI104" s="1380"/>
      <c r="UJ104" s="1380"/>
      <c r="UK104" s="1380"/>
      <c r="UL104" s="1380"/>
      <c r="UM104" s="1380"/>
      <c r="UN104" s="1380"/>
      <c r="UO104" s="1380"/>
      <c r="UP104" s="1380"/>
      <c r="UQ104" s="1380"/>
      <c r="UR104" s="1380"/>
      <c r="US104" s="1380"/>
      <c r="UT104" s="1380"/>
      <c r="UU104" s="1380"/>
      <c r="UV104" s="1380"/>
      <c r="UW104" s="1380"/>
      <c r="UX104" s="1380"/>
      <c r="UY104" s="1380"/>
      <c r="UZ104" s="1380"/>
      <c r="VA104" s="1380"/>
      <c r="VB104" s="1380"/>
      <c r="VC104" s="1380"/>
      <c r="VD104" s="1380"/>
      <c r="VE104" s="1380"/>
      <c r="VF104" s="1380"/>
      <c r="VG104" s="1380"/>
      <c r="VH104" s="1380"/>
      <c r="VI104" s="1380"/>
      <c r="VJ104" s="1380"/>
      <c r="VK104" s="1380"/>
      <c r="VL104" s="1380"/>
      <c r="VM104" s="1380"/>
      <c r="VN104" s="1380"/>
      <c r="VO104" s="1380"/>
      <c r="VP104" s="1380"/>
      <c r="VQ104" s="1380"/>
      <c r="VR104" s="1380"/>
      <c r="VS104" s="1380"/>
      <c r="VT104" s="1380"/>
      <c r="VU104" s="1380"/>
      <c r="VV104" s="1380"/>
      <c r="VW104" s="1380"/>
      <c r="VX104" s="1380"/>
      <c r="VY104" s="1380"/>
      <c r="VZ104" s="1380"/>
      <c r="WA104" s="1380"/>
      <c r="WB104" s="1380"/>
      <c r="WC104" s="1380"/>
      <c r="WD104" s="1380"/>
      <c r="WE104" s="1380"/>
      <c r="WF104" s="1380"/>
      <c r="WG104" s="1380"/>
      <c r="WH104" s="1380"/>
      <c r="WI104" s="1380"/>
      <c r="WJ104" s="1380"/>
      <c r="WK104" s="1380"/>
      <c r="WL104" s="1380"/>
      <c r="WM104" s="1380"/>
      <c r="WN104" s="1380"/>
      <c r="WO104" s="1380"/>
      <c r="WP104" s="1380"/>
      <c r="WQ104" s="1380"/>
      <c r="WR104" s="1380"/>
      <c r="WS104" s="1380"/>
      <c r="WT104" s="1380"/>
      <c r="WU104" s="1380"/>
      <c r="WV104" s="1380"/>
      <c r="WW104" s="1380"/>
      <c r="WX104" s="1380"/>
      <c r="WY104" s="1380"/>
      <c r="WZ104" s="1380"/>
      <c r="XA104" s="1380"/>
      <c r="XB104" s="1380"/>
      <c r="XC104" s="1380"/>
      <c r="XD104" s="1380"/>
      <c r="XE104" s="1380"/>
      <c r="XF104" s="1380"/>
      <c r="XG104" s="1380"/>
      <c r="XH104" s="1380"/>
      <c r="XI104" s="1380"/>
      <c r="XJ104" s="1380"/>
      <c r="XK104" s="1380"/>
      <c r="XL104" s="1380"/>
      <c r="XM104" s="1380"/>
      <c r="XN104" s="1380"/>
      <c r="XO104" s="1380"/>
      <c r="XP104" s="1380"/>
      <c r="XQ104" s="1380"/>
      <c r="XR104" s="1380"/>
      <c r="XS104" s="1380"/>
      <c r="XT104" s="1380"/>
      <c r="XU104" s="1380"/>
      <c r="XV104" s="1380"/>
      <c r="XW104" s="1380"/>
      <c r="XX104" s="1380"/>
      <c r="XY104" s="1380"/>
      <c r="XZ104" s="1380"/>
      <c r="YA104" s="1380"/>
      <c r="YB104" s="1380"/>
      <c r="YC104" s="1380"/>
      <c r="YD104" s="1380"/>
      <c r="YE104" s="1380"/>
      <c r="YF104" s="1380"/>
      <c r="YG104" s="1380"/>
      <c r="YH104" s="1380"/>
      <c r="YI104" s="1380"/>
      <c r="YJ104" s="1380"/>
      <c r="YK104" s="1380"/>
      <c r="YL104" s="1380"/>
      <c r="YM104" s="1380"/>
      <c r="YN104" s="1380"/>
      <c r="YO104" s="1380"/>
      <c r="YP104" s="1380"/>
      <c r="YQ104" s="1380"/>
      <c r="YR104" s="1380"/>
      <c r="YS104" s="1380"/>
      <c r="YT104" s="1380"/>
      <c r="YU104" s="1380"/>
      <c r="YV104" s="1380"/>
      <c r="YW104" s="1380"/>
      <c r="YX104" s="1380"/>
      <c r="YY104" s="1380"/>
      <c r="YZ104" s="1380"/>
      <c r="ZA104" s="1380"/>
      <c r="ZB104" s="1380"/>
      <c r="ZC104" s="1380"/>
      <c r="ZD104" s="1380"/>
      <c r="ZE104" s="1380"/>
      <c r="ZF104" s="1380"/>
      <c r="ZG104" s="1380"/>
      <c r="ZH104" s="1380"/>
      <c r="ZI104" s="1380"/>
      <c r="ZJ104" s="1380"/>
      <c r="ZK104" s="1380"/>
      <c r="ZL104" s="1380"/>
      <c r="ZM104" s="1380"/>
      <c r="ZN104" s="1380"/>
      <c r="ZO104" s="1380"/>
      <c r="ZP104" s="1380"/>
      <c r="ZQ104" s="1380"/>
      <c r="ZR104" s="1380"/>
      <c r="ZS104" s="1380"/>
      <c r="ZT104" s="1380"/>
      <c r="ZU104" s="1380"/>
      <c r="ZV104" s="1380"/>
      <c r="ZW104" s="1380"/>
      <c r="ZX104" s="1380"/>
      <c r="ZY104" s="1380"/>
      <c r="ZZ104" s="1380"/>
      <c r="AAA104" s="1380"/>
      <c r="AAB104" s="1380"/>
      <c r="AAC104" s="1380"/>
      <c r="AAD104" s="1380"/>
      <c r="AAE104" s="1380"/>
      <c r="AAF104" s="1380"/>
      <c r="AAG104" s="1380"/>
      <c r="AAH104" s="1380"/>
      <c r="AAI104" s="1380"/>
      <c r="AAJ104" s="1380"/>
      <c r="AAK104" s="1380"/>
      <c r="AAL104" s="1380"/>
      <c r="AAM104" s="1380"/>
      <c r="AAN104" s="1380"/>
      <c r="AAO104" s="1380"/>
      <c r="AAP104" s="1380"/>
      <c r="AAQ104" s="1380"/>
      <c r="AAR104" s="1380"/>
      <c r="AAS104" s="1380"/>
      <c r="AAT104" s="1380"/>
      <c r="AAU104" s="1380"/>
      <c r="AAV104" s="1380"/>
      <c r="AAW104" s="1380"/>
      <c r="AAX104" s="1380"/>
      <c r="AAY104" s="1380"/>
      <c r="AAZ104" s="1380"/>
      <c r="ABA104" s="1380"/>
      <c r="ABB104" s="1380"/>
      <c r="ABC104" s="1380"/>
      <c r="ABD104" s="1380"/>
      <c r="ABE104" s="1380"/>
      <c r="ABF104" s="1380"/>
      <c r="ABG104" s="1380"/>
      <c r="ABH104" s="1380"/>
      <c r="ABI104" s="1380"/>
      <c r="ABJ104" s="1380"/>
      <c r="ABK104" s="1380"/>
      <c r="ABL104" s="1380"/>
      <c r="ABM104" s="1380"/>
      <c r="ABN104" s="1380"/>
      <c r="ABO104" s="1380"/>
      <c r="ABP104" s="1380"/>
      <c r="ABQ104" s="1380"/>
      <c r="ABR104" s="1380"/>
      <c r="ABS104" s="1380"/>
      <c r="ABT104" s="1380"/>
      <c r="ABU104" s="1380"/>
      <c r="ABV104" s="1380"/>
      <c r="ABW104" s="1380"/>
      <c r="ABX104" s="1380"/>
      <c r="ABY104" s="1380"/>
      <c r="ABZ104" s="1380"/>
      <c r="ACA104" s="1380"/>
      <c r="ACB104" s="1380"/>
      <c r="ACC104" s="1380"/>
      <c r="ACD104" s="1380"/>
      <c r="ACE104" s="1380"/>
      <c r="ACF104" s="1380"/>
      <c r="ACG104" s="1380"/>
      <c r="ACH104" s="1380"/>
      <c r="ACI104" s="1380"/>
      <c r="ACJ104" s="1380"/>
      <c r="ACK104" s="1380"/>
      <c r="ACL104" s="1380"/>
      <c r="ACM104" s="1380"/>
      <c r="ACN104" s="1380"/>
      <c r="ACO104" s="1380"/>
      <c r="ACP104" s="1380"/>
      <c r="ACQ104" s="1380"/>
      <c r="ACR104" s="1380"/>
      <c r="ACS104" s="1380"/>
      <c r="ACT104" s="1380"/>
      <c r="ACU104" s="1380"/>
      <c r="ACV104" s="1380"/>
      <c r="ACW104" s="1380"/>
      <c r="ACX104" s="1380"/>
      <c r="ACY104" s="1380"/>
      <c r="ACZ104" s="1380"/>
      <c r="ADA104" s="1380"/>
      <c r="ADB104" s="1380"/>
      <c r="ADC104" s="1380"/>
      <c r="ADD104" s="1380"/>
      <c r="ADE104" s="1380"/>
      <c r="ADF104" s="1380"/>
      <c r="ADG104" s="1380"/>
      <c r="ADH104" s="1380"/>
      <c r="ADI104" s="1380"/>
      <c r="ADJ104" s="1380"/>
      <c r="ADK104" s="1380"/>
      <c r="ADL104" s="1380"/>
      <c r="ADM104" s="1380"/>
      <c r="ADN104" s="1380"/>
      <c r="ADO104" s="1380"/>
      <c r="ADP104" s="1380"/>
      <c r="ADQ104" s="1380"/>
      <c r="ADR104" s="1380"/>
      <c r="ADS104" s="1380"/>
      <c r="ADT104" s="1380"/>
      <c r="ADU104" s="1380"/>
      <c r="ADV104" s="1380"/>
      <c r="ADW104" s="1380"/>
      <c r="ADX104" s="1380"/>
      <c r="ADY104" s="1380"/>
      <c r="ADZ104" s="1380"/>
      <c r="AEA104" s="1380"/>
      <c r="AEB104" s="1380"/>
      <c r="AEC104" s="1380"/>
      <c r="AED104" s="1380"/>
      <c r="AEE104" s="1380"/>
      <c r="AEF104" s="1380"/>
      <c r="AEG104" s="1380"/>
      <c r="AEH104" s="1380"/>
      <c r="AEI104" s="1380"/>
      <c r="AEJ104" s="1380"/>
      <c r="AEK104" s="1380"/>
      <c r="AEL104" s="1380"/>
      <c r="AEM104" s="1380"/>
      <c r="AEN104" s="1380"/>
      <c r="AEO104" s="1380"/>
      <c r="AEP104" s="1380"/>
      <c r="AEQ104" s="1380"/>
      <c r="AER104" s="1380"/>
      <c r="AES104" s="1380"/>
      <c r="AET104" s="1380"/>
      <c r="AEU104" s="1380"/>
      <c r="AEV104" s="1380"/>
      <c r="AEW104" s="1380"/>
      <c r="AEX104" s="1380"/>
      <c r="AEY104" s="1380"/>
      <c r="AEZ104" s="1380"/>
      <c r="AFA104" s="1380"/>
      <c r="AFB104" s="1380"/>
      <c r="AFC104" s="1380"/>
      <c r="AFD104" s="1380"/>
      <c r="AFE104" s="1380"/>
      <c r="AFF104" s="1380"/>
      <c r="AFG104" s="1380"/>
      <c r="AFH104" s="1380"/>
      <c r="AFI104" s="1380"/>
      <c r="AFJ104" s="1380"/>
      <c r="AFK104" s="1380"/>
      <c r="AFL104" s="1380"/>
      <c r="AFM104" s="1380"/>
      <c r="AFN104" s="1380"/>
      <c r="AFO104" s="1380"/>
      <c r="AFP104" s="1380"/>
      <c r="AFQ104" s="1380"/>
      <c r="AFR104" s="1380"/>
      <c r="AFS104" s="1380"/>
      <c r="AFT104" s="1380"/>
      <c r="AFU104" s="1380"/>
      <c r="AFV104" s="1380"/>
      <c r="AFW104" s="1380"/>
      <c r="AFX104" s="1380"/>
      <c r="AFY104" s="1380"/>
      <c r="AFZ104" s="1380"/>
      <c r="AGA104" s="1380"/>
      <c r="AGB104" s="1380"/>
      <c r="AGC104" s="1380"/>
      <c r="AGD104" s="1380"/>
      <c r="AGE104" s="1380"/>
      <c r="AGF104" s="1380"/>
      <c r="AGG104" s="1380"/>
      <c r="AGH104" s="1380"/>
      <c r="AGI104" s="1380"/>
      <c r="AGJ104" s="1380"/>
      <c r="AGK104" s="1380"/>
      <c r="AGL104" s="1380"/>
      <c r="AGM104" s="1380"/>
      <c r="AGN104" s="1380"/>
      <c r="AGO104" s="1380"/>
      <c r="AGP104" s="1380"/>
      <c r="AGQ104" s="1380"/>
      <c r="AGR104" s="1380"/>
      <c r="AGS104" s="1380"/>
      <c r="AGT104" s="1380"/>
      <c r="AGU104" s="1380"/>
      <c r="AGV104" s="1380"/>
      <c r="AGW104" s="1380"/>
      <c r="AGX104" s="1380"/>
      <c r="AGY104" s="1380"/>
      <c r="AGZ104" s="1380"/>
      <c r="AHA104" s="1380"/>
      <c r="AHB104" s="1380"/>
      <c r="AHC104" s="1380"/>
      <c r="AHD104" s="1380"/>
      <c r="AHE104" s="1380"/>
      <c r="AHF104" s="1380"/>
      <c r="AHG104" s="1380"/>
      <c r="AHH104" s="1380"/>
      <c r="AHI104" s="1380"/>
      <c r="AHJ104" s="1380"/>
      <c r="AHK104" s="1380"/>
      <c r="AHL104" s="1380"/>
      <c r="AHM104" s="1380"/>
      <c r="AHN104" s="1380"/>
      <c r="AHO104" s="1380"/>
      <c r="AHP104" s="1380"/>
      <c r="AHQ104" s="1380"/>
      <c r="AHR104" s="1380"/>
      <c r="AHS104" s="1380"/>
      <c r="AHT104" s="1380"/>
      <c r="AHU104" s="1380"/>
      <c r="AHV104" s="1380"/>
      <c r="AHW104" s="1380"/>
      <c r="AHX104" s="1380"/>
      <c r="AHY104" s="1380"/>
      <c r="AHZ104" s="1380"/>
      <c r="AIA104" s="1380"/>
      <c r="AIB104" s="1380"/>
      <c r="AIC104" s="1380"/>
      <c r="AID104" s="1380"/>
      <c r="AIE104" s="1380"/>
      <c r="AIF104" s="1380"/>
      <c r="AIG104" s="1380"/>
      <c r="AIH104" s="1380"/>
      <c r="AII104" s="1380"/>
      <c r="AIJ104" s="1380"/>
      <c r="AIK104" s="1380"/>
      <c r="AIL104" s="1380"/>
      <c r="AIM104" s="1380"/>
      <c r="AIN104" s="1380"/>
      <c r="AIO104" s="1380"/>
      <c r="AIP104" s="1380"/>
      <c r="AIQ104" s="1380"/>
      <c r="AIR104" s="1380"/>
      <c r="AIS104" s="1380"/>
      <c r="AIT104" s="1380"/>
      <c r="AIU104" s="1380"/>
      <c r="AIV104" s="1380"/>
      <c r="AIW104" s="1380"/>
      <c r="AIX104" s="1380"/>
      <c r="AIY104" s="1380"/>
      <c r="AIZ104" s="1380"/>
      <c r="AJA104" s="1380"/>
      <c r="AJB104" s="1380"/>
      <c r="AJC104" s="1380"/>
      <c r="AJD104" s="1380"/>
      <c r="AJE104" s="1380"/>
      <c r="AJF104" s="1380"/>
      <c r="AJG104" s="1380"/>
      <c r="AJH104" s="1380"/>
      <c r="AJI104" s="1380"/>
      <c r="AJJ104" s="1380"/>
      <c r="AJK104" s="1380"/>
      <c r="AJL104" s="1380"/>
      <c r="AJM104" s="1380"/>
      <c r="AJN104" s="1380"/>
      <c r="AJO104" s="1380"/>
      <c r="AJP104" s="1380"/>
      <c r="AJQ104" s="1380"/>
      <c r="AJR104" s="1380"/>
      <c r="AJS104" s="1380"/>
      <c r="AJT104" s="1380"/>
      <c r="AJU104" s="1380"/>
      <c r="AJV104" s="1380"/>
      <c r="AJW104" s="1380"/>
      <c r="AJX104" s="1380"/>
      <c r="AJY104" s="1380"/>
      <c r="AJZ104" s="1380"/>
      <c r="AKA104" s="1380"/>
      <c r="AKB104" s="1380"/>
      <c r="AKC104" s="1380"/>
      <c r="AKD104" s="1380"/>
      <c r="AKE104" s="1380"/>
      <c r="AKF104" s="1380"/>
      <c r="AKG104" s="1380"/>
      <c r="AKH104" s="1380"/>
      <c r="AKI104" s="1380"/>
      <c r="AKJ104" s="1380"/>
      <c r="AKK104" s="1380"/>
      <c r="AKL104" s="1380"/>
      <c r="AKM104" s="1380"/>
      <c r="AKN104" s="1380"/>
      <c r="AKO104" s="1380"/>
      <c r="AKP104" s="1380"/>
      <c r="AKQ104" s="1380"/>
      <c r="AKR104" s="1380"/>
      <c r="AKS104" s="1380"/>
      <c r="AKT104" s="1380"/>
      <c r="AKU104" s="1380"/>
      <c r="AKV104" s="1380"/>
      <c r="AKW104" s="1380"/>
      <c r="AKX104" s="1380"/>
      <c r="AKY104" s="1380"/>
      <c r="AKZ104" s="1380"/>
      <c r="ALA104" s="1380"/>
      <c r="ALB104" s="1380"/>
      <c r="ALC104" s="1380"/>
      <c r="ALD104" s="1380"/>
      <c r="ALE104" s="1380"/>
      <c r="ALF104" s="1380"/>
      <c r="ALG104" s="1380"/>
      <c r="ALH104" s="1380"/>
      <c r="ALI104" s="1380"/>
      <c r="ALJ104" s="1380"/>
      <c r="ALK104" s="1380"/>
      <c r="ALL104" s="1380"/>
      <c r="ALM104" s="1380"/>
      <c r="ALN104" s="1380"/>
      <c r="ALO104" s="1380"/>
      <c r="ALP104" s="1380"/>
      <c r="ALQ104" s="1380"/>
      <c r="ALR104" s="1380"/>
      <c r="ALS104" s="1380"/>
      <c r="ALT104" s="1380"/>
      <c r="ALU104" s="1380"/>
      <c r="ALV104" s="1380"/>
      <c r="ALW104" s="1380"/>
      <c r="ALX104" s="1380"/>
      <c r="ALY104" s="1380"/>
      <c r="ALZ104" s="1380"/>
      <c r="AMA104" s="1380"/>
      <c r="AMB104" s="1380"/>
      <c r="AMC104" s="1380"/>
      <c r="AMD104" s="1380"/>
      <c r="AME104" s="1380"/>
      <c r="AMF104" s="1380"/>
      <c r="AMG104" s="1380"/>
      <c r="AMH104" s="1380"/>
      <c r="AMI104" s="1380"/>
      <c r="AMJ104" s="1380"/>
    </row>
    <row r="105" spans="1:1024" s="737" customFormat="1" ht="54.65" customHeight="1">
      <c r="A105" s="6250"/>
      <c r="B105" s="6257" t="s">
        <v>1189</v>
      </c>
      <c r="C105" s="4762" t="s">
        <v>1190</v>
      </c>
      <c r="D105" s="4409" t="s">
        <v>1191</v>
      </c>
      <c r="E105" s="4410"/>
      <c r="F105" s="4095"/>
      <c r="G105" s="4410"/>
      <c r="H105" s="4411" t="s">
        <v>1192</v>
      </c>
      <c r="I105" s="3993" t="s">
        <v>939</v>
      </c>
      <c r="J105" s="3960">
        <v>30000000</v>
      </c>
      <c r="K105" s="4412"/>
      <c r="L105" s="4412"/>
      <c r="M105" s="4412"/>
      <c r="N105" s="4412"/>
      <c r="O105" s="4413">
        <f>+J105</f>
        <v>30000000</v>
      </c>
      <c r="P105" s="3856">
        <f>SUM(T105:AE105)</f>
        <v>0</v>
      </c>
      <c r="Q105" s="4084">
        <f>P105/O105</f>
        <v>0</v>
      </c>
      <c r="R105" s="3857">
        <f>+O105-P105</f>
        <v>30000000</v>
      </c>
      <c r="S105" s="4977">
        <f>+R105/O105</f>
        <v>1</v>
      </c>
      <c r="T105" s="4871">
        <v>0</v>
      </c>
      <c r="U105" s="4414">
        <v>0</v>
      </c>
      <c r="V105" s="4414">
        <v>0</v>
      </c>
      <c r="W105" s="4415">
        <v>0</v>
      </c>
      <c r="X105" s="4415">
        <v>0</v>
      </c>
      <c r="Y105" s="4416">
        <v>0</v>
      </c>
      <c r="Z105" s="4417">
        <v>0</v>
      </c>
      <c r="AA105" s="4416">
        <v>0</v>
      </c>
      <c r="AB105" s="4416">
        <v>0</v>
      </c>
      <c r="AC105" s="4416">
        <v>0</v>
      </c>
      <c r="AD105" s="4416">
        <v>0</v>
      </c>
      <c r="AE105" s="4417">
        <v>0</v>
      </c>
      <c r="AF105" s="4804">
        <v>8</v>
      </c>
      <c r="AG105" s="4418">
        <f>SUM(AK105:AV105)</f>
        <v>0</v>
      </c>
      <c r="AH105" s="4418">
        <f>SUM(AK105:AV105)</f>
        <v>0</v>
      </c>
      <c r="AI105" s="4084">
        <f>AG105/AF105</f>
        <v>0</v>
      </c>
      <c r="AJ105" s="4084">
        <f>100%-AI105</f>
        <v>1</v>
      </c>
      <c r="AK105" s="4930">
        <v>0</v>
      </c>
      <c r="AL105" s="4419">
        <v>0</v>
      </c>
      <c r="AM105" s="4419">
        <v>0</v>
      </c>
      <c r="AN105" s="4420">
        <v>0</v>
      </c>
      <c r="AO105" s="4419">
        <v>0</v>
      </c>
      <c r="AP105" s="4419">
        <v>0</v>
      </c>
      <c r="AQ105" s="4419">
        <v>0</v>
      </c>
      <c r="AR105" s="4419">
        <v>0</v>
      </c>
      <c r="AS105" s="4419">
        <v>0</v>
      </c>
      <c r="AT105" s="4421">
        <v>0</v>
      </c>
      <c r="AU105" s="4422">
        <v>0</v>
      </c>
      <c r="AV105" s="4422">
        <v>0</v>
      </c>
      <c r="AW105" s="4743">
        <v>45337</v>
      </c>
      <c r="AX105" s="4743">
        <v>45656</v>
      </c>
      <c r="AY105" s="4744" t="s">
        <v>1193</v>
      </c>
      <c r="AZ105" s="3545" t="s">
        <v>86</v>
      </c>
      <c r="BA105" s="3965"/>
      <c r="BB105" s="3442"/>
      <c r="BC105" s="3442"/>
      <c r="BD105" s="3442"/>
      <c r="BE105" s="3442"/>
      <c r="BF105" s="3442"/>
      <c r="BG105" s="3442"/>
      <c r="BH105" s="3442"/>
      <c r="BI105" s="3442"/>
      <c r="BJ105" s="3442"/>
      <c r="BK105" s="3442"/>
      <c r="BL105" s="3442"/>
      <c r="BM105" s="3442"/>
      <c r="BN105" s="3442"/>
      <c r="BO105" s="3442"/>
      <c r="BP105" s="3442"/>
      <c r="BQ105" s="3442"/>
      <c r="BR105" s="3442"/>
      <c r="BS105" s="3442"/>
      <c r="BT105" s="3442"/>
      <c r="BU105" s="3442"/>
      <c r="BV105" s="3442"/>
      <c r="BW105" s="3442"/>
      <c r="BX105" s="3442"/>
      <c r="BY105" s="3442"/>
      <c r="BZ105" s="3442"/>
      <c r="CA105" s="3442"/>
      <c r="CB105" s="3442"/>
      <c r="CC105" s="3442"/>
      <c r="CD105" s="3442"/>
      <c r="CE105" s="3442"/>
      <c r="CF105" s="3442"/>
      <c r="CG105" s="3442"/>
      <c r="CH105" s="3442"/>
      <c r="CI105" s="3442"/>
      <c r="CJ105" s="3442"/>
      <c r="CK105" s="3442"/>
      <c r="CL105" s="3442"/>
      <c r="CM105" s="3442"/>
      <c r="CN105" s="3442"/>
      <c r="CO105" s="3442"/>
      <c r="CP105" s="3442"/>
      <c r="CQ105" s="3442"/>
      <c r="CR105" s="3442"/>
      <c r="CS105" s="3442"/>
      <c r="CT105" s="3442"/>
      <c r="CU105" s="3442"/>
      <c r="CV105" s="3442"/>
      <c r="CW105" s="3442"/>
      <c r="CX105" s="3442"/>
      <c r="CY105" s="3442"/>
      <c r="CZ105" s="3442"/>
      <c r="DA105" s="3442"/>
      <c r="DB105" s="3442"/>
      <c r="DC105" s="3442"/>
      <c r="DD105" s="3442"/>
      <c r="DE105" s="3442"/>
      <c r="DF105" s="3442"/>
      <c r="DG105" s="3442"/>
      <c r="DH105" s="3442"/>
      <c r="DI105" s="3442"/>
      <c r="DJ105" s="3442"/>
      <c r="DK105" s="3442"/>
      <c r="DL105" s="3442"/>
      <c r="DM105" s="3442"/>
      <c r="DN105" s="3442"/>
      <c r="DO105" s="3442"/>
      <c r="DP105" s="3442"/>
      <c r="DQ105" s="3442"/>
      <c r="DR105" s="3442"/>
      <c r="DS105" s="3442"/>
      <c r="DT105" s="3442"/>
      <c r="DU105" s="3442"/>
      <c r="DV105" s="3442"/>
      <c r="DW105" s="3442"/>
      <c r="DX105" s="3442"/>
      <c r="DY105" s="3442"/>
      <c r="DZ105" s="1380"/>
      <c r="EA105" s="1380"/>
      <c r="EB105" s="1380"/>
      <c r="EC105" s="1380"/>
      <c r="ED105" s="1380"/>
      <c r="EE105" s="1380"/>
      <c r="EF105" s="1380"/>
      <c r="EG105" s="1380"/>
      <c r="EH105" s="1380"/>
      <c r="EI105" s="1380"/>
      <c r="EJ105" s="1380"/>
      <c r="EK105" s="1380"/>
      <c r="EL105" s="1380"/>
      <c r="EM105" s="1380"/>
      <c r="EN105" s="1380"/>
      <c r="EO105" s="1380"/>
      <c r="EP105" s="1380"/>
      <c r="EQ105" s="1380"/>
      <c r="ER105" s="1380"/>
      <c r="ES105" s="1380"/>
      <c r="ET105" s="1380"/>
      <c r="EU105" s="1380"/>
      <c r="EV105" s="1380"/>
      <c r="EW105" s="1380"/>
      <c r="EX105" s="1380"/>
      <c r="EY105" s="1380"/>
      <c r="EZ105" s="1380"/>
      <c r="FA105" s="1380"/>
      <c r="FB105" s="1380"/>
      <c r="FC105" s="1380"/>
      <c r="FD105" s="1380"/>
      <c r="FE105" s="1380"/>
      <c r="FF105" s="1380"/>
      <c r="FG105" s="1380"/>
      <c r="FH105" s="1380"/>
      <c r="FI105" s="1380"/>
      <c r="FJ105" s="1380"/>
      <c r="FK105" s="1380"/>
      <c r="FL105" s="1380"/>
      <c r="FM105" s="1380"/>
      <c r="FN105" s="1380"/>
      <c r="FO105" s="1380"/>
      <c r="FP105" s="1380"/>
      <c r="FQ105" s="1380"/>
      <c r="FR105" s="1380"/>
      <c r="FS105" s="1380"/>
      <c r="FT105" s="1380"/>
      <c r="FU105" s="1380"/>
      <c r="FV105" s="1380"/>
      <c r="FW105" s="1380"/>
      <c r="FX105" s="1380"/>
      <c r="FY105" s="1380"/>
      <c r="FZ105" s="1380"/>
      <c r="GA105" s="1380"/>
      <c r="GB105" s="1380"/>
      <c r="GC105" s="1380"/>
      <c r="GD105" s="1380"/>
      <c r="GE105" s="1380"/>
      <c r="GF105" s="1380"/>
      <c r="GG105" s="1380"/>
      <c r="GH105" s="1380"/>
      <c r="GI105" s="1380"/>
      <c r="GJ105" s="1380"/>
      <c r="GK105" s="1380"/>
      <c r="GL105" s="1380"/>
      <c r="GM105" s="1380"/>
      <c r="GN105" s="1380"/>
      <c r="GO105" s="1380"/>
      <c r="GP105" s="1380"/>
      <c r="GQ105" s="1380"/>
      <c r="GR105" s="1380"/>
      <c r="GS105" s="1380"/>
      <c r="GT105" s="1380"/>
      <c r="GU105" s="1380"/>
      <c r="GV105" s="1380"/>
      <c r="GW105" s="1380"/>
      <c r="GX105" s="1380"/>
      <c r="GY105" s="1380"/>
      <c r="GZ105" s="1380"/>
      <c r="HA105" s="1380"/>
      <c r="HB105" s="1380"/>
      <c r="HC105" s="1380"/>
      <c r="HD105" s="1380"/>
      <c r="HE105" s="1380"/>
      <c r="HF105" s="1380"/>
      <c r="HG105" s="1380"/>
      <c r="HH105" s="1380"/>
      <c r="HI105" s="1380"/>
      <c r="HJ105" s="1380"/>
      <c r="HK105" s="1380"/>
      <c r="HL105" s="1380"/>
      <c r="HM105" s="1380"/>
      <c r="HN105" s="1380"/>
      <c r="HO105" s="1380"/>
      <c r="HP105" s="1380"/>
      <c r="HQ105" s="1380"/>
      <c r="HR105" s="1380"/>
      <c r="HS105" s="1380"/>
      <c r="HT105" s="1380"/>
      <c r="HU105" s="1380"/>
      <c r="HV105" s="1380"/>
      <c r="HW105" s="1380"/>
      <c r="HX105" s="1380"/>
      <c r="HY105" s="1380"/>
      <c r="HZ105" s="1380"/>
      <c r="IA105" s="1380"/>
      <c r="IB105" s="1380"/>
      <c r="IC105" s="1380"/>
      <c r="ID105" s="1380"/>
      <c r="IE105" s="1380"/>
      <c r="IF105" s="1380"/>
      <c r="IG105" s="1380"/>
      <c r="IH105" s="1380"/>
      <c r="II105" s="1380"/>
      <c r="IJ105" s="1380"/>
      <c r="IK105" s="1380"/>
      <c r="IL105" s="1380"/>
      <c r="IM105" s="1380"/>
      <c r="IN105" s="1380"/>
      <c r="IO105" s="1380"/>
      <c r="IP105" s="1380"/>
      <c r="IQ105" s="1380"/>
      <c r="IR105" s="1380"/>
      <c r="IS105" s="1380"/>
      <c r="IT105" s="1380"/>
      <c r="IU105" s="1380"/>
      <c r="IV105" s="1380"/>
      <c r="IW105" s="1380"/>
      <c r="IX105" s="1380"/>
      <c r="IY105" s="1380"/>
      <c r="IZ105" s="1380"/>
      <c r="JA105" s="1380"/>
      <c r="JB105" s="1380"/>
      <c r="JC105" s="1380"/>
      <c r="JD105" s="1380"/>
      <c r="JE105" s="1380"/>
      <c r="JF105" s="1380"/>
      <c r="JG105" s="1380"/>
      <c r="JH105" s="1380"/>
      <c r="JI105" s="1380"/>
      <c r="JJ105" s="1380"/>
      <c r="JK105" s="1380"/>
      <c r="JL105" s="1380"/>
      <c r="JM105" s="1380"/>
      <c r="JN105" s="1380"/>
      <c r="JO105" s="1380"/>
      <c r="JP105" s="1380"/>
      <c r="JQ105" s="1380"/>
      <c r="JR105" s="1380"/>
      <c r="JS105" s="1380"/>
      <c r="JT105" s="1380"/>
      <c r="JU105" s="1380"/>
      <c r="JV105" s="1380"/>
      <c r="JW105" s="1380"/>
      <c r="JX105" s="1380"/>
      <c r="JY105" s="1380"/>
      <c r="JZ105" s="1380"/>
      <c r="KA105" s="1380"/>
      <c r="KB105" s="1380"/>
      <c r="KC105" s="1380"/>
      <c r="KD105" s="1380"/>
      <c r="KE105" s="1380"/>
      <c r="KF105" s="1380"/>
      <c r="KG105" s="1380"/>
      <c r="KH105" s="1380"/>
      <c r="KI105" s="1380"/>
      <c r="KJ105" s="1380"/>
      <c r="KK105" s="1380"/>
      <c r="KL105" s="1380"/>
      <c r="KM105" s="1380"/>
      <c r="KN105" s="1380"/>
      <c r="KO105" s="1380"/>
      <c r="KP105" s="1380"/>
      <c r="KQ105" s="1380"/>
      <c r="KR105" s="1380"/>
      <c r="KS105" s="1380"/>
      <c r="KT105" s="1380"/>
      <c r="KU105" s="1380"/>
      <c r="KV105" s="1380"/>
      <c r="KW105" s="1380"/>
      <c r="KX105" s="1380"/>
      <c r="KY105" s="1380"/>
      <c r="KZ105" s="1380"/>
      <c r="LA105" s="1380"/>
      <c r="LB105" s="1380"/>
      <c r="LC105" s="1380"/>
      <c r="LD105" s="1380"/>
      <c r="LE105" s="1380"/>
      <c r="LF105" s="1380"/>
      <c r="LG105" s="1380"/>
      <c r="LH105" s="1380"/>
      <c r="LI105" s="1380"/>
      <c r="LJ105" s="1380"/>
      <c r="LK105" s="1380"/>
      <c r="LL105" s="1380"/>
      <c r="LM105" s="1380"/>
      <c r="LN105" s="1380"/>
      <c r="LO105" s="1380"/>
      <c r="LP105" s="1380"/>
      <c r="LQ105" s="1380"/>
      <c r="LR105" s="1380"/>
      <c r="LS105" s="1380"/>
      <c r="LT105" s="1380"/>
      <c r="LU105" s="1380"/>
      <c r="LV105" s="1380"/>
      <c r="LW105" s="1380"/>
      <c r="LX105" s="1380"/>
      <c r="LY105" s="1380"/>
      <c r="LZ105" s="1380"/>
      <c r="MA105" s="1380"/>
      <c r="MB105" s="1380"/>
      <c r="MC105" s="1380"/>
      <c r="MD105" s="1380"/>
      <c r="ME105" s="1380"/>
      <c r="MF105" s="1380"/>
      <c r="MG105" s="1380"/>
      <c r="MH105" s="1380"/>
      <c r="MI105" s="1380"/>
      <c r="MJ105" s="1380"/>
      <c r="MK105" s="1380"/>
      <c r="ML105" s="1380"/>
      <c r="MM105" s="1380"/>
      <c r="MN105" s="1380"/>
      <c r="MO105" s="1380"/>
      <c r="MP105" s="1380"/>
      <c r="MQ105" s="1380"/>
      <c r="MR105" s="1380"/>
      <c r="MS105" s="1380"/>
      <c r="MT105" s="1380"/>
      <c r="MU105" s="1380"/>
      <c r="MV105" s="1380"/>
      <c r="MW105" s="1380"/>
      <c r="MX105" s="1380"/>
      <c r="MY105" s="1380"/>
      <c r="MZ105" s="1380"/>
      <c r="NA105" s="1380"/>
      <c r="NB105" s="1380"/>
      <c r="NC105" s="1380"/>
      <c r="ND105" s="1380"/>
      <c r="NE105" s="1380"/>
      <c r="NF105" s="1380"/>
      <c r="NG105" s="1380"/>
      <c r="NH105" s="1380"/>
      <c r="NI105" s="1380"/>
      <c r="NJ105" s="1380"/>
      <c r="NK105" s="1380"/>
      <c r="NL105" s="1380"/>
      <c r="NM105" s="1380"/>
      <c r="NN105" s="1380"/>
      <c r="NO105" s="1380"/>
      <c r="NP105" s="1380"/>
      <c r="NQ105" s="1380"/>
      <c r="NR105" s="1380"/>
      <c r="NS105" s="1380"/>
      <c r="NT105" s="1380"/>
      <c r="NU105" s="1380"/>
      <c r="NV105" s="1380"/>
      <c r="NW105" s="1380"/>
      <c r="NX105" s="1380"/>
      <c r="NY105" s="1380"/>
      <c r="NZ105" s="1380"/>
      <c r="OA105" s="1380"/>
      <c r="OB105" s="1380"/>
      <c r="OC105" s="1380"/>
      <c r="OD105" s="1380"/>
      <c r="OE105" s="1380"/>
      <c r="OF105" s="1380"/>
      <c r="OG105" s="1380"/>
      <c r="OH105" s="1380"/>
      <c r="OI105" s="1380"/>
      <c r="OJ105" s="1380"/>
      <c r="OK105" s="1380"/>
      <c r="OL105" s="1380"/>
      <c r="OM105" s="1380"/>
      <c r="ON105" s="1380"/>
      <c r="OO105" s="1380"/>
      <c r="OP105" s="1380"/>
      <c r="OQ105" s="1380"/>
      <c r="OR105" s="1380"/>
      <c r="OS105" s="1380"/>
      <c r="OT105" s="1380"/>
      <c r="OU105" s="1380"/>
      <c r="OV105" s="1380"/>
      <c r="OW105" s="1380"/>
      <c r="OX105" s="1380"/>
      <c r="OY105" s="1380"/>
      <c r="OZ105" s="1380"/>
      <c r="PA105" s="1380"/>
      <c r="PB105" s="1380"/>
      <c r="PC105" s="1380"/>
      <c r="PD105" s="1380"/>
      <c r="PE105" s="1380"/>
      <c r="PF105" s="1380"/>
      <c r="PG105" s="1380"/>
      <c r="PH105" s="1380"/>
      <c r="PI105" s="1380"/>
      <c r="PJ105" s="1380"/>
      <c r="PK105" s="1380"/>
      <c r="PL105" s="1380"/>
      <c r="PM105" s="1380"/>
      <c r="PN105" s="1380"/>
      <c r="PO105" s="1380"/>
      <c r="PP105" s="1380"/>
      <c r="PQ105" s="1380"/>
      <c r="PR105" s="1380"/>
      <c r="PS105" s="1380"/>
      <c r="PT105" s="1380"/>
      <c r="PU105" s="1380"/>
      <c r="PV105" s="1380"/>
      <c r="PW105" s="1380"/>
      <c r="PX105" s="1380"/>
      <c r="PY105" s="1380"/>
      <c r="PZ105" s="1380"/>
      <c r="QA105" s="1380"/>
      <c r="QB105" s="1380"/>
      <c r="QC105" s="1380"/>
      <c r="QD105" s="1380"/>
      <c r="QE105" s="1380"/>
      <c r="QF105" s="1380"/>
      <c r="QG105" s="1380"/>
      <c r="QH105" s="1380"/>
      <c r="QI105" s="1380"/>
      <c r="QJ105" s="1380"/>
      <c r="QK105" s="1380"/>
      <c r="QL105" s="1380"/>
      <c r="QM105" s="1380"/>
      <c r="QN105" s="1380"/>
      <c r="QO105" s="1380"/>
      <c r="QP105" s="1380"/>
      <c r="QQ105" s="1380"/>
      <c r="QR105" s="1380"/>
      <c r="QS105" s="1380"/>
      <c r="QT105" s="1380"/>
      <c r="QU105" s="1380"/>
      <c r="QV105" s="1380"/>
      <c r="QW105" s="1380"/>
      <c r="QX105" s="1380"/>
      <c r="QY105" s="1380"/>
      <c r="QZ105" s="1380"/>
      <c r="RA105" s="1380"/>
      <c r="RB105" s="1380"/>
      <c r="RC105" s="1380"/>
      <c r="RD105" s="1380"/>
      <c r="RE105" s="1380"/>
      <c r="RF105" s="1380"/>
      <c r="RG105" s="1380"/>
      <c r="RH105" s="1380"/>
      <c r="RI105" s="1380"/>
      <c r="RJ105" s="1380"/>
      <c r="RK105" s="1380"/>
      <c r="RL105" s="1380"/>
      <c r="RM105" s="1380"/>
      <c r="RN105" s="1380"/>
      <c r="RO105" s="1380"/>
      <c r="RP105" s="1380"/>
      <c r="RQ105" s="1380"/>
      <c r="RR105" s="1380"/>
      <c r="RS105" s="1380"/>
      <c r="RT105" s="1380"/>
      <c r="RU105" s="1380"/>
      <c r="RV105" s="1380"/>
      <c r="RW105" s="1380"/>
      <c r="RX105" s="1380"/>
      <c r="RY105" s="1380"/>
      <c r="RZ105" s="1380"/>
      <c r="SA105" s="1380"/>
      <c r="SB105" s="1380"/>
      <c r="SC105" s="1380"/>
      <c r="SD105" s="1380"/>
      <c r="SE105" s="1380"/>
      <c r="SF105" s="1380"/>
      <c r="SG105" s="1380"/>
      <c r="SH105" s="1380"/>
      <c r="SI105" s="1380"/>
      <c r="SJ105" s="1380"/>
      <c r="SK105" s="1380"/>
      <c r="SL105" s="1380"/>
      <c r="SM105" s="1380"/>
      <c r="SN105" s="1380"/>
      <c r="SO105" s="1380"/>
      <c r="SP105" s="1380"/>
      <c r="SQ105" s="1380"/>
      <c r="SR105" s="1380"/>
      <c r="SS105" s="1380"/>
      <c r="ST105" s="1380"/>
      <c r="SU105" s="1380"/>
      <c r="SV105" s="1380"/>
      <c r="SW105" s="1380"/>
      <c r="SX105" s="1380"/>
      <c r="SY105" s="1380"/>
      <c r="SZ105" s="1380"/>
      <c r="TA105" s="1380"/>
      <c r="TB105" s="1380"/>
      <c r="TC105" s="1380"/>
      <c r="TD105" s="1380"/>
      <c r="TE105" s="1380"/>
      <c r="TF105" s="1380"/>
      <c r="TG105" s="1380"/>
      <c r="TH105" s="1380"/>
      <c r="TI105" s="1380"/>
      <c r="TJ105" s="1380"/>
      <c r="TK105" s="1380"/>
      <c r="TL105" s="1380"/>
      <c r="TM105" s="1380"/>
      <c r="TN105" s="1380"/>
      <c r="TO105" s="1380"/>
      <c r="TP105" s="1380"/>
      <c r="TQ105" s="1380"/>
      <c r="TR105" s="1380"/>
      <c r="TS105" s="1380"/>
      <c r="TT105" s="1380"/>
      <c r="TU105" s="1380"/>
      <c r="TV105" s="1380"/>
      <c r="TW105" s="1380"/>
      <c r="TX105" s="1380"/>
      <c r="TY105" s="1380"/>
      <c r="TZ105" s="1380"/>
      <c r="UA105" s="1380"/>
      <c r="UB105" s="1380"/>
      <c r="UC105" s="1380"/>
      <c r="UD105" s="1380"/>
      <c r="UE105" s="1380"/>
      <c r="UF105" s="1380"/>
      <c r="UG105" s="1380"/>
      <c r="UH105" s="1380"/>
      <c r="UI105" s="1380"/>
      <c r="UJ105" s="1380"/>
      <c r="UK105" s="1380"/>
      <c r="UL105" s="1380"/>
      <c r="UM105" s="1380"/>
      <c r="UN105" s="1380"/>
      <c r="UO105" s="1380"/>
      <c r="UP105" s="1380"/>
      <c r="UQ105" s="1380"/>
      <c r="UR105" s="1380"/>
      <c r="US105" s="1380"/>
      <c r="UT105" s="1380"/>
      <c r="UU105" s="1380"/>
      <c r="UV105" s="1380"/>
      <c r="UW105" s="1380"/>
      <c r="UX105" s="1380"/>
      <c r="UY105" s="1380"/>
      <c r="UZ105" s="1380"/>
      <c r="VA105" s="1380"/>
      <c r="VB105" s="1380"/>
      <c r="VC105" s="1380"/>
      <c r="VD105" s="1380"/>
      <c r="VE105" s="1380"/>
      <c r="VF105" s="1380"/>
      <c r="VG105" s="1380"/>
      <c r="VH105" s="1380"/>
      <c r="VI105" s="1380"/>
      <c r="VJ105" s="1380"/>
      <c r="VK105" s="1380"/>
      <c r="VL105" s="1380"/>
      <c r="VM105" s="1380"/>
      <c r="VN105" s="1380"/>
      <c r="VO105" s="1380"/>
      <c r="VP105" s="1380"/>
      <c r="VQ105" s="1380"/>
      <c r="VR105" s="1380"/>
      <c r="VS105" s="1380"/>
      <c r="VT105" s="1380"/>
      <c r="VU105" s="1380"/>
      <c r="VV105" s="1380"/>
      <c r="VW105" s="1380"/>
      <c r="VX105" s="1380"/>
      <c r="VY105" s="1380"/>
      <c r="VZ105" s="1380"/>
      <c r="WA105" s="1380"/>
      <c r="WB105" s="1380"/>
      <c r="WC105" s="1380"/>
      <c r="WD105" s="1380"/>
      <c r="WE105" s="1380"/>
      <c r="WF105" s="1380"/>
      <c r="WG105" s="1380"/>
      <c r="WH105" s="1380"/>
      <c r="WI105" s="1380"/>
      <c r="WJ105" s="1380"/>
      <c r="WK105" s="1380"/>
      <c r="WL105" s="1380"/>
      <c r="WM105" s="1380"/>
      <c r="WN105" s="1380"/>
      <c r="WO105" s="1380"/>
      <c r="WP105" s="1380"/>
      <c r="WQ105" s="1380"/>
      <c r="WR105" s="1380"/>
      <c r="WS105" s="1380"/>
      <c r="WT105" s="1380"/>
      <c r="WU105" s="1380"/>
      <c r="WV105" s="1380"/>
      <c r="WW105" s="1380"/>
      <c r="WX105" s="1380"/>
      <c r="WY105" s="1380"/>
      <c r="WZ105" s="1380"/>
      <c r="XA105" s="1380"/>
      <c r="XB105" s="1380"/>
      <c r="XC105" s="1380"/>
      <c r="XD105" s="1380"/>
      <c r="XE105" s="1380"/>
      <c r="XF105" s="1380"/>
      <c r="XG105" s="1380"/>
      <c r="XH105" s="1380"/>
      <c r="XI105" s="1380"/>
      <c r="XJ105" s="1380"/>
      <c r="XK105" s="1380"/>
      <c r="XL105" s="1380"/>
      <c r="XM105" s="1380"/>
      <c r="XN105" s="1380"/>
      <c r="XO105" s="1380"/>
      <c r="XP105" s="1380"/>
      <c r="XQ105" s="1380"/>
      <c r="XR105" s="1380"/>
      <c r="XS105" s="1380"/>
      <c r="XT105" s="1380"/>
      <c r="XU105" s="1380"/>
      <c r="XV105" s="1380"/>
      <c r="XW105" s="1380"/>
      <c r="XX105" s="1380"/>
      <c r="XY105" s="1380"/>
      <c r="XZ105" s="1380"/>
      <c r="YA105" s="1380"/>
      <c r="YB105" s="1380"/>
      <c r="YC105" s="1380"/>
      <c r="YD105" s="1380"/>
      <c r="YE105" s="1380"/>
      <c r="YF105" s="1380"/>
      <c r="YG105" s="1380"/>
      <c r="YH105" s="1380"/>
      <c r="YI105" s="1380"/>
      <c r="YJ105" s="1380"/>
      <c r="YK105" s="1380"/>
      <c r="YL105" s="1380"/>
      <c r="YM105" s="1380"/>
      <c r="YN105" s="1380"/>
      <c r="YO105" s="1380"/>
      <c r="YP105" s="1380"/>
      <c r="YQ105" s="1380"/>
      <c r="YR105" s="1380"/>
      <c r="YS105" s="1380"/>
      <c r="YT105" s="1380"/>
      <c r="YU105" s="1380"/>
      <c r="YV105" s="1380"/>
      <c r="YW105" s="1380"/>
      <c r="YX105" s="1380"/>
      <c r="YY105" s="1380"/>
      <c r="YZ105" s="1380"/>
      <c r="ZA105" s="1380"/>
      <c r="ZB105" s="1380"/>
      <c r="ZC105" s="1380"/>
      <c r="ZD105" s="1380"/>
      <c r="ZE105" s="1380"/>
      <c r="ZF105" s="1380"/>
      <c r="ZG105" s="1380"/>
      <c r="ZH105" s="1380"/>
      <c r="ZI105" s="1380"/>
      <c r="ZJ105" s="1380"/>
      <c r="ZK105" s="1380"/>
      <c r="ZL105" s="1380"/>
      <c r="ZM105" s="1380"/>
      <c r="ZN105" s="1380"/>
      <c r="ZO105" s="1380"/>
      <c r="ZP105" s="1380"/>
      <c r="ZQ105" s="1380"/>
      <c r="ZR105" s="1380"/>
      <c r="ZS105" s="1380"/>
      <c r="ZT105" s="1380"/>
      <c r="ZU105" s="1380"/>
      <c r="ZV105" s="1380"/>
      <c r="ZW105" s="1380"/>
      <c r="ZX105" s="1380"/>
      <c r="ZY105" s="1380"/>
      <c r="ZZ105" s="1380"/>
      <c r="AAA105" s="1380"/>
      <c r="AAB105" s="1380"/>
      <c r="AAC105" s="1380"/>
      <c r="AAD105" s="1380"/>
      <c r="AAE105" s="1380"/>
      <c r="AAF105" s="1380"/>
      <c r="AAG105" s="1380"/>
      <c r="AAH105" s="1380"/>
      <c r="AAI105" s="1380"/>
      <c r="AAJ105" s="1380"/>
      <c r="AAK105" s="1380"/>
      <c r="AAL105" s="1380"/>
      <c r="AAM105" s="1380"/>
      <c r="AAN105" s="1380"/>
      <c r="AAO105" s="1380"/>
      <c r="AAP105" s="1380"/>
      <c r="AAQ105" s="1380"/>
      <c r="AAR105" s="1380"/>
      <c r="AAS105" s="1380"/>
      <c r="AAT105" s="1380"/>
      <c r="AAU105" s="1380"/>
      <c r="AAV105" s="1380"/>
      <c r="AAW105" s="1380"/>
      <c r="AAX105" s="1380"/>
      <c r="AAY105" s="1380"/>
      <c r="AAZ105" s="1380"/>
      <c r="ABA105" s="1380"/>
      <c r="ABB105" s="1380"/>
      <c r="ABC105" s="1380"/>
      <c r="ABD105" s="1380"/>
      <c r="ABE105" s="1380"/>
      <c r="ABF105" s="1380"/>
      <c r="ABG105" s="1380"/>
      <c r="ABH105" s="1380"/>
      <c r="ABI105" s="1380"/>
      <c r="ABJ105" s="1380"/>
      <c r="ABK105" s="1380"/>
      <c r="ABL105" s="1380"/>
      <c r="ABM105" s="1380"/>
      <c r="ABN105" s="1380"/>
      <c r="ABO105" s="1380"/>
      <c r="ABP105" s="1380"/>
      <c r="ABQ105" s="1380"/>
      <c r="ABR105" s="1380"/>
      <c r="ABS105" s="1380"/>
      <c r="ABT105" s="1380"/>
      <c r="ABU105" s="1380"/>
      <c r="ABV105" s="1380"/>
      <c r="ABW105" s="1380"/>
      <c r="ABX105" s="1380"/>
      <c r="ABY105" s="1380"/>
      <c r="ABZ105" s="1380"/>
      <c r="ACA105" s="1380"/>
      <c r="ACB105" s="1380"/>
      <c r="ACC105" s="1380"/>
      <c r="ACD105" s="1380"/>
      <c r="ACE105" s="1380"/>
      <c r="ACF105" s="1380"/>
      <c r="ACG105" s="1380"/>
      <c r="ACH105" s="1380"/>
      <c r="ACI105" s="1380"/>
      <c r="ACJ105" s="1380"/>
      <c r="ACK105" s="1380"/>
      <c r="ACL105" s="1380"/>
      <c r="ACM105" s="1380"/>
      <c r="ACN105" s="1380"/>
      <c r="ACO105" s="1380"/>
      <c r="ACP105" s="1380"/>
      <c r="ACQ105" s="1380"/>
      <c r="ACR105" s="1380"/>
      <c r="ACS105" s="1380"/>
      <c r="ACT105" s="1380"/>
      <c r="ACU105" s="1380"/>
      <c r="ACV105" s="1380"/>
      <c r="ACW105" s="1380"/>
      <c r="ACX105" s="1380"/>
      <c r="ACY105" s="1380"/>
      <c r="ACZ105" s="1380"/>
      <c r="ADA105" s="1380"/>
      <c r="ADB105" s="1380"/>
      <c r="ADC105" s="1380"/>
      <c r="ADD105" s="1380"/>
      <c r="ADE105" s="1380"/>
      <c r="ADF105" s="1380"/>
      <c r="ADG105" s="1380"/>
      <c r="ADH105" s="1380"/>
      <c r="ADI105" s="1380"/>
      <c r="ADJ105" s="1380"/>
      <c r="ADK105" s="1380"/>
      <c r="ADL105" s="1380"/>
      <c r="ADM105" s="1380"/>
      <c r="ADN105" s="1380"/>
      <c r="ADO105" s="1380"/>
      <c r="ADP105" s="1380"/>
      <c r="ADQ105" s="1380"/>
      <c r="ADR105" s="1380"/>
      <c r="ADS105" s="1380"/>
      <c r="ADT105" s="1380"/>
      <c r="ADU105" s="1380"/>
      <c r="ADV105" s="1380"/>
      <c r="ADW105" s="1380"/>
      <c r="ADX105" s="1380"/>
      <c r="ADY105" s="1380"/>
      <c r="ADZ105" s="1380"/>
      <c r="AEA105" s="1380"/>
      <c r="AEB105" s="1380"/>
      <c r="AEC105" s="1380"/>
      <c r="AED105" s="1380"/>
      <c r="AEE105" s="1380"/>
      <c r="AEF105" s="1380"/>
      <c r="AEG105" s="1380"/>
      <c r="AEH105" s="1380"/>
      <c r="AEI105" s="1380"/>
      <c r="AEJ105" s="1380"/>
      <c r="AEK105" s="1380"/>
      <c r="AEL105" s="1380"/>
      <c r="AEM105" s="1380"/>
      <c r="AEN105" s="1380"/>
      <c r="AEO105" s="1380"/>
      <c r="AEP105" s="1380"/>
      <c r="AEQ105" s="1380"/>
      <c r="AER105" s="1380"/>
      <c r="AES105" s="1380"/>
      <c r="AET105" s="1380"/>
      <c r="AEU105" s="1380"/>
      <c r="AEV105" s="1380"/>
      <c r="AEW105" s="1380"/>
      <c r="AEX105" s="1380"/>
      <c r="AEY105" s="1380"/>
      <c r="AEZ105" s="1380"/>
      <c r="AFA105" s="1380"/>
      <c r="AFB105" s="1380"/>
      <c r="AFC105" s="1380"/>
      <c r="AFD105" s="1380"/>
      <c r="AFE105" s="1380"/>
      <c r="AFF105" s="1380"/>
      <c r="AFG105" s="1380"/>
      <c r="AFH105" s="1380"/>
      <c r="AFI105" s="1380"/>
      <c r="AFJ105" s="1380"/>
      <c r="AFK105" s="1380"/>
      <c r="AFL105" s="1380"/>
      <c r="AFM105" s="1380"/>
      <c r="AFN105" s="1380"/>
      <c r="AFO105" s="1380"/>
      <c r="AFP105" s="1380"/>
      <c r="AFQ105" s="1380"/>
      <c r="AFR105" s="1380"/>
      <c r="AFS105" s="1380"/>
      <c r="AFT105" s="1380"/>
      <c r="AFU105" s="1380"/>
      <c r="AFV105" s="1380"/>
      <c r="AFW105" s="1380"/>
      <c r="AFX105" s="1380"/>
      <c r="AFY105" s="1380"/>
      <c r="AFZ105" s="1380"/>
      <c r="AGA105" s="1380"/>
      <c r="AGB105" s="1380"/>
      <c r="AGC105" s="1380"/>
      <c r="AGD105" s="1380"/>
      <c r="AGE105" s="1380"/>
      <c r="AGF105" s="1380"/>
      <c r="AGG105" s="1380"/>
      <c r="AGH105" s="1380"/>
      <c r="AGI105" s="1380"/>
      <c r="AGJ105" s="1380"/>
      <c r="AGK105" s="1380"/>
      <c r="AGL105" s="1380"/>
      <c r="AGM105" s="1380"/>
      <c r="AGN105" s="1380"/>
      <c r="AGO105" s="1380"/>
      <c r="AGP105" s="1380"/>
      <c r="AGQ105" s="1380"/>
      <c r="AGR105" s="1380"/>
      <c r="AGS105" s="1380"/>
      <c r="AGT105" s="1380"/>
      <c r="AGU105" s="1380"/>
      <c r="AGV105" s="1380"/>
      <c r="AGW105" s="1380"/>
      <c r="AGX105" s="1380"/>
      <c r="AGY105" s="1380"/>
      <c r="AGZ105" s="1380"/>
      <c r="AHA105" s="1380"/>
      <c r="AHB105" s="1380"/>
      <c r="AHC105" s="1380"/>
      <c r="AHD105" s="1380"/>
      <c r="AHE105" s="1380"/>
      <c r="AHF105" s="1380"/>
      <c r="AHG105" s="1380"/>
      <c r="AHH105" s="1380"/>
      <c r="AHI105" s="1380"/>
      <c r="AHJ105" s="1380"/>
      <c r="AHK105" s="1380"/>
      <c r="AHL105" s="1380"/>
      <c r="AHM105" s="1380"/>
      <c r="AHN105" s="1380"/>
      <c r="AHO105" s="1380"/>
      <c r="AHP105" s="1380"/>
      <c r="AHQ105" s="1380"/>
      <c r="AHR105" s="1380"/>
      <c r="AHS105" s="1380"/>
      <c r="AHT105" s="1380"/>
      <c r="AHU105" s="1380"/>
      <c r="AHV105" s="1380"/>
      <c r="AHW105" s="1380"/>
      <c r="AHX105" s="1380"/>
      <c r="AHY105" s="1380"/>
      <c r="AHZ105" s="1380"/>
      <c r="AIA105" s="1380"/>
      <c r="AIB105" s="1380"/>
      <c r="AIC105" s="1380"/>
      <c r="AID105" s="1380"/>
      <c r="AIE105" s="1380"/>
      <c r="AIF105" s="1380"/>
      <c r="AIG105" s="1380"/>
      <c r="AIH105" s="1380"/>
      <c r="AII105" s="1380"/>
      <c r="AIJ105" s="1380"/>
      <c r="AIK105" s="1380"/>
      <c r="AIL105" s="1380"/>
      <c r="AIM105" s="1380"/>
      <c r="AIN105" s="1380"/>
      <c r="AIO105" s="1380"/>
      <c r="AIP105" s="1380"/>
      <c r="AIQ105" s="1380"/>
      <c r="AIR105" s="1380"/>
      <c r="AIS105" s="1380"/>
      <c r="AIT105" s="1380"/>
      <c r="AIU105" s="1380"/>
      <c r="AIV105" s="1380"/>
      <c r="AIW105" s="1380"/>
      <c r="AIX105" s="1380"/>
      <c r="AIY105" s="1380"/>
      <c r="AIZ105" s="1380"/>
      <c r="AJA105" s="1380"/>
      <c r="AJB105" s="1380"/>
      <c r="AJC105" s="1380"/>
      <c r="AJD105" s="1380"/>
      <c r="AJE105" s="1380"/>
      <c r="AJF105" s="1380"/>
      <c r="AJG105" s="1380"/>
      <c r="AJH105" s="1380"/>
      <c r="AJI105" s="1380"/>
      <c r="AJJ105" s="1380"/>
      <c r="AJK105" s="1380"/>
      <c r="AJL105" s="1380"/>
      <c r="AJM105" s="1380"/>
      <c r="AJN105" s="1380"/>
      <c r="AJO105" s="1380"/>
      <c r="AJP105" s="1380"/>
      <c r="AJQ105" s="1380"/>
      <c r="AJR105" s="1380"/>
      <c r="AJS105" s="1380"/>
      <c r="AJT105" s="1380"/>
      <c r="AJU105" s="1380"/>
      <c r="AJV105" s="1380"/>
      <c r="AJW105" s="1380"/>
      <c r="AJX105" s="1380"/>
      <c r="AJY105" s="1380"/>
      <c r="AJZ105" s="1380"/>
      <c r="AKA105" s="1380"/>
      <c r="AKB105" s="1380"/>
      <c r="AKC105" s="1380"/>
      <c r="AKD105" s="1380"/>
      <c r="AKE105" s="1380"/>
      <c r="AKF105" s="1380"/>
      <c r="AKG105" s="1380"/>
      <c r="AKH105" s="1380"/>
      <c r="AKI105" s="1380"/>
      <c r="AKJ105" s="1380"/>
      <c r="AKK105" s="1380"/>
      <c r="AKL105" s="1380"/>
      <c r="AKM105" s="1380"/>
      <c r="AKN105" s="1380"/>
      <c r="AKO105" s="1380"/>
      <c r="AKP105" s="1380"/>
      <c r="AKQ105" s="1380"/>
      <c r="AKR105" s="1380"/>
      <c r="AKS105" s="1380"/>
      <c r="AKT105" s="1380"/>
      <c r="AKU105" s="1380"/>
      <c r="AKV105" s="1380"/>
      <c r="AKW105" s="1380"/>
      <c r="AKX105" s="1380"/>
      <c r="AKY105" s="1380"/>
      <c r="AKZ105" s="1380"/>
      <c r="ALA105" s="1380"/>
      <c r="ALB105" s="1380"/>
      <c r="ALC105" s="1380"/>
      <c r="ALD105" s="1380"/>
      <c r="ALE105" s="1380"/>
      <c r="ALF105" s="1380"/>
      <c r="ALG105" s="1380"/>
      <c r="ALH105" s="1380"/>
      <c r="ALI105" s="1380"/>
      <c r="ALJ105" s="1380"/>
      <c r="ALK105" s="1380"/>
      <c r="ALL105" s="1380"/>
      <c r="ALM105" s="1380"/>
      <c r="ALN105" s="1380"/>
      <c r="ALO105" s="1380"/>
      <c r="ALP105" s="1380"/>
      <c r="ALQ105" s="1380"/>
      <c r="ALR105" s="1380"/>
      <c r="ALS105" s="1380"/>
      <c r="ALT105" s="1380"/>
      <c r="ALU105" s="1380"/>
      <c r="ALV105" s="1380"/>
      <c r="ALW105" s="1380"/>
      <c r="ALX105" s="1380"/>
      <c r="ALY105" s="1380"/>
      <c r="ALZ105" s="1380"/>
      <c r="AMA105" s="1380"/>
      <c r="AMB105" s="1380"/>
      <c r="AMC105" s="1380"/>
      <c r="AMD105" s="1380"/>
      <c r="AME105" s="1380"/>
      <c r="AMF105" s="1380"/>
      <c r="AMG105" s="1380"/>
      <c r="AMH105" s="1380"/>
      <c r="AMI105" s="1380"/>
      <c r="AMJ105" s="1380"/>
    </row>
    <row r="106" spans="1:1024" s="737" customFormat="1" ht="19.149999999999999" customHeight="1">
      <c r="A106" s="6250"/>
      <c r="B106" s="6258"/>
      <c r="C106" s="6260" t="s">
        <v>697</v>
      </c>
      <c r="D106" s="6262" t="s">
        <v>698</v>
      </c>
      <c r="E106" s="6246" t="s">
        <v>1174</v>
      </c>
      <c r="F106" s="6256" t="s">
        <v>457</v>
      </c>
      <c r="G106" s="6246" t="s">
        <v>458</v>
      </c>
      <c r="H106" s="6247" t="s">
        <v>1194</v>
      </c>
      <c r="I106" s="3560" t="s">
        <v>939</v>
      </c>
      <c r="J106" s="2417">
        <v>5000000</v>
      </c>
      <c r="K106" s="6246" t="s">
        <v>1195</v>
      </c>
      <c r="L106" s="6246" t="s">
        <v>64</v>
      </c>
      <c r="M106" s="6246" t="s">
        <v>1196</v>
      </c>
      <c r="N106" s="6246" t="s">
        <v>280</v>
      </c>
      <c r="O106" s="6385">
        <f>SUM(J106:J110)</f>
        <v>22100000</v>
      </c>
      <c r="P106" s="6387">
        <f>SUM(T106:AE110)</f>
        <v>0</v>
      </c>
      <c r="Q106" s="6389">
        <f>P106/O106</f>
        <v>0</v>
      </c>
      <c r="R106" s="6391">
        <f>+O106-P106</f>
        <v>22100000</v>
      </c>
      <c r="S106" s="6393">
        <f>+R106/O106</f>
        <v>1</v>
      </c>
      <c r="T106" s="6377">
        <v>0</v>
      </c>
      <c r="U106" s="6379">
        <v>0</v>
      </c>
      <c r="V106" s="6381">
        <v>0</v>
      </c>
      <c r="W106" s="6383">
        <v>0</v>
      </c>
      <c r="X106" s="6383">
        <v>0</v>
      </c>
      <c r="Y106" s="6354">
        <v>0</v>
      </c>
      <c r="Z106" s="6352">
        <v>0</v>
      </c>
      <c r="AA106" s="6354">
        <v>0</v>
      </c>
      <c r="AB106" s="6354">
        <v>0</v>
      </c>
      <c r="AC106" s="6354">
        <v>0</v>
      </c>
      <c r="AD106" s="6354">
        <v>0</v>
      </c>
      <c r="AE106" s="6352">
        <v>0</v>
      </c>
      <c r="AF106" s="6434">
        <v>24</v>
      </c>
      <c r="AG106" s="6436">
        <f>SUM(AK106:AV110)</f>
        <v>0</v>
      </c>
      <c r="AH106" s="6436">
        <f>+AF106-AG106</f>
        <v>24</v>
      </c>
      <c r="AI106" s="6348">
        <f>AG106/AF106</f>
        <v>0</v>
      </c>
      <c r="AJ106" s="6348">
        <f>100%-AI106</f>
        <v>1</v>
      </c>
      <c r="AK106" s="6350">
        <v>0</v>
      </c>
      <c r="AL106" s="6426">
        <v>0</v>
      </c>
      <c r="AM106" s="6426">
        <v>0</v>
      </c>
      <c r="AN106" s="6432">
        <v>0</v>
      </c>
      <c r="AO106" s="6426">
        <v>0</v>
      </c>
      <c r="AP106" s="6426">
        <v>0</v>
      </c>
      <c r="AQ106" s="6426">
        <v>0</v>
      </c>
      <c r="AR106" s="6426">
        <v>0</v>
      </c>
      <c r="AS106" s="6426">
        <v>0</v>
      </c>
      <c r="AT106" s="6428">
        <v>0</v>
      </c>
      <c r="AU106" s="6430">
        <v>0</v>
      </c>
      <c r="AV106" s="6430">
        <v>0</v>
      </c>
      <c r="AW106" s="6329">
        <v>45344</v>
      </c>
      <c r="AX106" s="6329">
        <v>45656</v>
      </c>
      <c r="AY106" s="6329" t="s">
        <v>1193</v>
      </c>
      <c r="AZ106" s="6415" t="s">
        <v>86</v>
      </c>
      <c r="BA106" s="3442"/>
      <c r="BB106" s="3442"/>
      <c r="BC106" s="3442"/>
      <c r="BD106" s="3442"/>
      <c r="BE106" s="3442"/>
      <c r="BF106" s="3442"/>
      <c r="BG106" s="3442"/>
      <c r="BH106" s="3442"/>
      <c r="BI106" s="3442"/>
      <c r="BJ106" s="3442"/>
      <c r="BK106" s="3442"/>
      <c r="BL106" s="3442"/>
      <c r="BM106" s="3442"/>
      <c r="BN106" s="3442"/>
      <c r="BO106" s="3442"/>
      <c r="BP106" s="3442"/>
      <c r="BQ106" s="3442"/>
      <c r="BR106" s="3442"/>
      <c r="BS106" s="3442"/>
      <c r="BT106" s="3442"/>
      <c r="BU106" s="3442"/>
      <c r="BV106" s="3442"/>
      <c r="BW106" s="3442"/>
      <c r="BX106" s="3442"/>
      <c r="BY106" s="3442"/>
      <c r="BZ106" s="3442"/>
      <c r="CA106" s="3442"/>
      <c r="CB106" s="3442"/>
      <c r="CC106" s="3442"/>
      <c r="CD106" s="3442"/>
      <c r="CE106" s="3442"/>
      <c r="CF106" s="3442"/>
      <c r="CG106" s="3442"/>
      <c r="CH106" s="3442"/>
      <c r="CI106" s="3442"/>
      <c r="CJ106" s="3442"/>
      <c r="CK106" s="3442"/>
      <c r="CL106" s="3442"/>
      <c r="CM106" s="3442"/>
      <c r="CN106" s="3442"/>
      <c r="CO106" s="3442"/>
      <c r="CP106" s="3442"/>
      <c r="CQ106" s="3442"/>
      <c r="CR106" s="3442"/>
      <c r="CS106" s="3442"/>
      <c r="CT106" s="3442"/>
      <c r="CU106" s="3442"/>
      <c r="CV106" s="3442"/>
      <c r="CW106" s="3442"/>
      <c r="CX106" s="3442"/>
      <c r="CY106" s="3442"/>
      <c r="CZ106" s="3442"/>
      <c r="DA106" s="3442"/>
      <c r="DB106" s="3442"/>
      <c r="DC106" s="3442"/>
      <c r="DD106" s="3442"/>
      <c r="DE106" s="3442"/>
      <c r="DF106" s="3442"/>
      <c r="DG106" s="3442"/>
      <c r="DH106" s="3442"/>
      <c r="DI106" s="3442"/>
      <c r="DJ106" s="3442"/>
      <c r="DK106" s="3442"/>
      <c r="DL106" s="3442"/>
      <c r="DM106" s="3442"/>
      <c r="DN106" s="3442"/>
      <c r="DO106" s="3442"/>
      <c r="DP106" s="3442"/>
      <c r="DQ106" s="3442"/>
      <c r="DR106" s="3442"/>
      <c r="DS106" s="3442"/>
      <c r="DT106" s="3442"/>
      <c r="DU106" s="3442"/>
      <c r="DV106" s="3442"/>
      <c r="DW106" s="3442"/>
      <c r="DX106" s="3442"/>
      <c r="DY106" s="3442"/>
      <c r="DZ106" s="1380"/>
      <c r="EA106" s="1380"/>
      <c r="EB106" s="1380"/>
      <c r="EC106" s="1380"/>
      <c r="ED106" s="1380"/>
      <c r="EE106" s="1380"/>
      <c r="EF106" s="1380"/>
      <c r="EG106" s="1380"/>
      <c r="EH106" s="1380"/>
      <c r="EI106" s="1380"/>
      <c r="EJ106" s="1380"/>
      <c r="EK106" s="1380"/>
      <c r="EL106" s="1380"/>
      <c r="EM106" s="1380"/>
      <c r="EN106" s="1380"/>
      <c r="EO106" s="1380"/>
      <c r="EP106" s="1380"/>
      <c r="EQ106" s="1380"/>
      <c r="ER106" s="1380"/>
      <c r="ES106" s="1380"/>
      <c r="ET106" s="1380"/>
      <c r="EU106" s="1380"/>
      <c r="EV106" s="1380"/>
      <c r="EW106" s="1380"/>
      <c r="EX106" s="1380"/>
      <c r="EY106" s="1380"/>
      <c r="EZ106" s="1380"/>
      <c r="FA106" s="1380"/>
      <c r="FB106" s="1380"/>
      <c r="FC106" s="1380"/>
      <c r="FD106" s="1380"/>
      <c r="FE106" s="1380"/>
      <c r="FF106" s="1380"/>
      <c r="FG106" s="1380"/>
      <c r="FH106" s="1380"/>
      <c r="FI106" s="1380"/>
      <c r="FJ106" s="1380"/>
      <c r="FK106" s="1380"/>
      <c r="FL106" s="1380"/>
      <c r="FM106" s="1380"/>
      <c r="FN106" s="1380"/>
      <c r="FO106" s="1380"/>
      <c r="FP106" s="1380"/>
      <c r="FQ106" s="1380"/>
      <c r="FR106" s="1380"/>
      <c r="FS106" s="1380"/>
      <c r="FT106" s="1380"/>
      <c r="FU106" s="1380"/>
      <c r="FV106" s="1380"/>
      <c r="FW106" s="1380"/>
      <c r="FX106" s="1380"/>
      <c r="FY106" s="1380"/>
      <c r="FZ106" s="1380"/>
      <c r="GA106" s="1380"/>
      <c r="GB106" s="1380"/>
      <c r="GC106" s="1380"/>
      <c r="GD106" s="1380"/>
      <c r="GE106" s="1380"/>
      <c r="GF106" s="1380"/>
      <c r="GG106" s="1380"/>
      <c r="GH106" s="1380"/>
      <c r="GI106" s="1380"/>
      <c r="GJ106" s="1380"/>
      <c r="GK106" s="1380"/>
      <c r="GL106" s="1380"/>
      <c r="GM106" s="1380"/>
      <c r="GN106" s="1380"/>
      <c r="GO106" s="1380"/>
      <c r="GP106" s="1380"/>
      <c r="GQ106" s="1380"/>
      <c r="GR106" s="1380"/>
      <c r="GS106" s="1380"/>
      <c r="GT106" s="1380"/>
      <c r="GU106" s="1380"/>
      <c r="GV106" s="1380"/>
      <c r="GW106" s="1380"/>
      <c r="GX106" s="1380"/>
      <c r="GY106" s="1380"/>
      <c r="GZ106" s="1380"/>
      <c r="HA106" s="1380"/>
      <c r="HB106" s="1380"/>
      <c r="HC106" s="1380"/>
      <c r="HD106" s="1380"/>
      <c r="HE106" s="1380"/>
      <c r="HF106" s="1380"/>
      <c r="HG106" s="1380"/>
      <c r="HH106" s="1380"/>
      <c r="HI106" s="1380"/>
      <c r="HJ106" s="1380"/>
      <c r="HK106" s="1380"/>
      <c r="HL106" s="1380"/>
      <c r="HM106" s="1380"/>
      <c r="HN106" s="1380"/>
      <c r="HO106" s="1380"/>
      <c r="HP106" s="1380"/>
      <c r="HQ106" s="1380"/>
      <c r="HR106" s="1380"/>
      <c r="HS106" s="1380"/>
      <c r="HT106" s="1380"/>
      <c r="HU106" s="1380"/>
      <c r="HV106" s="1380"/>
      <c r="HW106" s="1380"/>
      <c r="HX106" s="1380"/>
      <c r="HY106" s="1380"/>
      <c r="HZ106" s="1380"/>
      <c r="IA106" s="1380"/>
      <c r="IB106" s="1380"/>
      <c r="IC106" s="1380"/>
      <c r="ID106" s="1380"/>
      <c r="IE106" s="1380"/>
      <c r="IF106" s="1380"/>
      <c r="IG106" s="1380"/>
      <c r="IH106" s="1380"/>
      <c r="II106" s="1380"/>
      <c r="IJ106" s="1380"/>
      <c r="IK106" s="1380"/>
      <c r="IL106" s="1380"/>
      <c r="IM106" s="1380"/>
      <c r="IN106" s="1380"/>
      <c r="IO106" s="1380"/>
      <c r="IP106" s="1380"/>
      <c r="IQ106" s="1380"/>
      <c r="IR106" s="1380"/>
      <c r="IS106" s="1380"/>
      <c r="IT106" s="1380"/>
      <c r="IU106" s="1380"/>
      <c r="IV106" s="1380"/>
      <c r="IW106" s="1380"/>
      <c r="IX106" s="1380"/>
      <c r="IY106" s="1380"/>
      <c r="IZ106" s="1380"/>
      <c r="JA106" s="1380"/>
      <c r="JB106" s="1380"/>
      <c r="JC106" s="1380"/>
      <c r="JD106" s="1380"/>
      <c r="JE106" s="1380"/>
      <c r="JF106" s="1380"/>
      <c r="JG106" s="1380"/>
      <c r="JH106" s="1380"/>
      <c r="JI106" s="1380"/>
      <c r="JJ106" s="1380"/>
      <c r="JK106" s="1380"/>
      <c r="JL106" s="1380"/>
      <c r="JM106" s="1380"/>
      <c r="JN106" s="1380"/>
      <c r="JO106" s="1380"/>
      <c r="JP106" s="1380"/>
      <c r="JQ106" s="1380"/>
      <c r="JR106" s="1380"/>
      <c r="JS106" s="1380"/>
      <c r="JT106" s="1380"/>
      <c r="JU106" s="1380"/>
      <c r="JV106" s="1380"/>
      <c r="JW106" s="1380"/>
      <c r="JX106" s="1380"/>
      <c r="JY106" s="1380"/>
      <c r="JZ106" s="1380"/>
      <c r="KA106" s="1380"/>
      <c r="KB106" s="1380"/>
      <c r="KC106" s="1380"/>
      <c r="KD106" s="1380"/>
      <c r="KE106" s="1380"/>
      <c r="KF106" s="1380"/>
      <c r="KG106" s="1380"/>
      <c r="KH106" s="1380"/>
      <c r="KI106" s="1380"/>
      <c r="KJ106" s="1380"/>
      <c r="KK106" s="1380"/>
      <c r="KL106" s="1380"/>
      <c r="KM106" s="1380"/>
      <c r="KN106" s="1380"/>
      <c r="KO106" s="1380"/>
      <c r="KP106" s="1380"/>
      <c r="KQ106" s="1380"/>
      <c r="KR106" s="1380"/>
      <c r="KS106" s="1380"/>
      <c r="KT106" s="1380"/>
      <c r="KU106" s="1380"/>
      <c r="KV106" s="1380"/>
      <c r="KW106" s="1380"/>
      <c r="KX106" s="1380"/>
      <c r="KY106" s="1380"/>
      <c r="KZ106" s="1380"/>
      <c r="LA106" s="1380"/>
      <c r="LB106" s="1380"/>
      <c r="LC106" s="1380"/>
      <c r="LD106" s="1380"/>
      <c r="LE106" s="1380"/>
      <c r="LF106" s="1380"/>
      <c r="LG106" s="1380"/>
      <c r="LH106" s="1380"/>
      <c r="LI106" s="1380"/>
      <c r="LJ106" s="1380"/>
      <c r="LK106" s="1380"/>
      <c r="LL106" s="1380"/>
      <c r="LM106" s="1380"/>
      <c r="LN106" s="1380"/>
      <c r="LO106" s="1380"/>
      <c r="LP106" s="1380"/>
      <c r="LQ106" s="1380"/>
      <c r="LR106" s="1380"/>
      <c r="LS106" s="1380"/>
      <c r="LT106" s="1380"/>
      <c r="LU106" s="1380"/>
      <c r="LV106" s="1380"/>
      <c r="LW106" s="1380"/>
      <c r="LX106" s="1380"/>
      <c r="LY106" s="1380"/>
      <c r="LZ106" s="1380"/>
      <c r="MA106" s="1380"/>
      <c r="MB106" s="1380"/>
      <c r="MC106" s="1380"/>
      <c r="MD106" s="1380"/>
      <c r="ME106" s="1380"/>
      <c r="MF106" s="1380"/>
      <c r="MG106" s="1380"/>
      <c r="MH106" s="1380"/>
      <c r="MI106" s="1380"/>
      <c r="MJ106" s="1380"/>
      <c r="MK106" s="1380"/>
      <c r="ML106" s="1380"/>
      <c r="MM106" s="1380"/>
      <c r="MN106" s="1380"/>
      <c r="MO106" s="1380"/>
      <c r="MP106" s="1380"/>
      <c r="MQ106" s="1380"/>
      <c r="MR106" s="1380"/>
      <c r="MS106" s="1380"/>
      <c r="MT106" s="1380"/>
      <c r="MU106" s="1380"/>
      <c r="MV106" s="1380"/>
      <c r="MW106" s="1380"/>
      <c r="MX106" s="1380"/>
      <c r="MY106" s="1380"/>
      <c r="MZ106" s="1380"/>
      <c r="NA106" s="1380"/>
      <c r="NB106" s="1380"/>
      <c r="NC106" s="1380"/>
      <c r="ND106" s="1380"/>
      <c r="NE106" s="1380"/>
      <c r="NF106" s="1380"/>
      <c r="NG106" s="1380"/>
      <c r="NH106" s="1380"/>
      <c r="NI106" s="1380"/>
      <c r="NJ106" s="1380"/>
      <c r="NK106" s="1380"/>
      <c r="NL106" s="1380"/>
      <c r="NM106" s="1380"/>
      <c r="NN106" s="1380"/>
      <c r="NO106" s="1380"/>
      <c r="NP106" s="1380"/>
      <c r="NQ106" s="1380"/>
      <c r="NR106" s="1380"/>
      <c r="NS106" s="1380"/>
      <c r="NT106" s="1380"/>
      <c r="NU106" s="1380"/>
      <c r="NV106" s="1380"/>
      <c r="NW106" s="1380"/>
      <c r="NX106" s="1380"/>
      <c r="NY106" s="1380"/>
      <c r="NZ106" s="1380"/>
      <c r="OA106" s="1380"/>
      <c r="OB106" s="1380"/>
      <c r="OC106" s="1380"/>
      <c r="OD106" s="1380"/>
      <c r="OE106" s="1380"/>
      <c r="OF106" s="1380"/>
      <c r="OG106" s="1380"/>
      <c r="OH106" s="1380"/>
      <c r="OI106" s="1380"/>
      <c r="OJ106" s="1380"/>
      <c r="OK106" s="1380"/>
      <c r="OL106" s="1380"/>
      <c r="OM106" s="1380"/>
      <c r="ON106" s="1380"/>
      <c r="OO106" s="1380"/>
      <c r="OP106" s="1380"/>
      <c r="OQ106" s="1380"/>
      <c r="OR106" s="1380"/>
      <c r="OS106" s="1380"/>
      <c r="OT106" s="1380"/>
      <c r="OU106" s="1380"/>
      <c r="OV106" s="1380"/>
      <c r="OW106" s="1380"/>
      <c r="OX106" s="1380"/>
      <c r="OY106" s="1380"/>
      <c r="OZ106" s="1380"/>
      <c r="PA106" s="1380"/>
      <c r="PB106" s="1380"/>
      <c r="PC106" s="1380"/>
      <c r="PD106" s="1380"/>
      <c r="PE106" s="1380"/>
      <c r="PF106" s="1380"/>
      <c r="PG106" s="1380"/>
      <c r="PH106" s="1380"/>
      <c r="PI106" s="1380"/>
      <c r="PJ106" s="1380"/>
      <c r="PK106" s="1380"/>
      <c r="PL106" s="1380"/>
      <c r="PM106" s="1380"/>
      <c r="PN106" s="1380"/>
      <c r="PO106" s="1380"/>
      <c r="PP106" s="1380"/>
      <c r="PQ106" s="1380"/>
      <c r="PR106" s="1380"/>
      <c r="PS106" s="1380"/>
      <c r="PT106" s="1380"/>
      <c r="PU106" s="1380"/>
      <c r="PV106" s="1380"/>
      <c r="PW106" s="1380"/>
      <c r="PX106" s="1380"/>
      <c r="PY106" s="1380"/>
      <c r="PZ106" s="1380"/>
      <c r="QA106" s="1380"/>
      <c r="QB106" s="1380"/>
      <c r="QC106" s="1380"/>
      <c r="QD106" s="1380"/>
      <c r="QE106" s="1380"/>
      <c r="QF106" s="1380"/>
      <c r="QG106" s="1380"/>
      <c r="QH106" s="1380"/>
      <c r="QI106" s="1380"/>
      <c r="QJ106" s="1380"/>
      <c r="QK106" s="1380"/>
      <c r="QL106" s="1380"/>
      <c r="QM106" s="1380"/>
      <c r="QN106" s="1380"/>
      <c r="QO106" s="1380"/>
      <c r="QP106" s="1380"/>
      <c r="QQ106" s="1380"/>
      <c r="QR106" s="1380"/>
      <c r="QS106" s="1380"/>
      <c r="QT106" s="1380"/>
      <c r="QU106" s="1380"/>
      <c r="QV106" s="1380"/>
      <c r="QW106" s="1380"/>
      <c r="QX106" s="1380"/>
      <c r="QY106" s="1380"/>
      <c r="QZ106" s="1380"/>
      <c r="RA106" s="1380"/>
      <c r="RB106" s="1380"/>
      <c r="RC106" s="1380"/>
      <c r="RD106" s="1380"/>
      <c r="RE106" s="1380"/>
      <c r="RF106" s="1380"/>
      <c r="RG106" s="1380"/>
      <c r="RH106" s="1380"/>
      <c r="RI106" s="1380"/>
      <c r="RJ106" s="1380"/>
      <c r="RK106" s="1380"/>
      <c r="RL106" s="1380"/>
      <c r="RM106" s="1380"/>
      <c r="RN106" s="1380"/>
      <c r="RO106" s="1380"/>
      <c r="RP106" s="1380"/>
      <c r="RQ106" s="1380"/>
      <c r="RR106" s="1380"/>
      <c r="RS106" s="1380"/>
      <c r="RT106" s="1380"/>
      <c r="RU106" s="1380"/>
      <c r="RV106" s="1380"/>
      <c r="RW106" s="1380"/>
      <c r="RX106" s="1380"/>
      <c r="RY106" s="1380"/>
      <c r="RZ106" s="1380"/>
      <c r="SA106" s="1380"/>
      <c r="SB106" s="1380"/>
      <c r="SC106" s="1380"/>
      <c r="SD106" s="1380"/>
      <c r="SE106" s="1380"/>
      <c r="SF106" s="1380"/>
      <c r="SG106" s="1380"/>
      <c r="SH106" s="1380"/>
      <c r="SI106" s="1380"/>
      <c r="SJ106" s="1380"/>
      <c r="SK106" s="1380"/>
      <c r="SL106" s="1380"/>
      <c r="SM106" s="1380"/>
      <c r="SN106" s="1380"/>
      <c r="SO106" s="1380"/>
      <c r="SP106" s="1380"/>
      <c r="SQ106" s="1380"/>
      <c r="SR106" s="1380"/>
      <c r="SS106" s="1380"/>
      <c r="ST106" s="1380"/>
      <c r="SU106" s="1380"/>
      <c r="SV106" s="1380"/>
      <c r="SW106" s="1380"/>
      <c r="SX106" s="1380"/>
      <c r="SY106" s="1380"/>
      <c r="SZ106" s="1380"/>
      <c r="TA106" s="1380"/>
      <c r="TB106" s="1380"/>
      <c r="TC106" s="1380"/>
      <c r="TD106" s="1380"/>
      <c r="TE106" s="1380"/>
      <c r="TF106" s="1380"/>
      <c r="TG106" s="1380"/>
      <c r="TH106" s="1380"/>
      <c r="TI106" s="1380"/>
      <c r="TJ106" s="1380"/>
      <c r="TK106" s="1380"/>
      <c r="TL106" s="1380"/>
      <c r="TM106" s="1380"/>
      <c r="TN106" s="1380"/>
      <c r="TO106" s="1380"/>
      <c r="TP106" s="1380"/>
      <c r="TQ106" s="1380"/>
      <c r="TR106" s="1380"/>
      <c r="TS106" s="1380"/>
      <c r="TT106" s="1380"/>
      <c r="TU106" s="1380"/>
      <c r="TV106" s="1380"/>
      <c r="TW106" s="1380"/>
      <c r="TX106" s="1380"/>
      <c r="TY106" s="1380"/>
      <c r="TZ106" s="1380"/>
      <c r="UA106" s="1380"/>
      <c r="UB106" s="1380"/>
      <c r="UC106" s="1380"/>
      <c r="UD106" s="1380"/>
      <c r="UE106" s="1380"/>
      <c r="UF106" s="1380"/>
      <c r="UG106" s="1380"/>
      <c r="UH106" s="1380"/>
      <c r="UI106" s="1380"/>
      <c r="UJ106" s="1380"/>
      <c r="UK106" s="1380"/>
      <c r="UL106" s="1380"/>
      <c r="UM106" s="1380"/>
      <c r="UN106" s="1380"/>
      <c r="UO106" s="1380"/>
      <c r="UP106" s="1380"/>
      <c r="UQ106" s="1380"/>
      <c r="UR106" s="1380"/>
      <c r="US106" s="1380"/>
      <c r="UT106" s="1380"/>
      <c r="UU106" s="1380"/>
      <c r="UV106" s="1380"/>
      <c r="UW106" s="1380"/>
      <c r="UX106" s="1380"/>
      <c r="UY106" s="1380"/>
      <c r="UZ106" s="1380"/>
      <c r="VA106" s="1380"/>
      <c r="VB106" s="1380"/>
      <c r="VC106" s="1380"/>
      <c r="VD106" s="1380"/>
      <c r="VE106" s="1380"/>
      <c r="VF106" s="1380"/>
      <c r="VG106" s="1380"/>
      <c r="VH106" s="1380"/>
      <c r="VI106" s="1380"/>
      <c r="VJ106" s="1380"/>
      <c r="VK106" s="1380"/>
      <c r="VL106" s="1380"/>
      <c r="VM106" s="1380"/>
      <c r="VN106" s="1380"/>
      <c r="VO106" s="1380"/>
      <c r="VP106" s="1380"/>
      <c r="VQ106" s="1380"/>
      <c r="VR106" s="1380"/>
      <c r="VS106" s="1380"/>
      <c r="VT106" s="1380"/>
      <c r="VU106" s="1380"/>
      <c r="VV106" s="1380"/>
      <c r="VW106" s="1380"/>
      <c r="VX106" s="1380"/>
      <c r="VY106" s="1380"/>
      <c r="VZ106" s="1380"/>
      <c r="WA106" s="1380"/>
      <c r="WB106" s="1380"/>
      <c r="WC106" s="1380"/>
      <c r="WD106" s="1380"/>
      <c r="WE106" s="1380"/>
      <c r="WF106" s="1380"/>
      <c r="WG106" s="1380"/>
      <c r="WH106" s="1380"/>
      <c r="WI106" s="1380"/>
      <c r="WJ106" s="1380"/>
      <c r="WK106" s="1380"/>
      <c r="WL106" s="1380"/>
      <c r="WM106" s="1380"/>
      <c r="WN106" s="1380"/>
      <c r="WO106" s="1380"/>
      <c r="WP106" s="1380"/>
      <c r="WQ106" s="1380"/>
      <c r="WR106" s="1380"/>
      <c r="WS106" s="1380"/>
      <c r="WT106" s="1380"/>
      <c r="WU106" s="1380"/>
      <c r="WV106" s="1380"/>
      <c r="WW106" s="1380"/>
      <c r="WX106" s="1380"/>
      <c r="WY106" s="1380"/>
      <c r="WZ106" s="1380"/>
      <c r="XA106" s="1380"/>
      <c r="XB106" s="1380"/>
      <c r="XC106" s="1380"/>
      <c r="XD106" s="1380"/>
      <c r="XE106" s="1380"/>
      <c r="XF106" s="1380"/>
      <c r="XG106" s="1380"/>
      <c r="XH106" s="1380"/>
      <c r="XI106" s="1380"/>
      <c r="XJ106" s="1380"/>
      <c r="XK106" s="1380"/>
      <c r="XL106" s="1380"/>
      <c r="XM106" s="1380"/>
      <c r="XN106" s="1380"/>
      <c r="XO106" s="1380"/>
      <c r="XP106" s="1380"/>
      <c r="XQ106" s="1380"/>
      <c r="XR106" s="1380"/>
      <c r="XS106" s="1380"/>
      <c r="XT106" s="1380"/>
      <c r="XU106" s="1380"/>
      <c r="XV106" s="1380"/>
      <c r="XW106" s="1380"/>
      <c r="XX106" s="1380"/>
      <c r="XY106" s="1380"/>
      <c r="XZ106" s="1380"/>
      <c r="YA106" s="1380"/>
      <c r="YB106" s="1380"/>
      <c r="YC106" s="1380"/>
      <c r="YD106" s="1380"/>
      <c r="YE106" s="1380"/>
      <c r="YF106" s="1380"/>
      <c r="YG106" s="1380"/>
      <c r="YH106" s="1380"/>
      <c r="YI106" s="1380"/>
      <c r="YJ106" s="1380"/>
      <c r="YK106" s="1380"/>
      <c r="YL106" s="1380"/>
      <c r="YM106" s="1380"/>
      <c r="YN106" s="1380"/>
      <c r="YO106" s="1380"/>
      <c r="YP106" s="1380"/>
      <c r="YQ106" s="1380"/>
      <c r="YR106" s="1380"/>
      <c r="YS106" s="1380"/>
      <c r="YT106" s="1380"/>
      <c r="YU106" s="1380"/>
      <c r="YV106" s="1380"/>
      <c r="YW106" s="1380"/>
      <c r="YX106" s="1380"/>
      <c r="YY106" s="1380"/>
      <c r="YZ106" s="1380"/>
      <c r="ZA106" s="1380"/>
      <c r="ZB106" s="1380"/>
      <c r="ZC106" s="1380"/>
      <c r="ZD106" s="1380"/>
      <c r="ZE106" s="1380"/>
      <c r="ZF106" s="1380"/>
      <c r="ZG106" s="1380"/>
      <c r="ZH106" s="1380"/>
      <c r="ZI106" s="1380"/>
      <c r="ZJ106" s="1380"/>
      <c r="ZK106" s="1380"/>
      <c r="ZL106" s="1380"/>
      <c r="ZM106" s="1380"/>
      <c r="ZN106" s="1380"/>
      <c r="ZO106" s="1380"/>
      <c r="ZP106" s="1380"/>
      <c r="ZQ106" s="1380"/>
      <c r="ZR106" s="1380"/>
      <c r="ZS106" s="1380"/>
      <c r="ZT106" s="1380"/>
      <c r="ZU106" s="1380"/>
      <c r="ZV106" s="1380"/>
      <c r="ZW106" s="1380"/>
      <c r="ZX106" s="1380"/>
      <c r="ZY106" s="1380"/>
      <c r="ZZ106" s="1380"/>
      <c r="AAA106" s="1380"/>
      <c r="AAB106" s="1380"/>
      <c r="AAC106" s="1380"/>
      <c r="AAD106" s="1380"/>
      <c r="AAE106" s="1380"/>
      <c r="AAF106" s="1380"/>
      <c r="AAG106" s="1380"/>
      <c r="AAH106" s="1380"/>
      <c r="AAI106" s="1380"/>
      <c r="AAJ106" s="1380"/>
      <c r="AAK106" s="1380"/>
      <c r="AAL106" s="1380"/>
      <c r="AAM106" s="1380"/>
      <c r="AAN106" s="1380"/>
      <c r="AAO106" s="1380"/>
      <c r="AAP106" s="1380"/>
      <c r="AAQ106" s="1380"/>
      <c r="AAR106" s="1380"/>
      <c r="AAS106" s="1380"/>
      <c r="AAT106" s="1380"/>
      <c r="AAU106" s="1380"/>
      <c r="AAV106" s="1380"/>
      <c r="AAW106" s="1380"/>
      <c r="AAX106" s="1380"/>
      <c r="AAY106" s="1380"/>
      <c r="AAZ106" s="1380"/>
      <c r="ABA106" s="1380"/>
      <c r="ABB106" s="1380"/>
      <c r="ABC106" s="1380"/>
      <c r="ABD106" s="1380"/>
      <c r="ABE106" s="1380"/>
      <c r="ABF106" s="1380"/>
      <c r="ABG106" s="1380"/>
      <c r="ABH106" s="1380"/>
      <c r="ABI106" s="1380"/>
      <c r="ABJ106" s="1380"/>
      <c r="ABK106" s="1380"/>
      <c r="ABL106" s="1380"/>
      <c r="ABM106" s="1380"/>
      <c r="ABN106" s="1380"/>
      <c r="ABO106" s="1380"/>
      <c r="ABP106" s="1380"/>
      <c r="ABQ106" s="1380"/>
      <c r="ABR106" s="1380"/>
      <c r="ABS106" s="1380"/>
      <c r="ABT106" s="1380"/>
      <c r="ABU106" s="1380"/>
      <c r="ABV106" s="1380"/>
      <c r="ABW106" s="1380"/>
      <c r="ABX106" s="1380"/>
      <c r="ABY106" s="1380"/>
      <c r="ABZ106" s="1380"/>
      <c r="ACA106" s="1380"/>
      <c r="ACB106" s="1380"/>
      <c r="ACC106" s="1380"/>
      <c r="ACD106" s="1380"/>
      <c r="ACE106" s="1380"/>
      <c r="ACF106" s="1380"/>
      <c r="ACG106" s="1380"/>
      <c r="ACH106" s="1380"/>
      <c r="ACI106" s="1380"/>
      <c r="ACJ106" s="1380"/>
      <c r="ACK106" s="1380"/>
      <c r="ACL106" s="1380"/>
      <c r="ACM106" s="1380"/>
      <c r="ACN106" s="1380"/>
      <c r="ACO106" s="1380"/>
      <c r="ACP106" s="1380"/>
      <c r="ACQ106" s="1380"/>
      <c r="ACR106" s="1380"/>
      <c r="ACS106" s="1380"/>
      <c r="ACT106" s="1380"/>
      <c r="ACU106" s="1380"/>
      <c r="ACV106" s="1380"/>
      <c r="ACW106" s="1380"/>
      <c r="ACX106" s="1380"/>
      <c r="ACY106" s="1380"/>
      <c r="ACZ106" s="1380"/>
      <c r="ADA106" s="1380"/>
      <c r="ADB106" s="1380"/>
      <c r="ADC106" s="1380"/>
      <c r="ADD106" s="1380"/>
      <c r="ADE106" s="1380"/>
      <c r="ADF106" s="1380"/>
      <c r="ADG106" s="1380"/>
      <c r="ADH106" s="1380"/>
      <c r="ADI106" s="1380"/>
      <c r="ADJ106" s="1380"/>
      <c r="ADK106" s="1380"/>
      <c r="ADL106" s="1380"/>
      <c r="ADM106" s="1380"/>
      <c r="ADN106" s="1380"/>
      <c r="ADO106" s="1380"/>
      <c r="ADP106" s="1380"/>
      <c r="ADQ106" s="1380"/>
      <c r="ADR106" s="1380"/>
      <c r="ADS106" s="1380"/>
      <c r="ADT106" s="1380"/>
      <c r="ADU106" s="1380"/>
      <c r="ADV106" s="1380"/>
      <c r="ADW106" s="1380"/>
      <c r="ADX106" s="1380"/>
      <c r="ADY106" s="1380"/>
      <c r="ADZ106" s="1380"/>
      <c r="AEA106" s="1380"/>
      <c r="AEB106" s="1380"/>
      <c r="AEC106" s="1380"/>
      <c r="AED106" s="1380"/>
      <c r="AEE106" s="1380"/>
      <c r="AEF106" s="1380"/>
      <c r="AEG106" s="1380"/>
      <c r="AEH106" s="1380"/>
      <c r="AEI106" s="1380"/>
      <c r="AEJ106" s="1380"/>
      <c r="AEK106" s="1380"/>
      <c r="AEL106" s="1380"/>
      <c r="AEM106" s="1380"/>
      <c r="AEN106" s="1380"/>
      <c r="AEO106" s="1380"/>
      <c r="AEP106" s="1380"/>
      <c r="AEQ106" s="1380"/>
      <c r="AER106" s="1380"/>
      <c r="AES106" s="1380"/>
      <c r="AET106" s="1380"/>
      <c r="AEU106" s="1380"/>
      <c r="AEV106" s="1380"/>
      <c r="AEW106" s="1380"/>
      <c r="AEX106" s="1380"/>
      <c r="AEY106" s="1380"/>
      <c r="AEZ106" s="1380"/>
      <c r="AFA106" s="1380"/>
      <c r="AFB106" s="1380"/>
      <c r="AFC106" s="1380"/>
      <c r="AFD106" s="1380"/>
      <c r="AFE106" s="1380"/>
      <c r="AFF106" s="1380"/>
      <c r="AFG106" s="1380"/>
      <c r="AFH106" s="1380"/>
      <c r="AFI106" s="1380"/>
      <c r="AFJ106" s="1380"/>
      <c r="AFK106" s="1380"/>
      <c r="AFL106" s="1380"/>
      <c r="AFM106" s="1380"/>
      <c r="AFN106" s="1380"/>
      <c r="AFO106" s="1380"/>
      <c r="AFP106" s="1380"/>
      <c r="AFQ106" s="1380"/>
      <c r="AFR106" s="1380"/>
      <c r="AFS106" s="1380"/>
      <c r="AFT106" s="1380"/>
      <c r="AFU106" s="1380"/>
      <c r="AFV106" s="1380"/>
      <c r="AFW106" s="1380"/>
      <c r="AFX106" s="1380"/>
      <c r="AFY106" s="1380"/>
      <c r="AFZ106" s="1380"/>
      <c r="AGA106" s="1380"/>
      <c r="AGB106" s="1380"/>
      <c r="AGC106" s="1380"/>
      <c r="AGD106" s="1380"/>
      <c r="AGE106" s="1380"/>
      <c r="AGF106" s="1380"/>
      <c r="AGG106" s="1380"/>
      <c r="AGH106" s="1380"/>
      <c r="AGI106" s="1380"/>
      <c r="AGJ106" s="1380"/>
      <c r="AGK106" s="1380"/>
      <c r="AGL106" s="1380"/>
      <c r="AGM106" s="1380"/>
      <c r="AGN106" s="1380"/>
      <c r="AGO106" s="1380"/>
      <c r="AGP106" s="1380"/>
      <c r="AGQ106" s="1380"/>
      <c r="AGR106" s="1380"/>
      <c r="AGS106" s="1380"/>
      <c r="AGT106" s="1380"/>
      <c r="AGU106" s="1380"/>
      <c r="AGV106" s="1380"/>
      <c r="AGW106" s="1380"/>
      <c r="AGX106" s="1380"/>
      <c r="AGY106" s="1380"/>
      <c r="AGZ106" s="1380"/>
      <c r="AHA106" s="1380"/>
      <c r="AHB106" s="1380"/>
      <c r="AHC106" s="1380"/>
      <c r="AHD106" s="1380"/>
      <c r="AHE106" s="1380"/>
      <c r="AHF106" s="1380"/>
      <c r="AHG106" s="1380"/>
      <c r="AHH106" s="1380"/>
      <c r="AHI106" s="1380"/>
      <c r="AHJ106" s="1380"/>
      <c r="AHK106" s="1380"/>
      <c r="AHL106" s="1380"/>
      <c r="AHM106" s="1380"/>
      <c r="AHN106" s="1380"/>
      <c r="AHO106" s="1380"/>
      <c r="AHP106" s="1380"/>
      <c r="AHQ106" s="1380"/>
      <c r="AHR106" s="1380"/>
      <c r="AHS106" s="1380"/>
      <c r="AHT106" s="1380"/>
      <c r="AHU106" s="1380"/>
      <c r="AHV106" s="1380"/>
      <c r="AHW106" s="1380"/>
      <c r="AHX106" s="1380"/>
      <c r="AHY106" s="1380"/>
      <c r="AHZ106" s="1380"/>
      <c r="AIA106" s="1380"/>
      <c r="AIB106" s="1380"/>
      <c r="AIC106" s="1380"/>
      <c r="AID106" s="1380"/>
      <c r="AIE106" s="1380"/>
      <c r="AIF106" s="1380"/>
      <c r="AIG106" s="1380"/>
      <c r="AIH106" s="1380"/>
      <c r="AII106" s="1380"/>
      <c r="AIJ106" s="1380"/>
      <c r="AIK106" s="1380"/>
      <c r="AIL106" s="1380"/>
      <c r="AIM106" s="1380"/>
      <c r="AIN106" s="1380"/>
      <c r="AIO106" s="1380"/>
      <c r="AIP106" s="1380"/>
      <c r="AIQ106" s="1380"/>
      <c r="AIR106" s="1380"/>
      <c r="AIS106" s="1380"/>
      <c r="AIT106" s="1380"/>
      <c r="AIU106" s="1380"/>
      <c r="AIV106" s="1380"/>
      <c r="AIW106" s="1380"/>
      <c r="AIX106" s="1380"/>
      <c r="AIY106" s="1380"/>
      <c r="AIZ106" s="1380"/>
      <c r="AJA106" s="1380"/>
      <c r="AJB106" s="1380"/>
      <c r="AJC106" s="1380"/>
      <c r="AJD106" s="1380"/>
      <c r="AJE106" s="1380"/>
      <c r="AJF106" s="1380"/>
      <c r="AJG106" s="1380"/>
      <c r="AJH106" s="1380"/>
      <c r="AJI106" s="1380"/>
      <c r="AJJ106" s="1380"/>
      <c r="AJK106" s="1380"/>
      <c r="AJL106" s="1380"/>
      <c r="AJM106" s="1380"/>
      <c r="AJN106" s="1380"/>
      <c r="AJO106" s="1380"/>
      <c r="AJP106" s="1380"/>
      <c r="AJQ106" s="1380"/>
      <c r="AJR106" s="1380"/>
      <c r="AJS106" s="1380"/>
      <c r="AJT106" s="1380"/>
      <c r="AJU106" s="1380"/>
      <c r="AJV106" s="1380"/>
      <c r="AJW106" s="1380"/>
      <c r="AJX106" s="1380"/>
      <c r="AJY106" s="1380"/>
      <c r="AJZ106" s="1380"/>
      <c r="AKA106" s="1380"/>
      <c r="AKB106" s="1380"/>
      <c r="AKC106" s="1380"/>
      <c r="AKD106" s="1380"/>
      <c r="AKE106" s="1380"/>
      <c r="AKF106" s="1380"/>
      <c r="AKG106" s="1380"/>
      <c r="AKH106" s="1380"/>
      <c r="AKI106" s="1380"/>
      <c r="AKJ106" s="1380"/>
      <c r="AKK106" s="1380"/>
      <c r="AKL106" s="1380"/>
      <c r="AKM106" s="1380"/>
      <c r="AKN106" s="1380"/>
      <c r="AKO106" s="1380"/>
      <c r="AKP106" s="1380"/>
      <c r="AKQ106" s="1380"/>
      <c r="AKR106" s="1380"/>
      <c r="AKS106" s="1380"/>
      <c r="AKT106" s="1380"/>
      <c r="AKU106" s="1380"/>
      <c r="AKV106" s="1380"/>
      <c r="AKW106" s="1380"/>
      <c r="AKX106" s="1380"/>
      <c r="AKY106" s="1380"/>
      <c r="AKZ106" s="1380"/>
      <c r="ALA106" s="1380"/>
      <c r="ALB106" s="1380"/>
      <c r="ALC106" s="1380"/>
      <c r="ALD106" s="1380"/>
      <c r="ALE106" s="1380"/>
      <c r="ALF106" s="1380"/>
      <c r="ALG106" s="1380"/>
      <c r="ALH106" s="1380"/>
      <c r="ALI106" s="1380"/>
      <c r="ALJ106" s="1380"/>
      <c r="ALK106" s="1380"/>
      <c r="ALL106" s="1380"/>
      <c r="ALM106" s="1380"/>
      <c r="ALN106" s="1380"/>
      <c r="ALO106" s="1380"/>
      <c r="ALP106" s="1380"/>
      <c r="ALQ106" s="1380"/>
      <c r="ALR106" s="1380"/>
      <c r="ALS106" s="1380"/>
      <c r="ALT106" s="1380"/>
      <c r="ALU106" s="1380"/>
      <c r="ALV106" s="1380"/>
      <c r="ALW106" s="1380"/>
      <c r="ALX106" s="1380"/>
      <c r="ALY106" s="1380"/>
      <c r="ALZ106" s="1380"/>
      <c r="AMA106" s="1380"/>
      <c r="AMB106" s="1380"/>
      <c r="AMC106" s="1380"/>
      <c r="AMD106" s="1380"/>
      <c r="AME106" s="1380"/>
      <c r="AMF106" s="1380"/>
      <c r="AMG106" s="1380"/>
      <c r="AMH106" s="1380"/>
      <c r="AMI106" s="1380"/>
      <c r="AMJ106" s="1380"/>
    </row>
    <row r="107" spans="1:1024" s="737" customFormat="1" ht="17.149999999999999" customHeight="1">
      <c r="A107" s="6250"/>
      <c r="B107" s="6258"/>
      <c r="C107" s="6260"/>
      <c r="D107" s="6262"/>
      <c r="E107" s="6246"/>
      <c r="F107" s="6256"/>
      <c r="G107" s="6246"/>
      <c r="H107" s="6247"/>
      <c r="I107" s="3967" t="s">
        <v>916</v>
      </c>
      <c r="J107" s="2417">
        <v>5000000</v>
      </c>
      <c r="K107" s="6246"/>
      <c r="L107" s="6246"/>
      <c r="M107" s="6246"/>
      <c r="N107" s="6246"/>
      <c r="O107" s="6385"/>
      <c r="P107" s="6387"/>
      <c r="Q107" s="6389"/>
      <c r="R107" s="6391"/>
      <c r="S107" s="6393"/>
      <c r="T107" s="6377"/>
      <c r="U107" s="6379"/>
      <c r="V107" s="6381"/>
      <c r="W107" s="6383"/>
      <c r="X107" s="6383"/>
      <c r="Y107" s="6354"/>
      <c r="Z107" s="6352"/>
      <c r="AA107" s="6354"/>
      <c r="AB107" s="6354"/>
      <c r="AC107" s="6354"/>
      <c r="AD107" s="6354"/>
      <c r="AE107" s="6352"/>
      <c r="AF107" s="6434"/>
      <c r="AG107" s="6436"/>
      <c r="AH107" s="6436"/>
      <c r="AI107" s="6348"/>
      <c r="AJ107" s="6348"/>
      <c r="AK107" s="6350"/>
      <c r="AL107" s="6426"/>
      <c r="AM107" s="6426"/>
      <c r="AN107" s="6432"/>
      <c r="AO107" s="6426"/>
      <c r="AP107" s="6426"/>
      <c r="AQ107" s="6426"/>
      <c r="AR107" s="6426"/>
      <c r="AS107" s="6426"/>
      <c r="AT107" s="6428"/>
      <c r="AU107" s="6430"/>
      <c r="AV107" s="6430"/>
      <c r="AW107" s="6329"/>
      <c r="AX107" s="6329"/>
      <c r="AY107" s="6329"/>
      <c r="AZ107" s="6415"/>
      <c r="BA107" s="3442"/>
      <c r="BB107" s="3442"/>
      <c r="BC107" s="3442"/>
      <c r="BD107" s="3442"/>
      <c r="BE107" s="3442"/>
      <c r="BF107" s="3442"/>
      <c r="BG107" s="3442"/>
      <c r="BH107" s="3442"/>
      <c r="BI107" s="3442"/>
      <c r="BJ107" s="3442"/>
      <c r="BK107" s="3442"/>
      <c r="BL107" s="3442"/>
      <c r="BM107" s="3442"/>
      <c r="BN107" s="3442"/>
      <c r="BO107" s="3442"/>
      <c r="BP107" s="3442"/>
      <c r="BQ107" s="3442"/>
      <c r="BR107" s="3442"/>
      <c r="BS107" s="3442"/>
      <c r="BT107" s="3442"/>
      <c r="BU107" s="3442"/>
      <c r="BV107" s="3442"/>
      <c r="BW107" s="3442"/>
      <c r="BX107" s="3442"/>
      <c r="BY107" s="3442"/>
      <c r="BZ107" s="3442"/>
      <c r="CA107" s="3442"/>
      <c r="CB107" s="3442"/>
      <c r="CC107" s="3442"/>
      <c r="CD107" s="3442"/>
      <c r="CE107" s="3442"/>
      <c r="CF107" s="3442"/>
      <c r="CG107" s="3442"/>
      <c r="CH107" s="3442"/>
      <c r="CI107" s="3442"/>
      <c r="CJ107" s="3442"/>
      <c r="CK107" s="3442"/>
      <c r="CL107" s="3442"/>
      <c r="CM107" s="3442"/>
      <c r="CN107" s="3442"/>
      <c r="CO107" s="3442"/>
      <c r="CP107" s="3442"/>
      <c r="CQ107" s="3442"/>
      <c r="CR107" s="3442"/>
      <c r="CS107" s="3442"/>
      <c r="CT107" s="3442"/>
      <c r="CU107" s="3442"/>
      <c r="CV107" s="3442"/>
      <c r="CW107" s="3442"/>
      <c r="CX107" s="3442"/>
      <c r="CY107" s="3442"/>
      <c r="CZ107" s="3442"/>
      <c r="DA107" s="3442"/>
      <c r="DB107" s="3442"/>
      <c r="DC107" s="3442"/>
      <c r="DD107" s="3442"/>
      <c r="DE107" s="3442"/>
      <c r="DF107" s="3442"/>
      <c r="DG107" s="3442"/>
      <c r="DH107" s="3442"/>
      <c r="DI107" s="3442"/>
      <c r="DJ107" s="3442"/>
      <c r="DK107" s="3442"/>
      <c r="DL107" s="3442"/>
      <c r="DM107" s="3442"/>
      <c r="DN107" s="3442"/>
      <c r="DO107" s="3442"/>
      <c r="DP107" s="3442"/>
      <c r="DQ107" s="3442"/>
      <c r="DR107" s="3442"/>
      <c r="DS107" s="3442"/>
      <c r="DT107" s="3442"/>
      <c r="DU107" s="3442"/>
      <c r="DV107" s="3442"/>
      <c r="DW107" s="3442"/>
      <c r="DX107" s="3442"/>
      <c r="DY107" s="3442"/>
      <c r="DZ107" s="1380"/>
      <c r="EA107" s="1380"/>
      <c r="EB107" s="1380"/>
      <c r="EC107" s="1380"/>
      <c r="ED107" s="1380"/>
      <c r="EE107" s="1380"/>
      <c r="EF107" s="1380"/>
      <c r="EG107" s="1380"/>
      <c r="EH107" s="1380"/>
      <c r="EI107" s="1380"/>
      <c r="EJ107" s="1380"/>
      <c r="EK107" s="1380"/>
      <c r="EL107" s="1380"/>
      <c r="EM107" s="1380"/>
      <c r="EN107" s="1380"/>
      <c r="EO107" s="1380"/>
      <c r="EP107" s="1380"/>
      <c r="EQ107" s="1380"/>
      <c r="ER107" s="1380"/>
      <c r="ES107" s="1380"/>
      <c r="ET107" s="1380"/>
      <c r="EU107" s="1380"/>
      <c r="EV107" s="1380"/>
      <c r="EW107" s="1380"/>
      <c r="EX107" s="1380"/>
      <c r="EY107" s="1380"/>
      <c r="EZ107" s="1380"/>
      <c r="FA107" s="1380"/>
      <c r="FB107" s="1380"/>
      <c r="FC107" s="1380"/>
      <c r="FD107" s="1380"/>
      <c r="FE107" s="1380"/>
      <c r="FF107" s="1380"/>
      <c r="FG107" s="1380"/>
      <c r="FH107" s="1380"/>
      <c r="FI107" s="1380"/>
      <c r="FJ107" s="1380"/>
      <c r="FK107" s="1380"/>
      <c r="FL107" s="1380"/>
      <c r="FM107" s="1380"/>
      <c r="FN107" s="1380"/>
      <c r="FO107" s="1380"/>
      <c r="FP107" s="1380"/>
      <c r="FQ107" s="1380"/>
      <c r="FR107" s="1380"/>
      <c r="FS107" s="1380"/>
      <c r="FT107" s="1380"/>
      <c r="FU107" s="1380"/>
      <c r="FV107" s="1380"/>
      <c r="FW107" s="1380"/>
      <c r="FX107" s="1380"/>
      <c r="FY107" s="1380"/>
      <c r="FZ107" s="1380"/>
      <c r="GA107" s="1380"/>
      <c r="GB107" s="1380"/>
      <c r="GC107" s="1380"/>
      <c r="GD107" s="1380"/>
      <c r="GE107" s="1380"/>
      <c r="GF107" s="1380"/>
      <c r="GG107" s="1380"/>
      <c r="GH107" s="1380"/>
      <c r="GI107" s="1380"/>
      <c r="GJ107" s="1380"/>
      <c r="GK107" s="1380"/>
      <c r="GL107" s="1380"/>
      <c r="GM107" s="1380"/>
      <c r="GN107" s="1380"/>
      <c r="GO107" s="1380"/>
      <c r="GP107" s="1380"/>
      <c r="GQ107" s="1380"/>
      <c r="GR107" s="1380"/>
      <c r="GS107" s="1380"/>
      <c r="GT107" s="1380"/>
      <c r="GU107" s="1380"/>
      <c r="GV107" s="1380"/>
      <c r="GW107" s="1380"/>
      <c r="GX107" s="1380"/>
      <c r="GY107" s="1380"/>
      <c r="GZ107" s="1380"/>
      <c r="HA107" s="1380"/>
      <c r="HB107" s="1380"/>
      <c r="HC107" s="1380"/>
      <c r="HD107" s="1380"/>
      <c r="HE107" s="1380"/>
      <c r="HF107" s="1380"/>
      <c r="HG107" s="1380"/>
      <c r="HH107" s="1380"/>
      <c r="HI107" s="1380"/>
      <c r="HJ107" s="1380"/>
      <c r="HK107" s="1380"/>
      <c r="HL107" s="1380"/>
      <c r="HM107" s="1380"/>
      <c r="HN107" s="1380"/>
      <c r="HO107" s="1380"/>
      <c r="HP107" s="1380"/>
      <c r="HQ107" s="1380"/>
      <c r="HR107" s="1380"/>
      <c r="HS107" s="1380"/>
      <c r="HT107" s="1380"/>
      <c r="HU107" s="1380"/>
      <c r="HV107" s="1380"/>
      <c r="HW107" s="1380"/>
      <c r="HX107" s="1380"/>
      <c r="HY107" s="1380"/>
      <c r="HZ107" s="1380"/>
      <c r="IA107" s="1380"/>
      <c r="IB107" s="1380"/>
      <c r="IC107" s="1380"/>
      <c r="ID107" s="1380"/>
      <c r="IE107" s="1380"/>
      <c r="IF107" s="1380"/>
      <c r="IG107" s="1380"/>
      <c r="IH107" s="1380"/>
      <c r="II107" s="1380"/>
      <c r="IJ107" s="1380"/>
      <c r="IK107" s="1380"/>
      <c r="IL107" s="1380"/>
      <c r="IM107" s="1380"/>
      <c r="IN107" s="1380"/>
      <c r="IO107" s="1380"/>
      <c r="IP107" s="1380"/>
      <c r="IQ107" s="1380"/>
      <c r="IR107" s="1380"/>
      <c r="IS107" s="1380"/>
      <c r="IT107" s="1380"/>
      <c r="IU107" s="1380"/>
      <c r="IV107" s="1380"/>
      <c r="IW107" s="1380"/>
      <c r="IX107" s="1380"/>
      <c r="IY107" s="1380"/>
      <c r="IZ107" s="1380"/>
      <c r="JA107" s="1380"/>
      <c r="JB107" s="1380"/>
      <c r="JC107" s="1380"/>
      <c r="JD107" s="1380"/>
      <c r="JE107" s="1380"/>
      <c r="JF107" s="1380"/>
      <c r="JG107" s="1380"/>
      <c r="JH107" s="1380"/>
      <c r="JI107" s="1380"/>
      <c r="JJ107" s="1380"/>
      <c r="JK107" s="1380"/>
      <c r="JL107" s="1380"/>
      <c r="JM107" s="1380"/>
      <c r="JN107" s="1380"/>
      <c r="JO107" s="1380"/>
      <c r="JP107" s="1380"/>
      <c r="JQ107" s="1380"/>
      <c r="JR107" s="1380"/>
      <c r="JS107" s="1380"/>
      <c r="JT107" s="1380"/>
      <c r="JU107" s="1380"/>
      <c r="JV107" s="1380"/>
      <c r="JW107" s="1380"/>
      <c r="JX107" s="1380"/>
      <c r="JY107" s="1380"/>
      <c r="JZ107" s="1380"/>
      <c r="KA107" s="1380"/>
      <c r="KB107" s="1380"/>
      <c r="KC107" s="1380"/>
      <c r="KD107" s="1380"/>
      <c r="KE107" s="1380"/>
      <c r="KF107" s="1380"/>
      <c r="KG107" s="1380"/>
      <c r="KH107" s="1380"/>
      <c r="KI107" s="1380"/>
      <c r="KJ107" s="1380"/>
      <c r="KK107" s="1380"/>
      <c r="KL107" s="1380"/>
      <c r="KM107" s="1380"/>
      <c r="KN107" s="1380"/>
      <c r="KO107" s="1380"/>
      <c r="KP107" s="1380"/>
      <c r="KQ107" s="1380"/>
      <c r="KR107" s="1380"/>
      <c r="KS107" s="1380"/>
      <c r="KT107" s="1380"/>
      <c r="KU107" s="1380"/>
      <c r="KV107" s="1380"/>
      <c r="KW107" s="1380"/>
      <c r="KX107" s="1380"/>
      <c r="KY107" s="1380"/>
      <c r="KZ107" s="1380"/>
      <c r="LA107" s="1380"/>
      <c r="LB107" s="1380"/>
      <c r="LC107" s="1380"/>
      <c r="LD107" s="1380"/>
      <c r="LE107" s="1380"/>
      <c r="LF107" s="1380"/>
      <c r="LG107" s="1380"/>
      <c r="LH107" s="1380"/>
      <c r="LI107" s="1380"/>
      <c r="LJ107" s="1380"/>
      <c r="LK107" s="1380"/>
      <c r="LL107" s="1380"/>
      <c r="LM107" s="1380"/>
      <c r="LN107" s="1380"/>
      <c r="LO107" s="1380"/>
      <c r="LP107" s="1380"/>
      <c r="LQ107" s="1380"/>
      <c r="LR107" s="1380"/>
      <c r="LS107" s="1380"/>
      <c r="LT107" s="1380"/>
      <c r="LU107" s="1380"/>
      <c r="LV107" s="1380"/>
      <c r="LW107" s="1380"/>
      <c r="LX107" s="1380"/>
      <c r="LY107" s="1380"/>
      <c r="LZ107" s="1380"/>
      <c r="MA107" s="1380"/>
      <c r="MB107" s="1380"/>
      <c r="MC107" s="1380"/>
      <c r="MD107" s="1380"/>
      <c r="ME107" s="1380"/>
      <c r="MF107" s="1380"/>
      <c r="MG107" s="1380"/>
      <c r="MH107" s="1380"/>
      <c r="MI107" s="1380"/>
      <c r="MJ107" s="1380"/>
      <c r="MK107" s="1380"/>
      <c r="ML107" s="1380"/>
      <c r="MM107" s="1380"/>
      <c r="MN107" s="1380"/>
      <c r="MO107" s="1380"/>
      <c r="MP107" s="1380"/>
      <c r="MQ107" s="1380"/>
      <c r="MR107" s="1380"/>
      <c r="MS107" s="1380"/>
      <c r="MT107" s="1380"/>
      <c r="MU107" s="1380"/>
      <c r="MV107" s="1380"/>
      <c r="MW107" s="1380"/>
      <c r="MX107" s="1380"/>
      <c r="MY107" s="1380"/>
      <c r="MZ107" s="1380"/>
      <c r="NA107" s="1380"/>
      <c r="NB107" s="1380"/>
      <c r="NC107" s="1380"/>
      <c r="ND107" s="1380"/>
      <c r="NE107" s="1380"/>
      <c r="NF107" s="1380"/>
      <c r="NG107" s="1380"/>
      <c r="NH107" s="1380"/>
      <c r="NI107" s="1380"/>
      <c r="NJ107" s="1380"/>
      <c r="NK107" s="1380"/>
      <c r="NL107" s="1380"/>
      <c r="NM107" s="1380"/>
      <c r="NN107" s="1380"/>
      <c r="NO107" s="1380"/>
      <c r="NP107" s="1380"/>
      <c r="NQ107" s="1380"/>
      <c r="NR107" s="1380"/>
      <c r="NS107" s="1380"/>
      <c r="NT107" s="1380"/>
      <c r="NU107" s="1380"/>
      <c r="NV107" s="1380"/>
      <c r="NW107" s="1380"/>
      <c r="NX107" s="1380"/>
      <c r="NY107" s="1380"/>
      <c r="NZ107" s="1380"/>
      <c r="OA107" s="1380"/>
      <c r="OB107" s="1380"/>
      <c r="OC107" s="1380"/>
      <c r="OD107" s="1380"/>
      <c r="OE107" s="1380"/>
      <c r="OF107" s="1380"/>
      <c r="OG107" s="1380"/>
      <c r="OH107" s="1380"/>
      <c r="OI107" s="1380"/>
      <c r="OJ107" s="1380"/>
      <c r="OK107" s="1380"/>
      <c r="OL107" s="1380"/>
      <c r="OM107" s="1380"/>
      <c r="ON107" s="1380"/>
      <c r="OO107" s="1380"/>
      <c r="OP107" s="1380"/>
      <c r="OQ107" s="1380"/>
      <c r="OR107" s="1380"/>
      <c r="OS107" s="1380"/>
      <c r="OT107" s="1380"/>
      <c r="OU107" s="1380"/>
      <c r="OV107" s="1380"/>
      <c r="OW107" s="1380"/>
      <c r="OX107" s="1380"/>
      <c r="OY107" s="1380"/>
      <c r="OZ107" s="1380"/>
      <c r="PA107" s="1380"/>
      <c r="PB107" s="1380"/>
      <c r="PC107" s="1380"/>
      <c r="PD107" s="1380"/>
      <c r="PE107" s="1380"/>
      <c r="PF107" s="1380"/>
      <c r="PG107" s="1380"/>
      <c r="PH107" s="1380"/>
      <c r="PI107" s="1380"/>
      <c r="PJ107" s="1380"/>
      <c r="PK107" s="1380"/>
      <c r="PL107" s="1380"/>
      <c r="PM107" s="1380"/>
      <c r="PN107" s="1380"/>
      <c r="PO107" s="1380"/>
      <c r="PP107" s="1380"/>
      <c r="PQ107" s="1380"/>
      <c r="PR107" s="1380"/>
      <c r="PS107" s="1380"/>
      <c r="PT107" s="1380"/>
      <c r="PU107" s="1380"/>
      <c r="PV107" s="1380"/>
      <c r="PW107" s="1380"/>
      <c r="PX107" s="1380"/>
      <c r="PY107" s="1380"/>
      <c r="PZ107" s="1380"/>
      <c r="QA107" s="1380"/>
      <c r="QB107" s="1380"/>
      <c r="QC107" s="1380"/>
      <c r="QD107" s="1380"/>
      <c r="QE107" s="1380"/>
      <c r="QF107" s="1380"/>
      <c r="QG107" s="1380"/>
      <c r="QH107" s="1380"/>
      <c r="QI107" s="1380"/>
      <c r="QJ107" s="1380"/>
      <c r="QK107" s="1380"/>
      <c r="QL107" s="1380"/>
      <c r="QM107" s="1380"/>
      <c r="QN107" s="1380"/>
      <c r="QO107" s="1380"/>
      <c r="QP107" s="1380"/>
      <c r="QQ107" s="1380"/>
      <c r="QR107" s="1380"/>
      <c r="QS107" s="1380"/>
      <c r="QT107" s="1380"/>
      <c r="QU107" s="1380"/>
      <c r="QV107" s="1380"/>
      <c r="QW107" s="1380"/>
      <c r="QX107" s="1380"/>
      <c r="QY107" s="1380"/>
      <c r="QZ107" s="1380"/>
      <c r="RA107" s="1380"/>
      <c r="RB107" s="1380"/>
      <c r="RC107" s="1380"/>
      <c r="RD107" s="1380"/>
      <c r="RE107" s="1380"/>
      <c r="RF107" s="1380"/>
      <c r="RG107" s="1380"/>
      <c r="RH107" s="1380"/>
      <c r="RI107" s="1380"/>
      <c r="RJ107" s="1380"/>
      <c r="RK107" s="1380"/>
      <c r="RL107" s="1380"/>
      <c r="RM107" s="1380"/>
      <c r="RN107" s="1380"/>
      <c r="RO107" s="1380"/>
      <c r="RP107" s="1380"/>
      <c r="RQ107" s="1380"/>
      <c r="RR107" s="1380"/>
      <c r="RS107" s="1380"/>
      <c r="RT107" s="1380"/>
      <c r="RU107" s="1380"/>
      <c r="RV107" s="1380"/>
      <c r="RW107" s="1380"/>
      <c r="RX107" s="1380"/>
      <c r="RY107" s="1380"/>
      <c r="RZ107" s="1380"/>
      <c r="SA107" s="1380"/>
      <c r="SB107" s="1380"/>
      <c r="SC107" s="1380"/>
      <c r="SD107" s="1380"/>
      <c r="SE107" s="1380"/>
      <c r="SF107" s="1380"/>
      <c r="SG107" s="1380"/>
      <c r="SH107" s="1380"/>
      <c r="SI107" s="1380"/>
      <c r="SJ107" s="1380"/>
      <c r="SK107" s="1380"/>
      <c r="SL107" s="1380"/>
      <c r="SM107" s="1380"/>
      <c r="SN107" s="1380"/>
      <c r="SO107" s="1380"/>
      <c r="SP107" s="1380"/>
      <c r="SQ107" s="1380"/>
      <c r="SR107" s="1380"/>
      <c r="SS107" s="1380"/>
      <c r="ST107" s="1380"/>
      <c r="SU107" s="1380"/>
      <c r="SV107" s="1380"/>
      <c r="SW107" s="1380"/>
      <c r="SX107" s="1380"/>
      <c r="SY107" s="1380"/>
      <c r="SZ107" s="1380"/>
      <c r="TA107" s="1380"/>
      <c r="TB107" s="1380"/>
      <c r="TC107" s="1380"/>
      <c r="TD107" s="1380"/>
      <c r="TE107" s="1380"/>
      <c r="TF107" s="1380"/>
      <c r="TG107" s="1380"/>
      <c r="TH107" s="1380"/>
      <c r="TI107" s="1380"/>
      <c r="TJ107" s="1380"/>
      <c r="TK107" s="1380"/>
      <c r="TL107" s="1380"/>
      <c r="TM107" s="1380"/>
      <c r="TN107" s="1380"/>
      <c r="TO107" s="1380"/>
      <c r="TP107" s="1380"/>
      <c r="TQ107" s="1380"/>
      <c r="TR107" s="1380"/>
      <c r="TS107" s="1380"/>
      <c r="TT107" s="1380"/>
      <c r="TU107" s="1380"/>
      <c r="TV107" s="1380"/>
      <c r="TW107" s="1380"/>
      <c r="TX107" s="1380"/>
      <c r="TY107" s="1380"/>
      <c r="TZ107" s="1380"/>
      <c r="UA107" s="1380"/>
      <c r="UB107" s="1380"/>
      <c r="UC107" s="1380"/>
      <c r="UD107" s="1380"/>
      <c r="UE107" s="1380"/>
      <c r="UF107" s="1380"/>
      <c r="UG107" s="1380"/>
      <c r="UH107" s="1380"/>
      <c r="UI107" s="1380"/>
      <c r="UJ107" s="1380"/>
      <c r="UK107" s="1380"/>
      <c r="UL107" s="1380"/>
      <c r="UM107" s="1380"/>
      <c r="UN107" s="1380"/>
      <c r="UO107" s="1380"/>
      <c r="UP107" s="1380"/>
      <c r="UQ107" s="1380"/>
      <c r="UR107" s="1380"/>
      <c r="US107" s="1380"/>
      <c r="UT107" s="1380"/>
      <c r="UU107" s="1380"/>
      <c r="UV107" s="1380"/>
      <c r="UW107" s="1380"/>
      <c r="UX107" s="1380"/>
      <c r="UY107" s="1380"/>
      <c r="UZ107" s="1380"/>
      <c r="VA107" s="1380"/>
      <c r="VB107" s="1380"/>
      <c r="VC107" s="1380"/>
      <c r="VD107" s="1380"/>
      <c r="VE107" s="1380"/>
      <c r="VF107" s="1380"/>
      <c r="VG107" s="1380"/>
      <c r="VH107" s="1380"/>
      <c r="VI107" s="1380"/>
      <c r="VJ107" s="1380"/>
      <c r="VK107" s="1380"/>
      <c r="VL107" s="1380"/>
      <c r="VM107" s="1380"/>
      <c r="VN107" s="1380"/>
      <c r="VO107" s="1380"/>
      <c r="VP107" s="1380"/>
      <c r="VQ107" s="1380"/>
      <c r="VR107" s="1380"/>
      <c r="VS107" s="1380"/>
      <c r="VT107" s="1380"/>
      <c r="VU107" s="1380"/>
      <c r="VV107" s="1380"/>
      <c r="VW107" s="1380"/>
      <c r="VX107" s="1380"/>
      <c r="VY107" s="1380"/>
      <c r="VZ107" s="1380"/>
      <c r="WA107" s="1380"/>
      <c r="WB107" s="1380"/>
      <c r="WC107" s="1380"/>
      <c r="WD107" s="1380"/>
      <c r="WE107" s="1380"/>
      <c r="WF107" s="1380"/>
      <c r="WG107" s="1380"/>
      <c r="WH107" s="1380"/>
      <c r="WI107" s="1380"/>
      <c r="WJ107" s="1380"/>
      <c r="WK107" s="1380"/>
      <c r="WL107" s="1380"/>
      <c r="WM107" s="1380"/>
      <c r="WN107" s="1380"/>
      <c r="WO107" s="1380"/>
      <c r="WP107" s="1380"/>
      <c r="WQ107" s="1380"/>
      <c r="WR107" s="1380"/>
      <c r="WS107" s="1380"/>
      <c r="WT107" s="1380"/>
      <c r="WU107" s="1380"/>
      <c r="WV107" s="1380"/>
      <c r="WW107" s="1380"/>
      <c r="WX107" s="1380"/>
      <c r="WY107" s="1380"/>
      <c r="WZ107" s="1380"/>
      <c r="XA107" s="1380"/>
      <c r="XB107" s="1380"/>
      <c r="XC107" s="1380"/>
      <c r="XD107" s="1380"/>
      <c r="XE107" s="1380"/>
      <c r="XF107" s="1380"/>
      <c r="XG107" s="1380"/>
      <c r="XH107" s="1380"/>
      <c r="XI107" s="1380"/>
      <c r="XJ107" s="1380"/>
      <c r="XK107" s="1380"/>
      <c r="XL107" s="1380"/>
      <c r="XM107" s="1380"/>
      <c r="XN107" s="1380"/>
      <c r="XO107" s="1380"/>
      <c r="XP107" s="1380"/>
      <c r="XQ107" s="1380"/>
      <c r="XR107" s="1380"/>
      <c r="XS107" s="1380"/>
      <c r="XT107" s="1380"/>
      <c r="XU107" s="1380"/>
      <c r="XV107" s="1380"/>
      <c r="XW107" s="1380"/>
      <c r="XX107" s="1380"/>
      <c r="XY107" s="1380"/>
      <c r="XZ107" s="1380"/>
      <c r="YA107" s="1380"/>
      <c r="YB107" s="1380"/>
      <c r="YC107" s="1380"/>
      <c r="YD107" s="1380"/>
      <c r="YE107" s="1380"/>
      <c r="YF107" s="1380"/>
      <c r="YG107" s="1380"/>
      <c r="YH107" s="1380"/>
      <c r="YI107" s="1380"/>
      <c r="YJ107" s="1380"/>
      <c r="YK107" s="1380"/>
      <c r="YL107" s="1380"/>
      <c r="YM107" s="1380"/>
      <c r="YN107" s="1380"/>
      <c r="YO107" s="1380"/>
      <c r="YP107" s="1380"/>
      <c r="YQ107" s="1380"/>
      <c r="YR107" s="1380"/>
      <c r="YS107" s="1380"/>
      <c r="YT107" s="1380"/>
      <c r="YU107" s="1380"/>
      <c r="YV107" s="1380"/>
      <c r="YW107" s="1380"/>
      <c r="YX107" s="1380"/>
      <c r="YY107" s="1380"/>
      <c r="YZ107" s="1380"/>
      <c r="ZA107" s="1380"/>
      <c r="ZB107" s="1380"/>
      <c r="ZC107" s="1380"/>
      <c r="ZD107" s="1380"/>
      <c r="ZE107" s="1380"/>
      <c r="ZF107" s="1380"/>
      <c r="ZG107" s="1380"/>
      <c r="ZH107" s="1380"/>
      <c r="ZI107" s="1380"/>
      <c r="ZJ107" s="1380"/>
      <c r="ZK107" s="1380"/>
      <c r="ZL107" s="1380"/>
      <c r="ZM107" s="1380"/>
      <c r="ZN107" s="1380"/>
      <c r="ZO107" s="1380"/>
      <c r="ZP107" s="1380"/>
      <c r="ZQ107" s="1380"/>
      <c r="ZR107" s="1380"/>
      <c r="ZS107" s="1380"/>
      <c r="ZT107" s="1380"/>
      <c r="ZU107" s="1380"/>
      <c r="ZV107" s="1380"/>
      <c r="ZW107" s="1380"/>
      <c r="ZX107" s="1380"/>
      <c r="ZY107" s="1380"/>
      <c r="ZZ107" s="1380"/>
      <c r="AAA107" s="1380"/>
      <c r="AAB107" s="1380"/>
      <c r="AAC107" s="1380"/>
      <c r="AAD107" s="1380"/>
      <c r="AAE107" s="1380"/>
      <c r="AAF107" s="1380"/>
      <c r="AAG107" s="1380"/>
      <c r="AAH107" s="1380"/>
      <c r="AAI107" s="1380"/>
      <c r="AAJ107" s="1380"/>
      <c r="AAK107" s="1380"/>
      <c r="AAL107" s="1380"/>
      <c r="AAM107" s="1380"/>
      <c r="AAN107" s="1380"/>
      <c r="AAO107" s="1380"/>
      <c r="AAP107" s="1380"/>
      <c r="AAQ107" s="1380"/>
      <c r="AAR107" s="1380"/>
      <c r="AAS107" s="1380"/>
      <c r="AAT107" s="1380"/>
      <c r="AAU107" s="1380"/>
      <c r="AAV107" s="1380"/>
      <c r="AAW107" s="1380"/>
      <c r="AAX107" s="1380"/>
      <c r="AAY107" s="1380"/>
      <c r="AAZ107" s="1380"/>
      <c r="ABA107" s="1380"/>
      <c r="ABB107" s="1380"/>
      <c r="ABC107" s="1380"/>
      <c r="ABD107" s="1380"/>
      <c r="ABE107" s="1380"/>
      <c r="ABF107" s="1380"/>
      <c r="ABG107" s="1380"/>
      <c r="ABH107" s="1380"/>
      <c r="ABI107" s="1380"/>
      <c r="ABJ107" s="1380"/>
      <c r="ABK107" s="1380"/>
      <c r="ABL107" s="1380"/>
      <c r="ABM107" s="1380"/>
      <c r="ABN107" s="1380"/>
      <c r="ABO107" s="1380"/>
      <c r="ABP107" s="1380"/>
      <c r="ABQ107" s="1380"/>
      <c r="ABR107" s="1380"/>
      <c r="ABS107" s="1380"/>
      <c r="ABT107" s="1380"/>
      <c r="ABU107" s="1380"/>
      <c r="ABV107" s="1380"/>
      <c r="ABW107" s="1380"/>
      <c r="ABX107" s="1380"/>
      <c r="ABY107" s="1380"/>
      <c r="ABZ107" s="1380"/>
      <c r="ACA107" s="1380"/>
      <c r="ACB107" s="1380"/>
      <c r="ACC107" s="1380"/>
      <c r="ACD107" s="1380"/>
      <c r="ACE107" s="1380"/>
      <c r="ACF107" s="1380"/>
      <c r="ACG107" s="1380"/>
      <c r="ACH107" s="1380"/>
      <c r="ACI107" s="1380"/>
      <c r="ACJ107" s="1380"/>
      <c r="ACK107" s="1380"/>
      <c r="ACL107" s="1380"/>
      <c r="ACM107" s="1380"/>
      <c r="ACN107" s="1380"/>
      <c r="ACO107" s="1380"/>
      <c r="ACP107" s="1380"/>
      <c r="ACQ107" s="1380"/>
      <c r="ACR107" s="1380"/>
      <c r="ACS107" s="1380"/>
      <c r="ACT107" s="1380"/>
      <c r="ACU107" s="1380"/>
      <c r="ACV107" s="1380"/>
      <c r="ACW107" s="1380"/>
      <c r="ACX107" s="1380"/>
      <c r="ACY107" s="1380"/>
      <c r="ACZ107" s="1380"/>
      <c r="ADA107" s="1380"/>
      <c r="ADB107" s="1380"/>
      <c r="ADC107" s="1380"/>
      <c r="ADD107" s="1380"/>
      <c r="ADE107" s="1380"/>
      <c r="ADF107" s="1380"/>
      <c r="ADG107" s="1380"/>
      <c r="ADH107" s="1380"/>
      <c r="ADI107" s="1380"/>
      <c r="ADJ107" s="1380"/>
      <c r="ADK107" s="1380"/>
      <c r="ADL107" s="1380"/>
      <c r="ADM107" s="1380"/>
      <c r="ADN107" s="1380"/>
      <c r="ADO107" s="1380"/>
      <c r="ADP107" s="1380"/>
      <c r="ADQ107" s="1380"/>
      <c r="ADR107" s="1380"/>
      <c r="ADS107" s="1380"/>
      <c r="ADT107" s="1380"/>
      <c r="ADU107" s="1380"/>
      <c r="ADV107" s="1380"/>
      <c r="ADW107" s="1380"/>
      <c r="ADX107" s="1380"/>
      <c r="ADY107" s="1380"/>
      <c r="ADZ107" s="1380"/>
      <c r="AEA107" s="1380"/>
      <c r="AEB107" s="1380"/>
      <c r="AEC107" s="1380"/>
      <c r="AED107" s="1380"/>
      <c r="AEE107" s="1380"/>
      <c r="AEF107" s="1380"/>
      <c r="AEG107" s="1380"/>
      <c r="AEH107" s="1380"/>
      <c r="AEI107" s="1380"/>
      <c r="AEJ107" s="1380"/>
      <c r="AEK107" s="1380"/>
      <c r="AEL107" s="1380"/>
      <c r="AEM107" s="1380"/>
      <c r="AEN107" s="1380"/>
      <c r="AEO107" s="1380"/>
      <c r="AEP107" s="1380"/>
      <c r="AEQ107" s="1380"/>
      <c r="AER107" s="1380"/>
      <c r="AES107" s="1380"/>
      <c r="AET107" s="1380"/>
      <c r="AEU107" s="1380"/>
      <c r="AEV107" s="1380"/>
      <c r="AEW107" s="1380"/>
      <c r="AEX107" s="1380"/>
      <c r="AEY107" s="1380"/>
      <c r="AEZ107" s="1380"/>
      <c r="AFA107" s="1380"/>
      <c r="AFB107" s="1380"/>
      <c r="AFC107" s="1380"/>
      <c r="AFD107" s="1380"/>
      <c r="AFE107" s="1380"/>
      <c r="AFF107" s="1380"/>
      <c r="AFG107" s="1380"/>
      <c r="AFH107" s="1380"/>
      <c r="AFI107" s="1380"/>
      <c r="AFJ107" s="1380"/>
      <c r="AFK107" s="1380"/>
      <c r="AFL107" s="1380"/>
      <c r="AFM107" s="1380"/>
      <c r="AFN107" s="1380"/>
      <c r="AFO107" s="1380"/>
      <c r="AFP107" s="1380"/>
      <c r="AFQ107" s="1380"/>
      <c r="AFR107" s="1380"/>
      <c r="AFS107" s="1380"/>
      <c r="AFT107" s="1380"/>
      <c r="AFU107" s="1380"/>
      <c r="AFV107" s="1380"/>
      <c r="AFW107" s="1380"/>
      <c r="AFX107" s="1380"/>
      <c r="AFY107" s="1380"/>
      <c r="AFZ107" s="1380"/>
      <c r="AGA107" s="1380"/>
      <c r="AGB107" s="1380"/>
      <c r="AGC107" s="1380"/>
      <c r="AGD107" s="1380"/>
      <c r="AGE107" s="1380"/>
      <c r="AGF107" s="1380"/>
      <c r="AGG107" s="1380"/>
      <c r="AGH107" s="1380"/>
      <c r="AGI107" s="1380"/>
      <c r="AGJ107" s="1380"/>
      <c r="AGK107" s="1380"/>
      <c r="AGL107" s="1380"/>
      <c r="AGM107" s="1380"/>
      <c r="AGN107" s="1380"/>
      <c r="AGO107" s="1380"/>
      <c r="AGP107" s="1380"/>
      <c r="AGQ107" s="1380"/>
      <c r="AGR107" s="1380"/>
      <c r="AGS107" s="1380"/>
      <c r="AGT107" s="1380"/>
      <c r="AGU107" s="1380"/>
      <c r="AGV107" s="1380"/>
      <c r="AGW107" s="1380"/>
      <c r="AGX107" s="1380"/>
      <c r="AGY107" s="1380"/>
      <c r="AGZ107" s="1380"/>
      <c r="AHA107" s="1380"/>
      <c r="AHB107" s="1380"/>
      <c r="AHC107" s="1380"/>
      <c r="AHD107" s="1380"/>
      <c r="AHE107" s="1380"/>
      <c r="AHF107" s="1380"/>
      <c r="AHG107" s="1380"/>
      <c r="AHH107" s="1380"/>
      <c r="AHI107" s="1380"/>
      <c r="AHJ107" s="1380"/>
      <c r="AHK107" s="1380"/>
      <c r="AHL107" s="1380"/>
      <c r="AHM107" s="1380"/>
      <c r="AHN107" s="1380"/>
      <c r="AHO107" s="1380"/>
      <c r="AHP107" s="1380"/>
      <c r="AHQ107" s="1380"/>
      <c r="AHR107" s="1380"/>
      <c r="AHS107" s="1380"/>
      <c r="AHT107" s="1380"/>
      <c r="AHU107" s="1380"/>
      <c r="AHV107" s="1380"/>
      <c r="AHW107" s="1380"/>
      <c r="AHX107" s="1380"/>
      <c r="AHY107" s="1380"/>
      <c r="AHZ107" s="1380"/>
      <c r="AIA107" s="1380"/>
      <c r="AIB107" s="1380"/>
      <c r="AIC107" s="1380"/>
      <c r="AID107" s="1380"/>
      <c r="AIE107" s="1380"/>
      <c r="AIF107" s="1380"/>
      <c r="AIG107" s="1380"/>
      <c r="AIH107" s="1380"/>
      <c r="AII107" s="1380"/>
      <c r="AIJ107" s="1380"/>
      <c r="AIK107" s="1380"/>
      <c r="AIL107" s="1380"/>
      <c r="AIM107" s="1380"/>
      <c r="AIN107" s="1380"/>
      <c r="AIO107" s="1380"/>
      <c r="AIP107" s="1380"/>
      <c r="AIQ107" s="1380"/>
      <c r="AIR107" s="1380"/>
      <c r="AIS107" s="1380"/>
      <c r="AIT107" s="1380"/>
      <c r="AIU107" s="1380"/>
      <c r="AIV107" s="1380"/>
      <c r="AIW107" s="1380"/>
      <c r="AIX107" s="1380"/>
      <c r="AIY107" s="1380"/>
      <c r="AIZ107" s="1380"/>
      <c r="AJA107" s="1380"/>
      <c r="AJB107" s="1380"/>
      <c r="AJC107" s="1380"/>
      <c r="AJD107" s="1380"/>
      <c r="AJE107" s="1380"/>
      <c r="AJF107" s="1380"/>
      <c r="AJG107" s="1380"/>
      <c r="AJH107" s="1380"/>
      <c r="AJI107" s="1380"/>
      <c r="AJJ107" s="1380"/>
      <c r="AJK107" s="1380"/>
      <c r="AJL107" s="1380"/>
      <c r="AJM107" s="1380"/>
      <c r="AJN107" s="1380"/>
      <c r="AJO107" s="1380"/>
      <c r="AJP107" s="1380"/>
      <c r="AJQ107" s="1380"/>
      <c r="AJR107" s="1380"/>
      <c r="AJS107" s="1380"/>
      <c r="AJT107" s="1380"/>
      <c r="AJU107" s="1380"/>
      <c r="AJV107" s="1380"/>
      <c r="AJW107" s="1380"/>
      <c r="AJX107" s="1380"/>
      <c r="AJY107" s="1380"/>
      <c r="AJZ107" s="1380"/>
      <c r="AKA107" s="1380"/>
      <c r="AKB107" s="1380"/>
      <c r="AKC107" s="1380"/>
      <c r="AKD107" s="1380"/>
      <c r="AKE107" s="1380"/>
      <c r="AKF107" s="1380"/>
      <c r="AKG107" s="1380"/>
      <c r="AKH107" s="1380"/>
      <c r="AKI107" s="1380"/>
      <c r="AKJ107" s="1380"/>
      <c r="AKK107" s="1380"/>
      <c r="AKL107" s="1380"/>
      <c r="AKM107" s="1380"/>
      <c r="AKN107" s="1380"/>
      <c r="AKO107" s="1380"/>
      <c r="AKP107" s="1380"/>
      <c r="AKQ107" s="1380"/>
      <c r="AKR107" s="1380"/>
      <c r="AKS107" s="1380"/>
      <c r="AKT107" s="1380"/>
      <c r="AKU107" s="1380"/>
      <c r="AKV107" s="1380"/>
      <c r="AKW107" s="1380"/>
      <c r="AKX107" s="1380"/>
      <c r="AKY107" s="1380"/>
      <c r="AKZ107" s="1380"/>
      <c r="ALA107" s="1380"/>
      <c r="ALB107" s="1380"/>
      <c r="ALC107" s="1380"/>
      <c r="ALD107" s="1380"/>
      <c r="ALE107" s="1380"/>
      <c r="ALF107" s="1380"/>
      <c r="ALG107" s="1380"/>
      <c r="ALH107" s="1380"/>
      <c r="ALI107" s="1380"/>
      <c r="ALJ107" s="1380"/>
      <c r="ALK107" s="1380"/>
      <c r="ALL107" s="1380"/>
      <c r="ALM107" s="1380"/>
      <c r="ALN107" s="1380"/>
      <c r="ALO107" s="1380"/>
      <c r="ALP107" s="1380"/>
      <c r="ALQ107" s="1380"/>
      <c r="ALR107" s="1380"/>
      <c r="ALS107" s="1380"/>
      <c r="ALT107" s="1380"/>
      <c r="ALU107" s="1380"/>
      <c r="ALV107" s="1380"/>
      <c r="ALW107" s="1380"/>
      <c r="ALX107" s="1380"/>
      <c r="ALY107" s="1380"/>
      <c r="ALZ107" s="1380"/>
      <c r="AMA107" s="1380"/>
      <c r="AMB107" s="1380"/>
      <c r="AMC107" s="1380"/>
      <c r="AMD107" s="1380"/>
      <c r="AME107" s="1380"/>
      <c r="AMF107" s="1380"/>
      <c r="AMG107" s="1380"/>
      <c r="AMH107" s="1380"/>
      <c r="AMI107" s="1380"/>
      <c r="AMJ107" s="1380"/>
    </row>
    <row r="108" spans="1:1024" s="737" customFormat="1" ht="19.149999999999999" customHeight="1">
      <c r="A108" s="6250"/>
      <c r="B108" s="6258"/>
      <c r="C108" s="6260"/>
      <c r="D108" s="6262"/>
      <c r="E108" s="6246"/>
      <c r="F108" s="6256"/>
      <c r="G108" s="6246"/>
      <c r="H108" s="6247"/>
      <c r="I108" s="3560" t="s">
        <v>954</v>
      </c>
      <c r="J108" s="2417">
        <v>8400000</v>
      </c>
      <c r="K108" s="6246"/>
      <c r="L108" s="6246"/>
      <c r="M108" s="6246"/>
      <c r="N108" s="6246"/>
      <c r="O108" s="6385"/>
      <c r="P108" s="6387"/>
      <c r="Q108" s="6389"/>
      <c r="R108" s="6391"/>
      <c r="S108" s="6393"/>
      <c r="T108" s="6377"/>
      <c r="U108" s="6379"/>
      <c r="V108" s="6381"/>
      <c r="W108" s="6383"/>
      <c r="X108" s="6383"/>
      <c r="Y108" s="6354"/>
      <c r="Z108" s="6352"/>
      <c r="AA108" s="6354"/>
      <c r="AB108" s="6354"/>
      <c r="AC108" s="6354"/>
      <c r="AD108" s="6354"/>
      <c r="AE108" s="6352"/>
      <c r="AF108" s="6434"/>
      <c r="AG108" s="6436"/>
      <c r="AH108" s="6436"/>
      <c r="AI108" s="6348"/>
      <c r="AJ108" s="6348"/>
      <c r="AK108" s="6350"/>
      <c r="AL108" s="6426"/>
      <c r="AM108" s="6426"/>
      <c r="AN108" s="6432"/>
      <c r="AO108" s="6426"/>
      <c r="AP108" s="6426"/>
      <c r="AQ108" s="6426"/>
      <c r="AR108" s="6426"/>
      <c r="AS108" s="6426"/>
      <c r="AT108" s="6428"/>
      <c r="AU108" s="6430"/>
      <c r="AV108" s="6430"/>
      <c r="AW108" s="6329"/>
      <c r="AX108" s="6329"/>
      <c r="AY108" s="6329"/>
      <c r="AZ108" s="6415"/>
      <c r="BA108" s="3442"/>
      <c r="BB108" s="3442"/>
      <c r="BC108" s="3442"/>
      <c r="BD108" s="3442"/>
      <c r="BE108" s="3442"/>
      <c r="BF108" s="3442"/>
      <c r="BG108" s="3442"/>
      <c r="BH108" s="3442"/>
      <c r="BI108" s="3442"/>
      <c r="BJ108" s="3442"/>
      <c r="BK108" s="3442"/>
      <c r="BL108" s="3442"/>
      <c r="BM108" s="3442"/>
      <c r="BN108" s="3442"/>
      <c r="BO108" s="3442"/>
      <c r="BP108" s="3442"/>
      <c r="BQ108" s="3442"/>
      <c r="BR108" s="3442"/>
      <c r="BS108" s="3442"/>
      <c r="BT108" s="3442"/>
      <c r="BU108" s="3442"/>
      <c r="BV108" s="3442"/>
      <c r="BW108" s="3442"/>
      <c r="BX108" s="3442"/>
      <c r="BY108" s="3442"/>
      <c r="BZ108" s="3442"/>
      <c r="CA108" s="3442"/>
      <c r="CB108" s="3442"/>
      <c r="CC108" s="3442"/>
      <c r="CD108" s="3442"/>
      <c r="CE108" s="3442"/>
      <c r="CF108" s="3442"/>
      <c r="CG108" s="3442"/>
      <c r="CH108" s="3442"/>
      <c r="CI108" s="3442"/>
      <c r="CJ108" s="3442"/>
      <c r="CK108" s="3442"/>
      <c r="CL108" s="3442"/>
      <c r="CM108" s="3442"/>
      <c r="CN108" s="3442"/>
      <c r="CO108" s="3442"/>
      <c r="CP108" s="3442"/>
      <c r="CQ108" s="3442"/>
      <c r="CR108" s="3442"/>
      <c r="CS108" s="3442"/>
      <c r="CT108" s="3442"/>
      <c r="CU108" s="3442"/>
      <c r="CV108" s="3442"/>
      <c r="CW108" s="3442"/>
      <c r="CX108" s="3442"/>
      <c r="CY108" s="3442"/>
      <c r="CZ108" s="3442"/>
      <c r="DA108" s="3442"/>
      <c r="DB108" s="3442"/>
      <c r="DC108" s="3442"/>
      <c r="DD108" s="3442"/>
      <c r="DE108" s="3442"/>
      <c r="DF108" s="3442"/>
      <c r="DG108" s="3442"/>
      <c r="DH108" s="3442"/>
      <c r="DI108" s="3442"/>
      <c r="DJ108" s="3442"/>
      <c r="DK108" s="3442"/>
      <c r="DL108" s="3442"/>
      <c r="DM108" s="3442"/>
      <c r="DN108" s="3442"/>
      <c r="DO108" s="3442"/>
      <c r="DP108" s="3442"/>
      <c r="DQ108" s="3442"/>
      <c r="DR108" s="3442"/>
      <c r="DS108" s="3442"/>
      <c r="DT108" s="3442"/>
      <c r="DU108" s="3442"/>
      <c r="DV108" s="3442"/>
      <c r="DW108" s="3442"/>
      <c r="DX108" s="3442"/>
      <c r="DY108" s="3442"/>
      <c r="DZ108" s="1380"/>
      <c r="EA108" s="1380"/>
      <c r="EB108" s="1380"/>
      <c r="EC108" s="1380"/>
      <c r="ED108" s="1380"/>
      <c r="EE108" s="1380"/>
      <c r="EF108" s="1380"/>
      <c r="EG108" s="1380"/>
      <c r="EH108" s="1380"/>
      <c r="EI108" s="1380"/>
      <c r="EJ108" s="1380"/>
      <c r="EK108" s="1380"/>
      <c r="EL108" s="1380"/>
      <c r="EM108" s="1380"/>
      <c r="EN108" s="1380"/>
      <c r="EO108" s="1380"/>
      <c r="EP108" s="1380"/>
      <c r="EQ108" s="1380"/>
      <c r="ER108" s="1380"/>
      <c r="ES108" s="1380"/>
      <c r="ET108" s="1380"/>
      <c r="EU108" s="1380"/>
      <c r="EV108" s="1380"/>
      <c r="EW108" s="1380"/>
      <c r="EX108" s="1380"/>
      <c r="EY108" s="1380"/>
      <c r="EZ108" s="1380"/>
      <c r="FA108" s="1380"/>
      <c r="FB108" s="1380"/>
      <c r="FC108" s="1380"/>
      <c r="FD108" s="1380"/>
      <c r="FE108" s="1380"/>
      <c r="FF108" s="1380"/>
      <c r="FG108" s="1380"/>
      <c r="FH108" s="1380"/>
      <c r="FI108" s="1380"/>
      <c r="FJ108" s="1380"/>
      <c r="FK108" s="1380"/>
      <c r="FL108" s="1380"/>
      <c r="FM108" s="1380"/>
      <c r="FN108" s="1380"/>
      <c r="FO108" s="1380"/>
      <c r="FP108" s="1380"/>
      <c r="FQ108" s="1380"/>
      <c r="FR108" s="1380"/>
      <c r="FS108" s="1380"/>
      <c r="FT108" s="1380"/>
      <c r="FU108" s="1380"/>
      <c r="FV108" s="1380"/>
      <c r="FW108" s="1380"/>
      <c r="FX108" s="1380"/>
      <c r="FY108" s="1380"/>
      <c r="FZ108" s="1380"/>
      <c r="GA108" s="1380"/>
      <c r="GB108" s="1380"/>
      <c r="GC108" s="1380"/>
      <c r="GD108" s="1380"/>
      <c r="GE108" s="1380"/>
      <c r="GF108" s="1380"/>
      <c r="GG108" s="1380"/>
      <c r="GH108" s="1380"/>
      <c r="GI108" s="1380"/>
      <c r="GJ108" s="1380"/>
      <c r="GK108" s="1380"/>
      <c r="GL108" s="1380"/>
      <c r="GM108" s="1380"/>
      <c r="GN108" s="1380"/>
      <c r="GO108" s="1380"/>
      <c r="GP108" s="1380"/>
      <c r="GQ108" s="1380"/>
      <c r="GR108" s="1380"/>
      <c r="GS108" s="1380"/>
      <c r="GT108" s="1380"/>
      <c r="GU108" s="1380"/>
      <c r="GV108" s="1380"/>
      <c r="GW108" s="1380"/>
      <c r="GX108" s="1380"/>
      <c r="GY108" s="1380"/>
      <c r="GZ108" s="1380"/>
      <c r="HA108" s="1380"/>
      <c r="HB108" s="1380"/>
      <c r="HC108" s="1380"/>
      <c r="HD108" s="1380"/>
      <c r="HE108" s="1380"/>
      <c r="HF108" s="1380"/>
      <c r="HG108" s="1380"/>
      <c r="HH108" s="1380"/>
      <c r="HI108" s="1380"/>
      <c r="HJ108" s="1380"/>
      <c r="HK108" s="1380"/>
      <c r="HL108" s="1380"/>
      <c r="HM108" s="1380"/>
      <c r="HN108" s="1380"/>
      <c r="HO108" s="1380"/>
      <c r="HP108" s="1380"/>
      <c r="HQ108" s="1380"/>
      <c r="HR108" s="1380"/>
      <c r="HS108" s="1380"/>
      <c r="HT108" s="1380"/>
      <c r="HU108" s="1380"/>
      <c r="HV108" s="1380"/>
      <c r="HW108" s="1380"/>
      <c r="HX108" s="1380"/>
      <c r="HY108" s="1380"/>
      <c r="HZ108" s="1380"/>
      <c r="IA108" s="1380"/>
      <c r="IB108" s="1380"/>
      <c r="IC108" s="1380"/>
      <c r="ID108" s="1380"/>
      <c r="IE108" s="1380"/>
      <c r="IF108" s="1380"/>
      <c r="IG108" s="1380"/>
      <c r="IH108" s="1380"/>
      <c r="II108" s="1380"/>
      <c r="IJ108" s="1380"/>
      <c r="IK108" s="1380"/>
      <c r="IL108" s="1380"/>
      <c r="IM108" s="1380"/>
      <c r="IN108" s="1380"/>
      <c r="IO108" s="1380"/>
      <c r="IP108" s="1380"/>
      <c r="IQ108" s="1380"/>
      <c r="IR108" s="1380"/>
      <c r="IS108" s="1380"/>
      <c r="IT108" s="1380"/>
      <c r="IU108" s="1380"/>
      <c r="IV108" s="1380"/>
      <c r="IW108" s="1380"/>
      <c r="IX108" s="1380"/>
      <c r="IY108" s="1380"/>
      <c r="IZ108" s="1380"/>
      <c r="JA108" s="1380"/>
      <c r="JB108" s="1380"/>
      <c r="JC108" s="1380"/>
      <c r="JD108" s="1380"/>
      <c r="JE108" s="1380"/>
      <c r="JF108" s="1380"/>
      <c r="JG108" s="1380"/>
      <c r="JH108" s="1380"/>
      <c r="JI108" s="1380"/>
      <c r="JJ108" s="1380"/>
      <c r="JK108" s="1380"/>
      <c r="JL108" s="1380"/>
      <c r="JM108" s="1380"/>
      <c r="JN108" s="1380"/>
      <c r="JO108" s="1380"/>
      <c r="JP108" s="1380"/>
      <c r="JQ108" s="1380"/>
      <c r="JR108" s="1380"/>
      <c r="JS108" s="1380"/>
      <c r="JT108" s="1380"/>
      <c r="JU108" s="1380"/>
      <c r="JV108" s="1380"/>
      <c r="JW108" s="1380"/>
      <c r="JX108" s="1380"/>
      <c r="JY108" s="1380"/>
      <c r="JZ108" s="1380"/>
      <c r="KA108" s="1380"/>
      <c r="KB108" s="1380"/>
      <c r="KC108" s="1380"/>
      <c r="KD108" s="1380"/>
      <c r="KE108" s="1380"/>
      <c r="KF108" s="1380"/>
      <c r="KG108" s="1380"/>
      <c r="KH108" s="1380"/>
      <c r="KI108" s="1380"/>
      <c r="KJ108" s="1380"/>
      <c r="KK108" s="1380"/>
      <c r="KL108" s="1380"/>
      <c r="KM108" s="1380"/>
      <c r="KN108" s="1380"/>
      <c r="KO108" s="1380"/>
      <c r="KP108" s="1380"/>
      <c r="KQ108" s="1380"/>
      <c r="KR108" s="1380"/>
      <c r="KS108" s="1380"/>
      <c r="KT108" s="1380"/>
      <c r="KU108" s="1380"/>
      <c r="KV108" s="1380"/>
      <c r="KW108" s="1380"/>
      <c r="KX108" s="1380"/>
      <c r="KY108" s="1380"/>
      <c r="KZ108" s="1380"/>
      <c r="LA108" s="1380"/>
      <c r="LB108" s="1380"/>
      <c r="LC108" s="1380"/>
      <c r="LD108" s="1380"/>
      <c r="LE108" s="1380"/>
      <c r="LF108" s="1380"/>
      <c r="LG108" s="1380"/>
      <c r="LH108" s="1380"/>
      <c r="LI108" s="1380"/>
      <c r="LJ108" s="1380"/>
      <c r="LK108" s="1380"/>
      <c r="LL108" s="1380"/>
      <c r="LM108" s="1380"/>
      <c r="LN108" s="1380"/>
      <c r="LO108" s="1380"/>
      <c r="LP108" s="1380"/>
      <c r="LQ108" s="1380"/>
      <c r="LR108" s="1380"/>
      <c r="LS108" s="1380"/>
      <c r="LT108" s="1380"/>
      <c r="LU108" s="1380"/>
      <c r="LV108" s="1380"/>
      <c r="LW108" s="1380"/>
      <c r="LX108" s="1380"/>
      <c r="LY108" s="1380"/>
      <c r="LZ108" s="1380"/>
      <c r="MA108" s="1380"/>
      <c r="MB108" s="1380"/>
      <c r="MC108" s="1380"/>
      <c r="MD108" s="1380"/>
      <c r="ME108" s="1380"/>
      <c r="MF108" s="1380"/>
      <c r="MG108" s="1380"/>
      <c r="MH108" s="1380"/>
      <c r="MI108" s="1380"/>
      <c r="MJ108" s="1380"/>
      <c r="MK108" s="1380"/>
      <c r="ML108" s="1380"/>
      <c r="MM108" s="1380"/>
      <c r="MN108" s="1380"/>
      <c r="MO108" s="1380"/>
      <c r="MP108" s="1380"/>
      <c r="MQ108" s="1380"/>
      <c r="MR108" s="1380"/>
      <c r="MS108" s="1380"/>
      <c r="MT108" s="1380"/>
      <c r="MU108" s="1380"/>
      <c r="MV108" s="1380"/>
      <c r="MW108" s="1380"/>
      <c r="MX108" s="1380"/>
      <c r="MY108" s="1380"/>
      <c r="MZ108" s="1380"/>
      <c r="NA108" s="1380"/>
      <c r="NB108" s="1380"/>
      <c r="NC108" s="1380"/>
      <c r="ND108" s="1380"/>
      <c r="NE108" s="1380"/>
      <c r="NF108" s="1380"/>
      <c r="NG108" s="1380"/>
      <c r="NH108" s="1380"/>
      <c r="NI108" s="1380"/>
      <c r="NJ108" s="1380"/>
      <c r="NK108" s="1380"/>
      <c r="NL108" s="1380"/>
      <c r="NM108" s="1380"/>
      <c r="NN108" s="1380"/>
      <c r="NO108" s="1380"/>
      <c r="NP108" s="1380"/>
      <c r="NQ108" s="1380"/>
      <c r="NR108" s="1380"/>
      <c r="NS108" s="1380"/>
      <c r="NT108" s="1380"/>
      <c r="NU108" s="1380"/>
      <c r="NV108" s="1380"/>
      <c r="NW108" s="1380"/>
      <c r="NX108" s="1380"/>
      <c r="NY108" s="1380"/>
      <c r="NZ108" s="1380"/>
      <c r="OA108" s="1380"/>
      <c r="OB108" s="1380"/>
      <c r="OC108" s="1380"/>
      <c r="OD108" s="1380"/>
      <c r="OE108" s="1380"/>
      <c r="OF108" s="1380"/>
      <c r="OG108" s="1380"/>
      <c r="OH108" s="1380"/>
      <c r="OI108" s="1380"/>
      <c r="OJ108" s="1380"/>
      <c r="OK108" s="1380"/>
      <c r="OL108" s="1380"/>
      <c r="OM108" s="1380"/>
      <c r="ON108" s="1380"/>
      <c r="OO108" s="1380"/>
      <c r="OP108" s="1380"/>
      <c r="OQ108" s="1380"/>
      <c r="OR108" s="1380"/>
      <c r="OS108" s="1380"/>
      <c r="OT108" s="1380"/>
      <c r="OU108" s="1380"/>
      <c r="OV108" s="1380"/>
      <c r="OW108" s="1380"/>
      <c r="OX108" s="1380"/>
      <c r="OY108" s="1380"/>
      <c r="OZ108" s="1380"/>
      <c r="PA108" s="1380"/>
      <c r="PB108" s="1380"/>
      <c r="PC108" s="1380"/>
      <c r="PD108" s="1380"/>
      <c r="PE108" s="1380"/>
      <c r="PF108" s="1380"/>
      <c r="PG108" s="1380"/>
      <c r="PH108" s="1380"/>
      <c r="PI108" s="1380"/>
      <c r="PJ108" s="1380"/>
      <c r="PK108" s="1380"/>
      <c r="PL108" s="1380"/>
      <c r="PM108" s="1380"/>
      <c r="PN108" s="1380"/>
      <c r="PO108" s="1380"/>
      <c r="PP108" s="1380"/>
      <c r="PQ108" s="1380"/>
      <c r="PR108" s="1380"/>
      <c r="PS108" s="1380"/>
      <c r="PT108" s="1380"/>
      <c r="PU108" s="1380"/>
      <c r="PV108" s="1380"/>
      <c r="PW108" s="1380"/>
      <c r="PX108" s="1380"/>
      <c r="PY108" s="1380"/>
      <c r="PZ108" s="1380"/>
      <c r="QA108" s="1380"/>
      <c r="QB108" s="1380"/>
      <c r="QC108" s="1380"/>
      <c r="QD108" s="1380"/>
      <c r="QE108" s="1380"/>
      <c r="QF108" s="1380"/>
      <c r="QG108" s="1380"/>
      <c r="QH108" s="1380"/>
      <c r="QI108" s="1380"/>
      <c r="QJ108" s="1380"/>
      <c r="QK108" s="1380"/>
      <c r="QL108" s="1380"/>
      <c r="QM108" s="1380"/>
      <c r="QN108" s="1380"/>
      <c r="QO108" s="1380"/>
      <c r="QP108" s="1380"/>
      <c r="QQ108" s="1380"/>
      <c r="QR108" s="1380"/>
      <c r="QS108" s="1380"/>
      <c r="QT108" s="1380"/>
      <c r="QU108" s="1380"/>
      <c r="QV108" s="1380"/>
      <c r="QW108" s="1380"/>
      <c r="QX108" s="1380"/>
      <c r="QY108" s="1380"/>
      <c r="QZ108" s="1380"/>
      <c r="RA108" s="1380"/>
      <c r="RB108" s="1380"/>
      <c r="RC108" s="1380"/>
      <c r="RD108" s="1380"/>
      <c r="RE108" s="1380"/>
      <c r="RF108" s="1380"/>
      <c r="RG108" s="1380"/>
      <c r="RH108" s="1380"/>
      <c r="RI108" s="1380"/>
      <c r="RJ108" s="1380"/>
      <c r="RK108" s="1380"/>
      <c r="RL108" s="1380"/>
      <c r="RM108" s="1380"/>
      <c r="RN108" s="1380"/>
      <c r="RO108" s="1380"/>
      <c r="RP108" s="1380"/>
      <c r="RQ108" s="1380"/>
      <c r="RR108" s="1380"/>
      <c r="RS108" s="1380"/>
      <c r="RT108" s="1380"/>
      <c r="RU108" s="1380"/>
      <c r="RV108" s="1380"/>
      <c r="RW108" s="1380"/>
      <c r="RX108" s="1380"/>
      <c r="RY108" s="1380"/>
      <c r="RZ108" s="1380"/>
      <c r="SA108" s="1380"/>
      <c r="SB108" s="1380"/>
      <c r="SC108" s="1380"/>
      <c r="SD108" s="1380"/>
      <c r="SE108" s="1380"/>
      <c r="SF108" s="1380"/>
      <c r="SG108" s="1380"/>
      <c r="SH108" s="1380"/>
      <c r="SI108" s="1380"/>
      <c r="SJ108" s="1380"/>
      <c r="SK108" s="1380"/>
      <c r="SL108" s="1380"/>
      <c r="SM108" s="1380"/>
      <c r="SN108" s="1380"/>
      <c r="SO108" s="1380"/>
      <c r="SP108" s="1380"/>
      <c r="SQ108" s="1380"/>
      <c r="SR108" s="1380"/>
      <c r="SS108" s="1380"/>
      <c r="ST108" s="1380"/>
      <c r="SU108" s="1380"/>
      <c r="SV108" s="1380"/>
      <c r="SW108" s="1380"/>
      <c r="SX108" s="1380"/>
      <c r="SY108" s="1380"/>
      <c r="SZ108" s="1380"/>
      <c r="TA108" s="1380"/>
      <c r="TB108" s="1380"/>
      <c r="TC108" s="1380"/>
      <c r="TD108" s="1380"/>
      <c r="TE108" s="1380"/>
      <c r="TF108" s="1380"/>
      <c r="TG108" s="1380"/>
      <c r="TH108" s="1380"/>
      <c r="TI108" s="1380"/>
      <c r="TJ108" s="1380"/>
      <c r="TK108" s="1380"/>
      <c r="TL108" s="1380"/>
      <c r="TM108" s="1380"/>
      <c r="TN108" s="1380"/>
      <c r="TO108" s="1380"/>
      <c r="TP108" s="1380"/>
      <c r="TQ108" s="1380"/>
      <c r="TR108" s="1380"/>
      <c r="TS108" s="1380"/>
      <c r="TT108" s="1380"/>
      <c r="TU108" s="1380"/>
      <c r="TV108" s="1380"/>
      <c r="TW108" s="1380"/>
      <c r="TX108" s="1380"/>
      <c r="TY108" s="1380"/>
      <c r="TZ108" s="1380"/>
      <c r="UA108" s="1380"/>
      <c r="UB108" s="1380"/>
      <c r="UC108" s="1380"/>
      <c r="UD108" s="1380"/>
      <c r="UE108" s="1380"/>
      <c r="UF108" s="1380"/>
      <c r="UG108" s="1380"/>
      <c r="UH108" s="1380"/>
      <c r="UI108" s="1380"/>
      <c r="UJ108" s="1380"/>
      <c r="UK108" s="1380"/>
      <c r="UL108" s="1380"/>
      <c r="UM108" s="1380"/>
      <c r="UN108" s="1380"/>
      <c r="UO108" s="1380"/>
      <c r="UP108" s="1380"/>
      <c r="UQ108" s="1380"/>
      <c r="UR108" s="1380"/>
      <c r="US108" s="1380"/>
      <c r="UT108" s="1380"/>
      <c r="UU108" s="1380"/>
      <c r="UV108" s="1380"/>
      <c r="UW108" s="1380"/>
      <c r="UX108" s="1380"/>
      <c r="UY108" s="1380"/>
      <c r="UZ108" s="1380"/>
      <c r="VA108" s="1380"/>
      <c r="VB108" s="1380"/>
      <c r="VC108" s="1380"/>
      <c r="VD108" s="1380"/>
      <c r="VE108" s="1380"/>
      <c r="VF108" s="1380"/>
      <c r="VG108" s="1380"/>
      <c r="VH108" s="1380"/>
      <c r="VI108" s="1380"/>
      <c r="VJ108" s="1380"/>
      <c r="VK108" s="1380"/>
      <c r="VL108" s="1380"/>
      <c r="VM108" s="1380"/>
      <c r="VN108" s="1380"/>
      <c r="VO108" s="1380"/>
      <c r="VP108" s="1380"/>
      <c r="VQ108" s="1380"/>
      <c r="VR108" s="1380"/>
      <c r="VS108" s="1380"/>
      <c r="VT108" s="1380"/>
      <c r="VU108" s="1380"/>
      <c r="VV108" s="1380"/>
      <c r="VW108" s="1380"/>
      <c r="VX108" s="1380"/>
      <c r="VY108" s="1380"/>
      <c r="VZ108" s="1380"/>
      <c r="WA108" s="1380"/>
      <c r="WB108" s="1380"/>
      <c r="WC108" s="1380"/>
      <c r="WD108" s="1380"/>
      <c r="WE108" s="1380"/>
      <c r="WF108" s="1380"/>
      <c r="WG108" s="1380"/>
      <c r="WH108" s="1380"/>
      <c r="WI108" s="1380"/>
      <c r="WJ108" s="1380"/>
      <c r="WK108" s="1380"/>
      <c r="WL108" s="1380"/>
      <c r="WM108" s="1380"/>
      <c r="WN108" s="1380"/>
      <c r="WO108" s="1380"/>
      <c r="WP108" s="1380"/>
      <c r="WQ108" s="1380"/>
      <c r="WR108" s="1380"/>
      <c r="WS108" s="1380"/>
      <c r="WT108" s="1380"/>
      <c r="WU108" s="1380"/>
      <c r="WV108" s="1380"/>
      <c r="WW108" s="1380"/>
      <c r="WX108" s="1380"/>
      <c r="WY108" s="1380"/>
      <c r="WZ108" s="1380"/>
      <c r="XA108" s="1380"/>
      <c r="XB108" s="1380"/>
      <c r="XC108" s="1380"/>
      <c r="XD108" s="1380"/>
      <c r="XE108" s="1380"/>
      <c r="XF108" s="1380"/>
      <c r="XG108" s="1380"/>
      <c r="XH108" s="1380"/>
      <c r="XI108" s="1380"/>
      <c r="XJ108" s="1380"/>
      <c r="XK108" s="1380"/>
      <c r="XL108" s="1380"/>
      <c r="XM108" s="1380"/>
      <c r="XN108" s="1380"/>
      <c r="XO108" s="1380"/>
      <c r="XP108" s="1380"/>
      <c r="XQ108" s="1380"/>
      <c r="XR108" s="1380"/>
      <c r="XS108" s="1380"/>
      <c r="XT108" s="1380"/>
      <c r="XU108" s="1380"/>
      <c r="XV108" s="1380"/>
      <c r="XW108" s="1380"/>
      <c r="XX108" s="1380"/>
      <c r="XY108" s="1380"/>
      <c r="XZ108" s="1380"/>
      <c r="YA108" s="1380"/>
      <c r="YB108" s="1380"/>
      <c r="YC108" s="1380"/>
      <c r="YD108" s="1380"/>
      <c r="YE108" s="1380"/>
      <c r="YF108" s="1380"/>
      <c r="YG108" s="1380"/>
      <c r="YH108" s="1380"/>
      <c r="YI108" s="1380"/>
      <c r="YJ108" s="1380"/>
      <c r="YK108" s="1380"/>
      <c r="YL108" s="1380"/>
      <c r="YM108" s="1380"/>
      <c r="YN108" s="1380"/>
      <c r="YO108" s="1380"/>
      <c r="YP108" s="1380"/>
      <c r="YQ108" s="1380"/>
      <c r="YR108" s="1380"/>
      <c r="YS108" s="1380"/>
      <c r="YT108" s="1380"/>
      <c r="YU108" s="1380"/>
      <c r="YV108" s="1380"/>
      <c r="YW108" s="1380"/>
      <c r="YX108" s="1380"/>
      <c r="YY108" s="1380"/>
      <c r="YZ108" s="1380"/>
      <c r="ZA108" s="1380"/>
      <c r="ZB108" s="1380"/>
      <c r="ZC108" s="1380"/>
      <c r="ZD108" s="1380"/>
      <c r="ZE108" s="1380"/>
      <c r="ZF108" s="1380"/>
      <c r="ZG108" s="1380"/>
      <c r="ZH108" s="1380"/>
      <c r="ZI108" s="1380"/>
      <c r="ZJ108" s="1380"/>
      <c r="ZK108" s="1380"/>
      <c r="ZL108" s="1380"/>
      <c r="ZM108" s="1380"/>
      <c r="ZN108" s="1380"/>
      <c r="ZO108" s="1380"/>
      <c r="ZP108" s="1380"/>
      <c r="ZQ108" s="1380"/>
      <c r="ZR108" s="1380"/>
      <c r="ZS108" s="1380"/>
      <c r="ZT108" s="1380"/>
      <c r="ZU108" s="1380"/>
      <c r="ZV108" s="1380"/>
      <c r="ZW108" s="1380"/>
      <c r="ZX108" s="1380"/>
      <c r="ZY108" s="1380"/>
      <c r="ZZ108" s="1380"/>
      <c r="AAA108" s="1380"/>
      <c r="AAB108" s="1380"/>
      <c r="AAC108" s="1380"/>
      <c r="AAD108" s="1380"/>
      <c r="AAE108" s="1380"/>
      <c r="AAF108" s="1380"/>
      <c r="AAG108" s="1380"/>
      <c r="AAH108" s="1380"/>
      <c r="AAI108" s="1380"/>
      <c r="AAJ108" s="1380"/>
      <c r="AAK108" s="1380"/>
      <c r="AAL108" s="1380"/>
      <c r="AAM108" s="1380"/>
      <c r="AAN108" s="1380"/>
      <c r="AAO108" s="1380"/>
      <c r="AAP108" s="1380"/>
      <c r="AAQ108" s="1380"/>
      <c r="AAR108" s="1380"/>
      <c r="AAS108" s="1380"/>
      <c r="AAT108" s="1380"/>
      <c r="AAU108" s="1380"/>
      <c r="AAV108" s="1380"/>
      <c r="AAW108" s="1380"/>
      <c r="AAX108" s="1380"/>
      <c r="AAY108" s="1380"/>
      <c r="AAZ108" s="1380"/>
      <c r="ABA108" s="1380"/>
      <c r="ABB108" s="1380"/>
      <c r="ABC108" s="1380"/>
      <c r="ABD108" s="1380"/>
      <c r="ABE108" s="1380"/>
      <c r="ABF108" s="1380"/>
      <c r="ABG108" s="1380"/>
      <c r="ABH108" s="1380"/>
      <c r="ABI108" s="1380"/>
      <c r="ABJ108" s="1380"/>
      <c r="ABK108" s="1380"/>
      <c r="ABL108" s="1380"/>
      <c r="ABM108" s="1380"/>
      <c r="ABN108" s="1380"/>
      <c r="ABO108" s="1380"/>
      <c r="ABP108" s="1380"/>
      <c r="ABQ108" s="1380"/>
      <c r="ABR108" s="1380"/>
      <c r="ABS108" s="1380"/>
      <c r="ABT108" s="1380"/>
      <c r="ABU108" s="1380"/>
      <c r="ABV108" s="1380"/>
      <c r="ABW108" s="1380"/>
      <c r="ABX108" s="1380"/>
      <c r="ABY108" s="1380"/>
      <c r="ABZ108" s="1380"/>
      <c r="ACA108" s="1380"/>
      <c r="ACB108" s="1380"/>
      <c r="ACC108" s="1380"/>
      <c r="ACD108" s="1380"/>
      <c r="ACE108" s="1380"/>
      <c r="ACF108" s="1380"/>
      <c r="ACG108" s="1380"/>
      <c r="ACH108" s="1380"/>
      <c r="ACI108" s="1380"/>
      <c r="ACJ108" s="1380"/>
      <c r="ACK108" s="1380"/>
      <c r="ACL108" s="1380"/>
      <c r="ACM108" s="1380"/>
      <c r="ACN108" s="1380"/>
      <c r="ACO108" s="1380"/>
      <c r="ACP108" s="1380"/>
      <c r="ACQ108" s="1380"/>
      <c r="ACR108" s="1380"/>
      <c r="ACS108" s="1380"/>
      <c r="ACT108" s="1380"/>
      <c r="ACU108" s="1380"/>
      <c r="ACV108" s="1380"/>
      <c r="ACW108" s="1380"/>
      <c r="ACX108" s="1380"/>
      <c r="ACY108" s="1380"/>
      <c r="ACZ108" s="1380"/>
      <c r="ADA108" s="1380"/>
      <c r="ADB108" s="1380"/>
      <c r="ADC108" s="1380"/>
      <c r="ADD108" s="1380"/>
      <c r="ADE108" s="1380"/>
      <c r="ADF108" s="1380"/>
      <c r="ADG108" s="1380"/>
      <c r="ADH108" s="1380"/>
      <c r="ADI108" s="1380"/>
      <c r="ADJ108" s="1380"/>
      <c r="ADK108" s="1380"/>
      <c r="ADL108" s="1380"/>
      <c r="ADM108" s="1380"/>
      <c r="ADN108" s="1380"/>
      <c r="ADO108" s="1380"/>
      <c r="ADP108" s="1380"/>
      <c r="ADQ108" s="1380"/>
      <c r="ADR108" s="1380"/>
      <c r="ADS108" s="1380"/>
      <c r="ADT108" s="1380"/>
      <c r="ADU108" s="1380"/>
      <c r="ADV108" s="1380"/>
      <c r="ADW108" s="1380"/>
      <c r="ADX108" s="1380"/>
      <c r="ADY108" s="1380"/>
      <c r="ADZ108" s="1380"/>
      <c r="AEA108" s="1380"/>
      <c r="AEB108" s="1380"/>
      <c r="AEC108" s="1380"/>
      <c r="AED108" s="1380"/>
      <c r="AEE108" s="1380"/>
      <c r="AEF108" s="1380"/>
      <c r="AEG108" s="1380"/>
      <c r="AEH108" s="1380"/>
      <c r="AEI108" s="1380"/>
      <c r="AEJ108" s="1380"/>
      <c r="AEK108" s="1380"/>
      <c r="AEL108" s="1380"/>
      <c r="AEM108" s="1380"/>
      <c r="AEN108" s="1380"/>
      <c r="AEO108" s="1380"/>
      <c r="AEP108" s="1380"/>
      <c r="AEQ108" s="1380"/>
      <c r="AER108" s="1380"/>
      <c r="AES108" s="1380"/>
      <c r="AET108" s="1380"/>
      <c r="AEU108" s="1380"/>
      <c r="AEV108" s="1380"/>
      <c r="AEW108" s="1380"/>
      <c r="AEX108" s="1380"/>
      <c r="AEY108" s="1380"/>
      <c r="AEZ108" s="1380"/>
      <c r="AFA108" s="1380"/>
      <c r="AFB108" s="1380"/>
      <c r="AFC108" s="1380"/>
      <c r="AFD108" s="1380"/>
      <c r="AFE108" s="1380"/>
      <c r="AFF108" s="1380"/>
      <c r="AFG108" s="1380"/>
      <c r="AFH108" s="1380"/>
      <c r="AFI108" s="1380"/>
      <c r="AFJ108" s="1380"/>
      <c r="AFK108" s="1380"/>
      <c r="AFL108" s="1380"/>
      <c r="AFM108" s="1380"/>
      <c r="AFN108" s="1380"/>
      <c r="AFO108" s="1380"/>
      <c r="AFP108" s="1380"/>
      <c r="AFQ108" s="1380"/>
      <c r="AFR108" s="1380"/>
      <c r="AFS108" s="1380"/>
      <c r="AFT108" s="1380"/>
      <c r="AFU108" s="1380"/>
      <c r="AFV108" s="1380"/>
      <c r="AFW108" s="1380"/>
      <c r="AFX108" s="1380"/>
      <c r="AFY108" s="1380"/>
      <c r="AFZ108" s="1380"/>
      <c r="AGA108" s="1380"/>
      <c r="AGB108" s="1380"/>
      <c r="AGC108" s="1380"/>
      <c r="AGD108" s="1380"/>
      <c r="AGE108" s="1380"/>
      <c r="AGF108" s="1380"/>
      <c r="AGG108" s="1380"/>
      <c r="AGH108" s="1380"/>
      <c r="AGI108" s="1380"/>
      <c r="AGJ108" s="1380"/>
      <c r="AGK108" s="1380"/>
      <c r="AGL108" s="1380"/>
      <c r="AGM108" s="1380"/>
      <c r="AGN108" s="1380"/>
      <c r="AGO108" s="1380"/>
      <c r="AGP108" s="1380"/>
      <c r="AGQ108" s="1380"/>
      <c r="AGR108" s="1380"/>
      <c r="AGS108" s="1380"/>
      <c r="AGT108" s="1380"/>
      <c r="AGU108" s="1380"/>
      <c r="AGV108" s="1380"/>
      <c r="AGW108" s="1380"/>
      <c r="AGX108" s="1380"/>
      <c r="AGY108" s="1380"/>
      <c r="AGZ108" s="1380"/>
      <c r="AHA108" s="1380"/>
      <c r="AHB108" s="1380"/>
      <c r="AHC108" s="1380"/>
      <c r="AHD108" s="1380"/>
      <c r="AHE108" s="1380"/>
      <c r="AHF108" s="1380"/>
      <c r="AHG108" s="1380"/>
      <c r="AHH108" s="1380"/>
      <c r="AHI108" s="1380"/>
      <c r="AHJ108" s="1380"/>
      <c r="AHK108" s="1380"/>
      <c r="AHL108" s="1380"/>
      <c r="AHM108" s="1380"/>
      <c r="AHN108" s="1380"/>
      <c r="AHO108" s="1380"/>
      <c r="AHP108" s="1380"/>
      <c r="AHQ108" s="1380"/>
      <c r="AHR108" s="1380"/>
      <c r="AHS108" s="1380"/>
      <c r="AHT108" s="1380"/>
      <c r="AHU108" s="1380"/>
      <c r="AHV108" s="1380"/>
      <c r="AHW108" s="1380"/>
      <c r="AHX108" s="1380"/>
      <c r="AHY108" s="1380"/>
      <c r="AHZ108" s="1380"/>
      <c r="AIA108" s="1380"/>
      <c r="AIB108" s="1380"/>
      <c r="AIC108" s="1380"/>
      <c r="AID108" s="1380"/>
      <c r="AIE108" s="1380"/>
      <c r="AIF108" s="1380"/>
      <c r="AIG108" s="1380"/>
      <c r="AIH108" s="1380"/>
      <c r="AII108" s="1380"/>
      <c r="AIJ108" s="1380"/>
      <c r="AIK108" s="1380"/>
      <c r="AIL108" s="1380"/>
      <c r="AIM108" s="1380"/>
      <c r="AIN108" s="1380"/>
      <c r="AIO108" s="1380"/>
      <c r="AIP108" s="1380"/>
      <c r="AIQ108" s="1380"/>
      <c r="AIR108" s="1380"/>
      <c r="AIS108" s="1380"/>
      <c r="AIT108" s="1380"/>
      <c r="AIU108" s="1380"/>
      <c r="AIV108" s="1380"/>
      <c r="AIW108" s="1380"/>
      <c r="AIX108" s="1380"/>
      <c r="AIY108" s="1380"/>
      <c r="AIZ108" s="1380"/>
      <c r="AJA108" s="1380"/>
      <c r="AJB108" s="1380"/>
      <c r="AJC108" s="1380"/>
      <c r="AJD108" s="1380"/>
      <c r="AJE108" s="1380"/>
      <c r="AJF108" s="1380"/>
      <c r="AJG108" s="1380"/>
      <c r="AJH108" s="1380"/>
      <c r="AJI108" s="1380"/>
      <c r="AJJ108" s="1380"/>
      <c r="AJK108" s="1380"/>
      <c r="AJL108" s="1380"/>
      <c r="AJM108" s="1380"/>
      <c r="AJN108" s="1380"/>
      <c r="AJO108" s="1380"/>
      <c r="AJP108" s="1380"/>
      <c r="AJQ108" s="1380"/>
      <c r="AJR108" s="1380"/>
      <c r="AJS108" s="1380"/>
      <c r="AJT108" s="1380"/>
      <c r="AJU108" s="1380"/>
      <c r="AJV108" s="1380"/>
      <c r="AJW108" s="1380"/>
      <c r="AJX108" s="1380"/>
      <c r="AJY108" s="1380"/>
      <c r="AJZ108" s="1380"/>
      <c r="AKA108" s="1380"/>
      <c r="AKB108" s="1380"/>
      <c r="AKC108" s="1380"/>
      <c r="AKD108" s="1380"/>
      <c r="AKE108" s="1380"/>
      <c r="AKF108" s="1380"/>
      <c r="AKG108" s="1380"/>
      <c r="AKH108" s="1380"/>
      <c r="AKI108" s="1380"/>
      <c r="AKJ108" s="1380"/>
      <c r="AKK108" s="1380"/>
      <c r="AKL108" s="1380"/>
      <c r="AKM108" s="1380"/>
      <c r="AKN108" s="1380"/>
      <c r="AKO108" s="1380"/>
      <c r="AKP108" s="1380"/>
      <c r="AKQ108" s="1380"/>
      <c r="AKR108" s="1380"/>
      <c r="AKS108" s="1380"/>
      <c r="AKT108" s="1380"/>
      <c r="AKU108" s="1380"/>
      <c r="AKV108" s="1380"/>
      <c r="AKW108" s="1380"/>
      <c r="AKX108" s="1380"/>
      <c r="AKY108" s="1380"/>
      <c r="AKZ108" s="1380"/>
      <c r="ALA108" s="1380"/>
      <c r="ALB108" s="1380"/>
      <c r="ALC108" s="1380"/>
      <c r="ALD108" s="1380"/>
      <c r="ALE108" s="1380"/>
      <c r="ALF108" s="1380"/>
      <c r="ALG108" s="1380"/>
      <c r="ALH108" s="1380"/>
      <c r="ALI108" s="1380"/>
      <c r="ALJ108" s="1380"/>
      <c r="ALK108" s="1380"/>
      <c r="ALL108" s="1380"/>
      <c r="ALM108" s="1380"/>
      <c r="ALN108" s="1380"/>
      <c r="ALO108" s="1380"/>
      <c r="ALP108" s="1380"/>
      <c r="ALQ108" s="1380"/>
      <c r="ALR108" s="1380"/>
      <c r="ALS108" s="1380"/>
      <c r="ALT108" s="1380"/>
      <c r="ALU108" s="1380"/>
      <c r="ALV108" s="1380"/>
      <c r="ALW108" s="1380"/>
      <c r="ALX108" s="1380"/>
      <c r="ALY108" s="1380"/>
      <c r="ALZ108" s="1380"/>
      <c r="AMA108" s="1380"/>
      <c r="AMB108" s="1380"/>
      <c r="AMC108" s="1380"/>
      <c r="AMD108" s="1380"/>
      <c r="AME108" s="1380"/>
      <c r="AMF108" s="1380"/>
      <c r="AMG108" s="1380"/>
      <c r="AMH108" s="1380"/>
      <c r="AMI108" s="1380"/>
      <c r="AMJ108" s="1380"/>
    </row>
    <row r="109" spans="1:1024" s="737" customFormat="1" ht="22.15" customHeight="1">
      <c r="A109" s="6250"/>
      <c r="B109" s="6258"/>
      <c r="C109" s="6260"/>
      <c r="D109" s="6262"/>
      <c r="E109" s="6246"/>
      <c r="F109" s="6256"/>
      <c r="G109" s="6246"/>
      <c r="H109" s="6247"/>
      <c r="I109" s="3560" t="s">
        <v>917</v>
      </c>
      <c r="J109" s="2417">
        <v>2400000</v>
      </c>
      <c r="K109" s="6246"/>
      <c r="L109" s="6246"/>
      <c r="M109" s="6246"/>
      <c r="N109" s="6246"/>
      <c r="O109" s="6385"/>
      <c r="P109" s="6387"/>
      <c r="Q109" s="6389"/>
      <c r="R109" s="6391"/>
      <c r="S109" s="6393"/>
      <c r="T109" s="6377"/>
      <c r="U109" s="6379"/>
      <c r="V109" s="6381"/>
      <c r="W109" s="6383"/>
      <c r="X109" s="6383"/>
      <c r="Y109" s="6354"/>
      <c r="Z109" s="6352"/>
      <c r="AA109" s="6354"/>
      <c r="AB109" s="6354"/>
      <c r="AC109" s="6354"/>
      <c r="AD109" s="6354"/>
      <c r="AE109" s="6352"/>
      <c r="AF109" s="6434"/>
      <c r="AG109" s="6436"/>
      <c r="AH109" s="6436"/>
      <c r="AI109" s="6348"/>
      <c r="AJ109" s="6348"/>
      <c r="AK109" s="6350"/>
      <c r="AL109" s="6426"/>
      <c r="AM109" s="6426"/>
      <c r="AN109" s="6432"/>
      <c r="AO109" s="6426"/>
      <c r="AP109" s="6426"/>
      <c r="AQ109" s="6426"/>
      <c r="AR109" s="6426"/>
      <c r="AS109" s="6426"/>
      <c r="AT109" s="6428"/>
      <c r="AU109" s="6430"/>
      <c r="AV109" s="6430"/>
      <c r="AW109" s="6329"/>
      <c r="AX109" s="6329"/>
      <c r="AY109" s="6329"/>
      <c r="AZ109" s="6415"/>
      <c r="BA109" s="3442"/>
      <c r="BB109" s="3442"/>
      <c r="BC109" s="3442"/>
      <c r="BD109" s="3442"/>
      <c r="BE109" s="3442"/>
      <c r="BF109" s="3442"/>
      <c r="BG109" s="3442"/>
      <c r="BH109" s="3442"/>
      <c r="BI109" s="3442"/>
      <c r="BJ109" s="3442"/>
      <c r="BK109" s="3442"/>
      <c r="BL109" s="3442"/>
      <c r="BM109" s="3442"/>
      <c r="BN109" s="3442"/>
      <c r="BO109" s="3442"/>
      <c r="BP109" s="3442"/>
      <c r="BQ109" s="3442"/>
      <c r="BR109" s="3442"/>
      <c r="BS109" s="3442"/>
      <c r="BT109" s="3442"/>
      <c r="BU109" s="3442"/>
      <c r="BV109" s="3442"/>
      <c r="BW109" s="3442"/>
      <c r="BX109" s="3442"/>
      <c r="BY109" s="3442"/>
      <c r="BZ109" s="3442"/>
      <c r="CA109" s="3442"/>
      <c r="CB109" s="3442"/>
      <c r="CC109" s="3442"/>
      <c r="CD109" s="3442"/>
      <c r="CE109" s="3442"/>
      <c r="CF109" s="3442"/>
      <c r="CG109" s="3442"/>
      <c r="CH109" s="3442"/>
      <c r="CI109" s="3442"/>
      <c r="CJ109" s="3442"/>
      <c r="CK109" s="3442"/>
      <c r="CL109" s="3442"/>
      <c r="CM109" s="3442"/>
      <c r="CN109" s="3442"/>
      <c r="CO109" s="3442"/>
      <c r="CP109" s="3442"/>
      <c r="CQ109" s="3442"/>
      <c r="CR109" s="3442"/>
      <c r="CS109" s="3442"/>
      <c r="CT109" s="3442"/>
      <c r="CU109" s="3442"/>
      <c r="CV109" s="3442"/>
      <c r="CW109" s="3442"/>
      <c r="CX109" s="3442"/>
      <c r="CY109" s="3442"/>
      <c r="CZ109" s="3442"/>
      <c r="DA109" s="3442"/>
      <c r="DB109" s="3442"/>
      <c r="DC109" s="3442"/>
      <c r="DD109" s="3442"/>
      <c r="DE109" s="3442"/>
      <c r="DF109" s="3442"/>
      <c r="DG109" s="3442"/>
      <c r="DH109" s="3442"/>
      <c r="DI109" s="3442"/>
      <c r="DJ109" s="3442"/>
      <c r="DK109" s="3442"/>
      <c r="DL109" s="3442"/>
      <c r="DM109" s="3442"/>
      <c r="DN109" s="3442"/>
      <c r="DO109" s="3442"/>
      <c r="DP109" s="3442"/>
      <c r="DQ109" s="3442"/>
      <c r="DR109" s="3442"/>
      <c r="DS109" s="3442"/>
      <c r="DT109" s="3442"/>
      <c r="DU109" s="3442"/>
      <c r="DV109" s="3442"/>
      <c r="DW109" s="3442"/>
      <c r="DX109" s="3442"/>
      <c r="DY109" s="3442"/>
      <c r="DZ109" s="1380"/>
      <c r="EA109" s="1380"/>
      <c r="EB109" s="1380"/>
      <c r="EC109" s="1380"/>
      <c r="ED109" s="1380"/>
      <c r="EE109" s="1380"/>
      <c r="EF109" s="1380"/>
      <c r="EG109" s="1380"/>
      <c r="EH109" s="1380"/>
      <c r="EI109" s="1380"/>
      <c r="EJ109" s="1380"/>
      <c r="EK109" s="1380"/>
      <c r="EL109" s="1380"/>
      <c r="EM109" s="1380"/>
      <c r="EN109" s="1380"/>
      <c r="EO109" s="1380"/>
      <c r="EP109" s="1380"/>
      <c r="EQ109" s="1380"/>
      <c r="ER109" s="1380"/>
      <c r="ES109" s="1380"/>
      <c r="ET109" s="1380"/>
      <c r="EU109" s="1380"/>
      <c r="EV109" s="1380"/>
      <c r="EW109" s="1380"/>
      <c r="EX109" s="1380"/>
      <c r="EY109" s="1380"/>
      <c r="EZ109" s="1380"/>
      <c r="FA109" s="1380"/>
      <c r="FB109" s="1380"/>
      <c r="FC109" s="1380"/>
      <c r="FD109" s="1380"/>
      <c r="FE109" s="1380"/>
      <c r="FF109" s="1380"/>
      <c r="FG109" s="1380"/>
      <c r="FH109" s="1380"/>
      <c r="FI109" s="1380"/>
      <c r="FJ109" s="1380"/>
      <c r="FK109" s="1380"/>
      <c r="FL109" s="1380"/>
      <c r="FM109" s="1380"/>
      <c r="FN109" s="1380"/>
      <c r="FO109" s="1380"/>
      <c r="FP109" s="1380"/>
      <c r="FQ109" s="1380"/>
      <c r="FR109" s="1380"/>
      <c r="FS109" s="1380"/>
      <c r="FT109" s="1380"/>
      <c r="FU109" s="1380"/>
      <c r="FV109" s="1380"/>
      <c r="FW109" s="1380"/>
      <c r="FX109" s="1380"/>
      <c r="FY109" s="1380"/>
      <c r="FZ109" s="1380"/>
      <c r="GA109" s="1380"/>
      <c r="GB109" s="1380"/>
      <c r="GC109" s="1380"/>
      <c r="GD109" s="1380"/>
      <c r="GE109" s="1380"/>
      <c r="GF109" s="1380"/>
      <c r="GG109" s="1380"/>
      <c r="GH109" s="1380"/>
      <c r="GI109" s="1380"/>
      <c r="GJ109" s="1380"/>
      <c r="GK109" s="1380"/>
      <c r="GL109" s="1380"/>
      <c r="GM109" s="1380"/>
      <c r="GN109" s="1380"/>
      <c r="GO109" s="1380"/>
      <c r="GP109" s="1380"/>
      <c r="GQ109" s="1380"/>
      <c r="GR109" s="1380"/>
      <c r="GS109" s="1380"/>
      <c r="GT109" s="1380"/>
      <c r="GU109" s="1380"/>
      <c r="GV109" s="1380"/>
      <c r="GW109" s="1380"/>
      <c r="GX109" s="1380"/>
      <c r="GY109" s="1380"/>
      <c r="GZ109" s="1380"/>
      <c r="HA109" s="1380"/>
      <c r="HB109" s="1380"/>
      <c r="HC109" s="1380"/>
      <c r="HD109" s="1380"/>
      <c r="HE109" s="1380"/>
      <c r="HF109" s="1380"/>
      <c r="HG109" s="1380"/>
      <c r="HH109" s="1380"/>
      <c r="HI109" s="1380"/>
      <c r="HJ109" s="1380"/>
      <c r="HK109" s="1380"/>
      <c r="HL109" s="1380"/>
      <c r="HM109" s="1380"/>
      <c r="HN109" s="1380"/>
      <c r="HO109" s="1380"/>
      <c r="HP109" s="1380"/>
      <c r="HQ109" s="1380"/>
      <c r="HR109" s="1380"/>
      <c r="HS109" s="1380"/>
      <c r="HT109" s="1380"/>
      <c r="HU109" s="1380"/>
      <c r="HV109" s="1380"/>
      <c r="HW109" s="1380"/>
      <c r="HX109" s="1380"/>
      <c r="HY109" s="1380"/>
      <c r="HZ109" s="1380"/>
      <c r="IA109" s="1380"/>
      <c r="IB109" s="1380"/>
      <c r="IC109" s="1380"/>
      <c r="ID109" s="1380"/>
      <c r="IE109" s="1380"/>
      <c r="IF109" s="1380"/>
      <c r="IG109" s="1380"/>
      <c r="IH109" s="1380"/>
      <c r="II109" s="1380"/>
      <c r="IJ109" s="1380"/>
      <c r="IK109" s="1380"/>
      <c r="IL109" s="1380"/>
      <c r="IM109" s="1380"/>
      <c r="IN109" s="1380"/>
      <c r="IO109" s="1380"/>
      <c r="IP109" s="1380"/>
      <c r="IQ109" s="1380"/>
      <c r="IR109" s="1380"/>
      <c r="IS109" s="1380"/>
      <c r="IT109" s="1380"/>
      <c r="IU109" s="1380"/>
      <c r="IV109" s="1380"/>
      <c r="IW109" s="1380"/>
      <c r="IX109" s="1380"/>
      <c r="IY109" s="1380"/>
      <c r="IZ109" s="1380"/>
      <c r="JA109" s="1380"/>
      <c r="JB109" s="1380"/>
      <c r="JC109" s="1380"/>
      <c r="JD109" s="1380"/>
      <c r="JE109" s="1380"/>
      <c r="JF109" s="1380"/>
      <c r="JG109" s="1380"/>
      <c r="JH109" s="1380"/>
      <c r="JI109" s="1380"/>
      <c r="JJ109" s="1380"/>
      <c r="JK109" s="1380"/>
      <c r="JL109" s="1380"/>
      <c r="JM109" s="1380"/>
      <c r="JN109" s="1380"/>
      <c r="JO109" s="1380"/>
      <c r="JP109" s="1380"/>
      <c r="JQ109" s="1380"/>
      <c r="JR109" s="1380"/>
      <c r="JS109" s="1380"/>
      <c r="JT109" s="1380"/>
      <c r="JU109" s="1380"/>
      <c r="JV109" s="1380"/>
      <c r="JW109" s="1380"/>
      <c r="JX109" s="1380"/>
      <c r="JY109" s="1380"/>
      <c r="JZ109" s="1380"/>
      <c r="KA109" s="1380"/>
      <c r="KB109" s="1380"/>
      <c r="KC109" s="1380"/>
      <c r="KD109" s="1380"/>
      <c r="KE109" s="1380"/>
      <c r="KF109" s="1380"/>
      <c r="KG109" s="1380"/>
      <c r="KH109" s="1380"/>
      <c r="KI109" s="1380"/>
      <c r="KJ109" s="1380"/>
      <c r="KK109" s="1380"/>
      <c r="KL109" s="1380"/>
      <c r="KM109" s="1380"/>
      <c r="KN109" s="1380"/>
      <c r="KO109" s="1380"/>
      <c r="KP109" s="1380"/>
      <c r="KQ109" s="1380"/>
      <c r="KR109" s="1380"/>
      <c r="KS109" s="1380"/>
      <c r="KT109" s="1380"/>
      <c r="KU109" s="1380"/>
      <c r="KV109" s="1380"/>
      <c r="KW109" s="1380"/>
      <c r="KX109" s="1380"/>
      <c r="KY109" s="1380"/>
      <c r="KZ109" s="1380"/>
      <c r="LA109" s="1380"/>
      <c r="LB109" s="1380"/>
      <c r="LC109" s="1380"/>
      <c r="LD109" s="1380"/>
      <c r="LE109" s="1380"/>
      <c r="LF109" s="1380"/>
      <c r="LG109" s="1380"/>
      <c r="LH109" s="1380"/>
      <c r="LI109" s="1380"/>
      <c r="LJ109" s="1380"/>
      <c r="LK109" s="1380"/>
      <c r="LL109" s="1380"/>
      <c r="LM109" s="1380"/>
      <c r="LN109" s="1380"/>
      <c r="LO109" s="1380"/>
      <c r="LP109" s="1380"/>
      <c r="LQ109" s="1380"/>
      <c r="LR109" s="1380"/>
      <c r="LS109" s="1380"/>
      <c r="LT109" s="1380"/>
      <c r="LU109" s="1380"/>
      <c r="LV109" s="1380"/>
      <c r="LW109" s="1380"/>
      <c r="LX109" s="1380"/>
      <c r="LY109" s="1380"/>
      <c r="LZ109" s="1380"/>
      <c r="MA109" s="1380"/>
      <c r="MB109" s="1380"/>
      <c r="MC109" s="1380"/>
      <c r="MD109" s="1380"/>
      <c r="ME109" s="1380"/>
      <c r="MF109" s="1380"/>
      <c r="MG109" s="1380"/>
      <c r="MH109" s="1380"/>
      <c r="MI109" s="1380"/>
      <c r="MJ109" s="1380"/>
      <c r="MK109" s="1380"/>
      <c r="ML109" s="1380"/>
      <c r="MM109" s="1380"/>
      <c r="MN109" s="1380"/>
      <c r="MO109" s="1380"/>
      <c r="MP109" s="1380"/>
      <c r="MQ109" s="1380"/>
      <c r="MR109" s="1380"/>
      <c r="MS109" s="1380"/>
      <c r="MT109" s="1380"/>
      <c r="MU109" s="1380"/>
      <c r="MV109" s="1380"/>
      <c r="MW109" s="1380"/>
      <c r="MX109" s="1380"/>
      <c r="MY109" s="1380"/>
      <c r="MZ109" s="1380"/>
      <c r="NA109" s="1380"/>
      <c r="NB109" s="1380"/>
      <c r="NC109" s="1380"/>
      <c r="ND109" s="1380"/>
      <c r="NE109" s="1380"/>
      <c r="NF109" s="1380"/>
      <c r="NG109" s="1380"/>
      <c r="NH109" s="1380"/>
      <c r="NI109" s="1380"/>
      <c r="NJ109" s="1380"/>
      <c r="NK109" s="1380"/>
      <c r="NL109" s="1380"/>
      <c r="NM109" s="1380"/>
      <c r="NN109" s="1380"/>
      <c r="NO109" s="1380"/>
      <c r="NP109" s="1380"/>
      <c r="NQ109" s="1380"/>
      <c r="NR109" s="1380"/>
      <c r="NS109" s="1380"/>
      <c r="NT109" s="1380"/>
      <c r="NU109" s="1380"/>
      <c r="NV109" s="1380"/>
      <c r="NW109" s="1380"/>
      <c r="NX109" s="1380"/>
      <c r="NY109" s="1380"/>
      <c r="NZ109" s="1380"/>
      <c r="OA109" s="1380"/>
      <c r="OB109" s="1380"/>
      <c r="OC109" s="1380"/>
      <c r="OD109" s="1380"/>
      <c r="OE109" s="1380"/>
      <c r="OF109" s="1380"/>
      <c r="OG109" s="1380"/>
      <c r="OH109" s="1380"/>
      <c r="OI109" s="1380"/>
      <c r="OJ109" s="1380"/>
      <c r="OK109" s="1380"/>
      <c r="OL109" s="1380"/>
      <c r="OM109" s="1380"/>
      <c r="ON109" s="1380"/>
      <c r="OO109" s="1380"/>
      <c r="OP109" s="1380"/>
      <c r="OQ109" s="1380"/>
      <c r="OR109" s="1380"/>
      <c r="OS109" s="1380"/>
      <c r="OT109" s="1380"/>
      <c r="OU109" s="1380"/>
      <c r="OV109" s="1380"/>
      <c r="OW109" s="1380"/>
      <c r="OX109" s="1380"/>
      <c r="OY109" s="1380"/>
      <c r="OZ109" s="1380"/>
      <c r="PA109" s="1380"/>
      <c r="PB109" s="1380"/>
      <c r="PC109" s="1380"/>
      <c r="PD109" s="1380"/>
      <c r="PE109" s="1380"/>
      <c r="PF109" s="1380"/>
      <c r="PG109" s="1380"/>
      <c r="PH109" s="1380"/>
      <c r="PI109" s="1380"/>
      <c r="PJ109" s="1380"/>
      <c r="PK109" s="1380"/>
      <c r="PL109" s="1380"/>
      <c r="PM109" s="1380"/>
      <c r="PN109" s="1380"/>
      <c r="PO109" s="1380"/>
      <c r="PP109" s="1380"/>
      <c r="PQ109" s="1380"/>
      <c r="PR109" s="1380"/>
      <c r="PS109" s="1380"/>
      <c r="PT109" s="1380"/>
      <c r="PU109" s="1380"/>
      <c r="PV109" s="1380"/>
      <c r="PW109" s="1380"/>
      <c r="PX109" s="1380"/>
      <c r="PY109" s="1380"/>
      <c r="PZ109" s="1380"/>
      <c r="QA109" s="1380"/>
      <c r="QB109" s="1380"/>
      <c r="QC109" s="1380"/>
      <c r="QD109" s="1380"/>
      <c r="QE109" s="1380"/>
      <c r="QF109" s="1380"/>
      <c r="QG109" s="1380"/>
      <c r="QH109" s="1380"/>
      <c r="QI109" s="1380"/>
      <c r="QJ109" s="1380"/>
      <c r="QK109" s="1380"/>
      <c r="QL109" s="1380"/>
      <c r="QM109" s="1380"/>
      <c r="QN109" s="1380"/>
      <c r="QO109" s="1380"/>
      <c r="QP109" s="1380"/>
      <c r="QQ109" s="1380"/>
      <c r="QR109" s="1380"/>
      <c r="QS109" s="1380"/>
      <c r="QT109" s="1380"/>
      <c r="QU109" s="1380"/>
      <c r="QV109" s="1380"/>
      <c r="QW109" s="1380"/>
      <c r="QX109" s="1380"/>
      <c r="QY109" s="1380"/>
      <c r="QZ109" s="1380"/>
      <c r="RA109" s="1380"/>
      <c r="RB109" s="1380"/>
      <c r="RC109" s="1380"/>
      <c r="RD109" s="1380"/>
      <c r="RE109" s="1380"/>
      <c r="RF109" s="1380"/>
      <c r="RG109" s="1380"/>
      <c r="RH109" s="1380"/>
      <c r="RI109" s="1380"/>
      <c r="RJ109" s="1380"/>
      <c r="RK109" s="1380"/>
      <c r="RL109" s="1380"/>
      <c r="RM109" s="1380"/>
      <c r="RN109" s="1380"/>
      <c r="RO109" s="1380"/>
      <c r="RP109" s="1380"/>
      <c r="RQ109" s="1380"/>
      <c r="RR109" s="1380"/>
      <c r="RS109" s="1380"/>
      <c r="RT109" s="1380"/>
      <c r="RU109" s="1380"/>
      <c r="RV109" s="1380"/>
      <c r="RW109" s="1380"/>
      <c r="RX109" s="1380"/>
      <c r="RY109" s="1380"/>
      <c r="RZ109" s="1380"/>
      <c r="SA109" s="1380"/>
      <c r="SB109" s="1380"/>
      <c r="SC109" s="1380"/>
      <c r="SD109" s="1380"/>
      <c r="SE109" s="1380"/>
      <c r="SF109" s="1380"/>
      <c r="SG109" s="1380"/>
      <c r="SH109" s="1380"/>
      <c r="SI109" s="1380"/>
      <c r="SJ109" s="1380"/>
      <c r="SK109" s="1380"/>
      <c r="SL109" s="1380"/>
      <c r="SM109" s="1380"/>
      <c r="SN109" s="1380"/>
      <c r="SO109" s="1380"/>
      <c r="SP109" s="1380"/>
      <c r="SQ109" s="1380"/>
      <c r="SR109" s="1380"/>
      <c r="SS109" s="1380"/>
      <c r="ST109" s="1380"/>
      <c r="SU109" s="1380"/>
      <c r="SV109" s="1380"/>
      <c r="SW109" s="1380"/>
      <c r="SX109" s="1380"/>
      <c r="SY109" s="1380"/>
      <c r="SZ109" s="1380"/>
      <c r="TA109" s="1380"/>
      <c r="TB109" s="1380"/>
      <c r="TC109" s="1380"/>
      <c r="TD109" s="1380"/>
      <c r="TE109" s="1380"/>
      <c r="TF109" s="1380"/>
      <c r="TG109" s="1380"/>
      <c r="TH109" s="1380"/>
      <c r="TI109" s="1380"/>
      <c r="TJ109" s="1380"/>
      <c r="TK109" s="1380"/>
      <c r="TL109" s="1380"/>
      <c r="TM109" s="1380"/>
      <c r="TN109" s="1380"/>
      <c r="TO109" s="1380"/>
      <c r="TP109" s="1380"/>
      <c r="TQ109" s="1380"/>
      <c r="TR109" s="1380"/>
      <c r="TS109" s="1380"/>
      <c r="TT109" s="1380"/>
      <c r="TU109" s="1380"/>
      <c r="TV109" s="1380"/>
      <c r="TW109" s="1380"/>
      <c r="TX109" s="1380"/>
      <c r="TY109" s="1380"/>
      <c r="TZ109" s="1380"/>
      <c r="UA109" s="1380"/>
      <c r="UB109" s="1380"/>
      <c r="UC109" s="1380"/>
      <c r="UD109" s="1380"/>
      <c r="UE109" s="1380"/>
      <c r="UF109" s="1380"/>
      <c r="UG109" s="1380"/>
      <c r="UH109" s="1380"/>
      <c r="UI109" s="1380"/>
      <c r="UJ109" s="1380"/>
      <c r="UK109" s="1380"/>
      <c r="UL109" s="1380"/>
      <c r="UM109" s="1380"/>
      <c r="UN109" s="1380"/>
      <c r="UO109" s="1380"/>
      <c r="UP109" s="1380"/>
      <c r="UQ109" s="1380"/>
      <c r="UR109" s="1380"/>
      <c r="US109" s="1380"/>
      <c r="UT109" s="1380"/>
      <c r="UU109" s="1380"/>
      <c r="UV109" s="1380"/>
      <c r="UW109" s="1380"/>
      <c r="UX109" s="1380"/>
      <c r="UY109" s="1380"/>
      <c r="UZ109" s="1380"/>
      <c r="VA109" s="1380"/>
      <c r="VB109" s="1380"/>
      <c r="VC109" s="1380"/>
      <c r="VD109" s="1380"/>
      <c r="VE109" s="1380"/>
      <c r="VF109" s="1380"/>
      <c r="VG109" s="1380"/>
      <c r="VH109" s="1380"/>
      <c r="VI109" s="1380"/>
      <c r="VJ109" s="1380"/>
      <c r="VK109" s="1380"/>
      <c r="VL109" s="1380"/>
      <c r="VM109" s="1380"/>
      <c r="VN109" s="1380"/>
      <c r="VO109" s="1380"/>
      <c r="VP109" s="1380"/>
      <c r="VQ109" s="1380"/>
      <c r="VR109" s="1380"/>
      <c r="VS109" s="1380"/>
      <c r="VT109" s="1380"/>
      <c r="VU109" s="1380"/>
      <c r="VV109" s="1380"/>
      <c r="VW109" s="1380"/>
      <c r="VX109" s="1380"/>
      <c r="VY109" s="1380"/>
      <c r="VZ109" s="1380"/>
      <c r="WA109" s="1380"/>
      <c r="WB109" s="1380"/>
      <c r="WC109" s="1380"/>
      <c r="WD109" s="1380"/>
      <c r="WE109" s="1380"/>
      <c r="WF109" s="1380"/>
      <c r="WG109" s="1380"/>
      <c r="WH109" s="1380"/>
      <c r="WI109" s="1380"/>
      <c r="WJ109" s="1380"/>
      <c r="WK109" s="1380"/>
      <c r="WL109" s="1380"/>
      <c r="WM109" s="1380"/>
      <c r="WN109" s="1380"/>
      <c r="WO109" s="1380"/>
      <c r="WP109" s="1380"/>
      <c r="WQ109" s="1380"/>
      <c r="WR109" s="1380"/>
      <c r="WS109" s="1380"/>
      <c r="WT109" s="1380"/>
      <c r="WU109" s="1380"/>
      <c r="WV109" s="1380"/>
      <c r="WW109" s="1380"/>
      <c r="WX109" s="1380"/>
      <c r="WY109" s="1380"/>
      <c r="WZ109" s="1380"/>
      <c r="XA109" s="1380"/>
      <c r="XB109" s="1380"/>
      <c r="XC109" s="1380"/>
      <c r="XD109" s="1380"/>
      <c r="XE109" s="1380"/>
      <c r="XF109" s="1380"/>
      <c r="XG109" s="1380"/>
      <c r="XH109" s="1380"/>
      <c r="XI109" s="1380"/>
      <c r="XJ109" s="1380"/>
      <c r="XK109" s="1380"/>
      <c r="XL109" s="1380"/>
      <c r="XM109" s="1380"/>
      <c r="XN109" s="1380"/>
      <c r="XO109" s="1380"/>
      <c r="XP109" s="1380"/>
      <c r="XQ109" s="1380"/>
      <c r="XR109" s="1380"/>
      <c r="XS109" s="1380"/>
      <c r="XT109" s="1380"/>
      <c r="XU109" s="1380"/>
      <c r="XV109" s="1380"/>
      <c r="XW109" s="1380"/>
      <c r="XX109" s="1380"/>
      <c r="XY109" s="1380"/>
      <c r="XZ109" s="1380"/>
      <c r="YA109" s="1380"/>
      <c r="YB109" s="1380"/>
      <c r="YC109" s="1380"/>
      <c r="YD109" s="1380"/>
      <c r="YE109" s="1380"/>
      <c r="YF109" s="1380"/>
      <c r="YG109" s="1380"/>
      <c r="YH109" s="1380"/>
      <c r="YI109" s="1380"/>
      <c r="YJ109" s="1380"/>
      <c r="YK109" s="1380"/>
      <c r="YL109" s="1380"/>
      <c r="YM109" s="1380"/>
      <c r="YN109" s="1380"/>
      <c r="YO109" s="1380"/>
      <c r="YP109" s="1380"/>
      <c r="YQ109" s="1380"/>
      <c r="YR109" s="1380"/>
      <c r="YS109" s="1380"/>
      <c r="YT109" s="1380"/>
      <c r="YU109" s="1380"/>
      <c r="YV109" s="1380"/>
      <c r="YW109" s="1380"/>
      <c r="YX109" s="1380"/>
      <c r="YY109" s="1380"/>
      <c r="YZ109" s="1380"/>
      <c r="ZA109" s="1380"/>
      <c r="ZB109" s="1380"/>
      <c r="ZC109" s="1380"/>
      <c r="ZD109" s="1380"/>
      <c r="ZE109" s="1380"/>
      <c r="ZF109" s="1380"/>
      <c r="ZG109" s="1380"/>
      <c r="ZH109" s="1380"/>
      <c r="ZI109" s="1380"/>
      <c r="ZJ109" s="1380"/>
      <c r="ZK109" s="1380"/>
      <c r="ZL109" s="1380"/>
      <c r="ZM109" s="1380"/>
      <c r="ZN109" s="1380"/>
      <c r="ZO109" s="1380"/>
      <c r="ZP109" s="1380"/>
      <c r="ZQ109" s="1380"/>
      <c r="ZR109" s="1380"/>
      <c r="ZS109" s="1380"/>
      <c r="ZT109" s="1380"/>
      <c r="ZU109" s="1380"/>
      <c r="ZV109" s="1380"/>
      <c r="ZW109" s="1380"/>
      <c r="ZX109" s="1380"/>
      <c r="ZY109" s="1380"/>
      <c r="ZZ109" s="1380"/>
      <c r="AAA109" s="1380"/>
      <c r="AAB109" s="1380"/>
      <c r="AAC109" s="1380"/>
      <c r="AAD109" s="1380"/>
      <c r="AAE109" s="1380"/>
      <c r="AAF109" s="1380"/>
      <c r="AAG109" s="1380"/>
      <c r="AAH109" s="1380"/>
      <c r="AAI109" s="1380"/>
      <c r="AAJ109" s="1380"/>
      <c r="AAK109" s="1380"/>
      <c r="AAL109" s="1380"/>
      <c r="AAM109" s="1380"/>
      <c r="AAN109" s="1380"/>
      <c r="AAO109" s="1380"/>
      <c r="AAP109" s="1380"/>
      <c r="AAQ109" s="1380"/>
      <c r="AAR109" s="1380"/>
      <c r="AAS109" s="1380"/>
      <c r="AAT109" s="1380"/>
      <c r="AAU109" s="1380"/>
      <c r="AAV109" s="1380"/>
      <c r="AAW109" s="1380"/>
      <c r="AAX109" s="1380"/>
      <c r="AAY109" s="1380"/>
      <c r="AAZ109" s="1380"/>
      <c r="ABA109" s="1380"/>
      <c r="ABB109" s="1380"/>
      <c r="ABC109" s="1380"/>
      <c r="ABD109" s="1380"/>
      <c r="ABE109" s="1380"/>
      <c r="ABF109" s="1380"/>
      <c r="ABG109" s="1380"/>
      <c r="ABH109" s="1380"/>
      <c r="ABI109" s="1380"/>
      <c r="ABJ109" s="1380"/>
      <c r="ABK109" s="1380"/>
      <c r="ABL109" s="1380"/>
      <c r="ABM109" s="1380"/>
      <c r="ABN109" s="1380"/>
      <c r="ABO109" s="1380"/>
      <c r="ABP109" s="1380"/>
      <c r="ABQ109" s="1380"/>
      <c r="ABR109" s="1380"/>
      <c r="ABS109" s="1380"/>
      <c r="ABT109" s="1380"/>
      <c r="ABU109" s="1380"/>
      <c r="ABV109" s="1380"/>
      <c r="ABW109" s="1380"/>
      <c r="ABX109" s="1380"/>
      <c r="ABY109" s="1380"/>
      <c r="ABZ109" s="1380"/>
      <c r="ACA109" s="1380"/>
      <c r="ACB109" s="1380"/>
      <c r="ACC109" s="1380"/>
      <c r="ACD109" s="1380"/>
      <c r="ACE109" s="1380"/>
      <c r="ACF109" s="1380"/>
      <c r="ACG109" s="1380"/>
      <c r="ACH109" s="1380"/>
      <c r="ACI109" s="1380"/>
      <c r="ACJ109" s="1380"/>
      <c r="ACK109" s="1380"/>
      <c r="ACL109" s="1380"/>
      <c r="ACM109" s="1380"/>
      <c r="ACN109" s="1380"/>
      <c r="ACO109" s="1380"/>
      <c r="ACP109" s="1380"/>
      <c r="ACQ109" s="1380"/>
      <c r="ACR109" s="1380"/>
      <c r="ACS109" s="1380"/>
      <c r="ACT109" s="1380"/>
      <c r="ACU109" s="1380"/>
      <c r="ACV109" s="1380"/>
      <c r="ACW109" s="1380"/>
      <c r="ACX109" s="1380"/>
      <c r="ACY109" s="1380"/>
      <c r="ACZ109" s="1380"/>
      <c r="ADA109" s="1380"/>
      <c r="ADB109" s="1380"/>
      <c r="ADC109" s="1380"/>
      <c r="ADD109" s="1380"/>
      <c r="ADE109" s="1380"/>
      <c r="ADF109" s="1380"/>
      <c r="ADG109" s="1380"/>
      <c r="ADH109" s="1380"/>
      <c r="ADI109" s="1380"/>
      <c r="ADJ109" s="1380"/>
      <c r="ADK109" s="1380"/>
      <c r="ADL109" s="1380"/>
      <c r="ADM109" s="1380"/>
      <c r="ADN109" s="1380"/>
      <c r="ADO109" s="1380"/>
      <c r="ADP109" s="1380"/>
      <c r="ADQ109" s="1380"/>
      <c r="ADR109" s="1380"/>
      <c r="ADS109" s="1380"/>
      <c r="ADT109" s="1380"/>
      <c r="ADU109" s="1380"/>
      <c r="ADV109" s="1380"/>
      <c r="ADW109" s="1380"/>
      <c r="ADX109" s="1380"/>
      <c r="ADY109" s="1380"/>
      <c r="ADZ109" s="1380"/>
      <c r="AEA109" s="1380"/>
      <c r="AEB109" s="1380"/>
      <c r="AEC109" s="1380"/>
      <c r="AED109" s="1380"/>
      <c r="AEE109" s="1380"/>
      <c r="AEF109" s="1380"/>
      <c r="AEG109" s="1380"/>
      <c r="AEH109" s="1380"/>
      <c r="AEI109" s="1380"/>
      <c r="AEJ109" s="1380"/>
      <c r="AEK109" s="1380"/>
      <c r="AEL109" s="1380"/>
      <c r="AEM109" s="1380"/>
      <c r="AEN109" s="1380"/>
      <c r="AEO109" s="1380"/>
      <c r="AEP109" s="1380"/>
      <c r="AEQ109" s="1380"/>
      <c r="AER109" s="1380"/>
      <c r="AES109" s="1380"/>
      <c r="AET109" s="1380"/>
      <c r="AEU109" s="1380"/>
      <c r="AEV109" s="1380"/>
      <c r="AEW109" s="1380"/>
      <c r="AEX109" s="1380"/>
      <c r="AEY109" s="1380"/>
      <c r="AEZ109" s="1380"/>
      <c r="AFA109" s="1380"/>
      <c r="AFB109" s="1380"/>
      <c r="AFC109" s="1380"/>
      <c r="AFD109" s="1380"/>
      <c r="AFE109" s="1380"/>
      <c r="AFF109" s="1380"/>
      <c r="AFG109" s="1380"/>
      <c r="AFH109" s="1380"/>
      <c r="AFI109" s="1380"/>
      <c r="AFJ109" s="1380"/>
      <c r="AFK109" s="1380"/>
      <c r="AFL109" s="1380"/>
      <c r="AFM109" s="1380"/>
      <c r="AFN109" s="1380"/>
      <c r="AFO109" s="1380"/>
      <c r="AFP109" s="1380"/>
      <c r="AFQ109" s="1380"/>
      <c r="AFR109" s="1380"/>
      <c r="AFS109" s="1380"/>
      <c r="AFT109" s="1380"/>
      <c r="AFU109" s="1380"/>
      <c r="AFV109" s="1380"/>
      <c r="AFW109" s="1380"/>
      <c r="AFX109" s="1380"/>
      <c r="AFY109" s="1380"/>
      <c r="AFZ109" s="1380"/>
      <c r="AGA109" s="1380"/>
      <c r="AGB109" s="1380"/>
      <c r="AGC109" s="1380"/>
      <c r="AGD109" s="1380"/>
      <c r="AGE109" s="1380"/>
      <c r="AGF109" s="1380"/>
      <c r="AGG109" s="1380"/>
      <c r="AGH109" s="1380"/>
      <c r="AGI109" s="1380"/>
      <c r="AGJ109" s="1380"/>
      <c r="AGK109" s="1380"/>
      <c r="AGL109" s="1380"/>
      <c r="AGM109" s="1380"/>
      <c r="AGN109" s="1380"/>
      <c r="AGO109" s="1380"/>
      <c r="AGP109" s="1380"/>
      <c r="AGQ109" s="1380"/>
      <c r="AGR109" s="1380"/>
      <c r="AGS109" s="1380"/>
      <c r="AGT109" s="1380"/>
      <c r="AGU109" s="1380"/>
      <c r="AGV109" s="1380"/>
      <c r="AGW109" s="1380"/>
      <c r="AGX109" s="1380"/>
      <c r="AGY109" s="1380"/>
      <c r="AGZ109" s="1380"/>
      <c r="AHA109" s="1380"/>
      <c r="AHB109" s="1380"/>
      <c r="AHC109" s="1380"/>
      <c r="AHD109" s="1380"/>
      <c r="AHE109" s="1380"/>
      <c r="AHF109" s="1380"/>
      <c r="AHG109" s="1380"/>
      <c r="AHH109" s="1380"/>
      <c r="AHI109" s="1380"/>
      <c r="AHJ109" s="1380"/>
      <c r="AHK109" s="1380"/>
      <c r="AHL109" s="1380"/>
      <c r="AHM109" s="1380"/>
      <c r="AHN109" s="1380"/>
      <c r="AHO109" s="1380"/>
      <c r="AHP109" s="1380"/>
      <c r="AHQ109" s="1380"/>
      <c r="AHR109" s="1380"/>
      <c r="AHS109" s="1380"/>
      <c r="AHT109" s="1380"/>
      <c r="AHU109" s="1380"/>
      <c r="AHV109" s="1380"/>
      <c r="AHW109" s="1380"/>
      <c r="AHX109" s="1380"/>
      <c r="AHY109" s="1380"/>
      <c r="AHZ109" s="1380"/>
      <c r="AIA109" s="1380"/>
      <c r="AIB109" s="1380"/>
      <c r="AIC109" s="1380"/>
      <c r="AID109" s="1380"/>
      <c r="AIE109" s="1380"/>
      <c r="AIF109" s="1380"/>
      <c r="AIG109" s="1380"/>
      <c r="AIH109" s="1380"/>
      <c r="AII109" s="1380"/>
      <c r="AIJ109" s="1380"/>
      <c r="AIK109" s="1380"/>
      <c r="AIL109" s="1380"/>
      <c r="AIM109" s="1380"/>
      <c r="AIN109" s="1380"/>
      <c r="AIO109" s="1380"/>
      <c r="AIP109" s="1380"/>
      <c r="AIQ109" s="1380"/>
      <c r="AIR109" s="1380"/>
      <c r="AIS109" s="1380"/>
      <c r="AIT109" s="1380"/>
      <c r="AIU109" s="1380"/>
      <c r="AIV109" s="1380"/>
      <c r="AIW109" s="1380"/>
      <c r="AIX109" s="1380"/>
      <c r="AIY109" s="1380"/>
      <c r="AIZ109" s="1380"/>
      <c r="AJA109" s="1380"/>
      <c r="AJB109" s="1380"/>
      <c r="AJC109" s="1380"/>
      <c r="AJD109" s="1380"/>
      <c r="AJE109" s="1380"/>
      <c r="AJF109" s="1380"/>
      <c r="AJG109" s="1380"/>
      <c r="AJH109" s="1380"/>
      <c r="AJI109" s="1380"/>
      <c r="AJJ109" s="1380"/>
      <c r="AJK109" s="1380"/>
      <c r="AJL109" s="1380"/>
      <c r="AJM109" s="1380"/>
      <c r="AJN109" s="1380"/>
      <c r="AJO109" s="1380"/>
      <c r="AJP109" s="1380"/>
      <c r="AJQ109" s="1380"/>
      <c r="AJR109" s="1380"/>
      <c r="AJS109" s="1380"/>
      <c r="AJT109" s="1380"/>
      <c r="AJU109" s="1380"/>
      <c r="AJV109" s="1380"/>
      <c r="AJW109" s="1380"/>
      <c r="AJX109" s="1380"/>
      <c r="AJY109" s="1380"/>
      <c r="AJZ109" s="1380"/>
      <c r="AKA109" s="1380"/>
      <c r="AKB109" s="1380"/>
      <c r="AKC109" s="1380"/>
      <c r="AKD109" s="1380"/>
      <c r="AKE109" s="1380"/>
      <c r="AKF109" s="1380"/>
      <c r="AKG109" s="1380"/>
      <c r="AKH109" s="1380"/>
      <c r="AKI109" s="1380"/>
      <c r="AKJ109" s="1380"/>
      <c r="AKK109" s="1380"/>
      <c r="AKL109" s="1380"/>
      <c r="AKM109" s="1380"/>
      <c r="AKN109" s="1380"/>
      <c r="AKO109" s="1380"/>
      <c r="AKP109" s="1380"/>
      <c r="AKQ109" s="1380"/>
      <c r="AKR109" s="1380"/>
      <c r="AKS109" s="1380"/>
      <c r="AKT109" s="1380"/>
      <c r="AKU109" s="1380"/>
      <c r="AKV109" s="1380"/>
      <c r="AKW109" s="1380"/>
      <c r="AKX109" s="1380"/>
      <c r="AKY109" s="1380"/>
      <c r="AKZ109" s="1380"/>
      <c r="ALA109" s="1380"/>
      <c r="ALB109" s="1380"/>
      <c r="ALC109" s="1380"/>
      <c r="ALD109" s="1380"/>
      <c r="ALE109" s="1380"/>
      <c r="ALF109" s="1380"/>
      <c r="ALG109" s="1380"/>
      <c r="ALH109" s="1380"/>
      <c r="ALI109" s="1380"/>
      <c r="ALJ109" s="1380"/>
      <c r="ALK109" s="1380"/>
      <c r="ALL109" s="1380"/>
      <c r="ALM109" s="1380"/>
      <c r="ALN109" s="1380"/>
      <c r="ALO109" s="1380"/>
      <c r="ALP109" s="1380"/>
      <c r="ALQ109" s="1380"/>
      <c r="ALR109" s="1380"/>
      <c r="ALS109" s="1380"/>
      <c r="ALT109" s="1380"/>
      <c r="ALU109" s="1380"/>
      <c r="ALV109" s="1380"/>
      <c r="ALW109" s="1380"/>
      <c r="ALX109" s="1380"/>
      <c r="ALY109" s="1380"/>
      <c r="ALZ109" s="1380"/>
      <c r="AMA109" s="1380"/>
      <c r="AMB109" s="1380"/>
      <c r="AMC109" s="1380"/>
      <c r="AMD109" s="1380"/>
      <c r="AME109" s="1380"/>
      <c r="AMF109" s="1380"/>
      <c r="AMG109" s="1380"/>
      <c r="AMH109" s="1380"/>
      <c r="AMI109" s="1380"/>
      <c r="AMJ109" s="1380"/>
    </row>
    <row r="110" spans="1:1024" s="737" customFormat="1" ht="17.649999999999999" customHeight="1" thickBot="1">
      <c r="A110" s="6250"/>
      <c r="B110" s="6259"/>
      <c r="C110" s="6261"/>
      <c r="D110" s="6263"/>
      <c r="E110" s="6264"/>
      <c r="F110" s="6337"/>
      <c r="G110" s="6264"/>
      <c r="H110" s="6338"/>
      <c r="I110" s="3994" t="s">
        <v>918</v>
      </c>
      <c r="J110" s="2421">
        <v>1300000</v>
      </c>
      <c r="K110" s="6264"/>
      <c r="L110" s="6264"/>
      <c r="M110" s="6264"/>
      <c r="N110" s="6264"/>
      <c r="O110" s="6386"/>
      <c r="P110" s="6388"/>
      <c r="Q110" s="6390"/>
      <c r="R110" s="6392"/>
      <c r="S110" s="6394"/>
      <c r="T110" s="6378"/>
      <c r="U110" s="6380"/>
      <c r="V110" s="6382"/>
      <c r="W110" s="6384"/>
      <c r="X110" s="6384"/>
      <c r="Y110" s="6355"/>
      <c r="Z110" s="6353"/>
      <c r="AA110" s="6355"/>
      <c r="AB110" s="6355"/>
      <c r="AC110" s="6355"/>
      <c r="AD110" s="6355"/>
      <c r="AE110" s="6353"/>
      <c r="AF110" s="6435"/>
      <c r="AG110" s="6437"/>
      <c r="AH110" s="6437"/>
      <c r="AI110" s="6349"/>
      <c r="AJ110" s="6349"/>
      <c r="AK110" s="6351"/>
      <c r="AL110" s="6427"/>
      <c r="AM110" s="6427"/>
      <c r="AN110" s="6433"/>
      <c r="AO110" s="6427"/>
      <c r="AP110" s="6427"/>
      <c r="AQ110" s="6427"/>
      <c r="AR110" s="6427"/>
      <c r="AS110" s="6427"/>
      <c r="AT110" s="6429"/>
      <c r="AU110" s="6431"/>
      <c r="AV110" s="6431"/>
      <c r="AW110" s="6414"/>
      <c r="AX110" s="6414"/>
      <c r="AY110" s="6414"/>
      <c r="AZ110" s="6416"/>
      <c r="BA110" s="3442"/>
      <c r="BB110" s="3442"/>
      <c r="BC110" s="3442"/>
      <c r="BD110" s="3442"/>
      <c r="BE110" s="3442"/>
      <c r="BF110" s="3442"/>
      <c r="BG110" s="3442"/>
      <c r="BH110" s="3442"/>
      <c r="BI110" s="3442"/>
      <c r="BJ110" s="3442"/>
      <c r="BK110" s="3442"/>
      <c r="BL110" s="3442"/>
      <c r="BM110" s="3442"/>
      <c r="BN110" s="3442"/>
      <c r="BO110" s="3442"/>
      <c r="BP110" s="3442"/>
      <c r="BQ110" s="3442"/>
      <c r="BR110" s="3442"/>
      <c r="BS110" s="3442"/>
      <c r="BT110" s="3442"/>
      <c r="BU110" s="3442"/>
      <c r="BV110" s="3442"/>
      <c r="BW110" s="3442"/>
      <c r="BX110" s="3442"/>
      <c r="BY110" s="3442"/>
      <c r="BZ110" s="3442"/>
      <c r="CA110" s="3442"/>
      <c r="CB110" s="3442"/>
      <c r="CC110" s="3442"/>
      <c r="CD110" s="3442"/>
      <c r="CE110" s="3442"/>
      <c r="CF110" s="3442"/>
      <c r="CG110" s="3442"/>
      <c r="CH110" s="3442"/>
      <c r="CI110" s="3442"/>
      <c r="CJ110" s="3442"/>
      <c r="CK110" s="3442"/>
      <c r="CL110" s="3442"/>
      <c r="CM110" s="3442"/>
      <c r="CN110" s="3442"/>
      <c r="CO110" s="3442"/>
      <c r="CP110" s="3442"/>
      <c r="CQ110" s="3442"/>
      <c r="CR110" s="3442"/>
      <c r="CS110" s="3442"/>
      <c r="CT110" s="3442"/>
      <c r="CU110" s="3442"/>
      <c r="CV110" s="3442"/>
      <c r="CW110" s="3442"/>
      <c r="CX110" s="3442"/>
      <c r="CY110" s="3442"/>
      <c r="CZ110" s="3442"/>
      <c r="DA110" s="3442"/>
      <c r="DB110" s="3442"/>
      <c r="DC110" s="3442"/>
      <c r="DD110" s="3442"/>
      <c r="DE110" s="3442"/>
      <c r="DF110" s="3442"/>
      <c r="DG110" s="3442"/>
      <c r="DH110" s="3442"/>
      <c r="DI110" s="3442"/>
      <c r="DJ110" s="3442"/>
      <c r="DK110" s="3442"/>
      <c r="DL110" s="3442"/>
      <c r="DM110" s="3442"/>
      <c r="DN110" s="3442"/>
      <c r="DO110" s="3442"/>
      <c r="DP110" s="3442"/>
      <c r="DQ110" s="3442"/>
      <c r="DR110" s="3442"/>
      <c r="DS110" s="3442"/>
      <c r="DT110" s="3442"/>
      <c r="DU110" s="3442"/>
      <c r="DV110" s="3442"/>
      <c r="DW110" s="3442"/>
      <c r="DX110" s="3442"/>
      <c r="DY110" s="3442"/>
      <c r="DZ110" s="1380"/>
      <c r="EA110" s="1380"/>
      <c r="EB110" s="1380"/>
      <c r="EC110" s="1380"/>
      <c r="ED110" s="1380"/>
      <c r="EE110" s="1380"/>
      <c r="EF110" s="1380"/>
      <c r="EG110" s="1380"/>
      <c r="EH110" s="1380"/>
      <c r="EI110" s="1380"/>
      <c r="EJ110" s="1380"/>
      <c r="EK110" s="1380"/>
      <c r="EL110" s="1380"/>
      <c r="EM110" s="1380"/>
      <c r="EN110" s="1380"/>
      <c r="EO110" s="1380"/>
      <c r="EP110" s="1380"/>
      <c r="EQ110" s="1380"/>
      <c r="ER110" s="1380"/>
      <c r="ES110" s="1380"/>
      <c r="ET110" s="1380"/>
      <c r="EU110" s="1380"/>
      <c r="EV110" s="1380"/>
      <c r="EW110" s="1380"/>
      <c r="EX110" s="1380"/>
      <c r="EY110" s="1380"/>
      <c r="EZ110" s="1380"/>
      <c r="FA110" s="1380"/>
      <c r="FB110" s="1380"/>
      <c r="FC110" s="1380"/>
      <c r="FD110" s="1380"/>
      <c r="FE110" s="1380"/>
      <c r="FF110" s="1380"/>
      <c r="FG110" s="1380"/>
      <c r="FH110" s="1380"/>
      <c r="FI110" s="1380"/>
      <c r="FJ110" s="1380"/>
      <c r="FK110" s="1380"/>
      <c r="FL110" s="1380"/>
      <c r="FM110" s="1380"/>
      <c r="FN110" s="1380"/>
      <c r="FO110" s="1380"/>
      <c r="FP110" s="1380"/>
      <c r="FQ110" s="1380"/>
      <c r="FR110" s="1380"/>
      <c r="FS110" s="1380"/>
      <c r="FT110" s="1380"/>
      <c r="FU110" s="1380"/>
      <c r="FV110" s="1380"/>
      <c r="FW110" s="1380"/>
      <c r="FX110" s="1380"/>
      <c r="FY110" s="1380"/>
      <c r="FZ110" s="1380"/>
      <c r="GA110" s="1380"/>
      <c r="GB110" s="1380"/>
      <c r="GC110" s="1380"/>
      <c r="GD110" s="1380"/>
      <c r="GE110" s="1380"/>
      <c r="GF110" s="1380"/>
      <c r="GG110" s="1380"/>
      <c r="GH110" s="1380"/>
      <c r="GI110" s="1380"/>
      <c r="GJ110" s="1380"/>
      <c r="GK110" s="1380"/>
      <c r="GL110" s="1380"/>
      <c r="GM110" s="1380"/>
      <c r="GN110" s="1380"/>
      <c r="GO110" s="1380"/>
      <c r="GP110" s="1380"/>
      <c r="GQ110" s="1380"/>
      <c r="GR110" s="1380"/>
      <c r="GS110" s="1380"/>
      <c r="GT110" s="1380"/>
      <c r="GU110" s="1380"/>
      <c r="GV110" s="1380"/>
      <c r="GW110" s="1380"/>
      <c r="GX110" s="1380"/>
      <c r="GY110" s="1380"/>
      <c r="GZ110" s="1380"/>
      <c r="HA110" s="1380"/>
      <c r="HB110" s="1380"/>
      <c r="HC110" s="1380"/>
      <c r="HD110" s="1380"/>
      <c r="HE110" s="1380"/>
      <c r="HF110" s="1380"/>
      <c r="HG110" s="1380"/>
      <c r="HH110" s="1380"/>
      <c r="HI110" s="1380"/>
      <c r="HJ110" s="1380"/>
      <c r="HK110" s="1380"/>
      <c r="HL110" s="1380"/>
      <c r="HM110" s="1380"/>
      <c r="HN110" s="1380"/>
      <c r="HO110" s="1380"/>
      <c r="HP110" s="1380"/>
      <c r="HQ110" s="1380"/>
      <c r="HR110" s="1380"/>
      <c r="HS110" s="1380"/>
      <c r="HT110" s="1380"/>
      <c r="HU110" s="1380"/>
      <c r="HV110" s="1380"/>
      <c r="HW110" s="1380"/>
      <c r="HX110" s="1380"/>
      <c r="HY110" s="1380"/>
      <c r="HZ110" s="1380"/>
      <c r="IA110" s="1380"/>
      <c r="IB110" s="1380"/>
      <c r="IC110" s="1380"/>
      <c r="ID110" s="1380"/>
      <c r="IE110" s="1380"/>
      <c r="IF110" s="1380"/>
      <c r="IG110" s="1380"/>
      <c r="IH110" s="1380"/>
      <c r="II110" s="1380"/>
      <c r="IJ110" s="1380"/>
      <c r="IK110" s="1380"/>
      <c r="IL110" s="1380"/>
      <c r="IM110" s="1380"/>
      <c r="IN110" s="1380"/>
      <c r="IO110" s="1380"/>
      <c r="IP110" s="1380"/>
      <c r="IQ110" s="1380"/>
      <c r="IR110" s="1380"/>
      <c r="IS110" s="1380"/>
      <c r="IT110" s="1380"/>
      <c r="IU110" s="1380"/>
      <c r="IV110" s="1380"/>
      <c r="IW110" s="1380"/>
      <c r="IX110" s="1380"/>
      <c r="IY110" s="1380"/>
      <c r="IZ110" s="1380"/>
      <c r="JA110" s="1380"/>
      <c r="JB110" s="1380"/>
      <c r="JC110" s="1380"/>
      <c r="JD110" s="1380"/>
      <c r="JE110" s="1380"/>
      <c r="JF110" s="1380"/>
      <c r="JG110" s="1380"/>
      <c r="JH110" s="1380"/>
      <c r="JI110" s="1380"/>
      <c r="JJ110" s="1380"/>
      <c r="JK110" s="1380"/>
      <c r="JL110" s="1380"/>
      <c r="JM110" s="1380"/>
      <c r="JN110" s="1380"/>
      <c r="JO110" s="1380"/>
      <c r="JP110" s="1380"/>
      <c r="JQ110" s="1380"/>
      <c r="JR110" s="1380"/>
      <c r="JS110" s="1380"/>
      <c r="JT110" s="1380"/>
      <c r="JU110" s="1380"/>
      <c r="JV110" s="1380"/>
      <c r="JW110" s="1380"/>
      <c r="JX110" s="1380"/>
      <c r="JY110" s="1380"/>
      <c r="JZ110" s="1380"/>
      <c r="KA110" s="1380"/>
      <c r="KB110" s="1380"/>
      <c r="KC110" s="1380"/>
      <c r="KD110" s="1380"/>
      <c r="KE110" s="1380"/>
      <c r="KF110" s="1380"/>
      <c r="KG110" s="1380"/>
      <c r="KH110" s="1380"/>
      <c r="KI110" s="1380"/>
      <c r="KJ110" s="1380"/>
      <c r="KK110" s="1380"/>
      <c r="KL110" s="1380"/>
      <c r="KM110" s="1380"/>
      <c r="KN110" s="1380"/>
      <c r="KO110" s="1380"/>
      <c r="KP110" s="1380"/>
      <c r="KQ110" s="1380"/>
      <c r="KR110" s="1380"/>
      <c r="KS110" s="1380"/>
      <c r="KT110" s="1380"/>
      <c r="KU110" s="1380"/>
      <c r="KV110" s="1380"/>
      <c r="KW110" s="1380"/>
      <c r="KX110" s="1380"/>
      <c r="KY110" s="1380"/>
      <c r="KZ110" s="1380"/>
      <c r="LA110" s="1380"/>
      <c r="LB110" s="1380"/>
      <c r="LC110" s="1380"/>
      <c r="LD110" s="1380"/>
      <c r="LE110" s="1380"/>
      <c r="LF110" s="1380"/>
      <c r="LG110" s="1380"/>
      <c r="LH110" s="1380"/>
      <c r="LI110" s="1380"/>
      <c r="LJ110" s="1380"/>
      <c r="LK110" s="1380"/>
      <c r="LL110" s="1380"/>
      <c r="LM110" s="1380"/>
      <c r="LN110" s="1380"/>
      <c r="LO110" s="1380"/>
      <c r="LP110" s="1380"/>
      <c r="LQ110" s="1380"/>
      <c r="LR110" s="1380"/>
      <c r="LS110" s="1380"/>
      <c r="LT110" s="1380"/>
      <c r="LU110" s="1380"/>
      <c r="LV110" s="1380"/>
      <c r="LW110" s="1380"/>
      <c r="LX110" s="1380"/>
      <c r="LY110" s="1380"/>
      <c r="LZ110" s="1380"/>
      <c r="MA110" s="1380"/>
      <c r="MB110" s="1380"/>
      <c r="MC110" s="1380"/>
      <c r="MD110" s="1380"/>
      <c r="ME110" s="1380"/>
      <c r="MF110" s="1380"/>
      <c r="MG110" s="1380"/>
      <c r="MH110" s="1380"/>
      <c r="MI110" s="1380"/>
      <c r="MJ110" s="1380"/>
      <c r="MK110" s="1380"/>
      <c r="ML110" s="1380"/>
      <c r="MM110" s="1380"/>
      <c r="MN110" s="1380"/>
      <c r="MO110" s="1380"/>
      <c r="MP110" s="1380"/>
      <c r="MQ110" s="1380"/>
      <c r="MR110" s="1380"/>
      <c r="MS110" s="1380"/>
      <c r="MT110" s="1380"/>
      <c r="MU110" s="1380"/>
      <c r="MV110" s="1380"/>
      <c r="MW110" s="1380"/>
      <c r="MX110" s="1380"/>
      <c r="MY110" s="1380"/>
      <c r="MZ110" s="1380"/>
      <c r="NA110" s="1380"/>
      <c r="NB110" s="1380"/>
      <c r="NC110" s="1380"/>
      <c r="ND110" s="1380"/>
      <c r="NE110" s="1380"/>
      <c r="NF110" s="1380"/>
      <c r="NG110" s="1380"/>
      <c r="NH110" s="1380"/>
      <c r="NI110" s="1380"/>
      <c r="NJ110" s="1380"/>
      <c r="NK110" s="1380"/>
      <c r="NL110" s="1380"/>
      <c r="NM110" s="1380"/>
      <c r="NN110" s="1380"/>
      <c r="NO110" s="1380"/>
      <c r="NP110" s="1380"/>
      <c r="NQ110" s="1380"/>
      <c r="NR110" s="1380"/>
      <c r="NS110" s="1380"/>
      <c r="NT110" s="1380"/>
      <c r="NU110" s="1380"/>
      <c r="NV110" s="1380"/>
      <c r="NW110" s="1380"/>
      <c r="NX110" s="1380"/>
      <c r="NY110" s="1380"/>
      <c r="NZ110" s="1380"/>
      <c r="OA110" s="1380"/>
      <c r="OB110" s="1380"/>
      <c r="OC110" s="1380"/>
      <c r="OD110" s="1380"/>
      <c r="OE110" s="1380"/>
      <c r="OF110" s="1380"/>
      <c r="OG110" s="1380"/>
      <c r="OH110" s="1380"/>
      <c r="OI110" s="1380"/>
      <c r="OJ110" s="1380"/>
      <c r="OK110" s="1380"/>
      <c r="OL110" s="1380"/>
      <c r="OM110" s="1380"/>
      <c r="ON110" s="1380"/>
      <c r="OO110" s="1380"/>
      <c r="OP110" s="1380"/>
      <c r="OQ110" s="1380"/>
      <c r="OR110" s="1380"/>
      <c r="OS110" s="1380"/>
      <c r="OT110" s="1380"/>
      <c r="OU110" s="1380"/>
      <c r="OV110" s="1380"/>
      <c r="OW110" s="1380"/>
      <c r="OX110" s="1380"/>
      <c r="OY110" s="1380"/>
      <c r="OZ110" s="1380"/>
      <c r="PA110" s="1380"/>
      <c r="PB110" s="1380"/>
      <c r="PC110" s="1380"/>
      <c r="PD110" s="1380"/>
      <c r="PE110" s="1380"/>
      <c r="PF110" s="1380"/>
      <c r="PG110" s="1380"/>
      <c r="PH110" s="1380"/>
      <c r="PI110" s="1380"/>
      <c r="PJ110" s="1380"/>
      <c r="PK110" s="1380"/>
      <c r="PL110" s="1380"/>
      <c r="PM110" s="1380"/>
      <c r="PN110" s="1380"/>
      <c r="PO110" s="1380"/>
      <c r="PP110" s="1380"/>
      <c r="PQ110" s="1380"/>
      <c r="PR110" s="1380"/>
      <c r="PS110" s="1380"/>
      <c r="PT110" s="1380"/>
      <c r="PU110" s="1380"/>
      <c r="PV110" s="1380"/>
      <c r="PW110" s="1380"/>
      <c r="PX110" s="1380"/>
      <c r="PY110" s="1380"/>
      <c r="PZ110" s="1380"/>
      <c r="QA110" s="1380"/>
      <c r="QB110" s="1380"/>
      <c r="QC110" s="1380"/>
      <c r="QD110" s="1380"/>
      <c r="QE110" s="1380"/>
      <c r="QF110" s="1380"/>
      <c r="QG110" s="1380"/>
      <c r="QH110" s="1380"/>
      <c r="QI110" s="1380"/>
      <c r="QJ110" s="1380"/>
      <c r="QK110" s="1380"/>
      <c r="QL110" s="1380"/>
      <c r="QM110" s="1380"/>
      <c r="QN110" s="1380"/>
      <c r="QO110" s="1380"/>
      <c r="QP110" s="1380"/>
      <c r="QQ110" s="1380"/>
      <c r="QR110" s="1380"/>
      <c r="QS110" s="1380"/>
      <c r="QT110" s="1380"/>
      <c r="QU110" s="1380"/>
      <c r="QV110" s="1380"/>
      <c r="QW110" s="1380"/>
      <c r="QX110" s="1380"/>
      <c r="QY110" s="1380"/>
      <c r="QZ110" s="1380"/>
      <c r="RA110" s="1380"/>
      <c r="RB110" s="1380"/>
      <c r="RC110" s="1380"/>
      <c r="RD110" s="1380"/>
      <c r="RE110" s="1380"/>
      <c r="RF110" s="1380"/>
      <c r="RG110" s="1380"/>
      <c r="RH110" s="1380"/>
      <c r="RI110" s="1380"/>
      <c r="RJ110" s="1380"/>
      <c r="RK110" s="1380"/>
      <c r="RL110" s="1380"/>
      <c r="RM110" s="1380"/>
      <c r="RN110" s="1380"/>
      <c r="RO110" s="1380"/>
      <c r="RP110" s="1380"/>
      <c r="RQ110" s="1380"/>
      <c r="RR110" s="1380"/>
      <c r="RS110" s="1380"/>
      <c r="RT110" s="1380"/>
      <c r="RU110" s="1380"/>
      <c r="RV110" s="1380"/>
      <c r="RW110" s="1380"/>
      <c r="RX110" s="1380"/>
      <c r="RY110" s="1380"/>
      <c r="RZ110" s="1380"/>
      <c r="SA110" s="1380"/>
      <c r="SB110" s="1380"/>
      <c r="SC110" s="1380"/>
      <c r="SD110" s="1380"/>
      <c r="SE110" s="1380"/>
      <c r="SF110" s="1380"/>
      <c r="SG110" s="1380"/>
      <c r="SH110" s="1380"/>
      <c r="SI110" s="1380"/>
      <c r="SJ110" s="1380"/>
      <c r="SK110" s="1380"/>
      <c r="SL110" s="1380"/>
      <c r="SM110" s="1380"/>
      <c r="SN110" s="1380"/>
      <c r="SO110" s="1380"/>
      <c r="SP110" s="1380"/>
      <c r="SQ110" s="1380"/>
      <c r="SR110" s="1380"/>
      <c r="SS110" s="1380"/>
      <c r="ST110" s="1380"/>
      <c r="SU110" s="1380"/>
      <c r="SV110" s="1380"/>
      <c r="SW110" s="1380"/>
      <c r="SX110" s="1380"/>
      <c r="SY110" s="1380"/>
      <c r="SZ110" s="1380"/>
      <c r="TA110" s="1380"/>
      <c r="TB110" s="1380"/>
      <c r="TC110" s="1380"/>
      <c r="TD110" s="1380"/>
      <c r="TE110" s="1380"/>
      <c r="TF110" s="1380"/>
      <c r="TG110" s="1380"/>
      <c r="TH110" s="1380"/>
      <c r="TI110" s="1380"/>
      <c r="TJ110" s="1380"/>
      <c r="TK110" s="1380"/>
      <c r="TL110" s="1380"/>
      <c r="TM110" s="1380"/>
      <c r="TN110" s="1380"/>
      <c r="TO110" s="1380"/>
      <c r="TP110" s="1380"/>
      <c r="TQ110" s="1380"/>
      <c r="TR110" s="1380"/>
      <c r="TS110" s="1380"/>
      <c r="TT110" s="1380"/>
      <c r="TU110" s="1380"/>
      <c r="TV110" s="1380"/>
      <c r="TW110" s="1380"/>
      <c r="TX110" s="1380"/>
      <c r="TY110" s="1380"/>
      <c r="TZ110" s="1380"/>
      <c r="UA110" s="1380"/>
      <c r="UB110" s="1380"/>
      <c r="UC110" s="1380"/>
      <c r="UD110" s="1380"/>
      <c r="UE110" s="1380"/>
      <c r="UF110" s="1380"/>
      <c r="UG110" s="1380"/>
      <c r="UH110" s="1380"/>
      <c r="UI110" s="1380"/>
      <c r="UJ110" s="1380"/>
      <c r="UK110" s="1380"/>
      <c r="UL110" s="1380"/>
      <c r="UM110" s="1380"/>
      <c r="UN110" s="1380"/>
      <c r="UO110" s="1380"/>
      <c r="UP110" s="1380"/>
      <c r="UQ110" s="1380"/>
      <c r="UR110" s="1380"/>
      <c r="US110" s="1380"/>
      <c r="UT110" s="1380"/>
      <c r="UU110" s="1380"/>
      <c r="UV110" s="1380"/>
      <c r="UW110" s="1380"/>
      <c r="UX110" s="1380"/>
      <c r="UY110" s="1380"/>
      <c r="UZ110" s="1380"/>
      <c r="VA110" s="1380"/>
      <c r="VB110" s="1380"/>
      <c r="VC110" s="1380"/>
      <c r="VD110" s="1380"/>
      <c r="VE110" s="1380"/>
      <c r="VF110" s="1380"/>
      <c r="VG110" s="1380"/>
      <c r="VH110" s="1380"/>
      <c r="VI110" s="1380"/>
      <c r="VJ110" s="1380"/>
      <c r="VK110" s="1380"/>
      <c r="VL110" s="1380"/>
      <c r="VM110" s="1380"/>
      <c r="VN110" s="1380"/>
      <c r="VO110" s="1380"/>
      <c r="VP110" s="1380"/>
      <c r="VQ110" s="1380"/>
      <c r="VR110" s="1380"/>
      <c r="VS110" s="1380"/>
      <c r="VT110" s="1380"/>
      <c r="VU110" s="1380"/>
      <c r="VV110" s="1380"/>
      <c r="VW110" s="1380"/>
      <c r="VX110" s="1380"/>
      <c r="VY110" s="1380"/>
      <c r="VZ110" s="1380"/>
      <c r="WA110" s="1380"/>
      <c r="WB110" s="1380"/>
      <c r="WC110" s="1380"/>
      <c r="WD110" s="1380"/>
      <c r="WE110" s="1380"/>
      <c r="WF110" s="1380"/>
      <c r="WG110" s="1380"/>
      <c r="WH110" s="1380"/>
      <c r="WI110" s="1380"/>
      <c r="WJ110" s="1380"/>
      <c r="WK110" s="1380"/>
      <c r="WL110" s="1380"/>
      <c r="WM110" s="1380"/>
      <c r="WN110" s="1380"/>
      <c r="WO110" s="1380"/>
      <c r="WP110" s="1380"/>
      <c r="WQ110" s="1380"/>
      <c r="WR110" s="1380"/>
      <c r="WS110" s="1380"/>
      <c r="WT110" s="1380"/>
      <c r="WU110" s="1380"/>
      <c r="WV110" s="1380"/>
      <c r="WW110" s="1380"/>
      <c r="WX110" s="1380"/>
      <c r="WY110" s="1380"/>
      <c r="WZ110" s="1380"/>
      <c r="XA110" s="1380"/>
      <c r="XB110" s="1380"/>
      <c r="XC110" s="1380"/>
      <c r="XD110" s="1380"/>
      <c r="XE110" s="1380"/>
      <c r="XF110" s="1380"/>
      <c r="XG110" s="1380"/>
      <c r="XH110" s="1380"/>
      <c r="XI110" s="1380"/>
      <c r="XJ110" s="1380"/>
      <c r="XK110" s="1380"/>
      <c r="XL110" s="1380"/>
      <c r="XM110" s="1380"/>
      <c r="XN110" s="1380"/>
      <c r="XO110" s="1380"/>
      <c r="XP110" s="1380"/>
      <c r="XQ110" s="1380"/>
      <c r="XR110" s="1380"/>
      <c r="XS110" s="1380"/>
      <c r="XT110" s="1380"/>
      <c r="XU110" s="1380"/>
      <c r="XV110" s="1380"/>
      <c r="XW110" s="1380"/>
      <c r="XX110" s="1380"/>
      <c r="XY110" s="1380"/>
      <c r="XZ110" s="1380"/>
      <c r="YA110" s="1380"/>
      <c r="YB110" s="1380"/>
      <c r="YC110" s="1380"/>
      <c r="YD110" s="1380"/>
      <c r="YE110" s="1380"/>
      <c r="YF110" s="1380"/>
      <c r="YG110" s="1380"/>
      <c r="YH110" s="1380"/>
      <c r="YI110" s="1380"/>
      <c r="YJ110" s="1380"/>
      <c r="YK110" s="1380"/>
      <c r="YL110" s="1380"/>
      <c r="YM110" s="1380"/>
      <c r="YN110" s="1380"/>
      <c r="YO110" s="1380"/>
      <c r="YP110" s="1380"/>
      <c r="YQ110" s="1380"/>
      <c r="YR110" s="1380"/>
      <c r="YS110" s="1380"/>
      <c r="YT110" s="1380"/>
      <c r="YU110" s="1380"/>
      <c r="YV110" s="1380"/>
      <c r="YW110" s="1380"/>
      <c r="YX110" s="1380"/>
      <c r="YY110" s="1380"/>
      <c r="YZ110" s="1380"/>
      <c r="ZA110" s="1380"/>
      <c r="ZB110" s="1380"/>
      <c r="ZC110" s="1380"/>
      <c r="ZD110" s="1380"/>
      <c r="ZE110" s="1380"/>
      <c r="ZF110" s="1380"/>
      <c r="ZG110" s="1380"/>
      <c r="ZH110" s="1380"/>
      <c r="ZI110" s="1380"/>
      <c r="ZJ110" s="1380"/>
      <c r="ZK110" s="1380"/>
      <c r="ZL110" s="1380"/>
      <c r="ZM110" s="1380"/>
      <c r="ZN110" s="1380"/>
      <c r="ZO110" s="1380"/>
      <c r="ZP110" s="1380"/>
      <c r="ZQ110" s="1380"/>
      <c r="ZR110" s="1380"/>
      <c r="ZS110" s="1380"/>
      <c r="ZT110" s="1380"/>
      <c r="ZU110" s="1380"/>
      <c r="ZV110" s="1380"/>
      <c r="ZW110" s="1380"/>
      <c r="ZX110" s="1380"/>
      <c r="ZY110" s="1380"/>
      <c r="ZZ110" s="1380"/>
      <c r="AAA110" s="1380"/>
      <c r="AAB110" s="1380"/>
      <c r="AAC110" s="1380"/>
      <c r="AAD110" s="1380"/>
      <c r="AAE110" s="1380"/>
      <c r="AAF110" s="1380"/>
      <c r="AAG110" s="1380"/>
      <c r="AAH110" s="1380"/>
      <c r="AAI110" s="1380"/>
      <c r="AAJ110" s="1380"/>
      <c r="AAK110" s="1380"/>
      <c r="AAL110" s="1380"/>
      <c r="AAM110" s="1380"/>
      <c r="AAN110" s="1380"/>
      <c r="AAO110" s="1380"/>
      <c r="AAP110" s="1380"/>
      <c r="AAQ110" s="1380"/>
      <c r="AAR110" s="1380"/>
      <c r="AAS110" s="1380"/>
      <c r="AAT110" s="1380"/>
      <c r="AAU110" s="1380"/>
      <c r="AAV110" s="1380"/>
      <c r="AAW110" s="1380"/>
      <c r="AAX110" s="1380"/>
      <c r="AAY110" s="1380"/>
      <c r="AAZ110" s="1380"/>
      <c r="ABA110" s="1380"/>
      <c r="ABB110" s="1380"/>
      <c r="ABC110" s="1380"/>
      <c r="ABD110" s="1380"/>
      <c r="ABE110" s="1380"/>
      <c r="ABF110" s="1380"/>
      <c r="ABG110" s="1380"/>
      <c r="ABH110" s="1380"/>
      <c r="ABI110" s="1380"/>
      <c r="ABJ110" s="1380"/>
      <c r="ABK110" s="1380"/>
      <c r="ABL110" s="1380"/>
      <c r="ABM110" s="1380"/>
      <c r="ABN110" s="1380"/>
      <c r="ABO110" s="1380"/>
      <c r="ABP110" s="1380"/>
      <c r="ABQ110" s="1380"/>
      <c r="ABR110" s="1380"/>
      <c r="ABS110" s="1380"/>
      <c r="ABT110" s="1380"/>
      <c r="ABU110" s="1380"/>
      <c r="ABV110" s="1380"/>
      <c r="ABW110" s="1380"/>
      <c r="ABX110" s="1380"/>
      <c r="ABY110" s="1380"/>
      <c r="ABZ110" s="1380"/>
      <c r="ACA110" s="1380"/>
      <c r="ACB110" s="1380"/>
      <c r="ACC110" s="1380"/>
      <c r="ACD110" s="1380"/>
      <c r="ACE110" s="1380"/>
      <c r="ACF110" s="1380"/>
      <c r="ACG110" s="1380"/>
      <c r="ACH110" s="1380"/>
      <c r="ACI110" s="1380"/>
      <c r="ACJ110" s="1380"/>
      <c r="ACK110" s="1380"/>
      <c r="ACL110" s="1380"/>
      <c r="ACM110" s="1380"/>
      <c r="ACN110" s="1380"/>
      <c r="ACO110" s="1380"/>
      <c r="ACP110" s="1380"/>
      <c r="ACQ110" s="1380"/>
      <c r="ACR110" s="1380"/>
      <c r="ACS110" s="1380"/>
      <c r="ACT110" s="1380"/>
      <c r="ACU110" s="1380"/>
      <c r="ACV110" s="1380"/>
      <c r="ACW110" s="1380"/>
      <c r="ACX110" s="1380"/>
      <c r="ACY110" s="1380"/>
      <c r="ACZ110" s="1380"/>
      <c r="ADA110" s="1380"/>
      <c r="ADB110" s="1380"/>
      <c r="ADC110" s="1380"/>
      <c r="ADD110" s="1380"/>
      <c r="ADE110" s="1380"/>
      <c r="ADF110" s="1380"/>
      <c r="ADG110" s="1380"/>
      <c r="ADH110" s="1380"/>
      <c r="ADI110" s="1380"/>
      <c r="ADJ110" s="1380"/>
      <c r="ADK110" s="1380"/>
      <c r="ADL110" s="1380"/>
      <c r="ADM110" s="1380"/>
      <c r="ADN110" s="1380"/>
      <c r="ADO110" s="1380"/>
      <c r="ADP110" s="1380"/>
      <c r="ADQ110" s="1380"/>
      <c r="ADR110" s="1380"/>
      <c r="ADS110" s="1380"/>
      <c r="ADT110" s="1380"/>
      <c r="ADU110" s="1380"/>
      <c r="ADV110" s="1380"/>
      <c r="ADW110" s="1380"/>
      <c r="ADX110" s="1380"/>
      <c r="ADY110" s="1380"/>
      <c r="ADZ110" s="1380"/>
      <c r="AEA110" s="1380"/>
      <c r="AEB110" s="1380"/>
      <c r="AEC110" s="1380"/>
      <c r="AED110" s="1380"/>
      <c r="AEE110" s="1380"/>
      <c r="AEF110" s="1380"/>
      <c r="AEG110" s="1380"/>
      <c r="AEH110" s="1380"/>
      <c r="AEI110" s="1380"/>
      <c r="AEJ110" s="1380"/>
      <c r="AEK110" s="1380"/>
      <c r="AEL110" s="1380"/>
      <c r="AEM110" s="1380"/>
      <c r="AEN110" s="1380"/>
      <c r="AEO110" s="1380"/>
      <c r="AEP110" s="1380"/>
      <c r="AEQ110" s="1380"/>
      <c r="AER110" s="1380"/>
      <c r="AES110" s="1380"/>
      <c r="AET110" s="1380"/>
      <c r="AEU110" s="1380"/>
      <c r="AEV110" s="1380"/>
      <c r="AEW110" s="1380"/>
      <c r="AEX110" s="1380"/>
      <c r="AEY110" s="1380"/>
      <c r="AEZ110" s="1380"/>
      <c r="AFA110" s="1380"/>
      <c r="AFB110" s="1380"/>
      <c r="AFC110" s="1380"/>
      <c r="AFD110" s="1380"/>
      <c r="AFE110" s="1380"/>
      <c r="AFF110" s="1380"/>
      <c r="AFG110" s="1380"/>
      <c r="AFH110" s="1380"/>
      <c r="AFI110" s="1380"/>
      <c r="AFJ110" s="1380"/>
      <c r="AFK110" s="1380"/>
      <c r="AFL110" s="1380"/>
      <c r="AFM110" s="1380"/>
      <c r="AFN110" s="1380"/>
      <c r="AFO110" s="1380"/>
      <c r="AFP110" s="1380"/>
      <c r="AFQ110" s="1380"/>
      <c r="AFR110" s="1380"/>
      <c r="AFS110" s="1380"/>
      <c r="AFT110" s="1380"/>
      <c r="AFU110" s="1380"/>
      <c r="AFV110" s="1380"/>
      <c r="AFW110" s="1380"/>
      <c r="AFX110" s="1380"/>
      <c r="AFY110" s="1380"/>
      <c r="AFZ110" s="1380"/>
      <c r="AGA110" s="1380"/>
      <c r="AGB110" s="1380"/>
      <c r="AGC110" s="1380"/>
      <c r="AGD110" s="1380"/>
      <c r="AGE110" s="1380"/>
      <c r="AGF110" s="1380"/>
      <c r="AGG110" s="1380"/>
      <c r="AGH110" s="1380"/>
      <c r="AGI110" s="1380"/>
      <c r="AGJ110" s="1380"/>
      <c r="AGK110" s="1380"/>
      <c r="AGL110" s="1380"/>
      <c r="AGM110" s="1380"/>
      <c r="AGN110" s="1380"/>
      <c r="AGO110" s="1380"/>
      <c r="AGP110" s="1380"/>
      <c r="AGQ110" s="1380"/>
      <c r="AGR110" s="1380"/>
      <c r="AGS110" s="1380"/>
      <c r="AGT110" s="1380"/>
      <c r="AGU110" s="1380"/>
      <c r="AGV110" s="1380"/>
      <c r="AGW110" s="1380"/>
      <c r="AGX110" s="1380"/>
      <c r="AGY110" s="1380"/>
      <c r="AGZ110" s="1380"/>
      <c r="AHA110" s="1380"/>
      <c r="AHB110" s="1380"/>
      <c r="AHC110" s="1380"/>
      <c r="AHD110" s="1380"/>
      <c r="AHE110" s="1380"/>
      <c r="AHF110" s="1380"/>
      <c r="AHG110" s="1380"/>
      <c r="AHH110" s="1380"/>
      <c r="AHI110" s="1380"/>
      <c r="AHJ110" s="1380"/>
      <c r="AHK110" s="1380"/>
      <c r="AHL110" s="1380"/>
      <c r="AHM110" s="1380"/>
      <c r="AHN110" s="1380"/>
      <c r="AHO110" s="1380"/>
      <c r="AHP110" s="1380"/>
      <c r="AHQ110" s="1380"/>
      <c r="AHR110" s="1380"/>
      <c r="AHS110" s="1380"/>
      <c r="AHT110" s="1380"/>
      <c r="AHU110" s="1380"/>
      <c r="AHV110" s="1380"/>
      <c r="AHW110" s="1380"/>
      <c r="AHX110" s="1380"/>
      <c r="AHY110" s="1380"/>
      <c r="AHZ110" s="1380"/>
      <c r="AIA110" s="1380"/>
      <c r="AIB110" s="1380"/>
      <c r="AIC110" s="1380"/>
      <c r="AID110" s="1380"/>
      <c r="AIE110" s="1380"/>
      <c r="AIF110" s="1380"/>
      <c r="AIG110" s="1380"/>
      <c r="AIH110" s="1380"/>
      <c r="AII110" s="1380"/>
      <c r="AIJ110" s="1380"/>
      <c r="AIK110" s="1380"/>
      <c r="AIL110" s="1380"/>
      <c r="AIM110" s="1380"/>
      <c r="AIN110" s="1380"/>
      <c r="AIO110" s="1380"/>
      <c r="AIP110" s="1380"/>
      <c r="AIQ110" s="1380"/>
      <c r="AIR110" s="1380"/>
      <c r="AIS110" s="1380"/>
      <c r="AIT110" s="1380"/>
      <c r="AIU110" s="1380"/>
      <c r="AIV110" s="1380"/>
      <c r="AIW110" s="1380"/>
      <c r="AIX110" s="1380"/>
      <c r="AIY110" s="1380"/>
      <c r="AIZ110" s="1380"/>
      <c r="AJA110" s="1380"/>
      <c r="AJB110" s="1380"/>
      <c r="AJC110" s="1380"/>
      <c r="AJD110" s="1380"/>
      <c r="AJE110" s="1380"/>
      <c r="AJF110" s="1380"/>
      <c r="AJG110" s="1380"/>
      <c r="AJH110" s="1380"/>
      <c r="AJI110" s="1380"/>
      <c r="AJJ110" s="1380"/>
      <c r="AJK110" s="1380"/>
      <c r="AJL110" s="1380"/>
      <c r="AJM110" s="1380"/>
      <c r="AJN110" s="1380"/>
      <c r="AJO110" s="1380"/>
      <c r="AJP110" s="1380"/>
      <c r="AJQ110" s="1380"/>
      <c r="AJR110" s="1380"/>
      <c r="AJS110" s="1380"/>
      <c r="AJT110" s="1380"/>
      <c r="AJU110" s="1380"/>
      <c r="AJV110" s="1380"/>
      <c r="AJW110" s="1380"/>
      <c r="AJX110" s="1380"/>
      <c r="AJY110" s="1380"/>
      <c r="AJZ110" s="1380"/>
      <c r="AKA110" s="1380"/>
      <c r="AKB110" s="1380"/>
      <c r="AKC110" s="1380"/>
      <c r="AKD110" s="1380"/>
      <c r="AKE110" s="1380"/>
      <c r="AKF110" s="1380"/>
      <c r="AKG110" s="1380"/>
      <c r="AKH110" s="1380"/>
      <c r="AKI110" s="1380"/>
      <c r="AKJ110" s="1380"/>
      <c r="AKK110" s="1380"/>
      <c r="AKL110" s="1380"/>
      <c r="AKM110" s="1380"/>
      <c r="AKN110" s="1380"/>
      <c r="AKO110" s="1380"/>
      <c r="AKP110" s="1380"/>
      <c r="AKQ110" s="1380"/>
      <c r="AKR110" s="1380"/>
      <c r="AKS110" s="1380"/>
      <c r="AKT110" s="1380"/>
      <c r="AKU110" s="1380"/>
      <c r="AKV110" s="1380"/>
      <c r="AKW110" s="1380"/>
      <c r="AKX110" s="1380"/>
      <c r="AKY110" s="1380"/>
      <c r="AKZ110" s="1380"/>
      <c r="ALA110" s="1380"/>
      <c r="ALB110" s="1380"/>
      <c r="ALC110" s="1380"/>
      <c r="ALD110" s="1380"/>
      <c r="ALE110" s="1380"/>
      <c r="ALF110" s="1380"/>
      <c r="ALG110" s="1380"/>
      <c r="ALH110" s="1380"/>
      <c r="ALI110" s="1380"/>
      <c r="ALJ110" s="1380"/>
      <c r="ALK110" s="1380"/>
      <c r="ALL110" s="1380"/>
      <c r="ALM110" s="1380"/>
      <c r="ALN110" s="1380"/>
      <c r="ALO110" s="1380"/>
      <c r="ALP110" s="1380"/>
      <c r="ALQ110" s="1380"/>
      <c r="ALR110" s="1380"/>
      <c r="ALS110" s="1380"/>
      <c r="ALT110" s="1380"/>
      <c r="ALU110" s="1380"/>
      <c r="ALV110" s="1380"/>
      <c r="ALW110" s="1380"/>
      <c r="ALX110" s="1380"/>
      <c r="ALY110" s="1380"/>
      <c r="ALZ110" s="1380"/>
      <c r="AMA110" s="1380"/>
      <c r="AMB110" s="1380"/>
      <c r="AMC110" s="1380"/>
      <c r="AMD110" s="1380"/>
      <c r="AME110" s="1380"/>
      <c r="AMF110" s="1380"/>
      <c r="AMG110" s="1380"/>
      <c r="AMH110" s="1380"/>
      <c r="AMI110" s="1380"/>
      <c r="AMJ110" s="1380"/>
    </row>
    <row r="111" spans="1:1024" s="3563" customFormat="1" ht="127.5" customHeight="1" thickBot="1">
      <c r="A111" s="6249"/>
      <c r="B111" s="4823" t="s">
        <v>1197</v>
      </c>
      <c r="C111" s="4763" t="s">
        <v>718</v>
      </c>
      <c r="D111" s="4094" t="s">
        <v>719</v>
      </c>
      <c r="E111" s="4090" t="s">
        <v>1174</v>
      </c>
      <c r="F111" s="4087"/>
      <c r="G111" s="4090"/>
      <c r="H111" s="4089" t="s">
        <v>1198</v>
      </c>
      <c r="I111" s="3996" t="s">
        <v>939</v>
      </c>
      <c r="J111" s="2992">
        <v>30000000</v>
      </c>
      <c r="K111" s="4090" t="s">
        <v>1199</v>
      </c>
      <c r="L111" s="4090" t="s">
        <v>64</v>
      </c>
      <c r="M111" s="4090" t="s">
        <v>187</v>
      </c>
      <c r="N111" s="4090" t="s">
        <v>280</v>
      </c>
      <c r="O111" s="4397">
        <f>SUM(J111)</f>
        <v>30000000</v>
      </c>
      <c r="P111" s="4398">
        <f>SUM(T111:AE111)</f>
        <v>0</v>
      </c>
      <c r="Q111" s="4093">
        <f>P111/O111</f>
        <v>0</v>
      </c>
      <c r="R111" s="4399">
        <f>+O111-P111</f>
        <v>30000000</v>
      </c>
      <c r="S111" s="4980">
        <f>+R111/O111</f>
        <v>1</v>
      </c>
      <c r="T111" s="4872">
        <v>0</v>
      </c>
      <c r="U111" s="4400">
        <v>0</v>
      </c>
      <c r="V111" s="4401">
        <v>0</v>
      </c>
      <c r="W111" s="4402">
        <v>0</v>
      </c>
      <c r="X111" s="4402">
        <v>0</v>
      </c>
      <c r="Y111" s="4403"/>
      <c r="Z111" s="4404">
        <v>0</v>
      </c>
      <c r="AA111" s="4403">
        <v>0</v>
      </c>
      <c r="AB111" s="4403">
        <v>0</v>
      </c>
      <c r="AC111" s="4403">
        <v>0</v>
      </c>
      <c r="AD111" s="4403">
        <v>0</v>
      </c>
      <c r="AE111" s="4404">
        <v>0</v>
      </c>
      <c r="AF111" s="4805">
        <v>17</v>
      </c>
      <c r="AG111" s="4091">
        <f>SUM(AK111:AV111)</f>
        <v>0</v>
      </c>
      <c r="AH111" s="4091">
        <f>+AF111-AG111</f>
        <v>17</v>
      </c>
      <c r="AI111" s="4093">
        <f>AG111/AF111</f>
        <v>0</v>
      </c>
      <c r="AJ111" s="4093">
        <f>100%-AI111</f>
        <v>1</v>
      </c>
      <c r="AK111" s="4931">
        <v>0</v>
      </c>
      <c r="AL111" s="4405">
        <v>0</v>
      </c>
      <c r="AM111" s="4405">
        <v>0</v>
      </c>
      <c r="AN111" s="4406">
        <v>0</v>
      </c>
      <c r="AO111" s="4405">
        <v>0</v>
      </c>
      <c r="AP111" s="4405">
        <v>0</v>
      </c>
      <c r="AQ111" s="4405">
        <v>0</v>
      </c>
      <c r="AR111" s="4405">
        <v>0</v>
      </c>
      <c r="AS111" s="4405">
        <v>0</v>
      </c>
      <c r="AT111" s="4407">
        <v>0</v>
      </c>
      <c r="AU111" s="4408">
        <v>0</v>
      </c>
      <c r="AV111" s="4408">
        <v>0</v>
      </c>
      <c r="AW111" s="4738">
        <v>45292</v>
      </c>
      <c r="AX111" s="4738">
        <v>45656</v>
      </c>
      <c r="AY111" s="4738" t="s">
        <v>1200</v>
      </c>
      <c r="AZ111" s="4708" t="s">
        <v>86</v>
      </c>
      <c r="BA111" s="3442"/>
      <c r="BB111" s="3442"/>
      <c r="BC111" s="3442"/>
      <c r="BD111" s="3442"/>
      <c r="BE111" s="3442"/>
      <c r="BF111" s="3442"/>
      <c r="BG111" s="3442"/>
      <c r="BH111" s="3442"/>
      <c r="BI111" s="3442"/>
      <c r="BJ111" s="3442"/>
      <c r="BK111" s="3442"/>
      <c r="BL111" s="3442"/>
      <c r="BM111" s="3442"/>
      <c r="BN111" s="3442"/>
      <c r="BO111" s="3442"/>
      <c r="BP111" s="3442"/>
      <c r="BQ111" s="3442"/>
      <c r="BR111" s="3442"/>
      <c r="BS111" s="3442"/>
      <c r="BT111" s="3442"/>
      <c r="BU111" s="3442"/>
      <c r="BV111" s="3442"/>
      <c r="BW111" s="3442"/>
      <c r="BX111" s="3442"/>
      <c r="BY111" s="3442"/>
      <c r="BZ111" s="3442"/>
      <c r="CA111" s="3442"/>
      <c r="CB111" s="3442"/>
      <c r="CC111" s="3442"/>
      <c r="CD111" s="3442"/>
      <c r="CE111" s="3442"/>
      <c r="CF111" s="3442"/>
      <c r="CG111" s="3442"/>
      <c r="CH111" s="3442"/>
      <c r="CI111" s="3442"/>
      <c r="CJ111" s="3442"/>
      <c r="CK111" s="3442"/>
      <c r="CL111" s="3442"/>
      <c r="CM111" s="3442"/>
      <c r="CN111" s="3442"/>
      <c r="CO111" s="3442"/>
      <c r="CP111" s="3442"/>
      <c r="CQ111" s="3442"/>
      <c r="CR111" s="3442"/>
      <c r="CS111" s="3442"/>
      <c r="CT111" s="3442"/>
      <c r="CU111" s="3442"/>
      <c r="CV111" s="3442"/>
      <c r="CW111" s="3442"/>
      <c r="CX111" s="3442"/>
      <c r="CY111" s="3442"/>
      <c r="CZ111" s="3442"/>
      <c r="DA111" s="3442"/>
      <c r="DB111" s="3442"/>
      <c r="DC111" s="3442"/>
      <c r="DD111" s="3442"/>
      <c r="DE111" s="3442"/>
      <c r="DF111" s="3442"/>
      <c r="DG111" s="3442"/>
      <c r="DH111" s="3442"/>
      <c r="DI111" s="3442"/>
      <c r="DJ111" s="3562"/>
      <c r="DK111" s="3562"/>
      <c r="DL111" s="3562"/>
      <c r="DM111" s="3562"/>
      <c r="DN111" s="3562"/>
      <c r="DO111" s="3562"/>
      <c r="DP111" s="3562"/>
      <c r="DQ111" s="3562"/>
      <c r="DR111" s="3562"/>
      <c r="DS111" s="3562"/>
      <c r="DT111" s="3562"/>
      <c r="DU111" s="3562"/>
      <c r="DV111" s="3562"/>
      <c r="DW111" s="3562"/>
      <c r="DX111" s="3562"/>
      <c r="DY111" s="3562"/>
      <c r="DZ111" s="3562"/>
      <c r="EA111" s="3562"/>
      <c r="EB111" s="3562"/>
      <c r="EC111" s="3562"/>
      <c r="ED111" s="3562"/>
      <c r="EE111" s="3562"/>
      <c r="EF111" s="3562"/>
      <c r="EG111" s="3562"/>
      <c r="EH111" s="3562"/>
      <c r="EI111" s="3562"/>
      <c r="EJ111" s="3562"/>
      <c r="EK111" s="3562"/>
      <c r="EL111" s="3562"/>
      <c r="EM111" s="3562"/>
      <c r="EN111" s="3562"/>
      <c r="EO111" s="3562"/>
      <c r="EP111" s="3562"/>
      <c r="EQ111" s="3562"/>
      <c r="ER111" s="3562"/>
      <c r="ES111" s="3562"/>
      <c r="ET111" s="3562"/>
      <c r="EU111" s="3562"/>
      <c r="EV111" s="3562"/>
      <c r="EW111" s="3562"/>
      <c r="EX111" s="3562"/>
      <c r="EY111" s="3562"/>
      <c r="EZ111" s="3562"/>
      <c r="FA111" s="3562"/>
      <c r="FB111" s="3562"/>
      <c r="FC111" s="3562"/>
      <c r="FD111" s="3562"/>
      <c r="FE111" s="3562"/>
      <c r="FF111" s="3562"/>
      <c r="FG111" s="3562"/>
      <c r="FH111" s="3562"/>
      <c r="FI111" s="3562"/>
      <c r="FJ111" s="3562"/>
      <c r="FK111" s="3562"/>
      <c r="FL111" s="3562"/>
      <c r="FM111" s="3562"/>
      <c r="FN111" s="3562"/>
      <c r="FO111" s="3562"/>
      <c r="FP111" s="3562"/>
      <c r="FQ111" s="3562"/>
      <c r="FR111" s="3562"/>
      <c r="FS111" s="3562"/>
      <c r="FT111" s="3562"/>
      <c r="FU111" s="3562"/>
      <c r="FV111" s="3562"/>
      <c r="FW111" s="3562"/>
      <c r="FX111" s="3562"/>
      <c r="FY111" s="3562"/>
      <c r="FZ111" s="3562"/>
      <c r="GA111" s="3562"/>
      <c r="GB111" s="3562"/>
      <c r="GC111" s="3562"/>
      <c r="GD111" s="3562"/>
      <c r="GE111" s="3562"/>
      <c r="GF111" s="3562"/>
      <c r="GG111" s="3562"/>
      <c r="GH111" s="3562"/>
      <c r="GI111" s="3562"/>
      <c r="GJ111" s="3562"/>
      <c r="GK111" s="3562"/>
      <c r="GL111" s="3562"/>
      <c r="GM111" s="3562"/>
      <c r="GN111" s="3562"/>
      <c r="GO111" s="3562"/>
      <c r="GP111" s="3562"/>
      <c r="GQ111" s="3562"/>
      <c r="GR111" s="3562"/>
      <c r="GS111" s="3562"/>
      <c r="GT111" s="3562"/>
      <c r="GU111" s="3562"/>
      <c r="GV111" s="3562"/>
      <c r="GW111" s="3562"/>
      <c r="GX111" s="3562"/>
      <c r="GY111" s="3562"/>
      <c r="GZ111" s="3562"/>
      <c r="HA111" s="3562"/>
      <c r="HB111" s="3562"/>
      <c r="HC111" s="3562"/>
      <c r="HD111" s="3562"/>
      <c r="HE111" s="3562"/>
      <c r="HF111" s="3562"/>
      <c r="HG111" s="3562"/>
      <c r="HH111" s="3562"/>
      <c r="HI111" s="3562"/>
      <c r="HJ111" s="3562"/>
      <c r="HK111" s="3562"/>
      <c r="HL111" s="3562"/>
      <c r="HM111" s="3562"/>
      <c r="HN111" s="3562"/>
      <c r="HO111" s="3562"/>
      <c r="HP111" s="3562"/>
      <c r="HQ111" s="3562"/>
      <c r="HR111" s="3562"/>
      <c r="HS111" s="3562"/>
      <c r="HT111" s="3562"/>
      <c r="HU111" s="3562"/>
      <c r="HV111" s="3562"/>
      <c r="HW111" s="3562"/>
      <c r="HX111" s="3562"/>
      <c r="HY111" s="3562"/>
      <c r="HZ111" s="3562"/>
      <c r="IA111" s="3562"/>
      <c r="IB111" s="3562"/>
      <c r="IC111" s="3562"/>
      <c r="ID111" s="3562"/>
      <c r="IE111" s="3562"/>
      <c r="IF111" s="3562"/>
      <c r="IG111" s="3562"/>
      <c r="IH111" s="3562"/>
      <c r="II111" s="3562"/>
      <c r="IJ111" s="3562"/>
      <c r="IK111" s="3562"/>
      <c r="IL111" s="3562"/>
      <c r="IM111" s="3562"/>
      <c r="IN111" s="3562"/>
      <c r="IO111" s="3562"/>
      <c r="IP111" s="3562"/>
      <c r="IQ111" s="3562"/>
      <c r="IR111" s="3562"/>
      <c r="IS111" s="3562"/>
      <c r="IT111" s="3562"/>
      <c r="IU111" s="3562"/>
      <c r="IV111" s="3562"/>
      <c r="IW111" s="3562"/>
      <c r="IX111" s="3562"/>
      <c r="IY111" s="3562"/>
      <c r="IZ111" s="3562"/>
      <c r="JA111" s="3562"/>
      <c r="JB111" s="3562"/>
      <c r="JC111" s="3562"/>
      <c r="JD111" s="3562"/>
      <c r="JE111" s="3562"/>
      <c r="JF111" s="3562"/>
      <c r="JG111" s="3562"/>
      <c r="JH111" s="3562"/>
      <c r="JI111" s="3562"/>
      <c r="JJ111" s="3562"/>
      <c r="JK111" s="3562"/>
      <c r="JL111" s="3562"/>
      <c r="JM111" s="3562"/>
      <c r="JN111" s="3562"/>
      <c r="JO111" s="3562"/>
      <c r="JP111" s="3562"/>
      <c r="JQ111" s="3562"/>
      <c r="JR111" s="3562"/>
      <c r="JS111" s="3562"/>
      <c r="JT111" s="3562"/>
      <c r="JU111" s="3562"/>
      <c r="JV111" s="3562"/>
      <c r="JW111" s="3562"/>
      <c r="JX111" s="3562"/>
      <c r="JY111" s="3562"/>
      <c r="JZ111" s="3562"/>
      <c r="KA111" s="3562"/>
      <c r="KB111" s="3562"/>
      <c r="KC111" s="3562"/>
      <c r="KD111" s="3562"/>
      <c r="KE111" s="3562"/>
      <c r="KF111" s="3562"/>
      <c r="KG111" s="3562"/>
      <c r="KH111" s="3562"/>
      <c r="KI111" s="3562"/>
      <c r="KJ111" s="3562"/>
      <c r="KK111" s="3562"/>
      <c r="KL111" s="3562"/>
      <c r="KM111" s="3562"/>
      <c r="KN111" s="3562"/>
      <c r="KO111" s="3562"/>
      <c r="KP111" s="3562"/>
      <c r="KQ111" s="3562"/>
      <c r="KR111" s="3562"/>
      <c r="KS111" s="3562"/>
      <c r="KT111" s="3562"/>
      <c r="KU111" s="3562"/>
      <c r="KV111" s="3562"/>
      <c r="KW111" s="3562"/>
      <c r="KX111" s="3562"/>
      <c r="KY111" s="3562"/>
      <c r="KZ111" s="3562"/>
      <c r="LA111" s="3562"/>
      <c r="LB111" s="3562"/>
      <c r="LC111" s="3562"/>
      <c r="LD111" s="3562"/>
      <c r="LE111" s="3562"/>
      <c r="LF111" s="3562"/>
      <c r="LG111" s="3562"/>
      <c r="LH111" s="3562"/>
      <c r="LI111" s="3562"/>
      <c r="LJ111" s="3562"/>
      <c r="LK111" s="3562"/>
      <c r="LL111" s="3562"/>
      <c r="LM111" s="3562"/>
      <c r="LN111" s="3562"/>
      <c r="LO111" s="3562"/>
      <c r="LP111" s="3562"/>
      <c r="LQ111" s="3562"/>
      <c r="LR111" s="3562"/>
      <c r="LS111" s="3562"/>
      <c r="LT111" s="3562"/>
      <c r="LU111" s="3562"/>
      <c r="LV111" s="3562"/>
      <c r="LW111" s="3562"/>
      <c r="LX111" s="3562"/>
      <c r="LY111" s="3562"/>
      <c r="LZ111" s="3562"/>
      <c r="MA111" s="3562"/>
      <c r="MB111" s="3562"/>
      <c r="MC111" s="3562"/>
      <c r="MD111" s="3562"/>
      <c r="ME111" s="3562"/>
      <c r="MF111" s="3562"/>
      <c r="MG111" s="3562"/>
      <c r="MH111" s="3562"/>
      <c r="MI111" s="3562"/>
      <c r="MJ111" s="3562"/>
      <c r="MK111" s="3562"/>
      <c r="ML111" s="3562"/>
      <c r="MM111" s="3562"/>
      <c r="MN111" s="3562"/>
      <c r="MO111" s="3562"/>
      <c r="MP111" s="3562"/>
      <c r="MQ111" s="3562"/>
      <c r="MR111" s="3562"/>
      <c r="MS111" s="3562"/>
      <c r="MT111" s="3562"/>
      <c r="MU111" s="3562"/>
      <c r="MV111" s="3562"/>
      <c r="MW111" s="3562"/>
      <c r="MX111" s="3562"/>
      <c r="MY111" s="3562"/>
      <c r="MZ111" s="3562"/>
      <c r="NA111" s="3562"/>
      <c r="NB111" s="3562"/>
      <c r="NC111" s="3562"/>
      <c r="ND111" s="3562"/>
      <c r="NE111" s="3562"/>
      <c r="NF111" s="3562"/>
      <c r="NG111" s="3562"/>
      <c r="NH111" s="3562"/>
      <c r="NI111" s="3562"/>
      <c r="NJ111" s="3562"/>
      <c r="NK111" s="3562"/>
      <c r="NL111" s="3562"/>
      <c r="NM111" s="3562"/>
      <c r="NN111" s="3562"/>
      <c r="NO111" s="3562"/>
      <c r="NP111" s="3562"/>
      <c r="NQ111" s="3562"/>
      <c r="NR111" s="3562"/>
      <c r="NS111" s="3562"/>
      <c r="NT111" s="3562"/>
      <c r="NU111" s="3562"/>
      <c r="NV111" s="3562"/>
      <c r="NW111" s="3562"/>
      <c r="NX111" s="3562"/>
      <c r="NY111" s="3562"/>
      <c r="NZ111" s="3562"/>
      <c r="OA111" s="3562"/>
      <c r="OB111" s="3562"/>
      <c r="OC111" s="3562"/>
      <c r="OD111" s="3562"/>
      <c r="OE111" s="3562"/>
      <c r="OF111" s="3562"/>
      <c r="OG111" s="3562"/>
      <c r="OH111" s="3562"/>
      <c r="OI111" s="3562"/>
      <c r="OJ111" s="3562"/>
      <c r="OK111" s="3562"/>
      <c r="OL111" s="3562"/>
      <c r="OM111" s="3562"/>
      <c r="ON111" s="3562"/>
      <c r="OO111" s="3562"/>
      <c r="OP111" s="3562"/>
      <c r="OQ111" s="3562"/>
      <c r="OR111" s="3562"/>
      <c r="OS111" s="3562"/>
      <c r="OT111" s="3562"/>
      <c r="OU111" s="3562"/>
      <c r="OV111" s="3562"/>
      <c r="OW111" s="3562"/>
      <c r="OX111" s="3562"/>
      <c r="OY111" s="3562"/>
      <c r="OZ111" s="3562"/>
      <c r="PA111" s="3562"/>
      <c r="PB111" s="3562"/>
      <c r="PC111" s="3562"/>
      <c r="PD111" s="3562"/>
      <c r="PE111" s="3562"/>
      <c r="PF111" s="3562"/>
      <c r="PG111" s="3562"/>
      <c r="PH111" s="3562"/>
      <c r="PI111" s="3562"/>
      <c r="PJ111" s="3562"/>
      <c r="PK111" s="3562"/>
      <c r="PL111" s="3562"/>
      <c r="PM111" s="3562"/>
      <c r="PN111" s="3562"/>
      <c r="PO111" s="3562"/>
      <c r="PP111" s="3562"/>
      <c r="PQ111" s="3562"/>
      <c r="PR111" s="3562"/>
      <c r="PS111" s="3562"/>
      <c r="PT111" s="3562"/>
      <c r="PU111" s="3562"/>
      <c r="PV111" s="3562"/>
      <c r="PW111" s="3562"/>
      <c r="PX111" s="3562"/>
      <c r="PY111" s="3562"/>
      <c r="PZ111" s="3562"/>
      <c r="QA111" s="3562"/>
      <c r="QB111" s="3562"/>
      <c r="QC111" s="3562"/>
      <c r="QD111" s="3562"/>
      <c r="QE111" s="3562"/>
      <c r="QF111" s="3562"/>
      <c r="QG111" s="3562"/>
      <c r="QH111" s="3562"/>
      <c r="QI111" s="3562"/>
      <c r="QJ111" s="3562"/>
      <c r="QK111" s="3562"/>
      <c r="QL111" s="3562"/>
      <c r="QM111" s="3562"/>
      <c r="QN111" s="3562"/>
      <c r="QO111" s="3562"/>
      <c r="QP111" s="3562"/>
      <c r="QQ111" s="3562"/>
      <c r="QR111" s="3562"/>
      <c r="QS111" s="3562"/>
      <c r="QT111" s="3562"/>
      <c r="QU111" s="3562"/>
      <c r="QV111" s="3562"/>
      <c r="QW111" s="3562"/>
      <c r="QX111" s="3562"/>
      <c r="QY111" s="3562"/>
      <c r="QZ111" s="3562"/>
      <c r="RA111" s="3562"/>
      <c r="RB111" s="3562"/>
      <c r="RC111" s="3562"/>
      <c r="RD111" s="3562"/>
      <c r="RE111" s="3562"/>
      <c r="RF111" s="3562"/>
      <c r="RG111" s="3562"/>
      <c r="RH111" s="3562"/>
      <c r="RI111" s="3562"/>
      <c r="RJ111" s="3562"/>
      <c r="RK111" s="3562"/>
      <c r="RL111" s="3562"/>
      <c r="RM111" s="3562"/>
      <c r="RN111" s="3562"/>
      <c r="RO111" s="3562"/>
      <c r="RP111" s="3562"/>
      <c r="RQ111" s="3562"/>
      <c r="RR111" s="3562"/>
      <c r="RS111" s="3562"/>
      <c r="RT111" s="3562"/>
      <c r="RU111" s="3562"/>
      <c r="RV111" s="3562"/>
      <c r="RW111" s="3562"/>
      <c r="RX111" s="3562"/>
      <c r="RY111" s="3562"/>
      <c r="RZ111" s="3562"/>
      <c r="SA111" s="3562"/>
      <c r="SB111" s="3562"/>
      <c r="SC111" s="3562"/>
      <c r="SD111" s="3562"/>
      <c r="SE111" s="3562"/>
      <c r="SF111" s="3562"/>
      <c r="SG111" s="3562"/>
      <c r="SH111" s="3562"/>
      <c r="SI111" s="3562"/>
      <c r="SJ111" s="3562"/>
      <c r="SK111" s="3562"/>
      <c r="SL111" s="3562"/>
      <c r="SM111" s="3562"/>
      <c r="SN111" s="3562"/>
      <c r="SO111" s="3562"/>
      <c r="SP111" s="3562"/>
      <c r="SQ111" s="3562"/>
      <c r="SR111" s="3562"/>
      <c r="SS111" s="3562"/>
      <c r="ST111" s="3562"/>
      <c r="SU111" s="3562"/>
      <c r="SV111" s="3562"/>
      <c r="SW111" s="3562"/>
      <c r="SX111" s="3562"/>
      <c r="SY111" s="3562"/>
      <c r="SZ111" s="3562"/>
      <c r="TA111" s="3562"/>
      <c r="TB111" s="3562"/>
      <c r="TC111" s="3562"/>
      <c r="TD111" s="3562"/>
      <c r="TE111" s="3562"/>
      <c r="TF111" s="3562"/>
      <c r="TG111" s="3562"/>
      <c r="TH111" s="3562"/>
      <c r="TI111" s="3562"/>
      <c r="TJ111" s="3562"/>
      <c r="TK111" s="3562"/>
      <c r="TL111" s="3562"/>
      <c r="TM111" s="3562"/>
      <c r="TN111" s="3562"/>
      <c r="TO111" s="3562"/>
      <c r="TP111" s="3562"/>
      <c r="TQ111" s="3562"/>
      <c r="TR111" s="3562"/>
      <c r="TS111" s="3562"/>
      <c r="TT111" s="3562"/>
      <c r="TU111" s="3562"/>
      <c r="TV111" s="3562"/>
      <c r="TW111" s="3562"/>
      <c r="TX111" s="3562"/>
      <c r="TY111" s="3562"/>
      <c r="TZ111" s="3562"/>
      <c r="UA111" s="3562"/>
      <c r="UB111" s="3562"/>
      <c r="UC111" s="3562"/>
      <c r="UD111" s="3562"/>
      <c r="UE111" s="3562"/>
      <c r="UF111" s="3562"/>
      <c r="UG111" s="3562"/>
      <c r="UH111" s="3562"/>
      <c r="UI111" s="3562"/>
      <c r="UJ111" s="3562"/>
      <c r="UK111" s="3562"/>
      <c r="UL111" s="3562"/>
      <c r="UM111" s="3562"/>
      <c r="UN111" s="3562"/>
      <c r="UO111" s="3562"/>
      <c r="UP111" s="3562"/>
      <c r="UQ111" s="3562"/>
      <c r="UR111" s="3562"/>
      <c r="US111" s="3562"/>
      <c r="UT111" s="3562"/>
      <c r="UU111" s="3562"/>
      <c r="UV111" s="3562"/>
      <c r="UW111" s="3562"/>
      <c r="UX111" s="3562"/>
      <c r="UY111" s="3562"/>
      <c r="UZ111" s="3562"/>
      <c r="VA111" s="3562"/>
      <c r="VB111" s="3562"/>
      <c r="VC111" s="3562"/>
      <c r="VD111" s="3562"/>
      <c r="VE111" s="3562"/>
      <c r="VF111" s="3562"/>
      <c r="VG111" s="3562"/>
      <c r="VH111" s="3562"/>
      <c r="VI111" s="3562"/>
      <c r="VJ111" s="3562"/>
      <c r="VK111" s="3562"/>
      <c r="VL111" s="3562"/>
      <c r="VM111" s="3562"/>
      <c r="VN111" s="3562"/>
      <c r="VO111" s="3562"/>
      <c r="VP111" s="3562"/>
      <c r="VQ111" s="3562"/>
      <c r="VR111" s="3562"/>
      <c r="VS111" s="3562"/>
      <c r="VT111" s="3562"/>
      <c r="VU111" s="3562"/>
      <c r="VV111" s="3562"/>
      <c r="VW111" s="3562"/>
      <c r="VX111" s="3562"/>
      <c r="VY111" s="3562"/>
      <c r="VZ111" s="3562"/>
      <c r="WA111" s="3562"/>
      <c r="WB111" s="3562"/>
      <c r="WC111" s="3562"/>
      <c r="WD111" s="3562"/>
      <c r="WE111" s="3562"/>
      <c r="WF111" s="3562"/>
      <c r="WG111" s="3562"/>
      <c r="WH111" s="3562"/>
      <c r="WI111" s="3562"/>
      <c r="WJ111" s="3562"/>
      <c r="WK111" s="3562"/>
      <c r="WL111" s="3562"/>
      <c r="WM111" s="3562"/>
      <c r="WN111" s="3562"/>
      <c r="WO111" s="3562"/>
      <c r="WP111" s="3562"/>
      <c r="WQ111" s="3562"/>
      <c r="WR111" s="3562"/>
      <c r="WS111" s="3562"/>
      <c r="WT111" s="3562"/>
      <c r="WU111" s="3562"/>
      <c r="WV111" s="3562"/>
      <c r="WW111" s="3562"/>
      <c r="WX111" s="3562"/>
      <c r="WY111" s="3562"/>
      <c r="WZ111" s="3562"/>
      <c r="XA111" s="3562"/>
      <c r="XB111" s="3562"/>
      <c r="XC111" s="3562"/>
      <c r="XD111" s="3562"/>
      <c r="XE111" s="3562"/>
      <c r="XF111" s="3562"/>
      <c r="XG111" s="3562"/>
      <c r="XH111" s="3562"/>
      <c r="XI111" s="3562"/>
      <c r="XJ111" s="3562"/>
      <c r="XK111" s="3562"/>
      <c r="XL111" s="3562"/>
      <c r="XM111" s="3562"/>
      <c r="XN111" s="3562"/>
      <c r="XO111" s="3562"/>
      <c r="XP111" s="3562"/>
      <c r="XQ111" s="3562"/>
      <c r="XR111" s="3562"/>
      <c r="XS111" s="3562"/>
      <c r="XT111" s="3562"/>
      <c r="XU111" s="3562"/>
      <c r="XV111" s="3562"/>
      <c r="XW111" s="3562"/>
      <c r="XX111" s="3562"/>
      <c r="XY111" s="3562"/>
      <c r="XZ111" s="3562"/>
      <c r="YA111" s="3562"/>
      <c r="YB111" s="3562"/>
      <c r="YC111" s="3562"/>
      <c r="YD111" s="3562"/>
      <c r="YE111" s="3562"/>
      <c r="YF111" s="3562"/>
      <c r="YG111" s="3562"/>
      <c r="YH111" s="3562"/>
      <c r="YI111" s="3562"/>
      <c r="YJ111" s="3562"/>
      <c r="YK111" s="3562"/>
      <c r="YL111" s="3562"/>
      <c r="YM111" s="3562"/>
      <c r="YN111" s="3562"/>
      <c r="YO111" s="3562"/>
      <c r="YP111" s="3562"/>
      <c r="YQ111" s="3562"/>
      <c r="YR111" s="3562"/>
      <c r="YS111" s="3562"/>
      <c r="YT111" s="3562"/>
      <c r="YU111" s="3562"/>
      <c r="YV111" s="3562"/>
      <c r="YW111" s="3562"/>
      <c r="YX111" s="3562"/>
      <c r="YY111" s="3562"/>
      <c r="YZ111" s="3562"/>
      <c r="ZA111" s="3562"/>
      <c r="ZB111" s="3562"/>
      <c r="ZC111" s="3562"/>
      <c r="ZD111" s="3562"/>
      <c r="ZE111" s="3562"/>
      <c r="ZF111" s="3562"/>
      <c r="ZG111" s="3562"/>
      <c r="ZH111" s="3562"/>
      <c r="ZI111" s="3562"/>
      <c r="ZJ111" s="3562"/>
      <c r="ZK111" s="3562"/>
      <c r="ZL111" s="3562"/>
      <c r="ZM111" s="3562"/>
      <c r="ZN111" s="3562"/>
      <c r="ZO111" s="3562"/>
      <c r="ZP111" s="3562"/>
      <c r="ZQ111" s="3562"/>
      <c r="ZR111" s="3562"/>
      <c r="ZS111" s="3562"/>
      <c r="ZT111" s="3562"/>
      <c r="ZU111" s="3562"/>
      <c r="ZV111" s="3562"/>
      <c r="ZW111" s="3562"/>
      <c r="ZX111" s="3562"/>
      <c r="ZY111" s="3562"/>
      <c r="ZZ111" s="3562"/>
      <c r="AAA111" s="3562"/>
      <c r="AAB111" s="3562"/>
      <c r="AAC111" s="3562"/>
      <c r="AAD111" s="3562"/>
      <c r="AAE111" s="3562"/>
      <c r="AAF111" s="3562"/>
      <c r="AAG111" s="3562"/>
      <c r="AAH111" s="3562"/>
      <c r="AAI111" s="3562"/>
      <c r="AAJ111" s="3562"/>
      <c r="AAK111" s="3562"/>
      <c r="AAL111" s="3562"/>
      <c r="AAM111" s="3562"/>
      <c r="AAN111" s="3562"/>
      <c r="AAO111" s="3562"/>
      <c r="AAP111" s="3562"/>
      <c r="AAQ111" s="3562"/>
      <c r="AAR111" s="3562"/>
      <c r="AAS111" s="3562"/>
      <c r="AAT111" s="3562"/>
      <c r="AAU111" s="3562"/>
      <c r="AAV111" s="3562"/>
      <c r="AAW111" s="3562"/>
      <c r="AAX111" s="3562"/>
      <c r="AAY111" s="3562"/>
      <c r="AAZ111" s="3562"/>
      <c r="ABA111" s="3562"/>
      <c r="ABB111" s="3562"/>
      <c r="ABC111" s="3562"/>
      <c r="ABD111" s="3562"/>
      <c r="ABE111" s="3562"/>
      <c r="ABF111" s="3562"/>
      <c r="ABG111" s="3562"/>
      <c r="ABH111" s="3562"/>
      <c r="ABI111" s="3562"/>
      <c r="ABJ111" s="3562"/>
      <c r="ABK111" s="3562"/>
      <c r="ABL111" s="3562"/>
      <c r="ABM111" s="3562"/>
      <c r="ABN111" s="3562"/>
      <c r="ABO111" s="3562"/>
      <c r="ABP111" s="3562"/>
      <c r="ABQ111" s="3562"/>
      <c r="ABR111" s="3562"/>
      <c r="ABS111" s="3562"/>
      <c r="ABT111" s="3562"/>
      <c r="ABU111" s="3562"/>
      <c r="ABV111" s="3562"/>
      <c r="ABW111" s="3562"/>
      <c r="ABX111" s="3562"/>
      <c r="ABY111" s="3562"/>
      <c r="ABZ111" s="3562"/>
      <c r="ACA111" s="3562"/>
      <c r="ACB111" s="3562"/>
      <c r="ACC111" s="3562"/>
      <c r="ACD111" s="3562"/>
      <c r="ACE111" s="3562"/>
      <c r="ACF111" s="3562"/>
      <c r="ACG111" s="3562"/>
      <c r="ACH111" s="3562"/>
      <c r="ACI111" s="3562"/>
      <c r="ACJ111" s="3562"/>
      <c r="ACK111" s="3562"/>
      <c r="ACL111" s="3562"/>
      <c r="ACM111" s="3562"/>
      <c r="ACN111" s="3562"/>
      <c r="ACO111" s="3562"/>
      <c r="ACP111" s="3562"/>
      <c r="ACQ111" s="3562"/>
      <c r="ACR111" s="3562"/>
      <c r="ACS111" s="3562"/>
      <c r="ACT111" s="3562"/>
      <c r="ACU111" s="3562"/>
      <c r="ACV111" s="3562"/>
      <c r="ACW111" s="3562"/>
      <c r="ACX111" s="3562"/>
      <c r="ACY111" s="3562"/>
      <c r="ACZ111" s="3562"/>
      <c r="ADA111" s="3562"/>
      <c r="ADB111" s="3562"/>
      <c r="ADC111" s="3562"/>
      <c r="ADD111" s="3562"/>
      <c r="ADE111" s="3562"/>
      <c r="ADF111" s="3562"/>
      <c r="ADG111" s="3562"/>
      <c r="ADH111" s="3562"/>
      <c r="ADI111" s="3562"/>
      <c r="ADJ111" s="3562"/>
      <c r="ADK111" s="3562"/>
      <c r="ADL111" s="3562"/>
      <c r="ADM111" s="3562"/>
      <c r="ADN111" s="3562"/>
      <c r="ADO111" s="3562"/>
      <c r="ADP111" s="3562"/>
      <c r="ADQ111" s="3562"/>
      <c r="ADR111" s="3562"/>
      <c r="ADS111" s="3562"/>
      <c r="ADT111" s="3562"/>
      <c r="ADU111" s="3562"/>
      <c r="ADV111" s="3562"/>
      <c r="ADW111" s="3562"/>
      <c r="ADX111" s="3562"/>
      <c r="ADY111" s="3562"/>
      <c r="ADZ111" s="3562"/>
      <c r="AEA111" s="3562"/>
      <c r="AEB111" s="3562"/>
      <c r="AEC111" s="3562"/>
      <c r="AED111" s="3562"/>
      <c r="AEE111" s="3562"/>
      <c r="AEF111" s="3562"/>
      <c r="AEG111" s="3562"/>
      <c r="AEH111" s="3562"/>
      <c r="AEI111" s="3562"/>
      <c r="AEJ111" s="3562"/>
      <c r="AEK111" s="3562"/>
      <c r="AEL111" s="3562"/>
      <c r="AEM111" s="3562"/>
      <c r="AEN111" s="3562"/>
      <c r="AEO111" s="3562"/>
      <c r="AEP111" s="3562"/>
      <c r="AEQ111" s="3562"/>
      <c r="AER111" s="3562"/>
      <c r="AES111" s="3562"/>
      <c r="AET111" s="3562"/>
      <c r="AEU111" s="3562"/>
      <c r="AEV111" s="3562"/>
      <c r="AEW111" s="3562"/>
      <c r="AEX111" s="3562"/>
      <c r="AEY111" s="3562"/>
      <c r="AEZ111" s="3562"/>
      <c r="AFA111" s="3562"/>
      <c r="AFB111" s="3562"/>
      <c r="AFC111" s="3562"/>
      <c r="AFD111" s="3562"/>
      <c r="AFE111" s="3562"/>
      <c r="AFF111" s="3562"/>
      <c r="AFG111" s="3562"/>
      <c r="AFH111" s="3562"/>
      <c r="AFI111" s="3562"/>
      <c r="AFJ111" s="3562"/>
      <c r="AFK111" s="3562"/>
      <c r="AFL111" s="3562"/>
      <c r="AFM111" s="3562"/>
      <c r="AFN111" s="3562"/>
      <c r="AFO111" s="3562"/>
      <c r="AFP111" s="3562"/>
      <c r="AFQ111" s="3562"/>
      <c r="AFR111" s="3562"/>
      <c r="AFS111" s="3562"/>
      <c r="AFT111" s="3562"/>
      <c r="AFU111" s="3562"/>
      <c r="AFV111" s="3562"/>
      <c r="AFW111" s="3562"/>
      <c r="AFX111" s="3562"/>
      <c r="AFY111" s="3562"/>
      <c r="AFZ111" s="3562"/>
      <c r="AGA111" s="3562"/>
      <c r="AGB111" s="3562"/>
      <c r="AGC111" s="3562"/>
      <c r="AGD111" s="3562"/>
      <c r="AGE111" s="3562"/>
      <c r="AGF111" s="3562"/>
      <c r="AGG111" s="3562"/>
      <c r="AGH111" s="3562"/>
      <c r="AGI111" s="3562"/>
      <c r="AGJ111" s="3562"/>
      <c r="AGK111" s="3562"/>
      <c r="AGL111" s="3562"/>
      <c r="AGM111" s="3562"/>
      <c r="AGN111" s="3562"/>
      <c r="AGO111" s="3562"/>
      <c r="AGP111" s="3562"/>
      <c r="AGQ111" s="3562"/>
      <c r="AGR111" s="3562"/>
      <c r="AGS111" s="3562"/>
      <c r="AGT111" s="3562"/>
      <c r="AGU111" s="3562"/>
      <c r="AGV111" s="3562"/>
      <c r="AGW111" s="3562"/>
      <c r="AGX111" s="3562"/>
      <c r="AGY111" s="3562"/>
      <c r="AGZ111" s="3562"/>
      <c r="AHA111" s="3562"/>
      <c r="AHB111" s="3562"/>
      <c r="AHC111" s="3562"/>
      <c r="AHD111" s="3562"/>
      <c r="AHE111" s="3562"/>
      <c r="AHF111" s="3562"/>
      <c r="AHG111" s="3562"/>
      <c r="AHH111" s="3562"/>
      <c r="AHI111" s="3562"/>
      <c r="AHJ111" s="3562"/>
      <c r="AHK111" s="3562"/>
      <c r="AHL111" s="3562"/>
      <c r="AHM111" s="3562"/>
      <c r="AHN111" s="3562"/>
      <c r="AHO111" s="3562"/>
      <c r="AHP111" s="3562"/>
      <c r="AHQ111" s="3562"/>
      <c r="AHR111" s="3562"/>
      <c r="AHS111" s="3562"/>
      <c r="AHT111" s="3562"/>
      <c r="AHU111" s="3562"/>
      <c r="AHV111" s="3562"/>
      <c r="AHW111" s="3562"/>
      <c r="AHX111" s="3562"/>
      <c r="AHY111" s="3562"/>
      <c r="AHZ111" s="3562"/>
      <c r="AIA111" s="3562"/>
      <c r="AIB111" s="3562"/>
      <c r="AIC111" s="3562"/>
      <c r="AID111" s="3562"/>
      <c r="AIE111" s="3562"/>
      <c r="AIF111" s="3562"/>
      <c r="AIG111" s="3562"/>
      <c r="AIH111" s="3562"/>
      <c r="AII111" s="3562"/>
      <c r="AIJ111" s="3562"/>
      <c r="AIK111" s="3562"/>
      <c r="AIL111" s="3562"/>
      <c r="AIM111" s="3562"/>
      <c r="AIN111" s="3562"/>
      <c r="AIO111" s="3562"/>
      <c r="AIP111" s="3562"/>
      <c r="AIQ111" s="3562"/>
      <c r="AIR111" s="3562"/>
      <c r="AIS111" s="3562"/>
      <c r="AIT111" s="3562"/>
      <c r="AIU111" s="3562"/>
      <c r="AIV111" s="3562"/>
      <c r="AIW111" s="3562"/>
      <c r="AIX111" s="3562"/>
      <c r="AIY111" s="3562"/>
      <c r="AIZ111" s="3562"/>
      <c r="AJA111" s="3562"/>
      <c r="AJB111" s="3562"/>
      <c r="AJC111" s="3562"/>
      <c r="AJD111" s="3562"/>
      <c r="AJE111" s="3562"/>
      <c r="AJF111" s="3562"/>
      <c r="AJG111" s="3562"/>
      <c r="AJH111" s="3562"/>
      <c r="AJI111" s="3562"/>
      <c r="AJJ111" s="3562"/>
      <c r="AJK111" s="3562"/>
      <c r="AJL111" s="3562"/>
      <c r="AJM111" s="3562"/>
      <c r="AJN111" s="3562"/>
      <c r="AJO111" s="3562"/>
      <c r="AJP111" s="3562"/>
      <c r="AJQ111" s="3562"/>
      <c r="AJR111" s="3562"/>
      <c r="AJS111" s="3562"/>
      <c r="AJT111" s="3562"/>
      <c r="AJU111" s="3562"/>
      <c r="AJV111" s="3562"/>
      <c r="AJW111" s="3562"/>
      <c r="AJX111" s="3562"/>
      <c r="AJY111" s="3562"/>
      <c r="AJZ111" s="3562"/>
      <c r="AKA111" s="3562"/>
      <c r="AKB111" s="3562"/>
      <c r="AKC111" s="3562"/>
      <c r="AKD111" s="3562"/>
      <c r="AKE111" s="3562"/>
      <c r="AKF111" s="3562"/>
      <c r="AKG111" s="3562"/>
      <c r="AKH111" s="3562"/>
      <c r="AKI111" s="3562"/>
      <c r="AKJ111" s="3562"/>
      <c r="AKK111" s="3562"/>
      <c r="AKL111" s="3562"/>
      <c r="AKM111" s="3562"/>
      <c r="AKN111" s="3562"/>
      <c r="AKO111" s="3562"/>
      <c r="AKP111" s="3562"/>
      <c r="AKQ111" s="3562"/>
      <c r="AKR111" s="3562"/>
      <c r="AKS111" s="3562"/>
      <c r="AKT111" s="3562"/>
      <c r="AKU111" s="3562"/>
      <c r="AKV111" s="3562"/>
      <c r="AKW111" s="3562"/>
      <c r="AKX111" s="3562"/>
      <c r="AKY111" s="3562"/>
      <c r="AKZ111" s="3562"/>
      <c r="ALA111" s="3562"/>
      <c r="ALB111" s="3562"/>
      <c r="ALC111" s="3562"/>
      <c r="ALD111" s="3562"/>
      <c r="ALE111" s="3562"/>
      <c r="ALF111" s="3562"/>
      <c r="ALG111" s="3562"/>
      <c r="ALH111" s="3562"/>
      <c r="ALI111" s="3562"/>
      <c r="ALJ111" s="3562"/>
      <c r="ALK111" s="3562"/>
      <c r="ALL111" s="3562"/>
      <c r="ALM111" s="3562"/>
      <c r="ALN111" s="3562"/>
      <c r="ALO111" s="3562"/>
      <c r="ALP111" s="3562"/>
      <c r="ALQ111" s="3562"/>
      <c r="ALR111" s="3562"/>
      <c r="ALS111" s="3562"/>
      <c r="ALT111" s="3562"/>
      <c r="ALU111" s="3562"/>
      <c r="ALV111" s="3562"/>
      <c r="ALW111" s="3562"/>
      <c r="ALX111" s="3562"/>
      <c r="ALY111" s="3562"/>
      <c r="ALZ111" s="3562"/>
      <c r="AMA111" s="3562"/>
      <c r="AMB111" s="3562"/>
      <c r="AMC111" s="3562"/>
      <c r="AMD111" s="3562"/>
      <c r="AME111" s="3562"/>
      <c r="AMF111" s="3562"/>
      <c r="AMG111" s="3562"/>
      <c r="AMH111" s="3562"/>
      <c r="AMI111" s="3562"/>
      <c r="AMJ111" s="3562"/>
    </row>
    <row r="112" spans="1:1024" s="3563" customFormat="1" ht="101.5" customHeight="1" thickBot="1">
      <c r="A112" s="6249"/>
      <c r="B112" s="4823" t="s">
        <v>1197</v>
      </c>
      <c r="C112" s="4764" t="s">
        <v>730</v>
      </c>
      <c r="D112" s="4096" t="s">
        <v>1201</v>
      </c>
      <c r="E112" s="4082"/>
      <c r="F112" s="4088"/>
      <c r="G112" s="4082"/>
      <c r="H112" s="4089" t="s">
        <v>1202</v>
      </c>
      <c r="I112" s="3569" t="s">
        <v>1025</v>
      </c>
      <c r="J112" s="2425">
        <v>40000000</v>
      </c>
      <c r="K112" s="4082" t="s">
        <v>1199</v>
      </c>
      <c r="L112" s="4082" t="s">
        <v>64</v>
      </c>
      <c r="M112" s="4082" t="s">
        <v>187</v>
      </c>
      <c r="N112" s="4082" t="s">
        <v>280</v>
      </c>
      <c r="O112" s="3968">
        <f>SUM(J112)</f>
        <v>40000000</v>
      </c>
      <c r="P112" s="3969">
        <f>SUM(T112:AE112)</f>
        <v>0</v>
      </c>
      <c r="Q112" s="4083">
        <f>P112/O112</f>
        <v>0</v>
      </c>
      <c r="R112" s="3970">
        <f>+O112-P112</f>
        <v>40000000</v>
      </c>
      <c r="S112" s="4981">
        <f>+R112/O112</f>
        <v>1</v>
      </c>
      <c r="T112" s="4873">
        <v>0</v>
      </c>
      <c r="U112" s="3971">
        <v>0</v>
      </c>
      <c r="V112" s="3972">
        <v>0</v>
      </c>
      <c r="W112" s="3973">
        <v>0</v>
      </c>
      <c r="X112" s="3973">
        <v>0</v>
      </c>
      <c r="Y112" s="3974"/>
      <c r="Z112" s="3975">
        <v>0</v>
      </c>
      <c r="AA112" s="3974">
        <v>0</v>
      </c>
      <c r="AB112" s="3974">
        <v>0</v>
      </c>
      <c r="AC112" s="3974">
        <v>0</v>
      </c>
      <c r="AD112" s="3974">
        <v>0</v>
      </c>
      <c r="AE112" s="3975">
        <v>0</v>
      </c>
      <c r="AF112" s="4806">
        <v>4</v>
      </c>
      <c r="AG112" s="4092">
        <f>SUM(AK112:AV112)</f>
        <v>0</v>
      </c>
      <c r="AH112" s="4092">
        <f>+AF112-AG112</f>
        <v>4</v>
      </c>
      <c r="AI112" s="4083">
        <f>AG112/AF112</f>
        <v>0</v>
      </c>
      <c r="AJ112" s="4083">
        <f>100%-AI112</f>
        <v>1</v>
      </c>
      <c r="AK112" s="4932">
        <v>0</v>
      </c>
      <c r="AL112" s="3976">
        <v>0</v>
      </c>
      <c r="AM112" s="3976">
        <v>0</v>
      </c>
      <c r="AN112" s="3977">
        <v>0</v>
      </c>
      <c r="AO112" s="3976">
        <v>0</v>
      </c>
      <c r="AP112" s="3976">
        <v>0</v>
      </c>
      <c r="AQ112" s="3976">
        <v>0</v>
      </c>
      <c r="AR112" s="3976">
        <v>0</v>
      </c>
      <c r="AS112" s="3976">
        <v>0</v>
      </c>
      <c r="AT112" s="3978">
        <v>0</v>
      </c>
      <c r="AU112" s="3979">
        <v>0</v>
      </c>
      <c r="AV112" s="3979">
        <v>0</v>
      </c>
      <c r="AW112" s="4719">
        <v>45332</v>
      </c>
      <c r="AX112" s="4719">
        <v>45656</v>
      </c>
      <c r="AY112" s="4719" t="s">
        <v>1203</v>
      </c>
      <c r="AZ112" s="4709" t="s">
        <v>86</v>
      </c>
      <c r="BA112" s="3442"/>
      <c r="BB112" s="3442"/>
      <c r="BC112" s="3442"/>
      <c r="BD112" s="3442"/>
      <c r="BE112" s="3442"/>
      <c r="BF112" s="3442"/>
      <c r="BG112" s="3442"/>
      <c r="BH112" s="3442"/>
      <c r="BI112" s="3442"/>
      <c r="BJ112" s="3442"/>
      <c r="BK112" s="3442"/>
      <c r="BL112" s="3442"/>
      <c r="BM112" s="3442"/>
      <c r="BN112" s="3442"/>
      <c r="BO112" s="3442"/>
      <c r="BP112" s="3442"/>
      <c r="BQ112" s="3442"/>
      <c r="BR112" s="3442"/>
      <c r="BS112" s="3442"/>
      <c r="BT112" s="3442"/>
      <c r="BU112" s="3442"/>
      <c r="BV112" s="3442"/>
      <c r="BW112" s="3442"/>
      <c r="BX112" s="3442"/>
      <c r="BY112" s="3442"/>
      <c r="BZ112" s="3442"/>
      <c r="CA112" s="3442"/>
      <c r="CB112" s="3442"/>
      <c r="CC112" s="3442"/>
      <c r="CD112" s="3442"/>
      <c r="CE112" s="3442"/>
      <c r="CF112" s="3442"/>
      <c r="CG112" s="3442"/>
      <c r="CH112" s="3442"/>
      <c r="CI112" s="3442"/>
      <c r="CJ112" s="3442"/>
      <c r="CK112" s="3442"/>
      <c r="CL112" s="3442"/>
      <c r="CM112" s="3442"/>
      <c r="CN112" s="3442"/>
      <c r="CO112" s="3442"/>
      <c r="CP112" s="3442"/>
      <c r="CQ112" s="3442"/>
      <c r="CR112" s="3442"/>
      <c r="CS112" s="3442"/>
      <c r="CT112" s="3442"/>
      <c r="CU112" s="3442"/>
      <c r="CV112" s="3442"/>
      <c r="CW112" s="3442"/>
      <c r="CX112" s="3442"/>
      <c r="CY112" s="3442"/>
      <c r="CZ112" s="3442"/>
      <c r="DA112" s="3442"/>
      <c r="DB112" s="3442"/>
      <c r="DC112" s="3442"/>
      <c r="DD112" s="3442"/>
      <c r="DE112" s="3442"/>
      <c r="DF112" s="3442"/>
      <c r="DG112" s="3442"/>
      <c r="DH112" s="3442"/>
      <c r="DI112" s="3442"/>
      <c r="DJ112" s="3562"/>
      <c r="DK112" s="3562"/>
      <c r="DL112" s="3562"/>
      <c r="DM112" s="3562"/>
      <c r="DN112" s="3562"/>
      <c r="DO112" s="3562"/>
      <c r="DP112" s="3562"/>
      <c r="DQ112" s="3562"/>
      <c r="DR112" s="3562"/>
      <c r="DS112" s="3562"/>
      <c r="DT112" s="3562"/>
      <c r="DU112" s="3562"/>
      <c r="DV112" s="3562"/>
      <c r="DW112" s="3562"/>
      <c r="DX112" s="3562"/>
      <c r="DY112" s="3562"/>
      <c r="DZ112" s="3562"/>
      <c r="EA112" s="3562"/>
      <c r="EB112" s="3562"/>
      <c r="EC112" s="3562"/>
      <c r="ED112" s="3562"/>
      <c r="EE112" s="3562"/>
      <c r="EF112" s="3562"/>
      <c r="EG112" s="3562"/>
      <c r="EH112" s="3562"/>
      <c r="EI112" s="3562"/>
      <c r="EJ112" s="3562"/>
      <c r="EK112" s="3562"/>
      <c r="EL112" s="3562"/>
      <c r="EM112" s="3562"/>
      <c r="EN112" s="3562"/>
      <c r="EO112" s="3562"/>
      <c r="EP112" s="3562"/>
      <c r="EQ112" s="3562"/>
      <c r="ER112" s="3562"/>
      <c r="ES112" s="3562"/>
      <c r="ET112" s="3562"/>
      <c r="EU112" s="3562"/>
      <c r="EV112" s="3562"/>
      <c r="EW112" s="3562"/>
      <c r="EX112" s="3562"/>
      <c r="EY112" s="3562"/>
      <c r="EZ112" s="3562"/>
      <c r="FA112" s="3562"/>
      <c r="FB112" s="3562"/>
      <c r="FC112" s="3562"/>
      <c r="FD112" s="3562"/>
      <c r="FE112" s="3562"/>
      <c r="FF112" s="3562"/>
      <c r="FG112" s="3562"/>
      <c r="FH112" s="3562"/>
      <c r="FI112" s="3562"/>
      <c r="FJ112" s="3562"/>
      <c r="FK112" s="3562"/>
      <c r="FL112" s="3562"/>
      <c r="FM112" s="3562"/>
      <c r="FN112" s="3562"/>
      <c r="FO112" s="3562"/>
      <c r="FP112" s="3562"/>
      <c r="FQ112" s="3562"/>
      <c r="FR112" s="3562"/>
      <c r="FS112" s="3562"/>
      <c r="FT112" s="3562"/>
      <c r="FU112" s="3562"/>
      <c r="FV112" s="3562"/>
      <c r="FW112" s="3562"/>
      <c r="FX112" s="3562"/>
      <c r="FY112" s="3562"/>
      <c r="FZ112" s="3562"/>
      <c r="GA112" s="3562"/>
      <c r="GB112" s="3562"/>
      <c r="GC112" s="3562"/>
      <c r="GD112" s="3562"/>
      <c r="GE112" s="3562"/>
      <c r="GF112" s="3562"/>
      <c r="GG112" s="3562"/>
      <c r="GH112" s="3562"/>
      <c r="GI112" s="3562"/>
      <c r="GJ112" s="3562"/>
      <c r="GK112" s="3562"/>
      <c r="GL112" s="3562"/>
      <c r="GM112" s="3562"/>
      <c r="GN112" s="3562"/>
      <c r="GO112" s="3562"/>
      <c r="GP112" s="3562"/>
      <c r="GQ112" s="3562"/>
      <c r="GR112" s="3562"/>
      <c r="GS112" s="3562"/>
      <c r="GT112" s="3562"/>
      <c r="GU112" s="3562"/>
      <c r="GV112" s="3562"/>
      <c r="GW112" s="3562"/>
      <c r="GX112" s="3562"/>
      <c r="GY112" s="3562"/>
      <c r="GZ112" s="3562"/>
      <c r="HA112" s="3562"/>
      <c r="HB112" s="3562"/>
      <c r="HC112" s="3562"/>
      <c r="HD112" s="3562"/>
      <c r="HE112" s="3562"/>
      <c r="HF112" s="3562"/>
      <c r="HG112" s="3562"/>
      <c r="HH112" s="3562"/>
      <c r="HI112" s="3562"/>
      <c r="HJ112" s="3562"/>
      <c r="HK112" s="3562"/>
      <c r="HL112" s="3562"/>
      <c r="HM112" s="3562"/>
      <c r="HN112" s="3562"/>
      <c r="HO112" s="3562"/>
      <c r="HP112" s="3562"/>
      <c r="HQ112" s="3562"/>
      <c r="HR112" s="3562"/>
      <c r="HS112" s="3562"/>
      <c r="HT112" s="3562"/>
      <c r="HU112" s="3562"/>
      <c r="HV112" s="3562"/>
      <c r="HW112" s="3562"/>
      <c r="HX112" s="3562"/>
      <c r="HY112" s="3562"/>
      <c r="HZ112" s="3562"/>
      <c r="IA112" s="3562"/>
      <c r="IB112" s="3562"/>
      <c r="IC112" s="3562"/>
      <c r="ID112" s="3562"/>
      <c r="IE112" s="3562"/>
      <c r="IF112" s="3562"/>
      <c r="IG112" s="3562"/>
      <c r="IH112" s="3562"/>
      <c r="II112" s="3562"/>
      <c r="IJ112" s="3562"/>
      <c r="IK112" s="3562"/>
      <c r="IL112" s="3562"/>
      <c r="IM112" s="3562"/>
      <c r="IN112" s="3562"/>
      <c r="IO112" s="3562"/>
      <c r="IP112" s="3562"/>
      <c r="IQ112" s="3562"/>
      <c r="IR112" s="3562"/>
      <c r="IS112" s="3562"/>
      <c r="IT112" s="3562"/>
      <c r="IU112" s="3562"/>
      <c r="IV112" s="3562"/>
      <c r="IW112" s="3562"/>
      <c r="IX112" s="3562"/>
      <c r="IY112" s="3562"/>
      <c r="IZ112" s="3562"/>
      <c r="JA112" s="3562"/>
      <c r="JB112" s="3562"/>
      <c r="JC112" s="3562"/>
      <c r="JD112" s="3562"/>
      <c r="JE112" s="3562"/>
      <c r="JF112" s="3562"/>
      <c r="JG112" s="3562"/>
      <c r="JH112" s="3562"/>
      <c r="JI112" s="3562"/>
      <c r="JJ112" s="3562"/>
      <c r="JK112" s="3562"/>
      <c r="JL112" s="3562"/>
      <c r="JM112" s="3562"/>
      <c r="JN112" s="3562"/>
      <c r="JO112" s="3562"/>
      <c r="JP112" s="3562"/>
      <c r="JQ112" s="3562"/>
      <c r="JR112" s="3562"/>
      <c r="JS112" s="3562"/>
      <c r="JT112" s="3562"/>
      <c r="JU112" s="3562"/>
      <c r="JV112" s="3562"/>
      <c r="JW112" s="3562"/>
      <c r="JX112" s="3562"/>
      <c r="JY112" s="3562"/>
      <c r="JZ112" s="3562"/>
      <c r="KA112" s="3562"/>
      <c r="KB112" s="3562"/>
      <c r="KC112" s="3562"/>
      <c r="KD112" s="3562"/>
      <c r="KE112" s="3562"/>
      <c r="KF112" s="3562"/>
      <c r="KG112" s="3562"/>
      <c r="KH112" s="3562"/>
      <c r="KI112" s="3562"/>
      <c r="KJ112" s="3562"/>
      <c r="KK112" s="3562"/>
      <c r="KL112" s="3562"/>
      <c r="KM112" s="3562"/>
      <c r="KN112" s="3562"/>
      <c r="KO112" s="3562"/>
      <c r="KP112" s="3562"/>
      <c r="KQ112" s="3562"/>
      <c r="KR112" s="3562"/>
      <c r="KS112" s="3562"/>
      <c r="KT112" s="3562"/>
      <c r="KU112" s="3562"/>
      <c r="KV112" s="3562"/>
      <c r="KW112" s="3562"/>
      <c r="KX112" s="3562"/>
      <c r="KY112" s="3562"/>
      <c r="KZ112" s="3562"/>
      <c r="LA112" s="3562"/>
      <c r="LB112" s="3562"/>
      <c r="LC112" s="3562"/>
      <c r="LD112" s="3562"/>
      <c r="LE112" s="3562"/>
      <c r="LF112" s="3562"/>
      <c r="LG112" s="3562"/>
      <c r="LH112" s="3562"/>
      <c r="LI112" s="3562"/>
      <c r="LJ112" s="3562"/>
      <c r="LK112" s="3562"/>
      <c r="LL112" s="3562"/>
      <c r="LM112" s="3562"/>
      <c r="LN112" s="3562"/>
      <c r="LO112" s="3562"/>
      <c r="LP112" s="3562"/>
      <c r="LQ112" s="3562"/>
      <c r="LR112" s="3562"/>
      <c r="LS112" s="3562"/>
      <c r="LT112" s="3562"/>
      <c r="LU112" s="3562"/>
      <c r="LV112" s="3562"/>
      <c r="LW112" s="3562"/>
      <c r="LX112" s="3562"/>
      <c r="LY112" s="3562"/>
      <c r="LZ112" s="3562"/>
      <c r="MA112" s="3562"/>
      <c r="MB112" s="3562"/>
      <c r="MC112" s="3562"/>
      <c r="MD112" s="3562"/>
      <c r="ME112" s="3562"/>
      <c r="MF112" s="3562"/>
      <c r="MG112" s="3562"/>
      <c r="MH112" s="3562"/>
      <c r="MI112" s="3562"/>
      <c r="MJ112" s="3562"/>
      <c r="MK112" s="3562"/>
      <c r="ML112" s="3562"/>
      <c r="MM112" s="3562"/>
      <c r="MN112" s="3562"/>
      <c r="MO112" s="3562"/>
      <c r="MP112" s="3562"/>
      <c r="MQ112" s="3562"/>
      <c r="MR112" s="3562"/>
      <c r="MS112" s="3562"/>
      <c r="MT112" s="3562"/>
      <c r="MU112" s="3562"/>
      <c r="MV112" s="3562"/>
      <c r="MW112" s="3562"/>
      <c r="MX112" s="3562"/>
      <c r="MY112" s="3562"/>
      <c r="MZ112" s="3562"/>
      <c r="NA112" s="3562"/>
      <c r="NB112" s="3562"/>
      <c r="NC112" s="3562"/>
      <c r="ND112" s="3562"/>
      <c r="NE112" s="3562"/>
      <c r="NF112" s="3562"/>
      <c r="NG112" s="3562"/>
      <c r="NH112" s="3562"/>
      <c r="NI112" s="3562"/>
      <c r="NJ112" s="3562"/>
      <c r="NK112" s="3562"/>
      <c r="NL112" s="3562"/>
      <c r="NM112" s="3562"/>
      <c r="NN112" s="3562"/>
      <c r="NO112" s="3562"/>
      <c r="NP112" s="3562"/>
      <c r="NQ112" s="3562"/>
      <c r="NR112" s="3562"/>
      <c r="NS112" s="3562"/>
      <c r="NT112" s="3562"/>
      <c r="NU112" s="3562"/>
      <c r="NV112" s="3562"/>
      <c r="NW112" s="3562"/>
      <c r="NX112" s="3562"/>
      <c r="NY112" s="3562"/>
      <c r="NZ112" s="3562"/>
      <c r="OA112" s="3562"/>
      <c r="OB112" s="3562"/>
      <c r="OC112" s="3562"/>
      <c r="OD112" s="3562"/>
      <c r="OE112" s="3562"/>
      <c r="OF112" s="3562"/>
      <c r="OG112" s="3562"/>
      <c r="OH112" s="3562"/>
      <c r="OI112" s="3562"/>
      <c r="OJ112" s="3562"/>
      <c r="OK112" s="3562"/>
      <c r="OL112" s="3562"/>
      <c r="OM112" s="3562"/>
      <c r="ON112" s="3562"/>
      <c r="OO112" s="3562"/>
      <c r="OP112" s="3562"/>
      <c r="OQ112" s="3562"/>
      <c r="OR112" s="3562"/>
      <c r="OS112" s="3562"/>
      <c r="OT112" s="3562"/>
      <c r="OU112" s="3562"/>
      <c r="OV112" s="3562"/>
      <c r="OW112" s="3562"/>
      <c r="OX112" s="3562"/>
      <c r="OY112" s="3562"/>
      <c r="OZ112" s="3562"/>
      <c r="PA112" s="3562"/>
      <c r="PB112" s="3562"/>
      <c r="PC112" s="3562"/>
      <c r="PD112" s="3562"/>
      <c r="PE112" s="3562"/>
      <c r="PF112" s="3562"/>
      <c r="PG112" s="3562"/>
      <c r="PH112" s="3562"/>
      <c r="PI112" s="3562"/>
      <c r="PJ112" s="3562"/>
      <c r="PK112" s="3562"/>
      <c r="PL112" s="3562"/>
      <c r="PM112" s="3562"/>
      <c r="PN112" s="3562"/>
      <c r="PO112" s="3562"/>
      <c r="PP112" s="3562"/>
      <c r="PQ112" s="3562"/>
      <c r="PR112" s="3562"/>
      <c r="PS112" s="3562"/>
      <c r="PT112" s="3562"/>
      <c r="PU112" s="3562"/>
      <c r="PV112" s="3562"/>
      <c r="PW112" s="3562"/>
      <c r="PX112" s="3562"/>
      <c r="PY112" s="3562"/>
      <c r="PZ112" s="3562"/>
      <c r="QA112" s="3562"/>
      <c r="QB112" s="3562"/>
      <c r="QC112" s="3562"/>
      <c r="QD112" s="3562"/>
      <c r="QE112" s="3562"/>
      <c r="QF112" s="3562"/>
      <c r="QG112" s="3562"/>
      <c r="QH112" s="3562"/>
      <c r="QI112" s="3562"/>
      <c r="QJ112" s="3562"/>
      <c r="QK112" s="3562"/>
      <c r="QL112" s="3562"/>
      <c r="QM112" s="3562"/>
      <c r="QN112" s="3562"/>
      <c r="QO112" s="3562"/>
      <c r="QP112" s="3562"/>
      <c r="QQ112" s="3562"/>
      <c r="QR112" s="3562"/>
      <c r="QS112" s="3562"/>
      <c r="QT112" s="3562"/>
      <c r="QU112" s="3562"/>
      <c r="QV112" s="3562"/>
      <c r="QW112" s="3562"/>
      <c r="QX112" s="3562"/>
      <c r="QY112" s="3562"/>
      <c r="QZ112" s="3562"/>
      <c r="RA112" s="3562"/>
      <c r="RB112" s="3562"/>
      <c r="RC112" s="3562"/>
      <c r="RD112" s="3562"/>
      <c r="RE112" s="3562"/>
      <c r="RF112" s="3562"/>
      <c r="RG112" s="3562"/>
      <c r="RH112" s="3562"/>
      <c r="RI112" s="3562"/>
      <c r="RJ112" s="3562"/>
      <c r="RK112" s="3562"/>
      <c r="RL112" s="3562"/>
      <c r="RM112" s="3562"/>
      <c r="RN112" s="3562"/>
      <c r="RO112" s="3562"/>
      <c r="RP112" s="3562"/>
      <c r="RQ112" s="3562"/>
      <c r="RR112" s="3562"/>
      <c r="RS112" s="3562"/>
      <c r="RT112" s="3562"/>
      <c r="RU112" s="3562"/>
      <c r="RV112" s="3562"/>
      <c r="RW112" s="3562"/>
      <c r="RX112" s="3562"/>
      <c r="RY112" s="3562"/>
      <c r="RZ112" s="3562"/>
      <c r="SA112" s="3562"/>
      <c r="SB112" s="3562"/>
      <c r="SC112" s="3562"/>
      <c r="SD112" s="3562"/>
      <c r="SE112" s="3562"/>
      <c r="SF112" s="3562"/>
      <c r="SG112" s="3562"/>
      <c r="SH112" s="3562"/>
      <c r="SI112" s="3562"/>
      <c r="SJ112" s="3562"/>
      <c r="SK112" s="3562"/>
      <c r="SL112" s="3562"/>
      <c r="SM112" s="3562"/>
      <c r="SN112" s="3562"/>
      <c r="SO112" s="3562"/>
      <c r="SP112" s="3562"/>
      <c r="SQ112" s="3562"/>
      <c r="SR112" s="3562"/>
      <c r="SS112" s="3562"/>
      <c r="ST112" s="3562"/>
      <c r="SU112" s="3562"/>
      <c r="SV112" s="3562"/>
      <c r="SW112" s="3562"/>
      <c r="SX112" s="3562"/>
      <c r="SY112" s="3562"/>
      <c r="SZ112" s="3562"/>
      <c r="TA112" s="3562"/>
      <c r="TB112" s="3562"/>
      <c r="TC112" s="3562"/>
      <c r="TD112" s="3562"/>
      <c r="TE112" s="3562"/>
      <c r="TF112" s="3562"/>
      <c r="TG112" s="3562"/>
      <c r="TH112" s="3562"/>
      <c r="TI112" s="3562"/>
      <c r="TJ112" s="3562"/>
      <c r="TK112" s="3562"/>
      <c r="TL112" s="3562"/>
      <c r="TM112" s="3562"/>
      <c r="TN112" s="3562"/>
      <c r="TO112" s="3562"/>
      <c r="TP112" s="3562"/>
      <c r="TQ112" s="3562"/>
      <c r="TR112" s="3562"/>
      <c r="TS112" s="3562"/>
      <c r="TT112" s="3562"/>
      <c r="TU112" s="3562"/>
      <c r="TV112" s="3562"/>
      <c r="TW112" s="3562"/>
      <c r="TX112" s="3562"/>
      <c r="TY112" s="3562"/>
      <c r="TZ112" s="3562"/>
      <c r="UA112" s="3562"/>
      <c r="UB112" s="3562"/>
      <c r="UC112" s="3562"/>
      <c r="UD112" s="3562"/>
      <c r="UE112" s="3562"/>
      <c r="UF112" s="3562"/>
      <c r="UG112" s="3562"/>
      <c r="UH112" s="3562"/>
      <c r="UI112" s="3562"/>
      <c r="UJ112" s="3562"/>
      <c r="UK112" s="3562"/>
      <c r="UL112" s="3562"/>
      <c r="UM112" s="3562"/>
      <c r="UN112" s="3562"/>
      <c r="UO112" s="3562"/>
      <c r="UP112" s="3562"/>
      <c r="UQ112" s="3562"/>
      <c r="UR112" s="3562"/>
      <c r="US112" s="3562"/>
      <c r="UT112" s="3562"/>
      <c r="UU112" s="3562"/>
      <c r="UV112" s="3562"/>
      <c r="UW112" s="3562"/>
      <c r="UX112" s="3562"/>
      <c r="UY112" s="3562"/>
      <c r="UZ112" s="3562"/>
      <c r="VA112" s="3562"/>
      <c r="VB112" s="3562"/>
      <c r="VC112" s="3562"/>
      <c r="VD112" s="3562"/>
      <c r="VE112" s="3562"/>
      <c r="VF112" s="3562"/>
      <c r="VG112" s="3562"/>
      <c r="VH112" s="3562"/>
      <c r="VI112" s="3562"/>
      <c r="VJ112" s="3562"/>
      <c r="VK112" s="3562"/>
      <c r="VL112" s="3562"/>
      <c r="VM112" s="3562"/>
      <c r="VN112" s="3562"/>
      <c r="VO112" s="3562"/>
      <c r="VP112" s="3562"/>
      <c r="VQ112" s="3562"/>
      <c r="VR112" s="3562"/>
      <c r="VS112" s="3562"/>
      <c r="VT112" s="3562"/>
      <c r="VU112" s="3562"/>
      <c r="VV112" s="3562"/>
      <c r="VW112" s="3562"/>
      <c r="VX112" s="3562"/>
      <c r="VY112" s="3562"/>
      <c r="VZ112" s="3562"/>
      <c r="WA112" s="3562"/>
      <c r="WB112" s="3562"/>
      <c r="WC112" s="3562"/>
      <c r="WD112" s="3562"/>
      <c r="WE112" s="3562"/>
      <c r="WF112" s="3562"/>
      <c r="WG112" s="3562"/>
      <c r="WH112" s="3562"/>
      <c r="WI112" s="3562"/>
      <c r="WJ112" s="3562"/>
      <c r="WK112" s="3562"/>
      <c r="WL112" s="3562"/>
      <c r="WM112" s="3562"/>
      <c r="WN112" s="3562"/>
      <c r="WO112" s="3562"/>
      <c r="WP112" s="3562"/>
      <c r="WQ112" s="3562"/>
      <c r="WR112" s="3562"/>
      <c r="WS112" s="3562"/>
      <c r="WT112" s="3562"/>
      <c r="WU112" s="3562"/>
      <c r="WV112" s="3562"/>
      <c r="WW112" s="3562"/>
      <c r="WX112" s="3562"/>
      <c r="WY112" s="3562"/>
      <c r="WZ112" s="3562"/>
      <c r="XA112" s="3562"/>
      <c r="XB112" s="3562"/>
      <c r="XC112" s="3562"/>
      <c r="XD112" s="3562"/>
      <c r="XE112" s="3562"/>
      <c r="XF112" s="3562"/>
      <c r="XG112" s="3562"/>
      <c r="XH112" s="3562"/>
      <c r="XI112" s="3562"/>
      <c r="XJ112" s="3562"/>
      <c r="XK112" s="3562"/>
      <c r="XL112" s="3562"/>
      <c r="XM112" s="3562"/>
      <c r="XN112" s="3562"/>
      <c r="XO112" s="3562"/>
      <c r="XP112" s="3562"/>
      <c r="XQ112" s="3562"/>
      <c r="XR112" s="3562"/>
      <c r="XS112" s="3562"/>
      <c r="XT112" s="3562"/>
      <c r="XU112" s="3562"/>
      <c r="XV112" s="3562"/>
      <c r="XW112" s="3562"/>
      <c r="XX112" s="3562"/>
      <c r="XY112" s="3562"/>
      <c r="XZ112" s="3562"/>
      <c r="YA112" s="3562"/>
      <c r="YB112" s="3562"/>
      <c r="YC112" s="3562"/>
      <c r="YD112" s="3562"/>
      <c r="YE112" s="3562"/>
      <c r="YF112" s="3562"/>
      <c r="YG112" s="3562"/>
      <c r="YH112" s="3562"/>
      <c r="YI112" s="3562"/>
      <c r="YJ112" s="3562"/>
      <c r="YK112" s="3562"/>
      <c r="YL112" s="3562"/>
      <c r="YM112" s="3562"/>
      <c r="YN112" s="3562"/>
      <c r="YO112" s="3562"/>
      <c r="YP112" s="3562"/>
      <c r="YQ112" s="3562"/>
      <c r="YR112" s="3562"/>
      <c r="YS112" s="3562"/>
      <c r="YT112" s="3562"/>
      <c r="YU112" s="3562"/>
      <c r="YV112" s="3562"/>
      <c r="YW112" s="3562"/>
      <c r="YX112" s="3562"/>
      <c r="YY112" s="3562"/>
      <c r="YZ112" s="3562"/>
      <c r="ZA112" s="3562"/>
      <c r="ZB112" s="3562"/>
      <c r="ZC112" s="3562"/>
      <c r="ZD112" s="3562"/>
      <c r="ZE112" s="3562"/>
      <c r="ZF112" s="3562"/>
      <c r="ZG112" s="3562"/>
      <c r="ZH112" s="3562"/>
      <c r="ZI112" s="3562"/>
      <c r="ZJ112" s="3562"/>
      <c r="ZK112" s="3562"/>
      <c r="ZL112" s="3562"/>
      <c r="ZM112" s="3562"/>
      <c r="ZN112" s="3562"/>
      <c r="ZO112" s="3562"/>
      <c r="ZP112" s="3562"/>
      <c r="ZQ112" s="3562"/>
      <c r="ZR112" s="3562"/>
      <c r="ZS112" s="3562"/>
      <c r="ZT112" s="3562"/>
      <c r="ZU112" s="3562"/>
      <c r="ZV112" s="3562"/>
      <c r="ZW112" s="3562"/>
      <c r="ZX112" s="3562"/>
      <c r="ZY112" s="3562"/>
      <c r="ZZ112" s="3562"/>
      <c r="AAA112" s="3562"/>
      <c r="AAB112" s="3562"/>
      <c r="AAC112" s="3562"/>
      <c r="AAD112" s="3562"/>
      <c r="AAE112" s="3562"/>
      <c r="AAF112" s="3562"/>
      <c r="AAG112" s="3562"/>
      <c r="AAH112" s="3562"/>
      <c r="AAI112" s="3562"/>
      <c r="AAJ112" s="3562"/>
      <c r="AAK112" s="3562"/>
      <c r="AAL112" s="3562"/>
      <c r="AAM112" s="3562"/>
      <c r="AAN112" s="3562"/>
      <c r="AAO112" s="3562"/>
      <c r="AAP112" s="3562"/>
      <c r="AAQ112" s="3562"/>
      <c r="AAR112" s="3562"/>
      <c r="AAS112" s="3562"/>
      <c r="AAT112" s="3562"/>
      <c r="AAU112" s="3562"/>
      <c r="AAV112" s="3562"/>
      <c r="AAW112" s="3562"/>
      <c r="AAX112" s="3562"/>
      <c r="AAY112" s="3562"/>
      <c r="AAZ112" s="3562"/>
      <c r="ABA112" s="3562"/>
      <c r="ABB112" s="3562"/>
      <c r="ABC112" s="3562"/>
      <c r="ABD112" s="3562"/>
      <c r="ABE112" s="3562"/>
      <c r="ABF112" s="3562"/>
      <c r="ABG112" s="3562"/>
      <c r="ABH112" s="3562"/>
      <c r="ABI112" s="3562"/>
      <c r="ABJ112" s="3562"/>
      <c r="ABK112" s="3562"/>
      <c r="ABL112" s="3562"/>
      <c r="ABM112" s="3562"/>
      <c r="ABN112" s="3562"/>
      <c r="ABO112" s="3562"/>
      <c r="ABP112" s="3562"/>
      <c r="ABQ112" s="3562"/>
      <c r="ABR112" s="3562"/>
      <c r="ABS112" s="3562"/>
      <c r="ABT112" s="3562"/>
      <c r="ABU112" s="3562"/>
      <c r="ABV112" s="3562"/>
      <c r="ABW112" s="3562"/>
      <c r="ABX112" s="3562"/>
      <c r="ABY112" s="3562"/>
      <c r="ABZ112" s="3562"/>
      <c r="ACA112" s="3562"/>
      <c r="ACB112" s="3562"/>
      <c r="ACC112" s="3562"/>
      <c r="ACD112" s="3562"/>
      <c r="ACE112" s="3562"/>
      <c r="ACF112" s="3562"/>
      <c r="ACG112" s="3562"/>
      <c r="ACH112" s="3562"/>
      <c r="ACI112" s="3562"/>
      <c r="ACJ112" s="3562"/>
      <c r="ACK112" s="3562"/>
      <c r="ACL112" s="3562"/>
      <c r="ACM112" s="3562"/>
      <c r="ACN112" s="3562"/>
      <c r="ACO112" s="3562"/>
      <c r="ACP112" s="3562"/>
      <c r="ACQ112" s="3562"/>
      <c r="ACR112" s="3562"/>
      <c r="ACS112" s="3562"/>
      <c r="ACT112" s="3562"/>
      <c r="ACU112" s="3562"/>
      <c r="ACV112" s="3562"/>
      <c r="ACW112" s="3562"/>
      <c r="ACX112" s="3562"/>
      <c r="ACY112" s="3562"/>
      <c r="ACZ112" s="3562"/>
      <c r="ADA112" s="3562"/>
      <c r="ADB112" s="3562"/>
      <c r="ADC112" s="3562"/>
      <c r="ADD112" s="3562"/>
      <c r="ADE112" s="3562"/>
      <c r="ADF112" s="3562"/>
      <c r="ADG112" s="3562"/>
      <c r="ADH112" s="3562"/>
      <c r="ADI112" s="3562"/>
      <c r="ADJ112" s="3562"/>
      <c r="ADK112" s="3562"/>
      <c r="ADL112" s="3562"/>
      <c r="ADM112" s="3562"/>
      <c r="ADN112" s="3562"/>
      <c r="ADO112" s="3562"/>
      <c r="ADP112" s="3562"/>
      <c r="ADQ112" s="3562"/>
      <c r="ADR112" s="3562"/>
      <c r="ADS112" s="3562"/>
      <c r="ADT112" s="3562"/>
      <c r="ADU112" s="3562"/>
      <c r="ADV112" s="3562"/>
      <c r="ADW112" s="3562"/>
      <c r="ADX112" s="3562"/>
      <c r="ADY112" s="3562"/>
      <c r="ADZ112" s="3562"/>
      <c r="AEA112" s="3562"/>
      <c r="AEB112" s="3562"/>
      <c r="AEC112" s="3562"/>
      <c r="AED112" s="3562"/>
      <c r="AEE112" s="3562"/>
      <c r="AEF112" s="3562"/>
      <c r="AEG112" s="3562"/>
      <c r="AEH112" s="3562"/>
      <c r="AEI112" s="3562"/>
      <c r="AEJ112" s="3562"/>
      <c r="AEK112" s="3562"/>
      <c r="AEL112" s="3562"/>
      <c r="AEM112" s="3562"/>
      <c r="AEN112" s="3562"/>
      <c r="AEO112" s="3562"/>
      <c r="AEP112" s="3562"/>
      <c r="AEQ112" s="3562"/>
      <c r="AER112" s="3562"/>
      <c r="AES112" s="3562"/>
      <c r="AET112" s="3562"/>
      <c r="AEU112" s="3562"/>
      <c r="AEV112" s="3562"/>
      <c r="AEW112" s="3562"/>
      <c r="AEX112" s="3562"/>
      <c r="AEY112" s="3562"/>
      <c r="AEZ112" s="3562"/>
      <c r="AFA112" s="3562"/>
      <c r="AFB112" s="3562"/>
      <c r="AFC112" s="3562"/>
      <c r="AFD112" s="3562"/>
      <c r="AFE112" s="3562"/>
      <c r="AFF112" s="3562"/>
      <c r="AFG112" s="3562"/>
      <c r="AFH112" s="3562"/>
      <c r="AFI112" s="3562"/>
      <c r="AFJ112" s="3562"/>
      <c r="AFK112" s="3562"/>
      <c r="AFL112" s="3562"/>
      <c r="AFM112" s="3562"/>
      <c r="AFN112" s="3562"/>
      <c r="AFO112" s="3562"/>
      <c r="AFP112" s="3562"/>
      <c r="AFQ112" s="3562"/>
      <c r="AFR112" s="3562"/>
      <c r="AFS112" s="3562"/>
      <c r="AFT112" s="3562"/>
      <c r="AFU112" s="3562"/>
      <c r="AFV112" s="3562"/>
      <c r="AFW112" s="3562"/>
      <c r="AFX112" s="3562"/>
      <c r="AFY112" s="3562"/>
      <c r="AFZ112" s="3562"/>
      <c r="AGA112" s="3562"/>
      <c r="AGB112" s="3562"/>
      <c r="AGC112" s="3562"/>
      <c r="AGD112" s="3562"/>
      <c r="AGE112" s="3562"/>
      <c r="AGF112" s="3562"/>
      <c r="AGG112" s="3562"/>
      <c r="AGH112" s="3562"/>
      <c r="AGI112" s="3562"/>
      <c r="AGJ112" s="3562"/>
      <c r="AGK112" s="3562"/>
      <c r="AGL112" s="3562"/>
      <c r="AGM112" s="3562"/>
      <c r="AGN112" s="3562"/>
      <c r="AGO112" s="3562"/>
      <c r="AGP112" s="3562"/>
      <c r="AGQ112" s="3562"/>
      <c r="AGR112" s="3562"/>
      <c r="AGS112" s="3562"/>
      <c r="AGT112" s="3562"/>
      <c r="AGU112" s="3562"/>
      <c r="AGV112" s="3562"/>
      <c r="AGW112" s="3562"/>
      <c r="AGX112" s="3562"/>
      <c r="AGY112" s="3562"/>
      <c r="AGZ112" s="3562"/>
      <c r="AHA112" s="3562"/>
      <c r="AHB112" s="3562"/>
      <c r="AHC112" s="3562"/>
      <c r="AHD112" s="3562"/>
      <c r="AHE112" s="3562"/>
      <c r="AHF112" s="3562"/>
      <c r="AHG112" s="3562"/>
      <c r="AHH112" s="3562"/>
      <c r="AHI112" s="3562"/>
      <c r="AHJ112" s="3562"/>
      <c r="AHK112" s="3562"/>
      <c r="AHL112" s="3562"/>
      <c r="AHM112" s="3562"/>
      <c r="AHN112" s="3562"/>
      <c r="AHO112" s="3562"/>
      <c r="AHP112" s="3562"/>
      <c r="AHQ112" s="3562"/>
      <c r="AHR112" s="3562"/>
      <c r="AHS112" s="3562"/>
      <c r="AHT112" s="3562"/>
      <c r="AHU112" s="3562"/>
      <c r="AHV112" s="3562"/>
      <c r="AHW112" s="3562"/>
      <c r="AHX112" s="3562"/>
      <c r="AHY112" s="3562"/>
      <c r="AHZ112" s="3562"/>
      <c r="AIA112" s="3562"/>
      <c r="AIB112" s="3562"/>
      <c r="AIC112" s="3562"/>
      <c r="AID112" s="3562"/>
      <c r="AIE112" s="3562"/>
      <c r="AIF112" s="3562"/>
      <c r="AIG112" s="3562"/>
      <c r="AIH112" s="3562"/>
      <c r="AII112" s="3562"/>
      <c r="AIJ112" s="3562"/>
      <c r="AIK112" s="3562"/>
      <c r="AIL112" s="3562"/>
      <c r="AIM112" s="3562"/>
      <c r="AIN112" s="3562"/>
      <c r="AIO112" s="3562"/>
      <c r="AIP112" s="3562"/>
      <c r="AIQ112" s="3562"/>
      <c r="AIR112" s="3562"/>
      <c r="AIS112" s="3562"/>
      <c r="AIT112" s="3562"/>
      <c r="AIU112" s="3562"/>
      <c r="AIV112" s="3562"/>
      <c r="AIW112" s="3562"/>
      <c r="AIX112" s="3562"/>
      <c r="AIY112" s="3562"/>
      <c r="AIZ112" s="3562"/>
      <c r="AJA112" s="3562"/>
      <c r="AJB112" s="3562"/>
      <c r="AJC112" s="3562"/>
      <c r="AJD112" s="3562"/>
      <c r="AJE112" s="3562"/>
      <c r="AJF112" s="3562"/>
      <c r="AJG112" s="3562"/>
      <c r="AJH112" s="3562"/>
      <c r="AJI112" s="3562"/>
      <c r="AJJ112" s="3562"/>
      <c r="AJK112" s="3562"/>
      <c r="AJL112" s="3562"/>
      <c r="AJM112" s="3562"/>
      <c r="AJN112" s="3562"/>
      <c r="AJO112" s="3562"/>
      <c r="AJP112" s="3562"/>
      <c r="AJQ112" s="3562"/>
      <c r="AJR112" s="3562"/>
      <c r="AJS112" s="3562"/>
      <c r="AJT112" s="3562"/>
      <c r="AJU112" s="3562"/>
      <c r="AJV112" s="3562"/>
      <c r="AJW112" s="3562"/>
      <c r="AJX112" s="3562"/>
      <c r="AJY112" s="3562"/>
      <c r="AJZ112" s="3562"/>
      <c r="AKA112" s="3562"/>
      <c r="AKB112" s="3562"/>
      <c r="AKC112" s="3562"/>
      <c r="AKD112" s="3562"/>
      <c r="AKE112" s="3562"/>
      <c r="AKF112" s="3562"/>
      <c r="AKG112" s="3562"/>
      <c r="AKH112" s="3562"/>
      <c r="AKI112" s="3562"/>
      <c r="AKJ112" s="3562"/>
      <c r="AKK112" s="3562"/>
      <c r="AKL112" s="3562"/>
      <c r="AKM112" s="3562"/>
      <c r="AKN112" s="3562"/>
      <c r="AKO112" s="3562"/>
      <c r="AKP112" s="3562"/>
      <c r="AKQ112" s="3562"/>
      <c r="AKR112" s="3562"/>
      <c r="AKS112" s="3562"/>
      <c r="AKT112" s="3562"/>
      <c r="AKU112" s="3562"/>
      <c r="AKV112" s="3562"/>
      <c r="AKW112" s="3562"/>
      <c r="AKX112" s="3562"/>
      <c r="AKY112" s="3562"/>
      <c r="AKZ112" s="3562"/>
      <c r="ALA112" s="3562"/>
      <c r="ALB112" s="3562"/>
      <c r="ALC112" s="3562"/>
      <c r="ALD112" s="3562"/>
      <c r="ALE112" s="3562"/>
      <c r="ALF112" s="3562"/>
      <c r="ALG112" s="3562"/>
      <c r="ALH112" s="3562"/>
      <c r="ALI112" s="3562"/>
      <c r="ALJ112" s="3562"/>
      <c r="ALK112" s="3562"/>
      <c r="ALL112" s="3562"/>
      <c r="ALM112" s="3562"/>
      <c r="ALN112" s="3562"/>
      <c r="ALO112" s="3562"/>
      <c r="ALP112" s="3562"/>
      <c r="ALQ112" s="3562"/>
      <c r="ALR112" s="3562"/>
      <c r="ALS112" s="3562"/>
      <c r="ALT112" s="3562"/>
      <c r="ALU112" s="3562"/>
      <c r="ALV112" s="3562"/>
      <c r="ALW112" s="3562"/>
      <c r="ALX112" s="3562"/>
      <c r="ALY112" s="3562"/>
      <c r="ALZ112" s="3562"/>
      <c r="AMA112" s="3562"/>
      <c r="AMB112" s="3562"/>
      <c r="AMC112" s="3562"/>
      <c r="AMD112" s="3562"/>
      <c r="AME112" s="3562"/>
      <c r="AMF112" s="3562"/>
      <c r="AMG112" s="3562"/>
      <c r="AMH112" s="3562"/>
      <c r="AMI112" s="3562"/>
      <c r="AMJ112" s="3562"/>
    </row>
    <row r="113" spans="1:1024" s="2409" customFormat="1" ht="20.149999999999999" customHeight="1">
      <c r="A113" s="6249"/>
      <c r="B113" s="6417" t="s">
        <v>1197</v>
      </c>
      <c r="C113" s="6420" t="s">
        <v>742</v>
      </c>
      <c r="D113" s="6305" t="s">
        <v>743</v>
      </c>
      <c r="E113" s="6289" t="s">
        <v>1174</v>
      </c>
      <c r="F113" s="6423" t="s">
        <v>466</v>
      </c>
      <c r="G113" s="6289" t="s">
        <v>467</v>
      </c>
      <c r="H113" s="6314" t="s">
        <v>1204</v>
      </c>
      <c r="I113" s="3564" t="s">
        <v>917</v>
      </c>
      <c r="J113" s="3706">
        <v>250000</v>
      </c>
      <c r="K113" s="6289" t="s">
        <v>1205</v>
      </c>
      <c r="L113" s="6289" t="s">
        <v>64</v>
      </c>
      <c r="M113" s="6289" t="s">
        <v>187</v>
      </c>
      <c r="N113" s="6289" t="s">
        <v>280</v>
      </c>
      <c r="O113" s="6396">
        <f>SUM(J113:J117)</f>
        <v>7000000</v>
      </c>
      <c r="P113" s="6398">
        <f>SUM(T113:AE117)</f>
        <v>0</v>
      </c>
      <c r="Q113" s="6406">
        <f>P113/O113</f>
        <v>0</v>
      </c>
      <c r="R113" s="6408">
        <f>+O113-P113</f>
        <v>7000000</v>
      </c>
      <c r="S113" s="6410">
        <f>+R113/O113</f>
        <v>1</v>
      </c>
      <c r="T113" s="6412">
        <v>0</v>
      </c>
      <c r="U113" s="6442">
        <v>0</v>
      </c>
      <c r="V113" s="6442">
        <v>0</v>
      </c>
      <c r="W113" s="6400">
        <v>0</v>
      </c>
      <c r="X113" s="6400">
        <v>0</v>
      </c>
      <c r="Y113" s="6402">
        <v>0</v>
      </c>
      <c r="Z113" s="6404">
        <v>0</v>
      </c>
      <c r="AA113" s="6402">
        <v>0</v>
      </c>
      <c r="AB113" s="6402">
        <v>0</v>
      </c>
      <c r="AC113" s="6402">
        <v>0</v>
      </c>
      <c r="AD113" s="6402">
        <v>0</v>
      </c>
      <c r="AE113" s="6404">
        <v>0</v>
      </c>
      <c r="AF113" s="6438">
        <v>3</v>
      </c>
      <c r="AG113" s="6440">
        <f>SUM(AK113:AV117)</f>
        <v>0</v>
      </c>
      <c r="AH113" s="6440">
        <f>+AF113-AG113</f>
        <v>3</v>
      </c>
      <c r="AI113" s="6406">
        <f>AG113/AF113</f>
        <v>0</v>
      </c>
      <c r="AJ113" s="6406">
        <f>100%-AI113</f>
        <v>1</v>
      </c>
      <c r="AK113" s="6453">
        <v>0</v>
      </c>
      <c r="AL113" s="6440">
        <v>0</v>
      </c>
      <c r="AM113" s="6440">
        <v>0</v>
      </c>
      <c r="AN113" s="6369">
        <v>0</v>
      </c>
      <c r="AO113" s="6440">
        <v>0</v>
      </c>
      <c r="AP113" s="6440">
        <v>0</v>
      </c>
      <c r="AQ113" s="6440">
        <v>0</v>
      </c>
      <c r="AR113" s="6440">
        <v>0</v>
      </c>
      <c r="AS113" s="6440">
        <v>0</v>
      </c>
      <c r="AT113" s="6451">
        <v>0</v>
      </c>
      <c r="AU113" s="6444">
        <v>0</v>
      </c>
      <c r="AV113" s="6444">
        <v>0</v>
      </c>
      <c r="AW113" s="6446">
        <v>45490</v>
      </c>
      <c r="AX113" s="6446">
        <v>45641</v>
      </c>
      <c r="AY113" s="6343" t="s">
        <v>1206</v>
      </c>
      <c r="AZ113" s="6449" t="s">
        <v>86</v>
      </c>
      <c r="BA113" s="2411"/>
      <c r="BB113" s="2411"/>
      <c r="BC113" s="2411"/>
      <c r="BD113" s="2411"/>
      <c r="BE113" s="2411"/>
      <c r="BF113" s="2411"/>
      <c r="BG113" s="2411"/>
      <c r="BH113" s="2411"/>
      <c r="BI113" s="2411"/>
      <c r="BJ113" s="2411"/>
      <c r="BK113" s="2411"/>
      <c r="BL113" s="2411"/>
      <c r="BM113" s="2411"/>
      <c r="BN113" s="2411"/>
      <c r="BO113" s="2411"/>
      <c r="BP113" s="2411"/>
      <c r="BQ113" s="2411"/>
      <c r="BR113" s="2411"/>
      <c r="BS113" s="2411"/>
      <c r="BT113" s="2411"/>
      <c r="BU113" s="2411"/>
      <c r="BV113" s="2411"/>
      <c r="BW113" s="2411"/>
      <c r="BX113" s="2411"/>
      <c r="BY113" s="2411"/>
      <c r="BZ113" s="2411"/>
      <c r="CA113" s="2411"/>
      <c r="CB113" s="2411"/>
      <c r="CC113" s="2411"/>
      <c r="CD113" s="2411"/>
      <c r="CE113" s="2411"/>
      <c r="CF113" s="2411"/>
      <c r="CG113" s="2411"/>
      <c r="CH113" s="2411"/>
      <c r="CI113" s="2411"/>
      <c r="CJ113" s="2411"/>
      <c r="CK113" s="2411"/>
      <c r="CL113" s="2411"/>
      <c r="CM113" s="2411"/>
      <c r="CN113" s="2411"/>
      <c r="CO113" s="2411"/>
      <c r="CP113" s="2411"/>
      <c r="CQ113" s="2411"/>
      <c r="CR113" s="2411"/>
      <c r="CS113" s="2411"/>
      <c r="CT113" s="2411"/>
      <c r="CU113" s="2411"/>
      <c r="CV113" s="2411"/>
      <c r="CW113" s="2411"/>
      <c r="CX113" s="2411"/>
      <c r="CY113" s="2411"/>
      <c r="CZ113" s="2411"/>
      <c r="DA113" s="2411"/>
      <c r="DB113" s="2411"/>
      <c r="DC113" s="2411"/>
      <c r="DD113" s="2411"/>
      <c r="DE113" s="2411"/>
      <c r="DF113" s="2411"/>
      <c r="DG113" s="2411"/>
      <c r="DH113" s="2411"/>
      <c r="DI113" s="2411"/>
      <c r="DJ113" s="2411"/>
      <c r="DK113" s="2411"/>
      <c r="DL113" s="2411"/>
      <c r="DM113" s="2411"/>
      <c r="DN113" s="2411"/>
      <c r="DO113" s="2411"/>
      <c r="DP113" s="2411"/>
      <c r="DQ113" s="2411"/>
      <c r="DR113" s="2411"/>
      <c r="DS113" s="2411"/>
      <c r="DT113" s="2411"/>
      <c r="DU113" s="2411"/>
      <c r="DV113" s="2411"/>
      <c r="DW113" s="2411"/>
      <c r="DX113" s="2411"/>
      <c r="DY113" s="2411"/>
    </row>
    <row r="114" spans="1:1024" s="2409" customFormat="1" ht="19.149999999999999" customHeight="1">
      <c r="A114" s="6249"/>
      <c r="B114" s="6418"/>
      <c r="C114" s="6420"/>
      <c r="D114" s="6305"/>
      <c r="E114" s="6289"/>
      <c r="F114" s="6423"/>
      <c r="G114" s="6289"/>
      <c r="H114" s="6314"/>
      <c r="I114" s="3564" t="s">
        <v>918</v>
      </c>
      <c r="J114" s="3706">
        <v>250000</v>
      </c>
      <c r="K114" s="6289"/>
      <c r="L114" s="6289"/>
      <c r="M114" s="6289"/>
      <c r="N114" s="6289"/>
      <c r="O114" s="6396"/>
      <c r="P114" s="6398"/>
      <c r="Q114" s="6406"/>
      <c r="R114" s="6408"/>
      <c r="S114" s="6410"/>
      <c r="T114" s="6412"/>
      <c r="U114" s="6442"/>
      <c r="V114" s="6442"/>
      <c r="W114" s="6400"/>
      <c r="X114" s="6400"/>
      <c r="Y114" s="6402"/>
      <c r="Z114" s="6404"/>
      <c r="AA114" s="6402"/>
      <c r="AB114" s="6402"/>
      <c r="AC114" s="6402"/>
      <c r="AD114" s="6402"/>
      <c r="AE114" s="6404"/>
      <c r="AF114" s="6438"/>
      <c r="AG114" s="6440"/>
      <c r="AH114" s="6440"/>
      <c r="AI114" s="6406"/>
      <c r="AJ114" s="6406"/>
      <c r="AK114" s="6453"/>
      <c r="AL114" s="6440"/>
      <c r="AM114" s="6440"/>
      <c r="AN114" s="6369"/>
      <c r="AO114" s="6440"/>
      <c r="AP114" s="6440"/>
      <c r="AQ114" s="6440"/>
      <c r="AR114" s="6440"/>
      <c r="AS114" s="6440"/>
      <c r="AT114" s="6451"/>
      <c r="AU114" s="6444"/>
      <c r="AV114" s="6444"/>
      <c r="AW114" s="6446"/>
      <c r="AX114" s="6446"/>
      <c r="AY114" s="6343"/>
      <c r="AZ114" s="6449"/>
      <c r="BA114" s="2411"/>
      <c r="BB114" s="2411"/>
      <c r="BC114" s="2411"/>
      <c r="BD114" s="2411"/>
      <c r="BE114" s="2411"/>
      <c r="BF114" s="2411"/>
      <c r="BG114" s="2411"/>
      <c r="BH114" s="2411"/>
      <c r="BI114" s="2411"/>
      <c r="BJ114" s="2411"/>
      <c r="BK114" s="2411"/>
      <c r="BL114" s="2411"/>
      <c r="BM114" s="2411"/>
      <c r="BN114" s="2411"/>
      <c r="BO114" s="2411"/>
      <c r="BP114" s="2411"/>
      <c r="BQ114" s="2411"/>
      <c r="BR114" s="2411"/>
      <c r="BS114" s="2411"/>
      <c r="BT114" s="2411"/>
      <c r="BU114" s="2411"/>
      <c r="BV114" s="2411"/>
      <c r="BW114" s="2411"/>
      <c r="BX114" s="2411"/>
      <c r="BY114" s="2411"/>
      <c r="BZ114" s="2411"/>
      <c r="CA114" s="2411"/>
      <c r="CB114" s="2411"/>
      <c r="CC114" s="2411"/>
      <c r="CD114" s="2411"/>
      <c r="CE114" s="2411"/>
      <c r="CF114" s="2411"/>
      <c r="CG114" s="2411"/>
      <c r="CH114" s="2411"/>
      <c r="CI114" s="2411"/>
      <c r="CJ114" s="2411"/>
      <c r="CK114" s="2411"/>
      <c r="CL114" s="2411"/>
      <c r="CM114" s="2411"/>
      <c r="CN114" s="2411"/>
      <c r="CO114" s="2411"/>
      <c r="CP114" s="2411"/>
      <c r="CQ114" s="2411"/>
      <c r="CR114" s="2411"/>
      <c r="CS114" s="2411"/>
      <c r="CT114" s="2411"/>
      <c r="CU114" s="2411"/>
      <c r="CV114" s="2411"/>
      <c r="CW114" s="2411"/>
      <c r="CX114" s="2411"/>
      <c r="CY114" s="2411"/>
      <c r="CZ114" s="2411"/>
      <c r="DA114" s="2411"/>
      <c r="DB114" s="2411"/>
      <c r="DC114" s="2411"/>
      <c r="DD114" s="2411"/>
      <c r="DE114" s="2411"/>
      <c r="DF114" s="2411"/>
      <c r="DG114" s="2411"/>
      <c r="DH114" s="2411"/>
      <c r="DI114" s="2411"/>
      <c r="DJ114" s="2411"/>
      <c r="DK114" s="2411"/>
      <c r="DL114" s="2411"/>
      <c r="DM114" s="2411"/>
      <c r="DN114" s="2411"/>
      <c r="DO114" s="2411"/>
      <c r="DP114" s="2411"/>
      <c r="DQ114" s="2411"/>
      <c r="DR114" s="2411"/>
      <c r="DS114" s="2411"/>
      <c r="DT114" s="2411"/>
      <c r="DU114" s="2411"/>
      <c r="DV114" s="2411"/>
      <c r="DW114" s="2411"/>
      <c r="DX114" s="2411"/>
      <c r="DY114" s="2411"/>
    </row>
    <row r="115" spans="1:1024" s="2409" customFormat="1" ht="23.15" customHeight="1">
      <c r="A115" s="6249"/>
      <c r="B115" s="6418"/>
      <c r="C115" s="6420"/>
      <c r="D115" s="6305"/>
      <c r="E115" s="6289"/>
      <c r="F115" s="6423"/>
      <c r="G115" s="6289"/>
      <c r="H115" s="6314"/>
      <c r="I115" s="3564" t="s">
        <v>1207</v>
      </c>
      <c r="J115" s="3706">
        <v>1000000</v>
      </c>
      <c r="K115" s="6289"/>
      <c r="L115" s="6289"/>
      <c r="M115" s="6289"/>
      <c r="N115" s="6289"/>
      <c r="O115" s="6396"/>
      <c r="P115" s="6398"/>
      <c r="Q115" s="6406"/>
      <c r="R115" s="6408"/>
      <c r="S115" s="6410"/>
      <c r="T115" s="6412"/>
      <c r="U115" s="6442"/>
      <c r="V115" s="6442"/>
      <c r="W115" s="6400"/>
      <c r="X115" s="6400"/>
      <c r="Y115" s="6402"/>
      <c r="Z115" s="6404"/>
      <c r="AA115" s="6402"/>
      <c r="AB115" s="6402"/>
      <c r="AC115" s="6402"/>
      <c r="AD115" s="6402"/>
      <c r="AE115" s="6404"/>
      <c r="AF115" s="6438"/>
      <c r="AG115" s="6440"/>
      <c r="AH115" s="6440"/>
      <c r="AI115" s="6406"/>
      <c r="AJ115" s="6406"/>
      <c r="AK115" s="6453"/>
      <c r="AL115" s="6440"/>
      <c r="AM115" s="6440"/>
      <c r="AN115" s="6369"/>
      <c r="AO115" s="6440"/>
      <c r="AP115" s="6440"/>
      <c r="AQ115" s="6440"/>
      <c r="AR115" s="6440"/>
      <c r="AS115" s="6440"/>
      <c r="AT115" s="6451"/>
      <c r="AU115" s="6444"/>
      <c r="AV115" s="6444"/>
      <c r="AW115" s="6446"/>
      <c r="AX115" s="6446"/>
      <c r="AY115" s="6343"/>
      <c r="AZ115" s="6449"/>
      <c r="BA115" s="2411"/>
      <c r="BB115" s="2411"/>
      <c r="BC115" s="2411"/>
      <c r="BD115" s="2411"/>
      <c r="BE115" s="2411"/>
      <c r="BF115" s="2411"/>
      <c r="BG115" s="2411"/>
      <c r="BH115" s="2411"/>
      <c r="BI115" s="2411"/>
      <c r="BJ115" s="2411"/>
      <c r="BK115" s="2411"/>
      <c r="BL115" s="2411"/>
      <c r="BM115" s="2411"/>
      <c r="BN115" s="2411"/>
      <c r="BO115" s="2411"/>
      <c r="BP115" s="2411"/>
      <c r="BQ115" s="2411"/>
      <c r="BR115" s="2411"/>
      <c r="BS115" s="2411"/>
      <c r="BT115" s="2411"/>
      <c r="BU115" s="2411"/>
      <c r="BV115" s="2411"/>
      <c r="BW115" s="2411"/>
      <c r="BX115" s="2411"/>
      <c r="BY115" s="2411"/>
      <c r="BZ115" s="2411"/>
      <c r="CA115" s="2411"/>
      <c r="CB115" s="2411"/>
      <c r="CC115" s="2411"/>
      <c r="CD115" s="2411"/>
      <c r="CE115" s="2411"/>
      <c r="CF115" s="2411"/>
      <c r="CG115" s="2411"/>
      <c r="CH115" s="2411"/>
      <c r="CI115" s="2411"/>
      <c r="CJ115" s="2411"/>
      <c r="CK115" s="2411"/>
      <c r="CL115" s="2411"/>
      <c r="CM115" s="2411"/>
      <c r="CN115" s="2411"/>
      <c r="CO115" s="2411"/>
      <c r="CP115" s="2411"/>
      <c r="CQ115" s="2411"/>
      <c r="CR115" s="2411"/>
      <c r="CS115" s="2411"/>
      <c r="CT115" s="2411"/>
      <c r="CU115" s="2411"/>
      <c r="CV115" s="2411"/>
      <c r="CW115" s="2411"/>
      <c r="CX115" s="2411"/>
      <c r="CY115" s="2411"/>
      <c r="CZ115" s="2411"/>
      <c r="DA115" s="2411"/>
      <c r="DB115" s="2411"/>
      <c r="DC115" s="2411"/>
      <c r="DD115" s="2411"/>
      <c r="DE115" s="2411"/>
      <c r="DF115" s="2411"/>
      <c r="DG115" s="2411"/>
      <c r="DH115" s="2411"/>
      <c r="DI115" s="2411"/>
      <c r="DJ115" s="2411"/>
      <c r="DK115" s="2411"/>
      <c r="DL115" s="2411"/>
      <c r="DM115" s="2411"/>
      <c r="DN115" s="2411"/>
      <c r="DO115" s="2411"/>
      <c r="DP115" s="2411"/>
      <c r="DQ115" s="2411"/>
      <c r="DR115" s="2411"/>
      <c r="DS115" s="2411"/>
      <c r="DT115" s="2411"/>
      <c r="DU115" s="2411"/>
      <c r="DV115" s="2411"/>
      <c r="DW115" s="2411"/>
      <c r="DX115" s="2411"/>
      <c r="DY115" s="2411"/>
    </row>
    <row r="116" spans="1:1024" s="2409" customFormat="1" ht="16.399999999999999" customHeight="1">
      <c r="A116" s="6249"/>
      <c r="B116" s="6418"/>
      <c r="C116" s="6420"/>
      <c r="D116" s="6305"/>
      <c r="E116" s="6289"/>
      <c r="F116" s="6423"/>
      <c r="G116" s="6289"/>
      <c r="H116" s="6314"/>
      <c r="I116" s="3565" t="s">
        <v>916</v>
      </c>
      <c r="J116" s="3706">
        <v>1500000</v>
      </c>
      <c r="K116" s="6289"/>
      <c r="L116" s="6289"/>
      <c r="M116" s="6289"/>
      <c r="N116" s="6289"/>
      <c r="O116" s="6396"/>
      <c r="P116" s="6398"/>
      <c r="Q116" s="6406"/>
      <c r="R116" s="6408"/>
      <c r="S116" s="6410"/>
      <c r="T116" s="6412"/>
      <c r="U116" s="6442"/>
      <c r="V116" s="6442"/>
      <c r="W116" s="6400"/>
      <c r="X116" s="6400"/>
      <c r="Y116" s="6402"/>
      <c r="Z116" s="6404"/>
      <c r="AA116" s="6402"/>
      <c r="AB116" s="6402"/>
      <c r="AC116" s="6402"/>
      <c r="AD116" s="6402"/>
      <c r="AE116" s="6404"/>
      <c r="AF116" s="6438"/>
      <c r="AG116" s="6440"/>
      <c r="AH116" s="6440"/>
      <c r="AI116" s="6406"/>
      <c r="AJ116" s="6406"/>
      <c r="AK116" s="6453"/>
      <c r="AL116" s="6440"/>
      <c r="AM116" s="6440"/>
      <c r="AN116" s="6369"/>
      <c r="AO116" s="6440"/>
      <c r="AP116" s="6440"/>
      <c r="AQ116" s="6440"/>
      <c r="AR116" s="6440"/>
      <c r="AS116" s="6440"/>
      <c r="AT116" s="6451"/>
      <c r="AU116" s="6444"/>
      <c r="AV116" s="6444"/>
      <c r="AW116" s="6446"/>
      <c r="AX116" s="6446"/>
      <c r="AY116" s="6343"/>
      <c r="AZ116" s="6449"/>
      <c r="BA116" s="2411"/>
      <c r="BB116" s="2411"/>
      <c r="BC116" s="2411"/>
      <c r="BD116" s="2411"/>
      <c r="BE116" s="2411"/>
      <c r="BF116" s="2411"/>
      <c r="BG116" s="2411"/>
      <c r="BH116" s="2411"/>
      <c r="BI116" s="2411"/>
      <c r="BJ116" s="2411"/>
      <c r="BK116" s="2411"/>
      <c r="BL116" s="2411"/>
      <c r="BM116" s="2411"/>
      <c r="BN116" s="2411"/>
      <c r="BO116" s="2411"/>
      <c r="BP116" s="2411"/>
      <c r="BQ116" s="2411"/>
      <c r="BR116" s="2411"/>
      <c r="BS116" s="2411"/>
      <c r="BT116" s="2411"/>
      <c r="BU116" s="2411"/>
      <c r="BV116" s="2411"/>
      <c r="BW116" s="2411"/>
      <c r="BX116" s="2411"/>
      <c r="BY116" s="2411"/>
      <c r="BZ116" s="2411"/>
      <c r="CA116" s="2411"/>
      <c r="CB116" s="2411"/>
      <c r="CC116" s="2411"/>
      <c r="CD116" s="2411"/>
      <c r="CE116" s="2411"/>
      <c r="CF116" s="2411"/>
      <c r="CG116" s="2411"/>
      <c r="CH116" s="2411"/>
      <c r="CI116" s="2411"/>
      <c r="CJ116" s="2411"/>
      <c r="CK116" s="2411"/>
      <c r="CL116" s="2411"/>
      <c r="CM116" s="2411"/>
      <c r="CN116" s="2411"/>
      <c r="CO116" s="2411"/>
      <c r="CP116" s="2411"/>
      <c r="CQ116" s="2411"/>
      <c r="CR116" s="2411"/>
      <c r="CS116" s="2411"/>
      <c r="CT116" s="2411"/>
      <c r="CU116" s="2411"/>
      <c r="CV116" s="2411"/>
      <c r="CW116" s="2411"/>
      <c r="CX116" s="2411"/>
      <c r="CY116" s="2411"/>
      <c r="CZ116" s="2411"/>
      <c r="DA116" s="2411"/>
      <c r="DB116" s="2411"/>
      <c r="DC116" s="2411"/>
      <c r="DD116" s="2411"/>
      <c r="DE116" s="2411"/>
      <c r="DF116" s="2411"/>
      <c r="DG116" s="2411"/>
      <c r="DH116" s="2411"/>
      <c r="DI116" s="2411"/>
      <c r="DJ116" s="2411"/>
      <c r="DK116" s="2411"/>
      <c r="DL116" s="2411"/>
      <c r="DM116" s="2411"/>
      <c r="DN116" s="2411"/>
      <c r="DO116" s="2411"/>
      <c r="DP116" s="2411"/>
      <c r="DQ116" s="2411"/>
      <c r="DR116" s="2411"/>
      <c r="DS116" s="2411"/>
      <c r="DT116" s="2411"/>
      <c r="DU116" s="2411"/>
      <c r="DV116" s="2411"/>
      <c r="DW116" s="2411"/>
      <c r="DX116" s="2411"/>
      <c r="DY116" s="2411"/>
    </row>
    <row r="117" spans="1:1024" s="2409" customFormat="1" ht="17.149999999999999" customHeight="1" thickBot="1">
      <c r="A117" s="6249"/>
      <c r="B117" s="6419"/>
      <c r="C117" s="6421"/>
      <c r="D117" s="6422"/>
      <c r="E117" s="6395"/>
      <c r="F117" s="6424"/>
      <c r="G117" s="6395"/>
      <c r="H117" s="6425"/>
      <c r="I117" s="3550" t="s">
        <v>1025</v>
      </c>
      <c r="J117" s="3705">
        <v>4000000</v>
      </c>
      <c r="K117" s="6395"/>
      <c r="L117" s="6395"/>
      <c r="M117" s="6395"/>
      <c r="N117" s="6395"/>
      <c r="O117" s="6397"/>
      <c r="P117" s="6399"/>
      <c r="Q117" s="6407"/>
      <c r="R117" s="6409"/>
      <c r="S117" s="6411"/>
      <c r="T117" s="6413"/>
      <c r="U117" s="6443"/>
      <c r="V117" s="6443"/>
      <c r="W117" s="6401"/>
      <c r="X117" s="6401"/>
      <c r="Y117" s="6403"/>
      <c r="Z117" s="6405"/>
      <c r="AA117" s="6403"/>
      <c r="AB117" s="6403"/>
      <c r="AC117" s="6403"/>
      <c r="AD117" s="6403"/>
      <c r="AE117" s="6405"/>
      <c r="AF117" s="6439"/>
      <c r="AG117" s="6441"/>
      <c r="AH117" s="6441"/>
      <c r="AI117" s="6407"/>
      <c r="AJ117" s="6407"/>
      <c r="AK117" s="6454"/>
      <c r="AL117" s="6441"/>
      <c r="AM117" s="6441"/>
      <c r="AN117" s="6455"/>
      <c r="AO117" s="6441"/>
      <c r="AP117" s="6441"/>
      <c r="AQ117" s="6441"/>
      <c r="AR117" s="6441"/>
      <c r="AS117" s="6441"/>
      <c r="AT117" s="6452"/>
      <c r="AU117" s="6445"/>
      <c r="AV117" s="6445"/>
      <c r="AW117" s="6447"/>
      <c r="AX117" s="6447"/>
      <c r="AY117" s="6448"/>
      <c r="AZ117" s="6450"/>
      <c r="BA117" s="2411"/>
      <c r="BB117" s="2411"/>
      <c r="BC117" s="2411"/>
      <c r="BD117" s="2411"/>
      <c r="BE117" s="2411"/>
      <c r="BF117" s="2411"/>
      <c r="BG117" s="2411"/>
      <c r="BH117" s="2411"/>
      <c r="BI117" s="2411"/>
      <c r="BJ117" s="2411"/>
      <c r="BK117" s="2411"/>
      <c r="BL117" s="2411"/>
      <c r="BM117" s="2411"/>
      <c r="BN117" s="2411"/>
      <c r="BO117" s="2411"/>
      <c r="BP117" s="2411"/>
      <c r="BQ117" s="2411"/>
      <c r="BR117" s="2411"/>
      <c r="BS117" s="2411"/>
      <c r="BT117" s="2411"/>
      <c r="BU117" s="2411"/>
      <c r="BV117" s="2411"/>
      <c r="BW117" s="2411"/>
      <c r="BX117" s="2411"/>
      <c r="BY117" s="2411"/>
      <c r="BZ117" s="2411"/>
      <c r="CA117" s="2411"/>
      <c r="CB117" s="2411"/>
      <c r="CC117" s="2411"/>
      <c r="CD117" s="2411"/>
      <c r="CE117" s="2411"/>
      <c r="CF117" s="2411"/>
      <c r="CG117" s="2411"/>
      <c r="CH117" s="2411"/>
      <c r="CI117" s="2411"/>
      <c r="CJ117" s="2411"/>
      <c r="CK117" s="2411"/>
      <c r="CL117" s="2411"/>
      <c r="CM117" s="2411"/>
      <c r="CN117" s="2411"/>
      <c r="CO117" s="2411"/>
      <c r="CP117" s="2411"/>
      <c r="CQ117" s="2411"/>
      <c r="CR117" s="2411"/>
      <c r="CS117" s="2411"/>
      <c r="CT117" s="2411"/>
      <c r="CU117" s="2411"/>
      <c r="CV117" s="2411"/>
      <c r="CW117" s="2411"/>
      <c r="CX117" s="2411"/>
      <c r="CY117" s="2411"/>
      <c r="CZ117" s="2411"/>
      <c r="DA117" s="2411"/>
      <c r="DB117" s="2411"/>
      <c r="DC117" s="2411"/>
      <c r="DD117" s="2411"/>
      <c r="DE117" s="2411"/>
      <c r="DF117" s="2411"/>
      <c r="DG117" s="2411"/>
      <c r="DH117" s="2411"/>
      <c r="DI117" s="2411"/>
      <c r="DJ117" s="2411"/>
      <c r="DK117" s="2411"/>
      <c r="DL117" s="2411"/>
      <c r="DM117" s="2411"/>
      <c r="DN117" s="2411"/>
      <c r="DO117" s="2411"/>
      <c r="DP117" s="2411"/>
      <c r="DQ117" s="2411"/>
      <c r="DR117" s="2411"/>
      <c r="DS117" s="2411"/>
      <c r="DT117" s="2411"/>
      <c r="DU117" s="2411"/>
      <c r="DV117" s="2411"/>
      <c r="DW117" s="2411"/>
      <c r="DX117" s="2411"/>
      <c r="DY117" s="2411"/>
    </row>
    <row r="118" spans="1:1024" s="737" customFormat="1" ht="21.4" customHeight="1" thickBot="1">
      <c r="A118" s="6250"/>
      <c r="B118" s="6480" t="s">
        <v>1208</v>
      </c>
      <c r="C118" s="6481" t="s">
        <v>752</v>
      </c>
      <c r="D118" s="6484" t="s">
        <v>1209</v>
      </c>
      <c r="E118" s="6487" t="s">
        <v>1174</v>
      </c>
      <c r="F118" s="6490" t="s">
        <v>483</v>
      </c>
      <c r="G118" s="6493" t="s">
        <v>484</v>
      </c>
      <c r="H118" s="6472" t="s">
        <v>1210</v>
      </c>
      <c r="I118" s="3575" t="s">
        <v>954</v>
      </c>
      <c r="J118" s="2419">
        <v>3500000</v>
      </c>
      <c r="K118" s="6475" t="s">
        <v>1211</v>
      </c>
      <c r="L118" s="6477" t="s">
        <v>64</v>
      </c>
      <c r="M118" s="6477" t="s">
        <v>187</v>
      </c>
      <c r="N118" s="6477" t="s">
        <v>280</v>
      </c>
      <c r="O118" s="6456">
        <f>SUM(J118:J123)</f>
        <v>60800000</v>
      </c>
      <c r="P118" s="6456">
        <f>SUM(T118:AE123)</f>
        <v>0</v>
      </c>
      <c r="Q118" s="6459">
        <f>P118/O118</f>
        <v>0</v>
      </c>
      <c r="R118" s="6461">
        <f>+O118-P118</f>
        <v>60800000</v>
      </c>
      <c r="S118" s="6464">
        <f>+R118/O118</f>
        <v>1</v>
      </c>
      <c r="T118" s="6466">
        <v>0</v>
      </c>
      <c r="U118" s="6469">
        <v>0</v>
      </c>
      <c r="V118" s="6469">
        <v>0</v>
      </c>
      <c r="W118" s="6513">
        <v>0</v>
      </c>
      <c r="X118" s="6513">
        <v>0</v>
      </c>
      <c r="Y118" s="6501">
        <v>0</v>
      </c>
      <c r="Z118" s="6507">
        <v>0</v>
      </c>
      <c r="AA118" s="6501">
        <v>0</v>
      </c>
      <c r="AB118" s="6501">
        <v>0</v>
      </c>
      <c r="AC118" s="6504">
        <v>0</v>
      </c>
      <c r="AD118" s="6501">
        <v>0</v>
      </c>
      <c r="AE118" s="6507">
        <v>0</v>
      </c>
      <c r="AF118" s="6510">
        <v>3</v>
      </c>
      <c r="AG118" s="6495">
        <f>SUM(AK118:AV118)</f>
        <v>0</v>
      </c>
      <c r="AH118" s="6495">
        <f>+AF118-AG118</f>
        <v>3</v>
      </c>
      <c r="AI118" s="6459">
        <f>AG118/AF118</f>
        <v>0</v>
      </c>
      <c r="AJ118" s="6459">
        <f>100%-AI118</f>
        <v>1</v>
      </c>
      <c r="AK118" s="6498">
        <v>0</v>
      </c>
      <c r="AL118" s="6495">
        <v>0</v>
      </c>
      <c r="AM118" s="6495">
        <v>0</v>
      </c>
      <c r="AN118" s="6554">
        <v>0</v>
      </c>
      <c r="AO118" s="6495">
        <v>0</v>
      </c>
      <c r="AP118" s="6495">
        <v>0</v>
      </c>
      <c r="AQ118" s="6495">
        <v>0</v>
      </c>
      <c r="AR118" s="6495">
        <v>0</v>
      </c>
      <c r="AS118" s="6495">
        <v>0</v>
      </c>
      <c r="AT118" s="6542">
        <v>0</v>
      </c>
      <c r="AU118" s="6545">
        <v>0</v>
      </c>
      <c r="AV118" s="6545">
        <v>0</v>
      </c>
      <c r="AW118" s="6548">
        <v>45385</v>
      </c>
      <c r="AX118" s="6548">
        <v>45595</v>
      </c>
      <c r="AY118" s="6551" t="s">
        <v>1212</v>
      </c>
      <c r="AZ118" s="6529" t="s">
        <v>86</v>
      </c>
      <c r="BA118" s="3442"/>
      <c r="BB118" s="3442"/>
      <c r="BC118" s="3442"/>
      <c r="BD118" s="3442"/>
      <c r="BE118" s="3442"/>
      <c r="BF118" s="3442"/>
      <c r="BG118" s="3442"/>
      <c r="BH118" s="3442"/>
      <c r="BI118" s="3442"/>
      <c r="BJ118" s="3442"/>
      <c r="BK118" s="3442"/>
      <c r="BL118" s="3442"/>
      <c r="BM118" s="3442"/>
      <c r="BN118" s="3442"/>
      <c r="BO118" s="3442"/>
      <c r="BP118" s="3442"/>
      <c r="BQ118" s="3442"/>
      <c r="BR118" s="3442"/>
      <c r="BS118" s="3442"/>
      <c r="BT118" s="3442"/>
      <c r="BU118" s="3442"/>
      <c r="BV118" s="3442"/>
      <c r="BW118" s="3442"/>
      <c r="BX118" s="3442"/>
      <c r="BY118" s="3442"/>
      <c r="BZ118" s="3442"/>
      <c r="CA118" s="3442"/>
      <c r="CB118" s="3442"/>
      <c r="CC118" s="3442"/>
      <c r="CD118" s="3442"/>
      <c r="CE118" s="3442"/>
      <c r="CF118" s="3442"/>
      <c r="CG118" s="3442"/>
      <c r="CH118" s="3442"/>
      <c r="CI118" s="3442"/>
      <c r="CJ118" s="3442"/>
      <c r="CK118" s="3442"/>
      <c r="CL118" s="3442"/>
      <c r="CM118" s="3442"/>
      <c r="CN118" s="3442"/>
      <c r="CO118" s="3442"/>
      <c r="CP118" s="3442"/>
      <c r="CQ118" s="3442"/>
      <c r="CR118" s="3442"/>
      <c r="CS118" s="3442"/>
      <c r="CT118" s="3442"/>
      <c r="CU118" s="3442"/>
      <c r="CV118" s="3442"/>
      <c r="CW118" s="3442"/>
      <c r="CX118" s="3442"/>
      <c r="CY118" s="3442"/>
      <c r="CZ118" s="3442"/>
      <c r="DA118" s="3442"/>
      <c r="DB118" s="3442"/>
      <c r="DC118" s="3442"/>
      <c r="DD118" s="3442"/>
      <c r="DE118" s="3442"/>
      <c r="DF118" s="3442"/>
      <c r="DG118" s="3442"/>
      <c r="DH118" s="3442"/>
      <c r="DI118" s="3442"/>
      <c r="DJ118" s="3442"/>
      <c r="DK118" s="3442"/>
      <c r="DL118" s="3442"/>
      <c r="DM118" s="3442"/>
      <c r="DN118" s="3442"/>
      <c r="DO118" s="3442"/>
      <c r="DP118" s="3442"/>
      <c r="DQ118" s="3442"/>
      <c r="DR118" s="3442"/>
      <c r="DS118" s="3442"/>
      <c r="DT118" s="3442"/>
      <c r="DU118" s="3442"/>
      <c r="DV118" s="3442"/>
      <c r="DW118" s="3442"/>
      <c r="DX118" s="3442"/>
      <c r="DY118" s="3442"/>
      <c r="DZ118" s="1380"/>
      <c r="EA118" s="1380"/>
      <c r="EB118" s="1380"/>
      <c r="EC118" s="1380"/>
      <c r="ED118" s="1380"/>
      <c r="EE118" s="1380"/>
      <c r="EF118" s="1380"/>
      <c r="EG118" s="1380"/>
      <c r="EH118" s="1380"/>
      <c r="EI118" s="1380"/>
      <c r="EJ118" s="1380"/>
      <c r="EK118" s="1380"/>
      <c r="EL118" s="1380"/>
      <c r="EM118" s="1380"/>
      <c r="EN118" s="1380"/>
      <c r="EO118" s="1380"/>
      <c r="EP118" s="1380"/>
      <c r="EQ118" s="1380"/>
      <c r="ER118" s="1380"/>
      <c r="ES118" s="1380"/>
      <c r="ET118" s="1380"/>
      <c r="EU118" s="1380"/>
      <c r="EV118" s="1380"/>
      <c r="EW118" s="1380"/>
      <c r="EX118" s="1380"/>
      <c r="EY118" s="1380"/>
      <c r="EZ118" s="1380"/>
      <c r="FA118" s="1380"/>
      <c r="FB118" s="1380"/>
      <c r="FC118" s="1380"/>
      <c r="FD118" s="1380"/>
      <c r="FE118" s="1380"/>
      <c r="FF118" s="1380"/>
      <c r="FG118" s="1380"/>
      <c r="FH118" s="1380"/>
      <c r="FI118" s="1380"/>
      <c r="FJ118" s="1380"/>
      <c r="FK118" s="1380"/>
      <c r="FL118" s="1380"/>
      <c r="FM118" s="1380"/>
      <c r="FN118" s="1380"/>
      <c r="FO118" s="1380"/>
      <c r="FP118" s="1380"/>
      <c r="FQ118" s="1380"/>
      <c r="FR118" s="1380"/>
      <c r="FS118" s="1380"/>
      <c r="FT118" s="1380"/>
      <c r="FU118" s="1380"/>
      <c r="FV118" s="1380"/>
      <c r="FW118" s="1380"/>
      <c r="FX118" s="1380"/>
      <c r="FY118" s="1380"/>
      <c r="FZ118" s="1380"/>
      <c r="GA118" s="1380"/>
      <c r="GB118" s="1380"/>
      <c r="GC118" s="1380"/>
      <c r="GD118" s="1380"/>
      <c r="GE118" s="1380"/>
      <c r="GF118" s="1380"/>
      <c r="GG118" s="1380"/>
      <c r="GH118" s="1380"/>
      <c r="GI118" s="1380"/>
      <c r="GJ118" s="1380"/>
      <c r="GK118" s="1380"/>
      <c r="GL118" s="1380"/>
      <c r="GM118" s="1380"/>
      <c r="GN118" s="1380"/>
      <c r="GO118" s="1380"/>
      <c r="GP118" s="1380"/>
      <c r="GQ118" s="1380"/>
      <c r="GR118" s="1380"/>
      <c r="GS118" s="1380"/>
      <c r="GT118" s="1380"/>
      <c r="GU118" s="1380"/>
      <c r="GV118" s="1380"/>
      <c r="GW118" s="1380"/>
      <c r="GX118" s="1380"/>
      <c r="GY118" s="1380"/>
      <c r="GZ118" s="1380"/>
      <c r="HA118" s="1380"/>
      <c r="HB118" s="1380"/>
      <c r="HC118" s="1380"/>
      <c r="HD118" s="1380"/>
      <c r="HE118" s="1380"/>
      <c r="HF118" s="1380"/>
      <c r="HG118" s="1380"/>
      <c r="HH118" s="1380"/>
      <c r="HI118" s="1380"/>
      <c r="HJ118" s="1380"/>
      <c r="HK118" s="1380"/>
      <c r="HL118" s="1380"/>
      <c r="HM118" s="1380"/>
      <c r="HN118" s="1380"/>
      <c r="HO118" s="1380"/>
      <c r="HP118" s="1380"/>
      <c r="HQ118" s="1380"/>
      <c r="HR118" s="1380"/>
      <c r="HS118" s="1380"/>
      <c r="HT118" s="1380"/>
      <c r="HU118" s="1380"/>
      <c r="HV118" s="1380"/>
      <c r="HW118" s="1380"/>
      <c r="HX118" s="1380"/>
      <c r="HY118" s="1380"/>
      <c r="HZ118" s="1380"/>
      <c r="IA118" s="1380"/>
      <c r="IB118" s="1380"/>
      <c r="IC118" s="1380"/>
      <c r="ID118" s="1380"/>
      <c r="IE118" s="1380"/>
      <c r="IF118" s="1380"/>
      <c r="IG118" s="1380"/>
      <c r="IH118" s="1380"/>
      <c r="II118" s="1380"/>
      <c r="IJ118" s="1380"/>
      <c r="IK118" s="1380"/>
      <c r="IL118" s="1380"/>
      <c r="IM118" s="1380"/>
      <c r="IN118" s="1380"/>
      <c r="IO118" s="1380"/>
      <c r="IP118" s="1380"/>
      <c r="IQ118" s="1380"/>
      <c r="IR118" s="1380"/>
      <c r="IS118" s="1380"/>
      <c r="IT118" s="1380"/>
      <c r="IU118" s="1380"/>
      <c r="IV118" s="1380"/>
      <c r="IW118" s="1380"/>
      <c r="IX118" s="1380"/>
      <c r="IY118" s="1380"/>
      <c r="IZ118" s="1380"/>
      <c r="JA118" s="1380"/>
      <c r="JB118" s="1380"/>
      <c r="JC118" s="1380"/>
      <c r="JD118" s="1380"/>
      <c r="JE118" s="1380"/>
      <c r="JF118" s="1380"/>
      <c r="JG118" s="1380"/>
      <c r="JH118" s="1380"/>
      <c r="JI118" s="1380"/>
      <c r="JJ118" s="1380"/>
      <c r="JK118" s="1380"/>
      <c r="JL118" s="1380"/>
      <c r="JM118" s="1380"/>
      <c r="JN118" s="1380"/>
      <c r="JO118" s="1380"/>
      <c r="JP118" s="1380"/>
      <c r="JQ118" s="1380"/>
      <c r="JR118" s="1380"/>
      <c r="JS118" s="1380"/>
      <c r="JT118" s="1380"/>
      <c r="JU118" s="1380"/>
      <c r="JV118" s="1380"/>
      <c r="JW118" s="1380"/>
      <c r="JX118" s="1380"/>
      <c r="JY118" s="1380"/>
      <c r="JZ118" s="1380"/>
      <c r="KA118" s="1380"/>
      <c r="KB118" s="1380"/>
      <c r="KC118" s="1380"/>
      <c r="KD118" s="1380"/>
      <c r="KE118" s="1380"/>
      <c r="KF118" s="1380"/>
      <c r="KG118" s="1380"/>
      <c r="KH118" s="1380"/>
      <c r="KI118" s="1380"/>
      <c r="KJ118" s="1380"/>
      <c r="KK118" s="1380"/>
      <c r="KL118" s="1380"/>
      <c r="KM118" s="1380"/>
      <c r="KN118" s="1380"/>
      <c r="KO118" s="1380"/>
      <c r="KP118" s="1380"/>
      <c r="KQ118" s="1380"/>
      <c r="KR118" s="1380"/>
      <c r="KS118" s="1380"/>
      <c r="KT118" s="1380"/>
      <c r="KU118" s="1380"/>
      <c r="KV118" s="1380"/>
      <c r="KW118" s="1380"/>
      <c r="KX118" s="1380"/>
      <c r="KY118" s="1380"/>
      <c r="KZ118" s="1380"/>
      <c r="LA118" s="1380"/>
      <c r="LB118" s="1380"/>
      <c r="LC118" s="1380"/>
      <c r="LD118" s="1380"/>
      <c r="LE118" s="1380"/>
      <c r="LF118" s="1380"/>
      <c r="LG118" s="1380"/>
      <c r="LH118" s="1380"/>
      <c r="LI118" s="1380"/>
      <c r="LJ118" s="1380"/>
      <c r="LK118" s="1380"/>
      <c r="LL118" s="1380"/>
      <c r="LM118" s="1380"/>
      <c r="LN118" s="1380"/>
      <c r="LO118" s="1380"/>
      <c r="LP118" s="1380"/>
      <c r="LQ118" s="1380"/>
      <c r="LR118" s="1380"/>
      <c r="LS118" s="1380"/>
      <c r="LT118" s="1380"/>
      <c r="LU118" s="1380"/>
      <c r="LV118" s="1380"/>
      <c r="LW118" s="1380"/>
      <c r="LX118" s="1380"/>
      <c r="LY118" s="1380"/>
      <c r="LZ118" s="1380"/>
      <c r="MA118" s="1380"/>
      <c r="MB118" s="1380"/>
      <c r="MC118" s="1380"/>
      <c r="MD118" s="1380"/>
      <c r="ME118" s="1380"/>
      <c r="MF118" s="1380"/>
      <c r="MG118" s="1380"/>
      <c r="MH118" s="1380"/>
      <c r="MI118" s="1380"/>
      <c r="MJ118" s="1380"/>
      <c r="MK118" s="1380"/>
      <c r="ML118" s="1380"/>
      <c r="MM118" s="1380"/>
      <c r="MN118" s="1380"/>
      <c r="MO118" s="1380"/>
      <c r="MP118" s="1380"/>
      <c r="MQ118" s="1380"/>
      <c r="MR118" s="1380"/>
      <c r="MS118" s="1380"/>
      <c r="MT118" s="1380"/>
      <c r="MU118" s="1380"/>
      <c r="MV118" s="1380"/>
      <c r="MW118" s="1380"/>
      <c r="MX118" s="1380"/>
      <c r="MY118" s="1380"/>
      <c r="MZ118" s="1380"/>
      <c r="NA118" s="1380"/>
      <c r="NB118" s="1380"/>
      <c r="NC118" s="1380"/>
      <c r="ND118" s="1380"/>
      <c r="NE118" s="1380"/>
      <c r="NF118" s="1380"/>
      <c r="NG118" s="1380"/>
      <c r="NH118" s="1380"/>
      <c r="NI118" s="1380"/>
      <c r="NJ118" s="1380"/>
      <c r="NK118" s="1380"/>
      <c r="NL118" s="1380"/>
      <c r="NM118" s="1380"/>
      <c r="NN118" s="1380"/>
      <c r="NO118" s="1380"/>
      <c r="NP118" s="1380"/>
      <c r="NQ118" s="1380"/>
      <c r="NR118" s="1380"/>
      <c r="NS118" s="1380"/>
      <c r="NT118" s="1380"/>
      <c r="NU118" s="1380"/>
      <c r="NV118" s="1380"/>
      <c r="NW118" s="1380"/>
      <c r="NX118" s="1380"/>
      <c r="NY118" s="1380"/>
      <c r="NZ118" s="1380"/>
      <c r="OA118" s="1380"/>
      <c r="OB118" s="1380"/>
      <c r="OC118" s="1380"/>
      <c r="OD118" s="1380"/>
      <c r="OE118" s="1380"/>
      <c r="OF118" s="1380"/>
      <c r="OG118" s="1380"/>
      <c r="OH118" s="1380"/>
      <c r="OI118" s="1380"/>
      <c r="OJ118" s="1380"/>
      <c r="OK118" s="1380"/>
      <c r="OL118" s="1380"/>
      <c r="OM118" s="1380"/>
      <c r="ON118" s="1380"/>
      <c r="OO118" s="1380"/>
      <c r="OP118" s="1380"/>
      <c r="OQ118" s="1380"/>
      <c r="OR118" s="1380"/>
      <c r="OS118" s="1380"/>
      <c r="OT118" s="1380"/>
      <c r="OU118" s="1380"/>
      <c r="OV118" s="1380"/>
      <c r="OW118" s="1380"/>
      <c r="OX118" s="1380"/>
      <c r="OY118" s="1380"/>
      <c r="OZ118" s="1380"/>
      <c r="PA118" s="1380"/>
      <c r="PB118" s="1380"/>
      <c r="PC118" s="1380"/>
      <c r="PD118" s="1380"/>
      <c r="PE118" s="1380"/>
      <c r="PF118" s="1380"/>
      <c r="PG118" s="1380"/>
      <c r="PH118" s="1380"/>
      <c r="PI118" s="1380"/>
      <c r="PJ118" s="1380"/>
      <c r="PK118" s="1380"/>
      <c r="PL118" s="1380"/>
      <c r="PM118" s="1380"/>
      <c r="PN118" s="1380"/>
      <c r="PO118" s="1380"/>
      <c r="PP118" s="1380"/>
      <c r="PQ118" s="1380"/>
      <c r="PR118" s="1380"/>
      <c r="PS118" s="1380"/>
      <c r="PT118" s="1380"/>
      <c r="PU118" s="1380"/>
      <c r="PV118" s="1380"/>
      <c r="PW118" s="1380"/>
      <c r="PX118" s="1380"/>
      <c r="PY118" s="1380"/>
      <c r="PZ118" s="1380"/>
      <c r="QA118" s="1380"/>
      <c r="QB118" s="1380"/>
      <c r="QC118" s="1380"/>
      <c r="QD118" s="1380"/>
      <c r="QE118" s="1380"/>
      <c r="QF118" s="1380"/>
      <c r="QG118" s="1380"/>
      <c r="QH118" s="1380"/>
      <c r="QI118" s="1380"/>
      <c r="QJ118" s="1380"/>
      <c r="QK118" s="1380"/>
      <c r="QL118" s="1380"/>
      <c r="QM118" s="1380"/>
      <c r="QN118" s="1380"/>
      <c r="QO118" s="1380"/>
      <c r="QP118" s="1380"/>
      <c r="QQ118" s="1380"/>
      <c r="QR118" s="1380"/>
      <c r="QS118" s="1380"/>
      <c r="QT118" s="1380"/>
      <c r="QU118" s="1380"/>
      <c r="QV118" s="1380"/>
      <c r="QW118" s="1380"/>
      <c r="QX118" s="1380"/>
      <c r="QY118" s="1380"/>
      <c r="QZ118" s="1380"/>
      <c r="RA118" s="1380"/>
      <c r="RB118" s="1380"/>
      <c r="RC118" s="1380"/>
      <c r="RD118" s="1380"/>
      <c r="RE118" s="1380"/>
      <c r="RF118" s="1380"/>
      <c r="RG118" s="1380"/>
      <c r="RH118" s="1380"/>
      <c r="RI118" s="1380"/>
      <c r="RJ118" s="1380"/>
      <c r="RK118" s="1380"/>
      <c r="RL118" s="1380"/>
      <c r="RM118" s="1380"/>
      <c r="RN118" s="1380"/>
      <c r="RO118" s="1380"/>
      <c r="RP118" s="1380"/>
      <c r="RQ118" s="1380"/>
      <c r="RR118" s="1380"/>
      <c r="RS118" s="1380"/>
      <c r="RT118" s="1380"/>
      <c r="RU118" s="1380"/>
      <c r="RV118" s="1380"/>
      <c r="RW118" s="1380"/>
      <c r="RX118" s="1380"/>
      <c r="RY118" s="1380"/>
      <c r="RZ118" s="1380"/>
      <c r="SA118" s="1380"/>
      <c r="SB118" s="1380"/>
      <c r="SC118" s="1380"/>
      <c r="SD118" s="1380"/>
      <c r="SE118" s="1380"/>
      <c r="SF118" s="1380"/>
      <c r="SG118" s="1380"/>
      <c r="SH118" s="1380"/>
      <c r="SI118" s="1380"/>
      <c r="SJ118" s="1380"/>
      <c r="SK118" s="1380"/>
      <c r="SL118" s="1380"/>
      <c r="SM118" s="1380"/>
      <c r="SN118" s="1380"/>
      <c r="SO118" s="1380"/>
      <c r="SP118" s="1380"/>
      <c r="SQ118" s="1380"/>
      <c r="SR118" s="1380"/>
      <c r="SS118" s="1380"/>
      <c r="ST118" s="1380"/>
      <c r="SU118" s="1380"/>
      <c r="SV118" s="1380"/>
      <c r="SW118" s="1380"/>
      <c r="SX118" s="1380"/>
      <c r="SY118" s="1380"/>
      <c r="SZ118" s="1380"/>
      <c r="TA118" s="1380"/>
      <c r="TB118" s="1380"/>
      <c r="TC118" s="1380"/>
      <c r="TD118" s="1380"/>
      <c r="TE118" s="1380"/>
      <c r="TF118" s="1380"/>
      <c r="TG118" s="1380"/>
      <c r="TH118" s="1380"/>
      <c r="TI118" s="1380"/>
      <c r="TJ118" s="1380"/>
      <c r="TK118" s="1380"/>
      <c r="TL118" s="1380"/>
      <c r="TM118" s="1380"/>
      <c r="TN118" s="1380"/>
      <c r="TO118" s="1380"/>
      <c r="TP118" s="1380"/>
      <c r="TQ118" s="1380"/>
      <c r="TR118" s="1380"/>
      <c r="TS118" s="1380"/>
      <c r="TT118" s="1380"/>
      <c r="TU118" s="1380"/>
      <c r="TV118" s="1380"/>
      <c r="TW118" s="1380"/>
      <c r="TX118" s="1380"/>
      <c r="TY118" s="1380"/>
      <c r="TZ118" s="1380"/>
      <c r="UA118" s="1380"/>
      <c r="UB118" s="1380"/>
      <c r="UC118" s="1380"/>
      <c r="UD118" s="1380"/>
      <c r="UE118" s="1380"/>
      <c r="UF118" s="1380"/>
      <c r="UG118" s="1380"/>
      <c r="UH118" s="1380"/>
      <c r="UI118" s="1380"/>
      <c r="UJ118" s="1380"/>
      <c r="UK118" s="1380"/>
      <c r="UL118" s="1380"/>
      <c r="UM118" s="1380"/>
      <c r="UN118" s="1380"/>
      <c r="UO118" s="1380"/>
      <c r="UP118" s="1380"/>
      <c r="UQ118" s="1380"/>
      <c r="UR118" s="1380"/>
      <c r="US118" s="1380"/>
      <c r="UT118" s="1380"/>
      <c r="UU118" s="1380"/>
      <c r="UV118" s="1380"/>
      <c r="UW118" s="1380"/>
      <c r="UX118" s="1380"/>
      <c r="UY118" s="1380"/>
      <c r="UZ118" s="1380"/>
      <c r="VA118" s="1380"/>
      <c r="VB118" s="1380"/>
      <c r="VC118" s="1380"/>
      <c r="VD118" s="1380"/>
      <c r="VE118" s="1380"/>
      <c r="VF118" s="1380"/>
      <c r="VG118" s="1380"/>
      <c r="VH118" s="1380"/>
      <c r="VI118" s="1380"/>
      <c r="VJ118" s="1380"/>
      <c r="VK118" s="1380"/>
      <c r="VL118" s="1380"/>
      <c r="VM118" s="1380"/>
      <c r="VN118" s="1380"/>
      <c r="VO118" s="1380"/>
      <c r="VP118" s="1380"/>
      <c r="VQ118" s="1380"/>
      <c r="VR118" s="1380"/>
      <c r="VS118" s="1380"/>
      <c r="VT118" s="1380"/>
      <c r="VU118" s="1380"/>
      <c r="VV118" s="1380"/>
      <c r="VW118" s="1380"/>
      <c r="VX118" s="1380"/>
      <c r="VY118" s="1380"/>
      <c r="VZ118" s="1380"/>
      <c r="WA118" s="1380"/>
      <c r="WB118" s="1380"/>
      <c r="WC118" s="1380"/>
      <c r="WD118" s="1380"/>
      <c r="WE118" s="1380"/>
      <c r="WF118" s="1380"/>
      <c r="WG118" s="1380"/>
      <c r="WH118" s="1380"/>
      <c r="WI118" s="1380"/>
      <c r="WJ118" s="1380"/>
      <c r="WK118" s="1380"/>
      <c r="WL118" s="1380"/>
      <c r="WM118" s="1380"/>
      <c r="WN118" s="1380"/>
      <c r="WO118" s="1380"/>
      <c r="WP118" s="1380"/>
      <c r="WQ118" s="1380"/>
      <c r="WR118" s="1380"/>
      <c r="WS118" s="1380"/>
      <c r="WT118" s="1380"/>
      <c r="WU118" s="1380"/>
      <c r="WV118" s="1380"/>
      <c r="WW118" s="1380"/>
      <c r="WX118" s="1380"/>
      <c r="WY118" s="1380"/>
      <c r="WZ118" s="1380"/>
      <c r="XA118" s="1380"/>
      <c r="XB118" s="1380"/>
      <c r="XC118" s="1380"/>
      <c r="XD118" s="1380"/>
      <c r="XE118" s="1380"/>
      <c r="XF118" s="1380"/>
      <c r="XG118" s="1380"/>
      <c r="XH118" s="1380"/>
      <c r="XI118" s="1380"/>
      <c r="XJ118" s="1380"/>
      <c r="XK118" s="1380"/>
      <c r="XL118" s="1380"/>
      <c r="XM118" s="1380"/>
      <c r="XN118" s="1380"/>
      <c r="XO118" s="1380"/>
      <c r="XP118" s="1380"/>
      <c r="XQ118" s="1380"/>
      <c r="XR118" s="1380"/>
      <c r="XS118" s="1380"/>
      <c r="XT118" s="1380"/>
      <c r="XU118" s="1380"/>
      <c r="XV118" s="1380"/>
      <c r="XW118" s="1380"/>
      <c r="XX118" s="1380"/>
      <c r="XY118" s="1380"/>
      <c r="XZ118" s="1380"/>
      <c r="YA118" s="1380"/>
      <c r="YB118" s="1380"/>
      <c r="YC118" s="1380"/>
      <c r="YD118" s="1380"/>
      <c r="YE118" s="1380"/>
      <c r="YF118" s="1380"/>
      <c r="YG118" s="1380"/>
      <c r="YH118" s="1380"/>
      <c r="YI118" s="1380"/>
      <c r="YJ118" s="1380"/>
      <c r="YK118" s="1380"/>
      <c r="YL118" s="1380"/>
      <c r="YM118" s="1380"/>
      <c r="YN118" s="1380"/>
      <c r="YO118" s="1380"/>
      <c r="YP118" s="1380"/>
      <c r="YQ118" s="1380"/>
      <c r="YR118" s="1380"/>
      <c r="YS118" s="1380"/>
      <c r="YT118" s="1380"/>
      <c r="YU118" s="1380"/>
      <c r="YV118" s="1380"/>
      <c r="YW118" s="1380"/>
      <c r="YX118" s="1380"/>
      <c r="YY118" s="1380"/>
      <c r="YZ118" s="1380"/>
      <c r="ZA118" s="1380"/>
      <c r="ZB118" s="1380"/>
      <c r="ZC118" s="1380"/>
      <c r="ZD118" s="1380"/>
      <c r="ZE118" s="1380"/>
      <c r="ZF118" s="1380"/>
      <c r="ZG118" s="1380"/>
      <c r="ZH118" s="1380"/>
      <c r="ZI118" s="1380"/>
      <c r="ZJ118" s="1380"/>
      <c r="ZK118" s="1380"/>
      <c r="ZL118" s="1380"/>
      <c r="ZM118" s="1380"/>
      <c r="ZN118" s="1380"/>
      <c r="ZO118" s="1380"/>
      <c r="ZP118" s="1380"/>
      <c r="ZQ118" s="1380"/>
      <c r="ZR118" s="1380"/>
      <c r="ZS118" s="1380"/>
      <c r="ZT118" s="1380"/>
      <c r="ZU118" s="1380"/>
      <c r="ZV118" s="1380"/>
      <c r="ZW118" s="1380"/>
      <c r="ZX118" s="1380"/>
      <c r="ZY118" s="1380"/>
      <c r="ZZ118" s="1380"/>
      <c r="AAA118" s="1380"/>
      <c r="AAB118" s="1380"/>
      <c r="AAC118" s="1380"/>
      <c r="AAD118" s="1380"/>
      <c r="AAE118" s="1380"/>
      <c r="AAF118" s="1380"/>
      <c r="AAG118" s="1380"/>
      <c r="AAH118" s="1380"/>
      <c r="AAI118" s="1380"/>
      <c r="AAJ118" s="1380"/>
      <c r="AAK118" s="1380"/>
      <c r="AAL118" s="1380"/>
      <c r="AAM118" s="1380"/>
      <c r="AAN118" s="1380"/>
      <c r="AAO118" s="1380"/>
      <c r="AAP118" s="1380"/>
      <c r="AAQ118" s="1380"/>
      <c r="AAR118" s="1380"/>
      <c r="AAS118" s="1380"/>
      <c r="AAT118" s="1380"/>
      <c r="AAU118" s="1380"/>
      <c r="AAV118" s="1380"/>
      <c r="AAW118" s="1380"/>
      <c r="AAX118" s="1380"/>
      <c r="AAY118" s="1380"/>
      <c r="AAZ118" s="1380"/>
      <c r="ABA118" s="1380"/>
      <c r="ABB118" s="1380"/>
      <c r="ABC118" s="1380"/>
      <c r="ABD118" s="1380"/>
      <c r="ABE118" s="1380"/>
      <c r="ABF118" s="1380"/>
      <c r="ABG118" s="1380"/>
      <c r="ABH118" s="1380"/>
      <c r="ABI118" s="1380"/>
      <c r="ABJ118" s="1380"/>
      <c r="ABK118" s="1380"/>
      <c r="ABL118" s="1380"/>
      <c r="ABM118" s="1380"/>
      <c r="ABN118" s="1380"/>
      <c r="ABO118" s="1380"/>
      <c r="ABP118" s="1380"/>
      <c r="ABQ118" s="1380"/>
      <c r="ABR118" s="1380"/>
      <c r="ABS118" s="1380"/>
      <c r="ABT118" s="1380"/>
      <c r="ABU118" s="1380"/>
      <c r="ABV118" s="1380"/>
      <c r="ABW118" s="1380"/>
      <c r="ABX118" s="1380"/>
      <c r="ABY118" s="1380"/>
      <c r="ABZ118" s="1380"/>
      <c r="ACA118" s="1380"/>
      <c r="ACB118" s="1380"/>
      <c r="ACC118" s="1380"/>
      <c r="ACD118" s="1380"/>
      <c r="ACE118" s="1380"/>
      <c r="ACF118" s="1380"/>
      <c r="ACG118" s="1380"/>
      <c r="ACH118" s="1380"/>
      <c r="ACI118" s="1380"/>
      <c r="ACJ118" s="1380"/>
      <c r="ACK118" s="1380"/>
      <c r="ACL118" s="1380"/>
      <c r="ACM118" s="1380"/>
      <c r="ACN118" s="1380"/>
      <c r="ACO118" s="1380"/>
      <c r="ACP118" s="1380"/>
      <c r="ACQ118" s="1380"/>
      <c r="ACR118" s="1380"/>
      <c r="ACS118" s="1380"/>
      <c r="ACT118" s="1380"/>
      <c r="ACU118" s="1380"/>
      <c r="ACV118" s="1380"/>
      <c r="ACW118" s="1380"/>
      <c r="ACX118" s="1380"/>
      <c r="ACY118" s="1380"/>
      <c r="ACZ118" s="1380"/>
      <c r="ADA118" s="1380"/>
      <c r="ADB118" s="1380"/>
      <c r="ADC118" s="1380"/>
      <c r="ADD118" s="1380"/>
      <c r="ADE118" s="1380"/>
      <c r="ADF118" s="1380"/>
      <c r="ADG118" s="1380"/>
      <c r="ADH118" s="1380"/>
      <c r="ADI118" s="1380"/>
      <c r="ADJ118" s="1380"/>
      <c r="ADK118" s="1380"/>
      <c r="ADL118" s="1380"/>
      <c r="ADM118" s="1380"/>
      <c r="ADN118" s="1380"/>
      <c r="ADO118" s="1380"/>
      <c r="ADP118" s="1380"/>
      <c r="ADQ118" s="1380"/>
      <c r="ADR118" s="1380"/>
      <c r="ADS118" s="1380"/>
      <c r="ADT118" s="1380"/>
      <c r="ADU118" s="1380"/>
      <c r="ADV118" s="1380"/>
      <c r="ADW118" s="1380"/>
      <c r="ADX118" s="1380"/>
      <c r="ADY118" s="1380"/>
      <c r="ADZ118" s="1380"/>
      <c r="AEA118" s="1380"/>
      <c r="AEB118" s="1380"/>
      <c r="AEC118" s="1380"/>
      <c r="AED118" s="1380"/>
      <c r="AEE118" s="1380"/>
      <c r="AEF118" s="1380"/>
      <c r="AEG118" s="1380"/>
      <c r="AEH118" s="1380"/>
      <c r="AEI118" s="1380"/>
      <c r="AEJ118" s="1380"/>
      <c r="AEK118" s="1380"/>
      <c r="AEL118" s="1380"/>
      <c r="AEM118" s="1380"/>
      <c r="AEN118" s="1380"/>
      <c r="AEO118" s="1380"/>
      <c r="AEP118" s="1380"/>
      <c r="AEQ118" s="1380"/>
      <c r="AER118" s="1380"/>
      <c r="AES118" s="1380"/>
      <c r="AET118" s="1380"/>
      <c r="AEU118" s="1380"/>
      <c r="AEV118" s="1380"/>
      <c r="AEW118" s="1380"/>
      <c r="AEX118" s="1380"/>
      <c r="AEY118" s="1380"/>
      <c r="AEZ118" s="1380"/>
      <c r="AFA118" s="1380"/>
      <c r="AFB118" s="1380"/>
      <c r="AFC118" s="1380"/>
      <c r="AFD118" s="1380"/>
      <c r="AFE118" s="1380"/>
      <c r="AFF118" s="1380"/>
      <c r="AFG118" s="1380"/>
      <c r="AFH118" s="1380"/>
      <c r="AFI118" s="1380"/>
      <c r="AFJ118" s="1380"/>
      <c r="AFK118" s="1380"/>
      <c r="AFL118" s="1380"/>
      <c r="AFM118" s="1380"/>
      <c r="AFN118" s="1380"/>
      <c r="AFO118" s="1380"/>
      <c r="AFP118" s="1380"/>
      <c r="AFQ118" s="1380"/>
      <c r="AFR118" s="1380"/>
      <c r="AFS118" s="1380"/>
      <c r="AFT118" s="1380"/>
      <c r="AFU118" s="1380"/>
      <c r="AFV118" s="1380"/>
      <c r="AFW118" s="1380"/>
      <c r="AFX118" s="1380"/>
      <c r="AFY118" s="1380"/>
      <c r="AFZ118" s="1380"/>
      <c r="AGA118" s="1380"/>
      <c r="AGB118" s="1380"/>
      <c r="AGC118" s="1380"/>
      <c r="AGD118" s="1380"/>
      <c r="AGE118" s="1380"/>
      <c r="AGF118" s="1380"/>
      <c r="AGG118" s="1380"/>
      <c r="AGH118" s="1380"/>
      <c r="AGI118" s="1380"/>
      <c r="AGJ118" s="1380"/>
      <c r="AGK118" s="1380"/>
      <c r="AGL118" s="1380"/>
      <c r="AGM118" s="1380"/>
      <c r="AGN118" s="1380"/>
      <c r="AGO118" s="1380"/>
      <c r="AGP118" s="1380"/>
      <c r="AGQ118" s="1380"/>
      <c r="AGR118" s="1380"/>
      <c r="AGS118" s="1380"/>
      <c r="AGT118" s="1380"/>
      <c r="AGU118" s="1380"/>
      <c r="AGV118" s="1380"/>
      <c r="AGW118" s="1380"/>
      <c r="AGX118" s="1380"/>
      <c r="AGY118" s="1380"/>
      <c r="AGZ118" s="1380"/>
      <c r="AHA118" s="1380"/>
      <c r="AHB118" s="1380"/>
      <c r="AHC118" s="1380"/>
      <c r="AHD118" s="1380"/>
      <c r="AHE118" s="1380"/>
      <c r="AHF118" s="1380"/>
      <c r="AHG118" s="1380"/>
      <c r="AHH118" s="1380"/>
      <c r="AHI118" s="1380"/>
      <c r="AHJ118" s="1380"/>
      <c r="AHK118" s="1380"/>
      <c r="AHL118" s="1380"/>
      <c r="AHM118" s="1380"/>
      <c r="AHN118" s="1380"/>
      <c r="AHO118" s="1380"/>
      <c r="AHP118" s="1380"/>
      <c r="AHQ118" s="1380"/>
      <c r="AHR118" s="1380"/>
      <c r="AHS118" s="1380"/>
      <c r="AHT118" s="1380"/>
      <c r="AHU118" s="1380"/>
      <c r="AHV118" s="1380"/>
      <c r="AHW118" s="1380"/>
      <c r="AHX118" s="1380"/>
      <c r="AHY118" s="1380"/>
      <c r="AHZ118" s="1380"/>
      <c r="AIA118" s="1380"/>
      <c r="AIB118" s="1380"/>
      <c r="AIC118" s="1380"/>
      <c r="AID118" s="1380"/>
      <c r="AIE118" s="1380"/>
      <c r="AIF118" s="1380"/>
      <c r="AIG118" s="1380"/>
      <c r="AIH118" s="1380"/>
      <c r="AII118" s="1380"/>
      <c r="AIJ118" s="1380"/>
      <c r="AIK118" s="1380"/>
      <c r="AIL118" s="1380"/>
      <c r="AIM118" s="1380"/>
      <c r="AIN118" s="1380"/>
      <c r="AIO118" s="1380"/>
      <c r="AIP118" s="1380"/>
      <c r="AIQ118" s="1380"/>
      <c r="AIR118" s="1380"/>
      <c r="AIS118" s="1380"/>
      <c r="AIT118" s="1380"/>
      <c r="AIU118" s="1380"/>
      <c r="AIV118" s="1380"/>
      <c r="AIW118" s="1380"/>
      <c r="AIX118" s="1380"/>
      <c r="AIY118" s="1380"/>
      <c r="AIZ118" s="1380"/>
      <c r="AJA118" s="1380"/>
      <c r="AJB118" s="1380"/>
      <c r="AJC118" s="1380"/>
      <c r="AJD118" s="1380"/>
      <c r="AJE118" s="1380"/>
      <c r="AJF118" s="1380"/>
      <c r="AJG118" s="1380"/>
      <c r="AJH118" s="1380"/>
      <c r="AJI118" s="1380"/>
      <c r="AJJ118" s="1380"/>
      <c r="AJK118" s="1380"/>
      <c r="AJL118" s="1380"/>
      <c r="AJM118" s="1380"/>
      <c r="AJN118" s="1380"/>
      <c r="AJO118" s="1380"/>
      <c r="AJP118" s="1380"/>
      <c r="AJQ118" s="1380"/>
      <c r="AJR118" s="1380"/>
      <c r="AJS118" s="1380"/>
      <c r="AJT118" s="1380"/>
      <c r="AJU118" s="1380"/>
      <c r="AJV118" s="1380"/>
      <c r="AJW118" s="1380"/>
      <c r="AJX118" s="1380"/>
      <c r="AJY118" s="1380"/>
      <c r="AJZ118" s="1380"/>
      <c r="AKA118" s="1380"/>
      <c r="AKB118" s="1380"/>
      <c r="AKC118" s="1380"/>
      <c r="AKD118" s="1380"/>
      <c r="AKE118" s="1380"/>
      <c r="AKF118" s="1380"/>
      <c r="AKG118" s="1380"/>
      <c r="AKH118" s="1380"/>
      <c r="AKI118" s="1380"/>
      <c r="AKJ118" s="1380"/>
      <c r="AKK118" s="1380"/>
      <c r="AKL118" s="1380"/>
      <c r="AKM118" s="1380"/>
      <c r="AKN118" s="1380"/>
      <c r="AKO118" s="1380"/>
      <c r="AKP118" s="1380"/>
      <c r="AKQ118" s="1380"/>
      <c r="AKR118" s="1380"/>
      <c r="AKS118" s="1380"/>
      <c r="AKT118" s="1380"/>
      <c r="AKU118" s="1380"/>
      <c r="AKV118" s="1380"/>
      <c r="AKW118" s="1380"/>
      <c r="AKX118" s="1380"/>
      <c r="AKY118" s="1380"/>
      <c r="AKZ118" s="1380"/>
      <c r="ALA118" s="1380"/>
      <c r="ALB118" s="1380"/>
      <c r="ALC118" s="1380"/>
      <c r="ALD118" s="1380"/>
      <c r="ALE118" s="1380"/>
      <c r="ALF118" s="1380"/>
      <c r="ALG118" s="1380"/>
      <c r="ALH118" s="1380"/>
      <c r="ALI118" s="1380"/>
      <c r="ALJ118" s="1380"/>
      <c r="ALK118" s="1380"/>
      <c r="ALL118" s="1380"/>
      <c r="ALM118" s="1380"/>
      <c r="ALN118" s="1380"/>
      <c r="ALO118" s="1380"/>
      <c r="ALP118" s="1380"/>
      <c r="ALQ118" s="1380"/>
      <c r="ALR118" s="1380"/>
      <c r="ALS118" s="1380"/>
      <c r="ALT118" s="1380"/>
      <c r="ALU118" s="1380"/>
      <c r="ALV118" s="1380"/>
      <c r="ALW118" s="1380"/>
      <c r="ALX118" s="1380"/>
      <c r="ALY118" s="1380"/>
      <c r="ALZ118" s="1380"/>
      <c r="AMA118" s="1380"/>
      <c r="AMB118" s="1380"/>
      <c r="AMC118" s="1380"/>
      <c r="AMD118" s="1380"/>
      <c r="AME118" s="1380"/>
      <c r="AMF118" s="1380"/>
      <c r="AMG118" s="1380"/>
      <c r="AMH118" s="1380"/>
      <c r="AMI118" s="1380"/>
      <c r="AMJ118" s="1380"/>
    </row>
    <row r="119" spans="1:1024" s="737" customFormat="1" ht="21.4" customHeight="1" thickBot="1">
      <c r="A119" s="6250"/>
      <c r="B119" s="6480"/>
      <c r="C119" s="6482"/>
      <c r="D119" s="6485"/>
      <c r="E119" s="6488"/>
      <c r="F119" s="6491"/>
      <c r="G119" s="5309"/>
      <c r="H119" s="6473"/>
      <c r="I119" s="5002" t="s">
        <v>1025</v>
      </c>
      <c r="J119" s="5001">
        <f>22200000+2800000</f>
        <v>25000000</v>
      </c>
      <c r="K119" s="6246"/>
      <c r="L119" s="6478"/>
      <c r="M119" s="6478"/>
      <c r="N119" s="6478"/>
      <c r="O119" s="6457"/>
      <c r="P119" s="6457"/>
      <c r="Q119" s="6322"/>
      <c r="R119" s="6462"/>
      <c r="S119" s="6335"/>
      <c r="T119" s="6467"/>
      <c r="U119" s="6470"/>
      <c r="V119" s="6470"/>
      <c r="W119" s="6514"/>
      <c r="X119" s="6514"/>
      <c r="Y119" s="6502"/>
      <c r="Z119" s="6508"/>
      <c r="AA119" s="6502"/>
      <c r="AB119" s="6502"/>
      <c r="AC119" s="6505"/>
      <c r="AD119" s="6502"/>
      <c r="AE119" s="6508"/>
      <c r="AF119" s="6511"/>
      <c r="AG119" s="6496"/>
      <c r="AH119" s="6496"/>
      <c r="AI119" s="6322"/>
      <c r="AJ119" s="6322"/>
      <c r="AK119" s="6499"/>
      <c r="AL119" s="6496"/>
      <c r="AM119" s="6496"/>
      <c r="AN119" s="6555"/>
      <c r="AO119" s="6496"/>
      <c r="AP119" s="6496"/>
      <c r="AQ119" s="6496"/>
      <c r="AR119" s="6496"/>
      <c r="AS119" s="6496"/>
      <c r="AT119" s="6543"/>
      <c r="AU119" s="6546"/>
      <c r="AV119" s="6546"/>
      <c r="AW119" s="6549"/>
      <c r="AX119" s="6549"/>
      <c r="AY119" s="6552"/>
      <c r="AZ119" s="6530"/>
      <c r="BA119" s="3442"/>
      <c r="BB119" s="3442"/>
      <c r="BC119" s="3442"/>
      <c r="BD119" s="3442"/>
      <c r="BE119" s="3442"/>
      <c r="BF119" s="3442"/>
      <c r="BG119" s="3442"/>
      <c r="BH119" s="3442"/>
      <c r="BI119" s="3442"/>
      <c r="BJ119" s="3442"/>
      <c r="BK119" s="3442"/>
      <c r="BL119" s="3442"/>
      <c r="BM119" s="3442"/>
      <c r="BN119" s="3442"/>
      <c r="BO119" s="3442"/>
      <c r="BP119" s="3442"/>
      <c r="BQ119" s="3442"/>
      <c r="BR119" s="3442"/>
      <c r="BS119" s="3442"/>
      <c r="BT119" s="3442"/>
      <c r="BU119" s="3442"/>
      <c r="BV119" s="3442"/>
      <c r="BW119" s="3442"/>
      <c r="BX119" s="3442"/>
      <c r="BY119" s="3442"/>
      <c r="BZ119" s="3442"/>
      <c r="CA119" s="3442"/>
      <c r="CB119" s="3442"/>
      <c r="CC119" s="3442"/>
      <c r="CD119" s="3442"/>
      <c r="CE119" s="3442"/>
      <c r="CF119" s="3442"/>
      <c r="CG119" s="3442"/>
      <c r="CH119" s="3442"/>
      <c r="CI119" s="3442"/>
      <c r="CJ119" s="3442"/>
      <c r="CK119" s="3442"/>
      <c r="CL119" s="3442"/>
      <c r="CM119" s="3442"/>
      <c r="CN119" s="3442"/>
      <c r="CO119" s="3442"/>
      <c r="CP119" s="3442"/>
      <c r="CQ119" s="3442"/>
      <c r="CR119" s="3442"/>
      <c r="CS119" s="3442"/>
      <c r="CT119" s="3442"/>
      <c r="CU119" s="3442"/>
      <c r="CV119" s="3442"/>
      <c r="CW119" s="3442"/>
      <c r="CX119" s="3442"/>
      <c r="CY119" s="3442"/>
      <c r="CZ119" s="3442"/>
      <c r="DA119" s="3442"/>
      <c r="DB119" s="3442"/>
      <c r="DC119" s="3442"/>
      <c r="DD119" s="3442"/>
      <c r="DE119" s="3442"/>
      <c r="DF119" s="3442"/>
      <c r="DG119" s="3442"/>
      <c r="DH119" s="3442"/>
      <c r="DI119" s="3442"/>
      <c r="DJ119" s="3442"/>
      <c r="DK119" s="3442"/>
      <c r="DL119" s="3442"/>
      <c r="DM119" s="3442"/>
      <c r="DN119" s="3442"/>
      <c r="DO119" s="3442"/>
      <c r="DP119" s="3442"/>
      <c r="DQ119" s="3442"/>
      <c r="DR119" s="3442"/>
      <c r="DS119" s="3442"/>
      <c r="DT119" s="3442"/>
      <c r="DU119" s="3442"/>
      <c r="DV119" s="3442"/>
      <c r="DW119" s="3442"/>
      <c r="DX119" s="3442"/>
      <c r="DY119" s="3442"/>
      <c r="DZ119" s="1380"/>
      <c r="EA119" s="1380"/>
      <c r="EB119" s="1380"/>
      <c r="EC119" s="1380"/>
      <c r="ED119" s="1380"/>
      <c r="EE119" s="1380"/>
      <c r="EF119" s="1380"/>
      <c r="EG119" s="1380"/>
      <c r="EH119" s="1380"/>
      <c r="EI119" s="1380"/>
      <c r="EJ119" s="1380"/>
      <c r="EK119" s="1380"/>
      <c r="EL119" s="1380"/>
      <c r="EM119" s="1380"/>
      <c r="EN119" s="1380"/>
      <c r="EO119" s="1380"/>
      <c r="EP119" s="1380"/>
      <c r="EQ119" s="1380"/>
      <c r="ER119" s="1380"/>
      <c r="ES119" s="1380"/>
      <c r="ET119" s="1380"/>
      <c r="EU119" s="1380"/>
      <c r="EV119" s="1380"/>
      <c r="EW119" s="1380"/>
      <c r="EX119" s="1380"/>
      <c r="EY119" s="1380"/>
      <c r="EZ119" s="1380"/>
      <c r="FA119" s="1380"/>
      <c r="FB119" s="1380"/>
      <c r="FC119" s="1380"/>
      <c r="FD119" s="1380"/>
      <c r="FE119" s="1380"/>
      <c r="FF119" s="1380"/>
      <c r="FG119" s="1380"/>
      <c r="FH119" s="1380"/>
      <c r="FI119" s="1380"/>
      <c r="FJ119" s="1380"/>
      <c r="FK119" s="1380"/>
      <c r="FL119" s="1380"/>
      <c r="FM119" s="1380"/>
      <c r="FN119" s="1380"/>
      <c r="FO119" s="1380"/>
      <c r="FP119" s="1380"/>
      <c r="FQ119" s="1380"/>
      <c r="FR119" s="1380"/>
      <c r="FS119" s="1380"/>
      <c r="FT119" s="1380"/>
      <c r="FU119" s="1380"/>
      <c r="FV119" s="1380"/>
      <c r="FW119" s="1380"/>
      <c r="FX119" s="1380"/>
      <c r="FY119" s="1380"/>
      <c r="FZ119" s="1380"/>
      <c r="GA119" s="1380"/>
      <c r="GB119" s="1380"/>
      <c r="GC119" s="1380"/>
      <c r="GD119" s="1380"/>
      <c r="GE119" s="1380"/>
      <c r="GF119" s="1380"/>
      <c r="GG119" s="1380"/>
      <c r="GH119" s="1380"/>
      <c r="GI119" s="1380"/>
      <c r="GJ119" s="1380"/>
      <c r="GK119" s="1380"/>
      <c r="GL119" s="1380"/>
      <c r="GM119" s="1380"/>
      <c r="GN119" s="1380"/>
      <c r="GO119" s="1380"/>
      <c r="GP119" s="1380"/>
      <c r="GQ119" s="1380"/>
      <c r="GR119" s="1380"/>
      <c r="GS119" s="1380"/>
      <c r="GT119" s="1380"/>
      <c r="GU119" s="1380"/>
      <c r="GV119" s="1380"/>
      <c r="GW119" s="1380"/>
      <c r="GX119" s="1380"/>
      <c r="GY119" s="1380"/>
      <c r="GZ119" s="1380"/>
      <c r="HA119" s="1380"/>
      <c r="HB119" s="1380"/>
      <c r="HC119" s="1380"/>
      <c r="HD119" s="1380"/>
      <c r="HE119" s="1380"/>
      <c r="HF119" s="1380"/>
      <c r="HG119" s="1380"/>
      <c r="HH119" s="1380"/>
      <c r="HI119" s="1380"/>
      <c r="HJ119" s="1380"/>
      <c r="HK119" s="1380"/>
      <c r="HL119" s="1380"/>
      <c r="HM119" s="1380"/>
      <c r="HN119" s="1380"/>
      <c r="HO119" s="1380"/>
      <c r="HP119" s="1380"/>
      <c r="HQ119" s="1380"/>
      <c r="HR119" s="1380"/>
      <c r="HS119" s="1380"/>
      <c r="HT119" s="1380"/>
      <c r="HU119" s="1380"/>
      <c r="HV119" s="1380"/>
      <c r="HW119" s="1380"/>
      <c r="HX119" s="1380"/>
      <c r="HY119" s="1380"/>
      <c r="HZ119" s="1380"/>
      <c r="IA119" s="1380"/>
      <c r="IB119" s="1380"/>
      <c r="IC119" s="1380"/>
      <c r="ID119" s="1380"/>
      <c r="IE119" s="1380"/>
      <c r="IF119" s="1380"/>
      <c r="IG119" s="1380"/>
      <c r="IH119" s="1380"/>
      <c r="II119" s="1380"/>
      <c r="IJ119" s="1380"/>
      <c r="IK119" s="1380"/>
      <c r="IL119" s="1380"/>
      <c r="IM119" s="1380"/>
      <c r="IN119" s="1380"/>
      <c r="IO119" s="1380"/>
      <c r="IP119" s="1380"/>
      <c r="IQ119" s="1380"/>
      <c r="IR119" s="1380"/>
      <c r="IS119" s="1380"/>
      <c r="IT119" s="1380"/>
      <c r="IU119" s="1380"/>
      <c r="IV119" s="1380"/>
      <c r="IW119" s="1380"/>
      <c r="IX119" s="1380"/>
      <c r="IY119" s="1380"/>
      <c r="IZ119" s="1380"/>
      <c r="JA119" s="1380"/>
      <c r="JB119" s="1380"/>
      <c r="JC119" s="1380"/>
      <c r="JD119" s="1380"/>
      <c r="JE119" s="1380"/>
      <c r="JF119" s="1380"/>
      <c r="JG119" s="1380"/>
      <c r="JH119" s="1380"/>
      <c r="JI119" s="1380"/>
      <c r="JJ119" s="1380"/>
      <c r="JK119" s="1380"/>
      <c r="JL119" s="1380"/>
      <c r="JM119" s="1380"/>
      <c r="JN119" s="1380"/>
      <c r="JO119" s="1380"/>
      <c r="JP119" s="1380"/>
      <c r="JQ119" s="1380"/>
      <c r="JR119" s="1380"/>
      <c r="JS119" s="1380"/>
      <c r="JT119" s="1380"/>
      <c r="JU119" s="1380"/>
      <c r="JV119" s="1380"/>
      <c r="JW119" s="1380"/>
      <c r="JX119" s="1380"/>
      <c r="JY119" s="1380"/>
      <c r="JZ119" s="1380"/>
      <c r="KA119" s="1380"/>
      <c r="KB119" s="1380"/>
      <c r="KC119" s="1380"/>
      <c r="KD119" s="1380"/>
      <c r="KE119" s="1380"/>
      <c r="KF119" s="1380"/>
      <c r="KG119" s="1380"/>
      <c r="KH119" s="1380"/>
      <c r="KI119" s="1380"/>
      <c r="KJ119" s="1380"/>
      <c r="KK119" s="1380"/>
      <c r="KL119" s="1380"/>
      <c r="KM119" s="1380"/>
      <c r="KN119" s="1380"/>
      <c r="KO119" s="1380"/>
      <c r="KP119" s="1380"/>
      <c r="KQ119" s="1380"/>
      <c r="KR119" s="1380"/>
      <c r="KS119" s="1380"/>
      <c r="KT119" s="1380"/>
      <c r="KU119" s="1380"/>
      <c r="KV119" s="1380"/>
      <c r="KW119" s="1380"/>
      <c r="KX119" s="1380"/>
      <c r="KY119" s="1380"/>
      <c r="KZ119" s="1380"/>
      <c r="LA119" s="1380"/>
      <c r="LB119" s="1380"/>
      <c r="LC119" s="1380"/>
      <c r="LD119" s="1380"/>
      <c r="LE119" s="1380"/>
      <c r="LF119" s="1380"/>
      <c r="LG119" s="1380"/>
      <c r="LH119" s="1380"/>
      <c r="LI119" s="1380"/>
      <c r="LJ119" s="1380"/>
      <c r="LK119" s="1380"/>
      <c r="LL119" s="1380"/>
      <c r="LM119" s="1380"/>
      <c r="LN119" s="1380"/>
      <c r="LO119" s="1380"/>
      <c r="LP119" s="1380"/>
      <c r="LQ119" s="1380"/>
      <c r="LR119" s="1380"/>
      <c r="LS119" s="1380"/>
      <c r="LT119" s="1380"/>
      <c r="LU119" s="1380"/>
      <c r="LV119" s="1380"/>
      <c r="LW119" s="1380"/>
      <c r="LX119" s="1380"/>
      <c r="LY119" s="1380"/>
      <c r="LZ119" s="1380"/>
      <c r="MA119" s="1380"/>
      <c r="MB119" s="1380"/>
      <c r="MC119" s="1380"/>
      <c r="MD119" s="1380"/>
      <c r="ME119" s="1380"/>
      <c r="MF119" s="1380"/>
      <c r="MG119" s="1380"/>
      <c r="MH119" s="1380"/>
      <c r="MI119" s="1380"/>
      <c r="MJ119" s="1380"/>
      <c r="MK119" s="1380"/>
      <c r="ML119" s="1380"/>
      <c r="MM119" s="1380"/>
      <c r="MN119" s="1380"/>
      <c r="MO119" s="1380"/>
      <c r="MP119" s="1380"/>
      <c r="MQ119" s="1380"/>
      <c r="MR119" s="1380"/>
      <c r="MS119" s="1380"/>
      <c r="MT119" s="1380"/>
      <c r="MU119" s="1380"/>
      <c r="MV119" s="1380"/>
      <c r="MW119" s="1380"/>
      <c r="MX119" s="1380"/>
      <c r="MY119" s="1380"/>
      <c r="MZ119" s="1380"/>
      <c r="NA119" s="1380"/>
      <c r="NB119" s="1380"/>
      <c r="NC119" s="1380"/>
      <c r="ND119" s="1380"/>
      <c r="NE119" s="1380"/>
      <c r="NF119" s="1380"/>
      <c r="NG119" s="1380"/>
      <c r="NH119" s="1380"/>
      <c r="NI119" s="1380"/>
      <c r="NJ119" s="1380"/>
      <c r="NK119" s="1380"/>
      <c r="NL119" s="1380"/>
      <c r="NM119" s="1380"/>
      <c r="NN119" s="1380"/>
      <c r="NO119" s="1380"/>
      <c r="NP119" s="1380"/>
      <c r="NQ119" s="1380"/>
      <c r="NR119" s="1380"/>
      <c r="NS119" s="1380"/>
      <c r="NT119" s="1380"/>
      <c r="NU119" s="1380"/>
      <c r="NV119" s="1380"/>
      <c r="NW119" s="1380"/>
      <c r="NX119" s="1380"/>
      <c r="NY119" s="1380"/>
      <c r="NZ119" s="1380"/>
      <c r="OA119" s="1380"/>
      <c r="OB119" s="1380"/>
      <c r="OC119" s="1380"/>
      <c r="OD119" s="1380"/>
      <c r="OE119" s="1380"/>
      <c r="OF119" s="1380"/>
      <c r="OG119" s="1380"/>
      <c r="OH119" s="1380"/>
      <c r="OI119" s="1380"/>
      <c r="OJ119" s="1380"/>
      <c r="OK119" s="1380"/>
      <c r="OL119" s="1380"/>
      <c r="OM119" s="1380"/>
      <c r="ON119" s="1380"/>
      <c r="OO119" s="1380"/>
      <c r="OP119" s="1380"/>
      <c r="OQ119" s="1380"/>
      <c r="OR119" s="1380"/>
      <c r="OS119" s="1380"/>
      <c r="OT119" s="1380"/>
      <c r="OU119" s="1380"/>
      <c r="OV119" s="1380"/>
      <c r="OW119" s="1380"/>
      <c r="OX119" s="1380"/>
      <c r="OY119" s="1380"/>
      <c r="OZ119" s="1380"/>
      <c r="PA119" s="1380"/>
      <c r="PB119" s="1380"/>
      <c r="PC119" s="1380"/>
      <c r="PD119" s="1380"/>
      <c r="PE119" s="1380"/>
      <c r="PF119" s="1380"/>
      <c r="PG119" s="1380"/>
      <c r="PH119" s="1380"/>
      <c r="PI119" s="1380"/>
      <c r="PJ119" s="1380"/>
      <c r="PK119" s="1380"/>
      <c r="PL119" s="1380"/>
      <c r="PM119" s="1380"/>
      <c r="PN119" s="1380"/>
      <c r="PO119" s="1380"/>
      <c r="PP119" s="1380"/>
      <c r="PQ119" s="1380"/>
      <c r="PR119" s="1380"/>
      <c r="PS119" s="1380"/>
      <c r="PT119" s="1380"/>
      <c r="PU119" s="1380"/>
      <c r="PV119" s="1380"/>
      <c r="PW119" s="1380"/>
      <c r="PX119" s="1380"/>
      <c r="PY119" s="1380"/>
      <c r="PZ119" s="1380"/>
      <c r="QA119" s="1380"/>
      <c r="QB119" s="1380"/>
      <c r="QC119" s="1380"/>
      <c r="QD119" s="1380"/>
      <c r="QE119" s="1380"/>
      <c r="QF119" s="1380"/>
      <c r="QG119" s="1380"/>
      <c r="QH119" s="1380"/>
      <c r="QI119" s="1380"/>
      <c r="QJ119" s="1380"/>
      <c r="QK119" s="1380"/>
      <c r="QL119" s="1380"/>
      <c r="QM119" s="1380"/>
      <c r="QN119" s="1380"/>
      <c r="QO119" s="1380"/>
      <c r="QP119" s="1380"/>
      <c r="QQ119" s="1380"/>
      <c r="QR119" s="1380"/>
      <c r="QS119" s="1380"/>
      <c r="QT119" s="1380"/>
      <c r="QU119" s="1380"/>
      <c r="QV119" s="1380"/>
      <c r="QW119" s="1380"/>
      <c r="QX119" s="1380"/>
      <c r="QY119" s="1380"/>
      <c r="QZ119" s="1380"/>
      <c r="RA119" s="1380"/>
      <c r="RB119" s="1380"/>
      <c r="RC119" s="1380"/>
      <c r="RD119" s="1380"/>
      <c r="RE119" s="1380"/>
      <c r="RF119" s="1380"/>
      <c r="RG119" s="1380"/>
      <c r="RH119" s="1380"/>
      <c r="RI119" s="1380"/>
      <c r="RJ119" s="1380"/>
      <c r="RK119" s="1380"/>
      <c r="RL119" s="1380"/>
      <c r="RM119" s="1380"/>
      <c r="RN119" s="1380"/>
      <c r="RO119" s="1380"/>
      <c r="RP119" s="1380"/>
      <c r="RQ119" s="1380"/>
      <c r="RR119" s="1380"/>
      <c r="RS119" s="1380"/>
      <c r="RT119" s="1380"/>
      <c r="RU119" s="1380"/>
      <c r="RV119" s="1380"/>
      <c r="RW119" s="1380"/>
      <c r="RX119" s="1380"/>
      <c r="RY119" s="1380"/>
      <c r="RZ119" s="1380"/>
      <c r="SA119" s="1380"/>
      <c r="SB119" s="1380"/>
      <c r="SC119" s="1380"/>
      <c r="SD119" s="1380"/>
      <c r="SE119" s="1380"/>
      <c r="SF119" s="1380"/>
      <c r="SG119" s="1380"/>
      <c r="SH119" s="1380"/>
      <c r="SI119" s="1380"/>
      <c r="SJ119" s="1380"/>
      <c r="SK119" s="1380"/>
      <c r="SL119" s="1380"/>
      <c r="SM119" s="1380"/>
      <c r="SN119" s="1380"/>
      <c r="SO119" s="1380"/>
      <c r="SP119" s="1380"/>
      <c r="SQ119" s="1380"/>
      <c r="SR119" s="1380"/>
      <c r="SS119" s="1380"/>
      <c r="ST119" s="1380"/>
      <c r="SU119" s="1380"/>
      <c r="SV119" s="1380"/>
      <c r="SW119" s="1380"/>
      <c r="SX119" s="1380"/>
      <c r="SY119" s="1380"/>
      <c r="SZ119" s="1380"/>
      <c r="TA119" s="1380"/>
      <c r="TB119" s="1380"/>
      <c r="TC119" s="1380"/>
      <c r="TD119" s="1380"/>
      <c r="TE119" s="1380"/>
      <c r="TF119" s="1380"/>
      <c r="TG119" s="1380"/>
      <c r="TH119" s="1380"/>
      <c r="TI119" s="1380"/>
      <c r="TJ119" s="1380"/>
      <c r="TK119" s="1380"/>
      <c r="TL119" s="1380"/>
      <c r="TM119" s="1380"/>
      <c r="TN119" s="1380"/>
      <c r="TO119" s="1380"/>
      <c r="TP119" s="1380"/>
      <c r="TQ119" s="1380"/>
      <c r="TR119" s="1380"/>
      <c r="TS119" s="1380"/>
      <c r="TT119" s="1380"/>
      <c r="TU119" s="1380"/>
      <c r="TV119" s="1380"/>
      <c r="TW119" s="1380"/>
      <c r="TX119" s="1380"/>
      <c r="TY119" s="1380"/>
      <c r="TZ119" s="1380"/>
      <c r="UA119" s="1380"/>
      <c r="UB119" s="1380"/>
      <c r="UC119" s="1380"/>
      <c r="UD119" s="1380"/>
      <c r="UE119" s="1380"/>
      <c r="UF119" s="1380"/>
      <c r="UG119" s="1380"/>
      <c r="UH119" s="1380"/>
      <c r="UI119" s="1380"/>
      <c r="UJ119" s="1380"/>
      <c r="UK119" s="1380"/>
      <c r="UL119" s="1380"/>
      <c r="UM119" s="1380"/>
      <c r="UN119" s="1380"/>
      <c r="UO119" s="1380"/>
      <c r="UP119" s="1380"/>
      <c r="UQ119" s="1380"/>
      <c r="UR119" s="1380"/>
      <c r="US119" s="1380"/>
      <c r="UT119" s="1380"/>
      <c r="UU119" s="1380"/>
      <c r="UV119" s="1380"/>
      <c r="UW119" s="1380"/>
      <c r="UX119" s="1380"/>
      <c r="UY119" s="1380"/>
      <c r="UZ119" s="1380"/>
      <c r="VA119" s="1380"/>
      <c r="VB119" s="1380"/>
      <c r="VC119" s="1380"/>
      <c r="VD119" s="1380"/>
      <c r="VE119" s="1380"/>
      <c r="VF119" s="1380"/>
      <c r="VG119" s="1380"/>
      <c r="VH119" s="1380"/>
      <c r="VI119" s="1380"/>
      <c r="VJ119" s="1380"/>
      <c r="VK119" s="1380"/>
      <c r="VL119" s="1380"/>
      <c r="VM119" s="1380"/>
      <c r="VN119" s="1380"/>
      <c r="VO119" s="1380"/>
      <c r="VP119" s="1380"/>
      <c r="VQ119" s="1380"/>
      <c r="VR119" s="1380"/>
      <c r="VS119" s="1380"/>
      <c r="VT119" s="1380"/>
      <c r="VU119" s="1380"/>
      <c r="VV119" s="1380"/>
      <c r="VW119" s="1380"/>
      <c r="VX119" s="1380"/>
      <c r="VY119" s="1380"/>
      <c r="VZ119" s="1380"/>
      <c r="WA119" s="1380"/>
      <c r="WB119" s="1380"/>
      <c r="WC119" s="1380"/>
      <c r="WD119" s="1380"/>
      <c r="WE119" s="1380"/>
      <c r="WF119" s="1380"/>
      <c r="WG119" s="1380"/>
      <c r="WH119" s="1380"/>
      <c r="WI119" s="1380"/>
      <c r="WJ119" s="1380"/>
      <c r="WK119" s="1380"/>
      <c r="WL119" s="1380"/>
      <c r="WM119" s="1380"/>
      <c r="WN119" s="1380"/>
      <c r="WO119" s="1380"/>
      <c r="WP119" s="1380"/>
      <c r="WQ119" s="1380"/>
      <c r="WR119" s="1380"/>
      <c r="WS119" s="1380"/>
      <c r="WT119" s="1380"/>
      <c r="WU119" s="1380"/>
      <c r="WV119" s="1380"/>
      <c r="WW119" s="1380"/>
      <c r="WX119" s="1380"/>
      <c r="WY119" s="1380"/>
      <c r="WZ119" s="1380"/>
      <c r="XA119" s="1380"/>
      <c r="XB119" s="1380"/>
      <c r="XC119" s="1380"/>
      <c r="XD119" s="1380"/>
      <c r="XE119" s="1380"/>
      <c r="XF119" s="1380"/>
      <c r="XG119" s="1380"/>
      <c r="XH119" s="1380"/>
      <c r="XI119" s="1380"/>
      <c r="XJ119" s="1380"/>
      <c r="XK119" s="1380"/>
      <c r="XL119" s="1380"/>
      <c r="XM119" s="1380"/>
      <c r="XN119" s="1380"/>
      <c r="XO119" s="1380"/>
      <c r="XP119" s="1380"/>
      <c r="XQ119" s="1380"/>
      <c r="XR119" s="1380"/>
      <c r="XS119" s="1380"/>
      <c r="XT119" s="1380"/>
      <c r="XU119" s="1380"/>
      <c r="XV119" s="1380"/>
      <c r="XW119" s="1380"/>
      <c r="XX119" s="1380"/>
      <c r="XY119" s="1380"/>
      <c r="XZ119" s="1380"/>
      <c r="YA119" s="1380"/>
      <c r="YB119" s="1380"/>
      <c r="YC119" s="1380"/>
      <c r="YD119" s="1380"/>
      <c r="YE119" s="1380"/>
      <c r="YF119" s="1380"/>
      <c r="YG119" s="1380"/>
      <c r="YH119" s="1380"/>
      <c r="YI119" s="1380"/>
      <c r="YJ119" s="1380"/>
      <c r="YK119" s="1380"/>
      <c r="YL119" s="1380"/>
      <c r="YM119" s="1380"/>
      <c r="YN119" s="1380"/>
      <c r="YO119" s="1380"/>
      <c r="YP119" s="1380"/>
      <c r="YQ119" s="1380"/>
      <c r="YR119" s="1380"/>
      <c r="YS119" s="1380"/>
      <c r="YT119" s="1380"/>
      <c r="YU119" s="1380"/>
      <c r="YV119" s="1380"/>
      <c r="YW119" s="1380"/>
      <c r="YX119" s="1380"/>
      <c r="YY119" s="1380"/>
      <c r="YZ119" s="1380"/>
      <c r="ZA119" s="1380"/>
      <c r="ZB119" s="1380"/>
      <c r="ZC119" s="1380"/>
      <c r="ZD119" s="1380"/>
      <c r="ZE119" s="1380"/>
      <c r="ZF119" s="1380"/>
      <c r="ZG119" s="1380"/>
      <c r="ZH119" s="1380"/>
      <c r="ZI119" s="1380"/>
      <c r="ZJ119" s="1380"/>
      <c r="ZK119" s="1380"/>
      <c r="ZL119" s="1380"/>
      <c r="ZM119" s="1380"/>
      <c r="ZN119" s="1380"/>
      <c r="ZO119" s="1380"/>
      <c r="ZP119" s="1380"/>
      <c r="ZQ119" s="1380"/>
      <c r="ZR119" s="1380"/>
      <c r="ZS119" s="1380"/>
      <c r="ZT119" s="1380"/>
      <c r="ZU119" s="1380"/>
      <c r="ZV119" s="1380"/>
      <c r="ZW119" s="1380"/>
      <c r="ZX119" s="1380"/>
      <c r="ZY119" s="1380"/>
      <c r="ZZ119" s="1380"/>
      <c r="AAA119" s="1380"/>
      <c r="AAB119" s="1380"/>
      <c r="AAC119" s="1380"/>
      <c r="AAD119" s="1380"/>
      <c r="AAE119" s="1380"/>
      <c r="AAF119" s="1380"/>
      <c r="AAG119" s="1380"/>
      <c r="AAH119" s="1380"/>
      <c r="AAI119" s="1380"/>
      <c r="AAJ119" s="1380"/>
      <c r="AAK119" s="1380"/>
      <c r="AAL119" s="1380"/>
      <c r="AAM119" s="1380"/>
      <c r="AAN119" s="1380"/>
      <c r="AAO119" s="1380"/>
      <c r="AAP119" s="1380"/>
      <c r="AAQ119" s="1380"/>
      <c r="AAR119" s="1380"/>
      <c r="AAS119" s="1380"/>
      <c r="AAT119" s="1380"/>
      <c r="AAU119" s="1380"/>
      <c r="AAV119" s="1380"/>
      <c r="AAW119" s="1380"/>
      <c r="AAX119" s="1380"/>
      <c r="AAY119" s="1380"/>
      <c r="AAZ119" s="1380"/>
      <c r="ABA119" s="1380"/>
      <c r="ABB119" s="1380"/>
      <c r="ABC119" s="1380"/>
      <c r="ABD119" s="1380"/>
      <c r="ABE119" s="1380"/>
      <c r="ABF119" s="1380"/>
      <c r="ABG119" s="1380"/>
      <c r="ABH119" s="1380"/>
      <c r="ABI119" s="1380"/>
      <c r="ABJ119" s="1380"/>
      <c r="ABK119" s="1380"/>
      <c r="ABL119" s="1380"/>
      <c r="ABM119" s="1380"/>
      <c r="ABN119" s="1380"/>
      <c r="ABO119" s="1380"/>
      <c r="ABP119" s="1380"/>
      <c r="ABQ119" s="1380"/>
      <c r="ABR119" s="1380"/>
      <c r="ABS119" s="1380"/>
      <c r="ABT119" s="1380"/>
      <c r="ABU119" s="1380"/>
      <c r="ABV119" s="1380"/>
      <c r="ABW119" s="1380"/>
      <c r="ABX119" s="1380"/>
      <c r="ABY119" s="1380"/>
      <c r="ABZ119" s="1380"/>
      <c r="ACA119" s="1380"/>
      <c r="ACB119" s="1380"/>
      <c r="ACC119" s="1380"/>
      <c r="ACD119" s="1380"/>
      <c r="ACE119" s="1380"/>
      <c r="ACF119" s="1380"/>
      <c r="ACG119" s="1380"/>
      <c r="ACH119" s="1380"/>
      <c r="ACI119" s="1380"/>
      <c r="ACJ119" s="1380"/>
      <c r="ACK119" s="1380"/>
      <c r="ACL119" s="1380"/>
      <c r="ACM119" s="1380"/>
      <c r="ACN119" s="1380"/>
      <c r="ACO119" s="1380"/>
      <c r="ACP119" s="1380"/>
      <c r="ACQ119" s="1380"/>
      <c r="ACR119" s="1380"/>
      <c r="ACS119" s="1380"/>
      <c r="ACT119" s="1380"/>
      <c r="ACU119" s="1380"/>
      <c r="ACV119" s="1380"/>
      <c r="ACW119" s="1380"/>
      <c r="ACX119" s="1380"/>
      <c r="ACY119" s="1380"/>
      <c r="ACZ119" s="1380"/>
      <c r="ADA119" s="1380"/>
      <c r="ADB119" s="1380"/>
      <c r="ADC119" s="1380"/>
      <c r="ADD119" s="1380"/>
      <c r="ADE119" s="1380"/>
      <c r="ADF119" s="1380"/>
      <c r="ADG119" s="1380"/>
      <c r="ADH119" s="1380"/>
      <c r="ADI119" s="1380"/>
      <c r="ADJ119" s="1380"/>
      <c r="ADK119" s="1380"/>
      <c r="ADL119" s="1380"/>
      <c r="ADM119" s="1380"/>
      <c r="ADN119" s="1380"/>
      <c r="ADO119" s="1380"/>
      <c r="ADP119" s="1380"/>
      <c r="ADQ119" s="1380"/>
      <c r="ADR119" s="1380"/>
      <c r="ADS119" s="1380"/>
      <c r="ADT119" s="1380"/>
      <c r="ADU119" s="1380"/>
      <c r="ADV119" s="1380"/>
      <c r="ADW119" s="1380"/>
      <c r="ADX119" s="1380"/>
      <c r="ADY119" s="1380"/>
      <c r="ADZ119" s="1380"/>
      <c r="AEA119" s="1380"/>
      <c r="AEB119" s="1380"/>
      <c r="AEC119" s="1380"/>
      <c r="AED119" s="1380"/>
      <c r="AEE119" s="1380"/>
      <c r="AEF119" s="1380"/>
      <c r="AEG119" s="1380"/>
      <c r="AEH119" s="1380"/>
      <c r="AEI119" s="1380"/>
      <c r="AEJ119" s="1380"/>
      <c r="AEK119" s="1380"/>
      <c r="AEL119" s="1380"/>
      <c r="AEM119" s="1380"/>
      <c r="AEN119" s="1380"/>
      <c r="AEO119" s="1380"/>
      <c r="AEP119" s="1380"/>
      <c r="AEQ119" s="1380"/>
      <c r="AER119" s="1380"/>
      <c r="AES119" s="1380"/>
      <c r="AET119" s="1380"/>
      <c r="AEU119" s="1380"/>
      <c r="AEV119" s="1380"/>
      <c r="AEW119" s="1380"/>
      <c r="AEX119" s="1380"/>
      <c r="AEY119" s="1380"/>
      <c r="AEZ119" s="1380"/>
      <c r="AFA119" s="1380"/>
      <c r="AFB119" s="1380"/>
      <c r="AFC119" s="1380"/>
      <c r="AFD119" s="1380"/>
      <c r="AFE119" s="1380"/>
      <c r="AFF119" s="1380"/>
      <c r="AFG119" s="1380"/>
      <c r="AFH119" s="1380"/>
      <c r="AFI119" s="1380"/>
      <c r="AFJ119" s="1380"/>
      <c r="AFK119" s="1380"/>
      <c r="AFL119" s="1380"/>
      <c r="AFM119" s="1380"/>
      <c r="AFN119" s="1380"/>
      <c r="AFO119" s="1380"/>
      <c r="AFP119" s="1380"/>
      <c r="AFQ119" s="1380"/>
      <c r="AFR119" s="1380"/>
      <c r="AFS119" s="1380"/>
      <c r="AFT119" s="1380"/>
      <c r="AFU119" s="1380"/>
      <c r="AFV119" s="1380"/>
      <c r="AFW119" s="1380"/>
      <c r="AFX119" s="1380"/>
      <c r="AFY119" s="1380"/>
      <c r="AFZ119" s="1380"/>
      <c r="AGA119" s="1380"/>
      <c r="AGB119" s="1380"/>
      <c r="AGC119" s="1380"/>
      <c r="AGD119" s="1380"/>
      <c r="AGE119" s="1380"/>
      <c r="AGF119" s="1380"/>
      <c r="AGG119" s="1380"/>
      <c r="AGH119" s="1380"/>
      <c r="AGI119" s="1380"/>
      <c r="AGJ119" s="1380"/>
      <c r="AGK119" s="1380"/>
      <c r="AGL119" s="1380"/>
      <c r="AGM119" s="1380"/>
      <c r="AGN119" s="1380"/>
      <c r="AGO119" s="1380"/>
      <c r="AGP119" s="1380"/>
      <c r="AGQ119" s="1380"/>
      <c r="AGR119" s="1380"/>
      <c r="AGS119" s="1380"/>
      <c r="AGT119" s="1380"/>
      <c r="AGU119" s="1380"/>
      <c r="AGV119" s="1380"/>
      <c r="AGW119" s="1380"/>
      <c r="AGX119" s="1380"/>
      <c r="AGY119" s="1380"/>
      <c r="AGZ119" s="1380"/>
      <c r="AHA119" s="1380"/>
      <c r="AHB119" s="1380"/>
      <c r="AHC119" s="1380"/>
      <c r="AHD119" s="1380"/>
      <c r="AHE119" s="1380"/>
      <c r="AHF119" s="1380"/>
      <c r="AHG119" s="1380"/>
      <c r="AHH119" s="1380"/>
      <c r="AHI119" s="1380"/>
      <c r="AHJ119" s="1380"/>
      <c r="AHK119" s="1380"/>
      <c r="AHL119" s="1380"/>
      <c r="AHM119" s="1380"/>
      <c r="AHN119" s="1380"/>
      <c r="AHO119" s="1380"/>
      <c r="AHP119" s="1380"/>
      <c r="AHQ119" s="1380"/>
      <c r="AHR119" s="1380"/>
      <c r="AHS119" s="1380"/>
      <c r="AHT119" s="1380"/>
      <c r="AHU119" s="1380"/>
      <c r="AHV119" s="1380"/>
      <c r="AHW119" s="1380"/>
      <c r="AHX119" s="1380"/>
      <c r="AHY119" s="1380"/>
      <c r="AHZ119" s="1380"/>
      <c r="AIA119" s="1380"/>
      <c r="AIB119" s="1380"/>
      <c r="AIC119" s="1380"/>
      <c r="AID119" s="1380"/>
      <c r="AIE119" s="1380"/>
      <c r="AIF119" s="1380"/>
      <c r="AIG119" s="1380"/>
      <c r="AIH119" s="1380"/>
      <c r="AII119" s="1380"/>
      <c r="AIJ119" s="1380"/>
      <c r="AIK119" s="1380"/>
      <c r="AIL119" s="1380"/>
      <c r="AIM119" s="1380"/>
      <c r="AIN119" s="1380"/>
      <c r="AIO119" s="1380"/>
      <c r="AIP119" s="1380"/>
      <c r="AIQ119" s="1380"/>
      <c r="AIR119" s="1380"/>
      <c r="AIS119" s="1380"/>
      <c r="AIT119" s="1380"/>
      <c r="AIU119" s="1380"/>
      <c r="AIV119" s="1380"/>
      <c r="AIW119" s="1380"/>
      <c r="AIX119" s="1380"/>
      <c r="AIY119" s="1380"/>
      <c r="AIZ119" s="1380"/>
      <c r="AJA119" s="1380"/>
      <c r="AJB119" s="1380"/>
      <c r="AJC119" s="1380"/>
      <c r="AJD119" s="1380"/>
      <c r="AJE119" s="1380"/>
      <c r="AJF119" s="1380"/>
      <c r="AJG119" s="1380"/>
      <c r="AJH119" s="1380"/>
      <c r="AJI119" s="1380"/>
      <c r="AJJ119" s="1380"/>
      <c r="AJK119" s="1380"/>
      <c r="AJL119" s="1380"/>
      <c r="AJM119" s="1380"/>
      <c r="AJN119" s="1380"/>
      <c r="AJO119" s="1380"/>
      <c r="AJP119" s="1380"/>
      <c r="AJQ119" s="1380"/>
      <c r="AJR119" s="1380"/>
      <c r="AJS119" s="1380"/>
      <c r="AJT119" s="1380"/>
      <c r="AJU119" s="1380"/>
      <c r="AJV119" s="1380"/>
      <c r="AJW119" s="1380"/>
      <c r="AJX119" s="1380"/>
      <c r="AJY119" s="1380"/>
      <c r="AJZ119" s="1380"/>
      <c r="AKA119" s="1380"/>
      <c r="AKB119" s="1380"/>
      <c r="AKC119" s="1380"/>
      <c r="AKD119" s="1380"/>
      <c r="AKE119" s="1380"/>
      <c r="AKF119" s="1380"/>
      <c r="AKG119" s="1380"/>
      <c r="AKH119" s="1380"/>
      <c r="AKI119" s="1380"/>
      <c r="AKJ119" s="1380"/>
      <c r="AKK119" s="1380"/>
      <c r="AKL119" s="1380"/>
      <c r="AKM119" s="1380"/>
      <c r="AKN119" s="1380"/>
      <c r="AKO119" s="1380"/>
      <c r="AKP119" s="1380"/>
      <c r="AKQ119" s="1380"/>
      <c r="AKR119" s="1380"/>
      <c r="AKS119" s="1380"/>
      <c r="AKT119" s="1380"/>
      <c r="AKU119" s="1380"/>
      <c r="AKV119" s="1380"/>
      <c r="AKW119" s="1380"/>
      <c r="AKX119" s="1380"/>
      <c r="AKY119" s="1380"/>
      <c r="AKZ119" s="1380"/>
      <c r="ALA119" s="1380"/>
      <c r="ALB119" s="1380"/>
      <c r="ALC119" s="1380"/>
      <c r="ALD119" s="1380"/>
      <c r="ALE119" s="1380"/>
      <c r="ALF119" s="1380"/>
      <c r="ALG119" s="1380"/>
      <c r="ALH119" s="1380"/>
      <c r="ALI119" s="1380"/>
      <c r="ALJ119" s="1380"/>
      <c r="ALK119" s="1380"/>
      <c r="ALL119" s="1380"/>
      <c r="ALM119" s="1380"/>
      <c r="ALN119" s="1380"/>
      <c r="ALO119" s="1380"/>
      <c r="ALP119" s="1380"/>
      <c r="ALQ119" s="1380"/>
      <c r="ALR119" s="1380"/>
      <c r="ALS119" s="1380"/>
      <c r="ALT119" s="1380"/>
      <c r="ALU119" s="1380"/>
      <c r="ALV119" s="1380"/>
      <c r="ALW119" s="1380"/>
      <c r="ALX119" s="1380"/>
      <c r="ALY119" s="1380"/>
      <c r="ALZ119" s="1380"/>
      <c r="AMA119" s="1380"/>
      <c r="AMB119" s="1380"/>
      <c r="AMC119" s="1380"/>
      <c r="AMD119" s="1380"/>
      <c r="AME119" s="1380"/>
      <c r="AMF119" s="1380"/>
      <c r="AMG119" s="1380"/>
      <c r="AMH119" s="1380"/>
      <c r="AMI119" s="1380"/>
      <c r="AMJ119" s="1380"/>
    </row>
    <row r="120" spans="1:1024" s="737" customFormat="1" ht="21.4" customHeight="1" thickBot="1">
      <c r="A120" s="6250"/>
      <c r="B120" s="6480"/>
      <c r="C120" s="6482"/>
      <c r="D120" s="6485"/>
      <c r="E120" s="6488"/>
      <c r="F120" s="6491"/>
      <c r="G120" s="5309"/>
      <c r="H120" s="6473"/>
      <c r="I120" s="3566" t="s">
        <v>916</v>
      </c>
      <c r="J120" s="2417">
        <v>2000000</v>
      </c>
      <c r="K120" s="6246"/>
      <c r="L120" s="6478"/>
      <c r="M120" s="6478"/>
      <c r="N120" s="6478"/>
      <c r="O120" s="6457"/>
      <c r="P120" s="6457"/>
      <c r="Q120" s="6322"/>
      <c r="R120" s="6462"/>
      <c r="S120" s="6335"/>
      <c r="T120" s="6467"/>
      <c r="U120" s="6470"/>
      <c r="V120" s="6470"/>
      <c r="W120" s="6514"/>
      <c r="X120" s="6514"/>
      <c r="Y120" s="6502"/>
      <c r="Z120" s="6508"/>
      <c r="AA120" s="6502"/>
      <c r="AB120" s="6502"/>
      <c r="AC120" s="6505"/>
      <c r="AD120" s="6502"/>
      <c r="AE120" s="6508"/>
      <c r="AF120" s="6511"/>
      <c r="AG120" s="6496"/>
      <c r="AH120" s="6496"/>
      <c r="AI120" s="6322"/>
      <c r="AJ120" s="6322"/>
      <c r="AK120" s="6499"/>
      <c r="AL120" s="6496"/>
      <c r="AM120" s="6496"/>
      <c r="AN120" s="6555"/>
      <c r="AO120" s="6496"/>
      <c r="AP120" s="6496"/>
      <c r="AQ120" s="6496"/>
      <c r="AR120" s="6496"/>
      <c r="AS120" s="6496"/>
      <c r="AT120" s="6543"/>
      <c r="AU120" s="6546"/>
      <c r="AV120" s="6546"/>
      <c r="AW120" s="6549"/>
      <c r="AX120" s="6549"/>
      <c r="AY120" s="6552"/>
      <c r="AZ120" s="6530"/>
      <c r="BA120" s="3442"/>
      <c r="BB120" s="3442"/>
      <c r="BC120" s="3442"/>
      <c r="BD120" s="3442"/>
      <c r="BE120" s="3442"/>
      <c r="BF120" s="3442"/>
      <c r="BG120" s="3442"/>
      <c r="BH120" s="3442"/>
      <c r="BI120" s="3442"/>
      <c r="BJ120" s="3442"/>
      <c r="BK120" s="3442"/>
      <c r="BL120" s="3442"/>
      <c r="BM120" s="3442"/>
      <c r="BN120" s="3442"/>
      <c r="BO120" s="3442"/>
      <c r="BP120" s="3442"/>
      <c r="BQ120" s="3442"/>
      <c r="BR120" s="3442"/>
      <c r="BS120" s="3442"/>
      <c r="BT120" s="3442"/>
      <c r="BU120" s="3442"/>
      <c r="BV120" s="3442"/>
      <c r="BW120" s="3442"/>
      <c r="BX120" s="3442"/>
      <c r="BY120" s="3442"/>
      <c r="BZ120" s="3442"/>
      <c r="CA120" s="3442"/>
      <c r="CB120" s="3442"/>
      <c r="CC120" s="3442"/>
      <c r="CD120" s="3442"/>
      <c r="CE120" s="3442"/>
      <c r="CF120" s="3442"/>
      <c r="CG120" s="3442"/>
      <c r="CH120" s="3442"/>
      <c r="CI120" s="3442"/>
      <c r="CJ120" s="3442"/>
      <c r="CK120" s="3442"/>
      <c r="CL120" s="3442"/>
      <c r="CM120" s="3442"/>
      <c r="CN120" s="3442"/>
      <c r="CO120" s="3442"/>
      <c r="CP120" s="3442"/>
      <c r="CQ120" s="3442"/>
      <c r="CR120" s="3442"/>
      <c r="CS120" s="3442"/>
      <c r="CT120" s="3442"/>
      <c r="CU120" s="3442"/>
      <c r="CV120" s="3442"/>
      <c r="CW120" s="3442"/>
      <c r="CX120" s="3442"/>
      <c r="CY120" s="3442"/>
      <c r="CZ120" s="3442"/>
      <c r="DA120" s="3442"/>
      <c r="DB120" s="3442"/>
      <c r="DC120" s="3442"/>
      <c r="DD120" s="3442"/>
      <c r="DE120" s="3442"/>
      <c r="DF120" s="3442"/>
      <c r="DG120" s="3442"/>
      <c r="DH120" s="3442"/>
      <c r="DI120" s="3442"/>
      <c r="DJ120" s="3442"/>
      <c r="DK120" s="3442"/>
      <c r="DL120" s="3442"/>
      <c r="DM120" s="3442"/>
      <c r="DN120" s="3442"/>
      <c r="DO120" s="3442"/>
      <c r="DP120" s="3442"/>
      <c r="DQ120" s="3442"/>
      <c r="DR120" s="3442"/>
      <c r="DS120" s="3442"/>
      <c r="DT120" s="3442"/>
      <c r="DU120" s="3442"/>
      <c r="DV120" s="3442"/>
      <c r="DW120" s="3442"/>
      <c r="DX120" s="3442"/>
      <c r="DY120" s="3442"/>
      <c r="DZ120" s="1380"/>
      <c r="EA120" s="1380"/>
      <c r="EB120" s="1380"/>
      <c r="EC120" s="1380"/>
      <c r="ED120" s="1380"/>
      <c r="EE120" s="1380"/>
      <c r="EF120" s="1380"/>
      <c r="EG120" s="1380"/>
      <c r="EH120" s="1380"/>
      <c r="EI120" s="1380"/>
      <c r="EJ120" s="1380"/>
      <c r="EK120" s="1380"/>
      <c r="EL120" s="1380"/>
      <c r="EM120" s="1380"/>
      <c r="EN120" s="1380"/>
      <c r="EO120" s="1380"/>
      <c r="EP120" s="1380"/>
      <c r="EQ120" s="1380"/>
      <c r="ER120" s="1380"/>
      <c r="ES120" s="1380"/>
      <c r="ET120" s="1380"/>
      <c r="EU120" s="1380"/>
      <c r="EV120" s="1380"/>
      <c r="EW120" s="1380"/>
      <c r="EX120" s="1380"/>
      <c r="EY120" s="1380"/>
      <c r="EZ120" s="1380"/>
      <c r="FA120" s="1380"/>
      <c r="FB120" s="1380"/>
      <c r="FC120" s="1380"/>
      <c r="FD120" s="1380"/>
      <c r="FE120" s="1380"/>
      <c r="FF120" s="1380"/>
      <c r="FG120" s="1380"/>
      <c r="FH120" s="1380"/>
      <c r="FI120" s="1380"/>
      <c r="FJ120" s="1380"/>
      <c r="FK120" s="1380"/>
      <c r="FL120" s="1380"/>
      <c r="FM120" s="1380"/>
      <c r="FN120" s="1380"/>
      <c r="FO120" s="1380"/>
      <c r="FP120" s="1380"/>
      <c r="FQ120" s="1380"/>
      <c r="FR120" s="1380"/>
      <c r="FS120" s="1380"/>
      <c r="FT120" s="1380"/>
      <c r="FU120" s="1380"/>
      <c r="FV120" s="1380"/>
      <c r="FW120" s="1380"/>
      <c r="FX120" s="1380"/>
      <c r="FY120" s="1380"/>
      <c r="FZ120" s="1380"/>
      <c r="GA120" s="1380"/>
      <c r="GB120" s="1380"/>
      <c r="GC120" s="1380"/>
      <c r="GD120" s="1380"/>
      <c r="GE120" s="1380"/>
      <c r="GF120" s="1380"/>
      <c r="GG120" s="1380"/>
      <c r="GH120" s="1380"/>
      <c r="GI120" s="1380"/>
      <c r="GJ120" s="1380"/>
      <c r="GK120" s="1380"/>
      <c r="GL120" s="1380"/>
      <c r="GM120" s="1380"/>
      <c r="GN120" s="1380"/>
      <c r="GO120" s="1380"/>
      <c r="GP120" s="1380"/>
      <c r="GQ120" s="1380"/>
      <c r="GR120" s="1380"/>
      <c r="GS120" s="1380"/>
      <c r="GT120" s="1380"/>
      <c r="GU120" s="1380"/>
      <c r="GV120" s="1380"/>
      <c r="GW120" s="1380"/>
      <c r="GX120" s="1380"/>
      <c r="GY120" s="1380"/>
      <c r="GZ120" s="1380"/>
      <c r="HA120" s="1380"/>
      <c r="HB120" s="1380"/>
      <c r="HC120" s="1380"/>
      <c r="HD120" s="1380"/>
      <c r="HE120" s="1380"/>
      <c r="HF120" s="1380"/>
      <c r="HG120" s="1380"/>
      <c r="HH120" s="1380"/>
      <c r="HI120" s="1380"/>
      <c r="HJ120" s="1380"/>
      <c r="HK120" s="1380"/>
      <c r="HL120" s="1380"/>
      <c r="HM120" s="1380"/>
      <c r="HN120" s="1380"/>
      <c r="HO120" s="1380"/>
      <c r="HP120" s="1380"/>
      <c r="HQ120" s="1380"/>
      <c r="HR120" s="1380"/>
      <c r="HS120" s="1380"/>
      <c r="HT120" s="1380"/>
      <c r="HU120" s="1380"/>
      <c r="HV120" s="1380"/>
      <c r="HW120" s="1380"/>
      <c r="HX120" s="1380"/>
      <c r="HY120" s="1380"/>
      <c r="HZ120" s="1380"/>
      <c r="IA120" s="1380"/>
      <c r="IB120" s="1380"/>
      <c r="IC120" s="1380"/>
      <c r="ID120" s="1380"/>
      <c r="IE120" s="1380"/>
      <c r="IF120" s="1380"/>
      <c r="IG120" s="1380"/>
      <c r="IH120" s="1380"/>
      <c r="II120" s="1380"/>
      <c r="IJ120" s="1380"/>
      <c r="IK120" s="1380"/>
      <c r="IL120" s="1380"/>
      <c r="IM120" s="1380"/>
      <c r="IN120" s="1380"/>
      <c r="IO120" s="1380"/>
      <c r="IP120" s="1380"/>
      <c r="IQ120" s="1380"/>
      <c r="IR120" s="1380"/>
      <c r="IS120" s="1380"/>
      <c r="IT120" s="1380"/>
      <c r="IU120" s="1380"/>
      <c r="IV120" s="1380"/>
      <c r="IW120" s="1380"/>
      <c r="IX120" s="1380"/>
      <c r="IY120" s="1380"/>
      <c r="IZ120" s="1380"/>
      <c r="JA120" s="1380"/>
      <c r="JB120" s="1380"/>
      <c r="JC120" s="1380"/>
      <c r="JD120" s="1380"/>
      <c r="JE120" s="1380"/>
      <c r="JF120" s="1380"/>
      <c r="JG120" s="1380"/>
      <c r="JH120" s="1380"/>
      <c r="JI120" s="1380"/>
      <c r="JJ120" s="1380"/>
      <c r="JK120" s="1380"/>
      <c r="JL120" s="1380"/>
      <c r="JM120" s="1380"/>
      <c r="JN120" s="1380"/>
      <c r="JO120" s="1380"/>
      <c r="JP120" s="1380"/>
      <c r="JQ120" s="1380"/>
      <c r="JR120" s="1380"/>
      <c r="JS120" s="1380"/>
      <c r="JT120" s="1380"/>
      <c r="JU120" s="1380"/>
      <c r="JV120" s="1380"/>
      <c r="JW120" s="1380"/>
      <c r="JX120" s="1380"/>
      <c r="JY120" s="1380"/>
      <c r="JZ120" s="1380"/>
      <c r="KA120" s="1380"/>
      <c r="KB120" s="1380"/>
      <c r="KC120" s="1380"/>
      <c r="KD120" s="1380"/>
      <c r="KE120" s="1380"/>
      <c r="KF120" s="1380"/>
      <c r="KG120" s="1380"/>
      <c r="KH120" s="1380"/>
      <c r="KI120" s="1380"/>
      <c r="KJ120" s="1380"/>
      <c r="KK120" s="1380"/>
      <c r="KL120" s="1380"/>
      <c r="KM120" s="1380"/>
      <c r="KN120" s="1380"/>
      <c r="KO120" s="1380"/>
      <c r="KP120" s="1380"/>
      <c r="KQ120" s="1380"/>
      <c r="KR120" s="1380"/>
      <c r="KS120" s="1380"/>
      <c r="KT120" s="1380"/>
      <c r="KU120" s="1380"/>
      <c r="KV120" s="1380"/>
      <c r="KW120" s="1380"/>
      <c r="KX120" s="1380"/>
      <c r="KY120" s="1380"/>
      <c r="KZ120" s="1380"/>
      <c r="LA120" s="1380"/>
      <c r="LB120" s="1380"/>
      <c r="LC120" s="1380"/>
      <c r="LD120" s="1380"/>
      <c r="LE120" s="1380"/>
      <c r="LF120" s="1380"/>
      <c r="LG120" s="1380"/>
      <c r="LH120" s="1380"/>
      <c r="LI120" s="1380"/>
      <c r="LJ120" s="1380"/>
      <c r="LK120" s="1380"/>
      <c r="LL120" s="1380"/>
      <c r="LM120" s="1380"/>
      <c r="LN120" s="1380"/>
      <c r="LO120" s="1380"/>
      <c r="LP120" s="1380"/>
      <c r="LQ120" s="1380"/>
      <c r="LR120" s="1380"/>
      <c r="LS120" s="1380"/>
      <c r="LT120" s="1380"/>
      <c r="LU120" s="1380"/>
      <c r="LV120" s="1380"/>
      <c r="LW120" s="1380"/>
      <c r="LX120" s="1380"/>
      <c r="LY120" s="1380"/>
      <c r="LZ120" s="1380"/>
      <c r="MA120" s="1380"/>
      <c r="MB120" s="1380"/>
      <c r="MC120" s="1380"/>
      <c r="MD120" s="1380"/>
      <c r="ME120" s="1380"/>
      <c r="MF120" s="1380"/>
      <c r="MG120" s="1380"/>
      <c r="MH120" s="1380"/>
      <c r="MI120" s="1380"/>
      <c r="MJ120" s="1380"/>
      <c r="MK120" s="1380"/>
      <c r="ML120" s="1380"/>
      <c r="MM120" s="1380"/>
      <c r="MN120" s="1380"/>
      <c r="MO120" s="1380"/>
      <c r="MP120" s="1380"/>
      <c r="MQ120" s="1380"/>
      <c r="MR120" s="1380"/>
      <c r="MS120" s="1380"/>
      <c r="MT120" s="1380"/>
      <c r="MU120" s="1380"/>
      <c r="MV120" s="1380"/>
      <c r="MW120" s="1380"/>
      <c r="MX120" s="1380"/>
      <c r="MY120" s="1380"/>
      <c r="MZ120" s="1380"/>
      <c r="NA120" s="1380"/>
      <c r="NB120" s="1380"/>
      <c r="NC120" s="1380"/>
      <c r="ND120" s="1380"/>
      <c r="NE120" s="1380"/>
      <c r="NF120" s="1380"/>
      <c r="NG120" s="1380"/>
      <c r="NH120" s="1380"/>
      <c r="NI120" s="1380"/>
      <c r="NJ120" s="1380"/>
      <c r="NK120" s="1380"/>
      <c r="NL120" s="1380"/>
      <c r="NM120" s="1380"/>
      <c r="NN120" s="1380"/>
      <c r="NO120" s="1380"/>
      <c r="NP120" s="1380"/>
      <c r="NQ120" s="1380"/>
      <c r="NR120" s="1380"/>
      <c r="NS120" s="1380"/>
      <c r="NT120" s="1380"/>
      <c r="NU120" s="1380"/>
      <c r="NV120" s="1380"/>
      <c r="NW120" s="1380"/>
      <c r="NX120" s="1380"/>
      <c r="NY120" s="1380"/>
      <c r="NZ120" s="1380"/>
      <c r="OA120" s="1380"/>
      <c r="OB120" s="1380"/>
      <c r="OC120" s="1380"/>
      <c r="OD120" s="1380"/>
      <c r="OE120" s="1380"/>
      <c r="OF120" s="1380"/>
      <c r="OG120" s="1380"/>
      <c r="OH120" s="1380"/>
      <c r="OI120" s="1380"/>
      <c r="OJ120" s="1380"/>
      <c r="OK120" s="1380"/>
      <c r="OL120" s="1380"/>
      <c r="OM120" s="1380"/>
      <c r="ON120" s="1380"/>
      <c r="OO120" s="1380"/>
      <c r="OP120" s="1380"/>
      <c r="OQ120" s="1380"/>
      <c r="OR120" s="1380"/>
      <c r="OS120" s="1380"/>
      <c r="OT120" s="1380"/>
      <c r="OU120" s="1380"/>
      <c r="OV120" s="1380"/>
      <c r="OW120" s="1380"/>
      <c r="OX120" s="1380"/>
      <c r="OY120" s="1380"/>
      <c r="OZ120" s="1380"/>
      <c r="PA120" s="1380"/>
      <c r="PB120" s="1380"/>
      <c r="PC120" s="1380"/>
      <c r="PD120" s="1380"/>
      <c r="PE120" s="1380"/>
      <c r="PF120" s="1380"/>
      <c r="PG120" s="1380"/>
      <c r="PH120" s="1380"/>
      <c r="PI120" s="1380"/>
      <c r="PJ120" s="1380"/>
      <c r="PK120" s="1380"/>
      <c r="PL120" s="1380"/>
      <c r="PM120" s="1380"/>
      <c r="PN120" s="1380"/>
      <c r="PO120" s="1380"/>
      <c r="PP120" s="1380"/>
      <c r="PQ120" s="1380"/>
      <c r="PR120" s="1380"/>
      <c r="PS120" s="1380"/>
      <c r="PT120" s="1380"/>
      <c r="PU120" s="1380"/>
      <c r="PV120" s="1380"/>
      <c r="PW120" s="1380"/>
      <c r="PX120" s="1380"/>
      <c r="PY120" s="1380"/>
      <c r="PZ120" s="1380"/>
      <c r="QA120" s="1380"/>
      <c r="QB120" s="1380"/>
      <c r="QC120" s="1380"/>
      <c r="QD120" s="1380"/>
      <c r="QE120" s="1380"/>
      <c r="QF120" s="1380"/>
      <c r="QG120" s="1380"/>
      <c r="QH120" s="1380"/>
      <c r="QI120" s="1380"/>
      <c r="QJ120" s="1380"/>
      <c r="QK120" s="1380"/>
      <c r="QL120" s="1380"/>
      <c r="QM120" s="1380"/>
      <c r="QN120" s="1380"/>
      <c r="QO120" s="1380"/>
      <c r="QP120" s="1380"/>
      <c r="QQ120" s="1380"/>
      <c r="QR120" s="1380"/>
      <c r="QS120" s="1380"/>
      <c r="QT120" s="1380"/>
      <c r="QU120" s="1380"/>
      <c r="QV120" s="1380"/>
      <c r="QW120" s="1380"/>
      <c r="QX120" s="1380"/>
      <c r="QY120" s="1380"/>
      <c r="QZ120" s="1380"/>
      <c r="RA120" s="1380"/>
      <c r="RB120" s="1380"/>
      <c r="RC120" s="1380"/>
      <c r="RD120" s="1380"/>
      <c r="RE120" s="1380"/>
      <c r="RF120" s="1380"/>
      <c r="RG120" s="1380"/>
      <c r="RH120" s="1380"/>
      <c r="RI120" s="1380"/>
      <c r="RJ120" s="1380"/>
      <c r="RK120" s="1380"/>
      <c r="RL120" s="1380"/>
      <c r="RM120" s="1380"/>
      <c r="RN120" s="1380"/>
      <c r="RO120" s="1380"/>
      <c r="RP120" s="1380"/>
      <c r="RQ120" s="1380"/>
      <c r="RR120" s="1380"/>
      <c r="RS120" s="1380"/>
      <c r="RT120" s="1380"/>
      <c r="RU120" s="1380"/>
      <c r="RV120" s="1380"/>
      <c r="RW120" s="1380"/>
      <c r="RX120" s="1380"/>
      <c r="RY120" s="1380"/>
      <c r="RZ120" s="1380"/>
      <c r="SA120" s="1380"/>
      <c r="SB120" s="1380"/>
      <c r="SC120" s="1380"/>
      <c r="SD120" s="1380"/>
      <c r="SE120" s="1380"/>
      <c r="SF120" s="1380"/>
      <c r="SG120" s="1380"/>
      <c r="SH120" s="1380"/>
      <c r="SI120" s="1380"/>
      <c r="SJ120" s="1380"/>
      <c r="SK120" s="1380"/>
      <c r="SL120" s="1380"/>
      <c r="SM120" s="1380"/>
      <c r="SN120" s="1380"/>
      <c r="SO120" s="1380"/>
      <c r="SP120" s="1380"/>
      <c r="SQ120" s="1380"/>
      <c r="SR120" s="1380"/>
      <c r="SS120" s="1380"/>
      <c r="ST120" s="1380"/>
      <c r="SU120" s="1380"/>
      <c r="SV120" s="1380"/>
      <c r="SW120" s="1380"/>
      <c r="SX120" s="1380"/>
      <c r="SY120" s="1380"/>
      <c r="SZ120" s="1380"/>
      <c r="TA120" s="1380"/>
      <c r="TB120" s="1380"/>
      <c r="TC120" s="1380"/>
      <c r="TD120" s="1380"/>
      <c r="TE120" s="1380"/>
      <c r="TF120" s="1380"/>
      <c r="TG120" s="1380"/>
      <c r="TH120" s="1380"/>
      <c r="TI120" s="1380"/>
      <c r="TJ120" s="1380"/>
      <c r="TK120" s="1380"/>
      <c r="TL120" s="1380"/>
      <c r="TM120" s="1380"/>
      <c r="TN120" s="1380"/>
      <c r="TO120" s="1380"/>
      <c r="TP120" s="1380"/>
      <c r="TQ120" s="1380"/>
      <c r="TR120" s="1380"/>
      <c r="TS120" s="1380"/>
      <c r="TT120" s="1380"/>
      <c r="TU120" s="1380"/>
      <c r="TV120" s="1380"/>
      <c r="TW120" s="1380"/>
      <c r="TX120" s="1380"/>
      <c r="TY120" s="1380"/>
      <c r="TZ120" s="1380"/>
      <c r="UA120" s="1380"/>
      <c r="UB120" s="1380"/>
      <c r="UC120" s="1380"/>
      <c r="UD120" s="1380"/>
      <c r="UE120" s="1380"/>
      <c r="UF120" s="1380"/>
      <c r="UG120" s="1380"/>
      <c r="UH120" s="1380"/>
      <c r="UI120" s="1380"/>
      <c r="UJ120" s="1380"/>
      <c r="UK120" s="1380"/>
      <c r="UL120" s="1380"/>
      <c r="UM120" s="1380"/>
      <c r="UN120" s="1380"/>
      <c r="UO120" s="1380"/>
      <c r="UP120" s="1380"/>
      <c r="UQ120" s="1380"/>
      <c r="UR120" s="1380"/>
      <c r="US120" s="1380"/>
      <c r="UT120" s="1380"/>
      <c r="UU120" s="1380"/>
      <c r="UV120" s="1380"/>
      <c r="UW120" s="1380"/>
      <c r="UX120" s="1380"/>
      <c r="UY120" s="1380"/>
      <c r="UZ120" s="1380"/>
      <c r="VA120" s="1380"/>
      <c r="VB120" s="1380"/>
      <c r="VC120" s="1380"/>
      <c r="VD120" s="1380"/>
      <c r="VE120" s="1380"/>
      <c r="VF120" s="1380"/>
      <c r="VG120" s="1380"/>
      <c r="VH120" s="1380"/>
      <c r="VI120" s="1380"/>
      <c r="VJ120" s="1380"/>
      <c r="VK120" s="1380"/>
      <c r="VL120" s="1380"/>
      <c r="VM120" s="1380"/>
      <c r="VN120" s="1380"/>
      <c r="VO120" s="1380"/>
      <c r="VP120" s="1380"/>
      <c r="VQ120" s="1380"/>
      <c r="VR120" s="1380"/>
      <c r="VS120" s="1380"/>
      <c r="VT120" s="1380"/>
      <c r="VU120" s="1380"/>
      <c r="VV120" s="1380"/>
      <c r="VW120" s="1380"/>
      <c r="VX120" s="1380"/>
      <c r="VY120" s="1380"/>
      <c r="VZ120" s="1380"/>
      <c r="WA120" s="1380"/>
      <c r="WB120" s="1380"/>
      <c r="WC120" s="1380"/>
      <c r="WD120" s="1380"/>
      <c r="WE120" s="1380"/>
      <c r="WF120" s="1380"/>
      <c r="WG120" s="1380"/>
      <c r="WH120" s="1380"/>
      <c r="WI120" s="1380"/>
      <c r="WJ120" s="1380"/>
      <c r="WK120" s="1380"/>
      <c r="WL120" s="1380"/>
      <c r="WM120" s="1380"/>
      <c r="WN120" s="1380"/>
      <c r="WO120" s="1380"/>
      <c r="WP120" s="1380"/>
      <c r="WQ120" s="1380"/>
      <c r="WR120" s="1380"/>
      <c r="WS120" s="1380"/>
      <c r="WT120" s="1380"/>
      <c r="WU120" s="1380"/>
      <c r="WV120" s="1380"/>
      <c r="WW120" s="1380"/>
      <c r="WX120" s="1380"/>
      <c r="WY120" s="1380"/>
      <c r="WZ120" s="1380"/>
      <c r="XA120" s="1380"/>
      <c r="XB120" s="1380"/>
      <c r="XC120" s="1380"/>
      <c r="XD120" s="1380"/>
      <c r="XE120" s="1380"/>
      <c r="XF120" s="1380"/>
      <c r="XG120" s="1380"/>
      <c r="XH120" s="1380"/>
      <c r="XI120" s="1380"/>
      <c r="XJ120" s="1380"/>
      <c r="XK120" s="1380"/>
      <c r="XL120" s="1380"/>
      <c r="XM120" s="1380"/>
      <c r="XN120" s="1380"/>
      <c r="XO120" s="1380"/>
      <c r="XP120" s="1380"/>
      <c r="XQ120" s="1380"/>
      <c r="XR120" s="1380"/>
      <c r="XS120" s="1380"/>
      <c r="XT120" s="1380"/>
      <c r="XU120" s="1380"/>
      <c r="XV120" s="1380"/>
      <c r="XW120" s="1380"/>
      <c r="XX120" s="1380"/>
      <c r="XY120" s="1380"/>
      <c r="XZ120" s="1380"/>
      <c r="YA120" s="1380"/>
      <c r="YB120" s="1380"/>
      <c r="YC120" s="1380"/>
      <c r="YD120" s="1380"/>
      <c r="YE120" s="1380"/>
      <c r="YF120" s="1380"/>
      <c r="YG120" s="1380"/>
      <c r="YH120" s="1380"/>
      <c r="YI120" s="1380"/>
      <c r="YJ120" s="1380"/>
      <c r="YK120" s="1380"/>
      <c r="YL120" s="1380"/>
      <c r="YM120" s="1380"/>
      <c r="YN120" s="1380"/>
      <c r="YO120" s="1380"/>
      <c r="YP120" s="1380"/>
      <c r="YQ120" s="1380"/>
      <c r="YR120" s="1380"/>
      <c r="YS120" s="1380"/>
      <c r="YT120" s="1380"/>
      <c r="YU120" s="1380"/>
      <c r="YV120" s="1380"/>
      <c r="YW120" s="1380"/>
      <c r="YX120" s="1380"/>
      <c r="YY120" s="1380"/>
      <c r="YZ120" s="1380"/>
      <c r="ZA120" s="1380"/>
      <c r="ZB120" s="1380"/>
      <c r="ZC120" s="1380"/>
      <c r="ZD120" s="1380"/>
      <c r="ZE120" s="1380"/>
      <c r="ZF120" s="1380"/>
      <c r="ZG120" s="1380"/>
      <c r="ZH120" s="1380"/>
      <c r="ZI120" s="1380"/>
      <c r="ZJ120" s="1380"/>
      <c r="ZK120" s="1380"/>
      <c r="ZL120" s="1380"/>
      <c r="ZM120" s="1380"/>
      <c r="ZN120" s="1380"/>
      <c r="ZO120" s="1380"/>
      <c r="ZP120" s="1380"/>
      <c r="ZQ120" s="1380"/>
      <c r="ZR120" s="1380"/>
      <c r="ZS120" s="1380"/>
      <c r="ZT120" s="1380"/>
      <c r="ZU120" s="1380"/>
      <c r="ZV120" s="1380"/>
      <c r="ZW120" s="1380"/>
      <c r="ZX120" s="1380"/>
      <c r="ZY120" s="1380"/>
      <c r="ZZ120" s="1380"/>
      <c r="AAA120" s="1380"/>
      <c r="AAB120" s="1380"/>
      <c r="AAC120" s="1380"/>
      <c r="AAD120" s="1380"/>
      <c r="AAE120" s="1380"/>
      <c r="AAF120" s="1380"/>
      <c r="AAG120" s="1380"/>
      <c r="AAH120" s="1380"/>
      <c r="AAI120" s="1380"/>
      <c r="AAJ120" s="1380"/>
      <c r="AAK120" s="1380"/>
      <c r="AAL120" s="1380"/>
      <c r="AAM120" s="1380"/>
      <c r="AAN120" s="1380"/>
      <c r="AAO120" s="1380"/>
      <c r="AAP120" s="1380"/>
      <c r="AAQ120" s="1380"/>
      <c r="AAR120" s="1380"/>
      <c r="AAS120" s="1380"/>
      <c r="AAT120" s="1380"/>
      <c r="AAU120" s="1380"/>
      <c r="AAV120" s="1380"/>
      <c r="AAW120" s="1380"/>
      <c r="AAX120" s="1380"/>
      <c r="AAY120" s="1380"/>
      <c r="AAZ120" s="1380"/>
      <c r="ABA120" s="1380"/>
      <c r="ABB120" s="1380"/>
      <c r="ABC120" s="1380"/>
      <c r="ABD120" s="1380"/>
      <c r="ABE120" s="1380"/>
      <c r="ABF120" s="1380"/>
      <c r="ABG120" s="1380"/>
      <c r="ABH120" s="1380"/>
      <c r="ABI120" s="1380"/>
      <c r="ABJ120" s="1380"/>
      <c r="ABK120" s="1380"/>
      <c r="ABL120" s="1380"/>
      <c r="ABM120" s="1380"/>
      <c r="ABN120" s="1380"/>
      <c r="ABO120" s="1380"/>
      <c r="ABP120" s="1380"/>
      <c r="ABQ120" s="1380"/>
      <c r="ABR120" s="1380"/>
      <c r="ABS120" s="1380"/>
      <c r="ABT120" s="1380"/>
      <c r="ABU120" s="1380"/>
      <c r="ABV120" s="1380"/>
      <c r="ABW120" s="1380"/>
      <c r="ABX120" s="1380"/>
      <c r="ABY120" s="1380"/>
      <c r="ABZ120" s="1380"/>
      <c r="ACA120" s="1380"/>
      <c r="ACB120" s="1380"/>
      <c r="ACC120" s="1380"/>
      <c r="ACD120" s="1380"/>
      <c r="ACE120" s="1380"/>
      <c r="ACF120" s="1380"/>
      <c r="ACG120" s="1380"/>
      <c r="ACH120" s="1380"/>
      <c r="ACI120" s="1380"/>
      <c r="ACJ120" s="1380"/>
      <c r="ACK120" s="1380"/>
      <c r="ACL120" s="1380"/>
      <c r="ACM120" s="1380"/>
      <c r="ACN120" s="1380"/>
      <c r="ACO120" s="1380"/>
      <c r="ACP120" s="1380"/>
      <c r="ACQ120" s="1380"/>
      <c r="ACR120" s="1380"/>
      <c r="ACS120" s="1380"/>
      <c r="ACT120" s="1380"/>
      <c r="ACU120" s="1380"/>
      <c r="ACV120" s="1380"/>
      <c r="ACW120" s="1380"/>
      <c r="ACX120" s="1380"/>
      <c r="ACY120" s="1380"/>
      <c r="ACZ120" s="1380"/>
      <c r="ADA120" s="1380"/>
      <c r="ADB120" s="1380"/>
      <c r="ADC120" s="1380"/>
      <c r="ADD120" s="1380"/>
      <c r="ADE120" s="1380"/>
      <c r="ADF120" s="1380"/>
      <c r="ADG120" s="1380"/>
      <c r="ADH120" s="1380"/>
      <c r="ADI120" s="1380"/>
      <c r="ADJ120" s="1380"/>
      <c r="ADK120" s="1380"/>
      <c r="ADL120" s="1380"/>
      <c r="ADM120" s="1380"/>
      <c r="ADN120" s="1380"/>
      <c r="ADO120" s="1380"/>
      <c r="ADP120" s="1380"/>
      <c r="ADQ120" s="1380"/>
      <c r="ADR120" s="1380"/>
      <c r="ADS120" s="1380"/>
      <c r="ADT120" s="1380"/>
      <c r="ADU120" s="1380"/>
      <c r="ADV120" s="1380"/>
      <c r="ADW120" s="1380"/>
      <c r="ADX120" s="1380"/>
      <c r="ADY120" s="1380"/>
      <c r="ADZ120" s="1380"/>
      <c r="AEA120" s="1380"/>
      <c r="AEB120" s="1380"/>
      <c r="AEC120" s="1380"/>
      <c r="AED120" s="1380"/>
      <c r="AEE120" s="1380"/>
      <c r="AEF120" s="1380"/>
      <c r="AEG120" s="1380"/>
      <c r="AEH120" s="1380"/>
      <c r="AEI120" s="1380"/>
      <c r="AEJ120" s="1380"/>
      <c r="AEK120" s="1380"/>
      <c r="AEL120" s="1380"/>
      <c r="AEM120" s="1380"/>
      <c r="AEN120" s="1380"/>
      <c r="AEO120" s="1380"/>
      <c r="AEP120" s="1380"/>
      <c r="AEQ120" s="1380"/>
      <c r="AER120" s="1380"/>
      <c r="AES120" s="1380"/>
      <c r="AET120" s="1380"/>
      <c r="AEU120" s="1380"/>
      <c r="AEV120" s="1380"/>
      <c r="AEW120" s="1380"/>
      <c r="AEX120" s="1380"/>
      <c r="AEY120" s="1380"/>
      <c r="AEZ120" s="1380"/>
      <c r="AFA120" s="1380"/>
      <c r="AFB120" s="1380"/>
      <c r="AFC120" s="1380"/>
      <c r="AFD120" s="1380"/>
      <c r="AFE120" s="1380"/>
      <c r="AFF120" s="1380"/>
      <c r="AFG120" s="1380"/>
      <c r="AFH120" s="1380"/>
      <c r="AFI120" s="1380"/>
      <c r="AFJ120" s="1380"/>
      <c r="AFK120" s="1380"/>
      <c r="AFL120" s="1380"/>
      <c r="AFM120" s="1380"/>
      <c r="AFN120" s="1380"/>
      <c r="AFO120" s="1380"/>
      <c r="AFP120" s="1380"/>
      <c r="AFQ120" s="1380"/>
      <c r="AFR120" s="1380"/>
      <c r="AFS120" s="1380"/>
      <c r="AFT120" s="1380"/>
      <c r="AFU120" s="1380"/>
      <c r="AFV120" s="1380"/>
      <c r="AFW120" s="1380"/>
      <c r="AFX120" s="1380"/>
      <c r="AFY120" s="1380"/>
      <c r="AFZ120" s="1380"/>
      <c r="AGA120" s="1380"/>
      <c r="AGB120" s="1380"/>
      <c r="AGC120" s="1380"/>
      <c r="AGD120" s="1380"/>
      <c r="AGE120" s="1380"/>
      <c r="AGF120" s="1380"/>
      <c r="AGG120" s="1380"/>
      <c r="AGH120" s="1380"/>
      <c r="AGI120" s="1380"/>
      <c r="AGJ120" s="1380"/>
      <c r="AGK120" s="1380"/>
      <c r="AGL120" s="1380"/>
      <c r="AGM120" s="1380"/>
      <c r="AGN120" s="1380"/>
      <c r="AGO120" s="1380"/>
      <c r="AGP120" s="1380"/>
      <c r="AGQ120" s="1380"/>
      <c r="AGR120" s="1380"/>
      <c r="AGS120" s="1380"/>
      <c r="AGT120" s="1380"/>
      <c r="AGU120" s="1380"/>
      <c r="AGV120" s="1380"/>
      <c r="AGW120" s="1380"/>
      <c r="AGX120" s="1380"/>
      <c r="AGY120" s="1380"/>
      <c r="AGZ120" s="1380"/>
      <c r="AHA120" s="1380"/>
      <c r="AHB120" s="1380"/>
      <c r="AHC120" s="1380"/>
      <c r="AHD120" s="1380"/>
      <c r="AHE120" s="1380"/>
      <c r="AHF120" s="1380"/>
      <c r="AHG120" s="1380"/>
      <c r="AHH120" s="1380"/>
      <c r="AHI120" s="1380"/>
      <c r="AHJ120" s="1380"/>
      <c r="AHK120" s="1380"/>
      <c r="AHL120" s="1380"/>
      <c r="AHM120" s="1380"/>
      <c r="AHN120" s="1380"/>
      <c r="AHO120" s="1380"/>
      <c r="AHP120" s="1380"/>
      <c r="AHQ120" s="1380"/>
      <c r="AHR120" s="1380"/>
      <c r="AHS120" s="1380"/>
      <c r="AHT120" s="1380"/>
      <c r="AHU120" s="1380"/>
      <c r="AHV120" s="1380"/>
      <c r="AHW120" s="1380"/>
      <c r="AHX120" s="1380"/>
      <c r="AHY120" s="1380"/>
      <c r="AHZ120" s="1380"/>
      <c r="AIA120" s="1380"/>
      <c r="AIB120" s="1380"/>
      <c r="AIC120" s="1380"/>
      <c r="AID120" s="1380"/>
      <c r="AIE120" s="1380"/>
      <c r="AIF120" s="1380"/>
      <c r="AIG120" s="1380"/>
      <c r="AIH120" s="1380"/>
      <c r="AII120" s="1380"/>
      <c r="AIJ120" s="1380"/>
      <c r="AIK120" s="1380"/>
      <c r="AIL120" s="1380"/>
      <c r="AIM120" s="1380"/>
      <c r="AIN120" s="1380"/>
      <c r="AIO120" s="1380"/>
      <c r="AIP120" s="1380"/>
      <c r="AIQ120" s="1380"/>
      <c r="AIR120" s="1380"/>
      <c r="AIS120" s="1380"/>
      <c r="AIT120" s="1380"/>
      <c r="AIU120" s="1380"/>
      <c r="AIV120" s="1380"/>
      <c r="AIW120" s="1380"/>
      <c r="AIX120" s="1380"/>
      <c r="AIY120" s="1380"/>
      <c r="AIZ120" s="1380"/>
      <c r="AJA120" s="1380"/>
      <c r="AJB120" s="1380"/>
      <c r="AJC120" s="1380"/>
      <c r="AJD120" s="1380"/>
      <c r="AJE120" s="1380"/>
      <c r="AJF120" s="1380"/>
      <c r="AJG120" s="1380"/>
      <c r="AJH120" s="1380"/>
      <c r="AJI120" s="1380"/>
      <c r="AJJ120" s="1380"/>
      <c r="AJK120" s="1380"/>
      <c r="AJL120" s="1380"/>
      <c r="AJM120" s="1380"/>
      <c r="AJN120" s="1380"/>
      <c r="AJO120" s="1380"/>
      <c r="AJP120" s="1380"/>
      <c r="AJQ120" s="1380"/>
      <c r="AJR120" s="1380"/>
      <c r="AJS120" s="1380"/>
      <c r="AJT120" s="1380"/>
      <c r="AJU120" s="1380"/>
      <c r="AJV120" s="1380"/>
      <c r="AJW120" s="1380"/>
      <c r="AJX120" s="1380"/>
      <c r="AJY120" s="1380"/>
      <c r="AJZ120" s="1380"/>
      <c r="AKA120" s="1380"/>
      <c r="AKB120" s="1380"/>
      <c r="AKC120" s="1380"/>
      <c r="AKD120" s="1380"/>
      <c r="AKE120" s="1380"/>
      <c r="AKF120" s="1380"/>
      <c r="AKG120" s="1380"/>
      <c r="AKH120" s="1380"/>
      <c r="AKI120" s="1380"/>
      <c r="AKJ120" s="1380"/>
      <c r="AKK120" s="1380"/>
      <c r="AKL120" s="1380"/>
      <c r="AKM120" s="1380"/>
      <c r="AKN120" s="1380"/>
      <c r="AKO120" s="1380"/>
      <c r="AKP120" s="1380"/>
      <c r="AKQ120" s="1380"/>
      <c r="AKR120" s="1380"/>
      <c r="AKS120" s="1380"/>
      <c r="AKT120" s="1380"/>
      <c r="AKU120" s="1380"/>
      <c r="AKV120" s="1380"/>
      <c r="AKW120" s="1380"/>
      <c r="AKX120" s="1380"/>
      <c r="AKY120" s="1380"/>
      <c r="AKZ120" s="1380"/>
      <c r="ALA120" s="1380"/>
      <c r="ALB120" s="1380"/>
      <c r="ALC120" s="1380"/>
      <c r="ALD120" s="1380"/>
      <c r="ALE120" s="1380"/>
      <c r="ALF120" s="1380"/>
      <c r="ALG120" s="1380"/>
      <c r="ALH120" s="1380"/>
      <c r="ALI120" s="1380"/>
      <c r="ALJ120" s="1380"/>
      <c r="ALK120" s="1380"/>
      <c r="ALL120" s="1380"/>
      <c r="ALM120" s="1380"/>
      <c r="ALN120" s="1380"/>
      <c r="ALO120" s="1380"/>
      <c r="ALP120" s="1380"/>
      <c r="ALQ120" s="1380"/>
      <c r="ALR120" s="1380"/>
      <c r="ALS120" s="1380"/>
      <c r="ALT120" s="1380"/>
      <c r="ALU120" s="1380"/>
      <c r="ALV120" s="1380"/>
      <c r="ALW120" s="1380"/>
      <c r="ALX120" s="1380"/>
      <c r="ALY120" s="1380"/>
      <c r="ALZ120" s="1380"/>
      <c r="AMA120" s="1380"/>
      <c r="AMB120" s="1380"/>
      <c r="AMC120" s="1380"/>
      <c r="AMD120" s="1380"/>
      <c r="AME120" s="1380"/>
      <c r="AMF120" s="1380"/>
      <c r="AMG120" s="1380"/>
      <c r="AMH120" s="1380"/>
      <c r="AMI120" s="1380"/>
      <c r="AMJ120" s="1380"/>
    </row>
    <row r="121" spans="1:1024" s="737" customFormat="1" ht="22.4" customHeight="1" thickBot="1">
      <c r="A121" s="6250"/>
      <c r="B121" s="6480"/>
      <c r="C121" s="6482"/>
      <c r="D121" s="6485"/>
      <c r="E121" s="6488"/>
      <c r="F121" s="6491"/>
      <c r="G121" s="5309"/>
      <c r="H121" s="6473"/>
      <c r="I121" s="5002" t="s">
        <v>939</v>
      </c>
      <c r="J121" s="5001">
        <f>27000000+3000000</f>
        <v>30000000</v>
      </c>
      <c r="K121" s="6246"/>
      <c r="L121" s="6478"/>
      <c r="M121" s="6478"/>
      <c r="N121" s="6478"/>
      <c r="O121" s="6457"/>
      <c r="P121" s="6457"/>
      <c r="Q121" s="6322"/>
      <c r="R121" s="6462"/>
      <c r="S121" s="6335"/>
      <c r="T121" s="6467"/>
      <c r="U121" s="6470"/>
      <c r="V121" s="6470"/>
      <c r="W121" s="6514"/>
      <c r="X121" s="6514"/>
      <c r="Y121" s="6502"/>
      <c r="Z121" s="6508"/>
      <c r="AA121" s="6502"/>
      <c r="AB121" s="6502"/>
      <c r="AC121" s="6505"/>
      <c r="AD121" s="6502"/>
      <c r="AE121" s="6508"/>
      <c r="AF121" s="6511"/>
      <c r="AG121" s="6496"/>
      <c r="AH121" s="6496"/>
      <c r="AI121" s="6322"/>
      <c r="AJ121" s="6322"/>
      <c r="AK121" s="6499"/>
      <c r="AL121" s="6496"/>
      <c r="AM121" s="6496"/>
      <c r="AN121" s="6555"/>
      <c r="AO121" s="6496"/>
      <c r="AP121" s="6496"/>
      <c r="AQ121" s="6496"/>
      <c r="AR121" s="6496"/>
      <c r="AS121" s="6496"/>
      <c r="AT121" s="6543"/>
      <c r="AU121" s="6546"/>
      <c r="AV121" s="6546"/>
      <c r="AW121" s="6549"/>
      <c r="AX121" s="6549"/>
      <c r="AY121" s="6552"/>
      <c r="AZ121" s="6530"/>
      <c r="BA121" s="3442"/>
      <c r="BB121" s="3442"/>
      <c r="BC121" s="3442"/>
      <c r="BD121" s="3442"/>
      <c r="BE121" s="3442"/>
      <c r="BF121" s="3442"/>
      <c r="BG121" s="3442"/>
      <c r="BH121" s="3442"/>
      <c r="BI121" s="3442"/>
      <c r="BJ121" s="3442"/>
      <c r="BK121" s="3442"/>
      <c r="BL121" s="3442"/>
      <c r="BM121" s="3442"/>
      <c r="BN121" s="3442"/>
      <c r="BO121" s="3442"/>
      <c r="BP121" s="3442"/>
      <c r="BQ121" s="3442"/>
      <c r="BR121" s="3442"/>
      <c r="BS121" s="3442"/>
      <c r="BT121" s="3442"/>
      <c r="BU121" s="3442"/>
      <c r="BV121" s="3442"/>
      <c r="BW121" s="3442"/>
      <c r="BX121" s="3442"/>
      <c r="BY121" s="3442"/>
      <c r="BZ121" s="3442"/>
      <c r="CA121" s="3442"/>
      <c r="CB121" s="3442"/>
      <c r="CC121" s="3442"/>
      <c r="CD121" s="3442"/>
      <c r="CE121" s="3442"/>
      <c r="CF121" s="3442"/>
      <c r="CG121" s="3442"/>
      <c r="CH121" s="3442"/>
      <c r="CI121" s="3442"/>
      <c r="CJ121" s="3442"/>
      <c r="CK121" s="3442"/>
      <c r="CL121" s="3442"/>
      <c r="CM121" s="3442"/>
      <c r="CN121" s="3442"/>
      <c r="CO121" s="3442"/>
      <c r="CP121" s="3442"/>
      <c r="CQ121" s="3442"/>
      <c r="CR121" s="3442"/>
      <c r="CS121" s="3442"/>
      <c r="CT121" s="3442"/>
      <c r="CU121" s="3442"/>
      <c r="CV121" s="3442"/>
      <c r="CW121" s="3442"/>
      <c r="CX121" s="3442"/>
      <c r="CY121" s="3442"/>
      <c r="CZ121" s="3442"/>
      <c r="DA121" s="3442"/>
      <c r="DB121" s="3442"/>
      <c r="DC121" s="3442"/>
      <c r="DD121" s="3442"/>
      <c r="DE121" s="3442"/>
      <c r="DF121" s="3442"/>
      <c r="DG121" s="3442"/>
      <c r="DH121" s="3442"/>
      <c r="DI121" s="3442"/>
      <c r="DJ121" s="3442"/>
      <c r="DK121" s="3442"/>
      <c r="DL121" s="3442"/>
      <c r="DM121" s="3442"/>
      <c r="DN121" s="3442"/>
      <c r="DO121" s="3442"/>
      <c r="DP121" s="3442"/>
      <c r="DQ121" s="3442"/>
      <c r="DR121" s="3442"/>
      <c r="DS121" s="3442"/>
      <c r="DT121" s="3442"/>
      <c r="DU121" s="3442"/>
      <c r="DV121" s="3442"/>
      <c r="DW121" s="3442"/>
      <c r="DX121" s="3442"/>
      <c r="DY121" s="3442"/>
      <c r="DZ121" s="1380"/>
      <c r="EA121" s="1380"/>
      <c r="EB121" s="1380"/>
      <c r="EC121" s="1380"/>
      <c r="ED121" s="1380"/>
      <c r="EE121" s="1380"/>
      <c r="EF121" s="1380"/>
      <c r="EG121" s="1380"/>
      <c r="EH121" s="1380"/>
      <c r="EI121" s="1380"/>
      <c r="EJ121" s="1380"/>
      <c r="EK121" s="1380"/>
      <c r="EL121" s="1380"/>
      <c r="EM121" s="1380"/>
      <c r="EN121" s="1380"/>
      <c r="EO121" s="1380"/>
      <c r="EP121" s="1380"/>
      <c r="EQ121" s="1380"/>
      <c r="ER121" s="1380"/>
      <c r="ES121" s="1380"/>
      <c r="ET121" s="1380"/>
      <c r="EU121" s="1380"/>
      <c r="EV121" s="1380"/>
      <c r="EW121" s="1380"/>
      <c r="EX121" s="1380"/>
      <c r="EY121" s="1380"/>
      <c r="EZ121" s="1380"/>
      <c r="FA121" s="1380"/>
      <c r="FB121" s="1380"/>
      <c r="FC121" s="1380"/>
      <c r="FD121" s="1380"/>
      <c r="FE121" s="1380"/>
      <c r="FF121" s="1380"/>
      <c r="FG121" s="1380"/>
      <c r="FH121" s="1380"/>
      <c r="FI121" s="1380"/>
      <c r="FJ121" s="1380"/>
      <c r="FK121" s="1380"/>
      <c r="FL121" s="1380"/>
      <c r="FM121" s="1380"/>
      <c r="FN121" s="1380"/>
      <c r="FO121" s="1380"/>
      <c r="FP121" s="1380"/>
      <c r="FQ121" s="1380"/>
      <c r="FR121" s="1380"/>
      <c r="FS121" s="1380"/>
      <c r="FT121" s="1380"/>
      <c r="FU121" s="1380"/>
      <c r="FV121" s="1380"/>
      <c r="FW121" s="1380"/>
      <c r="FX121" s="1380"/>
      <c r="FY121" s="1380"/>
      <c r="FZ121" s="1380"/>
      <c r="GA121" s="1380"/>
      <c r="GB121" s="1380"/>
      <c r="GC121" s="1380"/>
      <c r="GD121" s="1380"/>
      <c r="GE121" s="1380"/>
      <c r="GF121" s="1380"/>
      <c r="GG121" s="1380"/>
      <c r="GH121" s="1380"/>
      <c r="GI121" s="1380"/>
      <c r="GJ121" s="1380"/>
      <c r="GK121" s="1380"/>
      <c r="GL121" s="1380"/>
      <c r="GM121" s="1380"/>
      <c r="GN121" s="1380"/>
      <c r="GO121" s="1380"/>
      <c r="GP121" s="1380"/>
      <c r="GQ121" s="1380"/>
      <c r="GR121" s="1380"/>
      <c r="GS121" s="1380"/>
      <c r="GT121" s="1380"/>
      <c r="GU121" s="1380"/>
      <c r="GV121" s="1380"/>
      <c r="GW121" s="1380"/>
      <c r="GX121" s="1380"/>
      <c r="GY121" s="1380"/>
      <c r="GZ121" s="1380"/>
      <c r="HA121" s="1380"/>
      <c r="HB121" s="1380"/>
      <c r="HC121" s="1380"/>
      <c r="HD121" s="1380"/>
      <c r="HE121" s="1380"/>
      <c r="HF121" s="1380"/>
      <c r="HG121" s="1380"/>
      <c r="HH121" s="1380"/>
      <c r="HI121" s="1380"/>
      <c r="HJ121" s="1380"/>
      <c r="HK121" s="1380"/>
      <c r="HL121" s="1380"/>
      <c r="HM121" s="1380"/>
      <c r="HN121" s="1380"/>
      <c r="HO121" s="1380"/>
      <c r="HP121" s="1380"/>
      <c r="HQ121" s="1380"/>
      <c r="HR121" s="1380"/>
      <c r="HS121" s="1380"/>
      <c r="HT121" s="1380"/>
      <c r="HU121" s="1380"/>
      <c r="HV121" s="1380"/>
      <c r="HW121" s="1380"/>
      <c r="HX121" s="1380"/>
      <c r="HY121" s="1380"/>
      <c r="HZ121" s="1380"/>
      <c r="IA121" s="1380"/>
      <c r="IB121" s="1380"/>
      <c r="IC121" s="1380"/>
      <c r="ID121" s="1380"/>
      <c r="IE121" s="1380"/>
      <c r="IF121" s="1380"/>
      <c r="IG121" s="1380"/>
      <c r="IH121" s="1380"/>
      <c r="II121" s="1380"/>
      <c r="IJ121" s="1380"/>
      <c r="IK121" s="1380"/>
      <c r="IL121" s="1380"/>
      <c r="IM121" s="1380"/>
      <c r="IN121" s="1380"/>
      <c r="IO121" s="1380"/>
      <c r="IP121" s="1380"/>
      <c r="IQ121" s="1380"/>
      <c r="IR121" s="1380"/>
      <c r="IS121" s="1380"/>
      <c r="IT121" s="1380"/>
      <c r="IU121" s="1380"/>
      <c r="IV121" s="1380"/>
      <c r="IW121" s="1380"/>
      <c r="IX121" s="1380"/>
      <c r="IY121" s="1380"/>
      <c r="IZ121" s="1380"/>
      <c r="JA121" s="1380"/>
      <c r="JB121" s="1380"/>
      <c r="JC121" s="1380"/>
      <c r="JD121" s="1380"/>
      <c r="JE121" s="1380"/>
      <c r="JF121" s="1380"/>
      <c r="JG121" s="1380"/>
      <c r="JH121" s="1380"/>
      <c r="JI121" s="1380"/>
      <c r="JJ121" s="1380"/>
      <c r="JK121" s="1380"/>
      <c r="JL121" s="1380"/>
      <c r="JM121" s="1380"/>
      <c r="JN121" s="1380"/>
      <c r="JO121" s="1380"/>
      <c r="JP121" s="1380"/>
      <c r="JQ121" s="1380"/>
      <c r="JR121" s="1380"/>
      <c r="JS121" s="1380"/>
      <c r="JT121" s="1380"/>
      <c r="JU121" s="1380"/>
      <c r="JV121" s="1380"/>
      <c r="JW121" s="1380"/>
      <c r="JX121" s="1380"/>
      <c r="JY121" s="1380"/>
      <c r="JZ121" s="1380"/>
      <c r="KA121" s="1380"/>
      <c r="KB121" s="1380"/>
      <c r="KC121" s="1380"/>
      <c r="KD121" s="1380"/>
      <c r="KE121" s="1380"/>
      <c r="KF121" s="1380"/>
      <c r="KG121" s="1380"/>
      <c r="KH121" s="1380"/>
      <c r="KI121" s="1380"/>
      <c r="KJ121" s="1380"/>
      <c r="KK121" s="1380"/>
      <c r="KL121" s="1380"/>
      <c r="KM121" s="1380"/>
      <c r="KN121" s="1380"/>
      <c r="KO121" s="1380"/>
      <c r="KP121" s="1380"/>
      <c r="KQ121" s="1380"/>
      <c r="KR121" s="1380"/>
      <c r="KS121" s="1380"/>
      <c r="KT121" s="1380"/>
      <c r="KU121" s="1380"/>
      <c r="KV121" s="1380"/>
      <c r="KW121" s="1380"/>
      <c r="KX121" s="1380"/>
      <c r="KY121" s="1380"/>
      <c r="KZ121" s="1380"/>
      <c r="LA121" s="1380"/>
      <c r="LB121" s="1380"/>
      <c r="LC121" s="1380"/>
      <c r="LD121" s="1380"/>
      <c r="LE121" s="1380"/>
      <c r="LF121" s="1380"/>
      <c r="LG121" s="1380"/>
      <c r="LH121" s="1380"/>
      <c r="LI121" s="1380"/>
      <c r="LJ121" s="1380"/>
      <c r="LK121" s="1380"/>
      <c r="LL121" s="1380"/>
      <c r="LM121" s="1380"/>
      <c r="LN121" s="1380"/>
      <c r="LO121" s="1380"/>
      <c r="LP121" s="1380"/>
      <c r="LQ121" s="1380"/>
      <c r="LR121" s="1380"/>
      <c r="LS121" s="1380"/>
      <c r="LT121" s="1380"/>
      <c r="LU121" s="1380"/>
      <c r="LV121" s="1380"/>
      <c r="LW121" s="1380"/>
      <c r="LX121" s="1380"/>
      <c r="LY121" s="1380"/>
      <c r="LZ121" s="1380"/>
      <c r="MA121" s="1380"/>
      <c r="MB121" s="1380"/>
      <c r="MC121" s="1380"/>
      <c r="MD121" s="1380"/>
      <c r="ME121" s="1380"/>
      <c r="MF121" s="1380"/>
      <c r="MG121" s="1380"/>
      <c r="MH121" s="1380"/>
      <c r="MI121" s="1380"/>
      <c r="MJ121" s="1380"/>
      <c r="MK121" s="1380"/>
      <c r="ML121" s="1380"/>
      <c r="MM121" s="1380"/>
      <c r="MN121" s="1380"/>
      <c r="MO121" s="1380"/>
      <c r="MP121" s="1380"/>
      <c r="MQ121" s="1380"/>
      <c r="MR121" s="1380"/>
      <c r="MS121" s="1380"/>
      <c r="MT121" s="1380"/>
      <c r="MU121" s="1380"/>
      <c r="MV121" s="1380"/>
      <c r="MW121" s="1380"/>
      <c r="MX121" s="1380"/>
      <c r="MY121" s="1380"/>
      <c r="MZ121" s="1380"/>
      <c r="NA121" s="1380"/>
      <c r="NB121" s="1380"/>
      <c r="NC121" s="1380"/>
      <c r="ND121" s="1380"/>
      <c r="NE121" s="1380"/>
      <c r="NF121" s="1380"/>
      <c r="NG121" s="1380"/>
      <c r="NH121" s="1380"/>
      <c r="NI121" s="1380"/>
      <c r="NJ121" s="1380"/>
      <c r="NK121" s="1380"/>
      <c r="NL121" s="1380"/>
      <c r="NM121" s="1380"/>
      <c r="NN121" s="1380"/>
      <c r="NO121" s="1380"/>
      <c r="NP121" s="1380"/>
      <c r="NQ121" s="1380"/>
      <c r="NR121" s="1380"/>
      <c r="NS121" s="1380"/>
      <c r="NT121" s="1380"/>
      <c r="NU121" s="1380"/>
      <c r="NV121" s="1380"/>
      <c r="NW121" s="1380"/>
      <c r="NX121" s="1380"/>
      <c r="NY121" s="1380"/>
      <c r="NZ121" s="1380"/>
      <c r="OA121" s="1380"/>
      <c r="OB121" s="1380"/>
      <c r="OC121" s="1380"/>
      <c r="OD121" s="1380"/>
      <c r="OE121" s="1380"/>
      <c r="OF121" s="1380"/>
      <c r="OG121" s="1380"/>
      <c r="OH121" s="1380"/>
      <c r="OI121" s="1380"/>
      <c r="OJ121" s="1380"/>
      <c r="OK121" s="1380"/>
      <c r="OL121" s="1380"/>
      <c r="OM121" s="1380"/>
      <c r="ON121" s="1380"/>
      <c r="OO121" s="1380"/>
      <c r="OP121" s="1380"/>
      <c r="OQ121" s="1380"/>
      <c r="OR121" s="1380"/>
      <c r="OS121" s="1380"/>
      <c r="OT121" s="1380"/>
      <c r="OU121" s="1380"/>
      <c r="OV121" s="1380"/>
      <c r="OW121" s="1380"/>
      <c r="OX121" s="1380"/>
      <c r="OY121" s="1380"/>
      <c r="OZ121" s="1380"/>
      <c r="PA121" s="1380"/>
      <c r="PB121" s="1380"/>
      <c r="PC121" s="1380"/>
      <c r="PD121" s="1380"/>
      <c r="PE121" s="1380"/>
      <c r="PF121" s="1380"/>
      <c r="PG121" s="1380"/>
      <c r="PH121" s="1380"/>
      <c r="PI121" s="1380"/>
      <c r="PJ121" s="1380"/>
      <c r="PK121" s="1380"/>
      <c r="PL121" s="1380"/>
      <c r="PM121" s="1380"/>
      <c r="PN121" s="1380"/>
      <c r="PO121" s="1380"/>
      <c r="PP121" s="1380"/>
      <c r="PQ121" s="1380"/>
      <c r="PR121" s="1380"/>
      <c r="PS121" s="1380"/>
      <c r="PT121" s="1380"/>
      <c r="PU121" s="1380"/>
      <c r="PV121" s="1380"/>
      <c r="PW121" s="1380"/>
      <c r="PX121" s="1380"/>
      <c r="PY121" s="1380"/>
      <c r="PZ121" s="1380"/>
      <c r="QA121" s="1380"/>
      <c r="QB121" s="1380"/>
      <c r="QC121" s="1380"/>
      <c r="QD121" s="1380"/>
      <c r="QE121" s="1380"/>
      <c r="QF121" s="1380"/>
      <c r="QG121" s="1380"/>
      <c r="QH121" s="1380"/>
      <c r="QI121" s="1380"/>
      <c r="QJ121" s="1380"/>
      <c r="QK121" s="1380"/>
      <c r="QL121" s="1380"/>
      <c r="QM121" s="1380"/>
      <c r="QN121" s="1380"/>
      <c r="QO121" s="1380"/>
      <c r="QP121" s="1380"/>
      <c r="QQ121" s="1380"/>
      <c r="QR121" s="1380"/>
      <c r="QS121" s="1380"/>
      <c r="QT121" s="1380"/>
      <c r="QU121" s="1380"/>
      <c r="QV121" s="1380"/>
      <c r="QW121" s="1380"/>
      <c r="QX121" s="1380"/>
      <c r="QY121" s="1380"/>
      <c r="QZ121" s="1380"/>
      <c r="RA121" s="1380"/>
      <c r="RB121" s="1380"/>
      <c r="RC121" s="1380"/>
      <c r="RD121" s="1380"/>
      <c r="RE121" s="1380"/>
      <c r="RF121" s="1380"/>
      <c r="RG121" s="1380"/>
      <c r="RH121" s="1380"/>
      <c r="RI121" s="1380"/>
      <c r="RJ121" s="1380"/>
      <c r="RK121" s="1380"/>
      <c r="RL121" s="1380"/>
      <c r="RM121" s="1380"/>
      <c r="RN121" s="1380"/>
      <c r="RO121" s="1380"/>
      <c r="RP121" s="1380"/>
      <c r="RQ121" s="1380"/>
      <c r="RR121" s="1380"/>
      <c r="RS121" s="1380"/>
      <c r="RT121" s="1380"/>
      <c r="RU121" s="1380"/>
      <c r="RV121" s="1380"/>
      <c r="RW121" s="1380"/>
      <c r="RX121" s="1380"/>
      <c r="RY121" s="1380"/>
      <c r="RZ121" s="1380"/>
      <c r="SA121" s="1380"/>
      <c r="SB121" s="1380"/>
      <c r="SC121" s="1380"/>
      <c r="SD121" s="1380"/>
      <c r="SE121" s="1380"/>
      <c r="SF121" s="1380"/>
      <c r="SG121" s="1380"/>
      <c r="SH121" s="1380"/>
      <c r="SI121" s="1380"/>
      <c r="SJ121" s="1380"/>
      <c r="SK121" s="1380"/>
      <c r="SL121" s="1380"/>
      <c r="SM121" s="1380"/>
      <c r="SN121" s="1380"/>
      <c r="SO121" s="1380"/>
      <c r="SP121" s="1380"/>
      <c r="SQ121" s="1380"/>
      <c r="SR121" s="1380"/>
      <c r="SS121" s="1380"/>
      <c r="ST121" s="1380"/>
      <c r="SU121" s="1380"/>
      <c r="SV121" s="1380"/>
      <c r="SW121" s="1380"/>
      <c r="SX121" s="1380"/>
      <c r="SY121" s="1380"/>
      <c r="SZ121" s="1380"/>
      <c r="TA121" s="1380"/>
      <c r="TB121" s="1380"/>
      <c r="TC121" s="1380"/>
      <c r="TD121" s="1380"/>
      <c r="TE121" s="1380"/>
      <c r="TF121" s="1380"/>
      <c r="TG121" s="1380"/>
      <c r="TH121" s="1380"/>
      <c r="TI121" s="1380"/>
      <c r="TJ121" s="1380"/>
      <c r="TK121" s="1380"/>
      <c r="TL121" s="1380"/>
      <c r="TM121" s="1380"/>
      <c r="TN121" s="1380"/>
      <c r="TO121" s="1380"/>
      <c r="TP121" s="1380"/>
      <c r="TQ121" s="1380"/>
      <c r="TR121" s="1380"/>
      <c r="TS121" s="1380"/>
      <c r="TT121" s="1380"/>
      <c r="TU121" s="1380"/>
      <c r="TV121" s="1380"/>
      <c r="TW121" s="1380"/>
      <c r="TX121" s="1380"/>
      <c r="TY121" s="1380"/>
      <c r="TZ121" s="1380"/>
      <c r="UA121" s="1380"/>
      <c r="UB121" s="1380"/>
      <c r="UC121" s="1380"/>
      <c r="UD121" s="1380"/>
      <c r="UE121" s="1380"/>
      <c r="UF121" s="1380"/>
      <c r="UG121" s="1380"/>
      <c r="UH121" s="1380"/>
      <c r="UI121" s="1380"/>
      <c r="UJ121" s="1380"/>
      <c r="UK121" s="1380"/>
      <c r="UL121" s="1380"/>
      <c r="UM121" s="1380"/>
      <c r="UN121" s="1380"/>
      <c r="UO121" s="1380"/>
      <c r="UP121" s="1380"/>
      <c r="UQ121" s="1380"/>
      <c r="UR121" s="1380"/>
      <c r="US121" s="1380"/>
      <c r="UT121" s="1380"/>
      <c r="UU121" s="1380"/>
      <c r="UV121" s="1380"/>
      <c r="UW121" s="1380"/>
      <c r="UX121" s="1380"/>
      <c r="UY121" s="1380"/>
      <c r="UZ121" s="1380"/>
      <c r="VA121" s="1380"/>
      <c r="VB121" s="1380"/>
      <c r="VC121" s="1380"/>
      <c r="VD121" s="1380"/>
      <c r="VE121" s="1380"/>
      <c r="VF121" s="1380"/>
      <c r="VG121" s="1380"/>
      <c r="VH121" s="1380"/>
      <c r="VI121" s="1380"/>
      <c r="VJ121" s="1380"/>
      <c r="VK121" s="1380"/>
      <c r="VL121" s="1380"/>
      <c r="VM121" s="1380"/>
      <c r="VN121" s="1380"/>
      <c r="VO121" s="1380"/>
      <c r="VP121" s="1380"/>
      <c r="VQ121" s="1380"/>
      <c r="VR121" s="1380"/>
      <c r="VS121" s="1380"/>
      <c r="VT121" s="1380"/>
      <c r="VU121" s="1380"/>
      <c r="VV121" s="1380"/>
      <c r="VW121" s="1380"/>
      <c r="VX121" s="1380"/>
      <c r="VY121" s="1380"/>
      <c r="VZ121" s="1380"/>
      <c r="WA121" s="1380"/>
      <c r="WB121" s="1380"/>
      <c r="WC121" s="1380"/>
      <c r="WD121" s="1380"/>
      <c r="WE121" s="1380"/>
      <c r="WF121" s="1380"/>
      <c r="WG121" s="1380"/>
      <c r="WH121" s="1380"/>
      <c r="WI121" s="1380"/>
      <c r="WJ121" s="1380"/>
      <c r="WK121" s="1380"/>
      <c r="WL121" s="1380"/>
      <c r="WM121" s="1380"/>
      <c r="WN121" s="1380"/>
      <c r="WO121" s="1380"/>
      <c r="WP121" s="1380"/>
      <c r="WQ121" s="1380"/>
      <c r="WR121" s="1380"/>
      <c r="WS121" s="1380"/>
      <c r="WT121" s="1380"/>
      <c r="WU121" s="1380"/>
      <c r="WV121" s="1380"/>
      <c r="WW121" s="1380"/>
      <c r="WX121" s="1380"/>
      <c r="WY121" s="1380"/>
      <c r="WZ121" s="1380"/>
      <c r="XA121" s="1380"/>
      <c r="XB121" s="1380"/>
      <c r="XC121" s="1380"/>
      <c r="XD121" s="1380"/>
      <c r="XE121" s="1380"/>
      <c r="XF121" s="1380"/>
      <c r="XG121" s="1380"/>
      <c r="XH121" s="1380"/>
      <c r="XI121" s="1380"/>
      <c r="XJ121" s="1380"/>
      <c r="XK121" s="1380"/>
      <c r="XL121" s="1380"/>
      <c r="XM121" s="1380"/>
      <c r="XN121" s="1380"/>
      <c r="XO121" s="1380"/>
      <c r="XP121" s="1380"/>
      <c r="XQ121" s="1380"/>
      <c r="XR121" s="1380"/>
      <c r="XS121" s="1380"/>
      <c r="XT121" s="1380"/>
      <c r="XU121" s="1380"/>
      <c r="XV121" s="1380"/>
      <c r="XW121" s="1380"/>
      <c r="XX121" s="1380"/>
      <c r="XY121" s="1380"/>
      <c r="XZ121" s="1380"/>
      <c r="YA121" s="1380"/>
      <c r="YB121" s="1380"/>
      <c r="YC121" s="1380"/>
      <c r="YD121" s="1380"/>
      <c r="YE121" s="1380"/>
      <c r="YF121" s="1380"/>
      <c r="YG121" s="1380"/>
      <c r="YH121" s="1380"/>
      <c r="YI121" s="1380"/>
      <c r="YJ121" s="1380"/>
      <c r="YK121" s="1380"/>
      <c r="YL121" s="1380"/>
      <c r="YM121" s="1380"/>
      <c r="YN121" s="1380"/>
      <c r="YO121" s="1380"/>
      <c r="YP121" s="1380"/>
      <c r="YQ121" s="1380"/>
      <c r="YR121" s="1380"/>
      <c r="YS121" s="1380"/>
      <c r="YT121" s="1380"/>
      <c r="YU121" s="1380"/>
      <c r="YV121" s="1380"/>
      <c r="YW121" s="1380"/>
      <c r="YX121" s="1380"/>
      <c r="YY121" s="1380"/>
      <c r="YZ121" s="1380"/>
      <c r="ZA121" s="1380"/>
      <c r="ZB121" s="1380"/>
      <c r="ZC121" s="1380"/>
      <c r="ZD121" s="1380"/>
      <c r="ZE121" s="1380"/>
      <c r="ZF121" s="1380"/>
      <c r="ZG121" s="1380"/>
      <c r="ZH121" s="1380"/>
      <c r="ZI121" s="1380"/>
      <c r="ZJ121" s="1380"/>
      <c r="ZK121" s="1380"/>
      <c r="ZL121" s="1380"/>
      <c r="ZM121" s="1380"/>
      <c r="ZN121" s="1380"/>
      <c r="ZO121" s="1380"/>
      <c r="ZP121" s="1380"/>
      <c r="ZQ121" s="1380"/>
      <c r="ZR121" s="1380"/>
      <c r="ZS121" s="1380"/>
      <c r="ZT121" s="1380"/>
      <c r="ZU121" s="1380"/>
      <c r="ZV121" s="1380"/>
      <c r="ZW121" s="1380"/>
      <c r="ZX121" s="1380"/>
      <c r="ZY121" s="1380"/>
      <c r="ZZ121" s="1380"/>
      <c r="AAA121" s="1380"/>
      <c r="AAB121" s="1380"/>
      <c r="AAC121" s="1380"/>
      <c r="AAD121" s="1380"/>
      <c r="AAE121" s="1380"/>
      <c r="AAF121" s="1380"/>
      <c r="AAG121" s="1380"/>
      <c r="AAH121" s="1380"/>
      <c r="AAI121" s="1380"/>
      <c r="AAJ121" s="1380"/>
      <c r="AAK121" s="1380"/>
      <c r="AAL121" s="1380"/>
      <c r="AAM121" s="1380"/>
      <c r="AAN121" s="1380"/>
      <c r="AAO121" s="1380"/>
      <c r="AAP121" s="1380"/>
      <c r="AAQ121" s="1380"/>
      <c r="AAR121" s="1380"/>
      <c r="AAS121" s="1380"/>
      <c r="AAT121" s="1380"/>
      <c r="AAU121" s="1380"/>
      <c r="AAV121" s="1380"/>
      <c r="AAW121" s="1380"/>
      <c r="AAX121" s="1380"/>
      <c r="AAY121" s="1380"/>
      <c r="AAZ121" s="1380"/>
      <c r="ABA121" s="1380"/>
      <c r="ABB121" s="1380"/>
      <c r="ABC121" s="1380"/>
      <c r="ABD121" s="1380"/>
      <c r="ABE121" s="1380"/>
      <c r="ABF121" s="1380"/>
      <c r="ABG121" s="1380"/>
      <c r="ABH121" s="1380"/>
      <c r="ABI121" s="1380"/>
      <c r="ABJ121" s="1380"/>
      <c r="ABK121" s="1380"/>
      <c r="ABL121" s="1380"/>
      <c r="ABM121" s="1380"/>
      <c r="ABN121" s="1380"/>
      <c r="ABO121" s="1380"/>
      <c r="ABP121" s="1380"/>
      <c r="ABQ121" s="1380"/>
      <c r="ABR121" s="1380"/>
      <c r="ABS121" s="1380"/>
      <c r="ABT121" s="1380"/>
      <c r="ABU121" s="1380"/>
      <c r="ABV121" s="1380"/>
      <c r="ABW121" s="1380"/>
      <c r="ABX121" s="1380"/>
      <c r="ABY121" s="1380"/>
      <c r="ABZ121" s="1380"/>
      <c r="ACA121" s="1380"/>
      <c r="ACB121" s="1380"/>
      <c r="ACC121" s="1380"/>
      <c r="ACD121" s="1380"/>
      <c r="ACE121" s="1380"/>
      <c r="ACF121" s="1380"/>
      <c r="ACG121" s="1380"/>
      <c r="ACH121" s="1380"/>
      <c r="ACI121" s="1380"/>
      <c r="ACJ121" s="1380"/>
      <c r="ACK121" s="1380"/>
      <c r="ACL121" s="1380"/>
      <c r="ACM121" s="1380"/>
      <c r="ACN121" s="1380"/>
      <c r="ACO121" s="1380"/>
      <c r="ACP121" s="1380"/>
      <c r="ACQ121" s="1380"/>
      <c r="ACR121" s="1380"/>
      <c r="ACS121" s="1380"/>
      <c r="ACT121" s="1380"/>
      <c r="ACU121" s="1380"/>
      <c r="ACV121" s="1380"/>
      <c r="ACW121" s="1380"/>
      <c r="ACX121" s="1380"/>
      <c r="ACY121" s="1380"/>
      <c r="ACZ121" s="1380"/>
      <c r="ADA121" s="1380"/>
      <c r="ADB121" s="1380"/>
      <c r="ADC121" s="1380"/>
      <c r="ADD121" s="1380"/>
      <c r="ADE121" s="1380"/>
      <c r="ADF121" s="1380"/>
      <c r="ADG121" s="1380"/>
      <c r="ADH121" s="1380"/>
      <c r="ADI121" s="1380"/>
      <c r="ADJ121" s="1380"/>
      <c r="ADK121" s="1380"/>
      <c r="ADL121" s="1380"/>
      <c r="ADM121" s="1380"/>
      <c r="ADN121" s="1380"/>
      <c r="ADO121" s="1380"/>
      <c r="ADP121" s="1380"/>
      <c r="ADQ121" s="1380"/>
      <c r="ADR121" s="1380"/>
      <c r="ADS121" s="1380"/>
      <c r="ADT121" s="1380"/>
      <c r="ADU121" s="1380"/>
      <c r="ADV121" s="1380"/>
      <c r="ADW121" s="1380"/>
      <c r="ADX121" s="1380"/>
      <c r="ADY121" s="1380"/>
      <c r="ADZ121" s="1380"/>
      <c r="AEA121" s="1380"/>
      <c r="AEB121" s="1380"/>
      <c r="AEC121" s="1380"/>
      <c r="AED121" s="1380"/>
      <c r="AEE121" s="1380"/>
      <c r="AEF121" s="1380"/>
      <c r="AEG121" s="1380"/>
      <c r="AEH121" s="1380"/>
      <c r="AEI121" s="1380"/>
      <c r="AEJ121" s="1380"/>
      <c r="AEK121" s="1380"/>
      <c r="AEL121" s="1380"/>
      <c r="AEM121" s="1380"/>
      <c r="AEN121" s="1380"/>
      <c r="AEO121" s="1380"/>
      <c r="AEP121" s="1380"/>
      <c r="AEQ121" s="1380"/>
      <c r="AER121" s="1380"/>
      <c r="AES121" s="1380"/>
      <c r="AET121" s="1380"/>
      <c r="AEU121" s="1380"/>
      <c r="AEV121" s="1380"/>
      <c r="AEW121" s="1380"/>
      <c r="AEX121" s="1380"/>
      <c r="AEY121" s="1380"/>
      <c r="AEZ121" s="1380"/>
      <c r="AFA121" s="1380"/>
      <c r="AFB121" s="1380"/>
      <c r="AFC121" s="1380"/>
      <c r="AFD121" s="1380"/>
      <c r="AFE121" s="1380"/>
      <c r="AFF121" s="1380"/>
      <c r="AFG121" s="1380"/>
      <c r="AFH121" s="1380"/>
      <c r="AFI121" s="1380"/>
      <c r="AFJ121" s="1380"/>
      <c r="AFK121" s="1380"/>
      <c r="AFL121" s="1380"/>
      <c r="AFM121" s="1380"/>
      <c r="AFN121" s="1380"/>
      <c r="AFO121" s="1380"/>
      <c r="AFP121" s="1380"/>
      <c r="AFQ121" s="1380"/>
      <c r="AFR121" s="1380"/>
      <c r="AFS121" s="1380"/>
      <c r="AFT121" s="1380"/>
      <c r="AFU121" s="1380"/>
      <c r="AFV121" s="1380"/>
      <c r="AFW121" s="1380"/>
      <c r="AFX121" s="1380"/>
      <c r="AFY121" s="1380"/>
      <c r="AFZ121" s="1380"/>
      <c r="AGA121" s="1380"/>
      <c r="AGB121" s="1380"/>
      <c r="AGC121" s="1380"/>
      <c r="AGD121" s="1380"/>
      <c r="AGE121" s="1380"/>
      <c r="AGF121" s="1380"/>
      <c r="AGG121" s="1380"/>
      <c r="AGH121" s="1380"/>
      <c r="AGI121" s="1380"/>
      <c r="AGJ121" s="1380"/>
      <c r="AGK121" s="1380"/>
      <c r="AGL121" s="1380"/>
      <c r="AGM121" s="1380"/>
      <c r="AGN121" s="1380"/>
      <c r="AGO121" s="1380"/>
      <c r="AGP121" s="1380"/>
      <c r="AGQ121" s="1380"/>
      <c r="AGR121" s="1380"/>
      <c r="AGS121" s="1380"/>
      <c r="AGT121" s="1380"/>
      <c r="AGU121" s="1380"/>
      <c r="AGV121" s="1380"/>
      <c r="AGW121" s="1380"/>
      <c r="AGX121" s="1380"/>
      <c r="AGY121" s="1380"/>
      <c r="AGZ121" s="1380"/>
      <c r="AHA121" s="1380"/>
      <c r="AHB121" s="1380"/>
      <c r="AHC121" s="1380"/>
      <c r="AHD121" s="1380"/>
      <c r="AHE121" s="1380"/>
      <c r="AHF121" s="1380"/>
      <c r="AHG121" s="1380"/>
      <c r="AHH121" s="1380"/>
      <c r="AHI121" s="1380"/>
      <c r="AHJ121" s="1380"/>
      <c r="AHK121" s="1380"/>
      <c r="AHL121" s="1380"/>
      <c r="AHM121" s="1380"/>
      <c r="AHN121" s="1380"/>
      <c r="AHO121" s="1380"/>
      <c r="AHP121" s="1380"/>
      <c r="AHQ121" s="1380"/>
      <c r="AHR121" s="1380"/>
      <c r="AHS121" s="1380"/>
      <c r="AHT121" s="1380"/>
      <c r="AHU121" s="1380"/>
      <c r="AHV121" s="1380"/>
      <c r="AHW121" s="1380"/>
      <c r="AHX121" s="1380"/>
      <c r="AHY121" s="1380"/>
      <c r="AHZ121" s="1380"/>
      <c r="AIA121" s="1380"/>
      <c r="AIB121" s="1380"/>
      <c r="AIC121" s="1380"/>
      <c r="AID121" s="1380"/>
      <c r="AIE121" s="1380"/>
      <c r="AIF121" s="1380"/>
      <c r="AIG121" s="1380"/>
      <c r="AIH121" s="1380"/>
      <c r="AII121" s="1380"/>
      <c r="AIJ121" s="1380"/>
      <c r="AIK121" s="1380"/>
      <c r="AIL121" s="1380"/>
      <c r="AIM121" s="1380"/>
      <c r="AIN121" s="1380"/>
      <c r="AIO121" s="1380"/>
      <c r="AIP121" s="1380"/>
      <c r="AIQ121" s="1380"/>
      <c r="AIR121" s="1380"/>
      <c r="AIS121" s="1380"/>
      <c r="AIT121" s="1380"/>
      <c r="AIU121" s="1380"/>
      <c r="AIV121" s="1380"/>
      <c r="AIW121" s="1380"/>
      <c r="AIX121" s="1380"/>
      <c r="AIY121" s="1380"/>
      <c r="AIZ121" s="1380"/>
      <c r="AJA121" s="1380"/>
      <c r="AJB121" s="1380"/>
      <c r="AJC121" s="1380"/>
      <c r="AJD121" s="1380"/>
      <c r="AJE121" s="1380"/>
      <c r="AJF121" s="1380"/>
      <c r="AJG121" s="1380"/>
      <c r="AJH121" s="1380"/>
      <c r="AJI121" s="1380"/>
      <c r="AJJ121" s="1380"/>
      <c r="AJK121" s="1380"/>
      <c r="AJL121" s="1380"/>
      <c r="AJM121" s="1380"/>
      <c r="AJN121" s="1380"/>
      <c r="AJO121" s="1380"/>
      <c r="AJP121" s="1380"/>
      <c r="AJQ121" s="1380"/>
      <c r="AJR121" s="1380"/>
      <c r="AJS121" s="1380"/>
      <c r="AJT121" s="1380"/>
      <c r="AJU121" s="1380"/>
      <c r="AJV121" s="1380"/>
      <c r="AJW121" s="1380"/>
      <c r="AJX121" s="1380"/>
      <c r="AJY121" s="1380"/>
      <c r="AJZ121" s="1380"/>
      <c r="AKA121" s="1380"/>
      <c r="AKB121" s="1380"/>
      <c r="AKC121" s="1380"/>
      <c r="AKD121" s="1380"/>
      <c r="AKE121" s="1380"/>
      <c r="AKF121" s="1380"/>
      <c r="AKG121" s="1380"/>
      <c r="AKH121" s="1380"/>
      <c r="AKI121" s="1380"/>
      <c r="AKJ121" s="1380"/>
      <c r="AKK121" s="1380"/>
      <c r="AKL121" s="1380"/>
      <c r="AKM121" s="1380"/>
      <c r="AKN121" s="1380"/>
      <c r="AKO121" s="1380"/>
      <c r="AKP121" s="1380"/>
      <c r="AKQ121" s="1380"/>
      <c r="AKR121" s="1380"/>
      <c r="AKS121" s="1380"/>
      <c r="AKT121" s="1380"/>
      <c r="AKU121" s="1380"/>
      <c r="AKV121" s="1380"/>
      <c r="AKW121" s="1380"/>
      <c r="AKX121" s="1380"/>
      <c r="AKY121" s="1380"/>
      <c r="AKZ121" s="1380"/>
      <c r="ALA121" s="1380"/>
      <c r="ALB121" s="1380"/>
      <c r="ALC121" s="1380"/>
      <c r="ALD121" s="1380"/>
      <c r="ALE121" s="1380"/>
      <c r="ALF121" s="1380"/>
      <c r="ALG121" s="1380"/>
      <c r="ALH121" s="1380"/>
      <c r="ALI121" s="1380"/>
      <c r="ALJ121" s="1380"/>
      <c r="ALK121" s="1380"/>
      <c r="ALL121" s="1380"/>
      <c r="ALM121" s="1380"/>
      <c r="ALN121" s="1380"/>
      <c r="ALO121" s="1380"/>
      <c r="ALP121" s="1380"/>
      <c r="ALQ121" s="1380"/>
      <c r="ALR121" s="1380"/>
      <c r="ALS121" s="1380"/>
      <c r="ALT121" s="1380"/>
      <c r="ALU121" s="1380"/>
      <c r="ALV121" s="1380"/>
      <c r="ALW121" s="1380"/>
      <c r="ALX121" s="1380"/>
      <c r="ALY121" s="1380"/>
      <c r="ALZ121" s="1380"/>
      <c r="AMA121" s="1380"/>
      <c r="AMB121" s="1380"/>
      <c r="AMC121" s="1380"/>
      <c r="AMD121" s="1380"/>
      <c r="AME121" s="1380"/>
      <c r="AMF121" s="1380"/>
      <c r="AMG121" s="1380"/>
      <c r="AMH121" s="1380"/>
      <c r="AMI121" s="1380"/>
      <c r="AMJ121" s="1380"/>
    </row>
    <row r="122" spans="1:1024" s="737" customFormat="1" ht="17.649999999999999" customHeight="1" thickBot="1">
      <c r="A122" s="6250"/>
      <c r="B122" s="6480"/>
      <c r="C122" s="6482"/>
      <c r="D122" s="6485"/>
      <c r="E122" s="6488"/>
      <c r="F122" s="6491"/>
      <c r="G122" s="5309"/>
      <c r="H122" s="6473"/>
      <c r="I122" s="3560" t="s">
        <v>917</v>
      </c>
      <c r="J122" s="2417">
        <v>150000</v>
      </c>
      <c r="K122" s="6246"/>
      <c r="L122" s="6478"/>
      <c r="M122" s="6478"/>
      <c r="N122" s="6478"/>
      <c r="O122" s="6457"/>
      <c r="P122" s="6457"/>
      <c r="Q122" s="6322"/>
      <c r="R122" s="6462"/>
      <c r="S122" s="6335"/>
      <c r="T122" s="6467"/>
      <c r="U122" s="6470"/>
      <c r="V122" s="6470"/>
      <c r="W122" s="6514"/>
      <c r="X122" s="6514"/>
      <c r="Y122" s="6502"/>
      <c r="Z122" s="6508"/>
      <c r="AA122" s="6502"/>
      <c r="AB122" s="6502"/>
      <c r="AC122" s="6505"/>
      <c r="AD122" s="6502"/>
      <c r="AE122" s="6508"/>
      <c r="AF122" s="6511"/>
      <c r="AG122" s="6496"/>
      <c r="AH122" s="6496"/>
      <c r="AI122" s="6322"/>
      <c r="AJ122" s="6322"/>
      <c r="AK122" s="6499"/>
      <c r="AL122" s="6496"/>
      <c r="AM122" s="6496"/>
      <c r="AN122" s="6555"/>
      <c r="AO122" s="6496"/>
      <c r="AP122" s="6496"/>
      <c r="AQ122" s="6496"/>
      <c r="AR122" s="6496"/>
      <c r="AS122" s="6496"/>
      <c r="AT122" s="6543"/>
      <c r="AU122" s="6546"/>
      <c r="AV122" s="6546"/>
      <c r="AW122" s="6549"/>
      <c r="AX122" s="6549"/>
      <c r="AY122" s="6552"/>
      <c r="AZ122" s="6530"/>
      <c r="BA122" s="3442"/>
      <c r="BB122" s="3442"/>
      <c r="BC122" s="3442"/>
      <c r="BD122" s="3442"/>
      <c r="BE122" s="3442"/>
      <c r="BF122" s="3442"/>
      <c r="BG122" s="3442"/>
      <c r="BH122" s="3442"/>
      <c r="BI122" s="3442"/>
      <c r="BJ122" s="3442"/>
      <c r="BK122" s="3442"/>
      <c r="BL122" s="3442"/>
      <c r="BM122" s="3442"/>
      <c r="BN122" s="3442"/>
      <c r="BO122" s="3442"/>
      <c r="BP122" s="3442"/>
      <c r="BQ122" s="3442"/>
      <c r="BR122" s="3442"/>
      <c r="BS122" s="3442"/>
      <c r="BT122" s="3442"/>
      <c r="BU122" s="3442"/>
      <c r="BV122" s="3442"/>
      <c r="BW122" s="3442"/>
      <c r="BX122" s="3442"/>
      <c r="BY122" s="3442"/>
      <c r="BZ122" s="3442"/>
      <c r="CA122" s="3442"/>
      <c r="CB122" s="3442"/>
      <c r="CC122" s="3442"/>
      <c r="CD122" s="3442"/>
      <c r="CE122" s="3442"/>
      <c r="CF122" s="3442"/>
      <c r="CG122" s="3442"/>
      <c r="CH122" s="3442"/>
      <c r="CI122" s="3442"/>
      <c r="CJ122" s="3442"/>
      <c r="CK122" s="3442"/>
      <c r="CL122" s="3442"/>
      <c r="CM122" s="3442"/>
      <c r="CN122" s="3442"/>
      <c r="CO122" s="3442"/>
      <c r="CP122" s="3442"/>
      <c r="CQ122" s="3442"/>
      <c r="CR122" s="3442"/>
      <c r="CS122" s="3442"/>
      <c r="CT122" s="3442"/>
      <c r="CU122" s="3442"/>
      <c r="CV122" s="3442"/>
      <c r="CW122" s="3442"/>
      <c r="CX122" s="3442"/>
      <c r="CY122" s="3442"/>
      <c r="CZ122" s="3442"/>
      <c r="DA122" s="3442"/>
      <c r="DB122" s="3442"/>
      <c r="DC122" s="3442"/>
      <c r="DD122" s="3442"/>
      <c r="DE122" s="3442"/>
      <c r="DF122" s="3442"/>
      <c r="DG122" s="3442"/>
      <c r="DH122" s="3442"/>
      <c r="DI122" s="3442"/>
      <c r="DJ122" s="3442"/>
      <c r="DK122" s="3442"/>
      <c r="DL122" s="3442"/>
      <c r="DM122" s="3442"/>
      <c r="DN122" s="3442"/>
      <c r="DO122" s="3442"/>
      <c r="DP122" s="3442"/>
      <c r="DQ122" s="3442"/>
      <c r="DR122" s="3442"/>
      <c r="DS122" s="3442"/>
      <c r="DT122" s="3442"/>
      <c r="DU122" s="3442"/>
      <c r="DV122" s="3442"/>
      <c r="DW122" s="3442"/>
      <c r="DX122" s="3442"/>
      <c r="DY122" s="3442"/>
      <c r="DZ122" s="1380"/>
      <c r="EA122" s="1380"/>
      <c r="EB122" s="1380"/>
      <c r="EC122" s="1380"/>
      <c r="ED122" s="1380"/>
      <c r="EE122" s="1380"/>
      <c r="EF122" s="1380"/>
      <c r="EG122" s="1380"/>
      <c r="EH122" s="1380"/>
      <c r="EI122" s="1380"/>
      <c r="EJ122" s="1380"/>
      <c r="EK122" s="1380"/>
      <c r="EL122" s="1380"/>
      <c r="EM122" s="1380"/>
      <c r="EN122" s="1380"/>
      <c r="EO122" s="1380"/>
      <c r="EP122" s="1380"/>
      <c r="EQ122" s="1380"/>
      <c r="ER122" s="1380"/>
      <c r="ES122" s="1380"/>
      <c r="ET122" s="1380"/>
      <c r="EU122" s="1380"/>
      <c r="EV122" s="1380"/>
      <c r="EW122" s="1380"/>
      <c r="EX122" s="1380"/>
      <c r="EY122" s="1380"/>
      <c r="EZ122" s="1380"/>
      <c r="FA122" s="1380"/>
      <c r="FB122" s="1380"/>
      <c r="FC122" s="1380"/>
      <c r="FD122" s="1380"/>
      <c r="FE122" s="1380"/>
      <c r="FF122" s="1380"/>
      <c r="FG122" s="1380"/>
      <c r="FH122" s="1380"/>
      <c r="FI122" s="1380"/>
      <c r="FJ122" s="1380"/>
      <c r="FK122" s="1380"/>
      <c r="FL122" s="1380"/>
      <c r="FM122" s="1380"/>
      <c r="FN122" s="1380"/>
      <c r="FO122" s="1380"/>
      <c r="FP122" s="1380"/>
      <c r="FQ122" s="1380"/>
      <c r="FR122" s="1380"/>
      <c r="FS122" s="1380"/>
      <c r="FT122" s="1380"/>
      <c r="FU122" s="1380"/>
      <c r="FV122" s="1380"/>
      <c r="FW122" s="1380"/>
      <c r="FX122" s="1380"/>
      <c r="FY122" s="1380"/>
      <c r="FZ122" s="1380"/>
      <c r="GA122" s="1380"/>
      <c r="GB122" s="1380"/>
      <c r="GC122" s="1380"/>
      <c r="GD122" s="1380"/>
      <c r="GE122" s="1380"/>
      <c r="GF122" s="1380"/>
      <c r="GG122" s="1380"/>
      <c r="GH122" s="1380"/>
      <c r="GI122" s="1380"/>
      <c r="GJ122" s="1380"/>
      <c r="GK122" s="1380"/>
      <c r="GL122" s="1380"/>
      <c r="GM122" s="1380"/>
      <c r="GN122" s="1380"/>
      <c r="GO122" s="1380"/>
      <c r="GP122" s="1380"/>
      <c r="GQ122" s="1380"/>
      <c r="GR122" s="1380"/>
      <c r="GS122" s="1380"/>
      <c r="GT122" s="1380"/>
      <c r="GU122" s="1380"/>
      <c r="GV122" s="1380"/>
      <c r="GW122" s="1380"/>
      <c r="GX122" s="1380"/>
      <c r="GY122" s="1380"/>
      <c r="GZ122" s="1380"/>
      <c r="HA122" s="1380"/>
      <c r="HB122" s="1380"/>
      <c r="HC122" s="1380"/>
      <c r="HD122" s="1380"/>
      <c r="HE122" s="1380"/>
      <c r="HF122" s="1380"/>
      <c r="HG122" s="1380"/>
      <c r="HH122" s="1380"/>
      <c r="HI122" s="1380"/>
      <c r="HJ122" s="1380"/>
      <c r="HK122" s="1380"/>
      <c r="HL122" s="1380"/>
      <c r="HM122" s="1380"/>
      <c r="HN122" s="1380"/>
      <c r="HO122" s="1380"/>
      <c r="HP122" s="1380"/>
      <c r="HQ122" s="1380"/>
      <c r="HR122" s="1380"/>
      <c r="HS122" s="1380"/>
      <c r="HT122" s="1380"/>
      <c r="HU122" s="1380"/>
      <c r="HV122" s="1380"/>
      <c r="HW122" s="1380"/>
      <c r="HX122" s="1380"/>
      <c r="HY122" s="1380"/>
      <c r="HZ122" s="1380"/>
      <c r="IA122" s="1380"/>
      <c r="IB122" s="1380"/>
      <c r="IC122" s="1380"/>
      <c r="ID122" s="1380"/>
      <c r="IE122" s="1380"/>
      <c r="IF122" s="1380"/>
      <c r="IG122" s="1380"/>
      <c r="IH122" s="1380"/>
      <c r="II122" s="1380"/>
      <c r="IJ122" s="1380"/>
      <c r="IK122" s="1380"/>
      <c r="IL122" s="1380"/>
      <c r="IM122" s="1380"/>
      <c r="IN122" s="1380"/>
      <c r="IO122" s="1380"/>
      <c r="IP122" s="1380"/>
      <c r="IQ122" s="1380"/>
      <c r="IR122" s="1380"/>
      <c r="IS122" s="1380"/>
      <c r="IT122" s="1380"/>
      <c r="IU122" s="1380"/>
      <c r="IV122" s="1380"/>
      <c r="IW122" s="1380"/>
      <c r="IX122" s="1380"/>
      <c r="IY122" s="1380"/>
      <c r="IZ122" s="1380"/>
      <c r="JA122" s="1380"/>
      <c r="JB122" s="1380"/>
      <c r="JC122" s="1380"/>
      <c r="JD122" s="1380"/>
      <c r="JE122" s="1380"/>
      <c r="JF122" s="1380"/>
      <c r="JG122" s="1380"/>
      <c r="JH122" s="1380"/>
      <c r="JI122" s="1380"/>
      <c r="JJ122" s="1380"/>
      <c r="JK122" s="1380"/>
      <c r="JL122" s="1380"/>
      <c r="JM122" s="1380"/>
      <c r="JN122" s="1380"/>
      <c r="JO122" s="1380"/>
      <c r="JP122" s="1380"/>
      <c r="JQ122" s="1380"/>
      <c r="JR122" s="1380"/>
      <c r="JS122" s="1380"/>
      <c r="JT122" s="1380"/>
      <c r="JU122" s="1380"/>
      <c r="JV122" s="1380"/>
      <c r="JW122" s="1380"/>
      <c r="JX122" s="1380"/>
      <c r="JY122" s="1380"/>
      <c r="JZ122" s="1380"/>
      <c r="KA122" s="1380"/>
      <c r="KB122" s="1380"/>
      <c r="KC122" s="1380"/>
      <c r="KD122" s="1380"/>
      <c r="KE122" s="1380"/>
      <c r="KF122" s="1380"/>
      <c r="KG122" s="1380"/>
      <c r="KH122" s="1380"/>
      <c r="KI122" s="1380"/>
      <c r="KJ122" s="1380"/>
      <c r="KK122" s="1380"/>
      <c r="KL122" s="1380"/>
      <c r="KM122" s="1380"/>
      <c r="KN122" s="1380"/>
      <c r="KO122" s="1380"/>
      <c r="KP122" s="1380"/>
      <c r="KQ122" s="1380"/>
      <c r="KR122" s="1380"/>
      <c r="KS122" s="1380"/>
      <c r="KT122" s="1380"/>
      <c r="KU122" s="1380"/>
      <c r="KV122" s="1380"/>
      <c r="KW122" s="1380"/>
      <c r="KX122" s="1380"/>
      <c r="KY122" s="1380"/>
      <c r="KZ122" s="1380"/>
      <c r="LA122" s="1380"/>
      <c r="LB122" s="1380"/>
      <c r="LC122" s="1380"/>
      <c r="LD122" s="1380"/>
      <c r="LE122" s="1380"/>
      <c r="LF122" s="1380"/>
      <c r="LG122" s="1380"/>
      <c r="LH122" s="1380"/>
      <c r="LI122" s="1380"/>
      <c r="LJ122" s="1380"/>
      <c r="LK122" s="1380"/>
      <c r="LL122" s="1380"/>
      <c r="LM122" s="1380"/>
      <c r="LN122" s="1380"/>
      <c r="LO122" s="1380"/>
      <c r="LP122" s="1380"/>
      <c r="LQ122" s="1380"/>
      <c r="LR122" s="1380"/>
      <c r="LS122" s="1380"/>
      <c r="LT122" s="1380"/>
      <c r="LU122" s="1380"/>
      <c r="LV122" s="1380"/>
      <c r="LW122" s="1380"/>
      <c r="LX122" s="1380"/>
      <c r="LY122" s="1380"/>
      <c r="LZ122" s="1380"/>
      <c r="MA122" s="1380"/>
      <c r="MB122" s="1380"/>
      <c r="MC122" s="1380"/>
      <c r="MD122" s="1380"/>
      <c r="ME122" s="1380"/>
      <c r="MF122" s="1380"/>
      <c r="MG122" s="1380"/>
      <c r="MH122" s="1380"/>
      <c r="MI122" s="1380"/>
      <c r="MJ122" s="1380"/>
      <c r="MK122" s="1380"/>
      <c r="ML122" s="1380"/>
      <c r="MM122" s="1380"/>
      <c r="MN122" s="1380"/>
      <c r="MO122" s="1380"/>
      <c r="MP122" s="1380"/>
      <c r="MQ122" s="1380"/>
      <c r="MR122" s="1380"/>
      <c r="MS122" s="1380"/>
      <c r="MT122" s="1380"/>
      <c r="MU122" s="1380"/>
      <c r="MV122" s="1380"/>
      <c r="MW122" s="1380"/>
      <c r="MX122" s="1380"/>
      <c r="MY122" s="1380"/>
      <c r="MZ122" s="1380"/>
      <c r="NA122" s="1380"/>
      <c r="NB122" s="1380"/>
      <c r="NC122" s="1380"/>
      <c r="ND122" s="1380"/>
      <c r="NE122" s="1380"/>
      <c r="NF122" s="1380"/>
      <c r="NG122" s="1380"/>
      <c r="NH122" s="1380"/>
      <c r="NI122" s="1380"/>
      <c r="NJ122" s="1380"/>
      <c r="NK122" s="1380"/>
      <c r="NL122" s="1380"/>
      <c r="NM122" s="1380"/>
      <c r="NN122" s="1380"/>
      <c r="NO122" s="1380"/>
      <c r="NP122" s="1380"/>
      <c r="NQ122" s="1380"/>
      <c r="NR122" s="1380"/>
      <c r="NS122" s="1380"/>
      <c r="NT122" s="1380"/>
      <c r="NU122" s="1380"/>
      <c r="NV122" s="1380"/>
      <c r="NW122" s="1380"/>
      <c r="NX122" s="1380"/>
      <c r="NY122" s="1380"/>
      <c r="NZ122" s="1380"/>
      <c r="OA122" s="1380"/>
      <c r="OB122" s="1380"/>
      <c r="OC122" s="1380"/>
      <c r="OD122" s="1380"/>
      <c r="OE122" s="1380"/>
      <c r="OF122" s="1380"/>
      <c r="OG122" s="1380"/>
      <c r="OH122" s="1380"/>
      <c r="OI122" s="1380"/>
      <c r="OJ122" s="1380"/>
      <c r="OK122" s="1380"/>
      <c r="OL122" s="1380"/>
      <c r="OM122" s="1380"/>
      <c r="ON122" s="1380"/>
      <c r="OO122" s="1380"/>
      <c r="OP122" s="1380"/>
      <c r="OQ122" s="1380"/>
      <c r="OR122" s="1380"/>
      <c r="OS122" s="1380"/>
      <c r="OT122" s="1380"/>
      <c r="OU122" s="1380"/>
      <c r="OV122" s="1380"/>
      <c r="OW122" s="1380"/>
      <c r="OX122" s="1380"/>
      <c r="OY122" s="1380"/>
      <c r="OZ122" s="1380"/>
      <c r="PA122" s="1380"/>
      <c r="PB122" s="1380"/>
      <c r="PC122" s="1380"/>
      <c r="PD122" s="1380"/>
      <c r="PE122" s="1380"/>
      <c r="PF122" s="1380"/>
      <c r="PG122" s="1380"/>
      <c r="PH122" s="1380"/>
      <c r="PI122" s="1380"/>
      <c r="PJ122" s="1380"/>
      <c r="PK122" s="1380"/>
      <c r="PL122" s="1380"/>
      <c r="PM122" s="1380"/>
      <c r="PN122" s="1380"/>
      <c r="PO122" s="1380"/>
      <c r="PP122" s="1380"/>
      <c r="PQ122" s="1380"/>
      <c r="PR122" s="1380"/>
      <c r="PS122" s="1380"/>
      <c r="PT122" s="1380"/>
      <c r="PU122" s="1380"/>
      <c r="PV122" s="1380"/>
      <c r="PW122" s="1380"/>
      <c r="PX122" s="1380"/>
      <c r="PY122" s="1380"/>
      <c r="PZ122" s="1380"/>
      <c r="QA122" s="1380"/>
      <c r="QB122" s="1380"/>
      <c r="QC122" s="1380"/>
      <c r="QD122" s="1380"/>
      <c r="QE122" s="1380"/>
      <c r="QF122" s="1380"/>
      <c r="QG122" s="1380"/>
      <c r="QH122" s="1380"/>
      <c r="QI122" s="1380"/>
      <c r="QJ122" s="1380"/>
      <c r="QK122" s="1380"/>
      <c r="QL122" s="1380"/>
      <c r="QM122" s="1380"/>
      <c r="QN122" s="1380"/>
      <c r="QO122" s="1380"/>
      <c r="QP122" s="1380"/>
      <c r="QQ122" s="1380"/>
      <c r="QR122" s="1380"/>
      <c r="QS122" s="1380"/>
      <c r="QT122" s="1380"/>
      <c r="QU122" s="1380"/>
      <c r="QV122" s="1380"/>
      <c r="QW122" s="1380"/>
      <c r="QX122" s="1380"/>
      <c r="QY122" s="1380"/>
      <c r="QZ122" s="1380"/>
      <c r="RA122" s="1380"/>
      <c r="RB122" s="1380"/>
      <c r="RC122" s="1380"/>
      <c r="RD122" s="1380"/>
      <c r="RE122" s="1380"/>
      <c r="RF122" s="1380"/>
      <c r="RG122" s="1380"/>
      <c r="RH122" s="1380"/>
      <c r="RI122" s="1380"/>
      <c r="RJ122" s="1380"/>
      <c r="RK122" s="1380"/>
      <c r="RL122" s="1380"/>
      <c r="RM122" s="1380"/>
      <c r="RN122" s="1380"/>
      <c r="RO122" s="1380"/>
      <c r="RP122" s="1380"/>
      <c r="RQ122" s="1380"/>
      <c r="RR122" s="1380"/>
      <c r="RS122" s="1380"/>
      <c r="RT122" s="1380"/>
      <c r="RU122" s="1380"/>
      <c r="RV122" s="1380"/>
      <c r="RW122" s="1380"/>
      <c r="RX122" s="1380"/>
      <c r="RY122" s="1380"/>
      <c r="RZ122" s="1380"/>
      <c r="SA122" s="1380"/>
      <c r="SB122" s="1380"/>
      <c r="SC122" s="1380"/>
      <c r="SD122" s="1380"/>
      <c r="SE122" s="1380"/>
      <c r="SF122" s="1380"/>
      <c r="SG122" s="1380"/>
      <c r="SH122" s="1380"/>
      <c r="SI122" s="1380"/>
      <c r="SJ122" s="1380"/>
      <c r="SK122" s="1380"/>
      <c r="SL122" s="1380"/>
      <c r="SM122" s="1380"/>
      <c r="SN122" s="1380"/>
      <c r="SO122" s="1380"/>
      <c r="SP122" s="1380"/>
      <c r="SQ122" s="1380"/>
      <c r="SR122" s="1380"/>
      <c r="SS122" s="1380"/>
      <c r="ST122" s="1380"/>
      <c r="SU122" s="1380"/>
      <c r="SV122" s="1380"/>
      <c r="SW122" s="1380"/>
      <c r="SX122" s="1380"/>
      <c r="SY122" s="1380"/>
      <c r="SZ122" s="1380"/>
      <c r="TA122" s="1380"/>
      <c r="TB122" s="1380"/>
      <c r="TC122" s="1380"/>
      <c r="TD122" s="1380"/>
      <c r="TE122" s="1380"/>
      <c r="TF122" s="1380"/>
      <c r="TG122" s="1380"/>
      <c r="TH122" s="1380"/>
      <c r="TI122" s="1380"/>
      <c r="TJ122" s="1380"/>
      <c r="TK122" s="1380"/>
      <c r="TL122" s="1380"/>
      <c r="TM122" s="1380"/>
      <c r="TN122" s="1380"/>
      <c r="TO122" s="1380"/>
      <c r="TP122" s="1380"/>
      <c r="TQ122" s="1380"/>
      <c r="TR122" s="1380"/>
      <c r="TS122" s="1380"/>
      <c r="TT122" s="1380"/>
      <c r="TU122" s="1380"/>
      <c r="TV122" s="1380"/>
      <c r="TW122" s="1380"/>
      <c r="TX122" s="1380"/>
      <c r="TY122" s="1380"/>
      <c r="TZ122" s="1380"/>
      <c r="UA122" s="1380"/>
      <c r="UB122" s="1380"/>
      <c r="UC122" s="1380"/>
      <c r="UD122" s="1380"/>
      <c r="UE122" s="1380"/>
      <c r="UF122" s="1380"/>
      <c r="UG122" s="1380"/>
      <c r="UH122" s="1380"/>
      <c r="UI122" s="1380"/>
      <c r="UJ122" s="1380"/>
      <c r="UK122" s="1380"/>
      <c r="UL122" s="1380"/>
      <c r="UM122" s="1380"/>
      <c r="UN122" s="1380"/>
      <c r="UO122" s="1380"/>
      <c r="UP122" s="1380"/>
      <c r="UQ122" s="1380"/>
      <c r="UR122" s="1380"/>
      <c r="US122" s="1380"/>
      <c r="UT122" s="1380"/>
      <c r="UU122" s="1380"/>
      <c r="UV122" s="1380"/>
      <c r="UW122" s="1380"/>
      <c r="UX122" s="1380"/>
      <c r="UY122" s="1380"/>
      <c r="UZ122" s="1380"/>
      <c r="VA122" s="1380"/>
      <c r="VB122" s="1380"/>
      <c r="VC122" s="1380"/>
      <c r="VD122" s="1380"/>
      <c r="VE122" s="1380"/>
      <c r="VF122" s="1380"/>
      <c r="VG122" s="1380"/>
      <c r="VH122" s="1380"/>
      <c r="VI122" s="1380"/>
      <c r="VJ122" s="1380"/>
      <c r="VK122" s="1380"/>
      <c r="VL122" s="1380"/>
      <c r="VM122" s="1380"/>
      <c r="VN122" s="1380"/>
      <c r="VO122" s="1380"/>
      <c r="VP122" s="1380"/>
      <c r="VQ122" s="1380"/>
      <c r="VR122" s="1380"/>
      <c r="VS122" s="1380"/>
      <c r="VT122" s="1380"/>
      <c r="VU122" s="1380"/>
      <c r="VV122" s="1380"/>
      <c r="VW122" s="1380"/>
      <c r="VX122" s="1380"/>
      <c r="VY122" s="1380"/>
      <c r="VZ122" s="1380"/>
      <c r="WA122" s="1380"/>
      <c r="WB122" s="1380"/>
      <c r="WC122" s="1380"/>
      <c r="WD122" s="1380"/>
      <c r="WE122" s="1380"/>
      <c r="WF122" s="1380"/>
      <c r="WG122" s="1380"/>
      <c r="WH122" s="1380"/>
      <c r="WI122" s="1380"/>
      <c r="WJ122" s="1380"/>
      <c r="WK122" s="1380"/>
      <c r="WL122" s="1380"/>
      <c r="WM122" s="1380"/>
      <c r="WN122" s="1380"/>
      <c r="WO122" s="1380"/>
      <c r="WP122" s="1380"/>
      <c r="WQ122" s="1380"/>
      <c r="WR122" s="1380"/>
      <c r="WS122" s="1380"/>
      <c r="WT122" s="1380"/>
      <c r="WU122" s="1380"/>
      <c r="WV122" s="1380"/>
      <c r="WW122" s="1380"/>
      <c r="WX122" s="1380"/>
      <c r="WY122" s="1380"/>
      <c r="WZ122" s="1380"/>
      <c r="XA122" s="1380"/>
      <c r="XB122" s="1380"/>
      <c r="XC122" s="1380"/>
      <c r="XD122" s="1380"/>
      <c r="XE122" s="1380"/>
      <c r="XF122" s="1380"/>
      <c r="XG122" s="1380"/>
      <c r="XH122" s="1380"/>
      <c r="XI122" s="1380"/>
      <c r="XJ122" s="1380"/>
      <c r="XK122" s="1380"/>
      <c r="XL122" s="1380"/>
      <c r="XM122" s="1380"/>
      <c r="XN122" s="1380"/>
      <c r="XO122" s="1380"/>
      <c r="XP122" s="1380"/>
      <c r="XQ122" s="1380"/>
      <c r="XR122" s="1380"/>
      <c r="XS122" s="1380"/>
      <c r="XT122" s="1380"/>
      <c r="XU122" s="1380"/>
      <c r="XV122" s="1380"/>
      <c r="XW122" s="1380"/>
      <c r="XX122" s="1380"/>
      <c r="XY122" s="1380"/>
      <c r="XZ122" s="1380"/>
      <c r="YA122" s="1380"/>
      <c r="YB122" s="1380"/>
      <c r="YC122" s="1380"/>
      <c r="YD122" s="1380"/>
      <c r="YE122" s="1380"/>
      <c r="YF122" s="1380"/>
      <c r="YG122" s="1380"/>
      <c r="YH122" s="1380"/>
      <c r="YI122" s="1380"/>
      <c r="YJ122" s="1380"/>
      <c r="YK122" s="1380"/>
      <c r="YL122" s="1380"/>
      <c r="YM122" s="1380"/>
      <c r="YN122" s="1380"/>
      <c r="YO122" s="1380"/>
      <c r="YP122" s="1380"/>
      <c r="YQ122" s="1380"/>
      <c r="YR122" s="1380"/>
      <c r="YS122" s="1380"/>
      <c r="YT122" s="1380"/>
      <c r="YU122" s="1380"/>
      <c r="YV122" s="1380"/>
      <c r="YW122" s="1380"/>
      <c r="YX122" s="1380"/>
      <c r="YY122" s="1380"/>
      <c r="YZ122" s="1380"/>
      <c r="ZA122" s="1380"/>
      <c r="ZB122" s="1380"/>
      <c r="ZC122" s="1380"/>
      <c r="ZD122" s="1380"/>
      <c r="ZE122" s="1380"/>
      <c r="ZF122" s="1380"/>
      <c r="ZG122" s="1380"/>
      <c r="ZH122" s="1380"/>
      <c r="ZI122" s="1380"/>
      <c r="ZJ122" s="1380"/>
      <c r="ZK122" s="1380"/>
      <c r="ZL122" s="1380"/>
      <c r="ZM122" s="1380"/>
      <c r="ZN122" s="1380"/>
      <c r="ZO122" s="1380"/>
      <c r="ZP122" s="1380"/>
      <c r="ZQ122" s="1380"/>
      <c r="ZR122" s="1380"/>
      <c r="ZS122" s="1380"/>
      <c r="ZT122" s="1380"/>
      <c r="ZU122" s="1380"/>
      <c r="ZV122" s="1380"/>
      <c r="ZW122" s="1380"/>
      <c r="ZX122" s="1380"/>
      <c r="ZY122" s="1380"/>
      <c r="ZZ122" s="1380"/>
      <c r="AAA122" s="1380"/>
      <c r="AAB122" s="1380"/>
      <c r="AAC122" s="1380"/>
      <c r="AAD122" s="1380"/>
      <c r="AAE122" s="1380"/>
      <c r="AAF122" s="1380"/>
      <c r="AAG122" s="1380"/>
      <c r="AAH122" s="1380"/>
      <c r="AAI122" s="1380"/>
      <c r="AAJ122" s="1380"/>
      <c r="AAK122" s="1380"/>
      <c r="AAL122" s="1380"/>
      <c r="AAM122" s="1380"/>
      <c r="AAN122" s="1380"/>
      <c r="AAO122" s="1380"/>
      <c r="AAP122" s="1380"/>
      <c r="AAQ122" s="1380"/>
      <c r="AAR122" s="1380"/>
      <c r="AAS122" s="1380"/>
      <c r="AAT122" s="1380"/>
      <c r="AAU122" s="1380"/>
      <c r="AAV122" s="1380"/>
      <c r="AAW122" s="1380"/>
      <c r="AAX122" s="1380"/>
      <c r="AAY122" s="1380"/>
      <c r="AAZ122" s="1380"/>
      <c r="ABA122" s="1380"/>
      <c r="ABB122" s="1380"/>
      <c r="ABC122" s="1380"/>
      <c r="ABD122" s="1380"/>
      <c r="ABE122" s="1380"/>
      <c r="ABF122" s="1380"/>
      <c r="ABG122" s="1380"/>
      <c r="ABH122" s="1380"/>
      <c r="ABI122" s="1380"/>
      <c r="ABJ122" s="1380"/>
      <c r="ABK122" s="1380"/>
      <c r="ABL122" s="1380"/>
      <c r="ABM122" s="1380"/>
      <c r="ABN122" s="1380"/>
      <c r="ABO122" s="1380"/>
      <c r="ABP122" s="1380"/>
      <c r="ABQ122" s="1380"/>
      <c r="ABR122" s="1380"/>
      <c r="ABS122" s="1380"/>
      <c r="ABT122" s="1380"/>
      <c r="ABU122" s="1380"/>
      <c r="ABV122" s="1380"/>
      <c r="ABW122" s="1380"/>
      <c r="ABX122" s="1380"/>
      <c r="ABY122" s="1380"/>
      <c r="ABZ122" s="1380"/>
      <c r="ACA122" s="1380"/>
      <c r="ACB122" s="1380"/>
      <c r="ACC122" s="1380"/>
      <c r="ACD122" s="1380"/>
      <c r="ACE122" s="1380"/>
      <c r="ACF122" s="1380"/>
      <c r="ACG122" s="1380"/>
      <c r="ACH122" s="1380"/>
      <c r="ACI122" s="1380"/>
      <c r="ACJ122" s="1380"/>
      <c r="ACK122" s="1380"/>
      <c r="ACL122" s="1380"/>
      <c r="ACM122" s="1380"/>
      <c r="ACN122" s="1380"/>
      <c r="ACO122" s="1380"/>
      <c r="ACP122" s="1380"/>
      <c r="ACQ122" s="1380"/>
      <c r="ACR122" s="1380"/>
      <c r="ACS122" s="1380"/>
      <c r="ACT122" s="1380"/>
      <c r="ACU122" s="1380"/>
      <c r="ACV122" s="1380"/>
      <c r="ACW122" s="1380"/>
      <c r="ACX122" s="1380"/>
      <c r="ACY122" s="1380"/>
      <c r="ACZ122" s="1380"/>
      <c r="ADA122" s="1380"/>
      <c r="ADB122" s="1380"/>
      <c r="ADC122" s="1380"/>
      <c r="ADD122" s="1380"/>
      <c r="ADE122" s="1380"/>
      <c r="ADF122" s="1380"/>
      <c r="ADG122" s="1380"/>
      <c r="ADH122" s="1380"/>
      <c r="ADI122" s="1380"/>
      <c r="ADJ122" s="1380"/>
      <c r="ADK122" s="1380"/>
      <c r="ADL122" s="1380"/>
      <c r="ADM122" s="1380"/>
      <c r="ADN122" s="1380"/>
      <c r="ADO122" s="1380"/>
      <c r="ADP122" s="1380"/>
      <c r="ADQ122" s="1380"/>
      <c r="ADR122" s="1380"/>
      <c r="ADS122" s="1380"/>
      <c r="ADT122" s="1380"/>
      <c r="ADU122" s="1380"/>
      <c r="ADV122" s="1380"/>
      <c r="ADW122" s="1380"/>
      <c r="ADX122" s="1380"/>
      <c r="ADY122" s="1380"/>
      <c r="ADZ122" s="1380"/>
      <c r="AEA122" s="1380"/>
      <c r="AEB122" s="1380"/>
      <c r="AEC122" s="1380"/>
      <c r="AED122" s="1380"/>
      <c r="AEE122" s="1380"/>
      <c r="AEF122" s="1380"/>
      <c r="AEG122" s="1380"/>
      <c r="AEH122" s="1380"/>
      <c r="AEI122" s="1380"/>
      <c r="AEJ122" s="1380"/>
      <c r="AEK122" s="1380"/>
      <c r="AEL122" s="1380"/>
      <c r="AEM122" s="1380"/>
      <c r="AEN122" s="1380"/>
      <c r="AEO122" s="1380"/>
      <c r="AEP122" s="1380"/>
      <c r="AEQ122" s="1380"/>
      <c r="AER122" s="1380"/>
      <c r="AES122" s="1380"/>
      <c r="AET122" s="1380"/>
      <c r="AEU122" s="1380"/>
      <c r="AEV122" s="1380"/>
      <c r="AEW122" s="1380"/>
      <c r="AEX122" s="1380"/>
      <c r="AEY122" s="1380"/>
      <c r="AEZ122" s="1380"/>
      <c r="AFA122" s="1380"/>
      <c r="AFB122" s="1380"/>
      <c r="AFC122" s="1380"/>
      <c r="AFD122" s="1380"/>
      <c r="AFE122" s="1380"/>
      <c r="AFF122" s="1380"/>
      <c r="AFG122" s="1380"/>
      <c r="AFH122" s="1380"/>
      <c r="AFI122" s="1380"/>
      <c r="AFJ122" s="1380"/>
      <c r="AFK122" s="1380"/>
      <c r="AFL122" s="1380"/>
      <c r="AFM122" s="1380"/>
      <c r="AFN122" s="1380"/>
      <c r="AFO122" s="1380"/>
      <c r="AFP122" s="1380"/>
      <c r="AFQ122" s="1380"/>
      <c r="AFR122" s="1380"/>
      <c r="AFS122" s="1380"/>
      <c r="AFT122" s="1380"/>
      <c r="AFU122" s="1380"/>
      <c r="AFV122" s="1380"/>
      <c r="AFW122" s="1380"/>
      <c r="AFX122" s="1380"/>
      <c r="AFY122" s="1380"/>
      <c r="AFZ122" s="1380"/>
      <c r="AGA122" s="1380"/>
      <c r="AGB122" s="1380"/>
      <c r="AGC122" s="1380"/>
      <c r="AGD122" s="1380"/>
      <c r="AGE122" s="1380"/>
      <c r="AGF122" s="1380"/>
      <c r="AGG122" s="1380"/>
      <c r="AGH122" s="1380"/>
      <c r="AGI122" s="1380"/>
      <c r="AGJ122" s="1380"/>
      <c r="AGK122" s="1380"/>
      <c r="AGL122" s="1380"/>
      <c r="AGM122" s="1380"/>
      <c r="AGN122" s="1380"/>
      <c r="AGO122" s="1380"/>
      <c r="AGP122" s="1380"/>
      <c r="AGQ122" s="1380"/>
      <c r="AGR122" s="1380"/>
      <c r="AGS122" s="1380"/>
      <c r="AGT122" s="1380"/>
      <c r="AGU122" s="1380"/>
      <c r="AGV122" s="1380"/>
      <c r="AGW122" s="1380"/>
      <c r="AGX122" s="1380"/>
      <c r="AGY122" s="1380"/>
      <c r="AGZ122" s="1380"/>
      <c r="AHA122" s="1380"/>
      <c r="AHB122" s="1380"/>
      <c r="AHC122" s="1380"/>
      <c r="AHD122" s="1380"/>
      <c r="AHE122" s="1380"/>
      <c r="AHF122" s="1380"/>
      <c r="AHG122" s="1380"/>
      <c r="AHH122" s="1380"/>
      <c r="AHI122" s="1380"/>
      <c r="AHJ122" s="1380"/>
      <c r="AHK122" s="1380"/>
      <c r="AHL122" s="1380"/>
      <c r="AHM122" s="1380"/>
      <c r="AHN122" s="1380"/>
      <c r="AHO122" s="1380"/>
      <c r="AHP122" s="1380"/>
      <c r="AHQ122" s="1380"/>
      <c r="AHR122" s="1380"/>
      <c r="AHS122" s="1380"/>
      <c r="AHT122" s="1380"/>
      <c r="AHU122" s="1380"/>
      <c r="AHV122" s="1380"/>
      <c r="AHW122" s="1380"/>
      <c r="AHX122" s="1380"/>
      <c r="AHY122" s="1380"/>
      <c r="AHZ122" s="1380"/>
      <c r="AIA122" s="1380"/>
      <c r="AIB122" s="1380"/>
      <c r="AIC122" s="1380"/>
      <c r="AID122" s="1380"/>
      <c r="AIE122" s="1380"/>
      <c r="AIF122" s="1380"/>
      <c r="AIG122" s="1380"/>
      <c r="AIH122" s="1380"/>
      <c r="AII122" s="1380"/>
      <c r="AIJ122" s="1380"/>
      <c r="AIK122" s="1380"/>
      <c r="AIL122" s="1380"/>
      <c r="AIM122" s="1380"/>
      <c r="AIN122" s="1380"/>
      <c r="AIO122" s="1380"/>
      <c r="AIP122" s="1380"/>
      <c r="AIQ122" s="1380"/>
      <c r="AIR122" s="1380"/>
      <c r="AIS122" s="1380"/>
      <c r="AIT122" s="1380"/>
      <c r="AIU122" s="1380"/>
      <c r="AIV122" s="1380"/>
      <c r="AIW122" s="1380"/>
      <c r="AIX122" s="1380"/>
      <c r="AIY122" s="1380"/>
      <c r="AIZ122" s="1380"/>
      <c r="AJA122" s="1380"/>
      <c r="AJB122" s="1380"/>
      <c r="AJC122" s="1380"/>
      <c r="AJD122" s="1380"/>
      <c r="AJE122" s="1380"/>
      <c r="AJF122" s="1380"/>
      <c r="AJG122" s="1380"/>
      <c r="AJH122" s="1380"/>
      <c r="AJI122" s="1380"/>
      <c r="AJJ122" s="1380"/>
      <c r="AJK122" s="1380"/>
      <c r="AJL122" s="1380"/>
      <c r="AJM122" s="1380"/>
      <c r="AJN122" s="1380"/>
      <c r="AJO122" s="1380"/>
      <c r="AJP122" s="1380"/>
      <c r="AJQ122" s="1380"/>
      <c r="AJR122" s="1380"/>
      <c r="AJS122" s="1380"/>
      <c r="AJT122" s="1380"/>
      <c r="AJU122" s="1380"/>
      <c r="AJV122" s="1380"/>
      <c r="AJW122" s="1380"/>
      <c r="AJX122" s="1380"/>
      <c r="AJY122" s="1380"/>
      <c r="AJZ122" s="1380"/>
      <c r="AKA122" s="1380"/>
      <c r="AKB122" s="1380"/>
      <c r="AKC122" s="1380"/>
      <c r="AKD122" s="1380"/>
      <c r="AKE122" s="1380"/>
      <c r="AKF122" s="1380"/>
      <c r="AKG122" s="1380"/>
      <c r="AKH122" s="1380"/>
      <c r="AKI122" s="1380"/>
      <c r="AKJ122" s="1380"/>
      <c r="AKK122" s="1380"/>
      <c r="AKL122" s="1380"/>
      <c r="AKM122" s="1380"/>
      <c r="AKN122" s="1380"/>
      <c r="AKO122" s="1380"/>
      <c r="AKP122" s="1380"/>
      <c r="AKQ122" s="1380"/>
      <c r="AKR122" s="1380"/>
      <c r="AKS122" s="1380"/>
      <c r="AKT122" s="1380"/>
      <c r="AKU122" s="1380"/>
      <c r="AKV122" s="1380"/>
      <c r="AKW122" s="1380"/>
      <c r="AKX122" s="1380"/>
      <c r="AKY122" s="1380"/>
      <c r="AKZ122" s="1380"/>
      <c r="ALA122" s="1380"/>
      <c r="ALB122" s="1380"/>
      <c r="ALC122" s="1380"/>
      <c r="ALD122" s="1380"/>
      <c r="ALE122" s="1380"/>
      <c r="ALF122" s="1380"/>
      <c r="ALG122" s="1380"/>
      <c r="ALH122" s="1380"/>
      <c r="ALI122" s="1380"/>
      <c r="ALJ122" s="1380"/>
      <c r="ALK122" s="1380"/>
      <c r="ALL122" s="1380"/>
      <c r="ALM122" s="1380"/>
      <c r="ALN122" s="1380"/>
      <c r="ALO122" s="1380"/>
      <c r="ALP122" s="1380"/>
      <c r="ALQ122" s="1380"/>
      <c r="ALR122" s="1380"/>
      <c r="ALS122" s="1380"/>
      <c r="ALT122" s="1380"/>
      <c r="ALU122" s="1380"/>
      <c r="ALV122" s="1380"/>
      <c r="ALW122" s="1380"/>
      <c r="ALX122" s="1380"/>
      <c r="ALY122" s="1380"/>
      <c r="ALZ122" s="1380"/>
      <c r="AMA122" s="1380"/>
      <c r="AMB122" s="1380"/>
      <c r="AMC122" s="1380"/>
      <c r="AMD122" s="1380"/>
      <c r="AME122" s="1380"/>
      <c r="AMF122" s="1380"/>
      <c r="AMG122" s="1380"/>
      <c r="AMH122" s="1380"/>
      <c r="AMI122" s="1380"/>
      <c r="AMJ122" s="1380"/>
    </row>
    <row r="123" spans="1:1024" s="737" customFormat="1" ht="50.5" customHeight="1" thickBot="1">
      <c r="A123" s="6250"/>
      <c r="B123" s="6480"/>
      <c r="C123" s="6483"/>
      <c r="D123" s="6486"/>
      <c r="E123" s="6489"/>
      <c r="F123" s="6492"/>
      <c r="G123" s="6494"/>
      <c r="H123" s="6474"/>
      <c r="I123" s="3568" t="s">
        <v>918</v>
      </c>
      <c r="J123" s="2418">
        <v>150000</v>
      </c>
      <c r="K123" s="6476"/>
      <c r="L123" s="6479"/>
      <c r="M123" s="6479"/>
      <c r="N123" s="6479"/>
      <c r="O123" s="6458"/>
      <c r="P123" s="6458"/>
      <c r="Q123" s="6460"/>
      <c r="R123" s="6463"/>
      <c r="S123" s="6465"/>
      <c r="T123" s="6468"/>
      <c r="U123" s="6471"/>
      <c r="V123" s="6471"/>
      <c r="W123" s="6515"/>
      <c r="X123" s="6515"/>
      <c r="Y123" s="6503"/>
      <c r="Z123" s="6509"/>
      <c r="AA123" s="6503"/>
      <c r="AB123" s="6503"/>
      <c r="AC123" s="6506"/>
      <c r="AD123" s="6503"/>
      <c r="AE123" s="6509"/>
      <c r="AF123" s="6512"/>
      <c r="AG123" s="6497"/>
      <c r="AH123" s="6497"/>
      <c r="AI123" s="6460"/>
      <c r="AJ123" s="6460"/>
      <c r="AK123" s="6500"/>
      <c r="AL123" s="6497"/>
      <c r="AM123" s="6497"/>
      <c r="AN123" s="6556"/>
      <c r="AO123" s="6497"/>
      <c r="AP123" s="6497"/>
      <c r="AQ123" s="6497"/>
      <c r="AR123" s="6497"/>
      <c r="AS123" s="6497"/>
      <c r="AT123" s="6544"/>
      <c r="AU123" s="6547"/>
      <c r="AV123" s="6547"/>
      <c r="AW123" s="6550"/>
      <c r="AX123" s="6550"/>
      <c r="AY123" s="6553"/>
      <c r="AZ123" s="6531"/>
      <c r="BA123" s="3442"/>
      <c r="BB123" s="3442"/>
      <c r="BC123" s="3442"/>
      <c r="BD123" s="3442"/>
      <c r="BE123" s="3442"/>
      <c r="BF123" s="3442"/>
      <c r="BG123" s="3442"/>
      <c r="BH123" s="3442"/>
      <c r="BI123" s="3442"/>
      <c r="BJ123" s="3442"/>
      <c r="BK123" s="3442"/>
      <c r="BL123" s="3442"/>
      <c r="BM123" s="3442"/>
      <c r="BN123" s="3442"/>
      <c r="BO123" s="3442"/>
      <c r="BP123" s="3442"/>
      <c r="BQ123" s="3442"/>
      <c r="BR123" s="3442"/>
      <c r="BS123" s="3442"/>
      <c r="BT123" s="3442"/>
      <c r="BU123" s="3442"/>
      <c r="BV123" s="3442"/>
      <c r="BW123" s="3442"/>
      <c r="BX123" s="3442"/>
      <c r="BY123" s="3442"/>
      <c r="BZ123" s="3442"/>
      <c r="CA123" s="3442"/>
      <c r="CB123" s="3442"/>
      <c r="CC123" s="3442"/>
      <c r="CD123" s="3442"/>
      <c r="CE123" s="3442"/>
      <c r="CF123" s="3442"/>
      <c r="CG123" s="3442"/>
      <c r="CH123" s="3442"/>
      <c r="CI123" s="3442"/>
      <c r="CJ123" s="3442"/>
      <c r="CK123" s="3442"/>
      <c r="CL123" s="3442"/>
      <c r="CM123" s="3442"/>
      <c r="CN123" s="3442"/>
      <c r="CO123" s="3442"/>
      <c r="CP123" s="3442"/>
      <c r="CQ123" s="3442"/>
      <c r="CR123" s="3442"/>
      <c r="CS123" s="3442"/>
      <c r="CT123" s="3442"/>
      <c r="CU123" s="3442"/>
      <c r="CV123" s="3442"/>
      <c r="CW123" s="3442"/>
      <c r="CX123" s="3442"/>
      <c r="CY123" s="3442"/>
      <c r="CZ123" s="3442"/>
      <c r="DA123" s="3442"/>
      <c r="DB123" s="3442"/>
      <c r="DC123" s="3442"/>
      <c r="DD123" s="3442"/>
      <c r="DE123" s="3442"/>
      <c r="DF123" s="3442"/>
      <c r="DG123" s="3442"/>
      <c r="DH123" s="3442"/>
      <c r="DI123" s="3442"/>
      <c r="DJ123" s="3442"/>
      <c r="DK123" s="3442"/>
      <c r="DL123" s="3442"/>
      <c r="DM123" s="3442"/>
      <c r="DN123" s="3442"/>
      <c r="DO123" s="3442"/>
      <c r="DP123" s="3442"/>
      <c r="DQ123" s="3442"/>
      <c r="DR123" s="3442"/>
      <c r="DS123" s="3442"/>
      <c r="DT123" s="3442"/>
      <c r="DU123" s="3442"/>
      <c r="DV123" s="3442"/>
      <c r="DW123" s="3442"/>
      <c r="DX123" s="3442"/>
      <c r="DY123" s="3442"/>
      <c r="DZ123" s="1380"/>
      <c r="EA123" s="1380"/>
      <c r="EB123" s="1380"/>
      <c r="EC123" s="1380"/>
      <c r="ED123" s="1380"/>
      <c r="EE123" s="1380"/>
      <c r="EF123" s="1380"/>
      <c r="EG123" s="1380"/>
      <c r="EH123" s="1380"/>
      <c r="EI123" s="1380"/>
      <c r="EJ123" s="1380"/>
      <c r="EK123" s="1380"/>
      <c r="EL123" s="1380"/>
      <c r="EM123" s="1380"/>
      <c r="EN123" s="1380"/>
      <c r="EO123" s="1380"/>
      <c r="EP123" s="1380"/>
      <c r="EQ123" s="1380"/>
      <c r="ER123" s="1380"/>
      <c r="ES123" s="1380"/>
      <c r="ET123" s="1380"/>
      <c r="EU123" s="1380"/>
      <c r="EV123" s="1380"/>
      <c r="EW123" s="1380"/>
      <c r="EX123" s="1380"/>
      <c r="EY123" s="1380"/>
      <c r="EZ123" s="1380"/>
      <c r="FA123" s="1380"/>
      <c r="FB123" s="1380"/>
      <c r="FC123" s="1380"/>
      <c r="FD123" s="1380"/>
      <c r="FE123" s="1380"/>
      <c r="FF123" s="1380"/>
      <c r="FG123" s="1380"/>
      <c r="FH123" s="1380"/>
      <c r="FI123" s="1380"/>
      <c r="FJ123" s="1380"/>
      <c r="FK123" s="1380"/>
      <c r="FL123" s="1380"/>
      <c r="FM123" s="1380"/>
      <c r="FN123" s="1380"/>
      <c r="FO123" s="1380"/>
      <c r="FP123" s="1380"/>
      <c r="FQ123" s="1380"/>
      <c r="FR123" s="1380"/>
      <c r="FS123" s="1380"/>
      <c r="FT123" s="1380"/>
      <c r="FU123" s="1380"/>
      <c r="FV123" s="1380"/>
      <c r="FW123" s="1380"/>
      <c r="FX123" s="1380"/>
      <c r="FY123" s="1380"/>
      <c r="FZ123" s="1380"/>
      <c r="GA123" s="1380"/>
      <c r="GB123" s="1380"/>
      <c r="GC123" s="1380"/>
      <c r="GD123" s="1380"/>
      <c r="GE123" s="1380"/>
      <c r="GF123" s="1380"/>
      <c r="GG123" s="1380"/>
      <c r="GH123" s="1380"/>
      <c r="GI123" s="1380"/>
      <c r="GJ123" s="1380"/>
      <c r="GK123" s="1380"/>
      <c r="GL123" s="1380"/>
      <c r="GM123" s="1380"/>
      <c r="GN123" s="1380"/>
      <c r="GO123" s="1380"/>
      <c r="GP123" s="1380"/>
      <c r="GQ123" s="1380"/>
      <c r="GR123" s="1380"/>
      <c r="GS123" s="1380"/>
      <c r="GT123" s="1380"/>
      <c r="GU123" s="1380"/>
      <c r="GV123" s="1380"/>
      <c r="GW123" s="1380"/>
      <c r="GX123" s="1380"/>
      <c r="GY123" s="1380"/>
      <c r="GZ123" s="1380"/>
      <c r="HA123" s="1380"/>
      <c r="HB123" s="1380"/>
      <c r="HC123" s="1380"/>
      <c r="HD123" s="1380"/>
      <c r="HE123" s="1380"/>
      <c r="HF123" s="1380"/>
      <c r="HG123" s="1380"/>
      <c r="HH123" s="1380"/>
      <c r="HI123" s="1380"/>
      <c r="HJ123" s="1380"/>
      <c r="HK123" s="1380"/>
      <c r="HL123" s="1380"/>
      <c r="HM123" s="1380"/>
      <c r="HN123" s="1380"/>
      <c r="HO123" s="1380"/>
      <c r="HP123" s="1380"/>
      <c r="HQ123" s="1380"/>
      <c r="HR123" s="1380"/>
      <c r="HS123" s="1380"/>
      <c r="HT123" s="1380"/>
      <c r="HU123" s="1380"/>
      <c r="HV123" s="1380"/>
      <c r="HW123" s="1380"/>
      <c r="HX123" s="1380"/>
      <c r="HY123" s="1380"/>
      <c r="HZ123" s="1380"/>
      <c r="IA123" s="1380"/>
      <c r="IB123" s="1380"/>
      <c r="IC123" s="1380"/>
      <c r="ID123" s="1380"/>
      <c r="IE123" s="1380"/>
      <c r="IF123" s="1380"/>
      <c r="IG123" s="1380"/>
      <c r="IH123" s="1380"/>
      <c r="II123" s="1380"/>
      <c r="IJ123" s="1380"/>
      <c r="IK123" s="1380"/>
      <c r="IL123" s="1380"/>
      <c r="IM123" s="1380"/>
      <c r="IN123" s="1380"/>
      <c r="IO123" s="1380"/>
      <c r="IP123" s="1380"/>
      <c r="IQ123" s="1380"/>
      <c r="IR123" s="1380"/>
      <c r="IS123" s="1380"/>
      <c r="IT123" s="1380"/>
      <c r="IU123" s="1380"/>
      <c r="IV123" s="1380"/>
      <c r="IW123" s="1380"/>
      <c r="IX123" s="1380"/>
      <c r="IY123" s="1380"/>
      <c r="IZ123" s="1380"/>
      <c r="JA123" s="1380"/>
      <c r="JB123" s="1380"/>
      <c r="JC123" s="1380"/>
      <c r="JD123" s="1380"/>
      <c r="JE123" s="1380"/>
      <c r="JF123" s="1380"/>
      <c r="JG123" s="1380"/>
      <c r="JH123" s="1380"/>
      <c r="JI123" s="1380"/>
      <c r="JJ123" s="1380"/>
      <c r="JK123" s="1380"/>
      <c r="JL123" s="1380"/>
      <c r="JM123" s="1380"/>
      <c r="JN123" s="1380"/>
      <c r="JO123" s="1380"/>
      <c r="JP123" s="1380"/>
      <c r="JQ123" s="1380"/>
      <c r="JR123" s="1380"/>
      <c r="JS123" s="1380"/>
      <c r="JT123" s="1380"/>
      <c r="JU123" s="1380"/>
      <c r="JV123" s="1380"/>
      <c r="JW123" s="1380"/>
      <c r="JX123" s="1380"/>
      <c r="JY123" s="1380"/>
      <c r="JZ123" s="1380"/>
      <c r="KA123" s="1380"/>
      <c r="KB123" s="1380"/>
      <c r="KC123" s="1380"/>
      <c r="KD123" s="1380"/>
      <c r="KE123" s="1380"/>
      <c r="KF123" s="1380"/>
      <c r="KG123" s="1380"/>
      <c r="KH123" s="1380"/>
      <c r="KI123" s="1380"/>
      <c r="KJ123" s="1380"/>
      <c r="KK123" s="1380"/>
      <c r="KL123" s="1380"/>
      <c r="KM123" s="1380"/>
      <c r="KN123" s="1380"/>
      <c r="KO123" s="1380"/>
      <c r="KP123" s="1380"/>
      <c r="KQ123" s="1380"/>
      <c r="KR123" s="1380"/>
      <c r="KS123" s="1380"/>
      <c r="KT123" s="1380"/>
      <c r="KU123" s="1380"/>
      <c r="KV123" s="1380"/>
      <c r="KW123" s="1380"/>
      <c r="KX123" s="1380"/>
      <c r="KY123" s="1380"/>
      <c r="KZ123" s="1380"/>
      <c r="LA123" s="1380"/>
      <c r="LB123" s="1380"/>
      <c r="LC123" s="1380"/>
      <c r="LD123" s="1380"/>
      <c r="LE123" s="1380"/>
      <c r="LF123" s="1380"/>
      <c r="LG123" s="1380"/>
      <c r="LH123" s="1380"/>
      <c r="LI123" s="1380"/>
      <c r="LJ123" s="1380"/>
      <c r="LK123" s="1380"/>
      <c r="LL123" s="1380"/>
      <c r="LM123" s="1380"/>
      <c r="LN123" s="1380"/>
      <c r="LO123" s="1380"/>
      <c r="LP123" s="1380"/>
      <c r="LQ123" s="1380"/>
      <c r="LR123" s="1380"/>
      <c r="LS123" s="1380"/>
      <c r="LT123" s="1380"/>
      <c r="LU123" s="1380"/>
      <c r="LV123" s="1380"/>
      <c r="LW123" s="1380"/>
      <c r="LX123" s="1380"/>
      <c r="LY123" s="1380"/>
      <c r="LZ123" s="1380"/>
      <c r="MA123" s="1380"/>
      <c r="MB123" s="1380"/>
      <c r="MC123" s="1380"/>
      <c r="MD123" s="1380"/>
      <c r="ME123" s="1380"/>
      <c r="MF123" s="1380"/>
      <c r="MG123" s="1380"/>
      <c r="MH123" s="1380"/>
      <c r="MI123" s="1380"/>
      <c r="MJ123" s="1380"/>
      <c r="MK123" s="1380"/>
      <c r="ML123" s="1380"/>
      <c r="MM123" s="1380"/>
      <c r="MN123" s="1380"/>
      <c r="MO123" s="1380"/>
      <c r="MP123" s="1380"/>
      <c r="MQ123" s="1380"/>
      <c r="MR123" s="1380"/>
      <c r="MS123" s="1380"/>
      <c r="MT123" s="1380"/>
      <c r="MU123" s="1380"/>
      <c r="MV123" s="1380"/>
      <c r="MW123" s="1380"/>
      <c r="MX123" s="1380"/>
      <c r="MY123" s="1380"/>
      <c r="MZ123" s="1380"/>
      <c r="NA123" s="1380"/>
      <c r="NB123" s="1380"/>
      <c r="NC123" s="1380"/>
      <c r="ND123" s="1380"/>
      <c r="NE123" s="1380"/>
      <c r="NF123" s="1380"/>
      <c r="NG123" s="1380"/>
      <c r="NH123" s="1380"/>
      <c r="NI123" s="1380"/>
      <c r="NJ123" s="1380"/>
      <c r="NK123" s="1380"/>
      <c r="NL123" s="1380"/>
      <c r="NM123" s="1380"/>
      <c r="NN123" s="1380"/>
      <c r="NO123" s="1380"/>
      <c r="NP123" s="1380"/>
      <c r="NQ123" s="1380"/>
      <c r="NR123" s="1380"/>
      <c r="NS123" s="1380"/>
      <c r="NT123" s="1380"/>
      <c r="NU123" s="1380"/>
      <c r="NV123" s="1380"/>
      <c r="NW123" s="1380"/>
      <c r="NX123" s="1380"/>
      <c r="NY123" s="1380"/>
      <c r="NZ123" s="1380"/>
      <c r="OA123" s="1380"/>
      <c r="OB123" s="1380"/>
      <c r="OC123" s="1380"/>
      <c r="OD123" s="1380"/>
      <c r="OE123" s="1380"/>
      <c r="OF123" s="1380"/>
      <c r="OG123" s="1380"/>
      <c r="OH123" s="1380"/>
      <c r="OI123" s="1380"/>
      <c r="OJ123" s="1380"/>
      <c r="OK123" s="1380"/>
      <c r="OL123" s="1380"/>
      <c r="OM123" s="1380"/>
      <c r="ON123" s="1380"/>
      <c r="OO123" s="1380"/>
      <c r="OP123" s="1380"/>
      <c r="OQ123" s="1380"/>
      <c r="OR123" s="1380"/>
      <c r="OS123" s="1380"/>
      <c r="OT123" s="1380"/>
      <c r="OU123" s="1380"/>
      <c r="OV123" s="1380"/>
      <c r="OW123" s="1380"/>
      <c r="OX123" s="1380"/>
      <c r="OY123" s="1380"/>
      <c r="OZ123" s="1380"/>
      <c r="PA123" s="1380"/>
      <c r="PB123" s="1380"/>
      <c r="PC123" s="1380"/>
      <c r="PD123" s="1380"/>
      <c r="PE123" s="1380"/>
      <c r="PF123" s="1380"/>
      <c r="PG123" s="1380"/>
      <c r="PH123" s="1380"/>
      <c r="PI123" s="1380"/>
      <c r="PJ123" s="1380"/>
      <c r="PK123" s="1380"/>
      <c r="PL123" s="1380"/>
      <c r="PM123" s="1380"/>
      <c r="PN123" s="1380"/>
      <c r="PO123" s="1380"/>
      <c r="PP123" s="1380"/>
      <c r="PQ123" s="1380"/>
      <c r="PR123" s="1380"/>
      <c r="PS123" s="1380"/>
      <c r="PT123" s="1380"/>
      <c r="PU123" s="1380"/>
      <c r="PV123" s="1380"/>
      <c r="PW123" s="1380"/>
      <c r="PX123" s="1380"/>
      <c r="PY123" s="1380"/>
      <c r="PZ123" s="1380"/>
      <c r="QA123" s="1380"/>
      <c r="QB123" s="1380"/>
      <c r="QC123" s="1380"/>
      <c r="QD123" s="1380"/>
      <c r="QE123" s="1380"/>
      <c r="QF123" s="1380"/>
      <c r="QG123" s="1380"/>
      <c r="QH123" s="1380"/>
      <c r="QI123" s="1380"/>
      <c r="QJ123" s="1380"/>
      <c r="QK123" s="1380"/>
      <c r="QL123" s="1380"/>
      <c r="QM123" s="1380"/>
      <c r="QN123" s="1380"/>
      <c r="QO123" s="1380"/>
      <c r="QP123" s="1380"/>
      <c r="QQ123" s="1380"/>
      <c r="QR123" s="1380"/>
      <c r="QS123" s="1380"/>
      <c r="QT123" s="1380"/>
      <c r="QU123" s="1380"/>
      <c r="QV123" s="1380"/>
      <c r="QW123" s="1380"/>
      <c r="QX123" s="1380"/>
      <c r="QY123" s="1380"/>
      <c r="QZ123" s="1380"/>
      <c r="RA123" s="1380"/>
      <c r="RB123" s="1380"/>
      <c r="RC123" s="1380"/>
      <c r="RD123" s="1380"/>
      <c r="RE123" s="1380"/>
      <c r="RF123" s="1380"/>
      <c r="RG123" s="1380"/>
      <c r="RH123" s="1380"/>
      <c r="RI123" s="1380"/>
      <c r="RJ123" s="1380"/>
      <c r="RK123" s="1380"/>
      <c r="RL123" s="1380"/>
      <c r="RM123" s="1380"/>
      <c r="RN123" s="1380"/>
      <c r="RO123" s="1380"/>
      <c r="RP123" s="1380"/>
      <c r="RQ123" s="1380"/>
      <c r="RR123" s="1380"/>
      <c r="RS123" s="1380"/>
      <c r="RT123" s="1380"/>
      <c r="RU123" s="1380"/>
      <c r="RV123" s="1380"/>
      <c r="RW123" s="1380"/>
      <c r="RX123" s="1380"/>
      <c r="RY123" s="1380"/>
      <c r="RZ123" s="1380"/>
      <c r="SA123" s="1380"/>
      <c r="SB123" s="1380"/>
      <c r="SC123" s="1380"/>
      <c r="SD123" s="1380"/>
      <c r="SE123" s="1380"/>
      <c r="SF123" s="1380"/>
      <c r="SG123" s="1380"/>
      <c r="SH123" s="1380"/>
      <c r="SI123" s="1380"/>
      <c r="SJ123" s="1380"/>
      <c r="SK123" s="1380"/>
      <c r="SL123" s="1380"/>
      <c r="SM123" s="1380"/>
      <c r="SN123" s="1380"/>
      <c r="SO123" s="1380"/>
      <c r="SP123" s="1380"/>
      <c r="SQ123" s="1380"/>
      <c r="SR123" s="1380"/>
      <c r="SS123" s="1380"/>
      <c r="ST123" s="1380"/>
      <c r="SU123" s="1380"/>
      <c r="SV123" s="1380"/>
      <c r="SW123" s="1380"/>
      <c r="SX123" s="1380"/>
      <c r="SY123" s="1380"/>
      <c r="SZ123" s="1380"/>
      <c r="TA123" s="1380"/>
      <c r="TB123" s="1380"/>
      <c r="TC123" s="1380"/>
      <c r="TD123" s="1380"/>
      <c r="TE123" s="1380"/>
      <c r="TF123" s="1380"/>
      <c r="TG123" s="1380"/>
      <c r="TH123" s="1380"/>
      <c r="TI123" s="1380"/>
      <c r="TJ123" s="1380"/>
      <c r="TK123" s="1380"/>
      <c r="TL123" s="1380"/>
      <c r="TM123" s="1380"/>
      <c r="TN123" s="1380"/>
      <c r="TO123" s="1380"/>
      <c r="TP123" s="1380"/>
      <c r="TQ123" s="1380"/>
      <c r="TR123" s="1380"/>
      <c r="TS123" s="1380"/>
      <c r="TT123" s="1380"/>
      <c r="TU123" s="1380"/>
      <c r="TV123" s="1380"/>
      <c r="TW123" s="1380"/>
      <c r="TX123" s="1380"/>
      <c r="TY123" s="1380"/>
      <c r="TZ123" s="1380"/>
      <c r="UA123" s="1380"/>
      <c r="UB123" s="1380"/>
      <c r="UC123" s="1380"/>
      <c r="UD123" s="1380"/>
      <c r="UE123" s="1380"/>
      <c r="UF123" s="1380"/>
      <c r="UG123" s="1380"/>
      <c r="UH123" s="1380"/>
      <c r="UI123" s="1380"/>
      <c r="UJ123" s="1380"/>
      <c r="UK123" s="1380"/>
      <c r="UL123" s="1380"/>
      <c r="UM123" s="1380"/>
      <c r="UN123" s="1380"/>
      <c r="UO123" s="1380"/>
      <c r="UP123" s="1380"/>
      <c r="UQ123" s="1380"/>
      <c r="UR123" s="1380"/>
      <c r="US123" s="1380"/>
      <c r="UT123" s="1380"/>
      <c r="UU123" s="1380"/>
      <c r="UV123" s="1380"/>
      <c r="UW123" s="1380"/>
      <c r="UX123" s="1380"/>
      <c r="UY123" s="1380"/>
      <c r="UZ123" s="1380"/>
      <c r="VA123" s="1380"/>
      <c r="VB123" s="1380"/>
      <c r="VC123" s="1380"/>
      <c r="VD123" s="1380"/>
      <c r="VE123" s="1380"/>
      <c r="VF123" s="1380"/>
      <c r="VG123" s="1380"/>
      <c r="VH123" s="1380"/>
      <c r="VI123" s="1380"/>
      <c r="VJ123" s="1380"/>
      <c r="VK123" s="1380"/>
      <c r="VL123" s="1380"/>
      <c r="VM123" s="1380"/>
      <c r="VN123" s="1380"/>
      <c r="VO123" s="1380"/>
      <c r="VP123" s="1380"/>
      <c r="VQ123" s="1380"/>
      <c r="VR123" s="1380"/>
      <c r="VS123" s="1380"/>
      <c r="VT123" s="1380"/>
      <c r="VU123" s="1380"/>
      <c r="VV123" s="1380"/>
      <c r="VW123" s="1380"/>
      <c r="VX123" s="1380"/>
      <c r="VY123" s="1380"/>
      <c r="VZ123" s="1380"/>
      <c r="WA123" s="1380"/>
      <c r="WB123" s="1380"/>
      <c r="WC123" s="1380"/>
      <c r="WD123" s="1380"/>
      <c r="WE123" s="1380"/>
      <c r="WF123" s="1380"/>
      <c r="WG123" s="1380"/>
      <c r="WH123" s="1380"/>
      <c r="WI123" s="1380"/>
      <c r="WJ123" s="1380"/>
      <c r="WK123" s="1380"/>
      <c r="WL123" s="1380"/>
      <c r="WM123" s="1380"/>
      <c r="WN123" s="1380"/>
      <c r="WO123" s="1380"/>
      <c r="WP123" s="1380"/>
      <c r="WQ123" s="1380"/>
      <c r="WR123" s="1380"/>
      <c r="WS123" s="1380"/>
      <c r="WT123" s="1380"/>
      <c r="WU123" s="1380"/>
      <c r="WV123" s="1380"/>
      <c r="WW123" s="1380"/>
      <c r="WX123" s="1380"/>
      <c r="WY123" s="1380"/>
      <c r="WZ123" s="1380"/>
      <c r="XA123" s="1380"/>
      <c r="XB123" s="1380"/>
      <c r="XC123" s="1380"/>
      <c r="XD123" s="1380"/>
      <c r="XE123" s="1380"/>
      <c r="XF123" s="1380"/>
      <c r="XG123" s="1380"/>
      <c r="XH123" s="1380"/>
      <c r="XI123" s="1380"/>
      <c r="XJ123" s="1380"/>
      <c r="XK123" s="1380"/>
      <c r="XL123" s="1380"/>
      <c r="XM123" s="1380"/>
      <c r="XN123" s="1380"/>
      <c r="XO123" s="1380"/>
      <c r="XP123" s="1380"/>
      <c r="XQ123" s="1380"/>
      <c r="XR123" s="1380"/>
      <c r="XS123" s="1380"/>
      <c r="XT123" s="1380"/>
      <c r="XU123" s="1380"/>
      <c r="XV123" s="1380"/>
      <c r="XW123" s="1380"/>
      <c r="XX123" s="1380"/>
      <c r="XY123" s="1380"/>
      <c r="XZ123" s="1380"/>
      <c r="YA123" s="1380"/>
      <c r="YB123" s="1380"/>
      <c r="YC123" s="1380"/>
      <c r="YD123" s="1380"/>
      <c r="YE123" s="1380"/>
      <c r="YF123" s="1380"/>
      <c r="YG123" s="1380"/>
      <c r="YH123" s="1380"/>
      <c r="YI123" s="1380"/>
      <c r="YJ123" s="1380"/>
      <c r="YK123" s="1380"/>
      <c r="YL123" s="1380"/>
      <c r="YM123" s="1380"/>
      <c r="YN123" s="1380"/>
      <c r="YO123" s="1380"/>
      <c r="YP123" s="1380"/>
      <c r="YQ123" s="1380"/>
      <c r="YR123" s="1380"/>
      <c r="YS123" s="1380"/>
      <c r="YT123" s="1380"/>
      <c r="YU123" s="1380"/>
      <c r="YV123" s="1380"/>
      <c r="YW123" s="1380"/>
      <c r="YX123" s="1380"/>
      <c r="YY123" s="1380"/>
      <c r="YZ123" s="1380"/>
      <c r="ZA123" s="1380"/>
      <c r="ZB123" s="1380"/>
      <c r="ZC123" s="1380"/>
      <c r="ZD123" s="1380"/>
      <c r="ZE123" s="1380"/>
      <c r="ZF123" s="1380"/>
      <c r="ZG123" s="1380"/>
      <c r="ZH123" s="1380"/>
      <c r="ZI123" s="1380"/>
      <c r="ZJ123" s="1380"/>
      <c r="ZK123" s="1380"/>
      <c r="ZL123" s="1380"/>
      <c r="ZM123" s="1380"/>
      <c r="ZN123" s="1380"/>
      <c r="ZO123" s="1380"/>
      <c r="ZP123" s="1380"/>
      <c r="ZQ123" s="1380"/>
      <c r="ZR123" s="1380"/>
      <c r="ZS123" s="1380"/>
      <c r="ZT123" s="1380"/>
      <c r="ZU123" s="1380"/>
      <c r="ZV123" s="1380"/>
      <c r="ZW123" s="1380"/>
      <c r="ZX123" s="1380"/>
      <c r="ZY123" s="1380"/>
      <c r="ZZ123" s="1380"/>
      <c r="AAA123" s="1380"/>
      <c r="AAB123" s="1380"/>
      <c r="AAC123" s="1380"/>
      <c r="AAD123" s="1380"/>
      <c r="AAE123" s="1380"/>
      <c r="AAF123" s="1380"/>
      <c r="AAG123" s="1380"/>
      <c r="AAH123" s="1380"/>
      <c r="AAI123" s="1380"/>
      <c r="AAJ123" s="1380"/>
      <c r="AAK123" s="1380"/>
      <c r="AAL123" s="1380"/>
      <c r="AAM123" s="1380"/>
      <c r="AAN123" s="1380"/>
      <c r="AAO123" s="1380"/>
      <c r="AAP123" s="1380"/>
      <c r="AAQ123" s="1380"/>
      <c r="AAR123" s="1380"/>
      <c r="AAS123" s="1380"/>
      <c r="AAT123" s="1380"/>
      <c r="AAU123" s="1380"/>
      <c r="AAV123" s="1380"/>
      <c r="AAW123" s="1380"/>
      <c r="AAX123" s="1380"/>
      <c r="AAY123" s="1380"/>
      <c r="AAZ123" s="1380"/>
      <c r="ABA123" s="1380"/>
      <c r="ABB123" s="1380"/>
      <c r="ABC123" s="1380"/>
      <c r="ABD123" s="1380"/>
      <c r="ABE123" s="1380"/>
      <c r="ABF123" s="1380"/>
      <c r="ABG123" s="1380"/>
      <c r="ABH123" s="1380"/>
      <c r="ABI123" s="1380"/>
      <c r="ABJ123" s="1380"/>
      <c r="ABK123" s="1380"/>
      <c r="ABL123" s="1380"/>
      <c r="ABM123" s="1380"/>
      <c r="ABN123" s="1380"/>
      <c r="ABO123" s="1380"/>
      <c r="ABP123" s="1380"/>
      <c r="ABQ123" s="1380"/>
      <c r="ABR123" s="1380"/>
      <c r="ABS123" s="1380"/>
      <c r="ABT123" s="1380"/>
      <c r="ABU123" s="1380"/>
      <c r="ABV123" s="1380"/>
      <c r="ABW123" s="1380"/>
      <c r="ABX123" s="1380"/>
      <c r="ABY123" s="1380"/>
      <c r="ABZ123" s="1380"/>
      <c r="ACA123" s="1380"/>
      <c r="ACB123" s="1380"/>
      <c r="ACC123" s="1380"/>
      <c r="ACD123" s="1380"/>
      <c r="ACE123" s="1380"/>
      <c r="ACF123" s="1380"/>
      <c r="ACG123" s="1380"/>
      <c r="ACH123" s="1380"/>
      <c r="ACI123" s="1380"/>
      <c r="ACJ123" s="1380"/>
      <c r="ACK123" s="1380"/>
      <c r="ACL123" s="1380"/>
      <c r="ACM123" s="1380"/>
      <c r="ACN123" s="1380"/>
      <c r="ACO123" s="1380"/>
      <c r="ACP123" s="1380"/>
      <c r="ACQ123" s="1380"/>
      <c r="ACR123" s="1380"/>
      <c r="ACS123" s="1380"/>
      <c r="ACT123" s="1380"/>
      <c r="ACU123" s="1380"/>
      <c r="ACV123" s="1380"/>
      <c r="ACW123" s="1380"/>
      <c r="ACX123" s="1380"/>
      <c r="ACY123" s="1380"/>
      <c r="ACZ123" s="1380"/>
      <c r="ADA123" s="1380"/>
      <c r="ADB123" s="1380"/>
      <c r="ADC123" s="1380"/>
      <c r="ADD123" s="1380"/>
      <c r="ADE123" s="1380"/>
      <c r="ADF123" s="1380"/>
      <c r="ADG123" s="1380"/>
      <c r="ADH123" s="1380"/>
      <c r="ADI123" s="1380"/>
      <c r="ADJ123" s="1380"/>
      <c r="ADK123" s="1380"/>
      <c r="ADL123" s="1380"/>
      <c r="ADM123" s="1380"/>
      <c r="ADN123" s="1380"/>
      <c r="ADO123" s="1380"/>
      <c r="ADP123" s="1380"/>
      <c r="ADQ123" s="1380"/>
      <c r="ADR123" s="1380"/>
      <c r="ADS123" s="1380"/>
      <c r="ADT123" s="1380"/>
      <c r="ADU123" s="1380"/>
      <c r="ADV123" s="1380"/>
      <c r="ADW123" s="1380"/>
      <c r="ADX123" s="1380"/>
      <c r="ADY123" s="1380"/>
      <c r="ADZ123" s="1380"/>
      <c r="AEA123" s="1380"/>
      <c r="AEB123" s="1380"/>
      <c r="AEC123" s="1380"/>
      <c r="AED123" s="1380"/>
      <c r="AEE123" s="1380"/>
      <c r="AEF123" s="1380"/>
      <c r="AEG123" s="1380"/>
      <c r="AEH123" s="1380"/>
      <c r="AEI123" s="1380"/>
      <c r="AEJ123" s="1380"/>
      <c r="AEK123" s="1380"/>
      <c r="AEL123" s="1380"/>
      <c r="AEM123" s="1380"/>
      <c r="AEN123" s="1380"/>
      <c r="AEO123" s="1380"/>
      <c r="AEP123" s="1380"/>
      <c r="AEQ123" s="1380"/>
      <c r="AER123" s="1380"/>
      <c r="AES123" s="1380"/>
      <c r="AET123" s="1380"/>
      <c r="AEU123" s="1380"/>
      <c r="AEV123" s="1380"/>
      <c r="AEW123" s="1380"/>
      <c r="AEX123" s="1380"/>
      <c r="AEY123" s="1380"/>
      <c r="AEZ123" s="1380"/>
      <c r="AFA123" s="1380"/>
      <c r="AFB123" s="1380"/>
      <c r="AFC123" s="1380"/>
      <c r="AFD123" s="1380"/>
      <c r="AFE123" s="1380"/>
      <c r="AFF123" s="1380"/>
      <c r="AFG123" s="1380"/>
      <c r="AFH123" s="1380"/>
      <c r="AFI123" s="1380"/>
      <c r="AFJ123" s="1380"/>
      <c r="AFK123" s="1380"/>
      <c r="AFL123" s="1380"/>
      <c r="AFM123" s="1380"/>
      <c r="AFN123" s="1380"/>
      <c r="AFO123" s="1380"/>
      <c r="AFP123" s="1380"/>
      <c r="AFQ123" s="1380"/>
      <c r="AFR123" s="1380"/>
      <c r="AFS123" s="1380"/>
      <c r="AFT123" s="1380"/>
      <c r="AFU123" s="1380"/>
      <c r="AFV123" s="1380"/>
      <c r="AFW123" s="1380"/>
      <c r="AFX123" s="1380"/>
      <c r="AFY123" s="1380"/>
      <c r="AFZ123" s="1380"/>
      <c r="AGA123" s="1380"/>
      <c r="AGB123" s="1380"/>
      <c r="AGC123" s="1380"/>
      <c r="AGD123" s="1380"/>
      <c r="AGE123" s="1380"/>
      <c r="AGF123" s="1380"/>
      <c r="AGG123" s="1380"/>
      <c r="AGH123" s="1380"/>
      <c r="AGI123" s="1380"/>
      <c r="AGJ123" s="1380"/>
      <c r="AGK123" s="1380"/>
      <c r="AGL123" s="1380"/>
      <c r="AGM123" s="1380"/>
      <c r="AGN123" s="1380"/>
      <c r="AGO123" s="1380"/>
      <c r="AGP123" s="1380"/>
      <c r="AGQ123" s="1380"/>
      <c r="AGR123" s="1380"/>
      <c r="AGS123" s="1380"/>
      <c r="AGT123" s="1380"/>
      <c r="AGU123" s="1380"/>
      <c r="AGV123" s="1380"/>
      <c r="AGW123" s="1380"/>
      <c r="AGX123" s="1380"/>
      <c r="AGY123" s="1380"/>
      <c r="AGZ123" s="1380"/>
      <c r="AHA123" s="1380"/>
      <c r="AHB123" s="1380"/>
      <c r="AHC123" s="1380"/>
      <c r="AHD123" s="1380"/>
      <c r="AHE123" s="1380"/>
      <c r="AHF123" s="1380"/>
      <c r="AHG123" s="1380"/>
      <c r="AHH123" s="1380"/>
      <c r="AHI123" s="1380"/>
      <c r="AHJ123" s="1380"/>
      <c r="AHK123" s="1380"/>
      <c r="AHL123" s="1380"/>
      <c r="AHM123" s="1380"/>
      <c r="AHN123" s="1380"/>
      <c r="AHO123" s="1380"/>
      <c r="AHP123" s="1380"/>
      <c r="AHQ123" s="1380"/>
      <c r="AHR123" s="1380"/>
      <c r="AHS123" s="1380"/>
      <c r="AHT123" s="1380"/>
      <c r="AHU123" s="1380"/>
      <c r="AHV123" s="1380"/>
      <c r="AHW123" s="1380"/>
      <c r="AHX123" s="1380"/>
      <c r="AHY123" s="1380"/>
      <c r="AHZ123" s="1380"/>
      <c r="AIA123" s="1380"/>
      <c r="AIB123" s="1380"/>
      <c r="AIC123" s="1380"/>
      <c r="AID123" s="1380"/>
      <c r="AIE123" s="1380"/>
      <c r="AIF123" s="1380"/>
      <c r="AIG123" s="1380"/>
      <c r="AIH123" s="1380"/>
      <c r="AII123" s="1380"/>
      <c r="AIJ123" s="1380"/>
      <c r="AIK123" s="1380"/>
      <c r="AIL123" s="1380"/>
      <c r="AIM123" s="1380"/>
      <c r="AIN123" s="1380"/>
      <c r="AIO123" s="1380"/>
      <c r="AIP123" s="1380"/>
      <c r="AIQ123" s="1380"/>
      <c r="AIR123" s="1380"/>
      <c r="AIS123" s="1380"/>
      <c r="AIT123" s="1380"/>
      <c r="AIU123" s="1380"/>
      <c r="AIV123" s="1380"/>
      <c r="AIW123" s="1380"/>
      <c r="AIX123" s="1380"/>
      <c r="AIY123" s="1380"/>
      <c r="AIZ123" s="1380"/>
      <c r="AJA123" s="1380"/>
      <c r="AJB123" s="1380"/>
      <c r="AJC123" s="1380"/>
      <c r="AJD123" s="1380"/>
      <c r="AJE123" s="1380"/>
      <c r="AJF123" s="1380"/>
      <c r="AJG123" s="1380"/>
      <c r="AJH123" s="1380"/>
      <c r="AJI123" s="1380"/>
      <c r="AJJ123" s="1380"/>
      <c r="AJK123" s="1380"/>
      <c r="AJL123" s="1380"/>
      <c r="AJM123" s="1380"/>
      <c r="AJN123" s="1380"/>
      <c r="AJO123" s="1380"/>
      <c r="AJP123" s="1380"/>
      <c r="AJQ123" s="1380"/>
      <c r="AJR123" s="1380"/>
      <c r="AJS123" s="1380"/>
      <c r="AJT123" s="1380"/>
      <c r="AJU123" s="1380"/>
      <c r="AJV123" s="1380"/>
      <c r="AJW123" s="1380"/>
      <c r="AJX123" s="1380"/>
      <c r="AJY123" s="1380"/>
      <c r="AJZ123" s="1380"/>
      <c r="AKA123" s="1380"/>
      <c r="AKB123" s="1380"/>
      <c r="AKC123" s="1380"/>
      <c r="AKD123" s="1380"/>
      <c r="AKE123" s="1380"/>
      <c r="AKF123" s="1380"/>
      <c r="AKG123" s="1380"/>
      <c r="AKH123" s="1380"/>
      <c r="AKI123" s="1380"/>
      <c r="AKJ123" s="1380"/>
      <c r="AKK123" s="1380"/>
      <c r="AKL123" s="1380"/>
      <c r="AKM123" s="1380"/>
      <c r="AKN123" s="1380"/>
      <c r="AKO123" s="1380"/>
      <c r="AKP123" s="1380"/>
      <c r="AKQ123" s="1380"/>
      <c r="AKR123" s="1380"/>
      <c r="AKS123" s="1380"/>
      <c r="AKT123" s="1380"/>
      <c r="AKU123" s="1380"/>
      <c r="AKV123" s="1380"/>
      <c r="AKW123" s="1380"/>
      <c r="AKX123" s="1380"/>
      <c r="AKY123" s="1380"/>
      <c r="AKZ123" s="1380"/>
      <c r="ALA123" s="1380"/>
      <c r="ALB123" s="1380"/>
      <c r="ALC123" s="1380"/>
      <c r="ALD123" s="1380"/>
      <c r="ALE123" s="1380"/>
      <c r="ALF123" s="1380"/>
      <c r="ALG123" s="1380"/>
      <c r="ALH123" s="1380"/>
      <c r="ALI123" s="1380"/>
      <c r="ALJ123" s="1380"/>
      <c r="ALK123" s="1380"/>
      <c r="ALL123" s="1380"/>
      <c r="ALM123" s="1380"/>
      <c r="ALN123" s="1380"/>
      <c r="ALO123" s="1380"/>
      <c r="ALP123" s="1380"/>
      <c r="ALQ123" s="1380"/>
      <c r="ALR123" s="1380"/>
      <c r="ALS123" s="1380"/>
      <c r="ALT123" s="1380"/>
      <c r="ALU123" s="1380"/>
      <c r="ALV123" s="1380"/>
      <c r="ALW123" s="1380"/>
      <c r="ALX123" s="1380"/>
      <c r="ALY123" s="1380"/>
      <c r="ALZ123" s="1380"/>
      <c r="AMA123" s="1380"/>
      <c r="AMB123" s="1380"/>
      <c r="AMC123" s="1380"/>
      <c r="AMD123" s="1380"/>
      <c r="AME123" s="1380"/>
      <c r="AMF123" s="1380"/>
      <c r="AMG123" s="1380"/>
      <c r="AMH123" s="1380"/>
      <c r="AMI123" s="1380"/>
      <c r="AMJ123" s="1380"/>
    </row>
    <row r="124" spans="1:1024" s="3567" customFormat="1" ht="25.4" customHeight="1" thickBot="1">
      <c r="A124" s="6250"/>
      <c r="B124" s="6532" t="s">
        <v>489</v>
      </c>
      <c r="C124" s="6533"/>
      <c r="D124" s="6533"/>
      <c r="E124" s="6533"/>
      <c r="F124" s="6533"/>
      <c r="G124" s="6533"/>
      <c r="H124" s="6534"/>
      <c r="I124" s="3980"/>
      <c r="J124" s="3982">
        <f>SUM(J99:J123)</f>
        <v>247700000</v>
      </c>
      <c r="K124" s="3981"/>
      <c r="L124" s="3983"/>
      <c r="M124" s="3981"/>
      <c r="N124" s="3981"/>
      <c r="O124" s="3982">
        <f>SUM(O99:O123)</f>
        <v>247700000</v>
      </c>
      <c r="P124" s="3982">
        <f>+P118+P113+P106+P99+P111</f>
        <v>0</v>
      </c>
      <c r="Q124" s="3982">
        <f t="shared" ref="Q124:AH124" si="43">+Q118+Q113+Q106+Q99</f>
        <v>0</v>
      </c>
      <c r="R124" s="3982">
        <f>SUM(R99:R123)</f>
        <v>247700000</v>
      </c>
      <c r="S124" s="4982">
        <f t="shared" si="43"/>
        <v>4</v>
      </c>
      <c r="T124" s="4874">
        <f t="shared" si="43"/>
        <v>0</v>
      </c>
      <c r="U124" s="3984">
        <f t="shared" si="43"/>
        <v>0</v>
      </c>
      <c r="V124" s="3984">
        <f t="shared" si="43"/>
        <v>0</v>
      </c>
      <c r="W124" s="3984">
        <f t="shared" si="43"/>
        <v>0</v>
      </c>
      <c r="X124" s="3984">
        <f t="shared" si="43"/>
        <v>0</v>
      </c>
      <c r="Y124" s="3985">
        <f t="shared" si="43"/>
        <v>0</v>
      </c>
      <c r="Z124" s="3984">
        <f t="shared" si="43"/>
        <v>0</v>
      </c>
      <c r="AA124" s="3982">
        <f t="shared" si="43"/>
        <v>0</v>
      </c>
      <c r="AB124" s="3982">
        <f t="shared" si="43"/>
        <v>0</v>
      </c>
      <c r="AC124" s="3986">
        <f t="shared" si="43"/>
        <v>0</v>
      </c>
      <c r="AD124" s="3982">
        <f t="shared" si="43"/>
        <v>0</v>
      </c>
      <c r="AE124" s="3984">
        <f t="shared" si="43"/>
        <v>0</v>
      </c>
      <c r="AF124" s="4807">
        <f t="shared" si="43"/>
        <v>33</v>
      </c>
      <c r="AG124" s="3987">
        <f t="shared" si="43"/>
        <v>0</v>
      </c>
      <c r="AH124" s="3987">
        <f t="shared" si="43"/>
        <v>33</v>
      </c>
      <c r="AI124" s="3988">
        <f>+AG124/AF124</f>
        <v>0</v>
      </c>
      <c r="AJ124" s="3988">
        <f t="shared" ref="AJ124:AV124" si="44">+AJ118+AJ113+AJ106+AJ99</f>
        <v>4</v>
      </c>
      <c r="AK124" s="4933">
        <f t="shared" si="44"/>
        <v>0</v>
      </c>
      <c r="AL124" s="3987">
        <f t="shared" si="44"/>
        <v>0</v>
      </c>
      <c r="AM124" s="3987">
        <f t="shared" si="44"/>
        <v>0</v>
      </c>
      <c r="AN124" s="3987">
        <f t="shared" si="44"/>
        <v>0</v>
      </c>
      <c r="AO124" s="3987">
        <f t="shared" si="44"/>
        <v>0</v>
      </c>
      <c r="AP124" s="3987">
        <f t="shared" si="44"/>
        <v>0</v>
      </c>
      <c r="AQ124" s="3987">
        <f t="shared" si="44"/>
        <v>0</v>
      </c>
      <c r="AR124" s="3987">
        <f t="shared" si="44"/>
        <v>0</v>
      </c>
      <c r="AS124" s="3987">
        <f t="shared" si="44"/>
        <v>0</v>
      </c>
      <c r="AT124" s="3989">
        <f t="shared" si="44"/>
        <v>0</v>
      </c>
      <c r="AU124" s="3989">
        <f t="shared" si="44"/>
        <v>0</v>
      </c>
      <c r="AV124" s="3990">
        <f t="shared" si="44"/>
        <v>0</v>
      </c>
      <c r="AW124" s="4423"/>
      <c r="AX124" s="4424"/>
      <c r="AY124" s="4189"/>
      <c r="AZ124" s="4425"/>
      <c r="BA124" s="3422"/>
      <c r="BB124" s="3422"/>
      <c r="BC124" s="3422"/>
      <c r="BD124" s="3422"/>
      <c r="BE124" s="3422"/>
      <c r="BF124" s="3422"/>
      <c r="BG124" s="3422"/>
      <c r="BH124" s="3422"/>
      <c r="BI124" s="3422"/>
      <c r="BJ124" s="3422"/>
      <c r="BK124" s="3422"/>
      <c r="BL124" s="3422"/>
      <c r="BM124" s="3422"/>
      <c r="BN124" s="3422"/>
      <c r="BO124" s="3422"/>
      <c r="BP124" s="3422"/>
      <c r="BQ124" s="3422"/>
      <c r="BR124" s="3422"/>
      <c r="BS124" s="3422"/>
      <c r="BT124" s="3422"/>
      <c r="BU124" s="3422"/>
      <c r="BV124" s="3422"/>
      <c r="BW124" s="3422"/>
      <c r="BX124" s="3422"/>
      <c r="BY124" s="3422"/>
      <c r="BZ124" s="3422"/>
      <c r="CA124" s="3422"/>
      <c r="CB124" s="3422"/>
      <c r="CC124" s="3422"/>
      <c r="CD124" s="3422"/>
      <c r="CE124" s="3422"/>
      <c r="CF124" s="3422"/>
      <c r="CG124" s="3422"/>
      <c r="CH124" s="3422"/>
      <c r="CI124" s="3422"/>
      <c r="CJ124" s="3422"/>
      <c r="CK124" s="3422"/>
      <c r="CL124" s="3422"/>
      <c r="CM124" s="3422"/>
      <c r="CN124" s="3422"/>
      <c r="CO124" s="3422"/>
      <c r="CP124" s="3422"/>
      <c r="CQ124" s="3422"/>
      <c r="CR124" s="3422"/>
      <c r="CS124" s="3422"/>
      <c r="CT124" s="3422"/>
      <c r="CU124" s="3422"/>
      <c r="CV124" s="3422"/>
      <c r="CW124" s="3422"/>
      <c r="CX124" s="3422"/>
      <c r="CY124" s="3422"/>
      <c r="CZ124" s="3422"/>
      <c r="DA124" s="3422"/>
      <c r="DB124" s="3422"/>
      <c r="DC124" s="3422"/>
      <c r="DD124" s="3422"/>
      <c r="DE124" s="3422"/>
      <c r="DF124" s="3422"/>
      <c r="DG124" s="3422"/>
      <c r="DH124" s="3422"/>
      <c r="DI124" s="3422"/>
      <c r="DJ124" s="3422"/>
      <c r="DK124" s="3422"/>
      <c r="DL124" s="3422"/>
      <c r="DM124" s="3422"/>
      <c r="DN124" s="3422"/>
      <c r="DO124" s="3422"/>
      <c r="DP124" s="3422"/>
      <c r="DQ124" s="3422"/>
      <c r="DR124" s="3422"/>
      <c r="DS124" s="3422"/>
      <c r="DT124" s="3422"/>
      <c r="DU124" s="3422"/>
      <c r="DV124" s="3422"/>
      <c r="DW124" s="3422"/>
      <c r="DX124" s="3422"/>
      <c r="DY124" s="3422"/>
    </row>
    <row r="125" spans="1:1024" s="3425" customFormat="1" ht="25.9" customHeight="1">
      <c r="A125" s="6249"/>
      <c r="B125" s="6535" t="s">
        <v>1213</v>
      </c>
      <c r="C125" s="6538" t="s">
        <v>764</v>
      </c>
      <c r="D125" s="6304" t="s">
        <v>765</v>
      </c>
      <c r="E125" s="6288" t="s">
        <v>1174</v>
      </c>
      <c r="F125" s="6541" t="s">
        <v>493</v>
      </c>
      <c r="G125" s="6288" t="s">
        <v>494</v>
      </c>
      <c r="H125" s="6313" t="s">
        <v>1214</v>
      </c>
      <c r="I125" s="4722" t="s">
        <v>939</v>
      </c>
      <c r="J125" s="4723">
        <v>41000000</v>
      </c>
      <c r="K125" s="6288" t="s">
        <v>1215</v>
      </c>
      <c r="L125" s="6288" t="s">
        <v>64</v>
      </c>
      <c r="M125" s="6288" t="s">
        <v>187</v>
      </c>
      <c r="N125" s="6288" t="s">
        <v>280</v>
      </c>
      <c r="O125" s="6526">
        <f>SUM(J125:J130)</f>
        <v>56000000</v>
      </c>
      <c r="P125" s="6527">
        <f>SUM(T125:AE130)</f>
        <v>0</v>
      </c>
      <c r="Q125" s="6528">
        <f>+P125/O125</f>
        <v>0</v>
      </c>
      <c r="R125" s="6517">
        <f>+O125-P125</f>
        <v>56000000</v>
      </c>
      <c r="S125" s="6518">
        <f>+R125/O125</f>
        <v>1</v>
      </c>
      <c r="T125" s="6519">
        <v>0</v>
      </c>
      <c r="U125" s="6522">
        <v>0</v>
      </c>
      <c r="V125" s="6522">
        <v>0</v>
      </c>
      <c r="W125" s="6525">
        <v>0</v>
      </c>
      <c r="X125" s="6525">
        <v>0</v>
      </c>
      <c r="Y125" s="6516">
        <v>0</v>
      </c>
      <c r="Z125" s="6582">
        <v>0</v>
      </c>
      <c r="AA125" s="6516">
        <v>0</v>
      </c>
      <c r="AB125" s="6516">
        <v>0</v>
      </c>
      <c r="AC125" s="6516">
        <v>0</v>
      </c>
      <c r="AD125" s="6516">
        <v>0</v>
      </c>
      <c r="AE125" s="6582">
        <v>0</v>
      </c>
      <c r="AF125" s="6583">
        <v>3</v>
      </c>
      <c r="AG125" s="6579">
        <f>SUM(AK125:AV130)</f>
        <v>0</v>
      </c>
      <c r="AH125" s="6579">
        <f>+AF125-AG125</f>
        <v>3</v>
      </c>
      <c r="AI125" s="6528">
        <f>+AG125/AF125</f>
        <v>0</v>
      </c>
      <c r="AJ125" s="6528">
        <f>100%-AI125</f>
        <v>1</v>
      </c>
      <c r="AK125" s="6581">
        <v>0</v>
      </c>
      <c r="AL125" s="6579">
        <v>0</v>
      </c>
      <c r="AM125" s="6579">
        <v>0</v>
      </c>
      <c r="AN125" s="6368">
        <v>0</v>
      </c>
      <c r="AO125" s="6579">
        <v>0</v>
      </c>
      <c r="AP125" s="6579">
        <v>0</v>
      </c>
      <c r="AQ125" s="6579">
        <v>0</v>
      </c>
      <c r="AR125" s="6579">
        <v>0</v>
      </c>
      <c r="AS125" s="6579">
        <v>0</v>
      </c>
      <c r="AT125" s="6580">
        <v>0</v>
      </c>
      <c r="AU125" s="6557">
        <v>0</v>
      </c>
      <c r="AV125" s="6557">
        <v>0</v>
      </c>
      <c r="AW125" s="6558">
        <v>45337</v>
      </c>
      <c r="AX125" s="6558">
        <v>45626</v>
      </c>
      <c r="AY125" s="6561" t="s">
        <v>1216</v>
      </c>
      <c r="AZ125" s="6564" t="s">
        <v>86</v>
      </c>
      <c r="BA125" s="3424"/>
      <c r="BB125" s="3424"/>
      <c r="BC125" s="3424"/>
      <c r="BD125" s="3424"/>
      <c r="BE125" s="3424"/>
      <c r="BF125" s="3424"/>
      <c r="BG125" s="3424"/>
      <c r="BH125" s="3424"/>
      <c r="BI125" s="3424"/>
      <c r="BJ125" s="3424"/>
      <c r="BK125" s="3424"/>
      <c r="BL125" s="3424"/>
      <c r="BM125" s="3424"/>
      <c r="BN125" s="3424"/>
      <c r="BO125" s="3424"/>
      <c r="BP125" s="3424"/>
      <c r="BQ125" s="3424"/>
      <c r="BR125" s="3424"/>
      <c r="BS125" s="3424"/>
      <c r="BT125" s="3424"/>
      <c r="BU125" s="3424"/>
      <c r="BV125" s="3424"/>
      <c r="BW125" s="3424"/>
      <c r="BX125" s="3424"/>
      <c r="BY125" s="3424"/>
      <c r="BZ125" s="3424"/>
      <c r="CA125" s="3424"/>
      <c r="CB125" s="3424"/>
      <c r="CC125" s="3424"/>
      <c r="CD125" s="3424"/>
      <c r="CE125" s="3424"/>
      <c r="CF125" s="3424"/>
      <c r="CG125" s="3424"/>
      <c r="CH125" s="3424"/>
      <c r="CI125" s="3424"/>
      <c r="CJ125" s="3424"/>
      <c r="CK125" s="3424"/>
      <c r="CL125" s="3424"/>
      <c r="CM125" s="3424"/>
      <c r="CN125" s="3424"/>
      <c r="CO125" s="3424"/>
      <c r="CP125" s="3424"/>
      <c r="CQ125" s="3424"/>
      <c r="CR125" s="3424"/>
      <c r="CS125" s="3424"/>
      <c r="CT125" s="3424"/>
      <c r="CU125" s="3424"/>
      <c r="CV125" s="3424"/>
      <c r="CW125" s="3424"/>
      <c r="CX125" s="3424"/>
      <c r="CY125" s="3424"/>
      <c r="CZ125" s="3424"/>
      <c r="DA125" s="3424"/>
      <c r="DB125" s="3424"/>
      <c r="DC125" s="3424"/>
      <c r="DD125" s="3424"/>
      <c r="DE125" s="3424"/>
      <c r="DF125" s="3424"/>
      <c r="DG125" s="3424"/>
      <c r="DH125" s="3424"/>
      <c r="DI125" s="3424"/>
      <c r="DJ125" s="3424"/>
      <c r="DK125" s="3424"/>
      <c r="DL125" s="3424"/>
      <c r="DM125" s="3424"/>
      <c r="DN125" s="3424"/>
      <c r="DO125" s="3424"/>
      <c r="DP125" s="3424"/>
      <c r="DQ125" s="3424"/>
      <c r="DR125" s="3424"/>
      <c r="DS125" s="3424"/>
      <c r="DT125" s="3424"/>
      <c r="DU125" s="3424"/>
      <c r="DV125" s="3424"/>
      <c r="DW125" s="3424"/>
      <c r="DX125" s="3424"/>
      <c r="DY125" s="3424"/>
    </row>
    <row r="126" spans="1:1024" s="3425" customFormat="1" ht="22" customHeight="1">
      <c r="A126" s="6249"/>
      <c r="B126" s="6536"/>
      <c r="C126" s="6539"/>
      <c r="D126" s="6305"/>
      <c r="E126" s="6289"/>
      <c r="F126" s="6423"/>
      <c r="G126" s="6289"/>
      <c r="H126" s="6314"/>
      <c r="I126" s="3991" t="s">
        <v>917</v>
      </c>
      <c r="J126" s="3992">
        <v>1000000</v>
      </c>
      <c r="K126" s="6289"/>
      <c r="L126" s="6289"/>
      <c r="M126" s="6289"/>
      <c r="N126" s="6289"/>
      <c r="O126" s="6396"/>
      <c r="P126" s="6398"/>
      <c r="Q126" s="6406"/>
      <c r="R126" s="6408"/>
      <c r="S126" s="6410"/>
      <c r="T126" s="6520"/>
      <c r="U126" s="6523"/>
      <c r="V126" s="6523"/>
      <c r="W126" s="6400"/>
      <c r="X126" s="6400"/>
      <c r="Y126" s="6402"/>
      <c r="Z126" s="6404"/>
      <c r="AA126" s="6402"/>
      <c r="AB126" s="6402"/>
      <c r="AC126" s="6402"/>
      <c r="AD126" s="6402"/>
      <c r="AE126" s="6404"/>
      <c r="AF126" s="6438"/>
      <c r="AG126" s="6440"/>
      <c r="AH126" s="6440"/>
      <c r="AI126" s="6406"/>
      <c r="AJ126" s="6406"/>
      <c r="AK126" s="6453"/>
      <c r="AL126" s="6440"/>
      <c r="AM126" s="6440"/>
      <c r="AN126" s="6369"/>
      <c r="AO126" s="6440"/>
      <c r="AP126" s="6440"/>
      <c r="AQ126" s="6440"/>
      <c r="AR126" s="6440"/>
      <c r="AS126" s="6440"/>
      <c r="AT126" s="6451"/>
      <c r="AU126" s="6444"/>
      <c r="AV126" s="6444"/>
      <c r="AW126" s="6559"/>
      <c r="AX126" s="6559"/>
      <c r="AY126" s="6562"/>
      <c r="AZ126" s="6565"/>
      <c r="BA126" s="3424"/>
      <c r="BB126" s="3424"/>
      <c r="BC126" s="3424"/>
      <c r="BD126" s="3424"/>
      <c r="BE126" s="3424"/>
      <c r="BF126" s="3424"/>
      <c r="BG126" s="3424"/>
      <c r="BH126" s="3424"/>
      <c r="BI126" s="3424"/>
      <c r="BJ126" s="3424"/>
      <c r="BK126" s="3424"/>
      <c r="BL126" s="3424"/>
      <c r="BM126" s="3424"/>
      <c r="BN126" s="3424"/>
      <c r="BO126" s="3424"/>
      <c r="BP126" s="3424"/>
      <c r="BQ126" s="3424"/>
      <c r="BR126" s="3424"/>
      <c r="BS126" s="3424"/>
      <c r="BT126" s="3424"/>
      <c r="BU126" s="3424"/>
      <c r="BV126" s="3424"/>
      <c r="BW126" s="3424"/>
      <c r="BX126" s="3424"/>
      <c r="BY126" s="3424"/>
      <c r="BZ126" s="3424"/>
      <c r="CA126" s="3424"/>
      <c r="CB126" s="3424"/>
      <c r="CC126" s="3424"/>
      <c r="CD126" s="3424"/>
      <c r="CE126" s="3424"/>
      <c r="CF126" s="3424"/>
      <c r="CG126" s="3424"/>
      <c r="CH126" s="3424"/>
      <c r="CI126" s="3424"/>
      <c r="CJ126" s="3424"/>
      <c r="CK126" s="3424"/>
      <c r="CL126" s="3424"/>
      <c r="CM126" s="3424"/>
      <c r="CN126" s="3424"/>
      <c r="CO126" s="3424"/>
      <c r="CP126" s="3424"/>
      <c r="CQ126" s="3424"/>
      <c r="CR126" s="3424"/>
      <c r="CS126" s="3424"/>
      <c r="CT126" s="3424"/>
      <c r="CU126" s="3424"/>
      <c r="CV126" s="3424"/>
      <c r="CW126" s="3424"/>
      <c r="CX126" s="3424"/>
      <c r="CY126" s="3424"/>
      <c r="CZ126" s="3424"/>
      <c r="DA126" s="3424"/>
      <c r="DB126" s="3424"/>
      <c r="DC126" s="3424"/>
      <c r="DD126" s="3424"/>
      <c r="DE126" s="3424"/>
      <c r="DF126" s="3424"/>
      <c r="DG126" s="3424"/>
      <c r="DH126" s="3424"/>
      <c r="DI126" s="3424"/>
      <c r="DJ126" s="3424"/>
      <c r="DK126" s="3424"/>
      <c r="DL126" s="3424"/>
      <c r="DM126" s="3424"/>
      <c r="DN126" s="3424"/>
      <c r="DO126" s="3424"/>
      <c r="DP126" s="3424"/>
      <c r="DQ126" s="3424"/>
      <c r="DR126" s="3424"/>
      <c r="DS126" s="3424"/>
      <c r="DT126" s="3424"/>
      <c r="DU126" s="3424"/>
      <c r="DV126" s="3424"/>
      <c r="DW126" s="3424"/>
      <c r="DX126" s="3424"/>
      <c r="DY126" s="3424"/>
    </row>
    <row r="127" spans="1:1024" s="3425" customFormat="1" ht="21" customHeight="1">
      <c r="A127" s="6249"/>
      <c r="B127" s="6536"/>
      <c r="C127" s="6539"/>
      <c r="D127" s="6305"/>
      <c r="E127" s="6289"/>
      <c r="F127" s="6423"/>
      <c r="G127" s="6289"/>
      <c r="H127" s="6314"/>
      <c r="I127" s="3991" t="s">
        <v>1025</v>
      </c>
      <c r="J127" s="3992">
        <v>10000000</v>
      </c>
      <c r="K127" s="6289"/>
      <c r="L127" s="6289"/>
      <c r="M127" s="6289"/>
      <c r="N127" s="6289"/>
      <c r="O127" s="6396"/>
      <c r="P127" s="6398"/>
      <c r="Q127" s="6406"/>
      <c r="R127" s="6408"/>
      <c r="S127" s="6410"/>
      <c r="T127" s="6520"/>
      <c r="U127" s="6523"/>
      <c r="V127" s="6523"/>
      <c r="W127" s="6400"/>
      <c r="X127" s="6400"/>
      <c r="Y127" s="6402"/>
      <c r="Z127" s="6404"/>
      <c r="AA127" s="6402"/>
      <c r="AB127" s="6402"/>
      <c r="AC127" s="6402"/>
      <c r="AD127" s="6402"/>
      <c r="AE127" s="6404"/>
      <c r="AF127" s="6438"/>
      <c r="AG127" s="6440"/>
      <c r="AH127" s="6440"/>
      <c r="AI127" s="6406"/>
      <c r="AJ127" s="6406"/>
      <c r="AK127" s="6453"/>
      <c r="AL127" s="6440"/>
      <c r="AM127" s="6440"/>
      <c r="AN127" s="6369"/>
      <c r="AO127" s="6440"/>
      <c r="AP127" s="6440"/>
      <c r="AQ127" s="6440"/>
      <c r="AR127" s="6440"/>
      <c r="AS127" s="6440"/>
      <c r="AT127" s="6451"/>
      <c r="AU127" s="6444"/>
      <c r="AV127" s="6444"/>
      <c r="AW127" s="6559"/>
      <c r="AX127" s="6559"/>
      <c r="AY127" s="6562"/>
      <c r="AZ127" s="6565"/>
      <c r="BA127" s="3424"/>
      <c r="BB127" s="3424"/>
      <c r="BC127" s="3424"/>
      <c r="BD127" s="3424"/>
      <c r="BE127" s="3424"/>
      <c r="BF127" s="3424"/>
      <c r="BG127" s="3424"/>
      <c r="BH127" s="3424"/>
      <c r="BI127" s="3424"/>
      <c r="BJ127" s="3424"/>
      <c r="BK127" s="3424"/>
      <c r="BL127" s="3424"/>
      <c r="BM127" s="3424"/>
      <c r="BN127" s="3424"/>
      <c r="BO127" s="3424"/>
      <c r="BP127" s="3424"/>
      <c r="BQ127" s="3424"/>
      <c r="BR127" s="3424"/>
      <c r="BS127" s="3424"/>
      <c r="BT127" s="3424"/>
      <c r="BU127" s="3424"/>
      <c r="BV127" s="3424"/>
      <c r="BW127" s="3424"/>
      <c r="BX127" s="3424"/>
      <c r="BY127" s="3424"/>
      <c r="BZ127" s="3424"/>
      <c r="CA127" s="3424"/>
      <c r="CB127" s="3424"/>
      <c r="CC127" s="3424"/>
      <c r="CD127" s="3424"/>
      <c r="CE127" s="3424"/>
      <c r="CF127" s="3424"/>
      <c r="CG127" s="3424"/>
      <c r="CH127" s="3424"/>
      <c r="CI127" s="3424"/>
      <c r="CJ127" s="3424"/>
      <c r="CK127" s="3424"/>
      <c r="CL127" s="3424"/>
      <c r="CM127" s="3424"/>
      <c r="CN127" s="3424"/>
      <c r="CO127" s="3424"/>
      <c r="CP127" s="3424"/>
      <c r="CQ127" s="3424"/>
      <c r="CR127" s="3424"/>
      <c r="CS127" s="3424"/>
      <c r="CT127" s="3424"/>
      <c r="CU127" s="3424"/>
      <c r="CV127" s="3424"/>
      <c r="CW127" s="3424"/>
      <c r="CX127" s="3424"/>
      <c r="CY127" s="3424"/>
      <c r="CZ127" s="3424"/>
      <c r="DA127" s="3424"/>
      <c r="DB127" s="3424"/>
      <c r="DC127" s="3424"/>
      <c r="DD127" s="3424"/>
      <c r="DE127" s="3424"/>
      <c r="DF127" s="3424"/>
      <c r="DG127" s="3424"/>
      <c r="DH127" s="3424"/>
      <c r="DI127" s="3424"/>
      <c r="DJ127" s="3424"/>
      <c r="DK127" s="3424"/>
      <c r="DL127" s="3424"/>
      <c r="DM127" s="3424"/>
      <c r="DN127" s="3424"/>
      <c r="DO127" s="3424"/>
      <c r="DP127" s="3424"/>
      <c r="DQ127" s="3424"/>
      <c r="DR127" s="3424"/>
      <c r="DS127" s="3424"/>
      <c r="DT127" s="3424"/>
      <c r="DU127" s="3424"/>
      <c r="DV127" s="3424"/>
      <c r="DW127" s="3424"/>
      <c r="DX127" s="3424"/>
      <c r="DY127" s="3424"/>
    </row>
    <row r="128" spans="1:1024" s="3425" customFormat="1" ht="22" customHeight="1">
      <c r="A128" s="6249"/>
      <c r="B128" s="6536"/>
      <c r="C128" s="6539"/>
      <c r="D128" s="6305"/>
      <c r="E128" s="6289"/>
      <c r="F128" s="6423"/>
      <c r="G128" s="6289"/>
      <c r="H128" s="6314"/>
      <c r="I128" s="3991" t="s">
        <v>918</v>
      </c>
      <c r="J128" s="3992">
        <v>500000</v>
      </c>
      <c r="K128" s="6289"/>
      <c r="L128" s="6289"/>
      <c r="M128" s="6289"/>
      <c r="N128" s="6289"/>
      <c r="O128" s="6396"/>
      <c r="P128" s="6398">
        <f>SUM(T128:AE130)</f>
        <v>0</v>
      </c>
      <c r="Q128" s="6406">
        <f>+P128/O125</f>
        <v>0</v>
      </c>
      <c r="R128" s="6408">
        <f>+O125-P128</f>
        <v>56000000</v>
      </c>
      <c r="S128" s="6410">
        <f>+R128/O125</f>
        <v>1</v>
      </c>
      <c r="T128" s="6520"/>
      <c r="U128" s="6523"/>
      <c r="V128" s="6523"/>
      <c r="W128" s="6400"/>
      <c r="X128" s="6400"/>
      <c r="Y128" s="6402"/>
      <c r="Z128" s="6404"/>
      <c r="AA128" s="6402"/>
      <c r="AB128" s="6402"/>
      <c r="AC128" s="6402"/>
      <c r="AD128" s="6402"/>
      <c r="AE128" s="6404"/>
      <c r="AF128" s="6438"/>
      <c r="AG128" s="6440">
        <f>SUM(AK128:AV130)</f>
        <v>0</v>
      </c>
      <c r="AH128" s="6440"/>
      <c r="AI128" s="6406">
        <f>+AG128/AF125</f>
        <v>0</v>
      </c>
      <c r="AJ128" s="6406">
        <f>100%-AI128</f>
        <v>1</v>
      </c>
      <c r="AK128" s="6453"/>
      <c r="AL128" s="6440"/>
      <c r="AM128" s="6440"/>
      <c r="AN128" s="6369"/>
      <c r="AO128" s="6440"/>
      <c r="AP128" s="6440"/>
      <c r="AQ128" s="6440"/>
      <c r="AR128" s="6440"/>
      <c r="AS128" s="6440"/>
      <c r="AT128" s="6451"/>
      <c r="AU128" s="6444"/>
      <c r="AV128" s="6444"/>
      <c r="AW128" s="6559"/>
      <c r="AX128" s="6559"/>
      <c r="AY128" s="6562"/>
      <c r="AZ128" s="6565"/>
      <c r="BA128" s="3424"/>
      <c r="BB128" s="3424"/>
      <c r="BC128" s="3424"/>
      <c r="BD128" s="3424"/>
      <c r="BE128" s="3424"/>
      <c r="BF128" s="3424"/>
      <c r="BG128" s="3424"/>
      <c r="BH128" s="3424"/>
      <c r="BI128" s="3424"/>
      <c r="BJ128" s="3424"/>
      <c r="BK128" s="3424"/>
      <c r="BL128" s="3424"/>
      <c r="BM128" s="3424"/>
      <c r="BN128" s="3424"/>
      <c r="BO128" s="3424"/>
      <c r="BP128" s="3424"/>
      <c r="BQ128" s="3424"/>
      <c r="BR128" s="3424"/>
      <c r="BS128" s="3424"/>
      <c r="BT128" s="3424"/>
      <c r="BU128" s="3424"/>
      <c r="BV128" s="3424"/>
      <c r="BW128" s="3424"/>
      <c r="BX128" s="3424"/>
      <c r="BY128" s="3424"/>
      <c r="BZ128" s="3424"/>
      <c r="CA128" s="3424"/>
      <c r="CB128" s="3424"/>
      <c r="CC128" s="3424"/>
      <c r="CD128" s="3424"/>
      <c r="CE128" s="3424"/>
      <c r="CF128" s="3424"/>
      <c r="CG128" s="3424"/>
      <c r="CH128" s="3424"/>
      <c r="CI128" s="3424"/>
      <c r="CJ128" s="3424"/>
      <c r="CK128" s="3424"/>
      <c r="CL128" s="3424"/>
      <c r="CM128" s="3424"/>
      <c r="CN128" s="3424"/>
      <c r="CO128" s="3424"/>
      <c r="CP128" s="3424"/>
      <c r="CQ128" s="3424"/>
      <c r="CR128" s="3424"/>
      <c r="CS128" s="3424"/>
      <c r="CT128" s="3424"/>
      <c r="CU128" s="3424"/>
      <c r="CV128" s="3424"/>
      <c r="CW128" s="3424"/>
      <c r="CX128" s="3424"/>
      <c r="CY128" s="3424"/>
      <c r="CZ128" s="3424"/>
      <c r="DA128" s="3424"/>
      <c r="DB128" s="3424"/>
      <c r="DC128" s="3424"/>
      <c r="DD128" s="3424"/>
      <c r="DE128" s="3424"/>
      <c r="DF128" s="3424"/>
      <c r="DG128" s="3424"/>
      <c r="DH128" s="3424"/>
      <c r="DI128" s="3424"/>
      <c r="DJ128" s="3424"/>
      <c r="DK128" s="3424"/>
      <c r="DL128" s="3424"/>
      <c r="DM128" s="3424"/>
      <c r="DN128" s="3424"/>
      <c r="DO128" s="3424"/>
      <c r="DP128" s="3424"/>
      <c r="DQ128" s="3424"/>
      <c r="DR128" s="3424"/>
      <c r="DS128" s="3424"/>
      <c r="DT128" s="3424"/>
      <c r="DU128" s="3424"/>
      <c r="DV128" s="3424"/>
      <c r="DW128" s="3424"/>
      <c r="DX128" s="3424"/>
      <c r="DY128" s="3424"/>
    </row>
    <row r="129" spans="1:1024" s="3425" customFormat="1" ht="24" customHeight="1">
      <c r="A129" s="6249"/>
      <c r="B129" s="6536"/>
      <c r="C129" s="6539"/>
      <c r="D129" s="6305"/>
      <c r="E129" s="6289"/>
      <c r="F129" s="6423"/>
      <c r="G129" s="6289"/>
      <c r="H129" s="6314"/>
      <c r="I129" s="3991" t="s">
        <v>1207</v>
      </c>
      <c r="J129" s="3992">
        <v>3000000</v>
      </c>
      <c r="K129" s="6289"/>
      <c r="L129" s="6289"/>
      <c r="M129" s="6289"/>
      <c r="N129" s="6289"/>
      <c r="O129" s="6396"/>
      <c r="P129" s="6398"/>
      <c r="Q129" s="6406"/>
      <c r="R129" s="6408"/>
      <c r="S129" s="6410"/>
      <c r="T129" s="6520"/>
      <c r="U129" s="6523"/>
      <c r="V129" s="6523"/>
      <c r="W129" s="6400"/>
      <c r="X129" s="6400"/>
      <c r="Y129" s="6402"/>
      <c r="Z129" s="6404"/>
      <c r="AA129" s="6402"/>
      <c r="AB129" s="6402"/>
      <c r="AC129" s="6402"/>
      <c r="AD129" s="6402"/>
      <c r="AE129" s="6404"/>
      <c r="AF129" s="6438"/>
      <c r="AG129" s="6440"/>
      <c r="AH129" s="6440"/>
      <c r="AI129" s="6406"/>
      <c r="AJ129" s="6406"/>
      <c r="AK129" s="6453"/>
      <c r="AL129" s="6440"/>
      <c r="AM129" s="6440"/>
      <c r="AN129" s="6369"/>
      <c r="AO129" s="6440"/>
      <c r="AP129" s="6440"/>
      <c r="AQ129" s="6440"/>
      <c r="AR129" s="6440"/>
      <c r="AS129" s="6440"/>
      <c r="AT129" s="6451"/>
      <c r="AU129" s="6444"/>
      <c r="AV129" s="6444"/>
      <c r="AW129" s="6559"/>
      <c r="AX129" s="6559"/>
      <c r="AY129" s="6562"/>
      <c r="AZ129" s="6565"/>
      <c r="BA129" s="3424"/>
      <c r="BB129" s="3424"/>
      <c r="BC129" s="3424"/>
      <c r="BD129" s="3424"/>
      <c r="BE129" s="3424"/>
      <c r="BF129" s="3424"/>
      <c r="BG129" s="3424"/>
      <c r="BH129" s="3424"/>
      <c r="BI129" s="3424"/>
      <c r="BJ129" s="3424"/>
      <c r="BK129" s="3424"/>
      <c r="BL129" s="3424"/>
      <c r="BM129" s="3424"/>
      <c r="BN129" s="3424"/>
      <c r="BO129" s="3424"/>
      <c r="BP129" s="3424"/>
      <c r="BQ129" s="3424"/>
      <c r="BR129" s="3424"/>
      <c r="BS129" s="3424"/>
      <c r="BT129" s="3424"/>
      <c r="BU129" s="3424"/>
      <c r="BV129" s="3424"/>
      <c r="BW129" s="3424"/>
      <c r="BX129" s="3424"/>
      <c r="BY129" s="3424"/>
      <c r="BZ129" s="3424"/>
      <c r="CA129" s="3424"/>
      <c r="CB129" s="3424"/>
      <c r="CC129" s="3424"/>
      <c r="CD129" s="3424"/>
      <c r="CE129" s="3424"/>
      <c r="CF129" s="3424"/>
      <c r="CG129" s="3424"/>
      <c r="CH129" s="3424"/>
      <c r="CI129" s="3424"/>
      <c r="CJ129" s="3424"/>
      <c r="CK129" s="3424"/>
      <c r="CL129" s="3424"/>
      <c r="CM129" s="3424"/>
      <c r="CN129" s="3424"/>
      <c r="CO129" s="3424"/>
      <c r="CP129" s="3424"/>
      <c r="CQ129" s="3424"/>
      <c r="CR129" s="3424"/>
      <c r="CS129" s="3424"/>
      <c r="CT129" s="3424"/>
      <c r="CU129" s="3424"/>
      <c r="CV129" s="3424"/>
      <c r="CW129" s="3424"/>
      <c r="CX129" s="3424"/>
      <c r="CY129" s="3424"/>
      <c r="CZ129" s="3424"/>
      <c r="DA129" s="3424"/>
      <c r="DB129" s="3424"/>
      <c r="DC129" s="3424"/>
      <c r="DD129" s="3424"/>
      <c r="DE129" s="3424"/>
      <c r="DF129" s="3424"/>
      <c r="DG129" s="3424"/>
      <c r="DH129" s="3424"/>
      <c r="DI129" s="3424"/>
      <c r="DJ129" s="3424"/>
      <c r="DK129" s="3424"/>
      <c r="DL129" s="3424"/>
      <c r="DM129" s="3424"/>
      <c r="DN129" s="3424"/>
      <c r="DO129" s="3424"/>
      <c r="DP129" s="3424"/>
      <c r="DQ129" s="3424"/>
      <c r="DR129" s="3424"/>
      <c r="DS129" s="3424"/>
      <c r="DT129" s="3424"/>
      <c r="DU129" s="3424"/>
      <c r="DV129" s="3424"/>
      <c r="DW129" s="3424"/>
      <c r="DX129" s="3424"/>
      <c r="DY129" s="3424"/>
    </row>
    <row r="130" spans="1:1024" s="3425" customFormat="1" ht="41.25" customHeight="1" thickBot="1">
      <c r="A130" s="6249"/>
      <c r="B130" s="6537"/>
      <c r="C130" s="6540"/>
      <c r="D130" s="6422"/>
      <c r="E130" s="6395"/>
      <c r="F130" s="6424"/>
      <c r="G130" s="6395"/>
      <c r="H130" s="6425"/>
      <c r="I130" s="4724" t="s">
        <v>916</v>
      </c>
      <c r="J130" s="4725">
        <v>500000</v>
      </c>
      <c r="K130" s="6395"/>
      <c r="L130" s="6395"/>
      <c r="M130" s="6395"/>
      <c r="N130" s="6395"/>
      <c r="O130" s="6397"/>
      <c r="P130" s="6399"/>
      <c r="Q130" s="6407"/>
      <c r="R130" s="6409"/>
      <c r="S130" s="6411"/>
      <c r="T130" s="6521"/>
      <c r="U130" s="6524"/>
      <c r="V130" s="6524"/>
      <c r="W130" s="6401"/>
      <c r="X130" s="6401"/>
      <c r="Y130" s="6403"/>
      <c r="Z130" s="6405"/>
      <c r="AA130" s="6403"/>
      <c r="AB130" s="6403"/>
      <c r="AC130" s="6403"/>
      <c r="AD130" s="6403"/>
      <c r="AE130" s="6405"/>
      <c r="AF130" s="6439"/>
      <c r="AG130" s="6441"/>
      <c r="AH130" s="6441"/>
      <c r="AI130" s="6407"/>
      <c r="AJ130" s="6407"/>
      <c r="AK130" s="6454"/>
      <c r="AL130" s="6441"/>
      <c r="AM130" s="6441"/>
      <c r="AN130" s="6455"/>
      <c r="AO130" s="6441"/>
      <c r="AP130" s="6441"/>
      <c r="AQ130" s="6441"/>
      <c r="AR130" s="6441"/>
      <c r="AS130" s="6441"/>
      <c r="AT130" s="6452"/>
      <c r="AU130" s="6445"/>
      <c r="AV130" s="6445"/>
      <c r="AW130" s="6560"/>
      <c r="AX130" s="6560"/>
      <c r="AY130" s="6563"/>
      <c r="AZ130" s="6566"/>
      <c r="BA130" s="3424"/>
      <c r="BB130" s="3424"/>
      <c r="BC130" s="3424"/>
      <c r="BD130" s="3424"/>
      <c r="BE130" s="3424"/>
      <c r="BF130" s="3424"/>
      <c r="BG130" s="3424"/>
      <c r="BH130" s="3424"/>
      <c r="BI130" s="3424"/>
      <c r="BJ130" s="3424"/>
      <c r="BK130" s="3424"/>
      <c r="BL130" s="3424"/>
      <c r="BM130" s="3424"/>
      <c r="BN130" s="3424"/>
      <c r="BO130" s="3424"/>
      <c r="BP130" s="3424"/>
      <c r="BQ130" s="3424"/>
      <c r="BR130" s="3424"/>
      <c r="BS130" s="3424"/>
      <c r="BT130" s="3424"/>
      <c r="BU130" s="3424"/>
      <c r="BV130" s="3424"/>
      <c r="BW130" s="3424"/>
      <c r="BX130" s="3424"/>
      <c r="BY130" s="3424"/>
      <c r="BZ130" s="3424"/>
      <c r="CA130" s="3424"/>
      <c r="CB130" s="3424"/>
      <c r="CC130" s="3424"/>
      <c r="CD130" s="3424"/>
      <c r="CE130" s="3424"/>
      <c r="CF130" s="3424"/>
      <c r="CG130" s="3424"/>
      <c r="CH130" s="3424"/>
      <c r="CI130" s="3424"/>
      <c r="CJ130" s="3424"/>
      <c r="CK130" s="3424"/>
      <c r="CL130" s="3424"/>
      <c r="CM130" s="3424"/>
      <c r="CN130" s="3424"/>
      <c r="CO130" s="3424"/>
      <c r="CP130" s="3424"/>
      <c r="CQ130" s="3424"/>
      <c r="CR130" s="3424"/>
      <c r="CS130" s="3424"/>
      <c r="CT130" s="3424"/>
      <c r="CU130" s="3424"/>
      <c r="CV130" s="3424"/>
      <c r="CW130" s="3424"/>
      <c r="CX130" s="3424"/>
      <c r="CY130" s="3424"/>
      <c r="CZ130" s="3424"/>
      <c r="DA130" s="3424"/>
      <c r="DB130" s="3424"/>
      <c r="DC130" s="3424"/>
      <c r="DD130" s="3424"/>
      <c r="DE130" s="3424"/>
      <c r="DF130" s="3424"/>
      <c r="DG130" s="3424"/>
      <c r="DH130" s="3424"/>
      <c r="DI130" s="3424"/>
      <c r="DJ130" s="3424"/>
      <c r="DK130" s="3424"/>
      <c r="DL130" s="3424"/>
      <c r="DM130" s="3424"/>
      <c r="DN130" s="3424"/>
      <c r="DO130" s="3424"/>
      <c r="DP130" s="3424"/>
      <c r="DQ130" s="3424"/>
      <c r="DR130" s="3424"/>
      <c r="DS130" s="3424"/>
      <c r="DT130" s="3424"/>
      <c r="DU130" s="3424"/>
      <c r="DV130" s="3424"/>
      <c r="DW130" s="3424"/>
      <c r="DX130" s="3424"/>
      <c r="DY130" s="3424"/>
    </row>
    <row r="131" spans="1:1024" s="3430" customFormat="1" ht="25" customHeight="1">
      <c r="A131" s="6249"/>
      <c r="B131" s="6567" t="s">
        <v>1217</v>
      </c>
      <c r="C131" s="6570" t="s">
        <v>500</v>
      </c>
      <c r="D131" s="6572" t="s">
        <v>501</v>
      </c>
      <c r="E131" s="6573" t="s">
        <v>1174</v>
      </c>
      <c r="F131" s="6576" t="s">
        <v>466</v>
      </c>
      <c r="G131" s="6573" t="s">
        <v>467</v>
      </c>
      <c r="H131" s="6601" t="s">
        <v>1218</v>
      </c>
      <c r="I131" s="4721" t="s">
        <v>1025</v>
      </c>
      <c r="J131" s="2419">
        <v>110000000</v>
      </c>
      <c r="K131" s="6475" t="s">
        <v>1219</v>
      </c>
      <c r="L131" s="6475" t="s">
        <v>64</v>
      </c>
      <c r="M131" s="6475" t="s">
        <v>187</v>
      </c>
      <c r="N131" s="6475" t="s">
        <v>280</v>
      </c>
      <c r="O131" s="6591">
        <f>SUM(J131:N133)</f>
        <v>111200000</v>
      </c>
      <c r="P131" s="6592">
        <f>SUM(T131:AE133)</f>
        <v>0</v>
      </c>
      <c r="Q131" s="6459">
        <f>+P131/O131</f>
        <v>0</v>
      </c>
      <c r="R131" s="6594">
        <f>+O131-P131</f>
        <v>111200000</v>
      </c>
      <c r="S131" s="6595">
        <f>+R131/O131</f>
        <v>1</v>
      </c>
      <c r="T131" s="6598">
        <v>0</v>
      </c>
      <c r="U131" s="6586">
        <v>0</v>
      </c>
      <c r="V131" s="6586">
        <v>0</v>
      </c>
      <c r="W131" s="6589">
        <v>0</v>
      </c>
      <c r="X131" s="6589">
        <v>0</v>
      </c>
      <c r="Y131" s="6590">
        <v>0</v>
      </c>
      <c r="Z131" s="6589">
        <v>0</v>
      </c>
      <c r="AA131" s="6590">
        <v>0</v>
      </c>
      <c r="AB131" s="6590">
        <v>0</v>
      </c>
      <c r="AC131" s="6590">
        <v>0</v>
      </c>
      <c r="AD131" s="6590">
        <v>0</v>
      </c>
      <c r="AE131" s="6584">
        <v>0</v>
      </c>
      <c r="AF131" s="6585">
        <v>10</v>
      </c>
      <c r="AG131" s="6635">
        <f>SUM(AK131:AV131)</f>
        <v>0</v>
      </c>
      <c r="AH131" s="6635">
        <f>+AF131-AG131</f>
        <v>10</v>
      </c>
      <c r="AI131" s="6636">
        <f>AG131/AF131</f>
        <v>0</v>
      </c>
      <c r="AJ131" s="6636">
        <f>100%-AI131</f>
        <v>1</v>
      </c>
      <c r="AK131" s="6637">
        <v>0</v>
      </c>
      <c r="AL131" s="6622">
        <v>0</v>
      </c>
      <c r="AM131" s="6631">
        <v>0</v>
      </c>
      <c r="AN131" s="6634">
        <v>0</v>
      </c>
      <c r="AO131" s="6622">
        <v>0</v>
      </c>
      <c r="AP131" s="6622">
        <v>0</v>
      </c>
      <c r="AQ131" s="6622">
        <v>0</v>
      </c>
      <c r="AR131" s="6622">
        <v>0</v>
      </c>
      <c r="AS131" s="6622">
        <v>0</v>
      </c>
      <c r="AT131" s="6623">
        <v>0</v>
      </c>
      <c r="AU131" s="6624">
        <v>0</v>
      </c>
      <c r="AV131" s="6625">
        <v>0</v>
      </c>
      <c r="AW131" s="6628">
        <v>45337</v>
      </c>
      <c r="AX131" s="6602">
        <v>45656</v>
      </c>
      <c r="AY131" s="6602" t="s">
        <v>1220</v>
      </c>
      <c r="AZ131" s="6604" t="s">
        <v>86</v>
      </c>
      <c r="BA131" s="3424"/>
      <c r="BB131" s="3424"/>
      <c r="BC131" s="3424"/>
      <c r="BD131" s="3424"/>
      <c r="BE131" s="3424"/>
      <c r="BF131" s="3424"/>
      <c r="BG131" s="3424"/>
      <c r="BH131" s="3424"/>
      <c r="BI131" s="3424"/>
      <c r="BJ131" s="3424"/>
      <c r="BK131" s="3424"/>
      <c r="BL131" s="3424"/>
      <c r="BM131" s="3424"/>
      <c r="BN131" s="3424"/>
      <c r="BO131" s="3424"/>
      <c r="BP131" s="3424"/>
      <c r="BQ131" s="3424"/>
      <c r="BR131" s="3424"/>
      <c r="BS131" s="3424"/>
      <c r="BT131" s="3424"/>
      <c r="BU131" s="3424"/>
      <c r="BV131" s="3424"/>
      <c r="BW131" s="3424"/>
      <c r="BX131" s="3424"/>
      <c r="BY131" s="3424"/>
      <c r="BZ131" s="3424"/>
      <c r="CA131" s="3424"/>
      <c r="CB131" s="3424"/>
      <c r="CC131" s="3424"/>
      <c r="CD131" s="3424"/>
      <c r="CE131" s="3424"/>
      <c r="CF131" s="3424"/>
      <c r="CG131" s="3424"/>
      <c r="CH131" s="3424"/>
      <c r="CI131" s="3424"/>
      <c r="CJ131" s="3424"/>
      <c r="CK131" s="3424"/>
      <c r="CL131" s="3424"/>
      <c r="CM131" s="3424"/>
      <c r="CN131" s="3424"/>
      <c r="CO131" s="3424"/>
      <c r="CP131" s="3424"/>
      <c r="CQ131" s="3424"/>
      <c r="CR131" s="3424"/>
      <c r="CS131" s="3424"/>
      <c r="CT131" s="3424"/>
      <c r="CU131" s="3424"/>
      <c r="CV131" s="3424"/>
      <c r="CW131" s="3424"/>
      <c r="CX131" s="3424"/>
      <c r="CY131" s="3424"/>
      <c r="CZ131" s="3424"/>
      <c r="DA131" s="3424"/>
      <c r="DB131" s="3424"/>
      <c r="DC131" s="3424"/>
      <c r="DD131" s="3424"/>
      <c r="DE131" s="3424"/>
      <c r="DF131" s="3424"/>
      <c r="DG131" s="3424"/>
      <c r="DH131" s="3424"/>
      <c r="DI131" s="3424"/>
      <c r="DJ131" s="3424"/>
      <c r="DK131" s="3424"/>
      <c r="DL131" s="3424"/>
      <c r="DM131" s="3424"/>
      <c r="DN131" s="3424"/>
      <c r="DO131" s="3424"/>
      <c r="DP131" s="3424"/>
      <c r="DQ131" s="3424"/>
      <c r="DR131" s="3424"/>
      <c r="DS131" s="3424"/>
      <c r="DT131" s="3424"/>
      <c r="DU131" s="3424"/>
      <c r="DV131" s="3424"/>
      <c r="DW131" s="3424"/>
      <c r="DX131" s="3424"/>
      <c r="DY131" s="3424"/>
    </row>
    <row r="132" spans="1:1024" s="3425" customFormat="1" ht="22.4" customHeight="1">
      <c r="A132" s="6249"/>
      <c r="B132" s="6568"/>
      <c r="C132" s="6254"/>
      <c r="D132" s="6262"/>
      <c r="E132" s="6574"/>
      <c r="F132" s="6577"/>
      <c r="G132" s="6574"/>
      <c r="H132" s="6247"/>
      <c r="I132" s="3560" t="s">
        <v>918</v>
      </c>
      <c r="J132" s="2417">
        <v>600000</v>
      </c>
      <c r="K132" s="6246"/>
      <c r="L132" s="6246"/>
      <c r="M132" s="6246"/>
      <c r="N132" s="6246"/>
      <c r="O132" s="6385"/>
      <c r="P132" s="6387"/>
      <c r="Q132" s="6322"/>
      <c r="R132" s="6391"/>
      <c r="S132" s="6596"/>
      <c r="T132" s="6599"/>
      <c r="U132" s="6587"/>
      <c r="V132" s="6587"/>
      <c r="W132" s="6383"/>
      <c r="X132" s="6383"/>
      <c r="Y132" s="6354"/>
      <c r="Z132" s="6383"/>
      <c r="AA132" s="6354"/>
      <c r="AB132" s="6354"/>
      <c r="AC132" s="6354"/>
      <c r="AD132" s="6354"/>
      <c r="AE132" s="6352"/>
      <c r="AF132" s="6434"/>
      <c r="AG132" s="6436"/>
      <c r="AH132" s="6436"/>
      <c r="AI132" s="6348"/>
      <c r="AJ132" s="6348"/>
      <c r="AK132" s="6350"/>
      <c r="AL132" s="6426"/>
      <c r="AM132" s="6632"/>
      <c r="AN132" s="6432"/>
      <c r="AO132" s="6426"/>
      <c r="AP132" s="6426"/>
      <c r="AQ132" s="6426"/>
      <c r="AR132" s="6426"/>
      <c r="AS132" s="6426"/>
      <c r="AT132" s="6428"/>
      <c r="AU132" s="6430"/>
      <c r="AV132" s="6626"/>
      <c r="AW132" s="6629"/>
      <c r="AX132" s="6329"/>
      <c r="AY132" s="6329"/>
      <c r="AZ132" s="6605"/>
      <c r="BA132" s="3424"/>
      <c r="BB132" s="3424"/>
      <c r="BC132" s="3424"/>
      <c r="BD132" s="3424"/>
      <c r="BE132" s="3424"/>
      <c r="BF132" s="3424"/>
      <c r="BG132" s="3424"/>
      <c r="BH132" s="3424"/>
      <c r="BI132" s="3424"/>
      <c r="BJ132" s="3424"/>
      <c r="BK132" s="3424"/>
      <c r="BL132" s="3424"/>
      <c r="BM132" s="3424"/>
      <c r="BN132" s="3424"/>
      <c r="BO132" s="3424"/>
      <c r="BP132" s="3424"/>
      <c r="BQ132" s="3424"/>
      <c r="BR132" s="3424"/>
      <c r="BS132" s="3424"/>
      <c r="BT132" s="3424"/>
      <c r="BU132" s="3424"/>
      <c r="BV132" s="3424"/>
      <c r="BW132" s="3424"/>
      <c r="BX132" s="3424"/>
      <c r="BY132" s="3424"/>
      <c r="BZ132" s="3424"/>
      <c r="CA132" s="3424"/>
      <c r="CB132" s="3424"/>
      <c r="CC132" s="3424"/>
      <c r="CD132" s="3424"/>
      <c r="CE132" s="3424"/>
      <c r="CF132" s="3424"/>
      <c r="CG132" s="3424"/>
      <c r="CH132" s="3424"/>
      <c r="CI132" s="3424"/>
      <c r="CJ132" s="3424"/>
      <c r="CK132" s="3424"/>
      <c r="CL132" s="3424"/>
      <c r="CM132" s="3424"/>
      <c r="CN132" s="3424"/>
      <c r="CO132" s="3424"/>
      <c r="CP132" s="3424"/>
      <c r="CQ132" s="3424"/>
      <c r="CR132" s="3424"/>
      <c r="CS132" s="3424"/>
      <c r="CT132" s="3424"/>
      <c r="CU132" s="3424"/>
      <c r="CV132" s="3424"/>
      <c r="CW132" s="3424"/>
      <c r="CX132" s="3424"/>
      <c r="CY132" s="3424"/>
      <c r="CZ132" s="3424"/>
      <c r="DA132" s="3424"/>
      <c r="DB132" s="3424"/>
      <c r="DC132" s="3424"/>
      <c r="DD132" s="3424"/>
      <c r="DE132" s="3424"/>
      <c r="DF132" s="3424"/>
      <c r="DG132" s="3424"/>
      <c r="DH132" s="3424"/>
      <c r="DI132" s="3424"/>
      <c r="DJ132" s="3424"/>
      <c r="DK132" s="3424"/>
      <c r="DL132" s="3424"/>
      <c r="DM132" s="3424"/>
      <c r="DN132" s="3424"/>
      <c r="DO132" s="3424"/>
      <c r="DP132" s="3424"/>
      <c r="DQ132" s="3424"/>
      <c r="DR132" s="3424"/>
      <c r="DS132" s="3424"/>
      <c r="DT132" s="3424"/>
      <c r="DU132" s="3424"/>
      <c r="DV132" s="3424"/>
      <c r="DW132" s="3424"/>
      <c r="DX132" s="3424"/>
      <c r="DY132" s="3424"/>
    </row>
    <row r="133" spans="1:1024" s="3431" customFormat="1" ht="21" customHeight="1" thickBot="1">
      <c r="A133" s="6249"/>
      <c r="B133" s="6569"/>
      <c r="C133" s="6571"/>
      <c r="D133" s="6263"/>
      <c r="E133" s="6575"/>
      <c r="F133" s="6578"/>
      <c r="G133" s="6575"/>
      <c r="H133" s="6338"/>
      <c r="I133" s="3994" t="s">
        <v>917</v>
      </c>
      <c r="J133" s="2421">
        <v>600000</v>
      </c>
      <c r="K133" s="6264"/>
      <c r="L133" s="6264"/>
      <c r="M133" s="6264"/>
      <c r="N133" s="6264"/>
      <c r="O133" s="6386"/>
      <c r="P133" s="6388"/>
      <c r="Q133" s="6593"/>
      <c r="R133" s="6392"/>
      <c r="S133" s="6597"/>
      <c r="T133" s="6600"/>
      <c r="U133" s="6588"/>
      <c r="V133" s="6588"/>
      <c r="W133" s="6384"/>
      <c r="X133" s="6384"/>
      <c r="Y133" s="6355"/>
      <c r="Z133" s="6384"/>
      <c r="AA133" s="6355"/>
      <c r="AB133" s="6355"/>
      <c r="AC133" s="6355"/>
      <c r="AD133" s="6355"/>
      <c r="AE133" s="6353"/>
      <c r="AF133" s="6435"/>
      <c r="AG133" s="6437"/>
      <c r="AH133" s="6437"/>
      <c r="AI133" s="6349"/>
      <c r="AJ133" s="6349"/>
      <c r="AK133" s="6351"/>
      <c r="AL133" s="6427"/>
      <c r="AM133" s="6633"/>
      <c r="AN133" s="6433"/>
      <c r="AO133" s="6427"/>
      <c r="AP133" s="6427"/>
      <c r="AQ133" s="6427"/>
      <c r="AR133" s="6427"/>
      <c r="AS133" s="6427"/>
      <c r="AT133" s="6429"/>
      <c r="AU133" s="6431"/>
      <c r="AV133" s="6627"/>
      <c r="AW133" s="6630"/>
      <c r="AX133" s="6603"/>
      <c r="AY133" s="6603"/>
      <c r="AZ133" s="6606"/>
      <c r="BA133" s="3424"/>
      <c r="BB133" s="3424"/>
      <c r="BC133" s="3424"/>
      <c r="BD133" s="3424"/>
      <c r="BE133" s="3424"/>
      <c r="BF133" s="3424"/>
      <c r="BG133" s="3424"/>
      <c r="BH133" s="3424"/>
      <c r="BI133" s="3424"/>
      <c r="BJ133" s="3424"/>
      <c r="BK133" s="3424"/>
      <c r="BL133" s="3424"/>
      <c r="BM133" s="3424"/>
      <c r="BN133" s="3424"/>
      <c r="BO133" s="3424"/>
      <c r="BP133" s="3424"/>
      <c r="BQ133" s="3424"/>
      <c r="BR133" s="3424"/>
      <c r="BS133" s="3424"/>
      <c r="BT133" s="3424"/>
      <c r="BU133" s="3424"/>
      <c r="BV133" s="3424"/>
      <c r="BW133" s="3424"/>
      <c r="BX133" s="3424"/>
      <c r="BY133" s="3424"/>
      <c r="BZ133" s="3424"/>
      <c r="CA133" s="3424"/>
      <c r="CB133" s="3424"/>
      <c r="CC133" s="3424"/>
      <c r="CD133" s="3424"/>
      <c r="CE133" s="3424"/>
      <c r="CF133" s="3424"/>
      <c r="CG133" s="3424"/>
      <c r="CH133" s="3424"/>
      <c r="CI133" s="3424"/>
      <c r="CJ133" s="3424"/>
      <c r="CK133" s="3424"/>
      <c r="CL133" s="3424"/>
      <c r="CM133" s="3424"/>
      <c r="CN133" s="3424"/>
      <c r="CO133" s="3424"/>
      <c r="CP133" s="3424"/>
      <c r="CQ133" s="3424"/>
      <c r="CR133" s="3424"/>
      <c r="CS133" s="3424"/>
      <c r="CT133" s="3424"/>
      <c r="CU133" s="3424"/>
      <c r="CV133" s="3424"/>
      <c r="CW133" s="3424"/>
      <c r="CX133" s="3424"/>
      <c r="CY133" s="3424"/>
      <c r="CZ133" s="3424"/>
      <c r="DA133" s="3424"/>
      <c r="DB133" s="3424"/>
      <c r="DC133" s="3424"/>
      <c r="DD133" s="3424"/>
      <c r="DE133" s="3424"/>
      <c r="DF133" s="3424"/>
      <c r="DG133" s="3424"/>
      <c r="DH133" s="3424"/>
      <c r="DI133" s="3424"/>
      <c r="DJ133" s="3424"/>
      <c r="DK133" s="3424"/>
      <c r="DL133" s="3424"/>
      <c r="DM133" s="3424"/>
      <c r="DN133" s="3424"/>
      <c r="DO133" s="3424"/>
      <c r="DP133" s="3424"/>
      <c r="DQ133" s="3424"/>
      <c r="DR133" s="3424"/>
      <c r="DS133" s="3424"/>
      <c r="DT133" s="3424"/>
      <c r="DU133" s="3424"/>
      <c r="DV133" s="3424"/>
      <c r="DW133" s="3424"/>
      <c r="DX133" s="3424"/>
      <c r="DY133" s="3424"/>
    </row>
    <row r="134" spans="1:1024" s="2409" customFormat="1" ht="27.65" customHeight="1">
      <c r="A134" s="6249"/>
      <c r="B134" s="6607" t="s">
        <v>1221</v>
      </c>
      <c r="C134" s="6610" t="s">
        <v>788</v>
      </c>
      <c r="D134" s="6613" t="s">
        <v>522</v>
      </c>
      <c r="E134" s="6616" t="s">
        <v>1174</v>
      </c>
      <c r="F134" s="6310" t="s">
        <v>432</v>
      </c>
      <c r="G134" s="6616" t="s">
        <v>433</v>
      </c>
      <c r="H134" s="6619" t="s">
        <v>1222</v>
      </c>
      <c r="I134" s="3561" t="s">
        <v>1025</v>
      </c>
      <c r="J134" s="3708">
        <v>109400000</v>
      </c>
      <c r="K134" s="6616" t="s">
        <v>1223</v>
      </c>
      <c r="L134" s="6616" t="s">
        <v>64</v>
      </c>
      <c r="M134" s="6616" t="s">
        <v>525</v>
      </c>
      <c r="N134" s="6616" t="s">
        <v>526</v>
      </c>
      <c r="O134" s="6665">
        <f>SUM(J134:J136)</f>
        <v>110000000</v>
      </c>
      <c r="P134" s="6653">
        <f>SUM(T134:AE136)</f>
        <v>0</v>
      </c>
      <c r="Q134" s="6641">
        <f>P134/O134</f>
        <v>0</v>
      </c>
      <c r="R134" s="6653">
        <f>+O134-P134</f>
        <v>110000000</v>
      </c>
      <c r="S134" s="6656">
        <f>+R134/O134</f>
        <v>1</v>
      </c>
      <c r="T134" s="6659">
        <v>0</v>
      </c>
      <c r="U134" s="6662">
        <v>0</v>
      </c>
      <c r="V134" s="6662">
        <v>0</v>
      </c>
      <c r="W134" s="6644">
        <v>0</v>
      </c>
      <c r="X134" s="6644">
        <v>0</v>
      </c>
      <c r="Y134" s="6647">
        <v>0</v>
      </c>
      <c r="Z134" s="6650">
        <v>0</v>
      </c>
      <c r="AA134" s="6647">
        <v>0</v>
      </c>
      <c r="AB134" s="6647">
        <v>0</v>
      </c>
      <c r="AC134" s="6647">
        <v>0</v>
      </c>
      <c r="AD134" s="6647">
        <v>0</v>
      </c>
      <c r="AE134" s="6650">
        <v>0</v>
      </c>
      <c r="AF134" s="6709">
        <v>43</v>
      </c>
      <c r="AG134" s="6638">
        <v>0</v>
      </c>
      <c r="AH134" s="6638">
        <f>+AF134-AG134</f>
        <v>43</v>
      </c>
      <c r="AI134" s="6641">
        <f>AG134/AF134</f>
        <v>0</v>
      </c>
      <c r="AJ134" s="6641">
        <f>100%-AI134</f>
        <v>1</v>
      </c>
      <c r="AK134" s="6703">
        <v>0</v>
      </c>
      <c r="AL134" s="6638">
        <v>0</v>
      </c>
      <c r="AM134" s="6638">
        <v>0</v>
      </c>
      <c r="AN134" s="6706">
        <v>0</v>
      </c>
      <c r="AO134" s="6638">
        <v>0</v>
      </c>
      <c r="AP134" s="6638">
        <v>0</v>
      </c>
      <c r="AQ134" s="6638">
        <v>0</v>
      </c>
      <c r="AR134" s="6638">
        <v>0</v>
      </c>
      <c r="AS134" s="6638">
        <v>0</v>
      </c>
      <c r="AT134" s="6700">
        <v>0</v>
      </c>
      <c r="AU134" s="6680">
        <v>0</v>
      </c>
      <c r="AV134" s="6680">
        <v>1</v>
      </c>
      <c r="AW134" s="6683">
        <v>45413</v>
      </c>
      <c r="AX134" s="6683">
        <v>45565</v>
      </c>
      <c r="AY134" s="6686" t="s">
        <v>1224</v>
      </c>
      <c r="AZ134" s="6689" t="s">
        <v>86</v>
      </c>
      <c r="BA134" s="2411"/>
      <c r="BB134" s="2411"/>
      <c r="BC134" s="2411"/>
      <c r="BD134" s="2411"/>
      <c r="BE134" s="2411"/>
      <c r="BF134" s="2411"/>
      <c r="BG134" s="2411"/>
      <c r="BH134" s="2411"/>
      <c r="BI134" s="2411"/>
      <c r="BJ134" s="2411"/>
      <c r="BK134" s="2411"/>
      <c r="BL134" s="2411"/>
      <c r="BM134" s="2411"/>
      <c r="BN134" s="2411"/>
      <c r="BO134" s="2411"/>
      <c r="BP134" s="2411"/>
      <c r="BQ134" s="2411"/>
      <c r="BR134" s="2411"/>
      <c r="BS134" s="2411"/>
      <c r="BT134" s="2411"/>
      <c r="BU134" s="2411"/>
      <c r="BV134" s="2411"/>
      <c r="BW134" s="2411"/>
      <c r="BX134" s="2411"/>
      <c r="BY134" s="2411"/>
      <c r="BZ134" s="2411"/>
      <c r="CA134" s="2411"/>
      <c r="CB134" s="2411"/>
      <c r="CC134" s="2411"/>
      <c r="CD134" s="2411"/>
      <c r="CE134" s="2411"/>
      <c r="CF134" s="2411"/>
      <c r="CG134" s="2411"/>
      <c r="CH134" s="2411"/>
      <c r="CI134" s="2411"/>
      <c r="CJ134" s="2411"/>
      <c r="CK134" s="2411"/>
      <c r="CL134" s="2411"/>
      <c r="CM134" s="2411"/>
      <c r="CN134" s="2411"/>
      <c r="CO134" s="2411"/>
      <c r="CP134" s="2411"/>
      <c r="CQ134" s="2411"/>
      <c r="CR134" s="2411"/>
      <c r="CS134" s="2411"/>
      <c r="CT134" s="2411"/>
      <c r="CU134" s="2411"/>
      <c r="CV134" s="2411"/>
      <c r="CW134" s="2411"/>
      <c r="CX134" s="2411"/>
      <c r="CY134" s="2411"/>
      <c r="CZ134" s="2411"/>
      <c r="DA134" s="2411"/>
      <c r="DB134" s="2411"/>
      <c r="DC134" s="2411"/>
      <c r="DD134" s="2411"/>
      <c r="DE134" s="2411"/>
      <c r="DF134" s="2411"/>
      <c r="DG134" s="2411"/>
      <c r="DH134" s="2411"/>
      <c r="DI134" s="2411"/>
      <c r="DJ134" s="2411"/>
      <c r="DK134" s="2411"/>
      <c r="DL134" s="2411"/>
      <c r="DM134" s="2411"/>
      <c r="DN134" s="2411"/>
      <c r="DO134" s="2411"/>
      <c r="DP134" s="2411"/>
      <c r="DQ134" s="2411"/>
      <c r="DR134" s="2411"/>
      <c r="DS134" s="2411"/>
      <c r="DT134" s="2411"/>
      <c r="DU134" s="2411"/>
      <c r="DV134" s="2411"/>
      <c r="DW134" s="2411"/>
      <c r="DX134" s="2411"/>
      <c r="DY134" s="2411"/>
    </row>
    <row r="135" spans="1:1024" s="2409" customFormat="1" ht="26.15" customHeight="1">
      <c r="A135" s="6249"/>
      <c r="B135" s="6608"/>
      <c r="C135" s="6611"/>
      <c r="D135" s="6614"/>
      <c r="E135" s="6617"/>
      <c r="F135" s="6311"/>
      <c r="G135" s="6617"/>
      <c r="H135" s="6620"/>
      <c r="I135" s="3569" t="s">
        <v>917</v>
      </c>
      <c r="J135" s="2425">
        <v>400000</v>
      </c>
      <c r="K135" s="6617"/>
      <c r="L135" s="6617"/>
      <c r="M135" s="6617"/>
      <c r="N135" s="6617"/>
      <c r="O135" s="6666"/>
      <c r="P135" s="6654"/>
      <c r="Q135" s="6642"/>
      <c r="R135" s="6654"/>
      <c r="S135" s="6657"/>
      <c r="T135" s="6660"/>
      <c r="U135" s="6663"/>
      <c r="V135" s="6663"/>
      <c r="W135" s="6645"/>
      <c r="X135" s="6645"/>
      <c r="Y135" s="6648"/>
      <c r="Z135" s="6651"/>
      <c r="AA135" s="6648"/>
      <c r="AB135" s="6648"/>
      <c r="AC135" s="6648"/>
      <c r="AD135" s="6648"/>
      <c r="AE135" s="6651"/>
      <c r="AF135" s="6710"/>
      <c r="AG135" s="6639"/>
      <c r="AH135" s="6639"/>
      <c r="AI135" s="6642"/>
      <c r="AJ135" s="6642"/>
      <c r="AK135" s="6704"/>
      <c r="AL135" s="6639"/>
      <c r="AM135" s="6639"/>
      <c r="AN135" s="6707"/>
      <c r="AO135" s="6639"/>
      <c r="AP135" s="6639"/>
      <c r="AQ135" s="6639"/>
      <c r="AR135" s="6639"/>
      <c r="AS135" s="6639"/>
      <c r="AT135" s="6701"/>
      <c r="AU135" s="6681"/>
      <c r="AV135" s="6681"/>
      <c r="AW135" s="6684"/>
      <c r="AX135" s="6684"/>
      <c r="AY135" s="6687"/>
      <c r="AZ135" s="6690"/>
      <c r="BA135" s="2411"/>
      <c r="BB135" s="2411"/>
      <c r="BC135" s="2411"/>
      <c r="BD135" s="2411"/>
      <c r="BE135" s="2411"/>
      <c r="BF135" s="2411"/>
      <c r="BG135" s="2411"/>
      <c r="BH135" s="2411"/>
      <c r="BI135" s="2411"/>
      <c r="BJ135" s="2411"/>
      <c r="BK135" s="2411"/>
      <c r="BL135" s="2411"/>
      <c r="BM135" s="2411"/>
      <c r="BN135" s="2411"/>
      <c r="BO135" s="2411"/>
      <c r="BP135" s="2411"/>
      <c r="BQ135" s="2411"/>
      <c r="BR135" s="2411"/>
      <c r="BS135" s="2411"/>
      <c r="BT135" s="2411"/>
      <c r="BU135" s="2411"/>
      <c r="BV135" s="2411"/>
      <c r="BW135" s="2411"/>
      <c r="BX135" s="2411"/>
      <c r="BY135" s="2411"/>
      <c r="BZ135" s="2411"/>
      <c r="CA135" s="2411"/>
      <c r="CB135" s="2411"/>
      <c r="CC135" s="2411"/>
      <c r="CD135" s="2411"/>
      <c r="CE135" s="2411"/>
      <c r="CF135" s="2411"/>
      <c r="CG135" s="2411"/>
      <c r="CH135" s="2411"/>
      <c r="CI135" s="2411"/>
      <c r="CJ135" s="2411"/>
      <c r="CK135" s="2411"/>
      <c r="CL135" s="2411"/>
      <c r="CM135" s="2411"/>
      <c r="CN135" s="2411"/>
      <c r="CO135" s="2411"/>
      <c r="CP135" s="2411"/>
      <c r="CQ135" s="2411"/>
      <c r="CR135" s="2411"/>
      <c r="CS135" s="2411"/>
      <c r="CT135" s="2411"/>
      <c r="CU135" s="2411"/>
      <c r="CV135" s="2411"/>
      <c r="CW135" s="2411"/>
      <c r="CX135" s="2411"/>
      <c r="CY135" s="2411"/>
      <c r="CZ135" s="2411"/>
      <c r="DA135" s="2411"/>
      <c r="DB135" s="2411"/>
      <c r="DC135" s="2411"/>
      <c r="DD135" s="2411"/>
      <c r="DE135" s="2411"/>
      <c r="DF135" s="2411"/>
      <c r="DG135" s="2411"/>
      <c r="DH135" s="2411"/>
      <c r="DI135" s="2411"/>
      <c r="DJ135" s="2411"/>
      <c r="DK135" s="2411"/>
      <c r="DL135" s="2411"/>
      <c r="DM135" s="2411"/>
      <c r="DN135" s="2411"/>
      <c r="DO135" s="2411"/>
      <c r="DP135" s="2411"/>
      <c r="DQ135" s="2411"/>
      <c r="DR135" s="2411"/>
      <c r="DS135" s="2411"/>
      <c r="DT135" s="2411"/>
      <c r="DU135" s="2411"/>
      <c r="DV135" s="2411"/>
      <c r="DW135" s="2411"/>
      <c r="DX135" s="2411"/>
      <c r="DY135" s="2411"/>
    </row>
    <row r="136" spans="1:1024" s="2409" customFormat="1" ht="64.5" customHeight="1" thickBot="1">
      <c r="A136" s="6249"/>
      <c r="B136" s="6609"/>
      <c r="C136" s="6612"/>
      <c r="D136" s="6615"/>
      <c r="E136" s="6618"/>
      <c r="F136" s="6312"/>
      <c r="G136" s="6618"/>
      <c r="H136" s="6621"/>
      <c r="I136" s="3995" t="s">
        <v>918</v>
      </c>
      <c r="J136" s="2993">
        <v>200000</v>
      </c>
      <c r="K136" s="6618"/>
      <c r="L136" s="6618"/>
      <c r="M136" s="6618"/>
      <c r="N136" s="6618"/>
      <c r="O136" s="6667"/>
      <c r="P136" s="6655"/>
      <c r="Q136" s="6643"/>
      <c r="R136" s="6655"/>
      <c r="S136" s="6658"/>
      <c r="T136" s="6661"/>
      <c r="U136" s="6664"/>
      <c r="V136" s="6664"/>
      <c r="W136" s="6646"/>
      <c r="X136" s="6646"/>
      <c r="Y136" s="6649"/>
      <c r="Z136" s="6652"/>
      <c r="AA136" s="6649"/>
      <c r="AB136" s="6649"/>
      <c r="AC136" s="6649"/>
      <c r="AD136" s="6649"/>
      <c r="AE136" s="6652"/>
      <c r="AF136" s="6711"/>
      <c r="AG136" s="6640"/>
      <c r="AH136" s="6640"/>
      <c r="AI136" s="6643"/>
      <c r="AJ136" s="6643"/>
      <c r="AK136" s="6705"/>
      <c r="AL136" s="6640"/>
      <c r="AM136" s="6640"/>
      <c r="AN136" s="6708"/>
      <c r="AO136" s="6640"/>
      <c r="AP136" s="6640"/>
      <c r="AQ136" s="6640"/>
      <c r="AR136" s="6640"/>
      <c r="AS136" s="6640"/>
      <c r="AT136" s="6702"/>
      <c r="AU136" s="6682"/>
      <c r="AV136" s="6682"/>
      <c r="AW136" s="6685"/>
      <c r="AX136" s="6685"/>
      <c r="AY136" s="6688"/>
      <c r="AZ136" s="6691"/>
      <c r="BA136" s="2411"/>
      <c r="BB136" s="2411"/>
      <c r="BC136" s="2411"/>
      <c r="BD136" s="2411"/>
      <c r="BE136" s="2411"/>
      <c r="BF136" s="2411"/>
      <c r="BG136" s="2411"/>
      <c r="BH136" s="2411"/>
      <c r="BI136" s="2411"/>
      <c r="BJ136" s="2411"/>
      <c r="BK136" s="2411"/>
      <c r="BL136" s="2411"/>
      <c r="BM136" s="2411"/>
      <c r="BN136" s="2411"/>
      <c r="BO136" s="2411"/>
      <c r="BP136" s="2411"/>
      <c r="BQ136" s="2411"/>
      <c r="BR136" s="2411"/>
      <c r="BS136" s="2411"/>
      <c r="BT136" s="2411"/>
      <c r="BU136" s="2411"/>
      <c r="BV136" s="2411"/>
      <c r="BW136" s="2411"/>
      <c r="BX136" s="2411"/>
      <c r="BY136" s="2411"/>
      <c r="BZ136" s="2411"/>
      <c r="CA136" s="2411"/>
      <c r="CB136" s="2411"/>
      <c r="CC136" s="2411"/>
      <c r="CD136" s="2411"/>
      <c r="CE136" s="2411"/>
      <c r="CF136" s="2411"/>
      <c r="CG136" s="2411"/>
      <c r="CH136" s="2411"/>
      <c r="CI136" s="2411"/>
      <c r="CJ136" s="2411"/>
      <c r="CK136" s="2411"/>
      <c r="CL136" s="2411"/>
      <c r="CM136" s="2411"/>
      <c r="CN136" s="2411"/>
      <c r="CO136" s="2411"/>
      <c r="CP136" s="2411"/>
      <c r="CQ136" s="2411"/>
      <c r="CR136" s="2411"/>
      <c r="CS136" s="2411"/>
      <c r="CT136" s="2411"/>
      <c r="CU136" s="2411"/>
      <c r="CV136" s="2411"/>
      <c r="CW136" s="2411"/>
      <c r="CX136" s="2411"/>
      <c r="CY136" s="2411"/>
      <c r="CZ136" s="2411"/>
      <c r="DA136" s="2411"/>
      <c r="DB136" s="2411"/>
      <c r="DC136" s="2411"/>
      <c r="DD136" s="2411"/>
      <c r="DE136" s="2411"/>
      <c r="DF136" s="2411"/>
      <c r="DG136" s="2411"/>
      <c r="DH136" s="2411"/>
      <c r="DI136" s="2411"/>
      <c r="DJ136" s="2411"/>
      <c r="DK136" s="2411"/>
      <c r="DL136" s="2411"/>
      <c r="DM136" s="2411"/>
      <c r="DN136" s="2411"/>
      <c r="DO136" s="2411"/>
      <c r="DP136" s="2411"/>
      <c r="DQ136" s="2411"/>
      <c r="DR136" s="2411"/>
      <c r="DS136" s="2411"/>
      <c r="DT136" s="2411"/>
      <c r="DU136" s="2411"/>
      <c r="DV136" s="2411"/>
      <c r="DW136" s="2411"/>
      <c r="DX136" s="2411"/>
      <c r="DY136" s="2411"/>
    </row>
    <row r="137" spans="1:1024" s="2409" customFormat="1" ht="43.15" customHeight="1">
      <c r="A137" s="6249"/>
      <c r="B137" s="6692" t="s">
        <v>1225</v>
      </c>
      <c r="C137" s="6694" t="s">
        <v>794</v>
      </c>
      <c r="D137" s="6696" t="s">
        <v>795</v>
      </c>
      <c r="E137" s="3997"/>
      <c r="F137" s="3998"/>
      <c r="G137" s="3997"/>
      <c r="H137" s="6698" t="s">
        <v>1226</v>
      </c>
      <c r="I137" s="3993" t="s">
        <v>939</v>
      </c>
      <c r="J137" s="2420">
        <v>5000000</v>
      </c>
      <c r="K137" s="3997"/>
      <c r="L137" s="3997"/>
      <c r="M137" s="3997"/>
      <c r="N137" s="3997"/>
      <c r="O137" s="6668">
        <f>SUM(J137:J138)</f>
        <v>30000000</v>
      </c>
      <c r="P137" s="6668">
        <f>+T137+U137+V137+W137+X137+Y137+AA137+Z137+AB137+AC137+AD137+AE137</f>
        <v>0</v>
      </c>
      <c r="Q137" s="6670">
        <f>+P137/O137</f>
        <v>0</v>
      </c>
      <c r="R137" s="6672">
        <f>+O137-P137</f>
        <v>30000000</v>
      </c>
      <c r="S137" s="6674">
        <f>+R137/O137</f>
        <v>1</v>
      </c>
      <c r="T137" s="6676">
        <v>0</v>
      </c>
      <c r="U137" s="6678">
        <v>0</v>
      </c>
      <c r="V137" s="6678">
        <v>0</v>
      </c>
      <c r="W137" s="6678">
        <v>0</v>
      </c>
      <c r="X137" s="6678">
        <v>0</v>
      </c>
      <c r="Y137" s="6678">
        <v>0</v>
      </c>
      <c r="Z137" s="6678">
        <v>0</v>
      </c>
      <c r="AA137" s="6678">
        <v>0</v>
      </c>
      <c r="AB137" s="6678">
        <v>0</v>
      </c>
      <c r="AC137" s="6678">
        <v>0</v>
      </c>
      <c r="AD137" s="6678">
        <v>0</v>
      </c>
      <c r="AE137" s="6678">
        <v>0</v>
      </c>
      <c r="AF137" s="6718">
        <v>2</v>
      </c>
      <c r="AG137" s="6714">
        <f>+AK137+AN137+AO137+AP137+AQ137+AS137+AT137+AU137+AV137+AL137+AM137</f>
        <v>0</v>
      </c>
      <c r="AH137" s="6714">
        <f>+AF137-AG137</f>
        <v>2</v>
      </c>
      <c r="AI137" s="6670">
        <f>AG137/AF137</f>
        <v>0</v>
      </c>
      <c r="AJ137" s="6670">
        <f>100%-AI137</f>
        <v>1</v>
      </c>
      <c r="AK137" s="6716">
        <v>0</v>
      </c>
      <c r="AL137" s="6712">
        <v>0</v>
      </c>
      <c r="AM137" s="6712">
        <v>0</v>
      </c>
      <c r="AN137" s="6712">
        <v>0</v>
      </c>
      <c r="AO137" s="6712">
        <v>0</v>
      </c>
      <c r="AP137" s="6712">
        <v>0</v>
      </c>
      <c r="AQ137" s="6712">
        <v>0</v>
      </c>
      <c r="AR137" s="6712">
        <v>0</v>
      </c>
      <c r="AS137" s="6712">
        <v>0</v>
      </c>
      <c r="AT137" s="6712">
        <v>0</v>
      </c>
      <c r="AU137" s="6712">
        <v>0</v>
      </c>
      <c r="AV137" s="6733">
        <v>0</v>
      </c>
      <c r="AW137" s="6735">
        <v>45376</v>
      </c>
      <c r="AX137" s="6737">
        <v>45626</v>
      </c>
      <c r="AY137" s="6737" t="s">
        <v>1227</v>
      </c>
      <c r="AZ137" s="6726" t="s">
        <v>86</v>
      </c>
      <c r="BA137" s="2411"/>
      <c r="BB137" s="2411"/>
      <c r="BC137" s="2411"/>
      <c r="BD137" s="2411"/>
      <c r="BE137" s="2411"/>
      <c r="BF137" s="2411"/>
      <c r="BG137" s="2411"/>
      <c r="BH137" s="2411"/>
      <c r="BI137" s="2411"/>
      <c r="BJ137" s="2411"/>
      <c r="BK137" s="2411"/>
      <c r="BL137" s="2411"/>
      <c r="BM137" s="2411"/>
      <c r="BN137" s="2411"/>
      <c r="BO137" s="2411"/>
      <c r="BP137" s="2411"/>
      <c r="BQ137" s="2411"/>
      <c r="BR137" s="2411"/>
      <c r="BS137" s="2411"/>
      <c r="BT137" s="2411"/>
      <c r="BU137" s="2411"/>
      <c r="BV137" s="2411"/>
      <c r="BW137" s="2411"/>
      <c r="BX137" s="2411"/>
      <c r="BY137" s="2411"/>
      <c r="BZ137" s="2411"/>
      <c r="CA137" s="2411"/>
      <c r="CB137" s="2411"/>
      <c r="CC137" s="2411"/>
      <c r="CD137" s="2411"/>
      <c r="CE137" s="2411"/>
      <c r="CF137" s="2411"/>
      <c r="CG137" s="2411"/>
      <c r="CH137" s="2411"/>
      <c r="CI137" s="2411"/>
      <c r="CJ137" s="2411"/>
      <c r="CK137" s="2411"/>
      <c r="CL137" s="2411"/>
      <c r="CM137" s="2411"/>
      <c r="CN137" s="2411"/>
      <c r="CO137" s="2411"/>
      <c r="CP137" s="2411"/>
      <c r="CQ137" s="2411"/>
      <c r="CR137" s="2411"/>
      <c r="CS137" s="2411"/>
      <c r="CT137" s="2411"/>
      <c r="CU137" s="2411"/>
      <c r="CV137" s="2411"/>
      <c r="CW137" s="2411"/>
      <c r="CX137" s="2411"/>
      <c r="CY137" s="2411"/>
      <c r="CZ137" s="2411"/>
      <c r="DA137" s="2411"/>
      <c r="DB137" s="2411"/>
      <c r="DC137" s="2411"/>
      <c r="DD137" s="2411"/>
      <c r="DE137" s="2411"/>
      <c r="DF137" s="2411"/>
      <c r="DG137" s="2411"/>
      <c r="DH137" s="2411"/>
      <c r="DI137" s="2411"/>
      <c r="DJ137" s="2411"/>
      <c r="DK137" s="2411"/>
      <c r="DL137" s="2411"/>
      <c r="DM137" s="2411"/>
      <c r="DN137" s="2411"/>
      <c r="DO137" s="2411"/>
      <c r="DP137" s="2411"/>
      <c r="DQ137" s="2411"/>
      <c r="DR137" s="2411"/>
      <c r="DS137" s="2411"/>
      <c r="DT137" s="2411"/>
      <c r="DU137" s="2411"/>
      <c r="DV137" s="2411"/>
      <c r="DW137" s="2411"/>
      <c r="DX137" s="2411"/>
      <c r="DY137" s="2411"/>
    </row>
    <row r="138" spans="1:1024" s="3572" customFormat="1" ht="39.75" customHeight="1" thickBot="1">
      <c r="A138" s="6249"/>
      <c r="B138" s="6693"/>
      <c r="C138" s="6695"/>
      <c r="D138" s="6697"/>
      <c r="E138" s="4426" t="s">
        <v>1174</v>
      </c>
      <c r="F138" s="4427" t="s">
        <v>508</v>
      </c>
      <c r="G138" s="4426" t="s">
        <v>509</v>
      </c>
      <c r="H138" s="6699"/>
      <c r="I138" s="4428" t="s">
        <v>1025</v>
      </c>
      <c r="J138" s="4429">
        <f>30000000-5000000</f>
        <v>25000000</v>
      </c>
      <c r="K138" s="4430" t="s">
        <v>1228</v>
      </c>
      <c r="L138" s="4430" t="s">
        <v>64</v>
      </c>
      <c r="M138" s="4430" t="s">
        <v>187</v>
      </c>
      <c r="N138" s="4430" t="s">
        <v>280</v>
      </c>
      <c r="O138" s="6669"/>
      <c r="P138" s="6669"/>
      <c r="Q138" s="6671"/>
      <c r="R138" s="6673"/>
      <c r="S138" s="6675"/>
      <c r="T138" s="6677"/>
      <c r="U138" s="6679">
        <v>0</v>
      </c>
      <c r="V138" s="6679">
        <v>0</v>
      </c>
      <c r="W138" s="6679">
        <v>10650000</v>
      </c>
      <c r="X138" s="6679">
        <v>0</v>
      </c>
      <c r="Y138" s="6679">
        <v>0</v>
      </c>
      <c r="Z138" s="6679">
        <v>0</v>
      </c>
      <c r="AA138" s="6679">
        <v>0</v>
      </c>
      <c r="AB138" s="6679">
        <v>0</v>
      </c>
      <c r="AC138" s="6679">
        <v>0</v>
      </c>
      <c r="AD138" s="6679">
        <v>0</v>
      </c>
      <c r="AE138" s="6679">
        <v>0</v>
      </c>
      <c r="AF138" s="6719"/>
      <c r="AG138" s="6715"/>
      <c r="AH138" s="6715"/>
      <c r="AI138" s="6671"/>
      <c r="AJ138" s="6671"/>
      <c r="AK138" s="6717"/>
      <c r="AL138" s="6713"/>
      <c r="AM138" s="6713">
        <v>1</v>
      </c>
      <c r="AN138" s="6713">
        <v>0</v>
      </c>
      <c r="AO138" s="6713">
        <v>0</v>
      </c>
      <c r="AP138" s="6713">
        <v>1</v>
      </c>
      <c r="AQ138" s="6713">
        <v>0</v>
      </c>
      <c r="AR138" s="6713">
        <v>1</v>
      </c>
      <c r="AS138" s="6713">
        <v>0</v>
      </c>
      <c r="AT138" s="6713">
        <v>0</v>
      </c>
      <c r="AU138" s="6713">
        <v>0</v>
      </c>
      <c r="AV138" s="6734">
        <v>2</v>
      </c>
      <c r="AW138" s="6736"/>
      <c r="AX138" s="6738"/>
      <c r="AY138" s="6738"/>
      <c r="AZ138" s="6727"/>
      <c r="BA138" s="2411"/>
      <c r="BB138" s="2411"/>
      <c r="BC138" s="2411"/>
      <c r="BD138" s="2411"/>
      <c r="BE138" s="2411"/>
      <c r="BF138" s="2411"/>
      <c r="BG138" s="2411"/>
      <c r="BH138" s="2411"/>
      <c r="BI138" s="2411"/>
      <c r="BJ138" s="2411"/>
      <c r="BK138" s="2411"/>
      <c r="BL138" s="2411"/>
      <c r="BM138" s="2411"/>
      <c r="BN138" s="2411"/>
      <c r="BO138" s="2411"/>
      <c r="BP138" s="2411"/>
      <c r="BQ138" s="2411"/>
      <c r="BR138" s="2411"/>
      <c r="BS138" s="2411"/>
      <c r="BT138" s="2411"/>
      <c r="BU138" s="2411"/>
      <c r="BV138" s="2411"/>
      <c r="BW138" s="2411"/>
      <c r="BX138" s="2411"/>
      <c r="BY138" s="2411"/>
      <c r="BZ138" s="2411"/>
      <c r="CA138" s="2411"/>
      <c r="CB138" s="2411"/>
      <c r="CC138" s="2411"/>
      <c r="CD138" s="2411"/>
      <c r="CE138" s="2411"/>
      <c r="CF138" s="2411"/>
      <c r="CG138" s="2411"/>
      <c r="CH138" s="2411"/>
      <c r="CI138" s="2411"/>
      <c r="CJ138" s="2411"/>
      <c r="CK138" s="2411"/>
      <c r="CL138" s="2411"/>
      <c r="CM138" s="2411"/>
      <c r="CN138" s="2411"/>
      <c r="CO138" s="2411"/>
      <c r="CP138" s="2411"/>
      <c r="CQ138" s="2411"/>
      <c r="CR138" s="2411"/>
      <c r="CS138" s="2411"/>
      <c r="CT138" s="2411"/>
      <c r="CU138" s="2411"/>
      <c r="CV138" s="2411"/>
      <c r="CW138" s="2411"/>
      <c r="CX138" s="2411"/>
      <c r="CY138" s="2411"/>
      <c r="CZ138" s="2411"/>
      <c r="DA138" s="2411"/>
      <c r="DB138" s="2411"/>
      <c r="DC138" s="2411"/>
      <c r="DD138" s="2411"/>
      <c r="DE138" s="2411"/>
      <c r="DF138" s="2411"/>
      <c r="DG138" s="2411"/>
      <c r="DH138" s="2411"/>
      <c r="DI138" s="2411"/>
    </row>
    <row r="139" spans="1:1024" s="2409" customFormat="1" ht="39" customHeight="1">
      <c r="A139" s="6249"/>
      <c r="B139" s="6728" t="s">
        <v>1229</v>
      </c>
      <c r="C139" s="6610" t="s">
        <v>799</v>
      </c>
      <c r="D139" s="6613" t="s">
        <v>1230</v>
      </c>
      <c r="E139" s="6616" t="s">
        <v>1174</v>
      </c>
      <c r="F139" s="6310" t="s">
        <v>516</v>
      </c>
      <c r="G139" s="6616" t="s">
        <v>517</v>
      </c>
      <c r="H139" s="6619" t="s">
        <v>1231</v>
      </c>
      <c r="I139" s="3561" t="s">
        <v>918</v>
      </c>
      <c r="J139" s="3708">
        <v>5500000</v>
      </c>
      <c r="K139" s="6731" t="s">
        <v>1232</v>
      </c>
      <c r="L139" s="6616" t="s">
        <v>64</v>
      </c>
      <c r="M139" s="6616" t="s">
        <v>399</v>
      </c>
      <c r="N139" s="6616" t="s">
        <v>400</v>
      </c>
      <c r="O139" s="6653">
        <f>SUM(J139:N141)</f>
        <v>15000000</v>
      </c>
      <c r="P139" s="6653">
        <f>SUM(T139:AE141)</f>
        <v>0</v>
      </c>
      <c r="Q139" s="6641">
        <f>P139/O139</f>
        <v>0</v>
      </c>
      <c r="R139" s="6724">
        <f>+O139-P139</f>
        <v>15000000</v>
      </c>
      <c r="S139" s="6656">
        <f>+R139/O139</f>
        <v>1</v>
      </c>
      <c r="T139" s="6659">
        <v>0</v>
      </c>
      <c r="U139" s="6722">
        <v>0</v>
      </c>
      <c r="V139" s="6662">
        <v>0</v>
      </c>
      <c r="W139" s="6662">
        <v>0</v>
      </c>
      <c r="X139" s="6662">
        <v>0</v>
      </c>
      <c r="Y139" s="6720">
        <v>0</v>
      </c>
      <c r="Z139" s="6724">
        <v>0</v>
      </c>
      <c r="AA139" s="6720">
        <v>0</v>
      </c>
      <c r="AB139" s="6720">
        <v>0</v>
      </c>
      <c r="AC139" s="6720">
        <v>0</v>
      </c>
      <c r="AD139" s="6720">
        <v>0</v>
      </c>
      <c r="AE139" s="6724">
        <v>0</v>
      </c>
      <c r="AF139" s="6709">
        <v>16</v>
      </c>
      <c r="AG139" s="6638">
        <f>SUM(AK139:AV141)</f>
        <v>0</v>
      </c>
      <c r="AH139" s="6638">
        <f>+AF139-AG139</f>
        <v>16</v>
      </c>
      <c r="AI139" s="6641">
        <f>AG139/AF139</f>
        <v>0</v>
      </c>
      <c r="AJ139" s="6641">
        <f>100%-AI139</f>
        <v>1</v>
      </c>
      <c r="AK139" s="6703">
        <v>0</v>
      </c>
      <c r="AL139" s="6638">
        <v>0</v>
      </c>
      <c r="AM139" s="6638">
        <v>0</v>
      </c>
      <c r="AN139" s="6706">
        <v>0</v>
      </c>
      <c r="AO139" s="6638">
        <v>0</v>
      </c>
      <c r="AP139" s="6638">
        <v>0</v>
      </c>
      <c r="AQ139" s="6638">
        <v>0</v>
      </c>
      <c r="AR139" s="6638">
        <v>0</v>
      </c>
      <c r="AS139" s="6638">
        <v>0</v>
      </c>
      <c r="AT139" s="6700">
        <v>0</v>
      </c>
      <c r="AU139" s="6680">
        <v>0</v>
      </c>
      <c r="AV139" s="6680">
        <v>0</v>
      </c>
      <c r="AW139" s="6739">
        <v>45413</v>
      </c>
      <c r="AX139" s="6741">
        <v>45565</v>
      </c>
      <c r="AY139" s="6739" t="s">
        <v>1233</v>
      </c>
      <c r="AZ139" s="6743" t="s">
        <v>86</v>
      </c>
      <c r="BA139" s="2411"/>
      <c r="BB139" s="2411"/>
      <c r="BC139" s="2411"/>
      <c r="BD139" s="2411"/>
      <c r="BE139" s="2411"/>
      <c r="BF139" s="2411"/>
      <c r="BG139" s="2411"/>
      <c r="BH139" s="2411"/>
      <c r="BI139" s="2411"/>
      <c r="BJ139" s="2411"/>
      <c r="BK139" s="2411"/>
      <c r="BL139" s="2411"/>
      <c r="BM139" s="2411"/>
      <c r="BN139" s="2411"/>
      <c r="BO139" s="2411"/>
      <c r="BP139" s="2411"/>
      <c r="BQ139" s="2411"/>
      <c r="BR139" s="2411"/>
      <c r="BS139" s="2411"/>
      <c r="BT139" s="2411"/>
      <c r="BU139" s="2411"/>
      <c r="BV139" s="2411"/>
      <c r="BW139" s="2411"/>
      <c r="BX139" s="2411"/>
      <c r="BY139" s="2411"/>
      <c r="BZ139" s="2411"/>
      <c r="CA139" s="2411"/>
      <c r="CB139" s="2411"/>
      <c r="CC139" s="2411"/>
      <c r="CD139" s="2411"/>
      <c r="CE139" s="2411"/>
      <c r="CF139" s="2411"/>
      <c r="CG139" s="2411"/>
      <c r="CH139" s="2411"/>
      <c r="CI139" s="2411"/>
      <c r="CJ139" s="2411"/>
      <c r="CK139" s="2411"/>
      <c r="CL139" s="2411"/>
      <c r="CM139" s="2411"/>
      <c r="CN139" s="2411"/>
      <c r="CO139" s="2411"/>
      <c r="CP139" s="2411"/>
      <c r="CQ139" s="2411"/>
      <c r="CR139" s="2411"/>
      <c r="CS139" s="2411"/>
      <c r="CT139" s="2411"/>
      <c r="CU139" s="2411"/>
      <c r="CV139" s="2411"/>
      <c r="CW139" s="2411"/>
      <c r="CX139" s="2411"/>
      <c r="CY139" s="2411"/>
      <c r="CZ139" s="2411"/>
      <c r="DA139" s="2411"/>
      <c r="DB139" s="2411"/>
      <c r="DC139" s="2411"/>
      <c r="DD139" s="2411"/>
      <c r="DE139" s="2411"/>
      <c r="DF139" s="2411"/>
      <c r="DG139" s="2411"/>
      <c r="DH139" s="2411"/>
      <c r="DI139" s="2411"/>
      <c r="DJ139" s="2411"/>
      <c r="DK139" s="2411"/>
      <c r="DL139" s="2411"/>
      <c r="DM139" s="2411"/>
      <c r="DN139" s="2411"/>
      <c r="DO139" s="2411"/>
      <c r="DP139" s="2411"/>
      <c r="DQ139" s="2411"/>
      <c r="DR139" s="2411"/>
      <c r="DS139" s="2411"/>
      <c r="DT139" s="2411"/>
      <c r="DU139" s="2411"/>
      <c r="DV139" s="2411"/>
      <c r="DW139" s="2411"/>
      <c r="DX139" s="2411"/>
      <c r="DY139" s="2411"/>
    </row>
    <row r="140" spans="1:1024" s="2409" customFormat="1" ht="33.75" customHeight="1">
      <c r="A140" s="6249"/>
      <c r="B140" s="6729"/>
      <c r="C140" s="6611"/>
      <c r="D140" s="6614"/>
      <c r="E140" s="6617"/>
      <c r="F140" s="6311"/>
      <c r="G140" s="6617"/>
      <c r="H140" s="6620"/>
      <c r="I140" s="3569" t="s">
        <v>917</v>
      </c>
      <c r="J140" s="2425">
        <v>4500000</v>
      </c>
      <c r="K140" s="6732"/>
      <c r="L140" s="6617"/>
      <c r="M140" s="6617"/>
      <c r="N140" s="6617"/>
      <c r="O140" s="6654"/>
      <c r="P140" s="6654"/>
      <c r="Q140" s="6642"/>
      <c r="R140" s="6725"/>
      <c r="S140" s="6657"/>
      <c r="T140" s="6660"/>
      <c r="U140" s="6723"/>
      <c r="V140" s="6663"/>
      <c r="W140" s="6663"/>
      <c r="X140" s="6663"/>
      <c r="Y140" s="6721"/>
      <c r="Z140" s="6725"/>
      <c r="AA140" s="6721"/>
      <c r="AB140" s="6721"/>
      <c r="AC140" s="6721"/>
      <c r="AD140" s="6721"/>
      <c r="AE140" s="6725"/>
      <c r="AF140" s="6710"/>
      <c r="AG140" s="6639"/>
      <c r="AH140" s="6639"/>
      <c r="AI140" s="6642"/>
      <c r="AJ140" s="6642"/>
      <c r="AK140" s="6704"/>
      <c r="AL140" s="6639"/>
      <c r="AM140" s="6639"/>
      <c r="AN140" s="6707"/>
      <c r="AO140" s="6639"/>
      <c r="AP140" s="6639"/>
      <c r="AQ140" s="6639"/>
      <c r="AR140" s="6639"/>
      <c r="AS140" s="6639"/>
      <c r="AT140" s="6701"/>
      <c r="AU140" s="6681"/>
      <c r="AV140" s="6681"/>
      <c r="AW140" s="6740"/>
      <c r="AX140" s="6742"/>
      <c r="AY140" s="6740"/>
      <c r="AZ140" s="6744"/>
      <c r="BA140" s="2411"/>
      <c r="BB140" s="2411"/>
      <c r="BC140" s="2411"/>
      <c r="BD140" s="2411"/>
      <c r="BE140" s="2411"/>
      <c r="BF140" s="2411"/>
      <c r="BG140" s="2411"/>
      <c r="BH140" s="2411"/>
      <c r="BI140" s="2411"/>
      <c r="BJ140" s="2411"/>
      <c r="BK140" s="2411"/>
      <c r="BL140" s="2411"/>
      <c r="BM140" s="2411"/>
      <c r="BN140" s="2411"/>
      <c r="BO140" s="2411"/>
      <c r="BP140" s="2411"/>
      <c r="BQ140" s="2411"/>
      <c r="BR140" s="2411"/>
      <c r="BS140" s="2411"/>
      <c r="BT140" s="2411"/>
      <c r="BU140" s="2411"/>
      <c r="BV140" s="2411"/>
      <c r="BW140" s="2411"/>
      <c r="BX140" s="2411"/>
      <c r="BY140" s="2411"/>
      <c r="BZ140" s="2411"/>
      <c r="CA140" s="2411"/>
      <c r="CB140" s="2411"/>
      <c r="CC140" s="2411"/>
      <c r="CD140" s="2411"/>
      <c r="CE140" s="2411"/>
      <c r="CF140" s="2411"/>
      <c r="CG140" s="2411"/>
      <c r="CH140" s="2411"/>
      <c r="CI140" s="2411"/>
      <c r="CJ140" s="2411"/>
      <c r="CK140" s="2411"/>
      <c r="CL140" s="2411"/>
      <c r="CM140" s="2411"/>
      <c r="CN140" s="2411"/>
      <c r="CO140" s="2411"/>
      <c r="CP140" s="2411"/>
      <c r="CQ140" s="2411"/>
      <c r="CR140" s="2411"/>
      <c r="CS140" s="2411"/>
      <c r="CT140" s="2411"/>
      <c r="CU140" s="2411"/>
      <c r="CV140" s="2411"/>
      <c r="CW140" s="2411"/>
      <c r="CX140" s="2411"/>
      <c r="CY140" s="2411"/>
      <c r="CZ140" s="2411"/>
      <c r="DA140" s="2411"/>
      <c r="DB140" s="2411"/>
      <c r="DC140" s="2411"/>
      <c r="DD140" s="2411"/>
      <c r="DE140" s="2411"/>
      <c r="DF140" s="2411"/>
      <c r="DG140" s="2411"/>
      <c r="DH140" s="2411"/>
      <c r="DI140" s="2411"/>
      <c r="DJ140" s="2411"/>
      <c r="DK140" s="2411"/>
      <c r="DL140" s="2411"/>
      <c r="DM140" s="2411"/>
      <c r="DN140" s="2411"/>
      <c r="DO140" s="2411"/>
      <c r="DP140" s="2411"/>
      <c r="DQ140" s="2411"/>
      <c r="DR140" s="2411"/>
      <c r="DS140" s="2411"/>
      <c r="DT140" s="2411"/>
      <c r="DU140" s="2411"/>
      <c r="DV140" s="2411"/>
      <c r="DW140" s="2411"/>
      <c r="DX140" s="2411"/>
      <c r="DY140" s="2411"/>
    </row>
    <row r="141" spans="1:1024" s="2409" customFormat="1" ht="33" customHeight="1" thickBot="1">
      <c r="A141" s="6249"/>
      <c r="B141" s="6730"/>
      <c r="C141" s="6611"/>
      <c r="D141" s="6614"/>
      <c r="E141" s="6617"/>
      <c r="F141" s="6311"/>
      <c r="G141" s="6617"/>
      <c r="H141" s="6620"/>
      <c r="I141" s="3569" t="s">
        <v>916</v>
      </c>
      <c r="J141" s="2425">
        <v>5000000</v>
      </c>
      <c r="K141" s="6732"/>
      <c r="L141" s="6617"/>
      <c r="M141" s="6617"/>
      <c r="N141" s="6617"/>
      <c r="O141" s="6654"/>
      <c r="P141" s="6654"/>
      <c r="Q141" s="6642"/>
      <c r="R141" s="6725"/>
      <c r="S141" s="6657"/>
      <c r="T141" s="6660"/>
      <c r="U141" s="6723"/>
      <c r="V141" s="6663"/>
      <c r="W141" s="6663"/>
      <c r="X141" s="6663"/>
      <c r="Y141" s="6721"/>
      <c r="Z141" s="6725"/>
      <c r="AA141" s="6721"/>
      <c r="AB141" s="6721"/>
      <c r="AC141" s="6721"/>
      <c r="AD141" s="6721"/>
      <c r="AE141" s="6725"/>
      <c r="AF141" s="6710"/>
      <c r="AG141" s="6639"/>
      <c r="AH141" s="6639"/>
      <c r="AI141" s="6642"/>
      <c r="AJ141" s="6642"/>
      <c r="AK141" s="6704"/>
      <c r="AL141" s="6639"/>
      <c r="AM141" s="6639"/>
      <c r="AN141" s="6707"/>
      <c r="AO141" s="6639"/>
      <c r="AP141" s="6639"/>
      <c r="AQ141" s="6639"/>
      <c r="AR141" s="6639"/>
      <c r="AS141" s="6639"/>
      <c r="AT141" s="6701"/>
      <c r="AU141" s="6681"/>
      <c r="AV141" s="6681"/>
      <c r="AW141" s="6740"/>
      <c r="AX141" s="6742"/>
      <c r="AY141" s="6740"/>
      <c r="AZ141" s="6744"/>
      <c r="BA141" s="2411"/>
      <c r="BB141" s="2411"/>
      <c r="BC141" s="2411"/>
      <c r="BD141" s="2411"/>
      <c r="BE141" s="2411"/>
      <c r="BF141" s="2411"/>
      <c r="BG141" s="2411"/>
      <c r="BH141" s="2411"/>
      <c r="BI141" s="2411"/>
      <c r="BJ141" s="2411"/>
      <c r="BK141" s="2411"/>
      <c r="BL141" s="2411"/>
      <c r="BM141" s="2411"/>
      <c r="BN141" s="2411"/>
      <c r="BO141" s="2411"/>
      <c r="BP141" s="2411"/>
      <c r="BQ141" s="2411"/>
      <c r="BR141" s="2411"/>
      <c r="BS141" s="2411"/>
      <c r="BT141" s="2411"/>
      <c r="BU141" s="2411"/>
      <c r="BV141" s="2411"/>
      <c r="BW141" s="2411"/>
      <c r="BX141" s="2411"/>
      <c r="BY141" s="2411"/>
      <c r="BZ141" s="2411"/>
      <c r="CA141" s="2411"/>
      <c r="CB141" s="2411"/>
      <c r="CC141" s="2411"/>
      <c r="CD141" s="2411"/>
      <c r="CE141" s="2411"/>
      <c r="CF141" s="2411"/>
      <c r="CG141" s="2411"/>
      <c r="CH141" s="2411"/>
      <c r="CI141" s="2411"/>
      <c r="CJ141" s="2411"/>
      <c r="CK141" s="2411"/>
      <c r="CL141" s="2411"/>
      <c r="CM141" s="2411"/>
      <c r="CN141" s="2411"/>
      <c r="CO141" s="2411"/>
      <c r="CP141" s="2411"/>
      <c r="CQ141" s="2411"/>
      <c r="CR141" s="2411"/>
      <c r="CS141" s="2411"/>
      <c r="CT141" s="2411"/>
      <c r="CU141" s="2411"/>
      <c r="CV141" s="2411"/>
      <c r="CW141" s="2411"/>
      <c r="CX141" s="2411"/>
      <c r="CY141" s="2411"/>
      <c r="CZ141" s="2411"/>
      <c r="DA141" s="2411"/>
      <c r="DB141" s="2411"/>
      <c r="DC141" s="2411"/>
      <c r="DD141" s="2411"/>
      <c r="DE141" s="2411"/>
      <c r="DF141" s="2411"/>
      <c r="DG141" s="2411"/>
      <c r="DH141" s="2411"/>
      <c r="DI141" s="2411"/>
      <c r="DJ141" s="2411"/>
      <c r="DK141" s="2411"/>
      <c r="DL141" s="2411"/>
      <c r="DM141" s="2411"/>
      <c r="DN141" s="2411"/>
      <c r="DO141" s="2411"/>
      <c r="DP141" s="2411"/>
      <c r="DQ141" s="2411"/>
      <c r="DR141" s="2411"/>
      <c r="DS141" s="2411"/>
      <c r="DT141" s="2411"/>
      <c r="DU141" s="2411"/>
      <c r="DV141" s="2411"/>
      <c r="DW141" s="2411"/>
      <c r="DX141" s="2411"/>
      <c r="DY141" s="2411"/>
    </row>
    <row r="142" spans="1:1024" s="737" customFormat="1" ht="18.649999999999999" customHeight="1">
      <c r="A142" s="6249"/>
      <c r="B142" s="6728" t="s">
        <v>1229</v>
      </c>
      <c r="C142" s="6745" t="s">
        <v>824</v>
      </c>
      <c r="D142" s="6614" t="s">
        <v>825</v>
      </c>
      <c r="E142" s="6617" t="s">
        <v>1174</v>
      </c>
      <c r="F142" s="6311" t="s">
        <v>530</v>
      </c>
      <c r="G142" s="6617" t="s">
        <v>531</v>
      </c>
      <c r="H142" s="6620" t="s">
        <v>1234</v>
      </c>
      <c r="I142" s="3573" t="s">
        <v>954</v>
      </c>
      <c r="J142" s="2425">
        <v>4000000</v>
      </c>
      <c r="K142" s="6617" t="s">
        <v>1235</v>
      </c>
      <c r="L142" s="6617" t="s">
        <v>64</v>
      </c>
      <c r="M142" s="6617" t="s">
        <v>187</v>
      </c>
      <c r="N142" s="6617" t="s">
        <v>280</v>
      </c>
      <c r="O142" s="6654">
        <f>SUM(J142:J148)</f>
        <v>55920000</v>
      </c>
      <c r="P142" s="6654">
        <f>SUM(T142:AE148)</f>
        <v>0</v>
      </c>
      <c r="Q142" s="6642">
        <f>+P142/O142</f>
        <v>0</v>
      </c>
      <c r="R142" s="6725">
        <f>+O142-P142</f>
        <v>55920000</v>
      </c>
      <c r="S142" s="6657">
        <f>+R142/O142</f>
        <v>1</v>
      </c>
      <c r="T142" s="6660">
        <v>0</v>
      </c>
      <c r="U142" s="6663">
        <v>0</v>
      </c>
      <c r="V142" s="6663">
        <v>0</v>
      </c>
      <c r="W142" s="6663">
        <v>0</v>
      </c>
      <c r="X142" s="6663">
        <v>0</v>
      </c>
      <c r="Y142" s="6721">
        <v>0</v>
      </c>
      <c r="Z142" s="6663">
        <v>0</v>
      </c>
      <c r="AA142" s="6721">
        <v>0</v>
      </c>
      <c r="AB142" s="6721">
        <v>0</v>
      </c>
      <c r="AC142" s="6721">
        <v>0</v>
      </c>
      <c r="AD142" s="6721">
        <v>0</v>
      </c>
      <c r="AE142" s="6663">
        <v>0</v>
      </c>
      <c r="AF142" s="6748">
        <v>150</v>
      </c>
      <c r="AG142" s="6749">
        <f>SUM(AK142:AV148)</f>
        <v>0</v>
      </c>
      <c r="AH142" s="6749">
        <f>+AF142-AG142</f>
        <v>150</v>
      </c>
      <c r="AI142" s="6642">
        <f>+AG142/AF142</f>
        <v>0</v>
      </c>
      <c r="AJ142" s="6642">
        <f>100%-AI142</f>
        <v>1</v>
      </c>
      <c r="AK142" s="6757">
        <v>0</v>
      </c>
      <c r="AL142" s="6749">
        <v>0</v>
      </c>
      <c r="AM142" s="6749">
        <v>0</v>
      </c>
      <c r="AN142" s="6707">
        <v>0</v>
      </c>
      <c r="AO142" s="6749">
        <v>0</v>
      </c>
      <c r="AP142" s="6749">
        <v>0</v>
      </c>
      <c r="AQ142" s="6749">
        <v>0</v>
      </c>
      <c r="AR142" s="6749">
        <v>0</v>
      </c>
      <c r="AS142" s="6749">
        <v>0</v>
      </c>
      <c r="AT142" s="6754">
        <v>0</v>
      </c>
      <c r="AU142" s="6755">
        <v>0</v>
      </c>
      <c r="AV142" s="6755">
        <v>0</v>
      </c>
      <c r="AW142" s="6756">
        <v>45474</v>
      </c>
      <c r="AX142" s="6756">
        <v>45656</v>
      </c>
      <c r="AY142" s="6687" t="s">
        <v>1236</v>
      </c>
      <c r="AZ142" s="6690" t="s">
        <v>86</v>
      </c>
      <c r="BA142" s="3442"/>
      <c r="BB142" s="3442"/>
      <c r="BC142" s="3442"/>
      <c r="BD142" s="3442"/>
      <c r="BE142" s="3442"/>
      <c r="BF142" s="3442"/>
      <c r="BG142" s="3442"/>
      <c r="BH142" s="3442"/>
      <c r="BI142" s="3442"/>
      <c r="BJ142" s="3442"/>
      <c r="BK142" s="3442"/>
      <c r="BL142" s="3442"/>
      <c r="BM142" s="3442"/>
      <c r="BN142" s="3442"/>
      <c r="BO142" s="3442"/>
      <c r="BP142" s="3442"/>
      <c r="BQ142" s="3442"/>
      <c r="BR142" s="3442"/>
      <c r="BS142" s="3442"/>
      <c r="BT142" s="3442"/>
      <c r="BU142" s="3442"/>
      <c r="BV142" s="3442"/>
      <c r="BW142" s="3442"/>
      <c r="BX142" s="3442"/>
      <c r="BY142" s="3442"/>
      <c r="BZ142" s="3442"/>
      <c r="CA142" s="3442"/>
      <c r="CB142" s="3442"/>
      <c r="CC142" s="3442"/>
      <c r="CD142" s="3442"/>
      <c r="CE142" s="3442"/>
      <c r="CF142" s="3442"/>
      <c r="CG142" s="3442"/>
      <c r="CH142" s="3442"/>
      <c r="CI142" s="3442"/>
      <c r="CJ142" s="3442"/>
      <c r="CK142" s="3442"/>
      <c r="CL142" s="3442"/>
      <c r="CM142" s="3442"/>
      <c r="CN142" s="3442"/>
      <c r="CO142" s="3442"/>
      <c r="CP142" s="3442"/>
      <c r="CQ142" s="3442"/>
      <c r="CR142" s="3442"/>
      <c r="CS142" s="3442"/>
      <c r="CT142" s="3442"/>
      <c r="CU142" s="3442"/>
      <c r="CV142" s="3442"/>
      <c r="CW142" s="3442"/>
      <c r="CX142" s="3442"/>
      <c r="CY142" s="3442"/>
      <c r="CZ142" s="3442"/>
      <c r="DA142" s="3442"/>
      <c r="DB142" s="3442"/>
      <c r="DC142" s="3442"/>
      <c r="DD142" s="3442"/>
      <c r="DE142" s="3442"/>
      <c r="DF142" s="3442"/>
      <c r="DG142" s="3442"/>
      <c r="DH142" s="3442"/>
      <c r="DI142" s="3442"/>
      <c r="DJ142" s="3442"/>
      <c r="DK142" s="3442"/>
      <c r="DL142" s="3442"/>
      <c r="DM142" s="3442"/>
      <c r="DN142" s="3442"/>
      <c r="DO142" s="3442"/>
      <c r="DP142" s="3442"/>
      <c r="DQ142" s="3442"/>
      <c r="DR142" s="3442"/>
      <c r="DS142" s="3442"/>
      <c r="DT142" s="3442"/>
      <c r="DU142" s="3442"/>
      <c r="DV142" s="3442"/>
      <c r="DW142" s="3442"/>
      <c r="DX142" s="3442"/>
      <c r="DY142" s="3442"/>
      <c r="DZ142" s="1380"/>
      <c r="EA142" s="1380"/>
      <c r="EB142" s="1380"/>
      <c r="EC142" s="1380"/>
      <c r="ED142" s="1380"/>
      <c r="EE142" s="1380"/>
      <c r="EF142" s="1380"/>
      <c r="EG142" s="1380"/>
      <c r="EH142" s="1380"/>
      <c r="EI142" s="1380"/>
      <c r="EJ142" s="1380"/>
      <c r="EK142" s="1380"/>
      <c r="EL142" s="1380"/>
      <c r="EM142" s="1380"/>
      <c r="EN142" s="1380"/>
      <c r="EO142" s="1380"/>
      <c r="EP142" s="1380"/>
      <c r="EQ142" s="1380"/>
      <c r="ER142" s="1380"/>
      <c r="ES142" s="1380"/>
      <c r="ET142" s="1380"/>
      <c r="EU142" s="1380"/>
      <c r="EV142" s="1380"/>
      <c r="EW142" s="1380"/>
      <c r="EX142" s="1380"/>
      <c r="EY142" s="1380"/>
      <c r="EZ142" s="1380"/>
      <c r="FA142" s="1380"/>
      <c r="FB142" s="1380"/>
      <c r="FC142" s="1380"/>
      <c r="FD142" s="1380"/>
      <c r="FE142" s="1380"/>
      <c r="FF142" s="1380"/>
      <c r="FG142" s="1380"/>
      <c r="FH142" s="1380"/>
      <c r="FI142" s="1380"/>
      <c r="FJ142" s="1380"/>
      <c r="FK142" s="1380"/>
      <c r="FL142" s="1380"/>
      <c r="FM142" s="1380"/>
      <c r="FN142" s="1380"/>
      <c r="FO142" s="1380"/>
      <c r="FP142" s="1380"/>
      <c r="FQ142" s="1380"/>
      <c r="FR142" s="1380"/>
      <c r="FS142" s="1380"/>
      <c r="FT142" s="1380"/>
      <c r="FU142" s="1380"/>
      <c r="FV142" s="1380"/>
      <c r="FW142" s="1380"/>
      <c r="FX142" s="1380"/>
      <c r="FY142" s="1380"/>
      <c r="FZ142" s="1380"/>
      <c r="GA142" s="1380"/>
      <c r="GB142" s="1380"/>
      <c r="GC142" s="1380"/>
      <c r="GD142" s="1380"/>
      <c r="GE142" s="1380"/>
      <c r="GF142" s="1380"/>
      <c r="GG142" s="1380"/>
      <c r="GH142" s="1380"/>
      <c r="GI142" s="1380"/>
      <c r="GJ142" s="1380"/>
      <c r="GK142" s="1380"/>
      <c r="GL142" s="1380"/>
      <c r="GM142" s="1380"/>
      <c r="GN142" s="1380"/>
      <c r="GO142" s="1380"/>
      <c r="GP142" s="1380"/>
      <c r="GQ142" s="1380"/>
      <c r="GR142" s="1380"/>
      <c r="GS142" s="1380"/>
      <c r="GT142" s="1380"/>
      <c r="GU142" s="1380"/>
      <c r="GV142" s="1380"/>
      <c r="GW142" s="1380"/>
      <c r="GX142" s="1380"/>
      <c r="GY142" s="1380"/>
      <c r="GZ142" s="1380"/>
      <c r="HA142" s="1380"/>
      <c r="HB142" s="1380"/>
      <c r="HC142" s="1380"/>
      <c r="HD142" s="1380"/>
      <c r="HE142" s="1380"/>
      <c r="HF142" s="1380"/>
      <c r="HG142" s="1380"/>
      <c r="HH142" s="1380"/>
      <c r="HI142" s="1380"/>
      <c r="HJ142" s="1380"/>
      <c r="HK142" s="1380"/>
      <c r="HL142" s="1380"/>
      <c r="HM142" s="1380"/>
      <c r="HN142" s="1380"/>
      <c r="HO142" s="1380"/>
      <c r="HP142" s="1380"/>
      <c r="HQ142" s="1380"/>
      <c r="HR142" s="1380"/>
      <c r="HS142" s="1380"/>
      <c r="HT142" s="1380"/>
      <c r="HU142" s="1380"/>
      <c r="HV142" s="1380"/>
      <c r="HW142" s="1380"/>
      <c r="HX142" s="1380"/>
      <c r="HY142" s="1380"/>
      <c r="HZ142" s="1380"/>
      <c r="IA142" s="1380"/>
      <c r="IB142" s="1380"/>
      <c r="IC142" s="1380"/>
      <c r="ID142" s="1380"/>
      <c r="IE142" s="1380"/>
      <c r="IF142" s="1380"/>
      <c r="IG142" s="1380"/>
      <c r="IH142" s="1380"/>
      <c r="II142" s="1380"/>
      <c r="IJ142" s="1380"/>
      <c r="IK142" s="1380"/>
      <c r="IL142" s="1380"/>
      <c r="IM142" s="1380"/>
      <c r="IN142" s="1380"/>
      <c r="IO142" s="1380"/>
      <c r="IP142" s="1380"/>
      <c r="IQ142" s="1380"/>
      <c r="IR142" s="1380"/>
      <c r="IS142" s="1380"/>
      <c r="IT142" s="1380"/>
      <c r="IU142" s="1380"/>
      <c r="IV142" s="1380"/>
      <c r="IW142" s="1380"/>
      <c r="IX142" s="1380"/>
      <c r="IY142" s="1380"/>
      <c r="IZ142" s="1380"/>
      <c r="JA142" s="1380"/>
      <c r="JB142" s="1380"/>
      <c r="JC142" s="1380"/>
      <c r="JD142" s="1380"/>
      <c r="JE142" s="1380"/>
      <c r="JF142" s="1380"/>
      <c r="JG142" s="1380"/>
      <c r="JH142" s="1380"/>
      <c r="JI142" s="1380"/>
      <c r="JJ142" s="1380"/>
      <c r="JK142" s="1380"/>
      <c r="JL142" s="1380"/>
      <c r="JM142" s="1380"/>
      <c r="JN142" s="1380"/>
      <c r="JO142" s="1380"/>
      <c r="JP142" s="1380"/>
      <c r="JQ142" s="1380"/>
      <c r="JR142" s="1380"/>
      <c r="JS142" s="1380"/>
      <c r="JT142" s="1380"/>
      <c r="JU142" s="1380"/>
      <c r="JV142" s="1380"/>
      <c r="JW142" s="1380"/>
      <c r="JX142" s="1380"/>
      <c r="JY142" s="1380"/>
      <c r="JZ142" s="1380"/>
      <c r="KA142" s="1380"/>
      <c r="KB142" s="1380"/>
      <c r="KC142" s="1380"/>
      <c r="KD142" s="1380"/>
      <c r="KE142" s="1380"/>
      <c r="KF142" s="1380"/>
      <c r="KG142" s="1380"/>
      <c r="KH142" s="1380"/>
      <c r="KI142" s="1380"/>
      <c r="KJ142" s="1380"/>
      <c r="KK142" s="1380"/>
      <c r="KL142" s="1380"/>
      <c r="KM142" s="1380"/>
      <c r="KN142" s="1380"/>
      <c r="KO142" s="1380"/>
      <c r="KP142" s="1380"/>
      <c r="KQ142" s="1380"/>
      <c r="KR142" s="1380"/>
      <c r="KS142" s="1380"/>
      <c r="KT142" s="1380"/>
      <c r="KU142" s="1380"/>
      <c r="KV142" s="1380"/>
      <c r="KW142" s="1380"/>
      <c r="KX142" s="1380"/>
      <c r="KY142" s="1380"/>
      <c r="KZ142" s="1380"/>
      <c r="LA142" s="1380"/>
      <c r="LB142" s="1380"/>
      <c r="LC142" s="1380"/>
      <c r="LD142" s="1380"/>
      <c r="LE142" s="1380"/>
      <c r="LF142" s="1380"/>
      <c r="LG142" s="1380"/>
      <c r="LH142" s="1380"/>
      <c r="LI142" s="1380"/>
      <c r="LJ142" s="1380"/>
      <c r="LK142" s="1380"/>
      <c r="LL142" s="1380"/>
      <c r="LM142" s="1380"/>
      <c r="LN142" s="1380"/>
      <c r="LO142" s="1380"/>
      <c r="LP142" s="1380"/>
      <c r="LQ142" s="1380"/>
      <c r="LR142" s="1380"/>
      <c r="LS142" s="1380"/>
      <c r="LT142" s="1380"/>
      <c r="LU142" s="1380"/>
      <c r="LV142" s="1380"/>
      <c r="LW142" s="1380"/>
      <c r="LX142" s="1380"/>
      <c r="LY142" s="1380"/>
      <c r="LZ142" s="1380"/>
      <c r="MA142" s="1380"/>
      <c r="MB142" s="1380"/>
      <c r="MC142" s="1380"/>
      <c r="MD142" s="1380"/>
      <c r="ME142" s="1380"/>
      <c r="MF142" s="1380"/>
      <c r="MG142" s="1380"/>
      <c r="MH142" s="1380"/>
      <c r="MI142" s="1380"/>
      <c r="MJ142" s="1380"/>
      <c r="MK142" s="1380"/>
      <c r="ML142" s="1380"/>
      <c r="MM142" s="1380"/>
      <c r="MN142" s="1380"/>
      <c r="MO142" s="1380"/>
      <c r="MP142" s="1380"/>
      <c r="MQ142" s="1380"/>
      <c r="MR142" s="1380"/>
      <c r="MS142" s="1380"/>
      <c r="MT142" s="1380"/>
      <c r="MU142" s="1380"/>
      <c r="MV142" s="1380"/>
      <c r="MW142" s="1380"/>
      <c r="MX142" s="1380"/>
      <c r="MY142" s="1380"/>
      <c r="MZ142" s="1380"/>
      <c r="NA142" s="1380"/>
      <c r="NB142" s="1380"/>
      <c r="NC142" s="1380"/>
      <c r="ND142" s="1380"/>
      <c r="NE142" s="1380"/>
      <c r="NF142" s="1380"/>
      <c r="NG142" s="1380"/>
      <c r="NH142" s="1380"/>
      <c r="NI142" s="1380"/>
      <c r="NJ142" s="1380"/>
      <c r="NK142" s="1380"/>
      <c r="NL142" s="1380"/>
      <c r="NM142" s="1380"/>
      <c r="NN142" s="1380"/>
      <c r="NO142" s="1380"/>
      <c r="NP142" s="1380"/>
      <c r="NQ142" s="1380"/>
      <c r="NR142" s="1380"/>
      <c r="NS142" s="1380"/>
      <c r="NT142" s="1380"/>
      <c r="NU142" s="1380"/>
      <c r="NV142" s="1380"/>
      <c r="NW142" s="1380"/>
      <c r="NX142" s="1380"/>
      <c r="NY142" s="1380"/>
      <c r="NZ142" s="1380"/>
      <c r="OA142" s="1380"/>
      <c r="OB142" s="1380"/>
      <c r="OC142" s="1380"/>
      <c r="OD142" s="1380"/>
      <c r="OE142" s="1380"/>
      <c r="OF142" s="1380"/>
      <c r="OG142" s="1380"/>
      <c r="OH142" s="1380"/>
      <c r="OI142" s="1380"/>
      <c r="OJ142" s="1380"/>
      <c r="OK142" s="1380"/>
      <c r="OL142" s="1380"/>
      <c r="OM142" s="1380"/>
      <c r="ON142" s="1380"/>
      <c r="OO142" s="1380"/>
      <c r="OP142" s="1380"/>
      <c r="OQ142" s="1380"/>
      <c r="OR142" s="1380"/>
      <c r="OS142" s="1380"/>
      <c r="OT142" s="1380"/>
      <c r="OU142" s="1380"/>
      <c r="OV142" s="1380"/>
      <c r="OW142" s="1380"/>
      <c r="OX142" s="1380"/>
      <c r="OY142" s="1380"/>
      <c r="OZ142" s="1380"/>
      <c r="PA142" s="1380"/>
      <c r="PB142" s="1380"/>
      <c r="PC142" s="1380"/>
      <c r="PD142" s="1380"/>
      <c r="PE142" s="1380"/>
      <c r="PF142" s="1380"/>
      <c r="PG142" s="1380"/>
      <c r="PH142" s="1380"/>
      <c r="PI142" s="1380"/>
      <c r="PJ142" s="1380"/>
      <c r="PK142" s="1380"/>
      <c r="PL142" s="1380"/>
      <c r="PM142" s="1380"/>
      <c r="PN142" s="1380"/>
      <c r="PO142" s="1380"/>
      <c r="PP142" s="1380"/>
      <c r="PQ142" s="1380"/>
      <c r="PR142" s="1380"/>
      <c r="PS142" s="1380"/>
      <c r="PT142" s="1380"/>
      <c r="PU142" s="1380"/>
      <c r="PV142" s="1380"/>
      <c r="PW142" s="1380"/>
      <c r="PX142" s="1380"/>
      <c r="PY142" s="1380"/>
      <c r="PZ142" s="1380"/>
      <c r="QA142" s="1380"/>
      <c r="QB142" s="1380"/>
      <c r="QC142" s="1380"/>
      <c r="QD142" s="1380"/>
      <c r="QE142" s="1380"/>
      <c r="QF142" s="1380"/>
      <c r="QG142" s="1380"/>
      <c r="QH142" s="1380"/>
      <c r="QI142" s="1380"/>
      <c r="QJ142" s="1380"/>
      <c r="QK142" s="1380"/>
      <c r="QL142" s="1380"/>
      <c r="QM142" s="1380"/>
      <c r="QN142" s="1380"/>
      <c r="QO142" s="1380"/>
      <c r="QP142" s="1380"/>
      <c r="QQ142" s="1380"/>
      <c r="QR142" s="1380"/>
      <c r="QS142" s="1380"/>
      <c r="QT142" s="1380"/>
      <c r="QU142" s="1380"/>
      <c r="QV142" s="1380"/>
      <c r="QW142" s="1380"/>
      <c r="QX142" s="1380"/>
      <c r="QY142" s="1380"/>
      <c r="QZ142" s="1380"/>
      <c r="RA142" s="1380"/>
      <c r="RB142" s="1380"/>
      <c r="RC142" s="1380"/>
      <c r="RD142" s="1380"/>
      <c r="RE142" s="1380"/>
      <c r="RF142" s="1380"/>
      <c r="RG142" s="1380"/>
      <c r="RH142" s="1380"/>
      <c r="RI142" s="1380"/>
      <c r="RJ142" s="1380"/>
      <c r="RK142" s="1380"/>
      <c r="RL142" s="1380"/>
      <c r="RM142" s="1380"/>
      <c r="RN142" s="1380"/>
      <c r="RO142" s="1380"/>
      <c r="RP142" s="1380"/>
      <c r="RQ142" s="1380"/>
      <c r="RR142" s="1380"/>
      <c r="RS142" s="1380"/>
      <c r="RT142" s="1380"/>
      <c r="RU142" s="1380"/>
      <c r="RV142" s="1380"/>
      <c r="RW142" s="1380"/>
      <c r="RX142" s="1380"/>
      <c r="RY142" s="1380"/>
      <c r="RZ142" s="1380"/>
      <c r="SA142" s="1380"/>
      <c r="SB142" s="1380"/>
      <c r="SC142" s="1380"/>
      <c r="SD142" s="1380"/>
      <c r="SE142" s="1380"/>
      <c r="SF142" s="1380"/>
      <c r="SG142" s="1380"/>
      <c r="SH142" s="1380"/>
      <c r="SI142" s="1380"/>
      <c r="SJ142" s="1380"/>
      <c r="SK142" s="1380"/>
      <c r="SL142" s="1380"/>
      <c r="SM142" s="1380"/>
      <c r="SN142" s="1380"/>
      <c r="SO142" s="1380"/>
      <c r="SP142" s="1380"/>
      <c r="SQ142" s="1380"/>
      <c r="SR142" s="1380"/>
      <c r="SS142" s="1380"/>
      <c r="ST142" s="1380"/>
      <c r="SU142" s="1380"/>
      <c r="SV142" s="1380"/>
      <c r="SW142" s="1380"/>
      <c r="SX142" s="1380"/>
      <c r="SY142" s="1380"/>
      <c r="SZ142" s="1380"/>
      <c r="TA142" s="1380"/>
      <c r="TB142" s="1380"/>
      <c r="TC142" s="1380"/>
      <c r="TD142" s="1380"/>
      <c r="TE142" s="1380"/>
      <c r="TF142" s="1380"/>
      <c r="TG142" s="1380"/>
      <c r="TH142" s="1380"/>
      <c r="TI142" s="1380"/>
      <c r="TJ142" s="1380"/>
      <c r="TK142" s="1380"/>
      <c r="TL142" s="1380"/>
      <c r="TM142" s="1380"/>
      <c r="TN142" s="1380"/>
      <c r="TO142" s="1380"/>
      <c r="TP142" s="1380"/>
      <c r="TQ142" s="1380"/>
      <c r="TR142" s="1380"/>
      <c r="TS142" s="1380"/>
      <c r="TT142" s="1380"/>
      <c r="TU142" s="1380"/>
      <c r="TV142" s="1380"/>
      <c r="TW142" s="1380"/>
      <c r="TX142" s="1380"/>
      <c r="TY142" s="1380"/>
      <c r="TZ142" s="1380"/>
      <c r="UA142" s="1380"/>
      <c r="UB142" s="1380"/>
      <c r="UC142" s="1380"/>
      <c r="UD142" s="1380"/>
      <c r="UE142" s="1380"/>
      <c r="UF142" s="1380"/>
      <c r="UG142" s="1380"/>
      <c r="UH142" s="1380"/>
      <c r="UI142" s="1380"/>
      <c r="UJ142" s="1380"/>
      <c r="UK142" s="1380"/>
      <c r="UL142" s="1380"/>
      <c r="UM142" s="1380"/>
      <c r="UN142" s="1380"/>
      <c r="UO142" s="1380"/>
      <c r="UP142" s="1380"/>
      <c r="UQ142" s="1380"/>
      <c r="UR142" s="1380"/>
      <c r="US142" s="1380"/>
      <c r="UT142" s="1380"/>
      <c r="UU142" s="1380"/>
      <c r="UV142" s="1380"/>
      <c r="UW142" s="1380"/>
      <c r="UX142" s="1380"/>
      <c r="UY142" s="1380"/>
      <c r="UZ142" s="1380"/>
      <c r="VA142" s="1380"/>
      <c r="VB142" s="1380"/>
      <c r="VC142" s="1380"/>
      <c r="VD142" s="1380"/>
      <c r="VE142" s="1380"/>
      <c r="VF142" s="1380"/>
      <c r="VG142" s="1380"/>
      <c r="VH142" s="1380"/>
      <c r="VI142" s="1380"/>
      <c r="VJ142" s="1380"/>
      <c r="VK142" s="1380"/>
      <c r="VL142" s="1380"/>
      <c r="VM142" s="1380"/>
      <c r="VN142" s="1380"/>
      <c r="VO142" s="1380"/>
      <c r="VP142" s="1380"/>
      <c r="VQ142" s="1380"/>
      <c r="VR142" s="1380"/>
      <c r="VS142" s="1380"/>
      <c r="VT142" s="1380"/>
      <c r="VU142" s="1380"/>
      <c r="VV142" s="1380"/>
      <c r="VW142" s="1380"/>
      <c r="VX142" s="1380"/>
      <c r="VY142" s="1380"/>
      <c r="VZ142" s="1380"/>
      <c r="WA142" s="1380"/>
      <c r="WB142" s="1380"/>
      <c r="WC142" s="1380"/>
      <c r="WD142" s="1380"/>
      <c r="WE142" s="1380"/>
      <c r="WF142" s="1380"/>
      <c r="WG142" s="1380"/>
      <c r="WH142" s="1380"/>
      <c r="WI142" s="1380"/>
      <c r="WJ142" s="1380"/>
      <c r="WK142" s="1380"/>
      <c r="WL142" s="1380"/>
      <c r="WM142" s="1380"/>
      <c r="WN142" s="1380"/>
      <c r="WO142" s="1380"/>
      <c r="WP142" s="1380"/>
      <c r="WQ142" s="1380"/>
      <c r="WR142" s="1380"/>
      <c r="WS142" s="1380"/>
      <c r="WT142" s="1380"/>
      <c r="WU142" s="1380"/>
      <c r="WV142" s="1380"/>
      <c r="WW142" s="1380"/>
      <c r="WX142" s="1380"/>
      <c r="WY142" s="1380"/>
      <c r="WZ142" s="1380"/>
      <c r="XA142" s="1380"/>
      <c r="XB142" s="1380"/>
      <c r="XC142" s="1380"/>
      <c r="XD142" s="1380"/>
      <c r="XE142" s="1380"/>
      <c r="XF142" s="1380"/>
      <c r="XG142" s="1380"/>
      <c r="XH142" s="1380"/>
      <c r="XI142" s="1380"/>
      <c r="XJ142" s="1380"/>
      <c r="XK142" s="1380"/>
      <c r="XL142" s="1380"/>
      <c r="XM142" s="1380"/>
      <c r="XN142" s="1380"/>
      <c r="XO142" s="1380"/>
      <c r="XP142" s="1380"/>
      <c r="XQ142" s="1380"/>
      <c r="XR142" s="1380"/>
      <c r="XS142" s="1380"/>
      <c r="XT142" s="1380"/>
      <c r="XU142" s="1380"/>
      <c r="XV142" s="1380"/>
      <c r="XW142" s="1380"/>
      <c r="XX142" s="1380"/>
      <c r="XY142" s="1380"/>
      <c r="XZ142" s="1380"/>
      <c r="YA142" s="1380"/>
      <c r="YB142" s="1380"/>
      <c r="YC142" s="1380"/>
      <c r="YD142" s="1380"/>
      <c r="YE142" s="1380"/>
      <c r="YF142" s="1380"/>
      <c r="YG142" s="1380"/>
      <c r="YH142" s="1380"/>
      <c r="YI142" s="1380"/>
      <c r="YJ142" s="1380"/>
      <c r="YK142" s="1380"/>
      <c r="YL142" s="1380"/>
      <c r="YM142" s="1380"/>
      <c r="YN142" s="1380"/>
      <c r="YO142" s="1380"/>
      <c r="YP142" s="1380"/>
      <c r="YQ142" s="1380"/>
      <c r="YR142" s="1380"/>
      <c r="YS142" s="1380"/>
      <c r="YT142" s="1380"/>
      <c r="YU142" s="1380"/>
      <c r="YV142" s="1380"/>
      <c r="YW142" s="1380"/>
      <c r="YX142" s="1380"/>
      <c r="YY142" s="1380"/>
      <c r="YZ142" s="1380"/>
      <c r="ZA142" s="1380"/>
      <c r="ZB142" s="1380"/>
      <c r="ZC142" s="1380"/>
      <c r="ZD142" s="1380"/>
      <c r="ZE142" s="1380"/>
      <c r="ZF142" s="1380"/>
      <c r="ZG142" s="1380"/>
      <c r="ZH142" s="1380"/>
      <c r="ZI142" s="1380"/>
      <c r="ZJ142" s="1380"/>
      <c r="ZK142" s="1380"/>
      <c r="ZL142" s="1380"/>
      <c r="ZM142" s="1380"/>
      <c r="ZN142" s="1380"/>
      <c r="ZO142" s="1380"/>
      <c r="ZP142" s="1380"/>
      <c r="ZQ142" s="1380"/>
      <c r="ZR142" s="1380"/>
      <c r="ZS142" s="1380"/>
      <c r="ZT142" s="1380"/>
      <c r="ZU142" s="1380"/>
      <c r="ZV142" s="1380"/>
      <c r="ZW142" s="1380"/>
      <c r="ZX142" s="1380"/>
      <c r="ZY142" s="1380"/>
      <c r="ZZ142" s="1380"/>
      <c r="AAA142" s="1380"/>
      <c r="AAB142" s="1380"/>
      <c r="AAC142" s="1380"/>
      <c r="AAD142" s="1380"/>
      <c r="AAE142" s="1380"/>
      <c r="AAF142" s="1380"/>
      <c r="AAG142" s="1380"/>
      <c r="AAH142" s="1380"/>
      <c r="AAI142" s="1380"/>
      <c r="AAJ142" s="1380"/>
      <c r="AAK142" s="1380"/>
      <c r="AAL142" s="1380"/>
      <c r="AAM142" s="1380"/>
      <c r="AAN142" s="1380"/>
      <c r="AAO142" s="1380"/>
      <c r="AAP142" s="1380"/>
      <c r="AAQ142" s="1380"/>
      <c r="AAR142" s="1380"/>
      <c r="AAS142" s="1380"/>
      <c r="AAT142" s="1380"/>
      <c r="AAU142" s="1380"/>
      <c r="AAV142" s="1380"/>
      <c r="AAW142" s="1380"/>
      <c r="AAX142" s="1380"/>
      <c r="AAY142" s="1380"/>
      <c r="AAZ142" s="1380"/>
      <c r="ABA142" s="1380"/>
      <c r="ABB142" s="1380"/>
      <c r="ABC142" s="1380"/>
      <c r="ABD142" s="1380"/>
      <c r="ABE142" s="1380"/>
      <c r="ABF142" s="1380"/>
      <c r="ABG142" s="1380"/>
      <c r="ABH142" s="1380"/>
      <c r="ABI142" s="1380"/>
      <c r="ABJ142" s="1380"/>
      <c r="ABK142" s="1380"/>
      <c r="ABL142" s="1380"/>
      <c r="ABM142" s="1380"/>
      <c r="ABN142" s="1380"/>
      <c r="ABO142" s="1380"/>
      <c r="ABP142" s="1380"/>
      <c r="ABQ142" s="1380"/>
      <c r="ABR142" s="1380"/>
      <c r="ABS142" s="1380"/>
      <c r="ABT142" s="1380"/>
      <c r="ABU142" s="1380"/>
      <c r="ABV142" s="1380"/>
      <c r="ABW142" s="1380"/>
      <c r="ABX142" s="1380"/>
      <c r="ABY142" s="1380"/>
      <c r="ABZ142" s="1380"/>
      <c r="ACA142" s="1380"/>
      <c r="ACB142" s="1380"/>
      <c r="ACC142" s="1380"/>
      <c r="ACD142" s="1380"/>
      <c r="ACE142" s="1380"/>
      <c r="ACF142" s="1380"/>
      <c r="ACG142" s="1380"/>
      <c r="ACH142" s="1380"/>
      <c r="ACI142" s="1380"/>
      <c r="ACJ142" s="1380"/>
      <c r="ACK142" s="1380"/>
      <c r="ACL142" s="1380"/>
      <c r="ACM142" s="1380"/>
      <c r="ACN142" s="1380"/>
      <c r="ACO142" s="1380"/>
      <c r="ACP142" s="1380"/>
      <c r="ACQ142" s="1380"/>
      <c r="ACR142" s="1380"/>
      <c r="ACS142" s="1380"/>
      <c r="ACT142" s="1380"/>
      <c r="ACU142" s="1380"/>
      <c r="ACV142" s="1380"/>
      <c r="ACW142" s="1380"/>
      <c r="ACX142" s="1380"/>
      <c r="ACY142" s="1380"/>
      <c r="ACZ142" s="1380"/>
      <c r="ADA142" s="1380"/>
      <c r="ADB142" s="1380"/>
      <c r="ADC142" s="1380"/>
      <c r="ADD142" s="1380"/>
      <c r="ADE142" s="1380"/>
      <c r="ADF142" s="1380"/>
      <c r="ADG142" s="1380"/>
      <c r="ADH142" s="1380"/>
      <c r="ADI142" s="1380"/>
      <c r="ADJ142" s="1380"/>
      <c r="ADK142" s="1380"/>
      <c r="ADL142" s="1380"/>
      <c r="ADM142" s="1380"/>
      <c r="ADN142" s="1380"/>
      <c r="ADO142" s="1380"/>
      <c r="ADP142" s="1380"/>
      <c r="ADQ142" s="1380"/>
      <c r="ADR142" s="1380"/>
      <c r="ADS142" s="1380"/>
      <c r="ADT142" s="1380"/>
      <c r="ADU142" s="1380"/>
      <c r="ADV142" s="1380"/>
      <c r="ADW142" s="1380"/>
      <c r="ADX142" s="1380"/>
      <c r="ADY142" s="1380"/>
      <c r="ADZ142" s="1380"/>
      <c r="AEA142" s="1380"/>
      <c r="AEB142" s="1380"/>
      <c r="AEC142" s="1380"/>
      <c r="AED142" s="1380"/>
      <c r="AEE142" s="1380"/>
      <c r="AEF142" s="1380"/>
      <c r="AEG142" s="1380"/>
      <c r="AEH142" s="1380"/>
      <c r="AEI142" s="1380"/>
      <c r="AEJ142" s="1380"/>
      <c r="AEK142" s="1380"/>
      <c r="AEL142" s="1380"/>
      <c r="AEM142" s="1380"/>
      <c r="AEN142" s="1380"/>
      <c r="AEO142" s="1380"/>
      <c r="AEP142" s="1380"/>
      <c r="AEQ142" s="1380"/>
      <c r="AER142" s="1380"/>
      <c r="AES142" s="1380"/>
      <c r="AET142" s="1380"/>
      <c r="AEU142" s="1380"/>
      <c r="AEV142" s="1380"/>
      <c r="AEW142" s="1380"/>
      <c r="AEX142" s="1380"/>
      <c r="AEY142" s="1380"/>
      <c r="AEZ142" s="1380"/>
      <c r="AFA142" s="1380"/>
      <c r="AFB142" s="1380"/>
      <c r="AFC142" s="1380"/>
      <c r="AFD142" s="1380"/>
      <c r="AFE142" s="1380"/>
      <c r="AFF142" s="1380"/>
      <c r="AFG142" s="1380"/>
      <c r="AFH142" s="1380"/>
      <c r="AFI142" s="1380"/>
      <c r="AFJ142" s="1380"/>
      <c r="AFK142" s="1380"/>
      <c r="AFL142" s="1380"/>
      <c r="AFM142" s="1380"/>
      <c r="AFN142" s="1380"/>
      <c r="AFO142" s="1380"/>
      <c r="AFP142" s="1380"/>
      <c r="AFQ142" s="1380"/>
      <c r="AFR142" s="1380"/>
      <c r="AFS142" s="1380"/>
      <c r="AFT142" s="1380"/>
      <c r="AFU142" s="1380"/>
      <c r="AFV142" s="1380"/>
      <c r="AFW142" s="1380"/>
      <c r="AFX142" s="1380"/>
      <c r="AFY142" s="1380"/>
      <c r="AFZ142" s="1380"/>
      <c r="AGA142" s="1380"/>
      <c r="AGB142" s="1380"/>
      <c r="AGC142" s="1380"/>
      <c r="AGD142" s="1380"/>
      <c r="AGE142" s="1380"/>
      <c r="AGF142" s="1380"/>
      <c r="AGG142" s="1380"/>
      <c r="AGH142" s="1380"/>
      <c r="AGI142" s="1380"/>
      <c r="AGJ142" s="1380"/>
      <c r="AGK142" s="1380"/>
      <c r="AGL142" s="1380"/>
      <c r="AGM142" s="1380"/>
      <c r="AGN142" s="1380"/>
      <c r="AGO142" s="1380"/>
      <c r="AGP142" s="1380"/>
      <c r="AGQ142" s="1380"/>
      <c r="AGR142" s="1380"/>
      <c r="AGS142" s="1380"/>
      <c r="AGT142" s="1380"/>
      <c r="AGU142" s="1380"/>
      <c r="AGV142" s="1380"/>
      <c r="AGW142" s="1380"/>
      <c r="AGX142" s="1380"/>
      <c r="AGY142" s="1380"/>
      <c r="AGZ142" s="1380"/>
      <c r="AHA142" s="1380"/>
      <c r="AHB142" s="1380"/>
      <c r="AHC142" s="1380"/>
      <c r="AHD142" s="1380"/>
      <c r="AHE142" s="1380"/>
      <c r="AHF142" s="1380"/>
      <c r="AHG142" s="1380"/>
      <c r="AHH142" s="1380"/>
      <c r="AHI142" s="1380"/>
      <c r="AHJ142" s="1380"/>
      <c r="AHK142" s="1380"/>
      <c r="AHL142" s="1380"/>
      <c r="AHM142" s="1380"/>
      <c r="AHN142" s="1380"/>
      <c r="AHO142" s="1380"/>
      <c r="AHP142" s="1380"/>
      <c r="AHQ142" s="1380"/>
      <c r="AHR142" s="1380"/>
      <c r="AHS142" s="1380"/>
      <c r="AHT142" s="1380"/>
      <c r="AHU142" s="1380"/>
      <c r="AHV142" s="1380"/>
      <c r="AHW142" s="1380"/>
      <c r="AHX142" s="1380"/>
      <c r="AHY142" s="1380"/>
      <c r="AHZ142" s="1380"/>
      <c r="AIA142" s="1380"/>
      <c r="AIB142" s="1380"/>
      <c r="AIC142" s="1380"/>
      <c r="AID142" s="1380"/>
      <c r="AIE142" s="1380"/>
      <c r="AIF142" s="1380"/>
      <c r="AIG142" s="1380"/>
      <c r="AIH142" s="1380"/>
      <c r="AII142" s="1380"/>
      <c r="AIJ142" s="1380"/>
      <c r="AIK142" s="1380"/>
      <c r="AIL142" s="1380"/>
      <c r="AIM142" s="1380"/>
      <c r="AIN142" s="1380"/>
      <c r="AIO142" s="1380"/>
      <c r="AIP142" s="1380"/>
      <c r="AIQ142" s="1380"/>
      <c r="AIR142" s="1380"/>
      <c r="AIS142" s="1380"/>
      <c r="AIT142" s="1380"/>
      <c r="AIU142" s="1380"/>
      <c r="AIV142" s="1380"/>
      <c r="AIW142" s="1380"/>
      <c r="AIX142" s="1380"/>
      <c r="AIY142" s="1380"/>
      <c r="AIZ142" s="1380"/>
      <c r="AJA142" s="1380"/>
      <c r="AJB142" s="1380"/>
      <c r="AJC142" s="1380"/>
      <c r="AJD142" s="1380"/>
      <c r="AJE142" s="1380"/>
      <c r="AJF142" s="1380"/>
      <c r="AJG142" s="1380"/>
      <c r="AJH142" s="1380"/>
      <c r="AJI142" s="1380"/>
      <c r="AJJ142" s="1380"/>
      <c r="AJK142" s="1380"/>
      <c r="AJL142" s="1380"/>
      <c r="AJM142" s="1380"/>
      <c r="AJN142" s="1380"/>
      <c r="AJO142" s="1380"/>
      <c r="AJP142" s="1380"/>
      <c r="AJQ142" s="1380"/>
      <c r="AJR142" s="1380"/>
      <c r="AJS142" s="1380"/>
      <c r="AJT142" s="1380"/>
      <c r="AJU142" s="1380"/>
      <c r="AJV142" s="1380"/>
      <c r="AJW142" s="1380"/>
      <c r="AJX142" s="1380"/>
      <c r="AJY142" s="1380"/>
      <c r="AJZ142" s="1380"/>
      <c r="AKA142" s="1380"/>
      <c r="AKB142" s="1380"/>
      <c r="AKC142" s="1380"/>
      <c r="AKD142" s="1380"/>
      <c r="AKE142" s="1380"/>
      <c r="AKF142" s="1380"/>
      <c r="AKG142" s="1380"/>
      <c r="AKH142" s="1380"/>
      <c r="AKI142" s="1380"/>
      <c r="AKJ142" s="1380"/>
      <c r="AKK142" s="1380"/>
      <c r="AKL142" s="1380"/>
      <c r="AKM142" s="1380"/>
      <c r="AKN142" s="1380"/>
      <c r="AKO142" s="1380"/>
      <c r="AKP142" s="1380"/>
      <c r="AKQ142" s="1380"/>
      <c r="AKR142" s="1380"/>
      <c r="AKS142" s="1380"/>
      <c r="AKT142" s="1380"/>
      <c r="AKU142" s="1380"/>
      <c r="AKV142" s="1380"/>
      <c r="AKW142" s="1380"/>
      <c r="AKX142" s="1380"/>
      <c r="AKY142" s="1380"/>
      <c r="AKZ142" s="1380"/>
      <c r="ALA142" s="1380"/>
      <c r="ALB142" s="1380"/>
      <c r="ALC142" s="1380"/>
      <c r="ALD142" s="1380"/>
      <c r="ALE142" s="1380"/>
      <c r="ALF142" s="1380"/>
      <c r="ALG142" s="1380"/>
      <c r="ALH142" s="1380"/>
      <c r="ALI142" s="1380"/>
      <c r="ALJ142" s="1380"/>
      <c r="ALK142" s="1380"/>
      <c r="ALL142" s="1380"/>
      <c r="ALM142" s="1380"/>
      <c r="ALN142" s="1380"/>
      <c r="ALO142" s="1380"/>
      <c r="ALP142" s="1380"/>
      <c r="ALQ142" s="1380"/>
      <c r="ALR142" s="1380"/>
      <c r="ALS142" s="1380"/>
      <c r="ALT142" s="1380"/>
      <c r="ALU142" s="1380"/>
      <c r="ALV142" s="1380"/>
      <c r="ALW142" s="1380"/>
      <c r="ALX142" s="1380"/>
      <c r="ALY142" s="1380"/>
      <c r="ALZ142" s="1380"/>
      <c r="AMA142" s="1380"/>
      <c r="AMB142" s="1380"/>
      <c r="AMC142" s="1380"/>
      <c r="AMD142" s="1380"/>
      <c r="AME142" s="1380"/>
      <c r="AMF142" s="1380"/>
      <c r="AMG142" s="1380"/>
      <c r="AMH142" s="1380"/>
      <c r="AMI142" s="1380"/>
      <c r="AMJ142" s="1380"/>
    </row>
    <row r="143" spans="1:1024" s="737" customFormat="1" ht="18" customHeight="1">
      <c r="A143" s="6249"/>
      <c r="B143" s="6729"/>
      <c r="C143" s="6746"/>
      <c r="D143" s="6614"/>
      <c r="E143" s="6617"/>
      <c r="F143" s="6311"/>
      <c r="G143" s="6617"/>
      <c r="H143" s="6620"/>
      <c r="I143" s="3573" t="s">
        <v>916</v>
      </c>
      <c r="J143" s="2425">
        <v>1000000</v>
      </c>
      <c r="K143" s="6617"/>
      <c r="L143" s="6617"/>
      <c r="M143" s="6617"/>
      <c r="N143" s="6617"/>
      <c r="O143" s="6654"/>
      <c r="P143" s="6654"/>
      <c r="Q143" s="6642"/>
      <c r="R143" s="6725"/>
      <c r="S143" s="6657"/>
      <c r="T143" s="6660"/>
      <c r="U143" s="6663"/>
      <c r="V143" s="6663"/>
      <c r="W143" s="6663"/>
      <c r="X143" s="6663"/>
      <c r="Y143" s="6721"/>
      <c r="Z143" s="6663"/>
      <c r="AA143" s="6721"/>
      <c r="AB143" s="6721"/>
      <c r="AC143" s="6721"/>
      <c r="AD143" s="6721"/>
      <c r="AE143" s="6663"/>
      <c r="AF143" s="6748"/>
      <c r="AG143" s="6749"/>
      <c r="AH143" s="6749"/>
      <c r="AI143" s="6642"/>
      <c r="AJ143" s="6642"/>
      <c r="AK143" s="6757"/>
      <c r="AL143" s="6749"/>
      <c r="AM143" s="6749"/>
      <c r="AN143" s="6707"/>
      <c r="AO143" s="6749"/>
      <c r="AP143" s="6749"/>
      <c r="AQ143" s="6749"/>
      <c r="AR143" s="6749"/>
      <c r="AS143" s="6749"/>
      <c r="AT143" s="6754"/>
      <c r="AU143" s="6755"/>
      <c r="AV143" s="6755"/>
      <c r="AW143" s="6756"/>
      <c r="AX143" s="6756"/>
      <c r="AY143" s="6687"/>
      <c r="AZ143" s="6690"/>
      <c r="BA143" s="3442"/>
      <c r="BB143" s="3442"/>
      <c r="BC143" s="3442"/>
      <c r="BD143" s="3442"/>
      <c r="BE143" s="3442"/>
      <c r="BF143" s="3442"/>
      <c r="BG143" s="3442"/>
      <c r="BH143" s="3442"/>
      <c r="BI143" s="3442"/>
      <c r="BJ143" s="3442"/>
      <c r="BK143" s="3442"/>
      <c r="BL143" s="3442"/>
      <c r="BM143" s="3442"/>
      <c r="BN143" s="3442"/>
      <c r="BO143" s="3442"/>
      <c r="BP143" s="3442"/>
      <c r="BQ143" s="3442"/>
      <c r="BR143" s="3442"/>
      <c r="BS143" s="3442"/>
      <c r="BT143" s="3442"/>
      <c r="BU143" s="3442"/>
      <c r="BV143" s="3442"/>
      <c r="BW143" s="3442"/>
      <c r="BX143" s="3442"/>
      <c r="BY143" s="3442"/>
      <c r="BZ143" s="3442"/>
      <c r="CA143" s="3442"/>
      <c r="CB143" s="3442"/>
      <c r="CC143" s="3442"/>
      <c r="CD143" s="3442"/>
      <c r="CE143" s="3442"/>
      <c r="CF143" s="3442"/>
      <c r="CG143" s="3442"/>
      <c r="CH143" s="3442"/>
      <c r="CI143" s="3442"/>
      <c r="CJ143" s="3442"/>
      <c r="CK143" s="3442"/>
      <c r="CL143" s="3442"/>
      <c r="CM143" s="3442"/>
      <c r="CN143" s="3442"/>
      <c r="CO143" s="3442"/>
      <c r="CP143" s="3442"/>
      <c r="CQ143" s="3442"/>
      <c r="CR143" s="3442"/>
      <c r="CS143" s="3442"/>
      <c r="CT143" s="3442"/>
      <c r="CU143" s="3442"/>
      <c r="CV143" s="3442"/>
      <c r="CW143" s="3442"/>
      <c r="CX143" s="3442"/>
      <c r="CY143" s="3442"/>
      <c r="CZ143" s="3442"/>
      <c r="DA143" s="3442"/>
      <c r="DB143" s="3442"/>
      <c r="DC143" s="3442"/>
      <c r="DD143" s="3442"/>
      <c r="DE143" s="3442"/>
      <c r="DF143" s="3442"/>
      <c r="DG143" s="3442"/>
      <c r="DH143" s="3442"/>
      <c r="DI143" s="3442"/>
      <c r="DJ143" s="3442"/>
      <c r="DK143" s="3442"/>
      <c r="DL143" s="3442"/>
      <c r="DM143" s="3442"/>
      <c r="DN143" s="3442"/>
      <c r="DO143" s="3442"/>
      <c r="DP143" s="3442"/>
      <c r="DQ143" s="3442"/>
      <c r="DR143" s="3442"/>
      <c r="DS143" s="3442"/>
      <c r="DT143" s="3442"/>
      <c r="DU143" s="3442"/>
      <c r="DV143" s="3442"/>
      <c r="DW143" s="3442"/>
      <c r="DX143" s="3442"/>
      <c r="DY143" s="3442"/>
      <c r="DZ143" s="1380"/>
      <c r="EA143" s="1380"/>
      <c r="EB143" s="1380"/>
      <c r="EC143" s="1380"/>
      <c r="ED143" s="1380"/>
      <c r="EE143" s="1380"/>
      <c r="EF143" s="1380"/>
      <c r="EG143" s="1380"/>
      <c r="EH143" s="1380"/>
      <c r="EI143" s="1380"/>
      <c r="EJ143" s="1380"/>
      <c r="EK143" s="1380"/>
      <c r="EL143" s="1380"/>
      <c r="EM143" s="1380"/>
      <c r="EN143" s="1380"/>
      <c r="EO143" s="1380"/>
      <c r="EP143" s="1380"/>
      <c r="EQ143" s="1380"/>
      <c r="ER143" s="1380"/>
      <c r="ES143" s="1380"/>
      <c r="ET143" s="1380"/>
      <c r="EU143" s="1380"/>
      <c r="EV143" s="1380"/>
      <c r="EW143" s="1380"/>
      <c r="EX143" s="1380"/>
      <c r="EY143" s="1380"/>
      <c r="EZ143" s="1380"/>
      <c r="FA143" s="1380"/>
      <c r="FB143" s="1380"/>
      <c r="FC143" s="1380"/>
      <c r="FD143" s="1380"/>
      <c r="FE143" s="1380"/>
      <c r="FF143" s="1380"/>
      <c r="FG143" s="1380"/>
      <c r="FH143" s="1380"/>
      <c r="FI143" s="1380"/>
      <c r="FJ143" s="1380"/>
      <c r="FK143" s="1380"/>
      <c r="FL143" s="1380"/>
      <c r="FM143" s="1380"/>
      <c r="FN143" s="1380"/>
      <c r="FO143" s="1380"/>
      <c r="FP143" s="1380"/>
      <c r="FQ143" s="1380"/>
      <c r="FR143" s="1380"/>
      <c r="FS143" s="1380"/>
      <c r="FT143" s="1380"/>
      <c r="FU143" s="1380"/>
      <c r="FV143" s="1380"/>
      <c r="FW143" s="1380"/>
      <c r="FX143" s="1380"/>
      <c r="FY143" s="1380"/>
      <c r="FZ143" s="1380"/>
      <c r="GA143" s="1380"/>
      <c r="GB143" s="1380"/>
      <c r="GC143" s="1380"/>
      <c r="GD143" s="1380"/>
      <c r="GE143" s="1380"/>
      <c r="GF143" s="1380"/>
      <c r="GG143" s="1380"/>
      <c r="GH143" s="1380"/>
      <c r="GI143" s="1380"/>
      <c r="GJ143" s="1380"/>
      <c r="GK143" s="1380"/>
      <c r="GL143" s="1380"/>
      <c r="GM143" s="1380"/>
      <c r="GN143" s="1380"/>
      <c r="GO143" s="1380"/>
      <c r="GP143" s="1380"/>
      <c r="GQ143" s="1380"/>
      <c r="GR143" s="1380"/>
      <c r="GS143" s="1380"/>
      <c r="GT143" s="1380"/>
      <c r="GU143" s="1380"/>
      <c r="GV143" s="1380"/>
      <c r="GW143" s="1380"/>
      <c r="GX143" s="1380"/>
      <c r="GY143" s="1380"/>
      <c r="GZ143" s="1380"/>
      <c r="HA143" s="1380"/>
      <c r="HB143" s="1380"/>
      <c r="HC143" s="1380"/>
      <c r="HD143" s="1380"/>
      <c r="HE143" s="1380"/>
      <c r="HF143" s="1380"/>
      <c r="HG143" s="1380"/>
      <c r="HH143" s="1380"/>
      <c r="HI143" s="1380"/>
      <c r="HJ143" s="1380"/>
      <c r="HK143" s="1380"/>
      <c r="HL143" s="1380"/>
      <c r="HM143" s="1380"/>
      <c r="HN143" s="1380"/>
      <c r="HO143" s="1380"/>
      <c r="HP143" s="1380"/>
      <c r="HQ143" s="1380"/>
      <c r="HR143" s="1380"/>
      <c r="HS143" s="1380"/>
      <c r="HT143" s="1380"/>
      <c r="HU143" s="1380"/>
      <c r="HV143" s="1380"/>
      <c r="HW143" s="1380"/>
      <c r="HX143" s="1380"/>
      <c r="HY143" s="1380"/>
      <c r="HZ143" s="1380"/>
      <c r="IA143" s="1380"/>
      <c r="IB143" s="1380"/>
      <c r="IC143" s="1380"/>
      <c r="ID143" s="1380"/>
      <c r="IE143" s="1380"/>
      <c r="IF143" s="1380"/>
      <c r="IG143" s="1380"/>
      <c r="IH143" s="1380"/>
      <c r="II143" s="1380"/>
      <c r="IJ143" s="1380"/>
      <c r="IK143" s="1380"/>
      <c r="IL143" s="1380"/>
      <c r="IM143" s="1380"/>
      <c r="IN143" s="1380"/>
      <c r="IO143" s="1380"/>
      <c r="IP143" s="1380"/>
      <c r="IQ143" s="1380"/>
      <c r="IR143" s="1380"/>
      <c r="IS143" s="1380"/>
      <c r="IT143" s="1380"/>
      <c r="IU143" s="1380"/>
      <c r="IV143" s="1380"/>
      <c r="IW143" s="1380"/>
      <c r="IX143" s="1380"/>
      <c r="IY143" s="1380"/>
      <c r="IZ143" s="1380"/>
      <c r="JA143" s="1380"/>
      <c r="JB143" s="1380"/>
      <c r="JC143" s="1380"/>
      <c r="JD143" s="1380"/>
      <c r="JE143" s="1380"/>
      <c r="JF143" s="1380"/>
      <c r="JG143" s="1380"/>
      <c r="JH143" s="1380"/>
      <c r="JI143" s="1380"/>
      <c r="JJ143" s="1380"/>
      <c r="JK143" s="1380"/>
      <c r="JL143" s="1380"/>
      <c r="JM143" s="1380"/>
      <c r="JN143" s="1380"/>
      <c r="JO143" s="1380"/>
      <c r="JP143" s="1380"/>
      <c r="JQ143" s="1380"/>
      <c r="JR143" s="1380"/>
      <c r="JS143" s="1380"/>
      <c r="JT143" s="1380"/>
      <c r="JU143" s="1380"/>
      <c r="JV143" s="1380"/>
      <c r="JW143" s="1380"/>
      <c r="JX143" s="1380"/>
      <c r="JY143" s="1380"/>
      <c r="JZ143" s="1380"/>
      <c r="KA143" s="1380"/>
      <c r="KB143" s="1380"/>
      <c r="KC143" s="1380"/>
      <c r="KD143" s="1380"/>
      <c r="KE143" s="1380"/>
      <c r="KF143" s="1380"/>
      <c r="KG143" s="1380"/>
      <c r="KH143" s="1380"/>
      <c r="KI143" s="1380"/>
      <c r="KJ143" s="1380"/>
      <c r="KK143" s="1380"/>
      <c r="KL143" s="1380"/>
      <c r="KM143" s="1380"/>
      <c r="KN143" s="1380"/>
      <c r="KO143" s="1380"/>
      <c r="KP143" s="1380"/>
      <c r="KQ143" s="1380"/>
      <c r="KR143" s="1380"/>
      <c r="KS143" s="1380"/>
      <c r="KT143" s="1380"/>
      <c r="KU143" s="1380"/>
      <c r="KV143" s="1380"/>
      <c r="KW143" s="1380"/>
      <c r="KX143" s="1380"/>
      <c r="KY143" s="1380"/>
      <c r="KZ143" s="1380"/>
      <c r="LA143" s="1380"/>
      <c r="LB143" s="1380"/>
      <c r="LC143" s="1380"/>
      <c r="LD143" s="1380"/>
      <c r="LE143" s="1380"/>
      <c r="LF143" s="1380"/>
      <c r="LG143" s="1380"/>
      <c r="LH143" s="1380"/>
      <c r="LI143" s="1380"/>
      <c r="LJ143" s="1380"/>
      <c r="LK143" s="1380"/>
      <c r="LL143" s="1380"/>
      <c r="LM143" s="1380"/>
      <c r="LN143" s="1380"/>
      <c r="LO143" s="1380"/>
      <c r="LP143" s="1380"/>
      <c r="LQ143" s="1380"/>
      <c r="LR143" s="1380"/>
      <c r="LS143" s="1380"/>
      <c r="LT143" s="1380"/>
      <c r="LU143" s="1380"/>
      <c r="LV143" s="1380"/>
      <c r="LW143" s="1380"/>
      <c r="LX143" s="1380"/>
      <c r="LY143" s="1380"/>
      <c r="LZ143" s="1380"/>
      <c r="MA143" s="1380"/>
      <c r="MB143" s="1380"/>
      <c r="MC143" s="1380"/>
      <c r="MD143" s="1380"/>
      <c r="ME143" s="1380"/>
      <c r="MF143" s="1380"/>
      <c r="MG143" s="1380"/>
      <c r="MH143" s="1380"/>
      <c r="MI143" s="1380"/>
      <c r="MJ143" s="1380"/>
      <c r="MK143" s="1380"/>
      <c r="ML143" s="1380"/>
      <c r="MM143" s="1380"/>
      <c r="MN143" s="1380"/>
      <c r="MO143" s="1380"/>
      <c r="MP143" s="1380"/>
      <c r="MQ143" s="1380"/>
      <c r="MR143" s="1380"/>
      <c r="MS143" s="1380"/>
      <c r="MT143" s="1380"/>
      <c r="MU143" s="1380"/>
      <c r="MV143" s="1380"/>
      <c r="MW143" s="1380"/>
      <c r="MX143" s="1380"/>
      <c r="MY143" s="1380"/>
      <c r="MZ143" s="1380"/>
      <c r="NA143" s="1380"/>
      <c r="NB143" s="1380"/>
      <c r="NC143" s="1380"/>
      <c r="ND143" s="1380"/>
      <c r="NE143" s="1380"/>
      <c r="NF143" s="1380"/>
      <c r="NG143" s="1380"/>
      <c r="NH143" s="1380"/>
      <c r="NI143" s="1380"/>
      <c r="NJ143" s="1380"/>
      <c r="NK143" s="1380"/>
      <c r="NL143" s="1380"/>
      <c r="NM143" s="1380"/>
      <c r="NN143" s="1380"/>
      <c r="NO143" s="1380"/>
      <c r="NP143" s="1380"/>
      <c r="NQ143" s="1380"/>
      <c r="NR143" s="1380"/>
      <c r="NS143" s="1380"/>
      <c r="NT143" s="1380"/>
      <c r="NU143" s="1380"/>
      <c r="NV143" s="1380"/>
      <c r="NW143" s="1380"/>
      <c r="NX143" s="1380"/>
      <c r="NY143" s="1380"/>
      <c r="NZ143" s="1380"/>
      <c r="OA143" s="1380"/>
      <c r="OB143" s="1380"/>
      <c r="OC143" s="1380"/>
      <c r="OD143" s="1380"/>
      <c r="OE143" s="1380"/>
      <c r="OF143" s="1380"/>
      <c r="OG143" s="1380"/>
      <c r="OH143" s="1380"/>
      <c r="OI143" s="1380"/>
      <c r="OJ143" s="1380"/>
      <c r="OK143" s="1380"/>
      <c r="OL143" s="1380"/>
      <c r="OM143" s="1380"/>
      <c r="ON143" s="1380"/>
      <c r="OO143" s="1380"/>
      <c r="OP143" s="1380"/>
      <c r="OQ143" s="1380"/>
      <c r="OR143" s="1380"/>
      <c r="OS143" s="1380"/>
      <c r="OT143" s="1380"/>
      <c r="OU143" s="1380"/>
      <c r="OV143" s="1380"/>
      <c r="OW143" s="1380"/>
      <c r="OX143" s="1380"/>
      <c r="OY143" s="1380"/>
      <c r="OZ143" s="1380"/>
      <c r="PA143" s="1380"/>
      <c r="PB143" s="1380"/>
      <c r="PC143" s="1380"/>
      <c r="PD143" s="1380"/>
      <c r="PE143" s="1380"/>
      <c r="PF143" s="1380"/>
      <c r="PG143" s="1380"/>
      <c r="PH143" s="1380"/>
      <c r="PI143" s="1380"/>
      <c r="PJ143" s="1380"/>
      <c r="PK143" s="1380"/>
      <c r="PL143" s="1380"/>
      <c r="PM143" s="1380"/>
      <c r="PN143" s="1380"/>
      <c r="PO143" s="1380"/>
      <c r="PP143" s="1380"/>
      <c r="PQ143" s="1380"/>
      <c r="PR143" s="1380"/>
      <c r="PS143" s="1380"/>
      <c r="PT143" s="1380"/>
      <c r="PU143" s="1380"/>
      <c r="PV143" s="1380"/>
      <c r="PW143" s="1380"/>
      <c r="PX143" s="1380"/>
      <c r="PY143" s="1380"/>
      <c r="PZ143" s="1380"/>
      <c r="QA143" s="1380"/>
      <c r="QB143" s="1380"/>
      <c r="QC143" s="1380"/>
      <c r="QD143" s="1380"/>
      <c r="QE143" s="1380"/>
      <c r="QF143" s="1380"/>
      <c r="QG143" s="1380"/>
      <c r="QH143" s="1380"/>
      <c r="QI143" s="1380"/>
      <c r="QJ143" s="1380"/>
      <c r="QK143" s="1380"/>
      <c r="QL143" s="1380"/>
      <c r="QM143" s="1380"/>
      <c r="QN143" s="1380"/>
      <c r="QO143" s="1380"/>
      <c r="QP143" s="1380"/>
      <c r="QQ143" s="1380"/>
      <c r="QR143" s="1380"/>
      <c r="QS143" s="1380"/>
      <c r="QT143" s="1380"/>
      <c r="QU143" s="1380"/>
      <c r="QV143" s="1380"/>
      <c r="QW143" s="1380"/>
      <c r="QX143" s="1380"/>
      <c r="QY143" s="1380"/>
      <c r="QZ143" s="1380"/>
      <c r="RA143" s="1380"/>
      <c r="RB143" s="1380"/>
      <c r="RC143" s="1380"/>
      <c r="RD143" s="1380"/>
      <c r="RE143" s="1380"/>
      <c r="RF143" s="1380"/>
      <c r="RG143" s="1380"/>
      <c r="RH143" s="1380"/>
      <c r="RI143" s="1380"/>
      <c r="RJ143" s="1380"/>
      <c r="RK143" s="1380"/>
      <c r="RL143" s="1380"/>
      <c r="RM143" s="1380"/>
      <c r="RN143" s="1380"/>
      <c r="RO143" s="1380"/>
      <c r="RP143" s="1380"/>
      <c r="RQ143" s="1380"/>
      <c r="RR143" s="1380"/>
      <c r="RS143" s="1380"/>
      <c r="RT143" s="1380"/>
      <c r="RU143" s="1380"/>
      <c r="RV143" s="1380"/>
      <c r="RW143" s="1380"/>
      <c r="RX143" s="1380"/>
      <c r="RY143" s="1380"/>
      <c r="RZ143" s="1380"/>
      <c r="SA143" s="1380"/>
      <c r="SB143" s="1380"/>
      <c r="SC143" s="1380"/>
      <c r="SD143" s="1380"/>
      <c r="SE143" s="1380"/>
      <c r="SF143" s="1380"/>
      <c r="SG143" s="1380"/>
      <c r="SH143" s="1380"/>
      <c r="SI143" s="1380"/>
      <c r="SJ143" s="1380"/>
      <c r="SK143" s="1380"/>
      <c r="SL143" s="1380"/>
      <c r="SM143" s="1380"/>
      <c r="SN143" s="1380"/>
      <c r="SO143" s="1380"/>
      <c r="SP143" s="1380"/>
      <c r="SQ143" s="1380"/>
      <c r="SR143" s="1380"/>
      <c r="SS143" s="1380"/>
      <c r="ST143" s="1380"/>
      <c r="SU143" s="1380"/>
      <c r="SV143" s="1380"/>
      <c r="SW143" s="1380"/>
      <c r="SX143" s="1380"/>
      <c r="SY143" s="1380"/>
      <c r="SZ143" s="1380"/>
      <c r="TA143" s="1380"/>
      <c r="TB143" s="1380"/>
      <c r="TC143" s="1380"/>
      <c r="TD143" s="1380"/>
      <c r="TE143" s="1380"/>
      <c r="TF143" s="1380"/>
      <c r="TG143" s="1380"/>
      <c r="TH143" s="1380"/>
      <c r="TI143" s="1380"/>
      <c r="TJ143" s="1380"/>
      <c r="TK143" s="1380"/>
      <c r="TL143" s="1380"/>
      <c r="TM143" s="1380"/>
      <c r="TN143" s="1380"/>
      <c r="TO143" s="1380"/>
      <c r="TP143" s="1380"/>
      <c r="TQ143" s="1380"/>
      <c r="TR143" s="1380"/>
      <c r="TS143" s="1380"/>
      <c r="TT143" s="1380"/>
      <c r="TU143" s="1380"/>
      <c r="TV143" s="1380"/>
      <c r="TW143" s="1380"/>
      <c r="TX143" s="1380"/>
      <c r="TY143" s="1380"/>
      <c r="TZ143" s="1380"/>
      <c r="UA143" s="1380"/>
      <c r="UB143" s="1380"/>
      <c r="UC143" s="1380"/>
      <c r="UD143" s="1380"/>
      <c r="UE143" s="1380"/>
      <c r="UF143" s="1380"/>
      <c r="UG143" s="1380"/>
      <c r="UH143" s="1380"/>
      <c r="UI143" s="1380"/>
      <c r="UJ143" s="1380"/>
      <c r="UK143" s="1380"/>
      <c r="UL143" s="1380"/>
      <c r="UM143" s="1380"/>
      <c r="UN143" s="1380"/>
      <c r="UO143" s="1380"/>
      <c r="UP143" s="1380"/>
      <c r="UQ143" s="1380"/>
      <c r="UR143" s="1380"/>
      <c r="US143" s="1380"/>
      <c r="UT143" s="1380"/>
      <c r="UU143" s="1380"/>
      <c r="UV143" s="1380"/>
      <c r="UW143" s="1380"/>
      <c r="UX143" s="1380"/>
      <c r="UY143" s="1380"/>
      <c r="UZ143" s="1380"/>
      <c r="VA143" s="1380"/>
      <c r="VB143" s="1380"/>
      <c r="VC143" s="1380"/>
      <c r="VD143" s="1380"/>
      <c r="VE143" s="1380"/>
      <c r="VF143" s="1380"/>
      <c r="VG143" s="1380"/>
      <c r="VH143" s="1380"/>
      <c r="VI143" s="1380"/>
      <c r="VJ143" s="1380"/>
      <c r="VK143" s="1380"/>
      <c r="VL143" s="1380"/>
      <c r="VM143" s="1380"/>
      <c r="VN143" s="1380"/>
      <c r="VO143" s="1380"/>
      <c r="VP143" s="1380"/>
      <c r="VQ143" s="1380"/>
      <c r="VR143" s="1380"/>
      <c r="VS143" s="1380"/>
      <c r="VT143" s="1380"/>
      <c r="VU143" s="1380"/>
      <c r="VV143" s="1380"/>
      <c r="VW143" s="1380"/>
      <c r="VX143" s="1380"/>
      <c r="VY143" s="1380"/>
      <c r="VZ143" s="1380"/>
      <c r="WA143" s="1380"/>
      <c r="WB143" s="1380"/>
      <c r="WC143" s="1380"/>
      <c r="WD143" s="1380"/>
      <c r="WE143" s="1380"/>
      <c r="WF143" s="1380"/>
      <c r="WG143" s="1380"/>
      <c r="WH143" s="1380"/>
      <c r="WI143" s="1380"/>
      <c r="WJ143" s="1380"/>
      <c r="WK143" s="1380"/>
      <c r="WL143" s="1380"/>
      <c r="WM143" s="1380"/>
      <c r="WN143" s="1380"/>
      <c r="WO143" s="1380"/>
      <c r="WP143" s="1380"/>
      <c r="WQ143" s="1380"/>
      <c r="WR143" s="1380"/>
      <c r="WS143" s="1380"/>
      <c r="WT143" s="1380"/>
      <c r="WU143" s="1380"/>
      <c r="WV143" s="1380"/>
      <c r="WW143" s="1380"/>
      <c r="WX143" s="1380"/>
      <c r="WY143" s="1380"/>
      <c r="WZ143" s="1380"/>
      <c r="XA143" s="1380"/>
      <c r="XB143" s="1380"/>
      <c r="XC143" s="1380"/>
      <c r="XD143" s="1380"/>
      <c r="XE143" s="1380"/>
      <c r="XF143" s="1380"/>
      <c r="XG143" s="1380"/>
      <c r="XH143" s="1380"/>
      <c r="XI143" s="1380"/>
      <c r="XJ143" s="1380"/>
      <c r="XK143" s="1380"/>
      <c r="XL143" s="1380"/>
      <c r="XM143" s="1380"/>
      <c r="XN143" s="1380"/>
      <c r="XO143" s="1380"/>
      <c r="XP143" s="1380"/>
      <c r="XQ143" s="1380"/>
      <c r="XR143" s="1380"/>
      <c r="XS143" s="1380"/>
      <c r="XT143" s="1380"/>
      <c r="XU143" s="1380"/>
      <c r="XV143" s="1380"/>
      <c r="XW143" s="1380"/>
      <c r="XX143" s="1380"/>
      <c r="XY143" s="1380"/>
      <c r="XZ143" s="1380"/>
      <c r="YA143" s="1380"/>
      <c r="YB143" s="1380"/>
      <c r="YC143" s="1380"/>
      <c r="YD143" s="1380"/>
      <c r="YE143" s="1380"/>
      <c r="YF143" s="1380"/>
      <c r="YG143" s="1380"/>
      <c r="YH143" s="1380"/>
      <c r="YI143" s="1380"/>
      <c r="YJ143" s="1380"/>
      <c r="YK143" s="1380"/>
      <c r="YL143" s="1380"/>
      <c r="YM143" s="1380"/>
      <c r="YN143" s="1380"/>
      <c r="YO143" s="1380"/>
      <c r="YP143" s="1380"/>
      <c r="YQ143" s="1380"/>
      <c r="YR143" s="1380"/>
      <c r="YS143" s="1380"/>
      <c r="YT143" s="1380"/>
      <c r="YU143" s="1380"/>
      <c r="YV143" s="1380"/>
      <c r="YW143" s="1380"/>
      <c r="YX143" s="1380"/>
      <c r="YY143" s="1380"/>
      <c r="YZ143" s="1380"/>
      <c r="ZA143" s="1380"/>
      <c r="ZB143" s="1380"/>
      <c r="ZC143" s="1380"/>
      <c r="ZD143" s="1380"/>
      <c r="ZE143" s="1380"/>
      <c r="ZF143" s="1380"/>
      <c r="ZG143" s="1380"/>
      <c r="ZH143" s="1380"/>
      <c r="ZI143" s="1380"/>
      <c r="ZJ143" s="1380"/>
      <c r="ZK143" s="1380"/>
      <c r="ZL143" s="1380"/>
      <c r="ZM143" s="1380"/>
      <c r="ZN143" s="1380"/>
      <c r="ZO143" s="1380"/>
      <c r="ZP143" s="1380"/>
      <c r="ZQ143" s="1380"/>
      <c r="ZR143" s="1380"/>
      <c r="ZS143" s="1380"/>
      <c r="ZT143" s="1380"/>
      <c r="ZU143" s="1380"/>
      <c r="ZV143" s="1380"/>
      <c r="ZW143" s="1380"/>
      <c r="ZX143" s="1380"/>
      <c r="ZY143" s="1380"/>
      <c r="ZZ143" s="1380"/>
      <c r="AAA143" s="1380"/>
      <c r="AAB143" s="1380"/>
      <c r="AAC143" s="1380"/>
      <c r="AAD143" s="1380"/>
      <c r="AAE143" s="1380"/>
      <c r="AAF143" s="1380"/>
      <c r="AAG143" s="1380"/>
      <c r="AAH143" s="1380"/>
      <c r="AAI143" s="1380"/>
      <c r="AAJ143" s="1380"/>
      <c r="AAK143" s="1380"/>
      <c r="AAL143" s="1380"/>
      <c r="AAM143" s="1380"/>
      <c r="AAN143" s="1380"/>
      <c r="AAO143" s="1380"/>
      <c r="AAP143" s="1380"/>
      <c r="AAQ143" s="1380"/>
      <c r="AAR143" s="1380"/>
      <c r="AAS143" s="1380"/>
      <c r="AAT143" s="1380"/>
      <c r="AAU143" s="1380"/>
      <c r="AAV143" s="1380"/>
      <c r="AAW143" s="1380"/>
      <c r="AAX143" s="1380"/>
      <c r="AAY143" s="1380"/>
      <c r="AAZ143" s="1380"/>
      <c r="ABA143" s="1380"/>
      <c r="ABB143" s="1380"/>
      <c r="ABC143" s="1380"/>
      <c r="ABD143" s="1380"/>
      <c r="ABE143" s="1380"/>
      <c r="ABF143" s="1380"/>
      <c r="ABG143" s="1380"/>
      <c r="ABH143" s="1380"/>
      <c r="ABI143" s="1380"/>
      <c r="ABJ143" s="1380"/>
      <c r="ABK143" s="1380"/>
      <c r="ABL143" s="1380"/>
      <c r="ABM143" s="1380"/>
      <c r="ABN143" s="1380"/>
      <c r="ABO143" s="1380"/>
      <c r="ABP143" s="1380"/>
      <c r="ABQ143" s="1380"/>
      <c r="ABR143" s="1380"/>
      <c r="ABS143" s="1380"/>
      <c r="ABT143" s="1380"/>
      <c r="ABU143" s="1380"/>
      <c r="ABV143" s="1380"/>
      <c r="ABW143" s="1380"/>
      <c r="ABX143" s="1380"/>
      <c r="ABY143" s="1380"/>
      <c r="ABZ143" s="1380"/>
      <c r="ACA143" s="1380"/>
      <c r="ACB143" s="1380"/>
      <c r="ACC143" s="1380"/>
      <c r="ACD143" s="1380"/>
      <c r="ACE143" s="1380"/>
      <c r="ACF143" s="1380"/>
      <c r="ACG143" s="1380"/>
      <c r="ACH143" s="1380"/>
      <c r="ACI143" s="1380"/>
      <c r="ACJ143" s="1380"/>
      <c r="ACK143" s="1380"/>
      <c r="ACL143" s="1380"/>
      <c r="ACM143" s="1380"/>
      <c r="ACN143" s="1380"/>
      <c r="ACO143" s="1380"/>
      <c r="ACP143" s="1380"/>
      <c r="ACQ143" s="1380"/>
      <c r="ACR143" s="1380"/>
      <c r="ACS143" s="1380"/>
      <c r="ACT143" s="1380"/>
      <c r="ACU143" s="1380"/>
      <c r="ACV143" s="1380"/>
      <c r="ACW143" s="1380"/>
      <c r="ACX143" s="1380"/>
      <c r="ACY143" s="1380"/>
      <c r="ACZ143" s="1380"/>
      <c r="ADA143" s="1380"/>
      <c r="ADB143" s="1380"/>
      <c r="ADC143" s="1380"/>
      <c r="ADD143" s="1380"/>
      <c r="ADE143" s="1380"/>
      <c r="ADF143" s="1380"/>
      <c r="ADG143" s="1380"/>
      <c r="ADH143" s="1380"/>
      <c r="ADI143" s="1380"/>
      <c r="ADJ143" s="1380"/>
      <c r="ADK143" s="1380"/>
      <c r="ADL143" s="1380"/>
      <c r="ADM143" s="1380"/>
      <c r="ADN143" s="1380"/>
      <c r="ADO143" s="1380"/>
      <c r="ADP143" s="1380"/>
      <c r="ADQ143" s="1380"/>
      <c r="ADR143" s="1380"/>
      <c r="ADS143" s="1380"/>
      <c r="ADT143" s="1380"/>
      <c r="ADU143" s="1380"/>
      <c r="ADV143" s="1380"/>
      <c r="ADW143" s="1380"/>
      <c r="ADX143" s="1380"/>
      <c r="ADY143" s="1380"/>
      <c r="ADZ143" s="1380"/>
      <c r="AEA143" s="1380"/>
      <c r="AEB143" s="1380"/>
      <c r="AEC143" s="1380"/>
      <c r="AED143" s="1380"/>
      <c r="AEE143" s="1380"/>
      <c r="AEF143" s="1380"/>
      <c r="AEG143" s="1380"/>
      <c r="AEH143" s="1380"/>
      <c r="AEI143" s="1380"/>
      <c r="AEJ143" s="1380"/>
      <c r="AEK143" s="1380"/>
      <c r="AEL143" s="1380"/>
      <c r="AEM143" s="1380"/>
      <c r="AEN143" s="1380"/>
      <c r="AEO143" s="1380"/>
      <c r="AEP143" s="1380"/>
      <c r="AEQ143" s="1380"/>
      <c r="AER143" s="1380"/>
      <c r="AES143" s="1380"/>
      <c r="AET143" s="1380"/>
      <c r="AEU143" s="1380"/>
      <c r="AEV143" s="1380"/>
      <c r="AEW143" s="1380"/>
      <c r="AEX143" s="1380"/>
      <c r="AEY143" s="1380"/>
      <c r="AEZ143" s="1380"/>
      <c r="AFA143" s="1380"/>
      <c r="AFB143" s="1380"/>
      <c r="AFC143" s="1380"/>
      <c r="AFD143" s="1380"/>
      <c r="AFE143" s="1380"/>
      <c r="AFF143" s="1380"/>
      <c r="AFG143" s="1380"/>
      <c r="AFH143" s="1380"/>
      <c r="AFI143" s="1380"/>
      <c r="AFJ143" s="1380"/>
      <c r="AFK143" s="1380"/>
      <c r="AFL143" s="1380"/>
      <c r="AFM143" s="1380"/>
      <c r="AFN143" s="1380"/>
      <c r="AFO143" s="1380"/>
      <c r="AFP143" s="1380"/>
      <c r="AFQ143" s="1380"/>
      <c r="AFR143" s="1380"/>
      <c r="AFS143" s="1380"/>
      <c r="AFT143" s="1380"/>
      <c r="AFU143" s="1380"/>
      <c r="AFV143" s="1380"/>
      <c r="AFW143" s="1380"/>
      <c r="AFX143" s="1380"/>
      <c r="AFY143" s="1380"/>
      <c r="AFZ143" s="1380"/>
      <c r="AGA143" s="1380"/>
      <c r="AGB143" s="1380"/>
      <c r="AGC143" s="1380"/>
      <c r="AGD143" s="1380"/>
      <c r="AGE143" s="1380"/>
      <c r="AGF143" s="1380"/>
      <c r="AGG143" s="1380"/>
      <c r="AGH143" s="1380"/>
      <c r="AGI143" s="1380"/>
      <c r="AGJ143" s="1380"/>
      <c r="AGK143" s="1380"/>
      <c r="AGL143" s="1380"/>
      <c r="AGM143" s="1380"/>
      <c r="AGN143" s="1380"/>
      <c r="AGO143" s="1380"/>
      <c r="AGP143" s="1380"/>
      <c r="AGQ143" s="1380"/>
      <c r="AGR143" s="1380"/>
      <c r="AGS143" s="1380"/>
      <c r="AGT143" s="1380"/>
      <c r="AGU143" s="1380"/>
      <c r="AGV143" s="1380"/>
      <c r="AGW143" s="1380"/>
      <c r="AGX143" s="1380"/>
      <c r="AGY143" s="1380"/>
      <c r="AGZ143" s="1380"/>
      <c r="AHA143" s="1380"/>
      <c r="AHB143" s="1380"/>
      <c r="AHC143" s="1380"/>
      <c r="AHD143" s="1380"/>
      <c r="AHE143" s="1380"/>
      <c r="AHF143" s="1380"/>
      <c r="AHG143" s="1380"/>
      <c r="AHH143" s="1380"/>
      <c r="AHI143" s="1380"/>
      <c r="AHJ143" s="1380"/>
      <c r="AHK143" s="1380"/>
      <c r="AHL143" s="1380"/>
      <c r="AHM143" s="1380"/>
      <c r="AHN143" s="1380"/>
      <c r="AHO143" s="1380"/>
      <c r="AHP143" s="1380"/>
      <c r="AHQ143" s="1380"/>
      <c r="AHR143" s="1380"/>
      <c r="AHS143" s="1380"/>
      <c r="AHT143" s="1380"/>
      <c r="AHU143" s="1380"/>
      <c r="AHV143" s="1380"/>
      <c r="AHW143" s="1380"/>
      <c r="AHX143" s="1380"/>
      <c r="AHY143" s="1380"/>
      <c r="AHZ143" s="1380"/>
      <c r="AIA143" s="1380"/>
      <c r="AIB143" s="1380"/>
      <c r="AIC143" s="1380"/>
      <c r="AID143" s="1380"/>
      <c r="AIE143" s="1380"/>
      <c r="AIF143" s="1380"/>
      <c r="AIG143" s="1380"/>
      <c r="AIH143" s="1380"/>
      <c r="AII143" s="1380"/>
      <c r="AIJ143" s="1380"/>
      <c r="AIK143" s="1380"/>
      <c r="AIL143" s="1380"/>
      <c r="AIM143" s="1380"/>
      <c r="AIN143" s="1380"/>
      <c r="AIO143" s="1380"/>
      <c r="AIP143" s="1380"/>
      <c r="AIQ143" s="1380"/>
      <c r="AIR143" s="1380"/>
      <c r="AIS143" s="1380"/>
      <c r="AIT143" s="1380"/>
      <c r="AIU143" s="1380"/>
      <c r="AIV143" s="1380"/>
      <c r="AIW143" s="1380"/>
      <c r="AIX143" s="1380"/>
      <c r="AIY143" s="1380"/>
      <c r="AIZ143" s="1380"/>
      <c r="AJA143" s="1380"/>
      <c r="AJB143" s="1380"/>
      <c r="AJC143" s="1380"/>
      <c r="AJD143" s="1380"/>
      <c r="AJE143" s="1380"/>
      <c r="AJF143" s="1380"/>
      <c r="AJG143" s="1380"/>
      <c r="AJH143" s="1380"/>
      <c r="AJI143" s="1380"/>
      <c r="AJJ143" s="1380"/>
      <c r="AJK143" s="1380"/>
      <c r="AJL143" s="1380"/>
      <c r="AJM143" s="1380"/>
      <c r="AJN143" s="1380"/>
      <c r="AJO143" s="1380"/>
      <c r="AJP143" s="1380"/>
      <c r="AJQ143" s="1380"/>
      <c r="AJR143" s="1380"/>
      <c r="AJS143" s="1380"/>
      <c r="AJT143" s="1380"/>
      <c r="AJU143" s="1380"/>
      <c r="AJV143" s="1380"/>
      <c r="AJW143" s="1380"/>
      <c r="AJX143" s="1380"/>
      <c r="AJY143" s="1380"/>
      <c r="AJZ143" s="1380"/>
      <c r="AKA143" s="1380"/>
      <c r="AKB143" s="1380"/>
      <c r="AKC143" s="1380"/>
      <c r="AKD143" s="1380"/>
      <c r="AKE143" s="1380"/>
      <c r="AKF143" s="1380"/>
      <c r="AKG143" s="1380"/>
      <c r="AKH143" s="1380"/>
      <c r="AKI143" s="1380"/>
      <c r="AKJ143" s="1380"/>
      <c r="AKK143" s="1380"/>
      <c r="AKL143" s="1380"/>
      <c r="AKM143" s="1380"/>
      <c r="AKN143" s="1380"/>
      <c r="AKO143" s="1380"/>
      <c r="AKP143" s="1380"/>
      <c r="AKQ143" s="1380"/>
      <c r="AKR143" s="1380"/>
      <c r="AKS143" s="1380"/>
      <c r="AKT143" s="1380"/>
      <c r="AKU143" s="1380"/>
      <c r="AKV143" s="1380"/>
      <c r="AKW143" s="1380"/>
      <c r="AKX143" s="1380"/>
      <c r="AKY143" s="1380"/>
      <c r="AKZ143" s="1380"/>
      <c r="ALA143" s="1380"/>
      <c r="ALB143" s="1380"/>
      <c r="ALC143" s="1380"/>
      <c r="ALD143" s="1380"/>
      <c r="ALE143" s="1380"/>
      <c r="ALF143" s="1380"/>
      <c r="ALG143" s="1380"/>
      <c r="ALH143" s="1380"/>
      <c r="ALI143" s="1380"/>
      <c r="ALJ143" s="1380"/>
      <c r="ALK143" s="1380"/>
      <c r="ALL143" s="1380"/>
      <c r="ALM143" s="1380"/>
      <c r="ALN143" s="1380"/>
      <c r="ALO143" s="1380"/>
      <c r="ALP143" s="1380"/>
      <c r="ALQ143" s="1380"/>
      <c r="ALR143" s="1380"/>
      <c r="ALS143" s="1380"/>
      <c r="ALT143" s="1380"/>
      <c r="ALU143" s="1380"/>
      <c r="ALV143" s="1380"/>
      <c r="ALW143" s="1380"/>
      <c r="ALX143" s="1380"/>
      <c r="ALY143" s="1380"/>
      <c r="ALZ143" s="1380"/>
      <c r="AMA143" s="1380"/>
      <c r="AMB143" s="1380"/>
      <c r="AMC143" s="1380"/>
      <c r="AMD143" s="1380"/>
      <c r="AME143" s="1380"/>
      <c r="AMF143" s="1380"/>
      <c r="AMG143" s="1380"/>
      <c r="AMH143" s="1380"/>
      <c r="AMI143" s="1380"/>
      <c r="AMJ143" s="1380"/>
    </row>
    <row r="144" spans="1:1024" s="737" customFormat="1" ht="13.9" customHeight="1">
      <c r="A144" s="6249"/>
      <c r="B144" s="6729"/>
      <c r="C144" s="6746"/>
      <c r="D144" s="6614"/>
      <c r="E144" s="6617"/>
      <c r="F144" s="6311"/>
      <c r="G144" s="6617"/>
      <c r="H144" s="6620"/>
      <c r="I144" s="3573" t="s">
        <v>939</v>
      </c>
      <c r="J144" s="2425">
        <v>30000000</v>
      </c>
      <c r="K144" s="6617"/>
      <c r="L144" s="6617"/>
      <c r="M144" s="6617"/>
      <c r="N144" s="6617"/>
      <c r="O144" s="6654"/>
      <c r="P144" s="6654"/>
      <c r="Q144" s="6642"/>
      <c r="R144" s="6725"/>
      <c r="S144" s="6657"/>
      <c r="T144" s="6660"/>
      <c r="U144" s="6663"/>
      <c r="V144" s="6663"/>
      <c r="W144" s="6663"/>
      <c r="X144" s="6663"/>
      <c r="Y144" s="6721"/>
      <c r="Z144" s="6663"/>
      <c r="AA144" s="6721"/>
      <c r="AB144" s="6721"/>
      <c r="AC144" s="6721"/>
      <c r="AD144" s="6721"/>
      <c r="AE144" s="6663"/>
      <c r="AF144" s="6748"/>
      <c r="AG144" s="6749"/>
      <c r="AH144" s="6749"/>
      <c r="AI144" s="6642"/>
      <c r="AJ144" s="6642"/>
      <c r="AK144" s="6757"/>
      <c r="AL144" s="6749"/>
      <c r="AM144" s="6749"/>
      <c r="AN144" s="6707"/>
      <c r="AO144" s="6749"/>
      <c r="AP144" s="6749"/>
      <c r="AQ144" s="6749"/>
      <c r="AR144" s="6749"/>
      <c r="AS144" s="6749"/>
      <c r="AT144" s="6754"/>
      <c r="AU144" s="6755"/>
      <c r="AV144" s="6755"/>
      <c r="AW144" s="6756"/>
      <c r="AX144" s="6756"/>
      <c r="AY144" s="6687"/>
      <c r="AZ144" s="6690"/>
      <c r="BA144" s="3442"/>
      <c r="BB144" s="3442"/>
      <c r="BC144" s="3442"/>
      <c r="BD144" s="3442"/>
      <c r="BE144" s="3442"/>
      <c r="BF144" s="3442"/>
      <c r="BG144" s="3442"/>
      <c r="BH144" s="3442"/>
      <c r="BI144" s="3442"/>
      <c r="BJ144" s="3442"/>
      <c r="BK144" s="3442"/>
      <c r="BL144" s="3442"/>
      <c r="BM144" s="3442"/>
      <c r="BN144" s="3442"/>
      <c r="BO144" s="3442"/>
      <c r="BP144" s="3442"/>
      <c r="BQ144" s="3442"/>
      <c r="BR144" s="3442"/>
      <c r="BS144" s="3442"/>
      <c r="BT144" s="3442"/>
      <c r="BU144" s="3442"/>
      <c r="BV144" s="3442"/>
      <c r="BW144" s="3442"/>
      <c r="BX144" s="3442"/>
      <c r="BY144" s="3442"/>
      <c r="BZ144" s="3442"/>
      <c r="CA144" s="3442"/>
      <c r="CB144" s="3442"/>
      <c r="CC144" s="3442"/>
      <c r="CD144" s="3442"/>
      <c r="CE144" s="3442"/>
      <c r="CF144" s="3442"/>
      <c r="CG144" s="3442"/>
      <c r="CH144" s="3442"/>
      <c r="CI144" s="3442"/>
      <c r="CJ144" s="3442"/>
      <c r="CK144" s="3442"/>
      <c r="CL144" s="3442"/>
      <c r="CM144" s="3442"/>
      <c r="CN144" s="3442"/>
      <c r="CO144" s="3442"/>
      <c r="CP144" s="3442"/>
      <c r="CQ144" s="3442"/>
      <c r="CR144" s="3442"/>
      <c r="CS144" s="3442"/>
      <c r="CT144" s="3442"/>
      <c r="CU144" s="3442"/>
      <c r="CV144" s="3442"/>
      <c r="CW144" s="3442"/>
      <c r="CX144" s="3442"/>
      <c r="CY144" s="3442"/>
      <c r="CZ144" s="3442"/>
      <c r="DA144" s="3442"/>
      <c r="DB144" s="3442"/>
      <c r="DC144" s="3442"/>
      <c r="DD144" s="3442"/>
      <c r="DE144" s="3442"/>
      <c r="DF144" s="3442"/>
      <c r="DG144" s="3442"/>
      <c r="DH144" s="3442"/>
      <c r="DI144" s="3442"/>
      <c r="DJ144" s="3442"/>
      <c r="DK144" s="3442"/>
      <c r="DL144" s="3442"/>
      <c r="DM144" s="3442"/>
      <c r="DN144" s="3442"/>
      <c r="DO144" s="3442"/>
      <c r="DP144" s="3442"/>
      <c r="DQ144" s="3442"/>
      <c r="DR144" s="3442"/>
      <c r="DS144" s="3442"/>
      <c r="DT144" s="3442"/>
      <c r="DU144" s="3442"/>
      <c r="DV144" s="3442"/>
      <c r="DW144" s="3442"/>
      <c r="DX144" s="3442"/>
      <c r="DY144" s="3442"/>
      <c r="DZ144" s="1380"/>
      <c r="EA144" s="1380"/>
      <c r="EB144" s="1380"/>
      <c r="EC144" s="1380"/>
      <c r="ED144" s="1380"/>
      <c r="EE144" s="1380"/>
      <c r="EF144" s="1380"/>
      <c r="EG144" s="1380"/>
      <c r="EH144" s="1380"/>
      <c r="EI144" s="1380"/>
      <c r="EJ144" s="1380"/>
      <c r="EK144" s="1380"/>
      <c r="EL144" s="1380"/>
      <c r="EM144" s="1380"/>
      <c r="EN144" s="1380"/>
      <c r="EO144" s="1380"/>
      <c r="EP144" s="1380"/>
      <c r="EQ144" s="1380"/>
      <c r="ER144" s="1380"/>
      <c r="ES144" s="1380"/>
      <c r="ET144" s="1380"/>
      <c r="EU144" s="1380"/>
      <c r="EV144" s="1380"/>
      <c r="EW144" s="1380"/>
      <c r="EX144" s="1380"/>
      <c r="EY144" s="1380"/>
      <c r="EZ144" s="1380"/>
      <c r="FA144" s="1380"/>
      <c r="FB144" s="1380"/>
      <c r="FC144" s="1380"/>
      <c r="FD144" s="1380"/>
      <c r="FE144" s="1380"/>
      <c r="FF144" s="1380"/>
      <c r="FG144" s="1380"/>
      <c r="FH144" s="1380"/>
      <c r="FI144" s="1380"/>
      <c r="FJ144" s="1380"/>
      <c r="FK144" s="1380"/>
      <c r="FL144" s="1380"/>
      <c r="FM144" s="1380"/>
      <c r="FN144" s="1380"/>
      <c r="FO144" s="1380"/>
      <c r="FP144" s="1380"/>
      <c r="FQ144" s="1380"/>
      <c r="FR144" s="1380"/>
      <c r="FS144" s="1380"/>
      <c r="FT144" s="1380"/>
      <c r="FU144" s="1380"/>
      <c r="FV144" s="1380"/>
      <c r="FW144" s="1380"/>
      <c r="FX144" s="1380"/>
      <c r="FY144" s="1380"/>
      <c r="FZ144" s="1380"/>
      <c r="GA144" s="1380"/>
      <c r="GB144" s="1380"/>
      <c r="GC144" s="1380"/>
      <c r="GD144" s="1380"/>
      <c r="GE144" s="1380"/>
      <c r="GF144" s="1380"/>
      <c r="GG144" s="1380"/>
      <c r="GH144" s="1380"/>
      <c r="GI144" s="1380"/>
      <c r="GJ144" s="1380"/>
      <c r="GK144" s="1380"/>
      <c r="GL144" s="1380"/>
      <c r="GM144" s="1380"/>
      <c r="GN144" s="1380"/>
      <c r="GO144" s="1380"/>
      <c r="GP144" s="1380"/>
      <c r="GQ144" s="1380"/>
      <c r="GR144" s="1380"/>
      <c r="GS144" s="1380"/>
      <c r="GT144" s="1380"/>
      <c r="GU144" s="1380"/>
      <c r="GV144" s="1380"/>
      <c r="GW144" s="1380"/>
      <c r="GX144" s="1380"/>
      <c r="GY144" s="1380"/>
      <c r="GZ144" s="1380"/>
      <c r="HA144" s="1380"/>
      <c r="HB144" s="1380"/>
      <c r="HC144" s="1380"/>
      <c r="HD144" s="1380"/>
      <c r="HE144" s="1380"/>
      <c r="HF144" s="1380"/>
      <c r="HG144" s="1380"/>
      <c r="HH144" s="1380"/>
      <c r="HI144" s="1380"/>
      <c r="HJ144" s="1380"/>
      <c r="HK144" s="1380"/>
      <c r="HL144" s="1380"/>
      <c r="HM144" s="1380"/>
      <c r="HN144" s="1380"/>
      <c r="HO144" s="1380"/>
      <c r="HP144" s="1380"/>
      <c r="HQ144" s="1380"/>
      <c r="HR144" s="1380"/>
      <c r="HS144" s="1380"/>
      <c r="HT144" s="1380"/>
      <c r="HU144" s="1380"/>
      <c r="HV144" s="1380"/>
      <c r="HW144" s="1380"/>
      <c r="HX144" s="1380"/>
      <c r="HY144" s="1380"/>
      <c r="HZ144" s="1380"/>
      <c r="IA144" s="1380"/>
      <c r="IB144" s="1380"/>
      <c r="IC144" s="1380"/>
      <c r="ID144" s="1380"/>
      <c r="IE144" s="1380"/>
      <c r="IF144" s="1380"/>
      <c r="IG144" s="1380"/>
      <c r="IH144" s="1380"/>
      <c r="II144" s="1380"/>
      <c r="IJ144" s="1380"/>
      <c r="IK144" s="1380"/>
      <c r="IL144" s="1380"/>
      <c r="IM144" s="1380"/>
      <c r="IN144" s="1380"/>
      <c r="IO144" s="1380"/>
      <c r="IP144" s="1380"/>
      <c r="IQ144" s="1380"/>
      <c r="IR144" s="1380"/>
      <c r="IS144" s="1380"/>
      <c r="IT144" s="1380"/>
      <c r="IU144" s="1380"/>
      <c r="IV144" s="1380"/>
      <c r="IW144" s="1380"/>
      <c r="IX144" s="1380"/>
      <c r="IY144" s="1380"/>
      <c r="IZ144" s="1380"/>
      <c r="JA144" s="1380"/>
      <c r="JB144" s="1380"/>
      <c r="JC144" s="1380"/>
      <c r="JD144" s="1380"/>
      <c r="JE144" s="1380"/>
      <c r="JF144" s="1380"/>
      <c r="JG144" s="1380"/>
      <c r="JH144" s="1380"/>
      <c r="JI144" s="1380"/>
      <c r="JJ144" s="1380"/>
      <c r="JK144" s="1380"/>
      <c r="JL144" s="1380"/>
      <c r="JM144" s="1380"/>
      <c r="JN144" s="1380"/>
      <c r="JO144" s="1380"/>
      <c r="JP144" s="1380"/>
      <c r="JQ144" s="1380"/>
      <c r="JR144" s="1380"/>
      <c r="JS144" s="1380"/>
      <c r="JT144" s="1380"/>
      <c r="JU144" s="1380"/>
      <c r="JV144" s="1380"/>
      <c r="JW144" s="1380"/>
      <c r="JX144" s="1380"/>
      <c r="JY144" s="1380"/>
      <c r="JZ144" s="1380"/>
      <c r="KA144" s="1380"/>
      <c r="KB144" s="1380"/>
      <c r="KC144" s="1380"/>
      <c r="KD144" s="1380"/>
      <c r="KE144" s="1380"/>
      <c r="KF144" s="1380"/>
      <c r="KG144" s="1380"/>
      <c r="KH144" s="1380"/>
      <c r="KI144" s="1380"/>
      <c r="KJ144" s="1380"/>
      <c r="KK144" s="1380"/>
      <c r="KL144" s="1380"/>
      <c r="KM144" s="1380"/>
      <c r="KN144" s="1380"/>
      <c r="KO144" s="1380"/>
      <c r="KP144" s="1380"/>
      <c r="KQ144" s="1380"/>
      <c r="KR144" s="1380"/>
      <c r="KS144" s="1380"/>
      <c r="KT144" s="1380"/>
      <c r="KU144" s="1380"/>
      <c r="KV144" s="1380"/>
      <c r="KW144" s="1380"/>
      <c r="KX144" s="1380"/>
      <c r="KY144" s="1380"/>
      <c r="KZ144" s="1380"/>
      <c r="LA144" s="1380"/>
      <c r="LB144" s="1380"/>
      <c r="LC144" s="1380"/>
      <c r="LD144" s="1380"/>
      <c r="LE144" s="1380"/>
      <c r="LF144" s="1380"/>
      <c r="LG144" s="1380"/>
      <c r="LH144" s="1380"/>
      <c r="LI144" s="1380"/>
      <c r="LJ144" s="1380"/>
      <c r="LK144" s="1380"/>
      <c r="LL144" s="1380"/>
      <c r="LM144" s="1380"/>
      <c r="LN144" s="1380"/>
      <c r="LO144" s="1380"/>
      <c r="LP144" s="1380"/>
      <c r="LQ144" s="1380"/>
      <c r="LR144" s="1380"/>
      <c r="LS144" s="1380"/>
      <c r="LT144" s="1380"/>
      <c r="LU144" s="1380"/>
      <c r="LV144" s="1380"/>
      <c r="LW144" s="1380"/>
      <c r="LX144" s="1380"/>
      <c r="LY144" s="1380"/>
      <c r="LZ144" s="1380"/>
      <c r="MA144" s="1380"/>
      <c r="MB144" s="1380"/>
      <c r="MC144" s="1380"/>
      <c r="MD144" s="1380"/>
      <c r="ME144" s="1380"/>
      <c r="MF144" s="1380"/>
      <c r="MG144" s="1380"/>
      <c r="MH144" s="1380"/>
      <c r="MI144" s="1380"/>
      <c r="MJ144" s="1380"/>
      <c r="MK144" s="1380"/>
      <c r="ML144" s="1380"/>
      <c r="MM144" s="1380"/>
      <c r="MN144" s="1380"/>
      <c r="MO144" s="1380"/>
      <c r="MP144" s="1380"/>
      <c r="MQ144" s="1380"/>
      <c r="MR144" s="1380"/>
      <c r="MS144" s="1380"/>
      <c r="MT144" s="1380"/>
      <c r="MU144" s="1380"/>
      <c r="MV144" s="1380"/>
      <c r="MW144" s="1380"/>
      <c r="MX144" s="1380"/>
      <c r="MY144" s="1380"/>
      <c r="MZ144" s="1380"/>
      <c r="NA144" s="1380"/>
      <c r="NB144" s="1380"/>
      <c r="NC144" s="1380"/>
      <c r="ND144" s="1380"/>
      <c r="NE144" s="1380"/>
      <c r="NF144" s="1380"/>
      <c r="NG144" s="1380"/>
      <c r="NH144" s="1380"/>
      <c r="NI144" s="1380"/>
      <c r="NJ144" s="1380"/>
      <c r="NK144" s="1380"/>
      <c r="NL144" s="1380"/>
      <c r="NM144" s="1380"/>
      <c r="NN144" s="1380"/>
      <c r="NO144" s="1380"/>
      <c r="NP144" s="1380"/>
      <c r="NQ144" s="1380"/>
      <c r="NR144" s="1380"/>
      <c r="NS144" s="1380"/>
      <c r="NT144" s="1380"/>
      <c r="NU144" s="1380"/>
      <c r="NV144" s="1380"/>
      <c r="NW144" s="1380"/>
      <c r="NX144" s="1380"/>
      <c r="NY144" s="1380"/>
      <c r="NZ144" s="1380"/>
      <c r="OA144" s="1380"/>
      <c r="OB144" s="1380"/>
      <c r="OC144" s="1380"/>
      <c r="OD144" s="1380"/>
      <c r="OE144" s="1380"/>
      <c r="OF144" s="1380"/>
      <c r="OG144" s="1380"/>
      <c r="OH144" s="1380"/>
      <c r="OI144" s="1380"/>
      <c r="OJ144" s="1380"/>
      <c r="OK144" s="1380"/>
      <c r="OL144" s="1380"/>
      <c r="OM144" s="1380"/>
      <c r="ON144" s="1380"/>
      <c r="OO144" s="1380"/>
      <c r="OP144" s="1380"/>
      <c r="OQ144" s="1380"/>
      <c r="OR144" s="1380"/>
      <c r="OS144" s="1380"/>
      <c r="OT144" s="1380"/>
      <c r="OU144" s="1380"/>
      <c r="OV144" s="1380"/>
      <c r="OW144" s="1380"/>
      <c r="OX144" s="1380"/>
      <c r="OY144" s="1380"/>
      <c r="OZ144" s="1380"/>
      <c r="PA144" s="1380"/>
      <c r="PB144" s="1380"/>
      <c r="PC144" s="1380"/>
      <c r="PD144" s="1380"/>
      <c r="PE144" s="1380"/>
      <c r="PF144" s="1380"/>
      <c r="PG144" s="1380"/>
      <c r="PH144" s="1380"/>
      <c r="PI144" s="1380"/>
      <c r="PJ144" s="1380"/>
      <c r="PK144" s="1380"/>
      <c r="PL144" s="1380"/>
      <c r="PM144" s="1380"/>
      <c r="PN144" s="1380"/>
      <c r="PO144" s="1380"/>
      <c r="PP144" s="1380"/>
      <c r="PQ144" s="1380"/>
      <c r="PR144" s="1380"/>
      <c r="PS144" s="1380"/>
      <c r="PT144" s="1380"/>
      <c r="PU144" s="1380"/>
      <c r="PV144" s="1380"/>
      <c r="PW144" s="1380"/>
      <c r="PX144" s="1380"/>
      <c r="PY144" s="1380"/>
      <c r="PZ144" s="1380"/>
      <c r="QA144" s="1380"/>
      <c r="QB144" s="1380"/>
      <c r="QC144" s="1380"/>
      <c r="QD144" s="1380"/>
      <c r="QE144" s="1380"/>
      <c r="QF144" s="1380"/>
      <c r="QG144" s="1380"/>
      <c r="QH144" s="1380"/>
      <c r="QI144" s="1380"/>
      <c r="QJ144" s="1380"/>
      <c r="QK144" s="1380"/>
      <c r="QL144" s="1380"/>
      <c r="QM144" s="1380"/>
      <c r="QN144" s="1380"/>
      <c r="QO144" s="1380"/>
      <c r="QP144" s="1380"/>
      <c r="QQ144" s="1380"/>
      <c r="QR144" s="1380"/>
      <c r="QS144" s="1380"/>
      <c r="QT144" s="1380"/>
      <c r="QU144" s="1380"/>
      <c r="QV144" s="1380"/>
      <c r="QW144" s="1380"/>
      <c r="QX144" s="1380"/>
      <c r="QY144" s="1380"/>
      <c r="QZ144" s="1380"/>
      <c r="RA144" s="1380"/>
      <c r="RB144" s="1380"/>
      <c r="RC144" s="1380"/>
      <c r="RD144" s="1380"/>
      <c r="RE144" s="1380"/>
      <c r="RF144" s="1380"/>
      <c r="RG144" s="1380"/>
      <c r="RH144" s="1380"/>
      <c r="RI144" s="1380"/>
      <c r="RJ144" s="1380"/>
      <c r="RK144" s="1380"/>
      <c r="RL144" s="1380"/>
      <c r="RM144" s="1380"/>
      <c r="RN144" s="1380"/>
      <c r="RO144" s="1380"/>
      <c r="RP144" s="1380"/>
      <c r="RQ144" s="1380"/>
      <c r="RR144" s="1380"/>
      <c r="RS144" s="1380"/>
      <c r="RT144" s="1380"/>
      <c r="RU144" s="1380"/>
      <c r="RV144" s="1380"/>
      <c r="RW144" s="1380"/>
      <c r="RX144" s="1380"/>
      <c r="RY144" s="1380"/>
      <c r="RZ144" s="1380"/>
      <c r="SA144" s="1380"/>
      <c r="SB144" s="1380"/>
      <c r="SC144" s="1380"/>
      <c r="SD144" s="1380"/>
      <c r="SE144" s="1380"/>
      <c r="SF144" s="1380"/>
      <c r="SG144" s="1380"/>
      <c r="SH144" s="1380"/>
      <c r="SI144" s="1380"/>
      <c r="SJ144" s="1380"/>
      <c r="SK144" s="1380"/>
      <c r="SL144" s="1380"/>
      <c r="SM144" s="1380"/>
      <c r="SN144" s="1380"/>
      <c r="SO144" s="1380"/>
      <c r="SP144" s="1380"/>
      <c r="SQ144" s="1380"/>
      <c r="SR144" s="1380"/>
      <c r="SS144" s="1380"/>
      <c r="ST144" s="1380"/>
      <c r="SU144" s="1380"/>
      <c r="SV144" s="1380"/>
      <c r="SW144" s="1380"/>
      <c r="SX144" s="1380"/>
      <c r="SY144" s="1380"/>
      <c r="SZ144" s="1380"/>
      <c r="TA144" s="1380"/>
      <c r="TB144" s="1380"/>
      <c r="TC144" s="1380"/>
      <c r="TD144" s="1380"/>
      <c r="TE144" s="1380"/>
      <c r="TF144" s="1380"/>
      <c r="TG144" s="1380"/>
      <c r="TH144" s="1380"/>
      <c r="TI144" s="1380"/>
      <c r="TJ144" s="1380"/>
      <c r="TK144" s="1380"/>
      <c r="TL144" s="1380"/>
      <c r="TM144" s="1380"/>
      <c r="TN144" s="1380"/>
      <c r="TO144" s="1380"/>
      <c r="TP144" s="1380"/>
      <c r="TQ144" s="1380"/>
      <c r="TR144" s="1380"/>
      <c r="TS144" s="1380"/>
      <c r="TT144" s="1380"/>
      <c r="TU144" s="1380"/>
      <c r="TV144" s="1380"/>
      <c r="TW144" s="1380"/>
      <c r="TX144" s="1380"/>
      <c r="TY144" s="1380"/>
      <c r="TZ144" s="1380"/>
      <c r="UA144" s="1380"/>
      <c r="UB144" s="1380"/>
      <c r="UC144" s="1380"/>
      <c r="UD144" s="1380"/>
      <c r="UE144" s="1380"/>
      <c r="UF144" s="1380"/>
      <c r="UG144" s="1380"/>
      <c r="UH144" s="1380"/>
      <c r="UI144" s="1380"/>
      <c r="UJ144" s="1380"/>
      <c r="UK144" s="1380"/>
      <c r="UL144" s="1380"/>
      <c r="UM144" s="1380"/>
      <c r="UN144" s="1380"/>
      <c r="UO144" s="1380"/>
      <c r="UP144" s="1380"/>
      <c r="UQ144" s="1380"/>
      <c r="UR144" s="1380"/>
      <c r="US144" s="1380"/>
      <c r="UT144" s="1380"/>
      <c r="UU144" s="1380"/>
      <c r="UV144" s="1380"/>
      <c r="UW144" s="1380"/>
      <c r="UX144" s="1380"/>
      <c r="UY144" s="1380"/>
      <c r="UZ144" s="1380"/>
      <c r="VA144" s="1380"/>
      <c r="VB144" s="1380"/>
      <c r="VC144" s="1380"/>
      <c r="VD144" s="1380"/>
      <c r="VE144" s="1380"/>
      <c r="VF144" s="1380"/>
      <c r="VG144" s="1380"/>
      <c r="VH144" s="1380"/>
      <c r="VI144" s="1380"/>
      <c r="VJ144" s="1380"/>
      <c r="VK144" s="1380"/>
      <c r="VL144" s="1380"/>
      <c r="VM144" s="1380"/>
      <c r="VN144" s="1380"/>
      <c r="VO144" s="1380"/>
      <c r="VP144" s="1380"/>
      <c r="VQ144" s="1380"/>
      <c r="VR144" s="1380"/>
      <c r="VS144" s="1380"/>
      <c r="VT144" s="1380"/>
      <c r="VU144" s="1380"/>
      <c r="VV144" s="1380"/>
      <c r="VW144" s="1380"/>
      <c r="VX144" s="1380"/>
      <c r="VY144" s="1380"/>
      <c r="VZ144" s="1380"/>
      <c r="WA144" s="1380"/>
      <c r="WB144" s="1380"/>
      <c r="WC144" s="1380"/>
      <c r="WD144" s="1380"/>
      <c r="WE144" s="1380"/>
      <c r="WF144" s="1380"/>
      <c r="WG144" s="1380"/>
      <c r="WH144" s="1380"/>
      <c r="WI144" s="1380"/>
      <c r="WJ144" s="1380"/>
      <c r="WK144" s="1380"/>
      <c r="WL144" s="1380"/>
      <c r="WM144" s="1380"/>
      <c r="WN144" s="1380"/>
      <c r="WO144" s="1380"/>
      <c r="WP144" s="1380"/>
      <c r="WQ144" s="1380"/>
      <c r="WR144" s="1380"/>
      <c r="WS144" s="1380"/>
      <c r="WT144" s="1380"/>
      <c r="WU144" s="1380"/>
      <c r="WV144" s="1380"/>
      <c r="WW144" s="1380"/>
      <c r="WX144" s="1380"/>
      <c r="WY144" s="1380"/>
      <c r="WZ144" s="1380"/>
      <c r="XA144" s="1380"/>
      <c r="XB144" s="1380"/>
      <c r="XC144" s="1380"/>
      <c r="XD144" s="1380"/>
      <c r="XE144" s="1380"/>
      <c r="XF144" s="1380"/>
      <c r="XG144" s="1380"/>
      <c r="XH144" s="1380"/>
      <c r="XI144" s="1380"/>
      <c r="XJ144" s="1380"/>
      <c r="XK144" s="1380"/>
      <c r="XL144" s="1380"/>
      <c r="XM144" s="1380"/>
      <c r="XN144" s="1380"/>
      <c r="XO144" s="1380"/>
      <c r="XP144" s="1380"/>
      <c r="XQ144" s="1380"/>
      <c r="XR144" s="1380"/>
      <c r="XS144" s="1380"/>
      <c r="XT144" s="1380"/>
      <c r="XU144" s="1380"/>
      <c r="XV144" s="1380"/>
      <c r="XW144" s="1380"/>
      <c r="XX144" s="1380"/>
      <c r="XY144" s="1380"/>
      <c r="XZ144" s="1380"/>
      <c r="YA144" s="1380"/>
      <c r="YB144" s="1380"/>
      <c r="YC144" s="1380"/>
      <c r="YD144" s="1380"/>
      <c r="YE144" s="1380"/>
      <c r="YF144" s="1380"/>
      <c r="YG144" s="1380"/>
      <c r="YH144" s="1380"/>
      <c r="YI144" s="1380"/>
      <c r="YJ144" s="1380"/>
      <c r="YK144" s="1380"/>
      <c r="YL144" s="1380"/>
      <c r="YM144" s="1380"/>
      <c r="YN144" s="1380"/>
      <c r="YO144" s="1380"/>
      <c r="YP144" s="1380"/>
      <c r="YQ144" s="1380"/>
      <c r="YR144" s="1380"/>
      <c r="YS144" s="1380"/>
      <c r="YT144" s="1380"/>
      <c r="YU144" s="1380"/>
      <c r="YV144" s="1380"/>
      <c r="YW144" s="1380"/>
      <c r="YX144" s="1380"/>
      <c r="YY144" s="1380"/>
      <c r="YZ144" s="1380"/>
      <c r="ZA144" s="1380"/>
      <c r="ZB144" s="1380"/>
      <c r="ZC144" s="1380"/>
      <c r="ZD144" s="1380"/>
      <c r="ZE144" s="1380"/>
      <c r="ZF144" s="1380"/>
      <c r="ZG144" s="1380"/>
      <c r="ZH144" s="1380"/>
      <c r="ZI144" s="1380"/>
      <c r="ZJ144" s="1380"/>
      <c r="ZK144" s="1380"/>
      <c r="ZL144" s="1380"/>
      <c r="ZM144" s="1380"/>
      <c r="ZN144" s="1380"/>
      <c r="ZO144" s="1380"/>
      <c r="ZP144" s="1380"/>
      <c r="ZQ144" s="1380"/>
      <c r="ZR144" s="1380"/>
      <c r="ZS144" s="1380"/>
      <c r="ZT144" s="1380"/>
      <c r="ZU144" s="1380"/>
      <c r="ZV144" s="1380"/>
      <c r="ZW144" s="1380"/>
      <c r="ZX144" s="1380"/>
      <c r="ZY144" s="1380"/>
      <c r="ZZ144" s="1380"/>
      <c r="AAA144" s="1380"/>
      <c r="AAB144" s="1380"/>
      <c r="AAC144" s="1380"/>
      <c r="AAD144" s="1380"/>
      <c r="AAE144" s="1380"/>
      <c r="AAF144" s="1380"/>
      <c r="AAG144" s="1380"/>
      <c r="AAH144" s="1380"/>
      <c r="AAI144" s="1380"/>
      <c r="AAJ144" s="1380"/>
      <c r="AAK144" s="1380"/>
      <c r="AAL144" s="1380"/>
      <c r="AAM144" s="1380"/>
      <c r="AAN144" s="1380"/>
      <c r="AAO144" s="1380"/>
      <c r="AAP144" s="1380"/>
      <c r="AAQ144" s="1380"/>
      <c r="AAR144" s="1380"/>
      <c r="AAS144" s="1380"/>
      <c r="AAT144" s="1380"/>
      <c r="AAU144" s="1380"/>
      <c r="AAV144" s="1380"/>
      <c r="AAW144" s="1380"/>
      <c r="AAX144" s="1380"/>
      <c r="AAY144" s="1380"/>
      <c r="AAZ144" s="1380"/>
      <c r="ABA144" s="1380"/>
      <c r="ABB144" s="1380"/>
      <c r="ABC144" s="1380"/>
      <c r="ABD144" s="1380"/>
      <c r="ABE144" s="1380"/>
      <c r="ABF144" s="1380"/>
      <c r="ABG144" s="1380"/>
      <c r="ABH144" s="1380"/>
      <c r="ABI144" s="1380"/>
      <c r="ABJ144" s="1380"/>
      <c r="ABK144" s="1380"/>
      <c r="ABL144" s="1380"/>
      <c r="ABM144" s="1380"/>
      <c r="ABN144" s="1380"/>
      <c r="ABO144" s="1380"/>
      <c r="ABP144" s="1380"/>
      <c r="ABQ144" s="1380"/>
      <c r="ABR144" s="1380"/>
      <c r="ABS144" s="1380"/>
      <c r="ABT144" s="1380"/>
      <c r="ABU144" s="1380"/>
      <c r="ABV144" s="1380"/>
      <c r="ABW144" s="1380"/>
      <c r="ABX144" s="1380"/>
      <c r="ABY144" s="1380"/>
      <c r="ABZ144" s="1380"/>
      <c r="ACA144" s="1380"/>
      <c r="ACB144" s="1380"/>
      <c r="ACC144" s="1380"/>
      <c r="ACD144" s="1380"/>
      <c r="ACE144" s="1380"/>
      <c r="ACF144" s="1380"/>
      <c r="ACG144" s="1380"/>
      <c r="ACH144" s="1380"/>
      <c r="ACI144" s="1380"/>
      <c r="ACJ144" s="1380"/>
      <c r="ACK144" s="1380"/>
      <c r="ACL144" s="1380"/>
      <c r="ACM144" s="1380"/>
      <c r="ACN144" s="1380"/>
      <c r="ACO144" s="1380"/>
      <c r="ACP144" s="1380"/>
      <c r="ACQ144" s="1380"/>
      <c r="ACR144" s="1380"/>
      <c r="ACS144" s="1380"/>
      <c r="ACT144" s="1380"/>
      <c r="ACU144" s="1380"/>
      <c r="ACV144" s="1380"/>
      <c r="ACW144" s="1380"/>
      <c r="ACX144" s="1380"/>
      <c r="ACY144" s="1380"/>
      <c r="ACZ144" s="1380"/>
      <c r="ADA144" s="1380"/>
      <c r="ADB144" s="1380"/>
      <c r="ADC144" s="1380"/>
      <c r="ADD144" s="1380"/>
      <c r="ADE144" s="1380"/>
      <c r="ADF144" s="1380"/>
      <c r="ADG144" s="1380"/>
      <c r="ADH144" s="1380"/>
      <c r="ADI144" s="1380"/>
      <c r="ADJ144" s="1380"/>
      <c r="ADK144" s="1380"/>
      <c r="ADL144" s="1380"/>
      <c r="ADM144" s="1380"/>
      <c r="ADN144" s="1380"/>
      <c r="ADO144" s="1380"/>
      <c r="ADP144" s="1380"/>
      <c r="ADQ144" s="1380"/>
      <c r="ADR144" s="1380"/>
      <c r="ADS144" s="1380"/>
      <c r="ADT144" s="1380"/>
      <c r="ADU144" s="1380"/>
      <c r="ADV144" s="1380"/>
      <c r="ADW144" s="1380"/>
      <c r="ADX144" s="1380"/>
      <c r="ADY144" s="1380"/>
      <c r="ADZ144" s="1380"/>
      <c r="AEA144" s="1380"/>
      <c r="AEB144" s="1380"/>
      <c r="AEC144" s="1380"/>
      <c r="AED144" s="1380"/>
      <c r="AEE144" s="1380"/>
      <c r="AEF144" s="1380"/>
      <c r="AEG144" s="1380"/>
      <c r="AEH144" s="1380"/>
      <c r="AEI144" s="1380"/>
      <c r="AEJ144" s="1380"/>
      <c r="AEK144" s="1380"/>
      <c r="AEL144" s="1380"/>
      <c r="AEM144" s="1380"/>
      <c r="AEN144" s="1380"/>
      <c r="AEO144" s="1380"/>
      <c r="AEP144" s="1380"/>
      <c r="AEQ144" s="1380"/>
      <c r="AER144" s="1380"/>
      <c r="AES144" s="1380"/>
      <c r="AET144" s="1380"/>
      <c r="AEU144" s="1380"/>
      <c r="AEV144" s="1380"/>
      <c r="AEW144" s="1380"/>
      <c r="AEX144" s="1380"/>
      <c r="AEY144" s="1380"/>
      <c r="AEZ144" s="1380"/>
      <c r="AFA144" s="1380"/>
      <c r="AFB144" s="1380"/>
      <c r="AFC144" s="1380"/>
      <c r="AFD144" s="1380"/>
      <c r="AFE144" s="1380"/>
      <c r="AFF144" s="1380"/>
      <c r="AFG144" s="1380"/>
      <c r="AFH144" s="1380"/>
      <c r="AFI144" s="1380"/>
      <c r="AFJ144" s="1380"/>
      <c r="AFK144" s="1380"/>
      <c r="AFL144" s="1380"/>
      <c r="AFM144" s="1380"/>
      <c r="AFN144" s="1380"/>
      <c r="AFO144" s="1380"/>
      <c r="AFP144" s="1380"/>
      <c r="AFQ144" s="1380"/>
      <c r="AFR144" s="1380"/>
      <c r="AFS144" s="1380"/>
      <c r="AFT144" s="1380"/>
      <c r="AFU144" s="1380"/>
      <c r="AFV144" s="1380"/>
      <c r="AFW144" s="1380"/>
      <c r="AFX144" s="1380"/>
      <c r="AFY144" s="1380"/>
      <c r="AFZ144" s="1380"/>
      <c r="AGA144" s="1380"/>
      <c r="AGB144" s="1380"/>
      <c r="AGC144" s="1380"/>
      <c r="AGD144" s="1380"/>
      <c r="AGE144" s="1380"/>
      <c r="AGF144" s="1380"/>
      <c r="AGG144" s="1380"/>
      <c r="AGH144" s="1380"/>
      <c r="AGI144" s="1380"/>
      <c r="AGJ144" s="1380"/>
      <c r="AGK144" s="1380"/>
      <c r="AGL144" s="1380"/>
      <c r="AGM144" s="1380"/>
      <c r="AGN144" s="1380"/>
      <c r="AGO144" s="1380"/>
      <c r="AGP144" s="1380"/>
      <c r="AGQ144" s="1380"/>
      <c r="AGR144" s="1380"/>
      <c r="AGS144" s="1380"/>
      <c r="AGT144" s="1380"/>
      <c r="AGU144" s="1380"/>
      <c r="AGV144" s="1380"/>
      <c r="AGW144" s="1380"/>
      <c r="AGX144" s="1380"/>
      <c r="AGY144" s="1380"/>
      <c r="AGZ144" s="1380"/>
      <c r="AHA144" s="1380"/>
      <c r="AHB144" s="1380"/>
      <c r="AHC144" s="1380"/>
      <c r="AHD144" s="1380"/>
      <c r="AHE144" s="1380"/>
      <c r="AHF144" s="1380"/>
      <c r="AHG144" s="1380"/>
      <c r="AHH144" s="1380"/>
      <c r="AHI144" s="1380"/>
      <c r="AHJ144" s="1380"/>
      <c r="AHK144" s="1380"/>
      <c r="AHL144" s="1380"/>
      <c r="AHM144" s="1380"/>
      <c r="AHN144" s="1380"/>
      <c r="AHO144" s="1380"/>
      <c r="AHP144" s="1380"/>
      <c r="AHQ144" s="1380"/>
      <c r="AHR144" s="1380"/>
      <c r="AHS144" s="1380"/>
      <c r="AHT144" s="1380"/>
      <c r="AHU144" s="1380"/>
      <c r="AHV144" s="1380"/>
      <c r="AHW144" s="1380"/>
      <c r="AHX144" s="1380"/>
      <c r="AHY144" s="1380"/>
      <c r="AHZ144" s="1380"/>
      <c r="AIA144" s="1380"/>
      <c r="AIB144" s="1380"/>
      <c r="AIC144" s="1380"/>
      <c r="AID144" s="1380"/>
      <c r="AIE144" s="1380"/>
      <c r="AIF144" s="1380"/>
      <c r="AIG144" s="1380"/>
      <c r="AIH144" s="1380"/>
      <c r="AII144" s="1380"/>
      <c r="AIJ144" s="1380"/>
      <c r="AIK144" s="1380"/>
      <c r="AIL144" s="1380"/>
      <c r="AIM144" s="1380"/>
      <c r="AIN144" s="1380"/>
      <c r="AIO144" s="1380"/>
      <c r="AIP144" s="1380"/>
      <c r="AIQ144" s="1380"/>
      <c r="AIR144" s="1380"/>
      <c r="AIS144" s="1380"/>
      <c r="AIT144" s="1380"/>
      <c r="AIU144" s="1380"/>
      <c r="AIV144" s="1380"/>
      <c r="AIW144" s="1380"/>
      <c r="AIX144" s="1380"/>
      <c r="AIY144" s="1380"/>
      <c r="AIZ144" s="1380"/>
      <c r="AJA144" s="1380"/>
      <c r="AJB144" s="1380"/>
      <c r="AJC144" s="1380"/>
      <c r="AJD144" s="1380"/>
      <c r="AJE144" s="1380"/>
      <c r="AJF144" s="1380"/>
      <c r="AJG144" s="1380"/>
      <c r="AJH144" s="1380"/>
      <c r="AJI144" s="1380"/>
      <c r="AJJ144" s="1380"/>
      <c r="AJK144" s="1380"/>
      <c r="AJL144" s="1380"/>
      <c r="AJM144" s="1380"/>
      <c r="AJN144" s="1380"/>
      <c r="AJO144" s="1380"/>
      <c r="AJP144" s="1380"/>
      <c r="AJQ144" s="1380"/>
      <c r="AJR144" s="1380"/>
      <c r="AJS144" s="1380"/>
      <c r="AJT144" s="1380"/>
      <c r="AJU144" s="1380"/>
      <c r="AJV144" s="1380"/>
      <c r="AJW144" s="1380"/>
      <c r="AJX144" s="1380"/>
      <c r="AJY144" s="1380"/>
      <c r="AJZ144" s="1380"/>
      <c r="AKA144" s="1380"/>
      <c r="AKB144" s="1380"/>
      <c r="AKC144" s="1380"/>
      <c r="AKD144" s="1380"/>
      <c r="AKE144" s="1380"/>
      <c r="AKF144" s="1380"/>
      <c r="AKG144" s="1380"/>
      <c r="AKH144" s="1380"/>
      <c r="AKI144" s="1380"/>
      <c r="AKJ144" s="1380"/>
      <c r="AKK144" s="1380"/>
      <c r="AKL144" s="1380"/>
      <c r="AKM144" s="1380"/>
      <c r="AKN144" s="1380"/>
      <c r="AKO144" s="1380"/>
      <c r="AKP144" s="1380"/>
      <c r="AKQ144" s="1380"/>
      <c r="AKR144" s="1380"/>
      <c r="AKS144" s="1380"/>
      <c r="AKT144" s="1380"/>
      <c r="AKU144" s="1380"/>
      <c r="AKV144" s="1380"/>
      <c r="AKW144" s="1380"/>
      <c r="AKX144" s="1380"/>
      <c r="AKY144" s="1380"/>
      <c r="AKZ144" s="1380"/>
      <c r="ALA144" s="1380"/>
      <c r="ALB144" s="1380"/>
      <c r="ALC144" s="1380"/>
      <c r="ALD144" s="1380"/>
      <c r="ALE144" s="1380"/>
      <c r="ALF144" s="1380"/>
      <c r="ALG144" s="1380"/>
      <c r="ALH144" s="1380"/>
      <c r="ALI144" s="1380"/>
      <c r="ALJ144" s="1380"/>
      <c r="ALK144" s="1380"/>
      <c r="ALL144" s="1380"/>
      <c r="ALM144" s="1380"/>
      <c r="ALN144" s="1380"/>
      <c r="ALO144" s="1380"/>
      <c r="ALP144" s="1380"/>
      <c r="ALQ144" s="1380"/>
      <c r="ALR144" s="1380"/>
      <c r="ALS144" s="1380"/>
      <c r="ALT144" s="1380"/>
      <c r="ALU144" s="1380"/>
      <c r="ALV144" s="1380"/>
      <c r="ALW144" s="1380"/>
      <c r="ALX144" s="1380"/>
      <c r="ALY144" s="1380"/>
      <c r="ALZ144" s="1380"/>
      <c r="AMA144" s="1380"/>
      <c r="AMB144" s="1380"/>
      <c r="AMC144" s="1380"/>
      <c r="AMD144" s="1380"/>
      <c r="AME144" s="1380"/>
      <c r="AMF144" s="1380"/>
      <c r="AMG144" s="1380"/>
      <c r="AMH144" s="1380"/>
      <c r="AMI144" s="1380"/>
      <c r="AMJ144" s="1380"/>
    </row>
    <row r="145" spans="1:1024" s="737" customFormat="1" ht="17.5" customHeight="1">
      <c r="A145" s="6249"/>
      <c r="B145" s="6729"/>
      <c r="C145" s="6746"/>
      <c r="D145" s="6614"/>
      <c r="E145" s="6617"/>
      <c r="F145" s="6311"/>
      <c r="G145" s="6617"/>
      <c r="H145" s="6620"/>
      <c r="I145" s="4824" t="s">
        <v>1025</v>
      </c>
      <c r="J145" s="2425">
        <v>20000000</v>
      </c>
      <c r="K145" s="6617"/>
      <c r="L145" s="6617"/>
      <c r="M145" s="6617"/>
      <c r="N145" s="6617"/>
      <c r="O145" s="6654"/>
      <c r="P145" s="6654"/>
      <c r="Q145" s="6642"/>
      <c r="R145" s="6725"/>
      <c r="S145" s="6657"/>
      <c r="T145" s="6660"/>
      <c r="U145" s="6663"/>
      <c r="V145" s="6663"/>
      <c r="W145" s="6663"/>
      <c r="X145" s="6663"/>
      <c r="Y145" s="6721"/>
      <c r="Z145" s="6663"/>
      <c r="AA145" s="6721"/>
      <c r="AB145" s="6721"/>
      <c r="AC145" s="6721"/>
      <c r="AD145" s="6721"/>
      <c r="AE145" s="6663"/>
      <c r="AF145" s="6748"/>
      <c r="AG145" s="6749"/>
      <c r="AH145" s="6749"/>
      <c r="AI145" s="6642"/>
      <c r="AJ145" s="6642"/>
      <c r="AK145" s="6757"/>
      <c r="AL145" s="6749"/>
      <c r="AM145" s="6749"/>
      <c r="AN145" s="6707"/>
      <c r="AO145" s="6749"/>
      <c r="AP145" s="6749"/>
      <c r="AQ145" s="6749"/>
      <c r="AR145" s="6749"/>
      <c r="AS145" s="6749"/>
      <c r="AT145" s="6754"/>
      <c r="AU145" s="6755"/>
      <c r="AV145" s="6755"/>
      <c r="AW145" s="6756"/>
      <c r="AX145" s="6756"/>
      <c r="AY145" s="6687"/>
      <c r="AZ145" s="6690"/>
      <c r="BA145" s="3442"/>
      <c r="BB145" s="3442"/>
      <c r="BC145" s="3442"/>
      <c r="BD145" s="3442"/>
      <c r="BE145" s="3442"/>
      <c r="BF145" s="3442"/>
      <c r="BG145" s="3442"/>
      <c r="BH145" s="3442"/>
      <c r="BI145" s="3442"/>
      <c r="BJ145" s="3442"/>
      <c r="BK145" s="3442"/>
      <c r="BL145" s="3442"/>
      <c r="BM145" s="3442"/>
      <c r="BN145" s="3442"/>
      <c r="BO145" s="3442"/>
      <c r="BP145" s="3442"/>
      <c r="BQ145" s="3442"/>
      <c r="BR145" s="3442"/>
      <c r="BS145" s="3442"/>
      <c r="BT145" s="3442"/>
      <c r="BU145" s="3442"/>
      <c r="BV145" s="3442"/>
      <c r="BW145" s="3442"/>
      <c r="BX145" s="3442"/>
      <c r="BY145" s="3442"/>
      <c r="BZ145" s="3442"/>
      <c r="CA145" s="3442"/>
      <c r="CB145" s="3442"/>
      <c r="CC145" s="3442"/>
      <c r="CD145" s="3442"/>
      <c r="CE145" s="3442"/>
      <c r="CF145" s="3442"/>
      <c r="CG145" s="3442"/>
      <c r="CH145" s="3442"/>
      <c r="CI145" s="3442"/>
      <c r="CJ145" s="3442"/>
      <c r="CK145" s="3442"/>
      <c r="CL145" s="3442"/>
      <c r="CM145" s="3442"/>
      <c r="CN145" s="3442"/>
      <c r="CO145" s="3442"/>
      <c r="CP145" s="3442"/>
      <c r="CQ145" s="3442"/>
      <c r="CR145" s="3442"/>
      <c r="CS145" s="3442"/>
      <c r="CT145" s="3442"/>
      <c r="CU145" s="3442"/>
      <c r="CV145" s="3442"/>
      <c r="CW145" s="3442"/>
      <c r="CX145" s="3442"/>
      <c r="CY145" s="3442"/>
      <c r="CZ145" s="3442"/>
      <c r="DA145" s="3442"/>
      <c r="DB145" s="3442"/>
      <c r="DC145" s="3442"/>
      <c r="DD145" s="3442"/>
      <c r="DE145" s="3442"/>
      <c r="DF145" s="3442"/>
      <c r="DG145" s="3442"/>
      <c r="DH145" s="3442"/>
      <c r="DI145" s="3442"/>
      <c r="DJ145" s="3442"/>
      <c r="DK145" s="3442"/>
      <c r="DL145" s="3442"/>
      <c r="DM145" s="3442"/>
      <c r="DN145" s="3442"/>
      <c r="DO145" s="3442"/>
      <c r="DP145" s="3442"/>
      <c r="DQ145" s="3442"/>
      <c r="DR145" s="3442"/>
      <c r="DS145" s="3442"/>
      <c r="DT145" s="3442"/>
      <c r="DU145" s="3442"/>
      <c r="DV145" s="3442"/>
      <c r="DW145" s="3442"/>
      <c r="DX145" s="3442"/>
      <c r="DY145" s="3442"/>
      <c r="DZ145" s="1380"/>
      <c r="EA145" s="1380"/>
      <c r="EB145" s="1380"/>
      <c r="EC145" s="1380"/>
      <c r="ED145" s="1380"/>
      <c r="EE145" s="1380"/>
      <c r="EF145" s="1380"/>
      <c r="EG145" s="1380"/>
      <c r="EH145" s="1380"/>
      <c r="EI145" s="1380"/>
      <c r="EJ145" s="1380"/>
      <c r="EK145" s="1380"/>
      <c r="EL145" s="1380"/>
      <c r="EM145" s="1380"/>
      <c r="EN145" s="1380"/>
      <c r="EO145" s="1380"/>
      <c r="EP145" s="1380"/>
      <c r="EQ145" s="1380"/>
      <c r="ER145" s="1380"/>
      <c r="ES145" s="1380"/>
      <c r="ET145" s="1380"/>
      <c r="EU145" s="1380"/>
      <c r="EV145" s="1380"/>
      <c r="EW145" s="1380"/>
      <c r="EX145" s="1380"/>
      <c r="EY145" s="1380"/>
      <c r="EZ145" s="1380"/>
      <c r="FA145" s="1380"/>
      <c r="FB145" s="1380"/>
      <c r="FC145" s="1380"/>
      <c r="FD145" s="1380"/>
      <c r="FE145" s="1380"/>
      <c r="FF145" s="1380"/>
      <c r="FG145" s="1380"/>
      <c r="FH145" s="1380"/>
      <c r="FI145" s="1380"/>
      <c r="FJ145" s="1380"/>
      <c r="FK145" s="1380"/>
      <c r="FL145" s="1380"/>
      <c r="FM145" s="1380"/>
      <c r="FN145" s="1380"/>
      <c r="FO145" s="1380"/>
      <c r="FP145" s="1380"/>
      <c r="FQ145" s="1380"/>
      <c r="FR145" s="1380"/>
      <c r="FS145" s="1380"/>
      <c r="FT145" s="1380"/>
      <c r="FU145" s="1380"/>
      <c r="FV145" s="1380"/>
      <c r="FW145" s="1380"/>
      <c r="FX145" s="1380"/>
      <c r="FY145" s="1380"/>
      <c r="FZ145" s="1380"/>
      <c r="GA145" s="1380"/>
      <c r="GB145" s="1380"/>
      <c r="GC145" s="1380"/>
      <c r="GD145" s="1380"/>
      <c r="GE145" s="1380"/>
      <c r="GF145" s="1380"/>
      <c r="GG145" s="1380"/>
      <c r="GH145" s="1380"/>
      <c r="GI145" s="1380"/>
      <c r="GJ145" s="1380"/>
      <c r="GK145" s="1380"/>
      <c r="GL145" s="1380"/>
      <c r="GM145" s="1380"/>
      <c r="GN145" s="1380"/>
      <c r="GO145" s="1380"/>
      <c r="GP145" s="1380"/>
      <c r="GQ145" s="1380"/>
      <c r="GR145" s="1380"/>
      <c r="GS145" s="1380"/>
      <c r="GT145" s="1380"/>
      <c r="GU145" s="1380"/>
      <c r="GV145" s="1380"/>
      <c r="GW145" s="1380"/>
      <c r="GX145" s="1380"/>
      <c r="GY145" s="1380"/>
      <c r="GZ145" s="1380"/>
      <c r="HA145" s="1380"/>
      <c r="HB145" s="1380"/>
      <c r="HC145" s="1380"/>
      <c r="HD145" s="1380"/>
      <c r="HE145" s="1380"/>
      <c r="HF145" s="1380"/>
      <c r="HG145" s="1380"/>
      <c r="HH145" s="1380"/>
      <c r="HI145" s="1380"/>
      <c r="HJ145" s="1380"/>
      <c r="HK145" s="1380"/>
      <c r="HL145" s="1380"/>
      <c r="HM145" s="1380"/>
      <c r="HN145" s="1380"/>
      <c r="HO145" s="1380"/>
      <c r="HP145" s="1380"/>
      <c r="HQ145" s="1380"/>
      <c r="HR145" s="1380"/>
      <c r="HS145" s="1380"/>
      <c r="HT145" s="1380"/>
      <c r="HU145" s="1380"/>
      <c r="HV145" s="1380"/>
      <c r="HW145" s="1380"/>
      <c r="HX145" s="1380"/>
      <c r="HY145" s="1380"/>
      <c r="HZ145" s="1380"/>
      <c r="IA145" s="1380"/>
      <c r="IB145" s="1380"/>
      <c r="IC145" s="1380"/>
      <c r="ID145" s="1380"/>
      <c r="IE145" s="1380"/>
      <c r="IF145" s="1380"/>
      <c r="IG145" s="1380"/>
      <c r="IH145" s="1380"/>
      <c r="II145" s="1380"/>
      <c r="IJ145" s="1380"/>
      <c r="IK145" s="1380"/>
      <c r="IL145" s="1380"/>
      <c r="IM145" s="1380"/>
      <c r="IN145" s="1380"/>
      <c r="IO145" s="1380"/>
      <c r="IP145" s="1380"/>
      <c r="IQ145" s="1380"/>
      <c r="IR145" s="1380"/>
      <c r="IS145" s="1380"/>
      <c r="IT145" s="1380"/>
      <c r="IU145" s="1380"/>
      <c r="IV145" s="1380"/>
      <c r="IW145" s="1380"/>
      <c r="IX145" s="1380"/>
      <c r="IY145" s="1380"/>
      <c r="IZ145" s="1380"/>
      <c r="JA145" s="1380"/>
      <c r="JB145" s="1380"/>
      <c r="JC145" s="1380"/>
      <c r="JD145" s="1380"/>
      <c r="JE145" s="1380"/>
      <c r="JF145" s="1380"/>
      <c r="JG145" s="1380"/>
      <c r="JH145" s="1380"/>
      <c r="JI145" s="1380"/>
      <c r="JJ145" s="1380"/>
      <c r="JK145" s="1380"/>
      <c r="JL145" s="1380"/>
      <c r="JM145" s="1380"/>
      <c r="JN145" s="1380"/>
      <c r="JO145" s="1380"/>
      <c r="JP145" s="1380"/>
      <c r="JQ145" s="1380"/>
      <c r="JR145" s="1380"/>
      <c r="JS145" s="1380"/>
      <c r="JT145" s="1380"/>
      <c r="JU145" s="1380"/>
      <c r="JV145" s="1380"/>
      <c r="JW145" s="1380"/>
      <c r="JX145" s="1380"/>
      <c r="JY145" s="1380"/>
      <c r="JZ145" s="1380"/>
      <c r="KA145" s="1380"/>
      <c r="KB145" s="1380"/>
      <c r="KC145" s="1380"/>
      <c r="KD145" s="1380"/>
      <c r="KE145" s="1380"/>
      <c r="KF145" s="1380"/>
      <c r="KG145" s="1380"/>
      <c r="KH145" s="1380"/>
      <c r="KI145" s="1380"/>
      <c r="KJ145" s="1380"/>
      <c r="KK145" s="1380"/>
      <c r="KL145" s="1380"/>
      <c r="KM145" s="1380"/>
      <c r="KN145" s="1380"/>
      <c r="KO145" s="1380"/>
      <c r="KP145" s="1380"/>
      <c r="KQ145" s="1380"/>
      <c r="KR145" s="1380"/>
      <c r="KS145" s="1380"/>
      <c r="KT145" s="1380"/>
      <c r="KU145" s="1380"/>
      <c r="KV145" s="1380"/>
      <c r="KW145" s="1380"/>
      <c r="KX145" s="1380"/>
      <c r="KY145" s="1380"/>
      <c r="KZ145" s="1380"/>
      <c r="LA145" s="1380"/>
      <c r="LB145" s="1380"/>
      <c r="LC145" s="1380"/>
      <c r="LD145" s="1380"/>
      <c r="LE145" s="1380"/>
      <c r="LF145" s="1380"/>
      <c r="LG145" s="1380"/>
      <c r="LH145" s="1380"/>
      <c r="LI145" s="1380"/>
      <c r="LJ145" s="1380"/>
      <c r="LK145" s="1380"/>
      <c r="LL145" s="1380"/>
      <c r="LM145" s="1380"/>
      <c r="LN145" s="1380"/>
      <c r="LO145" s="1380"/>
      <c r="LP145" s="1380"/>
      <c r="LQ145" s="1380"/>
      <c r="LR145" s="1380"/>
      <c r="LS145" s="1380"/>
      <c r="LT145" s="1380"/>
      <c r="LU145" s="1380"/>
      <c r="LV145" s="1380"/>
      <c r="LW145" s="1380"/>
      <c r="LX145" s="1380"/>
      <c r="LY145" s="1380"/>
      <c r="LZ145" s="1380"/>
      <c r="MA145" s="1380"/>
      <c r="MB145" s="1380"/>
      <c r="MC145" s="1380"/>
      <c r="MD145" s="1380"/>
      <c r="ME145" s="1380"/>
      <c r="MF145" s="1380"/>
      <c r="MG145" s="1380"/>
      <c r="MH145" s="1380"/>
      <c r="MI145" s="1380"/>
      <c r="MJ145" s="1380"/>
      <c r="MK145" s="1380"/>
      <c r="ML145" s="1380"/>
      <c r="MM145" s="1380"/>
      <c r="MN145" s="1380"/>
      <c r="MO145" s="1380"/>
      <c r="MP145" s="1380"/>
      <c r="MQ145" s="1380"/>
      <c r="MR145" s="1380"/>
      <c r="MS145" s="1380"/>
      <c r="MT145" s="1380"/>
      <c r="MU145" s="1380"/>
      <c r="MV145" s="1380"/>
      <c r="MW145" s="1380"/>
      <c r="MX145" s="1380"/>
      <c r="MY145" s="1380"/>
      <c r="MZ145" s="1380"/>
      <c r="NA145" s="1380"/>
      <c r="NB145" s="1380"/>
      <c r="NC145" s="1380"/>
      <c r="ND145" s="1380"/>
      <c r="NE145" s="1380"/>
      <c r="NF145" s="1380"/>
      <c r="NG145" s="1380"/>
      <c r="NH145" s="1380"/>
      <c r="NI145" s="1380"/>
      <c r="NJ145" s="1380"/>
      <c r="NK145" s="1380"/>
      <c r="NL145" s="1380"/>
      <c r="NM145" s="1380"/>
      <c r="NN145" s="1380"/>
      <c r="NO145" s="1380"/>
      <c r="NP145" s="1380"/>
      <c r="NQ145" s="1380"/>
      <c r="NR145" s="1380"/>
      <c r="NS145" s="1380"/>
      <c r="NT145" s="1380"/>
      <c r="NU145" s="1380"/>
      <c r="NV145" s="1380"/>
      <c r="NW145" s="1380"/>
      <c r="NX145" s="1380"/>
      <c r="NY145" s="1380"/>
      <c r="NZ145" s="1380"/>
      <c r="OA145" s="1380"/>
      <c r="OB145" s="1380"/>
      <c r="OC145" s="1380"/>
      <c r="OD145" s="1380"/>
      <c r="OE145" s="1380"/>
      <c r="OF145" s="1380"/>
      <c r="OG145" s="1380"/>
      <c r="OH145" s="1380"/>
      <c r="OI145" s="1380"/>
      <c r="OJ145" s="1380"/>
      <c r="OK145" s="1380"/>
      <c r="OL145" s="1380"/>
      <c r="OM145" s="1380"/>
      <c r="ON145" s="1380"/>
      <c r="OO145" s="1380"/>
      <c r="OP145" s="1380"/>
      <c r="OQ145" s="1380"/>
      <c r="OR145" s="1380"/>
      <c r="OS145" s="1380"/>
      <c r="OT145" s="1380"/>
      <c r="OU145" s="1380"/>
      <c r="OV145" s="1380"/>
      <c r="OW145" s="1380"/>
      <c r="OX145" s="1380"/>
      <c r="OY145" s="1380"/>
      <c r="OZ145" s="1380"/>
      <c r="PA145" s="1380"/>
      <c r="PB145" s="1380"/>
      <c r="PC145" s="1380"/>
      <c r="PD145" s="1380"/>
      <c r="PE145" s="1380"/>
      <c r="PF145" s="1380"/>
      <c r="PG145" s="1380"/>
      <c r="PH145" s="1380"/>
      <c r="PI145" s="1380"/>
      <c r="PJ145" s="1380"/>
      <c r="PK145" s="1380"/>
      <c r="PL145" s="1380"/>
      <c r="PM145" s="1380"/>
      <c r="PN145" s="1380"/>
      <c r="PO145" s="1380"/>
      <c r="PP145" s="1380"/>
      <c r="PQ145" s="1380"/>
      <c r="PR145" s="1380"/>
      <c r="PS145" s="1380"/>
      <c r="PT145" s="1380"/>
      <c r="PU145" s="1380"/>
      <c r="PV145" s="1380"/>
      <c r="PW145" s="1380"/>
      <c r="PX145" s="1380"/>
      <c r="PY145" s="1380"/>
      <c r="PZ145" s="1380"/>
      <c r="QA145" s="1380"/>
      <c r="QB145" s="1380"/>
      <c r="QC145" s="1380"/>
      <c r="QD145" s="1380"/>
      <c r="QE145" s="1380"/>
      <c r="QF145" s="1380"/>
      <c r="QG145" s="1380"/>
      <c r="QH145" s="1380"/>
      <c r="QI145" s="1380"/>
      <c r="QJ145" s="1380"/>
      <c r="QK145" s="1380"/>
      <c r="QL145" s="1380"/>
      <c r="QM145" s="1380"/>
      <c r="QN145" s="1380"/>
      <c r="QO145" s="1380"/>
      <c r="QP145" s="1380"/>
      <c r="QQ145" s="1380"/>
      <c r="QR145" s="1380"/>
      <c r="QS145" s="1380"/>
      <c r="QT145" s="1380"/>
      <c r="QU145" s="1380"/>
      <c r="QV145" s="1380"/>
      <c r="QW145" s="1380"/>
      <c r="QX145" s="1380"/>
      <c r="QY145" s="1380"/>
      <c r="QZ145" s="1380"/>
      <c r="RA145" s="1380"/>
      <c r="RB145" s="1380"/>
      <c r="RC145" s="1380"/>
      <c r="RD145" s="1380"/>
      <c r="RE145" s="1380"/>
      <c r="RF145" s="1380"/>
      <c r="RG145" s="1380"/>
      <c r="RH145" s="1380"/>
      <c r="RI145" s="1380"/>
      <c r="RJ145" s="1380"/>
      <c r="RK145" s="1380"/>
      <c r="RL145" s="1380"/>
      <c r="RM145" s="1380"/>
      <c r="RN145" s="1380"/>
      <c r="RO145" s="1380"/>
      <c r="RP145" s="1380"/>
      <c r="RQ145" s="1380"/>
      <c r="RR145" s="1380"/>
      <c r="RS145" s="1380"/>
      <c r="RT145" s="1380"/>
      <c r="RU145" s="1380"/>
      <c r="RV145" s="1380"/>
      <c r="RW145" s="1380"/>
      <c r="RX145" s="1380"/>
      <c r="RY145" s="1380"/>
      <c r="RZ145" s="1380"/>
      <c r="SA145" s="1380"/>
      <c r="SB145" s="1380"/>
      <c r="SC145" s="1380"/>
      <c r="SD145" s="1380"/>
      <c r="SE145" s="1380"/>
      <c r="SF145" s="1380"/>
      <c r="SG145" s="1380"/>
      <c r="SH145" s="1380"/>
      <c r="SI145" s="1380"/>
      <c r="SJ145" s="1380"/>
      <c r="SK145" s="1380"/>
      <c r="SL145" s="1380"/>
      <c r="SM145" s="1380"/>
      <c r="SN145" s="1380"/>
      <c r="SO145" s="1380"/>
      <c r="SP145" s="1380"/>
      <c r="SQ145" s="1380"/>
      <c r="SR145" s="1380"/>
      <c r="SS145" s="1380"/>
      <c r="ST145" s="1380"/>
      <c r="SU145" s="1380"/>
      <c r="SV145" s="1380"/>
      <c r="SW145" s="1380"/>
      <c r="SX145" s="1380"/>
      <c r="SY145" s="1380"/>
      <c r="SZ145" s="1380"/>
      <c r="TA145" s="1380"/>
      <c r="TB145" s="1380"/>
      <c r="TC145" s="1380"/>
      <c r="TD145" s="1380"/>
      <c r="TE145" s="1380"/>
      <c r="TF145" s="1380"/>
      <c r="TG145" s="1380"/>
      <c r="TH145" s="1380"/>
      <c r="TI145" s="1380"/>
      <c r="TJ145" s="1380"/>
      <c r="TK145" s="1380"/>
      <c r="TL145" s="1380"/>
      <c r="TM145" s="1380"/>
      <c r="TN145" s="1380"/>
      <c r="TO145" s="1380"/>
      <c r="TP145" s="1380"/>
      <c r="TQ145" s="1380"/>
      <c r="TR145" s="1380"/>
      <c r="TS145" s="1380"/>
      <c r="TT145" s="1380"/>
      <c r="TU145" s="1380"/>
      <c r="TV145" s="1380"/>
      <c r="TW145" s="1380"/>
      <c r="TX145" s="1380"/>
      <c r="TY145" s="1380"/>
      <c r="TZ145" s="1380"/>
      <c r="UA145" s="1380"/>
      <c r="UB145" s="1380"/>
      <c r="UC145" s="1380"/>
      <c r="UD145" s="1380"/>
      <c r="UE145" s="1380"/>
      <c r="UF145" s="1380"/>
      <c r="UG145" s="1380"/>
      <c r="UH145" s="1380"/>
      <c r="UI145" s="1380"/>
      <c r="UJ145" s="1380"/>
      <c r="UK145" s="1380"/>
      <c r="UL145" s="1380"/>
      <c r="UM145" s="1380"/>
      <c r="UN145" s="1380"/>
      <c r="UO145" s="1380"/>
      <c r="UP145" s="1380"/>
      <c r="UQ145" s="1380"/>
      <c r="UR145" s="1380"/>
      <c r="US145" s="1380"/>
      <c r="UT145" s="1380"/>
      <c r="UU145" s="1380"/>
      <c r="UV145" s="1380"/>
      <c r="UW145" s="1380"/>
      <c r="UX145" s="1380"/>
      <c r="UY145" s="1380"/>
      <c r="UZ145" s="1380"/>
      <c r="VA145" s="1380"/>
      <c r="VB145" s="1380"/>
      <c r="VC145" s="1380"/>
      <c r="VD145" s="1380"/>
      <c r="VE145" s="1380"/>
      <c r="VF145" s="1380"/>
      <c r="VG145" s="1380"/>
      <c r="VH145" s="1380"/>
      <c r="VI145" s="1380"/>
      <c r="VJ145" s="1380"/>
      <c r="VK145" s="1380"/>
      <c r="VL145" s="1380"/>
      <c r="VM145" s="1380"/>
      <c r="VN145" s="1380"/>
      <c r="VO145" s="1380"/>
      <c r="VP145" s="1380"/>
      <c r="VQ145" s="1380"/>
      <c r="VR145" s="1380"/>
      <c r="VS145" s="1380"/>
      <c r="VT145" s="1380"/>
      <c r="VU145" s="1380"/>
      <c r="VV145" s="1380"/>
      <c r="VW145" s="1380"/>
      <c r="VX145" s="1380"/>
      <c r="VY145" s="1380"/>
      <c r="VZ145" s="1380"/>
      <c r="WA145" s="1380"/>
      <c r="WB145" s="1380"/>
      <c r="WC145" s="1380"/>
      <c r="WD145" s="1380"/>
      <c r="WE145" s="1380"/>
      <c r="WF145" s="1380"/>
      <c r="WG145" s="1380"/>
      <c r="WH145" s="1380"/>
      <c r="WI145" s="1380"/>
      <c r="WJ145" s="1380"/>
      <c r="WK145" s="1380"/>
      <c r="WL145" s="1380"/>
      <c r="WM145" s="1380"/>
      <c r="WN145" s="1380"/>
      <c r="WO145" s="1380"/>
      <c r="WP145" s="1380"/>
      <c r="WQ145" s="1380"/>
      <c r="WR145" s="1380"/>
      <c r="WS145" s="1380"/>
      <c r="WT145" s="1380"/>
      <c r="WU145" s="1380"/>
      <c r="WV145" s="1380"/>
      <c r="WW145" s="1380"/>
      <c r="WX145" s="1380"/>
      <c r="WY145" s="1380"/>
      <c r="WZ145" s="1380"/>
      <c r="XA145" s="1380"/>
      <c r="XB145" s="1380"/>
      <c r="XC145" s="1380"/>
      <c r="XD145" s="1380"/>
      <c r="XE145" s="1380"/>
      <c r="XF145" s="1380"/>
      <c r="XG145" s="1380"/>
      <c r="XH145" s="1380"/>
      <c r="XI145" s="1380"/>
      <c r="XJ145" s="1380"/>
      <c r="XK145" s="1380"/>
      <c r="XL145" s="1380"/>
      <c r="XM145" s="1380"/>
      <c r="XN145" s="1380"/>
      <c r="XO145" s="1380"/>
      <c r="XP145" s="1380"/>
      <c r="XQ145" s="1380"/>
      <c r="XR145" s="1380"/>
      <c r="XS145" s="1380"/>
      <c r="XT145" s="1380"/>
      <c r="XU145" s="1380"/>
      <c r="XV145" s="1380"/>
      <c r="XW145" s="1380"/>
      <c r="XX145" s="1380"/>
      <c r="XY145" s="1380"/>
      <c r="XZ145" s="1380"/>
      <c r="YA145" s="1380"/>
      <c r="YB145" s="1380"/>
      <c r="YC145" s="1380"/>
      <c r="YD145" s="1380"/>
      <c r="YE145" s="1380"/>
      <c r="YF145" s="1380"/>
      <c r="YG145" s="1380"/>
      <c r="YH145" s="1380"/>
      <c r="YI145" s="1380"/>
      <c r="YJ145" s="1380"/>
      <c r="YK145" s="1380"/>
      <c r="YL145" s="1380"/>
      <c r="YM145" s="1380"/>
      <c r="YN145" s="1380"/>
      <c r="YO145" s="1380"/>
      <c r="YP145" s="1380"/>
      <c r="YQ145" s="1380"/>
      <c r="YR145" s="1380"/>
      <c r="YS145" s="1380"/>
      <c r="YT145" s="1380"/>
      <c r="YU145" s="1380"/>
      <c r="YV145" s="1380"/>
      <c r="YW145" s="1380"/>
      <c r="YX145" s="1380"/>
      <c r="YY145" s="1380"/>
      <c r="YZ145" s="1380"/>
      <c r="ZA145" s="1380"/>
      <c r="ZB145" s="1380"/>
      <c r="ZC145" s="1380"/>
      <c r="ZD145" s="1380"/>
      <c r="ZE145" s="1380"/>
      <c r="ZF145" s="1380"/>
      <c r="ZG145" s="1380"/>
      <c r="ZH145" s="1380"/>
      <c r="ZI145" s="1380"/>
      <c r="ZJ145" s="1380"/>
      <c r="ZK145" s="1380"/>
      <c r="ZL145" s="1380"/>
      <c r="ZM145" s="1380"/>
      <c r="ZN145" s="1380"/>
      <c r="ZO145" s="1380"/>
      <c r="ZP145" s="1380"/>
      <c r="ZQ145" s="1380"/>
      <c r="ZR145" s="1380"/>
      <c r="ZS145" s="1380"/>
      <c r="ZT145" s="1380"/>
      <c r="ZU145" s="1380"/>
      <c r="ZV145" s="1380"/>
      <c r="ZW145" s="1380"/>
      <c r="ZX145" s="1380"/>
      <c r="ZY145" s="1380"/>
      <c r="ZZ145" s="1380"/>
      <c r="AAA145" s="1380"/>
      <c r="AAB145" s="1380"/>
      <c r="AAC145" s="1380"/>
      <c r="AAD145" s="1380"/>
      <c r="AAE145" s="1380"/>
      <c r="AAF145" s="1380"/>
      <c r="AAG145" s="1380"/>
      <c r="AAH145" s="1380"/>
      <c r="AAI145" s="1380"/>
      <c r="AAJ145" s="1380"/>
      <c r="AAK145" s="1380"/>
      <c r="AAL145" s="1380"/>
      <c r="AAM145" s="1380"/>
      <c r="AAN145" s="1380"/>
      <c r="AAO145" s="1380"/>
      <c r="AAP145" s="1380"/>
      <c r="AAQ145" s="1380"/>
      <c r="AAR145" s="1380"/>
      <c r="AAS145" s="1380"/>
      <c r="AAT145" s="1380"/>
      <c r="AAU145" s="1380"/>
      <c r="AAV145" s="1380"/>
      <c r="AAW145" s="1380"/>
      <c r="AAX145" s="1380"/>
      <c r="AAY145" s="1380"/>
      <c r="AAZ145" s="1380"/>
      <c r="ABA145" s="1380"/>
      <c r="ABB145" s="1380"/>
      <c r="ABC145" s="1380"/>
      <c r="ABD145" s="1380"/>
      <c r="ABE145" s="1380"/>
      <c r="ABF145" s="1380"/>
      <c r="ABG145" s="1380"/>
      <c r="ABH145" s="1380"/>
      <c r="ABI145" s="1380"/>
      <c r="ABJ145" s="1380"/>
      <c r="ABK145" s="1380"/>
      <c r="ABL145" s="1380"/>
      <c r="ABM145" s="1380"/>
      <c r="ABN145" s="1380"/>
      <c r="ABO145" s="1380"/>
      <c r="ABP145" s="1380"/>
      <c r="ABQ145" s="1380"/>
      <c r="ABR145" s="1380"/>
      <c r="ABS145" s="1380"/>
      <c r="ABT145" s="1380"/>
      <c r="ABU145" s="1380"/>
      <c r="ABV145" s="1380"/>
      <c r="ABW145" s="1380"/>
      <c r="ABX145" s="1380"/>
      <c r="ABY145" s="1380"/>
      <c r="ABZ145" s="1380"/>
      <c r="ACA145" s="1380"/>
      <c r="ACB145" s="1380"/>
      <c r="ACC145" s="1380"/>
      <c r="ACD145" s="1380"/>
      <c r="ACE145" s="1380"/>
      <c r="ACF145" s="1380"/>
      <c r="ACG145" s="1380"/>
      <c r="ACH145" s="1380"/>
      <c r="ACI145" s="1380"/>
      <c r="ACJ145" s="1380"/>
      <c r="ACK145" s="1380"/>
      <c r="ACL145" s="1380"/>
      <c r="ACM145" s="1380"/>
      <c r="ACN145" s="1380"/>
      <c r="ACO145" s="1380"/>
      <c r="ACP145" s="1380"/>
      <c r="ACQ145" s="1380"/>
      <c r="ACR145" s="1380"/>
      <c r="ACS145" s="1380"/>
      <c r="ACT145" s="1380"/>
      <c r="ACU145" s="1380"/>
      <c r="ACV145" s="1380"/>
      <c r="ACW145" s="1380"/>
      <c r="ACX145" s="1380"/>
      <c r="ACY145" s="1380"/>
      <c r="ACZ145" s="1380"/>
      <c r="ADA145" s="1380"/>
      <c r="ADB145" s="1380"/>
      <c r="ADC145" s="1380"/>
      <c r="ADD145" s="1380"/>
      <c r="ADE145" s="1380"/>
      <c r="ADF145" s="1380"/>
      <c r="ADG145" s="1380"/>
      <c r="ADH145" s="1380"/>
      <c r="ADI145" s="1380"/>
      <c r="ADJ145" s="1380"/>
      <c r="ADK145" s="1380"/>
      <c r="ADL145" s="1380"/>
      <c r="ADM145" s="1380"/>
      <c r="ADN145" s="1380"/>
      <c r="ADO145" s="1380"/>
      <c r="ADP145" s="1380"/>
      <c r="ADQ145" s="1380"/>
      <c r="ADR145" s="1380"/>
      <c r="ADS145" s="1380"/>
      <c r="ADT145" s="1380"/>
      <c r="ADU145" s="1380"/>
      <c r="ADV145" s="1380"/>
      <c r="ADW145" s="1380"/>
      <c r="ADX145" s="1380"/>
      <c r="ADY145" s="1380"/>
      <c r="ADZ145" s="1380"/>
      <c r="AEA145" s="1380"/>
      <c r="AEB145" s="1380"/>
      <c r="AEC145" s="1380"/>
      <c r="AED145" s="1380"/>
      <c r="AEE145" s="1380"/>
      <c r="AEF145" s="1380"/>
      <c r="AEG145" s="1380"/>
      <c r="AEH145" s="1380"/>
      <c r="AEI145" s="1380"/>
      <c r="AEJ145" s="1380"/>
      <c r="AEK145" s="1380"/>
      <c r="AEL145" s="1380"/>
      <c r="AEM145" s="1380"/>
      <c r="AEN145" s="1380"/>
      <c r="AEO145" s="1380"/>
      <c r="AEP145" s="1380"/>
      <c r="AEQ145" s="1380"/>
      <c r="AER145" s="1380"/>
      <c r="AES145" s="1380"/>
      <c r="AET145" s="1380"/>
      <c r="AEU145" s="1380"/>
      <c r="AEV145" s="1380"/>
      <c r="AEW145" s="1380"/>
      <c r="AEX145" s="1380"/>
      <c r="AEY145" s="1380"/>
      <c r="AEZ145" s="1380"/>
      <c r="AFA145" s="1380"/>
      <c r="AFB145" s="1380"/>
      <c r="AFC145" s="1380"/>
      <c r="AFD145" s="1380"/>
      <c r="AFE145" s="1380"/>
      <c r="AFF145" s="1380"/>
      <c r="AFG145" s="1380"/>
      <c r="AFH145" s="1380"/>
      <c r="AFI145" s="1380"/>
      <c r="AFJ145" s="1380"/>
      <c r="AFK145" s="1380"/>
      <c r="AFL145" s="1380"/>
      <c r="AFM145" s="1380"/>
      <c r="AFN145" s="1380"/>
      <c r="AFO145" s="1380"/>
      <c r="AFP145" s="1380"/>
      <c r="AFQ145" s="1380"/>
      <c r="AFR145" s="1380"/>
      <c r="AFS145" s="1380"/>
      <c r="AFT145" s="1380"/>
      <c r="AFU145" s="1380"/>
      <c r="AFV145" s="1380"/>
      <c r="AFW145" s="1380"/>
      <c r="AFX145" s="1380"/>
      <c r="AFY145" s="1380"/>
      <c r="AFZ145" s="1380"/>
      <c r="AGA145" s="1380"/>
      <c r="AGB145" s="1380"/>
      <c r="AGC145" s="1380"/>
      <c r="AGD145" s="1380"/>
      <c r="AGE145" s="1380"/>
      <c r="AGF145" s="1380"/>
      <c r="AGG145" s="1380"/>
      <c r="AGH145" s="1380"/>
      <c r="AGI145" s="1380"/>
      <c r="AGJ145" s="1380"/>
      <c r="AGK145" s="1380"/>
      <c r="AGL145" s="1380"/>
      <c r="AGM145" s="1380"/>
      <c r="AGN145" s="1380"/>
      <c r="AGO145" s="1380"/>
      <c r="AGP145" s="1380"/>
      <c r="AGQ145" s="1380"/>
      <c r="AGR145" s="1380"/>
      <c r="AGS145" s="1380"/>
      <c r="AGT145" s="1380"/>
      <c r="AGU145" s="1380"/>
      <c r="AGV145" s="1380"/>
      <c r="AGW145" s="1380"/>
      <c r="AGX145" s="1380"/>
      <c r="AGY145" s="1380"/>
      <c r="AGZ145" s="1380"/>
      <c r="AHA145" s="1380"/>
      <c r="AHB145" s="1380"/>
      <c r="AHC145" s="1380"/>
      <c r="AHD145" s="1380"/>
      <c r="AHE145" s="1380"/>
      <c r="AHF145" s="1380"/>
      <c r="AHG145" s="1380"/>
      <c r="AHH145" s="1380"/>
      <c r="AHI145" s="1380"/>
      <c r="AHJ145" s="1380"/>
      <c r="AHK145" s="1380"/>
      <c r="AHL145" s="1380"/>
      <c r="AHM145" s="1380"/>
      <c r="AHN145" s="1380"/>
      <c r="AHO145" s="1380"/>
      <c r="AHP145" s="1380"/>
      <c r="AHQ145" s="1380"/>
      <c r="AHR145" s="1380"/>
      <c r="AHS145" s="1380"/>
      <c r="AHT145" s="1380"/>
      <c r="AHU145" s="1380"/>
      <c r="AHV145" s="1380"/>
      <c r="AHW145" s="1380"/>
      <c r="AHX145" s="1380"/>
      <c r="AHY145" s="1380"/>
      <c r="AHZ145" s="1380"/>
      <c r="AIA145" s="1380"/>
      <c r="AIB145" s="1380"/>
      <c r="AIC145" s="1380"/>
      <c r="AID145" s="1380"/>
      <c r="AIE145" s="1380"/>
      <c r="AIF145" s="1380"/>
      <c r="AIG145" s="1380"/>
      <c r="AIH145" s="1380"/>
      <c r="AII145" s="1380"/>
      <c r="AIJ145" s="1380"/>
      <c r="AIK145" s="1380"/>
      <c r="AIL145" s="1380"/>
      <c r="AIM145" s="1380"/>
      <c r="AIN145" s="1380"/>
      <c r="AIO145" s="1380"/>
      <c r="AIP145" s="1380"/>
      <c r="AIQ145" s="1380"/>
      <c r="AIR145" s="1380"/>
      <c r="AIS145" s="1380"/>
      <c r="AIT145" s="1380"/>
      <c r="AIU145" s="1380"/>
      <c r="AIV145" s="1380"/>
      <c r="AIW145" s="1380"/>
      <c r="AIX145" s="1380"/>
      <c r="AIY145" s="1380"/>
      <c r="AIZ145" s="1380"/>
      <c r="AJA145" s="1380"/>
      <c r="AJB145" s="1380"/>
      <c r="AJC145" s="1380"/>
      <c r="AJD145" s="1380"/>
      <c r="AJE145" s="1380"/>
      <c r="AJF145" s="1380"/>
      <c r="AJG145" s="1380"/>
      <c r="AJH145" s="1380"/>
      <c r="AJI145" s="1380"/>
      <c r="AJJ145" s="1380"/>
      <c r="AJK145" s="1380"/>
      <c r="AJL145" s="1380"/>
      <c r="AJM145" s="1380"/>
      <c r="AJN145" s="1380"/>
      <c r="AJO145" s="1380"/>
      <c r="AJP145" s="1380"/>
      <c r="AJQ145" s="1380"/>
      <c r="AJR145" s="1380"/>
      <c r="AJS145" s="1380"/>
      <c r="AJT145" s="1380"/>
      <c r="AJU145" s="1380"/>
      <c r="AJV145" s="1380"/>
      <c r="AJW145" s="1380"/>
      <c r="AJX145" s="1380"/>
      <c r="AJY145" s="1380"/>
      <c r="AJZ145" s="1380"/>
      <c r="AKA145" s="1380"/>
      <c r="AKB145" s="1380"/>
      <c r="AKC145" s="1380"/>
      <c r="AKD145" s="1380"/>
      <c r="AKE145" s="1380"/>
      <c r="AKF145" s="1380"/>
      <c r="AKG145" s="1380"/>
      <c r="AKH145" s="1380"/>
      <c r="AKI145" s="1380"/>
      <c r="AKJ145" s="1380"/>
      <c r="AKK145" s="1380"/>
      <c r="AKL145" s="1380"/>
      <c r="AKM145" s="1380"/>
      <c r="AKN145" s="1380"/>
      <c r="AKO145" s="1380"/>
      <c r="AKP145" s="1380"/>
      <c r="AKQ145" s="1380"/>
      <c r="AKR145" s="1380"/>
      <c r="AKS145" s="1380"/>
      <c r="AKT145" s="1380"/>
      <c r="AKU145" s="1380"/>
      <c r="AKV145" s="1380"/>
      <c r="AKW145" s="1380"/>
      <c r="AKX145" s="1380"/>
      <c r="AKY145" s="1380"/>
      <c r="AKZ145" s="1380"/>
      <c r="ALA145" s="1380"/>
      <c r="ALB145" s="1380"/>
      <c r="ALC145" s="1380"/>
      <c r="ALD145" s="1380"/>
      <c r="ALE145" s="1380"/>
      <c r="ALF145" s="1380"/>
      <c r="ALG145" s="1380"/>
      <c r="ALH145" s="1380"/>
      <c r="ALI145" s="1380"/>
      <c r="ALJ145" s="1380"/>
      <c r="ALK145" s="1380"/>
      <c r="ALL145" s="1380"/>
      <c r="ALM145" s="1380"/>
      <c r="ALN145" s="1380"/>
      <c r="ALO145" s="1380"/>
      <c r="ALP145" s="1380"/>
      <c r="ALQ145" s="1380"/>
      <c r="ALR145" s="1380"/>
      <c r="ALS145" s="1380"/>
      <c r="ALT145" s="1380"/>
      <c r="ALU145" s="1380"/>
      <c r="ALV145" s="1380"/>
      <c r="ALW145" s="1380"/>
      <c r="ALX145" s="1380"/>
      <c r="ALY145" s="1380"/>
      <c r="ALZ145" s="1380"/>
      <c r="AMA145" s="1380"/>
      <c r="AMB145" s="1380"/>
      <c r="AMC145" s="1380"/>
      <c r="AMD145" s="1380"/>
      <c r="AME145" s="1380"/>
      <c r="AMF145" s="1380"/>
      <c r="AMG145" s="1380"/>
      <c r="AMH145" s="1380"/>
      <c r="AMI145" s="1380"/>
      <c r="AMJ145" s="1380"/>
    </row>
    <row r="146" spans="1:1024" s="737" customFormat="1" ht="17.5" customHeight="1">
      <c r="A146" s="6249"/>
      <c r="B146" s="6729"/>
      <c r="C146" s="6746"/>
      <c r="D146" s="6614"/>
      <c r="E146" s="6617"/>
      <c r="F146" s="6311"/>
      <c r="G146" s="6617"/>
      <c r="H146" s="6620"/>
      <c r="I146" s="4825" t="s">
        <v>1207</v>
      </c>
      <c r="J146" s="2425">
        <v>500000</v>
      </c>
      <c r="K146" s="6617"/>
      <c r="L146" s="6617"/>
      <c r="M146" s="6617"/>
      <c r="N146" s="6617"/>
      <c r="O146" s="6654"/>
      <c r="P146" s="6654"/>
      <c r="Q146" s="6642"/>
      <c r="R146" s="6725"/>
      <c r="S146" s="6657"/>
      <c r="T146" s="6660"/>
      <c r="U146" s="6663"/>
      <c r="V146" s="6663"/>
      <c r="W146" s="6663"/>
      <c r="X146" s="6663"/>
      <c r="Y146" s="6721"/>
      <c r="Z146" s="6663"/>
      <c r="AA146" s="6721"/>
      <c r="AB146" s="6721"/>
      <c r="AC146" s="6721"/>
      <c r="AD146" s="6721"/>
      <c r="AE146" s="6663"/>
      <c r="AF146" s="6748"/>
      <c r="AG146" s="6749"/>
      <c r="AH146" s="6749"/>
      <c r="AI146" s="6642"/>
      <c r="AJ146" s="6642"/>
      <c r="AK146" s="6757"/>
      <c r="AL146" s="6749"/>
      <c r="AM146" s="6749"/>
      <c r="AN146" s="6707"/>
      <c r="AO146" s="6749"/>
      <c r="AP146" s="6749"/>
      <c r="AQ146" s="6749"/>
      <c r="AR146" s="6749"/>
      <c r="AS146" s="6749"/>
      <c r="AT146" s="6754"/>
      <c r="AU146" s="6755"/>
      <c r="AV146" s="6755"/>
      <c r="AW146" s="6756"/>
      <c r="AX146" s="6756"/>
      <c r="AY146" s="6687"/>
      <c r="AZ146" s="6690"/>
      <c r="BA146" s="3442"/>
      <c r="BB146" s="3442"/>
      <c r="BC146" s="3442"/>
      <c r="BD146" s="3442"/>
      <c r="BE146" s="3442"/>
      <c r="BF146" s="3442"/>
      <c r="BG146" s="3442"/>
      <c r="BH146" s="3442"/>
      <c r="BI146" s="3442"/>
      <c r="BJ146" s="3442"/>
      <c r="BK146" s="3442"/>
      <c r="BL146" s="3442"/>
      <c r="BM146" s="3442"/>
      <c r="BN146" s="3442"/>
      <c r="BO146" s="3442"/>
      <c r="BP146" s="3442"/>
      <c r="BQ146" s="3442"/>
      <c r="BR146" s="3442"/>
      <c r="BS146" s="3442"/>
      <c r="BT146" s="3442"/>
      <c r="BU146" s="3442"/>
      <c r="BV146" s="3442"/>
      <c r="BW146" s="3442"/>
      <c r="BX146" s="3442"/>
      <c r="BY146" s="3442"/>
      <c r="BZ146" s="3442"/>
      <c r="CA146" s="3442"/>
      <c r="CB146" s="3442"/>
      <c r="CC146" s="3442"/>
      <c r="CD146" s="3442"/>
      <c r="CE146" s="3442"/>
      <c r="CF146" s="3442"/>
      <c r="CG146" s="3442"/>
      <c r="CH146" s="3442"/>
      <c r="CI146" s="3442"/>
      <c r="CJ146" s="3442"/>
      <c r="CK146" s="3442"/>
      <c r="CL146" s="3442"/>
      <c r="CM146" s="3442"/>
      <c r="CN146" s="3442"/>
      <c r="CO146" s="3442"/>
      <c r="CP146" s="3442"/>
      <c r="CQ146" s="3442"/>
      <c r="CR146" s="3442"/>
      <c r="CS146" s="3442"/>
      <c r="CT146" s="3442"/>
      <c r="CU146" s="3442"/>
      <c r="CV146" s="3442"/>
      <c r="CW146" s="3442"/>
      <c r="CX146" s="3442"/>
      <c r="CY146" s="3442"/>
      <c r="CZ146" s="3442"/>
      <c r="DA146" s="3442"/>
      <c r="DB146" s="3442"/>
      <c r="DC146" s="3442"/>
      <c r="DD146" s="3442"/>
      <c r="DE146" s="3442"/>
      <c r="DF146" s="3442"/>
      <c r="DG146" s="3442"/>
      <c r="DH146" s="3442"/>
      <c r="DI146" s="3442"/>
      <c r="DJ146" s="3442"/>
      <c r="DK146" s="3442"/>
      <c r="DL146" s="3442"/>
      <c r="DM146" s="3442"/>
      <c r="DN146" s="3442"/>
      <c r="DO146" s="3442"/>
      <c r="DP146" s="3442"/>
      <c r="DQ146" s="3442"/>
      <c r="DR146" s="3442"/>
      <c r="DS146" s="3442"/>
      <c r="DT146" s="3442"/>
      <c r="DU146" s="3442"/>
      <c r="DV146" s="3442"/>
      <c r="DW146" s="3442"/>
      <c r="DX146" s="3442"/>
      <c r="DY146" s="3442"/>
      <c r="DZ146" s="1380"/>
      <c r="EA146" s="1380"/>
      <c r="EB146" s="1380"/>
      <c r="EC146" s="1380"/>
      <c r="ED146" s="1380"/>
      <c r="EE146" s="1380"/>
      <c r="EF146" s="1380"/>
      <c r="EG146" s="1380"/>
      <c r="EH146" s="1380"/>
      <c r="EI146" s="1380"/>
      <c r="EJ146" s="1380"/>
      <c r="EK146" s="1380"/>
      <c r="EL146" s="1380"/>
      <c r="EM146" s="1380"/>
      <c r="EN146" s="1380"/>
      <c r="EO146" s="1380"/>
      <c r="EP146" s="1380"/>
      <c r="EQ146" s="1380"/>
      <c r="ER146" s="1380"/>
      <c r="ES146" s="1380"/>
      <c r="ET146" s="1380"/>
      <c r="EU146" s="1380"/>
      <c r="EV146" s="1380"/>
      <c r="EW146" s="1380"/>
      <c r="EX146" s="1380"/>
      <c r="EY146" s="1380"/>
      <c r="EZ146" s="1380"/>
      <c r="FA146" s="1380"/>
      <c r="FB146" s="1380"/>
      <c r="FC146" s="1380"/>
      <c r="FD146" s="1380"/>
      <c r="FE146" s="1380"/>
      <c r="FF146" s="1380"/>
      <c r="FG146" s="1380"/>
      <c r="FH146" s="1380"/>
      <c r="FI146" s="1380"/>
      <c r="FJ146" s="1380"/>
      <c r="FK146" s="1380"/>
      <c r="FL146" s="1380"/>
      <c r="FM146" s="1380"/>
      <c r="FN146" s="1380"/>
      <c r="FO146" s="1380"/>
      <c r="FP146" s="1380"/>
      <c r="FQ146" s="1380"/>
      <c r="FR146" s="1380"/>
      <c r="FS146" s="1380"/>
      <c r="FT146" s="1380"/>
      <c r="FU146" s="1380"/>
      <c r="FV146" s="1380"/>
      <c r="FW146" s="1380"/>
      <c r="FX146" s="1380"/>
      <c r="FY146" s="1380"/>
      <c r="FZ146" s="1380"/>
      <c r="GA146" s="1380"/>
      <c r="GB146" s="1380"/>
      <c r="GC146" s="1380"/>
      <c r="GD146" s="1380"/>
      <c r="GE146" s="1380"/>
      <c r="GF146" s="1380"/>
      <c r="GG146" s="1380"/>
      <c r="GH146" s="1380"/>
      <c r="GI146" s="1380"/>
      <c r="GJ146" s="1380"/>
      <c r="GK146" s="1380"/>
      <c r="GL146" s="1380"/>
      <c r="GM146" s="1380"/>
      <c r="GN146" s="1380"/>
      <c r="GO146" s="1380"/>
      <c r="GP146" s="1380"/>
      <c r="GQ146" s="1380"/>
      <c r="GR146" s="1380"/>
      <c r="GS146" s="1380"/>
      <c r="GT146" s="1380"/>
      <c r="GU146" s="1380"/>
      <c r="GV146" s="1380"/>
      <c r="GW146" s="1380"/>
      <c r="GX146" s="1380"/>
      <c r="GY146" s="1380"/>
      <c r="GZ146" s="1380"/>
      <c r="HA146" s="1380"/>
      <c r="HB146" s="1380"/>
      <c r="HC146" s="1380"/>
      <c r="HD146" s="1380"/>
      <c r="HE146" s="1380"/>
      <c r="HF146" s="1380"/>
      <c r="HG146" s="1380"/>
      <c r="HH146" s="1380"/>
      <c r="HI146" s="1380"/>
      <c r="HJ146" s="1380"/>
      <c r="HK146" s="1380"/>
      <c r="HL146" s="1380"/>
      <c r="HM146" s="1380"/>
      <c r="HN146" s="1380"/>
      <c r="HO146" s="1380"/>
      <c r="HP146" s="1380"/>
      <c r="HQ146" s="1380"/>
      <c r="HR146" s="1380"/>
      <c r="HS146" s="1380"/>
      <c r="HT146" s="1380"/>
      <c r="HU146" s="1380"/>
      <c r="HV146" s="1380"/>
      <c r="HW146" s="1380"/>
      <c r="HX146" s="1380"/>
      <c r="HY146" s="1380"/>
      <c r="HZ146" s="1380"/>
      <c r="IA146" s="1380"/>
      <c r="IB146" s="1380"/>
      <c r="IC146" s="1380"/>
      <c r="ID146" s="1380"/>
      <c r="IE146" s="1380"/>
      <c r="IF146" s="1380"/>
      <c r="IG146" s="1380"/>
      <c r="IH146" s="1380"/>
      <c r="II146" s="1380"/>
      <c r="IJ146" s="1380"/>
      <c r="IK146" s="1380"/>
      <c r="IL146" s="1380"/>
      <c r="IM146" s="1380"/>
      <c r="IN146" s="1380"/>
      <c r="IO146" s="1380"/>
      <c r="IP146" s="1380"/>
      <c r="IQ146" s="1380"/>
      <c r="IR146" s="1380"/>
      <c r="IS146" s="1380"/>
      <c r="IT146" s="1380"/>
      <c r="IU146" s="1380"/>
      <c r="IV146" s="1380"/>
      <c r="IW146" s="1380"/>
      <c r="IX146" s="1380"/>
      <c r="IY146" s="1380"/>
      <c r="IZ146" s="1380"/>
      <c r="JA146" s="1380"/>
      <c r="JB146" s="1380"/>
      <c r="JC146" s="1380"/>
      <c r="JD146" s="1380"/>
      <c r="JE146" s="1380"/>
      <c r="JF146" s="1380"/>
      <c r="JG146" s="1380"/>
      <c r="JH146" s="1380"/>
      <c r="JI146" s="1380"/>
      <c r="JJ146" s="1380"/>
      <c r="JK146" s="1380"/>
      <c r="JL146" s="1380"/>
      <c r="JM146" s="1380"/>
      <c r="JN146" s="1380"/>
      <c r="JO146" s="1380"/>
      <c r="JP146" s="1380"/>
      <c r="JQ146" s="1380"/>
      <c r="JR146" s="1380"/>
      <c r="JS146" s="1380"/>
      <c r="JT146" s="1380"/>
      <c r="JU146" s="1380"/>
      <c r="JV146" s="1380"/>
      <c r="JW146" s="1380"/>
      <c r="JX146" s="1380"/>
      <c r="JY146" s="1380"/>
      <c r="JZ146" s="1380"/>
      <c r="KA146" s="1380"/>
      <c r="KB146" s="1380"/>
      <c r="KC146" s="1380"/>
      <c r="KD146" s="1380"/>
      <c r="KE146" s="1380"/>
      <c r="KF146" s="1380"/>
      <c r="KG146" s="1380"/>
      <c r="KH146" s="1380"/>
      <c r="KI146" s="1380"/>
      <c r="KJ146" s="1380"/>
      <c r="KK146" s="1380"/>
      <c r="KL146" s="1380"/>
      <c r="KM146" s="1380"/>
      <c r="KN146" s="1380"/>
      <c r="KO146" s="1380"/>
      <c r="KP146" s="1380"/>
      <c r="KQ146" s="1380"/>
      <c r="KR146" s="1380"/>
      <c r="KS146" s="1380"/>
      <c r="KT146" s="1380"/>
      <c r="KU146" s="1380"/>
      <c r="KV146" s="1380"/>
      <c r="KW146" s="1380"/>
      <c r="KX146" s="1380"/>
      <c r="KY146" s="1380"/>
      <c r="KZ146" s="1380"/>
      <c r="LA146" s="1380"/>
      <c r="LB146" s="1380"/>
      <c r="LC146" s="1380"/>
      <c r="LD146" s="1380"/>
      <c r="LE146" s="1380"/>
      <c r="LF146" s="1380"/>
      <c r="LG146" s="1380"/>
      <c r="LH146" s="1380"/>
      <c r="LI146" s="1380"/>
      <c r="LJ146" s="1380"/>
      <c r="LK146" s="1380"/>
      <c r="LL146" s="1380"/>
      <c r="LM146" s="1380"/>
      <c r="LN146" s="1380"/>
      <c r="LO146" s="1380"/>
      <c r="LP146" s="1380"/>
      <c r="LQ146" s="1380"/>
      <c r="LR146" s="1380"/>
      <c r="LS146" s="1380"/>
      <c r="LT146" s="1380"/>
      <c r="LU146" s="1380"/>
      <c r="LV146" s="1380"/>
      <c r="LW146" s="1380"/>
      <c r="LX146" s="1380"/>
      <c r="LY146" s="1380"/>
      <c r="LZ146" s="1380"/>
      <c r="MA146" s="1380"/>
      <c r="MB146" s="1380"/>
      <c r="MC146" s="1380"/>
      <c r="MD146" s="1380"/>
      <c r="ME146" s="1380"/>
      <c r="MF146" s="1380"/>
      <c r="MG146" s="1380"/>
      <c r="MH146" s="1380"/>
      <c r="MI146" s="1380"/>
      <c r="MJ146" s="1380"/>
      <c r="MK146" s="1380"/>
      <c r="ML146" s="1380"/>
      <c r="MM146" s="1380"/>
      <c r="MN146" s="1380"/>
      <c r="MO146" s="1380"/>
      <c r="MP146" s="1380"/>
      <c r="MQ146" s="1380"/>
      <c r="MR146" s="1380"/>
      <c r="MS146" s="1380"/>
      <c r="MT146" s="1380"/>
      <c r="MU146" s="1380"/>
      <c r="MV146" s="1380"/>
      <c r="MW146" s="1380"/>
      <c r="MX146" s="1380"/>
      <c r="MY146" s="1380"/>
      <c r="MZ146" s="1380"/>
      <c r="NA146" s="1380"/>
      <c r="NB146" s="1380"/>
      <c r="NC146" s="1380"/>
      <c r="ND146" s="1380"/>
      <c r="NE146" s="1380"/>
      <c r="NF146" s="1380"/>
      <c r="NG146" s="1380"/>
      <c r="NH146" s="1380"/>
      <c r="NI146" s="1380"/>
      <c r="NJ146" s="1380"/>
      <c r="NK146" s="1380"/>
      <c r="NL146" s="1380"/>
      <c r="NM146" s="1380"/>
      <c r="NN146" s="1380"/>
      <c r="NO146" s="1380"/>
      <c r="NP146" s="1380"/>
      <c r="NQ146" s="1380"/>
      <c r="NR146" s="1380"/>
      <c r="NS146" s="1380"/>
      <c r="NT146" s="1380"/>
      <c r="NU146" s="1380"/>
      <c r="NV146" s="1380"/>
      <c r="NW146" s="1380"/>
      <c r="NX146" s="1380"/>
      <c r="NY146" s="1380"/>
      <c r="NZ146" s="1380"/>
      <c r="OA146" s="1380"/>
      <c r="OB146" s="1380"/>
      <c r="OC146" s="1380"/>
      <c r="OD146" s="1380"/>
      <c r="OE146" s="1380"/>
      <c r="OF146" s="1380"/>
      <c r="OG146" s="1380"/>
      <c r="OH146" s="1380"/>
      <c r="OI146" s="1380"/>
      <c r="OJ146" s="1380"/>
      <c r="OK146" s="1380"/>
      <c r="OL146" s="1380"/>
      <c r="OM146" s="1380"/>
      <c r="ON146" s="1380"/>
      <c r="OO146" s="1380"/>
      <c r="OP146" s="1380"/>
      <c r="OQ146" s="1380"/>
      <c r="OR146" s="1380"/>
      <c r="OS146" s="1380"/>
      <c r="OT146" s="1380"/>
      <c r="OU146" s="1380"/>
      <c r="OV146" s="1380"/>
      <c r="OW146" s="1380"/>
      <c r="OX146" s="1380"/>
      <c r="OY146" s="1380"/>
      <c r="OZ146" s="1380"/>
      <c r="PA146" s="1380"/>
      <c r="PB146" s="1380"/>
      <c r="PC146" s="1380"/>
      <c r="PD146" s="1380"/>
      <c r="PE146" s="1380"/>
      <c r="PF146" s="1380"/>
      <c r="PG146" s="1380"/>
      <c r="PH146" s="1380"/>
      <c r="PI146" s="1380"/>
      <c r="PJ146" s="1380"/>
      <c r="PK146" s="1380"/>
      <c r="PL146" s="1380"/>
      <c r="PM146" s="1380"/>
      <c r="PN146" s="1380"/>
      <c r="PO146" s="1380"/>
      <c r="PP146" s="1380"/>
      <c r="PQ146" s="1380"/>
      <c r="PR146" s="1380"/>
      <c r="PS146" s="1380"/>
      <c r="PT146" s="1380"/>
      <c r="PU146" s="1380"/>
      <c r="PV146" s="1380"/>
      <c r="PW146" s="1380"/>
      <c r="PX146" s="1380"/>
      <c r="PY146" s="1380"/>
      <c r="PZ146" s="1380"/>
      <c r="QA146" s="1380"/>
      <c r="QB146" s="1380"/>
      <c r="QC146" s="1380"/>
      <c r="QD146" s="1380"/>
      <c r="QE146" s="1380"/>
      <c r="QF146" s="1380"/>
      <c r="QG146" s="1380"/>
      <c r="QH146" s="1380"/>
      <c r="QI146" s="1380"/>
      <c r="QJ146" s="1380"/>
      <c r="QK146" s="1380"/>
      <c r="QL146" s="1380"/>
      <c r="QM146" s="1380"/>
      <c r="QN146" s="1380"/>
      <c r="QO146" s="1380"/>
      <c r="QP146" s="1380"/>
      <c r="QQ146" s="1380"/>
      <c r="QR146" s="1380"/>
      <c r="QS146" s="1380"/>
      <c r="QT146" s="1380"/>
      <c r="QU146" s="1380"/>
      <c r="QV146" s="1380"/>
      <c r="QW146" s="1380"/>
      <c r="QX146" s="1380"/>
      <c r="QY146" s="1380"/>
      <c r="QZ146" s="1380"/>
      <c r="RA146" s="1380"/>
      <c r="RB146" s="1380"/>
      <c r="RC146" s="1380"/>
      <c r="RD146" s="1380"/>
      <c r="RE146" s="1380"/>
      <c r="RF146" s="1380"/>
      <c r="RG146" s="1380"/>
      <c r="RH146" s="1380"/>
      <c r="RI146" s="1380"/>
      <c r="RJ146" s="1380"/>
      <c r="RK146" s="1380"/>
      <c r="RL146" s="1380"/>
      <c r="RM146" s="1380"/>
      <c r="RN146" s="1380"/>
      <c r="RO146" s="1380"/>
      <c r="RP146" s="1380"/>
      <c r="RQ146" s="1380"/>
      <c r="RR146" s="1380"/>
      <c r="RS146" s="1380"/>
      <c r="RT146" s="1380"/>
      <c r="RU146" s="1380"/>
      <c r="RV146" s="1380"/>
      <c r="RW146" s="1380"/>
      <c r="RX146" s="1380"/>
      <c r="RY146" s="1380"/>
      <c r="RZ146" s="1380"/>
      <c r="SA146" s="1380"/>
      <c r="SB146" s="1380"/>
      <c r="SC146" s="1380"/>
      <c r="SD146" s="1380"/>
      <c r="SE146" s="1380"/>
      <c r="SF146" s="1380"/>
      <c r="SG146" s="1380"/>
      <c r="SH146" s="1380"/>
      <c r="SI146" s="1380"/>
      <c r="SJ146" s="1380"/>
      <c r="SK146" s="1380"/>
      <c r="SL146" s="1380"/>
      <c r="SM146" s="1380"/>
      <c r="SN146" s="1380"/>
      <c r="SO146" s="1380"/>
      <c r="SP146" s="1380"/>
      <c r="SQ146" s="1380"/>
      <c r="SR146" s="1380"/>
      <c r="SS146" s="1380"/>
      <c r="ST146" s="1380"/>
      <c r="SU146" s="1380"/>
      <c r="SV146" s="1380"/>
      <c r="SW146" s="1380"/>
      <c r="SX146" s="1380"/>
      <c r="SY146" s="1380"/>
      <c r="SZ146" s="1380"/>
      <c r="TA146" s="1380"/>
      <c r="TB146" s="1380"/>
      <c r="TC146" s="1380"/>
      <c r="TD146" s="1380"/>
      <c r="TE146" s="1380"/>
      <c r="TF146" s="1380"/>
      <c r="TG146" s="1380"/>
      <c r="TH146" s="1380"/>
      <c r="TI146" s="1380"/>
      <c r="TJ146" s="1380"/>
      <c r="TK146" s="1380"/>
      <c r="TL146" s="1380"/>
      <c r="TM146" s="1380"/>
      <c r="TN146" s="1380"/>
      <c r="TO146" s="1380"/>
      <c r="TP146" s="1380"/>
      <c r="TQ146" s="1380"/>
      <c r="TR146" s="1380"/>
      <c r="TS146" s="1380"/>
      <c r="TT146" s="1380"/>
      <c r="TU146" s="1380"/>
      <c r="TV146" s="1380"/>
      <c r="TW146" s="1380"/>
      <c r="TX146" s="1380"/>
      <c r="TY146" s="1380"/>
      <c r="TZ146" s="1380"/>
      <c r="UA146" s="1380"/>
      <c r="UB146" s="1380"/>
      <c r="UC146" s="1380"/>
      <c r="UD146" s="1380"/>
      <c r="UE146" s="1380"/>
      <c r="UF146" s="1380"/>
      <c r="UG146" s="1380"/>
      <c r="UH146" s="1380"/>
      <c r="UI146" s="1380"/>
      <c r="UJ146" s="1380"/>
      <c r="UK146" s="1380"/>
      <c r="UL146" s="1380"/>
      <c r="UM146" s="1380"/>
      <c r="UN146" s="1380"/>
      <c r="UO146" s="1380"/>
      <c r="UP146" s="1380"/>
      <c r="UQ146" s="1380"/>
      <c r="UR146" s="1380"/>
      <c r="US146" s="1380"/>
      <c r="UT146" s="1380"/>
      <c r="UU146" s="1380"/>
      <c r="UV146" s="1380"/>
      <c r="UW146" s="1380"/>
      <c r="UX146" s="1380"/>
      <c r="UY146" s="1380"/>
      <c r="UZ146" s="1380"/>
      <c r="VA146" s="1380"/>
      <c r="VB146" s="1380"/>
      <c r="VC146" s="1380"/>
      <c r="VD146" s="1380"/>
      <c r="VE146" s="1380"/>
      <c r="VF146" s="1380"/>
      <c r="VG146" s="1380"/>
      <c r="VH146" s="1380"/>
      <c r="VI146" s="1380"/>
      <c r="VJ146" s="1380"/>
      <c r="VK146" s="1380"/>
      <c r="VL146" s="1380"/>
      <c r="VM146" s="1380"/>
      <c r="VN146" s="1380"/>
      <c r="VO146" s="1380"/>
      <c r="VP146" s="1380"/>
      <c r="VQ146" s="1380"/>
      <c r="VR146" s="1380"/>
      <c r="VS146" s="1380"/>
      <c r="VT146" s="1380"/>
      <c r="VU146" s="1380"/>
      <c r="VV146" s="1380"/>
      <c r="VW146" s="1380"/>
      <c r="VX146" s="1380"/>
      <c r="VY146" s="1380"/>
      <c r="VZ146" s="1380"/>
      <c r="WA146" s="1380"/>
      <c r="WB146" s="1380"/>
      <c r="WC146" s="1380"/>
      <c r="WD146" s="1380"/>
      <c r="WE146" s="1380"/>
      <c r="WF146" s="1380"/>
      <c r="WG146" s="1380"/>
      <c r="WH146" s="1380"/>
      <c r="WI146" s="1380"/>
      <c r="WJ146" s="1380"/>
      <c r="WK146" s="1380"/>
      <c r="WL146" s="1380"/>
      <c r="WM146" s="1380"/>
      <c r="WN146" s="1380"/>
      <c r="WO146" s="1380"/>
      <c r="WP146" s="1380"/>
      <c r="WQ146" s="1380"/>
      <c r="WR146" s="1380"/>
      <c r="WS146" s="1380"/>
      <c r="WT146" s="1380"/>
      <c r="WU146" s="1380"/>
      <c r="WV146" s="1380"/>
      <c r="WW146" s="1380"/>
      <c r="WX146" s="1380"/>
      <c r="WY146" s="1380"/>
      <c r="WZ146" s="1380"/>
      <c r="XA146" s="1380"/>
      <c r="XB146" s="1380"/>
      <c r="XC146" s="1380"/>
      <c r="XD146" s="1380"/>
      <c r="XE146" s="1380"/>
      <c r="XF146" s="1380"/>
      <c r="XG146" s="1380"/>
      <c r="XH146" s="1380"/>
      <c r="XI146" s="1380"/>
      <c r="XJ146" s="1380"/>
      <c r="XK146" s="1380"/>
      <c r="XL146" s="1380"/>
      <c r="XM146" s="1380"/>
      <c r="XN146" s="1380"/>
      <c r="XO146" s="1380"/>
      <c r="XP146" s="1380"/>
      <c r="XQ146" s="1380"/>
      <c r="XR146" s="1380"/>
      <c r="XS146" s="1380"/>
      <c r="XT146" s="1380"/>
      <c r="XU146" s="1380"/>
      <c r="XV146" s="1380"/>
      <c r="XW146" s="1380"/>
      <c r="XX146" s="1380"/>
      <c r="XY146" s="1380"/>
      <c r="XZ146" s="1380"/>
      <c r="YA146" s="1380"/>
      <c r="YB146" s="1380"/>
      <c r="YC146" s="1380"/>
      <c r="YD146" s="1380"/>
      <c r="YE146" s="1380"/>
      <c r="YF146" s="1380"/>
      <c r="YG146" s="1380"/>
      <c r="YH146" s="1380"/>
      <c r="YI146" s="1380"/>
      <c r="YJ146" s="1380"/>
      <c r="YK146" s="1380"/>
      <c r="YL146" s="1380"/>
      <c r="YM146" s="1380"/>
      <c r="YN146" s="1380"/>
      <c r="YO146" s="1380"/>
      <c r="YP146" s="1380"/>
      <c r="YQ146" s="1380"/>
      <c r="YR146" s="1380"/>
      <c r="YS146" s="1380"/>
      <c r="YT146" s="1380"/>
      <c r="YU146" s="1380"/>
      <c r="YV146" s="1380"/>
      <c r="YW146" s="1380"/>
      <c r="YX146" s="1380"/>
      <c r="YY146" s="1380"/>
      <c r="YZ146" s="1380"/>
      <c r="ZA146" s="1380"/>
      <c r="ZB146" s="1380"/>
      <c r="ZC146" s="1380"/>
      <c r="ZD146" s="1380"/>
      <c r="ZE146" s="1380"/>
      <c r="ZF146" s="1380"/>
      <c r="ZG146" s="1380"/>
      <c r="ZH146" s="1380"/>
      <c r="ZI146" s="1380"/>
      <c r="ZJ146" s="1380"/>
      <c r="ZK146" s="1380"/>
      <c r="ZL146" s="1380"/>
      <c r="ZM146" s="1380"/>
      <c r="ZN146" s="1380"/>
      <c r="ZO146" s="1380"/>
      <c r="ZP146" s="1380"/>
      <c r="ZQ146" s="1380"/>
      <c r="ZR146" s="1380"/>
      <c r="ZS146" s="1380"/>
      <c r="ZT146" s="1380"/>
      <c r="ZU146" s="1380"/>
      <c r="ZV146" s="1380"/>
      <c r="ZW146" s="1380"/>
      <c r="ZX146" s="1380"/>
      <c r="ZY146" s="1380"/>
      <c r="ZZ146" s="1380"/>
      <c r="AAA146" s="1380"/>
      <c r="AAB146" s="1380"/>
      <c r="AAC146" s="1380"/>
      <c r="AAD146" s="1380"/>
      <c r="AAE146" s="1380"/>
      <c r="AAF146" s="1380"/>
      <c r="AAG146" s="1380"/>
      <c r="AAH146" s="1380"/>
      <c r="AAI146" s="1380"/>
      <c r="AAJ146" s="1380"/>
      <c r="AAK146" s="1380"/>
      <c r="AAL146" s="1380"/>
      <c r="AAM146" s="1380"/>
      <c r="AAN146" s="1380"/>
      <c r="AAO146" s="1380"/>
      <c r="AAP146" s="1380"/>
      <c r="AAQ146" s="1380"/>
      <c r="AAR146" s="1380"/>
      <c r="AAS146" s="1380"/>
      <c r="AAT146" s="1380"/>
      <c r="AAU146" s="1380"/>
      <c r="AAV146" s="1380"/>
      <c r="AAW146" s="1380"/>
      <c r="AAX146" s="1380"/>
      <c r="AAY146" s="1380"/>
      <c r="AAZ146" s="1380"/>
      <c r="ABA146" s="1380"/>
      <c r="ABB146" s="1380"/>
      <c r="ABC146" s="1380"/>
      <c r="ABD146" s="1380"/>
      <c r="ABE146" s="1380"/>
      <c r="ABF146" s="1380"/>
      <c r="ABG146" s="1380"/>
      <c r="ABH146" s="1380"/>
      <c r="ABI146" s="1380"/>
      <c r="ABJ146" s="1380"/>
      <c r="ABK146" s="1380"/>
      <c r="ABL146" s="1380"/>
      <c r="ABM146" s="1380"/>
      <c r="ABN146" s="1380"/>
      <c r="ABO146" s="1380"/>
      <c r="ABP146" s="1380"/>
      <c r="ABQ146" s="1380"/>
      <c r="ABR146" s="1380"/>
      <c r="ABS146" s="1380"/>
      <c r="ABT146" s="1380"/>
      <c r="ABU146" s="1380"/>
      <c r="ABV146" s="1380"/>
      <c r="ABW146" s="1380"/>
      <c r="ABX146" s="1380"/>
      <c r="ABY146" s="1380"/>
      <c r="ABZ146" s="1380"/>
      <c r="ACA146" s="1380"/>
      <c r="ACB146" s="1380"/>
      <c r="ACC146" s="1380"/>
      <c r="ACD146" s="1380"/>
      <c r="ACE146" s="1380"/>
      <c r="ACF146" s="1380"/>
      <c r="ACG146" s="1380"/>
      <c r="ACH146" s="1380"/>
      <c r="ACI146" s="1380"/>
      <c r="ACJ146" s="1380"/>
      <c r="ACK146" s="1380"/>
      <c r="ACL146" s="1380"/>
      <c r="ACM146" s="1380"/>
      <c r="ACN146" s="1380"/>
      <c r="ACO146" s="1380"/>
      <c r="ACP146" s="1380"/>
      <c r="ACQ146" s="1380"/>
      <c r="ACR146" s="1380"/>
      <c r="ACS146" s="1380"/>
      <c r="ACT146" s="1380"/>
      <c r="ACU146" s="1380"/>
      <c r="ACV146" s="1380"/>
      <c r="ACW146" s="1380"/>
      <c r="ACX146" s="1380"/>
      <c r="ACY146" s="1380"/>
      <c r="ACZ146" s="1380"/>
      <c r="ADA146" s="1380"/>
      <c r="ADB146" s="1380"/>
      <c r="ADC146" s="1380"/>
      <c r="ADD146" s="1380"/>
      <c r="ADE146" s="1380"/>
      <c r="ADF146" s="1380"/>
      <c r="ADG146" s="1380"/>
      <c r="ADH146" s="1380"/>
      <c r="ADI146" s="1380"/>
      <c r="ADJ146" s="1380"/>
      <c r="ADK146" s="1380"/>
      <c r="ADL146" s="1380"/>
      <c r="ADM146" s="1380"/>
      <c r="ADN146" s="1380"/>
      <c r="ADO146" s="1380"/>
      <c r="ADP146" s="1380"/>
      <c r="ADQ146" s="1380"/>
      <c r="ADR146" s="1380"/>
      <c r="ADS146" s="1380"/>
      <c r="ADT146" s="1380"/>
      <c r="ADU146" s="1380"/>
      <c r="ADV146" s="1380"/>
      <c r="ADW146" s="1380"/>
      <c r="ADX146" s="1380"/>
      <c r="ADY146" s="1380"/>
      <c r="ADZ146" s="1380"/>
      <c r="AEA146" s="1380"/>
      <c r="AEB146" s="1380"/>
      <c r="AEC146" s="1380"/>
      <c r="AED146" s="1380"/>
      <c r="AEE146" s="1380"/>
      <c r="AEF146" s="1380"/>
      <c r="AEG146" s="1380"/>
      <c r="AEH146" s="1380"/>
      <c r="AEI146" s="1380"/>
      <c r="AEJ146" s="1380"/>
      <c r="AEK146" s="1380"/>
      <c r="AEL146" s="1380"/>
      <c r="AEM146" s="1380"/>
      <c r="AEN146" s="1380"/>
      <c r="AEO146" s="1380"/>
      <c r="AEP146" s="1380"/>
      <c r="AEQ146" s="1380"/>
      <c r="AER146" s="1380"/>
      <c r="AES146" s="1380"/>
      <c r="AET146" s="1380"/>
      <c r="AEU146" s="1380"/>
      <c r="AEV146" s="1380"/>
      <c r="AEW146" s="1380"/>
      <c r="AEX146" s="1380"/>
      <c r="AEY146" s="1380"/>
      <c r="AEZ146" s="1380"/>
      <c r="AFA146" s="1380"/>
      <c r="AFB146" s="1380"/>
      <c r="AFC146" s="1380"/>
      <c r="AFD146" s="1380"/>
      <c r="AFE146" s="1380"/>
      <c r="AFF146" s="1380"/>
      <c r="AFG146" s="1380"/>
      <c r="AFH146" s="1380"/>
      <c r="AFI146" s="1380"/>
      <c r="AFJ146" s="1380"/>
      <c r="AFK146" s="1380"/>
      <c r="AFL146" s="1380"/>
      <c r="AFM146" s="1380"/>
      <c r="AFN146" s="1380"/>
      <c r="AFO146" s="1380"/>
      <c r="AFP146" s="1380"/>
      <c r="AFQ146" s="1380"/>
      <c r="AFR146" s="1380"/>
      <c r="AFS146" s="1380"/>
      <c r="AFT146" s="1380"/>
      <c r="AFU146" s="1380"/>
      <c r="AFV146" s="1380"/>
      <c r="AFW146" s="1380"/>
      <c r="AFX146" s="1380"/>
      <c r="AFY146" s="1380"/>
      <c r="AFZ146" s="1380"/>
      <c r="AGA146" s="1380"/>
      <c r="AGB146" s="1380"/>
      <c r="AGC146" s="1380"/>
      <c r="AGD146" s="1380"/>
      <c r="AGE146" s="1380"/>
      <c r="AGF146" s="1380"/>
      <c r="AGG146" s="1380"/>
      <c r="AGH146" s="1380"/>
      <c r="AGI146" s="1380"/>
      <c r="AGJ146" s="1380"/>
      <c r="AGK146" s="1380"/>
      <c r="AGL146" s="1380"/>
      <c r="AGM146" s="1380"/>
      <c r="AGN146" s="1380"/>
      <c r="AGO146" s="1380"/>
      <c r="AGP146" s="1380"/>
      <c r="AGQ146" s="1380"/>
      <c r="AGR146" s="1380"/>
      <c r="AGS146" s="1380"/>
      <c r="AGT146" s="1380"/>
      <c r="AGU146" s="1380"/>
      <c r="AGV146" s="1380"/>
      <c r="AGW146" s="1380"/>
      <c r="AGX146" s="1380"/>
      <c r="AGY146" s="1380"/>
      <c r="AGZ146" s="1380"/>
      <c r="AHA146" s="1380"/>
      <c r="AHB146" s="1380"/>
      <c r="AHC146" s="1380"/>
      <c r="AHD146" s="1380"/>
      <c r="AHE146" s="1380"/>
      <c r="AHF146" s="1380"/>
      <c r="AHG146" s="1380"/>
      <c r="AHH146" s="1380"/>
      <c r="AHI146" s="1380"/>
      <c r="AHJ146" s="1380"/>
      <c r="AHK146" s="1380"/>
      <c r="AHL146" s="1380"/>
      <c r="AHM146" s="1380"/>
      <c r="AHN146" s="1380"/>
      <c r="AHO146" s="1380"/>
      <c r="AHP146" s="1380"/>
      <c r="AHQ146" s="1380"/>
      <c r="AHR146" s="1380"/>
      <c r="AHS146" s="1380"/>
      <c r="AHT146" s="1380"/>
      <c r="AHU146" s="1380"/>
      <c r="AHV146" s="1380"/>
      <c r="AHW146" s="1380"/>
      <c r="AHX146" s="1380"/>
      <c r="AHY146" s="1380"/>
      <c r="AHZ146" s="1380"/>
      <c r="AIA146" s="1380"/>
      <c r="AIB146" s="1380"/>
      <c r="AIC146" s="1380"/>
      <c r="AID146" s="1380"/>
      <c r="AIE146" s="1380"/>
      <c r="AIF146" s="1380"/>
      <c r="AIG146" s="1380"/>
      <c r="AIH146" s="1380"/>
      <c r="AII146" s="1380"/>
      <c r="AIJ146" s="1380"/>
      <c r="AIK146" s="1380"/>
      <c r="AIL146" s="1380"/>
      <c r="AIM146" s="1380"/>
      <c r="AIN146" s="1380"/>
      <c r="AIO146" s="1380"/>
      <c r="AIP146" s="1380"/>
      <c r="AIQ146" s="1380"/>
      <c r="AIR146" s="1380"/>
      <c r="AIS146" s="1380"/>
      <c r="AIT146" s="1380"/>
      <c r="AIU146" s="1380"/>
      <c r="AIV146" s="1380"/>
      <c r="AIW146" s="1380"/>
      <c r="AIX146" s="1380"/>
      <c r="AIY146" s="1380"/>
      <c r="AIZ146" s="1380"/>
      <c r="AJA146" s="1380"/>
      <c r="AJB146" s="1380"/>
      <c r="AJC146" s="1380"/>
      <c r="AJD146" s="1380"/>
      <c r="AJE146" s="1380"/>
      <c r="AJF146" s="1380"/>
      <c r="AJG146" s="1380"/>
      <c r="AJH146" s="1380"/>
      <c r="AJI146" s="1380"/>
      <c r="AJJ146" s="1380"/>
      <c r="AJK146" s="1380"/>
      <c r="AJL146" s="1380"/>
      <c r="AJM146" s="1380"/>
      <c r="AJN146" s="1380"/>
      <c r="AJO146" s="1380"/>
      <c r="AJP146" s="1380"/>
      <c r="AJQ146" s="1380"/>
      <c r="AJR146" s="1380"/>
      <c r="AJS146" s="1380"/>
      <c r="AJT146" s="1380"/>
      <c r="AJU146" s="1380"/>
      <c r="AJV146" s="1380"/>
      <c r="AJW146" s="1380"/>
      <c r="AJX146" s="1380"/>
      <c r="AJY146" s="1380"/>
      <c r="AJZ146" s="1380"/>
      <c r="AKA146" s="1380"/>
      <c r="AKB146" s="1380"/>
      <c r="AKC146" s="1380"/>
      <c r="AKD146" s="1380"/>
      <c r="AKE146" s="1380"/>
      <c r="AKF146" s="1380"/>
      <c r="AKG146" s="1380"/>
      <c r="AKH146" s="1380"/>
      <c r="AKI146" s="1380"/>
      <c r="AKJ146" s="1380"/>
      <c r="AKK146" s="1380"/>
      <c r="AKL146" s="1380"/>
      <c r="AKM146" s="1380"/>
      <c r="AKN146" s="1380"/>
      <c r="AKO146" s="1380"/>
      <c r="AKP146" s="1380"/>
      <c r="AKQ146" s="1380"/>
      <c r="AKR146" s="1380"/>
      <c r="AKS146" s="1380"/>
      <c r="AKT146" s="1380"/>
      <c r="AKU146" s="1380"/>
      <c r="AKV146" s="1380"/>
      <c r="AKW146" s="1380"/>
      <c r="AKX146" s="1380"/>
      <c r="AKY146" s="1380"/>
      <c r="AKZ146" s="1380"/>
      <c r="ALA146" s="1380"/>
      <c r="ALB146" s="1380"/>
      <c r="ALC146" s="1380"/>
      <c r="ALD146" s="1380"/>
      <c r="ALE146" s="1380"/>
      <c r="ALF146" s="1380"/>
      <c r="ALG146" s="1380"/>
      <c r="ALH146" s="1380"/>
      <c r="ALI146" s="1380"/>
      <c r="ALJ146" s="1380"/>
      <c r="ALK146" s="1380"/>
      <c r="ALL146" s="1380"/>
      <c r="ALM146" s="1380"/>
      <c r="ALN146" s="1380"/>
      <c r="ALO146" s="1380"/>
      <c r="ALP146" s="1380"/>
      <c r="ALQ146" s="1380"/>
      <c r="ALR146" s="1380"/>
      <c r="ALS146" s="1380"/>
      <c r="ALT146" s="1380"/>
      <c r="ALU146" s="1380"/>
      <c r="ALV146" s="1380"/>
      <c r="ALW146" s="1380"/>
      <c r="ALX146" s="1380"/>
      <c r="ALY146" s="1380"/>
      <c r="ALZ146" s="1380"/>
      <c r="AMA146" s="1380"/>
      <c r="AMB146" s="1380"/>
      <c r="AMC146" s="1380"/>
      <c r="AMD146" s="1380"/>
      <c r="AME146" s="1380"/>
      <c r="AMF146" s="1380"/>
      <c r="AMG146" s="1380"/>
      <c r="AMH146" s="1380"/>
      <c r="AMI146" s="1380"/>
      <c r="AMJ146" s="1380"/>
    </row>
    <row r="147" spans="1:1024" s="737" customFormat="1" ht="15" customHeight="1">
      <c r="A147" s="6249"/>
      <c r="B147" s="6729"/>
      <c r="C147" s="6746"/>
      <c r="D147" s="6614"/>
      <c r="E147" s="6617"/>
      <c r="F147" s="6311"/>
      <c r="G147" s="6617"/>
      <c r="H147" s="6620"/>
      <c r="I147" s="3573" t="s">
        <v>917</v>
      </c>
      <c r="J147" s="2425">
        <v>210000</v>
      </c>
      <c r="K147" s="6617"/>
      <c r="L147" s="6617"/>
      <c r="M147" s="6617"/>
      <c r="N147" s="6617"/>
      <c r="O147" s="6654"/>
      <c r="P147" s="6654"/>
      <c r="Q147" s="6642"/>
      <c r="R147" s="6725"/>
      <c r="S147" s="6657"/>
      <c r="T147" s="6660"/>
      <c r="U147" s="6663"/>
      <c r="V147" s="6663"/>
      <c r="W147" s="6663"/>
      <c r="X147" s="6663"/>
      <c r="Y147" s="6721"/>
      <c r="Z147" s="6663"/>
      <c r="AA147" s="6721"/>
      <c r="AB147" s="6721"/>
      <c r="AC147" s="6721"/>
      <c r="AD147" s="6721"/>
      <c r="AE147" s="6663"/>
      <c r="AF147" s="6748"/>
      <c r="AG147" s="6749"/>
      <c r="AH147" s="6749"/>
      <c r="AI147" s="6642"/>
      <c r="AJ147" s="6642"/>
      <c r="AK147" s="6757"/>
      <c r="AL147" s="6749"/>
      <c r="AM147" s="6749"/>
      <c r="AN147" s="6707"/>
      <c r="AO147" s="6749"/>
      <c r="AP147" s="6749"/>
      <c r="AQ147" s="6749"/>
      <c r="AR147" s="6749"/>
      <c r="AS147" s="6749"/>
      <c r="AT147" s="6754"/>
      <c r="AU147" s="6755"/>
      <c r="AV147" s="6755"/>
      <c r="AW147" s="6756"/>
      <c r="AX147" s="6756"/>
      <c r="AY147" s="6687"/>
      <c r="AZ147" s="6690"/>
      <c r="BA147" s="3442"/>
      <c r="BB147" s="3442"/>
      <c r="BC147" s="3442"/>
      <c r="BD147" s="3442"/>
      <c r="BE147" s="3442"/>
      <c r="BF147" s="3442"/>
      <c r="BG147" s="3442"/>
      <c r="BH147" s="3442"/>
      <c r="BI147" s="3442"/>
      <c r="BJ147" s="3442"/>
      <c r="BK147" s="3442"/>
      <c r="BL147" s="3442"/>
      <c r="BM147" s="3442"/>
      <c r="BN147" s="3442"/>
      <c r="BO147" s="3442"/>
      <c r="BP147" s="3442"/>
      <c r="BQ147" s="3442"/>
      <c r="BR147" s="3442"/>
      <c r="BS147" s="3442"/>
      <c r="BT147" s="3442"/>
      <c r="BU147" s="3442"/>
      <c r="BV147" s="3442"/>
      <c r="BW147" s="3442"/>
      <c r="BX147" s="3442"/>
      <c r="BY147" s="3442"/>
      <c r="BZ147" s="3442"/>
      <c r="CA147" s="3442"/>
      <c r="CB147" s="3442"/>
      <c r="CC147" s="3442"/>
      <c r="CD147" s="3442"/>
      <c r="CE147" s="3442"/>
      <c r="CF147" s="3442"/>
      <c r="CG147" s="3442"/>
      <c r="CH147" s="3442"/>
      <c r="CI147" s="3442"/>
      <c r="CJ147" s="3442"/>
      <c r="CK147" s="3442"/>
      <c r="CL147" s="3442"/>
      <c r="CM147" s="3442"/>
      <c r="CN147" s="3442"/>
      <c r="CO147" s="3442"/>
      <c r="CP147" s="3442"/>
      <c r="CQ147" s="3442"/>
      <c r="CR147" s="3442"/>
      <c r="CS147" s="3442"/>
      <c r="CT147" s="3442"/>
      <c r="CU147" s="3442"/>
      <c r="CV147" s="3442"/>
      <c r="CW147" s="3442"/>
      <c r="CX147" s="3442"/>
      <c r="CY147" s="3442"/>
      <c r="CZ147" s="3442"/>
      <c r="DA147" s="3442"/>
      <c r="DB147" s="3442"/>
      <c r="DC147" s="3442"/>
      <c r="DD147" s="3442"/>
      <c r="DE147" s="3442"/>
      <c r="DF147" s="3442"/>
      <c r="DG147" s="3442"/>
      <c r="DH147" s="3442"/>
      <c r="DI147" s="3442"/>
      <c r="DJ147" s="3442"/>
      <c r="DK147" s="3442"/>
      <c r="DL147" s="3442"/>
      <c r="DM147" s="3442"/>
      <c r="DN147" s="3442"/>
      <c r="DO147" s="3442"/>
      <c r="DP147" s="3442"/>
      <c r="DQ147" s="3442"/>
      <c r="DR147" s="3442"/>
      <c r="DS147" s="3442"/>
      <c r="DT147" s="3442"/>
      <c r="DU147" s="3442"/>
      <c r="DV147" s="3442"/>
      <c r="DW147" s="3442"/>
      <c r="DX147" s="3442"/>
      <c r="DY147" s="3442"/>
      <c r="DZ147" s="1380"/>
      <c r="EA147" s="1380"/>
      <c r="EB147" s="1380"/>
      <c r="EC147" s="1380"/>
      <c r="ED147" s="1380"/>
      <c r="EE147" s="1380"/>
      <c r="EF147" s="1380"/>
      <c r="EG147" s="1380"/>
      <c r="EH147" s="1380"/>
      <c r="EI147" s="1380"/>
      <c r="EJ147" s="1380"/>
      <c r="EK147" s="1380"/>
      <c r="EL147" s="1380"/>
      <c r="EM147" s="1380"/>
      <c r="EN147" s="1380"/>
      <c r="EO147" s="1380"/>
      <c r="EP147" s="1380"/>
      <c r="EQ147" s="1380"/>
      <c r="ER147" s="1380"/>
      <c r="ES147" s="1380"/>
      <c r="ET147" s="1380"/>
      <c r="EU147" s="1380"/>
      <c r="EV147" s="1380"/>
      <c r="EW147" s="1380"/>
      <c r="EX147" s="1380"/>
      <c r="EY147" s="1380"/>
      <c r="EZ147" s="1380"/>
      <c r="FA147" s="1380"/>
      <c r="FB147" s="1380"/>
      <c r="FC147" s="1380"/>
      <c r="FD147" s="1380"/>
      <c r="FE147" s="1380"/>
      <c r="FF147" s="1380"/>
      <c r="FG147" s="1380"/>
      <c r="FH147" s="1380"/>
      <c r="FI147" s="1380"/>
      <c r="FJ147" s="1380"/>
      <c r="FK147" s="1380"/>
      <c r="FL147" s="1380"/>
      <c r="FM147" s="1380"/>
      <c r="FN147" s="1380"/>
      <c r="FO147" s="1380"/>
      <c r="FP147" s="1380"/>
      <c r="FQ147" s="1380"/>
      <c r="FR147" s="1380"/>
      <c r="FS147" s="1380"/>
      <c r="FT147" s="1380"/>
      <c r="FU147" s="1380"/>
      <c r="FV147" s="1380"/>
      <c r="FW147" s="1380"/>
      <c r="FX147" s="1380"/>
      <c r="FY147" s="1380"/>
      <c r="FZ147" s="1380"/>
      <c r="GA147" s="1380"/>
      <c r="GB147" s="1380"/>
      <c r="GC147" s="1380"/>
      <c r="GD147" s="1380"/>
      <c r="GE147" s="1380"/>
      <c r="GF147" s="1380"/>
      <c r="GG147" s="1380"/>
      <c r="GH147" s="1380"/>
      <c r="GI147" s="1380"/>
      <c r="GJ147" s="1380"/>
      <c r="GK147" s="1380"/>
      <c r="GL147" s="1380"/>
      <c r="GM147" s="1380"/>
      <c r="GN147" s="1380"/>
      <c r="GO147" s="1380"/>
      <c r="GP147" s="1380"/>
      <c r="GQ147" s="1380"/>
      <c r="GR147" s="1380"/>
      <c r="GS147" s="1380"/>
      <c r="GT147" s="1380"/>
      <c r="GU147" s="1380"/>
      <c r="GV147" s="1380"/>
      <c r="GW147" s="1380"/>
      <c r="GX147" s="1380"/>
      <c r="GY147" s="1380"/>
      <c r="GZ147" s="1380"/>
      <c r="HA147" s="1380"/>
      <c r="HB147" s="1380"/>
      <c r="HC147" s="1380"/>
      <c r="HD147" s="1380"/>
      <c r="HE147" s="1380"/>
      <c r="HF147" s="1380"/>
      <c r="HG147" s="1380"/>
      <c r="HH147" s="1380"/>
      <c r="HI147" s="1380"/>
      <c r="HJ147" s="1380"/>
      <c r="HK147" s="1380"/>
      <c r="HL147" s="1380"/>
      <c r="HM147" s="1380"/>
      <c r="HN147" s="1380"/>
      <c r="HO147" s="1380"/>
      <c r="HP147" s="1380"/>
      <c r="HQ147" s="1380"/>
      <c r="HR147" s="1380"/>
      <c r="HS147" s="1380"/>
      <c r="HT147" s="1380"/>
      <c r="HU147" s="1380"/>
      <c r="HV147" s="1380"/>
      <c r="HW147" s="1380"/>
      <c r="HX147" s="1380"/>
      <c r="HY147" s="1380"/>
      <c r="HZ147" s="1380"/>
      <c r="IA147" s="1380"/>
      <c r="IB147" s="1380"/>
      <c r="IC147" s="1380"/>
      <c r="ID147" s="1380"/>
      <c r="IE147" s="1380"/>
      <c r="IF147" s="1380"/>
      <c r="IG147" s="1380"/>
      <c r="IH147" s="1380"/>
      <c r="II147" s="1380"/>
      <c r="IJ147" s="1380"/>
      <c r="IK147" s="1380"/>
      <c r="IL147" s="1380"/>
      <c r="IM147" s="1380"/>
      <c r="IN147" s="1380"/>
      <c r="IO147" s="1380"/>
      <c r="IP147" s="1380"/>
      <c r="IQ147" s="1380"/>
      <c r="IR147" s="1380"/>
      <c r="IS147" s="1380"/>
      <c r="IT147" s="1380"/>
      <c r="IU147" s="1380"/>
      <c r="IV147" s="1380"/>
      <c r="IW147" s="1380"/>
      <c r="IX147" s="1380"/>
      <c r="IY147" s="1380"/>
      <c r="IZ147" s="1380"/>
      <c r="JA147" s="1380"/>
      <c r="JB147" s="1380"/>
      <c r="JC147" s="1380"/>
      <c r="JD147" s="1380"/>
      <c r="JE147" s="1380"/>
      <c r="JF147" s="1380"/>
      <c r="JG147" s="1380"/>
      <c r="JH147" s="1380"/>
      <c r="JI147" s="1380"/>
      <c r="JJ147" s="1380"/>
      <c r="JK147" s="1380"/>
      <c r="JL147" s="1380"/>
      <c r="JM147" s="1380"/>
      <c r="JN147" s="1380"/>
      <c r="JO147" s="1380"/>
      <c r="JP147" s="1380"/>
      <c r="JQ147" s="1380"/>
      <c r="JR147" s="1380"/>
      <c r="JS147" s="1380"/>
      <c r="JT147" s="1380"/>
      <c r="JU147" s="1380"/>
      <c r="JV147" s="1380"/>
      <c r="JW147" s="1380"/>
      <c r="JX147" s="1380"/>
      <c r="JY147" s="1380"/>
      <c r="JZ147" s="1380"/>
      <c r="KA147" s="1380"/>
      <c r="KB147" s="1380"/>
      <c r="KC147" s="1380"/>
      <c r="KD147" s="1380"/>
      <c r="KE147" s="1380"/>
      <c r="KF147" s="1380"/>
      <c r="KG147" s="1380"/>
      <c r="KH147" s="1380"/>
      <c r="KI147" s="1380"/>
      <c r="KJ147" s="1380"/>
      <c r="KK147" s="1380"/>
      <c r="KL147" s="1380"/>
      <c r="KM147" s="1380"/>
      <c r="KN147" s="1380"/>
      <c r="KO147" s="1380"/>
      <c r="KP147" s="1380"/>
      <c r="KQ147" s="1380"/>
      <c r="KR147" s="1380"/>
      <c r="KS147" s="1380"/>
      <c r="KT147" s="1380"/>
      <c r="KU147" s="1380"/>
      <c r="KV147" s="1380"/>
      <c r="KW147" s="1380"/>
      <c r="KX147" s="1380"/>
      <c r="KY147" s="1380"/>
      <c r="KZ147" s="1380"/>
      <c r="LA147" s="1380"/>
      <c r="LB147" s="1380"/>
      <c r="LC147" s="1380"/>
      <c r="LD147" s="1380"/>
      <c r="LE147" s="1380"/>
      <c r="LF147" s="1380"/>
      <c r="LG147" s="1380"/>
      <c r="LH147" s="1380"/>
      <c r="LI147" s="1380"/>
      <c r="LJ147" s="1380"/>
      <c r="LK147" s="1380"/>
      <c r="LL147" s="1380"/>
      <c r="LM147" s="1380"/>
      <c r="LN147" s="1380"/>
      <c r="LO147" s="1380"/>
      <c r="LP147" s="1380"/>
      <c r="LQ147" s="1380"/>
      <c r="LR147" s="1380"/>
      <c r="LS147" s="1380"/>
      <c r="LT147" s="1380"/>
      <c r="LU147" s="1380"/>
      <c r="LV147" s="1380"/>
      <c r="LW147" s="1380"/>
      <c r="LX147" s="1380"/>
      <c r="LY147" s="1380"/>
      <c r="LZ147" s="1380"/>
      <c r="MA147" s="1380"/>
      <c r="MB147" s="1380"/>
      <c r="MC147" s="1380"/>
      <c r="MD147" s="1380"/>
      <c r="ME147" s="1380"/>
      <c r="MF147" s="1380"/>
      <c r="MG147" s="1380"/>
      <c r="MH147" s="1380"/>
      <c r="MI147" s="1380"/>
      <c r="MJ147" s="1380"/>
      <c r="MK147" s="1380"/>
      <c r="ML147" s="1380"/>
      <c r="MM147" s="1380"/>
      <c r="MN147" s="1380"/>
      <c r="MO147" s="1380"/>
      <c r="MP147" s="1380"/>
      <c r="MQ147" s="1380"/>
      <c r="MR147" s="1380"/>
      <c r="MS147" s="1380"/>
      <c r="MT147" s="1380"/>
      <c r="MU147" s="1380"/>
      <c r="MV147" s="1380"/>
      <c r="MW147" s="1380"/>
      <c r="MX147" s="1380"/>
      <c r="MY147" s="1380"/>
      <c r="MZ147" s="1380"/>
      <c r="NA147" s="1380"/>
      <c r="NB147" s="1380"/>
      <c r="NC147" s="1380"/>
      <c r="ND147" s="1380"/>
      <c r="NE147" s="1380"/>
      <c r="NF147" s="1380"/>
      <c r="NG147" s="1380"/>
      <c r="NH147" s="1380"/>
      <c r="NI147" s="1380"/>
      <c r="NJ147" s="1380"/>
      <c r="NK147" s="1380"/>
      <c r="NL147" s="1380"/>
      <c r="NM147" s="1380"/>
      <c r="NN147" s="1380"/>
      <c r="NO147" s="1380"/>
      <c r="NP147" s="1380"/>
      <c r="NQ147" s="1380"/>
      <c r="NR147" s="1380"/>
      <c r="NS147" s="1380"/>
      <c r="NT147" s="1380"/>
      <c r="NU147" s="1380"/>
      <c r="NV147" s="1380"/>
      <c r="NW147" s="1380"/>
      <c r="NX147" s="1380"/>
      <c r="NY147" s="1380"/>
      <c r="NZ147" s="1380"/>
      <c r="OA147" s="1380"/>
      <c r="OB147" s="1380"/>
      <c r="OC147" s="1380"/>
      <c r="OD147" s="1380"/>
      <c r="OE147" s="1380"/>
      <c r="OF147" s="1380"/>
      <c r="OG147" s="1380"/>
      <c r="OH147" s="1380"/>
      <c r="OI147" s="1380"/>
      <c r="OJ147" s="1380"/>
      <c r="OK147" s="1380"/>
      <c r="OL147" s="1380"/>
      <c r="OM147" s="1380"/>
      <c r="ON147" s="1380"/>
      <c r="OO147" s="1380"/>
      <c r="OP147" s="1380"/>
      <c r="OQ147" s="1380"/>
      <c r="OR147" s="1380"/>
      <c r="OS147" s="1380"/>
      <c r="OT147" s="1380"/>
      <c r="OU147" s="1380"/>
      <c r="OV147" s="1380"/>
      <c r="OW147" s="1380"/>
      <c r="OX147" s="1380"/>
      <c r="OY147" s="1380"/>
      <c r="OZ147" s="1380"/>
      <c r="PA147" s="1380"/>
      <c r="PB147" s="1380"/>
      <c r="PC147" s="1380"/>
      <c r="PD147" s="1380"/>
      <c r="PE147" s="1380"/>
      <c r="PF147" s="1380"/>
      <c r="PG147" s="1380"/>
      <c r="PH147" s="1380"/>
      <c r="PI147" s="1380"/>
      <c r="PJ147" s="1380"/>
      <c r="PK147" s="1380"/>
      <c r="PL147" s="1380"/>
      <c r="PM147" s="1380"/>
      <c r="PN147" s="1380"/>
      <c r="PO147" s="1380"/>
      <c r="PP147" s="1380"/>
      <c r="PQ147" s="1380"/>
      <c r="PR147" s="1380"/>
      <c r="PS147" s="1380"/>
      <c r="PT147" s="1380"/>
      <c r="PU147" s="1380"/>
      <c r="PV147" s="1380"/>
      <c r="PW147" s="1380"/>
      <c r="PX147" s="1380"/>
      <c r="PY147" s="1380"/>
      <c r="PZ147" s="1380"/>
      <c r="QA147" s="1380"/>
      <c r="QB147" s="1380"/>
      <c r="QC147" s="1380"/>
      <c r="QD147" s="1380"/>
      <c r="QE147" s="1380"/>
      <c r="QF147" s="1380"/>
      <c r="QG147" s="1380"/>
      <c r="QH147" s="1380"/>
      <c r="QI147" s="1380"/>
      <c r="QJ147" s="1380"/>
      <c r="QK147" s="1380"/>
      <c r="QL147" s="1380"/>
      <c r="QM147" s="1380"/>
      <c r="QN147" s="1380"/>
      <c r="QO147" s="1380"/>
      <c r="QP147" s="1380"/>
      <c r="QQ147" s="1380"/>
      <c r="QR147" s="1380"/>
      <c r="QS147" s="1380"/>
      <c r="QT147" s="1380"/>
      <c r="QU147" s="1380"/>
      <c r="QV147" s="1380"/>
      <c r="QW147" s="1380"/>
      <c r="QX147" s="1380"/>
      <c r="QY147" s="1380"/>
      <c r="QZ147" s="1380"/>
      <c r="RA147" s="1380"/>
      <c r="RB147" s="1380"/>
      <c r="RC147" s="1380"/>
      <c r="RD147" s="1380"/>
      <c r="RE147" s="1380"/>
      <c r="RF147" s="1380"/>
      <c r="RG147" s="1380"/>
      <c r="RH147" s="1380"/>
      <c r="RI147" s="1380"/>
      <c r="RJ147" s="1380"/>
      <c r="RK147" s="1380"/>
      <c r="RL147" s="1380"/>
      <c r="RM147" s="1380"/>
      <c r="RN147" s="1380"/>
      <c r="RO147" s="1380"/>
      <c r="RP147" s="1380"/>
      <c r="RQ147" s="1380"/>
      <c r="RR147" s="1380"/>
      <c r="RS147" s="1380"/>
      <c r="RT147" s="1380"/>
      <c r="RU147" s="1380"/>
      <c r="RV147" s="1380"/>
      <c r="RW147" s="1380"/>
      <c r="RX147" s="1380"/>
      <c r="RY147" s="1380"/>
      <c r="RZ147" s="1380"/>
      <c r="SA147" s="1380"/>
      <c r="SB147" s="1380"/>
      <c r="SC147" s="1380"/>
      <c r="SD147" s="1380"/>
      <c r="SE147" s="1380"/>
      <c r="SF147" s="1380"/>
      <c r="SG147" s="1380"/>
      <c r="SH147" s="1380"/>
      <c r="SI147" s="1380"/>
      <c r="SJ147" s="1380"/>
      <c r="SK147" s="1380"/>
      <c r="SL147" s="1380"/>
      <c r="SM147" s="1380"/>
      <c r="SN147" s="1380"/>
      <c r="SO147" s="1380"/>
      <c r="SP147" s="1380"/>
      <c r="SQ147" s="1380"/>
      <c r="SR147" s="1380"/>
      <c r="SS147" s="1380"/>
      <c r="ST147" s="1380"/>
      <c r="SU147" s="1380"/>
      <c r="SV147" s="1380"/>
      <c r="SW147" s="1380"/>
      <c r="SX147" s="1380"/>
      <c r="SY147" s="1380"/>
      <c r="SZ147" s="1380"/>
      <c r="TA147" s="1380"/>
      <c r="TB147" s="1380"/>
      <c r="TC147" s="1380"/>
      <c r="TD147" s="1380"/>
      <c r="TE147" s="1380"/>
      <c r="TF147" s="1380"/>
      <c r="TG147" s="1380"/>
      <c r="TH147" s="1380"/>
      <c r="TI147" s="1380"/>
      <c r="TJ147" s="1380"/>
      <c r="TK147" s="1380"/>
      <c r="TL147" s="1380"/>
      <c r="TM147" s="1380"/>
      <c r="TN147" s="1380"/>
      <c r="TO147" s="1380"/>
      <c r="TP147" s="1380"/>
      <c r="TQ147" s="1380"/>
      <c r="TR147" s="1380"/>
      <c r="TS147" s="1380"/>
      <c r="TT147" s="1380"/>
      <c r="TU147" s="1380"/>
      <c r="TV147" s="1380"/>
      <c r="TW147" s="1380"/>
      <c r="TX147" s="1380"/>
      <c r="TY147" s="1380"/>
      <c r="TZ147" s="1380"/>
      <c r="UA147" s="1380"/>
      <c r="UB147" s="1380"/>
      <c r="UC147" s="1380"/>
      <c r="UD147" s="1380"/>
      <c r="UE147" s="1380"/>
      <c r="UF147" s="1380"/>
      <c r="UG147" s="1380"/>
      <c r="UH147" s="1380"/>
      <c r="UI147" s="1380"/>
      <c r="UJ147" s="1380"/>
      <c r="UK147" s="1380"/>
      <c r="UL147" s="1380"/>
      <c r="UM147" s="1380"/>
      <c r="UN147" s="1380"/>
      <c r="UO147" s="1380"/>
      <c r="UP147" s="1380"/>
      <c r="UQ147" s="1380"/>
      <c r="UR147" s="1380"/>
      <c r="US147" s="1380"/>
      <c r="UT147" s="1380"/>
      <c r="UU147" s="1380"/>
      <c r="UV147" s="1380"/>
      <c r="UW147" s="1380"/>
      <c r="UX147" s="1380"/>
      <c r="UY147" s="1380"/>
      <c r="UZ147" s="1380"/>
      <c r="VA147" s="1380"/>
      <c r="VB147" s="1380"/>
      <c r="VC147" s="1380"/>
      <c r="VD147" s="1380"/>
      <c r="VE147" s="1380"/>
      <c r="VF147" s="1380"/>
      <c r="VG147" s="1380"/>
      <c r="VH147" s="1380"/>
      <c r="VI147" s="1380"/>
      <c r="VJ147" s="1380"/>
      <c r="VK147" s="1380"/>
      <c r="VL147" s="1380"/>
      <c r="VM147" s="1380"/>
      <c r="VN147" s="1380"/>
      <c r="VO147" s="1380"/>
      <c r="VP147" s="1380"/>
      <c r="VQ147" s="1380"/>
      <c r="VR147" s="1380"/>
      <c r="VS147" s="1380"/>
      <c r="VT147" s="1380"/>
      <c r="VU147" s="1380"/>
      <c r="VV147" s="1380"/>
      <c r="VW147" s="1380"/>
      <c r="VX147" s="1380"/>
      <c r="VY147" s="1380"/>
      <c r="VZ147" s="1380"/>
      <c r="WA147" s="1380"/>
      <c r="WB147" s="1380"/>
      <c r="WC147" s="1380"/>
      <c r="WD147" s="1380"/>
      <c r="WE147" s="1380"/>
      <c r="WF147" s="1380"/>
      <c r="WG147" s="1380"/>
      <c r="WH147" s="1380"/>
      <c r="WI147" s="1380"/>
      <c r="WJ147" s="1380"/>
      <c r="WK147" s="1380"/>
      <c r="WL147" s="1380"/>
      <c r="WM147" s="1380"/>
      <c r="WN147" s="1380"/>
      <c r="WO147" s="1380"/>
      <c r="WP147" s="1380"/>
      <c r="WQ147" s="1380"/>
      <c r="WR147" s="1380"/>
      <c r="WS147" s="1380"/>
      <c r="WT147" s="1380"/>
      <c r="WU147" s="1380"/>
      <c r="WV147" s="1380"/>
      <c r="WW147" s="1380"/>
      <c r="WX147" s="1380"/>
      <c r="WY147" s="1380"/>
      <c r="WZ147" s="1380"/>
      <c r="XA147" s="1380"/>
      <c r="XB147" s="1380"/>
      <c r="XC147" s="1380"/>
      <c r="XD147" s="1380"/>
      <c r="XE147" s="1380"/>
      <c r="XF147" s="1380"/>
      <c r="XG147" s="1380"/>
      <c r="XH147" s="1380"/>
      <c r="XI147" s="1380"/>
      <c r="XJ147" s="1380"/>
      <c r="XK147" s="1380"/>
      <c r="XL147" s="1380"/>
      <c r="XM147" s="1380"/>
      <c r="XN147" s="1380"/>
      <c r="XO147" s="1380"/>
      <c r="XP147" s="1380"/>
      <c r="XQ147" s="1380"/>
      <c r="XR147" s="1380"/>
      <c r="XS147" s="1380"/>
      <c r="XT147" s="1380"/>
      <c r="XU147" s="1380"/>
      <c r="XV147" s="1380"/>
      <c r="XW147" s="1380"/>
      <c r="XX147" s="1380"/>
      <c r="XY147" s="1380"/>
      <c r="XZ147" s="1380"/>
      <c r="YA147" s="1380"/>
      <c r="YB147" s="1380"/>
      <c r="YC147" s="1380"/>
      <c r="YD147" s="1380"/>
      <c r="YE147" s="1380"/>
      <c r="YF147" s="1380"/>
      <c r="YG147" s="1380"/>
      <c r="YH147" s="1380"/>
      <c r="YI147" s="1380"/>
      <c r="YJ147" s="1380"/>
      <c r="YK147" s="1380"/>
      <c r="YL147" s="1380"/>
      <c r="YM147" s="1380"/>
      <c r="YN147" s="1380"/>
      <c r="YO147" s="1380"/>
      <c r="YP147" s="1380"/>
      <c r="YQ147" s="1380"/>
      <c r="YR147" s="1380"/>
      <c r="YS147" s="1380"/>
      <c r="YT147" s="1380"/>
      <c r="YU147" s="1380"/>
      <c r="YV147" s="1380"/>
      <c r="YW147" s="1380"/>
      <c r="YX147" s="1380"/>
      <c r="YY147" s="1380"/>
      <c r="YZ147" s="1380"/>
      <c r="ZA147" s="1380"/>
      <c r="ZB147" s="1380"/>
      <c r="ZC147" s="1380"/>
      <c r="ZD147" s="1380"/>
      <c r="ZE147" s="1380"/>
      <c r="ZF147" s="1380"/>
      <c r="ZG147" s="1380"/>
      <c r="ZH147" s="1380"/>
      <c r="ZI147" s="1380"/>
      <c r="ZJ147" s="1380"/>
      <c r="ZK147" s="1380"/>
      <c r="ZL147" s="1380"/>
      <c r="ZM147" s="1380"/>
      <c r="ZN147" s="1380"/>
      <c r="ZO147" s="1380"/>
      <c r="ZP147" s="1380"/>
      <c r="ZQ147" s="1380"/>
      <c r="ZR147" s="1380"/>
      <c r="ZS147" s="1380"/>
      <c r="ZT147" s="1380"/>
      <c r="ZU147" s="1380"/>
      <c r="ZV147" s="1380"/>
      <c r="ZW147" s="1380"/>
      <c r="ZX147" s="1380"/>
      <c r="ZY147" s="1380"/>
      <c r="ZZ147" s="1380"/>
      <c r="AAA147" s="1380"/>
      <c r="AAB147" s="1380"/>
      <c r="AAC147" s="1380"/>
      <c r="AAD147" s="1380"/>
      <c r="AAE147" s="1380"/>
      <c r="AAF147" s="1380"/>
      <c r="AAG147" s="1380"/>
      <c r="AAH147" s="1380"/>
      <c r="AAI147" s="1380"/>
      <c r="AAJ147" s="1380"/>
      <c r="AAK147" s="1380"/>
      <c r="AAL147" s="1380"/>
      <c r="AAM147" s="1380"/>
      <c r="AAN147" s="1380"/>
      <c r="AAO147" s="1380"/>
      <c r="AAP147" s="1380"/>
      <c r="AAQ147" s="1380"/>
      <c r="AAR147" s="1380"/>
      <c r="AAS147" s="1380"/>
      <c r="AAT147" s="1380"/>
      <c r="AAU147" s="1380"/>
      <c r="AAV147" s="1380"/>
      <c r="AAW147" s="1380"/>
      <c r="AAX147" s="1380"/>
      <c r="AAY147" s="1380"/>
      <c r="AAZ147" s="1380"/>
      <c r="ABA147" s="1380"/>
      <c r="ABB147" s="1380"/>
      <c r="ABC147" s="1380"/>
      <c r="ABD147" s="1380"/>
      <c r="ABE147" s="1380"/>
      <c r="ABF147" s="1380"/>
      <c r="ABG147" s="1380"/>
      <c r="ABH147" s="1380"/>
      <c r="ABI147" s="1380"/>
      <c r="ABJ147" s="1380"/>
      <c r="ABK147" s="1380"/>
      <c r="ABL147" s="1380"/>
      <c r="ABM147" s="1380"/>
      <c r="ABN147" s="1380"/>
      <c r="ABO147" s="1380"/>
      <c r="ABP147" s="1380"/>
      <c r="ABQ147" s="1380"/>
      <c r="ABR147" s="1380"/>
      <c r="ABS147" s="1380"/>
      <c r="ABT147" s="1380"/>
      <c r="ABU147" s="1380"/>
      <c r="ABV147" s="1380"/>
      <c r="ABW147" s="1380"/>
      <c r="ABX147" s="1380"/>
      <c r="ABY147" s="1380"/>
      <c r="ABZ147" s="1380"/>
      <c r="ACA147" s="1380"/>
      <c r="ACB147" s="1380"/>
      <c r="ACC147" s="1380"/>
      <c r="ACD147" s="1380"/>
      <c r="ACE147" s="1380"/>
      <c r="ACF147" s="1380"/>
      <c r="ACG147" s="1380"/>
      <c r="ACH147" s="1380"/>
      <c r="ACI147" s="1380"/>
      <c r="ACJ147" s="1380"/>
      <c r="ACK147" s="1380"/>
      <c r="ACL147" s="1380"/>
      <c r="ACM147" s="1380"/>
      <c r="ACN147" s="1380"/>
      <c r="ACO147" s="1380"/>
      <c r="ACP147" s="1380"/>
      <c r="ACQ147" s="1380"/>
      <c r="ACR147" s="1380"/>
      <c r="ACS147" s="1380"/>
      <c r="ACT147" s="1380"/>
      <c r="ACU147" s="1380"/>
      <c r="ACV147" s="1380"/>
      <c r="ACW147" s="1380"/>
      <c r="ACX147" s="1380"/>
      <c r="ACY147" s="1380"/>
      <c r="ACZ147" s="1380"/>
      <c r="ADA147" s="1380"/>
      <c r="ADB147" s="1380"/>
      <c r="ADC147" s="1380"/>
      <c r="ADD147" s="1380"/>
      <c r="ADE147" s="1380"/>
      <c r="ADF147" s="1380"/>
      <c r="ADG147" s="1380"/>
      <c r="ADH147" s="1380"/>
      <c r="ADI147" s="1380"/>
      <c r="ADJ147" s="1380"/>
      <c r="ADK147" s="1380"/>
      <c r="ADL147" s="1380"/>
      <c r="ADM147" s="1380"/>
      <c r="ADN147" s="1380"/>
      <c r="ADO147" s="1380"/>
      <c r="ADP147" s="1380"/>
      <c r="ADQ147" s="1380"/>
      <c r="ADR147" s="1380"/>
      <c r="ADS147" s="1380"/>
      <c r="ADT147" s="1380"/>
      <c r="ADU147" s="1380"/>
      <c r="ADV147" s="1380"/>
      <c r="ADW147" s="1380"/>
      <c r="ADX147" s="1380"/>
      <c r="ADY147" s="1380"/>
      <c r="ADZ147" s="1380"/>
      <c r="AEA147" s="1380"/>
      <c r="AEB147" s="1380"/>
      <c r="AEC147" s="1380"/>
      <c r="AED147" s="1380"/>
      <c r="AEE147" s="1380"/>
      <c r="AEF147" s="1380"/>
      <c r="AEG147" s="1380"/>
      <c r="AEH147" s="1380"/>
      <c r="AEI147" s="1380"/>
      <c r="AEJ147" s="1380"/>
      <c r="AEK147" s="1380"/>
      <c r="AEL147" s="1380"/>
      <c r="AEM147" s="1380"/>
      <c r="AEN147" s="1380"/>
      <c r="AEO147" s="1380"/>
      <c r="AEP147" s="1380"/>
      <c r="AEQ147" s="1380"/>
      <c r="AER147" s="1380"/>
      <c r="AES147" s="1380"/>
      <c r="AET147" s="1380"/>
      <c r="AEU147" s="1380"/>
      <c r="AEV147" s="1380"/>
      <c r="AEW147" s="1380"/>
      <c r="AEX147" s="1380"/>
      <c r="AEY147" s="1380"/>
      <c r="AEZ147" s="1380"/>
      <c r="AFA147" s="1380"/>
      <c r="AFB147" s="1380"/>
      <c r="AFC147" s="1380"/>
      <c r="AFD147" s="1380"/>
      <c r="AFE147" s="1380"/>
      <c r="AFF147" s="1380"/>
      <c r="AFG147" s="1380"/>
      <c r="AFH147" s="1380"/>
      <c r="AFI147" s="1380"/>
      <c r="AFJ147" s="1380"/>
      <c r="AFK147" s="1380"/>
      <c r="AFL147" s="1380"/>
      <c r="AFM147" s="1380"/>
      <c r="AFN147" s="1380"/>
      <c r="AFO147" s="1380"/>
      <c r="AFP147" s="1380"/>
      <c r="AFQ147" s="1380"/>
      <c r="AFR147" s="1380"/>
      <c r="AFS147" s="1380"/>
      <c r="AFT147" s="1380"/>
      <c r="AFU147" s="1380"/>
      <c r="AFV147" s="1380"/>
      <c r="AFW147" s="1380"/>
      <c r="AFX147" s="1380"/>
      <c r="AFY147" s="1380"/>
      <c r="AFZ147" s="1380"/>
      <c r="AGA147" s="1380"/>
      <c r="AGB147" s="1380"/>
      <c r="AGC147" s="1380"/>
      <c r="AGD147" s="1380"/>
      <c r="AGE147" s="1380"/>
      <c r="AGF147" s="1380"/>
      <c r="AGG147" s="1380"/>
      <c r="AGH147" s="1380"/>
      <c r="AGI147" s="1380"/>
      <c r="AGJ147" s="1380"/>
      <c r="AGK147" s="1380"/>
      <c r="AGL147" s="1380"/>
      <c r="AGM147" s="1380"/>
      <c r="AGN147" s="1380"/>
      <c r="AGO147" s="1380"/>
      <c r="AGP147" s="1380"/>
      <c r="AGQ147" s="1380"/>
      <c r="AGR147" s="1380"/>
      <c r="AGS147" s="1380"/>
      <c r="AGT147" s="1380"/>
      <c r="AGU147" s="1380"/>
      <c r="AGV147" s="1380"/>
      <c r="AGW147" s="1380"/>
      <c r="AGX147" s="1380"/>
      <c r="AGY147" s="1380"/>
      <c r="AGZ147" s="1380"/>
      <c r="AHA147" s="1380"/>
      <c r="AHB147" s="1380"/>
      <c r="AHC147" s="1380"/>
      <c r="AHD147" s="1380"/>
      <c r="AHE147" s="1380"/>
      <c r="AHF147" s="1380"/>
      <c r="AHG147" s="1380"/>
      <c r="AHH147" s="1380"/>
      <c r="AHI147" s="1380"/>
      <c r="AHJ147" s="1380"/>
      <c r="AHK147" s="1380"/>
      <c r="AHL147" s="1380"/>
      <c r="AHM147" s="1380"/>
      <c r="AHN147" s="1380"/>
      <c r="AHO147" s="1380"/>
      <c r="AHP147" s="1380"/>
      <c r="AHQ147" s="1380"/>
      <c r="AHR147" s="1380"/>
      <c r="AHS147" s="1380"/>
      <c r="AHT147" s="1380"/>
      <c r="AHU147" s="1380"/>
      <c r="AHV147" s="1380"/>
      <c r="AHW147" s="1380"/>
      <c r="AHX147" s="1380"/>
      <c r="AHY147" s="1380"/>
      <c r="AHZ147" s="1380"/>
      <c r="AIA147" s="1380"/>
      <c r="AIB147" s="1380"/>
      <c r="AIC147" s="1380"/>
      <c r="AID147" s="1380"/>
      <c r="AIE147" s="1380"/>
      <c r="AIF147" s="1380"/>
      <c r="AIG147" s="1380"/>
      <c r="AIH147" s="1380"/>
      <c r="AII147" s="1380"/>
      <c r="AIJ147" s="1380"/>
      <c r="AIK147" s="1380"/>
      <c r="AIL147" s="1380"/>
      <c r="AIM147" s="1380"/>
      <c r="AIN147" s="1380"/>
      <c r="AIO147" s="1380"/>
      <c r="AIP147" s="1380"/>
      <c r="AIQ147" s="1380"/>
      <c r="AIR147" s="1380"/>
      <c r="AIS147" s="1380"/>
      <c r="AIT147" s="1380"/>
      <c r="AIU147" s="1380"/>
      <c r="AIV147" s="1380"/>
      <c r="AIW147" s="1380"/>
      <c r="AIX147" s="1380"/>
      <c r="AIY147" s="1380"/>
      <c r="AIZ147" s="1380"/>
      <c r="AJA147" s="1380"/>
      <c r="AJB147" s="1380"/>
      <c r="AJC147" s="1380"/>
      <c r="AJD147" s="1380"/>
      <c r="AJE147" s="1380"/>
      <c r="AJF147" s="1380"/>
      <c r="AJG147" s="1380"/>
      <c r="AJH147" s="1380"/>
      <c r="AJI147" s="1380"/>
      <c r="AJJ147" s="1380"/>
      <c r="AJK147" s="1380"/>
      <c r="AJL147" s="1380"/>
      <c r="AJM147" s="1380"/>
      <c r="AJN147" s="1380"/>
      <c r="AJO147" s="1380"/>
      <c r="AJP147" s="1380"/>
      <c r="AJQ147" s="1380"/>
      <c r="AJR147" s="1380"/>
      <c r="AJS147" s="1380"/>
      <c r="AJT147" s="1380"/>
      <c r="AJU147" s="1380"/>
      <c r="AJV147" s="1380"/>
      <c r="AJW147" s="1380"/>
      <c r="AJX147" s="1380"/>
      <c r="AJY147" s="1380"/>
      <c r="AJZ147" s="1380"/>
      <c r="AKA147" s="1380"/>
      <c r="AKB147" s="1380"/>
      <c r="AKC147" s="1380"/>
      <c r="AKD147" s="1380"/>
      <c r="AKE147" s="1380"/>
      <c r="AKF147" s="1380"/>
      <c r="AKG147" s="1380"/>
      <c r="AKH147" s="1380"/>
      <c r="AKI147" s="1380"/>
      <c r="AKJ147" s="1380"/>
      <c r="AKK147" s="1380"/>
      <c r="AKL147" s="1380"/>
      <c r="AKM147" s="1380"/>
      <c r="AKN147" s="1380"/>
      <c r="AKO147" s="1380"/>
      <c r="AKP147" s="1380"/>
      <c r="AKQ147" s="1380"/>
      <c r="AKR147" s="1380"/>
      <c r="AKS147" s="1380"/>
      <c r="AKT147" s="1380"/>
      <c r="AKU147" s="1380"/>
      <c r="AKV147" s="1380"/>
      <c r="AKW147" s="1380"/>
      <c r="AKX147" s="1380"/>
      <c r="AKY147" s="1380"/>
      <c r="AKZ147" s="1380"/>
      <c r="ALA147" s="1380"/>
      <c r="ALB147" s="1380"/>
      <c r="ALC147" s="1380"/>
      <c r="ALD147" s="1380"/>
      <c r="ALE147" s="1380"/>
      <c r="ALF147" s="1380"/>
      <c r="ALG147" s="1380"/>
      <c r="ALH147" s="1380"/>
      <c r="ALI147" s="1380"/>
      <c r="ALJ147" s="1380"/>
      <c r="ALK147" s="1380"/>
      <c r="ALL147" s="1380"/>
      <c r="ALM147" s="1380"/>
      <c r="ALN147" s="1380"/>
      <c r="ALO147" s="1380"/>
      <c r="ALP147" s="1380"/>
      <c r="ALQ147" s="1380"/>
      <c r="ALR147" s="1380"/>
      <c r="ALS147" s="1380"/>
      <c r="ALT147" s="1380"/>
      <c r="ALU147" s="1380"/>
      <c r="ALV147" s="1380"/>
      <c r="ALW147" s="1380"/>
      <c r="ALX147" s="1380"/>
      <c r="ALY147" s="1380"/>
      <c r="ALZ147" s="1380"/>
      <c r="AMA147" s="1380"/>
      <c r="AMB147" s="1380"/>
      <c r="AMC147" s="1380"/>
      <c r="AMD147" s="1380"/>
      <c r="AME147" s="1380"/>
      <c r="AMF147" s="1380"/>
      <c r="AMG147" s="1380"/>
      <c r="AMH147" s="1380"/>
      <c r="AMI147" s="1380"/>
      <c r="AMJ147" s="1380"/>
    </row>
    <row r="148" spans="1:1024" s="737" customFormat="1" ht="15" customHeight="1" thickBot="1">
      <c r="A148" s="6249"/>
      <c r="B148" s="6730"/>
      <c r="C148" s="6747"/>
      <c r="D148" s="6614"/>
      <c r="E148" s="6617"/>
      <c r="F148" s="6311"/>
      <c r="G148" s="6617"/>
      <c r="H148" s="6620"/>
      <c r="I148" s="3573" t="s">
        <v>918</v>
      </c>
      <c r="J148" s="2425">
        <v>210000</v>
      </c>
      <c r="K148" s="6617"/>
      <c r="L148" s="6617"/>
      <c r="M148" s="6617"/>
      <c r="N148" s="6617"/>
      <c r="O148" s="6654"/>
      <c r="P148" s="6654"/>
      <c r="Q148" s="6642"/>
      <c r="R148" s="6725"/>
      <c r="S148" s="6657"/>
      <c r="T148" s="6660"/>
      <c r="U148" s="6663"/>
      <c r="V148" s="6663"/>
      <c r="W148" s="6663"/>
      <c r="X148" s="6663"/>
      <c r="Y148" s="6721"/>
      <c r="Z148" s="6663"/>
      <c r="AA148" s="6721"/>
      <c r="AB148" s="6721"/>
      <c r="AC148" s="6721"/>
      <c r="AD148" s="6721"/>
      <c r="AE148" s="6663"/>
      <c r="AF148" s="6748"/>
      <c r="AG148" s="6749"/>
      <c r="AH148" s="6749"/>
      <c r="AI148" s="6642"/>
      <c r="AJ148" s="6642"/>
      <c r="AK148" s="6757"/>
      <c r="AL148" s="6749"/>
      <c r="AM148" s="6749"/>
      <c r="AN148" s="6707"/>
      <c r="AO148" s="6749"/>
      <c r="AP148" s="6749"/>
      <c r="AQ148" s="6749"/>
      <c r="AR148" s="6749"/>
      <c r="AS148" s="6749"/>
      <c r="AT148" s="6754"/>
      <c r="AU148" s="6755"/>
      <c r="AV148" s="6755"/>
      <c r="AW148" s="6756"/>
      <c r="AX148" s="6756"/>
      <c r="AY148" s="6687"/>
      <c r="AZ148" s="6690"/>
      <c r="BA148" s="3442"/>
      <c r="BB148" s="3442"/>
      <c r="BC148" s="3442"/>
      <c r="BD148" s="3442"/>
      <c r="BE148" s="3442"/>
      <c r="BF148" s="3442"/>
      <c r="BG148" s="3442"/>
      <c r="BH148" s="3442"/>
      <c r="BI148" s="3442"/>
      <c r="BJ148" s="3442"/>
      <c r="BK148" s="3442"/>
      <c r="BL148" s="3442"/>
      <c r="BM148" s="3442"/>
      <c r="BN148" s="3442"/>
      <c r="BO148" s="3442"/>
      <c r="BP148" s="3442"/>
      <c r="BQ148" s="3442"/>
      <c r="BR148" s="3442"/>
      <c r="BS148" s="3442"/>
      <c r="BT148" s="3442"/>
      <c r="BU148" s="3442"/>
      <c r="BV148" s="3442"/>
      <c r="BW148" s="3442"/>
      <c r="BX148" s="3442"/>
      <c r="BY148" s="3442"/>
      <c r="BZ148" s="3442"/>
      <c r="CA148" s="3442"/>
      <c r="CB148" s="3442"/>
      <c r="CC148" s="3442"/>
      <c r="CD148" s="3442"/>
      <c r="CE148" s="3442"/>
      <c r="CF148" s="3442"/>
      <c r="CG148" s="3442"/>
      <c r="CH148" s="3442"/>
      <c r="CI148" s="3442"/>
      <c r="CJ148" s="3442"/>
      <c r="CK148" s="3442"/>
      <c r="CL148" s="3442"/>
      <c r="CM148" s="3442"/>
      <c r="CN148" s="3442"/>
      <c r="CO148" s="3442"/>
      <c r="CP148" s="3442"/>
      <c r="CQ148" s="3442"/>
      <c r="CR148" s="3442"/>
      <c r="CS148" s="3442"/>
      <c r="CT148" s="3442"/>
      <c r="CU148" s="3442"/>
      <c r="CV148" s="3442"/>
      <c r="CW148" s="3442"/>
      <c r="CX148" s="3442"/>
      <c r="CY148" s="3442"/>
      <c r="CZ148" s="3442"/>
      <c r="DA148" s="3442"/>
      <c r="DB148" s="3442"/>
      <c r="DC148" s="3442"/>
      <c r="DD148" s="3442"/>
      <c r="DE148" s="3442"/>
      <c r="DF148" s="3442"/>
      <c r="DG148" s="3442"/>
      <c r="DH148" s="3442"/>
      <c r="DI148" s="3442"/>
      <c r="DJ148" s="3442"/>
      <c r="DK148" s="3442"/>
      <c r="DL148" s="3442"/>
      <c r="DM148" s="3442"/>
      <c r="DN148" s="3442"/>
      <c r="DO148" s="3442"/>
      <c r="DP148" s="3442"/>
      <c r="DQ148" s="3442"/>
      <c r="DR148" s="3442"/>
      <c r="DS148" s="3442"/>
      <c r="DT148" s="3442"/>
      <c r="DU148" s="3442"/>
      <c r="DV148" s="3442"/>
      <c r="DW148" s="3442"/>
      <c r="DX148" s="3442"/>
      <c r="DY148" s="3442"/>
      <c r="DZ148" s="1380"/>
      <c r="EA148" s="1380"/>
      <c r="EB148" s="1380"/>
      <c r="EC148" s="1380"/>
      <c r="ED148" s="1380"/>
      <c r="EE148" s="1380"/>
      <c r="EF148" s="1380"/>
      <c r="EG148" s="1380"/>
      <c r="EH148" s="1380"/>
      <c r="EI148" s="1380"/>
      <c r="EJ148" s="1380"/>
      <c r="EK148" s="1380"/>
      <c r="EL148" s="1380"/>
      <c r="EM148" s="1380"/>
      <c r="EN148" s="1380"/>
      <c r="EO148" s="1380"/>
      <c r="EP148" s="1380"/>
      <c r="EQ148" s="1380"/>
      <c r="ER148" s="1380"/>
      <c r="ES148" s="1380"/>
      <c r="ET148" s="1380"/>
      <c r="EU148" s="1380"/>
      <c r="EV148" s="1380"/>
      <c r="EW148" s="1380"/>
      <c r="EX148" s="1380"/>
      <c r="EY148" s="1380"/>
      <c r="EZ148" s="1380"/>
      <c r="FA148" s="1380"/>
      <c r="FB148" s="1380"/>
      <c r="FC148" s="1380"/>
      <c r="FD148" s="1380"/>
      <c r="FE148" s="1380"/>
      <c r="FF148" s="1380"/>
      <c r="FG148" s="1380"/>
      <c r="FH148" s="1380"/>
      <c r="FI148" s="1380"/>
      <c r="FJ148" s="1380"/>
      <c r="FK148" s="1380"/>
      <c r="FL148" s="1380"/>
      <c r="FM148" s="1380"/>
      <c r="FN148" s="1380"/>
      <c r="FO148" s="1380"/>
      <c r="FP148" s="1380"/>
      <c r="FQ148" s="1380"/>
      <c r="FR148" s="1380"/>
      <c r="FS148" s="1380"/>
      <c r="FT148" s="1380"/>
      <c r="FU148" s="1380"/>
      <c r="FV148" s="1380"/>
      <c r="FW148" s="1380"/>
      <c r="FX148" s="1380"/>
      <c r="FY148" s="1380"/>
      <c r="FZ148" s="1380"/>
      <c r="GA148" s="1380"/>
      <c r="GB148" s="1380"/>
      <c r="GC148" s="1380"/>
      <c r="GD148" s="1380"/>
      <c r="GE148" s="1380"/>
      <c r="GF148" s="1380"/>
      <c r="GG148" s="1380"/>
      <c r="GH148" s="1380"/>
      <c r="GI148" s="1380"/>
      <c r="GJ148" s="1380"/>
      <c r="GK148" s="1380"/>
      <c r="GL148" s="1380"/>
      <c r="GM148" s="1380"/>
      <c r="GN148" s="1380"/>
      <c r="GO148" s="1380"/>
      <c r="GP148" s="1380"/>
      <c r="GQ148" s="1380"/>
      <c r="GR148" s="1380"/>
      <c r="GS148" s="1380"/>
      <c r="GT148" s="1380"/>
      <c r="GU148" s="1380"/>
      <c r="GV148" s="1380"/>
      <c r="GW148" s="1380"/>
      <c r="GX148" s="1380"/>
      <c r="GY148" s="1380"/>
      <c r="GZ148" s="1380"/>
      <c r="HA148" s="1380"/>
      <c r="HB148" s="1380"/>
      <c r="HC148" s="1380"/>
      <c r="HD148" s="1380"/>
      <c r="HE148" s="1380"/>
      <c r="HF148" s="1380"/>
      <c r="HG148" s="1380"/>
      <c r="HH148" s="1380"/>
      <c r="HI148" s="1380"/>
      <c r="HJ148" s="1380"/>
      <c r="HK148" s="1380"/>
      <c r="HL148" s="1380"/>
      <c r="HM148" s="1380"/>
      <c r="HN148" s="1380"/>
      <c r="HO148" s="1380"/>
      <c r="HP148" s="1380"/>
      <c r="HQ148" s="1380"/>
      <c r="HR148" s="1380"/>
      <c r="HS148" s="1380"/>
      <c r="HT148" s="1380"/>
      <c r="HU148" s="1380"/>
      <c r="HV148" s="1380"/>
      <c r="HW148" s="1380"/>
      <c r="HX148" s="1380"/>
      <c r="HY148" s="1380"/>
      <c r="HZ148" s="1380"/>
      <c r="IA148" s="1380"/>
      <c r="IB148" s="1380"/>
      <c r="IC148" s="1380"/>
      <c r="ID148" s="1380"/>
      <c r="IE148" s="1380"/>
      <c r="IF148" s="1380"/>
      <c r="IG148" s="1380"/>
      <c r="IH148" s="1380"/>
      <c r="II148" s="1380"/>
      <c r="IJ148" s="1380"/>
      <c r="IK148" s="1380"/>
      <c r="IL148" s="1380"/>
      <c r="IM148" s="1380"/>
      <c r="IN148" s="1380"/>
      <c r="IO148" s="1380"/>
      <c r="IP148" s="1380"/>
      <c r="IQ148" s="1380"/>
      <c r="IR148" s="1380"/>
      <c r="IS148" s="1380"/>
      <c r="IT148" s="1380"/>
      <c r="IU148" s="1380"/>
      <c r="IV148" s="1380"/>
      <c r="IW148" s="1380"/>
      <c r="IX148" s="1380"/>
      <c r="IY148" s="1380"/>
      <c r="IZ148" s="1380"/>
      <c r="JA148" s="1380"/>
      <c r="JB148" s="1380"/>
      <c r="JC148" s="1380"/>
      <c r="JD148" s="1380"/>
      <c r="JE148" s="1380"/>
      <c r="JF148" s="1380"/>
      <c r="JG148" s="1380"/>
      <c r="JH148" s="1380"/>
      <c r="JI148" s="1380"/>
      <c r="JJ148" s="1380"/>
      <c r="JK148" s="1380"/>
      <c r="JL148" s="1380"/>
      <c r="JM148" s="1380"/>
      <c r="JN148" s="1380"/>
      <c r="JO148" s="1380"/>
      <c r="JP148" s="1380"/>
      <c r="JQ148" s="1380"/>
      <c r="JR148" s="1380"/>
      <c r="JS148" s="1380"/>
      <c r="JT148" s="1380"/>
      <c r="JU148" s="1380"/>
      <c r="JV148" s="1380"/>
      <c r="JW148" s="1380"/>
      <c r="JX148" s="1380"/>
      <c r="JY148" s="1380"/>
      <c r="JZ148" s="1380"/>
      <c r="KA148" s="1380"/>
      <c r="KB148" s="1380"/>
      <c r="KC148" s="1380"/>
      <c r="KD148" s="1380"/>
      <c r="KE148" s="1380"/>
      <c r="KF148" s="1380"/>
      <c r="KG148" s="1380"/>
      <c r="KH148" s="1380"/>
      <c r="KI148" s="1380"/>
      <c r="KJ148" s="1380"/>
      <c r="KK148" s="1380"/>
      <c r="KL148" s="1380"/>
      <c r="KM148" s="1380"/>
      <c r="KN148" s="1380"/>
      <c r="KO148" s="1380"/>
      <c r="KP148" s="1380"/>
      <c r="KQ148" s="1380"/>
      <c r="KR148" s="1380"/>
      <c r="KS148" s="1380"/>
      <c r="KT148" s="1380"/>
      <c r="KU148" s="1380"/>
      <c r="KV148" s="1380"/>
      <c r="KW148" s="1380"/>
      <c r="KX148" s="1380"/>
      <c r="KY148" s="1380"/>
      <c r="KZ148" s="1380"/>
      <c r="LA148" s="1380"/>
      <c r="LB148" s="1380"/>
      <c r="LC148" s="1380"/>
      <c r="LD148" s="1380"/>
      <c r="LE148" s="1380"/>
      <c r="LF148" s="1380"/>
      <c r="LG148" s="1380"/>
      <c r="LH148" s="1380"/>
      <c r="LI148" s="1380"/>
      <c r="LJ148" s="1380"/>
      <c r="LK148" s="1380"/>
      <c r="LL148" s="1380"/>
      <c r="LM148" s="1380"/>
      <c r="LN148" s="1380"/>
      <c r="LO148" s="1380"/>
      <c r="LP148" s="1380"/>
      <c r="LQ148" s="1380"/>
      <c r="LR148" s="1380"/>
      <c r="LS148" s="1380"/>
      <c r="LT148" s="1380"/>
      <c r="LU148" s="1380"/>
      <c r="LV148" s="1380"/>
      <c r="LW148" s="1380"/>
      <c r="LX148" s="1380"/>
      <c r="LY148" s="1380"/>
      <c r="LZ148" s="1380"/>
      <c r="MA148" s="1380"/>
      <c r="MB148" s="1380"/>
      <c r="MC148" s="1380"/>
      <c r="MD148" s="1380"/>
      <c r="ME148" s="1380"/>
      <c r="MF148" s="1380"/>
      <c r="MG148" s="1380"/>
      <c r="MH148" s="1380"/>
      <c r="MI148" s="1380"/>
      <c r="MJ148" s="1380"/>
      <c r="MK148" s="1380"/>
      <c r="ML148" s="1380"/>
      <c r="MM148" s="1380"/>
      <c r="MN148" s="1380"/>
      <c r="MO148" s="1380"/>
      <c r="MP148" s="1380"/>
      <c r="MQ148" s="1380"/>
      <c r="MR148" s="1380"/>
      <c r="MS148" s="1380"/>
      <c r="MT148" s="1380"/>
      <c r="MU148" s="1380"/>
      <c r="MV148" s="1380"/>
      <c r="MW148" s="1380"/>
      <c r="MX148" s="1380"/>
      <c r="MY148" s="1380"/>
      <c r="MZ148" s="1380"/>
      <c r="NA148" s="1380"/>
      <c r="NB148" s="1380"/>
      <c r="NC148" s="1380"/>
      <c r="ND148" s="1380"/>
      <c r="NE148" s="1380"/>
      <c r="NF148" s="1380"/>
      <c r="NG148" s="1380"/>
      <c r="NH148" s="1380"/>
      <c r="NI148" s="1380"/>
      <c r="NJ148" s="1380"/>
      <c r="NK148" s="1380"/>
      <c r="NL148" s="1380"/>
      <c r="NM148" s="1380"/>
      <c r="NN148" s="1380"/>
      <c r="NO148" s="1380"/>
      <c r="NP148" s="1380"/>
      <c r="NQ148" s="1380"/>
      <c r="NR148" s="1380"/>
      <c r="NS148" s="1380"/>
      <c r="NT148" s="1380"/>
      <c r="NU148" s="1380"/>
      <c r="NV148" s="1380"/>
      <c r="NW148" s="1380"/>
      <c r="NX148" s="1380"/>
      <c r="NY148" s="1380"/>
      <c r="NZ148" s="1380"/>
      <c r="OA148" s="1380"/>
      <c r="OB148" s="1380"/>
      <c r="OC148" s="1380"/>
      <c r="OD148" s="1380"/>
      <c r="OE148" s="1380"/>
      <c r="OF148" s="1380"/>
      <c r="OG148" s="1380"/>
      <c r="OH148" s="1380"/>
      <c r="OI148" s="1380"/>
      <c r="OJ148" s="1380"/>
      <c r="OK148" s="1380"/>
      <c r="OL148" s="1380"/>
      <c r="OM148" s="1380"/>
      <c r="ON148" s="1380"/>
      <c r="OO148" s="1380"/>
      <c r="OP148" s="1380"/>
      <c r="OQ148" s="1380"/>
      <c r="OR148" s="1380"/>
      <c r="OS148" s="1380"/>
      <c r="OT148" s="1380"/>
      <c r="OU148" s="1380"/>
      <c r="OV148" s="1380"/>
      <c r="OW148" s="1380"/>
      <c r="OX148" s="1380"/>
      <c r="OY148" s="1380"/>
      <c r="OZ148" s="1380"/>
      <c r="PA148" s="1380"/>
      <c r="PB148" s="1380"/>
      <c r="PC148" s="1380"/>
      <c r="PD148" s="1380"/>
      <c r="PE148" s="1380"/>
      <c r="PF148" s="1380"/>
      <c r="PG148" s="1380"/>
      <c r="PH148" s="1380"/>
      <c r="PI148" s="1380"/>
      <c r="PJ148" s="1380"/>
      <c r="PK148" s="1380"/>
      <c r="PL148" s="1380"/>
      <c r="PM148" s="1380"/>
      <c r="PN148" s="1380"/>
      <c r="PO148" s="1380"/>
      <c r="PP148" s="1380"/>
      <c r="PQ148" s="1380"/>
      <c r="PR148" s="1380"/>
      <c r="PS148" s="1380"/>
      <c r="PT148" s="1380"/>
      <c r="PU148" s="1380"/>
      <c r="PV148" s="1380"/>
      <c r="PW148" s="1380"/>
      <c r="PX148" s="1380"/>
      <c r="PY148" s="1380"/>
      <c r="PZ148" s="1380"/>
      <c r="QA148" s="1380"/>
      <c r="QB148" s="1380"/>
      <c r="QC148" s="1380"/>
      <c r="QD148" s="1380"/>
      <c r="QE148" s="1380"/>
      <c r="QF148" s="1380"/>
      <c r="QG148" s="1380"/>
      <c r="QH148" s="1380"/>
      <c r="QI148" s="1380"/>
      <c r="QJ148" s="1380"/>
      <c r="QK148" s="1380"/>
      <c r="QL148" s="1380"/>
      <c r="QM148" s="1380"/>
      <c r="QN148" s="1380"/>
      <c r="QO148" s="1380"/>
      <c r="QP148" s="1380"/>
      <c r="QQ148" s="1380"/>
      <c r="QR148" s="1380"/>
      <c r="QS148" s="1380"/>
      <c r="QT148" s="1380"/>
      <c r="QU148" s="1380"/>
      <c r="QV148" s="1380"/>
      <c r="QW148" s="1380"/>
      <c r="QX148" s="1380"/>
      <c r="QY148" s="1380"/>
      <c r="QZ148" s="1380"/>
      <c r="RA148" s="1380"/>
      <c r="RB148" s="1380"/>
      <c r="RC148" s="1380"/>
      <c r="RD148" s="1380"/>
      <c r="RE148" s="1380"/>
      <c r="RF148" s="1380"/>
      <c r="RG148" s="1380"/>
      <c r="RH148" s="1380"/>
      <c r="RI148" s="1380"/>
      <c r="RJ148" s="1380"/>
      <c r="RK148" s="1380"/>
      <c r="RL148" s="1380"/>
      <c r="RM148" s="1380"/>
      <c r="RN148" s="1380"/>
      <c r="RO148" s="1380"/>
      <c r="RP148" s="1380"/>
      <c r="RQ148" s="1380"/>
      <c r="RR148" s="1380"/>
      <c r="RS148" s="1380"/>
      <c r="RT148" s="1380"/>
      <c r="RU148" s="1380"/>
      <c r="RV148" s="1380"/>
      <c r="RW148" s="1380"/>
      <c r="RX148" s="1380"/>
      <c r="RY148" s="1380"/>
      <c r="RZ148" s="1380"/>
      <c r="SA148" s="1380"/>
      <c r="SB148" s="1380"/>
      <c r="SC148" s="1380"/>
      <c r="SD148" s="1380"/>
      <c r="SE148" s="1380"/>
      <c r="SF148" s="1380"/>
      <c r="SG148" s="1380"/>
      <c r="SH148" s="1380"/>
      <c r="SI148" s="1380"/>
      <c r="SJ148" s="1380"/>
      <c r="SK148" s="1380"/>
      <c r="SL148" s="1380"/>
      <c r="SM148" s="1380"/>
      <c r="SN148" s="1380"/>
      <c r="SO148" s="1380"/>
      <c r="SP148" s="1380"/>
      <c r="SQ148" s="1380"/>
      <c r="SR148" s="1380"/>
      <c r="SS148" s="1380"/>
      <c r="ST148" s="1380"/>
      <c r="SU148" s="1380"/>
      <c r="SV148" s="1380"/>
      <c r="SW148" s="1380"/>
      <c r="SX148" s="1380"/>
      <c r="SY148" s="1380"/>
      <c r="SZ148" s="1380"/>
      <c r="TA148" s="1380"/>
      <c r="TB148" s="1380"/>
      <c r="TC148" s="1380"/>
      <c r="TD148" s="1380"/>
      <c r="TE148" s="1380"/>
      <c r="TF148" s="1380"/>
      <c r="TG148" s="1380"/>
      <c r="TH148" s="1380"/>
      <c r="TI148" s="1380"/>
      <c r="TJ148" s="1380"/>
      <c r="TK148" s="1380"/>
      <c r="TL148" s="1380"/>
      <c r="TM148" s="1380"/>
      <c r="TN148" s="1380"/>
      <c r="TO148" s="1380"/>
      <c r="TP148" s="1380"/>
      <c r="TQ148" s="1380"/>
      <c r="TR148" s="1380"/>
      <c r="TS148" s="1380"/>
      <c r="TT148" s="1380"/>
      <c r="TU148" s="1380"/>
      <c r="TV148" s="1380"/>
      <c r="TW148" s="1380"/>
      <c r="TX148" s="1380"/>
      <c r="TY148" s="1380"/>
      <c r="TZ148" s="1380"/>
      <c r="UA148" s="1380"/>
      <c r="UB148" s="1380"/>
      <c r="UC148" s="1380"/>
      <c r="UD148" s="1380"/>
      <c r="UE148" s="1380"/>
      <c r="UF148" s="1380"/>
      <c r="UG148" s="1380"/>
      <c r="UH148" s="1380"/>
      <c r="UI148" s="1380"/>
      <c r="UJ148" s="1380"/>
      <c r="UK148" s="1380"/>
      <c r="UL148" s="1380"/>
      <c r="UM148" s="1380"/>
      <c r="UN148" s="1380"/>
      <c r="UO148" s="1380"/>
      <c r="UP148" s="1380"/>
      <c r="UQ148" s="1380"/>
      <c r="UR148" s="1380"/>
      <c r="US148" s="1380"/>
      <c r="UT148" s="1380"/>
      <c r="UU148" s="1380"/>
      <c r="UV148" s="1380"/>
      <c r="UW148" s="1380"/>
      <c r="UX148" s="1380"/>
      <c r="UY148" s="1380"/>
      <c r="UZ148" s="1380"/>
      <c r="VA148" s="1380"/>
      <c r="VB148" s="1380"/>
      <c r="VC148" s="1380"/>
      <c r="VD148" s="1380"/>
      <c r="VE148" s="1380"/>
      <c r="VF148" s="1380"/>
      <c r="VG148" s="1380"/>
      <c r="VH148" s="1380"/>
      <c r="VI148" s="1380"/>
      <c r="VJ148" s="1380"/>
      <c r="VK148" s="1380"/>
      <c r="VL148" s="1380"/>
      <c r="VM148" s="1380"/>
      <c r="VN148" s="1380"/>
      <c r="VO148" s="1380"/>
      <c r="VP148" s="1380"/>
      <c r="VQ148" s="1380"/>
      <c r="VR148" s="1380"/>
      <c r="VS148" s="1380"/>
      <c r="VT148" s="1380"/>
      <c r="VU148" s="1380"/>
      <c r="VV148" s="1380"/>
      <c r="VW148" s="1380"/>
      <c r="VX148" s="1380"/>
      <c r="VY148" s="1380"/>
      <c r="VZ148" s="1380"/>
      <c r="WA148" s="1380"/>
      <c r="WB148" s="1380"/>
      <c r="WC148" s="1380"/>
      <c r="WD148" s="1380"/>
      <c r="WE148" s="1380"/>
      <c r="WF148" s="1380"/>
      <c r="WG148" s="1380"/>
      <c r="WH148" s="1380"/>
      <c r="WI148" s="1380"/>
      <c r="WJ148" s="1380"/>
      <c r="WK148" s="1380"/>
      <c r="WL148" s="1380"/>
      <c r="WM148" s="1380"/>
      <c r="WN148" s="1380"/>
      <c r="WO148" s="1380"/>
      <c r="WP148" s="1380"/>
      <c r="WQ148" s="1380"/>
      <c r="WR148" s="1380"/>
      <c r="WS148" s="1380"/>
      <c r="WT148" s="1380"/>
      <c r="WU148" s="1380"/>
      <c r="WV148" s="1380"/>
      <c r="WW148" s="1380"/>
      <c r="WX148" s="1380"/>
      <c r="WY148" s="1380"/>
      <c r="WZ148" s="1380"/>
      <c r="XA148" s="1380"/>
      <c r="XB148" s="1380"/>
      <c r="XC148" s="1380"/>
      <c r="XD148" s="1380"/>
      <c r="XE148" s="1380"/>
      <c r="XF148" s="1380"/>
      <c r="XG148" s="1380"/>
      <c r="XH148" s="1380"/>
      <c r="XI148" s="1380"/>
      <c r="XJ148" s="1380"/>
      <c r="XK148" s="1380"/>
      <c r="XL148" s="1380"/>
      <c r="XM148" s="1380"/>
      <c r="XN148" s="1380"/>
      <c r="XO148" s="1380"/>
      <c r="XP148" s="1380"/>
      <c r="XQ148" s="1380"/>
      <c r="XR148" s="1380"/>
      <c r="XS148" s="1380"/>
      <c r="XT148" s="1380"/>
      <c r="XU148" s="1380"/>
      <c r="XV148" s="1380"/>
      <c r="XW148" s="1380"/>
      <c r="XX148" s="1380"/>
      <c r="XY148" s="1380"/>
      <c r="XZ148" s="1380"/>
      <c r="YA148" s="1380"/>
      <c r="YB148" s="1380"/>
      <c r="YC148" s="1380"/>
      <c r="YD148" s="1380"/>
      <c r="YE148" s="1380"/>
      <c r="YF148" s="1380"/>
      <c r="YG148" s="1380"/>
      <c r="YH148" s="1380"/>
      <c r="YI148" s="1380"/>
      <c r="YJ148" s="1380"/>
      <c r="YK148" s="1380"/>
      <c r="YL148" s="1380"/>
      <c r="YM148" s="1380"/>
      <c r="YN148" s="1380"/>
      <c r="YO148" s="1380"/>
      <c r="YP148" s="1380"/>
      <c r="YQ148" s="1380"/>
      <c r="YR148" s="1380"/>
      <c r="YS148" s="1380"/>
      <c r="YT148" s="1380"/>
      <c r="YU148" s="1380"/>
      <c r="YV148" s="1380"/>
      <c r="YW148" s="1380"/>
      <c r="YX148" s="1380"/>
      <c r="YY148" s="1380"/>
      <c r="YZ148" s="1380"/>
      <c r="ZA148" s="1380"/>
      <c r="ZB148" s="1380"/>
      <c r="ZC148" s="1380"/>
      <c r="ZD148" s="1380"/>
      <c r="ZE148" s="1380"/>
      <c r="ZF148" s="1380"/>
      <c r="ZG148" s="1380"/>
      <c r="ZH148" s="1380"/>
      <c r="ZI148" s="1380"/>
      <c r="ZJ148" s="1380"/>
      <c r="ZK148" s="1380"/>
      <c r="ZL148" s="1380"/>
      <c r="ZM148" s="1380"/>
      <c r="ZN148" s="1380"/>
      <c r="ZO148" s="1380"/>
      <c r="ZP148" s="1380"/>
      <c r="ZQ148" s="1380"/>
      <c r="ZR148" s="1380"/>
      <c r="ZS148" s="1380"/>
      <c r="ZT148" s="1380"/>
      <c r="ZU148" s="1380"/>
      <c r="ZV148" s="1380"/>
      <c r="ZW148" s="1380"/>
      <c r="ZX148" s="1380"/>
      <c r="ZY148" s="1380"/>
      <c r="ZZ148" s="1380"/>
      <c r="AAA148" s="1380"/>
      <c r="AAB148" s="1380"/>
      <c r="AAC148" s="1380"/>
      <c r="AAD148" s="1380"/>
      <c r="AAE148" s="1380"/>
      <c r="AAF148" s="1380"/>
      <c r="AAG148" s="1380"/>
      <c r="AAH148" s="1380"/>
      <c r="AAI148" s="1380"/>
      <c r="AAJ148" s="1380"/>
      <c r="AAK148" s="1380"/>
      <c r="AAL148" s="1380"/>
      <c r="AAM148" s="1380"/>
      <c r="AAN148" s="1380"/>
      <c r="AAO148" s="1380"/>
      <c r="AAP148" s="1380"/>
      <c r="AAQ148" s="1380"/>
      <c r="AAR148" s="1380"/>
      <c r="AAS148" s="1380"/>
      <c r="AAT148" s="1380"/>
      <c r="AAU148" s="1380"/>
      <c r="AAV148" s="1380"/>
      <c r="AAW148" s="1380"/>
      <c r="AAX148" s="1380"/>
      <c r="AAY148" s="1380"/>
      <c r="AAZ148" s="1380"/>
      <c r="ABA148" s="1380"/>
      <c r="ABB148" s="1380"/>
      <c r="ABC148" s="1380"/>
      <c r="ABD148" s="1380"/>
      <c r="ABE148" s="1380"/>
      <c r="ABF148" s="1380"/>
      <c r="ABG148" s="1380"/>
      <c r="ABH148" s="1380"/>
      <c r="ABI148" s="1380"/>
      <c r="ABJ148" s="1380"/>
      <c r="ABK148" s="1380"/>
      <c r="ABL148" s="1380"/>
      <c r="ABM148" s="1380"/>
      <c r="ABN148" s="1380"/>
      <c r="ABO148" s="1380"/>
      <c r="ABP148" s="1380"/>
      <c r="ABQ148" s="1380"/>
      <c r="ABR148" s="1380"/>
      <c r="ABS148" s="1380"/>
      <c r="ABT148" s="1380"/>
      <c r="ABU148" s="1380"/>
      <c r="ABV148" s="1380"/>
      <c r="ABW148" s="1380"/>
      <c r="ABX148" s="1380"/>
      <c r="ABY148" s="1380"/>
      <c r="ABZ148" s="1380"/>
      <c r="ACA148" s="1380"/>
      <c r="ACB148" s="1380"/>
      <c r="ACC148" s="1380"/>
      <c r="ACD148" s="1380"/>
      <c r="ACE148" s="1380"/>
      <c r="ACF148" s="1380"/>
      <c r="ACG148" s="1380"/>
      <c r="ACH148" s="1380"/>
      <c r="ACI148" s="1380"/>
      <c r="ACJ148" s="1380"/>
      <c r="ACK148" s="1380"/>
      <c r="ACL148" s="1380"/>
      <c r="ACM148" s="1380"/>
      <c r="ACN148" s="1380"/>
      <c r="ACO148" s="1380"/>
      <c r="ACP148" s="1380"/>
      <c r="ACQ148" s="1380"/>
      <c r="ACR148" s="1380"/>
      <c r="ACS148" s="1380"/>
      <c r="ACT148" s="1380"/>
      <c r="ACU148" s="1380"/>
      <c r="ACV148" s="1380"/>
      <c r="ACW148" s="1380"/>
      <c r="ACX148" s="1380"/>
      <c r="ACY148" s="1380"/>
      <c r="ACZ148" s="1380"/>
      <c r="ADA148" s="1380"/>
      <c r="ADB148" s="1380"/>
      <c r="ADC148" s="1380"/>
      <c r="ADD148" s="1380"/>
      <c r="ADE148" s="1380"/>
      <c r="ADF148" s="1380"/>
      <c r="ADG148" s="1380"/>
      <c r="ADH148" s="1380"/>
      <c r="ADI148" s="1380"/>
      <c r="ADJ148" s="1380"/>
      <c r="ADK148" s="1380"/>
      <c r="ADL148" s="1380"/>
      <c r="ADM148" s="1380"/>
      <c r="ADN148" s="1380"/>
      <c r="ADO148" s="1380"/>
      <c r="ADP148" s="1380"/>
      <c r="ADQ148" s="1380"/>
      <c r="ADR148" s="1380"/>
      <c r="ADS148" s="1380"/>
      <c r="ADT148" s="1380"/>
      <c r="ADU148" s="1380"/>
      <c r="ADV148" s="1380"/>
      <c r="ADW148" s="1380"/>
      <c r="ADX148" s="1380"/>
      <c r="ADY148" s="1380"/>
      <c r="ADZ148" s="1380"/>
      <c r="AEA148" s="1380"/>
      <c r="AEB148" s="1380"/>
      <c r="AEC148" s="1380"/>
      <c r="AED148" s="1380"/>
      <c r="AEE148" s="1380"/>
      <c r="AEF148" s="1380"/>
      <c r="AEG148" s="1380"/>
      <c r="AEH148" s="1380"/>
      <c r="AEI148" s="1380"/>
      <c r="AEJ148" s="1380"/>
      <c r="AEK148" s="1380"/>
      <c r="AEL148" s="1380"/>
      <c r="AEM148" s="1380"/>
      <c r="AEN148" s="1380"/>
      <c r="AEO148" s="1380"/>
      <c r="AEP148" s="1380"/>
      <c r="AEQ148" s="1380"/>
      <c r="AER148" s="1380"/>
      <c r="AES148" s="1380"/>
      <c r="AET148" s="1380"/>
      <c r="AEU148" s="1380"/>
      <c r="AEV148" s="1380"/>
      <c r="AEW148" s="1380"/>
      <c r="AEX148" s="1380"/>
      <c r="AEY148" s="1380"/>
      <c r="AEZ148" s="1380"/>
      <c r="AFA148" s="1380"/>
      <c r="AFB148" s="1380"/>
      <c r="AFC148" s="1380"/>
      <c r="AFD148" s="1380"/>
      <c r="AFE148" s="1380"/>
      <c r="AFF148" s="1380"/>
      <c r="AFG148" s="1380"/>
      <c r="AFH148" s="1380"/>
      <c r="AFI148" s="1380"/>
      <c r="AFJ148" s="1380"/>
      <c r="AFK148" s="1380"/>
      <c r="AFL148" s="1380"/>
      <c r="AFM148" s="1380"/>
      <c r="AFN148" s="1380"/>
      <c r="AFO148" s="1380"/>
      <c r="AFP148" s="1380"/>
      <c r="AFQ148" s="1380"/>
      <c r="AFR148" s="1380"/>
      <c r="AFS148" s="1380"/>
      <c r="AFT148" s="1380"/>
      <c r="AFU148" s="1380"/>
      <c r="AFV148" s="1380"/>
      <c r="AFW148" s="1380"/>
      <c r="AFX148" s="1380"/>
      <c r="AFY148" s="1380"/>
      <c r="AFZ148" s="1380"/>
      <c r="AGA148" s="1380"/>
      <c r="AGB148" s="1380"/>
      <c r="AGC148" s="1380"/>
      <c r="AGD148" s="1380"/>
      <c r="AGE148" s="1380"/>
      <c r="AGF148" s="1380"/>
      <c r="AGG148" s="1380"/>
      <c r="AGH148" s="1380"/>
      <c r="AGI148" s="1380"/>
      <c r="AGJ148" s="1380"/>
      <c r="AGK148" s="1380"/>
      <c r="AGL148" s="1380"/>
      <c r="AGM148" s="1380"/>
      <c r="AGN148" s="1380"/>
      <c r="AGO148" s="1380"/>
      <c r="AGP148" s="1380"/>
      <c r="AGQ148" s="1380"/>
      <c r="AGR148" s="1380"/>
      <c r="AGS148" s="1380"/>
      <c r="AGT148" s="1380"/>
      <c r="AGU148" s="1380"/>
      <c r="AGV148" s="1380"/>
      <c r="AGW148" s="1380"/>
      <c r="AGX148" s="1380"/>
      <c r="AGY148" s="1380"/>
      <c r="AGZ148" s="1380"/>
      <c r="AHA148" s="1380"/>
      <c r="AHB148" s="1380"/>
      <c r="AHC148" s="1380"/>
      <c r="AHD148" s="1380"/>
      <c r="AHE148" s="1380"/>
      <c r="AHF148" s="1380"/>
      <c r="AHG148" s="1380"/>
      <c r="AHH148" s="1380"/>
      <c r="AHI148" s="1380"/>
      <c r="AHJ148" s="1380"/>
      <c r="AHK148" s="1380"/>
      <c r="AHL148" s="1380"/>
      <c r="AHM148" s="1380"/>
      <c r="AHN148" s="1380"/>
      <c r="AHO148" s="1380"/>
      <c r="AHP148" s="1380"/>
      <c r="AHQ148" s="1380"/>
      <c r="AHR148" s="1380"/>
      <c r="AHS148" s="1380"/>
      <c r="AHT148" s="1380"/>
      <c r="AHU148" s="1380"/>
      <c r="AHV148" s="1380"/>
      <c r="AHW148" s="1380"/>
      <c r="AHX148" s="1380"/>
      <c r="AHY148" s="1380"/>
      <c r="AHZ148" s="1380"/>
      <c r="AIA148" s="1380"/>
      <c r="AIB148" s="1380"/>
      <c r="AIC148" s="1380"/>
      <c r="AID148" s="1380"/>
      <c r="AIE148" s="1380"/>
      <c r="AIF148" s="1380"/>
      <c r="AIG148" s="1380"/>
      <c r="AIH148" s="1380"/>
      <c r="AII148" s="1380"/>
      <c r="AIJ148" s="1380"/>
      <c r="AIK148" s="1380"/>
      <c r="AIL148" s="1380"/>
      <c r="AIM148" s="1380"/>
      <c r="AIN148" s="1380"/>
      <c r="AIO148" s="1380"/>
      <c r="AIP148" s="1380"/>
      <c r="AIQ148" s="1380"/>
      <c r="AIR148" s="1380"/>
      <c r="AIS148" s="1380"/>
      <c r="AIT148" s="1380"/>
      <c r="AIU148" s="1380"/>
      <c r="AIV148" s="1380"/>
      <c r="AIW148" s="1380"/>
      <c r="AIX148" s="1380"/>
      <c r="AIY148" s="1380"/>
      <c r="AIZ148" s="1380"/>
      <c r="AJA148" s="1380"/>
      <c r="AJB148" s="1380"/>
      <c r="AJC148" s="1380"/>
      <c r="AJD148" s="1380"/>
      <c r="AJE148" s="1380"/>
      <c r="AJF148" s="1380"/>
      <c r="AJG148" s="1380"/>
      <c r="AJH148" s="1380"/>
      <c r="AJI148" s="1380"/>
      <c r="AJJ148" s="1380"/>
      <c r="AJK148" s="1380"/>
      <c r="AJL148" s="1380"/>
      <c r="AJM148" s="1380"/>
      <c r="AJN148" s="1380"/>
      <c r="AJO148" s="1380"/>
      <c r="AJP148" s="1380"/>
      <c r="AJQ148" s="1380"/>
      <c r="AJR148" s="1380"/>
      <c r="AJS148" s="1380"/>
      <c r="AJT148" s="1380"/>
      <c r="AJU148" s="1380"/>
      <c r="AJV148" s="1380"/>
      <c r="AJW148" s="1380"/>
      <c r="AJX148" s="1380"/>
      <c r="AJY148" s="1380"/>
      <c r="AJZ148" s="1380"/>
      <c r="AKA148" s="1380"/>
      <c r="AKB148" s="1380"/>
      <c r="AKC148" s="1380"/>
      <c r="AKD148" s="1380"/>
      <c r="AKE148" s="1380"/>
      <c r="AKF148" s="1380"/>
      <c r="AKG148" s="1380"/>
      <c r="AKH148" s="1380"/>
      <c r="AKI148" s="1380"/>
      <c r="AKJ148" s="1380"/>
      <c r="AKK148" s="1380"/>
      <c r="AKL148" s="1380"/>
      <c r="AKM148" s="1380"/>
      <c r="AKN148" s="1380"/>
      <c r="AKO148" s="1380"/>
      <c r="AKP148" s="1380"/>
      <c r="AKQ148" s="1380"/>
      <c r="AKR148" s="1380"/>
      <c r="AKS148" s="1380"/>
      <c r="AKT148" s="1380"/>
      <c r="AKU148" s="1380"/>
      <c r="AKV148" s="1380"/>
      <c r="AKW148" s="1380"/>
      <c r="AKX148" s="1380"/>
      <c r="AKY148" s="1380"/>
      <c r="AKZ148" s="1380"/>
      <c r="ALA148" s="1380"/>
      <c r="ALB148" s="1380"/>
      <c r="ALC148" s="1380"/>
      <c r="ALD148" s="1380"/>
      <c r="ALE148" s="1380"/>
      <c r="ALF148" s="1380"/>
      <c r="ALG148" s="1380"/>
      <c r="ALH148" s="1380"/>
      <c r="ALI148" s="1380"/>
      <c r="ALJ148" s="1380"/>
      <c r="ALK148" s="1380"/>
      <c r="ALL148" s="1380"/>
      <c r="ALM148" s="1380"/>
      <c r="ALN148" s="1380"/>
      <c r="ALO148" s="1380"/>
      <c r="ALP148" s="1380"/>
      <c r="ALQ148" s="1380"/>
      <c r="ALR148" s="1380"/>
      <c r="ALS148" s="1380"/>
      <c r="ALT148" s="1380"/>
      <c r="ALU148" s="1380"/>
      <c r="ALV148" s="1380"/>
      <c r="ALW148" s="1380"/>
      <c r="ALX148" s="1380"/>
      <c r="ALY148" s="1380"/>
      <c r="ALZ148" s="1380"/>
      <c r="AMA148" s="1380"/>
      <c r="AMB148" s="1380"/>
      <c r="AMC148" s="1380"/>
      <c r="AMD148" s="1380"/>
      <c r="AME148" s="1380"/>
      <c r="AMF148" s="1380"/>
      <c r="AMG148" s="1380"/>
      <c r="AMH148" s="1380"/>
      <c r="AMI148" s="1380"/>
      <c r="AMJ148" s="1380"/>
    </row>
    <row r="149" spans="1:1024" s="3575" customFormat="1" ht="27" customHeight="1">
      <c r="A149" s="6249"/>
      <c r="B149" s="6728" t="s">
        <v>1229</v>
      </c>
      <c r="C149" s="6745" t="s">
        <v>837</v>
      </c>
      <c r="D149" s="6614" t="s">
        <v>838</v>
      </c>
      <c r="E149" s="6617" t="s">
        <v>1174</v>
      </c>
      <c r="F149" s="6750" t="s">
        <v>538</v>
      </c>
      <c r="G149" s="4431" t="s">
        <v>539</v>
      </c>
      <c r="H149" s="6621" t="s">
        <v>1237</v>
      </c>
      <c r="I149" s="3569" t="s">
        <v>917</v>
      </c>
      <c r="J149" s="2425">
        <v>600000</v>
      </c>
      <c r="K149" s="6617" t="s">
        <v>1238</v>
      </c>
      <c r="L149" s="6753" t="s">
        <v>64</v>
      </c>
      <c r="M149" s="6753" t="s">
        <v>187</v>
      </c>
      <c r="N149" s="6753" t="s">
        <v>280</v>
      </c>
      <c r="O149" s="6764">
        <f>SUM(J149:J150)</f>
        <v>800000</v>
      </c>
      <c r="P149" s="6764">
        <f>SUM(T149:AE150)</f>
        <v>0</v>
      </c>
      <c r="Q149" s="6765">
        <f>+P149/O149</f>
        <v>0</v>
      </c>
      <c r="R149" s="6760">
        <f>+O149-P149</f>
        <v>800000</v>
      </c>
      <c r="S149" s="6766">
        <f>+R149/O149</f>
        <v>1</v>
      </c>
      <c r="T149" s="6763">
        <v>0</v>
      </c>
      <c r="U149" s="6762">
        <v>0</v>
      </c>
      <c r="V149" s="6762">
        <v>0</v>
      </c>
      <c r="W149" s="6762">
        <v>0</v>
      </c>
      <c r="X149" s="6762">
        <v>0</v>
      </c>
      <c r="Y149" s="6761">
        <v>0</v>
      </c>
      <c r="Z149" s="6760">
        <v>0</v>
      </c>
      <c r="AA149" s="6761">
        <v>0</v>
      </c>
      <c r="AB149" s="6761">
        <v>0</v>
      </c>
      <c r="AC149" s="6761">
        <v>0</v>
      </c>
      <c r="AD149" s="6761">
        <v>0</v>
      </c>
      <c r="AE149" s="6762">
        <v>0</v>
      </c>
      <c r="AF149" s="6782">
        <v>30</v>
      </c>
      <c r="AG149" s="6783">
        <f>SUM(AK149:AV150)</f>
        <v>0</v>
      </c>
      <c r="AH149" s="6783">
        <f>+AF149-AG149</f>
        <v>30</v>
      </c>
      <c r="AI149" s="6758">
        <f>+AG149/AF149</f>
        <v>0</v>
      </c>
      <c r="AJ149" s="6758">
        <f>100%-AI149</f>
        <v>1</v>
      </c>
      <c r="AK149" s="6759">
        <v>0</v>
      </c>
      <c r="AL149" s="6780">
        <v>0</v>
      </c>
      <c r="AM149" s="6780">
        <v>0</v>
      </c>
      <c r="AN149" s="6780">
        <v>0</v>
      </c>
      <c r="AO149" s="6780">
        <v>0</v>
      </c>
      <c r="AP149" s="6780">
        <v>0</v>
      </c>
      <c r="AQ149" s="6780">
        <v>0</v>
      </c>
      <c r="AR149" s="6780">
        <v>0</v>
      </c>
      <c r="AS149" s="6780">
        <v>0</v>
      </c>
      <c r="AT149" s="6781">
        <v>0</v>
      </c>
      <c r="AU149" s="6781">
        <v>0</v>
      </c>
      <c r="AV149" s="6781">
        <v>0</v>
      </c>
      <c r="AW149" s="6773">
        <v>45413</v>
      </c>
      <c r="AX149" s="6773">
        <v>45580</v>
      </c>
      <c r="AY149" s="6774" t="s">
        <v>1239</v>
      </c>
      <c r="AZ149" s="6775" t="s">
        <v>86</v>
      </c>
      <c r="BA149" s="3442"/>
      <c r="BB149" s="3442"/>
      <c r="BC149" s="3442"/>
      <c r="BD149" s="3442"/>
      <c r="BE149" s="3442"/>
      <c r="BF149" s="3442"/>
      <c r="BG149" s="3442"/>
      <c r="BH149" s="3442"/>
      <c r="BI149" s="3442"/>
      <c r="BJ149" s="3442"/>
      <c r="BK149" s="3442"/>
      <c r="BL149" s="3442"/>
      <c r="BM149" s="3442"/>
      <c r="BN149" s="3442"/>
      <c r="BO149" s="3442"/>
      <c r="BP149" s="3442"/>
      <c r="BQ149" s="3442"/>
      <c r="BR149" s="3442"/>
      <c r="BS149" s="3442"/>
      <c r="BT149" s="3442"/>
      <c r="BU149" s="3442"/>
      <c r="BV149" s="3442"/>
      <c r="BW149" s="3442"/>
      <c r="BX149" s="3442"/>
      <c r="BY149" s="3442"/>
      <c r="BZ149" s="3442"/>
      <c r="CA149" s="3442"/>
      <c r="CB149" s="3442"/>
      <c r="CC149" s="3442"/>
      <c r="CD149" s="3442"/>
      <c r="CE149" s="3442"/>
      <c r="CF149" s="3442"/>
      <c r="CG149" s="3442"/>
      <c r="CH149" s="3442"/>
      <c r="CI149" s="3442"/>
      <c r="CJ149" s="3442"/>
      <c r="CK149" s="3442"/>
      <c r="CL149" s="3442"/>
      <c r="CM149" s="3442"/>
      <c r="CN149" s="3442"/>
      <c r="CO149" s="3442"/>
      <c r="CP149" s="3442"/>
      <c r="CQ149" s="3442"/>
      <c r="CR149" s="3442"/>
      <c r="CS149" s="3442"/>
      <c r="CT149" s="3442"/>
      <c r="CU149" s="3442"/>
      <c r="CV149" s="3442"/>
      <c r="CW149" s="3442"/>
      <c r="CX149" s="3442"/>
      <c r="CY149" s="3442"/>
      <c r="CZ149" s="3442"/>
      <c r="DA149" s="3442"/>
      <c r="DB149" s="3442"/>
      <c r="DC149" s="3442"/>
      <c r="DD149" s="3442"/>
      <c r="DE149" s="3442"/>
      <c r="DF149" s="3442"/>
      <c r="DG149" s="3442"/>
      <c r="DH149" s="3442"/>
      <c r="DI149" s="3442"/>
      <c r="DJ149" s="3574"/>
      <c r="DK149" s="3574"/>
      <c r="DL149" s="3574"/>
      <c r="DM149" s="3574"/>
      <c r="DN149" s="3574"/>
      <c r="DO149" s="3574"/>
      <c r="DP149" s="3574"/>
      <c r="DQ149" s="3574"/>
      <c r="DR149" s="3574"/>
      <c r="DS149" s="3574"/>
      <c r="DT149" s="3574"/>
      <c r="DU149" s="3574"/>
      <c r="DV149" s="3574"/>
      <c r="DW149" s="3574"/>
      <c r="DX149" s="3574"/>
      <c r="DY149" s="3574"/>
      <c r="DZ149" s="3574"/>
      <c r="EA149" s="3574"/>
      <c r="EB149" s="3574"/>
      <c r="EC149" s="3574"/>
      <c r="ED149" s="3574"/>
      <c r="EE149" s="3574"/>
      <c r="EF149" s="3574"/>
      <c r="EG149" s="3574"/>
      <c r="EH149" s="3574"/>
      <c r="EI149" s="3574"/>
      <c r="EJ149" s="3574"/>
      <c r="EK149" s="3574"/>
      <c r="EL149" s="3574"/>
      <c r="EM149" s="3574"/>
      <c r="EN149" s="3574"/>
      <c r="EO149" s="3574"/>
      <c r="EP149" s="3574"/>
      <c r="EQ149" s="3574"/>
      <c r="ER149" s="3574"/>
      <c r="ES149" s="3574"/>
      <c r="ET149" s="3574"/>
      <c r="EU149" s="3574"/>
      <c r="EV149" s="3574"/>
      <c r="EW149" s="3574"/>
      <c r="EX149" s="3574"/>
      <c r="EY149" s="3574"/>
      <c r="EZ149" s="3574"/>
      <c r="FA149" s="3574"/>
      <c r="FB149" s="3574"/>
      <c r="FC149" s="3574"/>
      <c r="FD149" s="3574"/>
      <c r="FE149" s="3574"/>
      <c r="FF149" s="3574"/>
      <c r="FG149" s="3574"/>
      <c r="FH149" s="3574"/>
      <c r="FI149" s="3574"/>
      <c r="FJ149" s="3574"/>
      <c r="FK149" s="3574"/>
      <c r="FL149" s="3574"/>
      <c r="FM149" s="3574"/>
      <c r="FN149" s="3574"/>
      <c r="FO149" s="3574"/>
      <c r="FP149" s="3574"/>
      <c r="FQ149" s="3574"/>
      <c r="FR149" s="3574"/>
      <c r="FS149" s="3574"/>
      <c r="FT149" s="3574"/>
      <c r="FU149" s="3574"/>
      <c r="FV149" s="3574"/>
      <c r="FW149" s="3574"/>
      <c r="FX149" s="3574"/>
      <c r="FY149" s="3574"/>
      <c r="FZ149" s="3574"/>
      <c r="GA149" s="3574"/>
      <c r="GB149" s="3574"/>
      <c r="GC149" s="3574"/>
      <c r="GD149" s="3574"/>
      <c r="GE149" s="3574"/>
      <c r="GF149" s="3574"/>
      <c r="GG149" s="3574"/>
      <c r="GH149" s="3574"/>
      <c r="GI149" s="3574"/>
      <c r="GJ149" s="3574"/>
      <c r="GK149" s="3574"/>
      <c r="GL149" s="3574"/>
      <c r="GM149" s="3574"/>
      <c r="GN149" s="3574"/>
      <c r="GO149" s="3574"/>
      <c r="GP149" s="3574"/>
      <c r="GQ149" s="3574"/>
      <c r="GR149" s="3574"/>
      <c r="GS149" s="3574"/>
      <c r="GT149" s="3574"/>
      <c r="GU149" s="3574"/>
      <c r="GV149" s="3574"/>
      <c r="GW149" s="3574"/>
      <c r="GX149" s="3574"/>
      <c r="GY149" s="3574"/>
      <c r="GZ149" s="3574"/>
      <c r="HA149" s="3574"/>
      <c r="HB149" s="3574"/>
      <c r="HC149" s="3574"/>
      <c r="HD149" s="3574"/>
      <c r="HE149" s="3574"/>
      <c r="HF149" s="3574"/>
      <c r="HG149" s="3574"/>
      <c r="HH149" s="3574"/>
      <c r="HI149" s="3574"/>
      <c r="HJ149" s="3574"/>
      <c r="HK149" s="3574"/>
      <c r="HL149" s="3574"/>
      <c r="HM149" s="3574"/>
      <c r="HN149" s="3574"/>
      <c r="HO149" s="3574"/>
      <c r="HP149" s="3574"/>
      <c r="HQ149" s="3574"/>
      <c r="HR149" s="3574"/>
      <c r="HS149" s="3574"/>
      <c r="HT149" s="3574"/>
      <c r="HU149" s="3574"/>
      <c r="HV149" s="3574"/>
      <c r="HW149" s="3574"/>
      <c r="HX149" s="3574"/>
      <c r="HY149" s="3574"/>
      <c r="HZ149" s="3574"/>
      <c r="IA149" s="3574"/>
      <c r="IB149" s="3574"/>
      <c r="IC149" s="3574"/>
      <c r="ID149" s="3574"/>
      <c r="IE149" s="3574"/>
      <c r="IF149" s="3574"/>
      <c r="IG149" s="3574"/>
      <c r="IH149" s="3574"/>
      <c r="II149" s="3574"/>
      <c r="IJ149" s="3574"/>
      <c r="IK149" s="3574"/>
      <c r="IL149" s="3574"/>
      <c r="IM149" s="3574"/>
      <c r="IN149" s="3574"/>
      <c r="IO149" s="3574"/>
      <c r="IP149" s="3574"/>
      <c r="IQ149" s="3574"/>
      <c r="IR149" s="3574"/>
      <c r="IS149" s="3574"/>
      <c r="IT149" s="3574"/>
      <c r="IU149" s="3574"/>
      <c r="IV149" s="3574"/>
      <c r="IW149" s="3574"/>
      <c r="IX149" s="3574"/>
      <c r="IY149" s="3574"/>
      <c r="IZ149" s="3574"/>
      <c r="JA149" s="3574"/>
      <c r="JB149" s="3574"/>
      <c r="JC149" s="3574"/>
      <c r="JD149" s="3574"/>
      <c r="JE149" s="3574"/>
      <c r="JF149" s="3574"/>
      <c r="JG149" s="3574"/>
      <c r="JH149" s="3574"/>
      <c r="JI149" s="3574"/>
      <c r="JJ149" s="3574"/>
      <c r="JK149" s="3574"/>
      <c r="JL149" s="3574"/>
      <c r="JM149" s="3574"/>
      <c r="JN149" s="3574"/>
      <c r="JO149" s="3574"/>
      <c r="JP149" s="3574"/>
      <c r="JQ149" s="3574"/>
      <c r="JR149" s="3574"/>
      <c r="JS149" s="3574"/>
      <c r="JT149" s="3574"/>
      <c r="JU149" s="3574"/>
      <c r="JV149" s="3574"/>
      <c r="JW149" s="3574"/>
      <c r="JX149" s="3574"/>
      <c r="JY149" s="3574"/>
      <c r="JZ149" s="3574"/>
      <c r="KA149" s="3574"/>
      <c r="KB149" s="3574"/>
      <c r="KC149" s="3574"/>
      <c r="KD149" s="3574"/>
      <c r="KE149" s="3574"/>
      <c r="KF149" s="3574"/>
      <c r="KG149" s="3574"/>
      <c r="KH149" s="3574"/>
      <c r="KI149" s="3574"/>
      <c r="KJ149" s="3574"/>
      <c r="KK149" s="3574"/>
      <c r="KL149" s="3574"/>
      <c r="KM149" s="3574"/>
      <c r="KN149" s="3574"/>
      <c r="KO149" s="3574"/>
      <c r="KP149" s="3574"/>
      <c r="KQ149" s="3574"/>
      <c r="KR149" s="3574"/>
      <c r="KS149" s="3574"/>
      <c r="KT149" s="3574"/>
      <c r="KU149" s="3574"/>
      <c r="KV149" s="3574"/>
      <c r="KW149" s="3574"/>
      <c r="KX149" s="3574"/>
      <c r="KY149" s="3574"/>
      <c r="KZ149" s="3574"/>
      <c r="LA149" s="3574"/>
      <c r="LB149" s="3574"/>
      <c r="LC149" s="3574"/>
      <c r="LD149" s="3574"/>
      <c r="LE149" s="3574"/>
      <c r="LF149" s="3574"/>
      <c r="LG149" s="3574"/>
      <c r="LH149" s="3574"/>
      <c r="LI149" s="3574"/>
      <c r="LJ149" s="3574"/>
      <c r="LK149" s="3574"/>
      <c r="LL149" s="3574"/>
      <c r="LM149" s="3574"/>
      <c r="LN149" s="3574"/>
      <c r="LO149" s="3574"/>
      <c r="LP149" s="3574"/>
      <c r="LQ149" s="3574"/>
      <c r="LR149" s="3574"/>
      <c r="LS149" s="3574"/>
      <c r="LT149" s="3574"/>
      <c r="LU149" s="3574"/>
      <c r="LV149" s="3574"/>
      <c r="LW149" s="3574"/>
      <c r="LX149" s="3574"/>
      <c r="LY149" s="3574"/>
      <c r="LZ149" s="3574"/>
      <c r="MA149" s="3574"/>
      <c r="MB149" s="3574"/>
      <c r="MC149" s="3574"/>
      <c r="MD149" s="3574"/>
      <c r="ME149" s="3574"/>
      <c r="MF149" s="3574"/>
      <c r="MG149" s="3574"/>
      <c r="MH149" s="3574"/>
      <c r="MI149" s="3574"/>
      <c r="MJ149" s="3574"/>
      <c r="MK149" s="3574"/>
      <c r="ML149" s="3574"/>
      <c r="MM149" s="3574"/>
      <c r="MN149" s="3574"/>
      <c r="MO149" s="3574"/>
      <c r="MP149" s="3574"/>
      <c r="MQ149" s="3574"/>
      <c r="MR149" s="3574"/>
      <c r="MS149" s="3574"/>
      <c r="MT149" s="3574"/>
      <c r="MU149" s="3574"/>
      <c r="MV149" s="3574"/>
      <c r="MW149" s="3574"/>
      <c r="MX149" s="3574"/>
      <c r="MY149" s="3574"/>
      <c r="MZ149" s="3574"/>
      <c r="NA149" s="3574"/>
      <c r="NB149" s="3574"/>
      <c r="NC149" s="3574"/>
      <c r="ND149" s="3574"/>
      <c r="NE149" s="3574"/>
      <c r="NF149" s="3574"/>
      <c r="NG149" s="3574"/>
      <c r="NH149" s="3574"/>
      <c r="NI149" s="3574"/>
      <c r="NJ149" s="3574"/>
      <c r="NK149" s="3574"/>
      <c r="NL149" s="3574"/>
      <c r="NM149" s="3574"/>
      <c r="NN149" s="3574"/>
      <c r="NO149" s="3574"/>
      <c r="NP149" s="3574"/>
      <c r="NQ149" s="3574"/>
      <c r="NR149" s="3574"/>
      <c r="NS149" s="3574"/>
      <c r="NT149" s="3574"/>
      <c r="NU149" s="3574"/>
      <c r="NV149" s="3574"/>
      <c r="NW149" s="3574"/>
      <c r="NX149" s="3574"/>
      <c r="NY149" s="3574"/>
      <c r="NZ149" s="3574"/>
      <c r="OA149" s="3574"/>
      <c r="OB149" s="3574"/>
      <c r="OC149" s="3574"/>
      <c r="OD149" s="3574"/>
      <c r="OE149" s="3574"/>
      <c r="OF149" s="3574"/>
      <c r="OG149" s="3574"/>
      <c r="OH149" s="3574"/>
      <c r="OI149" s="3574"/>
      <c r="OJ149" s="3574"/>
      <c r="OK149" s="3574"/>
      <c r="OL149" s="3574"/>
      <c r="OM149" s="3574"/>
      <c r="ON149" s="3574"/>
      <c r="OO149" s="3574"/>
      <c r="OP149" s="3574"/>
      <c r="OQ149" s="3574"/>
      <c r="OR149" s="3574"/>
      <c r="OS149" s="3574"/>
      <c r="OT149" s="3574"/>
      <c r="OU149" s="3574"/>
      <c r="OV149" s="3574"/>
      <c r="OW149" s="3574"/>
      <c r="OX149" s="3574"/>
      <c r="OY149" s="3574"/>
      <c r="OZ149" s="3574"/>
      <c r="PA149" s="3574"/>
      <c r="PB149" s="3574"/>
      <c r="PC149" s="3574"/>
      <c r="PD149" s="3574"/>
      <c r="PE149" s="3574"/>
      <c r="PF149" s="3574"/>
      <c r="PG149" s="3574"/>
      <c r="PH149" s="3574"/>
      <c r="PI149" s="3574"/>
      <c r="PJ149" s="3574"/>
      <c r="PK149" s="3574"/>
      <c r="PL149" s="3574"/>
      <c r="PM149" s="3574"/>
      <c r="PN149" s="3574"/>
      <c r="PO149" s="3574"/>
      <c r="PP149" s="3574"/>
      <c r="PQ149" s="3574"/>
      <c r="PR149" s="3574"/>
      <c r="PS149" s="3574"/>
      <c r="PT149" s="3574"/>
      <c r="PU149" s="3574"/>
      <c r="PV149" s="3574"/>
      <c r="PW149" s="3574"/>
      <c r="PX149" s="3574"/>
      <c r="PY149" s="3574"/>
      <c r="PZ149" s="3574"/>
      <c r="QA149" s="3574"/>
      <c r="QB149" s="3574"/>
      <c r="QC149" s="3574"/>
      <c r="QD149" s="3574"/>
      <c r="QE149" s="3574"/>
      <c r="QF149" s="3574"/>
      <c r="QG149" s="3574"/>
      <c r="QH149" s="3574"/>
      <c r="QI149" s="3574"/>
      <c r="QJ149" s="3574"/>
      <c r="QK149" s="3574"/>
      <c r="QL149" s="3574"/>
      <c r="QM149" s="3574"/>
      <c r="QN149" s="3574"/>
      <c r="QO149" s="3574"/>
      <c r="QP149" s="3574"/>
      <c r="QQ149" s="3574"/>
      <c r="QR149" s="3574"/>
      <c r="QS149" s="3574"/>
      <c r="QT149" s="3574"/>
      <c r="QU149" s="3574"/>
      <c r="QV149" s="3574"/>
      <c r="QW149" s="3574"/>
      <c r="QX149" s="3574"/>
      <c r="QY149" s="3574"/>
      <c r="QZ149" s="3574"/>
      <c r="RA149" s="3574"/>
      <c r="RB149" s="3574"/>
      <c r="RC149" s="3574"/>
      <c r="RD149" s="3574"/>
      <c r="RE149" s="3574"/>
      <c r="RF149" s="3574"/>
      <c r="RG149" s="3574"/>
      <c r="RH149" s="3574"/>
      <c r="RI149" s="3574"/>
      <c r="RJ149" s="3574"/>
      <c r="RK149" s="3574"/>
      <c r="RL149" s="3574"/>
      <c r="RM149" s="3574"/>
      <c r="RN149" s="3574"/>
      <c r="RO149" s="3574"/>
      <c r="RP149" s="3574"/>
      <c r="RQ149" s="3574"/>
      <c r="RR149" s="3574"/>
      <c r="RS149" s="3574"/>
      <c r="RT149" s="3574"/>
      <c r="RU149" s="3574"/>
      <c r="RV149" s="3574"/>
      <c r="RW149" s="3574"/>
      <c r="RX149" s="3574"/>
      <c r="RY149" s="3574"/>
      <c r="RZ149" s="3574"/>
      <c r="SA149" s="3574"/>
      <c r="SB149" s="3574"/>
      <c r="SC149" s="3574"/>
      <c r="SD149" s="3574"/>
      <c r="SE149" s="3574"/>
      <c r="SF149" s="3574"/>
      <c r="SG149" s="3574"/>
      <c r="SH149" s="3574"/>
      <c r="SI149" s="3574"/>
      <c r="SJ149" s="3574"/>
      <c r="SK149" s="3574"/>
      <c r="SL149" s="3574"/>
      <c r="SM149" s="3574"/>
      <c r="SN149" s="3574"/>
      <c r="SO149" s="3574"/>
      <c r="SP149" s="3574"/>
      <c r="SQ149" s="3574"/>
      <c r="SR149" s="3574"/>
      <c r="SS149" s="3574"/>
      <c r="ST149" s="3574"/>
      <c r="SU149" s="3574"/>
      <c r="SV149" s="3574"/>
      <c r="SW149" s="3574"/>
      <c r="SX149" s="3574"/>
      <c r="SY149" s="3574"/>
      <c r="SZ149" s="3574"/>
      <c r="TA149" s="3574"/>
      <c r="TB149" s="3574"/>
      <c r="TC149" s="3574"/>
      <c r="TD149" s="3574"/>
      <c r="TE149" s="3574"/>
      <c r="TF149" s="3574"/>
      <c r="TG149" s="3574"/>
      <c r="TH149" s="3574"/>
      <c r="TI149" s="3574"/>
      <c r="TJ149" s="3574"/>
      <c r="TK149" s="3574"/>
      <c r="TL149" s="3574"/>
      <c r="TM149" s="3574"/>
      <c r="TN149" s="3574"/>
      <c r="TO149" s="3574"/>
      <c r="TP149" s="3574"/>
      <c r="TQ149" s="3574"/>
      <c r="TR149" s="3574"/>
      <c r="TS149" s="3574"/>
      <c r="TT149" s="3574"/>
      <c r="TU149" s="3574"/>
      <c r="TV149" s="3574"/>
      <c r="TW149" s="3574"/>
      <c r="TX149" s="3574"/>
      <c r="TY149" s="3574"/>
      <c r="TZ149" s="3574"/>
      <c r="UA149" s="3574"/>
      <c r="UB149" s="3574"/>
      <c r="UC149" s="3574"/>
      <c r="UD149" s="3574"/>
      <c r="UE149" s="3574"/>
      <c r="UF149" s="3574"/>
      <c r="UG149" s="3574"/>
      <c r="UH149" s="3574"/>
      <c r="UI149" s="3574"/>
      <c r="UJ149" s="3574"/>
      <c r="UK149" s="3574"/>
      <c r="UL149" s="3574"/>
      <c r="UM149" s="3574"/>
      <c r="UN149" s="3574"/>
      <c r="UO149" s="3574"/>
      <c r="UP149" s="3574"/>
      <c r="UQ149" s="3574"/>
      <c r="UR149" s="3574"/>
      <c r="US149" s="3574"/>
      <c r="UT149" s="3574"/>
      <c r="UU149" s="3574"/>
      <c r="UV149" s="3574"/>
      <c r="UW149" s="3574"/>
      <c r="UX149" s="3574"/>
      <c r="UY149" s="3574"/>
      <c r="UZ149" s="3574"/>
      <c r="VA149" s="3574"/>
      <c r="VB149" s="3574"/>
      <c r="VC149" s="3574"/>
      <c r="VD149" s="3574"/>
      <c r="VE149" s="3574"/>
      <c r="VF149" s="3574"/>
      <c r="VG149" s="3574"/>
      <c r="VH149" s="3574"/>
      <c r="VI149" s="3574"/>
      <c r="VJ149" s="3574"/>
      <c r="VK149" s="3574"/>
      <c r="VL149" s="3574"/>
      <c r="VM149" s="3574"/>
      <c r="VN149" s="3574"/>
      <c r="VO149" s="3574"/>
      <c r="VP149" s="3574"/>
      <c r="VQ149" s="3574"/>
      <c r="VR149" s="3574"/>
      <c r="VS149" s="3574"/>
      <c r="VT149" s="3574"/>
      <c r="VU149" s="3574"/>
      <c r="VV149" s="3574"/>
      <c r="VW149" s="3574"/>
      <c r="VX149" s="3574"/>
      <c r="VY149" s="3574"/>
      <c r="VZ149" s="3574"/>
      <c r="WA149" s="3574"/>
      <c r="WB149" s="3574"/>
      <c r="WC149" s="3574"/>
      <c r="WD149" s="3574"/>
      <c r="WE149" s="3574"/>
      <c r="WF149" s="3574"/>
      <c r="WG149" s="3574"/>
      <c r="WH149" s="3574"/>
      <c r="WI149" s="3574"/>
      <c r="WJ149" s="3574"/>
      <c r="WK149" s="3574"/>
      <c r="WL149" s="3574"/>
      <c r="WM149" s="3574"/>
      <c r="WN149" s="3574"/>
      <c r="WO149" s="3574"/>
      <c r="WP149" s="3574"/>
      <c r="WQ149" s="3574"/>
      <c r="WR149" s="3574"/>
      <c r="WS149" s="3574"/>
      <c r="WT149" s="3574"/>
      <c r="WU149" s="3574"/>
      <c r="WV149" s="3574"/>
      <c r="WW149" s="3574"/>
      <c r="WX149" s="3574"/>
      <c r="WY149" s="3574"/>
      <c r="WZ149" s="3574"/>
      <c r="XA149" s="3574"/>
      <c r="XB149" s="3574"/>
      <c r="XC149" s="3574"/>
      <c r="XD149" s="3574"/>
      <c r="XE149" s="3574"/>
      <c r="XF149" s="3574"/>
      <c r="XG149" s="3574"/>
      <c r="XH149" s="3574"/>
      <c r="XI149" s="3574"/>
      <c r="XJ149" s="3574"/>
      <c r="XK149" s="3574"/>
      <c r="XL149" s="3574"/>
      <c r="XM149" s="3574"/>
      <c r="XN149" s="3574"/>
      <c r="XO149" s="3574"/>
      <c r="XP149" s="3574"/>
      <c r="XQ149" s="3574"/>
      <c r="XR149" s="3574"/>
      <c r="XS149" s="3574"/>
      <c r="XT149" s="3574"/>
      <c r="XU149" s="3574"/>
      <c r="XV149" s="3574"/>
      <c r="XW149" s="3574"/>
      <c r="XX149" s="3574"/>
      <c r="XY149" s="3574"/>
      <c r="XZ149" s="3574"/>
      <c r="YA149" s="3574"/>
      <c r="YB149" s="3574"/>
      <c r="YC149" s="3574"/>
      <c r="YD149" s="3574"/>
      <c r="YE149" s="3574"/>
      <c r="YF149" s="3574"/>
      <c r="YG149" s="3574"/>
      <c r="YH149" s="3574"/>
      <c r="YI149" s="3574"/>
      <c r="YJ149" s="3574"/>
      <c r="YK149" s="3574"/>
      <c r="YL149" s="3574"/>
      <c r="YM149" s="3574"/>
      <c r="YN149" s="3574"/>
      <c r="YO149" s="3574"/>
      <c r="YP149" s="3574"/>
      <c r="YQ149" s="3574"/>
      <c r="YR149" s="3574"/>
      <c r="YS149" s="3574"/>
      <c r="YT149" s="3574"/>
      <c r="YU149" s="3574"/>
      <c r="YV149" s="3574"/>
      <c r="YW149" s="3574"/>
      <c r="YX149" s="3574"/>
      <c r="YY149" s="3574"/>
      <c r="YZ149" s="3574"/>
      <c r="ZA149" s="3574"/>
      <c r="ZB149" s="3574"/>
      <c r="ZC149" s="3574"/>
      <c r="ZD149" s="3574"/>
      <c r="ZE149" s="3574"/>
      <c r="ZF149" s="3574"/>
      <c r="ZG149" s="3574"/>
      <c r="ZH149" s="3574"/>
      <c r="ZI149" s="3574"/>
      <c r="ZJ149" s="3574"/>
      <c r="ZK149" s="3574"/>
      <c r="ZL149" s="3574"/>
      <c r="ZM149" s="3574"/>
      <c r="ZN149" s="3574"/>
      <c r="ZO149" s="3574"/>
      <c r="ZP149" s="3574"/>
      <c r="ZQ149" s="3574"/>
      <c r="ZR149" s="3574"/>
      <c r="ZS149" s="3574"/>
      <c r="ZT149" s="3574"/>
      <c r="ZU149" s="3574"/>
      <c r="ZV149" s="3574"/>
      <c r="ZW149" s="3574"/>
      <c r="ZX149" s="3574"/>
      <c r="ZY149" s="3574"/>
      <c r="ZZ149" s="3574"/>
      <c r="AAA149" s="3574"/>
      <c r="AAB149" s="3574"/>
      <c r="AAC149" s="3574"/>
      <c r="AAD149" s="3574"/>
      <c r="AAE149" s="3574"/>
      <c r="AAF149" s="3574"/>
      <c r="AAG149" s="3574"/>
      <c r="AAH149" s="3574"/>
      <c r="AAI149" s="3574"/>
      <c r="AAJ149" s="3574"/>
      <c r="AAK149" s="3574"/>
      <c r="AAL149" s="3574"/>
      <c r="AAM149" s="3574"/>
      <c r="AAN149" s="3574"/>
      <c r="AAO149" s="3574"/>
      <c r="AAP149" s="3574"/>
      <c r="AAQ149" s="3574"/>
      <c r="AAR149" s="3574"/>
      <c r="AAS149" s="3574"/>
      <c r="AAT149" s="3574"/>
      <c r="AAU149" s="3574"/>
      <c r="AAV149" s="3574"/>
      <c r="AAW149" s="3574"/>
      <c r="AAX149" s="3574"/>
      <c r="AAY149" s="3574"/>
      <c r="AAZ149" s="3574"/>
      <c r="ABA149" s="3574"/>
      <c r="ABB149" s="3574"/>
      <c r="ABC149" s="3574"/>
      <c r="ABD149" s="3574"/>
      <c r="ABE149" s="3574"/>
      <c r="ABF149" s="3574"/>
      <c r="ABG149" s="3574"/>
      <c r="ABH149" s="3574"/>
      <c r="ABI149" s="3574"/>
      <c r="ABJ149" s="3574"/>
      <c r="ABK149" s="3574"/>
      <c r="ABL149" s="3574"/>
      <c r="ABM149" s="3574"/>
      <c r="ABN149" s="3574"/>
      <c r="ABO149" s="3574"/>
      <c r="ABP149" s="3574"/>
      <c r="ABQ149" s="3574"/>
      <c r="ABR149" s="3574"/>
      <c r="ABS149" s="3574"/>
      <c r="ABT149" s="3574"/>
      <c r="ABU149" s="3574"/>
      <c r="ABV149" s="3574"/>
      <c r="ABW149" s="3574"/>
      <c r="ABX149" s="3574"/>
      <c r="ABY149" s="3574"/>
      <c r="ABZ149" s="3574"/>
      <c r="ACA149" s="3574"/>
      <c r="ACB149" s="3574"/>
      <c r="ACC149" s="3574"/>
      <c r="ACD149" s="3574"/>
      <c r="ACE149" s="3574"/>
      <c r="ACF149" s="3574"/>
      <c r="ACG149" s="3574"/>
      <c r="ACH149" s="3574"/>
      <c r="ACI149" s="3574"/>
      <c r="ACJ149" s="3574"/>
      <c r="ACK149" s="3574"/>
      <c r="ACL149" s="3574"/>
      <c r="ACM149" s="3574"/>
      <c r="ACN149" s="3574"/>
      <c r="ACO149" s="3574"/>
      <c r="ACP149" s="3574"/>
      <c r="ACQ149" s="3574"/>
      <c r="ACR149" s="3574"/>
      <c r="ACS149" s="3574"/>
      <c r="ACT149" s="3574"/>
      <c r="ACU149" s="3574"/>
      <c r="ACV149" s="3574"/>
      <c r="ACW149" s="3574"/>
      <c r="ACX149" s="3574"/>
      <c r="ACY149" s="3574"/>
      <c r="ACZ149" s="3574"/>
      <c r="ADA149" s="3574"/>
      <c r="ADB149" s="3574"/>
      <c r="ADC149" s="3574"/>
      <c r="ADD149" s="3574"/>
      <c r="ADE149" s="3574"/>
      <c r="ADF149" s="3574"/>
      <c r="ADG149" s="3574"/>
      <c r="ADH149" s="3574"/>
      <c r="ADI149" s="3574"/>
      <c r="ADJ149" s="3574"/>
      <c r="ADK149" s="3574"/>
      <c r="ADL149" s="3574"/>
      <c r="ADM149" s="3574"/>
      <c r="ADN149" s="3574"/>
      <c r="ADO149" s="3574"/>
      <c r="ADP149" s="3574"/>
      <c r="ADQ149" s="3574"/>
      <c r="ADR149" s="3574"/>
      <c r="ADS149" s="3574"/>
      <c r="ADT149" s="3574"/>
      <c r="ADU149" s="3574"/>
      <c r="ADV149" s="3574"/>
      <c r="ADW149" s="3574"/>
      <c r="ADX149" s="3574"/>
      <c r="ADY149" s="3574"/>
      <c r="ADZ149" s="3574"/>
      <c r="AEA149" s="3574"/>
      <c r="AEB149" s="3574"/>
      <c r="AEC149" s="3574"/>
      <c r="AED149" s="3574"/>
      <c r="AEE149" s="3574"/>
      <c r="AEF149" s="3574"/>
      <c r="AEG149" s="3574"/>
      <c r="AEH149" s="3574"/>
      <c r="AEI149" s="3574"/>
      <c r="AEJ149" s="3574"/>
      <c r="AEK149" s="3574"/>
      <c r="AEL149" s="3574"/>
      <c r="AEM149" s="3574"/>
      <c r="AEN149" s="3574"/>
      <c r="AEO149" s="3574"/>
      <c r="AEP149" s="3574"/>
      <c r="AEQ149" s="3574"/>
      <c r="AER149" s="3574"/>
      <c r="AES149" s="3574"/>
      <c r="AET149" s="3574"/>
      <c r="AEU149" s="3574"/>
      <c r="AEV149" s="3574"/>
      <c r="AEW149" s="3574"/>
      <c r="AEX149" s="3574"/>
      <c r="AEY149" s="3574"/>
      <c r="AEZ149" s="3574"/>
      <c r="AFA149" s="3574"/>
      <c r="AFB149" s="3574"/>
      <c r="AFC149" s="3574"/>
      <c r="AFD149" s="3574"/>
      <c r="AFE149" s="3574"/>
      <c r="AFF149" s="3574"/>
      <c r="AFG149" s="3574"/>
      <c r="AFH149" s="3574"/>
      <c r="AFI149" s="3574"/>
      <c r="AFJ149" s="3574"/>
      <c r="AFK149" s="3574"/>
      <c r="AFL149" s="3574"/>
      <c r="AFM149" s="3574"/>
      <c r="AFN149" s="3574"/>
      <c r="AFO149" s="3574"/>
      <c r="AFP149" s="3574"/>
      <c r="AFQ149" s="3574"/>
      <c r="AFR149" s="3574"/>
      <c r="AFS149" s="3574"/>
      <c r="AFT149" s="3574"/>
      <c r="AFU149" s="3574"/>
      <c r="AFV149" s="3574"/>
      <c r="AFW149" s="3574"/>
      <c r="AFX149" s="3574"/>
      <c r="AFY149" s="3574"/>
      <c r="AFZ149" s="3574"/>
      <c r="AGA149" s="3574"/>
      <c r="AGB149" s="3574"/>
      <c r="AGC149" s="3574"/>
      <c r="AGD149" s="3574"/>
      <c r="AGE149" s="3574"/>
      <c r="AGF149" s="3574"/>
      <c r="AGG149" s="3574"/>
      <c r="AGH149" s="3574"/>
      <c r="AGI149" s="3574"/>
      <c r="AGJ149" s="3574"/>
      <c r="AGK149" s="3574"/>
      <c r="AGL149" s="3574"/>
      <c r="AGM149" s="3574"/>
      <c r="AGN149" s="3574"/>
      <c r="AGO149" s="3574"/>
      <c r="AGP149" s="3574"/>
      <c r="AGQ149" s="3574"/>
      <c r="AGR149" s="3574"/>
      <c r="AGS149" s="3574"/>
      <c r="AGT149" s="3574"/>
      <c r="AGU149" s="3574"/>
      <c r="AGV149" s="3574"/>
      <c r="AGW149" s="3574"/>
      <c r="AGX149" s="3574"/>
      <c r="AGY149" s="3574"/>
      <c r="AGZ149" s="3574"/>
      <c r="AHA149" s="3574"/>
      <c r="AHB149" s="3574"/>
      <c r="AHC149" s="3574"/>
      <c r="AHD149" s="3574"/>
      <c r="AHE149" s="3574"/>
      <c r="AHF149" s="3574"/>
      <c r="AHG149" s="3574"/>
      <c r="AHH149" s="3574"/>
      <c r="AHI149" s="3574"/>
      <c r="AHJ149" s="3574"/>
      <c r="AHK149" s="3574"/>
      <c r="AHL149" s="3574"/>
      <c r="AHM149" s="3574"/>
      <c r="AHN149" s="3574"/>
      <c r="AHO149" s="3574"/>
      <c r="AHP149" s="3574"/>
      <c r="AHQ149" s="3574"/>
      <c r="AHR149" s="3574"/>
      <c r="AHS149" s="3574"/>
      <c r="AHT149" s="3574"/>
      <c r="AHU149" s="3574"/>
      <c r="AHV149" s="3574"/>
      <c r="AHW149" s="3574"/>
      <c r="AHX149" s="3574"/>
      <c r="AHY149" s="3574"/>
      <c r="AHZ149" s="3574"/>
      <c r="AIA149" s="3574"/>
      <c r="AIB149" s="3574"/>
      <c r="AIC149" s="3574"/>
      <c r="AID149" s="3574"/>
      <c r="AIE149" s="3574"/>
      <c r="AIF149" s="3574"/>
      <c r="AIG149" s="3574"/>
      <c r="AIH149" s="3574"/>
      <c r="AII149" s="3574"/>
      <c r="AIJ149" s="3574"/>
      <c r="AIK149" s="3574"/>
      <c r="AIL149" s="3574"/>
      <c r="AIM149" s="3574"/>
      <c r="AIN149" s="3574"/>
      <c r="AIO149" s="3574"/>
      <c r="AIP149" s="3574"/>
      <c r="AIQ149" s="3574"/>
      <c r="AIR149" s="3574"/>
      <c r="AIS149" s="3574"/>
      <c r="AIT149" s="3574"/>
      <c r="AIU149" s="3574"/>
      <c r="AIV149" s="3574"/>
      <c r="AIW149" s="3574"/>
      <c r="AIX149" s="3574"/>
      <c r="AIY149" s="3574"/>
      <c r="AIZ149" s="3574"/>
      <c r="AJA149" s="3574"/>
      <c r="AJB149" s="3574"/>
      <c r="AJC149" s="3574"/>
      <c r="AJD149" s="3574"/>
      <c r="AJE149" s="3574"/>
      <c r="AJF149" s="3574"/>
      <c r="AJG149" s="3574"/>
      <c r="AJH149" s="3574"/>
      <c r="AJI149" s="3574"/>
      <c r="AJJ149" s="3574"/>
      <c r="AJK149" s="3574"/>
      <c r="AJL149" s="3574"/>
      <c r="AJM149" s="3574"/>
      <c r="AJN149" s="3574"/>
      <c r="AJO149" s="3574"/>
      <c r="AJP149" s="3574"/>
      <c r="AJQ149" s="3574"/>
      <c r="AJR149" s="3574"/>
      <c r="AJS149" s="3574"/>
      <c r="AJT149" s="3574"/>
      <c r="AJU149" s="3574"/>
      <c r="AJV149" s="3574"/>
      <c r="AJW149" s="3574"/>
      <c r="AJX149" s="3574"/>
      <c r="AJY149" s="3574"/>
      <c r="AJZ149" s="3574"/>
      <c r="AKA149" s="3574"/>
      <c r="AKB149" s="3574"/>
      <c r="AKC149" s="3574"/>
      <c r="AKD149" s="3574"/>
      <c r="AKE149" s="3574"/>
      <c r="AKF149" s="3574"/>
      <c r="AKG149" s="3574"/>
      <c r="AKH149" s="3574"/>
      <c r="AKI149" s="3574"/>
      <c r="AKJ149" s="3574"/>
      <c r="AKK149" s="3574"/>
      <c r="AKL149" s="3574"/>
      <c r="AKM149" s="3574"/>
      <c r="AKN149" s="3574"/>
      <c r="AKO149" s="3574"/>
      <c r="AKP149" s="3574"/>
      <c r="AKQ149" s="3574"/>
      <c r="AKR149" s="3574"/>
      <c r="AKS149" s="3574"/>
      <c r="AKT149" s="3574"/>
      <c r="AKU149" s="3574"/>
      <c r="AKV149" s="3574"/>
      <c r="AKW149" s="3574"/>
      <c r="AKX149" s="3574"/>
      <c r="AKY149" s="3574"/>
      <c r="AKZ149" s="3574"/>
      <c r="ALA149" s="3574"/>
      <c r="ALB149" s="3574"/>
      <c r="ALC149" s="3574"/>
      <c r="ALD149" s="3574"/>
      <c r="ALE149" s="3574"/>
      <c r="ALF149" s="3574"/>
      <c r="ALG149" s="3574"/>
      <c r="ALH149" s="3574"/>
      <c r="ALI149" s="3574"/>
      <c r="ALJ149" s="3574"/>
      <c r="ALK149" s="3574"/>
      <c r="ALL149" s="3574"/>
      <c r="ALM149" s="3574"/>
      <c r="ALN149" s="3574"/>
      <c r="ALO149" s="3574"/>
      <c r="ALP149" s="3574"/>
      <c r="ALQ149" s="3574"/>
      <c r="ALR149" s="3574"/>
      <c r="ALS149" s="3574"/>
      <c r="ALT149" s="3574"/>
      <c r="ALU149" s="3574"/>
      <c r="ALV149" s="3574"/>
      <c r="ALW149" s="3574"/>
      <c r="ALX149" s="3574"/>
      <c r="ALY149" s="3574"/>
      <c r="ALZ149" s="3574"/>
      <c r="AMA149" s="3574"/>
      <c r="AMB149" s="3574"/>
      <c r="AMC149" s="3574"/>
      <c r="AMD149" s="3574"/>
      <c r="AME149" s="3574"/>
      <c r="AMF149" s="3574"/>
      <c r="AMG149" s="3574"/>
      <c r="AMH149" s="3574"/>
      <c r="AMI149" s="3574"/>
      <c r="AMJ149" s="3574"/>
    </row>
    <row r="150" spans="1:1024" s="3575" customFormat="1" ht="26.5" customHeight="1" thickBot="1">
      <c r="A150" s="6249"/>
      <c r="B150" s="6730"/>
      <c r="C150" s="6747"/>
      <c r="D150" s="6614"/>
      <c r="E150" s="6617"/>
      <c r="F150" s="6750"/>
      <c r="G150" s="4431"/>
      <c r="H150" s="6751"/>
      <c r="I150" s="3569" t="s">
        <v>918</v>
      </c>
      <c r="J150" s="2425">
        <v>200000</v>
      </c>
      <c r="K150" s="6617"/>
      <c r="L150" s="6753"/>
      <c r="M150" s="6753"/>
      <c r="N150" s="6753"/>
      <c r="O150" s="6764"/>
      <c r="P150" s="6764"/>
      <c r="Q150" s="6765"/>
      <c r="R150" s="6760"/>
      <c r="S150" s="6766"/>
      <c r="T150" s="6763"/>
      <c r="U150" s="6762"/>
      <c r="V150" s="6762"/>
      <c r="W150" s="6762"/>
      <c r="X150" s="6762"/>
      <c r="Y150" s="6761"/>
      <c r="Z150" s="6760"/>
      <c r="AA150" s="6761"/>
      <c r="AB150" s="6761"/>
      <c r="AC150" s="6761"/>
      <c r="AD150" s="6761"/>
      <c r="AE150" s="6762"/>
      <c r="AF150" s="6782"/>
      <c r="AG150" s="6783"/>
      <c r="AH150" s="6783"/>
      <c r="AI150" s="6758"/>
      <c r="AJ150" s="6758"/>
      <c r="AK150" s="6759"/>
      <c r="AL150" s="6780"/>
      <c r="AM150" s="6780"/>
      <c r="AN150" s="6780"/>
      <c r="AO150" s="6780"/>
      <c r="AP150" s="6780"/>
      <c r="AQ150" s="6780"/>
      <c r="AR150" s="6780"/>
      <c r="AS150" s="6780"/>
      <c r="AT150" s="6781"/>
      <c r="AU150" s="6781"/>
      <c r="AV150" s="6781"/>
      <c r="AW150" s="6773"/>
      <c r="AX150" s="6773"/>
      <c r="AY150" s="6774"/>
      <c r="AZ150" s="6775"/>
      <c r="BA150" s="3442"/>
      <c r="BB150" s="3442"/>
      <c r="BC150" s="3442"/>
      <c r="BD150" s="3442"/>
      <c r="BE150" s="3442"/>
      <c r="BF150" s="3442"/>
      <c r="BG150" s="3442"/>
      <c r="BH150" s="3442"/>
      <c r="BI150" s="3442"/>
      <c r="BJ150" s="3442"/>
      <c r="BK150" s="3442"/>
      <c r="BL150" s="3442"/>
      <c r="BM150" s="3442"/>
      <c r="BN150" s="3442"/>
      <c r="BO150" s="3442"/>
      <c r="BP150" s="3442"/>
      <c r="BQ150" s="3442"/>
      <c r="BR150" s="3442"/>
      <c r="BS150" s="3442"/>
      <c r="BT150" s="3442"/>
      <c r="BU150" s="3442"/>
      <c r="BV150" s="3442"/>
      <c r="BW150" s="3442"/>
      <c r="BX150" s="3442"/>
      <c r="BY150" s="3442"/>
      <c r="BZ150" s="3442"/>
      <c r="CA150" s="3442"/>
      <c r="CB150" s="3442"/>
      <c r="CC150" s="3442"/>
      <c r="CD150" s="3442"/>
      <c r="CE150" s="3442"/>
      <c r="CF150" s="3442"/>
      <c r="CG150" s="3442"/>
      <c r="CH150" s="3442"/>
      <c r="CI150" s="3442"/>
      <c r="CJ150" s="3442"/>
      <c r="CK150" s="3442"/>
      <c r="CL150" s="3442"/>
      <c r="CM150" s="3442"/>
      <c r="CN150" s="3442"/>
      <c r="CO150" s="3442"/>
      <c r="CP150" s="3442"/>
      <c r="CQ150" s="3442"/>
      <c r="CR150" s="3442"/>
      <c r="CS150" s="3442"/>
      <c r="CT150" s="3442"/>
      <c r="CU150" s="3442"/>
      <c r="CV150" s="3442"/>
      <c r="CW150" s="3442"/>
      <c r="CX150" s="3442"/>
      <c r="CY150" s="3442"/>
      <c r="CZ150" s="3442"/>
      <c r="DA150" s="3442"/>
      <c r="DB150" s="3442"/>
      <c r="DC150" s="3442"/>
      <c r="DD150" s="3442"/>
      <c r="DE150" s="3442"/>
      <c r="DF150" s="3442"/>
      <c r="DG150" s="3442"/>
      <c r="DH150" s="3442"/>
      <c r="DI150" s="3442"/>
      <c r="DJ150" s="3574"/>
      <c r="DK150" s="3574"/>
      <c r="DL150" s="3574"/>
      <c r="DM150" s="3574"/>
      <c r="DN150" s="3574"/>
      <c r="DO150" s="3574"/>
      <c r="DP150" s="3574"/>
      <c r="DQ150" s="3574"/>
      <c r="DR150" s="3574"/>
      <c r="DS150" s="3574"/>
      <c r="DT150" s="3574"/>
      <c r="DU150" s="3574"/>
      <c r="DV150" s="3574"/>
      <c r="DW150" s="3574"/>
      <c r="DX150" s="3574"/>
      <c r="DY150" s="3574"/>
      <c r="DZ150" s="3574"/>
      <c r="EA150" s="3574"/>
      <c r="EB150" s="3574"/>
      <c r="EC150" s="3574"/>
      <c r="ED150" s="3574"/>
      <c r="EE150" s="3574"/>
      <c r="EF150" s="3574"/>
      <c r="EG150" s="3574"/>
      <c r="EH150" s="3574"/>
      <c r="EI150" s="3574"/>
      <c r="EJ150" s="3574"/>
      <c r="EK150" s="3574"/>
      <c r="EL150" s="3574"/>
      <c r="EM150" s="3574"/>
      <c r="EN150" s="3574"/>
      <c r="EO150" s="3574"/>
      <c r="EP150" s="3574"/>
      <c r="EQ150" s="3574"/>
      <c r="ER150" s="3574"/>
      <c r="ES150" s="3574"/>
      <c r="ET150" s="3574"/>
      <c r="EU150" s="3574"/>
      <c r="EV150" s="3574"/>
      <c r="EW150" s="3574"/>
      <c r="EX150" s="3574"/>
      <c r="EY150" s="3574"/>
      <c r="EZ150" s="3574"/>
      <c r="FA150" s="3574"/>
      <c r="FB150" s="3574"/>
      <c r="FC150" s="3574"/>
      <c r="FD150" s="3574"/>
      <c r="FE150" s="3574"/>
      <c r="FF150" s="3574"/>
      <c r="FG150" s="3574"/>
      <c r="FH150" s="3574"/>
      <c r="FI150" s="3574"/>
      <c r="FJ150" s="3574"/>
      <c r="FK150" s="3574"/>
      <c r="FL150" s="3574"/>
      <c r="FM150" s="3574"/>
      <c r="FN150" s="3574"/>
      <c r="FO150" s="3574"/>
      <c r="FP150" s="3574"/>
      <c r="FQ150" s="3574"/>
      <c r="FR150" s="3574"/>
      <c r="FS150" s="3574"/>
      <c r="FT150" s="3574"/>
      <c r="FU150" s="3574"/>
      <c r="FV150" s="3574"/>
      <c r="FW150" s="3574"/>
      <c r="FX150" s="3574"/>
      <c r="FY150" s="3574"/>
      <c r="FZ150" s="3574"/>
      <c r="GA150" s="3574"/>
      <c r="GB150" s="3574"/>
      <c r="GC150" s="3574"/>
      <c r="GD150" s="3574"/>
      <c r="GE150" s="3574"/>
      <c r="GF150" s="3574"/>
      <c r="GG150" s="3574"/>
      <c r="GH150" s="3574"/>
      <c r="GI150" s="3574"/>
      <c r="GJ150" s="3574"/>
      <c r="GK150" s="3574"/>
      <c r="GL150" s="3574"/>
      <c r="GM150" s="3574"/>
      <c r="GN150" s="3574"/>
      <c r="GO150" s="3574"/>
      <c r="GP150" s="3574"/>
      <c r="GQ150" s="3574"/>
      <c r="GR150" s="3574"/>
      <c r="GS150" s="3574"/>
      <c r="GT150" s="3574"/>
      <c r="GU150" s="3574"/>
      <c r="GV150" s="3574"/>
      <c r="GW150" s="3574"/>
      <c r="GX150" s="3574"/>
      <c r="GY150" s="3574"/>
      <c r="GZ150" s="3574"/>
      <c r="HA150" s="3574"/>
      <c r="HB150" s="3574"/>
      <c r="HC150" s="3574"/>
      <c r="HD150" s="3574"/>
      <c r="HE150" s="3574"/>
      <c r="HF150" s="3574"/>
      <c r="HG150" s="3574"/>
      <c r="HH150" s="3574"/>
      <c r="HI150" s="3574"/>
      <c r="HJ150" s="3574"/>
      <c r="HK150" s="3574"/>
      <c r="HL150" s="3574"/>
      <c r="HM150" s="3574"/>
      <c r="HN150" s="3574"/>
      <c r="HO150" s="3574"/>
      <c r="HP150" s="3574"/>
      <c r="HQ150" s="3574"/>
      <c r="HR150" s="3574"/>
      <c r="HS150" s="3574"/>
      <c r="HT150" s="3574"/>
      <c r="HU150" s="3574"/>
      <c r="HV150" s="3574"/>
      <c r="HW150" s="3574"/>
      <c r="HX150" s="3574"/>
      <c r="HY150" s="3574"/>
      <c r="HZ150" s="3574"/>
      <c r="IA150" s="3574"/>
      <c r="IB150" s="3574"/>
      <c r="IC150" s="3574"/>
      <c r="ID150" s="3574"/>
      <c r="IE150" s="3574"/>
      <c r="IF150" s="3574"/>
      <c r="IG150" s="3574"/>
      <c r="IH150" s="3574"/>
      <c r="II150" s="3574"/>
      <c r="IJ150" s="3574"/>
      <c r="IK150" s="3574"/>
      <c r="IL150" s="3574"/>
      <c r="IM150" s="3574"/>
      <c r="IN150" s="3574"/>
      <c r="IO150" s="3574"/>
      <c r="IP150" s="3574"/>
      <c r="IQ150" s="3574"/>
      <c r="IR150" s="3574"/>
      <c r="IS150" s="3574"/>
      <c r="IT150" s="3574"/>
      <c r="IU150" s="3574"/>
      <c r="IV150" s="3574"/>
      <c r="IW150" s="3574"/>
      <c r="IX150" s="3574"/>
      <c r="IY150" s="3574"/>
      <c r="IZ150" s="3574"/>
      <c r="JA150" s="3574"/>
      <c r="JB150" s="3574"/>
      <c r="JC150" s="3574"/>
      <c r="JD150" s="3574"/>
      <c r="JE150" s="3574"/>
      <c r="JF150" s="3574"/>
      <c r="JG150" s="3574"/>
      <c r="JH150" s="3574"/>
      <c r="JI150" s="3574"/>
      <c r="JJ150" s="3574"/>
      <c r="JK150" s="3574"/>
      <c r="JL150" s="3574"/>
      <c r="JM150" s="3574"/>
      <c r="JN150" s="3574"/>
      <c r="JO150" s="3574"/>
      <c r="JP150" s="3574"/>
      <c r="JQ150" s="3574"/>
      <c r="JR150" s="3574"/>
      <c r="JS150" s="3574"/>
      <c r="JT150" s="3574"/>
      <c r="JU150" s="3574"/>
      <c r="JV150" s="3574"/>
      <c r="JW150" s="3574"/>
      <c r="JX150" s="3574"/>
      <c r="JY150" s="3574"/>
      <c r="JZ150" s="3574"/>
      <c r="KA150" s="3574"/>
      <c r="KB150" s="3574"/>
      <c r="KC150" s="3574"/>
      <c r="KD150" s="3574"/>
      <c r="KE150" s="3574"/>
      <c r="KF150" s="3574"/>
      <c r="KG150" s="3574"/>
      <c r="KH150" s="3574"/>
      <c r="KI150" s="3574"/>
      <c r="KJ150" s="3574"/>
      <c r="KK150" s="3574"/>
      <c r="KL150" s="3574"/>
      <c r="KM150" s="3574"/>
      <c r="KN150" s="3574"/>
      <c r="KO150" s="3574"/>
      <c r="KP150" s="3574"/>
      <c r="KQ150" s="3574"/>
      <c r="KR150" s="3574"/>
      <c r="KS150" s="3574"/>
      <c r="KT150" s="3574"/>
      <c r="KU150" s="3574"/>
      <c r="KV150" s="3574"/>
      <c r="KW150" s="3574"/>
      <c r="KX150" s="3574"/>
      <c r="KY150" s="3574"/>
      <c r="KZ150" s="3574"/>
      <c r="LA150" s="3574"/>
      <c r="LB150" s="3574"/>
      <c r="LC150" s="3574"/>
      <c r="LD150" s="3574"/>
      <c r="LE150" s="3574"/>
      <c r="LF150" s="3574"/>
      <c r="LG150" s="3574"/>
      <c r="LH150" s="3574"/>
      <c r="LI150" s="3574"/>
      <c r="LJ150" s="3574"/>
      <c r="LK150" s="3574"/>
      <c r="LL150" s="3574"/>
      <c r="LM150" s="3574"/>
      <c r="LN150" s="3574"/>
      <c r="LO150" s="3574"/>
      <c r="LP150" s="3574"/>
      <c r="LQ150" s="3574"/>
      <c r="LR150" s="3574"/>
      <c r="LS150" s="3574"/>
      <c r="LT150" s="3574"/>
      <c r="LU150" s="3574"/>
      <c r="LV150" s="3574"/>
      <c r="LW150" s="3574"/>
      <c r="LX150" s="3574"/>
      <c r="LY150" s="3574"/>
      <c r="LZ150" s="3574"/>
      <c r="MA150" s="3574"/>
      <c r="MB150" s="3574"/>
      <c r="MC150" s="3574"/>
      <c r="MD150" s="3574"/>
      <c r="ME150" s="3574"/>
      <c r="MF150" s="3574"/>
      <c r="MG150" s="3574"/>
      <c r="MH150" s="3574"/>
      <c r="MI150" s="3574"/>
      <c r="MJ150" s="3574"/>
      <c r="MK150" s="3574"/>
      <c r="ML150" s="3574"/>
      <c r="MM150" s="3574"/>
      <c r="MN150" s="3574"/>
      <c r="MO150" s="3574"/>
      <c r="MP150" s="3574"/>
      <c r="MQ150" s="3574"/>
      <c r="MR150" s="3574"/>
      <c r="MS150" s="3574"/>
      <c r="MT150" s="3574"/>
      <c r="MU150" s="3574"/>
      <c r="MV150" s="3574"/>
      <c r="MW150" s="3574"/>
      <c r="MX150" s="3574"/>
      <c r="MY150" s="3574"/>
      <c r="MZ150" s="3574"/>
      <c r="NA150" s="3574"/>
      <c r="NB150" s="3574"/>
      <c r="NC150" s="3574"/>
      <c r="ND150" s="3574"/>
      <c r="NE150" s="3574"/>
      <c r="NF150" s="3574"/>
      <c r="NG150" s="3574"/>
      <c r="NH150" s="3574"/>
      <c r="NI150" s="3574"/>
      <c r="NJ150" s="3574"/>
      <c r="NK150" s="3574"/>
      <c r="NL150" s="3574"/>
      <c r="NM150" s="3574"/>
      <c r="NN150" s="3574"/>
      <c r="NO150" s="3574"/>
      <c r="NP150" s="3574"/>
      <c r="NQ150" s="3574"/>
      <c r="NR150" s="3574"/>
      <c r="NS150" s="3574"/>
      <c r="NT150" s="3574"/>
      <c r="NU150" s="3574"/>
      <c r="NV150" s="3574"/>
      <c r="NW150" s="3574"/>
      <c r="NX150" s="3574"/>
      <c r="NY150" s="3574"/>
      <c r="NZ150" s="3574"/>
      <c r="OA150" s="3574"/>
      <c r="OB150" s="3574"/>
      <c r="OC150" s="3574"/>
      <c r="OD150" s="3574"/>
      <c r="OE150" s="3574"/>
      <c r="OF150" s="3574"/>
      <c r="OG150" s="3574"/>
      <c r="OH150" s="3574"/>
      <c r="OI150" s="3574"/>
      <c r="OJ150" s="3574"/>
      <c r="OK150" s="3574"/>
      <c r="OL150" s="3574"/>
      <c r="OM150" s="3574"/>
      <c r="ON150" s="3574"/>
      <c r="OO150" s="3574"/>
      <c r="OP150" s="3574"/>
      <c r="OQ150" s="3574"/>
      <c r="OR150" s="3574"/>
      <c r="OS150" s="3574"/>
      <c r="OT150" s="3574"/>
      <c r="OU150" s="3574"/>
      <c r="OV150" s="3574"/>
      <c r="OW150" s="3574"/>
      <c r="OX150" s="3574"/>
      <c r="OY150" s="3574"/>
      <c r="OZ150" s="3574"/>
      <c r="PA150" s="3574"/>
      <c r="PB150" s="3574"/>
      <c r="PC150" s="3574"/>
      <c r="PD150" s="3574"/>
      <c r="PE150" s="3574"/>
      <c r="PF150" s="3574"/>
      <c r="PG150" s="3574"/>
      <c r="PH150" s="3574"/>
      <c r="PI150" s="3574"/>
      <c r="PJ150" s="3574"/>
      <c r="PK150" s="3574"/>
      <c r="PL150" s="3574"/>
      <c r="PM150" s="3574"/>
      <c r="PN150" s="3574"/>
      <c r="PO150" s="3574"/>
      <c r="PP150" s="3574"/>
      <c r="PQ150" s="3574"/>
      <c r="PR150" s="3574"/>
      <c r="PS150" s="3574"/>
      <c r="PT150" s="3574"/>
      <c r="PU150" s="3574"/>
      <c r="PV150" s="3574"/>
      <c r="PW150" s="3574"/>
      <c r="PX150" s="3574"/>
      <c r="PY150" s="3574"/>
      <c r="PZ150" s="3574"/>
      <c r="QA150" s="3574"/>
      <c r="QB150" s="3574"/>
      <c r="QC150" s="3574"/>
      <c r="QD150" s="3574"/>
      <c r="QE150" s="3574"/>
      <c r="QF150" s="3574"/>
      <c r="QG150" s="3574"/>
      <c r="QH150" s="3574"/>
      <c r="QI150" s="3574"/>
      <c r="QJ150" s="3574"/>
      <c r="QK150" s="3574"/>
      <c r="QL150" s="3574"/>
      <c r="QM150" s="3574"/>
      <c r="QN150" s="3574"/>
      <c r="QO150" s="3574"/>
      <c r="QP150" s="3574"/>
      <c r="QQ150" s="3574"/>
      <c r="QR150" s="3574"/>
      <c r="QS150" s="3574"/>
      <c r="QT150" s="3574"/>
      <c r="QU150" s="3574"/>
      <c r="QV150" s="3574"/>
      <c r="QW150" s="3574"/>
      <c r="QX150" s="3574"/>
      <c r="QY150" s="3574"/>
      <c r="QZ150" s="3574"/>
      <c r="RA150" s="3574"/>
      <c r="RB150" s="3574"/>
      <c r="RC150" s="3574"/>
      <c r="RD150" s="3574"/>
      <c r="RE150" s="3574"/>
      <c r="RF150" s="3574"/>
      <c r="RG150" s="3574"/>
      <c r="RH150" s="3574"/>
      <c r="RI150" s="3574"/>
      <c r="RJ150" s="3574"/>
      <c r="RK150" s="3574"/>
      <c r="RL150" s="3574"/>
      <c r="RM150" s="3574"/>
      <c r="RN150" s="3574"/>
      <c r="RO150" s="3574"/>
      <c r="RP150" s="3574"/>
      <c r="RQ150" s="3574"/>
      <c r="RR150" s="3574"/>
      <c r="RS150" s="3574"/>
      <c r="RT150" s="3574"/>
      <c r="RU150" s="3574"/>
      <c r="RV150" s="3574"/>
      <c r="RW150" s="3574"/>
      <c r="RX150" s="3574"/>
      <c r="RY150" s="3574"/>
      <c r="RZ150" s="3574"/>
      <c r="SA150" s="3574"/>
      <c r="SB150" s="3574"/>
      <c r="SC150" s="3574"/>
      <c r="SD150" s="3574"/>
      <c r="SE150" s="3574"/>
      <c r="SF150" s="3574"/>
      <c r="SG150" s="3574"/>
      <c r="SH150" s="3574"/>
      <c r="SI150" s="3574"/>
      <c r="SJ150" s="3574"/>
      <c r="SK150" s="3574"/>
      <c r="SL150" s="3574"/>
      <c r="SM150" s="3574"/>
      <c r="SN150" s="3574"/>
      <c r="SO150" s="3574"/>
      <c r="SP150" s="3574"/>
      <c r="SQ150" s="3574"/>
      <c r="SR150" s="3574"/>
      <c r="SS150" s="3574"/>
      <c r="ST150" s="3574"/>
      <c r="SU150" s="3574"/>
      <c r="SV150" s="3574"/>
      <c r="SW150" s="3574"/>
      <c r="SX150" s="3574"/>
      <c r="SY150" s="3574"/>
      <c r="SZ150" s="3574"/>
      <c r="TA150" s="3574"/>
      <c r="TB150" s="3574"/>
      <c r="TC150" s="3574"/>
      <c r="TD150" s="3574"/>
      <c r="TE150" s="3574"/>
      <c r="TF150" s="3574"/>
      <c r="TG150" s="3574"/>
      <c r="TH150" s="3574"/>
      <c r="TI150" s="3574"/>
      <c r="TJ150" s="3574"/>
      <c r="TK150" s="3574"/>
      <c r="TL150" s="3574"/>
      <c r="TM150" s="3574"/>
      <c r="TN150" s="3574"/>
      <c r="TO150" s="3574"/>
      <c r="TP150" s="3574"/>
      <c r="TQ150" s="3574"/>
      <c r="TR150" s="3574"/>
      <c r="TS150" s="3574"/>
      <c r="TT150" s="3574"/>
      <c r="TU150" s="3574"/>
      <c r="TV150" s="3574"/>
      <c r="TW150" s="3574"/>
      <c r="TX150" s="3574"/>
      <c r="TY150" s="3574"/>
      <c r="TZ150" s="3574"/>
      <c r="UA150" s="3574"/>
      <c r="UB150" s="3574"/>
      <c r="UC150" s="3574"/>
      <c r="UD150" s="3574"/>
      <c r="UE150" s="3574"/>
      <c r="UF150" s="3574"/>
      <c r="UG150" s="3574"/>
      <c r="UH150" s="3574"/>
      <c r="UI150" s="3574"/>
      <c r="UJ150" s="3574"/>
      <c r="UK150" s="3574"/>
      <c r="UL150" s="3574"/>
      <c r="UM150" s="3574"/>
      <c r="UN150" s="3574"/>
      <c r="UO150" s="3574"/>
      <c r="UP150" s="3574"/>
      <c r="UQ150" s="3574"/>
      <c r="UR150" s="3574"/>
      <c r="US150" s="3574"/>
      <c r="UT150" s="3574"/>
      <c r="UU150" s="3574"/>
      <c r="UV150" s="3574"/>
      <c r="UW150" s="3574"/>
      <c r="UX150" s="3574"/>
      <c r="UY150" s="3574"/>
      <c r="UZ150" s="3574"/>
      <c r="VA150" s="3574"/>
      <c r="VB150" s="3574"/>
      <c r="VC150" s="3574"/>
      <c r="VD150" s="3574"/>
      <c r="VE150" s="3574"/>
      <c r="VF150" s="3574"/>
      <c r="VG150" s="3574"/>
      <c r="VH150" s="3574"/>
      <c r="VI150" s="3574"/>
      <c r="VJ150" s="3574"/>
      <c r="VK150" s="3574"/>
      <c r="VL150" s="3574"/>
      <c r="VM150" s="3574"/>
      <c r="VN150" s="3574"/>
      <c r="VO150" s="3574"/>
      <c r="VP150" s="3574"/>
      <c r="VQ150" s="3574"/>
      <c r="VR150" s="3574"/>
      <c r="VS150" s="3574"/>
      <c r="VT150" s="3574"/>
      <c r="VU150" s="3574"/>
      <c r="VV150" s="3574"/>
      <c r="VW150" s="3574"/>
      <c r="VX150" s="3574"/>
      <c r="VY150" s="3574"/>
      <c r="VZ150" s="3574"/>
      <c r="WA150" s="3574"/>
      <c r="WB150" s="3574"/>
      <c r="WC150" s="3574"/>
      <c r="WD150" s="3574"/>
      <c r="WE150" s="3574"/>
      <c r="WF150" s="3574"/>
      <c r="WG150" s="3574"/>
      <c r="WH150" s="3574"/>
      <c r="WI150" s="3574"/>
      <c r="WJ150" s="3574"/>
      <c r="WK150" s="3574"/>
      <c r="WL150" s="3574"/>
      <c r="WM150" s="3574"/>
      <c r="WN150" s="3574"/>
      <c r="WO150" s="3574"/>
      <c r="WP150" s="3574"/>
      <c r="WQ150" s="3574"/>
      <c r="WR150" s="3574"/>
      <c r="WS150" s="3574"/>
      <c r="WT150" s="3574"/>
      <c r="WU150" s="3574"/>
      <c r="WV150" s="3574"/>
      <c r="WW150" s="3574"/>
      <c r="WX150" s="3574"/>
      <c r="WY150" s="3574"/>
      <c r="WZ150" s="3574"/>
      <c r="XA150" s="3574"/>
      <c r="XB150" s="3574"/>
      <c r="XC150" s="3574"/>
      <c r="XD150" s="3574"/>
      <c r="XE150" s="3574"/>
      <c r="XF150" s="3574"/>
      <c r="XG150" s="3574"/>
      <c r="XH150" s="3574"/>
      <c r="XI150" s="3574"/>
      <c r="XJ150" s="3574"/>
      <c r="XK150" s="3574"/>
      <c r="XL150" s="3574"/>
      <c r="XM150" s="3574"/>
      <c r="XN150" s="3574"/>
      <c r="XO150" s="3574"/>
      <c r="XP150" s="3574"/>
      <c r="XQ150" s="3574"/>
      <c r="XR150" s="3574"/>
      <c r="XS150" s="3574"/>
      <c r="XT150" s="3574"/>
      <c r="XU150" s="3574"/>
      <c r="XV150" s="3574"/>
      <c r="XW150" s="3574"/>
      <c r="XX150" s="3574"/>
      <c r="XY150" s="3574"/>
      <c r="XZ150" s="3574"/>
      <c r="YA150" s="3574"/>
      <c r="YB150" s="3574"/>
      <c r="YC150" s="3574"/>
      <c r="YD150" s="3574"/>
      <c r="YE150" s="3574"/>
      <c r="YF150" s="3574"/>
      <c r="YG150" s="3574"/>
      <c r="YH150" s="3574"/>
      <c r="YI150" s="3574"/>
      <c r="YJ150" s="3574"/>
      <c r="YK150" s="3574"/>
      <c r="YL150" s="3574"/>
      <c r="YM150" s="3574"/>
      <c r="YN150" s="3574"/>
      <c r="YO150" s="3574"/>
      <c r="YP150" s="3574"/>
      <c r="YQ150" s="3574"/>
      <c r="YR150" s="3574"/>
      <c r="YS150" s="3574"/>
      <c r="YT150" s="3574"/>
      <c r="YU150" s="3574"/>
      <c r="YV150" s="3574"/>
      <c r="YW150" s="3574"/>
      <c r="YX150" s="3574"/>
      <c r="YY150" s="3574"/>
      <c r="YZ150" s="3574"/>
      <c r="ZA150" s="3574"/>
      <c r="ZB150" s="3574"/>
      <c r="ZC150" s="3574"/>
      <c r="ZD150" s="3574"/>
      <c r="ZE150" s="3574"/>
      <c r="ZF150" s="3574"/>
      <c r="ZG150" s="3574"/>
      <c r="ZH150" s="3574"/>
      <c r="ZI150" s="3574"/>
      <c r="ZJ150" s="3574"/>
      <c r="ZK150" s="3574"/>
      <c r="ZL150" s="3574"/>
      <c r="ZM150" s="3574"/>
      <c r="ZN150" s="3574"/>
      <c r="ZO150" s="3574"/>
      <c r="ZP150" s="3574"/>
      <c r="ZQ150" s="3574"/>
      <c r="ZR150" s="3574"/>
      <c r="ZS150" s="3574"/>
      <c r="ZT150" s="3574"/>
      <c r="ZU150" s="3574"/>
      <c r="ZV150" s="3574"/>
      <c r="ZW150" s="3574"/>
      <c r="ZX150" s="3574"/>
      <c r="ZY150" s="3574"/>
      <c r="ZZ150" s="3574"/>
      <c r="AAA150" s="3574"/>
      <c r="AAB150" s="3574"/>
      <c r="AAC150" s="3574"/>
      <c r="AAD150" s="3574"/>
      <c r="AAE150" s="3574"/>
      <c r="AAF150" s="3574"/>
      <c r="AAG150" s="3574"/>
      <c r="AAH150" s="3574"/>
      <c r="AAI150" s="3574"/>
      <c r="AAJ150" s="3574"/>
      <c r="AAK150" s="3574"/>
      <c r="AAL150" s="3574"/>
      <c r="AAM150" s="3574"/>
      <c r="AAN150" s="3574"/>
      <c r="AAO150" s="3574"/>
      <c r="AAP150" s="3574"/>
      <c r="AAQ150" s="3574"/>
      <c r="AAR150" s="3574"/>
      <c r="AAS150" s="3574"/>
      <c r="AAT150" s="3574"/>
      <c r="AAU150" s="3574"/>
      <c r="AAV150" s="3574"/>
      <c r="AAW150" s="3574"/>
      <c r="AAX150" s="3574"/>
      <c r="AAY150" s="3574"/>
      <c r="AAZ150" s="3574"/>
      <c r="ABA150" s="3574"/>
      <c r="ABB150" s="3574"/>
      <c r="ABC150" s="3574"/>
      <c r="ABD150" s="3574"/>
      <c r="ABE150" s="3574"/>
      <c r="ABF150" s="3574"/>
      <c r="ABG150" s="3574"/>
      <c r="ABH150" s="3574"/>
      <c r="ABI150" s="3574"/>
      <c r="ABJ150" s="3574"/>
      <c r="ABK150" s="3574"/>
      <c r="ABL150" s="3574"/>
      <c r="ABM150" s="3574"/>
      <c r="ABN150" s="3574"/>
      <c r="ABO150" s="3574"/>
      <c r="ABP150" s="3574"/>
      <c r="ABQ150" s="3574"/>
      <c r="ABR150" s="3574"/>
      <c r="ABS150" s="3574"/>
      <c r="ABT150" s="3574"/>
      <c r="ABU150" s="3574"/>
      <c r="ABV150" s="3574"/>
      <c r="ABW150" s="3574"/>
      <c r="ABX150" s="3574"/>
      <c r="ABY150" s="3574"/>
      <c r="ABZ150" s="3574"/>
      <c r="ACA150" s="3574"/>
      <c r="ACB150" s="3574"/>
      <c r="ACC150" s="3574"/>
      <c r="ACD150" s="3574"/>
      <c r="ACE150" s="3574"/>
      <c r="ACF150" s="3574"/>
      <c r="ACG150" s="3574"/>
      <c r="ACH150" s="3574"/>
      <c r="ACI150" s="3574"/>
      <c r="ACJ150" s="3574"/>
      <c r="ACK150" s="3574"/>
      <c r="ACL150" s="3574"/>
      <c r="ACM150" s="3574"/>
      <c r="ACN150" s="3574"/>
      <c r="ACO150" s="3574"/>
      <c r="ACP150" s="3574"/>
      <c r="ACQ150" s="3574"/>
      <c r="ACR150" s="3574"/>
      <c r="ACS150" s="3574"/>
      <c r="ACT150" s="3574"/>
      <c r="ACU150" s="3574"/>
      <c r="ACV150" s="3574"/>
      <c r="ACW150" s="3574"/>
      <c r="ACX150" s="3574"/>
      <c r="ACY150" s="3574"/>
      <c r="ACZ150" s="3574"/>
      <c r="ADA150" s="3574"/>
      <c r="ADB150" s="3574"/>
      <c r="ADC150" s="3574"/>
      <c r="ADD150" s="3574"/>
      <c r="ADE150" s="3574"/>
      <c r="ADF150" s="3574"/>
      <c r="ADG150" s="3574"/>
      <c r="ADH150" s="3574"/>
      <c r="ADI150" s="3574"/>
      <c r="ADJ150" s="3574"/>
      <c r="ADK150" s="3574"/>
      <c r="ADL150" s="3574"/>
      <c r="ADM150" s="3574"/>
      <c r="ADN150" s="3574"/>
      <c r="ADO150" s="3574"/>
      <c r="ADP150" s="3574"/>
      <c r="ADQ150" s="3574"/>
      <c r="ADR150" s="3574"/>
      <c r="ADS150" s="3574"/>
      <c r="ADT150" s="3574"/>
      <c r="ADU150" s="3574"/>
      <c r="ADV150" s="3574"/>
      <c r="ADW150" s="3574"/>
      <c r="ADX150" s="3574"/>
      <c r="ADY150" s="3574"/>
      <c r="ADZ150" s="3574"/>
      <c r="AEA150" s="3574"/>
      <c r="AEB150" s="3574"/>
      <c r="AEC150" s="3574"/>
      <c r="AED150" s="3574"/>
      <c r="AEE150" s="3574"/>
      <c r="AEF150" s="3574"/>
      <c r="AEG150" s="3574"/>
      <c r="AEH150" s="3574"/>
      <c r="AEI150" s="3574"/>
      <c r="AEJ150" s="3574"/>
      <c r="AEK150" s="3574"/>
      <c r="AEL150" s="3574"/>
      <c r="AEM150" s="3574"/>
      <c r="AEN150" s="3574"/>
      <c r="AEO150" s="3574"/>
      <c r="AEP150" s="3574"/>
      <c r="AEQ150" s="3574"/>
      <c r="AER150" s="3574"/>
      <c r="AES150" s="3574"/>
      <c r="AET150" s="3574"/>
      <c r="AEU150" s="3574"/>
      <c r="AEV150" s="3574"/>
      <c r="AEW150" s="3574"/>
      <c r="AEX150" s="3574"/>
      <c r="AEY150" s="3574"/>
      <c r="AEZ150" s="3574"/>
      <c r="AFA150" s="3574"/>
      <c r="AFB150" s="3574"/>
      <c r="AFC150" s="3574"/>
      <c r="AFD150" s="3574"/>
      <c r="AFE150" s="3574"/>
      <c r="AFF150" s="3574"/>
      <c r="AFG150" s="3574"/>
      <c r="AFH150" s="3574"/>
      <c r="AFI150" s="3574"/>
      <c r="AFJ150" s="3574"/>
      <c r="AFK150" s="3574"/>
      <c r="AFL150" s="3574"/>
      <c r="AFM150" s="3574"/>
      <c r="AFN150" s="3574"/>
      <c r="AFO150" s="3574"/>
      <c r="AFP150" s="3574"/>
      <c r="AFQ150" s="3574"/>
      <c r="AFR150" s="3574"/>
      <c r="AFS150" s="3574"/>
      <c r="AFT150" s="3574"/>
      <c r="AFU150" s="3574"/>
      <c r="AFV150" s="3574"/>
      <c r="AFW150" s="3574"/>
      <c r="AFX150" s="3574"/>
      <c r="AFY150" s="3574"/>
      <c r="AFZ150" s="3574"/>
      <c r="AGA150" s="3574"/>
      <c r="AGB150" s="3574"/>
      <c r="AGC150" s="3574"/>
      <c r="AGD150" s="3574"/>
      <c r="AGE150" s="3574"/>
      <c r="AGF150" s="3574"/>
      <c r="AGG150" s="3574"/>
      <c r="AGH150" s="3574"/>
      <c r="AGI150" s="3574"/>
      <c r="AGJ150" s="3574"/>
      <c r="AGK150" s="3574"/>
      <c r="AGL150" s="3574"/>
      <c r="AGM150" s="3574"/>
      <c r="AGN150" s="3574"/>
      <c r="AGO150" s="3574"/>
      <c r="AGP150" s="3574"/>
      <c r="AGQ150" s="3574"/>
      <c r="AGR150" s="3574"/>
      <c r="AGS150" s="3574"/>
      <c r="AGT150" s="3574"/>
      <c r="AGU150" s="3574"/>
      <c r="AGV150" s="3574"/>
      <c r="AGW150" s="3574"/>
      <c r="AGX150" s="3574"/>
      <c r="AGY150" s="3574"/>
      <c r="AGZ150" s="3574"/>
      <c r="AHA150" s="3574"/>
      <c r="AHB150" s="3574"/>
      <c r="AHC150" s="3574"/>
      <c r="AHD150" s="3574"/>
      <c r="AHE150" s="3574"/>
      <c r="AHF150" s="3574"/>
      <c r="AHG150" s="3574"/>
      <c r="AHH150" s="3574"/>
      <c r="AHI150" s="3574"/>
      <c r="AHJ150" s="3574"/>
      <c r="AHK150" s="3574"/>
      <c r="AHL150" s="3574"/>
      <c r="AHM150" s="3574"/>
      <c r="AHN150" s="3574"/>
      <c r="AHO150" s="3574"/>
      <c r="AHP150" s="3574"/>
      <c r="AHQ150" s="3574"/>
      <c r="AHR150" s="3574"/>
      <c r="AHS150" s="3574"/>
      <c r="AHT150" s="3574"/>
      <c r="AHU150" s="3574"/>
      <c r="AHV150" s="3574"/>
      <c r="AHW150" s="3574"/>
      <c r="AHX150" s="3574"/>
      <c r="AHY150" s="3574"/>
      <c r="AHZ150" s="3574"/>
      <c r="AIA150" s="3574"/>
      <c r="AIB150" s="3574"/>
      <c r="AIC150" s="3574"/>
      <c r="AID150" s="3574"/>
      <c r="AIE150" s="3574"/>
      <c r="AIF150" s="3574"/>
      <c r="AIG150" s="3574"/>
      <c r="AIH150" s="3574"/>
      <c r="AII150" s="3574"/>
      <c r="AIJ150" s="3574"/>
      <c r="AIK150" s="3574"/>
      <c r="AIL150" s="3574"/>
      <c r="AIM150" s="3574"/>
      <c r="AIN150" s="3574"/>
      <c r="AIO150" s="3574"/>
      <c r="AIP150" s="3574"/>
      <c r="AIQ150" s="3574"/>
      <c r="AIR150" s="3574"/>
      <c r="AIS150" s="3574"/>
      <c r="AIT150" s="3574"/>
      <c r="AIU150" s="3574"/>
      <c r="AIV150" s="3574"/>
      <c r="AIW150" s="3574"/>
      <c r="AIX150" s="3574"/>
      <c r="AIY150" s="3574"/>
      <c r="AIZ150" s="3574"/>
      <c r="AJA150" s="3574"/>
      <c r="AJB150" s="3574"/>
      <c r="AJC150" s="3574"/>
      <c r="AJD150" s="3574"/>
      <c r="AJE150" s="3574"/>
      <c r="AJF150" s="3574"/>
      <c r="AJG150" s="3574"/>
      <c r="AJH150" s="3574"/>
      <c r="AJI150" s="3574"/>
      <c r="AJJ150" s="3574"/>
      <c r="AJK150" s="3574"/>
      <c r="AJL150" s="3574"/>
      <c r="AJM150" s="3574"/>
      <c r="AJN150" s="3574"/>
      <c r="AJO150" s="3574"/>
      <c r="AJP150" s="3574"/>
      <c r="AJQ150" s="3574"/>
      <c r="AJR150" s="3574"/>
      <c r="AJS150" s="3574"/>
      <c r="AJT150" s="3574"/>
      <c r="AJU150" s="3574"/>
      <c r="AJV150" s="3574"/>
      <c r="AJW150" s="3574"/>
      <c r="AJX150" s="3574"/>
      <c r="AJY150" s="3574"/>
      <c r="AJZ150" s="3574"/>
      <c r="AKA150" s="3574"/>
      <c r="AKB150" s="3574"/>
      <c r="AKC150" s="3574"/>
      <c r="AKD150" s="3574"/>
      <c r="AKE150" s="3574"/>
      <c r="AKF150" s="3574"/>
      <c r="AKG150" s="3574"/>
      <c r="AKH150" s="3574"/>
      <c r="AKI150" s="3574"/>
      <c r="AKJ150" s="3574"/>
      <c r="AKK150" s="3574"/>
      <c r="AKL150" s="3574"/>
      <c r="AKM150" s="3574"/>
      <c r="AKN150" s="3574"/>
      <c r="AKO150" s="3574"/>
      <c r="AKP150" s="3574"/>
      <c r="AKQ150" s="3574"/>
      <c r="AKR150" s="3574"/>
      <c r="AKS150" s="3574"/>
      <c r="AKT150" s="3574"/>
      <c r="AKU150" s="3574"/>
      <c r="AKV150" s="3574"/>
      <c r="AKW150" s="3574"/>
      <c r="AKX150" s="3574"/>
      <c r="AKY150" s="3574"/>
      <c r="AKZ150" s="3574"/>
      <c r="ALA150" s="3574"/>
      <c r="ALB150" s="3574"/>
      <c r="ALC150" s="3574"/>
      <c r="ALD150" s="3574"/>
      <c r="ALE150" s="3574"/>
      <c r="ALF150" s="3574"/>
      <c r="ALG150" s="3574"/>
      <c r="ALH150" s="3574"/>
      <c r="ALI150" s="3574"/>
      <c r="ALJ150" s="3574"/>
      <c r="ALK150" s="3574"/>
      <c r="ALL150" s="3574"/>
      <c r="ALM150" s="3574"/>
      <c r="ALN150" s="3574"/>
      <c r="ALO150" s="3574"/>
      <c r="ALP150" s="3574"/>
      <c r="ALQ150" s="3574"/>
      <c r="ALR150" s="3574"/>
      <c r="ALS150" s="3574"/>
      <c r="ALT150" s="3574"/>
      <c r="ALU150" s="3574"/>
      <c r="ALV150" s="3574"/>
      <c r="ALW150" s="3574"/>
      <c r="ALX150" s="3574"/>
      <c r="ALY150" s="3574"/>
      <c r="ALZ150" s="3574"/>
      <c r="AMA150" s="3574"/>
      <c r="AMB150" s="3574"/>
      <c r="AMC150" s="3574"/>
      <c r="AMD150" s="3574"/>
      <c r="AME150" s="3574"/>
      <c r="AMF150" s="3574"/>
      <c r="AMG150" s="3574"/>
      <c r="AMH150" s="3574"/>
      <c r="AMI150" s="3574"/>
      <c r="AMJ150" s="3574"/>
    </row>
    <row r="151" spans="1:1024" s="737" customFormat="1" ht="31.9" customHeight="1">
      <c r="A151" s="6249"/>
      <c r="B151" s="6728" t="s">
        <v>1229</v>
      </c>
      <c r="C151" s="6745" t="s">
        <v>843</v>
      </c>
      <c r="D151" s="6614" t="s">
        <v>844</v>
      </c>
      <c r="E151" s="6617" t="s">
        <v>1174</v>
      </c>
      <c r="F151" s="6750"/>
      <c r="G151" s="4431"/>
      <c r="H151" s="6751"/>
      <c r="I151" s="3569" t="s">
        <v>917</v>
      </c>
      <c r="J151" s="2425">
        <v>500000</v>
      </c>
      <c r="K151" s="6617" t="s">
        <v>1240</v>
      </c>
      <c r="L151" s="6753" t="s">
        <v>64</v>
      </c>
      <c r="M151" s="6753" t="s">
        <v>187</v>
      </c>
      <c r="N151" s="6753" t="s">
        <v>280</v>
      </c>
      <c r="O151" s="6768">
        <f>SUM(J151:N152)</f>
        <v>1000000</v>
      </c>
      <c r="P151" s="6764">
        <f>SUM(T151:AE152)</f>
        <v>0</v>
      </c>
      <c r="Q151" s="6765">
        <f>+P151/O151</f>
        <v>0</v>
      </c>
      <c r="R151" s="6760">
        <f>+O151-P151</f>
        <v>1000000</v>
      </c>
      <c r="S151" s="6657">
        <f>+R151/O151</f>
        <v>1</v>
      </c>
      <c r="T151" s="6763">
        <v>0</v>
      </c>
      <c r="U151" s="6762">
        <v>0</v>
      </c>
      <c r="V151" s="6762">
        <v>0</v>
      </c>
      <c r="W151" s="6762">
        <v>0</v>
      </c>
      <c r="X151" s="6762">
        <v>0</v>
      </c>
      <c r="Y151" s="6762">
        <v>0</v>
      </c>
      <c r="Z151" s="6760">
        <v>0</v>
      </c>
      <c r="AA151" s="6761">
        <v>0</v>
      </c>
      <c r="AB151" s="6761">
        <v>0</v>
      </c>
      <c r="AC151" s="6761">
        <v>0</v>
      </c>
      <c r="AD151" s="6761">
        <v>0</v>
      </c>
      <c r="AE151" s="6762">
        <v>0</v>
      </c>
      <c r="AF151" s="6785">
        <v>15</v>
      </c>
      <c r="AG151" s="6783">
        <f>SUM(AK151:AV152)</f>
        <v>0</v>
      </c>
      <c r="AH151" s="6783">
        <f>+AF151-AG151</f>
        <v>15</v>
      </c>
      <c r="AI151" s="6758">
        <f>+AG151/AF151</f>
        <v>0</v>
      </c>
      <c r="AJ151" s="6758">
        <f>100%-AI151</f>
        <v>1</v>
      </c>
      <c r="AK151" s="6759">
        <v>0</v>
      </c>
      <c r="AL151" s="6780">
        <v>0</v>
      </c>
      <c r="AM151" s="6780">
        <v>0</v>
      </c>
      <c r="AN151" s="6780">
        <v>0</v>
      </c>
      <c r="AO151" s="6780">
        <v>0</v>
      </c>
      <c r="AP151" s="6780">
        <v>0</v>
      </c>
      <c r="AQ151" s="6780">
        <v>0</v>
      </c>
      <c r="AR151" s="6780">
        <v>0</v>
      </c>
      <c r="AS151" s="6780">
        <v>0</v>
      </c>
      <c r="AT151" s="6781">
        <v>0</v>
      </c>
      <c r="AU151" s="6781">
        <v>0</v>
      </c>
      <c r="AV151" s="6781">
        <v>0</v>
      </c>
      <c r="AW151" s="6773">
        <v>45413</v>
      </c>
      <c r="AX151" s="6773">
        <v>45596</v>
      </c>
      <c r="AY151" s="6774" t="s">
        <v>1239</v>
      </c>
      <c r="AZ151" s="6775" t="s">
        <v>86</v>
      </c>
      <c r="BA151" s="3442"/>
      <c r="BB151" s="3442"/>
      <c r="BC151" s="3442"/>
      <c r="BD151" s="3442"/>
      <c r="BE151" s="3442"/>
      <c r="BF151" s="3442"/>
      <c r="BG151" s="3442"/>
      <c r="BH151" s="3442"/>
      <c r="BI151" s="3442"/>
      <c r="BJ151" s="3442"/>
      <c r="BK151" s="3442"/>
      <c r="BL151" s="3442"/>
      <c r="BM151" s="3442"/>
      <c r="BN151" s="3442"/>
      <c r="BO151" s="3442"/>
      <c r="BP151" s="3442"/>
      <c r="BQ151" s="3442"/>
      <c r="BR151" s="3442"/>
      <c r="BS151" s="3442"/>
      <c r="BT151" s="3442"/>
      <c r="BU151" s="3442"/>
      <c r="BV151" s="3442"/>
      <c r="BW151" s="3442"/>
      <c r="BX151" s="3442"/>
      <c r="BY151" s="3442"/>
      <c r="BZ151" s="3442"/>
      <c r="CA151" s="3442"/>
      <c r="CB151" s="3442"/>
      <c r="CC151" s="3442"/>
      <c r="CD151" s="3442"/>
      <c r="CE151" s="3442"/>
      <c r="CF151" s="3442"/>
      <c r="CG151" s="3442"/>
      <c r="CH151" s="3442"/>
      <c r="CI151" s="3442"/>
      <c r="CJ151" s="3442"/>
      <c r="CK151" s="3442"/>
      <c r="CL151" s="3442"/>
      <c r="CM151" s="3442"/>
      <c r="CN151" s="3442"/>
      <c r="CO151" s="3442"/>
      <c r="CP151" s="3442"/>
      <c r="CQ151" s="3442"/>
      <c r="CR151" s="3442"/>
      <c r="CS151" s="3442"/>
      <c r="CT151" s="3442"/>
      <c r="CU151" s="3442"/>
      <c r="CV151" s="3442"/>
      <c r="CW151" s="3442"/>
      <c r="CX151" s="3442"/>
      <c r="CY151" s="3442"/>
      <c r="CZ151" s="3442"/>
      <c r="DA151" s="3442"/>
      <c r="DB151" s="3442"/>
      <c r="DC151" s="3442"/>
      <c r="DD151" s="3442"/>
      <c r="DE151" s="3442"/>
      <c r="DF151" s="3442"/>
      <c r="DG151" s="3442"/>
      <c r="DH151" s="3442"/>
      <c r="DI151" s="3442"/>
      <c r="DJ151" s="3442"/>
      <c r="DK151" s="3442"/>
      <c r="DL151" s="3442"/>
      <c r="DM151" s="3442"/>
      <c r="DN151" s="3442"/>
      <c r="DO151" s="3442"/>
      <c r="DP151" s="3442"/>
      <c r="DQ151" s="3442"/>
      <c r="DR151" s="3442"/>
      <c r="DS151" s="3442"/>
      <c r="DT151" s="3442"/>
      <c r="DU151" s="3442"/>
      <c r="DV151" s="3442"/>
      <c r="DW151" s="3442"/>
      <c r="DX151" s="3442"/>
      <c r="DY151" s="3442"/>
      <c r="DZ151" s="1380"/>
      <c r="EA151" s="1380"/>
      <c r="EB151" s="1380"/>
      <c r="EC151" s="1380"/>
      <c r="ED151" s="1380"/>
      <c r="EE151" s="1380"/>
      <c r="EF151" s="1380"/>
      <c r="EG151" s="1380"/>
      <c r="EH151" s="1380"/>
      <c r="EI151" s="1380"/>
      <c r="EJ151" s="1380"/>
      <c r="EK151" s="1380"/>
      <c r="EL151" s="1380"/>
      <c r="EM151" s="1380"/>
      <c r="EN151" s="1380"/>
      <c r="EO151" s="1380"/>
      <c r="EP151" s="1380"/>
      <c r="EQ151" s="1380"/>
      <c r="ER151" s="1380"/>
      <c r="ES151" s="1380"/>
      <c r="ET151" s="1380"/>
      <c r="EU151" s="1380"/>
      <c r="EV151" s="1380"/>
      <c r="EW151" s="1380"/>
      <c r="EX151" s="1380"/>
      <c r="EY151" s="1380"/>
      <c r="EZ151" s="1380"/>
      <c r="FA151" s="1380"/>
      <c r="FB151" s="1380"/>
      <c r="FC151" s="1380"/>
      <c r="FD151" s="1380"/>
      <c r="FE151" s="1380"/>
      <c r="FF151" s="1380"/>
      <c r="FG151" s="1380"/>
      <c r="FH151" s="1380"/>
      <c r="FI151" s="1380"/>
      <c r="FJ151" s="1380"/>
      <c r="FK151" s="1380"/>
      <c r="FL151" s="1380"/>
      <c r="FM151" s="1380"/>
      <c r="FN151" s="1380"/>
      <c r="FO151" s="1380"/>
      <c r="FP151" s="1380"/>
      <c r="FQ151" s="1380"/>
      <c r="FR151" s="1380"/>
      <c r="FS151" s="1380"/>
      <c r="FT151" s="1380"/>
      <c r="FU151" s="1380"/>
      <c r="FV151" s="1380"/>
      <c r="FW151" s="1380"/>
      <c r="FX151" s="1380"/>
      <c r="FY151" s="1380"/>
      <c r="FZ151" s="1380"/>
      <c r="GA151" s="1380"/>
      <c r="GB151" s="1380"/>
      <c r="GC151" s="1380"/>
      <c r="GD151" s="1380"/>
      <c r="GE151" s="1380"/>
      <c r="GF151" s="1380"/>
      <c r="GG151" s="1380"/>
      <c r="GH151" s="1380"/>
      <c r="GI151" s="1380"/>
      <c r="GJ151" s="1380"/>
      <c r="GK151" s="1380"/>
      <c r="GL151" s="1380"/>
      <c r="GM151" s="1380"/>
      <c r="GN151" s="1380"/>
      <c r="GO151" s="1380"/>
      <c r="GP151" s="1380"/>
      <c r="GQ151" s="1380"/>
      <c r="GR151" s="1380"/>
      <c r="GS151" s="1380"/>
      <c r="GT151" s="1380"/>
      <c r="GU151" s="1380"/>
      <c r="GV151" s="1380"/>
      <c r="GW151" s="1380"/>
      <c r="GX151" s="1380"/>
      <c r="GY151" s="1380"/>
      <c r="GZ151" s="1380"/>
      <c r="HA151" s="1380"/>
      <c r="HB151" s="1380"/>
      <c r="HC151" s="1380"/>
      <c r="HD151" s="1380"/>
      <c r="HE151" s="1380"/>
      <c r="HF151" s="1380"/>
      <c r="HG151" s="1380"/>
      <c r="HH151" s="1380"/>
      <c r="HI151" s="1380"/>
      <c r="HJ151" s="1380"/>
      <c r="HK151" s="1380"/>
      <c r="HL151" s="1380"/>
      <c r="HM151" s="1380"/>
      <c r="HN151" s="1380"/>
      <c r="HO151" s="1380"/>
      <c r="HP151" s="1380"/>
      <c r="HQ151" s="1380"/>
      <c r="HR151" s="1380"/>
      <c r="HS151" s="1380"/>
      <c r="HT151" s="1380"/>
      <c r="HU151" s="1380"/>
      <c r="HV151" s="1380"/>
      <c r="HW151" s="1380"/>
      <c r="HX151" s="1380"/>
      <c r="HY151" s="1380"/>
      <c r="HZ151" s="1380"/>
      <c r="IA151" s="1380"/>
      <c r="IB151" s="1380"/>
      <c r="IC151" s="1380"/>
      <c r="ID151" s="1380"/>
      <c r="IE151" s="1380"/>
      <c r="IF151" s="1380"/>
      <c r="IG151" s="1380"/>
      <c r="IH151" s="1380"/>
      <c r="II151" s="1380"/>
      <c r="IJ151" s="1380"/>
      <c r="IK151" s="1380"/>
      <c r="IL151" s="1380"/>
      <c r="IM151" s="1380"/>
      <c r="IN151" s="1380"/>
      <c r="IO151" s="1380"/>
      <c r="IP151" s="1380"/>
      <c r="IQ151" s="1380"/>
      <c r="IR151" s="1380"/>
      <c r="IS151" s="1380"/>
      <c r="IT151" s="1380"/>
      <c r="IU151" s="1380"/>
      <c r="IV151" s="1380"/>
      <c r="IW151" s="1380"/>
      <c r="IX151" s="1380"/>
      <c r="IY151" s="1380"/>
      <c r="IZ151" s="1380"/>
      <c r="JA151" s="1380"/>
      <c r="JB151" s="1380"/>
      <c r="JC151" s="1380"/>
      <c r="JD151" s="1380"/>
      <c r="JE151" s="1380"/>
      <c r="JF151" s="1380"/>
      <c r="JG151" s="1380"/>
      <c r="JH151" s="1380"/>
      <c r="JI151" s="1380"/>
      <c r="JJ151" s="1380"/>
      <c r="JK151" s="1380"/>
      <c r="JL151" s="1380"/>
      <c r="JM151" s="1380"/>
      <c r="JN151" s="1380"/>
      <c r="JO151" s="1380"/>
      <c r="JP151" s="1380"/>
      <c r="JQ151" s="1380"/>
      <c r="JR151" s="1380"/>
      <c r="JS151" s="1380"/>
      <c r="JT151" s="1380"/>
      <c r="JU151" s="1380"/>
      <c r="JV151" s="1380"/>
      <c r="JW151" s="1380"/>
      <c r="JX151" s="1380"/>
      <c r="JY151" s="1380"/>
      <c r="JZ151" s="1380"/>
      <c r="KA151" s="1380"/>
      <c r="KB151" s="1380"/>
      <c r="KC151" s="1380"/>
      <c r="KD151" s="1380"/>
      <c r="KE151" s="1380"/>
      <c r="KF151" s="1380"/>
      <c r="KG151" s="1380"/>
      <c r="KH151" s="1380"/>
      <c r="KI151" s="1380"/>
      <c r="KJ151" s="1380"/>
      <c r="KK151" s="1380"/>
      <c r="KL151" s="1380"/>
      <c r="KM151" s="1380"/>
      <c r="KN151" s="1380"/>
      <c r="KO151" s="1380"/>
      <c r="KP151" s="1380"/>
      <c r="KQ151" s="1380"/>
      <c r="KR151" s="1380"/>
      <c r="KS151" s="1380"/>
      <c r="KT151" s="1380"/>
      <c r="KU151" s="1380"/>
      <c r="KV151" s="1380"/>
      <c r="KW151" s="1380"/>
      <c r="KX151" s="1380"/>
      <c r="KY151" s="1380"/>
      <c r="KZ151" s="1380"/>
      <c r="LA151" s="1380"/>
      <c r="LB151" s="1380"/>
      <c r="LC151" s="1380"/>
      <c r="LD151" s="1380"/>
      <c r="LE151" s="1380"/>
      <c r="LF151" s="1380"/>
      <c r="LG151" s="1380"/>
      <c r="LH151" s="1380"/>
      <c r="LI151" s="1380"/>
      <c r="LJ151" s="1380"/>
      <c r="LK151" s="1380"/>
      <c r="LL151" s="1380"/>
      <c r="LM151" s="1380"/>
      <c r="LN151" s="1380"/>
      <c r="LO151" s="1380"/>
      <c r="LP151" s="1380"/>
      <c r="LQ151" s="1380"/>
      <c r="LR151" s="1380"/>
      <c r="LS151" s="1380"/>
      <c r="LT151" s="1380"/>
      <c r="LU151" s="1380"/>
      <c r="LV151" s="1380"/>
      <c r="LW151" s="1380"/>
      <c r="LX151" s="1380"/>
      <c r="LY151" s="1380"/>
      <c r="LZ151" s="1380"/>
      <c r="MA151" s="1380"/>
      <c r="MB151" s="1380"/>
      <c r="MC151" s="1380"/>
      <c r="MD151" s="1380"/>
      <c r="ME151" s="1380"/>
      <c r="MF151" s="1380"/>
      <c r="MG151" s="1380"/>
      <c r="MH151" s="1380"/>
      <c r="MI151" s="1380"/>
      <c r="MJ151" s="1380"/>
      <c r="MK151" s="1380"/>
      <c r="ML151" s="1380"/>
      <c r="MM151" s="1380"/>
      <c r="MN151" s="1380"/>
      <c r="MO151" s="1380"/>
      <c r="MP151" s="1380"/>
      <c r="MQ151" s="1380"/>
      <c r="MR151" s="1380"/>
      <c r="MS151" s="1380"/>
      <c r="MT151" s="1380"/>
      <c r="MU151" s="1380"/>
      <c r="MV151" s="1380"/>
      <c r="MW151" s="1380"/>
      <c r="MX151" s="1380"/>
      <c r="MY151" s="1380"/>
      <c r="MZ151" s="1380"/>
      <c r="NA151" s="1380"/>
      <c r="NB151" s="1380"/>
      <c r="NC151" s="1380"/>
      <c r="ND151" s="1380"/>
      <c r="NE151" s="1380"/>
      <c r="NF151" s="1380"/>
      <c r="NG151" s="1380"/>
      <c r="NH151" s="1380"/>
      <c r="NI151" s="1380"/>
      <c r="NJ151" s="1380"/>
      <c r="NK151" s="1380"/>
      <c r="NL151" s="1380"/>
      <c r="NM151" s="1380"/>
      <c r="NN151" s="1380"/>
      <c r="NO151" s="1380"/>
      <c r="NP151" s="1380"/>
      <c r="NQ151" s="1380"/>
      <c r="NR151" s="1380"/>
      <c r="NS151" s="1380"/>
      <c r="NT151" s="1380"/>
      <c r="NU151" s="1380"/>
      <c r="NV151" s="1380"/>
      <c r="NW151" s="1380"/>
      <c r="NX151" s="1380"/>
      <c r="NY151" s="1380"/>
      <c r="NZ151" s="1380"/>
      <c r="OA151" s="1380"/>
      <c r="OB151" s="1380"/>
      <c r="OC151" s="1380"/>
      <c r="OD151" s="1380"/>
      <c r="OE151" s="1380"/>
      <c r="OF151" s="1380"/>
      <c r="OG151" s="1380"/>
      <c r="OH151" s="1380"/>
      <c r="OI151" s="1380"/>
      <c r="OJ151" s="1380"/>
      <c r="OK151" s="1380"/>
      <c r="OL151" s="1380"/>
      <c r="OM151" s="1380"/>
      <c r="ON151" s="1380"/>
      <c r="OO151" s="1380"/>
      <c r="OP151" s="1380"/>
      <c r="OQ151" s="1380"/>
      <c r="OR151" s="1380"/>
      <c r="OS151" s="1380"/>
      <c r="OT151" s="1380"/>
      <c r="OU151" s="1380"/>
      <c r="OV151" s="1380"/>
      <c r="OW151" s="1380"/>
      <c r="OX151" s="1380"/>
      <c r="OY151" s="1380"/>
      <c r="OZ151" s="1380"/>
      <c r="PA151" s="1380"/>
      <c r="PB151" s="1380"/>
      <c r="PC151" s="1380"/>
      <c r="PD151" s="1380"/>
      <c r="PE151" s="1380"/>
      <c r="PF151" s="1380"/>
      <c r="PG151" s="1380"/>
      <c r="PH151" s="1380"/>
      <c r="PI151" s="1380"/>
      <c r="PJ151" s="1380"/>
      <c r="PK151" s="1380"/>
      <c r="PL151" s="1380"/>
      <c r="PM151" s="1380"/>
      <c r="PN151" s="1380"/>
      <c r="PO151" s="1380"/>
      <c r="PP151" s="1380"/>
      <c r="PQ151" s="1380"/>
      <c r="PR151" s="1380"/>
      <c r="PS151" s="1380"/>
      <c r="PT151" s="1380"/>
      <c r="PU151" s="1380"/>
      <c r="PV151" s="1380"/>
      <c r="PW151" s="1380"/>
      <c r="PX151" s="1380"/>
      <c r="PY151" s="1380"/>
      <c r="PZ151" s="1380"/>
      <c r="QA151" s="1380"/>
      <c r="QB151" s="1380"/>
      <c r="QC151" s="1380"/>
      <c r="QD151" s="1380"/>
      <c r="QE151" s="1380"/>
      <c r="QF151" s="1380"/>
      <c r="QG151" s="1380"/>
      <c r="QH151" s="1380"/>
      <c r="QI151" s="1380"/>
      <c r="QJ151" s="1380"/>
      <c r="QK151" s="1380"/>
      <c r="QL151" s="1380"/>
      <c r="QM151" s="1380"/>
      <c r="QN151" s="1380"/>
      <c r="QO151" s="1380"/>
      <c r="QP151" s="1380"/>
      <c r="QQ151" s="1380"/>
      <c r="QR151" s="1380"/>
      <c r="QS151" s="1380"/>
      <c r="QT151" s="1380"/>
      <c r="QU151" s="1380"/>
      <c r="QV151" s="1380"/>
      <c r="QW151" s="1380"/>
      <c r="QX151" s="1380"/>
      <c r="QY151" s="1380"/>
      <c r="QZ151" s="1380"/>
      <c r="RA151" s="1380"/>
      <c r="RB151" s="1380"/>
      <c r="RC151" s="1380"/>
      <c r="RD151" s="1380"/>
      <c r="RE151" s="1380"/>
      <c r="RF151" s="1380"/>
      <c r="RG151" s="1380"/>
      <c r="RH151" s="1380"/>
      <c r="RI151" s="1380"/>
      <c r="RJ151" s="1380"/>
      <c r="RK151" s="1380"/>
      <c r="RL151" s="1380"/>
      <c r="RM151" s="1380"/>
      <c r="RN151" s="1380"/>
      <c r="RO151" s="1380"/>
      <c r="RP151" s="1380"/>
      <c r="RQ151" s="1380"/>
      <c r="RR151" s="1380"/>
      <c r="RS151" s="1380"/>
      <c r="RT151" s="1380"/>
      <c r="RU151" s="1380"/>
      <c r="RV151" s="1380"/>
      <c r="RW151" s="1380"/>
      <c r="RX151" s="1380"/>
      <c r="RY151" s="1380"/>
      <c r="RZ151" s="1380"/>
      <c r="SA151" s="1380"/>
      <c r="SB151" s="1380"/>
      <c r="SC151" s="1380"/>
      <c r="SD151" s="1380"/>
      <c r="SE151" s="1380"/>
      <c r="SF151" s="1380"/>
      <c r="SG151" s="1380"/>
      <c r="SH151" s="1380"/>
      <c r="SI151" s="1380"/>
      <c r="SJ151" s="1380"/>
      <c r="SK151" s="1380"/>
      <c r="SL151" s="1380"/>
      <c r="SM151" s="1380"/>
      <c r="SN151" s="1380"/>
      <c r="SO151" s="1380"/>
      <c r="SP151" s="1380"/>
      <c r="SQ151" s="1380"/>
      <c r="SR151" s="1380"/>
      <c r="SS151" s="1380"/>
      <c r="ST151" s="1380"/>
      <c r="SU151" s="1380"/>
      <c r="SV151" s="1380"/>
      <c r="SW151" s="1380"/>
      <c r="SX151" s="1380"/>
      <c r="SY151" s="1380"/>
      <c r="SZ151" s="1380"/>
      <c r="TA151" s="1380"/>
      <c r="TB151" s="1380"/>
      <c r="TC151" s="1380"/>
      <c r="TD151" s="1380"/>
      <c r="TE151" s="1380"/>
      <c r="TF151" s="1380"/>
      <c r="TG151" s="1380"/>
      <c r="TH151" s="1380"/>
      <c r="TI151" s="1380"/>
      <c r="TJ151" s="1380"/>
      <c r="TK151" s="1380"/>
      <c r="TL151" s="1380"/>
      <c r="TM151" s="1380"/>
      <c r="TN151" s="1380"/>
      <c r="TO151" s="1380"/>
      <c r="TP151" s="1380"/>
      <c r="TQ151" s="1380"/>
      <c r="TR151" s="1380"/>
      <c r="TS151" s="1380"/>
      <c r="TT151" s="1380"/>
      <c r="TU151" s="1380"/>
      <c r="TV151" s="1380"/>
      <c r="TW151" s="1380"/>
      <c r="TX151" s="1380"/>
      <c r="TY151" s="1380"/>
      <c r="TZ151" s="1380"/>
      <c r="UA151" s="1380"/>
      <c r="UB151" s="1380"/>
      <c r="UC151" s="1380"/>
      <c r="UD151" s="1380"/>
      <c r="UE151" s="1380"/>
      <c r="UF151" s="1380"/>
      <c r="UG151" s="1380"/>
      <c r="UH151" s="1380"/>
      <c r="UI151" s="1380"/>
      <c r="UJ151" s="1380"/>
      <c r="UK151" s="1380"/>
      <c r="UL151" s="1380"/>
      <c r="UM151" s="1380"/>
      <c r="UN151" s="1380"/>
      <c r="UO151" s="1380"/>
      <c r="UP151" s="1380"/>
      <c r="UQ151" s="1380"/>
      <c r="UR151" s="1380"/>
      <c r="US151" s="1380"/>
      <c r="UT151" s="1380"/>
      <c r="UU151" s="1380"/>
      <c r="UV151" s="1380"/>
      <c r="UW151" s="1380"/>
      <c r="UX151" s="1380"/>
      <c r="UY151" s="1380"/>
      <c r="UZ151" s="1380"/>
      <c r="VA151" s="1380"/>
      <c r="VB151" s="1380"/>
      <c r="VC151" s="1380"/>
      <c r="VD151" s="1380"/>
      <c r="VE151" s="1380"/>
      <c r="VF151" s="1380"/>
      <c r="VG151" s="1380"/>
      <c r="VH151" s="1380"/>
      <c r="VI151" s="1380"/>
      <c r="VJ151" s="1380"/>
      <c r="VK151" s="1380"/>
      <c r="VL151" s="1380"/>
      <c r="VM151" s="1380"/>
      <c r="VN151" s="1380"/>
      <c r="VO151" s="1380"/>
      <c r="VP151" s="1380"/>
      <c r="VQ151" s="1380"/>
      <c r="VR151" s="1380"/>
      <c r="VS151" s="1380"/>
      <c r="VT151" s="1380"/>
      <c r="VU151" s="1380"/>
      <c r="VV151" s="1380"/>
      <c r="VW151" s="1380"/>
      <c r="VX151" s="1380"/>
      <c r="VY151" s="1380"/>
      <c r="VZ151" s="1380"/>
      <c r="WA151" s="1380"/>
      <c r="WB151" s="1380"/>
      <c r="WC151" s="1380"/>
      <c r="WD151" s="1380"/>
      <c r="WE151" s="1380"/>
      <c r="WF151" s="1380"/>
      <c r="WG151" s="1380"/>
      <c r="WH151" s="1380"/>
      <c r="WI151" s="1380"/>
      <c r="WJ151" s="1380"/>
      <c r="WK151" s="1380"/>
      <c r="WL151" s="1380"/>
      <c r="WM151" s="1380"/>
      <c r="WN151" s="1380"/>
      <c r="WO151" s="1380"/>
      <c r="WP151" s="1380"/>
      <c r="WQ151" s="1380"/>
      <c r="WR151" s="1380"/>
      <c r="WS151" s="1380"/>
      <c r="WT151" s="1380"/>
      <c r="WU151" s="1380"/>
      <c r="WV151" s="1380"/>
      <c r="WW151" s="1380"/>
      <c r="WX151" s="1380"/>
      <c r="WY151" s="1380"/>
      <c r="WZ151" s="1380"/>
      <c r="XA151" s="1380"/>
      <c r="XB151" s="1380"/>
      <c r="XC151" s="1380"/>
      <c r="XD151" s="1380"/>
      <c r="XE151" s="1380"/>
      <c r="XF151" s="1380"/>
      <c r="XG151" s="1380"/>
      <c r="XH151" s="1380"/>
      <c r="XI151" s="1380"/>
      <c r="XJ151" s="1380"/>
      <c r="XK151" s="1380"/>
      <c r="XL151" s="1380"/>
      <c r="XM151" s="1380"/>
      <c r="XN151" s="1380"/>
      <c r="XO151" s="1380"/>
      <c r="XP151" s="1380"/>
      <c r="XQ151" s="1380"/>
      <c r="XR151" s="1380"/>
      <c r="XS151" s="1380"/>
      <c r="XT151" s="1380"/>
      <c r="XU151" s="1380"/>
      <c r="XV151" s="1380"/>
      <c r="XW151" s="1380"/>
      <c r="XX151" s="1380"/>
      <c r="XY151" s="1380"/>
      <c r="XZ151" s="1380"/>
      <c r="YA151" s="1380"/>
      <c r="YB151" s="1380"/>
      <c r="YC151" s="1380"/>
      <c r="YD151" s="1380"/>
      <c r="YE151" s="1380"/>
      <c r="YF151" s="1380"/>
      <c r="YG151" s="1380"/>
      <c r="YH151" s="1380"/>
      <c r="YI151" s="1380"/>
      <c r="YJ151" s="1380"/>
      <c r="YK151" s="1380"/>
      <c r="YL151" s="1380"/>
      <c r="YM151" s="1380"/>
      <c r="YN151" s="1380"/>
      <c r="YO151" s="1380"/>
      <c r="YP151" s="1380"/>
      <c r="YQ151" s="1380"/>
      <c r="YR151" s="1380"/>
      <c r="YS151" s="1380"/>
      <c r="YT151" s="1380"/>
      <c r="YU151" s="1380"/>
      <c r="YV151" s="1380"/>
      <c r="YW151" s="1380"/>
      <c r="YX151" s="1380"/>
      <c r="YY151" s="1380"/>
      <c r="YZ151" s="1380"/>
      <c r="ZA151" s="1380"/>
      <c r="ZB151" s="1380"/>
      <c r="ZC151" s="1380"/>
      <c r="ZD151" s="1380"/>
      <c r="ZE151" s="1380"/>
      <c r="ZF151" s="1380"/>
      <c r="ZG151" s="1380"/>
      <c r="ZH151" s="1380"/>
      <c r="ZI151" s="1380"/>
      <c r="ZJ151" s="1380"/>
      <c r="ZK151" s="1380"/>
      <c r="ZL151" s="1380"/>
      <c r="ZM151" s="1380"/>
      <c r="ZN151" s="1380"/>
      <c r="ZO151" s="1380"/>
      <c r="ZP151" s="1380"/>
      <c r="ZQ151" s="1380"/>
      <c r="ZR151" s="1380"/>
      <c r="ZS151" s="1380"/>
      <c r="ZT151" s="1380"/>
      <c r="ZU151" s="1380"/>
      <c r="ZV151" s="1380"/>
      <c r="ZW151" s="1380"/>
      <c r="ZX151" s="1380"/>
      <c r="ZY151" s="1380"/>
      <c r="ZZ151" s="1380"/>
      <c r="AAA151" s="1380"/>
      <c r="AAB151" s="1380"/>
      <c r="AAC151" s="1380"/>
      <c r="AAD151" s="1380"/>
      <c r="AAE151" s="1380"/>
      <c r="AAF151" s="1380"/>
      <c r="AAG151" s="1380"/>
      <c r="AAH151" s="1380"/>
      <c r="AAI151" s="1380"/>
      <c r="AAJ151" s="1380"/>
      <c r="AAK151" s="1380"/>
      <c r="AAL151" s="1380"/>
      <c r="AAM151" s="1380"/>
      <c r="AAN151" s="1380"/>
      <c r="AAO151" s="1380"/>
      <c r="AAP151" s="1380"/>
      <c r="AAQ151" s="1380"/>
      <c r="AAR151" s="1380"/>
      <c r="AAS151" s="1380"/>
      <c r="AAT151" s="1380"/>
      <c r="AAU151" s="1380"/>
      <c r="AAV151" s="1380"/>
      <c r="AAW151" s="1380"/>
      <c r="AAX151" s="1380"/>
      <c r="AAY151" s="1380"/>
      <c r="AAZ151" s="1380"/>
      <c r="ABA151" s="1380"/>
      <c r="ABB151" s="1380"/>
      <c r="ABC151" s="1380"/>
      <c r="ABD151" s="1380"/>
      <c r="ABE151" s="1380"/>
      <c r="ABF151" s="1380"/>
      <c r="ABG151" s="1380"/>
      <c r="ABH151" s="1380"/>
      <c r="ABI151" s="1380"/>
      <c r="ABJ151" s="1380"/>
      <c r="ABK151" s="1380"/>
      <c r="ABL151" s="1380"/>
      <c r="ABM151" s="1380"/>
      <c r="ABN151" s="1380"/>
      <c r="ABO151" s="1380"/>
      <c r="ABP151" s="1380"/>
      <c r="ABQ151" s="1380"/>
      <c r="ABR151" s="1380"/>
      <c r="ABS151" s="1380"/>
      <c r="ABT151" s="1380"/>
      <c r="ABU151" s="1380"/>
      <c r="ABV151" s="1380"/>
      <c r="ABW151" s="1380"/>
      <c r="ABX151" s="1380"/>
      <c r="ABY151" s="1380"/>
      <c r="ABZ151" s="1380"/>
      <c r="ACA151" s="1380"/>
      <c r="ACB151" s="1380"/>
      <c r="ACC151" s="1380"/>
      <c r="ACD151" s="1380"/>
      <c r="ACE151" s="1380"/>
      <c r="ACF151" s="1380"/>
      <c r="ACG151" s="1380"/>
      <c r="ACH151" s="1380"/>
      <c r="ACI151" s="1380"/>
      <c r="ACJ151" s="1380"/>
      <c r="ACK151" s="1380"/>
      <c r="ACL151" s="1380"/>
      <c r="ACM151" s="1380"/>
      <c r="ACN151" s="1380"/>
      <c r="ACO151" s="1380"/>
      <c r="ACP151" s="1380"/>
      <c r="ACQ151" s="1380"/>
      <c r="ACR151" s="1380"/>
      <c r="ACS151" s="1380"/>
      <c r="ACT151" s="1380"/>
      <c r="ACU151" s="1380"/>
      <c r="ACV151" s="1380"/>
      <c r="ACW151" s="1380"/>
      <c r="ACX151" s="1380"/>
      <c r="ACY151" s="1380"/>
      <c r="ACZ151" s="1380"/>
      <c r="ADA151" s="1380"/>
      <c r="ADB151" s="1380"/>
      <c r="ADC151" s="1380"/>
      <c r="ADD151" s="1380"/>
      <c r="ADE151" s="1380"/>
      <c r="ADF151" s="1380"/>
      <c r="ADG151" s="1380"/>
      <c r="ADH151" s="1380"/>
      <c r="ADI151" s="1380"/>
      <c r="ADJ151" s="1380"/>
      <c r="ADK151" s="1380"/>
      <c r="ADL151" s="1380"/>
      <c r="ADM151" s="1380"/>
      <c r="ADN151" s="1380"/>
      <c r="ADO151" s="1380"/>
      <c r="ADP151" s="1380"/>
      <c r="ADQ151" s="1380"/>
      <c r="ADR151" s="1380"/>
      <c r="ADS151" s="1380"/>
      <c r="ADT151" s="1380"/>
      <c r="ADU151" s="1380"/>
      <c r="ADV151" s="1380"/>
      <c r="ADW151" s="1380"/>
      <c r="ADX151" s="1380"/>
      <c r="ADY151" s="1380"/>
      <c r="ADZ151" s="1380"/>
      <c r="AEA151" s="1380"/>
      <c r="AEB151" s="1380"/>
      <c r="AEC151" s="1380"/>
      <c r="AED151" s="1380"/>
      <c r="AEE151" s="1380"/>
      <c r="AEF151" s="1380"/>
      <c r="AEG151" s="1380"/>
      <c r="AEH151" s="1380"/>
      <c r="AEI151" s="1380"/>
      <c r="AEJ151" s="1380"/>
      <c r="AEK151" s="1380"/>
      <c r="AEL151" s="1380"/>
      <c r="AEM151" s="1380"/>
      <c r="AEN151" s="1380"/>
      <c r="AEO151" s="1380"/>
      <c r="AEP151" s="1380"/>
      <c r="AEQ151" s="1380"/>
      <c r="AER151" s="1380"/>
      <c r="AES151" s="1380"/>
      <c r="AET151" s="1380"/>
      <c r="AEU151" s="1380"/>
      <c r="AEV151" s="1380"/>
      <c r="AEW151" s="1380"/>
      <c r="AEX151" s="1380"/>
      <c r="AEY151" s="1380"/>
      <c r="AEZ151" s="1380"/>
      <c r="AFA151" s="1380"/>
      <c r="AFB151" s="1380"/>
      <c r="AFC151" s="1380"/>
      <c r="AFD151" s="1380"/>
      <c r="AFE151" s="1380"/>
      <c r="AFF151" s="1380"/>
      <c r="AFG151" s="1380"/>
      <c r="AFH151" s="1380"/>
      <c r="AFI151" s="1380"/>
      <c r="AFJ151" s="1380"/>
      <c r="AFK151" s="1380"/>
      <c r="AFL151" s="1380"/>
      <c r="AFM151" s="1380"/>
      <c r="AFN151" s="1380"/>
      <c r="AFO151" s="1380"/>
      <c r="AFP151" s="1380"/>
      <c r="AFQ151" s="1380"/>
      <c r="AFR151" s="1380"/>
      <c r="AFS151" s="1380"/>
      <c r="AFT151" s="1380"/>
      <c r="AFU151" s="1380"/>
      <c r="AFV151" s="1380"/>
      <c r="AFW151" s="1380"/>
      <c r="AFX151" s="1380"/>
      <c r="AFY151" s="1380"/>
      <c r="AFZ151" s="1380"/>
      <c r="AGA151" s="1380"/>
      <c r="AGB151" s="1380"/>
      <c r="AGC151" s="1380"/>
      <c r="AGD151" s="1380"/>
      <c r="AGE151" s="1380"/>
      <c r="AGF151" s="1380"/>
      <c r="AGG151" s="1380"/>
      <c r="AGH151" s="1380"/>
      <c r="AGI151" s="1380"/>
      <c r="AGJ151" s="1380"/>
      <c r="AGK151" s="1380"/>
      <c r="AGL151" s="1380"/>
      <c r="AGM151" s="1380"/>
      <c r="AGN151" s="1380"/>
      <c r="AGO151" s="1380"/>
      <c r="AGP151" s="1380"/>
      <c r="AGQ151" s="1380"/>
      <c r="AGR151" s="1380"/>
      <c r="AGS151" s="1380"/>
      <c r="AGT151" s="1380"/>
      <c r="AGU151" s="1380"/>
      <c r="AGV151" s="1380"/>
      <c r="AGW151" s="1380"/>
      <c r="AGX151" s="1380"/>
      <c r="AGY151" s="1380"/>
      <c r="AGZ151" s="1380"/>
      <c r="AHA151" s="1380"/>
      <c r="AHB151" s="1380"/>
      <c r="AHC151" s="1380"/>
      <c r="AHD151" s="1380"/>
      <c r="AHE151" s="1380"/>
      <c r="AHF151" s="1380"/>
      <c r="AHG151" s="1380"/>
      <c r="AHH151" s="1380"/>
      <c r="AHI151" s="1380"/>
      <c r="AHJ151" s="1380"/>
      <c r="AHK151" s="1380"/>
      <c r="AHL151" s="1380"/>
      <c r="AHM151" s="1380"/>
      <c r="AHN151" s="1380"/>
      <c r="AHO151" s="1380"/>
      <c r="AHP151" s="1380"/>
      <c r="AHQ151" s="1380"/>
      <c r="AHR151" s="1380"/>
      <c r="AHS151" s="1380"/>
      <c r="AHT151" s="1380"/>
      <c r="AHU151" s="1380"/>
      <c r="AHV151" s="1380"/>
      <c r="AHW151" s="1380"/>
      <c r="AHX151" s="1380"/>
      <c r="AHY151" s="1380"/>
      <c r="AHZ151" s="1380"/>
      <c r="AIA151" s="1380"/>
      <c r="AIB151" s="1380"/>
      <c r="AIC151" s="1380"/>
      <c r="AID151" s="1380"/>
      <c r="AIE151" s="1380"/>
      <c r="AIF151" s="1380"/>
      <c r="AIG151" s="1380"/>
      <c r="AIH151" s="1380"/>
      <c r="AII151" s="1380"/>
      <c r="AIJ151" s="1380"/>
      <c r="AIK151" s="1380"/>
      <c r="AIL151" s="1380"/>
      <c r="AIM151" s="1380"/>
      <c r="AIN151" s="1380"/>
      <c r="AIO151" s="1380"/>
      <c r="AIP151" s="1380"/>
      <c r="AIQ151" s="1380"/>
      <c r="AIR151" s="1380"/>
      <c r="AIS151" s="1380"/>
      <c r="AIT151" s="1380"/>
      <c r="AIU151" s="1380"/>
      <c r="AIV151" s="1380"/>
      <c r="AIW151" s="1380"/>
      <c r="AIX151" s="1380"/>
      <c r="AIY151" s="1380"/>
      <c r="AIZ151" s="1380"/>
      <c r="AJA151" s="1380"/>
      <c r="AJB151" s="1380"/>
      <c r="AJC151" s="1380"/>
      <c r="AJD151" s="1380"/>
      <c r="AJE151" s="1380"/>
      <c r="AJF151" s="1380"/>
      <c r="AJG151" s="1380"/>
      <c r="AJH151" s="1380"/>
      <c r="AJI151" s="1380"/>
      <c r="AJJ151" s="1380"/>
      <c r="AJK151" s="1380"/>
      <c r="AJL151" s="1380"/>
      <c r="AJM151" s="1380"/>
      <c r="AJN151" s="1380"/>
      <c r="AJO151" s="1380"/>
      <c r="AJP151" s="1380"/>
      <c r="AJQ151" s="1380"/>
      <c r="AJR151" s="1380"/>
      <c r="AJS151" s="1380"/>
      <c r="AJT151" s="1380"/>
      <c r="AJU151" s="1380"/>
      <c r="AJV151" s="1380"/>
      <c r="AJW151" s="1380"/>
      <c r="AJX151" s="1380"/>
      <c r="AJY151" s="1380"/>
      <c r="AJZ151" s="1380"/>
      <c r="AKA151" s="1380"/>
      <c r="AKB151" s="1380"/>
      <c r="AKC151" s="1380"/>
      <c r="AKD151" s="1380"/>
      <c r="AKE151" s="1380"/>
      <c r="AKF151" s="1380"/>
      <c r="AKG151" s="1380"/>
      <c r="AKH151" s="1380"/>
      <c r="AKI151" s="1380"/>
      <c r="AKJ151" s="1380"/>
      <c r="AKK151" s="1380"/>
      <c r="AKL151" s="1380"/>
      <c r="AKM151" s="1380"/>
      <c r="AKN151" s="1380"/>
      <c r="AKO151" s="1380"/>
      <c r="AKP151" s="1380"/>
      <c r="AKQ151" s="1380"/>
      <c r="AKR151" s="1380"/>
      <c r="AKS151" s="1380"/>
      <c r="AKT151" s="1380"/>
      <c r="AKU151" s="1380"/>
      <c r="AKV151" s="1380"/>
      <c r="AKW151" s="1380"/>
      <c r="AKX151" s="1380"/>
      <c r="AKY151" s="1380"/>
      <c r="AKZ151" s="1380"/>
      <c r="ALA151" s="1380"/>
      <c r="ALB151" s="1380"/>
      <c r="ALC151" s="1380"/>
      <c r="ALD151" s="1380"/>
      <c r="ALE151" s="1380"/>
      <c r="ALF151" s="1380"/>
      <c r="ALG151" s="1380"/>
      <c r="ALH151" s="1380"/>
      <c r="ALI151" s="1380"/>
      <c r="ALJ151" s="1380"/>
      <c r="ALK151" s="1380"/>
      <c r="ALL151" s="1380"/>
      <c r="ALM151" s="1380"/>
      <c r="ALN151" s="1380"/>
      <c r="ALO151" s="1380"/>
      <c r="ALP151" s="1380"/>
      <c r="ALQ151" s="1380"/>
      <c r="ALR151" s="1380"/>
      <c r="ALS151" s="1380"/>
      <c r="ALT151" s="1380"/>
      <c r="ALU151" s="1380"/>
      <c r="ALV151" s="1380"/>
      <c r="ALW151" s="1380"/>
      <c r="ALX151" s="1380"/>
      <c r="ALY151" s="1380"/>
      <c r="ALZ151" s="1380"/>
      <c r="AMA151" s="1380"/>
      <c r="AMB151" s="1380"/>
      <c r="AMC151" s="1380"/>
      <c r="AMD151" s="1380"/>
      <c r="AME151" s="1380"/>
      <c r="AMF151" s="1380"/>
      <c r="AMG151" s="1380"/>
      <c r="AMH151" s="1380"/>
      <c r="AMI151" s="1380"/>
      <c r="AMJ151" s="1380"/>
    </row>
    <row r="152" spans="1:1024" s="737" customFormat="1" ht="48" customHeight="1" thickBot="1">
      <c r="A152" s="6249"/>
      <c r="B152" s="6730"/>
      <c r="C152" s="6776"/>
      <c r="D152" s="6777"/>
      <c r="E152" s="6778"/>
      <c r="F152" s="6779"/>
      <c r="G152" s="3570"/>
      <c r="H152" s="6752"/>
      <c r="I152" s="3571" t="s">
        <v>1241</v>
      </c>
      <c r="J152" s="3707">
        <v>500000</v>
      </c>
      <c r="K152" s="6778"/>
      <c r="L152" s="6767"/>
      <c r="M152" s="6767"/>
      <c r="N152" s="6767"/>
      <c r="O152" s="6769"/>
      <c r="P152" s="6770"/>
      <c r="Q152" s="6771"/>
      <c r="R152" s="6772"/>
      <c r="S152" s="6790"/>
      <c r="T152" s="6791"/>
      <c r="U152" s="6784"/>
      <c r="V152" s="6784"/>
      <c r="W152" s="6784"/>
      <c r="X152" s="6784"/>
      <c r="Y152" s="6784"/>
      <c r="Z152" s="6772"/>
      <c r="AA152" s="6789"/>
      <c r="AB152" s="6789"/>
      <c r="AC152" s="6789"/>
      <c r="AD152" s="6789"/>
      <c r="AE152" s="6784"/>
      <c r="AF152" s="6786"/>
      <c r="AG152" s="6787"/>
      <c r="AH152" s="6787"/>
      <c r="AI152" s="6788"/>
      <c r="AJ152" s="6788"/>
      <c r="AK152" s="6819"/>
      <c r="AL152" s="6817"/>
      <c r="AM152" s="6817"/>
      <c r="AN152" s="6817"/>
      <c r="AO152" s="6817"/>
      <c r="AP152" s="6817"/>
      <c r="AQ152" s="6817"/>
      <c r="AR152" s="6817"/>
      <c r="AS152" s="6817"/>
      <c r="AT152" s="6818"/>
      <c r="AU152" s="6818"/>
      <c r="AV152" s="6818"/>
      <c r="AW152" s="6802"/>
      <c r="AX152" s="6802"/>
      <c r="AY152" s="6803"/>
      <c r="AZ152" s="6804"/>
      <c r="BA152" s="3442"/>
      <c r="BB152" s="3442"/>
      <c r="BC152" s="3442"/>
      <c r="BD152" s="3442"/>
      <c r="BE152" s="3442"/>
      <c r="BF152" s="3442"/>
      <c r="BG152" s="3442"/>
      <c r="BH152" s="3442"/>
      <c r="BI152" s="3442"/>
      <c r="BJ152" s="3442"/>
      <c r="BK152" s="3442"/>
      <c r="BL152" s="3442"/>
      <c r="BM152" s="3442"/>
      <c r="BN152" s="3442"/>
      <c r="BO152" s="3442"/>
      <c r="BP152" s="3442"/>
      <c r="BQ152" s="3442"/>
      <c r="BR152" s="3442"/>
      <c r="BS152" s="3442"/>
      <c r="BT152" s="3442"/>
      <c r="BU152" s="3442"/>
      <c r="BV152" s="3442"/>
      <c r="BW152" s="3442"/>
      <c r="BX152" s="3442"/>
      <c r="BY152" s="3442"/>
      <c r="BZ152" s="3442"/>
      <c r="CA152" s="3442"/>
      <c r="CB152" s="3442"/>
      <c r="CC152" s="3442"/>
      <c r="CD152" s="3442"/>
      <c r="CE152" s="3442"/>
      <c r="CF152" s="3442"/>
      <c r="CG152" s="3442"/>
      <c r="CH152" s="3442"/>
      <c r="CI152" s="3442"/>
      <c r="CJ152" s="3442"/>
      <c r="CK152" s="3442"/>
      <c r="CL152" s="3442"/>
      <c r="CM152" s="3442"/>
      <c r="CN152" s="3442"/>
      <c r="CO152" s="3442"/>
      <c r="CP152" s="3442"/>
      <c r="CQ152" s="3442"/>
      <c r="CR152" s="3442"/>
      <c r="CS152" s="3442"/>
      <c r="CT152" s="3442"/>
      <c r="CU152" s="3442"/>
      <c r="CV152" s="3442"/>
      <c r="CW152" s="3442"/>
      <c r="CX152" s="3442"/>
      <c r="CY152" s="3442"/>
      <c r="CZ152" s="3442"/>
      <c r="DA152" s="3442"/>
      <c r="DB152" s="3442"/>
      <c r="DC152" s="3442"/>
      <c r="DD152" s="3442"/>
      <c r="DE152" s="3442"/>
      <c r="DF152" s="3442"/>
      <c r="DG152" s="3442"/>
      <c r="DH152" s="3442"/>
      <c r="DI152" s="3442"/>
      <c r="DJ152" s="3442"/>
      <c r="DK152" s="3442"/>
      <c r="DL152" s="3442"/>
      <c r="DM152" s="3442"/>
      <c r="DN152" s="3442"/>
      <c r="DO152" s="3442"/>
      <c r="DP152" s="3442"/>
      <c r="DQ152" s="3442"/>
      <c r="DR152" s="3442"/>
      <c r="DS152" s="3442"/>
      <c r="DT152" s="3442"/>
      <c r="DU152" s="3442"/>
      <c r="DV152" s="3442"/>
      <c r="DW152" s="3442"/>
      <c r="DX152" s="3442"/>
      <c r="DY152" s="3442"/>
      <c r="DZ152" s="1380"/>
      <c r="EA152" s="1380"/>
      <c r="EB152" s="1380"/>
      <c r="EC152" s="1380"/>
      <c r="ED152" s="1380"/>
      <c r="EE152" s="1380"/>
      <c r="EF152" s="1380"/>
      <c r="EG152" s="1380"/>
      <c r="EH152" s="1380"/>
      <c r="EI152" s="1380"/>
      <c r="EJ152" s="1380"/>
      <c r="EK152" s="1380"/>
      <c r="EL152" s="1380"/>
      <c r="EM152" s="1380"/>
      <c r="EN152" s="1380"/>
      <c r="EO152" s="1380"/>
      <c r="EP152" s="1380"/>
      <c r="EQ152" s="1380"/>
      <c r="ER152" s="1380"/>
      <c r="ES152" s="1380"/>
      <c r="ET152" s="1380"/>
      <c r="EU152" s="1380"/>
      <c r="EV152" s="1380"/>
      <c r="EW152" s="1380"/>
      <c r="EX152" s="1380"/>
      <c r="EY152" s="1380"/>
      <c r="EZ152" s="1380"/>
      <c r="FA152" s="1380"/>
      <c r="FB152" s="1380"/>
      <c r="FC152" s="1380"/>
      <c r="FD152" s="1380"/>
      <c r="FE152" s="1380"/>
      <c r="FF152" s="1380"/>
      <c r="FG152" s="1380"/>
      <c r="FH152" s="1380"/>
      <c r="FI152" s="1380"/>
      <c r="FJ152" s="1380"/>
      <c r="FK152" s="1380"/>
      <c r="FL152" s="1380"/>
      <c r="FM152" s="1380"/>
      <c r="FN152" s="1380"/>
      <c r="FO152" s="1380"/>
      <c r="FP152" s="1380"/>
      <c r="FQ152" s="1380"/>
      <c r="FR152" s="1380"/>
      <c r="FS152" s="1380"/>
      <c r="FT152" s="1380"/>
      <c r="FU152" s="1380"/>
      <c r="FV152" s="1380"/>
      <c r="FW152" s="1380"/>
      <c r="FX152" s="1380"/>
      <c r="FY152" s="1380"/>
      <c r="FZ152" s="1380"/>
      <c r="GA152" s="1380"/>
      <c r="GB152" s="1380"/>
      <c r="GC152" s="1380"/>
      <c r="GD152" s="1380"/>
      <c r="GE152" s="1380"/>
      <c r="GF152" s="1380"/>
      <c r="GG152" s="1380"/>
      <c r="GH152" s="1380"/>
      <c r="GI152" s="1380"/>
      <c r="GJ152" s="1380"/>
      <c r="GK152" s="1380"/>
      <c r="GL152" s="1380"/>
      <c r="GM152" s="1380"/>
      <c r="GN152" s="1380"/>
      <c r="GO152" s="1380"/>
      <c r="GP152" s="1380"/>
      <c r="GQ152" s="1380"/>
      <c r="GR152" s="1380"/>
      <c r="GS152" s="1380"/>
      <c r="GT152" s="1380"/>
      <c r="GU152" s="1380"/>
      <c r="GV152" s="1380"/>
      <c r="GW152" s="1380"/>
      <c r="GX152" s="1380"/>
      <c r="GY152" s="1380"/>
      <c r="GZ152" s="1380"/>
      <c r="HA152" s="1380"/>
      <c r="HB152" s="1380"/>
      <c r="HC152" s="1380"/>
      <c r="HD152" s="1380"/>
      <c r="HE152" s="1380"/>
      <c r="HF152" s="1380"/>
      <c r="HG152" s="1380"/>
      <c r="HH152" s="1380"/>
      <c r="HI152" s="1380"/>
      <c r="HJ152" s="1380"/>
      <c r="HK152" s="1380"/>
      <c r="HL152" s="1380"/>
      <c r="HM152" s="1380"/>
      <c r="HN152" s="1380"/>
      <c r="HO152" s="1380"/>
      <c r="HP152" s="1380"/>
      <c r="HQ152" s="1380"/>
      <c r="HR152" s="1380"/>
      <c r="HS152" s="1380"/>
      <c r="HT152" s="1380"/>
      <c r="HU152" s="1380"/>
      <c r="HV152" s="1380"/>
      <c r="HW152" s="1380"/>
      <c r="HX152" s="1380"/>
      <c r="HY152" s="1380"/>
      <c r="HZ152" s="1380"/>
      <c r="IA152" s="1380"/>
      <c r="IB152" s="1380"/>
      <c r="IC152" s="1380"/>
      <c r="ID152" s="1380"/>
      <c r="IE152" s="1380"/>
      <c r="IF152" s="1380"/>
      <c r="IG152" s="1380"/>
      <c r="IH152" s="1380"/>
      <c r="II152" s="1380"/>
      <c r="IJ152" s="1380"/>
      <c r="IK152" s="1380"/>
      <c r="IL152" s="1380"/>
      <c r="IM152" s="1380"/>
      <c r="IN152" s="1380"/>
      <c r="IO152" s="1380"/>
      <c r="IP152" s="1380"/>
      <c r="IQ152" s="1380"/>
      <c r="IR152" s="1380"/>
      <c r="IS152" s="1380"/>
      <c r="IT152" s="1380"/>
      <c r="IU152" s="1380"/>
      <c r="IV152" s="1380"/>
      <c r="IW152" s="1380"/>
      <c r="IX152" s="1380"/>
      <c r="IY152" s="1380"/>
      <c r="IZ152" s="1380"/>
      <c r="JA152" s="1380"/>
      <c r="JB152" s="1380"/>
      <c r="JC152" s="1380"/>
      <c r="JD152" s="1380"/>
      <c r="JE152" s="1380"/>
      <c r="JF152" s="1380"/>
      <c r="JG152" s="1380"/>
      <c r="JH152" s="1380"/>
      <c r="JI152" s="1380"/>
      <c r="JJ152" s="1380"/>
      <c r="JK152" s="1380"/>
      <c r="JL152" s="1380"/>
      <c r="JM152" s="1380"/>
      <c r="JN152" s="1380"/>
      <c r="JO152" s="1380"/>
      <c r="JP152" s="1380"/>
      <c r="JQ152" s="1380"/>
      <c r="JR152" s="1380"/>
      <c r="JS152" s="1380"/>
      <c r="JT152" s="1380"/>
      <c r="JU152" s="1380"/>
      <c r="JV152" s="1380"/>
      <c r="JW152" s="1380"/>
      <c r="JX152" s="1380"/>
      <c r="JY152" s="1380"/>
      <c r="JZ152" s="1380"/>
      <c r="KA152" s="1380"/>
      <c r="KB152" s="1380"/>
      <c r="KC152" s="1380"/>
      <c r="KD152" s="1380"/>
      <c r="KE152" s="1380"/>
      <c r="KF152" s="1380"/>
      <c r="KG152" s="1380"/>
      <c r="KH152" s="1380"/>
      <c r="KI152" s="1380"/>
      <c r="KJ152" s="1380"/>
      <c r="KK152" s="1380"/>
      <c r="KL152" s="1380"/>
      <c r="KM152" s="1380"/>
      <c r="KN152" s="1380"/>
      <c r="KO152" s="1380"/>
      <c r="KP152" s="1380"/>
      <c r="KQ152" s="1380"/>
      <c r="KR152" s="1380"/>
      <c r="KS152" s="1380"/>
      <c r="KT152" s="1380"/>
      <c r="KU152" s="1380"/>
      <c r="KV152" s="1380"/>
      <c r="KW152" s="1380"/>
      <c r="KX152" s="1380"/>
      <c r="KY152" s="1380"/>
      <c r="KZ152" s="1380"/>
      <c r="LA152" s="1380"/>
      <c r="LB152" s="1380"/>
      <c r="LC152" s="1380"/>
      <c r="LD152" s="1380"/>
      <c r="LE152" s="1380"/>
      <c r="LF152" s="1380"/>
      <c r="LG152" s="1380"/>
      <c r="LH152" s="1380"/>
      <c r="LI152" s="1380"/>
      <c r="LJ152" s="1380"/>
      <c r="LK152" s="1380"/>
      <c r="LL152" s="1380"/>
      <c r="LM152" s="1380"/>
      <c r="LN152" s="1380"/>
      <c r="LO152" s="1380"/>
      <c r="LP152" s="1380"/>
      <c r="LQ152" s="1380"/>
      <c r="LR152" s="1380"/>
      <c r="LS152" s="1380"/>
      <c r="LT152" s="1380"/>
      <c r="LU152" s="1380"/>
      <c r="LV152" s="1380"/>
      <c r="LW152" s="1380"/>
      <c r="LX152" s="1380"/>
      <c r="LY152" s="1380"/>
      <c r="LZ152" s="1380"/>
      <c r="MA152" s="1380"/>
      <c r="MB152" s="1380"/>
      <c r="MC152" s="1380"/>
      <c r="MD152" s="1380"/>
      <c r="ME152" s="1380"/>
      <c r="MF152" s="1380"/>
      <c r="MG152" s="1380"/>
      <c r="MH152" s="1380"/>
      <c r="MI152" s="1380"/>
      <c r="MJ152" s="1380"/>
      <c r="MK152" s="1380"/>
      <c r="ML152" s="1380"/>
      <c r="MM152" s="1380"/>
      <c r="MN152" s="1380"/>
      <c r="MO152" s="1380"/>
      <c r="MP152" s="1380"/>
      <c r="MQ152" s="1380"/>
      <c r="MR152" s="1380"/>
      <c r="MS152" s="1380"/>
      <c r="MT152" s="1380"/>
      <c r="MU152" s="1380"/>
      <c r="MV152" s="1380"/>
      <c r="MW152" s="1380"/>
      <c r="MX152" s="1380"/>
      <c r="MY152" s="1380"/>
      <c r="MZ152" s="1380"/>
      <c r="NA152" s="1380"/>
      <c r="NB152" s="1380"/>
      <c r="NC152" s="1380"/>
      <c r="ND152" s="1380"/>
      <c r="NE152" s="1380"/>
      <c r="NF152" s="1380"/>
      <c r="NG152" s="1380"/>
      <c r="NH152" s="1380"/>
      <c r="NI152" s="1380"/>
      <c r="NJ152" s="1380"/>
      <c r="NK152" s="1380"/>
      <c r="NL152" s="1380"/>
      <c r="NM152" s="1380"/>
      <c r="NN152" s="1380"/>
      <c r="NO152" s="1380"/>
      <c r="NP152" s="1380"/>
      <c r="NQ152" s="1380"/>
      <c r="NR152" s="1380"/>
      <c r="NS152" s="1380"/>
      <c r="NT152" s="1380"/>
      <c r="NU152" s="1380"/>
      <c r="NV152" s="1380"/>
      <c r="NW152" s="1380"/>
      <c r="NX152" s="1380"/>
      <c r="NY152" s="1380"/>
      <c r="NZ152" s="1380"/>
      <c r="OA152" s="1380"/>
      <c r="OB152" s="1380"/>
      <c r="OC152" s="1380"/>
      <c r="OD152" s="1380"/>
      <c r="OE152" s="1380"/>
      <c r="OF152" s="1380"/>
      <c r="OG152" s="1380"/>
      <c r="OH152" s="1380"/>
      <c r="OI152" s="1380"/>
      <c r="OJ152" s="1380"/>
      <c r="OK152" s="1380"/>
      <c r="OL152" s="1380"/>
      <c r="OM152" s="1380"/>
      <c r="ON152" s="1380"/>
      <c r="OO152" s="1380"/>
      <c r="OP152" s="1380"/>
      <c r="OQ152" s="1380"/>
      <c r="OR152" s="1380"/>
      <c r="OS152" s="1380"/>
      <c r="OT152" s="1380"/>
      <c r="OU152" s="1380"/>
      <c r="OV152" s="1380"/>
      <c r="OW152" s="1380"/>
      <c r="OX152" s="1380"/>
      <c r="OY152" s="1380"/>
      <c r="OZ152" s="1380"/>
      <c r="PA152" s="1380"/>
      <c r="PB152" s="1380"/>
      <c r="PC152" s="1380"/>
      <c r="PD152" s="1380"/>
      <c r="PE152" s="1380"/>
      <c r="PF152" s="1380"/>
      <c r="PG152" s="1380"/>
      <c r="PH152" s="1380"/>
      <c r="PI152" s="1380"/>
      <c r="PJ152" s="1380"/>
      <c r="PK152" s="1380"/>
      <c r="PL152" s="1380"/>
      <c r="PM152" s="1380"/>
      <c r="PN152" s="1380"/>
      <c r="PO152" s="1380"/>
      <c r="PP152" s="1380"/>
      <c r="PQ152" s="1380"/>
      <c r="PR152" s="1380"/>
      <c r="PS152" s="1380"/>
      <c r="PT152" s="1380"/>
      <c r="PU152" s="1380"/>
      <c r="PV152" s="1380"/>
      <c r="PW152" s="1380"/>
      <c r="PX152" s="1380"/>
      <c r="PY152" s="1380"/>
      <c r="PZ152" s="1380"/>
      <c r="QA152" s="1380"/>
      <c r="QB152" s="1380"/>
      <c r="QC152" s="1380"/>
      <c r="QD152" s="1380"/>
      <c r="QE152" s="1380"/>
      <c r="QF152" s="1380"/>
      <c r="QG152" s="1380"/>
      <c r="QH152" s="1380"/>
      <c r="QI152" s="1380"/>
      <c r="QJ152" s="1380"/>
      <c r="QK152" s="1380"/>
      <c r="QL152" s="1380"/>
      <c r="QM152" s="1380"/>
      <c r="QN152" s="1380"/>
      <c r="QO152" s="1380"/>
      <c r="QP152" s="1380"/>
      <c r="QQ152" s="1380"/>
      <c r="QR152" s="1380"/>
      <c r="QS152" s="1380"/>
      <c r="QT152" s="1380"/>
      <c r="QU152" s="1380"/>
      <c r="QV152" s="1380"/>
      <c r="QW152" s="1380"/>
      <c r="QX152" s="1380"/>
      <c r="QY152" s="1380"/>
      <c r="QZ152" s="1380"/>
      <c r="RA152" s="1380"/>
      <c r="RB152" s="1380"/>
      <c r="RC152" s="1380"/>
      <c r="RD152" s="1380"/>
      <c r="RE152" s="1380"/>
      <c r="RF152" s="1380"/>
      <c r="RG152" s="1380"/>
      <c r="RH152" s="1380"/>
      <c r="RI152" s="1380"/>
      <c r="RJ152" s="1380"/>
      <c r="RK152" s="1380"/>
      <c r="RL152" s="1380"/>
      <c r="RM152" s="1380"/>
      <c r="RN152" s="1380"/>
      <c r="RO152" s="1380"/>
      <c r="RP152" s="1380"/>
      <c r="RQ152" s="1380"/>
      <c r="RR152" s="1380"/>
      <c r="RS152" s="1380"/>
      <c r="RT152" s="1380"/>
      <c r="RU152" s="1380"/>
      <c r="RV152" s="1380"/>
      <c r="RW152" s="1380"/>
      <c r="RX152" s="1380"/>
      <c r="RY152" s="1380"/>
      <c r="RZ152" s="1380"/>
      <c r="SA152" s="1380"/>
      <c r="SB152" s="1380"/>
      <c r="SC152" s="1380"/>
      <c r="SD152" s="1380"/>
      <c r="SE152" s="1380"/>
      <c r="SF152" s="1380"/>
      <c r="SG152" s="1380"/>
      <c r="SH152" s="1380"/>
      <c r="SI152" s="1380"/>
      <c r="SJ152" s="1380"/>
      <c r="SK152" s="1380"/>
      <c r="SL152" s="1380"/>
      <c r="SM152" s="1380"/>
      <c r="SN152" s="1380"/>
      <c r="SO152" s="1380"/>
      <c r="SP152" s="1380"/>
      <c r="SQ152" s="1380"/>
      <c r="SR152" s="1380"/>
      <c r="SS152" s="1380"/>
      <c r="ST152" s="1380"/>
      <c r="SU152" s="1380"/>
      <c r="SV152" s="1380"/>
      <c r="SW152" s="1380"/>
      <c r="SX152" s="1380"/>
      <c r="SY152" s="1380"/>
      <c r="SZ152" s="1380"/>
      <c r="TA152" s="1380"/>
      <c r="TB152" s="1380"/>
      <c r="TC152" s="1380"/>
      <c r="TD152" s="1380"/>
      <c r="TE152" s="1380"/>
      <c r="TF152" s="1380"/>
      <c r="TG152" s="1380"/>
      <c r="TH152" s="1380"/>
      <c r="TI152" s="1380"/>
      <c r="TJ152" s="1380"/>
      <c r="TK152" s="1380"/>
      <c r="TL152" s="1380"/>
      <c r="TM152" s="1380"/>
      <c r="TN152" s="1380"/>
      <c r="TO152" s="1380"/>
      <c r="TP152" s="1380"/>
      <c r="TQ152" s="1380"/>
      <c r="TR152" s="1380"/>
      <c r="TS152" s="1380"/>
      <c r="TT152" s="1380"/>
      <c r="TU152" s="1380"/>
      <c r="TV152" s="1380"/>
      <c r="TW152" s="1380"/>
      <c r="TX152" s="1380"/>
      <c r="TY152" s="1380"/>
      <c r="TZ152" s="1380"/>
      <c r="UA152" s="1380"/>
      <c r="UB152" s="1380"/>
      <c r="UC152" s="1380"/>
      <c r="UD152" s="1380"/>
      <c r="UE152" s="1380"/>
      <c r="UF152" s="1380"/>
      <c r="UG152" s="1380"/>
      <c r="UH152" s="1380"/>
      <c r="UI152" s="1380"/>
      <c r="UJ152" s="1380"/>
      <c r="UK152" s="1380"/>
      <c r="UL152" s="1380"/>
      <c r="UM152" s="1380"/>
      <c r="UN152" s="1380"/>
      <c r="UO152" s="1380"/>
      <c r="UP152" s="1380"/>
      <c r="UQ152" s="1380"/>
      <c r="UR152" s="1380"/>
      <c r="US152" s="1380"/>
      <c r="UT152" s="1380"/>
      <c r="UU152" s="1380"/>
      <c r="UV152" s="1380"/>
      <c r="UW152" s="1380"/>
      <c r="UX152" s="1380"/>
      <c r="UY152" s="1380"/>
      <c r="UZ152" s="1380"/>
      <c r="VA152" s="1380"/>
      <c r="VB152" s="1380"/>
      <c r="VC152" s="1380"/>
      <c r="VD152" s="1380"/>
      <c r="VE152" s="1380"/>
      <c r="VF152" s="1380"/>
      <c r="VG152" s="1380"/>
      <c r="VH152" s="1380"/>
      <c r="VI152" s="1380"/>
      <c r="VJ152" s="1380"/>
      <c r="VK152" s="1380"/>
      <c r="VL152" s="1380"/>
      <c r="VM152" s="1380"/>
      <c r="VN152" s="1380"/>
      <c r="VO152" s="1380"/>
      <c r="VP152" s="1380"/>
      <c r="VQ152" s="1380"/>
      <c r="VR152" s="1380"/>
      <c r="VS152" s="1380"/>
      <c r="VT152" s="1380"/>
      <c r="VU152" s="1380"/>
      <c r="VV152" s="1380"/>
      <c r="VW152" s="1380"/>
      <c r="VX152" s="1380"/>
      <c r="VY152" s="1380"/>
      <c r="VZ152" s="1380"/>
      <c r="WA152" s="1380"/>
      <c r="WB152" s="1380"/>
      <c r="WC152" s="1380"/>
      <c r="WD152" s="1380"/>
      <c r="WE152" s="1380"/>
      <c r="WF152" s="1380"/>
      <c r="WG152" s="1380"/>
      <c r="WH152" s="1380"/>
      <c r="WI152" s="1380"/>
      <c r="WJ152" s="1380"/>
      <c r="WK152" s="1380"/>
      <c r="WL152" s="1380"/>
      <c r="WM152" s="1380"/>
      <c r="WN152" s="1380"/>
      <c r="WO152" s="1380"/>
      <c r="WP152" s="1380"/>
      <c r="WQ152" s="1380"/>
      <c r="WR152" s="1380"/>
      <c r="WS152" s="1380"/>
      <c r="WT152" s="1380"/>
      <c r="WU152" s="1380"/>
      <c r="WV152" s="1380"/>
      <c r="WW152" s="1380"/>
      <c r="WX152" s="1380"/>
      <c r="WY152" s="1380"/>
      <c r="WZ152" s="1380"/>
      <c r="XA152" s="1380"/>
      <c r="XB152" s="1380"/>
      <c r="XC152" s="1380"/>
      <c r="XD152" s="1380"/>
      <c r="XE152" s="1380"/>
      <c r="XF152" s="1380"/>
      <c r="XG152" s="1380"/>
      <c r="XH152" s="1380"/>
      <c r="XI152" s="1380"/>
      <c r="XJ152" s="1380"/>
      <c r="XK152" s="1380"/>
      <c r="XL152" s="1380"/>
      <c r="XM152" s="1380"/>
      <c r="XN152" s="1380"/>
      <c r="XO152" s="1380"/>
      <c r="XP152" s="1380"/>
      <c r="XQ152" s="1380"/>
      <c r="XR152" s="1380"/>
      <c r="XS152" s="1380"/>
      <c r="XT152" s="1380"/>
      <c r="XU152" s="1380"/>
      <c r="XV152" s="1380"/>
      <c r="XW152" s="1380"/>
      <c r="XX152" s="1380"/>
      <c r="XY152" s="1380"/>
      <c r="XZ152" s="1380"/>
      <c r="YA152" s="1380"/>
      <c r="YB152" s="1380"/>
      <c r="YC152" s="1380"/>
      <c r="YD152" s="1380"/>
      <c r="YE152" s="1380"/>
      <c r="YF152" s="1380"/>
      <c r="YG152" s="1380"/>
      <c r="YH152" s="1380"/>
      <c r="YI152" s="1380"/>
      <c r="YJ152" s="1380"/>
      <c r="YK152" s="1380"/>
      <c r="YL152" s="1380"/>
      <c r="YM152" s="1380"/>
      <c r="YN152" s="1380"/>
      <c r="YO152" s="1380"/>
      <c r="YP152" s="1380"/>
      <c r="YQ152" s="1380"/>
      <c r="YR152" s="1380"/>
      <c r="YS152" s="1380"/>
      <c r="YT152" s="1380"/>
      <c r="YU152" s="1380"/>
      <c r="YV152" s="1380"/>
      <c r="YW152" s="1380"/>
      <c r="YX152" s="1380"/>
      <c r="YY152" s="1380"/>
      <c r="YZ152" s="1380"/>
      <c r="ZA152" s="1380"/>
      <c r="ZB152" s="1380"/>
      <c r="ZC152" s="1380"/>
      <c r="ZD152" s="1380"/>
      <c r="ZE152" s="1380"/>
      <c r="ZF152" s="1380"/>
      <c r="ZG152" s="1380"/>
      <c r="ZH152" s="1380"/>
      <c r="ZI152" s="1380"/>
      <c r="ZJ152" s="1380"/>
      <c r="ZK152" s="1380"/>
      <c r="ZL152" s="1380"/>
      <c r="ZM152" s="1380"/>
      <c r="ZN152" s="1380"/>
      <c r="ZO152" s="1380"/>
      <c r="ZP152" s="1380"/>
      <c r="ZQ152" s="1380"/>
      <c r="ZR152" s="1380"/>
      <c r="ZS152" s="1380"/>
      <c r="ZT152" s="1380"/>
      <c r="ZU152" s="1380"/>
      <c r="ZV152" s="1380"/>
      <c r="ZW152" s="1380"/>
      <c r="ZX152" s="1380"/>
      <c r="ZY152" s="1380"/>
      <c r="ZZ152" s="1380"/>
      <c r="AAA152" s="1380"/>
      <c r="AAB152" s="1380"/>
      <c r="AAC152" s="1380"/>
      <c r="AAD152" s="1380"/>
      <c r="AAE152" s="1380"/>
      <c r="AAF152" s="1380"/>
      <c r="AAG152" s="1380"/>
      <c r="AAH152" s="1380"/>
      <c r="AAI152" s="1380"/>
      <c r="AAJ152" s="1380"/>
      <c r="AAK152" s="1380"/>
      <c r="AAL152" s="1380"/>
      <c r="AAM152" s="1380"/>
      <c r="AAN152" s="1380"/>
      <c r="AAO152" s="1380"/>
      <c r="AAP152" s="1380"/>
      <c r="AAQ152" s="1380"/>
      <c r="AAR152" s="1380"/>
      <c r="AAS152" s="1380"/>
      <c r="AAT152" s="1380"/>
      <c r="AAU152" s="1380"/>
      <c r="AAV152" s="1380"/>
      <c r="AAW152" s="1380"/>
      <c r="AAX152" s="1380"/>
      <c r="AAY152" s="1380"/>
      <c r="AAZ152" s="1380"/>
      <c r="ABA152" s="1380"/>
      <c r="ABB152" s="1380"/>
      <c r="ABC152" s="1380"/>
      <c r="ABD152" s="1380"/>
      <c r="ABE152" s="1380"/>
      <c r="ABF152" s="1380"/>
      <c r="ABG152" s="1380"/>
      <c r="ABH152" s="1380"/>
      <c r="ABI152" s="1380"/>
      <c r="ABJ152" s="1380"/>
      <c r="ABK152" s="1380"/>
      <c r="ABL152" s="1380"/>
      <c r="ABM152" s="1380"/>
      <c r="ABN152" s="1380"/>
      <c r="ABO152" s="1380"/>
      <c r="ABP152" s="1380"/>
      <c r="ABQ152" s="1380"/>
      <c r="ABR152" s="1380"/>
      <c r="ABS152" s="1380"/>
      <c r="ABT152" s="1380"/>
      <c r="ABU152" s="1380"/>
      <c r="ABV152" s="1380"/>
      <c r="ABW152" s="1380"/>
      <c r="ABX152" s="1380"/>
      <c r="ABY152" s="1380"/>
      <c r="ABZ152" s="1380"/>
      <c r="ACA152" s="1380"/>
      <c r="ACB152" s="1380"/>
      <c r="ACC152" s="1380"/>
      <c r="ACD152" s="1380"/>
      <c r="ACE152" s="1380"/>
      <c r="ACF152" s="1380"/>
      <c r="ACG152" s="1380"/>
      <c r="ACH152" s="1380"/>
      <c r="ACI152" s="1380"/>
      <c r="ACJ152" s="1380"/>
      <c r="ACK152" s="1380"/>
      <c r="ACL152" s="1380"/>
      <c r="ACM152" s="1380"/>
      <c r="ACN152" s="1380"/>
      <c r="ACO152" s="1380"/>
      <c r="ACP152" s="1380"/>
      <c r="ACQ152" s="1380"/>
      <c r="ACR152" s="1380"/>
      <c r="ACS152" s="1380"/>
      <c r="ACT152" s="1380"/>
      <c r="ACU152" s="1380"/>
      <c r="ACV152" s="1380"/>
      <c r="ACW152" s="1380"/>
      <c r="ACX152" s="1380"/>
      <c r="ACY152" s="1380"/>
      <c r="ACZ152" s="1380"/>
      <c r="ADA152" s="1380"/>
      <c r="ADB152" s="1380"/>
      <c r="ADC152" s="1380"/>
      <c r="ADD152" s="1380"/>
      <c r="ADE152" s="1380"/>
      <c r="ADF152" s="1380"/>
      <c r="ADG152" s="1380"/>
      <c r="ADH152" s="1380"/>
      <c r="ADI152" s="1380"/>
      <c r="ADJ152" s="1380"/>
      <c r="ADK152" s="1380"/>
      <c r="ADL152" s="1380"/>
      <c r="ADM152" s="1380"/>
      <c r="ADN152" s="1380"/>
      <c r="ADO152" s="1380"/>
      <c r="ADP152" s="1380"/>
      <c r="ADQ152" s="1380"/>
      <c r="ADR152" s="1380"/>
      <c r="ADS152" s="1380"/>
      <c r="ADT152" s="1380"/>
      <c r="ADU152" s="1380"/>
      <c r="ADV152" s="1380"/>
      <c r="ADW152" s="1380"/>
      <c r="ADX152" s="1380"/>
      <c r="ADY152" s="1380"/>
      <c r="ADZ152" s="1380"/>
      <c r="AEA152" s="1380"/>
      <c r="AEB152" s="1380"/>
      <c r="AEC152" s="1380"/>
      <c r="AED152" s="1380"/>
      <c r="AEE152" s="1380"/>
      <c r="AEF152" s="1380"/>
      <c r="AEG152" s="1380"/>
      <c r="AEH152" s="1380"/>
      <c r="AEI152" s="1380"/>
      <c r="AEJ152" s="1380"/>
      <c r="AEK152" s="1380"/>
      <c r="AEL152" s="1380"/>
      <c r="AEM152" s="1380"/>
      <c r="AEN152" s="1380"/>
      <c r="AEO152" s="1380"/>
      <c r="AEP152" s="1380"/>
      <c r="AEQ152" s="1380"/>
      <c r="AER152" s="1380"/>
      <c r="AES152" s="1380"/>
      <c r="AET152" s="1380"/>
      <c r="AEU152" s="1380"/>
      <c r="AEV152" s="1380"/>
      <c r="AEW152" s="1380"/>
      <c r="AEX152" s="1380"/>
      <c r="AEY152" s="1380"/>
      <c r="AEZ152" s="1380"/>
      <c r="AFA152" s="1380"/>
      <c r="AFB152" s="1380"/>
      <c r="AFC152" s="1380"/>
      <c r="AFD152" s="1380"/>
      <c r="AFE152" s="1380"/>
      <c r="AFF152" s="1380"/>
      <c r="AFG152" s="1380"/>
      <c r="AFH152" s="1380"/>
      <c r="AFI152" s="1380"/>
      <c r="AFJ152" s="1380"/>
      <c r="AFK152" s="1380"/>
      <c r="AFL152" s="1380"/>
      <c r="AFM152" s="1380"/>
      <c r="AFN152" s="1380"/>
      <c r="AFO152" s="1380"/>
      <c r="AFP152" s="1380"/>
      <c r="AFQ152" s="1380"/>
      <c r="AFR152" s="1380"/>
      <c r="AFS152" s="1380"/>
      <c r="AFT152" s="1380"/>
      <c r="AFU152" s="1380"/>
      <c r="AFV152" s="1380"/>
      <c r="AFW152" s="1380"/>
      <c r="AFX152" s="1380"/>
      <c r="AFY152" s="1380"/>
      <c r="AFZ152" s="1380"/>
      <c r="AGA152" s="1380"/>
      <c r="AGB152" s="1380"/>
      <c r="AGC152" s="1380"/>
      <c r="AGD152" s="1380"/>
      <c r="AGE152" s="1380"/>
      <c r="AGF152" s="1380"/>
      <c r="AGG152" s="1380"/>
      <c r="AGH152" s="1380"/>
      <c r="AGI152" s="1380"/>
      <c r="AGJ152" s="1380"/>
      <c r="AGK152" s="1380"/>
      <c r="AGL152" s="1380"/>
      <c r="AGM152" s="1380"/>
      <c r="AGN152" s="1380"/>
      <c r="AGO152" s="1380"/>
      <c r="AGP152" s="1380"/>
      <c r="AGQ152" s="1380"/>
      <c r="AGR152" s="1380"/>
      <c r="AGS152" s="1380"/>
      <c r="AGT152" s="1380"/>
      <c r="AGU152" s="1380"/>
      <c r="AGV152" s="1380"/>
      <c r="AGW152" s="1380"/>
      <c r="AGX152" s="1380"/>
      <c r="AGY152" s="1380"/>
      <c r="AGZ152" s="1380"/>
      <c r="AHA152" s="1380"/>
      <c r="AHB152" s="1380"/>
      <c r="AHC152" s="1380"/>
      <c r="AHD152" s="1380"/>
      <c r="AHE152" s="1380"/>
      <c r="AHF152" s="1380"/>
      <c r="AHG152" s="1380"/>
      <c r="AHH152" s="1380"/>
      <c r="AHI152" s="1380"/>
      <c r="AHJ152" s="1380"/>
      <c r="AHK152" s="1380"/>
      <c r="AHL152" s="1380"/>
      <c r="AHM152" s="1380"/>
      <c r="AHN152" s="1380"/>
      <c r="AHO152" s="1380"/>
      <c r="AHP152" s="1380"/>
      <c r="AHQ152" s="1380"/>
      <c r="AHR152" s="1380"/>
      <c r="AHS152" s="1380"/>
      <c r="AHT152" s="1380"/>
      <c r="AHU152" s="1380"/>
      <c r="AHV152" s="1380"/>
      <c r="AHW152" s="1380"/>
      <c r="AHX152" s="1380"/>
      <c r="AHY152" s="1380"/>
      <c r="AHZ152" s="1380"/>
      <c r="AIA152" s="1380"/>
      <c r="AIB152" s="1380"/>
      <c r="AIC152" s="1380"/>
      <c r="AID152" s="1380"/>
      <c r="AIE152" s="1380"/>
      <c r="AIF152" s="1380"/>
      <c r="AIG152" s="1380"/>
      <c r="AIH152" s="1380"/>
      <c r="AII152" s="1380"/>
      <c r="AIJ152" s="1380"/>
      <c r="AIK152" s="1380"/>
      <c r="AIL152" s="1380"/>
      <c r="AIM152" s="1380"/>
      <c r="AIN152" s="1380"/>
      <c r="AIO152" s="1380"/>
      <c r="AIP152" s="1380"/>
      <c r="AIQ152" s="1380"/>
      <c r="AIR152" s="1380"/>
      <c r="AIS152" s="1380"/>
      <c r="AIT152" s="1380"/>
      <c r="AIU152" s="1380"/>
      <c r="AIV152" s="1380"/>
      <c r="AIW152" s="1380"/>
      <c r="AIX152" s="1380"/>
      <c r="AIY152" s="1380"/>
      <c r="AIZ152" s="1380"/>
      <c r="AJA152" s="1380"/>
      <c r="AJB152" s="1380"/>
      <c r="AJC152" s="1380"/>
      <c r="AJD152" s="1380"/>
      <c r="AJE152" s="1380"/>
      <c r="AJF152" s="1380"/>
      <c r="AJG152" s="1380"/>
      <c r="AJH152" s="1380"/>
      <c r="AJI152" s="1380"/>
      <c r="AJJ152" s="1380"/>
      <c r="AJK152" s="1380"/>
      <c r="AJL152" s="1380"/>
      <c r="AJM152" s="1380"/>
      <c r="AJN152" s="1380"/>
      <c r="AJO152" s="1380"/>
      <c r="AJP152" s="1380"/>
      <c r="AJQ152" s="1380"/>
      <c r="AJR152" s="1380"/>
      <c r="AJS152" s="1380"/>
      <c r="AJT152" s="1380"/>
      <c r="AJU152" s="1380"/>
      <c r="AJV152" s="1380"/>
      <c r="AJW152" s="1380"/>
      <c r="AJX152" s="1380"/>
      <c r="AJY152" s="1380"/>
      <c r="AJZ152" s="1380"/>
      <c r="AKA152" s="1380"/>
      <c r="AKB152" s="1380"/>
      <c r="AKC152" s="1380"/>
      <c r="AKD152" s="1380"/>
      <c r="AKE152" s="1380"/>
      <c r="AKF152" s="1380"/>
      <c r="AKG152" s="1380"/>
      <c r="AKH152" s="1380"/>
      <c r="AKI152" s="1380"/>
      <c r="AKJ152" s="1380"/>
      <c r="AKK152" s="1380"/>
      <c r="AKL152" s="1380"/>
      <c r="AKM152" s="1380"/>
      <c r="AKN152" s="1380"/>
      <c r="AKO152" s="1380"/>
      <c r="AKP152" s="1380"/>
      <c r="AKQ152" s="1380"/>
      <c r="AKR152" s="1380"/>
      <c r="AKS152" s="1380"/>
      <c r="AKT152" s="1380"/>
      <c r="AKU152" s="1380"/>
      <c r="AKV152" s="1380"/>
      <c r="AKW152" s="1380"/>
      <c r="AKX152" s="1380"/>
      <c r="AKY152" s="1380"/>
      <c r="AKZ152" s="1380"/>
      <c r="ALA152" s="1380"/>
      <c r="ALB152" s="1380"/>
      <c r="ALC152" s="1380"/>
      <c r="ALD152" s="1380"/>
      <c r="ALE152" s="1380"/>
      <c r="ALF152" s="1380"/>
      <c r="ALG152" s="1380"/>
      <c r="ALH152" s="1380"/>
      <c r="ALI152" s="1380"/>
      <c r="ALJ152" s="1380"/>
      <c r="ALK152" s="1380"/>
      <c r="ALL152" s="1380"/>
      <c r="ALM152" s="1380"/>
      <c r="ALN152" s="1380"/>
      <c r="ALO152" s="1380"/>
      <c r="ALP152" s="1380"/>
      <c r="ALQ152" s="1380"/>
      <c r="ALR152" s="1380"/>
      <c r="ALS152" s="1380"/>
      <c r="ALT152" s="1380"/>
      <c r="ALU152" s="1380"/>
      <c r="ALV152" s="1380"/>
      <c r="ALW152" s="1380"/>
      <c r="ALX152" s="1380"/>
      <c r="ALY152" s="1380"/>
      <c r="ALZ152" s="1380"/>
      <c r="AMA152" s="1380"/>
      <c r="AMB152" s="1380"/>
      <c r="AMC152" s="1380"/>
      <c r="AMD152" s="1380"/>
      <c r="AME152" s="1380"/>
      <c r="AMF152" s="1380"/>
      <c r="AMG152" s="1380"/>
      <c r="AMH152" s="1380"/>
      <c r="AMI152" s="1380"/>
      <c r="AMJ152" s="1380"/>
    </row>
    <row r="153" spans="1:1024" s="737" customFormat="1" ht="25.15" customHeight="1">
      <c r="A153" s="6249"/>
      <c r="B153" s="6805" t="s">
        <v>1242</v>
      </c>
      <c r="C153" s="6808" t="s">
        <v>853</v>
      </c>
      <c r="D153" s="6809" t="s">
        <v>854</v>
      </c>
      <c r="E153" s="4718"/>
      <c r="F153" s="4726"/>
      <c r="G153" s="4727"/>
      <c r="H153" s="6811" t="s">
        <v>1243</v>
      </c>
      <c r="I153" s="4728" t="s">
        <v>1025</v>
      </c>
      <c r="J153" s="4729">
        <v>10000000</v>
      </c>
      <c r="K153" s="4718"/>
      <c r="L153" s="4730"/>
      <c r="M153" s="4730"/>
      <c r="N153" s="4730"/>
      <c r="O153" s="6813">
        <f>SUM(J153:J156)</f>
        <v>12000000</v>
      </c>
      <c r="P153" s="6815">
        <f>SUM(T153:AE153)</f>
        <v>0</v>
      </c>
      <c r="Q153" s="6794">
        <f>+P153/O153</f>
        <v>0</v>
      </c>
      <c r="R153" s="6796">
        <f>+O153-P153</f>
        <v>12000000</v>
      </c>
      <c r="S153" s="6798">
        <f>+R153/O153</f>
        <v>1</v>
      </c>
      <c r="T153" s="6800">
        <v>0</v>
      </c>
      <c r="U153" s="6792">
        <v>0</v>
      </c>
      <c r="V153" s="6792">
        <v>0</v>
      </c>
      <c r="W153" s="6792">
        <v>0</v>
      </c>
      <c r="X153" s="6792">
        <v>0</v>
      </c>
      <c r="Y153" s="6792">
        <v>0</v>
      </c>
      <c r="Z153" s="6792">
        <v>0</v>
      </c>
      <c r="AA153" s="6792">
        <v>0</v>
      </c>
      <c r="AB153" s="6792">
        <v>0</v>
      </c>
      <c r="AC153" s="6792">
        <v>0</v>
      </c>
      <c r="AD153" s="6792">
        <v>0</v>
      </c>
      <c r="AE153" s="6792">
        <v>0</v>
      </c>
      <c r="AF153" s="6836">
        <v>5</v>
      </c>
      <c r="AG153" s="6838">
        <f>SUM(AK153:AV156)</f>
        <v>0</v>
      </c>
      <c r="AH153" s="6838">
        <f>+AF153-AG153</f>
        <v>5</v>
      </c>
      <c r="AI153" s="6832">
        <f>+AG153/AF153</f>
        <v>0</v>
      </c>
      <c r="AJ153" s="6832">
        <f>100%-AI153</f>
        <v>1</v>
      </c>
      <c r="AK153" s="6834">
        <v>0</v>
      </c>
      <c r="AL153" s="6826">
        <v>0</v>
      </c>
      <c r="AM153" s="6826">
        <v>0</v>
      </c>
      <c r="AN153" s="6826">
        <v>0</v>
      </c>
      <c r="AO153" s="6826">
        <v>0</v>
      </c>
      <c r="AP153" s="6826">
        <v>0</v>
      </c>
      <c r="AQ153" s="6826">
        <v>0</v>
      </c>
      <c r="AR153" s="6826">
        <v>0</v>
      </c>
      <c r="AS153" s="6826">
        <v>0</v>
      </c>
      <c r="AT153" s="6826">
        <v>0</v>
      </c>
      <c r="AU153" s="6826">
        <v>0</v>
      </c>
      <c r="AV153" s="6826">
        <v>0</v>
      </c>
      <c r="AW153" s="6827">
        <v>45474</v>
      </c>
      <c r="AX153" s="6827">
        <v>45595</v>
      </c>
      <c r="AY153" s="6828" t="s">
        <v>1244</v>
      </c>
      <c r="AZ153" s="6830" t="s">
        <v>86</v>
      </c>
      <c r="BA153" s="3442"/>
      <c r="BB153" s="3442"/>
      <c r="BC153" s="3442"/>
      <c r="BD153" s="3442"/>
      <c r="BE153" s="3442"/>
      <c r="BF153" s="3442"/>
      <c r="BG153" s="3442"/>
      <c r="BH153" s="3442"/>
      <c r="BI153" s="3442"/>
      <c r="BJ153" s="3442"/>
      <c r="BK153" s="3442"/>
      <c r="BL153" s="3442"/>
      <c r="BM153" s="3442"/>
      <c r="BN153" s="3442"/>
      <c r="BO153" s="3442"/>
      <c r="BP153" s="3442"/>
      <c r="BQ153" s="3442"/>
      <c r="BR153" s="3442"/>
      <c r="BS153" s="3442"/>
      <c r="BT153" s="3442"/>
      <c r="BU153" s="3442"/>
      <c r="BV153" s="3442"/>
      <c r="BW153" s="3442"/>
      <c r="BX153" s="3442"/>
      <c r="BY153" s="3442"/>
      <c r="BZ153" s="3442"/>
      <c r="CA153" s="3442"/>
      <c r="CB153" s="3442"/>
      <c r="CC153" s="3442"/>
      <c r="CD153" s="3442"/>
      <c r="CE153" s="3442"/>
      <c r="CF153" s="3442"/>
      <c r="CG153" s="3442"/>
      <c r="CH153" s="3442"/>
      <c r="CI153" s="3442"/>
      <c r="CJ153" s="3442"/>
      <c r="CK153" s="3442"/>
      <c r="CL153" s="3442"/>
      <c r="CM153" s="3442"/>
      <c r="CN153" s="3442"/>
      <c r="CO153" s="3442"/>
      <c r="CP153" s="3442"/>
      <c r="CQ153" s="3442"/>
      <c r="CR153" s="3442"/>
      <c r="CS153" s="3442"/>
      <c r="CT153" s="3442"/>
      <c r="CU153" s="3442"/>
      <c r="CV153" s="3442"/>
      <c r="CW153" s="3442"/>
      <c r="CX153" s="3442"/>
      <c r="CY153" s="3442"/>
      <c r="CZ153" s="3442"/>
      <c r="DA153" s="3442"/>
      <c r="DB153" s="3442"/>
      <c r="DC153" s="3442"/>
      <c r="DD153" s="3442"/>
      <c r="DE153" s="3442"/>
      <c r="DF153" s="3442"/>
      <c r="DG153" s="3442"/>
      <c r="DH153" s="3442"/>
      <c r="DI153" s="3442"/>
      <c r="DJ153" s="3442"/>
      <c r="DK153" s="3442"/>
      <c r="DL153" s="3442"/>
      <c r="DM153" s="3442"/>
      <c r="DN153" s="3442"/>
      <c r="DO153" s="3442"/>
      <c r="DP153" s="3442"/>
      <c r="DQ153" s="3442"/>
      <c r="DR153" s="3442"/>
      <c r="DS153" s="3442"/>
      <c r="DT153" s="3442"/>
      <c r="DU153" s="3442"/>
      <c r="DV153" s="3442"/>
      <c r="DW153" s="3442"/>
      <c r="DX153" s="3442"/>
      <c r="DY153" s="3442"/>
      <c r="DZ153" s="1380"/>
      <c r="EA153" s="1380"/>
      <c r="EB153" s="1380"/>
      <c r="EC153" s="1380"/>
      <c r="ED153" s="1380"/>
      <c r="EE153" s="1380"/>
      <c r="EF153" s="1380"/>
      <c r="EG153" s="1380"/>
      <c r="EH153" s="1380"/>
      <c r="EI153" s="1380"/>
      <c r="EJ153" s="1380"/>
      <c r="EK153" s="1380"/>
      <c r="EL153" s="1380"/>
      <c r="EM153" s="1380"/>
      <c r="EN153" s="1380"/>
      <c r="EO153" s="1380"/>
      <c r="EP153" s="1380"/>
      <c r="EQ153" s="1380"/>
      <c r="ER153" s="1380"/>
      <c r="ES153" s="1380"/>
      <c r="ET153" s="1380"/>
      <c r="EU153" s="1380"/>
      <c r="EV153" s="1380"/>
      <c r="EW153" s="1380"/>
      <c r="EX153" s="1380"/>
      <c r="EY153" s="1380"/>
      <c r="EZ153" s="1380"/>
      <c r="FA153" s="1380"/>
      <c r="FB153" s="1380"/>
      <c r="FC153" s="1380"/>
      <c r="FD153" s="1380"/>
      <c r="FE153" s="1380"/>
      <c r="FF153" s="1380"/>
      <c r="FG153" s="1380"/>
      <c r="FH153" s="1380"/>
      <c r="FI153" s="1380"/>
      <c r="FJ153" s="1380"/>
      <c r="FK153" s="1380"/>
      <c r="FL153" s="1380"/>
      <c r="FM153" s="1380"/>
      <c r="FN153" s="1380"/>
      <c r="FO153" s="1380"/>
      <c r="FP153" s="1380"/>
      <c r="FQ153" s="1380"/>
      <c r="FR153" s="1380"/>
      <c r="FS153" s="1380"/>
      <c r="FT153" s="1380"/>
      <c r="FU153" s="1380"/>
      <c r="FV153" s="1380"/>
      <c r="FW153" s="1380"/>
      <c r="FX153" s="1380"/>
      <c r="FY153" s="1380"/>
      <c r="FZ153" s="1380"/>
      <c r="GA153" s="1380"/>
      <c r="GB153" s="1380"/>
      <c r="GC153" s="1380"/>
      <c r="GD153" s="1380"/>
      <c r="GE153" s="1380"/>
      <c r="GF153" s="1380"/>
      <c r="GG153" s="1380"/>
      <c r="GH153" s="1380"/>
      <c r="GI153" s="1380"/>
      <c r="GJ153" s="1380"/>
      <c r="GK153" s="1380"/>
      <c r="GL153" s="1380"/>
      <c r="GM153" s="1380"/>
      <c r="GN153" s="1380"/>
      <c r="GO153" s="1380"/>
      <c r="GP153" s="1380"/>
      <c r="GQ153" s="1380"/>
      <c r="GR153" s="1380"/>
      <c r="GS153" s="1380"/>
      <c r="GT153" s="1380"/>
      <c r="GU153" s="1380"/>
      <c r="GV153" s="1380"/>
      <c r="GW153" s="1380"/>
      <c r="GX153" s="1380"/>
      <c r="GY153" s="1380"/>
      <c r="GZ153" s="1380"/>
      <c r="HA153" s="1380"/>
      <c r="HB153" s="1380"/>
      <c r="HC153" s="1380"/>
      <c r="HD153" s="1380"/>
      <c r="HE153" s="1380"/>
      <c r="HF153" s="1380"/>
      <c r="HG153" s="1380"/>
      <c r="HH153" s="1380"/>
      <c r="HI153" s="1380"/>
      <c r="HJ153" s="1380"/>
      <c r="HK153" s="1380"/>
      <c r="HL153" s="1380"/>
      <c r="HM153" s="1380"/>
      <c r="HN153" s="1380"/>
      <c r="HO153" s="1380"/>
      <c r="HP153" s="1380"/>
      <c r="HQ153" s="1380"/>
      <c r="HR153" s="1380"/>
      <c r="HS153" s="1380"/>
      <c r="HT153" s="1380"/>
      <c r="HU153" s="1380"/>
      <c r="HV153" s="1380"/>
      <c r="HW153" s="1380"/>
      <c r="HX153" s="1380"/>
      <c r="HY153" s="1380"/>
      <c r="HZ153" s="1380"/>
      <c r="IA153" s="1380"/>
      <c r="IB153" s="1380"/>
      <c r="IC153" s="1380"/>
      <c r="ID153" s="1380"/>
      <c r="IE153" s="1380"/>
      <c r="IF153" s="1380"/>
      <c r="IG153" s="1380"/>
      <c r="IH153" s="1380"/>
      <c r="II153" s="1380"/>
      <c r="IJ153" s="1380"/>
      <c r="IK153" s="1380"/>
      <c r="IL153" s="1380"/>
      <c r="IM153" s="1380"/>
      <c r="IN153" s="1380"/>
      <c r="IO153" s="1380"/>
      <c r="IP153" s="1380"/>
      <c r="IQ153" s="1380"/>
      <c r="IR153" s="1380"/>
      <c r="IS153" s="1380"/>
      <c r="IT153" s="1380"/>
      <c r="IU153" s="1380"/>
      <c r="IV153" s="1380"/>
      <c r="IW153" s="1380"/>
      <c r="IX153" s="1380"/>
      <c r="IY153" s="1380"/>
      <c r="IZ153" s="1380"/>
      <c r="JA153" s="1380"/>
      <c r="JB153" s="1380"/>
      <c r="JC153" s="1380"/>
      <c r="JD153" s="1380"/>
      <c r="JE153" s="1380"/>
      <c r="JF153" s="1380"/>
      <c r="JG153" s="1380"/>
      <c r="JH153" s="1380"/>
      <c r="JI153" s="1380"/>
      <c r="JJ153" s="1380"/>
      <c r="JK153" s="1380"/>
      <c r="JL153" s="1380"/>
      <c r="JM153" s="1380"/>
      <c r="JN153" s="1380"/>
      <c r="JO153" s="1380"/>
      <c r="JP153" s="1380"/>
      <c r="JQ153" s="1380"/>
      <c r="JR153" s="1380"/>
      <c r="JS153" s="1380"/>
      <c r="JT153" s="1380"/>
      <c r="JU153" s="1380"/>
      <c r="JV153" s="1380"/>
      <c r="JW153" s="1380"/>
      <c r="JX153" s="1380"/>
      <c r="JY153" s="1380"/>
      <c r="JZ153" s="1380"/>
      <c r="KA153" s="1380"/>
      <c r="KB153" s="1380"/>
      <c r="KC153" s="1380"/>
      <c r="KD153" s="1380"/>
      <c r="KE153" s="1380"/>
      <c r="KF153" s="1380"/>
      <c r="KG153" s="1380"/>
      <c r="KH153" s="1380"/>
      <c r="KI153" s="1380"/>
      <c r="KJ153" s="1380"/>
      <c r="KK153" s="1380"/>
      <c r="KL153" s="1380"/>
      <c r="KM153" s="1380"/>
      <c r="KN153" s="1380"/>
      <c r="KO153" s="1380"/>
      <c r="KP153" s="1380"/>
      <c r="KQ153" s="1380"/>
      <c r="KR153" s="1380"/>
      <c r="KS153" s="1380"/>
      <c r="KT153" s="1380"/>
      <c r="KU153" s="1380"/>
      <c r="KV153" s="1380"/>
      <c r="KW153" s="1380"/>
      <c r="KX153" s="1380"/>
      <c r="KY153" s="1380"/>
      <c r="KZ153" s="1380"/>
      <c r="LA153" s="1380"/>
      <c r="LB153" s="1380"/>
      <c r="LC153" s="1380"/>
      <c r="LD153" s="1380"/>
      <c r="LE153" s="1380"/>
      <c r="LF153" s="1380"/>
      <c r="LG153" s="1380"/>
      <c r="LH153" s="1380"/>
      <c r="LI153" s="1380"/>
      <c r="LJ153" s="1380"/>
      <c r="LK153" s="1380"/>
      <c r="LL153" s="1380"/>
      <c r="LM153" s="1380"/>
      <c r="LN153" s="1380"/>
      <c r="LO153" s="1380"/>
      <c r="LP153" s="1380"/>
      <c r="LQ153" s="1380"/>
      <c r="LR153" s="1380"/>
      <c r="LS153" s="1380"/>
      <c r="LT153" s="1380"/>
      <c r="LU153" s="1380"/>
      <c r="LV153" s="1380"/>
      <c r="LW153" s="1380"/>
      <c r="LX153" s="1380"/>
      <c r="LY153" s="1380"/>
      <c r="LZ153" s="1380"/>
      <c r="MA153" s="1380"/>
      <c r="MB153" s="1380"/>
      <c r="MC153" s="1380"/>
      <c r="MD153" s="1380"/>
      <c r="ME153" s="1380"/>
      <c r="MF153" s="1380"/>
      <c r="MG153" s="1380"/>
      <c r="MH153" s="1380"/>
      <c r="MI153" s="1380"/>
      <c r="MJ153" s="1380"/>
      <c r="MK153" s="1380"/>
      <c r="ML153" s="1380"/>
      <c r="MM153" s="1380"/>
      <c r="MN153" s="1380"/>
      <c r="MO153" s="1380"/>
      <c r="MP153" s="1380"/>
      <c r="MQ153" s="1380"/>
      <c r="MR153" s="1380"/>
      <c r="MS153" s="1380"/>
      <c r="MT153" s="1380"/>
      <c r="MU153" s="1380"/>
      <c r="MV153" s="1380"/>
      <c r="MW153" s="1380"/>
      <c r="MX153" s="1380"/>
      <c r="MY153" s="1380"/>
      <c r="MZ153" s="1380"/>
      <c r="NA153" s="1380"/>
      <c r="NB153" s="1380"/>
      <c r="NC153" s="1380"/>
      <c r="ND153" s="1380"/>
      <c r="NE153" s="1380"/>
      <c r="NF153" s="1380"/>
      <c r="NG153" s="1380"/>
      <c r="NH153" s="1380"/>
      <c r="NI153" s="1380"/>
      <c r="NJ153" s="1380"/>
      <c r="NK153" s="1380"/>
      <c r="NL153" s="1380"/>
      <c r="NM153" s="1380"/>
      <c r="NN153" s="1380"/>
      <c r="NO153" s="1380"/>
      <c r="NP153" s="1380"/>
      <c r="NQ153" s="1380"/>
      <c r="NR153" s="1380"/>
      <c r="NS153" s="1380"/>
      <c r="NT153" s="1380"/>
      <c r="NU153" s="1380"/>
      <c r="NV153" s="1380"/>
      <c r="NW153" s="1380"/>
      <c r="NX153" s="1380"/>
      <c r="NY153" s="1380"/>
      <c r="NZ153" s="1380"/>
      <c r="OA153" s="1380"/>
      <c r="OB153" s="1380"/>
      <c r="OC153" s="1380"/>
      <c r="OD153" s="1380"/>
      <c r="OE153" s="1380"/>
      <c r="OF153" s="1380"/>
      <c r="OG153" s="1380"/>
      <c r="OH153" s="1380"/>
      <c r="OI153" s="1380"/>
      <c r="OJ153" s="1380"/>
      <c r="OK153" s="1380"/>
      <c r="OL153" s="1380"/>
      <c r="OM153" s="1380"/>
      <c r="ON153" s="1380"/>
      <c r="OO153" s="1380"/>
      <c r="OP153" s="1380"/>
      <c r="OQ153" s="1380"/>
      <c r="OR153" s="1380"/>
      <c r="OS153" s="1380"/>
      <c r="OT153" s="1380"/>
      <c r="OU153" s="1380"/>
      <c r="OV153" s="1380"/>
      <c r="OW153" s="1380"/>
      <c r="OX153" s="1380"/>
      <c r="OY153" s="1380"/>
      <c r="OZ153" s="1380"/>
      <c r="PA153" s="1380"/>
      <c r="PB153" s="1380"/>
      <c r="PC153" s="1380"/>
      <c r="PD153" s="1380"/>
      <c r="PE153" s="1380"/>
      <c r="PF153" s="1380"/>
      <c r="PG153" s="1380"/>
      <c r="PH153" s="1380"/>
      <c r="PI153" s="1380"/>
      <c r="PJ153" s="1380"/>
      <c r="PK153" s="1380"/>
      <c r="PL153" s="1380"/>
      <c r="PM153" s="1380"/>
      <c r="PN153" s="1380"/>
      <c r="PO153" s="1380"/>
      <c r="PP153" s="1380"/>
      <c r="PQ153" s="1380"/>
      <c r="PR153" s="1380"/>
      <c r="PS153" s="1380"/>
      <c r="PT153" s="1380"/>
      <c r="PU153" s="1380"/>
      <c r="PV153" s="1380"/>
      <c r="PW153" s="1380"/>
      <c r="PX153" s="1380"/>
      <c r="PY153" s="1380"/>
      <c r="PZ153" s="1380"/>
      <c r="QA153" s="1380"/>
      <c r="QB153" s="1380"/>
      <c r="QC153" s="1380"/>
      <c r="QD153" s="1380"/>
      <c r="QE153" s="1380"/>
      <c r="QF153" s="1380"/>
      <c r="QG153" s="1380"/>
      <c r="QH153" s="1380"/>
      <c r="QI153" s="1380"/>
      <c r="QJ153" s="1380"/>
      <c r="QK153" s="1380"/>
      <c r="QL153" s="1380"/>
      <c r="QM153" s="1380"/>
      <c r="QN153" s="1380"/>
      <c r="QO153" s="1380"/>
      <c r="QP153" s="1380"/>
      <c r="QQ153" s="1380"/>
      <c r="QR153" s="1380"/>
      <c r="QS153" s="1380"/>
      <c r="QT153" s="1380"/>
      <c r="QU153" s="1380"/>
      <c r="QV153" s="1380"/>
      <c r="QW153" s="1380"/>
      <c r="QX153" s="1380"/>
      <c r="QY153" s="1380"/>
      <c r="QZ153" s="1380"/>
      <c r="RA153" s="1380"/>
      <c r="RB153" s="1380"/>
      <c r="RC153" s="1380"/>
      <c r="RD153" s="1380"/>
      <c r="RE153" s="1380"/>
      <c r="RF153" s="1380"/>
      <c r="RG153" s="1380"/>
      <c r="RH153" s="1380"/>
      <c r="RI153" s="1380"/>
      <c r="RJ153" s="1380"/>
      <c r="RK153" s="1380"/>
      <c r="RL153" s="1380"/>
      <c r="RM153" s="1380"/>
      <c r="RN153" s="1380"/>
      <c r="RO153" s="1380"/>
      <c r="RP153" s="1380"/>
      <c r="RQ153" s="1380"/>
      <c r="RR153" s="1380"/>
      <c r="RS153" s="1380"/>
      <c r="RT153" s="1380"/>
      <c r="RU153" s="1380"/>
      <c r="RV153" s="1380"/>
      <c r="RW153" s="1380"/>
      <c r="RX153" s="1380"/>
      <c r="RY153" s="1380"/>
      <c r="RZ153" s="1380"/>
      <c r="SA153" s="1380"/>
      <c r="SB153" s="1380"/>
      <c r="SC153" s="1380"/>
      <c r="SD153" s="1380"/>
      <c r="SE153" s="1380"/>
      <c r="SF153" s="1380"/>
      <c r="SG153" s="1380"/>
      <c r="SH153" s="1380"/>
      <c r="SI153" s="1380"/>
      <c r="SJ153" s="1380"/>
      <c r="SK153" s="1380"/>
      <c r="SL153" s="1380"/>
      <c r="SM153" s="1380"/>
      <c r="SN153" s="1380"/>
      <c r="SO153" s="1380"/>
      <c r="SP153" s="1380"/>
      <c r="SQ153" s="1380"/>
      <c r="SR153" s="1380"/>
      <c r="SS153" s="1380"/>
      <c r="ST153" s="1380"/>
      <c r="SU153" s="1380"/>
      <c r="SV153" s="1380"/>
      <c r="SW153" s="1380"/>
      <c r="SX153" s="1380"/>
      <c r="SY153" s="1380"/>
      <c r="SZ153" s="1380"/>
      <c r="TA153" s="1380"/>
      <c r="TB153" s="1380"/>
      <c r="TC153" s="1380"/>
      <c r="TD153" s="1380"/>
      <c r="TE153" s="1380"/>
      <c r="TF153" s="1380"/>
      <c r="TG153" s="1380"/>
      <c r="TH153" s="1380"/>
      <c r="TI153" s="1380"/>
      <c r="TJ153" s="1380"/>
      <c r="TK153" s="1380"/>
      <c r="TL153" s="1380"/>
      <c r="TM153" s="1380"/>
      <c r="TN153" s="1380"/>
      <c r="TO153" s="1380"/>
      <c r="TP153" s="1380"/>
      <c r="TQ153" s="1380"/>
      <c r="TR153" s="1380"/>
      <c r="TS153" s="1380"/>
      <c r="TT153" s="1380"/>
      <c r="TU153" s="1380"/>
      <c r="TV153" s="1380"/>
      <c r="TW153" s="1380"/>
      <c r="TX153" s="1380"/>
      <c r="TY153" s="1380"/>
      <c r="TZ153" s="1380"/>
      <c r="UA153" s="1380"/>
      <c r="UB153" s="1380"/>
      <c r="UC153" s="1380"/>
      <c r="UD153" s="1380"/>
      <c r="UE153" s="1380"/>
      <c r="UF153" s="1380"/>
      <c r="UG153" s="1380"/>
      <c r="UH153" s="1380"/>
      <c r="UI153" s="1380"/>
      <c r="UJ153" s="1380"/>
      <c r="UK153" s="1380"/>
      <c r="UL153" s="1380"/>
      <c r="UM153" s="1380"/>
      <c r="UN153" s="1380"/>
      <c r="UO153" s="1380"/>
      <c r="UP153" s="1380"/>
      <c r="UQ153" s="1380"/>
      <c r="UR153" s="1380"/>
      <c r="US153" s="1380"/>
      <c r="UT153" s="1380"/>
      <c r="UU153" s="1380"/>
      <c r="UV153" s="1380"/>
      <c r="UW153" s="1380"/>
      <c r="UX153" s="1380"/>
      <c r="UY153" s="1380"/>
      <c r="UZ153" s="1380"/>
      <c r="VA153" s="1380"/>
      <c r="VB153" s="1380"/>
      <c r="VC153" s="1380"/>
      <c r="VD153" s="1380"/>
      <c r="VE153" s="1380"/>
      <c r="VF153" s="1380"/>
      <c r="VG153" s="1380"/>
      <c r="VH153" s="1380"/>
      <c r="VI153" s="1380"/>
      <c r="VJ153" s="1380"/>
      <c r="VK153" s="1380"/>
      <c r="VL153" s="1380"/>
      <c r="VM153" s="1380"/>
      <c r="VN153" s="1380"/>
      <c r="VO153" s="1380"/>
      <c r="VP153" s="1380"/>
      <c r="VQ153" s="1380"/>
      <c r="VR153" s="1380"/>
      <c r="VS153" s="1380"/>
      <c r="VT153" s="1380"/>
      <c r="VU153" s="1380"/>
      <c r="VV153" s="1380"/>
      <c r="VW153" s="1380"/>
      <c r="VX153" s="1380"/>
      <c r="VY153" s="1380"/>
      <c r="VZ153" s="1380"/>
      <c r="WA153" s="1380"/>
      <c r="WB153" s="1380"/>
      <c r="WC153" s="1380"/>
      <c r="WD153" s="1380"/>
      <c r="WE153" s="1380"/>
      <c r="WF153" s="1380"/>
      <c r="WG153" s="1380"/>
      <c r="WH153" s="1380"/>
      <c r="WI153" s="1380"/>
      <c r="WJ153" s="1380"/>
      <c r="WK153" s="1380"/>
      <c r="WL153" s="1380"/>
      <c r="WM153" s="1380"/>
      <c r="WN153" s="1380"/>
      <c r="WO153" s="1380"/>
      <c r="WP153" s="1380"/>
      <c r="WQ153" s="1380"/>
      <c r="WR153" s="1380"/>
      <c r="WS153" s="1380"/>
      <c r="WT153" s="1380"/>
      <c r="WU153" s="1380"/>
      <c r="WV153" s="1380"/>
      <c r="WW153" s="1380"/>
      <c r="WX153" s="1380"/>
      <c r="WY153" s="1380"/>
      <c r="WZ153" s="1380"/>
      <c r="XA153" s="1380"/>
      <c r="XB153" s="1380"/>
      <c r="XC153" s="1380"/>
      <c r="XD153" s="1380"/>
      <c r="XE153" s="1380"/>
      <c r="XF153" s="1380"/>
      <c r="XG153" s="1380"/>
      <c r="XH153" s="1380"/>
      <c r="XI153" s="1380"/>
      <c r="XJ153" s="1380"/>
      <c r="XK153" s="1380"/>
      <c r="XL153" s="1380"/>
      <c r="XM153" s="1380"/>
      <c r="XN153" s="1380"/>
      <c r="XO153" s="1380"/>
      <c r="XP153" s="1380"/>
      <c r="XQ153" s="1380"/>
      <c r="XR153" s="1380"/>
      <c r="XS153" s="1380"/>
      <c r="XT153" s="1380"/>
      <c r="XU153" s="1380"/>
      <c r="XV153" s="1380"/>
      <c r="XW153" s="1380"/>
      <c r="XX153" s="1380"/>
      <c r="XY153" s="1380"/>
      <c r="XZ153" s="1380"/>
      <c r="YA153" s="1380"/>
      <c r="YB153" s="1380"/>
      <c r="YC153" s="1380"/>
      <c r="YD153" s="1380"/>
      <c r="YE153" s="1380"/>
      <c r="YF153" s="1380"/>
      <c r="YG153" s="1380"/>
      <c r="YH153" s="1380"/>
      <c r="YI153" s="1380"/>
      <c r="YJ153" s="1380"/>
      <c r="YK153" s="1380"/>
      <c r="YL153" s="1380"/>
      <c r="YM153" s="1380"/>
      <c r="YN153" s="1380"/>
      <c r="YO153" s="1380"/>
      <c r="YP153" s="1380"/>
      <c r="YQ153" s="1380"/>
      <c r="YR153" s="1380"/>
      <c r="YS153" s="1380"/>
      <c r="YT153" s="1380"/>
      <c r="YU153" s="1380"/>
      <c r="YV153" s="1380"/>
      <c r="YW153" s="1380"/>
      <c r="YX153" s="1380"/>
      <c r="YY153" s="1380"/>
      <c r="YZ153" s="1380"/>
      <c r="ZA153" s="1380"/>
      <c r="ZB153" s="1380"/>
      <c r="ZC153" s="1380"/>
      <c r="ZD153" s="1380"/>
      <c r="ZE153" s="1380"/>
      <c r="ZF153" s="1380"/>
      <c r="ZG153" s="1380"/>
      <c r="ZH153" s="1380"/>
      <c r="ZI153" s="1380"/>
      <c r="ZJ153" s="1380"/>
      <c r="ZK153" s="1380"/>
      <c r="ZL153" s="1380"/>
      <c r="ZM153" s="1380"/>
      <c r="ZN153" s="1380"/>
      <c r="ZO153" s="1380"/>
      <c r="ZP153" s="1380"/>
      <c r="ZQ153" s="1380"/>
      <c r="ZR153" s="1380"/>
      <c r="ZS153" s="1380"/>
      <c r="ZT153" s="1380"/>
      <c r="ZU153" s="1380"/>
      <c r="ZV153" s="1380"/>
      <c r="ZW153" s="1380"/>
      <c r="ZX153" s="1380"/>
      <c r="ZY153" s="1380"/>
      <c r="ZZ153" s="1380"/>
      <c r="AAA153" s="1380"/>
      <c r="AAB153" s="1380"/>
      <c r="AAC153" s="1380"/>
      <c r="AAD153" s="1380"/>
      <c r="AAE153" s="1380"/>
      <c r="AAF153" s="1380"/>
      <c r="AAG153" s="1380"/>
      <c r="AAH153" s="1380"/>
      <c r="AAI153" s="1380"/>
      <c r="AAJ153" s="1380"/>
      <c r="AAK153" s="1380"/>
      <c r="AAL153" s="1380"/>
      <c r="AAM153" s="1380"/>
      <c r="AAN153" s="1380"/>
      <c r="AAO153" s="1380"/>
      <c r="AAP153" s="1380"/>
      <c r="AAQ153" s="1380"/>
      <c r="AAR153" s="1380"/>
      <c r="AAS153" s="1380"/>
      <c r="AAT153" s="1380"/>
      <c r="AAU153" s="1380"/>
      <c r="AAV153" s="1380"/>
      <c r="AAW153" s="1380"/>
      <c r="AAX153" s="1380"/>
      <c r="AAY153" s="1380"/>
      <c r="AAZ153" s="1380"/>
      <c r="ABA153" s="1380"/>
      <c r="ABB153" s="1380"/>
      <c r="ABC153" s="1380"/>
      <c r="ABD153" s="1380"/>
      <c r="ABE153" s="1380"/>
      <c r="ABF153" s="1380"/>
      <c r="ABG153" s="1380"/>
      <c r="ABH153" s="1380"/>
      <c r="ABI153" s="1380"/>
      <c r="ABJ153" s="1380"/>
      <c r="ABK153" s="1380"/>
      <c r="ABL153" s="1380"/>
      <c r="ABM153" s="1380"/>
      <c r="ABN153" s="1380"/>
      <c r="ABO153" s="1380"/>
      <c r="ABP153" s="1380"/>
      <c r="ABQ153" s="1380"/>
      <c r="ABR153" s="1380"/>
      <c r="ABS153" s="1380"/>
      <c r="ABT153" s="1380"/>
      <c r="ABU153" s="1380"/>
      <c r="ABV153" s="1380"/>
      <c r="ABW153" s="1380"/>
      <c r="ABX153" s="1380"/>
      <c r="ABY153" s="1380"/>
      <c r="ABZ153" s="1380"/>
      <c r="ACA153" s="1380"/>
      <c r="ACB153" s="1380"/>
      <c r="ACC153" s="1380"/>
      <c r="ACD153" s="1380"/>
      <c r="ACE153" s="1380"/>
      <c r="ACF153" s="1380"/>
      <c r="ACG153" s="1380"/>
      <c r="ACH153" s="1380"/>
      <c r="ACI153" s="1380"/>
      <c r="ACJ153" s="1380"/>
      <c r="ACK153" s="1380"/>
      <c r="ACL153" s="1380"/>
      <c r="ACM153" s="1380"/>
      <c r="ACN153" s="1380"/>
      <c r="ACO153" s="1380"/>
      <c r="ACP153" s="1380"/>
      <c r="ACQ153" s="1380"/>
      <c r="ACR153" s="1380"/>
      <c r="ACS153" s="1380"/>
      <c r="ACT153" s="1380"/>
      <c r="ACU153" s="1380"/>
      <c r="ACV153" s="1380"/>
      <c r="ACW153" s="1380"/>
      <c r="ACX153" s="1380"/>
      <c r="ACY153" s="1380"/>
      <c r="ACZ153" s="1380"/>
      <c r="ADA153" s="1380"/>
      <c r="ADB153" s="1380"/>
      <c r="ADC153" s="1380"/>
      <c r="ADD153" s="1380"/>
      <c r="ADE153" s="1380"/>
      <c r="ADF153" s="1380"/>
      <c r="ADG153" s="1380"/>
      <c r="ADH153" s="1380"/>
      <c r="ADI153" s="1380"/>
      <c r="ADJ153" s="1380"/>
      <c r="ADK153" s="1380"/>
      <c r="ADL153" s="1380"/>
      <c r="ADM153" s="1380"/>
      <c r="ADN153" s="1380"/>
      <c r="ADO153" s="1380"/>
      <c r="ADP153" s="1380"/>
      <c r="ADQ153" s="1380"/>
      <c r="ADR153" s="1380"/>
      <c r="ADS153" s="1380"/>
      <c r="ADT153" s="1380"/>
      <c r="ADU153" s="1380"/>
      <c r="ADV153" s="1380"/>
      <c r="ADW153" s="1380"/>
      <c r="ADX153" s="1380"/>
      <c r="ADY153" s="1380"/>
      <c r="ADZ153" s="1380"/>
      <c r="AEA153" s="1380"/>
      <c r="AEB153" s="1380"/>
      <c r="AEC153" s="1380"/>
      <c r="AED153" s="1380"/>
      <c r="AEE153" s="1380"/>
      <c r="AEF153" s="1380"/>
      <c r="AEG153" s="1380"/>
      <c r="AEH153" s="1380"/>
      <c r="AEI153" s="1380"/>
      <c r="AEJ153" s="1380"/>
      <c r="AEK153" s="1380"/>
      <c r="AEL153" s="1380"/>
      <c r="AEM153" s="1380"/>
      <c r="AEN153" s="1380"/>
      <c r="AEO153" s="1380"/>
      <c r="AEP153" s="1380"/>
      <c r="AEQ153" s="1380"/>
      <c r="AER153" s="1380"/>
      <c r="AES153" s="1380"/>
      <c r="AET153" s="1380"/>
      <c r="AEU153" s="1380"/>
      <c r="AEV153" s="1380"/>
      <c r="AEW153" s="1380"/>
      <c r="AEX153" s="1380"/>
      <c r="AEY153" s="1380"/>
      <c r="AEZ153" s="1380"/>
      <c r="AFA153" s="1380"/>
      <c r="AFB153" s="1380"/>
      <c r="AFC153" s="1380"/>
      <c r="AFD153" s="1380"/>
      <c r="AFE153" s="1380"/>
      <c r="AFF153" s="1380"/>
      <c r="AFG153" s="1380"/>
      <c r="AFH153" s="1380"/>
      <c r="AFI153" s="1380"/>
      <c r="AFJ153" s="1380"/>
      <c r="AFK153" s="1380"/>
      <c r="AFL153" s="1380"/>
      <c r="AFM153" s="1380"/>
      <c r="AFN153" s="1380"/>
      <c r="AFO153" s="1380"/>
      <c r="AFP153" s="1380"/>
      <c r="AFQ153" s="1380"/>
      <c r="AFR153" s="1380"/>
      <c r="AFS153" s="1380"/>
      <c r="AFT153" s="1380"/>
      <c r="AFU153" s="1380"/>
      <c r="AFV153" s="1380"/>
      <c r="AFW153" s="1380"/>
      <c r="AFX153" s="1380"/>
      <c r="AFY153" s="1380"/>
      <c r="AFZ153" s="1380"/>
      <c r="AGA153" s="1380"/>
      <c r="AGB153" s="1380"/>
      <c r="AGC153" s="1380"/>
      <c r="AGD153" s="1380"/>
      <c r="AGE153" s="1380"/>
      <c r="AGF153" s="1380"/>
      <c r="AGG153" s="1380"/>
      <c r="AGH153" s="1380"/>
      <c r="AGI153" s="1380"/>
      <c r="AGJ153" s="1380"/>
      <c r="AGK153" s="1380"/>
      <c r="AGL153" s="1380"/>
      <c r="AGM153" s="1380"/>
      <c r="AGN153" s="1380"/>
      <c r="AGO153" s="1380"/>
      <c r="AGP153" s="1380"/>
      <c r="AGQ153" s="1380"/>
      <c r="AGR153" s="1380"/>
      <c r="AGS153" s="1380"/>
      <c r="AGT153" s="1380"/>
      <c r="AGU153" s="1380"/>
      <c r="AGV153" s="1380"/>
      <c r="AGW153" s="1380"/>
      <c r="AGX153" s="1380"/>
      <c r="AGY153" s="1380"/>
      <c r="AGZ153" s="1380"/>
      <c r="AHA153" s="1380"/>
      <c r="AHB153" s="1380"/>
      <c r="AHC153" s="1380"/>
      <c r="AHD153" s="1380"/>
      <c r="AHE153" s="1380"/>
      <c r="AHF153" s="1380"/>
      <c r="AHG153" s="1380"/>
      <c r="AHH153" s="1380"/>
      <c r="AHI153" s="1380"/>
      <c r="AHJ153" s="1380"/>
      <c r="AHK153" s="1380"/>
      <c r="AHL153" s="1380"/>
      <c r="AHM153" s="1380"/>
      <c r="AHN153" s="1380"/>
      <c r="AHO153" s="1380"/>
      <c r="AHP153" s="1380"/>
      <c r="AHQ153" s="1380"/>
      <c r="AHR153" s="1380"/>
      <c r="AHS153" s="1380"/>
      <c r="AHT153" s="1380"/>
      <c r="AHU153" s="1380"/>
      <c r="AHV153" s="1380"/>
      <c r="AHW153" s="1380"/>
      <c r="AHX153" s="1380"/>
      <c r="AHY153" s="1380"/>
      <c r="AHZ153" s="1380"/>
      <c r="AIA153" s="1380"/>
      <c r="AIB153" s="1380"/>
      <c r="AIC153" s="1380"/>
      <c r="AID153" s="1380"/>
      <c r="AIE153" s="1380"/>
      <c r="AIF153" s="1380"/>
      <c r="AIG153" s="1380"/>
      <c r="AIH153" s="1380"/>
      <c r="AII153" s="1380"/>
      <c r="AIJ153" s="1380"/>
      <c r="AIK153" s="1380"/>
      <c r="AIL153" s="1380"/>
      <c r="AIM153" s="1380"/>
      <c r="AIN153" s="1380"/>
      <c r="AIO153" s="1380"/>
      <c r="AIP153" s="1380"/>
      <c r="AIQ153" s="1380"/>
      <c r="AIR153" s="1380"/>
      <c r="AIS153" s="1380"/>
      <c r="AIT153" s="1380"/>
      <c r="AIU153" s="1380"/>
      <c r="AIV153" s="1380"/>
      <c r="AIW153" s="1380"/>
      <c r="AIX153" s="1380"/>
      <c r="AIY153" s="1380"/>
      <c r="AIZ153" s="1380"/>
      <c r="AJA153" s="1380"/>
      <c r="AJB153" s="1380"/>
      <c r="AJC153" s="1380"/>
      <c r="AJD153" s="1380"/>
      <c r="AJE153" s="1380"/>
      <c r="AJF153" s="1380"/>
      <c r="AJG153" s="1380"/>
      <c r="AJH153" s="1380"/>
      <c r="AJI153" s="1380"/>
      <c r="AJJ153" s="1380"/>
      <c r="AJK153" s="1380"/>
      <c r="AJL153" s="1380"/>
      <c r="AJM153" s="1380"/>
      <c r="AJN153" s="1380"/>
      <c r="AJO153" s="1380"/>
      <c r="AJP153" s="1380"/>
      <c r="AJQ153" s="1380"/>
      <c r="AJR153" s="1380"/>
      <c r="AJS153" s="1380"/>
      <c r="AJT153" s="1380"/>
      <c r="AJU153" s="1380"/>
      <c r="AJV153" s="1380"/>
      <c r="AJW153" s="1380"/>
      <c r="AJX153" s="1380"/>
      <c r="AJY153" s="1380"/>
      <c r="AJZ153" s="1380"/>
      <c r="AKA153" s="1380"/>
      <c r="AKB153" s="1380"/>
      <c r="AKC153" s="1380"/>
      <c r="AKD153" s="1380"/>
      <c r="AKE153" s="1380"/>
      <c r="AKF153" s="1380"/>
      <c r="AKG153" s="1380"/>
      <c r="AKH153" s="1380"/>
      <c r="AKI153" s="1380"/>
      <c r="AKJ153" s="1380"/>
      <c r="AKK153" s="1380"/>
      <c r="AKL153" s="1380"/>
      <c r="AKM153" s="1380"/>
      <c r="AKN153" s="1380"/>
      <c r="AKO153" s="1380"/>
      <c r="AKP153" s="1380"/>
      <c r="AKQ153" s="1380"/>
      <c r="AKR153" s="1380"/>
      <c r="AKS153" s="1380"/>
      <c r="AKT153" s="1380"/>
      <c r="AKU153" s="1380"/>
      <c r="AKV153" s="1380"/>
      <c r="AKW153" s="1380"/>
      <c r="AKX153" s="1380"/>
      <c r="AKY153" s="1380"/>
      <c r="AKZ153" s="1380"/>
      <c r="ALA153" s="1380"/>
      <c r="ALB153" s="1380"/>
      <c r="ALC153" s="1380"/>
      <c r="ALD153" s="1380"/>
      <c r="ALE153" s="1380"/>
      <c r="ALF153" s="1380"/>
      <c r="ALG153" s="1380"/>
      <c r="ALH153" s="1380"/>
      <c r="ALI153" s="1380"/>
      <c r="ALJ153" s="1380"/>
      <c r="ALK153" s="1380"/>
      <c r="ALL153" s="1380"/>
      <c r="ALM153" s="1380"/>
      <c r="ALN153" s="1380"/>
      <c r="ALO153" s="1380"/>
      <c r="ALP153" s="1380"/>
      <c r="ALQ153" s="1380"/>
      <c r="ALR153" s="1380"/>
      <c r="ALS153" s="1380"/>
      <c r="ALT153" s="1380"/>
      <c r="ALU153" s="1380"/>
      <c r="ALV153" s="1380"/>
      <c r="ALW153" s="1380"/>
      <c r="ALX153" s="1380"/>
      <c r="ALY153" s="1380"/>
      <c r="ALZ153" s="1380"/>
      <c r="AMA153" s="1380"/>
      <c r="AMB153" s="1380"/>
      <c r="AMC153" s="1380"/>
      <c r="AMD153" s="1380"/>
      <c r="AME153" s="1380"/>
      <c r="AMF153" s="1380"/>
      <c r="AMG153" s="1380"/>
      <c r="AMH153" s="1380"/>
      <c r="AMI153" s="1380"/>
      <c r="AMJ153" s="1380"/>
    </row>
    <row r="154" spans="1:1024" s="737" customFormat="1" ht="25.15" customHeight="1">
      <c r="A154" s="6249"/>
      <c r="B154" s="6806"/>
      <c r="C154" s="6260"/>
      <c r="D154" s="6810"/>
      <c r="E154" s="4082"/>
      <c r="F154" s="4716"/>
      <c r="G154" s="4431"/>
      <c r="H154" s="6812"/>
      <c r="I154" s="4006" t="s">
        <v>916</v>
      </c>
      <c r="J154" s="4007">
        <v>1000000</v>
      </c>
      <c r="K154" s="4082"/>
      <c r="L154" s="4717"/>
      <c r="M154" s="4717"/>
      <c r="N154" s="4717"/>
      <c r="O154" s="6814"/>
      <c r="P154" s="6816"/>
      <c r="Q154" s="6795"/>
      <c r="R154" s="6797"/>
      <c r="S154" s="6799"/>
      <c r="T154" s="6801"/>
      <c r="U154" s="6793"/>
      <c r="V154" s="6793"/>
      <c r="W154" s="6793"/>
      <c r="X154" s="6793"/>
      <c r="Y154" s="6793"/>
      <c r="Z154" s="6793"/>
      <c r="AA154" s="6793"/>
      <c r="AB154" s="6793"/>
      <c r="AC154" s="6793"/>
      <c r="AD154" s="6793"/>
      <c r="AE154" s="6793"/>
      <c r="AF154" s="6837"/>
      <c r="AG154" s="6839"/>
      <c r="AH154" s="6839"/>
      <c r="AI154" s="6833"/>
      <c r="AJ154" s="6833"/>
      <c r="AK154" s="6835"/>
      <c r="AL154" s="6824"/>
      <c r="AM154" s="6824"/>
      <c r="AN154" s="6824"/>
      <c r="AO154" s="6824"/>
      <c r="AP154" s="6824"/>
      <c r="AQ154" s="6824"/>
      <c r="AR154" s="6824"/>
      <c r="AS154" s="6824"/>
      <c r="AT154" s="6824"/>
      <c r="AU154" s="6824"/>
      <c r="AV154" s="6824"/>
      <c r="AW154" s="6824"/>
      <c r="AX154" s="6824"/>
      <c r="AY154" s="6829"/>
      <c r="AZ154" s="6831"/>
      <c r="BA154" s="3442"/>
      <c r="BB154" s="3442"/>
      <c r="BC154" s="3442"/>
      <c r="BD154" s="3442"/>
      <c r="BE154" s="3442"/>
      <c r="BF154" s="3442"/>
      <c r="BG154" s="3442"/>
      <c r="BH154" s="3442"/>
      <c r="BI154" s="3442"/>
      <c r="BJ154" s="3442"/>
      <c r="BK154" s="3442"/>
      <c r="BL154" s="3442"/>
      <c r="BM154" s="3442"/>
      <c r="BN154" s="3442"/>
      <c r="BO154" s="3442"/>
      <c r="BP154" s="3442"/>
      <c r="BQ154" s="3442"/>
      <c r="BR154" s="3442"/>
      <c r="BS154" s="3442"/>
      <c r="BT154" s="3442"/>
      <c r="BU154" s="3442"/>
      <c r="BV154" s="3442"/>
      <c r="BW154" s="3442"/>
      <c r="BX154" s="3442"/>
      <c r="BY154" s="3442"/>
      <c r="BZ154" s="3442"/>
      <c r="CA154" s="3442"/>
      <c r="CB154" s="3442"/>
      <c r="CC154" s="3442"/>
      <c r="CD154" s="3442"/>
      <c r="CE154" s="3442"/>
      <c r="CF154" s="3442"/>
      <c r="CG154" s="3442"/>
      <c r="CH154" s="3442"/>
      <c r="CI154" s="3442"/>
      <c r="CJ154" s="3442"/>
      <c r="CK154" s="3442"/>
      <c r="CL154" s="3442"/>
      <c r="CM154" s="3442"/>
      <c r="CN154" s="3442"/>
      <c r="CO154" s="3442"/>
      <c r="CP154" s="3442"/>
      <c r="CQ154" s="3442"/>
      <c r="CR154" s="3442"/>
      <c r="CS154" s="3442"/>
      <c r="CT154" s="3442"/>
      <c r="CU154" s="3442"/>
      <c r="CV154" s="3442"/>
      <c r="CW154" s="3442"/>
      <c r="CX154" s="3442"/>
      <c r="CY154" s="3442"/>
      <c r="CZ154" s="3442"/>
      <c r="DA154" s="3442"/>
      <c r="DB154" s="3442"/>
      <c r="DC154" s="3442"/>
      <c r="DD154" s="3442"/>
      <c r="DE154" s="3442"/>
      <c r="DF154" s="3442"/>
      <c r="DG154" s="3442"/>
      <c r="DH154" s="3442"/>
      <c r="DI154" s="3442"/>
      <c r="DJ154" s="3442"/>
      <c r="DK154" s="3442"/>
      <c r="DL154" s="3442"/>
      <c r="DM154" s="3442"/>
      <c r="DN154" s="3442"/>
      <c r="DO154" s="3442"/>
      <c r="DP154" s="3442"/>
      <c r="DQ154" s="3442"/>
      <c r="DR154" s="3442"/>
      <c r="DS154" s="3442"/>
      <c r="DT154" s="3442"/>
      <c r="DU154" s="3442"/>
      <c r="DV154" s="3442"/>
      <c r="DW154" s="3442"/>
      <c r="DX154" s="3442"/>
      <c r="DY154" s="3442"/>
      <c r="DZ154" s="1380"/>
      <c r="EA154" s="1380"/>
      <c r="EB154" s="1380"/>
      <c r="EC154" s="1380"/>
      <c r="ED154" s="1380"/>
      <c r="EE154" s="1380"/>
      <c r="EF154" s="1380"/>
      <c r="EG154" s="1380"/>
      <c r="EH154" s="1380"/>
      <c r="EI154" s="1380"/>
      <c r="EJ154" s="1380"/>
      <c r="EK154" s="1380"/>
      <c r="EL154" s="1380"/>
      <c r="EM154" s="1380"/>
      <c r="EN154" s="1380"/>
      <c r="EO154" s="1380"/>
      <c r="EP154" s="1380"/>
      <c r="EQ154" s="1380"/>
      <c r="ER154" s="1380"/>
      <c r="ES154" s="1380"/>
      <c r="ET154" s="1380"/>
      <c r="EU154" s="1380"/>
      <c r="EV154" s="1380"/>
      <c r="EW154" s="1380"/>
      <c r="EX154" s="1380"/>
      <c r="EY154" s="1380"/>
      <c r="EZ154" s="1380"/>
      <c r="FA154" s="1380"/>
      <c r="FB154" s="1380"/>
      <c r="FC154" s="1380"/>
      <c r="FD154" s="1380"/>
      <c r="FE154" s="1380"/>
      <c r="FF154" s="1380"/>
      <c r="FG154" s="1380"/>
      <c r="FH154" s="1380"/>
      <c r="FI154" s="1380"/>
      <c r="FJ154" s="1380"/>
      <c r="FK154" s="1380"/>
      <c r="FL154" s="1380"/>
      <c r="FM154" s="1380"/>
      <c r="FN154" s="1380"/>
      <c r="FO154" s="1380"/>
      <c r="FP154" s="1380"/>
      <c r="FQ154" s="1380"/>
      <c r="FR154" s="1380"/>
      <c r="FS154" s="1380"/>
      <c r="FT154" s="1380"/>
      <c r="FU154" s="1380"/>
      <c r="FV154" s="1380"/>
      <c r="FW154" s="1380"/>
      <c r="FX154" s="1380"/>
      <c r="FY154" s="1380"/>
      <c r="FZ154" s="1380"/>
      <c r="GA154" s="1380"/>
      <c r="GB154" s="1380"/>
      <c r="GC154" s="1380"/>
      <c r="GD154" s="1380"/>
      <c r="GE154" s="1380"/>
      <c r="GF154" s="1380"/>
      <c r="GG154" s="1380"/>
      <c r="GH154" s="1380"/>
      <c r="GI154" s="1380"/>
      <c r="GJ154" s="1380"/>
      <c r="GK154" s="1380"/>
      <c r="GL154" s="1380"/>
      <c r="GM154" s="1380"/>
      <c r="GN154" s="1380"/>
      <c r="GO154" s="1380"/>
      <c r="GP154" s="1380"/>
      <c r="GQ154" s="1380"/>
      <c r="GR154" s="1380"/>
      <c r="GS154" s="1380"/>
      <c r="GT154" s="1380"/>
      <c r="GU154" s="1380"/>
      <c r="GV154" s="1380"/>
      <c r="GW154" s="1380"/>
      <c r="GX154" s="1380"/>
      <c r="GY154" s="1380"/>
      <c r="GZ154" s="1380"/>
      <c r="HA154" s="1380"/>
      <c r="HB154" s="1380"/>
      <c r="HC154" s="1380"/>
      <c r="HD154" s="1380"/>
      <c r="HE154" s="1380"/>
      <c r="HF154" s="1380"/>
      <c r="HG154" s="1380"/>
      <c r="HH154" s="1380"/>
      <c r="HI154" s="1380"/>
      <c r="HJ154" s="1380"/>
      <c r="HK154" s="1380"/>
      <c r="HL154" s="1380"/>
      <c r="HM154" s="1380"/>
      <c r="HN154" s="1380"/>
      <c r="HO154" s="1380"/>
      <c r="HP154" s="1380"/>
      <c r="HQ154" s="1380"/>
      <c r="HR154" s="1380"/>
      <c r="HS154" s="1380"/>
      <c r="HT154" s="1380"/>
      <c r="HU154" s="1380"/>
      <c r="HV154" s="1380"/>
      <c r="HW154" s="1380"/>
      <c r="HX154" s="1380"/>
      <c r="HY154" s="1380"/>
      <c r="HZ154" s="1380"/>
      <c r="IA154" s="1380"/>
      <c r="IB154" s="1380"/>
      <c r="IC154" s="1380"/>
      <c r="ID154" s="1380"/>
      <c r="IE154" s="1380"/>
      <c r="IF154" s="1380"/>
      <c r="IG154" s="1380"/>
      <c r="IH154" s="1380"/>
      <c r="II154" s="1380"/>
      <c r="IJ154" s="1380"/>
      <c r="IK154" s="1380"/>
      <c r="IL154" s="1380"/>
      <c r="IM154" s="1380"/>
      <c r="IN154" s="1380"/>
      <c r="IO154" s="1380"/>
      <c r="IP154" s="1380"/>
      <c r="IQ154" s="1380"/>
      <c r="IR154" s="1380"/>
      <c r="IS154" s="1380"/>
      <c r="IT154" s="1380"/>
      <c r="IU154" s="1380"/>
      <c r="IV154" s="1380"/>
      <c r="IW154" s="1380"/>
      <c r="IX154" s="1380"/>
      <c r="IY154" s="1380"/>
      <c r="IZ154" s="1380"/>
      <c r="JA154" s="1380"/>
      <c r="JB154" s="1380"/>
      <c r="JC154" s="1380"/>
      <c r="JD154" s="1380"/>
      <c r="JE154" s="1380"/>
      <c r="JF154" s="1380"/>
      <c r="JG154" s="1380"/>
      <c r="JH154" s="1380"/>
      <c r="JI154" s="1380"/>
      <c r="JJ154" s="1380"/>
      <c r="JK154" s="1380"/>
      <c r="JL154" s="1380"/>
      <c r="JM154" s="1380"/>
      <c r="JN154" s="1380"/>
      <c r="JO154" s="1380"/>
      <c r="JP154" s="1380"/>
      <c r="JQ154" s="1380"/>
      <c r="JR154" s="1380"/>
      <c r="JS154" s="1380"/>
      <c r="JT154" s="1380"/>
      <c r="JU154" s="1380"/>
      <c r="JV154" s="1380"/>
      <c r="JW154" s="1380"/>
      <c r="JX154" s="1380"/>
      <c r="JY154" s="1380"/>
      <c r="JZ154" s="1380"/>
      <c r="KA154" s="1380"/>
      <c r="KB154" s="1380"/>
      <c r="KC154" s="1380"/>
      <c r="KD154" s="1380"/>
      <c r="KE154" s="1380"/>
      <c r="KF154" s="1380"/>
      <c r="KG154" s="1380"/>
      <c r="KH154" s="1380"/>
      <c r="KI154" s="1380"/>
      <c r="KJ154" s="1380"/>
      <c r="KK154" s="1380"/>
      <c r="KL154" s="1380"/>
      <c r="KM154" s="1380"/>
      <c r="KN154" s="1380"/>
      <c r="KO154" s="1380"/>
      <c r="KP154" s="1380"/>
      <c r="KQ154" s="1380"/>
      <c r="KR154" s="1380"/>
      <c r="KS154" s="1380"/>
      <c r="KT154" s="1380"/>
      <c r="KU154" s="1380"/>
      <c r="KV154" s="1380"/>
      <c r="KW154" s="1380"/>
      <c r="KX154" s="1380"/>
      <c r="KY154" s="1380"/>
      <c r="KZ154" s="1380"/>
      <c r="LA154" s="1380"/>
      <c r="LB154" s="1380"/>
      <c r="LC154" s="1380"/>
      <c r="LD154" s="1380"/>
      <c r="LE154" s="1380"/>
      <c r="LF154" s="1380"/>
      <c r="LG154" s="1380"/>
      <c r="LH154" s="1380"/>
      <c r="LI154" s="1380"/>
      <c r="LJ154" s="1380"/>
      <c r="LK154" s="1380"/>
      <c r="LL154" s="1380"/>
      <c r="LM154" s="1380"/>
      <c r="LN154" s="1380"/>
      <c r="LO154" s="1380"/>
      <c r="LP154" s="1380"/>
      <c r="LQ154" s="1380"/>
      <c r="LR154" s="1380"/>
      <c r="LS154" s="1380"/>
      <c r="LT154" s="1380"/>
      <c r="LU154" s="1380"/>
      <c r="LV154" s="1380"/>
      <c r="LW154" s="1380"/>
      <c r="LX154" s="1380"/>
      <c r="LY154" s="1380"/>
      <c r="LZ154" s="1380"/>
      <c r="MA154" s="1380"/>
      <c r="MB154" s="1380"/>
      <c r="MC154" s="1380"/>
      <c r="MD154" s="1380"/>
      <c r="ME154" s="1380"/>
      <c r="MF154" s="1380"/>
      <c r="MG154" s="1380"/>
      <c r="MH154" s="1380"/>
      <c r="MI154" s="1380"/>
      <c r="MJ154" s="1380"/>
      <c r="MK154" s="1380"/>
      <c r="ML154" s="1380"/>
      <c r="MM154" s="1380"/>
      <c r="MN154" s="1380"/>
      <c r="MO154" s="1380"/>
      <c r="MP154" s="1380"/>
      <c r="MQ154" s="1380"/>
      <c r="MR154" s="1380"/>
      <c r="MS154" s="1380"/>
      <c r="MT154" s="1380"/>
      <c r="MU154" s="1380"/>
      <c r="MV154" s="1380"/>
      <c r="MW154" s="1380"/>
      <c r="MX154" s="1380"/>
      <c r="MY154" s="1380"/>
      <c r="MZ154" s="1380"/>
      <c r="NA154" s="1380"/>
      <c r="NB154" s="1380"/>
      <c r="NC154" s="1380"/>
      <c r="ND154" s="1380"/>
      <c r="NE154" s="1380"/>
      <c r="NF154" s="1380"/>
      <c r="NG154" s="1380"/>
      <c r="NH154" s="1380"/>
      <c r="NI154" s="1380"/>
      <c r="NJ154" s="1380"/>
      <c r="NK154" s="1380"/>
      <c r="NL154" s="1380"/>
      <c r="NM154" s="1380"/>
      <c r="NN154" s="1380"/>
      <c r="NO154" s="1380"/>
      <c r="NP154" s="1380"/>
      <c r="NQ154" s="1380"/>
      <c r="NR154" s="1380"/>
      <c r="NS154" s="1380"/>
      <c r="NT154" s="1380"/>
      <c r="NU154" s="1380"/>
      <c r="NV154" s="1380"/>
      <c r="NW154" s="1380"/>
      <c r="NX154" s="1380"/>
      <c r="NY154" s="1380"/>
      <c r="NZ154" s="1380"/>
      <c r="OA154" s="1380"/>
      <c r="OB154" s="1380"/>
      <c r="OC154" s="1380"/>
      <c r="OD154" s="1380"/>
      <c r="OE154" s="1380"/>
      <c r="OF154" s="1380"/>
      <c r="OG154" s="1380"/>
      <c r="OH154" s="1380"/>
      <c r="OI154" s="1380"/>
      <c r="OJ154" s="1380"/>
      <c r="OK154" s="1380"/>
      <c r="OL154" s="1380"/>
      <c r="OM154" s="1380"/>
      <c r="ON154" s="1380"/>
      <c r="OO154" s="1380"/>
      <c r="OP154" s="1380"/>
      <c r="OQ154" s="1380"/>
      <c r="OR154" s="1380"/>
      <c r="OS154" s="1380"/>
      <c r="OT154" s="1380"/>
      <c r="OU154" s="1380"/>
      <c r="OV154" s="1380"/>
      <c r="OW154" s="1380"/>
      <c r="OX154" s="1380"/>
      <c r="OY154" s="1380"/>
      <c r="OZ154" s="1380"/>
      <c r="PA154" s="1380"/>
      <c r="PB154" s="1380"/>
      <c r="PC154" s="1380"/>
      <c r="PD154" s="1380"/>
      <c r="PE154" s="1380"/>
      <c r="PF154" s="1380"/>
      <c r="PG154" s="1380"/>
      <c r="PH154" s="1380"/>
      <c r="PI154" s="1380"/>
      <c r="PJ154" s="1380"/>
      <c r="PK154" s="1380"/>
      <c r="PL154" s="1380"/>
      <c r="PM154" s="1380"/>
      <c r="PN154" s="1380"/>
      <c r="PO154" s="1380"/>
      <c r="PP154" s="1380"/>
      <c r="PQ154" s="1380"/>
      <c r="PR154" s="1380"/>
      <c r="PS154" s="1380"/>
      <c r="PT154" s="1380"/>
      <c r="PU154" s="1380"/>
      <c r="PV154" s="1380"/>
      <c r="PW154" s="1380"/>
      <c r="PX154" s="1380"/>
      <c r="PY154" s="1380"/>
      <c r="PZ154" s="1380"/>
      <c r="QA154" s="1380"/>
      <c r="QB154" s="1380"/>
      <c r="QC154" s="1380"/>
      <c r="QD154" s="1380"/>
      <c r="QE154" s="1380"/>
      <c r="QF154" s="1380"/>
      <c r="QG154" s="1380"/>
      <c r="QH154" s="1380"/>
      <c r="QI154" s="1380"/>
      <c r="QJ154" s="1380"/>
      <c r="QK154" s="1380"/>
      <c r="QL154" s="1380"/>
      <c r="QM154" s="1380"/>
      <c r="QN154" s="1380"/>
      <c r="QO154" s="1380"/>
      <c r="QP154" s="1380"/>
      <c r="QQ154" s="1380"/>
      <c r="QR154" s="1380"/>
      <c r="QS154" s="1380"/>
      <c r="QT154" s="1380"/>
      <c r="QU154" s="1380"/>
      <c r="QV154" s="1380"/>
      <c r="QW154" s="1380"/>
      <c r="QX154" s="1380"/>
      <c r="QY154" s="1380"/>
      <c r="QZ154" s="1380"/>
      <c r="RA154" s="1380"/>
      <c r="RB154" s="1380"/>
      <c r="RC154" s="1380"/>
      <c r="RD154" s="1380"/>
      <c r="RE154" s="1380"/>
      <c r="RF154" s="1380"/>
      <c r="RG154" s="1380"/>
      <c r="RH154" s="1380"/>
      <c r="RI154" s="1380"/>
      <c r="RJ154" s="1380"/>
      <c r="RK154" s="1380"/>
      <c r="RL154" s="1380"/>
      <c r="RM154" s="1380"/>
      <c r="RN154" s="1380"/>
      <c r="RO154" s="1380"/>
      <c r="RP154" s="1380"/>
      <c r="RQ154" s="1380"/>
      <c r="RR154" s="1380"/>
      <c r="RS154" s="1380"/>
      <c r="RT154" s="1380"/>
      <c r="RU154" s="1380"/>
      <c r="RV154" s="1380"/>
      <c r="RW154" s="1380"/>
      <c r="RX154" s="1380"/>
      <c r="RY154" s="1380"/>
      <c r="RZ154" s="1380"/>
      <c r="SA154" s="1380"/>
      <c r="SB154" s="1380"/>
      <c r="SC154" s="1380"/>
      <c r="SD154" s="1380"/>
      <c r="SE154" s="1380"/>
      <c r="SF154" s="1380"/>
      <c r="SG154" s="1380"/>
      <c r="SH154" s="1380"/>
      <c r="SI154" s="1380"/>
      <c r="SJ154" s="1380"/>
      <c r="SK154" s="1380"/>
      <c r="SL154" s="1380"/>
      <c r="SM154" s="1380"/>
      <c r="SN154" s="1380"/>
      <c r="SO154" s="1380"/>
      <c r="SP154" s="1380"/>
      <c r="SQ154" s="1380"/>
      <c r="SR154" s="1380"/>
      <c r="SS154" s="1380"/>
      <c r="ST154" s="1380"/>
      <c r="SU154" s="1380"/>
      <c r="SV154" s="1380"/>
      <c r="SW154" s="1380"/>
      <c r="SX154" s="1380"/>
      <c r="SY154" s="1380"/>
      <c r="SZ154" s="1380"/>
      <c r="TA154" s="1380"/>
      <c r="TB154" s="1380"/>
      <c r="TC154" s="1380"/>
      <c r="TD154" s="1380"/>
      <c r="TE154" s="1380"/>
      <c r="TF154" s="1380"/>
      <c r="TG154" s="1380"/>
      <c r="TH154" s="1380"/>
      <c r="TI154" s="1380"/>
      <c r="TJ154" s="1380"/>
      <c r="TK154" s="1380"/>
      <c r="TL154" s="1380"/>
      <c r="TM154" s="1380"/>
      <c r="TN154" s="1380"/>
      <c r="TO154" s="1380"/>
      <c r="TP154" s="1380"/>
      <c r="TQ154" s="1380"/>
      <c r="TR154" s="1380"/>
      <c r="TS154" s="1380"/>
      <c r="TT154" s="1380"/>
      <c r="TU154" s="1380"/>
      <c r="TV154" s="1380"/>
      <c r="TW154" s="1380"/>
      <c r="TX154" s="1380"/>
      <c r="TY154" s="1380"/>
      <c r="TZ154" s="1380"/>
      <c r="UA154" s="1380"/>
      <c r="UB154" s="1380"/>
      <c r="UC154" s="1380"/>
      <c r="UD154" s="1380"/>
      <c r="UE154" s="1380"/>
      <c r="UF154" s="1380"/>
      <c r="UG154" s="1380"/>
      <c r="UH154" s="1380"/>
      <c r="UI154" s="1380"/>
      <c r="UJ154" s="1380"/>
      <c r="UK154" s="1380"/>
      <c r="UL154" s="1380"/>
      <c r="UM154" s="1380"/>
      <c r="UN154" s="1380"/>
      <c r="UO154" s="1380"/>
      <c r="UP154" s="1380"/>
      <c r="UQ154" s="1380"/>
      <c r="UR154" s="1380"/>
      <c r="US154" s="1380"/>
      <c r="UT154" s="1380"/>
      <c r="UU154" s="1380"/>
      <c r="UV154" s="1380"/>
      <c r="UW154" s="1380"/>
      <c r="UX154" s="1380"/>
      <c r="UY154" s="1380"/>
      <c r="UZ154" s="1380"/>
      <c r="VA154" s="1380"/>
      <c r="VB154" s="1380"/>
      <c r="VC154" s="1380"/>
      <c r="VD154" s="1380"/>
      <c r="VE154" s="1380"/>
      <c r="VF154" s="1380"/>
      <c r="VG154" s="1380"/>
      <c r="VH154" s="1380"/>
      <c r="VI154" s="1380"/>
      <c r="VJ154" s="1380"/>
      <c r="VK154" s="1380"/>
      <c r="VL154" s="1380"/>
      <c r="VM154" s="1380"/>
      <c r="VN154" s="1380"/>
      <c r="VO154" s="1380"/>
      <c r="VP154" s="1380"/>
      <c r="VQ154" s="1380"/>
      <c r="VR154" s="1380"/>
      <c r="VS154" s="1380"/>
      <c r="VT154" s="1380"/>
      <c r="VU154" s="1380"/>
      <c r="VV154" s="1380"/>
      <c r="VW154" s="1380"/>
      <c r="VX154" s="1380"/>
      <c r="VY154" s="1380"/>
      <c r="VZ154" s="1380"/>
      <c r="WA154" s="1380"/>
      <c r="WB154" s="1380"/>
      <c r="WC154" s="1380"/>
      <c r="WD154" s="1380"/>
      <c r="WE154" s="1380"/>
      <c r="WF154" s="1380"/>
      <c r="WG154" s="1380"/>
      <c r="WH154" s="1380"/>
      <c r="WI154" s="1380"/>
      <c r="WJ154" s="1380"/>
      <c r="WK154" s="1380"/>
      <c r="WL154" s="1380"/>
      <c r="WM154" s="1380"/>
      <c r="WN154" s="1380"/>
      <c r="WO154" s="1380"/>
      <c r="WP154" s="1380"/>
      <c r="WQ154" s="1380"/>
      <c r="WR154" s="1380"/>
      <c r="WS154" s="1380"/>
      <c r="WT154" s="1380"/>
      <c r="WU154" s="1380"/>
      <c r="WV154" s="1380"/>
      <c r="WW154" s="1380"/>
      <c r="WX154" s="1380"/>
      <c r="WY154" s="1380"/>
      <c r="WZ154" s="1380"/>
      <c r="XA154" s="1380"/>
      <c r="XB154" s="1380"/>
      <c r="XC154" s="1380"/>
      <c r="XD154" s="1380"/>
      <c r="XE154" s="1380"/>
      <c r="XF154" s="1380"/>
      <c r="XG154" s="1380"/>
      <c r="XH154" s="1380"/>
      <c r="XI154" s="1380"/>
      <c r="XJ154" s="1380"/>
      <c r="XK154" s="1380"/>
      <c r="XL154" s="1380"/>
      <c r="XM154" s="1380"/>
      <c r="XN154" s="1380"/>
      <c r="XO154" s="1380"/>
      <c r="XP154" s="1380"/>
      <c r="XQ154" s="1380"/>
      <c r="XR154" s="1380"/>
      <c r="XS154" s="1380"/>
      <c r="XT154" s="1380"/>
      <c r="XU154" s="1380"/>
      <c r="XV154" s="1380"/>
      <c r="XW154" s="1380"/>
      <c r="XX154" s="1380"/>
      <c r="XY154" s="1380"/>
      <c r="XZ154" s="1380"/>
      <c r="YA154" s="1380"/>
      <c r="YB154" s="1380"/>
      <c r="YC154" s="1380"/>
      <c r="YD154" s="1380"/>
      <c r="YE154" s="1380"/>
      <c r="YF154" s="1380"/>
      <c r="YG154" s="1380"/>
      <c r="YH154" s="1380"/>
      <c r="YI154" s="1380"/>
      <c r="YJ154" s="1380"/>
      <c r="YK154" s="1380"/>
      <c r="YL154" s="1380"/>
      <c r="YM154" s="1380"/>
      <c r="YN154" s="1380"/>
      <c r="YO154" s="1380"/>
      <c r="YP154" s="1380"/>
      <c r="YQ154" s="1380"/>
      <c r="YR154" s="1380"/>
      <c r="YS154" s="1380"/>
      <c r="YT154" s="1380"/>
      <c r="YU154" s="1380"/>
      <c r="YV154" s="1380"/>
      <c r="YW154" s="1380"/>
      <c r="YX154" s="1380"/>
      <c r="YY154" s="1380"/>
      <c r="YZ154" s="1380"/>
      <c r="ZA154" s="1380"/>
      <c r="ZB154" s="1380"/>
      <c r="ZC154" s="1380"/>
      <c r="ZD154" s="1380"/>
      <c r="ZE154" s="1380"/>
      <c r="ZF154" s="1380"/>
      <c r="ZG154" s="1380"/>
      <c r="ZH154" s="1380"/>
      <c r="ZI154" s="1380"/>
      <c r="ZJ154" s="1380"/>
      <c r="ZK154" s="1380"/>
      <c r="ZL154" s="1380"/>
      <c r="ZM154" s="1380"/>
      <c r="ZN154" s="1380"/>
      <c r="ZO154" s="1380"/>
      <c r="ZP154" s="1380"/>
      <c r="ZQ154" s="1380"/>
      <c r="ZR154" s="1380"/>
      <c r="ZS154" s="1380"/>
      <c r="ZT154" s="1380"/>
      <c r="ZU154" s="1380"/>
      <c r="ZV154" s="1380"/>
      <c r="ZW154" s="1380"/>
      <c r="ZX154" s="1380"/>
      <c r="ZY154" s="1380"/>
      <c r="ZZ154" s="1380"/>
      <c r="AAA154" s="1380"/>
      <c r="AAB154" s="1380"/>
      <c r="AAC154" s="1380"/>
      <c r="AAD154" s="1380"/>
      <c r="AAE154" s="1380"/>
      <c r="AAF154" s="1380"/>
      <c r="AAG154" s="1380"/>
      <c r="AAH154" s="1380"/>
      <c r="AAI154" s="1380"/>
      <c r="AAJ154" s="1380"/>
      <c r="AAK154" s="1380"/>
      <c r="AAL154" s="1380"/>
      <c r="AAM154" s="1380"/>
      <c r="AAN154" s="1380"/>
      <c r="AAO154" s="1380"/>
      <c r="AAP154" s="1380"/>
      <c r="AAQ154" s="1380"/>
      <c r="AAR154" s="1380"/>
      <c r="AAS154" s="1380"/>
      <c r="AAT154" s="1380"/>
      <c r="AAU154" s="1380"/>
      <c r="AAV154" s="1380"/>
      <c r="AAW154" s="1380"/>
      <c r="AAX154" s="1380"/>
      <c r="AAY154" s="1380"/>
      <c r="AAZ154" s="1380"/>
      <c r="ABA154" s="1380"/>
      <c r="ABB154" s="1380"/>
      <c r="ABC154" s="1380"/>
      <c r="ABD154" s="1380"/>
      <c r="ABE154" s="1380"/>
      <c r="ABF154" s="1380"/>
      <c r="ABG154" s="1380"/>
      <c r="ABH154" s="1380"/>
      <c r="ABI154" s="1380"/>
      <c r="ABJ154" s="1380"/>
      <c r="ABK154" s="1380"/>
      <c r="ABL154" s="1380"/>
      <c r="ABM154" s="1380"/>
      <c r="ABN154" s="1380"/>
      <c r="ABO154" s="1380"/>
      <c r="ABP154" s="1380"/>
      <c r="ABQ154" s="1380"/>
      <c r="ABR154" s="1380"/>
      <c r="ABS154" s="1380"/>
      <c r="ABT154" s="1380"/>
      <c r="ABU154" s="1380"/>
      <c r="ABV154" s="1380"/>
      <c r="ABW154" s="1380"/>
      <c r="ABX154" s="1380"/>
      <c r="ABY154" s="1380"/>
      <c r="ABZ154" s="1380"/>
      <c r="ACA154" s="1380"/>
      <c r="ACB154" s="1380"/>
      <c r="ACC154" s="1380"/>
      <c r="ACD154" s="1380"/>
      <c r="ACE154" s="1380"/>
      <c r="ACF154" s="1380"/>
      <c r="ACG154" s="1380"/>
      <c r="ACH154" s="1380"/>
      <c r="ACI154" s="1380"/>
      <c r="ACJ154" s="1380"/>
      <c r="ACK154" s="1380"/>
      <c r="ACL154" s="1380"/>
      <c r="ACM154" s="1380"/>
      <c r="ACN154" s="1380"/>
      <c r="ACO154" s="1380"/>
      <c r="ACP154" s="1380"/>
      <c r="ACQ154" s="1380"/>
      <c r="ACR154" s="1380"/>
      <c r="ACS154" s="1380"/>
      <c r="ACT154" s="1380"/>
      <c r="ACU154" s="1380"/>
      <c r="ACV154" s="1380"/>
      <c r="ACW154" s="1380"/>
      <c r="ACX154" s="1380"/>
      <c r="ACY154" s="1380"/>
      <c r="ACZ154" s="1380"/>
      <c r="ADA154" s="1380"/>
      <c r="ADB154" s="1380"/>
      <c r="ADC154" s="1380"/>
      <c r="ADD154" s="1380"/>
      <c r="ADE154" s="1380"/>
      <c r="ADF154" s="1380"/>
      <c r="ADG154" s="1380"/>
      <c r="ADH154" s="1380"/>
      <c r="ADI154" s="1380"/>
      <c r="ADJ154" s="1380"/>
      <c r="ADK154" s="1380"/>
      <c r="ADL154" s="1380"/>
      <c r="ADM154" s="1380"/>
      <c r="ADN154" s="1380"/>
      <c r="ADO154" s="1380"/>
      <c r="ADP154" s="1380"/>
      <c r="ADQ154" s="1380"/>
      <c r="ADR154" s="1380"/>
      <c r="ADS154" s="1380"/>
      <c r="ADT154" s="1380"/>
      <c r="ADU154" s="1380"/>
      <c r="ADV154" s="1380"/>
      <c r="ADW154" s="1380"/>
      <c r="ADX154" s="1380"/>
      <c r="ADY154" s="1380"/>
      <c r="ADZ154" s="1380"/>
      <c r="AEA154" s="1380"/>
      <c r="AEB154" s="1380"/>
      <c r="AEC154" s="1380"/>
      <c r="AED154" s="1380"/>
      <c r="AEE154" s="1380"/>
      <c r="AEF154" s="1380"/>
      <c r="AEG154" s="1380"/>
      <c r="AEH154" s="1380"/>
      <c r="AEI154" s="1380"/>
      <c r="AEJ154" s="1380"/>
      <c r="AEK154" s="1380"/>
      <c r="AEL154" s="1380"/>
      <c r="AEM154" s="1380"/>
      <c r="AEN154" s="1380"/>
      <c r="AEO154" s="1380"/>
      <c r="AEP154" s="1380"/>
      <c r="AEQ154" s="1380"/>
      <c r="AER154" s="1380"/>
      <c r="AES154" s="1380"/>
      <c r="AET154" s="1380"/>
      <c r="AEU154" s="1380"/>
      <c r="AEV154" s="1380"/>
      <c r="AEW154" s="1380"/>
      <c r="AEX154" s="1380"/>
      <c r="AEY154" s="1380"/>
      <c r="AEZ154" s="1380"/>
      <c r="AFA154" s="1380"/>
      <c r="AFB154" s="1380"/>
      <c r="AFC154" s="1380"/>
      <c r="AFD154" s="1380"/>
      <c r="AFE154" s="1380"/>
      <c r="AFF154" s="1380"/>
      <c r="AFG154" s="1380"/>
      <c r="AFH154" s="1380"/>
      <c r="AFI154" s="1380"/>
      <c r="AFJ154" s="1380"/>
      <c r="AFK154" s="1380"/>
      <c r="AFL154" s="1380"/>
      <c r="AFM154" s="1380"/>
      <c r="AFN154" s="1380"/>
      <c r="AFO154" s="1380"/>
      <c r="AFP154" s="1380"/>
      <c r="AFQ154" s="1380"/>
      <c r="AFR154" s="1380"/>
      <c r="AFS154" s="1380"/>
      <c r="AFT154" s="1380"/>
      <c r="AFU154" s="1380"/>
      <c r="AFV154" s="1380"/>
      <c r="AFW154" s="1380"/>
      <c r="AFX154" s="1380"/>
      <c r="AFY154" s="1380"/>
      <c r="AFZ154" s="1380"/>
      <c r="AGA154" s="1380"/>
      <c r="AGB154" s="1380"/>
      <c r="AGC154" s="1380"/>
      <c r="AGD154" s="1380"/>
      <c r="AGE154" s="1380"/>
      <c r="AGF154" s="1380"/>
      <c r="AGG154" s="1380"/>
      <c r="AGH154" s="1380"/>
      <c r="AGI154" s="1380"/>
      <c r="AGJ154" s="1380"/>
      <c r="AGK154" s="1380"/>
      <c r="AGL154" s="1380"/>
      <c r="AGM154" s="1380"/>
      <c r="AGN154" s="1380"/>
      <c r="AGO154" s="1380"/>
      <c r="AGP154" s="1380"/>
      <c r="AGQ154" s="1380"/>
      <c r="AGR154" s="1380"/>
      <c r="AGS154" s="1380"/>
      <c r="AGT154" s="1380"/>
      <c r="AGU154" s="1380"/>
      <c r="AGV154" s="1380"/>
      <c r="AGW154" s="1380"/>
      <c r="AGX154" s="1380"/>
      <c r="AGY154" s="1380"/>
      <c r="AGZ154" s="1380"/>
      <c r="AHA154" s="1380"/>
      <c r="AHB154" s="1380"/>
      <c r="AHC154" s="1380"/>
      <c r="AHD154" s="1380"/>
      <c r="AHE154" s="1380"/>
      <c r="AHF154" s="1380"/>
      <c r="AHG154" s="1380"/>
      <c r="AHH154" s="1380"/>
      <c r="AHI154" s="1380"/>
      <c r="AHJ154" s="1380"/>
      <c r="AHK154" s="1380"/>
      <c r="AHL154" s="1380"/>
      <c r="AHM154" s="1380"/>
      <c r="AHN154" s="1380"/>
      <c r="AHO154" s="1380"/>
      <c r="AHP154" s="1380"/>
      <c r="AHQ154" s="1380"/>
      <c r="AHR154" s="1380"/>
      <c r="AHS154" s="1380"/>
      <c r="AHT154" s="1380"/>
      <c r="AHU154" s="1380"/>
      <c r="AHV154" s="1380"/>
      <c r="AHW154" s="1380"/>
      <c r="AHX154" s="1380"/>
      <c r="AHY154" s="1380"/>
      <c r="AHZ154" s="1380"/>
      <c r="AIA154" s="1380"/>
      <c r="AIB154" s="1380"/>
      <c r="AIC154" s="1380"/>
      <c r="AID154" s="1380"/>
      <c r="AIE154" s="1380"/>
      <c r="AIF154" s="1380"/>
      <c r="AIG154" s="1380"/>
      <c r="AIH154" s="1380"/>
      <c r="AII154" s="1380"/>
      <c r="AIJ154" s="1380"/>
      <c r="AIK154" s="1380"/>
      <c r="AIL154" s="1380"/>
      <c r="AIM154" s="1380"/>
      <c r="AIN154" s="1380"/>
      <c r="AIO154" s="1380"/>
      <c r="AIP154" s="1380"/>
      <c r="AIQ154" s="1380"/>
      <c r="AIR154" s="1380"/>
      <c r="AIS154" s="1380"/>
      <c r="AIT154" s="1380"/>
      <c r="AIU154" s="1380"/>
      <c r="AIV154" s="1380"/>
      <c r="AIW154" s="1380"/>
      <c r="AIX154" s="1380"/>
      <c r="AIY154" s="1380"/>
      <c r="AIZ154" s="1380"/>
      <c r="AJA154" s="1380"/>
      <c r="AJB154" s="1380"/>
      <c r="AJC154" s="1380"/>
      <c r="AJD154" s="1380"/>
      <c r="AJE154" s="1380"/>
      <c r="AJF154" s="1380"/>
      <c r="AJG154" s="1380"/>
      <c r="AJH154" s="1380"/>
      <c r="AJI154" s="1380"/>
      <c r="AJJ154" s="1380"/>
      <c r="AJK154" s="1380"/>
      <c r="AJL154" s="1380"/>
      <c r="AJM154" s="1380"/>
      <c r="AJN154" s="1380"/>
      <c r="AJO154" s="1380"/>
      <c r="AJP154" s="1380"/>
      <c r="AJQ154" s="1380"/>
      <c r="AJR154" s="1380"/>
      <c r="AJS154" s="1380"/>
      <c r="AJT154" s="1380"/>
      <c r="AJU154" s="1380"/>
      <c r="AJV154" s="1380"/>
      <c r="AJW154" s="1380"/>
      <c r="AJX154" s="1380"/>
      <c r="AJY154" s="1380"/>
      <c r="AJZ154" s="1380"/>
      <c r="AKA154" s="1380"/>
      <c r="AKB154" s="1380"/>
      <c r="AKC154" s="1380"/>
      <c r="AKD154" s="1380"/>
      <c r="AKE154" s="1380"/>
      <c r="AKF154" s="1380"/>
      <c r="AKG154" s="1380"/>
      <c r="AKH154" s="1380"/>
      <c r="AKI154" s="1380"/>
      <c r="AKJ154" s="1380"/>
      <c r="AKK154" s="1380"/>
      <c r="AKL154" s="1380"/>
      <c r="AKM154" s="1380"/>
      <c r="AKN154" s="1380"/>
      <c r="AKO154" s="1380"/>
      <c r="AKP154" s="1380"/>
      <c r="AKQ154" s="1380"/>
      <c r="AKR154" s="1380"/>
      <c r="AKS154" s="1380"/>
      <c r="AKT154" s="1380"/>
      <c r="AKU154" s="1380"/>
      <c r="AKV154" s="1380"/>
      <c r="AKW154" s="1380"/>
      <c r="AKX154" s="1380"/>
      <c r="AKY154" s="1380"/>
      <c r="AKZ154" s="1380"/>
      <c r="ALA154" s="1380"/>
      <c r="ALB154" s="1380"/>
      <c r="ALC154" s="1380"/>
      <c r="ALD154" s="1380"/>
      <c r="ALE154" s="1380"/>
      <c r="ALF154" s="1380"/>
      <c r="ALG154" s="1380"/>
      <c r="ALH154" s="1380"/>
      <c r="ALI154" s="1380"/>
      <c r="ALJ154" s="1380"/>
      <c r="ALK154" s="1380"/>
      <c r="ALL154" s="1380"/>
      <c r="ALM154" s="1380"/>
      <c r="ALN154" s="1380"/>
      <c r="ALO154" s="1380"/>
      <c r="ALP154" s="1380"/>
      <c r="ALQ154" s="1380"/>
      <c r="ALR154" s="1380"/>
      <c r="ALS154" s="1380"/>
      <c r="ALT154" s="1380"/>
      <c r="ALU154" s="1380"/>
      <c r="ALV154" s="1380"/>
      <c r="ALW154" s="1380"/>
      <c r="ALX154" s="1380"/>
      <c r="ALY154" s="1380"/>
      <c r="ALZ154" s="1380"/>
      <c r="AMA154" s="1380"/>
      <c r="AMB154" s="1380"/>
      <c r="AMC154" s="1380"/>
      <c r="AMD154" s="1380"/>
      <c r="AME154" s="1380"/>
      <c r="AMF154" s="1380"/>
      <c r="AMG154" s="1380"/>
      <c r="AMH154" s="1380"/>
      <c r="AMI154" s="1380"/>
      <c r="AMJ154" s="1380"/>
    </row>
    <row r="155" spans="1:1024" s="737" customFormat="1" ht="25.15" customHeight="1">
      <c r="A155" s="6249"/>
      <c r="B155" s="6806"/>
      <c r="C155" s="6260"/>
      <c r="D155" s="6810"/>
      <c r="E155" s="4082"/>
      <c r="F155" s="4716"/>
      <c r="G155" s="4431"/>
      <c r="H155" s="6812"/>
      <c r="I155" s="4006" t="s">
        <v>918</v>
      </c>
      <c r="J155" s="4007">
        <v>300000</v>
      </c>
      <c r="K155" s="4082"/>
      <c r="L155" s="4717"/>
      <c r="M155" s="4717"/>
      <c r="N155" s="4717"/>
      <c r="O155" s="6814"/>
      <c r="P155" s="6816"/>
      <c r="Q155" s="6795"/>
      <c r="R155" s="6797"/>
      <c r="S155" s="6799"/>
      <c r="T155" s="6801"/>
      <c r="U155" s="6793"/>
      <c r="V155" s="6793"/>
      <c r="W155" s="6793"/>
      <c r="X155" s="6793"/>
      <c r="Y155" s="6793"/>
      <c r="Z155" s="6793"/>
      <c r="AA155" s="6793"/>
      <c r="AB155" s="6793"/>
      <c r="AC155" s="6793"/>
      <c r="AD155" s="6793"/>
      <c r="AE155" s="6793"/>
      <c r="AF155" s="6837"/>
      <c r="AG155" s="6839"/>
      <c r="AH155" s="6839"/>
      <c r="AI155" s="6833"/>
      <c r="AJ155" s="6833"/>
      <c r="AK155" s="6835"/>
      <c r="AL155" s="6824"/>
      <c r="AM155" s="6824"/>
      <c r="AN155" s="6824"/>
      <c r="AO155" s="6824"/>
      <c r="AP155" s="6824"/>
      <c r="AQ155" s="6824"/>
      <c r="AR155" s="6824"/>
      <c r="AS155" s="6824"/>
      <c r="AT155" s="6824"/>
      <c r="AU155" s="6824"/>
      <c r="AV155" s="6824"/>
      <c r="AW155" s="6824"/>
      <c r="AX155" s="6824"/>
      <c r="AY155" s="6829"/>
      <c r="AZ155" s="6831"/>
      <c r="BA155" s="3442"/>
      <c r="BB155" s="3442"/>
      <c r="BC155" s="3442"/>
      <c r="BD155" s="3442"/>
      <c r="BE155" s="3442"/>
      <c r="BF155" s="3442"/>
      <c r="BG155" s="3442"/>
      <c r="BH155" s="3442"/>
      <c r="BI155" s="3442"/>
      <c r="BJ155" s="3442"/>
      <c r="BK155" s="3442"/>
      <c r="BL155" s="3442"/>
      <c r="BM155" s="3442"/>
      <c r="BN155" s="3442"/>
      <c r="BO155" s="3442"/>
      <c r="BP155" s="3442"/>
      <c r="BQ155" s="3442"/>
      <c r="BR155" s="3442"/>
      <c r="BS155" s="3442"/>
      <c r="BT155" s="3442"/>
      <c r="BU155" s="3442"/>
      <c r="BV155" s="3442"/>
      <c r="BW155" s="3442"/>
      <c r="BX155" s="3442"/>
      <c r="BY155" s="3442"/>
      <c r="BZ155" s="3442"/>
      <c r="CA155" s="3442"/>
      <c r="CB155" s="3442"/>
      <c r="CC155" s="3442"/>
      <c r="CD155" s="3442"/>
      <c r="CE155" s="3442"/>
      <c r="CF155" s="3442"/>
      <c r="CG155" s="3442"/>
      <c r="CH155" s="3442"/>
      <c r="CI155" s="3442"/>
      <c r="CJ155" s="3442"/>
      <c r="CK155" s="3442"/>
      <c r="CL155" s="3442"/>
      <c r="CM155" s="3442"/>
      <c r="CN155" s="3442"/>
      <c r="CO155" s="3442"/>
      <c r="CP155" s="3442"/>
      <c r="CQ155" s="3442"/>
      <c r="CR155" s="3442"/>
      <c r="CS155" s="3442"/>
      <c r="CT155" s="3442"/>
      <c r="CU155" s="3442"/>
      <c r="CV155" s="3442"/>
      <c r="CW155" s="3442"/>
      <c r="CX155" s="3442"/>
      <c r="CY155" s="3442"/>
      <c r="CZ155" s="3442"/>
      <c r="DA155" s="3442"/>
      <c r="DB155" s="3442"/>
      <c r="DC155" s="3442"/>
      <c r="DD155" s="3442"/>
      <c r="DE155" s="3442"/>
      <c r="DF155" s="3442"/>
      <c r="DG155" s="3442"/>
      <c r="DH155" s="3442"/>
      <c r="DI155" s="3442"/>
      <c r="DJ155" s="3442"/>
      <c r="DK155" s="3442"/>
      <c r="DL155" s="3442"/>
      <c r="DM155" s="3442"/>
      <c r="DN155" s="3442"/>
      <c r="DO155" s="3442"/>
      <c r="DP155" s="3442"/>
      <c r="DQ155" s="3442"/>
      <c r="DR155" s="3442"/>
      <c r="DS155" s="3442"/>
      <c r="DT155" s="3442"/>
      <c r="DU155" s="3442"/>
      <c r="DV155" s="3442"/>
      <c r="DW155" s="3442"/>
      <c r="DX155" s="3442"/>
      <c r="DY155" s="3442"/>
      <c r="DZ155" s="1380"/>
      <c r="EA155" s="1380"/>
      <c r="EB155" s="1380"/>
      <c r="EC155" s="1380"/>
      <c r="ED155" s="1380"/>
      <c r="EE155" s="1380"/>
      <c r="EF155" s="1380"/>
      <c r="EG155" s="1380"/>
      <c r="EH155" s="1380"/>
      <c r="EI155" s="1380"/>
      <c r="EJ155" s="1380"/>
      <c r="EK155" s="1380"/>
      <c r="EL155" s="1380"/>
      <c r="EM155" s="1380"/>
      <c r="EN155" s="1380"/>
      <c r="EO155" s="1380"/>
      <c r="EP155" s="1380"/>
      <c r="EQ155" s="1380"/>
      <c r="ER155" s="1380"/>
      <c r="ES155" s="1380"/>
      <c r="ET155" s="1380"/>
      <c r="EU155" s="1380"/>
      <c r="EV155" s="1380"/>
      <c r="EW155" s="1380"/>
      <c r="EX155" s="1380"/>
      <c r="EY155" s="1380"/>
      <c r="EZ155" s="1380"/>
      <c r="FA155" s="1380"/>
      <c r="FB155" s="1380"/>
      <c r="FC155" s="1380"/>
      <c r="FD155" s="1380"/>
      <c r="FE155" s="1380"/>
      <c r="FF155" s="1380"/>
      <c r="FG155" s="1380"/>
      <c r="FH155" s="1380"/>
      <c r="FI155" s="1380"/>
      <c r="FJ155" s="1380"/>
      <c r="FK155" s="1380"/>
      <c r="FL155" s="1380"/>
      <c r="FM155" s="1380"/>
      <c r="FN155" s="1380"/>
      <c r="FO155" s="1380"/>
      <c r="FP155" s="1380"/>
      <c r="FQ155" s="1380"/>
      <c r="FR155" s="1380"/>
      <c r="FS155" s="1380"/>
      <c r="FT155" s="1380"/>
      <c r="FU155" s="1380"/>
      <c r="FV155" s="1380"/>
      <c r="FW155" s="1380"/>
      <c r="FX155" s="1380"/>
      <c r="FY155" s="1380"/>
      <c r="FZ155" s="1380"/>
      <c r="GA155" s="1380"/>
      <c r="GB155" s="1380"/>
      <c r="GC155" s="1380"/>
      <c r="GD155" s="1380"/>
      <c r="GE155" s="1380"/>
      <c r="GF155" s="1380"/>
      <c r="GG155" s="1380"/>
      <c r="GH155" s="1380"/>
      <c r="GI155" s="1380"/>
      <c r="GJ155" s="1380"/>
      <c r="GK155" s="1380"/>
      <c r="GL155" s="1380"/>
      <c r="GM155" s="1380"/>
      <c r="GN155" s="1380"/>
      <c r="GO155" s="1380"/>
      <c r="GP155" s="1380"/>
      <c r="GQ155" s="1380"/>
      <c r="GR155" s="1380"/>
      <c r="GS155" s="1380"/>
      <c r="GT155" s="1380"/>
      <c r="GU155" s="1380"/>
      <c r="GV155" s="1380"/>
      <c r="GW155" s="1380"/>
      <c r="GX155" s="1380"/>
      <c r="GY155" s="1380"/>
      <c r="GZ155" s="1380"/>
      <c r="HA155" s="1380"/>
      <c r="HB155" s="1380"/>
      <c r="HC155" s="1380"/>
      <c r="HD155" s="1380"/>
      <c r="HE155" s="1380"/>
      <c r="HF155" s="1380"/>
      <c r="HG155" s="1380"/>
      <c r="HH155" s="1380"/>
      <c r="HI155" s="1380"/>
      <c r="HJ155" s="1380"/>
      <c r="HK155" s="1380"/>
      <c r="HL155" s="1380"/>
      <c r="HM155" s="1380"/>
      <c r="HN155" s="1380"/>
      <c r="HO155" s="1380"/>
      <c r="HP155" s="1380"/>
      <c r="HQ155" s="1380"/>
      <c r="HR155" s="1380"/>
      <c r="HS155" s="1380"/>
      <c r="HT155" s="1380"/>
      <c r="HU155" s="1380"/>
      <c r="HV155" s="1380"/>
      <c r="HW155" s="1380"/>
      <c r="HX155" s="1380"/>
      <c r="HY155" s="1380"/>
      <c r="HZ155" s="1380"/>
      <c r="IA155" s="1380"/>
      <c r="IB155" s="1380"/>
      <c r="IC155" s="1380"/>
      <c r="ID155" s="1380"/>
      <c r="IE155" s="1380"/>
      <c r="IF155" s="1380"/>
      <c r="IG155" s="1380"/>
      <c r="IH155" s="1380"/>
      <c r="II155" s="1380"/>
      <c r="IJ155" s="1380"/>
      <c r="IK155" s="1380"/>
      <c r="IL155" s="1380"/>
      <c r="IM155" s="1380"/>
      <c r="IN155" s="1380"/>
      <c r="IO155" s="1380"/>
      <c r="IP155" s="1380"/>
      <c r="IQ155" s="1380"/>
      <c r="IR155" s="1380"/>
      <c r="IS155" s="1380"/>
      <c r="IT155" s="1380"/>
      <c r="IU155" s="1380"/>
      <c r="IV155" s="1380"/>
      <c r="IW155" s="1380"/>
      <c r="IX155" s="1380"/>
      <c r="IY155" s="1380"/>
      <c r="IZ155" s="1380"/>
      <c r="JA155" s="1380"/>
      <c r="JB155" s="1380"/>
      <c r="JC155" s="1380"/>
      <c r="JD155" s="1380"/>
      <c r="JE155" s="1380"/>
      <c r="JF155" s="1380"/>
      <c r="JG155" s="1380"/>
      <c r="JH155" s="1380"/>
      <c r="JI155" s="1380"/>
      <c r="JJ155" s="1380"/>
      <c r="JK155" s="1380"/>
      <c r="JL155" s="1380"/>
      <c r="JM155" s="1380"/>
      <c r="JN155" s="1380"/>
      <c r="JO155" s="1380"/>
      <c r="JP155" s="1380"/>
      <c r="JQ155" s="1380"/>
      <c r="JR155" s="1380"/>
      <c r="JS155" s="1380"/>
      <c r="JT155" s="1380"/>
      <c r="JU155" s="1380"/>
      <c r="JV155" s="1380"/>
      <c r="JW155" s="1380"/>
      <c r="JX155" s="1380"/>
      <c r="JY155" s="1380"/>
      <c r="JZ155" s="1380"/>
      <c r="KA155" s="1380"/>
      <c r="KB155" s="1380"/>
      <c r="KC155" s="1380"/>
      <c r="KD155" s="1380"/>
      <c r="KE155" s="1380"/>
      <c r="KF155" s="1380"/>
      <c r="KG155" s="1380"/>
      <c r="KH155" s="1380"/>
      <c r="KI155" s="1380"/>
      <c r="KJ155" s="1380"/>
      <c r="KK155" s="1380"/>
      <c r="KL155" s="1380"/>
      <c r="KM155" s="1380"/>
      <c r="KN155" s="1380"/>
      <c r="KO155" s="1380"/>
      <c r="KP155" s="1380"/>
      <c r="KQ155" s="1380"/>
      <c r="KR155" s="1380"/>
      <c r="KS155" s="1380"/>
      <c r="KT155" s="1380"/>
      <c r="KU155" s="1380"/>
      <c r="KV155" s="1380"/>
      <c r="KW155" s="1380"/>
      <c r="KX155" s="1380"/>
      <c r="KY155" s="1380"/>
      <c r="KZ155" s="1380"/>
      <c r="LA155" s="1380"/>
      <c r="LB155" s="1380"/>
      <c r="LC155" s="1380"/>
      <c r="LD155" s="1380"/>
      <c r="LE155" s="1380"/>
      <c r="LF155" s="1380"/>
      <c r="LG155" s="1380"/>
      <c r="LH155" s="1380"/>
      <c r="LI155" s="1380"/>
      <c r="LJ155" s="1380"/>
      <c r="LK155" s="1380"/>
      <c r="LL155" s="1380"/>
      <c r="LM155" s="1380"/>
      <c r="LN155" s="1380"/>
      <c r="LO155" s="1380"/>
      <c r="LP155" s="1380"/>
      <c r="LQ155" s="1380"/>
      <c r="LR155" s="1380"/>
      <c r="LS155" s="1380"/>
      <c r="LT155" s="1380"/>
      <c r="LU155" s="1380"/>
      <c r="LV155" s="1380"/>
      <c r="LW155" s="1380"/>
      <c r="LX155" s="1380"/>
      <c r="LY155" s="1380"/>
      <c r="LZ155" s="1380"/>
      <c r="MA155" s="1380"/>
      <c r="MB155" s="1380"/>
      <c r="MC155" s="1380"/>
      <c r="MD155" s="1380"/>
      <c r="ME155" s="1380"/>
      <c r="MF155" s="1380"/>
      <c r="MG155" s="1380"/>
      <c r="MH155" s="1380"/>
      <c r="MI155" s="1380"/>
      <c r="MJ155" s="1380"/>
      <c r="MK155" s="1380"/>
      <c r="ML155" s="1380"/>
      <c r="MM155" s="1380"/>
      <c r="MN155" s="1380"/>
      <c r="MO155" s="1380"/>
      <c r="MP155" s="1380"/>
      <c r="MQ155" s="1380"/>
      <c r="MR155" s="1380"/>
      <c r="MS155" s="1380"/>
      <c r="MT155" s="1380"/>
      <c r="MU155" s="1380"/>
      <c r="MV155" s="1380"/>
      <c r="MW155" s="1380"/>
      <c r="MX155" s="1380"/>
      <c r="MY155" s="1380"/>
      <c r="MZ155" s="1380"/>
      <c r="NA155" s="1380"/>
      <c r="NB155" s="1380"/>
      <c r="NC155" s="1380"/>
      <c r="ND155" s="1380"/>
      <c r="NE155" s="1380"/>
      <c r="NF155" s="1380"/>
      <c r="NG155" s="1380"/>
      <c r="NH155" s="1380"/>
      <c r="NI155" s="1380"/>
      <c r="NJ155" s="1380"/>
      <c r="NK155" s="1380"/>
      <c r="NL155" s="1380"/>
      <c r="NM155" s="1380"/>
      <c r="NN155" s="1380"/>
      <c r="NO155" s="1380"/>
      <c r="NP155" s="1380"/>
      <c r="NQ155" s="1380"/>
      <c r="NR155" s="1380"/>
      <c r="NS155" s="1380"/>
      <c r="NT155" s="1380"/>
      <c r="NU155" s="1380"/>
      <c r="NV155" s="1380"/>
      <c r="NW155" s="1380"/>
      <c r="NX155" s="1380"/>
      <c r="NY155" s="1380"/>
      <c r="NZ155" s="1380"/>
      <c r="OA155" s="1380"/>
      <c r="OB155" s="1380"/>
      <c r="OC155" s="1380"/>
      <c r="OD155" s="1380"/>
      <c r="OE155" s="1380"/>
      <c r="OF155" s="1380"/>
      <c r="OG155" s="1380"/>
      <c r="OH155" s="1380"/>
      <c r="OI155" s="1380"/>
      <c r="OJ155" s="1380"/>
      <c r="OK155" s="1380"/>
      <c r="OL155" s="1380"/>
      <c r="OM155" s="1380"/>
      <c r="ON155" s="1380"/>
      <c r="OO155" s="1380"/>
      <c r="OP155" s="1380"/>
      <c r="OQ155" s="1380"/>
      <c r="OR155" s="1380"/>
      <c r="OS155" s="1380"/>
      <c r="OT155" s="1380"/>
      <c r="OU155" s="1380"/>
      <c r="OV155" s="1380"/>
      <c r="OW155" s="1380"/>
      <c r="OX155" s="1380"/>
      <c r="OY155" s="1380"/>
      <c r="OZ155" s="1380"/>
      <c r="PA155" s="1380"/>
      <c r="PB155" s="1380"/>
      <c r="PC155" s="1380"/>
      <c r="PD155" s="1380"/>
      <c r="PE155" s="1380"/>
      <c r="PF155" s="1380"/>
      <c r="PG155" s="1380"/>
      <c r="PH155" s="1380"/>
      <c r="PI155" s="1380"/>
      <c r="PJ155" s="1380"/>
      <c r="PK155" s="1380"/>
      <c r="PL155" s="1380"/>
      <c r="PM155" s="1380"/>
      <c r="PN155" s="1380"/>
      <c r="PO155" s="1380"/>
      <c r="PP155" s="1380"/>
      <c r="PQ155" s="1380"/>
      <c r="PR155" s="1380"/>
      <c r="PS155" s="1380"/>
      <c r="PT155" s="1380"/>
      <c r="PU155" s="1380"/>
      <c r="PV155" s="1380"/>
      <c r="PW155" s="1380"/>
      <c r="PX155" s="1380"/>
      <c r="PY155" s="1380"/>
      <c r="PZ155" s="1380"/>
      <c r="QA155" s="1380"/>
      <c r="QB155" s="1380"/>
      <c r="QC155" s="1380"/>
      <c r="QD155" s="1380"/>
      <c r="QE155" s="1380"/>
      <c r="QF155" s="1380"/>
      <c r="QG155" s="1380"/>
      <c r="QH155" s="1380"/>
      <c r="QI155" s="1380"/>
      <c r="QJ155" s="1380"/>
      <c r="QK155" s="1380"/>
      <c r="QL155" s="1380"/>
      <c r="QM155" s="1380"/>
      <c r="QN155" s="1380"/>
      <c r="QO155" s="1380"/>
      <c r="QP155" s="1380"/>
      <c r="QQ155" s="1380"/>
      <c r="QR155" s="1380"/>
      <c r="QS155" s="1380"/>
      <c r="QT155" s="1380"/>
      <c r="QU155" s="1380"/>
      <c r="QV155" s="1380"/>
      <c r="QW155" s="1380"/>
      <c r="QX155" s="1380"/>
      <c r="QY155" s="1380"/>
      <c r="QZ155" s="1380"/>
      <c r="RA155" s="1380"/>
      <c r="RB155" s="1380"/>
      <c r="RC155" s="1380"/>
      <c r="RD155" s="1380"/>
      <c r="RE155" s="1380"/>
      <c r="RF155" s="1380"/>
      <c r="RG155" s="1380"/>
      <c r="RH155" s="1380"/>
      <c r="RI155" s="1380"/>
      <c r="RJ155" s="1380"/>
      <c r="RK155" s="1380"/>
      <c r="RL155" s="1380"/>
      <c r="RM155" s="1380"/>
      <c r="RN155" s="1380"/>
      <c r="RO155" s="1380"/>
      <c r="RP155" s="1380"/>
      <c r="RQ155" s="1380"/>
      <c r="RR155" s="1380"/>
      <c r="RS155" s="1380"/>
      <c r="RT155" s="1380"/>
      <c r="RU155" s="1380"/>
      <c r="RV155" s="1380"/>
      <c r="RW155" s="1380"/>
      <c r="RX155" s="1380"/>
      <c r="RY155" s="1380"/>
      <c r="RZ155" s="1380"/>
      <c r="SA155" s="1380"/>
      <c r="SB155" s="1380"/>
      <c r="SC155" s="1380"/>
      <c r="SD155" s="1380"/>
      <c r="SE155" s="1380"/>
      <c r="SF155" s="1380"/>
      <c r="SG155" s="1380"/>
      <c r="SH155" s="1380"/>
      <c r="SI155" s="1380"/>
      <c r="SJ155" s="1380"/>
      <c r="SK155" s="1380"/>
      <c r="SL155" s="1380"/>
      <c r="SM155" s="1380"/>
      <c r="SN155" s="1380"/>
      <c r="SO155" s="1380"/>
      <c r="SP155" s="1380"/>
      <c r="SQ155" s="1380"/>
      <c r="SR155" s="1380"/>
      <c r="SS155" s="1380"/>
      <c r="ST155" s="1380"/>
      <c r="SU155" s="1380"/>
      <c r="SV155" s="1380"/>
      <c r="SW155" s="1380"/>
      <c r="SX155" s="1380"/>
      <c r="SY155" s="1380"/>
      <c r="SZ155" s="1380"/>
      <c r="TA155" s="1380"/>
      <c r="TB155" s="1380"/>
      <c r="TC155" s="1380"/>
      <c r="TD155" s="1380"/>
      <c r="TE155" s="1380"/>
      <c r="TF155" s="1380"/>
      <c r="TG155" s="1380"/>
      <c r="TH155" s="1380"/>
      <c r="TI155" s="1380"/>
      <c r="TJ155" s="1380"/>
      <c r="TK155" s="1380"/>
      <c r="TL155" s="1380"/>
      <c r="TM155" s="1380"/>
      <c r="TN155" s="1380"/>
      <c r="TO155" s="1380"/>
      <c r="TP155" s="1380"/>
      <c r="TQ155" s="1380"/>
      <c r="TR155" s="1380"/>
      <c r="TS155" s="1380"/>
      <c r="TT155" s="1380"/>
      <c r="TU155" s="1380"/>
      <c r="TV155" s="1380"/>
      <c r="TW155" s="1380"/>
      <c r="TX155" s="1380"/>
      <c r="TY155" s="1380"/>
      <c r="TZ155" s="1380"/>
      <c r="UA155" s="1380"/>
      <c r="UB155" s="1380"/>
      <c r="UC155" s="1380"/>
      <c r="UD155" s="1380"/>
      <c r="UE155" s="1380"/>
      <c r="UF155" s="1380"/>
      <c r="UG155" s="1380"/>
      <c r="UH155" s="1380"/>
      <c r="UI155" s="1380"/>
      <c r="UJ155" s="1380"/>
      <c r="UK155" s="1380"/>
      <c r="UL155" s="1380"/>
      <c r="UM155" s="1380"/>
      <c r="UN155" s="1380"/>
      <c r="UO155" s="1380"/>
      <c r="UP155" s="1380"/>
      <c r="UQ155" s="1380"/>
      <c r="UR155" s="1380"/>
      <c r="US155" s="1380"/>
      <c r="UT155" s="1380"/>
      <c r="UU155" s="1380"/>
      <c r="UV155" s="1380"/>
      <c r="UW155" s="1380"/>
      <c r="UX155" s="1380"/>
      <c r="UY155" s="1380"/>
      <c r="UZ155" s="1380"/>
      <c r="VA155" s="1380"/>
      <c r="VB155" s="1380"/>
      <c r="VC155" s="1380"/>
      <c r="VD155" s="1380"/>
      <c r="VE155" s="1380"/>
      <c r="VF155" s="1380"/>
      <c r="VG155" s="1380"/>
      <c r="VH155" s="1380"/>
      <c r="VI155" s="1380"/>
      <c r="VJ155" s="1380"/>
      <c r="VK155" s="1380"/>
      <c r="VL155" s="1380"/>
      <c r="VM155" s="1380"/>
      <c r="VN155" s="1380"/>
      <c r="VO155" s="1380"/>
      <c r="VP155" s="1380"/>
      <c r="VQ155" s="1380"/>
      <c r="VR155" s="1380"/>
      <c r="VS155" s="1380"/>
      <c r="VT155" s="1380"/>
      <c r="VU155" s="1380"/>
      <c r="VV155" s="1380"/>
      <c r="VW155" s="1380"/>
      <c r="VX155" s="1380"/>
      <c r="VY155" s="1380"/>
      <c r="VZ155" s="1380"/>
      <c r="WA155" s="1380"/>
      <c r="WB155" s="1380"/>
      <c r="WC155" s="1380"/>
      <c r="WD155" s="1380"/>
      <c r="WE155" s="1380"/>
      <c r="WF155" s="1380"/>
      <c r="WG155" s="1380"/>
      <c r="WH155" s="1380"/>
      <c r="WI155" s="1380"/>
      <c r="WJ155" s="1380"/>
      <c r="WK155" s="1380"/>
      <c r="WL155" s="1380"/>
      <c r="WM155" s="1380"/>
      <c r="WN155" s="1380"/>
      <c r="WO155" s="1380"/>
      <c r="WP155" s="1380"/>
      <c r="WQ155" s="1380"/>
      <c r="WR155" s="1380"/>
      <c r="WS155" s="1380"/>
      <c r="WT155" s="1380"/>
      <c r="WU155" s="1380"/>
      <c r="WV155" s="1380"/>
      <c r="WW155" s="1380"/>
      <c r="WX155" s="1380"/>
      <c r="WY155" s="1380"/>
      <c r="WZ155" s="1380"/>
      <c r="XA155" s="1380"/>
      <c r="XB155" s="1380"/>
      <c r="XC155" s="1380"/>
      <c r="XD155" s="1380"/>
      <c r="XE155" s="1380"/>
      <c r="XF155" s="1380"/>
      <c r="XG155" s="1380"/>
      <c r="XH155" s="1380"/>
      <c r="XI155" s="1380"/>
      <c r="XJ155" s="1380"/>
      <c r="XK155" s="1380"/>
      <c r="XL155" s="1380"/>
      <c r="XM155" s="1380"/>
      <c r="XN155" s="1380"/>
      <c r="XO155" s="1380"/>
      <c r="XP155" s="1380"/>
      <c r="XQ155" s="1380"/>
      <c r="XR155" s="1380"/>
      <c r="XS155" s="1380"/>
      <c r="XT155" s="1380"/>
      <c r="XU155" s="1380"/>
      <c r="XV155" s="1380"/>
      <c r="XW155" s="1380"/>
      <c r="XX155" s="1380"/>
      <c r="XY155" s="1380"/>
      <c r="XZ155" s="1380"/>
      <c r="YA155" s="1380"/>
      <c r="YB155" s="1380"/>
      <c r="YC155" s="1380"/>
      <c r="YD155" s="1380"/>
      <c r="YE155" s="1380"/>
      <c r="YF155" s="1380"/>
      <c r="YG155" s="1380"/>
      <c r="YH155" s="1380"/>
      <c r="YI155" s="1380"/>
      <c r="YJ155" s="1380"/>
      <c r="YK155" s="1380"/>
      <c r="YL155" s="1380"/>
      <c r="YM155" s="1380"/>
      <c r="YN155" s="1380"/>
      <c r="YO155" s="1380"/>
      <c r="YP155" s="1380"/>
      <c r="YQ155" s="1380"/>
      <c r="YR155" s="1380"/>
      <c r="YS155" s="1380"/>
      <c r="YT155" s="1380"/>
      <c r="YU155" s="1380"/>
      <c r="YV155" s="1380"/>
      <c r="YW155" s="1380"/>
      <c r="YX155" s="1380"/>
      <c r="YY155" s="1380"/>
      <c r="YZ155" s="1380"/>
      <c r="ZA155" s="1380"/>
      <c r="ZB155" s="1380"/>
      <c r="ZC155" s="1380"/>
      <c r="ZD155" s="1380"/>
      <c r="ZE155" s="1380"/>
      <c r="ZF155" s="1380"/>
      <c r="ZG155" s="1380"/>
      <c r="ZH155" s="1380"/>
      <c r="ZI155" s="1380"/>
      <c r="ZJ155" s="1380"/>
      <c r="ZK155" s="1380"/>
      <c r="ZL155" s="1380"/>
      <c r="ZM155" s="1380"/>
      <c r="ZN155" s="1380"/>
      <c r="ZO155" s="1380"/>
      <c r="ZP155" s="1380"/>
      <c r="ZQ155" s="1380"/>
      <c r="ZR155" s="1380"/>
      <c r="ZS155" s="1380"/>
      <c r="ZT155" s="1380"/>
      <c r="ZU155" s="1380"/>
      <c r="ZV155" s="1380"/>
      <c r="ZW155" s="1380"/>
      <c r="ZX155" s="1380"/>
      <c r="ZY155" s="1380"/>
      <c r="ZZ155" s="1380"/>
      <c r="AAA155" s="1380"/>
      <c r="AAB155" s="1380"/>
      <c r="AAC155" s="1380"/>
      <c r="AAD155" s="1380"/>
      <c r="AAE155" s="1380"/>
      <c r="AAF155" s="1380"/>
      <c r="AAG155" s="1380"/>
      <c r="AAH155" s="1380"/>
      <c r="AAI155" s="1380"/>
      <c r="AAJ155" s="1380"/>
      <c r="AAK155" s="1380"/>
      <c r="AAL155" s="1380"/>
      <c r="AAM155" s="1380"/>
      <c r="AAN155" s="1380"/>
      <c r="AAO155" s="1380"/>
      <c r="AAP155" s="1380"/>
      <c r="AAQ155" s="1380"/>
      <c r="AAR155" s="1380"/>
      <c r="AAS155" s="1380"/>
      <c r="AAT155" s="1380"/>
      <c r="AAU155" s="1380"/>
      <c r="AAV155" s="1380"/>
      <c r="AAW155" s="1380"/>
      <c r="AAX155" s="1380"/>
      <c r="AAY155" s="1380"/>
      <c r="AAZ155" s="1380"/>
      <c r="ABA155" s="1380"/>
      <c r="ABB155" s="1380"/>
      <c r="ABC155" s="1380"/>
      <c r="ABD155" s="1380"/>
      <c r="ABE155" s="1380"/>
      <c r="ABF155" s="1380"/>
      <c r="ABG155" s="1380"/>
      <c r="ABH155" s="1380"/>
      <c r="ABI155" s="1380"/>
      <c r="ABJ155" s="1380"/>
      <c r="ABK155" s="1380"/>
      <c r="ABL155" s="1380"/>
      <c r="ABM155" s="1380"/>
      <c r="ABN155" s="1380"/>
      <c r="ABO155" s="1380"/>
      <c r="ABP155" s="1380"/>
      <c r="ABQ155" s="1380"/>
      <c r="ABR155" s="1380"/>
      <c r="ABS155" s="1380"/>
      <c r="ABT155" s="1380"/>
      <c r="ABU155" s="1380"/>
      <c r="ABV155" s="1380"/>
      <c r="ABW155" s="1380"/>
      <c r="ABX155" s="1380"/>
      <c r="ABY155" s="1380"/>
      <c r="ABZ155" s="1380"/>
      <c r="ACA155" s="1380"/>
      <c r="ACB155" s="1380"/>
      <c r="ACC155" s="1380"/>
      <c r="ACD155" s="1380"/>
      <c r="ACE155" s="1380"/>
      <c r="ACF155" s="1380"/>
      <c r="ACG155" s="1380"/>
      <c r="ACH155" s="1380"/>
      <c r="ACI155" s="1380"/>
      <c r="ACJ155" s="1380"/>
      <c r="ACK155" s="1380"/>
      <c r="ACL155" s="1380"/>
      <c r="ACM155" s="1380"/>
      <c r="ACN155" s="1380"/>
      <c r="ACO155" s="1380"/>
      <c r="ACP155" s="1380"/>
      <c r="ACQ155" s="1380"/>
      <c r="ACR155" s="1380"/>
      <c r="ACS155" s="1380"/>
      <c r="ACT155" s="1380"/>
      <c r="ACU155" s="1380"/>
      <c r="ACV155" s="1380"/>
      <c r="ACW155" s="1380"/>
      <c r="ACX155" s="1380"/>
      <c r="ACY155" s="1380"/>
      <c r="ACZ155" s="1380"/>
      <c r="ADA155" s="1380"/>
      <c r="ADB155" s="1380"/>
      <c r="ADC155" s="1380"/>
      <c r="ADD155" s="1380"/>
      <c r="ADE155" s="1380"/>
      <c r="ADF155" s="1380"/>
      <c r="ADG155" s="1380"/>
      <c r="ADH155" s="1380"/>
      <c r="ADI155" s="1380"/>
      <c r="ADJ155" s="1380"/>
      <c r="ADK155" s="1380"/>
      <c r="ADL155" s="1380"/>
      <c r="ADM155" s="1380"/>
      <c r="ADN155" s="1380"/>
      <c r="ADO155" s="1380"/>
      <c r="ADP155" s="1380"/>
      <c r="ADQ155" s="1380"/>
      <c r="ADR155" s="1380"/>
      <c r="ADS155" s="1380"/>
      <c r="ADT155" s="1380"/>
      <c r="ADU155" s="1380"/>
      <c r="ADV155" s="1380"/>
      <c r="ADW155" s="1380"/>
      <c r="ADX155" s="1380"/>
      <c r="ADY155" s="1380"/>
      <c r="ADZ155" s="1380"/>
      <c r="AEA155" s="1380"/>
      <c r="AEB155" s="1380"/>
      <c r="AEC155" s="1380"/>
      <c r="AED155" s="1380"/>
      <c r="AEE155" s="1380"/>
      <c r="AEF155" s="1380"/>
      <c r="AEG155" s="1380"/>
      <c r="AEH155" s="1380"/>
      <c r="AEI155" s="1380"/>
      <c r="AEJ155" s="1380"/>
      <c r="AEK155" s="1380"/>
      <c r="AEL155" s="1380"/>
      <c r="AEM155" s="1380"/>
      <c r="AEN155" s="1380"/>
      <c r="AEO155" s="1380"/>
      <c r="AEP155" s="1380"/>
      <c r="AEQ155" s="1380"/>
      <c r="AER155" s="1380"/>
      <c r="AES155" s="1380"/>
      <c r="AET155" s="1380"/>
      <c r="AEU155" s="1380"/>
      <c r="AEV155" s="1380"/>
      <c r="AEW155" s="1380"/>
      <c r="AEX155" s="1380"/>
      <c r="AEY155" s="1380"/>
      <c r="AEZ155" s="1380"/>
      <c r="AFA155" s="1380"/>
      <c r="AFB155" s="1380"/>
      <c r="AFC155" s="1380"/>
      <c r="AFD155" s="1380"/>
      <c r="AFE155" s="1380"/>
      <c r="AFF155" s="1380"/>
      <c r="AFG155" s="1380"/>
      <c r="AFH155" s="1380"/>
      <c r="AFI155" s="1380"/>
      <c r="AFJ155" s="1380"/>
      <c r="AFK155" s="1380"/>
      <c r="AFL155" s="1380"/>
      <c r="AFM155" s="1380"/>
      <c r="AFN155" s="1380"/>
      <c r="AFO155" s="1380"/>
      <c r="AFP155" s="1380"/>
      <c r="AFQ155" s="1380"/>
      <c r="AFR155" s="1380"/>
      <c r="AFS155" s="1380"/>
      <c r="AFT155" s="1380"/>
      <c r="AFU155" s="1380"/>
      <c r="AFV155" s="1380"/>
      <c r="AFW155" s="1380"/>
      <c r="AFX155" s="1380"/>
      <c r="AFY155" s="1380"/>
      <c r="AFZ155" s="1380"/>
      <c r="AGA155" s="1380"/>
      <c r="AGB155" s="1380"/>
      <c r="AGC155" s="1380"/>
      <c r="AGD155" s="1380"/>
      <c r="AGE155" s="1380"/>
      <c r="AGF155" s="1380"/>
      <c r="AGG155" s="1380"/>
      <c r="AGH155" s="1380"/>
      <c r="AGI155" s="1380"/>
      <c r="AGJ155" s="1380"/>
      <c r="AGK155" s="1380"/>
      <c r="AGL155" s="1380"/>
      <c r="AGM155" s="1380"/>
      <c r="AGN155" s="1380"/>
      <c r="AGO155" s="1380"/>
      <c r="AGP155" s="1380"/>
      <c r="AGQ155" s="1380"/>
      <c r="AGR155" s="1380"/>
      <c r="AGS155" s="1380"/>
      <c r="AGT155" s="1380"/>
      <c r="AGU155" s="1380"/>
      <c r="AGV155" s="1380"/>
      <c r="AGW155" s="1380"/>
      <c r="AGX155" s="1380"/>
      <c r="AGY155" s="1380"/>
      <c r="AGZ155" s="1380"/>
      <c r="AHA155" s="1380"/>
      <c r="AHB155" s="1380"/>
      <c r="AHC155" s="1380"/>
      <c r="AHD155" s="1380"/>
      <c r="AHE155" s="1380"/>
      <c r="AHF155" s="1380"/>
      <c r="AHG155" s="1380"/>
      <c r="AHH155" s="1380"/>
      <c r="AHI155" s="1380"/>
      <c r="AHJ155" s="1380"/>
      <c r="AHK155" s="1380"/>
      <c r="AHL155" s="1380"/>
      <c r="AHM155" s="1380"/>
      <c r="AHN155" s="1380"/>
      <c r="AHO155" s="1380"/>
      <c r="AHP155" s="1380"/>
      <c r="AHQ155" s="1380"/>
      <c r="AHR155" s="1380"/>
      <c r="AHS155" s="1380"/>
      <c r="AHT155" s="1380"/>
      <c r="AHU155" s="1380"/>
      <c r="AHV155" s="1380"/>
      <c r="AHW155" s="1380"/>
      <c r="AHX155" s="1380"/>
      <c r="AHY155" s="1380"/>
      <c r="AHZ155" s="1380"/>
      <c r="AIA155" s="1380"/>
      <c r="AIB155" s="1380"/>
      <c r="AIC155" s="1380"/>
      <c r="AID155" s="1380"/>
      <c r="AIE155" s="1380"/>
      <c r="AIF155" s="1380"/>
      <c r="AIG155" s="1380"/>
      <c r="AIH155" s="1380"/>
      <c r="AII155" s="1380"/>
      <c r="AIJ155" s="1380"/>
      <c r="AIK155" s="1380"/>
      <c r="AIL155" s="1380"/>
      <c r="AIM155" s="1380"/>
      <c r="AIN155" s="1380"/>
      <c r="AIO155" s="1380"/>
      <c r="AIP155" s="1380"/>
      <c r="AIQ155" s="1380"/>
      <c r="AIR155" s="1380"/>
      <c r="AIS155" s="1380"/>
      <c r="AIT155" s="1380"/>
      <c r="AIU155" s="1380"/>
      <c r="AIV155" s="1380"/>
      <c r="AIW155" s="1380"/>
      <c r="AIX155" s="1380"/>
      <c r="AIY155" s="1380"/>
      <c r="AIZ155" s="1380"/>
      <c r="AJA155" s="1380"/>
      <c r="AJB155" s="1380"/>
      <c r="AJC155" s="1380"/>
      <c r="AJD155" s="1380"/>
      <c r="AJE155" s="1380"/>
      <c r="AJF155" s="1380"/>
      <c r="AJG155" s="1380"/>
      <c r="AJH155" s="1380"/>
      <c r="AJI155" s="1380"/>
      <c r="AJJ155" s="1380"/>
      <c r="AJK155" s="1380"/>
      <c r="AJL155" s="1380"/>
      <c r="AJM155" s="1380"/>
      <c r="AJN155" s="1380"/>
      <c r="AJO155" s="1380"/>
      <c r="AJP155" s="1380"/>
      <c r="AJQ155" s="1380"/>
      <c r="AJR155" s="1380"/>
      <c r="AJS155" s="1380"/>
      <c r="AJT155" s="1380"/>
      <c r="AJU155" s="1380"/>
      <c r="AJV155" s="1380"/>
      <c r="AJW155" s="1380"/>
      <c r="AJX155" s="1380"/>
      <c r="AJY155" s="1380"/>
      <c r="AJZ155" s="1380"/>
      <c r="AKA155" s="1380"/>
      <c r="AKB155" s="1380"/>
      <c r="AKC155" s="1380"/>
      <c r="AKD155" s="1380"/>
      <c r="AKE155" s="1380"/>
      <c r="AKF155" s="1380"/>
      <c r="AKG155" s="1380"/>
      <c r="AKH155" s="1380"/>
      <c r="AKI155" s="1380"/>
      <c r="AKJ155" s="1380"/>
      <c r="AKK155" s="1380"/>
      <c r="AKL155" s="1380"/>
      <c r="AKM155" s="1380"/>
      <c r="AKN155" s="1380"/>
      <c r="AKO155" s="1380"/>
      <c r="AKP155" s="1380"/>
      <c r="AKQ155" s="1380"/>
      <c r="AKR155" s="1380"/>
      <c r="AKS155" s="1380"/>
      <c r="AKT155" s="1380"/>
      <c r="AKU155" s="1380"/>
      <c r="AKV155" s="1380"/>
      <c r="AKW155" s="1380"/>
      <c r="AKX155" s="1380"/>
      <c r="AKY155" s="1380"/>
      <c r="AKZ155" s="1380"/>
      <c r="ALA155" s="1380"/>
      <c r="ALB155" s="1380"/>
      <c r="ALC155" s="1380"/>
      <c r="ALD155" s="1380"/>
      <c r="ALE155" s="1380"/>
      <c r="ALF155" s="1380"/>
      <c r="ALG155" s="1380"/>
      <c r="ALH155" s="1380"/>
      <c r="ALI155" s="1380"/>
      <c r="ALJ155" s="1380"/>
      <c r="ALK155" s="1380"/>
      <c r="ALL155" s="1380"/>
      <c r="ALM155" s="1380"/>
      <c r="ALN155" s="1380"/>
      <c r="ALO155" s="1380"/>
      <c r="ALP155" s="1380"/>
      <c r="ALQ155" s="1380"/>
      <c r="ALR155" s="1380"/>
      <c r="ALS155" s="1380"/>
      <c r="ALT155" s="1380"/>
      <c r="ALU155" s="1380"/>
      <c r="ALV155" s="1380"/>
      <c r="ALW155" s="1380"/>
      <c r="ALX155" s="1380"/>
      <c r="ALY155" s="1380"/>
      <c r="ALZ155" s="1380"/>
      <c r="AMA155" s="1380"/>
      <c r="AMB155" s="1380"/>
      <c r="AMC155" s="1380"/>
      <c r="AMD155" s="1380"/>
      <c r="AME155" s="1380"/>
      <c r="AMF155" s="1380"/>
      <c r="AMG155" s="1380"/>
      <c r="AMH155" s="1380"/>
      <c r="AMI155" s="1380"/>
      <c r="AMJ155" s="1380"/>
    </row>
    <row r="156" spans="1:1024" s="737" customFormat="1" ht="25.5" customHeight="1" thickBot="1">
      <c r="A156" s="6249"/>
      <c r="B156" s="6807"/>
      <c r="C156" s="6260"/>
      <c r="D156" s="6810"/>
      <c r="E156" s="4082"/>
      <c r="F156" s="4716"/>
      <c r="G156" s="4431"/>
      <c r="H156" s="6812"/>
      <c r="I156" s="4006" t="s">
        <v>917</v>
      </c>
      <c r="J156" s="4007">
        <v>700000</v>
      </c>
      <c r="K156" s="4082"/>
      <c r="L156" s="4717"/>
      <c r="M156" s="4717"/>
      <c r="N156" s="4717"/>
      <c r="O156" s="6814"/>
      <c r="P156" s="6816"/>
      <c r="Q156" s="6795"/>
      <c r="R156" s="6797"/>
      <c r="S156" s="6799"/>
      <c r="T156" s="6801"/>
      <c r="U156" s="6793"/>
      <c r="V156" s="6793"/>
      <c r="W156" s="6793"/>
      <c r="X156" s="6793"/>
      <c r="Y156" s="6793"/>
      <c r="Z156" s="6793"/>
      <c r="AA156" s="6793"/>
      <c r="AB156" s="6793"/>
      <c r="AC156" s="6793"/>
      <c r="AD156" s="6793"/>
      <c r="AE156" s="6793"/>
      <c r="AF156" s="6837"/>
      <c r="AG156" s="6839"/>
      <c r="AH156" s="6839"/>
      <c r="AI156" s="6833"/>
      <c r="AJ156" s="6833"/>
      <c r="AK156" s="6835"/>
      <c r="AL156" s="6824"/>
      <c r="AM156" s="6824"/>
      <c r="AN156" s="6824"/>
      <c r="AO156" s="6824"/>
      <c r="AP156" s="6824"/>
      <c r="AQ156" s="6824"/>
      <c r="AR156" s="6824"/>
      <c r="AS156" s="6824"/>
      <c r="AT156" s="6824"/>
      <c r="AU156" s="6824"/>
      <c r="AV156" s="6824"/>
      <c r="AW156" s="6824"/>
      <c r="AX156" s="6824"/>
      <c r="AY156" s="6829"/>
      <c r="AZ156" s="6831"/>
      <c r="BA156" s="3442"/>
      <c r="BB156" s="3442"/>
      <c r="BC156" s="3442"/>
      <c r="BD156" s="3442"/>
      <c r="BE156" s="3442"/>
      <c r="BF156" s="3442"/>
      <c r="BG156" s="3442"/>
      <c r="BH156" s="3442"/>
      <c r="BI156" s="3442"/>
      <c r="BJ156" s="3442"/>
      <c r="BK156" s="3442"/>
      <c r="BL156" s="3442"/>
      <c r="BM156" s="3442"/>
      <c r="BN156" s="3442"/>
      <c r="BO156" s="3442"/>
      <c r="BP156" s="3442"/>
      <c r="BQ156" s="3442"/>
      <c r="BR156" s="3442"/>
      <c r="BS156" s="3442"/>
      <c r="BT156" s="3442"/>
      <c r="BU156" s="3442"/>
      <c r="BV156" s="3442"/>
      <c r="BW156" s="3442"/>
      <c r="BX156" s="3442"/>
      <c r="BY156" s="3442"/>
      <c r="BZ156" s="3442"/>
      <c r="CA156" s="3442"/>
      <c r="CB156" s="3442"/>
      <c r="CC156" s="3442"/>
      <c r="CD156" s="3442"/>
      <c r="CE156" s="3442"/>
      <c r="CF156" s="3442"/>
      <c r="CG156" s="3442"/>
      <c r="CH156" s="3442"/>
      <c r="CI156" s="3442"/>
      <c r="CJ156" s="3442"/>
      <c r="CK156" s="3442"/>
      <c r="CL156" s="3442"/>
      <c r="CM156" s="3442"/>
      <c r="CN156" s="3442"/>
      <c r="CO156" s="3442"/>
      <c r="CP156" s="3442"/>
      <c r="CQ156" s="3442"/>
      <c r="CR156" s="3442"/>
      <c r="CS156" s="3442"/>
      <c r="CT156" s="3442"/>
      <c r="CU156" s="3442"/>
      <c r="CV156" s="3442"/>
      <c r="CW156" s="3442"/>
      <c r="CX156" s="3442"/>
      <c r="CY156" s="3442"/>
      <c r="CZ156" s="3442"/>
      <c r="DA156" s="3442"/>
      <c r="DB156" s="3442"/>
      <c r="DC156" s="3442"/>
      <c r="DD156" s="3442"/>
      <c r="DE156" s="3442"/>
      <c r="DF156" s="3442"/>
      <c r="DG156" s="3442"/>
      <c r="DH156" s="3442"/>
      <c r="DI156" s="3442"/>
      <c r="DJ156" s="3442"/>
      <c r="DK156" s="3442"/>
      <c r="DL156" s="3442"/>
      <c r="DM156" s="3442"/>
      <c r="DN156" s="3442"/>
      <c r="DO156" s="3442"/>
      <c r="DP156" s="3442"/>
      <c r="DQ156" s="3442"/>
      <c r="DR156" s="3442"/>
      <c r="DS156" s="3442"/>
      <c r="DT156" s="3442"/>
      <c r="DU156" s="3442"/>
      <c r="DV156" s="3442"/>
      <c r="DW156" s="3442"/>
      <c r="DX156" s="3442"/>
      <c r="DY156" s="3442"/>
      <c r="DZ156" s="1380"/>
      <c r="EA156" s="1380"/>
      <c r="EB156" s="1380"/>
      <c r="EC156" s="1380"/>
      <c r="ED156" s="1380"/>
      <c r="EE156" s="1380"/>
      <c r="EF156" s="1380"/>
      <c r="EG156" s="1380"/>
      <c r="EH156" s="1380"/>
      <c r="EI156" s="1380"/>
      <c r="EJ156" s="1380"/>
      <c r="EK156" s="1380"/>
      <c r="EL156" s="1380"/>
      <c r="EM156" s="1380"/>
      <c r="EN156" s="1380"/>
      <c r="EO156" s="1380"/>
      <c r="EP156" s="1380"/>
      <c r="EQ156" s="1380"/>
      <c r="ER156" s="1380"/>
      <c r="ES156" s="1380"/>
      <c r="ET156" s="1380"/>
      <c r="EU156" s="1380"/>
      <c r="EV156" s="1380"/>
      <c r="EW156" s="1380"/>
      <c r="EX156" s="1380"/>
      <c r="EY156" s="1380"/>
      <c r="EZ156" s="1380"/>
      <c r="FA156" s="1380"/>
      <c r="FB156" s="1380"/>
      <c r="FC156" s="1380"/>
      <c r="FD156" s="1380"/>
      <c r="FE156" s="1380"/>
      <c r="FF156" s="1380"/>
      <c r="FG156" s="1380"/>
      <c r="FH156" s="1380"/>
      <c r="FI156" s="1380"/>
      <c r="FJ156" s="1380"/>
      <c r="FK156" s="1380"/>
      <c r="FL156" s="1380"/>
      <c r="FM156" s="1380"/>
      <c r="FN156" s="1380"/>
      <c r="FO156" s="1380"/>
      <c r="FP156" s="1380"/>
      <c r="FQ156" s="1380"/>
      <c r="FR156" s="1380"/>
      <c r="FS156" s="1380"/>
      <c r="FT156" s="1380"/>
      <c r="FU156" s="1380"/>
      <c r="FV156" s="1380"/>
      <c r="FW156" s="1380"/>
      <c r="FX156" s="1380"/>
      <c r="FY156" s="1380"/>
      <c r="FZ156" s="1380"/>
      <c r="GA156" s="1380"/>
      <c r="GB156" s="1380"/>
      <c r="GC156" s="1380"/>
      <c r="GD156" s="1380"/>
      <c r="GE156" s="1380"/>
      <c r="GF156" s="1380"/>
      <c r="GG156" s="1380"/>
      <c r="GH156" s="1380"/>
      <c r="GI156" s="1380"/>
      <c r="GJ156" s="1380"/>
      <c r="GK156" s="1380"/>
      <c r="GL156" s="1380"/>
      <c r="GM156" s="1380"/>
      <c r="GN156" s="1380"/>
      <c r="GO156" s="1380"/>
      <c r="GP156" s="1380"/>
      <c r="GQ156" s="1380"/>
      <c r="GR156" s="1380"/>
      <c r="GS156" s="1380"/>
      <c r="GT156" s="1380"/>
      <c r="GU156" s="1380"/>
      <c r="GV156" s="1380"/>
      <c r="GW156" s="1380"/>
      <c r="GX156" s="1380"/>
      <c r="GY156" s="1380"/>
      <c r="GZ156" s="1380"/>
      <c r="HA156" s="1380"/>
      <c r="HB156" s="1380"/>
      <c r="HC156" s="1380"/>
      <c r="HD156" s="1380"/>
      <c r="HE156" s="1380"/>
      <c r="HF156" s="1380"/>
      <c r="HG156" s="1380"/>
      <c r="HH156" s="1380"/>
      <c r="HI156" s="1380"/>
      <c r="HJ156" s="1380"/>
      <c r="HK156" s="1380"/>
      <c r="HL156" s="1380"/>
      <c r="HM156" s="1380"/>
      <c r="HN156" s="1380"/>
      <c r="HO156" s="1380"/>
      <c r="HP156" s="1380"/>
      <c r="HQ156" s="1380"/>
      <c r="HR156" s="1380"/>
      <c r="HS156" s="1380"/>
      <c r="HT156" s="1380"/>
      <c r="HU156" s="1380"/>
      <c r="HV156" s="1380"/>
      <c r="HW156" s="1380"/>
      <c r="HX156" s="1380"/>
      <c r="HY156" s="1380"/>
      <c r="HZ156" s="1380"/>
      <c r="IA156" s="1380"/>
      <c r="IB156" s="1380"/>
      <c r="IC156" s="1380"/>
      <c r="ID156" s="1380"/>
      <c r="IE156" s="1380"/>
      <c r="IF156" s="1380"/>
      <c r="IG156" s="1380"/>
      <c r="IH156" s="1380"/>
      <c r="II156" s="1380"/>
      <c r="IJ156" s="1380"/>
      <c r="IK156" s="1380"/>
      <c r="IL156" s="1380"/>
      <c r="IM156" s="1380"/>
      <c r="IN156" s="1380"/>
      <c r="IO156" s="1380"/>
      <c r="IP156" s="1380"/>
      <c r="IQ156" s="1380"/>
      <c r="IR156" s="1380"/>
      <c r="IS156" s="1380"/>
      <c r="IT156" s="1380"/>
      <c r="IU156" s="1380"/>
      <c r="IV156" s="1380"/>
      <c r="IW156" s="1380"/>
      <c r="IX156" s="1380"/>
      <c r="IY156" s="1380"/>
      <c r="IZ156" s="1380"/>
      <c r="JA156" s="1380"/>
      <c r="JB156" s="1380"/>
      <c r="JC156" s="1380"/>
      <c r="JD156" s="1380"/>
      <c r="JE156" s="1380"/>
      <c r="JF156" s="1380"/>
      <c r="JG156" s="1380"/>
      <c r="JH156" s="1380"/>
      <c r="JI156" s="1380"/>
      <c r="JJ156" s="1380"/>
      <c r="JK156" s="1380"/>
      <c r="JL156" s="1380"/>
      <c r="JM156" s="1380"/>
      <c r="JN156" s="1380"/>
      <c r="JO156" s="1380"/>
      <c r="JP156" s="1380"/>
      <c r="JQ156" s="1380"/>
      <c r="JR156" s="1380"/>
      <c r="JS156" s="1380"/>
      <c r="JT156" s="1380"/>
      <c r="JU156" s="1380"/>
      <c r="JV156" s="1380"/>
      <c r="JW156" s="1380"/>
      <c r="JX156" s="1380"/>
      <c r="JY156" s="1380"/>
      <c r="JZ156" s="1380"/>
      <c r="KA156" s="1380"/>
      <c r="KB156" s="1380"/>
      <c r="KC156" s="1380"/>
      <c r="KD156" s="1380"/>
      <c r="KE156" s="1380"/>
      <c r="KF156" s="1380"/>
      <c r="KG156" s="1380"/>
      <c r="KH156" s="1380"/>
      <c r="KI156" s="1380"/>
      <c r="KJ156" s="1380"/>
      <c r="KK156" s="1380"/>
      <c r="KL156" s="1380"/>
      <c r="KM156" s="1380"/>
      <c r="KN156" s="1380"/>
      <c r="KO156" s="1380"/>
      <c r="KP156" s="1380"/>
      <c r="KQ156" s="1380"/>
      <c r="KR156" s="1380"/>
      <c r="KS156" s="1380"/>
      <c r="KT156" s="1380"/>
      <c r="KU156" s="1380"/>
      <c r="KV156" s="1380"/>
      <c r="KW156" s="1380"/>
      <c r="KX156" s="1380"/>
      <c r="KY156" s="1380"/>
      <c r="KZ156" s="1380"/>
      <c r="LA156" s="1380"/>
      <c r="LB156" s="1380"/>
      <c r="LC156" s="1380"/>
      <c r="LD156" s="1380"/>
      <c r="LE156" s="1380"/>
      <c r="LF156" s="1380"/>
      <c r="LG156" s="1380"/>
      <c r="LH156" s="1380"/>
      <c r="LI156" s="1380"/>
      <c r="LJ156" s="1380"/>
      <c r="LK156" s="1380"/>
      <c r="LL156" s="1380"/>
      <c r="LM156" s="1380"/>
      <c r="LN156" s="1380"/>
      <c r="LO156" s="1380"/>
      <c r="LP156" s="1380"/>
      <c r="LQ156" s="1380"/>
      <c r="LR156" s="1380"/>
      <c r="LS156" s="1380"/>
      <c r="LT156" s="1380"/>
      <c r="LU156" s="1380"/>
      <c r="LV156" s="1380"/>
      <c r="LW156" s="1380"/>
      <c r="LX156" s="1380"/>
      <c r="LY156" s="1380"/>
      <c r="LZ156" s="1380"/>
      <c r="MA156" s="1380"/>
      <c r="MB156" s="1380"/>
      <c r="MC156" s="1380"/>
      <c r="MD156" s="1380"/>
      <c r="ME156" s="1380"/>
      <c r="MF156" s="1380"/>
      <c r="MG156" s="1380"/>
      <c r="MH156" s="1380"/>
      <c r="MI156" s="1380"/>
      <c r="MJ156" s="1380"/>
      <c r="MK156" s="1380"/>
      <c r="ML156" s="1380"/>
      <c r="MM156" s="1380"/>
      <c r="MN156" s="1380"/>
      <c r="MO156" s="1380"/>
      <c r="MP156" s="1380"/>
      <c r="MQ156" s="1380"/>
      <c r="MR156" s="1380"/>
      <c r="MS156" s="1380"/>
      <c r="MT156" s="1380"/>
      <c r="MU156" s="1380"/>
      <c r="MV156" s="1380"/>
      <c r="MW156" s="1380"/>
      <c r="MX156" s="1380"/>
      <c r="MY156" s="1380"/>
      <c r="MZ156" s="1380"/>
      <c r="NA156" s="1380"/>
      <c r="NB156" s="1380"/>
      <c r="NC156" s="1380"/>
      <c r="ND156" s="1380"/>
      <c r="NE156" s="1380"/>
      <c r="NF156" s="1380"/>
      <c r="NG156" s="1380"/>
      <c r="NH156" s="1380"/>
      <c r="NI156" s="1380"/>
      <c r="NJ156" s="1380"/>
      <c r="NK156" s="1380"/>
      <c r="NL156" s="1380"/>
      <c r="NM156" s="1380"/>
      <c r="NN156" s="1380"/>
      <c r="NO156" s="1380"/>
      <c r="NP156" s="1380"/>
      <c r="NQ156" s="1380"/>
      <c r="NR156" s="1380"/>
      <c r="NS156" s="1380"/>
      <c r="NT156" s="1380"/>
      <c r="NU156" s="1380"/>
      <c r="NV156" s="1380"/>
      <c r="NW156" s="1380"/>
      <c r="NX156" s="1380"/>
      <c r="NY156" s="1380"/>
      <c r="NZ156" s="1380"/>
      <c r="OA156" s="1380"/>
      <c r="OB156" s="1380"/>
      <c r="OC156" s="1380"/>
      <c r="OD156" s="1380"/>
      <c r="OE156" s="1380"/>
      <c r="OF156" s="1380"/>
      <c r="OG156" s="1380"/>
      <c r="OH156" s="1380"/>
      <c r="OI156" s="1380"/>
      <c r="OJ156" s="1380"/>
      <c r="OK156" s="1380"/>
      <c r="OL156" s="1380"/>
      <c r="OM156" s="1380"/>
      <c r="ON156" s="1380"/>
      <c r="OO156" s="1380"/>
      <c r="OP156" s="1380"/>
      <c r="OQ156" s="1380"/>
      <c r="OR156" s="1380"/>
      <c r="OS156" s="1380"/>
      <c r="OT156" s="1380"/>
      <c r="OU156" s="1380"/>
      <c r="OV156" s="1380"/>
      <c r="OW156" s="1380"/>
      <c r="OX156" s="1380"/>
      <c r="OY156" s="1380"/>
      <c r="OZ156" s="1380"/>
      <c r="PA156" s="1380"/>
      <c r="PB156" s="1380"/>
      <c r="PC156" s="1380"/>
      <c r="PD156" s="1380"/>
      <c r="PE156" s="1380"/>
      <c r="PF156" s="1380"/>
      <c r="PG156" s="1380"/>
      <c r="PH156" s="1380"/>
      <c r="PI156" s="1380"/>
      <c r="PJ156" s="1380"/>
      <c r="PK156" s="1380"/>
      <c r="PL156" s="1380"/>
      <c r="PM156" s="1380"/>
      <c r="PN156" s="1380"/>
      <c r="PO156" s="1380"/>
      <c r="PP156" s="1380"/>
      <c r="PQ156" s="1380"/>
      <c r="PR156" s="1380"/>
      <c r="PS156" s="1380"/>
      <c r="PT156" s="1380"/>
      <c r="PU156" s="1380"/>
      <c r="PV156" s="1380"/>
      <c r="PW156" s="1380"/>
      <c r="PX156" s="1380"/>
      <c r="PY156" s="1380"/>
      <c r="PZ156" s="1380"/>
      <c r="QA156" s="1380"/>
      <c r="QB156" s="1380"/>
      <c r="QC156" s="1380"/>
      <c r="QD156" s="1380"/>
      <c r="QE156" s="1380"/>
      <c r="QF156" s="1380"/>
      <c r="QG156" s="1380"/>
      <c r="QH156" s="1380"/>
      <c r="QI156" s="1380"/>
      <c r="QJ156" s="1380"/>
      <c r="QK156" s="1380"/>
      <c r="QL156" s="1380"/>
      <c r="QM156" s="1380"/>
      <c r="QN156" s="1380"/>
      <c r="QO156" s="1380"/>
      <c r="QP156" s="1380"/>
      <c r="QQ156" s="1380"/>
      <c r="QR156" s="1380"/>
      <c r="QS156" s="1380"/>
      <c r="QT156" s="1380"/>
      <c r="QU156" s="1380"/>
      <c r="QV156" s="1380"/>
      <c r="QW156" s="1380"/>
      <c r="QX156" s="1380"/>
      <c r="QY156" s="1380"/>
      <c r="QZ156" s="1380"/>
      <c r="RA156" s="1380"/>
      <c r="RB156" s="1380"/>
      <c r="RC156" s="1380"/>
      <c r="RD156" s="1380"/>
      <c r="RE156" s="1380"/>
      <c r="RF156" s="1380"/>
      <c r="RG156" s="1380"/>
      <c r="RH156" s="1380"/>
      <c r="RI156" s="1380"/>
      <c r="RJ156" s="1380"/>
      <c r="RK156" s="1380"/>
      <c r="RL156" s="1380"/>
      <c r="RM156" s="1380"/>
      <c r="RN156" s="1380"/>
      <c r="RO156" s="1380"/>
      <c r="RP156" s="1380"/>
      <c r="RQ156" s="1380"/>
      <c r="RR156" s="1380"/>
      <c r="RS156" s="1380"/>
      <c r="RT156" s="1380"/>
      <c r="RU156" s="1380"/>
      <c r="RV156" s="1380"/>
      <c r="RW156" s="1380"/>
      <c r="RX156" s="1380"/>
      <c r="RY156" s="1380"/>
      <c r="RZ156" s="1380"/>
      <c r="SA156" s="1380"/>
      <c r="SB156" s="1380"/>
      <c r="SC156" s="1380"/>
      <c r="SD156" s="1380"/>
      <c r="SE156" s="1380"/>
      <c r="SF156" s="1380"/>
      <c r="SG156" s="1380"/>
      <c r="SH156" s="1380"/>
      <c r="SI156" s="1380"/>
      <c r="SJ156" s="1380"/>
      <c r="SK156" s="1380"/>
      <c r="SL156" s="1380"/>
      <c r="SM156" s="1380"/>
      <c r="SN156" s="1380"/>
      <c r="SO156" s="1380"/>
      <c r="SP156" s="1380"/>
      <c r="SQ156" s="1380"/>
      <c r="SR156" s="1380"/>
      <c r="SS156" s="1380"/>
      <c r="ST156" s="1380"/>
      <c r="SU156" s="1380"/>
      <c r="SV156" s="1380"/>
      <c r="SW156" s="1380"/>
      <c r="SX156" s="1380"/>
      <c r="SY156" s="1380"/>
      <c r="SZ156" s="1380"/>
      <c r="TA156" s="1380"/>
      <c r="TB156" s="1380"/>
      <c r="TC156" s="1380"/>
      <c r="TD156" s="1380"/>
      <c r="TE156" s="1380"/>
      <c r="TF156" s="1380"/>
      <c r="TG156" s="1380"/>
      <c r="TH156" s="1380"/>
      <c r="TI156" s="1380"/>
      <c r="TJ156" s="1380"/>
      <c r="TK156" s="1380"/>
      <c r="TL156" s="1380"/>
      <c r="TM156" s="1380"/>
      <c r="TN156" s="1380"/>
      <c r="TO156" s="1380"/>
      <c r="TP156" s="1380"/>
      <c r="TQ156" s="1380"/>
      <c r="TR156" s="1380"/>
      <c r="TS156" s="1380"/>
      <c r="TT156" s="1380"/>
      <c r="TU156" s="1380"/>
      <c r="TV156" s="1380"/>
      <c r="TW156" s="1380"/>
      <c r="TX156" s="1380"/>
      <c r="TY156" s="1380"/>
      <c r="TZ156" s="1380"/>
      <c r="UA156" s="1380"/>
      <c r="UB156" s="1380"/>
      <c r="UC156" s="1380"/>
      <c r="UD156" s="1380"/>
      <c r="UE156" s="1380"/>
      <c r="UF156" s="1380"/>
      <c r="UG156" s="1380"/>
      <c r="UH156" s="1380"/>
      <c r="UI156" s="1380"/>
      <c r="UJ156" s="1380"/>
      <c r="UK156" s="1380"/>
      <c r="UL156" s="1380"/>
      <c r="UM156" s="1380"/>
      <c r="UN156" s="1380"/>
      <c r="UO156" s="1380"/>
      <c r="UP156" s="1380"/>
      <c r="UQ156" s="1380"/>
      <c r="UR156" s="1380"/>
      <c r="US156" s="1380"/>
      <c r="UT156" s="1380"/>
      <c r="UU156" s="1380"/>
      <c r="UV156" s="1380"/>
      <c r="UW156" s="1380"/>
      <c r="UX156" s="1380"/>
      <c r="UY156" s="1380"/>
      <c r="UZ156" s="1380"/>
      <c r="VA156" s="1380"/>
      <c r="VB156" s="1380"/>
      <c r="VC156" s="1380"/>
      <c r="VD156" s="1380"/>
      <c r="VE156" s="1380"/>
      <c r="VF156" s="1380"/>
      <c r="VG156" s="1380"/>
      <c r="VH156" s="1380"/>
      <c r="VI156" s="1380"/>
      <c r="VJ156" s="1380"/>
      <c r="VK156" s="1380"/>
      <c r="VL156" s="1380"/>
      <c r="VM156" s="1380"/>
      <c r="VN156" s="1380"/>
      <c r="VO156" s="1380"/>
      <c r="VP156" s="1380"/>
      <c r="VQ156" s="1380"/>
      <c r="VR156" s="1380"/>
      <c r="VS156" s="1380"/>
      <c r="VT156" s="1380"/>
      <c r="VU156" s="1380"/>
      <c r="VV156" s="1380"/>
      <c r="VW156" s="1380"/>
      <c r="VX156" s="1380"/>
      <c r="VY156" s="1380"/>
      <c r="VZ156" s="1380"/>
      <c r="WA156" s="1380"/>
      <c r="WB156" s="1380"/>
      <c r="WC156" s="1380"/>
      <c r="WD156" s="1380"/>
      <c r="WE156" s="1380"/>
      <c r="WF156" s="1380"/>
      <c r="WG156" s="1380"/>
      <c r="WH156" s="1380"/>
      <c r="WI156" s="1380"/>
      <c r="WJ156" s="1380"/>
      <c r="WK156" s="1380"/>
      <c r="WL156" s="1380"/>
      <c r="WM156" s="1380"/>
      <c r="WN156" s="1380"/>
      <c r="WO156" s="1380"/>
      <c r="WP156" s="1380"/>
      <c r="WQ156" s="1380"/>
      <c r="WR156" s="1380"/>
      <c r="WS156" s="1380"/>
      <c r="WT156" s="1380"/>
      <c r="WU156" s="1380"/>
      <c r="WV156" s="1380"/>
      <c r="WW156" s="1380"/>
      <c r="WX156" s="1380"/>
      <c r="WY156" s="1380"/>
      <c r="WZ156" s="1380"/>
      <c r="XA156" s="1380"/>
      <c r="XB156" s="1380"/>
      <c r="XC156" s="1380"/>
      <c r="XD156" s="1380"/>
      <c r="XE156" s="1380"/>
      <c r="XF156" s="1380"/>
      <c r="XG156" s="1380"/>
      <c r="XH156" s="1380"/>
      <c r="XI156" s="1380"/>
      <c r="XJ156" s="1380"/>
      <c r="XK156" s="1380"/>
      <c r="XL156" s="1380"/>
      <c r="XM156" s="1380"/>
      <c r="XN156" s="1380"/>
      <c r="XO156" s="1380"/>
      <c r="XP156" s="1380"/>
      <c r="XQ156" s="1380"/>
      <c r="XR156" s="1380"/>
      <c r="XS156" s="1380"/>
      <c r="XT156" s="1380"/>
      <c r="XU156" s="1380"/>
      <c r="XV156" s="1380"/>
      <c r="XW156" s="1380"/>
      <c r="XX156" s="1380"/>
      <c r="XY156" s="1380"/>
      <c r="XZ156" s="1380"/>
      <c r="YA156" s="1380"/>
      <c r="YB156" s="1380"/>
      <c r="YC156" s="1380"/>
      <c r="YD156" s="1380"/>
      <c r="YE156" s="1380"/>
      <c r="YF156" s="1380"/>
      <c r="YG156" s="1380"/>
      <c r="YH156" s="1380"/>
      <c r="YI156" s="1380"/>
      <c r="YJ156" s="1380"/>
      <c r="YK156" s="1380"/>
      <c r="YL156" s="1380"/>
      <c r="YM156" s="1380"/>
      <c r="YN156" s="1380"/>
      <c r="YO156" s="1380"/>
      <c r="YP156" s="1380"/>
      <c r="YQ156" s="1380"/>
      <c r="YR156" s="1380"/>
      <c r="YS156" s="1380"/>
      <c r="YT156" s="1380"/>
      <c r="YU156" s="1380"/>
      <c r="YV156" s="1380"/>
      <c r="YW156" s="1380"/>
      <c r="YX156" s="1380"/>
      <c r="YY156" s="1380"/>
      <c r="YZ156" s="1380"/>
      <c r="ZA156" s="1380"/>
      <c r="ZB156" s="1380"/>
      <c r="ZC156" s="1380"/>
      <c r="ZD156" s="1380"/>
      <c r="ZE156" s="1380"/>
      <c r="ZF156" s="1380"/>
      <c r="ZG156" s="1380"/>
      <c r="ZH156" s="1380"/>
      <c r="ZI156" s="1380"/>
      <c r="ZJ156" s="1380"/>
      <c r="ZK156" s="1380"/>
      <c r="ZL156" s="1380"/>
      <c r="ZM156" s="1380"/>
      <c r="ZN156" s="1380"/>
      <c r="ZO156" s="1380"/>
      <c r="ZP156" s="1380"/>
      <c r="ZQ156" s="1380"/>
      <c r="ZR156" s="1380"/>
      <c r="ZS156" s="1380"/>
      <c r="ZT156" s="1380"/>
      <c r="ZU156" s="1380"/>
      <c r="ZV156" s="1380"/>
      <c r="ZW156" s="1380"/>
      <c r="ZX156" s="1380"/>
      <c r="ZY156" s="1380"/>
      <c r="ZZ156" s="1380"/>
      <c r="AAA156" s="1380"/>
      <c r="AAB156" s="1380"/>
      <c r="AAC156" s="1380"/>
      <c r="AAD156" s="1380"/>
      <c r="AAE156" s="1380"/>
      <c r="AAF156" s="1380"/>
      <c r="AAG156" s="1380"/>
      <c r="AAH156" s="1380"/>
      <c r="AAI156" s="1380"/>
      <c r="AAJ156" s="1380"/>
      <c r="AAK156" s="1380"/>
      <c r="AAL156" s="1380"/>
      <c r="AAM156" s="1380"/>
      <c r="AAN156" s="1380"/>
      <c r="AAO156" s="1380"/>
      <c r="AAP156" s="1380"/>
      <c r="AAQ156" s="1380"/>
      <c r="AAR156" s="1380"/>
      <c r="AAS156" s="1380"/>
      <c r="AAT156" s="1380"/>
      <c r="AAU156" s="1380"/>
      <c r="AAV156" s="1380"/>
      <c r="AAW156" s="1380"/>
      <c r="AAX156" s="1380"/>
      <c r="AAY156" s="1380"/>
      <c r="AAZ156" s="1380"/>
      <c r="ABA156" s="1380"/>
      <c r="ABB156" s="1380"/>
      <c r="ABC156" s="1380"/>
      <c r="ABD156" s="1380"/>
      <c r="ABE156" s="1380"/>
      <c r="ABF156" s="1380"/>
      <c r="ABG156" s="1380"/>
      <c r="ABH156" s="1380"/>
      <c r="ABI156" s="1380"/>
      <c r="ABJ156" s="1380"/>
      <c r="ABK156" s="1380"/>
      <c r="ABL156" s="1380"/>
      <c r="ABM156" s="1380"/>
      <c r="ABN156" s="1380"/>
      <c r="ABO156" s="1380"/>
      <c r="ABP156" s="1380"/>
      <c r="ABQ156" s="1380"/>
      <c r="ABR156" s="1380"/>
      <c r="ABS156" s="1380"/>
      <c r="ABT156" s="1380"/>
      <c r="ABU156" s="1380"/>
      <c r="ABV156" s="1380"/>
      <c r="ABW156" s="1380"/>
      <c r="ABX156" s="1380"/>
      <c r="ABY156" s="1380"/>
      <c r="ABZ156" s="1380"/>
      <c r="ACA156" s="1380"/>
      <c r="ACB156" s="1380"/>
      <c r="ACC156" s="1380"/>
      <c r="ACD156" s="1380"/>
      <c r="ACE156" s="1380"/>
      <c r="ACF156" s="1380"/>
      <c r="ACG156" s="1380"/>
      <c r="ACH156" s="1380"/>
      <c r="ACI156" s="1380"/>
      <c r="ACJ156" s="1380"/>
      <c r="ACK156" s="1380"/>
      <c r="ACL156" s="1380"/>
      <c r="ACM156" s="1380"/>
      <c r="ACN156" s="1380"/>
      <c r="ACO156" s="1380"/>
      <c r="ACP156" s="1380"/>
      <c r="ACQ156" s="1380"/>
      <c r="ACR156" s="1380"/>
      <c r="ACS156" s="1380"/>
      <c r="ACT156" s="1380"/>
      <c r="ACU156" s="1380"/>
      <c r="ACV156" s="1380"/>
      <c r="ACW156" s="1380"/>
      <c r="ACX156" s="1380"/>
      <c r="ACY156" s="1380"/>
      <c r="ACZ156" s="1380"/>
      <c r="ADA156" s="1380"/>
      <c r="ADB156" s="1380"/>
      <c r="ADC156" s="1380"/>
      <c r="ADD156" s="1380"/>
      <c r="ADE156" s="1380"/>
      <c r="ADF156" s="1380"/>
      <c r="ADG156" s="1380"/>
      <c r="ADH156" s="1380"/>
      <c r="ADI156" s="1380"/>
      <c r="ADJ156" s="1380"/>
      <c r="ADK156" s="1380"/>
      <c r="ADL156" s="1380"/>
      <c r="ADM156" s="1380"/>
      <c r="ADN156" s="1380"/>
      <c r="ADO156" s="1380"/>
      <c r="ADP156" s="1380"/>
      <c r="ADQ156" s="1380"/>
      <c r="ADR156" s="1380"/>
      <c r="ADS156" s="1380"/>
      <c r="ADT156" s="1380"/>
      <c r="ADU156" s="1380"/>
      <c r="ADV156" s="1380"/>
      <c r="ADW156" s="1380"/>
      <c r="ADX156" s="1380"/>
      <c r="ADY156" s="1380"/>
      <c r="ADZ156" s="1380"/>
      <c r="AEA156" s="1380"/>
      <c r="AEB156" s="1380"/>
      <c r="AEC156" s="1380"/>
      <c r="AED156" s="1380"/>
      <c r="AEE156" s="1380"/>
      <c r="AEF156" s="1380"/>
      <c r="AEG156" s="1380"/>
      <c r="AEH156" s="1380"/>
      <c r="AEI156" s="1380"/>
      <c r="AEJ156" s="1380"/>
      <c r="AEK156" s="1380"/>
      <c r="AEL156" s="1380"/>
      <c r="AEM156" s="1380"/>
      <c r="AEN156" s="1380"/>
      <c r="AEO156" s="1380"/>
      <c r="AEP156" s="1380"/>
      <c r="AEQ156" s="1380"/>
      <c r="AER156" s="1380"/>
      <c r="AES156" s="1380"/>
      <c r="AET156" s="1380"/>
      <c r="AEU156" s="1380"/>
      <c r="AEV156" s="1380"/>
      <c r="AEW156" s="1380"/>
      <c r="AEX156" s="1380"/>
      <c r="AEY156" s="1380"/>
      <c r="AEZ156" s="1380"/>
      <c r="AFA156" s="1380"/>
      <c r="AFB156" s="1380"/>
      <c r="AFC156" s="1380"/>
      <c r="AFD156" s="1380"/>
      <c r="AFE156" s="1380"/>
      <c r="AFF156" s="1380"/>
      <c r="AFG156" s="1380"/>
      <c r="AFH156" s="1380"/>
      <c r="AFI156" s="1380"/>
      <c r="AFJ156" s="1380"/>
      <c r="AFK156" s="1380"/>
      <c r="AFL156" s="1380"/>
      <c r="AFM156" s="1380"/>
      <c r="AFN156" s="1380"/>
      <c r="AFO156" s="1380"/>
      <c r="AFP156" s="1380"/>
      <c r="AFQ156" s="1380"/>
      <c r="AFR156" s="1380"/>
      <c r="AFS156" s="1380"/>
      <c r="AFT156" s="1380"/>
      <c r="AFU156" s="1380"/>
      <c r="AFV156" s="1380"/>
      <c r="AFW156" s="1380"/>
      <c r="AFX156" s="1380"/>
      <c r="AFY156" s="1380"/>
      <c r="AFZ156" s="1380"/>
      <c r="AGA156" s="1380"/>
      <c r="AGB156" s="1380"/>
      <c r="AGC156" s="1380"/>
      <c r="AGD156" s="1380"/>
      <c r="AGE156" s="1380"/>
      <c r="AGF156" s="1380"/>
      <c r="AGG156" s="1380"/>
      <c r="AGH156" s="1380"/>
      <c r="AGI156" s="1380"/>
      <c r="AGJ156" s="1380"/>
      <c r="AGK156" s="1380"/>
      <c r="AGL156" s="1380"/>
      <c r="AGM156" s="1380"/>
      <c r="AGN156" s="1380"/>
      <c r="AGO156" s="1380"/>
      <c r="AGP156" s="1380"/>
      <c r="AGQ156" s="1380"/>
      <c r="AGR156" s="1380"/>
      <c r="AGS156" s="1380"/>
      <c r="AGT156" s="1380"/>
      <c r="AGU156" s="1380"/>
      <c r="AGV156" s="1380"/>
      <c r="AGW156" s="1380"/>
      <c r="AGX156" s="1380"/>
      <c r="AGY156" s="1380"/>
      <c r="AGZ156" s="1380"/>
      <c r="AHA156" s="1380"/>
      <c r="AHB156" s="1380"/>
      <c r="AHC156" s="1380"/>
      <c r="AHD156" s="1380"/>
      <c r="AHE156" s="1380"/>
      <c r="AHF156" s="1380"/>
      <c r="AHG156" s="1380"/>
      <c r="AHH156" s="1380"/>
      <c r="AHI156" s="1380"/>
      <c r="AHJ156" s="1380"/>
      <c r="AHK156" s="1380"/>
      <c r="AHL156" s="1380"/>
      <c r="AHM156" s="1380"/>
      <c r="AHN156" s="1380"/>
      <c r="AHO156" s="1380"/>
      <c r="AHP156" s="1380"/>
      <c r="AHQ156" s="1380"/>
      <c r="AHR156" s="1380"/>
      <c r="AHS156" s="1380"/>
      <c r="AHT156" s="1380"/>
      <c r="AHU156" s="1380"/>
      <c r="AHV156" s="1380"/>
      <c r="AHW156" s="1380"/>
      <c r="AHX156" s="1380"/>
      <c r="AHY156" s="1380"/>
      <c r="AHZ156" s="1380"/>
      <c r="AIA156" s="1380"/>
      <c r="AIB156" s="1380"/>
      <c r="AIC156" s="1380"/>
      <c r="AID156" s="1380"/>
      <c r="AIE156" s="1380"/>
      <c r="AIF156" s="1380"/>
      <c r="AIG156" s="1380"/>
      <c r="AIH156" s="1380"/>
      <c r="AII156" s="1380"/>
      <c r="AIJ156" s="1380"/>
      <c r="AIK156" s="1380"/>
      <c r="AIL156" s="1380"/>
      <c r="AIM156" s="1380"/>
      <c r="AIN156" s="1380"/>
      <c r="AIO156" s="1380"/>
      <c r="AIP156" s="1380"/>
      <c r="AIQ156" s="1380"/>
      <c r="AIR156" s="1380"/>
      <c r="AIS156" s="1380"/>
      <c r="AIT156" s="1380"/>
      <c r="AIU156" s="1380"/>
      <c r="AIV156" s="1380"/>
      <c r="AIW156" s="1380"/>
      <c r="AIX156" s="1380"/>
      <c r="AIY156" s="1380"/>
      <c r="AIZ156" s="1380"/>
      <c r="AJA156" s="1380"/>
      <c r="AJB156" s="1380"/>
      <c r="AJC156" s="1380"/>
      <c r="AJD156" s="1380"/>
      <c r="AJE156" s="1380"/>
      <c r="AJF156" s="1380"/>
      <c r="AJG156" s="1380"/>
      <c r="AJH156" s="1380"/>
      <c r="AJI156" s="1380"/>
      <c r="AJJ156" s="1380"/>
      <c r="AJK156" s="1380"/>
      <c r="AJL156" s="1380"/>
      <c r="AJM156" s="1380"/>
      <c r="AJN156" s="1380"/>
      <c r="AJO156" s="1380"/>
      <c r="AJP156" s="1380"/>
      <c r="AJQ156" s="1380"/>
      <c r="AJR156" s="1380"/>
      <c r="AJS156" s="1380"/>
      <c r="AJT156" s="1380"/>
      <c r="AJU156" s="1380"/>
      <c r="AJV156" s="1380"/>
      <c r="AJW156" s="1380"/>
      <c r="AJX156" s="1380"/>
      <c r="AJY156" s="1380"/>
      <c r="AJZ156" s="1380"/>
      <c r="AKA156" s="1380"/>
      <c r="AKB156" s="1380"/>
      <c r="AKC156" s="1380"/>
      <c r="AKD156" s="1380"/>
      <c r="AKE156" s="1380"/>
      <c r="AKF156" s="1380"/>
      <c r="AKG156" s="1380"/>
      <c r="AKH156" s="1380"/>
      <c r="AKI156" s="1380"/>
      <c r="AKJ156" s="1380"/>
      <c r="AKK156" s="1380"/>
      <c r="AKL156" s="1380"/>
      <c r="AKM156" s="1380"/>
      <c r="AKN156" s="1380"/>
      <c r="AKO156" s="1380"/>
      <c r="AKP156" s="1380"/>
      <c r="AKQ156" s="1380"/>
      <c r="AKR156" s="1380"/>
      <c r="AKS156" s="1380"/>
      <c r="AKT156" s="1380"/>
      <c r="AKU156" s="1380"/>
      <c r="AKV156" s="1380"/>
      <c r="AKW156" s="1380"/>
      <c r="AKX156" s="1380"/>
      <c r="AKY156" s="1380"/>
      <c r="AKZ156" s="1380"/>
      <c r="ALA156" s="1380"/>
      <c r="ALB156" s="1380"/>
      <c r="ALC156" s="1380"/>
      <c r="ALD156" s="1380"/>
      <c r="ALE156" s="1380"/>
      <c r="ALF156" s="1380"/>
      <c r="ALG156" s="1380"/>
      <c r="ALH156" s="1380"/>
      <c r="ALI156" s="1380"/>
      <c r="ALJ156" s="1380"/>
      <c r="ALK156" s="1380"/>
      <c r="ALL156" s="1380"/>
      <c r="ALM156" s="1380"/>
      <c r="ALN156" s="1380"/>
      <c r="ALO156" s="1380"/>
      <c r="ALP156" s="1380"/>
      <c r="ALQ156" s="1380"/>
      <c r="ALR156" s="1380"/>
      <c r="ALS156" s="1380"/>
      <c r="ALT156" s="1380"/>
      <c r="ALU156" s="1380"/>
      <c r="ALV156" s="1380"/>
      <c r="ALW156" s="1380"/>
      <c r="ALX156" s="1380"/>
      <c r="ALY156" s="1380"/>
      <c r="ALZ156" s="1380"/>
      <c r="AMA156" s="1380"/>
      <c r="AMB156" s="1380"/>
      <c r="AMC156" s="1380"/>
      <c r="AMD156" s="1380"/>
      <c r="AME156" s="1380"/>
      <c r="AMF156" s="1380"/>
      <c r="AMG156" s="1380"/>
      <c r="AMH156" s="1380"/>
      <c r="AMI156" s="1380"/>
      <c r="AMJ156" s="1380"/>
    </row>
    <row r="157" spans="1:1024" s="3434" customFormat="1" ht="20.5" customHeight="1">
      <c r="A157" s="6249"/>
      <c r="B157" s="6805" t="s">
        <v>1242</v>
      </c>
      <c r="C157" s="6820" t="s">
        <v>859</v>
      </c>
      <c r="D157" s="6822" t="s">
        <v>860</v>
      </c>
      <c r="E157" s="6824" t="s">
        <v>1174</v>
      </c>
      <c r="F157" s="6256" t="s">
        <v>530</v>
      </c>
      <c r="G157" s="6824" t="s">
        <v>531</v>
      </c>
      <c r="H157" s="6856" t="s">
        <v>1245</v>
      </c>
      <c r="I157" s="4826" t="s">
        <v>917</v>
      </c>
      <c r="J157" s="4827">
        <v>600000</v>
      </c>
      <c r="K157" s="6858" t="s">
        <v>1246</v>
      </c>
      <c r="L157" s="6860" t="s">
        <v>64</v>
      </c>
      <c r="M157" s="6860" t="s">
        <v>187</v>
      </c>
      <c r="N157" s="6860" t="s">
        <v>280</v>
      </c>
      <c r="O157" s="6862">
        <f>SUM(J157:N162)</f>
        <v>45400000</v>
      </c>
      <c r="P157" s="6848">
        <f>SUM(T157:AE162)</f>
        <v>0</v>
      </c>
      <c r="Q157" s="6850">
        <f>+P157/O157</f>
        <v>0</v>
      </c>
      <c r="R157" s="6848">
        <f>+O157-P157</f>
        <v>45400000</v>
      </c>
      <c r="S157" s="6852">
        <f>+R157/O157</f>
        <v>1</v>
      </c>
      <c r="T157" s="6854">
        <v>0</v>
      </c>
      <c r="U157" s="6842">
        <v>0</v>
      </c>
      <c r="V157" s="6842">
        <v>0</v>
      </c>
      <c r="W157" s="6842">
        <v>0</v>
      </c>
      <c r="X157" s="6842">
        <v>0</v>
      </c>
      <c r="Y157" s="6844">
        <v>0</v>
      </c>
      <c r="Z157" s="6846">
        <v>0</v>
      </c>
      <c r="AA157" s="6844">
        <v>0</v>
      </c>
      <c r="AB157" s="6844">
        <v>0</v>
      </c>
      <c r="AC157" s="6844">
        <v>0</v>
      </c>
      <c r="AD157" s="6844">
        <v>0</v>
      </c>
      <c r="AE157" s="6842">
        <v>0</v>
      </c>
      <c r="AF157" s="6840">
        <v>3</v>
      </c>
      <c r="AG157" s="6824">
        <f>SUM(AK157:AN162)</f>
        <v>0</v>
      </c>
      <c r="AH157" s="6824">
        <f>+AF157-AG157</f>
        <v>3</v>
      </c>
      <c r="AI157" s="6833">
        <f>+AG157/AF157</f>
        <v>0</v>
      </c>
      <c r="AJ157" s="6833">
        <f>100%-AI157</f>
        <v>1</v>
      </c>
      <c r="AK157" s="6888">
        <v>0</v>
      </c>
      <c r="AL157" s="6880">
        <v>0</v>
      </c>
      <c r="AM157" s="6880">
        <v>0</v>
      </c>
      <c r="AN157" s="6880">
        <v>0</v>
      </c>
      <c r="AO157" s="6880">
        <v>0</v>
      </c>
      <c r="AP157" s="6880">
        <v>0</v>
      </c>
      <c r="AQ157" s="6880">
        <v>0</v>
      </c>
      <c r="AR157" s="6880">
        <v>0</v>
      </c>
      <c r="AS157" s="6880">
        <v>0</v>
      </c>
      <c r="AT157" s="6880">
        <v>0</v>
      </c>
      <c r="AU157" s="6880">
        <v>0</v>
      </c>
      <c r="AV157" s="6880">
        <v>0</v>
      </c>
      <c r="AW157" s="6882">
        <v>45444</v>
      </c>
      <c r="AX157" s="6882">
        <v>45626</v>
      </c>
      <c r="AY157" s="6884" t="s">
        <v>1247</v>
      </c>
      <c r="AZ157" s="6864" t="s">
        <v>86</v>
      </c>
      <c r="BA157" s="3421"/>
      <c r="BB157" s="3421"/>
      <c r="BC157" s="3421"/>
      <c r="BD157" s="3421"/>
      <c r="BE157" s="3421"/>
      <c r="BF157" s="3421"/>
      <c r="BG157" s="3421"/>
      <c r="BH157" s="3421"/>
      <c r="BI157" s="3421"/>
      <c r="BJ157" s="3421"/>
      <c r="BK157" s="3421"/>
      <c r="BL157" s="3421"/>
      <c r="BM157" s="3421"/>
      <c r="BN157" s="3421"/>
      <c r="BO157" s="3421"/>
      <c r="BP157" s="3421"/>
      <c r="BQ157" s="3421"/>
      <c r="BR157" s="3421"/>
      <c r="BS157" s="3421"/>
      <c r="BT157" s="3421"/>
      <c r="BU157" s="3421"/>
      <c r="BV157" s="3421"/>
      <c r="BW157" s="3421"/>
      <c r="BX157" s="3421"/>
      <c r="BY157" s="3421"/>
      <c r="BZ157" s="3421"/>
      <c r="CA157" s="3421"/>
      <c r="CB157" s="3421"/>
      <c r="CC157" s="3421"/>
      <c r="CD157" s="3421"/>
      <c r="CE157" s="3421"/>
      <c r="CF157" s="3421"/>
      <c r="CG157" s="3421"/>
      <c r="CH157" s="3421"/>
      <c r="CI157" s="3421"/>
      <c r="CJ157" s="3421"/>
      <c r="CK157" s="3421"/>
      <c r="CL157" s="3421"/>
      <c r="CM157" s="3421"/>
      <c r="CN157" s="3421"/>
      <c r="CO157" s="3421"/>
      <c r="CP157" s="3421"/>
      <c r="CQ157" s="3421"/>
      <c r="CR157" s="3421"/>
      <c r="CS157" s="3421"/>
      <c r="CT157" s="3421"/>
      <c r="CU157" s="3421"/>
      <c r="CV157" s="3421"/>
      <c r="CW157" s="3421"/>
      <c r="CX157" s="3421"/>
      <c r="CY157" s="3421"/>
      <c r="CZ157" s="3421"/>
      <c r="DA157" s="3421"/>
      <c r="DB157" s="3421"/>
      <c r="DC157" s="3421"/>
      <c r="DD157" s="3421"/>
      <c r="DE157" s="3421"/>
      <c r="DF157" s="3421"/>
      <c r="DG157" s="3421"/>
      <c r="DH157" s="3421"/>
      <c r="DI157" s="3421"/>
      <c r="DJ157" s="3433"/>
      <c r="DK157" s="3433"/>
      <c r="DL157" s="3433"/>
      <c r="DM157" s="3433"/>
      <c r="DN157" s="3433"/>
      <c r="DO157" s="3433"/>
      <c r="DP157" s="3433"/>
      <c r="DQ157" s="3433"/>
      <c r="DR157" s="3433"/>
      <c r="DS157" s="3433"/>
      <c r="DT157" s="3433"/>
      <c r="DU157" s="3433"/>
      <c r="DV157" s="3433"/>
      <c r="DW157" s="3433"/>
      <c r="DX157" s="3433"/>
      <c r="DY157" s="3433"/>
      <c r="DZ157" s="3433"/>
      <c r="EA157" s="3433"/>
      <c r="EB157" s="3433"/>
      <c r="EC157" s="3433"/>
      <c r="ED157" s="3433"/>
      <c r="EE157" s="3433"/>
      <c r="EF157" s="3433"/>
      <c r="EG157" s="3433"/>
      <c r="EH157" s="3433"/>
      <c r="EI157" s="3433"/>
      <c r="EJ157" s="3433"/>
      <c r="EK157" s="3433"/>
      <c r="EL157" s="3433"/>
      <c r="EM157" s="3433"/>
      <c r="EN157" s="3433"/>
      <c r="EO157" s="3433"/>
      <c r="EP157" s="3433"/>
      <c r="EQ157" s="3433"/>
      <c r="ER157" s="3433"/>
      <c r="ES157" s="3433"/>
      <c r="ET157" s="3433"/>
      <c r="EU157" s="3433"/>
      <c r="EV157" s="3433"/>
      <c r="EW157" s="3433"/>
      <c r="EX157" s="3433"/>
      <c r="EY157" s="3433"/>
      <c r="EZ157" s="3433"/>
      <c r="FA157" s="3433"/>
      <c r="FB157" s="3433"/>
      <c r="FC157" s="3433"/>
      <c r="FD157" s="3433"/>
      <c r="FE157" s="3433"/>
      <c r="FF157" s="3433"/>
      <c r="FG157" s="3433"/>
      <c r="FH157" s="3433"/>
      <c r="FI157" s="3433"/>
      <c r="FJ157" s="3433"/>
      <c r="FK157" s="3433"/>
      <c r="FL157" s="3433"/>
      <c r="FM157" s="3433"/>
      <c r="FN157" s="3433"/>
      <c r="FO157" s="3433"/>
      <c r="FP157" s="3433"/>
      <c r="FQ157" s="3433"/>
      <c r="FR157" s="3433"/>
      <c r="FS157" s="3433"/>
      <c r="FT157" s="3433"/>
      <c r="FU157" s="3433"/>
      <c r="FV157" s="3433"/>
      <c r="FW157" s="3433"/>
      <c r="FX157" s="3433"/>
      <c r="FY157" s="3433"/>
      <c r="FZ157" s="3433"/>
      <c r="GA157" s="3433"/>
      <c r="GB157" s="3433"/>
      <c r="GC157" s="3433"/>
      <c r="GD157" s="3433"/>
      <c r="GE157" s="3433"/>
      <c r="GF157" s="3433"/>
      <c r="GG157" s="3433"/>
      <c r="GH157" s="3433"/>
      <c r="GI157" s="3433"/>
      <c r="GJ157" s="3433"/>
      <c r="GK157" s="3433"/>
      <c r="GL157" s="3433"/>
      <c r="GM157" s="3433"/>
      <c r="GN157" s="3433"/>
      <c r="GO157" s="3433"/>
      <c r="GP157" s="3433"/>
      <c r="GQ157" s="3433"/>
      <c r="GR157" s="3433"/>
      <c r="GS157" s="3433"/>
      <c r="GT157" s="3433"/>
      <c r="GU157" s="3433"/>
      <c r="GV157" s="3433"/>
      <c r="GW157" s="3433"/>
      <c r="GX157" s="3433"/>
      <c r="GY157" s="3433"/>
      <c r="GZ157" s="3433"/>
      <c r="HA157" s="3433"/>
      <c r="HB157" s="3433"/>
      <c r="HC157" s="3433"/>
      <c r="HD157" s="3433"/>
      <c r="HE157" s="3433"/>
      <c r="HF157" s="3433"/>
      <c r="HG157" s="3433"/>
      <c r="HH157" s="3433"/>
      <c r="HI157" s="3433"/>
      <c r="HJ157" s="3433"/>
      <c r="HK157" s="3433"/>
      <c r="HL157" s="3433"/>
      <c r="HM157" s="3433"/>
      <c r="HN157" s="3433"/>
      <c r="HO157" s="3433"/>
      <c r="HP157" s="3433"/>
      <c r="HQ157" s="3433"/>
      <c r="HR157" s="3433"/>
      <c r="HS157" s="3433"/>
      <c r="HT157" s="3433"/>
      <c r="HU157" s="3433"/>
      <c r="HV157" s="3433"/>
      <c r="HW157" s="3433"/>
      <c r="HX157" s="3433"/>
      <c r="HY157" s="3433"/>
      <c r="HZ157" s="3433"/>
      <c r="IA157" s="3433"/>
      <c r="IB157" s="3433"/>
      <c r="IC157" s="3433"/>
      <c r="ID157" s="3433"/>
      <c r="IE157" s="3433"/>
      <c r="IF157" s="3433"/>
      <c r="IG157" s="3433"/>
      <c r="IH157" s="3433"/>
      <c r="II157" s="3433"/>
      <c r="IJ157" s="3433"/>
      <c r="IK157" s="3433"/>
      <c r="IL157" s="3433"/>
      <c r="IM157" s="3433"/>
      <c r="IN157" s="3433"/>
      <c r="IO157" s="3433"/>
      <c r="IP157" s="3433"/>
      <c r="IQ157" s="3433"/>
      <c r="IR157" s="3433"/>
      <c r="IS157" s="3433"/>
      <c r="IT157" s="3433"/>
      <c r="IU157" s="3433"/>
      <c r="IV157" s="3433"/>
      <c r="IW157" s="3433"/>
      <c r="IX157" s="3433"/>
      <c r="IY157" s="3433"/>
      <c r="IZ157" s="3433"/>
      <c r="JA157" s="3433"/>
      <c r="JB157" s="3433"/>
      <c r="JC157" s="3433"/>
      <c r="JD157" s="3433"/>
      <c r="JE157" s="3433"/>
      <c r="JF157" s="3433"/>
      <c r="JG157" s="3433"/>
      <c r="JH157" s="3433"/>
      <c r="JI157" s="3433"/>
      <c r="JJ157" s="3433"/>
      <c r="JK157" s="3433"/>
      <c r="JL157" s="3433"/>
      <c r="JM157" s="3433"/>
      <c r="JN157" s="3433"/>
      <c r="JO157" s="3433"/>
      <c r="JP157" s="3433"/>
      <c r="JQ157" s="3433"/>
      <c r="JR157" s="3433"/>
      <c r="JS157" s="3433"/>
      <c r="JT157" s="3433"/>
      <c r="JU157" s="3433"/>
      <c r="JV157" s="3433"/>
      <c r="JW157" s="3433"/>
      <c r="JX157" s="3433"/>
      <c r="JY157" s="3433"/>
      <c r="JZ157" s="3433"/>
      <c r="KA157" s="3433"/>
      <c r="KB157" s="3433"/>
      <c r="KC157" s="3433"/>
      <c r="KD157" s="3433"/>
      <c r="KE157" s="3433"/>
      <c r="KF157" s="3433"/>
      <c r="KG157" s="3433"/>
      <c r="KH157" s="3433"/>
      <c r="KI157" s="3433"/>
      <c r="KJ157" s="3433"/>
      <c r="KK157" s="3433"/>
      <c r="KL157" s="3433"/>
      <c r="KM157" s="3433"/>
      <c r="KN157" s="3433"/>
      <c r="KO157" s="3433"/>
      <c r="KP157" s="3433"/>
      <c r="KQ157" s="3433"/>
      <c r="KR157" s="3433"/>
      <c r="KS157" s="3433"/>
      <c r="KT157" s="3433"/>
      <c r="KU157" s="3433"/>
      <c r="KV157" s="3433"/>
      <c r="KW157" s="3433"/>
      <c r="KX157" s="3433"/>
      <c r="KY157" s="3433"/>
      <c r="KZ157" s="3433"/>
      <c r="LA157" s="3433"/>
      <c r="LB157" s="3433"/>
      <c r="LC157" s="3433"/>
      <c r="LD157" s="3433"/>
      <c r="LE157" s="3433"/>
      <c r="LF157" s="3433"/>
      <c r="LG157" s="3433"/>
      <c r="LH157" s="3433"/>
      <c r="LI157" s="3433"/>
      <c r="LJ157" s="3433"/>
      <c r="LK157" s="3433"/>
      <c r="LL157" s="3433"/>
      <c r="LM157" s="3433"/>
      <c r="LN157" s="3433"/>
      <c r="LO157" s="3433"/>
      <c r="LP157" s="3433"/>
      <c r="LQ157" s="3433"/>
      <c r="LR157" s="3433"/>
      <c r="LS157" s="3433"/>
      <c r="LT157" s="3433"/>
      <c r="LU157" s="3433"/>
      <c r="LV157" s="3433"/>
      <c r="LW157" s="3433"/>
      <c r="LX157" s="3433"/>
      <c r="LY157" s="3433"/>
      <c r="LZ157" s="3433"/>
      <c r="MA157" s="3433"/>
      <c r="MB157" s="3433"/>
      <c r="MC157" s="3433"/>
      <c r="MD157" s="3433"/>
      <c r="ME157" s="3433"/>
      <c r="MF157" s="3433"/>
      <c r="MG157" s="3433"/>
      <c r="MH157" s="3433"/>
      <c r="MI157" s="3433"/>
      <c r="MJ157" s="3433"/>
      <c r="MK157" s="3433"/>
      <c r="ML157" s="3433"/>
      <c r="MM157" s="3433"/>
      <c r="MN157" s="3433"/>
      <c r="MO157" s="3433"/>
      <c r="MP157" s="3433"/>
      <c r="MQ157" s="3433"/>
      <c r="MR157" s="3433"/>
      <c r="MS157" s="3433"/>
      <c r="MT157" s="3433"/>
      <c r="MU157" s="3433"/>
      <c r="MV157" s="3433"/>
      <c r="MW157" s="3433"/>
      <c r="MX157" s="3433"/>
      <c r="MY157" s="3433"/>
      <c r="MZ157" s="3433"/>
      <c r="NA157" s="3433"/>
      <c r="NB157" s="3433"/>
      <c r="NC157" s="3433"/>
      <c r="ND157" s="3433"/>
      <c r="NE157" s="3433"/>
      <c r="NF157" s="3433"/>
      <c r="NG157" s="3433"/>
      <c r="NH157" s="3433"/>
      <c r="NI157" s="3433"/>
      <c r="NJ157" s="3433"/>
      <c r="NK157" s="3433"/>
      <c r="NL157" s="3433"/>
      <c r="NM157" s="3433"/>
      <c r="NN157" s="3433"/>
      <c r="NO157" s="3433"/>
      <c r="NP157" s="3433"/>
      <c r="NQ157" s="3433"/>
      <c r="NR157" s="3433"/>
      <c r="NS157" s="3433"/>
      <c r="NT157" s="3433"/>
      <c r="NU157" s="3433"/>
      <c r="NV157" s="3433"/>
      <c r="NW157" s="3433"/>
      <c r="NX157" s="3433"/>
      <c r="NY157" s="3433"/>
      <c r="NZ157" s="3433"/>
      <c r="OA157" s="3433"/>
      <c r="OB157" s="3433"/>
      <c r="OC157" s="3433"/>
      <c r="OD157" s="3433"/>
      <c r="OE157" s="3433"/>
      <c r="OF157" s="3433"/>
      <c r="OG157" s="3433"/>
      <c r="OH157" s="3433"/>
      <c r="OI157" s="3433"/>
      <c r="OJ157" s="3433"/>
      <c r="OK157" s="3433"/>
      <c r="OL157" s="3433"/>
      <c r="OM157" s="3433"/>
      <c r="ON157" s="3433"/>
      <c r="OO157" s="3433"/>
      <c r="OP157" s="3433"/>
      <c r="OQ157" s="3433"/>
      <c r="OR157" s="3433"/>
      <c r="OS157" s="3433"/>
      <c r="OT157" s="3433"/>
      <c r="OU157" s="3433"/>
      <c r="OV157" s="3433"/>
      <c r="OW157" s="3433"/>
      <c r="OX157" s="3433"/>
      <c r="OY157" s="3433"/>
      <c r="OZ157" s="3433"/>
      <c r="PA157" s="3433"/>
      <c r="PB157" s="3433"/>
      <c r="PC157" s="3433"/>
      <c r="PD157" s="3433"/>
      <c r="PE157" s="3433"/>
      <c r="PF157" s="3433"/>
      <c r="PG157" s="3433"/>
      <c r="PH157" s="3433"/>
      <c r="PI157" s="3433"/>
      <c r="PJ157" s="3433"/>
      <c r="PK157" s="3433"/>
      <c r="PL157" s="3433"/>
      <c r="PM157" s="3433"/>
      <c r="PN157" s="3433"/>
      <c r="PO157" s="3433"/>
      <c r="PP157" s="3433"/>
      <c r="PQ157" s="3433"/>
      <c r="PR157" s="3433"/>
      <c r="PS157" s="3433"/>
      <c r="PT157" s="3433"/>
      <c r="PU157" s="3433"/>
      <c r="PV157" s="3433"/>
      <c r="PW157" s="3433"/>
      <c r="PX157" s="3433"/>
      <c r="PY157" s="3433"/>
      <c r="PZ157" s="3433"/>
      <c r="QA157" s="3433"/>
      <c r="QB157" s="3433"/>
      <c r="QC157" s="3433"/>
      <c r="QD157" s="3433"/>
      <c r="QE157" s="3433"/>
      <c r="QF157" s="3433"/>
      <c r="QG157" s="3433"/>
      <c r="QH157" s="3433"/>
      <c r="QI157" s="3433"/>
      <c r="QJ157" s="3433"/>
      <c r="QK157" s="3433"/>
      <c r="QL157" s="3433"/>
      <c r="QM157" s="3433"/>
      <c r="QN157" s="3433"/>
      <c r="QO157" s="3433"/>
      <c r="QP157" s="3433"/>
      <c r="QQ157" s="3433"/>
      <c r="QR157" s="3433"/>
      <c r="QS157" s="3433"/>
      <c r="QT157" s="3433"/>
      <c r="QU157" s="3433"/>
      <c r="QV157" s="3433"/>
      <c r="QW157" s="3433"/>
      <c r="QX157" s="3433"/>
      <c r="QY157" s="3433"/>
      <c r="QZ157" s="3433"/>
      <c r="RA157" s="3433"/>
      <c r="RB157" s="3433"/>
      <c r="RC157" s="3433"/>
      <c r="RD157" s="3433"/>
      <c r="RE157" s="3433"/>
      <c r="RF157" s="3433"/>
      <c r="RG157" s="3433"/>
      <c r="RH157" s="3433"/>
      <c r="RI157" s="3433"/>
      <c r="RJ157" s="3433"/>
      <c r="RK157" s="3433"/>
      <c r="RL157" s="3433"/>
      <c r="RM157" s="3433"/>
      <c r="RN157" s="3433"/>
      <c r="RO157" s="3433"/>
      <c r="RP157" s="3433"/>
      <c r="RQ157" s="3433"/>
      <c r="RR157" s="3433"/>
      <c r="RS157" s="3433"/>
      <c r="RT157" s="3433"/>
      <c r="RU157" s="3433"/>
      <c r="RV157" s="3433"/>
      <c r="RW157" s="3433"/>
      <c r="RX157" s="3433"/>
      <c r="RY157" s="3433"/>
      <c r="RZ157" s="3433"/>
      <c r="SA157" s="3433"/>
      <c r="SB157" s="3433"/>
      <c r="SC157" s="3433"/>
      <c r="SD157" s="3433"/>
      <c r="SE157" s="3433"/>
      <c r="SF157" s="3433"/>
      <c r="SG157" s="3433"/>
      <c r="SH157" s="3433"/>
      <c r="SI157" s="3433"/>
      <c r="SJ157" s="3433"/>
      <c r="SK157" s="3433"/>
      <c r="SL157" s="3433"/>
      <c r="SM157" s="3433"/>
      <c r="SN157" s="3433"/>
      <c r="SO157" s="3433"/>
      <c r="SP157" s="3433"/>
      <c r="SQ157" s="3433"/>
      <c r="SR157" s="3433"/>
      <c r="SS157" s="3433"/>
      <c r="ST157" s="3433"/>
      <c r="SU157" s="3433"/>
      <c r="SV157" s="3433"/>
      <c r="SW157" s="3433"/>
      <c r="SX157" s="3433"/>
      <c r="SY157" s="3433"/>
      <c r="SZ157" s="3433"/>
      <c r="TA157" s="3433"/>
      <c r="TB157" s="3433"/>
      <c r="TC157" s="3433"/>
      <c r="TD157" s="3433"/>
      <c r="TE157" s="3433"/>
      <c r="TF157" s="3433"/>
      <c r="TG157" s="3433"/>
      <c r="TH157" s="3433"/>
      <c r="TI157" s="3433"/>
      <c r="TJ157" s="3433"/>
      <c r="TK157" s="3433"/>
      <c r="TL157" s="3433"/>
      <c r="TM157" s="3433"/>
      <c r="TN157" s="3433"/>
      <c r="TO157" s="3433"/>
      <c r="TP157" s="3433"/>
      <c r="TQ157" s="3433"/>
      <c r="TR157" s="3433"/>
      <c r="TS157" s="3433"/>
      <c r="TT157" s="3433"/>
      <c r="TU157" s="3433"/>
      <c r="TV157" s="3433"/>
      <c r="TW157" s="3433"/>
      <c r="TX157" s="3433"/>
      <c r="TY157" s="3433"/>
      <c r="TZ157" s="3433"/>
      <c r="UA157" s="3433"/>
      <c r="UB157" s="3433"/>
      <c r="UC157" s="3433"/>
      <c r="UD157" s="3433"/>
      <c r="UE157" s="3433"/>
      <c r="UF157" s="3433"/>
      <c r="UG157" s="3433"/>
      <c r="UH157" s="3433"/>
      <c r="UI157" s="3433"/>
      <c r="UJ157" s="3433"/>
      <c r="UK157" s="3433"/>
      <c r="UL157" s="3433"/>
      <c r="UM157" s="3433"/>
      <c r="UN157" s="3433"/>
      <c r="UO157" s="3433"/>
      <c r="UP157" s="3433"/>
      <c r="UQ157" s="3433"/>
      <c r="UR157" s="3433"/>
      <c r="US157" s="3433"/>
      <c r="UT157" s="3433"/>
      <c r="UU157" s="3433"/>
      <c r="UV157" s="3433"/>
      <c r="UW157" s="3433"/>
      <c r="UX157" s="3433"/>
      <c r="UY157" s="3433"/>
      <c r="UZ157" s="3433"/>
      <c r="VA157" s="3433"/>
      <c r="VB157" s="3433"/>
      <c r="VC157" s="3433"/>
      <c r="VD157" s="3433"/>
      <c r="VE157" s="3433"/>
      <c r="VF157" s="3433"/>
      <c r="VG157" s="3433"/>
      <c r="VH157" s="3433"/>
      <c r="VI157" s="3433"/>
      <c r="VJ157" s="3433"/>
      <c r="VK157" s="3433"/>
      <c r="VL157" s="3433"/>
      <c r="VM157" s="3433"/>
      <c r="VN157" s="3433"/>
      <c r="VO157" s="3433"/>
      <c r="VP157" s="3433"/>
      <c r="VQ157" s="3433"/>
      <c r="VR157" s="3433"/>
      <c r="VS157" s="3433"/>
      <c r="VT157" s="3433"/>
      <c r="VU157" s="3433"/>
      <c r="VV157" s="3433"/>
      <c r="VW157" s="3433"/>
      <c r="VX157" s="3433"/>
      <c r="VY157" s="3433"/>
      <c r="VZ157" s="3433"/>
      <c r="WA157" s="3433"/>
      <c r="WB157" s="3433"/>
      <c r="WC157" s="3433"/>
      <c r="WD157" s="3433"/>
      <c r="WE157" s="3433"/>
      <c r="WF157" s="3433"/>
      <c r="WG157" s="3433"/>
      <c r="WH157" s="3433"/>
      <c r="WI157" s="3433"/>
      <c r="WJ157" s="3433"/>
      <c r="WK157" s="3433"/>
      <c r="WL157" s="3433"/>
      <c r="WM157" s="3433"/>
      <c r="WN157" s="3433"/>
      <c r="WO157" s="3433"/>
      <c r="WP157" s="3433"/>
      <c r="WQ157" s="3433"/>
      <c r="WR157" s="3433"/>
      <c r="WS157" s="3433"/>
      <c r="WT157" s="3433"/>
      <c r="WU157" s="3433"/>
      <c r="WV157" s="3433"/>
      <c r="WW157" s="3433"/>
      <c r="WX157" s="3433"/>
      <c r="WY157" s="3433"/>
      <c r="WZ157" s="3433"/>
      <c r="XA157" s="3433"/>
      <c r="XB157" s="3433"/>
      <c r="XC157" s="3433"/>
      <c r="XD157" s="3433"/>
      <c r="XE157" s="3433"/>
      <c r="XF157" s="3433"/>
      <c r="XG157" s="3433"/>
      <c r="XH157" s="3433"/>
      <c r="XI157" s="3433"/>
      <c r="XJ157" s="3433"/>
      <c r="XK157" s="3433"/>
      <c r="XL157" s="3433"/>
      <c r="XM157" s="3433"/>
      <c r="XN157" s="3433"/>
      <c r="XO157" s="3433"/>
      <c r="XP157" s="3433"/>
      <c r="XQ157" s="3433"/>
      <c r="XR157" s="3433"/>
      <c r="XS157" s="3433"/>
      <c r="XT157" s="3433"/>
      <c r="XU157" s="3433"/>
      <c r="XV157" s="3433"/>
      <c r="XW157" s="3433"/>
      <c r="XX157" s="3433"/>
      <c r="XY157" s="3433"/>
      <c r="XZ157" s="3433"/>
      <c r="YA157" s="3433"/>
      <c r="YB157" s="3433"/>
      <c r="YC157" s="3433"/>
      <c r="YD157" s="3433"/>
      <c r="YE157" s="3433"/>
      <c r="YF157" s="3433"/>
      <c r="YG157" s="3433"/>
      <c r="YH157" s="3433"/>
      <c r="YI157" s="3433"/>
      <c r="YJ157" s="3433"/>
      <c r="YK157" s="3433"/>
      <c r="YL157" s="3433"/>
      <c r="YM157" s="3433"/>
      <c r="YN157" s="3433"/>
      <c r="YO157" s="3433"/>
      <c r="YP157" s="3433"/>
      <c r="YQ157" s="3433"/>
      <c r="YR157" s="3433"/>
      <c r="YS157" s="3433"/>
      <c r="YT157" s="3433"/>
      <c r="YU157" s="3433"/>
      <c r="YV157" s="3433"/>
      <c r="YW157" s="3433"/>
      <c r="YX157" s="3433"/>
      <c r="YY157" s="3433"/>
      <c r="YZ157" s="3433"/>
      <c r="ZA157" s="3433"/>
      <c r="ZB157" s="3433"/>
      <c r="ZC157" s="3433"/>
      <c r="ZD157" s="3433"/>
      <c r="ZE157" s="3433"/>
      <c r="ZF157" s="3433"/>
      <c r="ZG157" s="3433"/>
      <c r="ZH157" s="3433"/>
      <c r="ZI157" s="3433"/>
      <c r="ZJ157" s="3433"/>
      <c r="ZK157" s="3433"/>
      <c r="ZL157" s="3433"/>
      <c r="ZM157" s="3433"/>
      <c r="ZN157" s="3433"/>
      <c r="ZO157" s="3433"/>
      <c r="ZP157" s="3433"/>
      <c r="ZQ157" s="3433"/>
      <c r="ZR157" s="3433"/>
      <c r="ZS157" s="3433"/>
      <c r="ZT157" s="3433"/>
      <c r="ZU157" s="3433"/>
      <c r="ZV157" s="3433"/>
      <c r="ZW157" s="3433"/>
      <c r="ZX157" s="3433"/>
      <c r="ZY157" s="3433"/>
      <c r="ZZ157" s="3433"/>
      <c r="AAA157" s="3433"/>
      <c r="AAB157" s="3433"/>
      <c r="AAC157" s="3433"/>
      <c r="AAD157" s="3433"/>
      <c r="AAE157" s="3433"/>
      <c r="AAF157" s="3433"/>
      <c r="AAG157" s="3433"/>
      <c r="AAH157" s="3433"/>
      <c r="AAI157" s="3433"/>
      <c r="AAJ157" s="3433"/>
      <c r="AAK157" s="3433"/>
      <c r="AAL157" s="3433"/>
      <c r="AAM157" s="3433"/>
      <c r="AAN157" s="3433"/>
      <c r="AAO157" s="3433"/>
      <c r="AAP157" s="3433"/>
      <c r="AAQ157" s="3433"/>
      <c r="AAR157" s="3433"/>
      <c r="AAS157" s="3433"/>
      <c r="AAT157" s="3433"/>
      <c r="AAU157" s="3433"/>
      <c r="AAV157" s="3433"/>
      <c r="AAW157" s="3433"/>
      <c r="AAX157" s="3433"/>
      <c r="AAY157" s="3433"/>
      <c r="AAZ157" s="3433"/>
      <c r="ABA157" s="3433"/>
      <c r="ABB157" s="3433"/>
      <c r="ABC157" s="3433"/>
      <c r="ABD157" s="3433"/>
      <c r="ABE157" s="3433"/>
      <c r="ABF157" s="3433"/>
      <c r="ABG157" s="3433"/>
      <c r="ABH157" s="3433"/>
      <c r="ABI157" s="3433"/>
      <c r="ABJ157" s="3433"/>
      <c r="ABK157" s="3433"/>
      <c r="ABL157" s="3433"/>
      <c r="ABM157" s="3433"/>
      <c r="ABN157" s="3433"/>
      <c r="ABO157" s="3433"/>
      <c r="ABP157" s="3433"/>
      <c r="ABQ157" s="3433"/>
      <c r="ABR157" s="3433"/>
      <c r="ABS157" s="3433"/>
      <c r="ABT157" s="3433"/>
      <c r="ABU157" s="3433"/>
      <c r="ABV157" s="3433"/>
      <c r="ABW157" s="3433"/>
      <c r="ABX157" s="3433"/>
      <c r="ABY157" s="3433"/>
      <c r="ABZ157" s="3433"/>
      <c r="ACA157" s="3433"/>
      <c r="ACB157" s="3433"/>
      <c r="ACC157" s="3433"/>
      <c r="ACD157" s="3433"/>
      <c r="ACE157" s="3433"/>
      <c r="ACF157" s="3433"/>
      <c r="ACG157" s="3433"/>
      <c r="ACH157" s="3433"/>
      <c r="ACI157" s="3433"/>
      <c r="ACJ157" s="3433"/>
      <c r="ACK157" s="3433"/>
      <c r="ACL157" s="3433"/>
      <c r="ACM157" s="3433"/>
      <c r="ACN157" s="3433"/>
      <c r="ACO157" s="3433"/>
      <c r="ACP157" s="3433"/>
      <c r="ACQ157" s="3433"/>
      <c r="ACR157" s="3433"/>
      <c r="ACS157" s="3433"/>
      <c r="ACT157" s="3433"/>
      <c r="ACU157" s="3433"/>
      <c r="ACV157" s="3433"/>
      <c r="ACW157" s="3433"/>
      <c r="ACX157" s="3433"/>
      <c r="ACY157" s="3433"/>
      <c r="ACZ157" s="3433"/>
      <c r="ADA157" s="3433"/>
      <c r="ADB157" s="3433"/>
      <c r="ADC157" s="3433"/>
      <c r="ADD157" s="3433"/>
      <c r="ADE157" s="3433"/>
      <c r="ADF157" s="3433"/>
      <c r="ADG157" s="3433"/>
      <c r="ADH157" s="3433"/>
      <c r="ADI157" s="3433"/>
      <c r="ADJ157" s="3433"/>
      <c r="ADK157" s="3433"/>
      <c r="ADL157" s="3433"/>
      <c r="ADM157" s="3433"/>
      <c r="ADN157" s="3433"/>
      <c r="ADO157" s="3433"/>
      <c r="ADP157" s="3433"/>
      <c r="ADQ157" s="3433"/>
      <c r="ADR157" s="3433"/>
      <c r="ADS157" s="3433"/>
      <c r="ADT157" s="3433"/>
      <c r="ADU157" s="3433"/>
      <c r="ADV157" s="3433"/>
      <c r="ADW157" s="3433"/>
      <c r="ADX157" s="3433"/>
      <c r="ADY157" s="3433"/>
      <c r="ADZ157" s="3433"/>
      <c r="AEA157" s="3433"/>
      <c r="AEB157" s="3433"/>
      <c r="AEC157" s="3433"/>
      <c r="AED157" s="3433"/>
      <c r="AEE157" s="3433"/>
      <c r="AEF157" s="3433"/>
      <c r="AEG157" s="3433"/>
      <c r="AEH157" s="3433"/>
      <c r="AEI157" s="3433"/>
      <c r="AEJ157" s="3433"/>
      <c r="AEK157" s="3433"/>
      <c r="AEL157" s="3433"/>
      <c r="AEM157" s="3433"/>
      <c r="AEN157" s="3433"/>
      <c r="AEO157" s="3433"/>
      <c r="AEP157" s="3433"/>
      <c r="AEQ157" s="3433"/>
      <c r="AER157" s="3433"/>
      <c r="AES157" s="3433"/>
      <c r="AET157" s="3433"/>
      <c r="AEU157" s="3433"/>
      <c r="AEV157" s="3433"/>
      <c r="AEW157" s="3433"/>
      <c r="AEX157" s="3433"/>
      <c r="AEY157" s="3433"/>
      <c r="AEZ157" s="3433"/>
      <c r="AFA157" s="3433"/>
      <c r="AFB157" s="3433"/>
      <c r="AFC157" s="3433"/>
      <c r="AFD157" s="3433"/>
      <c r="AFE157" s="3433"/>
      <c r="AFF157" s="3433"/>
      <c r="AFG157" s="3433"/>
      <c r="AFH157" s="3433"/>
      <c r="AFI157" s="3433"/>
      <c r="AFJ157" s="3433"/>
      <c r="AFK157" s="3433"/>
      <c r="AFL157" s="3433"/>
      <c r="AFM157" s="3433"/>
      <c r="AFN157" s="3433"/>
      <c r="AFO157" s="3433"/>
      <c r="AFP157" s="3433"/>
      <c r="AFQ157" s="3433"/>
      <c r="AFR157" s="3433"/>
      <c r="AFS157" s="3433"/>
      <c r="AFT157" s="3433"/>
      <c r="AFU157" s="3433"/>
      <c r="AFV157" s="3433"/>
      <c r="AFW157" s="3433"/>
      <c r="AFX157" s="3433"/>
      <c r="AFY157" s="3433"/>
      <c r="AFZ157" s="3433"/>
      <c r="AGA157" s="3433"/>
      <c r="AGB157" s="3433"/>
      <c r="AGC157" s="3433"/>
      <c r="AGD157" s="3433"/>
      <c r="AGE157" s="3433"/>
      <c r="AGF157" s="3433"/>
      <c r="AGG157" s="3433"/>
      <c r="AGH157" s="3433"/>
      <c r="AGI157" s="3433"/>
      <c r="AGJ157" s="3433"/>
      <c r="AGK157" s="3433"/>
      <c r="AGL157" s="3433"/>
      <c r="AGM157" s="3433"/>
      <c r="AGN157" s="3433"/>
      <c r="AGO157" s="3433"/>
      <c r="AGP157" s="3433"/>
      <c r="AGQ157" s="3433"/>
      <c r="AGR157" s="3433"/>
      <c r="AGS157" s="3433"/>
      <c r="AGT157" s="3433"/>
      <c r="AGU157" s="3433"/>
      <c r="AGV157" s="3433"/>
      <c r="AGW157" s="3433"/>
      <c r="AGX157" s="3433"/>
      <c r="AGY157" s="3433"/>
      <c r="AGZ157" s="3433"/>
      <c r="AHA157" s="3433"/>
      <c r="AHB157" s="3433"/>
      <c r="AHC157" s="3433"/>
      <c r="AHD157" s="3433"/>
      <c r="AHE157" s="3433"/>
      <c r="AHF157" s="3433"/>
      <c r="AHG157" s="3433"/>
      <c r="AHH157" s="3433"/>
      <c r="AHI157" s="3433"/>
      <c r="AHJ157" s="3433"/>
      <c r="AHK157" s="3433"/>
      <c r="AHL157" s="3433"/>
      <c r="AHM157" s="3433"/>
      <c r="AHN157" s="3433"/>
      <c r="AHO157" s="3433"/>
      <c r="AHP157" s="3433"/>
      <c r="AHQ157" s="3433"/>
      <c r="AHR157" s="3433"/>
      <c r="AHS157" s="3433"/>
      <c r="AHT157" s="3433"/>
      <c r="AHU157" s="3433"/>
      <c r="AHV157" s="3433"/>
      <c r="AHW157" s="3433"/>
      <c r="AHX157" s="3433"/>
      <c r="AHY157" s="3433"/>
      <c r="AHZ157" s="3433"/>
      <c r="AIA157" s="3433"/>
      <c r="AIB157" s="3433"/>
      <c r="AIC157" s="3433"/>
      <c r="AID157" s="3433"/>
      <c r="AIE157" s="3433"/>
      <c r="AIF157" s="3433"/>
      <c r="AIG157" s="3433"/>
      <c r="AIH157" s="3433"/>
      <c r="AII157" s="3433"/>
      <c r="AIJ157" s="3433"/>
      <c r="AIK157" s="3433"/>
      <c r="AIL157" s="3433"/>
      <c r="AIM157" s="3433"/>
      <c r="AIN157" s="3433"/>
      <c r="AIO157" s="3433"/>
      <c r="AIP157" s="3433"/>
      <c r="AIQ157" s="3433"/>
      <c r="AIR157" s="3433"/>
      <c r="AIS157" s="3433"/>
      <c r="AIT157" s="3433"/>
      <c r="AIU157" s="3433"/>
      <c r="AIV157" s="3433"/>
      <c r="AIW157" s="3433"/>
      <c r="AIX157" s="3433"/>
      <c r="AIY157" s="3433"/>
      <c r="AIZ157" s="3433"/>
      <c r="AJA157" s="3433"/>
      <c r="AJB157" s="3433"/>
      <c r="AJC157" s="3433"/>
      <c r="AJD157" s="3433"/>
      <c r="AJE157" s="3433"/>
      <c r="AJF157" s="3433"/>
      <c r="AJG157" s="3433"/>
      <c r="AJH157" s="3433"/>
      <c r="AJI157" s="3433"/>
      <c r="AJJ157" s="3433"/>
      <c r="AJK157" s="3433"/>
      <c r="AJL157" s="3433"/>
      <c r="AJM157" s="3433"/>
      <c r="AJN157" s="3433"/>
      <c r="AJO157" s="3433"/>
      <c r="AJP157" s="3433"/>
      <c r="AJQ157" s="3433"/>
      <c r="AJR157" s="3433"/>
      <c r="AJS157" s="3433"/>
      <c r="AJT157" s="3433"/>
      <c r="AJU157" s="3433"/>
      <c r="AJV157" s="3433"/>
      <c r="AJW157" s="3433"/>
      <c r="AJX157" s="3433"/>
      <c r="AJY157" s="3433"/>
      <c r="AJZ157" s="3433"/>
      <c r="AKA157" s="3433"/>
      <c r="AKB157" s="3433"/>
      <c r="AKC157" s="3433"/>
      <c r="AKD157" s="3433"/>
      <c r="AKE157" s="3433"/>
      <c r="AKF157" s="3433"/>
      <c r="AKG157" s="3433"/>
      <c r="AKH157" s="3433"/>
      <c r="AKI157" s="3433"/>
      <c r="AKJ157" s="3433"/>
      <c r="AKK157" s="3433"/>
      <c r="AKL157" s="3433"/>
      <c r="AKM157" s="3433"/>
      <c r="AKN157" s="3433"/>
      <c r="AKO157" s="3433"/>
      <c r="AKP157" s="3433"/>
      <c r="AKQ157" s="3433"/>
      <c r="AKR157" s="3433"/>
      <c r="AKS157" s="3433"/>
      <c r="AKT157" s="3433"/>
      <c r="AKU157" s="3433"/>
      <c r="AKV157" s="3433"/>
      <c r="AKW157" s="3433"/>
      <c r="AKX157" s="3433"/>
      <c r="AKY157" s="3433"/>
      <c r="AKZ157" s="3433"/>
      <c r="ALA157" s="3433"/>
      <c r="ALB157" s="3433"/>
      <c r="ALC157" s="3433"/>
      <c r="ALD157" s="3433"/>
      <c r="ALE157" s="3433"/>
      <c r="ALF157" s="3433"/>
      <c r="ALG157" s="3433"/>
      <c r="ALH157" s="3433"/>
      <c r="ALI157" s="3433"/>
      <c r="ALJ157" s="3433"/>
      <c r="ALK157" s="3433"/>
      <c r="ALL157" s="3433"/>
      <c r="ALM157" s="3433"/>
      <c r="ALN157" s="3433"/>
      <c r="ALO157" s="3433"/>
      <c r="ALP157" s="3433"/>
      <c r="ALQ157" s="3433"/>
      <c r="ALR157" s="3433"/>
      <c r="ALS157" s="3433"/>
      <c r="ALT157" s="3433"/>
      <c r="ALU157" s="3433"/>
      <c r="ALV157" s="3433"/>
      <c r="ALW157" s="3433"/>
      <c r="ALX157" s="3433"/>
      <c r="ALY157" s="3433"/>
      <c r="ALZ157" s="3433"/>
      <c r="AMA157" s="3433"/>
      <c r="AMB157" s="3433"/>
      <c r="AMC157" s="3433"/>
      <c r="AMD157" s="3433"/>
      <c r="AME157" s="3433"/>
      <c r="AMF157" s="3433"/>
      <c r="AMG157" s="3433"/>
      <c r="AMH157" s="3433"/>
      <c r="AMI157" s="3433"/>
      <c r="AMJ157" s="3433"/>
    </row>
    <row r="158" spans="1:1024" s="3434" customFormat="1" ht="26.5" customHeight="1">
      <c r="A158" s="6249"/>
      <c r="B158" s="6806"/>
      <c r="C158" s="6820"/>
      <c r="D158" s="6822"/>
      <c r="E158" s="6824"/>
      <c r="F158" s="6256"/>
      <c r="G158" s="6824"/>
      <c r="H158" s="6856"/>
      <c r="I158" s="5004" t="s">
        <v>939</v>
      </c>
      <c r="J158" s="5003">
        <f>20000000+5000000+3000000</f>
        <v>28000000</v>
      </c>
      <c r="K158" s="6858"/>
      <c r="L158" s="6860"/>
      <c r="M158" s="6860"/>
      <c r="N158" s="6860"/>
      <c r="O158" s="6862"/>
      <c r="P158" s="6848"/>
      <c r="Q158" s="6850"/>
      <c r="R158" s="6848"/>
      <c r="S158" s="6852"/>
      <c r="T158" s="6854"/>
      <c r="U158" s="6842"/>
      <c r="V158" s="6842"/>
      <c r="W158" s="6842"/>
      <c r="X158" s="6842"/>
      <c r="Y158" s="6844"/>
      <c r="Z158" s="6846"/>
      <c r="AA158" s="6844"/>
      <c r="AB158" s="6844"/>
      <c r="AC158" s="6844"/>
      <c r="AD158" s="6844"/>
      <c r="AE158" s="6842"/>
      <c r="AF158" s="6840"/>
      <c r="AG158" s="6824"/>
      <c r="AH158" s="6824"/>
      <c r="AI158" s="6833"/>
      <c r="AJ158" s="6833"/>
      <c r="AK158" s="6888"/>
      <c r="AL158" s="6880"/>
      <c r="AM158" s="6880"/>
      <c r="AN158" s="6880"/>
      <c r="AO158" s="6880"/>
      <c r="AP158" s="6880"/>
      <c r="AQ158" s="6880"/>
      <c r="AR158" s="6880"/>
      <c r="AS158" s="6880"/>
      <c r="AT158" s="6880"/>
      <c r="AU158" s="6880"/>
      <c r="AV158" s="6880"/>
      <c r="AW158" s="6882"/>
      <c r="AX158" s="6882"/>
      <c r="AY158" s="6885"/>
      <c r="AZ158" s="6864"/>
      <c r="BA158" s="3421"/>
      <c r="BB158" s="3421"/>
      <c r="BC158" s="3421"/>
      <c r="BD158" s="3421"/>
      <c r="BE158" s="3421"/>
      <c r="BF158" s="3421"/>
      <c r="BG158" s="3421"/>
      <c r="BH158" s="3421"/>
      <c r="BI158" s="3421"/>
      <c r="BJ158" s="3421"/>
      <c r="BK158" s="3421"/>
      <c r="BL158" s="3421"/>
      <c r="BM158" s="3421"/>
      <c r="BN158" s="3421"/>
      <c r="BO158" s="3421"/>
      <c r="BP158" s="3421"/>
      <c r="BQ158" s="3421"/>
      <c r="BR158" s="3421"/>
      <c r="BS158" s="3421"/>
      <c r="BT158" s="3421"/>
      <c r="BU158" s="3421"/>
      <c r="BV158" s="3421"/>
      <c r="BW158" s="3421"/>
      <c r="BX158" s="3421"/>
      <c r="BY158" s="3421"/>
      <c r="BZ158" s="3421"/>
      <c r="CA158" s="3421"/>
      <c r="CB158" s="3421"/>
      <c r="CC158" s="3421"/>
      <c r="CD158" s="3421"/>
      <c r="CE158" s="3421"/>
      <c r="CF158" s="3421"/>
      <c r="CG158" s="3421"/>
      <c r="CH158" s="3421"/>
      <c r="CI158" s="3421"/>
      <c r="CJ158" s="3421"/>
      <c r="CK158" s="3421"/>
      <c r="CL158" s="3421"/>
      <c r="CM158" s="3421"/>
      <c r="CN158" s="3421"/>
      <c r="CO158" s="3421"/>
      <c r="CP158" s="3421"/>
      <c r="CQ158" s="3421"/>
      <c r="CR158" s="3421"/>
      <c r="CS158" s="3421"/>
      <c r="CT158" s="3421"/>
      <c r="CU158" s="3421"/>
      <c r="CV158" s="3421"/>
      <c r="CW158" s="3421"/>
      <c r="CX158" s="3421"/>
      <c r="CY158" s="3421"/>
      <c r="CZ158" s="3421"/>
      <c r="DA158" s="3421"/>
      <c r="DB158" s="3421"/>
      <c r="DC158" s="3421"/>
      <c r="DD158" s="3421"/>
      <c r="DE158" s="3421"/>
      <c r="DF158" s="3421"/>
      <c r="DG158" s="3421"/>
      <c r="DH158" s="3421"/>
      <c r="DI158" s="3421"/>
      <c r="DJ158" s="3433"/>
      <c r="DK158" s="3433"/>
      <c r="DL158" s="3433"/>
      <c r="DM158" s="3433"/>
      <c r="DN158" s="3433"/>
      <c r="DO158" s="3433"/>
      <c r="DP158" s="3433"/>
      <c r="DQ158" s="3433"/>
      <c r="DR158" s="3433"/>
      <c r="DS158" s="3433"/>
      <c r="DT158" s="3433"/>
      <c r="DU158" s="3433"/>
      <c r="DV158" s="3433"/>
      <c r="DW158" s="3433"/>
      <c r="DX158" s="3433"/>
      <c r="DY158" s="3433"/>
      <c r="DZ158" s="3433"/>
      <c r="EA158" s="3433"/>
      <c r="EB158" s="3433"/>
      <c r="EC158" s="3433"/>
      <c r="ED158" s="3433"/>
      <c r="EE158" s="3433"/>
      <c r="EF158" s="3433"/>
      <c r="EG158" s="3433"/>
      <c r="EH158" s="3433"/>
      <c r="EI158" s="3433"/>
      <c r="EJ158" s="3433"/>
      <c r="EK158" s="3433"/>
      <c r="EL158" s="3433"/>
      <c r="EM158" s="3433"/>
      <c r="EN158" s="3433"/>
      <c r="EO158" s="3433"/>
      <c r="EP158" s="3433"/>
      <c r="EQ158" s="3433"/>
      <c r="ER158" s="3433"/>
      <c r="ES158" s="3433"/>
      <c r="ET158" s="3433"/>
      <c r="EU158" s="3433"/>
      <c r="EV158" s="3433"/>
      <c r="EW158" s="3433"/>
      <c r="EX158" s="3433"/>
      <c r="EY158" s="3433"/>
      <c r="EZ158" s="3433"/>
      <c r="FA158" s="3433"/>
      <c r="FB158" s="3433"/>
      <c r="FC158" s="3433"/>
      <c r="FD158" s="3433"/>
      <c r="FE158" s="3433"/>
      <c r="FF158" s="3433"/>
      <c r="FG158" s="3433"/>
      <c r="FH158" s="3433"/>
      <c r="FI158" s="3433"/>
      <c r="FJ158" s="3433"/>
      <c r="FK158" s="3433"/>
      <c r="FL158" s="3433"/>
      <c r="FM158" s="3433"/>
      <c r="FN158" s="3433"/>
      <c r="FO158" s="3433"/>
      <c r="FP158" s="3433"/>
      <c r="FQ158" s="3433"/>
      <c r="FR158" s="3433"/>
      <c r="FS158" s="3433"/>
      <c r="FT158" s="3433"/>
      <c r="FU158" s="3433"/>
      <c r="FV158" s="3433"/>
      <c r="FW158" s="3433"/>
      <c r="FX158" s="3433"/>
      <c r="FY158" s="3433"/>
      <c r="FZ158" s="3433"/>
      <c r="GA158" s="3433"/>
      <c r="GB158" s="3433"/>
      <c r="GC158" s="3433"/>
      <c r="GD158" s="3433"/>
      <c r="GE158" s="3433"/>
      <c r="GF158" s="3433"/>
      <c r="GG158" s="3433"/>
      <c r="GH158" s="3433"/>
      <c r="GI158" s="3433"/>
      <c r="GJ158" s="3433"/>
      <c r="GK158" s="3433"/>
      <c r="GL158" s="3433"/>
      <c r="GM158" s="3433"/>
      <c r="GN158" s="3433"/>
      <c r="GO158" s="3433"/>
      <c r="GP158" s="3433"/>
      <c r="GQ158" s="3433"/>
      <c r="GR158" s="3433"/>
      <c r="GS158" s="3433"/>
      <c r="GT158" s="3433"/>
      <c r="GU158" s="3433"/>
      <c r="GV158" s="3433"/>
      <c r="GW158" s="3433"/>
      <c r="GX158" s="3433"/>
      <c r="GY158" s="3433"/>
      <c r="GZ158" s="3433"/>
      <c r="HA158" s="3433"/>
      <c r="HB158" s="3433"/>
      <c r="HC158" s="3433"/>
      <c r="HD158" s="3433"/>
      <c r="HE158" s="3433"/>
      <c r="HF158" s="3433"/>
      <c r="HG158" s="3433"/>
      <c r="HH158" s="3433"/>
      <c r="HI158" s="3433"/>
      <c r="HJ158" s="3433"/>
      <c r="HK158" s="3433"/>
      <c r="HL158" s="3433"/>
      <c r="HM158" s="3433"/>
      <c r="HN158" s="3433"/>
      <c r="HO158" s="3433"/>
      <c r="HP158" s="3433"/>
      <c r="HQ158" s="3433"/>
      <c r="HR158" s="3433"/>
      <c r="HS158" s="3433"/>
      <c r="HT158" s="3433"/>
      <c r="HU158" s="3433"/>
      <c r="HV158" s="3433"/>
      <c r="HW158" s="3433"/>
      <c r="HX158" s="3433"/>
      <c r="HY158" s="3433"/>
      <c r="HZ158" s="3433"/>
      <c r="IA158" s="3433"/>
      <c r="IB158" s="3433"/>
      <c r="IC158" s="3433"/>
      <c r="ID158" s="3433"/>
      <c r="IE158" s="3433"/>
      <c r="IF158" s="3433"/>
      <c r="IG158" s="3433"/>
      <c r="IH158" s="3433"/>
      <c r="II158" s="3433"/>
      <c r="IJ158" s="3433"/>
      <c r="IK158" s="3433"/>
      <c r="IL158" s="3433"/>
      <c r="IM158" s="3433"/>
      <c r="IN158" s="3433"/>
      <c r="IO158" s="3433"/>
      <c r="IP158" s="3433"/>
      <c r="IQ158" s="3433"/>
      <c r="IR158" s="3433"/>
      <c r="IS158" s="3433"/>
      <c r="IT158" s="3433"/>
      <c r="IU158" s="3433"/>
      <c r="IV158" s="3433"/>
      <c r="IW158" s="3433"/>
      <c r="IX158" s="3433"/>
      <c r="IY158" s="3433"/>
      <c r="IZ158" s="3433"/>
      <c r="JA158" s="3433"/>
      <c r="JB158" s="3433"/>
      <c r="JC158" s="3433"/>
      <c r="JD158" s="3433"/>
      <c r="JE158" s="3433"/>
      <c r="JF158" s="3433"/>
      <c r="JG158" s="3433"/>
      <c r="JH158" s="3433"/>
      <c r="JI158" s="3433"/>
      <c r="JJ158" s="3433"/>
      <c r="JK158" s="3433"/>
      <c r="JL158" s="3433"/>
      <c r="JM158" s="3433"/>
      <c r="JN158" s="3433"/>
      <c r="JO158" s="3433"/>
      <c r="JP158" s="3433"/>
      <c r="JQ158" s="3433"/>
      <c r="JR158" s="3433"/>
      <c r="JS158" s="3433"/>
      <c r="JT158" s="3433"/>
      <c r="JU158" s="3433"/>
      <c r="JV158" s="3433"/>
      <c r="JW158" s="3433"/>
      <c r="JX158" s="3433"/>
      <c r="JY158" s="3433"/>
      <c r="JZ158" s="3433"/>
      <c r="KA158" s="3433"/>
      <c r="KB158" s="3433"/>
      <c r="KC158" s="3433"/>
      <c r="KD158" s="3433"/>
      <c r="KE158" s="3433"/>
      <c r="KF158" s="3433"/>
      <c r="KG158" s="3433"/>
      <c r="KH158" s="3433"/>
      <c r="KI158" s="3433"/>
      <c r="KJ158" s="3433"/>
      <c r="KK158" s="3433"/>
      <c r="KL158" s="3433"/>
      <c r="KM158" s="3433"/>
      <c r="KN158" s="3433"/>
      <c r="KO158" s="3433"/>
      <c r="KP158" s="3433"/>
      <c r="KQ158" s="3433"/>
      <c r="KR158" s="3433"/>
      <c r="KS158" s="3433"/>
      <c r="KT158" s="3433"/>
      <c r="KU158" s="3433"/>
      <c r="KV158" s="3433"/>
      <c r="KW158" s="3433"/>
      <c r="KX158" s="3433"/>
      <c r="KY158" s="3433"/>
      <c r="KZ158" s="3433"/>
      <c r="LA158" s="3433"/>
      <c r="LB158" s="3433"/>
      <c r="LC158" s="3433"/>
      <c r="LD158" s="3433"/>
      <c r="LE158" s="3433"/>
      <c r="LF158" s="3433"/>
      <c r="LG158" s="3433"/>
      <c r="LH158" s="3433"/>
      <c r="LI158" s="3433"/>
      <c r="LJ158" s="3433"/>
      <c r="LK158" s="3433"/>
      <c r="LL158" s="3433"/>
      <c r="LM158" s="3433"/>
      <c r="LN158" s="3433"/>
      <c r="LO158" s="3433"/>
      <c r="LP158" s="3433"/>
      <c r="LQ158" s="3433"/>
      <c r="LR158" s="3433"/>
      <c r="LS158" s="3433"/>
      <c r="LT158" s="3433"/>
      <c r="LU158" s="3433"/>
      <c r="LV158" s="3433"/>
      <c r="LW158" s="3433"/>
      <c r="LX158" s="3433"/>
      <c r="LY158" s="3433"/>
      <c r="LZ158" s="3433"/>
      <c r="MA158" s="3433"/>
      <c r="MB158" s="3433"/>
      <c r="MC158" s="3433"/>
      <c r="MD158" s="3433"/>
      <c r="ME158" s="3433"/>
      <c r="MF158" s="3433"/>
      <c r="MG158" s="3433"/>
      <c r="MH158" s="3433"/>
      <c r="MI158" s="3433"/>
      <c r="MJ158" s="3433"/>
      <c r="MK158" s="3433"/>
      <c r="ML158" s="3433"/>
      <c r="MM158" s="3433"/>
      <c r="MN158" s="3433"/>
      <c r="MO158" s="3433"/>
      <c r="MP158" s="3433"/>
      <c r="MQ158" s="3433"/>
      <c r="MR158" s="3433"/>
      <c r="MS158" s="3433"/>
      <c r="MT158" s="3433"/>
      <c r="MU158" s="3433"/>
      <c r="MV158" s="3433"/>
      <c r="MW158" s="3433"/>
      <c r="MX158" s="3433"/>
      <c r="MY158" s="3433"/>
      <c r="MZ158" s="3433"/>
      <c r="NA158" s="3433"/>
      <c r="NB158" s="3433"/>
      <c r="NC158" s="3433"/>
      <c r="ND158" s="3433"/>
      <c r="NE158" s="3433"/>
      <c r="NF158" s="3433"/>
      <c r="NG158" s="3433"/>
      <c r="NH158" s="3433"/>
      <c r="NI158" s="3433"/>
      <c r="NJ158" s="3433"/>
      <c r="NK158" s="3433"/>
      <c r="NL158" s="3433"/>
      <c r="NM158" s="3433"/>
      <c r="NN158" s="3433"/>
      <c r="NO158" s="3433"/>
      <c r="NP158" s="3433"/>
      <c r="NQ158" s="3433"/>
      <c r="NR158" s="3433"/>
      <c r="NS158" s="3433"/>
      <c r="NT158" s="3433"/>
      <c r="NU158" s="3433"/>
      <c r="NV158" s="3433"/>
      <c r="NW158" s="3433"/>
      <c r="NX158" s="3433"/>
      <c r="NY158" s="3433"/>
      <c r="NZ158" s="3433"/>
      <c r="OA158" s="3433"/>
      <c r="OB158" s="3433"/>
      <c r="OC158" s="3433"/>
      <c r="OD158" s="3433"/>
      <c r="OE158" s="3433"/>
      <c r="OF158" s="3433"/>
      <c r="OG158" s="3433"/>
      <c r="OH158" s="3433"/>
      <c r="OI158" s="3433"/>
      <c r="OJ158" s="3433"/>
      <c r="OK158" s="3433"/>
      <c r="OL158" s="3433"/>
      <c r="OM158" s="3433"/>
      <c r="ON158" s="3433"/>
      <c r="OO158" s="3433"/>
      <c r="OP158" s="3433"/>
      <c r="OQ158" s="3433"/>
      <c r="OR158" s="3433"/>
      <c r="OS158" s="3433"/>
      <c r="OT158" s="3433"/>
      <c r="OU158" s="3433"/>
      <c r="OV158" s="3433"/>
      <c r="OW158" s="3433"/>
      <c r="OX158" s="3433"/>
      <c r="OY158" s="3433"/>
      <c r="OZ158" s="3433"/>
      <c r="PA158" s="3433"/>
      <c r="PB158" s="3433"/>
      <c r="PC158" s="3433"/>
      <c r="PD158" s="3433"/>
      <c r="PE158" s="3433"/>
      <c r="PF158" s="3433"/>
      <c r="PG158" s="3433"/>
      <c r="PH158" s="3433"/>
      <c r="PI158" s="3433"/>
      <c r="PJ158" s="3433"/>
      <c r="PK158" s="3433"/>
      <c r="PL158" s="3433"/>
      <c r="PM158" s="3433"/>
      <c r="PN158" s="3433"/>
      <c r="PO158" s="3433"/>
      <c r="PP158" s="3433"/>
      <c r="PQ158" s="3433"/>
      <c r="PR158" s="3433"/>
      <c r="PS158" s="3433"/>
      <c r="PT158" s="3433"/>
      <c r="PU158" s="3433"/>
      <c r="PV158" s="3433"/>
      <c r="PW158" s="3433"/>
      <c r="PX158" s="3433"/>
      <c r="PY158" s="3433"/>
      <c r="PZ158" s="3433"/>
      <c r="QA158" s="3433"/>
      <c r="QB158" s="3433"/>
      <c r="QC158" s="3433"/>
      <c r="QD158" s="3433"/>
      <c r="QE158" s="3433"/>
      <c r="QF158" s="3433"/>
      <c r="QG158" s="3433"/>
      <c r="QH158" s="3433"/>
      <c r="QI158" s="3433"/>
      <c r="QJ158" s="3433"/>
      <c r="QK158" s="3433"/>
      <c r="QL158" s="3433"/>
      <c r="QM158" s="3433"/>
      <c r="QN158" s="3433"/>
      <c r="QO158" s="3433"/>
      <c r="QP158" s="3433"/>
      <c r="QQ158" s="3433"/>
      <c r="QR158" s="3433"/>
      <c r="QS158" s="3433"/>
      <c r="QT158" s="3433"/>
      <c r="QU158" s="3433"/>
      <c r="QV158" s="3433"/>
      <c r="QW158" s="3433"/>
      <c r="QX158" s="3433"/>
      <c r="QY158" s="3433"/>
      <c r="QZ158" s="3433"/>
      <c r="RA158" s="3433"/>
      <c r="RB158" s="3433"/>
      <c r="RC158" s="3433"/>
      <c r="RD158" s="3433"/>
      <c r="RE158" s="3433"/>
      <c r="RF158" s="3433"/>
      <c r="RG158" s="3433"/>
      <c r="RH158" s="3433"/>
      <c r="RI158" s="3433"/>
      <c r="RJ158" s="3433"/>
      <c r="RK158" s="3433"/>
      <c r="RL158" s="3433"/>
      <c r="RM158" s="3433"/>
      <c r="RN158" s="3433"/>
      <c r="RO158" s="3433"/>
      <c r="RP158" s="3433"/>
      <c r="RQ158" s="3433"/>
      <c r="RR158" s="3433"/>
      <c r="RS158" s="3433"/>
      <c r="RT158" s="3433"/>
      <c r="RU158" s="3433"/>
      <c r="RV158" s="3433"/>
      <c r="RW158" s="3433"/>
      <c r="RX158" s="3433"/>
      <c r="RY158" s="3433"/>
      <c r="RZ158" s="3433"/>
      <c r="SA158" s="3433"/>
      <c r="SB158" s="3433"/>
      <c r="SC158" s="3433"/>
      <c r="SD158" s="3433"/>
      <c r="SE158" s="3433"/>
      <c r="SF158" s="3433"/>
      <c r="SG158" s="3433"/>
      <c r="SH158" s="3433"/>
      <c r="SI158" s="3433"/>
      <c r="SJ158" s="3433"/>
      <c r="SK158" s="3433"/>
      <c r="SL158" s="3433"/>
      <c r="SM158" s="3433"/>
      <c r="SN158" s="3433"/>
      <c r="SO158" s="3433"/>
      <c r="SP158" s="3433"/>
      <c r="SQ158" s="3433"/>
      <c r="SR158" s="3433"/>
      <c r="SS158" s="3433"/>
      <c r="ST158" s="3433"/>
      <c r="SU158" s="3433"/>
      <c r="SV158" s="3433"/>
      <c r="SW158" s="3433"/>
      <c r="SX158" s="3433"/>
      <c r="SY158" s="3433"/>
      <c r="SZ158" s="3433"/>
      <c r="TA158" s="3433"/>
      <c r="TB158" s="3433"/>
      <c r="TC158" s="3433"/>
      <c r="TD158" s="3433"/>
      <c r="TE158" s="3433"/>
      <c r="TF158" s="3433"/>
      <c r="TG158" s="3433"/>
      <c r="TH158" s="3433"/>
      <c r="TI158" s="3433"/>
      <c r="TJ158" s="3433"/>
      <c r="TK158" s="3433"/>
      <c r="TL158" s="3433"/>
      <c r="TM158" s="3433"/>
      <c r="TN158" s="3433"/>
      <c r="TO158" s="3433"/>
      <c r="TP158" s="3433"/>
      <c r="TQ158" s="3433"/>
      <c r="TR158" s="3433"/>
      <c r="TS158" s="3433"/>
      <c r="TT158" s="3433"/>
      <c r="TU158" s="3433"/>
      <c r="TV158" s="3433"/>
      <c r="TW158" s="3433"/>
      <c r="TX158" s="3433"/>
      <c r="TY158" s="3433"/>
      <c r="TZ158" s="3433"/>
      <c r="UA158" s="3433"/>
      <c r="UB158" s="3433"/>
      <c r="UC158" s="3433"/>
      <c r="UD158" s="3433"/>
      <c r="UE158" s="3433"/>
      <c r="UF158" s="3433"/>
      <c r="UG158" s="3433"/>
      <c r="UH158" s="3433"/>
      <c r="UI158" s="3433"/>
      <c r="UJ158" s="3433"/>
      <c r="UK158" s="3433"/>
      <c r="UL158" s="3433"/>
      <c r="UM158" s="3433"/>
      <c r="UN158" s="3433"/>
      <c r="UO158" s="3433"/>
      <c r="UP158" s="3433"/>
      <c r="UQ158" s="3433"/>
      <c r="UR158" s="3433"/>
      <c r="US158" s="3433"/>
      <c r="UT158" s="3433"/>
      <c r="UU158" s="3433"/>
      <c r="UV158" s="3433"/>
      <c r="UW158" s="3433"/>
      <c r="UX158" s="3433"/>
      <c r="UY158" s="3433"/>
      <c r="UZ158" s="3433"/>
      <c r="VA158" s="3433"/>
      <c r="VB158" s="3433"/>
      <c r="VC158" s="3433"/>
      <c r="VD158" s="3433"/>
      <c r="VE158" s="3433"/>
      <c r="VF158" s="3433"/>
      <c r="VG158" s="3433"/>
      <c r="VH158" s="3433"/>
      <c r="VI158" s="3433"/>
      <c r="VJ158" s="3433"/>
      <c r="VK158" s="3433"/>
      <c r="VL158" s="3433"/>
      <c r="VM158" s="3433"/>
      <c r="VN158" s="3433"/>
      <c r="VO158" s="3433"/>
      <c r="VP158" s="3433"/>
      <c r="VQ158" s="3433"/>
      <c r="VR158" s="3433"/>
      <c r="VS158" s="3433"/>
      <c r="VT158" s="3433"/>
      <c r="VU158" s="3433"/>
      <c r="VV158" s="3433"/>
      <c r="VW158" s="3433"/>
      <c r="VX158" s="3433"/>
      <c r="VY158" s="3433"/>
      <c r="VZ158" s="3433"/>
      <c r="WA158" s="3433"/>
      <c r="WB158" s="3433"/>
      <c r="WC158" s="3433"/>
      <c r="WD158" s="3433"/>
      <c r="WE158" s="3433"/>
      <c r="WF158" s="3433"/>
      <c r="WG158" s="3433"/>
      <c r="WH158" s="3433"/>
      <c r="WI158" s="3433"/>
      <c r="WJ158" s="3433"/>
      <c r="WK158" s="3433"/>
      <c r="WL158" s="3433"/>
      <c r="WM158" s="3433"/>
      <c r="WN158" s="3433"/>
      <c r="WO158" s="3433"/>
      <c r="WP158" s="3433"/>
      <c r="WQ158" s="3433"/>
      <c r="WR158" s="3433"/>
      <c r="WS158" s="3433"/>
      <c r="WT158" s="3433"/>
      <c r="WU158" s="3433"/>
      <c r="WV158" s="3433"/>
      <c r="WW158" s="3433"/>
      <c r="WX158" s="3433"/>
      <c r="WY158" s="3433"/>
      <c r="WZ158" s="3433"/>
      <c r="XA158" s="3433"/>
      <c r="XB158" s="3433"/>
      <c r="XC158" s="3433"/>
      <c r="XD158" s="3433"/>
      <c r="XE158" s="3433"/>
      <c r="XF158" s="3433"/>
      <c r="XG158" s="3433"/>
      <c r="XH158" s="3433"/>
      <c r="XI158" s="3433"/>
      <c r="XJ158" s="3433"/>
      <c r="XK158" s="3433"/>
      <c r="XL158" s="3433"/>
      <c r="XM158" s="3433"/>
      <c r="XN158" s="3433"/>
      <c r="XO158" s="3433"/>
      <c r="XP158" s="3433"/>
      <c r="XQ158" s="3433"/>
      <c r="XR158" s="3433"/>
      <c r="XS158" s="3433"/>
      <c r="XT158" s="3433"/>
      <c r="XU158" s="3433"/>
      <c r="XV158" s="3433"/>
      <c r="XW158" s="3433"/>
      <c r="XX158" s="3433"/>
      <c r="XY158" s="3433"/>
      <c r="XZ158" s="3433"/>
      <c r="YA158" s="3433"/>
      <c r="YB158" s="3433"/>
      <c r="YC158" s="3433"/>
      <c r="YD158" s="3433"/>
      <c r="YE158" s="3433"/>
      <c r="YF158" s="3433"/>
      <c r="YG158" s="3433"/>
      <c r="YH158" s="3433"/>
      <c r="YI158" s="3433"/>
      <c r="YJ158" s="3433"/>
      <c r="YK158" s="3433"/>
      <c r="YL158" s="3433"/>
      <c r="YM158" s="3433"/>
      <c r="YN158" s="3433"/>
      <c r="YO158" s="3433"/>
      <c r="YP158" s="3433"/>
      <c r="YQ158" s="3433"/>
      <c r="YR158" s="3433"/>
      <c r="YS158" s="3433"/>
      <c r="YT158" s="3433"/>
      <c r="YU158" s="3433"/>
      <c r="YV158" s="3433"/>
      <c r="YW158" s="3433"/>
      <c r="YX158" s="3433"/>
      <c r="YY158" s="3433"/>
      <c r="YZ158" s="3433"/>
      <c r="ZA158" s="3433"/>
      <c r="ZB158" s="3433"/>
      <c r="ZC158" s="3433"/>
      <c r="ZD158" s="3433"/>
      <c r="ZE158" s="3433"/>
      <c r="ZF158" s="3433"/>
      <c r="ZG158" s="3433"/>
      <c r="ZH158" s="3433"/>
      <c r="ZI158" s="3433"/>
      <c r="ZJ158" s="3433"/>
      <c r="ZK158" s="3433"/>
      <c r="ZL158" s="3433"/>
      <c r="ZM158" s="3433"/>
      <c r="ZN158" s="3433"/>
      <c r="ZO158" s="3433"/>
      <c r="ZP158" s="3433"/>
      <c r="ZQ158" s="3433"/>
      <c r="ZR158" s="3433"/>
      <c r="ZS158" s="3433"/>
      <c r="ZT158" s="3433"/>
      <c r="ZU158" s="3433"/>
      <c r="ZV158" s="3433"/>
      <c r="ZW158" s="3433"/>
      <c r="ZX158" s="3433"/>
      <c r="ZY158" s="3433"/>
      <c r="ZZ158" s="3433"/>
      <c r="AAA158" s="3433"/>
      <c r="AAB158" s="3433"/>
      <c r="AAC158" s="3433"/>
      <c r="AAD158" s="3433"/>
      <c r="AAE158" s="3433"/>
      <c r="AAF158" s="3433"/>
      <c r="AAG158" s="3433"/>
      <c r="AAH158" s="3433"/>
      <c r="AAI158" s="3433"/>
      <c r="AAJ158" s="3433"/>
      <c r="AAK158" s="3433"/>
      <c r="AAL158" s="3433"/>
      <c r="AAM158" s="3433"/>
      <c r="AAN158" s="3433"/>
      <c r="AAO158" s="3433"/>
      <c r="AAP158" s="3433"/>
      <c r="AAQ158" s="3433"/>
      <c r="AAR158" s="3433"/>
      <c r="AAS158" s="3433"/>
      <c r="AAT158" s="3433"/>
      <c r="AAU158" s="3433"/>
      <c r="AAV158" s="3433"/>
      <c r="AAW158" s="3433"/>
      <c r="AAX158" s="3433"/>
      <c r="AAY158" s="3433"/>
      <c r="AAZ158" s="3433"/>
      <c r="ABA158" s="3433"/>
      <c r="ABB158" s="3433"/>
      <c r="ABC158" s="3433"/>
      <c r="ABD158" s="3433"/>
      <c r="ABE158" s="3433"/>
      <c r="ABF158" s="3433"/>
      <c r="ABG158" s="3433"/>
      <c r="ABH158" s="3433"/>
      <c r="ABI158" s="3433"/>
      <c r="ABJ158" s="3433"/>
      <c r="ABK158" s="3433"/>
      <c r="ABL158" s="3433"/>
      <c r="ABM158" s="3433"/>
      <c r="ABN158" s="3433"/>
      <c r="ABO158" s="3433"/>
      <c r="ABP158" s="3433"/>
      <c r="ABQ158" s="3433"/>
      <c r="ABR158" s="3433"/>
      <c r="ABS158" s="3433"/>
      <c r="ABT158" s="3433"/>
      <c r="ABU158" s="3433"/>
      <c r="ABV158" s="3433"/>
      <c r="ABW158" s="3433"/>
      <c r="ABX158" s="3433"/>
      <c r="ABY158" s="3433"/>
      <c r="ABZ158" s="3433"/>
      <c r="ACA158" s="3433"/>
      <c r="ACB158" s="3433"/>
      <c r="ACC158" s="3433"/>
      <c r="ACD158" s="3433"/>
      <c r="ACE158" s="3433"/>
      <c r="ACF158" s="3433"/>
      <c r="ACG158" s="3433"/>
      <c r="ACH158" s="3433"/>
      <c r="ACI158" s="3433"/>
      <c r="ACJ158" s="3433"/>
      <c r="ACK158" s="3433"/>
      <c r="ACL158" s="3433"/>
      <c r="ACM158" s="3433"/>
      <c r="ACN158" s="3433"/>
      <c r="ACO158" s="3433"/>
      <c r="ACP158" s="3433"/>
      <c r="ACQ158" s="3433"/>
      <c r="ACR158" s="3433"/>
      <c r="ACS158" s="3433"/>
      <c r="ACT158" s="3433"/>
      <c r="ACU158" s="3433"/>
      <c r="ACV158" s="3433"/>
      <c r="ACW158" s="3433"/>
      <c r="ACX158" s="3433"/>
      <c r="ACY158" s="3433"/>
      <c r="ACZ158" s="3433"/>
      <c r="ADA158" s="3433"/>
      <c r="ADB158" s="3433"/>
      <c r="ADC158" s="3433"/>
      <c r="ADD158" s="3433"/>
      <c r="ADE158" s="3433"/>
      <c r="ADF158" s="3433"/>
      <c r="ADG158" s="3433"/>
      <c r="ADH158" s="3433"/>
      <c r="ADI158" s="3433"/>
      <c r="ADJ158" s="3433"/>
      <c r="ADK158" s="3433"/>
      <c r="ADL158" s="3433"/>
      <c r="ADM158" s="3433"/>
      <c r="ADN158" s="3433"/>
      <c r="ADO158" s="3433"/>
      <c r="ADP158" s="3433"/>
      <c r="ADQ158" s="3433"/>
      <c r="ADR158" s="3433"/>
      <c r="ADS158" s="3433"/>
      <c r="ADT158" s="3433"/>
      <c r="ADU158" s="3433"/>
      <c r="ADV158" s="3433"/>
      <c r="ADW158" s="3433"/>
      <c r="ADX158" s="3433"/>
      <c r="ADY158" s="3433"/>
      <c r="ADZ158" s="3433"/>
      <c r="AEA158" s="3433"/>
      <c r="AEB158" s="3433"/>
      <c r="AEC158" s="3433"/>
      <c r="AED158" s="3433"/>
      <c r="AEE158" s="3433"/>
      <c r="AEF158" s="3433"/>
      <c r="AEG158" s="3433"/>
      <c r="AEH158" s="3433"/>
      <c r="AEI158" s="3433"/>
      <c r="AEJ158" s="3433"/>
      <c r="AEK158" s="3433"/>
      <c r="AEL158" s="3433"/>
      <c r="AEM158" s="3433"/>
      <c r="AEN158" s="3433"/>
      <c r="AEO158" s="3433"/>
      <c r="AEP158" s="3433"/>
      <c r="AEQ158" s="3433"/>
      <c r="AER158" s="3433"/>
      <c r="AES158" s="3433"/>
      <c r="AET158" s="3433"/>
      <c r="AEU158" s="3433"/>
      <c r="AEV158" s="3433"/>
      <c r="AEW158" s="3433"/>
      <c r="AEX158" s="3433"/>
      <c r="AEY158" s="3433"/>
      <c r="AEZ158" s="3433"/>
      <c r="AFA158" s="3433"/>
      <c r="AFB158" s="3433"/>
      <c r="AFC158" s="3433"/>
      <c r="AFD158" s="3433"/>
      <c r="AFE158" s="3433"/>
      <c r="AFF158" s="3433"/>
      <c r="AFG158" s="3433"/>
      <c r="AFH158" s="3433"/>
      <c r="AFI158" s="3433"/>
      <c r="AFJ158" s="3433"/>
      <c r="AFK158" s="3433"/>
      <c r="AFL158" s="3433"/>
      <c r="AFM158" s="3433"/>
      <c r="AFN158" s="3433"/>
      <c r="AFO158" s="3433"/>
      <c r="AFP158" s="3433"/>
      <c r="AFQ158" s="3433"/>
      <c r="AFR158" s="3433"/>
      <c r="AFS158" s="3433"/>
      <c r="AFT158" s="3433"/>
      <c r="AFU158" s="3433"/>
      <c r="AFV158" s="3433"/>
      <c r="AFW158" s="3433"/>
      <c r="AFX158" s="3433"/>
      <c r="AFY158" s="3433"/>
      <c r="AFZ158" s="3433"/>
      <c r="AGA158" s="3433"/>
      <c r="AGB158" s="3433"/>
      <c r="AGC158" s="3433"/>
      <c r="AGD158" s="3433"/>
      <c r="AGE158" s="3433"/>
      <c r="AGF158" s="3433"/>
      <c r="AGG158" s="3433"/>
      <c r="AGH158" s="3433"/>
      <c r="AGI158" s="3433"/>
      <c r="AGJ158" s="3433"/>
      <c r="AGK158" s="3433"/>
      <c r="AGL158" s="3433"/>
      <c r="AGM158" s="3433"/>
      <c r="AGN158" s="3433"/>
      <c r="AGO158" s="3433"/>
      <c r="AGP158" s="3433"/>
      <c r="AGQ158" s="3433"/>
      <c r="AGR158" s="3433"/>
      <c r="AGS158" s="3433"/>
      <c r="AGT158" s="3433"/>
      <c r="AGU158" s="3433"/>
      <c r="AGV158" s="3433"/>
      <c r="AGW158" s="3433"/>
      <c r="AGX158" s="3433"/>
      <c r="AGY158" s="3433"/>
      <c r="AGZ158" s="3433"/>
      <c r="AHA158" s="3433"/>
      <c r="AHB158" s="3433"/>
      <c r="AHC158" s="3433"/>
      <c r="AHD158" s="3433"/>
      <c r="AHE158" s="3433"/>
      <c r="AHF158" s="3433"/>
      <c r="AHG158" s="3433"/>
      <c r="AHH158" s="3433"/>
      <c r="AHI158" s="3433"/>
      <c r="AHJ158" s="3433"/>
      <c r="AHK158" s="3433"/>
      <c r="AHL158" s="3433"/>
      <c r="AHM158" s="3433"/>
      <c r="AHN158" s="3433"/>
      <c r="AHO158" s="3433"/>
      <c r="AHP158" s="3433"/>
      <c r="AHQ158" s="3433"/>
      <c r="AHR158" s="3433"/>
      <c r="AHS158" s="3433"/>
      <c r="AHT158" s="3433"/>
      <c r="AHU158" s="3433"/>
      <c r="AHV158" s="3433"/>
      <c r="AHW158" s="3433"/>
      <c r="AHX158" s="3433"/>
      <c r="AHY158" s="3433"/>
      <c r="AHZ158" s="3433"/>
      <c r="AIA158" s="3433"/>
      <c r="AIB158" s="3433"/>
      <c r="AIC158" s="3433"/>
      <c r="AID158" s="3433"/>
      <c r="AIE158" s="3433"/>
      <c r="AIF158" s="3433"/>
      <c r="AIG158" s="3433"/>
      <c r="AIH158" s="3433"/>
      <c r="AII158" s="3433"/>
      <c r="AIJ158" s="3433"/>
      <c r="AIK158" s="3433"/>
      <c r="AIL158" s="3433"/>
      <c r="AIM158" s="3433"/>
      <c r="AIN158" s="3433"/>
      <c r="AIO158" s="3433"/>
      <c r="AIP158" s="3433"/>
      <c r="AIQ158" s="3433"/>
      <c r="AIR158" s="3433"/>
      <c r="AIS158" s="3433"/>
      <c r="AIT158" s="3433"/>
      <c r="AIU158" s="3433"/>
      <c r="AIV158" s="3433"/>
      <c r="AIW158" s="3433"/>
      <c r="AIX158" s="3433"/>
      <c r="AIY158" s="3433"/>
      <c r="AIZ158" s="3433"/>
      <c r="AJA158" s="3433"/>
      <c r="AJB158" s="3433"/>
      <c r="AJC158" s="3433"/>
      <c r="AJD158" s="3433"/>
      <c r="AJE158" s="3433"/>
      <c r="AJF158" s="3433"/>
      <c r="AJG158" s="3433"/>
      <c r="AJH158" s="3433"/>
      <c r="AJI158" s="3433"/>
      <c r="AJJ158" s="3433"/>
      <c r="AJK158" s="3433"/>
      <c r="AJL158" s="3433"/>
      <c r="AJM158" s="3433"/>
      <c r="AJN158" s="3433"/>
      <c r="AJO158" s="3433"/>
      <c r="AJP158" s="3433"/>
      <c r="AJQ158" s="3433"/>
      <c r="AJR158" s="3433"/>
      <c r="AJS158" s="3433"/>
      <c r="AJT158" s="3433"/>
      <c r="AJU158" s="3433"/>
      <c r="AJV158" s="3433"/>
      <c r="AJW158" s="3433"/>
      <c r="AJX158" s="3433"/>
      <c r="AJY158" s="3433"/>
      <c r="AJZ158" s="3433"/>
      <c r="AKA158" s="3433"/>
      <c r="AKB158" s="3433"/>
      <c r="AKC158" s="3433"/>
      <c r="AKD158" s="3433"/>
      <c r="AKE158" s="3433"/>
      <c r="AKF158" s="3433"/>
      <c r="AKG158" s="3433"/>
      <c r="AKH158" s="3433"/>
      <c r="AKI158" s="3433"/>
      <c r="AKJ158" s="3433"/>
      <c r="AKK158" s="3433"/>
      <c r="AKL158" s="3433"/>
      <c r="AKM158" s="3433"/>
      <c r="AKN158" s="3433"/>
      <c r="AKO158" s="3433"/>
      <c r="AKP158" s="3433"/>
      <c r="AKQ158" s="3433"/>
      <c r="AKR158" s="3433"/>
      <c r="AKS158" s="3433"/>
      <c r="AKT158" s="3433"/>
      <c r="AKU158" s="3433"/>
      <c r="AKV158" s="3433"/>
      <c r="AKW158" s="3433"/>
      <c r="AKX158" s="3433"/>
      <c r="AKY158" s="3433"/>
      <c r="AKZ158" s="3433"/>
      <c r="ALA158" s="3433"/>
      <c r="ALB158" s="3433"/>
      <c r="ALC158" s="3433"/>
      <c r="ALD158" s="3433"/>
      <c r="ALE158" s="3433"/>
      <c r="ALF158" s="3433"/>
      <c r="ALG158" s="3433"/>
      <c r="ALH158" s="3433"/>
      <c r="ALI158" s="3433"/>
      <c r="ALJ158" s="3433"/>
      <c r="ALK158" s="3433"/>
      <c r="ALL158" s="3433"/>
      <c r="ALM158" s="3433"/>
      <c r="ALN158" s="3433"/>
      <c r="ALO158" s="3433"/>
      <c r="ALP158" s="3433"/>
      <c r="ALQ158" s="3433"/>
      <c r="ALR158" s="3433"/>
      <c r="ALS158" s="3433"/>
      <c r="ALT158" s="3433"/>
      <c r="ALU158" s="3433"/>
      <c r="ALV158" s="3433"/>
      <c r="ALW158" s="3433"/>
      <c r="ALX158" s="3433"/>
      <c r="ALY158" s="3433"/>
      <c r="ALZ158" s="3433"/>
      <c r="AMA158" s="3433"/>
      <c r="AMB158" s="3433"/>
      <c r="AMC158" s="3433"/>
      <c r="AMD158" s="3433"/>
      <c r="AME158" s="3433"/>
      <c r="AMF158" s="3433"/>
      <c r="AMG158" s="3433"/>
      <c r="AMH158" s="3433"/>
      <c r="AMI158" s="3433"/>
      <c r="AMJ158" s="3433"/>
    </row>
    <row r="159" spans="1:1024" s="3434" customFormat="1" ht="24.65" customHeight="1">
      <c r="A159" s="6249"/>
      <c r="B159" s="6806"/>
      <c r="C159" s="6820"/>
      <c r="D159" s="6822"/>
      <c r="E159" s="6824"/>
      <c r="F159" s="6256"/>
      <c r="G159" s="6824"/>
      <c r="H159" s="6856"/>
      <c r="I159" s="5004" t="s">
        <v>916</v>
      </c>
      <c r="J159" s="5003">
        <f>3000000+700000</f>
        <v>3700000</v>
      </c>
      <c r="K159" s="6858"/>
      <c r="L159" s="6860"/>
      <c r="M159" s="6860"/>
      <c r="N159" s="6860"/>
      <c r="O159" s="6862"/>
      <c r="P159" s="6848"/>
      <c r="Q159" s="6850"/>
      <c r="R159" s="6848"/>
      <c r="S159" s="6852"/>
      <c r="T159" s="6854"/>
      <c r="U159" s="6842"/>
      <c r="V159" s="6842"/>
      <c r="W159" s="6842"/>
      <c r="X159" s="6842"/>
      <c r="Y159" s="6844"/>
      <c r="Z159" s="6846"/>
      <c r="AA159" s="6844"/>
      <c r="AB159" s="6844"/>
      <c r="AC159" s="6844"/>
      <c r="AD159" s="6844"/>
      <c r="AE159" s="6842"/>
      <c r="AF159" s="6840"/>
      <c r="AG159" s="6824"/>
      <c r="AH159" s="6824"/>
      <c r="AI159" s="6833"/>
      <c r="AJ159" s="6833"/>
      <c r="AK159" s="6888"/>
      <c r="AL159" s="6880"/>
      <c r="AM159" s="6880"/>
      <c r="AN159" s="6880"/>
      <c r="AO159" s="6880"/>
      <c r="AP159" s="6880"/>
      <c r="AQ159" s="6880"/>
      <c r="AR159" s="6880"/>
      <c r="AS159" s="6880"/>
      <c r="AT159" s="6880"/>
      <c r="AU159" s="6880"/>
      <c r="AV159" s="6880"/>
      <c r="AW159" s="6882"/>
      <c r="AX159" s="6882"/>
      <c r="AY159" s="6885"/>
      <c r="AZ159" s="6864"/>
      <c r="BA159" s="3421"/>
      <c r="BB159" s="3421"/>
      <c r="BC159" s="3421"/>
      <c r="BD159" s="3421"/>
      <c r="BE159" s="3421"/>
      <c r="BF159" s="3421"/>
      <c r="BG159" s="3421"/>
      <c r="BH159" s="3421"/>
      <c r="BI159" s="3421"/>
      <c r="BJ159" s="3421"/>
      <c r="BK159" s="3421"/>
      <c r="BL159" s="3421"/>
      <c r="BM159" s="3421"/>
      <c r="BN159" s="3421"/>
      <c r="BO159" s="3421"/>
      <c r="BP159" s="3421"/>
      <c r="BQ159" s="3421"/>
      <c r="BR159" s="3421"/>
      <c r="BS159" s="3421"/>
      <c r="BT159" s="3421"/>
      <c r="BU159" s="3421"/>
      <c r="BV159" s="3421"/>
      <c r="BW159" s="3421"/>
      <c r="BX159" s="3421"/>
      <c r="BY159" s="3421"/>
      <c r="BZ159" s="3421"/>
      <c r="CA159" s="3421"/>
      <c r="CB159" s="3421"/>
      <c r="CC159" s="3421"/>
      <c r="CD159" s="3421"/>
      <c r="CE159" s="3421"/>
      <c r="CF159" s="3421"/>
      <c r="CG159" s="3421"/>
      <c r="CH159" s="3421"/>
      <c r="CI159" s="3421"/>
      <c r="CJ159" s="3421"/>
      <c r="CK159" s="3421"/>
      <c r="CL159" s="3421"/>
      <c r="CM159" s="3421"/>
      <c r="CN159" s="3421"/>
      <c r="CO159" s="3421"/>
      <c r="CP159" s="3421"/>
      <c r="CQ159" s="3421"/>
      <c r="CR159" s="3421"/>
      <c r="CS159" s="3421"/>
      <c r="CT159" s="3421"/>
      <c r="CU159" s="3421"/>
      <c r="CV159" s="3421"/>
      <c r="CW159" s="3421"/>
      <c r="CX159" s="3421"/>
      <c r="CY159" s="3421"/>
      <c r="CZ159" s="3421"/>
      <c r="DA159" s="3421"/>
      <c r="DB159" s="3421"/>
      <c r="DC159" s="3421"/>
      <c r="DD159" s="3421"/>
      <c r="DE159" s="3421"/>
      <c r="DF159" s="3421"/>
      <c r="DG159" s="3421"/>
      <c r="DH159" s="3421"/>
      <c r="DI159" s="3421"/>
      <c r="DJ159" s="3433"/>
      <c r="DK159" s="3433"/>
      <c r="DL159" s="3433"/>
      <c r="DM159" s="3433"/>
      <c r="DN159" s="3433"/>
      <c r="DO159" s="3433"/>
      <c r="DP159" s="3433"/>
      <c r="DQ159" s="3433"/>
      <c r="DR159" s="3433"/>
      <c r="DS159" s="3433"/>
      <c r="DT159" s="3433"/>
      <c r="DU159" s="3433"/>
      <c r="DV159" s="3433"/>
      <c r="DW159" s="3433"/>
      <c r="DX159" s="3433"/>
      <c r="DY159" s="3433"/>
      <c r="DZ159" s="3433"/>
      <c r="EA159" s="3433"/>
      <c r="EB159" s="3433"/>
      <c r="EC159" s="3433"/>
      <c r="ED159" s="3433"/>
      <c r="EE159" s="3433"/>
      <c r="EF159" s="3433"/>
      <c r="EG159" s="3433"/>
      <c r="EH159" s="3433"/>
      <c r="EI159" s="3433"/>
      <c r="EJ159" s="3433"/>
      <c r="EK159" s="3433"/>
      <c r="EL159" s="3433"/>
      <c r="EM159" s="3433"/>
      <c r="EN159" s="3433"/>
      <c r="EO159" s="3433"/>
      <c r="EP159" s="3433"/>
      <c r="EQ159" s="3433"/>
      <c r="ER159" s="3433"/>
      <c r="ES159" s="3433"/>
      <c r="ET159" s="3433"/>
      <c r="EU159" s="3433"/>
      <c r="EV159" s="3433"/>
      <c r="EW159" s="3433"/>
      <c r="EX159" s="3433"/>
      <c r="EY159" s="3433"/>
      <c r="EZ159" s="3433"/>
      <c r="FA159" s="3433"/>
      <c r="FB159" s="3433"/>
      <c r="FC159" s="3433"/>
      <c r="FD159" s="3433"/>
      <c r="FE159" s="3433"/>
      <c r="FF159" s="3433"/>
      <c r="FG159" s="3433"/>
      <c r="FH159" s="3433"/>
      <c r="FI159" s="3433"/>
      <c r="FJ159" s="3433"/>
      <c r="FK159" s="3433"/>
      <c r="FL159" s="3433"/>
      <c r="FM159" s="3433"/>
      <c r="FN159" s="3433"/>
      <c r="FO159" s="3433"/>
      <c r="FP159" s="3433"/>
      <c r="FQ159" s="3433"/>
      <c r="FR159" s="3433"/>
      <c r="FS159" s="3433"/>
      <c r="FT159" s="3433"/>
      <c r="FU159" s="3433"/>
      <c r="FV159" s="3433"/>
      <c r="FW159" s="3433"/>
      <c r="FX159" s="3433"/>
      <c r="FY159" s="3433"/>
      <c r="FZ159" s="3433"/>
      <c r="GA159" s="3433"/>
      <c r="GB159" s="3433"/>
      <c r="GC159" s="3433"/>
      <c r="GD159" s="3433"/>
      <c r="GE159" s="3433"/>
      <c r="GF159" s="3433"/>
      <c r="GG159" s="3433"/>
      <c r="GH159" s="3433"/>
      <c r="GI159" s="3433"/>
      <c r="GJ159" s="3433"/>
      <c r="GK159" s="3433"/>
      <c r="GL159" s="3433"/>
      <c r="GM159" s="3433"/>
      <c r="GN159" s="3433"/>
      <c r="GO159" s="3433"/>
      <c r="GP159" s="3433"/>
      <c r="GQ159" s="3433"/>
      <c r="GR159" s="3433"/>
      <c r="GS159" s="3433"/>
      <c r="GT159" s="3433"/>
      <c r="GU159" s="3433"/>
      <c r="GV159" s="3433"/>
      <c r="GW159" s="3433"/>
      <c r="GX159" s="3433"/>
      <c r="GY159" s="3433"/>
      <c r="GZ159" s="3433"/>
      <c r="HA159" s="3433"/>
      <c r="HB159" s="3433"/>
      <c r="HC159" s="3433"/>
      <c r="HD159" s="3433"/>
      <c r="HE159" s="3433"/>
      <c r="HF159" s="3433"/>
      <c r="HG159" s="3433"/>
      <c r="HH159" s="3433"/>
      <c r="HI159" s="3433"/>
      <c r="HJ159" s="3433"/>
      <c r="HK159" s="3433"/>
      <c r="HL159" s="3433"/>
      <c r="HM159" s="3433"/>
      <c r="HN159" s="3433"/>
      <c r="HO159" s="3433"/>
      <c r="HP159" s="3433"/>
      <c r="HQ159" s="3433"/>
      <c r="HR159" s="3433"/>
      <c r="HS159" s="3433"/>
      <c r="HT159" s="3433"/>
      <c r="HU159" s="3433"/>
      <c r="HV159" s="3433"/>
      <c r="HW159" s="3433"/>
      <c r="HX159" s="3433"/>
      <c r="HY159" s="3433"/>
      <c r="HZ159" s="3433"/>
      <c r="IA159" s="3433"/>
      <c r="IB159" s="3433"/>
      <c r="IC159" s="3433"/>
      <c r="ID159" s="3433"/>
      <c r="IE159" s="3433"/>
      <c r="IF159" s="3433"/>
      <c r="IG159" s="3433"/>
      <c r="IH159" s="3433"/>
      <c r="II159" s="3433"/>
      <c r="IJ159" s="3433"/>
      <c r="IK159" s="3433"/>
      <c r="IL159" s="3433"/>
      <c r="IM159" s="3433"/>
      <c r="IN159" s="3433"/>
      <c r="IO159" s="3433"/>
      <c r="IP159" s="3433"/>
      <c r="IQ159" s="3433"/>
      <c r="IR159" s="3433"/>
      <c r="IS159" s="3433"/>
      <c r="IT159" s="3433"/>
      <c r="IU159" s="3433"/>
      <c r="IV159" s="3433"/>
      <c r="IW159" s="3433"/>
      <c r="IX159" s="3433"/>
      <c r="IY159" s="3433"/>
      <c r="IZ159" s="3433"/>
      <c r="JA159" s="3433"/>
      <c r="JB159" s="3433"/>
      <c r="JC159" s="3433"/>
      <c r="JD159" s="3433"/>
      <c r="JE159" s="3433"/>
      <c r="JF159" s="3433"/>
      <c r="JG159" s="3433"/>
      <c r="JH159" s="3433"/>
      <c r="JI159" s="3433"/>
      <c r="JJ159" s="3433"/>
      <c r="JK159" s="3433"/>
      <c r="JL159" s="3433"/>
      <c r="JM159" s="3433"/>
      <c r="JN159" s="3433"/>
      <c r="JO159" s="3433"/>
      <c r="JP159" s="3433"/>
      <c r="JQ159" s="3433"/>
      <c r="JR159" s="3433"/>
      <c r="JS159" s="3433"/>
      <c r="JT159" s="3433"/>
      <c r="JU159" s="3433"/>
      <c r="JV159" s="3433"/>
      <c r="JW159" s="3433"/>
      <c r="JX159" s="3433"/>
      <c r="JY159" s="3433"/>
      <c r="JZ159" s="3433"/>
      <c r="KA159" s="3433"/>
      <c r="KB159" s="3433"/>
      <c r="KC159" s="3433"/>
      <c r="KD159" s="3433"/>
      <c r="KE159" s="3433"/>
      <c r="KF159" s="3433"/>
      <c r="KG159" s="3433"/>
      <c r="KH159" s="3433"/>
      <c r="KI159" s="3433"/>
      <c r="KJ159" s="3433"/>
      <c r="KK159" s="3433"/>
      <c r="KL159" s="3433"/>
      <c r="KM159" s="3433"/>
      <c r="KN159" s="3433"/>
      <c r="KO159" s="3433"/>
      <c r="KP159" s="3433"/>
      <c r="KQ159" s="3433"/>
      <c r="KR159" s="3433"/>
      <c r="KS159" s="3433"/>
      <c r="KT159" s="3433"/>
      <c r="KU159" s="3433"/>
      <c r="KV159" s="3433"/>
      <c r="KW159" s="3433"/>
      <c r="KX159" s="3433"/>
      <c r="KY159" s="3433"/>
      <c r="KZ159" s="3433"/>
      <c r="LA159" s="3433"/>
      <c r="LB159" s="3433"/>
      <c r="LC159" s="3433"/>
      <c r="LD159" s="3433"/>
      <c r="LE159" s="3433"/>
      <c r="LF159" s="3433"/>
      <c r="LG159" s="3433"/>
      <c r="LH159" s="3433"/>
      <c r="LI159" s="3433"/>
      <c r="LJ159" s="3433"/>
      <c r="LK159" s="3433"/>
      <c r="LL159" s="3433"/>
      <c r="LM159" s="3433"/>
      <c r="LN159" s="3433"/>
      <c r="LO159" s="3433"/>
      <c r="LP159" s="3433"/>
      <c r="LQ159" s="3433"/>
      <c r="LR159" s="3433"/>
      <c r="LS159" s="3433"/>
      <c r="LT159" s="3433"/>
      <c r="LU159" s="3433"/>
      <c r="LV159" s="3433"/>
      <c r="LW159" s="3433"/>
      <c r="LX159" s="3433"/>
      <c r="LY159" s="3433"/>
      <c r="LZ159" s="3433"/>
      <c r="MA159" s="3433"/>
      <c r="MB159" s="3433"/>
      <c r="MC159" s="3433"/>
      <c r="MD159" s="3433"/>
      <c r="ME159" s="3433"/>
      <c r="MF159" s="3433"/>
      <c r="MG159" s="3433"/>
      <c r="MH159" s="3433"/>
      <c r="MI159" s="3433"/>
      <c r="MJ159" s="3433"/>
      <c r="MK159" s="3433"/>
      <c r="ML159" s="3433"/>
      <c r="MM159" s="3433"/>
      <c r="MN159" s="3433"/>
      <c r="MO159" s="3433"/>
      <c r="MP159" s="3433"/>
      <c r="MQ159" s="3433"/>
      <c r="MR159" s="3433"/>
      <c r="MS159" s="3433"/>
      <c r="MT159" s="3433"/>
      <c r="MU159" s="3433"/>
      <c r="MV159" s="3433"/>
      <c r="MW159" s="3433"/>
      <c r="MX159" s="3433"/>
      <c r="MY159" s="3433"/>
      <c r="MZ159" s="3433"/>
      <c r="NA159" s="3433"/>
      <c r="NB159" s="3433"/>
      <c r="NC159" s="3433"/>
      <c r="ND159" s="3433"/>
      <c r="NE159" s="3433"/>
      <c r="NF159" s="3433"/>
      <c r="NG159" s="3433"/>
      <c r="NH159" s="3433"/>
      <c r="NI159" s="3433"/>
      <c r="NJ159" s="3433"/>
      <c r="NK159" s="3433"/>
      <c r="NL159" s="3433"/>
      <c r="NM159" s="3433"/>
      <c r="NN159" s="3433"/>
      <c r="NO159" s="3433"/>
      <c r="NP159" s="3433"/>
      <c r="NQ159" s="3433"/>
      <c r="NR159" s="3433"/>
      <c r="NS159" s="3433"/>
      <c r="NT159" s="3433"/>
      <c r="NU159" s="3433"/>
      <c r="NV159" s="3433"/>
      <c r="NW159" s="3433"/>
      <c r="NX159" s="3433"/>
      <c r="NY159" s="3433"/>
      <c r="NZ159" s="3433"/>
      <c r="OA159" s="3433"/>
      <c r="OB159" s="3433"/>
      <c r="OC159" s="3433"/>
      <c r="OD159" s="3433"/>
      <c r="OE159" s="3433"/>
      <c r="OF159" s="3433"/>
      <c r="OG159" s="3433"/>
      <c r="OH159" s="3433"/>
      <c r="OI159" s="3433"/>
      <c r="OJ159" s="3433"/>
      <c r="OK159" s="3433"/>
      <c r="OL159" s="3433"/>
      <c r="OM159" s="3433"/>
      <c r="ON159" s="3433"/>
      <c r="OO159" s="3433"/>
      <c r="OP159" s="3433"/>
      <c r="OQ159" s="3433"/>
      <c r="OR159" s="3433"/>
      <c r="OS159" s="3433"/>
      <c r="OT159" s="3433"/>
      <c r="OU159" s="3433"/>
      <c r="OV159" s="3433"/>
      <c r="OW159" s="3433"/>
      <c r="OX159" s="3433"/>
      <c r="OY159" s="3433"/>
      <c r="OZ159" s="3433"/>
      <c r="PA159" s="3433"/>
      <c r="PB159" s="3433"/>
      <c r="PC159" s="3433"/>
      <c r="PD159" s="3433"/>
      <c r="PE159" s="3433"/>
      <c r="PF159" s="3433"/>
      <c r="PG159" s="3433"/>
      <c r="PH159" s="3433"/>
      <c r="PI159" s="3433"/>
      <c r="PJ159" s="3433"/>
      <c r="PK159" s="3433"/>
      <c r="PL159" s="3433"/>
      <c r="PM159" s="3433"/>
      <c r="PN159" s="3433"/>
      <c r="PO159" s="3433"/>
      <c r="PP159" s="3433"/>
      <c r="PQ159" s="3433"/>
      <c r="PR159" s="3433"/>
      <c r="PS159" s="3433"/>
      <c r="PT159" s="3433"/>
      <c r="PU159" s="3433"/>
      <c r="PV159" s="3433"/>
      <c r="PW159" s="3433"/>
      <c r="PX159" s="3433"/>
      <c r="PY159" s="3433"/>
      <c r="PZ159" s="3433"/>
      <c r="QA159" s="3433"/>
      <c r="QB159" s="3433"/>
      <c r="QC159" s="3433"/>
      <c r="QD159" s="3433"/>
      <c r="QE159" s="3433"/>
      <c r="QF159" s="3433"/>
      <c r="QG159" s="3433"/>
      <c r="QH159" s="3433"/>
      <c r="QI159" s="3433"/>
      <c r="QJ159" s="3433"/>
      <c r="QK159" s="3433"/>
      <c r="QL159" s="3433"/>
      <c r="QM159" s="3433"/>
      <c r="QN159" s="3433"/>
      <c r="QO159" s="3433"/>
      <c r="QP159" s="3433"/>
      <c r="QQ159" s="3433"/>
      <c r="QR159" s="3433"/>
      <c r="QS159" s="3433"/>
      <c r="QT159" s="3433"/>
      <c r="QU159" s="3433"/>
      <c r="QV159" s="3433"/>
      <c r="QW159" s="3433"/>
      <c r="QX159" s="3433"/>
      <c r="QY159" s="3433"/>
      <c r="QZ159" s="3433"/>
      <c r="RA159" s="3433"/>
      <c r="RB159" s="3433"/>
      <c r="RC159" s="3433"/>
      <c r="RD159" s="3433"/>
      <c r="RE159" s="3433"/>
      <c r="RF159" s="3433"/>
      <c r="RG159" s="3433"/>
      <c r="RH159" s="3433"/>
      <c r="RI159" s="3433"/>
      <c r="RJ159" s="3433"/>
      <c r="RK159" s="3433"/>
      <c r="RL159" s="3433"/>
      <c r="RM159" s="3433"/>
      <c r="RN159" s="3433"/>
      <c r="RO159" s="3433"/>
      <c r="RP159" s="3433"/>
      <c r="RQ159" s="3433"/>
      <c r="RR159" s="3433"/>
      <c r="RS159" s="3433"/>
      <c r="RT159" s="3433"/>
      <c r="RU159" s="3433"/>
      <c r="RV159" s="3433"/>
      <c r="RW159" s="3433"/>
      <c r="RX159" s="3433"/>
      <c r="RY159" s="3433"/>
      <c r="RZ159" s="3433"/>
      <c r="SA159" s="3433"/>
      <c r="SB159" s="3433"/>
      <c r="SC159" s="3433"/>
      <c r="SD159" s="3433"/>
      <c r="SE159" s="3433"/>
      <c r="SF159" s="3433"/>
      <c r="SG159" s="3433"/>
      <c r="SH159" s="3433"/>
      <c r="SI159" s="3433"/>
      <c r="SJ159" s="3433"/>
      <c r="SK159" s="3433"/>
      <c r="SL159" s="3433"/>
      <c r="SM159" s="3433"/>
      <c r="SN159" s="3433"/>
      <c r="SO159" s="3433"/>
      <c r="SP159" s="3433"/>
      <c r="SQ159" s="3433"/>
      <c r="SR159" s="3433"/>
      <c r="SS159" s="3433"/>
      <c r="ST159" s="3433"/>
      <c r="SU159" s="3433"/>
      <c r="SV159" s="3433"/>
      <c r="SW159" s="3433"/>
      <c r="SX159" s="3433"/>
      <c r="SY159" s="3433"/>
      <c r="SZ159" s="3433"/>
      <c r="TA159" s="3433"/>
      <c r="TB159" s="3433"/>
      <c r="TC159" s="3433"/>
      <c r="TD159" s="3433"/>
      <c r="TE159" s="3433"/>
      <c r="TF159" s="3433"/>
      <c r="TG159" s="3433"/>
      <c r="TH159" s="3433"/>
      <c r="TI159" s="3433"/>
      <c r="TJ159" s="3433"/>
      <c r="TK159" s="3433"/>
      <c r="TL159" s="3433"/>
      <c r="TM159" s="3433"/>
      <c r="TN159" s="3433"/>
      <c r="TO159" s="3433"/>
      <c r="TP159" s="3433"/>
      <c r="TQ159" s="3433"/>
      <c r="TR159" s="3433"/>
      <c r="TS159" s="3433"/>
      <c r="TT159" s="3433"/>
      <c r="TU159" s="3433"/>
      <c r="TV159" s="3433"/>
      <c r="TW159" s="3433"/>
      <c r="TX159" s="3433"/>
      <c r="TY159" s="3433"/>
      <c r="TZ159" s="3433"/>
      <c r="UA159" s="3433"/>
      <c r="UB159" s="3433"/>
      <c r="UC159" s="3433"/>
      <c r="UD159" s="3433"/>
      <c r="UE159" s="3433"/>
      <c r="UF159" s="3433"/>
      <c r="UG159" s="3433"/>
      <c r="UH159" s="3433"/>
      <c r="UI159" s="3433"/>
      <c r="UJ159" s="3433"/>
      <c r="UK159" s="3433"/>
      <c r="UL159" s="3433"/>
      <c r="UM159" s="3433"/>
      <c r="UN159" s="3433"/>
      <c r="UO159" s="3433"/>
      <c r="UP159" s="3433"/>
      <c r="UQ159" s="3433"/>
      <c r="UR159" s="3433"/>
      <c r="US159" s="3433"/>
      <c r="UT159" s="3433"/>
      <c r="UU159" s="3433"/>
      <c r="UV159" s="3433"/>
      <c r="UW159" s="3433"/>
      <c r="UX159" s="3433"/>
      <c r="UY159" s="3433"/>
      <c r="UZ159" s="3433"/>
      <c r="VA159" s="3433"/>
      <c r="VB159" s="3433"/>
      <c r="VC159" s="3433"/>
      <c r="VD159" s="3433"/>
      <c r="VE159" s="3433"/>
      <c r="VF159" s="3433"/>
      <c r="VG159" s="3433"/>
      <c r="VH159" s="3433"/>
      <c r="VI159" s="3433"/>
      <c r="VJ159" s="3433"/>
      <c r="VK159" s="3433"/>
      <c r="VL159" s="3433"/>
      <c r="VM159" s="3433"/>
      <c r="VN159" s="3433"/>
      <c r="VO159" s="3433"/>
      <c r="VP159" s="3433"/>
      <c r="VQ159" s="3433"/>
      <c r="VR159" s="3433"/>
      <c r="VS159" s="3433"/>
      <c r="VT159" s="3433"/>
      <c r="VU159" s="3433"/>
      <c r="VV159" s="3433"/>
      <c r="VW159" s="3433"/>
      <c r="VX159" s="3433"/>
      <c r="VY159" s="3433"/>
      <c r="VZ159" s="3433"/>
      <c r="WA159" s="3433"/>
      <c r="WB159" s="3433"/>
      <c r="WC159" s="3433"/>
      <c r="WD159" s="3433"/>
      <c r="WE159" s="3433"/>
      <c r="WF159" s="3433"/>
      <c r="WG159" s="3433"/>
      <c r="WH159" s="3433"/>
      <c r="WI159" s="3433"/>
      <c r="WJ159" s="3433"/>
      <c r="WK159" s="3433"/>
      <c r="WL159" s="3433"/>
      <c r="WM159" s="3433"/>
      <c r="WN159" s="3433"/>
      <c r="WO159" s="3433"/>
      <c r="WP159" s="3433"/>
      <c r="WQ159" s="3433"/>
      <c r="WR159" s="3433"/>
      <c r="WS159" s="3433"/>
      <c r="WT159" s="3433"/>
      <c r="WU159" s="3433"/>
      <c r="WV159" s="3433"/>
      <c r="WW159" s="3433"/>
      <c r="WX159" s="3433"/>
      <c r="WY159" s="3433"/>
      <c r="WZ159" s="3433"/>
      <c r="XA159" s="3433"/>
      <c r="XB159" s="3433"/>
      <c r="XC159" s="3433"/>
      <c r="XD159" s="3433"/>
      <c r="XE159" s="3433"/>
      <c r="XF159" s="3433"/>
      <c r="XG159" s="3433"/>
      <c r="XH159" s="3433"/>
      <c r="XI159" s="3433"/>
      <c r="XJ159" s="3433"/>
      <c r="XK159" s="3433"/>
      <c r="XL159" s="3433"/>
      <c r="XM159" s="3433"/>
      <c r="XN159" s="3433"/>
      <c r="XO159" s="3433"/>
      <c r="XP159" s="3433"/>
      <c r="XQ159" s="3433"/>
      <c r="XR159" s="3433"/>
      <c r="XS159" s="3433"/>
      <c r="XT159" s="3433"/>
      <c r="XU159" s="3433"/>
      <c r="XV159" s="3433"/>
      <c r="XW159" s="3433"/>
      <c r="XX159" s="3433"/>
      <c r="XY159" s="3433"/>
      <c r="XZ159" s="3433"/>
      <c r="YA159" s="3433"/>
      <c r="YB159" s="3433"/>
      <c r="YC159" s="3433"/>
      <c r="YD159" s="3433"/>
      <c r="YE159" s="3433"/>
      <c r="YF159" s="3433"/>
      <c r="YG159" s="3433"/>
      <c r="YH159" s="3433"/>
      <c r="YI159" s="3433"/>
      <c r="YJ159" s="3433"/>
      <c r="YK159" s="3433"/>
      <c r="YL159" s="3433"/>
      <c r="YM159" s="3433"/>
      <c r="YN159" s="3433"/>
      <c r="YO159" s="3433"/>
      <c r="YP159" s="3433"/>
      <c r="YQ159" s="3433"/>
      <c r="YR159" s="3433"/>
      <c r="YS159" s="3433"/>
      <c r="YT159" s="3433"/>
      <c r="YU159" s="3433"/>
      <c r="YV159" s="3433"/>
      <c r="YW159" s="3433"/>
      <c r="YX159" s="3433"/>
      <c r="YY159" s="3433"/>
      <c r="YZ159" s="3433"/>
      <c r="ZA159" s="3433"/>
      <c r="ZB159" s="3433"/>
      <c r="ZC159" s="3433"/>
      <c r="ZD159" s="3433"/>
      <c r="ZE159" s="3433"/>
      <c r="ZF159" s="3433"/>
      <c r="ZG159" s="3433"/>
      <c r="ZH159" s="3433"/>
      <c r="ZI159" s="3433"/>
      <c r="ZJ159" s="3433"/>
      <c r="ZK159" s="3433"/>
      <c r="ZL159" s="3433"/>
      <c r="ZM159" s="3433"/>
      <c r="ZN159" s="3433"/>
      <c r="ZO159" s="3433"/>
      <c r="ZP159" s="3433"/>
      <c r="ZQ159" s="3433"/>
      <c r="ZR159" s="3433"/>
      <c r="ZS159" s="3433"/>
      <c r="ZT159" s="3433"/>
      <c r="ZU159" s="3433"/>
      <c r="ZV159" s="3433"/>
      <c r="ZW159" s="3433"/>
      <c r="ZX159" s="3433"/>
      <c r="ZY159" s="3433"/>
      <c r="ZZ159" s="3433"/>
      <c r="AAA159" s="3433"/>
      <c r="AAB159" s="3433"/>
      <c r="AAC159" s="3433"/>
      <c r="AAD159" s="3433"/>
      <c r="AAE159" s="3433"/>
      <c r="AAF159" s="3433"/>
      <c r="AAG159" s="3433"/>
      <c r="AAH159" s="3433"/>
      <c r="AAI159" s="3433"/>
      <c r="AAJ159" s="3433"/>
      <c r="AAK159" s="3433"/>
      <c r="AAL159" s="3433"/>
      <c r="AAM159" s="3433"/>
      <c r="AAN159" s="3433"/>
      <c r="AAO159" s="3433"/>
      <c r="AAP159" s="3433"/>
      <c r="AAQ159" s="3433"/>
      <c r="AAR159" s="3433"/>
      <c r="AAS159" s="3433"/>
      <c r="AAT159" s="3433"/>
      <c r="AAU159" s="3433"/>
      <c r="AAV159" s="3433"/>
      <c r="AAW159" s="3433"/>
      <c r="AAX159" s="3433"/>
      <c r="AAY159" s="3433"/>
      <c r="AAZ159" s="3433"/>
      <c r="ABA159" s="3433"/>
      <c r="ABB159" s="3433"/>
      <c r="ABC159" s="3433"/>
      <c r="ABD159" s="3433"/>
      <c r="ABE159" s="3433"/>
      <c r="ABF159" s="3433"/>
      <c r="ABG159" s="3433"/>
      <c r="ABH159" s="3433"/>
      <c r="ABI159" s="3433"/>
      <c r="ABJ159" s="3433"/>
      <c r="ABK159" s="3433"/>
      <c r="ABL159" s="3433"/>
      <c r="ABM159" s="3433"/>
      <c r="ABN159" s="3433"/>
      <c r="ABO159" s="3433"/>
      <c r="ABP159" s="3433"/>
      <c r="ABQ159" s="3433"/>
      <c r="ABR159" s="3433"/>
      <c r="ABS159" s="3433"/>
      <c r="ABT159" s="3433"/>
      <c r="ABU159" s="3433"/>
      <c r="ABV159" s="3433"/>
      <c r="ABW159" s="3433"/>
      <c r="ABX159" s="3433"/>
      <c r="ABY159" s="3433"/>
      <c r="ABZ159" s="3433"/>
      <c r="ACA159" s="3433"/>
      <c r="ACB159" s="3433"/>
      <c r="ACC159" s="3433"/>
      <c r="ACD159" s="3433"/>
      <c r="ACE159" s="3433"/>
      <c r="ACF159" s="3433"/>
      <c r="ACG159" s="3433"/>
      <c r="ACH159" s="3433"/>
      <c r="ACI159" s="3433"/>
      <c r="ACJ159" s="3433"/>
      <c r="ACK159" s="3433"/>
      <c r="ACL159" s="3433"/>
      <c r="ACM159" s="3433"/>
      <c r="ACN159" s="3433"/>
      <c r="ACO159" s="3433"/>
      <c r="ACP159" s="3433"/>
      <c r="ACQ159" s="3433"/>
      <c r="ACR159" s="3433"/>
      <c r="ACS159" s="3433"/>
      <c r="ACT159" s="3433"/>
      <c r="ACU159" s="3433"/>
      <c r="ACV159" s="3433"/>
      <c r="ACW159" s="3433"/>
      <c r="ACX159" s="3433"/>
      <c r="ACY159" s="3433"/>
      <c r="ACZ159" s="3433"/>
      <c r="ADA159" s="3433"/>
      <c r="ADB159" s="3433"/>
      <c r="ADC159" s="3433"/>
      <c r="ADD159" s="3433"/>
      <c r="ADE159" s="3433"/>
      <c r="ADF159" s="3433"/>
      <c r="ADG159" s="3433"/>
      <c r="ADH159" s="3433"/>
      <c r="ADI159" s="3433"/>
      <c r="ADJ159" s="3433"/>
      <c r="ADK159" s="3433"/>
      <c r="ADL159" s="3433"/>
      <c r="ADM159" s="3433"/>
      <c r="ADN159" s="3433"/>
      <c r="ADO159" s="3433"/>
      <c r="ADP159" s="3433"/>
      <c r="ADQ159" s="3433"/>
      <c r="ADR159" s="3433"/>
      <c r="ADS159" s="3433"/>
      <c r="ADT159" s="3433"/>
      <c r="ADU159" s="3433"/>
      <c r="ADV159" s="3433"/>
      <c r="ADW159" s="3433"/>
      <c r="ADX159" s="3433"/>
      <c r="ADY159" s="3433"/>
      <c r="ADZ159" s="3433"/>
      <c r="AEA159" s="3433"/>
      <c r="AEB159" s="3433"/>
      <c r="AEC159" s="3433"/>
      <c r="AED159" s="3433"/>
      <c r="AEE159" s="3433"/>
      <c r="AEF159" s="3433"/>
      <c r="AEG159" s="3433"/>
      <c r="AEH159" s="3433"/>
      <c r="AEI159" s="3433"/>
      <c r="AEJ159" s="3433"/>
      <c r="AEK159" s="3433"/>
      <c r="AEL159" s="3433"/>
      <c r="AEM159" s="3433"/>
      <c r="AEN159" s="3433"/>
      <c r="AEO159" s="3433"/>
      <c r="AEP159" s="3433"/>
      <c r="AEQ159" s="3433"/>
      <c r="AER159" s="3433"/>
      <c r="AES159" s="3433"/>
      <c r="AET159" s="3433"/>
      <c r="AEU159" s="3433"/>
      <c r="AEV159" s="3433"/>
      <c r="AEW159" s="3433"/>
      <c r="AEX159" s="3433"/>
      <c r="AEY159" s="3433"/>
      <c r="AEZ159" s="3433"/>
      <c r="AFA159" s="3433"/>
      <c r="AFB159" s="3433"/>
      <c r="AFC159" s="3433"/>
      <c r="AFD159" s="3433"/>
      <c r="AFE159" s="3433"/>
      <c r="AFF159" s="3433"/>
      <c r="AFG159" s="3433"/>
      <c r="AFH159" s="3433"/>
      <c r="AFI159" s="3433"/>
      <c r="AFJ159" s="3433"/>
      <c r="AFK159" s="3433"/>
      <c r="AFL159" s="3433"/>
      <c r="AFM159" s="3433"/>
      <c r="AFN159" s="3433"/>
      <c r="AFO159" s="3433"/>
      <c r="AFP159" s="3433"/>
      <c r="AFQ159" s="3433"/>
      <c r="AFR159" s="3433"/>
      <c r="AFS159" s="3433"/>
      <c r="AFT159" s="3433"/>
      <c r="AFU159" s="3433"/>
      <c r="AFV159" s="3433"/>
      <c r="AFW159" s="3433"/>
      <c r="AFX159" s="3433"/>
      <c r="AFY159" s="3433"/>
      <c r="AFZ159" s="3433"/>
      <c r="AGA159" s="3433"/>
      <c r="AGB159" s="3433"/>
      <c r="AGC159" s="3433"/>
      <c r="AGD159" s="3433"/>
      <c r="AGE159" s="3433"/>
      <c r="AGF159" s="3433"/>
      <c r="AGG159" s="3433"/>
      <c r="AGH159" s="3433"/>
      <c r="AGI159" s="3433"/>
      <c r="AGJ159" s="3433"/>
      <c r="AGK159" s="3433"/>
      <c r="AGL159" s="3433"/>
      <c r="AGM159" s="3433"/>
      <c r="AGN159" s="3433"/>
      <c r="AGO159" s="3433"/>
      <c r="AGP159" s="3433"/>
      <c r="AGQ159" s="3433"/>
      <c r="AGR159" s="3433"/>
      <c r="AGS159" s="3433"/>
      <c r="AGT159" s="3433"/>
      <c r="AGU159" s="3433"/>
      <c r="AGV159" s="3433"/>
      <c r="AGW159" s="3433"/>
      <c r="AGX159" s="3433"/>
      <c r="AGY159" s="3433"/>
      <c r="AGZ159" s="3433"/>
      <c r="AHA159" s="3433"/>
      <c r="AHB159" s="3433"/>
      <c r="AHC159" s="3433"/>
      <c r="AHD159" s="3433"/>
      <c r="AHE159" s="3433"/>
      <c r="AHF159" s="3433"/>
      <c r="AHG159" s="3433"/>
      <c r="AHH159" s="3433"/>
      <c r="AHI159" s="3433"/>
      <c r="AHJ159" s="3433"/>
      <c r="AHK159" s="3433"/>
      <c r="AHL159" s="3433"/>
      <c r="AHM159" s="3433"/>
      <c r="AHN159" s="3433"/>
      <c r="AHO159" s="3433"/>
      <c r="AHP159" s="3433"/>
      <c r="AHQ159" s="3433"/>
      <c r="AHR159" s="3433"/>
      <c r="AHS159" s="3433"/>
      <c r="AHT159" s="3433"/>
      <c r="AHU159" s="3433"/>
      <c r="AHV159" s="3433"/>
      <c r="AHW159" s="3433"/>
      <c r="AHX159" s="3433"/>
      <c r="AHY159" s="3433"/>
      <c r="AHZ159" s="3433"/>
      <c r="AIA159" s="3433"/>
      <c r="AIB159" s="3433"/>
      <c r="AIC159" s="3433"/>
      <c r="AID159" s="3433"/>
      <c r="AIE159" s="3433"/>
      <c r="AIF159" s="3433"/>
      <c r="AIG159" s="3433"/>
      <c r="AIH159" s="3433"/>
      <c r="AII159" s="3433"/>
      <c r="AIJ159" s="3433"/>
      <c r="AIK159" s="3433"/>
      <c r="AIL159" s="3433"/>
      <c r="AIM159" s="3433"/>
      <c r="AIN159" s="3433"/>
      <c r="AIO159" s="3433"/>
      <c r="AIP159" s="3433"/>
      <c r="AIQ159" s="3433"/>
      <c r="AIR159" s="3433"/>
      <c r="AIS159" s="3433"/>
      <c r="AIT159" s="3433"/>
      <c r="AIU159" s="3433"/>
      <c r="AIV159" s="3433"/>
      <c r="AIW159" s="3433"/>
      <c r="AIX159" s="3433"/>
      <c r="AIY159" s="3433"/>
      <c r="AIZ159" s="3433"/>
      <c r="AJA159" s="3433"/>
      <c r="AJB159" s="3433"/>
      <c r="AJC159" s="3433"/>
      <c r="AJD159" s="3433"/>
      <c r="AJE159" s="3433"/>
      <c r="AJF159" s="3433"/>
      <c r="AJG159" s="3433"/>
      <c r="AJH159" s="3433"/>
      <c r="AJI159" s="3433"/>
      <c r="AJJ159" s="3433"/>
      <c r="AJK159" s="3433"/>
      <c r="AJL159" s="3433"/>
      <c r="AJM159" s="3433"/>
      <c r="AJN159" s="3433"/>
      <c r="AJO159" s="3433"/>
      <c r="AJP159" s="3433"/>
      <c r="AJQ159" s="3433"/>
      <c r="AJR159" s="3433"/>
      <c r="AJS159" s="3433"/>
      <c r="AJT159" s="3433"/>
      <c r="AJU159" s="3433"/>
      <c r="AJV159" s="3433"/>
      <c r="AJW159" s="3433"/>
      <c r="AJX159" s="3433"/>
      <c r="AJY159" s="3433"/>
      <c r="AJZ159" s="3433"/>
      <c r="AKA159" s="3433"/>
      <c r="AKB159" s="3433"/>
      <c r="AKC159" s="3433"/>
      <c r="AKD159" s="3433"/>
      <c r="AKE159" s="3433"/>
      <c r="AKF159" s="3433"/>
      <c r="AKG159" s="3433"/>
      <c r="AKH159" s="3433"/>
      <c r="AKI159" s="3433"/>
      <c r="AKJ159" s="3433"/>
      <c r="AKK159" s="3433"/>
      <c r="AKL159" s="3433"/>
      <c r="AKM159" s="3433"/>
      <c r="AKN159" s="3433"/>
      <c r="AKO159" s="3433"/>
      <c r="AKP159" s="3433"/>
      <c r="AKQ159" s="3433"/>
      <c r="AKR159" s="3433"/>
      <c r="AKS159" s="3433"/>
      <c r="AKT159" s="3433"/>
      <c r="AKU159" s="3433"/>
      <c r="AKV159" s="3433"/>
      <c r="AKW159" s="3433"/>
      <c r="AKX159" s="3433"/>
      <c r="AKY159" s="3433"/>
      <c r="AKZ159" s="3433"/>
      <c r="ALA159" s="3433"/>
      <c r="ALB159" s="3433"/>
      <c r="ALC159" s="3433"/>
      <c r="ALD159" s="3433"/>
      <c r="ALE159" s="3433"/>
      <c r="ALF159" s="3433"/>
      <c r="ALG159" s="3433"/>
      <c r="ALH159" s="3433"/>
      <c r="ALI159" s="3433"/>
      <c r="ALJ159" s="3433"/>
      <c r="ALK159" s="3433"/>
      <c r="ALL159" s="3433"/>
      <c r="ALM159" s="3433"/>
      <c r="ALN159" s="3433"/>
      <c r="ALO159" s="3433"/>
      <c r="ALP159" s="3433"/>
      <c r="ALQ159" s="3433"/>
      <c r="ALR159" s="3433"/>
      <c r="ALS159" s="3433"/>
      <c r="ALT159" s="3433"/>
      <c r="ALU159" s="3433"/>
      <c r="ALV159" s="3433"/>
      <c r="ALW159" s="3433"/>
      <c r="ALX159" s="3433"/>
      <c r="ALY159" s="3433"/>
      <c r="ALZ159" s="3433"/>
      <c r="AMA159" s="3433"/>
      <c r="AMB159" s="3433"/>
      <c r="AMC159" s="3433"/>
      <c r="AMD159" s="3433"/>
      <c r="AME159" s="3433"/>
      <c r="AMF159" s="3433"/>
      <c r="AMG159" s="3433"/>
      <c r="AMH159" s="3433"/>
      <c r="AMI159" s="3433"/>
      <c r="AMJ159" s="3433"/>
    </row>
    <row r="160" spans="1:1024" s="3434" customFormat="1" ht="24.65" customHeight="1">
      <c r="A160" s="6249"/>
      <c r="B160" s="6806"/>
      <c r="C160" s="6820"/>
      <c r="D160" s="6822"/>
      <c r="E160" s="6824"/>
      <c r="F160" s="6256"/>
      <c r="G160" s="6824"/>
      <c r="H160" s="6856"/>
      <c r="I160" s="5004" t="s">
        <v>1025</v>
      </c>
      <c r="J160" s="5003">
        <f>8000000+3000000</f>
        <v>11000000</v>
      </c>
      <c r="K160" s="6858"/>
      <c r="L160" s="6860"/>
      <c r="M160" s="6860"/>
      <c r="N160" s="6860"/>
      <c r="O160" s="6862"/>
      <c r="P160" s="6848"/>
      <c r="Q160" s="6850"/>
      <c r="R160" s="6848"/>
      <c r="S160" s="6852"/>
      <c r="T160" s="6854"/>
      <c r="U160" s="6842"/>
      <c r="V160" s="6842"/>
      <c r="W160" s="6842"/>
      <c r="X160" s="6842"/>
      <c r="Y160" s="6844"/>
      <c r="Z160" s="6846"/>
      <c r="AA160" s="6844"/>
      <c r="AB160" s="6844"/>
      <c r="AC160" s="6844"/>
      <c r="AD160" s="6844"/>
      <c r="AE160" s="6842"/>
      <c r="AF160" s="6840"/>
      <c r="AG160" s="6824"/>
      <c r="AH160" s="6824"/>
      <c r="AI160" s="6833"/>
      <c r="AJ160" s="6833"/>
      <c r="AK160" s="6888"/>
      <c r="AL160" s="6880"/>
      <c r="AM160" s="6880"/>
      <c r="AN160" s="6880"/>
      <c r="AO160" s="6880"/>
      <c r="AP160" s="6880"/>
      <c r="AQ160" s="6880"/>
      <c r="AR160" s="6880"/>
      <c r="AS160" s="6880"/>
      <c r="AT160" s="6880"/>
      <c r="AU160" s="6880"/>
      <c r="AV160" s="6880"/>
      <c r="AW160" s="6882"/>
      <c r="AX160" s="6882"/>
      <c r="AY160" s="6885"/>
      <c r="AZ160" s="6864"/>
      <c r="BA160" s="3421"/>
      <c r="BB160" s="3421"/>
      <c r="BC160" s="3421"/>
      <c r="BD160" s="3421"/>
      <c r="BE160" s="3421"/>
      <c r="BF160" s="3421"/>
      <c r="BG160" s="3421"/>
      <c r="BH160" s="3421"/>
      <c r="BI160" s="3421"/>
      <c r="BJ160" s="3421"/>
      <c r="BK160" s="3421"/>
      <c r="BL160" s="3421"/>
      <c r="BM160" s="3421"/>
      <c r="BN160" s="3421"/>
      <c r="BO160" s="3421"/>
      <c r="BP160" s="3421"/>
      <c r="BQ160" s="3421"/>
      <c r="BR160" s="3421"/>
      <c r="BS160" s="3421"/>
      <c r="BT160" s="3421"/>
      <c r="BU160" s="3421"/>
      <c r="BV160" s="3421"/>
      <c r="BW160" s="3421"/>
      <c r="BX160" s="3421"/>
      <c r="BY160" s="3421"/>
      <c r="BZ160" s="3421"/>
      <c r="CA160" s="3421"/>
      <c r="CB160" s="3421"/>
      <c r="CC160" s="3421"/>
      <c r="CD160" s="3421"/>
      <c r="CE160" s="3421"/>
      <c r="CF160" s="3421"/>
      <c r="CG160" s="3421"/>
      <c r="CH160" s="3421"/>
      <c r="CI160" s="3421"/>
      <c r="CJ160" s="3421"/>
      <c r="CK160" s="3421"/>
      <c r="CL160" s="3421"/>
      <c r="CM160" s="3421"/>
      <c r="CN160" s="3421"/>
      <c r="CO160" s="3421"/>
      <c r="CP160" s="3421"/>
      <c r="CQ160" s="3421"/>
      <c r="CR160" s="3421"/>
      <c r="CS160" s="3421"/>
      <c r="CT160" s="3421"/>
      <c r="CU160" s="3421"/>
      <c r="CV160" s="3421"/>
      <c r="CW160" s="3421"/>
      <c r="CX160" s="3421"/>
      <c r="CY160" s="3421"/>
      <c r="CZ160" s="3421"/>
      <c r="DA160" s="3421"/>
      <c r="DB160" s="3421"/>
      <c r="DC160" s="3421"/>
      <c r="DD160" s="3421"/>
      <c r="DE160" s="3421"/>
      <c r="DF160" s="3421"/>
      <c r="DG160" s="3421"/>
      <c r="DH160" s="3421"/>
      <c r="DI160" s="3421"/>
      <c r="DJ160" s="3433"/>
      <c r="DK160" s="3433"/>
      <c r="DL160" s="3433"/>
      <c r="DM160" s="3433"/>
      <c r="DN160" s="3433"/>
      <c r="DO160" s="3433"/>
      <c r="DP160" s="3433"/>
      <c r="DQ160" s="3433"/>
      <c r="DR160" s="3433"/>
      <c r="DS160" s="3433"/>
      <c r="DT160" s="3433"/>
      <c r="DU160" s="3433"/>
      <c r="DV160" s="3433"/>
      <c r="DW160" s="3433"/>
      <c r="DX160" s="3433"/>
      <c r="DY160" s="3433"/>
      <c r="DZ160" s="3433"/>
      <c r="EA160" s="3433"/>
      <c r="EB160" s="3433"/>
      <c r="EC160" s="3433"/>
      <c r="ED160" s="3433"/>
      <c r="EE160" s="3433"/>
      <c r="EF160" s="3433"/>
      <c r="EG160" s="3433"/>
      <c r="EH160" s="3433"/>
      <c r="EI160" s="3433"/>
      <c r="EJ160" s="3433"/>
      <c r="EK160" s="3433"/>
      <c r="EL160" s="3433"/>
      <c r="EM160" s="3433"/>
      <c r="EN160" s="3433"/>
      <c r="EO160" s="3433"/>
      <c r="EP160" s="3433"/>
      <c r="EQ160" s="3433"/>
      <c r="ER160" s="3433"/>
      <c r="ES160" s="3433"/>
      <c r="ET160" s="3433"/>
      <c r="EU160" s="3433"/>
      <c r="EV160" s="3433"/>
      <c r="EW160" s="3433"/>
      <c r="EX160" s="3433"/>
      <c r="EY160" s="3433"/>
      <c r="EZ160" s="3433"/>
      <c r="FA160" s="3433"/>
      <c r="FB160" s="3433"/>
      <c r="FC160" s="3433"/>
      <c r="FD160" s="3433"/>
      <c r="FE160" s="3433"/>
      <c r="FF160" s="3433"/>
      <c r="FG160" s="3433"/>
      <c r="FH160" s="3433"/>
      <c r="FI160" s="3433"/>
      <c r="FJ160" s="3433"/>
      <c r="FK160" s="3433"/>
      <c r="FL160" s="3433"/>
      <c r="FM160" s="3433"/>
      <c r="FN160" s="3433"/>
      <c r="FO160" s="3433"/>
      <c r="FP160" s="3433"/>
      <c r="FQ160" s="3433"/>
      <c r="FR160" s="3433"/>
      <c r="FS160" s="3433"/>
      <c r="FT160" s="3433"/>
      <c r="FU160" s="3433"/>
      <c r="FV160" s="3433"/>
      <c r="FW160" s="3433"/>
      <c r="FX160" s="3433"/>
      <c r="FY160" s="3433"/>
      <c r="FZ160" s="3433"/>
      <c r="GA160" s="3433"/>
      <c r="GB160" s="3433"/>
      <c r="GC160" s="3433"/>
      <c r="GD160" s="3433"/>
      <c r="GE160" s="3433"/>
      <c r="GF160" s="3433"/>
      <c r="GG160" s="3433"/>
      <c r="GH160" s="3433"/>
      <c r="GI160" s="3433"/>
      <c r="GJ160" s="3433"/>
      <c r="GK160" s="3433"/>
      <c r="GL160" s="3433"/>
      <c r="GM160" s="3433"/>
      <c r="GN160" s="3433"/>
      <c r="GO160" s="3433"/>
      <c r="GP160" s="3433"/>
      <c r="GQ160" s="3433"/>
      <c r="GR160" s="3433"/>
      <c r="GS160" s="3433"/>
      <c r="GT160" s="3433"/>
      <c r="GU160" s="3433"/>
      <c r="GV160" s="3433"/>
      <c r="GW160" s="3433"/>
      <c r="GX160" s="3433"/>
      <c r="GY160" s="3433"/>
      <c r="GZ160" s="3433"/>
      <c r="HA160" s="3433"/>
      <c r="HB160" s="3433"/>
      <c r="HC160" s="3433"/>
      <c r="HD160" s="3433"/>
      <c r="HE160" s="3433"/>
      <c r="HF160" s="3433"/>
      <c r="HG160" s="3433"/>
      <c r="HH160" s="3433"/>
      <c r="HI160" s="3433"/>
      <c r="HJ160" s="3433"/>
      <c r="HK160" s="3433"/>
      <c r="HL160" s="3433"/>
      <c r="HM160" s="3433"/>
      <c r="HN160" s="3433"/>
      <c r="HO160" s="3433"/>
      <c r="HP160" s="3433"/>
      <c r="HQ160" s="3433"/>
      <c r="HR160" s="3433"/>
      <c r="HS160" s="3433"/>
      <c r="HT160" s="3433"/>
      <c r="HU160" s="3433"/>
      <c r="HV160" s="3433"/>
      <c r="HW160" s="3433"/>
      <c r="HX160" s="3433"/>
      <c r="HY160" s="3433"/>
      <c r="HZ160" s="3433"/>
      <c r="IA160" s="3433"/>
      <c r="IB160" s="3433"/>
      <c r="IC160" s="3433"/>
      <c r="ID160" s="3433"/>
      <c r="IE160" s="3433"/>
      <c r="IF160" s="3433"/>
      <c r="IG160" s="3433"/>
      <c r="IH160" s="3433"/>
      <c r="II160" s="3433"/>
      <c r="IJ160" s="3433"/>
      <c r="IK160" s="3433"/>
      <c r="IL160" s="3433"/>
      <c r="IM160" s="3433"/>
      <c r="IN160" s="3433"/>
      <c r="IO160" s="3433"/>
      <c r="IP160" s="3433"/>
      <c r="IQ160" s="3433"/>
      <c r="IR160" s="3433"/>
      <c r="IS160" s="3433"/>
      <c r="IT160" s="3433"/>
      <c r="IU160" s="3433"/>
      <c r="IV160" s="3433"/>
      <c r="IW160" s="3433"/>
      <c r="IX160" s="3433"/>
      <c r="IY160" s="3433"/>
      <c r="IZ160" s="3433"/>
      <c r="JA160" s="3433"/>
      <c r="JB160" s="3433"/>
      <c r="JC160" s="3433"/>
      <c r="JD160" s="3433"/>
      <c r="JE160" s="3433"/>
      <c r="JF160" s="3433"/>
      <c r="JG160" s="3433"/>
      <c r="JH160" s="3433"/>
      <c r="JI160" s="3433"/>
      <c r="JJ160" s="3433"/>
      <c r="JK160" s="3433"/>
      <c r="JL160" s="3433"/>
      <c r="JM160" s="3433"/>
      <c r="JN160" s="3433"/>
      <c r="JO160" s="3433"/>
      <c r="JP160" s="3433"/>
      <c r="JQ160" s="3433"/>
      <c r="JR160" s="3433"/>
      <c r="JS160" s="3433"/>
      <c r="JT160" s="3433"/>
      <c r="JU160" s="3433"/>
      <c r="JV160" s="3433"/>
      <c r="JW160" s="3433"/>
      <c r="JX160" s="3433"/>
      <c r="JY160" s="3433"/>
      <c r="JZ160" s="3433"/>
      <c r="KA160" s="3433"/>
      <c r="KB160" s="3433"/>
      <c r="KC160" s="3433"/>
      <c r="KD160" s="3433"/>
      <c r="KE160" s="3433"/>
      <c r="KF160" s="3433"/>
      <c r="KG160" s="3433"/>
      <c r="KH160" s="3433"/>
      <c r="KI160" s="3433"/>
      <c r="KJ160" s="3433"/>
      <c r="KK160" s="3433"/>
      <c r="KL160" s="3433"/>
      <c r="KM160" s="3433"/>
      <c r="KN160" s="3433"/>
      <c r="KO160" s="3433"/>
      <c r="KP160" s="3433"/>
      <c r="KQ160" s="3433"/>
      <c r="KR160" s="3433"/>
      <c r="KS160" s="3433"/>
      <c r="KT160" s="3433"/>
      <c r="KU160" s="3433"/>
      <c r="KV160" s="3433"/>
      <c r="KW160" s="3433"/>
      <c r="KX160" s="3433"/>
      <c r="KY160" s="3433"/>
      <c r="KZ160" s="3433"/>
      <c r="LA160" s="3433"/>
      <c r="LB160" s="3433"/>
      <c r="LC160" s="3433"/>
      <c r="LD160" s="3433"/>
      <c r="LE160" s="3433"/>
      <c r="LF160" s="3433"/>
      <c r="LG160" s="3433"/>
      <c r="LH160" s="3433"/>
      <c r="LI160" s="3433"/>
      <c r="LJ160" s="3433"/>
      <c r="LK160" s="3433"/>
      <c r="LL160" s="3433"/>
      <c r="LM160" s="3433"/>
      <c r="LN160" s="3433"/>
      <c r="LO160" s="3433"/>
      <c r="LP160" s="3433"/>
      <c r="LQ160" s="3433"/>
      <c r="LR160" s="3433"/>
      <c r="LS160" s="3433"/>
      <c r="LT160" s="3433"/>
      <c r="LU160" s="3433"/>
      <c r="LV160" s="3433"/>
      <c r="LW160" s="3433"/>
      <c r="LX160" s="3433"/>
      <c r="LY160" s="3433"/>
      <c r="LZ160" s="3433"/>
      <c r="MA160" s="3433"/>
      <c r="MB160" s="3433"/>
      <c r="MC160" s="3433"/>
      <c r="MD160" s="3433"/>
      <c r="ME160" s="3433"/>
      <c r="MF160" s="3433"/>
      <c r="MG160" s="3433"/>
      <c r="MH160" s="3433"/>
      <c r="MI160" s="3433"/>
      <c r="MJ160" s="3433"/>
      <c r="MK160" s="3433"/>
      <c r="ML160" s="3433"/>
      <c r="MM160" s="3433"/>
      <c r="MN160" s="3433"/>
      <c r="MO160" s="3433"/>
      <c r="MP160" s="3433"/>
      <c r="MQ160" s="3433"/>
      <c r="MR160" s="3433"/>
      <c r="MS160" s="3433"/>
      <c r="MT160" s="3433"/>
      <c r="MU160" s="3433"/>
      <c r="MV160" s="3433"/>
      <c r="MW160" s="3433"/>
      <c r="MX160" s="3433"/>
      <c r="MY160" s="3433"/>
      <c r="MZ160" s="3433"/>
      <c r="NA160" s="3433"/>
      <c r="NB160" s="3433"/>
      <c r="NC160" s="3433"/>
      <c r="ND160" s="3433"/>
      <c r="NE160" s="3433"/>
      <c r="NF160" s="3433"/>
      <c r="NG160" s="3433"/>
      <c r="NH160" s="3433"/>
      <c r="NI160" s="3433"/>
      <c r="NJ160" s="3433"/>
      <c r="NK160" s="3433"/>
      <c r="NL160" s="3433"/>
      <c r="NM160" s="3433"/>
      <c r="NN160" s="3433"/>
      <c r="NO160" s="3433"/>
      <c r="NP160" s="3433"/>
      <c r="NQ160" s="3433"/>
      <c r="NR160" s="3433"/>
      <c r="NS160" s="3433"/>
      <c r="NT160" s="3433"/>
      <c r="NU160" s="3433"/>
      <c r="NV160" s="3433"/>
      <c r="NW160" s="3433"/>
      <c r="NX160" s="3433"/>
      <c r="NY160" s="3433"/>
      <c r="NZ160" s="3433"/>
      <c r="OA160" s="3433"/>
      <c r="OB160" s="3433"/>
      <c r="OC160" s="3433"/>
      <c r="OD160" s="3433"/>
      <c r="OE160" s="3433"/>
      <c r="OF160" s="3433"/>
      <c r="OG160" s="3433"/>
      <c r="OH160" s="3433"/>
      <c r="OI160" s="3433"/>
      <c r="OJ160" s="3433"/>
      <c r="OK160" s="3433"/>
      <c r="OL160" s="3433"/>
      <c r="OM160" s="3433"/>
      <c r="ON160" s="3433"/>
      <c r="OO160" s="3433"/>
      <c r="OP160" s="3433"/>
      <c r="OQ160" s="3433"/>
      <c r="OR160" s="3433"/>
      <c r="OS160" s="3433"/>
      <c r="OT160" s="3433"/>
      <c r="OU160" s="3433"/>
      <c r="OV160" s="3433"/>
      <c r="OW160" s="3433"/>
      <c r="OX160" s="3433"/>
      <c r="OY160" s="3433"/>
      <c r="OZ160" s="3433"/>
      <c r="PA160" s="3433"/>
      <c r="PB160" s="3433"/>
      <c r="PC160" s="3433"/>
      <c r="PD160" s="3433"/>
      <c r="PE160" s="3433"/>
      <c r="PF160" s="3433"/>
      <c r="PG160" s="3433"/>
      <c r="PH160" s="3433"/>
      <c r="PI160" s="3433"/>
      <c r="PJ160" s="3433"/>
      <c r="PK160" s="3433"/>
      <c r="PL160" s="3433"/>
      <c r="PM160" s="3433"/>
      <c r="PN160" s="3433"/>
      <c r="PO160" s="3433"/>
      <c r="PP160" s="3433"/>
      <c r="PQ160" s="3433"/>
      <c r="PR160" s="3433"/>
      <c r="PS160" s="3433"/>
      <c r="PT160" s="3433"/>
      <c r="PU160" s="3433"/>
      <c r="PV160" s="3433"/>
      <c r="PW160" s="3433"/>
      <c r="PX160" s="3433"/>
      <c r="PY160" s="3433"/>
      <c r="PZ160" s="3433"/>
      <c r="QA160" s="3433"/>
      <c r="QB160" s="3433"/>
      <c r="QC160" s="3433"/>
      <c r="QD160" s="3433"/>
      <c r="QE160" s="3433"/>
      <c r="QF160" s="3433"/>
      <c r="QG160" s="3433"/>
      <c r="QH160" s="3433"/>
      <c r="QI160" s="3433"/>
      <c r="QJ160" s="3433"/>
      <c r="QK160" s="3433"/>
      <c r="QL160" s="3433"/>
      <c r="QM160" s="3433"/>
      <c r="QN160" s="3433"/>
      <c r="QO160" s="3433"/>
      <c r="QP160" s="3433"/>
      <c r="QQ160" s="3433"/>
      <c r="QR160" s="3433"/>
      <c r="QS160" s="3433"/>
      <c r="QT160" s="3433"/>
      <c r="QU160" s="3433"/>
      <c r="QV160" s="3433"/>
      <c r="QW160" s="3433"/>
      <c r="QX160" s="3433"/>
      <c r="QY160" s="3433"/>
      <c r="QZ160" s="3433"/>
      <c r="RA160" s="3433"/>
      <c r="RB160" s="3433"/>
      <c r="RC160" s="3433"/>
      <c r="RD160" s="3433"/>
      <c r="RE160" s="3433"/>
      <c r="RF160" s="3433"/>
      <c r="RG160" s="3433"/>
      <c r="RH160" s="3433"/>
      <c r="RI160" s="3433"/>
      <c r="RJ160" s="3433"/>
      <c r="RK160" s="3433"/>
      <c r="RL160" s="3433"/>
      <c r="RM160" s="3433"/>
      <c r="RN160" s="3433"/>
      <c r="RO160" s="3433"/>
      <c r="RP160" s="3433"/>
      <c r="RQ160" s="3433"/>
      <c r="RR160" s="3433"/>
      <c r="RS160" s="3433"/>
      <c r="RT160" s="3433"/>
      <c r="RU160" s="3433"/>
      <c r="RV160" s="3433"/>
      <c r="RW160" s="3433"/>
      <c r="RX160" s="3433"/>
      <c r="RY160" s="3433"/>
      <c r="RZ160" s="3433"/>
      <c r="SA160" s="3433"/>
      <c r="SB160" s="3433"/>
      <c r="SC160" s="3433"/>
      <c r="SD160" s="3433"/>
      <c r="SE160" s="3433"/>
      <c r="SF160" s="3433"/>
      <c r="SG160" s="3433"/>
      <c r="SH160" s="3433"/>
      <c r="SI160" s="3433"/>
      <c r="SJ160" s="3433"/>
      <c r="SK160" s="3433"/>
      <c r="SL160" s="3433"/>
      <c r="SM160" s="3433"/>
      <c r="SN160" s="3433"/>
      <c r="SO160" s="3433"/>
      <c r="SP160" s="3433"/>
      <c r="SQ160" s="3433"/>
      <c r="SR160" s="3433"/>
      <c r="SS160" s="3433"/>
      <c r="ST160" s="3433"/>
      <c r="SU160" s="3433"/>
      <c r="SV160" s="3433"/>
      <c r="SW160" s="3433"/>
      <c r="SX160" s="3433"/>
      <c r="SY160" s="3433"/>
      <c r="SZ160" s="3433"/>
      <c r="TA160" s="3433"/>
      <c r="TB160" s="3433"/>
      <c r="TC160" s="3433"/>
      <c r="TD160" s="3433"/>
      <c r="TE160" s="3433"/>
      <c r="TF160" s="3433"/>
      <c r="TG160" s="3433"/>
      <c r="TH160" s="3433"/>
      <c r="TI160" s="3433"/>
      <c r="TJ160" s="3433"/>
      <c r="TK160" s="3433"/>
      <c r="TL160" s="3433"/>
      <c r="TM160" s="3433"/>
      <c r="TN160" s="3433"/>
      <c r="TO160" s="3433"/>
      <c r="TP160" s="3433"/>
      <c r="TQ160" s="3433"/>
      <c r="TR160" s="3433"/>
      <c r="TS160" s="3433"/>
      <c r="TT160" s="3433"/>
      <c r="TU160" s="3433"/>
      <c r="TV160" s="3433"/>
      <c r="TW160" s="3433"/>
      <c r="TX160" s="3433"/>
      <c r="TY160" s="3433"/>
      <c r="TZ160" s="3433"/>
      <c r="UA160" s="3433"/>
      <c r="UB160" s="3433"/>
      <c r="UC160" s="3433"/>
      <c r="UD160" s="3433"/>
      <c r="UE160" s="3433"/>
      <c r="UF160" s="3433"/>
      <c r="UG160" s="3433"/>
      <c r="UH160" s="3433"/>
      <c r="UI160" s="3433"/>
      <c r="UJ160" s="3433"/>
      <c r="UK160" s="3433"/>
      <c r="UL160" s="3433"/>
      <c r="UM160" s="3433"/>
      <c r="UN160" s="3433"/>
      <c r="UO160" s="3433"/>
      <c r="UP160" s="3433"/>
      <c r="UQ160" s="3433"/>
      <c r="UR160" s="3433"/>
      <c r="US160" s="3433"/>
      <c r="UT160" s="3433"/>
      <c r="UU160" s="3433"/>
      <c r="UV160" s="3433"/>
      <c r="UW160" s="3433"/>
      <c r="UX160" s="3433"/>
      <c r="UY160" s="3433"/>
      <c r="UZ160" s="3433"/>
      <c r="VA160" s="3433"/>
      <c r="VB160" s="3433"/>
      <c r="VC160" s="3433"/>
      <c r="VD160" s="3433"/>
      <c r="VE160" s="3433"/>
      <c r="VF160" s="3433"/>
      <c r="VG160" s="3433"/>
      <c r="VH160" s="3433"/>
      <c r="VI160" s="3433"/>
      <c r="VJ160" s="3433"/>
      <c r="VK160" s="3433"/>
      <c r="VL160" s="3433"/>
      <c r="VM160" s="3433"/>
      <c r="VN160" s="3433"/>
      <c r="VO160" s="3433"/>
      <c r="VP160" s="3433"/>
      <c r="VQ160" s="3433"/>
      <c r="VR160" s="3433"/>
      <c r="VS160" s="3433"/>
      <c r="VT160" s="3433"/>
      <c r="VU160" s="3433"/>
      <c r="VV160" s="3433"/>
      <c r="VW160" s="3433"/>
      <c r="VX160" s="3433"/>
      <c r="VY160" s="3433"/>
      <c r="VZ160" s="3433"/>
      <c r="WA160" s="3433"/>
      <c r="WB160" s="3433"/>
      <c r="WC160" s="3433"/>
      <c r="WD160" s="3433"/>
      <c r="WE160" s="3433"/>
      <c r="WF160" s="3433"/>
      <c r="WG160" s="3433"/>
      <c r="WH160" s="3433"/>
      <c r="WI160" s="3433"/>
      <c r="WJ160" s="3433"/>
      <c r="WK160" s="3433"/>
      <c r="WL160" s="3433"/>
      <c r="WM160" s="3433"/>
      <c r="WN160" s="3433"/>
      <c r="WO160" s="3433"/>
      <c r="WP160" s="3433"/>
      <c r="WQ160" s="3433"/>
      <c r="WR160" s="3433"/>
      <c r="WS160" s="3433"/>
      <c r="WT160" s="3433"/>
      <c r="WU160" s="3433"/>
      <c r="WV160" s="3433"/>
      <c r="WW160" s="3433"/>
      <c r="WX160" s="3433"/>
      <c r="WY160" s="3433"/>
      <c r="WZ160" s="3433"/>
      <c r="XA160" s="3433"/>
      <c r="XB160" s="3433"/>
      <c r="XC160" s="3433"/>
      <c r="XD160" s="3433"/>
      <c r="XE160" s="3433"/>
      <c r="XF160" s="3433"/>
      <c r="XG160" s="3433"/>
      <c r="XH160" s="3433"/>
      <c r="XI160" s="3433"/>
      <c r="XJ160" s="3433"/>
      <c r="XK160" s="3433"/>
      <c r="XL160" s="3433"/>
      <c r="XM160" s="3433"/>
      <c r="XN160" s="3433"/>
      <c r="XO160" s="3433"/>
      <c r="XP160" s="3433"/>
      <c r="XQ160" s="3433"/>
      <c r="XR160" s="3433"/>
      <c r="XS160" s="3433"/>
      <c r="XT160" s="3433"/>
      <c r="XU160" s="3433"/>
      <c r="XV160" s="3433"/>
      <c r="XW160" s="3433"/>
      <c r="XX160" s="3433"/>
      <c r="XY160" s="3433"/>
      <c r="XZ160" s="3433"/>
      <c r="YA160" s="3433"/>
      <c r="YB160" s="3433"/>
      <c r="YC160" s="3433"/>
      <c r="YD160" s="3433"/>
      <c r="YE160" s="3433"/>
      <c r="YF160" s="3433"/>
      <c r="YG160" s="3433"/>
      <c r="YH160" s="3433"/>
      <c r="YI160" s="3433"/>
      <c r="YJ160" s="3433"/>
      <c r="YK160" s="3433"/>
      <c r="YL160" s="3433"/>
      <c r="YM160" s="3433"/>
      <c r="YN160" s="3433"/>
      <c r="YO160" s="3433"/>
      <c r="YP160" s="3433"/>
      <c r="YQ160" s="3433"/>
      <c r="YR160" s="3433"/>
      <c r="YS160" s="3433"/>
      <c r="YT160" s="3433"/>
      <c r="YU160" s="3433"/>
      <c r="YV160" s="3433"/>
      <c r="YW160" s="3433"/>
      <c r="YX160" s="3433"/>
      <c r="YY160" s="3433"/>
      <c r="YZ160" s="3433"/>
      <c r="ZA160" s="3433"/>
      <c r="ZB160" s="3433"/>
      <c r="ZC160" s="3433"/>
      <c r="ZD160" s="3433"/>
      <c r="ZE160" s="3433"/>
      <c r="ZF160" s="3433"/>
      <c r="ZG160" s="3433"/>
      <c r="ZH160" s="3433"/>
      <c r="ZI160" s="3433"/>
      <c r="ZJ160" s="3433"/>
      <c r="ZK160" s="3433"/>
      <c r="ZL160" s="3433"/>
      <c r="ZM160" s="3433"/>
      <c r="ZN160" s="3433"/>
      <c r="ZO160" s="3433"/>
      <c r="ZP160" s="3433"/>
      <c r="ZQ160" s="3433"/>
      <c r="ZR160" s="3433"/>
      <c r="ZS160" s="3433"/>
      <c r="ZT160" s="3433"/>
      <c r="ZU160" s="3433"/>
      <c r="ZV160" s="3433"/>
      <c r="ZW160" s="3433"/>
      <c r="ZX160" s="3433"/>
      <c r="ZY160" s="3433"/>
      <c r="ZZ160" s="3433"/>
      <c r="AAA160" s="3433"/>
      <c r="AAB160" s="3433"/>
      <c r="AAC160" s="3433"/>
      <c r="AAD160" s="3433"/>
      <c r="AAE160" s="3433"/>
      <c r="AAF160" s="3433"/>
      <c r="AAG160" s="3433"/>
      <c r="AAH160" s="3433"/>
      <c r="AAI160" s="3433"/>
      <c r="AAJ160" s="3433"/>
      <c r="AAK160" s="3433"/>
      <c r="AAL160" s="3433"/>
      <c r="AAM160" s="3433"/>
      <c r="AAN160" s="3433"/>
      <c r="AAO160" s="3433"/>
      <c r="AAP160" s="3433"/>
      <c r="AAQ160" s="3433"/>
      <c r="AAR160" s="3433"/>
      <c r="AAS160" s="3433"/>
      <c r="AAT160" s="3433"/>
      <c r="AAU160" s="3433"/>
      <c r="AAV160" s="3433"/>
      <c r="AAW160" s="3433"/>
      <c r="AAX160" s="3433"/>
      <c r="AAY160" s="3433"/>
      <c r="AAZ160" s="3433"/>
      <c r="ABA160" s="3433"/>
      <c r="ABB160" s="3433"/>
      <c r="ABC160" s="3433"/>
      <c r="ABD160" s="3433"/>
      <c r="ABE160" s="3433"/>
      <c r="ABF160" s="3433"/>
      <c r="ABG160" s="3433"/>
      <c r="ABH160" s="3433"/>
      <c r="ABI160" s="3433"/>
      <c r="ABJ160" s="3433"/>
      <c r="ABK160" s="3433"/>
      <c r="ABL160" s="3433"/>
      <c r="ABM160" s="3433"/>
      <c r="ABN160" s="3433"/>
      <c r="ABO160" s="3433"/>
      <c r="ABP160" s="3433"/>
      <c r="ABQ160" s="3433"/>
      <c r="ABR160" s="3433"/>
      <c r="ABS160" s="3433"/>
      <c r="ABT160" s="3433"/>
      <c r="ABU160" s="3433"/>
      <c r="ABV160" s="3433"/>
      <c r="ABW160" s="3433"/>
      <c r="ABX160" s="3433"/>
      <c r="ABY160" s="3433"/>
      <c r="ABZ160" s="3433"/>
      <c r="ACA160" s="3433"/>
      <c r="ACB160" s="3433"/>
      <c r="ACC160" s="3433"/>
      <c r="ACD160" s="3433"/>
      <c r="ACE160" s="3433"/>
      <c r="ACF160" s="3433"/>
      <c r="ACG160" s="3433"/>
      <c r="ACH160" s="3433"/>
      <c r="ACI160" s="3433"/>
      <c r="ACJ160" s="3433"/>
      <c r="ACK160" s="3433"/>
      <c r="ACL160" s="3433"/>
      <c r="ACM160" s="3433"/>
      <c r="ACN160" s="3433"/>
      <c r="ACO160" s="3433"/>
      <c r="ACP160" s="3433"/>
      <c r="ACQ160" s="3433"/>
      <c r="ACR160" s="3433"/>
      <c r="ACS160" s="3433"/>
      <c r="ACT160" s="3433"/>
      <c r="ACU160" s="3433"/>
      <c r="ACV160" s="3433"/>
      <c r="ACW160" s="3433"/>
      <c r="ACX160" s="3433"/>
      <c r="ACY160" s="3433"/>
      <c r="ACZ160" s="3433"/>
      <c r="ADA160" s="3433"/>
      <c r="ADB160" s="3433"/>
      <c r="ADC160" s="3433"/>
      <c r="ADD160" s="3433"/>
      <c r="ADE160" s="3433"/>
      <c r="ADF160" s="3433"/>
      <c r="ADG160" s="3433"/>
      <c r="ADH160" s="3433"/>
      <c r="ADI160" s="3433"/>
      <c r="ADJ160" s="3433"/>
      <c r="ADK160" s="3433"/>
      <c r="ADL160" s="3433"/>
      <c r="ADM160" s="3433"/>
      <c r="ADN160" s="3433"/>
      <c r="ADO160" s="3433"/>
      <c r="ADP160" s="3433"/>
      <c r="ADQ160" s="3433"/>
      <c r="ADR160" s="3433"/>
      <c r="ADS160" s="3433"/>
      <c r="ADT160" s="3433"/>
      <c r="ADU160" s="3433"/>
      <c r="ADV160" s="3433"/>
      <c r="ADW160" s="3433"/>
      <c r="ADX160" s="3433"/>
      <c r="ADY160" s="3433"/>
      <c r="ADZ160" s="3433"/>
      <c r="AEA160" s="3433"/>
      <c r="AEB160" s="3433"/>
      <c r="AEC160" s="3433"/>
      <c r="AED160" s="3433"/>
      <c r="AEE160" s="3433"/>
      <c r="AEF160" s="3433"/>
      <c r="AEG160" s="3433"/>
      <c r="AEH160" s="3433"/>
      <c r="AEI160" s="3433"/>
      <c r="AEJ160" s="3433"/>
      <c r="AEK160" s="3433"/>
      <c r="AEL160" s="3433"/>
      <c r="AEM160" s="3433"/>
      <c r="AEN160" s="3433"/>
      <c r="AEO160" s="3433"/>
      <c r="AEP160" s="3433"/>
      <c r="AEQ160" s="3433"/>
      <c r="AER160" s="3433"/>
      <c r="AES160" s="3433"/>
      <c r="AET160" s="3433"/>
      <c r="AEU160" s="3433"/>
      <c r="AEV160" s="3433"/>
      <c r="AEW160" s="3433"/>
      <c r="AEX160" s="3433"/>
      <c r="AEY160" s="3433"/>
      <c r="AEZ160" s="3433"/>
      <c r="AFA160" s="3433"/>
      <c r="AFB160" s="3433"/>
      <c r="AFC160" s="3433"/>
      <c r="AFD160" s="3433"/>
      <c r="AFE160" s="3433"/>
      <c r="AFF160" s="3433"/>
      <c r="AFG160" s="3433"/>
      <c r="AFH160" s="3433"/>
      <c r="AFI160" s="3433"/>
      <c r="AFJ160" s="3433"/>
      <c r="AFK160" s="3433"/>
      <c r="AFL160" s="3433"/>
      <c r="AFM160" s="3433"/>
      <c r="AFN160" s="3433"/>
      <c r="AFO160" s="3433"/>
      <c r="AFP160" s="3433"/>
      <c r="AFQ160" s="3433"/>
      <c r="AFR160" s="3433"/>
      <c r="AFS160" s="3433"/>
      <c r="AFT160" s="3433"/>
      <c r="AFU160" s="3433"/>
      <c r="AFV160" s="3433"/>
      <c r="AFW160" s="3433"/>
      <c r="AFX160" s="3433"/>
      <c r="AFY160" s="3433"/>
      <c r="AFZ160" s="3433"/>
      <c r="AGA160" s="3433"/>
      <c r="AGB160" s="3433"/>
      <c r="AGC160" s="3433"/>
      <c r="AGD160" s="3433"/>
      <c r="AGE160" s="3433"/>
      <c r="AGF160" s="3433"/>
      <c r="AGG160" s="3433"/>
      <c r="AGH160" s="3433"/>
      <c r="AGI160" s="3433"/>
      <c r="AGJ160" s="3433"/>
      <c r="AGK160" s="3433"/>
      <c r="AGL160" s="3433"/>
      <c r="AGM160" s="3433"/>
      <c r="AGN160" s="3433"/>
      <c r="AGO160" s="3433"/>
      <c r="AGP160" s="3433"/>
      <c r="AGQ160" s="3433"/>
      <c r="AGR160" s="3433"/>
      <c r="AGS160" s="3433"/>
      <c r="AGT160" s="3433"/>
      <c r="AGU160" s="3433"/>
      <c r="AGV160" s="3433"/>
      <c r="AGW160" s="3433"/>
      <c r="AGX160" s="3433"/>
      <c r="AGY160" s="3433"/>
      <c r="AGZ160" s="3433"/>
      <c r="AHA160" s="3433"/>
      <c r="AHB160" s="3433"/>
      <c r="AHC160" s="3433"/>
      <c r="AHD160" s="3433"/>
      <c r="AHE160" s="3433"/>
      <c r="AHF160" s="3433"/>
      <c r="AHG160" s="3433"/>
      <c r="AHH160" s="3433"/>
      <c r="AHI160" s="3433"/>
      <c r="AHJ160" s="3433"/>
      <c r="AHK160" s="3433"/>
      <c r="AHL160" s="3433"/>
      <c r="AHM160" s="3433"/>
      <c r="AHN160" s="3433"/>
      <c r="AHO160" s="3433"/>
      <c r="AHP160" s="3433"/>
      <c r="AHQ160" s="3433"/>
      <c r="AHR160" s="3433"/>
      <c r="AHS160" s="3433"/>
      <c r="AHT160" s="3433"/>
      <c r="AHU160" s="3433"/>
      <c r="AHV160" s="3433"/>
      <c r="AHW160" s="3433"/>
      <c r="AHX160" s="3433"/>
      <c r="AHY160" s="3433"/>
      <c r="AHZ160" s="3433"/>
      <c r="AIA160" s="3433"/>
      <c r="AIB160" s="3433"/>
      <c r="AIC160" s="3433"/>
      <c r="AID160" s="3433"/>
      <c r="AIE160" s="3433"/>
      <c r="AIF160" s="3433"/>
      <c r="AIG160" s="3433"/>
      <c r="AIH160" s="3433"/>
      <c r="AII160" s="3433"/>
      <c r="AIJ160" s="3433"/>
      <c r="AIK160" s="3433"/>
      <c r="AIL160" s="3433"/>
      <c r="AIM160" s="3433"/>
      <c r="AIN160" s="3433"/>
      <c r="AIO160" s="3433"/>
      <c r="AIP160" s="3433"/>
      <c r="AIQ160" s="3433"/>
      <c r="AIR160" s="3433"/>
      <c r="AIS160" s="3433"/>
      <c r="AIT160" s="3433"/>
      <c r="AIU160" s="3433"/>
      <c r="AIV160" s="3433"/>
      <c r="AIW160" s="3433"/>
      <c r="AIX160" s="3433"/>
      <c r="AIY160" s="3433"/>
      <c r="AIZ160" s="3433"/>
      <c r="AJA160" s="3433"/>
      <c r="AJB160" s="3433"/>
      <c r="AJC160" s="3433"/>
      <c r="AJD160" s="3433"/>
      <c r="AJE160" s="3433"/>
      <c r="AJF160" s="3433"/>
      <c r="AJG160" s="3433"/>
      <c r="AJH160" s="3433"/>
      <c r="AJI160" s="3433"/>
      <c r="AJJ160" s="3433"/>
      <c r="AJK160" s="3433"/>
      <c r="AJL160" s="3433"/>
      <c r="AJM160" s="3433"/>
      <c r="AJN160" s="3433"/>
      <c r="AJO160" s="3433"/>
      <c r="AJP160" s="3433"/>
      <c r="AJQ160" s="3433"/>
      <c r="AJR160" s="3433"/>
      <c r="AJS160" s="3433"/>
      <c r="AJT160" s="3433"/>
      <c r="AJU160" s="3433"/>
      <c r="AJV160" s="3433"/>
      <c r="AJW160" s="3433"/>
      <c r="AJX160" s="3433"/>
      <c r="AJY160" s="3433"/>
      <c r="AJZ160" s="3433"/>
      <c r="AKA160" s="3433"/>
      <c r="AKB160" s="3433"/>
      <c r="AKC160" s="3433"/>
      <c r="AKD160" s="3433"/>
      <c r="AKE160" s="3433"/>
      <c r="AKF160" s="3433"/>
      <c r="AKG160" s="3433"/>
      <c r="AKH160" s="3433"/>
      <c r="AKI160" s="3433"/>
      <c r="AKJ160" s="3433"/>
      <c r="AKK160" s="3433"/>
      <c r="AKL160" s="3433"/>
      <c r="AKM160" s="3433"/>
      <c r="AKN160" s="3433"/>
      <c r="AKO160" s="3433"/>
      <c r="AKP160" s="3433"/>
      <c r="AKQ160" s="3433"/>
      <c r="AKR160" s="3433"/>
      <c r="AKS160" s="3433"/>
      <c r="AKT160" s="3433"/>
      <c r="AKU160" s="3433"/>
      <c r="AKV160" s="3433"/>
      <c r="AKW160" s="3433"/>
      <c r="AKX160" s="3433"/>
      <c r="AKY160" s="3433"/>
      <c r="AKZ160" s="3433"/>
      <c r="ALA160" s="3433"/>
      <c r="ALB160" s="3433"/>
      <c r="ALC160" s="3433"/>
      <c r="ALD160" s="3433"/>
      <c r="ALE160" s="3433"/>
      <c r="ALF160" s="3433"/>
      <c r="ALG160" s="3433"/>
      <c r="ALH160" s="3433"/>
      <c r="ALI160" s="3433"/>
      <c r="ALJ160" s="3433"/>
      <c r="ALK160" s="3433"/>
      <c r="ALL160" s="3433"/>
      <c r="ALM160" s="3433"/>
      <c r="ALN160" s="3433"/>
      <c r="ALO160" s="3433"/>
      <c r="ALP160" s="3433"/>
      <c r="ALQ160" s="3433"/>
      <c r="ALR160" s="3433"/>
      <c r="ALS160" s="3433"/>
      <c r="ALT160" s="3433"/>
      <c r="ALU160" s="3433"/>
      <c r="ALV160" s="3433"/>
      <c r="ALW160" s="3433"/>
      <c r="ALX160" s="3433"/>
      <c r="ALY160" s="3433"/>
      <c r="ALZ160" s="3433"/>
      <c r="AMA160" s="3433"/>
      <c r="AMB160" s="3433"/>
      <c r="AMC160" s="3433"/>
      <c r="AMD160" s="3433"/>
      <c r="AME160" s="3433"/>
      <c r="AMF160" s="3433"/>
      <c r="AMG160" s="3433"/>
      <c r="AMH160" s="3433"/>
      <c r="AMI160" s="3433"/>
      <c r="AMJ160" s="3433"/>
    </row>
    <row r="161" spans="1:1024" s="3434" customFormat="1" ht="24.65" customHeight="1">
      <c r="A161" s="6249"/>
      <c r="B161" s="6806"/>
      <c r="C161" s="6820"/>
      <c r="D161" s="6822"/>
      <c r="E161" s="6824"/>
      <c r="F161" s="6256"/>
      <c r="G161" s="6824"/>
      <c r="H161" s="6856"/>
      <c r="I161" s="5004" t="s">
        <v>954</v>
      </c>
      <c r="J161" s="5003">
        <f>500000+1000000</f>
        <v>1500000</v>
      </c>
      <c r="K161" s="6858"/>
      <c r="L161" s="6860"/>
      <c r="M161" s="6860"/>
      <c r="N161" s="6860"/>
      <c r="O161" s="6862"/>
      <c r="P161" s="6848"/>
      <c r="Q161" s="6850"/>
      <c r="R161" s="6848"/>
      <c r="S161" s="6852"/>
      <c r="T161" s="6854"/>
      <c r="U161" s="6842"/>
      <c r="V161" s="6842"/>
      <c r="W161" s="6842"/>
      <c r="X161" s="6842"/>
      <c r="Y161" s="6844"/>
      <c r="Z161" s="6846"/>
      <c r="AA161" s="6844"/>
      <c r="AB161" s="6844"/>
      <c r="AC161" s="6844"/>
      <c r="AD161" s="6844"/>
      <c r="AE161" s="6842"/>
      <c r="AF161" s="6840"/>
      <c r="AG161" s="6824"/>
      <c r="AH161" s="6824"/>
      <c r="AI161" s="6833"/>
      <c r="AJ161" s="6833"/>
      <c r="AK161" s="6888"/>
      <c r="AL161" s="6880"/>
      <c r="AM161" s="6880"/>
      <c r="AN161" s="6880"/>
      <c r="AO161" s="6880"/>
      <c r="AP161" s="6880"/>
      <c r="AQ161" s="6880"/>
      <c r="AR161" s="6880"/>
      <c r="AS161" s="6880"/>
      <c r="AT161" s="6880"/>
      <c r="AU161" s="6880"/>
      <c r="AV161" s="6880"/>
      <c r="AW161" s="6882"/>
      <c r="AX161" s="6882"/>
      <c r="AY161" s="6885"/>
      <c r="AZ161" s="6864"/>
      <c r="BA161" s="3421"/>
      <c r="BB161" s="3421"/>
      <c r="BC161" s="3421"/>
      <c r="BD161" s="3421"/>
      <c r="BE161" s="3421"/>
      <c r="BF161" s="3421"/>
      <c r="BG161" s="3421"/>
      <c r="BH161" s="3421"/>
      <c r="BI161" s="3421"/>
      <c r="BJ161" s="3421"/>
      <c r="BK161" s="3421"/>
      <c r="BL161" s="3421"/>
      <c r="BM161" s="3421"/>
      <c r="BN161" s="3421"/>
      <c r="BO161" s="3421"/>
      <c r="BP161" s="3421"/>
      <c r="BQ161" s="3421"/>
      <c r="BR161" s="3421"/>
      <c r="BS161" s="3421"/>
      <c r="BT161" s="3421"/>
      <c r="BU161" s="3421"/>
      <c r="BV161" s="3421"/>
      <c r="BW161" s="3421"/>
      <c r="BX161" s="3421"/>
      <c r="BY161" s="3421"/>
      <c r="BZ161" s="3421"/>
      <c r="CA161" s="3421"/>
      <c r="CB161" s="3421"/>
      <c r="CC161" s="3421"/>
      <c r="CD161" s="3421"/>
      <c r="CE161" s="3421"/>
      <c r="CF161" s="3421"/>
      <c r="CG161" s="3421"/>
      <c r="CH161" s="3421"/>
      <c r="CI161" s="3421"/>
      <c r="CJ161" s="3421"/>
      <c r="CK161" s="3421"/>
      <c r="CL161" s="3421"/>
      <c r="CM161" s="3421"/>
      <c r="CN161" s="3421"/>
      <c r="CO161" s="3421"/>
      <c r="CP161" s="3421"/>
      <c r="CQ161" s="3421"/>
      <c r="CR161" s="3421"/>
      <c r="CS161" s="3421"/>
      <c r="CT161" s="3421"/>
      <c r="CU161" s="3421"/>
      <c r="CV161" s="3421"/>
      <c r="CW161" s="3421"/>
      <c r="CX161" s="3421"/>
      <c r="CY161" s="3421"/>
      <c r="CZ161" s="3421"/>
      <c r="DA161" s="3421"/>
      <c r="DB161" s="3421"/>
      <c r="DC161" s="3421"/>
      <c r="DD161" s="3421"/>
      <c r="DE161" s="3421"/>
      <c r="DF161" s="3421"/>
      <c r="DG161" s="3421"/>
      <c r="DH161" s="3421"/>
      <c r="DI161" s="3421"/>
      <c r="DJ161" s="3433"/>
      <c r="DK161" s="3433"/>
      <c r="DL161" s="3433"/>
      <c r="DM161" s="3433"/>
      <c r="DN161" s="3433"/>
      <c r="DO161" s="3433"/>
      <c r="DP161" s="3433"/>
      <c r="DQ161" s="3433"/>
      <c r="DR161" s="3433"/>
      <c r="DS161" s="3433"/>
      <c r="DT161" s="3433"/>
      <c r="DU161" s="3433"/>
      <c r="DV161" s="3433"/>
      <c r="DW161" s="3433"/>
      <c r="DX161" s="3433"/>
      <c r="DY161" s="3433"/>
      <c r="DZ161" s="3433"/>
      <c r="EA161" s="3433"/>
      <c r="EB161" s="3433"/>
      <c r="EC161" s="3433"/>
      <c r="ED161" s="3433"/>
      <c r="EE161" s="3433"/>
      <c r="EF161" s="3433"/>
      <c r="EG161" s="3433"/>
      <c r="EH161" s="3433"/>
      <c r="EI161" s="3433"/>
      <c r="EJ161" s="3433"/>
      <c r="EK161" s="3433"/>
      <c r="EL161" s="3433"/>
      <c r="EM161" s="3433"/>
      <c r="EN161" s="3433"/>
      <c r="EO161" s="3433"/>
      <c r="EP161" s="3433"/>
      <c r="EQ161" s="3433"/>
      <c r="ER161" s="3433"/>
      <c r="ES161" s="3433"/>
      <c r="ET161" s="3433"/>
      <c r="EU161" s="3433"/>
      <c r="EV161" s="3433"/>
      <c r="EW161" s="3433"/>
      <c r="EX161" s="3433"/>
      <c r="EY161" s="3433"/>
      <c r="EZ161" s="3433"/>
      <c r="FA161" s="3433"/>
      <c r="FB161" s="3433"/>
      <c r="FC161" s="3433"/>
      <c r="FD161" s="3433"/>
      <c r="FE161" s="3433"/>
      <c r="FF161" s="3433"/>
      <c r="FG161" s="3433"/>
      <c r="FH161" s="3433"/>
      <c r="FI161" s="3433"/>
      <c r="FJ161" s="3433"/>
      <c r="FK161" s="3433"/>
      <c r="FL161" s="3433"/>
      <c r="FM161" s="3433"/>
      <c r="FN161" s="3433"/>
      <c r="FO161" s="3433"/>
      <c r="FP161" s="3433"/>
      <c r="FQ161" s="3433"/>
      <c r="FR161" s="3433"/>
      <c r="FS161" s="3433"/>
      <c r="FT161" s="3433"/>
      <c r="FU161" s="3433"/>
      <c r="FV161" s="3433"/>
      <c r="FW161" s="3433"/>
      <c r="FX161" s="3433"/>
      <c r="FY161" s="3433"/>
      <c r="FZ161" s="3433"/>
      <c r="GA161" s="3433"/>
      <c r="GB161" s="3433"/>
      <c r="GC161" s="3433"/>
      <c r="GD161" s="3433"/>
      <c r="GE161" s="3433"/>
      <c r="GF161" s="3433"/>
      <c r="GG161" s="3433"/>
      <c r="GH161" s="3433"/>
      <c r="GI161" s="3433"/>
      <c r="GJ161" s="3433"/>
      <c r="GK161" s="3433"/>
      <c r="GL161" s="3433"/>
      <c r="GM161" s="3433"/>
      <c r="GN161" s="3433"/>
      <c r="GO161" s="3433"/>
      <c r="GP161" s="3433"/>
      <c r="GQ161" s="3433"/>
      <c r="GR161" s="3433"/>
      <c r="GS161" s="3433"/>
      <c r="GT161" s="3433"/>
      <c r="GU161" s="3433"/>
      <c r="GV161" s="3433"/>
      <c r="GW161" s="3433"/>
      <c r="GX161" s="3433"/>
      <c r="GY161" s="3433"/>
      <c r="GZ161" s="3433"/>
      <c r="HA161" s="3433"/>
      <c r="HB161" s="3433"/>
      <c r="HC161" s="3433"/>
      <c r="HD161" s="3433"/>
      <c r="HE161" s="3433"/>
      <c r="HF161" s="3433"/>
      <c r="HG161" s="3433"/>
      <c r="HH161" s="3433"/>
      <c r="HI161" s="3433"/>
      <c r="HJ161" s="3433"/>
      <c r="HK161" s="3433"/>
      <c r="HL161" s="3433"/>
      <c r="HM161" s="3433"/>
      <c r="HN161" s="3433"/>
      <c r="HO161" s="3433"/>
      <c r="HP161" s="3433"/>
      <c r="HQ161" s="3433"/>
      <c r="HR161" s="3433"/>
      <c r="HS161" s="3433"/>
      <c r="HT161" s="3433"/>
      <c r="HU161" s="3433"/>
      <c r="HV161" s="3433"/>
      <c r="HW161" s="3433"/>
      <c r="HX161" s="3433"/>
      <c r="HY161" s="3433"/>
      <c r="HZ161" s="3433"/>
      <c r="IA161" s="3433"/>
      <c r="IB161" s="3433"/>
      <c r="IC161" s="3433"/>
      <c r="ID161" s="3433"/>
      <c r="IE161" s="3433"/>
      <c r="IF161" s="3433"/>
      <c r="IG161" s="3433"/>
      <c r="IH161" s="3433"/>
      <c r="II161" s="3433"/>
      <c r="IJ161" s="3433"/>
      <c r="IK161" s="3433"/>
      <c r="IL161" s="3433"/>
      <c r="IM161" s="3433"/>
      <c r="IN161" s="3433"/>
      <c r="IO161" s="3433"/>
      <c r="IP161" s="3433"/>
      <c r="IQ161" s="3433"/>
      <c r="IR161" s="3433"/>
      <c r="IS161" s="3433"/>
      <c r="IT161" s="3433"/>
      <c r="IU161" s="3433"/>
      <c r="IV161" s="3433"/>
      <c r="IW161" s="3433"/>
      <c r="IX161" s="3433"/>
      <c r="IY161" s="3433"/>
      <c r="IZ161" s="3433"/>
      <c r="JA161" s="3433"/>
      <c r="JB161" s="3433"/>
      <c r="JC161" s="3433"/>
      <c r="JD161" s="3433"/>
      <c r="JE161" s="3433"/>
      <c r="JF161" s="3433"/>
      <c r="JG161" s="3433"/>
      <c r="JH161" s="3433"/>
      <c r="JI161" s="3433"/>
      <c r="JJ161" s="3433"/>
      <c r="JK161" s="3433"/>
      <c r="JL161" s="3433"/>
      <c r="JM161" s="3433"/>
      <c r="JN161" s="3433"/>
      <c r="JO161" s="3433"/>
      <c r="JP161" s="3433"/>
      <c r="JQ161" s="3433"/>
      <c r="JR161" s="3433"/>
      <c r="JS161" s="3433"/>
      <c r="JT161" s="3433"/>
      <c r="JU161" s="3433"/>
      <c r="JV161" s="3433"/>
      <c r="JW161" s="3433"/>
      <c r="JX161" s="3433"/>
      <c r="JY161" s="3433"/>
      <c r="JZ161" s="3433"/>
      <c r="KA161" s="3433"/>
      <c r="KB161" s="3433"/>
      <c r="KC161" s="3433"/>
      <c r="KD161" s="3433"/>
      <c r="KE161" s="3433"/>
      <c r="KF161" s="3433"/>
      <c r="KG161" s="3433"/>
      <c r="KH161" s="3433"/>
      <c r="KI161" s="3433"/>
      <c r="KJ161" s="3433"/>
      <c r="KK161" s="3433"/>
      <c r="KL161" s="3433"/>
      <c r="KM161" s="3433"/>
      <c r="KN161" s="3433"/>
      <c r="KO161" s="3433"/>
      <c r="KP161" s="3433"/>
      <c r="KQ161" s="3433"/>
      <c r="KR161" s="3433"/>
      <c r="KS161" s="3433"/>
      <c r="KT161" s="3433"/>
      <c r="KU161" s="3433"/>
      <c r="KV161" s="3433"/>
      <c r="KW161" s="3433"/>
      <c r="KX161" s="3433"/>
      <c r="KY161" s="3433"/>
      <c r="KZ161" s="3433"/>
      <c r="LA161" s="3433"/>
      <c r="LB161" s="3433"/>
      <c r="LC161" s="3433"/>
      <c r="LD161" s="3433"/>
      <c r="LE161" s="3433"/>
      <c r="LF161" s="3433"/>
      <c r="LG161" s="3433"/>
      <c r="LH161" s="3433"/>
      <c r="LI161" s="3433"/>
      <c r="LJ161" s="3433"/>
      <c r="LK161" s="3433"/>
      <c r="LL161" s="3433"/>
      <c r="LM161" s="3433"/>
      <c r="LN161" s="3433"/>
      <c r="LO161" s="3433"/>
      <c r="LP161" s="3433"/>
      <c r="LQ161" s="3433"/>
      <c r="LR161" s="3433"/>
      <c r="LS161" s="3433"/>
      <c r="LT161" s="3433"/>
      <c r="LU161" s="3433"/>
      <c r="LV161" s="3433"/>
      <c r="LW161" s="3433"/>
      <c r="LX161" s="3433"/>
      <c r="LY161" s="3433"/>
      <c r="LZ161" s="3433"/>
      <c r="MA161" s="3433"/>
      <c r="MB161" s="3433"/>
      <c r="MC161" s="3433"/>
      <c r="MD161" s="3433"/>
      <c r="ME161" s="3433"/>
      <c r="MF161" s="3433"/>
      <c r="MG161" s="3433"/>
      <c r="MH161" s="3433"/>
      <c r="MI161" s="3433"/>
      <c r="MJ161" s="3433"/>
      <c r="MK161" s="3433"/>
      <c r="ML161" s="3433"/>
      <c r="MM161" s="3433"/>
      <c r="MN161" s="3433"/>
      <c r="MO161" s="3433"/>
      <c r="MP161" s="3433"/>
      <c r="MQ161" s="3433"/>
      <c r="MR161" s="3433"/>
      <c r="MS161" s="3433"/>
      <c r="MT161" s="3433"/>
      <c r="MU161" s="3433"/>
      <c r="MV161" s="3433"/>
      <c r="MW161" s="3433"/>
      <c r="MX161" s="3433"/>
      <c r="MY161" s="3433"/>
      <c r="MZ161" s="3433"/>
      <c r="NA161" s="3433"/>
      <c r="NB161" s="3433"/>
      <c r="NC161" s="3433"/>
      <c r="ND161" s="3433"/>
      <c r="NE161" s="3433"/>
      <c r="NF161" s="3433"/>
      <c r="NG161" s="3433"/>
      <c r="NH161" s="3433"/>
      <c r="NI161" s="3433"/>
      <c r="NJ161" s="3433"/>
      <c r="NK161" s="3433"/>
      <c r="NL161" s="3433"/>
      <c r="NM161" s="3433"/>
      <c r="NN161" s="3433"/>
      <c r="NO161" s="3433"/>
      <c r="NP161" s="3433"/>
      <c r="NQ161" s="3433"/>
      <c r="NR161" s="3433"/>
      <c r="NS161" s="3433"/>
      <c r="NT161" s="3433"/>
      <c r="NU161" s="3433"/>
      <c r="NV161" s="3433"/>
      <c r="NW161" s="3433"/>
      <c r="NX161" s="3433"/>
      <c r="NY161" s="3433"/>
      <c r="NZ161" s="3433"/>
      <c r="OA161" s="3433"/>
      <c r="OB161" s="3433"/>
      <c r="OC161" s="3433"/>
      <c r="OD161" s="3433"/>
      <c r="OE161" s="3433"/>
      <c r="OF161" s="3433"/>
      <c r="OG161" s="3433"/>
      <c r="OH161" s="3433"/>
      <c r="OI161" s="3433"/>
      <c r="OJ161" s="3433"/>
      <c r="OK161" s="3433"/>
      <c r="OL161" s="3433"/>
      <c r="OM161" s="3433"/>
      <c r="ON161" s="3433"/>
      <c r="OO161" s="3433"/>
      <c r="OP161" s="3433"/>
      <c r="OQ161" s="3433"/>
      <c r="OR161" s="3433"/>
      <c r="OS161" s="3433"/>
      <c r="OT161" s="3433"/>
      <c r="OU161" s="3433"/>
      <c r="OV161" s="3433"/>
      <c r="OW161" s="3433"/>
      <c r="OX161" s="3433"/>
      <c r="OY161" s="3433"/>
      <c r="OZ161" s="3433"/>
      <c r="PA161" s="3433"/>
      <c r="PB161" s="3433"/>
      <c r="PC161" s="3433"/>
      <c r="PD161" s="3433"/>
      <c r="PE161" s="3433"/>
      <c r="PF161" s="3433"/>
      <c r="PG161" s="3433"/>
      <c r="PH161" s="3433"/>
      <c r="PI161" s="3433"/>
      <c r="PJ161" s="3433"/>
      <c r="PK161" s="3433"/>
      <c r="PL161" s="3433"/>
      <c r="PM161" s="3433"/>
      <c r="PN161" s="3433"/>
      <c r="PO161" s="3433"/>
      <c r="PP161" s="3433"/>
      <c r="PQ161" s="3433"/>
      <c r="PR161" s="3433"/>
      <c r="PS161" s="3433"/>
      <c r="PT161" s="3433"/>
      <c r="PU161" s="3433"/>
      <c r="PV161" s="3433"/>
      <c r="PW161" s="3433"/>
      <c r="PX161" s="3433"/>
      <c r="PY161" s="3433"/>
      <c r="PZ161" s="3433"/>
      <c r="QA161" s="3433"/>
      <c r="QB161" s="3433"/>
      <c r="QC161" s="3433"/>
      <c r="QD161" s="3433"/>
      <c r="QE161" s="3433"/>
      <c r="QF161" s="3433"/>
      <c r="QG161" s="3433"/>
      <c r="QH161" s="3433"/>
      <c r="QI161" s="3433"/>
      <c r="QJ161" s="3433"/>
      <c r="QK161" s="3433"/>
      <c r="QL161" s="3433"/>
      <c r="QM161" s="3433"/>
      <c r="QN161" s="3433"/>
      <c r="QO161" s="3433"/>
      <c r="QP161" s="3433"/>
      <c r="QQ161" s="3433"/>
      <c r="QR161" s="3433"/>
      <c r="QS161" s="3433"/>
      <c r="QT161" s="3433"/>
      <c r="QU161" s="3433"/>
      <c r="QV161" s="3433"/>
      <c r="QW161" s="3433"/>
      <c r="QX161" s="3433"/>
      <c r="QY161" s="3433"/>
      <c r="QZ161" s="3433"/>
      <c r="RA161" s="3433"/>
      <c r="RB161" s="3433"/>
      <c r="RC161" s="3433"/>
      <c r="RD161" s="3433"/>
      <c r="RE161" s="3433"/>
      <c r="RF161" s="3433"/>
      <c r="RG161" s="3433"/>
      <c r="RH161" s="3433"/>
      <c r="RI161" s="3433"/>
      <c r="RJ161" s="3433"/>
      <c r="RK161" s="3433"/>
      <c r="RL161" s="3433"/>
      <c r="RM161" s="3433"/>
      <c r="RN161" s="3433"/>
      <c r="RO161" s="3433"/>
      <c r="RP161" s="3433"/>
      <c r="RQ161" s="3433"/>
      <c r="RR161" s="3433"/>
      <c r="RS161" s="3433"/>
      <c r="RT161" s="3433"/>
      <c r="RU161" s="3433"/>
      <c r="RV161" s="3433"/>
      <c r="RW161" s="3433"/>
      <c r="RX161" s="3433"/>
      <c r="RY161" s="3433"/>
      <c r="RZ161" s="3433"/>
      <c r="SA161" s="3433"/>
      <c r="SB161" s="3433"/>
      <c r="SC161" s="3433"/>
      <c r="SD161" s="3433"/>
      <c r="SE161" s="3433"/>
      <c r="SF161" s="3433"/>
      <c r="SG161" s="3433"/>
      <c r="SH161" s="3433"/>
      <c r="SI161" s="3433"/>
      <c r="SJ161" s="3433"/>
      <c r="SK161" s="3433"/>
      <c r="SL161" s="3433"/>
      <c r="SM161" s="3433"/>
      <c r="SN161" s="3433"/>
      <c r="SO161" s="3433"/>
      <c r="SP161" s="3433"/>
      <c r="SQ161" s="3433"/>
      <c r="SR161" s="3433"/>
      <c r="SS161" s="3433"/>
      <c r="ST161" s="3433"/>
      <c r="SU161" s="3433"/>
      <c r="SV161" s="3433"/>
      <c r="SW161" s="3433"/>
      <c r="SX161" s="3433"/>
      <c r="SY161" s="3433"/>
      <c r="SZ161" s="3433"/>
      <c r="TA161" s="3433"/>
      <c r="TB161" s="3433"/>
      <c r="TC161" s="3433"/>
      <c r="TD161" s="3433"/>
      <c r="TE161" s="3433"/>
      <c r="TF161" s="3433"/>
      <c r="TG161" s="3433"/>
      <c r="TH161" s="3433"/>
      <c r="TI161" s="3433"/>
      <c r="TJ161" s="3433"/>
      <c r="TK161" s="3433"/>
      <c r="TL161" s="3433"/>
      <c r="TM161" s="3433"/>
      <c r="TN161" s="3433"/>
      <c r="TO161" s="3433"/>
      <c r="TP161" s="3433"/>
      <c r="TQ161" s="3433"/>
      <c r="TR161" s="3433"/>
      <c r="TS161" s="3433"/>
      <c r="TT161" s="3433"/>
      <c r="TU161" s="3433"/>
      <c r="TV161" s="3433"/>
      <c r="TW161" s="3433"/>
      <c r="TX161" s="3433"/>
      <c r="TY161" s="3433"/>
      <c r="TZ161" s="3433"/>
      <c r="UA161" s="3433"/>
      <c r="UB161" s="3433"/>
      <c r="UC161" s="3433"/>
      <c r="UD161" s="3433"/>
      <c r="UE161" s="3433"/>
      <c r="UF161" s="3433"/>
      <c r="UG161" s="3433"/>
      <c r="UH161" s="3433"/>
      <c r="UI161" s="3433"/>
      <c r="UJ161" s="3433"/>
      <c r="UK161" s="3433"/>
      <c r="UL161" s="3433"/>
      <c r="UM161" s="3433"/>
      <c r="UN161" s="3433"/>
      <c r="UO161" s="3433"/>
      <c r="UP161" s="3433"/>
      <c r="UQ161" s="3433"/>
      <c r="UR161" s="3433"/>
      <c r="US161" s="3433"/>
      <c r="UT161" s="3433"/>
      <c r="UU161" s="3433"/>
      <c r="UV161" s="3433"/>
      <c r="UW161" s="3433"/>
      <c r="UX161" s="3433"/>
      <c r="UY161" s="3433"/>
      <c r="UZ161" s="3433"/>
      <c r="VA161" s="3433"/>
      <c r="VB161" s="3433"/>
      <c r="VC161" s="3433"/>
      <c r="VD161" s="3433"/>
      <c r="VE161" s="3433"/>
      <c r="VF161" s="3433"/>
      <c r="VG161" s="3433"/>
      <c r="VH161" s="3433"/>
      <c r="VI161" s="3433"/>
      <c r="VJ161" s="3433"/>
      <c r="VK161" s="3433"/>
      <c r="VL161" s="3433"/>
      <c r="VM161" s="3433"/>
      <c r="VN161" s="3433"/>
      <c r="VO161" s="3433"/>
      <c r="VP161" s="3433"/>
      <c r="VQ161" s="3433"/>
      <c r="VR161" s="3433"/>
      <c r="VS161" s="3433"/>
      <c r="VT161" s="3433"/>
      <c r="VU161" s="3433"/>
      <c r="VV161" s="3433"/>
      <c r="VW161" s="3433"/>
      <c r="VX161" s="3433"/>
      <c r="VY161" s="3433"/>
      <c r="VZ161" s="3433"/>
      <c r="WA161" s="3433"/>
      <c r="WB161" s="3433"/>
      <c r="WC161" s="3433"/>
      <c r="WD161" s="3433"/>
      <c r="WE161" s="3433"/>
      <c r="WF161" s="3433"/>
      <c r="WG161" s="3433"/>
      <c r="WH161" s="3433"/>
      <c r="WI161" s="3433"/>
      <c r="WJ161" s="3433"/>
      <c r="WK161" s="3433"/>
      <c r="WL161" s="3433"/>
      <c r="WM161" s="3433"/>
      <c r="WN161" s="3433"/>
      <c r="WO161" s="3433"/>
      <c r="WP161" s="3433"/>
      <c r="WQ161" s="3433"/>
      <c r="WR161" s="3433"/>
      <c r="WS161" s="3433"/>
      <c r="WT161" s="3433"/>
      <c r="WU161" s="3433"/>
      <c r="WV161" s="3433"/>
      <c r="WW161" s="3433"/>
      <c r="WX161" s="3433"/>
      <c r="WY161" s="3433"/>
      <c r="WZ161" s="3433"/>
      <c r="XA161" s="3433"/>
      <c r="XB161" s="3433"/>
      <c r="XC161" s="3433"/>
      <c r="XD161" s="3433"/>
      <c r="XE161" s="3433"/>
      <c r="XF161" s="3433"/>
      <c r="XG161" s="3433"/>
      <c r="XH161" s="3433"/>
      <c r="XI161" s="3433"/>
      <c r="XJ161" s="3433"/>
      <c r="XK161" s="3433"/>
      <c r="XL161" s="3433"/>
      <c r="XM161" s="3433"/>
      <c r="XN161" s="3433"/>
      <c r="XO161" s="3433"/>
      <c r="XP161" s="3433"/>
      <c r="XQ161" s="3433"/>
      <c r="XR161" s="3433"/>
      <c r="XS161" s="3433"/>
      <c r="XT161" s="3433"/>
      <c r="XU161" s="3433"/>
      <c r="XV161" s="3433"/>
      <c r="XW161" s="3433"/>
      <c r="XX161" s="3433"/>
      <c r="XY161" s="3433"/>
      <c r="XZ161" s="3433"/>
      <c r="YA161" s="3433"/>
      <c r="YB161" s="3433"/>
      <c r="YC161" s="3433"/>
      <c r="YD161" s="3433"/>
      <c r="YE161" s="3433"/>
      <c r="YF161" s="3433"/>
      <c r="YG161" s="3433"/>
      <c r="YH161" s="3433"/>
      <c r="YI161" s="3433"/>
      <c r="YJ161" s="3433"/>
      <c r="YK161" s="3433"/>
      <c r="YL161" s="3433"/>
      <c r="YM161" s="3433"/>
      <c r="YN161" s="3433"/>
      <c r="YO161" s="3433"/>
      <c r="YP161" s="3433"/>
      <c r="YQ161" s="3433"/>
      <c r="YR161" s="3433"/>
      <c r="YS161" s="3433"/>
      <c r="YT161" s="3433"/>
      <c r="YU161" s="3433"/>
      <c r="YV161" s="3433"/>
      <c r="YW161" s="3433"/>
      <c r="YX161" s="3433"/>
      <c r="YY161" s="3433"/>
      <c r="YZ161" s="3433"/>
      <c r="ZA161" s="3433"/>
      <c r="ZB161" s="3433"/>
      <c r="ZC161" s="3433"/>
      <c r="ZD161" s="3433"/>
      <c r="ZE161" s="3433"/>
      <c r="ZF161" s="3433"/>
      <c r="ZG161" s="3433"/>
      <c r="ZH161" s="3433"/>
      <c r="ZI161" s="3433"/>
      <c r="ZJ161" s="3433"/>
      <c r="ZK161" s="3433"/>
      <c r="ZL161" s="3433"/>
      <c r="ZM161" s="3433"/>
      <c r="ZN161" s="3433"/>
      <c r="ZO161" s="3433"/>
      <c r="ZP161" s="3433"/>
      <c r="ZQ161" s="3433"/>
      <c r="ZR161" s="3433"/>
      <c r="ZS161" s="3433"/>
      <c r="ZT161" s="3433"/>
      <c r="ZU161" s="3433"/>
      <c r="ZV161" s="3433"/>
      <c r="ZW161" s="3433"/>
      <c r="ZX161" s="3433"/>
      <c r="ZY161" s="3433"/>
      <c r="ZZ161" s="3433"/>
      <c r="AAA161" s="3433"/>
      <c r="AAB161" s="3433"/>
      <c r="AAC161" s="3433"/>
      <c r="AAD161" s="3433"/>
      <c r="AAE161" s="3433"/>
      <c r="AAF161" s="3433"/>
      <c r="AAG161" s="3433"/>
      <c r="AAH161" s="3433"/>
      <c r="AAI161" s="3433"/>
      <c r="AAJ161" s="3433"/>
      <c r="AAK161" s="3433"/>
      <c r="AAL161" s="3433"/>
      <c r="AAM161" s="3433"/>
      <c r="AAN161" s="3433"/>
      <c r="AAO161" s="3433"/>
      <c r="AAP161" s="3433"/>
      <c r="AAQ161" s="3433"/>
      <c r="AAR161" s="3433"/>
      <c r="AAS161" s="3433"/>
      <c r="AAT161" s="3433"/>
      <c r="AAU161" s="3433"/>
      <c r="AAV161" s="3433"/>
      <c r="AAW161" s="3433"/>
      <c r="AAX161" s="3433"/>
      <c r="AAY161" s="3433"/>
      <c r="AAZ161" s="3433"/>
      <c r="ABA161" s="3433"/>
      <c r="ABB161" s="3433"/>
      <c r="ABC161" s="3433"/>
      <c r="ABD161" s="3433"/>
      <c r="ABE161" s="3433"/>
      <c r="ABF161" s="3433"/>
      <c r="ABG161" s="3433"/>
      <c r="ABH161" s="3433"/>
      <c r="ABI161" s="3433"/>
      <c r="ABJ161" s="3433"/>
      <c r="ABK161" s="3433"/>
      <c r="ABL161" s="3433"/>
      <c r="ABM161" s="3433"/>
      <c r="ABN161" s="3433"/>
      <c r="ABO161" s="3433"/>
      <c r="ABP161" s="3433"/>
      <c r="ABQ161" s="3433"/>
      <c r="ABR161" s="3433"/>
      <c r="ABS161" s="3433"/>
      <c r="ABT161" s="3433"/>
      <c r="ABU161" s="3433"/>
      <c r="ABV161" s="3433"/>
      <c r="ABW161" s="3433"/>
      <c r="ABX161" s="3433"/>
      <c r="ABY161" s="3433"/>
      <c r="ABZ161" s="3433"/>
      <c r="ACA161" s="3433"/>
      <c r="ACB161" s="3433"/>
      <c r="ACC161" s="3433"/>
      <c r="ACD161" s="3433"/>
      <c r="ACE161" s="3433"/>
      <c r="ACF161" s="3433"/>
      <c r="ACG161" s="3433"/>
      <c r="ACH161" s="3433"/>
      <c r="ACI161" s="3433"/>
      <c r="ACJ161" s="3433"/>
      <c r="ACK161" s="3433"/>
      <c r="ACL161" s="3433"/>
      <c r="ACM161" s="3433"/>
      <c r="ACN161" s="3433"/>
      <c r="ACO161" s="3433"/>
      <c r="ACP161" s="3433"/>
      <c r="ACQ161" s="3433"/>
      <c r="ACR161" s="3433"/>
      <c r="ACS161" s="3433"/>
      <c r="ACT161" s="3433"/>
      <c r="ACU161" s="3433"/>
      <c r="ACV161" s="3433"/>
      <c r="ACW161" s="3433"/>
      <c r="ACX161" s="3433"/>
      <c r="ACY161" s="3433"/>
      <c r="ACZ161" s="3433"/>
      <c r="ADA161" s="3433"/>
      <c r="ADB161" s="3433"/>
      <c r="ADC161" s="3433"/>
      <c r="ADD161" s="3433"/>
      <c r="ADE161" s="3433"/>
      <c r="ADF161" s="3433"/>
      <c r="ADG161" s="3433"/>
      <c r="ADH161" s="3433"/>
      <c r="ADI161" s="3433"/>
      <c r="ADJ161" s="3433"/>
      <c r="ADK161" s="3433"/>
      <c r="ADL161" s="3433"/>
      <c r="ADM161" s="3433"/>
      <c r="ADN161" s="3433"/>
      <c r="ADO161" s="3433"/>
      <c r="ADP161" s="3433"/>
      <c r="ADQ161" s="3433"/>
      <c r="ADR161" s="3433"/>
      <c r="ADS161" s="3433"/>
      <c r="ADT161" s="3433"/>
      <c r="ADU161" s="3433"/>
      <c r="ADV161" s="3433"/>
      <c r="ADW161" s="3433"/>
      <c r="ADX161" s="3433"/>
      <c r="ADY161" s="3433"/>
      <c r="ADZ161" s="3433"/>
      <c r="AEA161" s="3433"/>
      <c r="AEB161" s="3433"/>
      <c r="AEC161" s="3433"/>
      <c r="AED161" s="3433"/>
      <c r="AEE161" s="3433"/>
      <c r="AEF161" s="3433"/>
      <c r="AEG161" s="3433"/>
      <c r="AEH161" s="3433"/>
      <c r="AEI161" s="3433"/>
      <c r="AEJ161" s="3433"/>
      <c r="AEK161" s="3433"/>
      <c r="AEL161" s="3433"/>
      <c r="AEM161" s="3433"/>
      <c r="AEN161" s="3433"/>
      <c r="AEO161" s="3433"/>
      <c r="AEP161" s="3433"/>
      <c r="AEQ161" s="3433"/>
      <c r="AER161" s="3433"/>
      <c r="AES161" s="3433"/>
      <c r="AET161" s="3433"/>
      <c r="AEU161" s="3433"/>
      <c r="AEV161" s="3433"/>
      <c r="AEW161" s="3433"/>
      <c r="AEX161" s="3433"/>
      <c r="AEY161" s="3433"/>
      <c r="AEZ161" s="3433"/>
      <c r="AFA161" s="3433"/>
      <c r="AFB161" s="3433"/>
      <c r="AFC161" s="3433"/>
      <c r="AFD161" s="3433"/>
      <c r="AFE161" s="3433"/>
      <c r="AFF161" s="3433"/>
      <c r="AFG161" s="3433"/>
      <c r="AFH161" s="3433"/>
      <c r="AFI161" s="3433"/>
      <c r="AFJ161" s="3433"/>
      <c r="AFK161" s="3433"/>
      <c r="AFL161" s="3433"/>
      <c r="AFM161" s="3433"/>
      <c r="AFN161" s="3433"/>
      <c r="AFO161" s="3433"/>
      <c r="AFP161" s="3433"/>
      <c r="AFQ161" s="3433"/>
      <c r="AFR161" s="3433"/>
      <c r="AFS161" s="3433"/>
      <c r="AFT161" s="3433"/>
      <c r="AFU161" s="3433"/>
      <c r="AFV161" s="3433"/>
      <c r="AFW161" s="3433"/>
      <c r="AFX161" s="3433"/>
      <c r="AFY161" s="3433"/>
      <c r="AFZ161" s="3433"/>
      <c r="AGA161" s="3433"/>
      <c r="AGB161" s="3433"/>
      <c r="AGC161" s="3433"/>
      <c r="AGD161" s="3433"/>
      <c r="AGE161" s="3433"/>
      <c r="AGF161" s="3433"/>
      <c r="AGG161" s="3433"/>
      <c r="AGH161" s="3433"/>
      <c r="AGI161" s="3433"/>
      <c r="AGJ161" s="3433"/>
      <c r="AGK161" s="3433"/>
      <c r="AGL161" s="3433"/>
      <c r="AGM161" s="3433"/>
      <c r="AGN161" s="3433"/>
      <c r="AGO161" s="3433"/>
      <c r="AGP161" s="3433"/>
      <c r="AGQ161" s="3433"/>
      <c r="AGR161" s="3433"/>
      <c r="AGS161" s="3433"/>
      <c r="AGT161" s="3433"/>
      <c r="AGU161" s="3433"/>
      <c r="AGV161" s="3433"/>
      <c r="AGW161" s="3433"/>
      <c r="AGX161" s="3433"/>
      <c r="AGY161" s="3433"/>
      <c r="AGZ161" s="3433"/>
      <c r="AHA161" s="3433"/>
      <c r="AHB161" s="3433"/>
      <c r="AHC161" s="3433"/>
      <c r="AHD161" s="3433"/>
      <c r="AHE161" s="3433"/>
      <c r="AHF161" s="3433"/>
      <c r="AHG161" s="3433"/>
      <c r="AHH161" s="3433"/>
      <c r="AHI161" s="3433"/>
      <c r="AHJ161" s="3433"/>
      <c r="AHK161" s="3433"/>
      <c r="AHL161" s="3433"/>
      <c r="AHM161" s="3433"/>
      <c r="AHN161" s="3433"/>
      <c r="AHO161" s="3433"/>
      <c r="AHP161" s="3433"/>
      <c r="AHQ161" s="3433"/>
      <c r="AHR161" s="3433"/>
      <c r="AHS161" s="3433"/>
      <c r="AHT161" s="3433"/>
      <c r="AHU161" s="3433"/>
      <c r="AHV161" s="3433"/>
      <c r="AHW161" s="3433"/>
      <c r="AHX161" s="3433"/>
      <c r="AHY161" s="3433"/>
      <c r="AHZ161" s="3433"/>
      <c r="AIA161" s="3433"/>
      <c r="AIB161" s="3433"/>
      <c r="AIC161" s="3433"/>
      <c r="AID161" s="3433"/>
      <c r="AIE161" s="3433"/>
      <c r="AIF161" s="3433"/>
      <c r="AIG161" s="3433"/>
      <c r="AIH161" s="3433"/>
      <c r="AII161" s="3433"/>
      <c r="AIJ161" s="3433"/>
      <c r="AIK161" s="3433"/>
      <c r="AIL161" s="3433"/>
      <c r="AIM161" s="3433"/>
      <c r="AIN161" s="3433"/>
      <c r="AIO161" s="3433"/>
      <c r="AIP161" s="3433"/>
      <c r="AIQ161" s="3433"/>
      <c r="AIR161" s="3433"/>
      <c r="AIS161" s="3433"/>
      <c r="AIT161" s="3433"/>
      <c r="AIU161" s="3433"/>
      <c r="AIV161" s="3433"/>
      <c r="AIW161" s="3433"/>
      <c r="AIX161" s="3433"/>
      <c r="AIY161" s="3433"/>
      <c r="AIZ161" s="3433"/>
      <c r="AJA161" s="3433"/>
      <c r="AJB161" s="3433"/>
      <c r="AJC161" s="3433"/>
      <c r="AJD161" s="3433"/>
      <c r="AJE161" s="3433"/>
      <c r="AJF161" s="3433"/>
      <c r="AJG161" s="3433"/>
      <c r="AJH161" s="3433"/>
      <c r="AJI161" s="3433"/>
      <c r="AJJ161" s="3433"/>
      <c r="AJK161" s="3433"/>
      <c r="AJL161" s="3433"/>
      <c r="AJM161" s="3433"/>
      <c r="AJN161" s="3433"/>
      <c r="AJO161" s="3433"/>
      <c r="AJP161" s="3433"/>
      <c r="AJQ161" s="3433"/>
      <c r="AJR161" s="3433"/>
      <c r="AJS161" s="3433"/>
      <c r="AJT161" s="3433"/>
      <c r="AJU161" s="3433"/>
      <c r="AJV161" s="3433"/>
      <c r="AJW161" s="3433"/>
      <c r="AJX161" s="3433"/>
      <c r="AJY161" s="3433"/>
      <c r="AJZ161" s="3433"/>
      <c r="AKA161" s="3433"/>
      <c r="AKB161" s="3433"/>
      <c r="AKC161" s="3433"/>
      <c r="AKD161" s="3433"/>
      <c r="AKE161" s="3433"/>
      <c r="AKF161" s="3433"/>
      <c r="AKG161" s="3433"/>
      <c r="AKH161" s="3433"/>
      <c r="AKI161" s="3433"/>
      <c r="AKJ161" s="3433"/>
      <c r="AKK161" s="3433"/>
      <c r="AKL161" s="3433"/>
      <c r="AKM161" s="3433"/>
      <c r="AKN161" s="3433"/>
      <c r="AKO161" s="3433"/>
      <c r="AKP161" s="3433"/>
      <c r="AKQ161" s="3433"/>
      <c r="AKR161" s="3433"/>
      <c r="AKS161" s="3433"/>
      <c r="AKT161" s="3433"/>
      <c r="AKU161" s="3433"/>
      <c r="AKV161" s="3433"/>
      <c r="AKW161" s="3433"/>
      <c r="AKX161" s="3433"/>
      <c r="AKY161" s="3433"/>
      <c r="AKZ161" s="3433"/>
      <c r="ALA161" s="3433"/>
      <c r="ALB161" s="3433"/>
      <c r="ALC161" s="3433"/>
      <c r="ALD161" s="3433"/>
      <c r="ALE161" s="3433"/>
      <c r="ALF161" s="3433"/>
      <c r="ALG161" s="3433"/>
      <c r="ALH161" s="3433"/>
      <c r="ALI161" s="3433"/>
      <c r="ALJ161" s="3433"/>
      <c r="ALK161" s="3433"/>
      <c r="ALL161" s="3433"/>
      <c r="ALM161" s="3433"/>
      <c r="ALN161" s="3433"/>
      <c r="ALO161" s="3433"/>
      <c r="ALP161" s="3433"/>
      <c r="ALQ161" s="3433"/>
      <c r="ALR161" s="3433"/>
      <c r="ALS161" s="3433"/>
      <c r="ALT161" s="3433"/>
      <c r="ALU161" s="3433"/>
      <c r="ALV161" s="3433"/>
      <c r="ALW161" s="3433"/>
      <c r="ALX161" s="3433"/>
      <c r="ALY161" s="3433"/>
      <c r="ALZ161" s="3433"/>
      <c r="AMA161" s="3433"/>
      <c r="AMB161" s="3433"/>
      <c r="AMC161" s="3433"/>
      <c r="AMD161" s="3433"/>
      <c r="AME161" s="3433"/>
      <c r="AMF161" s="3433"/>
      <c r="AMG161" s="3433"/>
      <c r="AMH161" s="3433"/>
      <c r="AMI161" s="3433"/>
      <c r="AMJ161" s="3433"/>
    </row>
    <row r="162" spans="1:1024" s="3434" customFormat="1" ht="22.9" customHeight="1" thickBot="1">
      <c r="A162" s="6249"/>
      <c r="B162" s="6807"/>
      <c r="C162" s="6821"/>
      <c r="D162" s="6823"/>
      <c r="E162" s="6825"/>
      <c r="F162" s="6337"/>
      <c r="G162" s="6825"/>
      <c r="H162" s="6857"/>
      <c r="I162" s="4828" t="s">
        <v>918</v>
      </c>
      <c r="J162" s="4829">
        <v>600000</v>
      </c>
      <c r="K162" s="6859"/>
      <c r="L162" s="6861"/>
      <c r="M162" s="6861"/>
      <c r="N162" s="6861"/>
      <c r="O162" s="6863"/>
      <c r="P162" s="6849"/>
      <c r="Q162" s="6851"/>
      <c r="R162" s="6849"/>
      <c r="S162" s="6853"/>
      <c r="T162" s="6855"/>
      <c r="U162" s="6843"/>
      <c r="V162" s="6843"/>
      <c r="W162" s="6843"/>
      <c r="X162" s="6843"/>
      <c r="Y162" s="6845"/>
      <c r="Z162" s="6847"/>
      <c r="AA162" s="6845"/>
      <c r="AB162" s="6845"/>
      <c r="AC162" s="6845"/>
      <c r="AD162" s="6845"/>
      <c r="AE162" s="6843"/>
      <c r="AF162" s="6841"/>
      <c r="AG162" s="6825"/>
      <c r="AH162" s="6825"/>
      <c r="AI162" s="6887"/>
      <c r="AJ162" s="6887"/>
      <c r="AK162" s="6889"/>
      <c r="AL162" s="6881"/>
      <c r="AM162" s="6881"/>
      <c r="AN162" s="6881"/>
      <c r="AO162" s="6881"/>
      <c r="AP162" s="6881"/>
      <c r="AQ162" s="6881"/>
      <c r="AR162" s="6881"/>
      <c r="AS162" s="6881"/>
      <c r="AT162" s="6881"/>
      <c r="AU162" s="6881"/>
      <c r="AV162" s="6881"/>
      <c r="AW162" s="6883"/>
      <c r="AX162" s="6883"/>
      <c r="AY162" s="6886"/>
      <c r="AZ162" s="6865"/>
      <c r="BA162" s="3421"/>
      <c r="BB162" s="3421"/>
      <c r="BC162" s="3421"/>
      <c r="BD162" s="3421"/>
      <c r="BE162" s="3421"/>
      <c r="BF162" s="3421"/>
      <c r="BG162" s="3421"/>
      <c r="BH162" s="3421"/>
      <c r="BI162" s="3421"/>
      <c r="BJ162" s="3421"/>
      <c r="BK162" s="3421"/>
      <c r="BL162" s="3421"/>
      <c r="BM162" s="3421"/>
      <c r="BN162" s="3421"/>
      <c r="BO162" s="3421"/>
      <c r="BP162" s="3421"/>
      <c r="BQ162" s="3421"/>
      <c r="BR162" s="3421"/>
      <c r="BS162" s="3421"/>
      <c r="BT162" s="3421"/>
      <c r="BU162" s="3421"/>
      <c r="BV162" s="3421"/>
      <c r="BW162" s="3421"/>
      <c r="BX162" s="3421"/>
      <c r="BY162" s="3421"/>
      <c r="BZ162" s="3421"/>
      <c r="CA162" s="3421"/>
      <c r="CB162" s="3421"/>
      <c r="CC162" s="3421"/>
      <c r="CD162" s="3421"/>
      <c r="CE162" s="3421"/>
      <c r="CF162" s="3421"/>
      <c r="CG162" s="3421"/>
      <c r="CH162" s="3421"/>
      <c r="CI162" s="3421"/>
      <c r="CJ162" s="3421"/>
      <c r="CK162" s="3421"/>
      <c r="CL162" s="3421"/>
      <c r="CM162" s="3421"/>
      <c r="CN162" s="3421"/>
      <c r="CO162" s="3421"/>
      <c r="CP162" s="3421"/>
      <c r="CQ162" s="3421"/>
      <c r="CR162" s="3421"/>
      <c r="CS162" s="3421"/>
      <c r="CT162" s="3421"/>
      <c r="CU162" s="3421"/>
      <c r="CV162" s="3421"/>
      <c r="CW162" s="3421"/>
      <c r="CX162" s="3421"/>
      <c r="CY162" s="3421"/>
      <c r="CZ162" s="3421"/>
      <c r="DA162" s="3421"/>
      <c r="DB162" s="3421"/>
      <c r="DC162" s="3421"/>
      <c r="DD162" s="3421"/>
      <c r="DE162" s="3421"/>
      <c r="DF162" s="3421"/>
      <c r="DG162" s="3421"/>
      <c r="DH162" s="3421"/>
      <c r="DI162" s="3421"/>
      <c r="DJ162" s="3433"/>
      <c r="DK162" s="3433"/>
      <c r="DL162" s="3433"/>
      <c r="DM162" s="3433"/>
      <c r="DN162" s="3433"/>
      <c r="DO162" s="3433"/>
      <c r="DP162" s="3433"/>
      <c r="DQ162" s="3433"/>
      <c r="DR162" s="3433"/>
      <c r="DS162" s="3433"/>
      <c r="DT162" s="3433"/>
      <c r="DU162" s="3433"/>
      <c r="DV162" s="3433"/>
      <c r="DW162" s="3433"/>
      <c r="DX162" s="3433"/>
      <c r="DY162" s="3433"/>
      <c r="DZ162" s="3433"/>
      <c r="EA162" s="3433"/>
      <c r="EB162" s="3433"/>
      <c r="EC162" s="3433"/>
      <c r="ED162" s="3433"/>
      <c r="EE162" s="3433"/>
      <c r="EF162" s="3433"/>
      <c r="EG162" s="3433"/>
      <c r="EH162" s="3433"/>
      <c r="EI162" s="3433"/>
      <c r="EJ162" s="3433"/>
      <c r="EK162" s="3433"/>
      <c r="EL162" s="3433"/>
      <c r="EM162" s="3433"/>
      <c r="EN162" s="3433"/>
      <c r="EO162" s="3433"/>
      <c r="EP162" s="3433"/>
      <c r="EQ162" s="3433"/>
      <c r="ER162" s="3433"/>
      <c r="ES162" s="3433"/>
      <c r="ET162" s="3433"/>
      <c r="EU162" s="3433"/>
      <c r="EV162" s="3433"/>
      <c r="EW162" s="3433"/>
      <c r="EX162" s="3433"/>
      <c r="EY162" s="3433"/>
      <c r="EZ162" s="3433"/>
      <c r="FA162" s="3433"/>
      <c r="FB162" s="3433"/>
      <c r="FC162" s="3433"/>
      <c r="FD162" s="3433"/>
      <c r="FE162" s="3433"/>
      <c r="FF162" s="3433"/>
      <c r="FG162" s="3433"/>
      <c r="FH162" s="3433"/>
      <c r="FI162" s="3433"/>
      <c r="FJ162" s="3433"/>
      <c r="FK162" s="3433"/>
      <c r="FL162" s="3433"/>
      <c r="FM162" s="3433"/>
      <c r="FN162" s="3433"/>
      <c r="FO162" s="3433"/>
      <c r="FP162" s="3433"/>
      <c r="FQ162" s="3433"/>
      <c r="FR162" s="3433"/>
      <c r="FS162" s="3433"/>
      <c r="FT162" s="3433"/>
      <c r="FU162" s="3433"/>
      <c r="FV162" s="3433"/>
      <c r="FW162" s="3433"/>
      <c r="FX162" s="3433"/>
      <c r="FY162" s="3433"/>
      <c r="FZ162" s="3433"/>
      <c r="GA162" s="3433"/>
      <c r="GB162" s="3433"/>
      <c r="GC162" s="3433"/>
      <c r="GD162" s="3433"/>
      <c r="GE162" s="3433"/>
      <c r="GF162" s="3433"/>
      <c r="GG162" s="3433"/>
      <c r="GH162" s="3433"/>
      <c r="GI162" s="3433"/>
      <c r="GJ162" s="3433"/>
      <c r="GK162" s="3433"/>
      <c r="GL162" s="3433"/>
      <c r="GM162" s="3433"/>
      <c r="GN162" s="3433"/>
      <c r="GO162" s="3433"/>
      <c r="GP162" s="3433"/>
      <c r="GQ162" s="3433"/>
      <c r="GR162" s="3433"/>
      <c r="GS162" s="3433"/>
      <c r="GT162" s="3433"/>
      <c r="GU162" s="3433"/>
      <c r="GV162" s="3433"/>
      <c r="GW162" s="3433"/>
      <c r="GX162" s="3433"/>
      <c r="GY162" s="3433"/>
      <c r="GZ162" s="3433"/>
      <c r="HA162" s="3433"/>
      <c r="HB162" s="3433"/>
      <c r="HC162" s="3433"/>
      <c r="HD162" s="3433"/>
      <c r="HE162" s="3433"/>
      <c r="HF162" s="3433"/>
      <c r="HG162" s="3433"/>
      <c r="HH162" s="3433"/>
      <c r="HI162" s="3433"/>
      <c r="HJ162" s="3433"/>
      <c r="HK162" s="3433"/>
      <c r="HL162" s="3433"/>
      <c r="HM162" s="3433"/>
      <c r="HN162" s="3433"/>
      <c r="HO162" s="3433"/>
      <c r="HP162" s="3433"/>
      <c r="HQ162" s="3433"/>
      <c r="HR162" s="3433"/>
      <c r="HS162" s="3433"/>
      <c r="HT162" s="3433"/>
      <c r="HU162" s="3433"/>
      <c r="HV162" s="3433"/>
      <c r="HW162" s="3433"/>
      <c r="HX162" s="3433"/>
      <c r="HY162" s="3433"/>
      <c r="HZ162" s="3433"/>
      <c r="IA162" s="3433"/>
      <c r="IB162" s="3433"/>
      <c r="IC162" s="3433"/>
      <c r="ID162" s="3433"/>
      <c r="IE162" s="3433"/>
      <c r="IF162" s="3433"/>
      <c r="IG162" s="3433"/>
      <c r="IH162" s="3433"/>
      <c r="II162" s="3433"/>
      <c r="IJ162" s="3433"/>
      <c r="IK162" s="3433"/>
      <c r="IL162" s="3433"/>
      <c r="IM162" s="3433"/>
      <c r="IN162" s="3433"/>
      <c r="IO162" s="3433"/>
      <c r="IP162" s="3433"/>
      <c r="IQ162" s="3433"/>
      <c r="IR162" s="3433"/>
      <c r="IS162" s="3433"/>
      <c r="IT162" s="3433"/>
      <c r="IU162" s="3433"/>
      <c r="IV162" s="3433"/>
      <c r="IW162" s="3433"/>
      <c r="IX162" s="3433"/>
      <c r="IY162" s="3433"/>
      <c r="IZ162" s="3433"/>
      <c r="JA162" s="3433"/>
      <c r="JB162" s="3433"/>
      <c r="JC162" s="3433"/>
      <c r="JD162" s="3433"/>
      <c r="JE162" s="3433"/>
      <c r="JF162" s="3433"/>
      <c r="JG162" s="3433"/>
      <c r="JH162" s="3433"/>
      <c r="JI162" s="3433"/>
      <c r="JJ162" s="3433"/>
      <c r="JK162" s="3433"/>
      <c r="JL162" s="3433"/>
      <c r="JM162" s="3433"/>
      <c r="JN162" s="3433"/>
      <c r="JO162" s="3433"/>
      <c r="JP162" s="3433"/>
      <c r="JQ162" s="3433"/>
      <c r="JR162" s="3433"/>
      <c r="JS162" s="3433"/>
      <c r="JT162" s="3433"/>
      <c r="JU162" s="3433"/>
      <c r="JV162" s="3433"/>
      <c r="JW162" s="3433"/>
      <c r="JX162" s="3433"/>
      <c r="JY162" s="3433"/>
      <c r="JZ162" s="3433"/>
      <c r="KA162" s="3433"/>
      <c r="KB162" s="3433"/>
      <c r="KC162" s="3433"/>
      <c r="KD162" s="3433"/>
      <c r="KE162" s="3433"/>
      <c r="KF162" s="3433"/>
      <c r="KG162" s="3433"/>
      <c r="KH162" s="3433"/>
      <c r="KI162" s="3433"/>
      <c r="KJ162" s="3433"/>
      <c r="KK162" s="3433"/>
      <c r="KL162" s="3433"/>
      <c r="KM162" s="3433"/>
      <c r="KN162" s="3433"/>
      <c r="KO162" s="3433"/>
      <c r="KP162" s="3433"/>
      <c r="KQ162" s="3433"/>
      <c r="KR162" s="3433"/>
      <c r="KS162" s="3433"/>
      <c r="KT162" s="3433"/>
      <c r="KU162" s="3433"/>
      <c r="KV162" s="3433"/>
      <c r="KW162" s="3433"/>
      <c r="KX162" s="3433"/>
      <c r="KY162" s="3433"/>
      <c r="KZ162" s="3433"/>
      <c r="LA162" s="3433"/>
      <c r="LB162" s="3433"/>
      <c r="LC162" s="3433"/>
      <c r="LD162" s="3433"/>
      <c r="LE162" s="3433"/>
      <c r="LF162" s="3433"/>
      <c r="LG162" s="3433"/>
      <c r="LH162" s="3433"/>
      <c r="LI162" s="3433"/>
      <c r="LJ162" s="3433"/>
      <c r="LK162" s="3433"/>
      <c r="LL162" s="3433"/>
      <c r="LM162" s="3433"/>
      <c r="LN162" s="3433"/>
      <c r="LO162" s="3433"/>
      <c r="LP162" s="3433"/>
      <c r="LQ162" s="3433"/>
      <c r="LR162" s="3433"/>
      <c r="LS162" s="3433"/>
      <c r="LT162" s="3433"/>
      <c r="LU162" s="3433"/>
      <c r="LV162" s="3433"/>
      <c r="LW162" s="3433"/>
      <c r="LX162" s="3433"/>
      <c r="LY162" s="3433"/>
      <c r="LZ162" s="3433"/>
      <c r="MA162" s="3433"/>
      <c r="MB162" s="3433"/>
      <c r="MC162" s="3433"/>
      <c r="MD162" s="3433"/>
      <c r="ME162" s="3433"/>
      <c r="MF162" s="3433"/>
      <c r="MG162" s="3433"/>
      <c r="MH162" s="3433"/>
      <c r="MI162" s="3433"/>
      <c r="MJ162" s="3433"/>
      <c r="MK162" s="3433"/>
      <c r="ML162" s="3433"/>
      <c r="MM162" s="3433"/>
      <c r="MN162" s="3433"/>
      <c r="MO162" s="3433"/>
      <c r="MP162" s="3433"/>
      <c r="MQ162" s="3433"/>
      <c r="MR162" s="3433"/>
      <c r="MS162" s="3433"/>
      <c r="MT162" s="3433"/>
      <c r="MU162" s="3433"/>
      <c r="MV162" s="3433"/>
      <c r="MW162" s="3433"/>
      <c r="MX162" s="3433"/>
      <c r="MY162" s="3433"/>
      <c r="MZ162" s="3433"/>
      <c r="NA162" s="3433"/>
      <c r="NB162" s="3433"/>
      <c r="NC162" s="3433"/>
      <c r="ND162" s="3433"/>
      <c r="NE162" s="3433"/>
      <c r="NF162" s="3433"/>
      <c r="NG162" s="3433"/>
      <c r="NH162" s="3433"/>
      <c r="NI162" s="3433"/>
      <c r="NJ162" s="3433"/>
      <c r="NK162" s="3433"/>
      <c r="NL162" s="3433"/>
      <c r="NM162" s="3433"/>
      <c r="NN162" s="3433"/>
      <c r="NO162" s="3433"/>
      <c r="NP162" s="3433"/>
      <c r="NQ162" s="3433"/>
      <c r="NR162" s="3433"/>
      <c r="NS162" s="3433"/>
      <c r="NT162" s="3433"/>
      <c r="NU162" s="3433"/>
      <c r="NV162" s="3433"/>
      <c r="NW162" s="3433"/>
      <c r="NX162" s="3433"/>
      <c r="NY162" s="3433"/>
      <c r="NZ162" s="3433"/>
      <c r="OA162" s="3433"/>
      <c r="OB162" s="3433"/>
      <c r="OC162" s="3433"/>
      <c r="OD162" s="3433"/>
      <c r="OE162" s="3433"/>
      <c r="OF162" s="3433"/>
      <c r="OG162" s="3433"/>
      <c r="OH162" s="3433"/>
      <c r="OI162" s="3433"/>
      <c r="OJ162" s="3433"/>
      <c r="OK162" s="3433"/>
      <c r="OL162" s="3433"/>
      <c r="OM162" s="3433"/>
      <c r="ON162" s="3433"/>
      <c r="OO162" s="3433"/>
      <c r="OP162" s="3433"/>
      <c r="OQ162" s="3433"/>
      <c r="OR162" s="3433"/>
      <c r="OS162" s="3433"/>
      <c r="OT162" s="3433"/>
      <c r="OU162" s="3433"/>
      <c r="OV162" s="3433"/>
      <c r="OW162" s="3433"/>
      <c r="OX162" s="3433"/>
      <c r="OY162" s="3433"/>
      <c r="OZ162" s="3433"/>
      <c r="PA162" s="3433"/>
      <c r="PB162" s="3433"/>
      <c r="PC162" s="3433"/>
      <c r="PD162" s="3433"/>
      <c r="PE162" s="3433"/>
      <c r="PF162" s="3433"/>
      <c r="PG162" s="3433"/>
      <c r="PH162" s="3433"/>
      <c r="PI162" s="3433"/>
      <c r="PJ162" s="3433"/>
      <c r="PK162" s="3433"/>
      <c r="PL162" s="3433"/>
      <c r="PM162" s="3433"/>
      <c r="PN162" s="3433"/>
      <c r="PO162" s="3433"/>
      <c r="PP162" s="3433"/>
      <c r="PQ162" s="3433"/>
      <c r="PR162" s="3433"/>
      <c r="PS162" s="3433"/>
      <c r="PT162" s="3433"/>
      <c r="PU162" s="3433"/>
      <c r="PV162" s="3433"/>
      <c r="PW162" s="3433"/>
      <c r="PX162" s="3433"/>
      <c r="PY162" s="3433"/>
      <c r="PZ162" s="3433"/>
      <c r="QA162" s="3433"/>
      <c r="QB162" s="3433"/>
      <c r="QC162" s="3433"/>
      <c r="QD162" s="3433"/>
      <c r="QE162" s="3433"/>
      <c r="QF162" s="3433"/>
      <c r="QG162" s="3433"/>
      <c r="QH162" s="3433"/>
      <c r="QI162" s="3433"/>
      <c r="QJ162" s="3433"/>
      <c r="QK162" s="3433"/>
      <c r="QL162" s="3433"/>
      <c r="QM162" s="3433"/>
      <c r="QN162" s="3433"/>
      <c r="QO162" s="3433"/>
      <c r="QP162" s="3433"/>
      <c r="QQ162" s="3433"/>
      <c r="QR162" s="3433"/>
      <c r="QS162" s="3433"/>
      <c r="QT162" s="3433"/>
      <c r="QU162" s="3433"/>
      <c r="QV162" s="3433"/>
      <c r="QW162" s="3433"/>
      <c r="QX162" s="3433"/>
      <c r="QY162" s="3433"/>
      <c r="QZ162" s="3433"/>
      <c r="RA162" s="3433"/>
      <c r="RB162" s="3433"/>
      <c r="RC162" s="3433"/>
      <c r="RD162" s="3433"/>
      <c r="RE162" s="3433"/>
      <c r="RF162" s="3433"/>
      <c r="RG162" s="3433"/>
      <c r="RH162" s="3433"/>
      <c r="RI162" s="3433"/>
      <c r="RJ162" s="3433"/>
      <c r="RK162" s="3433"/>
      <c r="RL162" s="3433"/>
      <c r="RM162" s="3433"/>
      <c r="RN162" s="3433"/>
      <c r="RO162" s="3433"/>
      <c r="RP162" s="3433"/>
      <c r="RQ162" s="3433"/>
      <c r="RR162" s="3433"/>
      <c r="RS162" s="3433"/>
      <c r="RT162" s="3433"/>
      <c r="RU162" s="3433"/>
      <c r="RV162" s="3433"/>
      <c r="RW162" s="3433"/>
      <c r="RX162" s="3433"/>
      <c r="RY162" s="3433"/>
      <c r="RZ162" s="3433"/>
      <c r="SA162" s="3433"/>
      <c r="SB162" s="3433"/>
      <c r="SC162" s="3433"/>
      <c r="SD162" s="3433"/>
      <c r="SE162" s="3433"/>
      <c r="SF162" s="3433"/>
      <c r="SG162" s="3433"/>
      <c r="SH162" s="3433"/>
      <c r="SI162" s="3433"/>
      <c r="SJ162" s="3433"/>
      <c r="SK162" s="3433"/>
      <c r="SL162" s="3433"/>
      <c r="SM162" s="3433"/>
      <c r="SN162" s="3433"/>
      <c r="SO162" s="3433"/>
      <c r="SP162" s="3433"/>
      <c r="SQ162" s="3433"/>
      <c r="SR162" s="3433"/>
      <c r="SS162" s="3433"/>
      <c r="ST162" s="3433"/>
      <c r="SU162" s="3433"/>
      <c r="SV162" s="3433"/>
      <c r="SW162" s="3433"/>
      <c r="SX162" s="3433"/>
      <c r="SY162" s="3433"/>
      <c r="SZ162" s="3433"/>
      <c r="TA162" s="3433"/>
      <c r="TB162" s="3433"/>
      <c r="TC162" s="3433"/>
      <c r="TD162" s="3433"/>
      <c r="TE162" s="3433"/>
      <c r="TF162" s="3433"/>
      <c r="TG162" s="3433"/>
      <c r="TH162" s="3433"/>
      <c r="TI162" s="3433"/>
      <c r="TJ162" s="3433"/>
      <c r="TK162" s="3433"/>
      <c r="TL162" s="3433"/>
      <c r="TM162" s="3433"/>
      <c r="TN162" s="3433"/>
      <c r="TO162" s="3433"/>
      <c r="TP162" s="3433"/>
      <c r="TQ162" s="3433"/>
      <c r="TR162" s="3433"/>
      <c r="TS162" s="3433"/>
      <c r="TT162" s="3433"/>
      <c r="TU162" s="3433"/>
      <c r="TV162" s="3433"/>
      <c r="TW162" s="3433"/>
      <c r="TX162" s="3433"/>
      <c r="TY162" s="3433"/>
      <c r="TZ162" s="3433"/>
      <c r="UA162" s="3433"/>
      <c r="UB162" s="3433"/>
      <c r="UC162" s="3433"/>
      <c r="UD162" s="3433"/>
      <c r="UE162" s="3433"/>
      <c r="UF162" s="3433"/>
      <c r="UG162" s="3433"/>
      <c r="UH162" s="3433"/>
      <c r="UI162" s="3433"/>
      <c r="UJ162" s="3433"/>
      <c r="UK162" s="3433"/>
      <c r="UL162" s="3433"/>
      <c r="UM162" s="3433"/>
      <c r="UN162" s="3433"/>
      <c r="UO162" s="3433"/>
      <c r="UP162" s="3433"/>
      <c r="UQ162" s="3433"/>
      <c r="UR162" s="3433"/>
      <c r="US162" s="3433"/>
      <c r="UT162" s="3433"/>
      <c r="UU162" s="3433"/>
      <c r="UV162" s="3433"/>
      <c r="UW162" s="3433"/>
      <c r="UX162" s="3433"/>
      <c r="UY162" s="3433"/>
      <c r="UZ162" s="3433"/>
      <c r="VA162" s="3433"/>
      <c r="VB162" s="3433"/>
      <c r="VC162" s="3433"/>
      <c r="VD162" s="3433"/>
      <c r="VE162" s="3433"/>
      <c r="VF162" s="3433"/>
      <c r="VG162" s="3433"/>
      <c r="VH162" s="3433"/>
      <c r="VI162" s="3433"/>
      <c r="VJ162" s="3433"/>
      <c r="VK162" s="3433"/>
      <c r="VL162" s="3433"/>
      <c r="VM162" s="3433"/>
      <c r="VN162" s="3433"/>
      <c r="VO162" s="3433"/>
      <c r="VP162" s="3433"/>
      <c r="VQ162" s="3433"/>
      <c r="VR162" s="3433"/>
      <c r="VS162" s="3433"/>
      <c r="VT162" s="3433"/>
      <c r="VU162" s="3433"/>
      <c r="VV162" s="3433"/>
      <c r="VW162" s="3433"/>
      <c r="VX162" s="3433"/>
      <c r="VY162" s="3433"/>
      <c r="VZ162" s="3433"/>
      <c r="WA162" s="3433"/>
      <c r="WB162" s="3433"/>
      <c r="WC162" s="3433"/>
      <c r="WD162" s="3433"/>
      <c r="WE162" s="3433"/>
      <c r="WF162" s="3433"/>
      <c r="WG162" s="3433"/>
      <c r="WH162" s="3433"/>
      <c r="WI162" s="3433"/>
      <c r="WJ162" s="3433"/>
      <c r="WK162" s="3433"/>
      <c r="WL162" s="3433"/>
      <c r="WM162" s="3433"/>
      <c r="WN162" s="3433"/>
      <c r="WO162" s="3433"/>
      <c r="WP162" s="3433"/>
      <c r="WQ162" s="3433"/>
      <c r="WR162" s="3433"/>
      <c r="WS162" s="3433"/>
      <c r="WT162" s="3433"/>
      <c r="WU162" s="3433"/>
      <c r="WV162" s="3433"/>
      <c r="WW162" s="3433"/>
      <c r="WX162" s="3433"/>
      <c r="WY162" s="3433"/>
      <c r="WZ162" s="3433"/>
      <c r="XA162" s="3433"/>
      <c r="XB162" s="3433"/>
      <c r="XC162" s="3433"/>
      <c r="XD162" s="3433"/>
      <c r="XE162" s="3433"/>
      <c r="XF162" s="3433"/>
      <c r="XG162" s="3433"/>
      <c r="XH162" s="3433"/>
      <c r="XI162" s="3433"/>
      <c r="XJ162" s="3433"/>
      <c r="XK162" s="3433"/>
      <c r="XL162" s="3433"/>
      <c r="XM162" s="3433"/>
      <c r="XN162" s="3433"/>
      <c r="XO162" s="3433"/>
      <c r="XP162" s="3433"/>
      <c r="XQ162" s="3433"/>
      <c r="XR162" s="3433"/>
      <c r="XS162" s="3433"/>
      <c r="XT162" s="3433"/>
      <c r="XU162" s="3433"/>
      <c r="XV162" s="3433"/>
      <c r="XW162" s="3433"/>
      <c r="XX162" s="3433"/>
      <c r="XY162" s="3433"/>
      <c r="XZ162" s="3433"/>
      <c r="YA162" s="3433"/>
      <c r="YB162" s="3433"/>
      <c r="YC162" s="3433"/>
      <c r="YD162" s="3433"/>
      <c r="YE162" s="3433"/>
      <c r="YF162" s="3433"/>
      <c r="YG162" s="3433"/>
      <c r="YH162" s="3433"/>
      <c r="YI162" s="3433"/>
      <c r="YJ162" s="3433"/>
      <c r="YK162" s="3433"/>
      <c r="YL162" s="3433"/>
      <c r="YM162" s="3433"/>
      <c r="YN162" s="3433"/>
      <c r="YO162" s="3433"/>
      <c r="YP162" s="3433"/>
      <c r="YQ162" s="3433"/>
      <c r="YR162" s="3433"/>
      <c r="YS162" s="3433"/>
      <c r="YT162" s="3433"/>
      <c r="YU162" s="3433"/>
      <c r="YV162" s="3433"/>
      <c r="YW162" s="3433"/>
      <c r="YX162" s="3433"/>
      <c r="YY162" s="3433"/>
      <c r="YZ162" s="3433"/>
      <c r="ZA162" s="3433"/>
      <c r="ZB162" s="3433"/>
      <c r="ZC162" s="3433"/>
      <c r="ZD162" s="3433"/>
      <c r="ZE162" s="3433"/>
      <c r="ZF162" s="3433"/>
      <c r="ZG162" s="3433"/>
      <c r="ZH162" s="3433"/>
      <c r="ZI162" s="3433"/>
      <c r="ZJ162" s="3433"/>
      <c r="ZK162" s="3433"/>
      <c r="ZL162" s="3433"/>
      <c r="ZM162" s="3433"/>
      <c r="ZN162" s="3433"/>
      <c r="ZO162" s="3433"/>
      <c r="ZP162" s="3433"/>
      <c r="ZQ162" s="3433"/>
      <c r="ZR162" s="3433"/>
      <c r="ZS162" s="3433"/>
      <c r="ZT162" s="3433"/>
      <c r="ZU162" s="3433"/>
      <c r="ZV162" s="3433"/>
      <c r="ZW162" s="3433"/>
      <c r="ZX162" s="3433"/>
      <c r="ZY162" s="3433"/>
      <c r="ZZ162" s="3433"/>
      <c r="AAA162" s="3433"/>
      <c r="AAB162" s="3433"/>
      <c r="AAC162" s="3433"/>
      <c r="AAD162" s="3433"/>
      <c r="AAE162" s="3433"/>
      <c r="AAF162" s="3433"/>
      <c r="AAG162" s="3433"/>
      <c r="AAH162" s="3433"/>
      <c r="AAI162" s="3433"/>
      <c r="AAJ162" s="3433"/>
      <c r="AAK162" s="3433"/>
      <c r="AAL162" s="3433"/>
      <c r="AAM162" s="3433"/>
      <c r="AAN162" s="3433"/>
      <c r="AAO162" s="3433"/>
      <c r="AAP162" s="3433"/>
      <c r="AAQ162" s="3433"/>
      <c r="AAR162" s="3433"/>
      <c r="AAS162" s="3433"/>
      <c r="AAT162" s="3433"/>
      <c r="AAU162" s="3433"/>
      <c r="AAV162" s="3433"/>
      <c r="AAW162" s="3433"/>
      <c r="AAX162" s="3433"/>
      <c r="AAY162" s="3433"/>
      <c r="AAZ162" s="3433"/>
      <c r="ABA162" s="3433"/>
      <c r="ABB162" s="3433"/>
      <c r="ABC162" s="3433"/>
      <c r="ABD162" s="3433"/>
      <c r="ABE162" s="3433"/>
      <c r="ABF162" s="3433"/>
      <c r="ABG162" s="3433"/>
      <c r="ABH162" s="3433"/>
      <c r="ABI162" s="3433"/>
      <c r="ABJ162" s="3433"/>
      <c r="ABK162" s="3433"/>
      <c r="ABL162" s="3433"/>
      <c r="ABM162" s="3433"/>
      <c r="ABN162" s="3433"/>
      <c r="ABO162" s="3433"/>
      <c r="ABP162" s="3433"/>
      <c r="ABQ162" s="3433"/>
      <c r="ABR162" s="3433"/>
      <c r="ABS162" s="3433"/>
      <c r="ABT162" s="3433"/>
      <c r="ABU162" s="3433"/>
      <c r="ABV162" s="3433"/>
      <c r="ABW162" s="3433"/>
      <c r="ABX162" s="3433"/>
      <c r="ABY162" s="3433"/>
      <c r="ABZ162" s="3433"/>
      <c r="ACA162" s="3433"/>
      <c r="ACB162" s="3433"/>
      <c r="ACC162" s="3433"/>
      <c r="ACD162" s="3433"/>
      <c r="ACE162" s="3433"/>
      <c r="ACF162" s="3433"/>
      <c r="ACG162" s="3433"/>
      <c r="ACH162" s="3433"/>
      <c r="ACI162" s="3433"/>
      <c r="ACJ162" s="3433"/>
      <c r="ACK162" s="3433"/>
      <c r="ACL162" s="3433"/>
      <c r="ACM162" s="3433"/>
      <c r="ACN162" s="3433"/>
      <c r="ACO162" s="3433"/>
      <c r="ACP162" s="3433"/>
      <c r="ACQ162" s="3433"/>
      <c r="ACR162" s="3433"/>
      <c r="ACS162" s="3433"/>
      <c r="ACT162" s="3433"/>
      <c r="ACU162" s="3433"/>
      <c r="ACV162" s="3433"/>
      <c r="ACW162" s="3433"/>
      <c r="ACX162" s="3433"/>
      <c r="ACY162" s="3433"/>
      <c r="ACZ162" s="3433"/>
      <c r="ADA162" s="3433"/>
      <c r="ADB162" s="3433"/>
      <c r="ADC162" s="3433"/>
      <c r="ADD162" s="3433"/>
      <c r="ADE162" s="3433"/>
      <c r="ADF162" s="3433"/>
      <c r="ADG162" s="3433"/>
      <c r="ADH162" s="3433"/>
      <c r="ADI162" s="3433"/>
      <c r="ADJ162" s="3433"/>
      <c r="ADK162" s="3433"/>
      <c r="ADL162" s="3433"/>
      <c r="ADM162" s="3433"/>
      <c r="ADN162" s="3433"/>
      <c r="ADO162" s="3433"/>
      <c r="ADP162" s="3433"/>
      <c r="ADQ162" s="3433"/>
      <c r="ADR162" s="3433"/>
      <c r="ADS162" s="3433"/>
      <c r="ADT162" s="3433"/>
      <c r="ADU162" s="3433"/>
      <c r="ADV162" s="3433"/>
      <c r="ADW162" s="3433"/>
      <c r="ADX162" s="3433"/>
      <c r="ADY162" s="3433"/>
      <c r="ADZ162" s="3433"/>
      <c r="AEA162" s="3433"/>
      <c r="AEB162" s="3433"/>
      <c r="AEC162" s="3433"/>
      <c r="AED162" s="3433"/>
      <c r="AEE162" s="3433"/>
      <c r="AEF162" s="3433"/>
      <c r="AEG162" s="3433"/>
      <c r="AEH162" s="3433"/>
      <c r="AEI162" s="3433"/>
      <c r="AEJ162" s="3433"/>
      <c r="AEK162" s="3433"/>
      <c r="AEL162" s="3433"/>
      <c r="AEM162" s="3433"/>
      <c r="AEN162" s="3433"/>
      <c r="AEO162" s="3433"/>
      <c r="AEP162" s="3433"/>
      <c r="AEQ162" s="3433"/>
      <c r="AER162" s="3433"/>
      <c r="AES162" s="3433"/>
      <c r="AET162" s="3433"/>
      <c r="AEU162" s="3433"/>
      <c r="AEV162" s="3433"/>
      <c r="AEW162" s="3433"/>
      <c r="AEX162" s="3433"/>
      <c r="AEY162" s="3433"/>
      <c r="AEZ162" s="3433"/>
      <c r="AFA162" s="3433"/>
      <c r="AFB162" s="3433"/>
      <c r="AFC162" s="3433"/>
      <c r="AFD162" s="3433"/>
      <c r="AFE162" s="3433"/>
      <c r="AFF162" s="3433"/>
      <c r="AFG162" s="3433"/>
      <c r="AFH162" s="3433"/>
      <c r="AFI162" s="3433"/>
      <c r="AFJ162" s="3433"/>
      <c r="AFK162" s="3433"/>
      <c r="AFL162" s="3433"/>
      <c r="AFM162" s="3433"/>
      <c r="AFN162" s="3433"/>
      <c r="AFO162" s="3433"/>
      <c r="AFP162" s="3433"/>
      <c r="AFQ162" s="3433"/>
      <c r="AFR162" s="3433"/>
      <c r="AFS162" s="3433"/>
      <c r="AFT162" s="3433"/>
      <c r="AFU162" s="3433"/>
      <c r="AFV162" s="3433"/>
      <c r="AFW162" s="3433"/>
      <c r="AFX162" s="3433"/>
      <c r="AFY162" s="3433"/>
      <c r="AFZ162" s="3433"/>
      <c r="AGA162" s="3433"/>
      <c r="AGB162" s="3433"/>
      <c r="AGC162" s="3433"/>
      <c r="AGD162" s="3433"/>
      <c r="AGE162" s="3433"/>
      <c r="AGF162" s="3433"/>
      <c r="AGG162" s="3433"/>
      <c r="AGH162" s="3433"/>
      <c r="AGI162" s="3433"/>
      <c r="AGJ162" s="3433"/>
      <c r="AGK162" s="3433"/>
      <c r="AGL162" s="3433"/>
      <c r="AGM162" s="3433"/>
      <c r="AGN162" s="3433"/>
      <c r="AGO162" s="3433"/>
      <c r="AGP162" s="3433"/>
      <c r="AGQ162" s="3433"/>
      <c r="AGR162" s="3433"/>
      <c r="AGS162" s="3433"/>
      <c r="AGT162" s="3433"/>
      <c r="AGU162" s="3433"/>
      <c r="AGV162" s="3433"/>
      <c r="AGW162" s="3433"/>
      <c r="AGX162" s="3433"/>
      <c r="AGY162" s="3433"/>
      <c r="AGZ162" s="3433"/>
      <c r="AHA162" s="3433"/>
      <c r="AHB162" s="3433"/>
      <c r="AHC162" s="3433"/>
      <c r="AHD162" s="3433"/>
      <c r="AHE162" s="3433"/>
      <c r="AHF162" s="3433"/>
      <c r="AHG162" s="3433"/>
      <c r="AHH162" s="3433"/>
      <c r="AHI162" s="3433"/>
      <c r="AHJ162" s="3433"/>
      <c r="AHK162" s="3433"/>
      <c r="AHL162" s="3433"/>
      <c r="AHM162" s="3433"/>
      <c r="AHN162" s="3433"/>
      <c r="AHO162" s="3433"/>
      <c r="AHP162" s="3433"/>
      <c r="AHQ162" s="3433"/>
      <c r="AHR162" s="3433"/>
      <c r="AHS162" s="3433"/>
      <c r="AHT162" s="3433"/>
      <c r="AHU162" s="3433"/>
      <c r="AHV162" s="3433"/>
      <c r="AHW162" s="3433"/>
      <c r="AHX162" s="3433"/>
      <c r="AHY162" s="3433"/>
      <c r="AHZ162" s="3433"/>
      <c r="AIA162" s="3433"/>
      <c r="AIB162" s="3433"/>
      <c r="AIC162" s="3433"/>
      <c r="AID162" s="3433"/>
      <c r="AIE162" s="3433"/>
      <c r="AIF162" s="3433"/>
      <c r="AIG162" s="3433"/>
      <c r="AIH162" s="3433"/>
      <c r="AII162" s="3433"/>
      <c r="AIJ162" s="3433"/>
      <c r="AIK162" s="3433"/>
      <c r="AIL162" s="3433"/>
      <c r="AIM162" s="3433"/>
      <c r="AIN162" s="3433"/>
      <c r="AIO162" s="3433"/>
      <c r="AIP162" s="3433"/>
      <c r="AIQ162" s="3433"/>
      <c r="AIR162" s="3433"/>
      <c r="AIS162" s="3433"/>
      <c r="AIT162" s="3433"/>
      <c r="AIU162" s="3433"/>
      <c r="AIV162" s="3433"/>
      <c r="AIW162" s="3433"/>
      <c r="AIX162" s="3433"/>
      <c r="AIY162" s="3433"/>
      <c r="AIZ162" s="3433"/>
      <c r="AJA162" s="3433"/>
      <c r="AJB162" s="3433"/>
      <c r="AJC162" s="3433"/>
      <c r="AJD162" s="3433"/>
      <c r="AJE162" s="3433"/>
      <c r="AJF162" s="3433"/>
      <c r="AJG162" s="3433"/>
      <c r="AJH162" s="3433"/>
      <c r="AJI162" s="3433"/>
      <c r="AJJ162" s="3433"/>
      <c r="AJK162" s="3433"/>
      <c r="AJL162" s="3433"/>
      <c r="AJM162" s="3433"/>
      <c r="AJN162" s="3433"/>
      <c r="AJO162" s="3433"/>
      <c r="AJP162" s="3433"/>
      <c r="AJQ162" s="3433"/>
      <c r="AJR162" s="3433"/>
      <c r="AJS162" s="3433"/>
      <c r="AJT162" s="3433"/>
      <c r="AJU162" s="3433"/>
      <c r="AJV162" s="3433"/>
      <c r="AJW162" s="3433"/>
      <c r="AJX162" s="3433"/>
      <c r="AJY162" s="3433"/>
      <c r="AJZ162" s="3433"/>
      <c r="AKA162" s="3433"/>
      <c r="AKB162" s="3433"/>
      <c r="AKC162" s="3433"/>
      <c r="AKD162" s="3433"/>
      <c r="AKE162" s="3433"/>
      <c r="AKF162" s="3433"/>
      <c r="AKG162" s="3433"/>
      <c r="AKH162" s="3433"/>
      <c r="AKI162" s="3433"/>
      <c r="AKJ162" s="3433"/>
      <c r="AKK162" s="3433"/>
      <c r="AKL162" s="3433"/>
      <c r="AKM162" s="3433"/>
      <c r="AKN162" s="3433"/>
      <c r="AKO162" s="3433"/>
      <c r="AKP162" s="3433"/>
      <c r="AKQ162" s="3433"/>
      <c r="AKR162" s="3433"/>
      <c r="AKS162" s="3433"/>
      <c r="AKT162" s="3433"/>
      <c r="AKU162" s="3433"/>
      <c r="AKV162" s="3433"/>
      <c r="AKW162" s="3433"/>
      <c r="AKX162" s="3433"/>
      <c r="AKY162" s="3433"/>
      <c r="AKZ162" s="3433"/>
      <c r="ALA162" s="3433"/>
      <c r="ALB162" s="3433"/>
      <c r="ALC162" s="3433"/>
      <c r="ALD162" s="3433"/>
      <c r="ALE162" s="3433"/>
      <c r="ALF162" s="3433"/>
      <c r="ALG162" s="3433"/>
      <c r="ALH162" s="3433"/>
      <c r="ALI162" s="3433"/>
      <c r="ALJ162" s="3433"/>
      <c r="ALK162" s="3433"/>
      <c r="ALL162" s="3433"/>
      <c r="ALM162" s="3433"/>
      <c r="ALN162" s="3433"/>
      <c r="ALO162" s="3433"/>
      <c r="ALP162" s="3433"/>
      <c r="ALQ162" s="3433"/>
      <c r="ALR162" s="3433"/>
      <c r="ALS162" s="3433"/>
      <c r="ALT162" s="3433"/>
      <c r="ALU162" s="3433"/>
      <c r="ALV162" s="3433"/>
      <c r="ALW162" s="3433"/>
      <c r="ALX162" s="3433"/>
      <c r="ALY162" s="3433"/>
      <c r="ALZ162" s="3433"/>
      <c r="AMA162" s="3433"/>
      <c r="AMB162" s="3433"/>
      <c r="AMC162" s="3433"/>
      <c r="AMD162" s="3433"/>
      <c r="AME162" s="3433"/>
      <c r="AMF162" s="3433"/>
      <c r="AMG162" s="3433"/>
      <c r="AMH162" s="3433"/>
      <c r="AMI162" s="3433"/>
      <c r="AMJ162" s="3433"/>
    </row>
    <row r="163" spans="1:1024" s="736" customFormat="1" ht="22" customHeight="1" thickBot="1">
      <c r="A163" s="6250"/>
      <c r="B163" s="6532" t="s">
        <v>554</v>
      </c>
      <c r="C163" s="6866"/>
      <c r="D163" s="6866"/>
      <c r="E163" s="6866"/>
      <c r="F163" s="6866"/>
      <c r="G163" s="6866"/>
      <c r="H163" s="6866"/>
      <c r="I163" s="6867"/>
      <c r="J163" s="4732">
        <f>SUM(J125:J162)</f>
        <v>437320000</v>
      </c>
      <c r="K163" s="4731"/>
      <c r="L163" s="4733"/>
      <c r="M163" s="4731"/>
      <c r="N163" s="4734"/>
      <c r="O163" s="4735">
        <f>SUM(O125:O162)</f>
        <v>437320000</v>
      </c>
      <c r="P163" s="4451">
        <f>SUM(P125:P162)</f>
        <v>0</v>
      </c>
      <c r="Q163" s="4452">
        <f>+P163/O163</f>
        <v>0</v>
      </c>
      <c r="R163" s="4736">
        <f>+O163-P163</f>
        <v>437320000</v>
      </c>
      <c r="S163" s="4983">
        <f>+R163/O163</f>
        <v>1</v>
      </c>
      <c r="T163" s="4875">
        <f t="shared" ref="T163:V163" si="45">+T157+T153+T151+T149+T142+T139+T137+T134+T131+T125</f>
        <v>0</v>
      </c>
      <c r="U163" s="4453">
        <f t="shared" si="45"/>
        <v>0</v>
      </c>
      <c r="V163" s="4453">
        <f t="shared" si="45"/>
        <v>0</v>
      </c>
      <c r="W163" s="4453">
        <f>+W157+W153+W151+W149+W142+W139+W137+W134+W131+W125</f>
        <v>0</v>
      </c>
      <c r="X163" s="4453">
        <f t="shared" ref="X163:AE163" si="46">+X157+X153+X151+X149+X142+X139+X137+X134+X131+X125</f>
        <v>0</v>
      </c>
      <c r="Y163" s="4453">
        <f t="shared" si="46"/>
        <v>0</v>
      </c>
      <c r="Z163" s="4453">
        <f t="shared" si="46"/>
        <v>0</v>
      </c>
      <c r="AA163" s="4453">
        <f t="shared" si="46"/>
        <v>0</v>
      </c>
      <c r="AB163" s="4453">
        <f t="shared" si="46"/>
        <v>0</v>
      </c>
      <c r="AC163" s="4453">
        <f t="shared" si="46"/>
        <v>0</v>
      </c>
      <c r="AD163" s="4453">
        <f t="shared" si="46"/>
        <v>0</v>
      </c>
      <c r="AE163" s="4453">
        <f t="shared" si="46"/>
        <v>0</v>
      </c>
      <c r="AF163" s="4808">
        <f>SUM(AF125:AF162)</f>
        <v>277</v>
      </c>
      <c r="AG163" s="3669">
        <f>SUM(AG125:AG162)</f>
        <v>0</v>
      </c>
      <c r="AH163" s="3669">
        <f>SUM(AH125:AH162)</f>
        <v>277</v>
      </c>
      <c r="AI163" s="4452">
        <f>+AG163/AF163</f>
        <v>0</v>
      </c>
      <c r="AJ163" s="4452">
        <f>100%-AI163</f>
        <v>1</v>
      </c>
      <c r="AK163" s="4934">
        <f t="shared" ref="AK163:AV163" si="47">SUM(AK125:AK162)</f>
        <v>0</v>
      </c>
      <c r="AL163" s="3669">
        <f t="shared" si="47"/>
        <v>0</v>
      </c>
      <c r="AM163" s="3669">
        <f t="shared" si="47"/>
        <v>1</v>
      </c>
      <c r="AN163" s="3669">
        <f t="shared" si="47"/>
        <v>0</v>
      </c>
      <c r="AO163" s="3669">
        <f t="shared" si="47"/>
        <v>0</v>
      </c>
      <c r="AP163" s="3669">
        <f t="shared" si="47"/>
        <v>1</v>
      </c>
      <c r="AQ163" s="3669">
        <f t="shared" si="47"/>
        <v>0</v>
      </c>
      <c r="AR163" s="3669">
        <f t="shared" si="47"/>
        <v>1</v>
      </c>
      <c r="AS163" s="3669">
        <f t="shared" si="47"/>
        <v>0</v>
      </c>
      <c r="AT163" s="3669">
        <f t="shared" si="47"/>
        <v>0</v>
      </c>
      <c r="AU163" s="3669">
        <f t="shared" si="47"/>
        <v>0</v>
      </c>
      <c r="AV163" s="3669">
        <f t="shared" si="47"/>
        <v>3</v>
      </c>
      <c r="AW163" s="4457"/>
      <c r="AX163" s="4457"/>
      <c r="AY163" s="3600"/>
      <c r="AZ163" s="4458"/>
      <c r="BA163" s="3594"/>
      <c r="BB163" s="3594"/>
      <c r="BC163" s="3594"/>
      <c r="BD163" s="3594"/>
      <c r="BE163" s="3594"/>
      <c r="BF163" s="3594"/>
      <c r="BG163" s="3594"/>
      <c r="BH163" s="3594"/>
      <c r="BI163" s="3594"/>
      <c r="BJ163" s="3594"/>
      <c r="BK163" s="3594"/>
      <c r="BL163" s="3594"/>
      <c r="BM163" s="3594"/>
      <c r="BN163" s="3594"/>
      <c r="BO163" s="3594"/>
      <c r="BP163" s="3594"/>
      <c r="BQ163" s="3594"/>
      <c r="BR163" s="3594"/>
      <c r="BS163" s="3594"/>
      <c r="BT163" s="3594"/>
      <c r="BU163" s="3594"/>
      <c r="BV163" s="3594"/>
      <c r="BW163" s="3594"/>
      <c r="BX163" s="3594"/>
      <c r="BY163" s="3594"/>
      <c r="BZ163" s="3594"/>
      <c r="CA163" s="3594"/>
      <c r="CB163" s="3594"/>
      <c r="CC163" s="3594"/>
      <c r="CD163" s="3594"/>
      <c r="CE163" s="3594"/>
      <c r="CF163" s="3594"/>
      <c r="CG163" s="3594"/>
      <c r="CH163" s="3594"/>
      <c r="CI163" s="3594"/>
      <c r="CJ163" s="3594"/>
      <c r="CK163" s="3594"/>
      <c r="CL163" s="3594"/>
      <c r="CM163" s="3594"/>
      <c r="CN163" s="3594"/>
      <c r="CO163" s="3594"/>
      <c r="CP163" s="3594"/>
      <c r="CQ163" s="3594"/>
      <c r="CR163" s="3594"/>
      <c r="CS163" s="3594"/>
      <c r="CT163" s="3594"/>
      <c r="CU163" s="3594"/>
      <c r="CV163" s="3594"/>
      <c r="CW163" s="3594"/>
      <c r="CX163" s="3594"/>
      <c r="CY163" s="3594"/>
      <c r="CZ163" s="3594"/>
      <c r="DA163" s="3594"/>
      <c r="DB163" s="3594"/>
      <c r="DC163" s="3594"/>
      <c r="DD163" s="3594"/>
      <c r="DE163" s="3594"/>
      <c r="DF163" s="3594"/>
      <c r="DG163" s="3594"/>
      <c r="DH163" s="3594"/>
      <c r="DI163" s="3594"/>
      <c r="DJ163" s="3594"/>
      <c r="DK163" s="3594"/>
      <c r="DL163" s="3594"/>
      <c r="DM163" s="3594"/>
      <c r="DN163" s="3594"/>
      <c r="DO163" s="3594"/>
      <c r="DP163" s="3594"/>
      <c r="DQ163" s="3594"/>
      <c r="DR163" s="3594"/>
      <c r="DS163" s="3594"/>
      <c r="DT163" s="3594"/>
      <c r="DU163" s="3594"/>
      <c r="DV163" s="3594"/>
      <c r="DW163" s="3594"/>
      <c r="DX163" s="3594"/>
      <c r="DY163" s="3594"/>
      <c r="DZ163" s="3595"/>
      <c r="EA163" s="3595"/>
      <c r="EB163" s="3595"/>
      <c r="EC163" s="3595"/>
      <c r="ED163" s="3595"/>
      <c r="EE163" s="3595"/>
      <c r="EF163" s="3595"/>
      <c r="EG163" s="3595"/>
      <c r="EH163" s="3595"/>
      <c r="EI163" s="3595"/>
      <c r="EJ163" s="3595"/>
      <c r="EK163" s="3595"/>
      <c r="EL163" s="3595"/>
      <c r="EM163" s="3595"/>
      <c r="EN163" s="3595"/>
      <c r="EO163" s="3595"/>
      <c r="EP163" s="3595"/>
      <c r="EQ163" s="3595"/>
      <c r="ER163" s="3595"/>
      <c r="ES163" s="3595"/>
      <c r="ET163" s="3595"/>
      <c r="EU163" s="3595"/>
      <c r="EV163" s="3595"/>
      <c r="EW163" s="3595"/>
      <c r="EX163" s="3595"/>
      <c r="EY163" s="3595"/>
      <c r="EZ163" s="3595"/>
      <c r="FA163" s="3595"/>
      <c r="FB163" s="3595"/>
      <c r="FC163" s="3595"/>
      <c r="FD163" s="3595"/>
      <c r="FE163" s="3595"/>
      <c r="FF163" s="3595"/>
      <c r="FG163" s="3595"/>
      <c r="FH163" s="3595"/>
      <c r="FI163" s="3595"/>
      <c r="FJ163" s="3595"/>
      <c r="FK163" s="3595"/>
      <c r="FL163" s="3595"/>
      <c r="FM163" s="3595"/>
      <c r="FN163" s="3595"/>
      <c r="FO163" s="3595"/>
      <c r="FP163" s="3595"/>
      <c r="FQ163" s="3595"/>
      <c r="FR163" s="3595"/>
      <c r="FS163" s="3595"/>
      <c r="FT163" s="3595"/>
      <c r="FU163" s="3595"/>
      <c r="FV163" s="3595"/>
      <c r="FW163" s="3595"/>
      <c r="FX163" s="3595"/>
      <c r="FY163" s="3595"/>
      <c r="FZ163" s="3595"/>
      <c r="GA163" s="3595"/>
      <c r="GB163" s="3595"/>
      <c r="GC163" s="3595"/>
      <c r="GD163" s="3595"/>
      <c r="GE163" s="3595"/>
      <c r="GF163" s="3595"/>
      <c r="GG163" s="3595"/>
      <c r="GH163" s="3595"/>
      <c r="GI163" s="3595"/>
      <c r="GJ163" s="3595"/>
      <c r="GK163" s="3595"/>
      <c r="GL163" s="3595"/>
      <c r="GM163" s="3595"/>
      <c r="GN163" s="3595"/>
      <c r="GO163" s="3595"/>
      <c r="GP163" s="3595"/>
      <c r="GQ163" s="3595"/>
      <c r="GR163" s="3595"/>
      <c r="GS163" s="3595"/>
      <c r="GT163" s="3595"/>
      <c r="GU163" s="3595"/>
      <c r="GV163" s="3595"/>
      <c r="GW163" s="3595"/>
      <c r="GX163" s="3595"/>
      <c r="GY163" s="3595"/>
      <c r="GZ163" s="3595"/>
      <c r="HA163" s="3595"/>
      <c r="HB163" s="3595"/>
      <c r="HC163" s="3595"/>
      <c r="HD163" s="3595"/>
      <c r="HE163" s="3595"/>
      <c r="HF163" s="3595"/>
      <c r="HG163" s="3595"/>
      <c r="HH163" s="3595"/>
      <c r="HI163" s="3595"/>
      <c r="HJ163" s="3595"/>
      <c r="HK163" s="3595"/>
      <c r="HL163" s="3595"/>
      <c r="HM163" s="3595"/>
      <c r="HN163" s="3595"/>
      <c r="HO163" s="3595"/>
      <c r="HP163" s="3595"/>
      <c r="HQ163" s="3595"/>
      <c r="HR163" s="3595"/>
      <c r="HS163" s="3595"/>
      <c r="HT163" s="3595"/>
      <c r="HU163" s="3595"/>
      <c r="HV163" s="3595"/>
      <c r="HW163" s="3595"/>
      <c r="HX163" s="3595"/>
      <c r="HY163" s="3595"/>
      <c r="HZ163" s="3595"/>
      <c r="IA163" s="3595"/>
      <c r="IB163" s="3595"/>
      <c r="IC163" s="3595"/>
      <c r="ID163" s="3595"/>
      <c r="IE163" s="3595"/>
      <c r="IF163" s="3595"/>
      <c r="IG163" s="3595"/>
      <c r="IH163" s="3595"/>
      <c r="II163" s="3595"/>
      <c r="IJ163" s="3595"/>
      <c r="IK163" s="3595"/>
      <c r="IL163" s="3595"/>
      <c r="IM163" s="3595"/>
      <c r="IN163" s="3595"/>
      <c r="IO163" s="3595"/>
      <c r="IP163" s="3595"/>
      <c r="IQ163" s="3595"/>
      <c r="IR163" s="3595"/>
      <c r="IS163" s="3595"/>
      <c r="IT163" s="3595"/>
      <c r="IU163" s="3595"/>
      <c r="IV163" s="3595"/>
      <c r="IW163" s="3595"/>
      <c r="IX163" s="3595"/>
      <c r="IY163" s="3595"/>
      <c r="IZ163" s="3595"/>
      <c r="JA163" s="3595"/>
      <c r="JB163" s="3595"/>
      <c r="JC163" s="3595"/>
      <c r="JD163" s="3595"/>
      <c r="JE163" s="3595"/>
      <c r="JF163" s="3595"/>
      <c r="JG163" s="3595"/>
      <c r="JH163" s="3595"/>
      <c r="JI163" s="3595"/>
      <c r="JJ163" s="3595"/>
      <c r="JK163" s="3595"/>
      <c r="JL163" s="3595"/>
      <c r="JM163" s="3595"/>
      <c r="JN163" s="3595"/>
      <c r="JO163" s="3595"/>
      <c r="JP163" s="3595"/>
      <c r="JQ163" s="3595"/>
      <c r="JR163" s="3595"/>
      <c r="JS163" s="3595"/>
      <c r="JT163" s="3595"/>
      <c r="JU163" s="3595"/>
      <c r="JV163" s="3595"/>
      <c r="JW163" s="3595"/>
      <c r="JX163" s="3595"/>
      <c r="JY163" s="3595"/>
      <c r="JZ163" s="3595"/>
      <c r="KA163" s="3595"/>
      <c r="KB163" s="3595"/>
      <c r="KC163" s="3595"/>
      <c r="KD163" s="3595"/>
      <c r="KE163" s="3595"/>
      <c r="KF163" s="3595"/>
      <c r="KG163" s="3595"/>
      <c r="KH163" s="3595"/>
      <c r="KI163" s="3595"/>
      <c r="KJ163" s="3595"/>
      <c r="KK163" s="3595"/>
      <c r="KL163" s="3595"/>
      <c r="KM163" s="3595"/>
      <c r="KN163" s="3595"/>
      <c r="KO163" s="3595"/>
      <c r="KP163" s="3595"/>
      <c r="KQ163" s="3595"/>
      <c r="KR163" s="3595"/>
      <c r="KS163" s="3595"/>
      <c r="KT163" s="3595"/>
      <c r="KU163" s="3595"/>
      <c r="KV163" s="3595"/>
      <c r="KW163" s="3595"/>
      <c r="KX163" s="3595"/>
      <c r="KY163" s="3595"/>
      <c r="KZ163" s="3595"/>
      <c r="LA163" s="3595"/>
      <c r="LB163" s="3595"/>
      <c r="LC163" s="3595"/>
      <c r="LD163" s="3595"/>
      <c r="LE163" s="3595"/>
      <c r="LF163" s="3595"/>
      <c r="LG163" s="3595"/>
      <c r="LH163" s="3595"/>
      <c r="LI163" s="3595"/>
      <c r="LJ163" s="3595"/>
      <c r="LK163" s="3595"/>
      <c r="LL163" s="3595"/>
      <c r="LM163" s="3595"/>
      <c r="LN163" s="3595"/>
      <c r="LO163" s="3595"/>
      <c r="LP163" s="3595"/>
      <c r="LQ163" s="3595"/>
      <c r="LR163" s="3595"/>
      <c r="LS163" s="3595"/>
      <c r="LT163" s="3595"/>
      <c r="LU163" s="3595"/>
      <c r="LV163" s="3595"/>
      <c r="LW163" s="3595"/>
      <c r="LX163" s="3595"/>
      <c r="LY163" s="3595"/>
      <c r="LZ163" s="3595"/>
      <c r="MA163" s="3595"/>
      <c r="MB163" s="3595"/>
      <c r="MC163" s="3595"/>
      <c r="MD163" s="3595"/>
      <c r="ME163" s="3595"/>
      <c r="MF163" s="3595"/>
      <c r="MG163" s="3595"/>
      <c r="MH163" s="3595"/>
      <c r="MI163" s="3595"/>
      <c r="MJ163" s="3595"/>
      <c r="MK163" s="3595"/>
      <c r="ML163" s="3595"/>
      <c r="MM163" s="3595"/>
      <c r="MN163" s="3595"/>
      <c r="MO163" s="3595"/>
      <c r="MP163" s="3595"/>
      <c r="MQ163" s="3595"/>
      <c r="MR163" s="3595"/>
      <c r="MS163" s="3595"/>
      <c r="MT163" s="3595"/>
      <c r="MU163" s="3595"/>
      <c r="MV163" s="3595"/>
      <c r="MW163" s="3595"/>
      <c r="MX163" s="3595"/>
      <c r="MY163" s="3595"/>
      <c r="MZ163" s="3595"/>
      <c r="NA163" s="3595"/>
      <c r="NB163" s="3595"/>
      <c r="NC163" s="3595"/>
      <c r="ND163" s="3595"/>
      <c r="NE163" s="3595"/>
      <c r="NF163" s="3595"/>
      <c r="NG163" s="3595"/>
      <c r="NH163" s="3595"/>
      <c r="NI163" s="3595"/>
      <c r="NJ163" s="3595"/>
      <c r="NK163" s="3595"/>
      <c r="NL163" s="3595"/>
      <c r="NM163" s="3595"/>
      <c r="NN163" s="3595"/>
      <c r="NO163" s="3595"/>
      <c r="NP163" s="3595"/>
      <c r="NQ163" s="3595"/>
      <c r="NR163" s="3595"/>
      <c r="NS163" s="3595"/>
      <c r="NT163" s="3595"/>
      <c r="NU163" s="3595"/>
      <c r="NV163" s="3595"/>
      <c r="NW163" s="3595"/>
      <c r="NX163" s="3595"/>
      <c r="NY163" s="3595"/>
      <c r="NZ163" s="3595"/>
      <c r="OA163" s="3595"/>
      <c r="OB163" s="3595"/>
      <c r="OC163" s="3595"/>
      <c r="OD163" s="3595"/>
      <c r="OE163" s="3595"/>
      <c r="OF163" s="3595"/>
      <c r="OG163" s="3595"/>
      <c r="OH163" s="3595"/>
      <c r="OI163" s="3595"/>
      <c r="OJ163" s="3595"/>
      <c r="OK163" s="3595"/>
      <c r="OL163" s="3595"/>
      <c r="OM163" s="3595"/>
      <c r="ON163" s="3595"/>
      <c r="OO163" s="3595"/>
      <c r="OP163" s="3595"/>
      <c r="OQ163" s="3595"/>
      <c r="OR163" s="3595"/>
      <c r="OS163" s="3595"/>
      <c r="OT163" s="3595"/>
      <c r="OU163" s="3595"/>
      <c r="OV163" s="3595"/>
      <c r="OW163" s="3595"/>
      <c r="OX163" s="3595"/>
      <c r="OY163" s="3595"/>
      <c r="OZ163" s="3595"/>
      <c r="PA163" s="3595"/>
      <c r="PB163" s="3595"/>
      <c r="PC163" s="3595"/>
      <c r="PD163" s="3595"/>
      <c r="PE163" s="3595"/>
      <c r="PF163" s="3595"/>
      <c r="PG163" s="3595"/>
      <c r="PH163" s="3595"/>
      <c r="PI163" s="3595"/>
      <c r="PJ163" s="3595"/>
      <c r="PK163" s="3595"/>
      <c r="PL163" s="3595"/>
      <c r="PM163" s="3595"/>
      <c r="PN163" s="3595"/>
      <c r="PO163" s="3595"/>
      <c r="PP163" s="3595"/>
      <c r="PQ163" s="3595"/>
      <c r="PR163" s="3595"/>
      <c r="PS163" s="3595"/>
      <c r="PT163" s="3595"/>
      <c r="PU163" s="3595"/>
      <c r="PV163" s="3595"/>
      <c r="PW163" s="3595"/>
      <c r="PX163" s="3595"/>
      <c r="PY163" s="3595"/>
      <c r="PZ163" s="3595"/>
      <c r="QA163" s="3595"/>
      <c r="QB163" s="3595"/>
      <c r="QC163" s="3595"/>
      <c r="QD163" s="3595"/>
      <c r="QE163" s="3595"/>
      <c r="QF163" s="3595"/>
      <c r="QG163" s="3595"/>
      <c r="QH163" s="3595"/>
      <c r="QI163" s="3595"/>
      <c r="QJ163" s="3595"/>
      <c r="QK163" s="3595"/>
      <c r="QL163" s="3595"/>
      <c r="QM163" s="3595"/>
      <c r="QN163" s="3595"/>
      <c r="QO163" s="3595"/>
      <c r="QP163" s="3595"/>
      <c r="QQ163" s="3595"/>
      <c r="QR163" s="3595"/>
      <c r="QS163" s="3595"/>
      <c r="QT163" s="3595"/>
      <c r="QU163" s="3595"/>
      <c r="QV163" s="3595"/>
      <c r="QW163" s="3595"/>
      <c r="QX163" s="3595"/>
      <c r="QY163" s="3595"/>
      <c r="QZ163" s="3595"/>
      <c r="RA163" s="3595"/>
      <c r="RB163" s="3595"/>
      <c r="RC163" s="3595"/>
      <c r="RD163" s="3595"/>
      <c r="RE163" s="3595"/>
      <c r="RF163" s="3595"/>
      <c r="RG163" s="3595"/>
      <c r="RH163" s="3595"/>
      <c r="RI163" s="3595"/>
      <c r="RJ163" s="3595"/>
      <c r="RK163" s="3595"/>
      <c r="RL163" s="3595"/>
      <c r="RM163" s="3595"/>
      <c r="RN163" s="3595"/>
      <c r="RO163" s="3595"/>
      <c r="RP163" s="3595"/>
      <c r="RQ163" s="3595"/>
      <c r="RR163" s="3595"/>
      <c r="RS163" s="3595"/>
      <c r="RT163" s="3595"/>
      <c r="RU163" s="3595"/>
      <c r="RV163" s="3595"/>
      <c r="RW163" s="3595"/>
      <c r="RX163" s="3595"/>
      <c r="RY163" s="3595"/>
      <c r="RZ163" s="3595"/>
      <c r="SA163" s="3595"/>
      <c r="SB163" s="3595"/>
      <c r="SC163" s="3595"/>
      <c r="SD163" s="3595"/>
      <c r="SE163" s="3595"/>
      <c r="SF163" s="3595"/>
      <c r="SG163" s="3595"/>
      <c r="SH163" s="3595"/>
      <c r="SI163" s="3595"/>
      <c r="SJ163" s="3595"/>
      <c r="SK163" s="3595"/>
      <c r="SL163" s="3595"/>
      <c r="SM163" s="3595"/>
      <c r="SN163" s="3595"/>
      <c r="SO163" s="3595"/>
      <c r="SP163" s="3595"/>
      <c r="SQ163" s="3595"/>
      <c r="SR163" s="3595"/>
      <c r="SS163" s="3595"/>
      <c r="ST163" s="3595"/>
      <c r="SU163" s="3595"/>
      <c r="SV163" s="3595"/>
      <c r="SW163" s="3595"/>
      <c r="SX163" s="3595"/>
      <c r="SY163" s="3595"/>
      <c r="SZ163" s="3595"/>
      <c r="TA163" s="3595"/>
      <c r="TB163" s="3595"/>
      <c r="TC163" s="3595"/>
      <c r="TD163" s="3595"/>
      <c r="TE163" s="3595"/>
      <c r="TF163" s="3595"/>
      <c r="TG163" s="3595"/>
      <c r="TH163" s="3595"/>
      <c r="TI163" s="3595"/>
      <c r="TJ163" s="3595"/>
      <c r="TK163" s="3595"/>
      <c r="TL163" s="3595"/>
      <c r="TM163" s="3595"/>
      <c r="TN163" s="3595"/>
      <c r="TO163" s="3595"/>
      <c r="TP163" s="3595"/>
      <c r="TQ163" s="3595"/>
      <c r="TR163" s="3595"/>
      <c r="TS163" s="3595"/>
      <c r="TT163" s="3595"/>
      <c r="TU163" s="3595"/>
      <c r="TV163" s="3595"/>
      <c r="TW163" s="3595"/>
      <c r="TX163" s="3595"/>
      <c r="TY163" s="3595"/>
      <c r="TZ163" s="3595"/>
      <c r="UA163" s="3595"/>
      <c r="UB163" s="3595"/>
      <c r="UC163" s="3595"/>
      <c r="UD163" s="3595"/>
      <c r="UE163" s="3595"/>
      <c r="UF163" s="3595"/>
      <c r="UG163" s="3595"/>
      <c r="UH163" s="3595"/>
      <c r="UI163" s="3595"/>
      <c r="UJ163" s="3595"/>
      <c r="UK163" s="3595"/>
      <c r="UL163" s="3595"/>
      <c r="UM163" s="3595"/>
      <c r="UN163" s="3595"/>
      <c r="UO163" s="3595"/>
      <c r="UP163" s="3595"/>
      <c r="UQ163" s="3595"/>
      <c r="UR163" s="3595"/>
      <c r="US163" s="3595"/>
      <c r="UT163" s="3595"/>
      <c r="UU163" s="3595"/>
      <c r="UV163" s="3595"/>
      <c r="UW163" s="3595"/>
      <c r="UX163" s="3595"/>
      <c r="UY163" s="3595"/>
      <c r="UZ163" s="3595"/>
      <c r="VA163" s="3595"/>
      <c r="VB163" s="3595"/>
      <c r="VC163" s="3595"/>
      <c r="VD163" s="3595"/>
      <c r="VE163" s="3595"/>
      <c r="VF163" s="3595"/>
      <c r="VG163" s="3595"/>
      <c r="VH163" s="3595"/>
      <c r="VI163" s="3595"/>
      <c r="VJ163" s="3595"/>
      <c r="VK163" s="3595"/>
      <c r="VL163" s="3595"/>
      <c r="VM163" s="3595"/>
      <c r="VN163" s="3595"/>
      <c r="VO163" s="3595"/>
      <c r="VP163" s="3595"/>
      <c r="VQ163" s="3595"/>
      <c r="VR163" s="3595"/>
      <c r="VS163" s="3595"/>
      <c r="VT163" s="3595"/>
      <c r="VU163" s="3595"/>
      <c r="VV163" s="3595"/>
      <c r="VW163" s="3595"/>
      <c r="VX163" s="3595"/>
      <c r="VY163" s="3595"/>
      <c r="VZ163" s="3595"/>
      <c r="WA163" s="3595"/>
      <c r="WB163" s="3595"/>
      <c r="WC163" s="3595"/>
      <c r="WD163" s="3595"/>
      <c r="WE163" s="3595"/>
      <c r="WF163" s="3595"/>
      <c r="WG163" s="3595"/>
      <c r="WH163" s="3595"/>
      <c r="WI163" s="3595"/>
      <c r="WJ163" s="3595"/>
      <c r="WK163" s="3595"/>
      <c r="WL163" s="3595"/>
      <c r="WM163" s="3595"/>
      <c r="WN163" s="3595"/>
      <c r="WO163" s="3595"/>
      <c r="WP163" s="3595"/>
      <c r="WQ163" s="3595"/>
      <c r="WR163" s="3595"/>
      <c r="WS163" s="3595"/>
      <c r="WT163" s="3595"/>
      <c r="WU163" s="3595"/>
      <c r="WV163" s="3595"/>
      <c r="WW163" s="3595"/>
      <c r="WX163" s="3595"/>
      <c r="WY163" s="3595"/>
      <c r="WZ163" s="3595"/>
      <c r="XA163" s="3595"/>
      <c r="XB163" s="3595"/>
      <c r="XC163" s="3595"/>
      <c r="XD163" s="3595"/>
      <c r="XE163" s="3595"/>
      <c r="XF163" s="3595"/>
      <c r="XG163" s="3595"/>
      <c r="XH163" s="3595"/>
      <c r="XI163" s="3595"/>
      <c r="XJ163" s="3595"/>
      <c r="XK163" s="3595"/>
      <c r="XL163" s="3595"/>
      <c r="XM163" s="3595"/>
      <c r="XN163" s="3595"/>
      <c r="XO163" s="3595"/>
      <c r="XP163" s="3595"/>
      <c r="XQ163" s="3595"/>
      <c r="XR163" s="3595"/>
      <c r="XS163" s="3595"/>
      <c r="XT163" s="3595"/>
      <c r="XU163" s="3595"/>
      <c r="XV163" s="3595"/>
      <c r="XW163" s="3595"/>
      <c r="XX163" s="3595"/>
      <c r="XY163" s="3595"/>
      <c r="XZ163" s="3595"/>
      <c r="YA163" s="3595"/>
      <c r="YB163" s="3595"/>
      <c r="YC163" s="3595"/>
      <c r="YD163" s="3595"/>
      <c r="YE163" s="3595"/>
      <c r="YF163" s="3595"/>
      <c r="YG163" s="3595"/>
      <c r="YH163" s="3595"/>
      <c r="YI163" s="3595"/>
      <c r="YJ163" s="3595"/>
      <c r="YK163" s="3595"/>
      <c r="YL163" s="3595"/>
      <c r="YM163" s="3595"/>
      <c r="YN163" s="3595"/>
      <c r="YO163" s="3595"/>
      <c r="YP163" s="3595"/>
      <c r="YQ163" s="3595"/>
      <c r="YR163" s="3595"/>
      <c r="YS163" s="3595"/>
      <c r="YT163" s="3595"/>
      <c r="YU163" s="3595"/>
      <c r="YV163" s="3595"/>
      <c r="YW163" s="3595"/>
      <c r="YX163" s="3595"/>
      <c r="YY163" s="3595"/>
      <c r="YZ163" s="3595"/>
      <c r="ZA163" s="3595"/>
      <c r="ZB163" s="3595"/>
      <c r="ZC163" s="3595"/>
      <c r="ZD163" s="3595"/>
      <c r="ZE163" s="3595"/>
      <c r="ZF163" s="3595"/>
      <c r="ZG163" s="3595"/>
      <c r="ZH163" s="3595"/>
      <c r="ZI163" s="3595"/>
      <c r="ZJ163" s="3595"/>
      <c r="ZK163" s="3595"/>
      <c r="ZL163" s="3595"/>
      <c r="ZM163" s="3595"/>
      <c r="ZN163" s="3595"/>
      <c r="ZO163" s="3595"/>
      <c r="ZP163" s="3595"/>
      <c r="ZQ163" s="3595"/>
      <c r="ZR163" s="3595"/>
      <c r="ZS163" s="3595"/>
      <c r="ZT163" s="3595"/>
      <c r="ZU163" s="3595"/>
      <c r="ZV163" s="3595"/>
      <c r="ZW163" s="3595"/>
      <c r="ZX163" s="3595"/>
      <c r="ZY163" s="3595"/>
      <c r="ZZ163" s="3595"/>
      <c r="AAA163" s="3595"/>
      <c r="AAB163" s="3595"/>
      <c r="AAC163" s="3595"/>
      <c r="AAD163" s="3595"/>
      <c r="AAE163" s="3595"/>
      <c r="AAF163" s="3595"/>
      <c r="AAG163" s="3595"/>
      <c r="AAH163" s="3595"/>
      <c r="AAI163" s="3595"/>
      <c r="AAJ163" s="3595"/>
      <c r="AAK163" s="3595"/>
      <c r="AAL163" s="3595"/>
      <c r="AAM163" s="3595"/>
      <c r="AAN163" s="3595"/>
      <c r="AAO163" s="3595"/>
      <c r="AAP163" s="3595"/>
      <c r="AAQ163" s="3595"/>
      <c r="AAR163" s="3595"/>
      <c r="AAS163" s="3595"/>
      <c r="AAT163" s="3595"/>
      <c r="AAU163" s="3595"/>
      <c r="AAV163" s="3595"/>
      <c r="AAW163" s="3595"/>
      <c r="AAX163" s="3595"/>
      <c r="AAY163" s="3595"/>
      <c r="AAZ163" s="3595"/>
      <c r="ABA163" s="3595"/>
      <c r="ABB163" s="3595"/>
      <c r="ABC163" s="3595"/>
      <c r="ABD163" s="3595"/>
      <c r="ABE163" s="3595"/>
      <c r="ABF163" s="3595"/>
      <c r="ABG163" s="3595"/>
      <c r="ABH163" s="3595"/>
      <c r="ABI163" s="3595"/>
      <c r="ABJ163" s="3595"/>
      <c r="ABK163" s="3595"/>
      <c r="ABL163" s="3595"/>
      <c r="ABM163" s="3595"/>
      <c r="ABN163" s="3595"/>
      <c r="ABO163" s="3595"/>
      <c r="ABP163" s="3595"/>
      <c r="ABQ163" s="3595"/>
      <c r="ABR163" s="3595"/>
      <c r="ABS163" s="3595"/>
      <c r="ABT163" s="3595"/>
      <c r="ABU163" s="3595"/>
      <c r="ABV163" s="3595"/>
      <c r="ABW163" s="3595"/>
      <c r="ABX163" s="3595"/>
      <c r="ABY163" s="3595"/>
      <c r="ABZ163" s="3595"/>
      <c r="ACA163" s="3595"/>
      <c r="ACB163" s="3595"/>
      <c r="ACC163" s="3595"/>
      <c r="ACD163" s="3595"/>
      <c r="ACE163" s="3595"/>
      <c r="ACF163" s="3595"/>
      <c r="ACG163" s="3595"/>
      <c r="ACH163" s="3595"/>
      <c r="ACI163" s="3595"/>
      <c r="ACJ163" s="3595"/>
      <c r="ACK163" s="3595"/>
      <c r="ACL163" s="3595"/>
      <c r="ACM163" s="3595"/>
      <c r="ACN163" s="3595"/>
      <c r="ACO163" s="3595"/>
      <c r="ACP163" s="3595"/>
      <c r="ACQ163" s="3595"/>
      <c r="ACR163" s="3595"/>
      <c r="ACS163" s="3595"/>
      <c r="ACT163" s="3595"/>
      <c r="ACU163" s="3595"/>
      <c r="ACV163" s="3595"/>
      <c r="ACW163" s="3595"/>
      <c r="ACX163" s="3595"/>
      <c r="ACY163" s="3595"/>
      <c r="ACZ163" s="3595"/>
      <c r="ADA163" s="3595"/>
      <c r="ADB163" s="3595"/>
      <c r="ADC163" s="3595"/>
      <c r="ADD163" s="3595"/>
      <c r="ADE163" s="3595"/>
      <c r="ADF163" s="3595"/>
      <c r="ADG163" s="3595"/>
      <c r="ADH163" s="3595"/>
      <c r="ADI163" s="3595"/>
      <c r="ADJ163" s="3595"/>
      <c r="ADK163" s="3595"/>
      <c r="ADL163" s="3595"/>
      <c r="ADM163" s="3595"/>
      <c r="ADN163" s="3595"/>
      <c r="ADO163" s="3595"/>
      <c r="ADP163" s="3595"/>
      <c r="ADQ163" s="3595"/>
      <c r="ADR163" s="3595"/>
      <c r="ADS163" s="3595"/>
      <c r="ADT163" s="3595"/>
      <c r="ADU163" s="3595"/>
      <c r="ADV163" s="3595"/>
      <c r="ADW163" s="3595"/>
      <c r="ADX163" s="3595"/>
      <c r="ADY163" s="3595"/>
      <c r="ADZ163" s="3595"/>
      <c r="AEA163" s="3595"/>
      <c r="AEB163" s="3595"/>
      <c r="AEC163" s="3595"/>
      <c r="AED163" s="3595"/>
      <c r="AEE163" s="3595"/>
      <c r="AEF163" s="3595"/>
      <c r="AEG163" s="3595"/>
      <c r="AEH163" s="3595"/>
      <c r="AEI163" s="3595"/>
      <c r="AEJ163" s="3595"/>
      <c r="AEK163" s="3595"/>
      <c r="AEL163" s="3595"/>
      <c r="AEM163" s="3595"/>
      <c r="AEN163" s="3595"/>
      <c r="AEO163" s="3595"/>
      <c r="AEP163" s="3595"/>
      <c r="AEQ163" s="3595"/>
      <c r="AER163" s="3595"/>
      <c r="AES163" s="3595"/>
      <c r="AET163" s="3595"/>
      <c r="AEU163" s="3595"/>
      <c r="AEV163" s="3595"/>
      <c r="AEW163" s="3595"/>
      <c r="AEX163" s="3595"/>
      <c r="AEY163" s="3595"/>
      <c r="AEZ163" s="3595"/>
      <c r="AFA163" s="3595"/>
      <c r="AFB163" s="3595"/>
      <c r="AFC163" s="3595"/>
      <c r="AFD163" s="3595"/>
      <c r="AFE163" s="3595"/>
      <c r="AFF163" s="3595"/>
      <c r="AFG163" s="3595"/>
      <c r="AFH163" s="3595"/>
      <c r="AFI163" s="3595"/>
      <c r="AFJ163" s="3595"/>
      <c r="AFK163" s="3595"/>
      <c r="AFL163" s="3595"/>
      <c r="AFM163" s="3595"/>
      <c r="AFN163" s="3595"/>
      <c r="AFO163" s="3595"/>
      <c r="AFP163" s="3595"/>
      <c r="AFQ163" s="3595"/>
      <c r="AFR163" s="3595"/>
      <c r="AFS163" s="3595"/>
      <c r="AFT163" s="3595"/>
      <c r="AFU163" s="3595"/>
      <c r="AFV163" s="3595"/>
      <c r="AFW163" s="3595"/>
      <c r="AFX163" s="3595"/>
      <c r="AFY163" s="3595"/>
      <c r="AFZ163" s="3595"/>
      <c r="AGA163" s="3595"/>
      <c r="AGB163" s="3595"/>
      <c r="AGC163" s="3595"/>
      <c r="AGD163" s="3595"/>
      <c r="AGE163" s="3595"/>
      <c r="AGF163" s="3595"/>
      <c r="AGG163" s="3595"/>
      <c r="AGH163" s="3595"/>
      <c r="AGI163" s="3595"/>
      <c r="AGJ163" s="3595"/>
      <c r="AGK163" s="3595"/>
      <c r="AGL163" s="3595"/>
      <c r="AGM163" s="3595"/>
      <c r="AGN163" s="3595"/>
      <c r="AGO163" s="3595"/>
      <c r="AGP163" s="3595"/>
      <c r="AGQ163" s="3595"/>
      <c r="AGR163" s="3595"/>
      <c r="AGS163" s="3595"/>
      <c r="AGT163" s="3595"/>
      <c r="AGU163" s="3595"/>
      <c r="AGV163" s="3595"/>
      <c r="AGW163" s="3595"/>
      <c r="AGX163" s="3595"/>
      <c r="AGY163" s="3595"/>
      <c r="AGZ163" s="3595"/>
      <c r="AHA163" s="3595"/>
      <c r="AHB163" s="3595"/>
      <c r="AHC163" s="3595"/>
      <c r="AHD163" s="3595"/>
      <c r="AHE163" s="3595"/>
      <c r="AHF163" s="3595"/>
      <c r="AHG163" s="3595"/>
      <c r="AHH163" s="3595"/>
      <c r="AHI163" s="3595"/>
      <c r="AHJ163" s="3595"/>
      <c r="AHK163" s="3595"/>
      <c r="AHL163" s="3595"/>
      <c r="AHM163" s="3595"/>
      <c r="AHN163" s="3595"/>
      <c r="AHO163" s="3595"/>
      <c r="AHP163" s="3595"/>
      <c r="AHQ163" s="3595"/>
      <c r="AHR163" s="3595"/>
      <c r="AHS163" s="3595"/>
      <c r="AHT163" s="3595"/>
      <c r="AHU163" s="3595"/>
      <c r="AHV163" s="3595"/>
      <c r="AHW163" s="3595"/>
      <c r="AHX163" s="3595"/>
      <c r="AHY163" s="3595"/>
      <c r="AHZ163" s="3595"/>
      <c r="AIA163" s="3595"/>
      <c r="AIB163" s="3595"/>
      <c r="AIC163" s="3595"/>
      <c r="AID163" s="3595"/>
      <c r="AIE163" s="3595"/>
      <c r="AIF163" s="3595"/>
      <c r="AIG163" s="3595"/>
      <c r="AIH163" s="3595"/>
      <c r="AII163" s="3595"/>
      <c r="AIJ163" s="3595"/>
      <c r="AIK163" s="3595"/>
      <c r="AIL163" s="3595"/>
      <c r="AIM163" s="3595"/>
      <c r="AIN163" s="3595"/>
      <c r="AIO163" s="3595"/>
      <c r="AIP163" s="3595"/>
      <c r="AIQ163" s="3595"/>
      <c r="AIR163" s="3595"/>
      <c r="AIS163" s="3595"/>
      <c r="AIT163" s="3595"/>
      <c r="AIU163" s="3595"/>
      <c r="AIV163" s="3595"/>
      <c r="AIW163" s="3595"/>
      <c r="AIX163" s="3595"/>
      <c r="AIY163" s="3595"/>
      <c r="AIZ163" s="3595"/>
      <c r="AJA163" s="3595"/>
      <c r="AJB163" s="3595"/>
      <c r="AJC163" s="3595"/>
      <c r="AJD163" s="3595"/>
      <c r="AJE163" s="3595"/>
      <c r="AJF163" s="3595"/>
      <c r="AJG163" s="3595"/>
      <c r="AJH163" s="3595"/>
      <c r="AJI163" s="3595"/>
      <c r="AJJ163" s="3595"/>
      <c r="AJK163" s="3595"/>
      <c r="AJL163" s="3595"/>
      <c r="AJM163" s="3595"/>
      <c r="AJN163" s="3595"/>
      <c r="AJO163" s="3595"/>
      <c r="AJP163" s="3595"/>
      <c r="AJQ163" s="3595"/>
      <c r="AJR163" s="3595"/>
      <c r="AJS163" s="3595"/>
      <c r="AJT163" s="3595"/>
      <c r="AJU163" s="3595"/>
      <c r="AJV163" s="3595"/>
      <c r="AJW163" s="3595"/>
      <c r="AJX163" s="3595"/>
      <c r="AJY163" s="3595"/>
      <c r="AJZ163" s="3595"/>
      <c r="AKA163" s="3595"/>
      <c r="AKB163" s="3595"/>
      <c r="AKC163" s="3595"/>
      <c r="AKD163" s="3595"/>
      <c r="AKE163" s="3595"/>
      <c r="AKF163" s="3595"/>
      <c r="AKG163" s="3595"/>
      <c r="AKH163" s="3595"/>
      <c r="AKI163" s="3595"/>
      <c r="AKJ163" s="3595"/>
      <c r="AKK163" s="3595"/>
      <c r="AKL163" s="3595"/>
      <c r="AKM163" s="3595"/>
      <c r="AKN163" s="3595"/>
      <c r="AKO163" s="3595"/>
      <c r="AKP163" s="3595"/>
      <c r="AKQ163" s="3595"/>
      <c r="AKR163" s="3595"/>
      <c r="AKS163" s="3595"/>
      <c r="AKT163" s="3595"/>
      <c r="AKU163" s="3595"/>
      <c r="AKV163" s="3595"/>
      <c r="AKW163" s="3595"/>
      <c r="AKX163" s="3595"/>
      <c r="AKY163" s="3595"/>
      <c r="AKZ163" s="3595"/>
      <c r="ALA163" s="3595"/>
      <c r="ALB163" s="3595"/>
      <c r="ALC163" s="3595"/>
      <c r="ALD163" s="3595"/>
      <c r="ALE163" s="3595"/>
      <c r="ALF163" s="3595"/>
      <c r="ALG163" s="3595"/>
      <c r="ALH163" s="3595"/>
      <c r="ALI163" s="3595"/>
      <c r="ALJ163" s="3595"/>
      <c r="ALK163" s="3595"/>
      <c r="ALL163" s="3595"/>
      <c r="ALM163" s="3595"/>
      <c r="ALN163" s="3595"/>
      <c r="ALO163" s="3595"/>
      <c r="ALP163" s="3595"/>
      <c r="ALQ163" s="3595"/>
      <c r="ALR163" s="3595"/>
      <c r="ALS163" s="3595"/>
      <c r="ALT163" s="3595"/>
      <c r="ALU163" s="3595"/>
      <c r="ALV163" s="3595"/>
      <c r="ALW163" s="3595"/>
      <c r="ALX163" s="3595"/>
      <c r="ALY163" s="3595"/>
      <c r="ALZ163" s="3595"/>
      <c r="AMA163" s="3595"/>
      <c r="AMB163" s="3595"/>
      <c r="AMC163" s="3595"/>
      <c r="AMD163" s="3595"/>
      <c r="AME163" s="3595"/>
      <c r="AMF163" s="3595"/>
      <c r="AMG163" s="3595"/>
      <c r="AMH163" s="3595"/>
      <c r="AMI163" s="3595"/>
      <c r="AMJ163" s="3595"/>
    </row>
    <row r="164" spans="1:1024" s="1424" customFormat="1" ht="20.5" customHeight="1">
      <c r="A164" s="6249"/>
      <c r="B164" s="6868" t="s">
        <v>1248</v>
      </c>
      <c r="C164" s="6871" t="s">
        <v>871</v>
      </c>
      <c r="D164" s="6873" t="s">
        <v>872</v>
      </c>
      <c r="E164" s="6875" t="s">
        <v>1174</v>
      </c>
      <c r="F164" s="6876" t="s">
        <v>558</v>
      </c>
      <c r="G164" s="6875" t="s">
        <v>559</v>
      </c>
      <c r="H164" s="6877" t="s">
        <v>1249</v>
      </c>
      <c r="I164" s="3437" t="s">
        <v>918</v>
      </c>
      <c r="J164" s="4737">
        <v>200000</v>
      </c>
      <c r="K164" s="6879" t="s">
        <v>1250</v>
      </c>
      <c r="L164" s="6879" t="s">
        <v>64</v>
      </c>
      <c r="M164" s="6879" t="s">
        <v>187</v>
      </c>
      <c r="N164" s="6879" t="s">
        <v>280</v>
      </c>
      <c r="O164" s="6902">
        <f>SUM(J164:J167)</f>
        <v>19700000</v>
      </c>
      <c r="P164" s="6903">
        <f>SUM(T164:AE167)</f>
        <v>0</v>
      </c>
      <c r="Q164" s="6891">
        <f>P164/O164</f>
        <v>0</v>
      </c>
      <c r="R164" s="6897">
        <f>+O164-P164</f>
        <v>19700000</v>
      </c>
      <c r="S164" s="6899">
        <f>+R164/O164</f>
        <v>1</v>
      </c>
      <c r="T164" s="6900">
        <v>0</v>
      </c>
      <c r="U164" s="6892">
        <v>0</v>
      </c>
      <c r="V164" s="6892">
        <v>0</v>
      </c>
      <c r="W164" s="6892">
        <v>0</v>
      </c>
      <c r="X164" s="6892">
        <v>0</v>
      </c>
      <c r="Y164" s="6893">
        <v>0</v>
      </c>
      <c r="Z164" s="6895">
        <v>0</v>
      </c>
      <c r="AA164" s="6893">
        <v>0</v>
      </c>
      <c r="AB164" s="6893">
        <v>0</v>
      </c>
      <c r="AC164" s="6893">
        <v>0</v>
      </c>
      <c r="AD164" s="6893">
        <v>0</v>
      </c>
      <c r="AE164" s="6895">
        <v>0</v>
      </c>
      <c r="AF164" s="6918">
        <v>2</v>
      </c>
      <c r="AG164" s="6890">
        <f>SUM(AK164:AV167)</f>
        <v>0</v>
      </c>
      <c r="AH164" s="6890">
        <f>+AF164-AG164</f>
        <v>2</v>
      </c>
      <c r="AI164" s="6891">
        <f>AG164/AF164</f>
        <v>0</v>
      </c>
      <c r="AJ164" s="6891">
        <f>100%-AI164</f>
        <v>1</v>
      </c>
      <c r="AK164" s="6916">
        <v>0</v>
      </c>
      <c r="AL164" s="6890">
        <v>0</v>
      </c>
      <c r="AM164" s="6890">
        <v>0</v>
      </c>
      <c r="AN164" s="6917">
        <v>0</v>
      </c>
      <c r="AO164" s="6890">
        <v>0</v>
      </c>
      <c r="AP164" s="6890">
        <v>0</v>
      </c>
      <c r="AQ164" s="6890">
        <v>0</v>
      </c>
      <c r="AR164" s="6890">
        <v>0</v>
      </c>
      <c r="AS164" s="6890">
        <v>0</v>
      </c>
      <c r="AT164" s="6914">
        <v>0</v>
      </c>
      <c r="AU164" s="6890">
        <v>0</v>
      </c>
      <c r="AV164" s="6890">
        <v>0</v>
      </c>
      <c r="AW164" s="6907">
        <v>45449</v>
      </c>
      <c r="AX164" s="6907">
        <v>45641</v>
      </c>
      <c r="AY164" s="6909" t="s">
        <v>1251</v>
      </c>
      <c r="AZ164" s="6910" t="s">
        <v>86</v>
      </c>
      <c r="BA164" s="3421"/>
      <c r="BB164" s="3421"/>
      <c r="BC164" s="3421"/>
      <c r="BD164" s="3421"/>
      <c r="BE164" s="3421"/>
      <c r="BF164" s="3421"/>
      <c r="BG164" s="3421"/>
      <c r="BH164" s="3421"/>
      <c r="BI164" s="3421"/>
      <c r="BJ164" s="3421"/>
      <c r="BK164" s="3421"/>
      <c r="BL164" s="3421"/>
      <c r="BM164" s="3421"/>
      <c r="BN164" s="3421"/>
      <c r="BO164" s="3421"/>
      <c r="BP164" s="3421"/>
      <c r="BQ164" s="3421"/>
      <c r="BR164" s="3421"/>
      <c r="BS164" s="3421"/>
      <c r="BT164" s="3421"/>
      <c r="BU164" s="3421"/>
      <c r="BV164" s="3421"/>
      <c r="BW164" s="3421"/>
      <c r="BX164" s="3421"/>
      <c r="BY164" s="3421"/>
      <c r="BZ164" s="3421"/>
      <c r="CA164" s="3421"/>
      <c r="CB164" s="3421"/>
      <c r="CC164" s="3421"/>
      <c r="CD164" s="3421"/>
      <c r="CE164" s="3421"/>
      <c r="CF164" s="3421"/>
      <c r="CG164" s="3421"/>
      <c r="CH164" s="3421"/>
      <c r="CI164" s="3421"/>
      <c r="CJ164" s="3421"/>
      <c r="CK164" s="3421"/>
      <c r="CL164" s="3421"/>
      <c r="CM164" s="3421"/>
      <c r="CN164" s="3421"/>
      <c r="CO164" s="3421"/>
      <c r="CP164" s="3421"/>
      <c r="CQ164" s="3421"/>
      <c r="CR164" s="3421"/>
      <c r="CS164" s="3421"/>
      <c r="CT164" s="3421"/>
      <c r="CU164" s="3421"/>
      <c r="CV164" s="3421"/>
      <c r="CW164" s="3421"/>
      <c r="CX164" s="3421"/>
      <c r="CY164" s="3421"/>
      <c r="CZ164" s="3421"/>
      <c r="DA164" s="3421"/>
      <c r="DB164" s="3421"/>
      <c r="DC164" s="3421"/>
      <c r="DD164" s="3421"/>
      <c r="DE164" s="3421"/>
      <c r="DF164" s="3421"/>
      <c r="DG164" s="3421"/>
      <c r="DH164" s="3421"/>
      <c r="DI164" s="3421"/>
      <c r="DJ164" s="3421"/>
      <c r="DK164" s="3421"/>
      <c r="DL164" s="3421"/>
      <c r="DM164" s="3421"/>
      <c r="DN164" s="3421"/>
      <c r="DO164" s="3421"/>
      <c r="DP164" s="3421"/>
      <c r="DQ164" s="3421"/>
      <c r="DR164" s="3421"/>
      <c r="DS164" s="3421"/>
      <c r="DT164" s="3421"/>
      <c r="DU164" s="3421"/>
      <c r="DV164" s="3421"/>
      <c r="DW164" s="3421"/>
      <c r="DX164" s="3421"/>
      <c r="DY164" s="3421"/>
      <c r="DZ164" s="2580"/>
      <c r="EA164" s="2580"/>
      <c r="EB164" s="2580"/>
      <c r="EC164" s="2580"/>
      <c r="ED164" s="2580"/>
      <c r="EE164" s="2580"/>
      <c r="EF164" s="2580"/>
      <c r="EG164" s="2580"/>
      <c r="EH164" s="2580"/>
      <c r="EI164" s="2580"/>
      <c r="EJ164" s="2580"/>
      <c r="EK164" s="2580"/>
      <c r="EL164" s="2580"/>
      <c r="EM164" s="2580"/>
      <c r="EN164" s="2580"/>
      <c r="EO164" s="2580"/>
      <c r="EP164" s="2580"/>
      <c r="EQ164" s="2580"/>
      <c r="ER164" s="2580"/>
      <c r="ES164" s="2580"/>
      <c r="ET164" s="2580"/>
      <c r="EU164" s="2580"/>
      <c r="EV164" s="2580"/>
      <c r="EW164" s="2580"/>
      <c r="EX164" s="2580"/>
      <c r="EY164" s="2580"/>
      <c r="EZ164" s="2580"/>
      <c r="FA164" s="2580"/>
      <c r="FB164" s="2580"/>
      <c r="FC164" s="2580"/>
      <c r="FD164" s="2580"/>
      <c r="FE164" s="2580"/>
      <c r="FF164" s="2580"/>
      <c r="FG164" s="2580"/>
      <c r="FH164" s="2580"/>
      <c r="FI164" s="2580"/>
      <c r="FJ164" s="2580"/>
      <c r="FK164" s="2580"/>
      <c r="FL164" s="2580"/>
      <c r="FM164" s="2580"/>
      <c r="FN164" s="2580"/>
      <c r="FO164" s="2580"/>
      <c r="FP164" s="2580"/>
      <c r="FQ164" s="2580"/>
      <c r="FR164" s="2580"/>
      <c r="FS164" s="2580"/>
      <c r="FT164" s="2580"/>
      <c r="FU164" s="2580"/>
      <c r="FV164" s="2580"/>
      <c r="FW164" s="2580"/>
      <c r="FX164" s="2580"/>
      <c r="FY164" s="2580"/>
      <c r="FZ164" s="2580"/>
      <c r="GA164" s="2580"/>
      <c r="GB164" s="2580"/>
      <c r="GC164" s="2580"/>
      <c r="GD164" s="2580"/>
      <c r="GE164" s="2580"/>
      <c r="GF164" s="2580"/>
      <c r="GG164" s="2580"/>
      <c r="GH164" s="2580"/>
      <c r="GI164" s="2580"/>
      <c r="GJ164" s="2580"/>
      <c r="GK164" s="2580"/>
      <c r="GL164" s="2580"/>
      <c r="GM164" s="2580"/>
      <c r="GN164" s="2580"/>
      <c r="GO164" s="2580"/>
      <c r="GP164" s="2580"/>
      <c r="GQ164" s="2580"/>
      <c r="GR164" s="2580"/>
      <c r="GS164" s="2580"/>
      <c r="GT164" s="2580"/>
      <c r="GU164" s="2580"/>
      <c r="GV164" s="2580"/>
      <c r="GW164" s="2580"/>
      <c r="GX164" s="2580"/>
      <c r="GY164" s="2580"/>
      <c r="GZ164" s="2580"/>
      <c r="HA164" s="2580"/>
      <c r="HB164" s="2580"/>
      <c r="HC164" s="2580"/>
      <c r="HD164" s="2580"/>
      <c r="HE164" s="2580"/>
      <c r="HF164" s="2580"/>
      <c r="HG164" s="2580"/>
      <c r="HH164" s="2580"/>
      <c r="HI164" s="2580"/>
      <c r="HJ164" s="2580"/>
      <c r="HK164" s="2580"/>
      <c r="HL164" s="2580"/>
      <c r="HM164" s="2580"/>
      <c r="HN164" s="2580"/>
      <c r="HO164" s="2580"/>
      <c r="HP164" s="2580"/>
      <c r="HQ164" s="2580"/>
      <c r="HR164" s="2580"/>
      <c r="HS164" s="2580"/>
      <c r="HT164" s="2580"/>
      <c r="HU164" s="2580"/>
      <c r="HV164" s="2580"/>
      <c r="HW164" s="2580"/>
      <c r="HX164" s="2580"/>
      <c r="HY164" s="2580"/>
      <c r="HZ164" s="2580"/>
      <c r="IA164" s="2580"/>
      <c r="IB164" s="2580"/>
      <c r="IC164" s="2580"/>
      <c r="ID164" s="2580"/>
      <c r="IE164" s="2580"/>
      <c r="IF164" s="2580"/>
      <c r="IG164" s="2580"/>
      <c r="IH164" s="2580"/>
      <c r="II164" s="2580"/>
      <c r="IJ164" s="2580"/>
      <c r="IK164" s="2580"/>
      <c r="IL164" s="2580"/>
      <c r="IM164" s="2580"/>
      <c r="IN164" s="2580"/>
      <c r="IO164" s="2580"/>
      <c r="IP164" s="2580"/>
      <c r="IQ164" s="2580"/>
      <c r="IR164" s="2580"/>
      <c r="IS164" s="2580"/>
      <c r="IT164" s="2580"/>
      <c r="IU164" s="2580"/>
      <c r="IV164" s="2580"/>
      <c r="IW164" s="2580"/>
      <c r="IX164" s="2580"/>
      <c r="IY164" s="2580"/>
      <c r="IZ164" s="2580"/>
      <c r="JA164" s="2580"/>
      <c r="JB164" s="2580"/>
      <c r="JC164" s="2580"/>
      <c r="JD164" s="2580"/>
      <c r="JE164" s="2580"/>
      <c r="JF164" s="2580"/>
      <c r="JG164" s="2580"/>
      <c r="JH164" s="2580"/>
      <c r="JI164" s="2580"/>
      <c r="JJ164" s="2580"/>
      <c r="JK164" s="2580"/>
      <c r="JL164" s="2580"/>
      <c r="JM164" s="2580"/>
      <c r="JN164" s="2580"/>
      <c r="JO164" s="2580"/>
      <c r="JP164" s="2580"/>
      <c r="JQ164" s="2580"/>
      <c r="JR164" s="2580"/>
      <c r="JS164" s="2580"/>
      <c r="JT164" s="2580"/>
      <c r="JU164" s="2580"/>
      <c r="JV164" s="2580"/>
      <c r="JW164" s="2580"/>
      <c r="JX164" s="2580"/>
      <c r="JY164" s="2580"/>
      <c r="JZ164" s="2580"/>
      <c r="KA164" s="2580"/>
      <c r="KB164" s="2580"/>
      <c r="KC164" s="2580"/>
      <c r="KD164" s="2580"/>
      <c r="KE164" s="2580"/>
      <c r="KF164" s="2580"/>
      <c r="KG164" s="2580"/>
      <c r="KH164" s="2580"/>
      <c r="KI164" s="2580"/>
      <c r="KJ164" s="2580"/>
      <c r="KK164" s="2580"/>
      <c r="KL164" s="2580"/>
      <c r="KM164" s="2580"/>
      <c r="KN164" s="2580"/>
      <c r="KO164" s="2580"/>
      <c r="KP164" s="2580"/>
      <c r="KQ164" s="2580"/>
      <c r="KR164" s="2580"/>
      <c r="KS164" s="2580"/>
      <c r="KT164" s="2580"/>
      <c r="KU164" s="2580"/>
      <c r="KV164" s="2580"/>
      <c r="KW164" s="2580"/>
      <c r="KX164" s="2580"/>
      <c r="KY164" s="2580"/>
      <c r="KZ164" s="2580"/>
      <c r="LA164" s="2580"/>
      <c r="LB164" s="2580"/>
      <c r="LC164" s="2580"/>
      <c r="LD164" s="2580"/>
      <c r="LE164" s="2580"/>
      <c r="LF164" s="2580"/>
      <c r="LG164" s="2580"/>
      <c r="LH164" s="2580"/>
      <c r="LI164" s="2580"/>
      <c r="LJ164" s="2580"/>
      <c r="LK164" s="2580"/>
      <c r="LL164" s="2580"/>
      <c r="LM164" s="2580"/>
      <c r="LN164" s="2580"/>
      <c r="LO164" s="2580"/>
      <c r="LP164" s="2580"/>
      <c r="LQ164" s="2580"/>
      <c r="LR164" s="2580"/>
      <c r="LS164" s="2580"/>
      <c r="LT164" s="2580"/>
      <c r="LU164" s="2580"/>
      <c r="LV164" s="2580"/>
      <c r="LW164" s="2580"/>
      <c r="LX164" s="2580"/>
      <c r="LY164" s="2580"/>
      <c r="LZ164" s="2580"/>
      <c r="MA164" s="2580"/>
      <c r="MB164" s="2580"/>
      <c r="MC164" s="2580"/>
      <c r="MD164" s="2580"/>
      <c r="ME164" s="2580"/>
      <c r="MF164" s="2580"/>
      <c r="MG164" s="2580"/>
      <c r="MH164" s="2580"/>
      <c r="MI164" s="2580"/>
      <c r="MJ164" s="2580"/>
      <c r="MK164" s="2580"/>
      <c r="ML164" s="2580"/>
      <c r="MM164" s="2580"/>
      <c r="MN164" s="2580"/>
      <c r="MO164" s="2580"/>
      <c r="MP164" s="2580"/>
      <c r="MQ164" s="2580"/>
      <c r="MR164" s="2580"/>
      <c r="MS164" s="2580"/>
      <c r="MT164" s="2580"/>
      <c r="MU164" s="2580"/>
      <c r="MV164" s="2580"/>
      <c r="MW164" s="2580"/>
      <c r="MX164" s="2580"/>
      <c r="MY164" s="2580"/>
      <c r="MZ164" s="2580"/>
      <c r="NA164" s="2580"/>
      <c r="NB164" s="2580"/>
      <c r="NC164" s="2580"/>
      <c r="ND164" s="2580"/>
      <c r="NE164" s="2580"/>
      <c r="NF164" s="2580"/>
      <c r="NG164" s="2580"/>
      <c r="NH164" s="2580"/>
      <c r="NI164" s="2580"/>
      <c r="NJ164" s="2580"/>
      <c r="NK164" s="2580"/>
      <c r="NL164" s="2580"/>
      <c r="NM164" s="2580"/>
      <c r="NN164" s="2580"/>
      <c r="NO164" s="2580"/>
      <c r="NP164" s="2580"/>
      <c r="NQ164" s="2580"/>
      <c r="NR164" s="2580"/>
      <c r="NS164" s="2580"/>
      <c r="NT164" s="2580"/>
      <c r="NU164" s="2580"/>
      <c r="NV164" s="2580"/>
      <c r="NW164" s="2580"/>
      <c r="NX164" s="2580"/>
      <c r="NY164" s="2580"/>
      <c r="NZ164" s="2580"/>
      <c r="OA164" s="2580"/>
      <c r="OB164" s="2580"/>
      <c r="OC164" s="2580"/>
      <c r="OD164" s="2580"/>
      <c r="OE164" s="2580"/>
      <c r="OF164" s="2580"/>
      <c r="OG164" s="2580"/>
      <c r="OH164" s="2580"/>
      <c r="OI164" s="2580"/>
      <c r="OJ164" s="2580"/>
      <c r="OK164" s="2580"/>
      <c r="OL164" s="2580"/>
      <c r="OM164" s="2580"/>
      <c r="ON164" s="2580"/>
      <c r="OO164" s="2580"/>
      <c r="OP164" s="2580"/>
      <c r="OQ164" s="2580"/>
      <c r="OR164" s="2580"/>
      <c r="OS164" s="2580"/>
      <c r="OT164" s="2580"/>
      <c r="OU164" s="2580"/>
      <c r="OV164" s="2580"/>
      <c r="OW164" s="2580"/>
      <c r="OX164" s="2580"/>
      <c r="OY164" s="2580"/>
      <c r="OZ164" s="2580"/>
      <c r="PA164" s="2580"/>
      <c r="PB164" s="2580"/>
      <c r="PC164" s="2580"/>
      <c r="PD164" s="2580"/>
      <c r="PE164" s="2580"/>
      <c r="PF164" s="2580"/>
      <c r="PG164" s="2580"/>
      <c r="PH164" s="2580"/>
      <c r="PI164" s="2580"/>
      <c r="PJ164" s="2580"/>
      <c r="PK164" s="2580"/>
      <c r="PL164" s="2580"/>
      <c r="PM164" s="2580"/>
      <c r="PN164" s="2580"/>
      <c r="PO164" s="2580"/>
      <c r="PP164" s="2580"/>
      <c r="PQ164" s="2580"/>
      <c r="PR164" s="2580"/>
      <c r="PS164" s="2580"/>
      <c r="PT164" s="2580"/>
      <c r="PU164" s="2580"/>
      <c r="PV164" s="2580"/>
      <c r="PW164" s="2580"/>
      <c r="PX164" s="2580"/>
      <c r="PY164" s="2580"/>
      <c r="PZ164" s="2580"/>
      <c r="QA164" s="2580"/>
      <c r="QB164" s="2580"/>
      <c r="QC164" s="2580"/>
      <c r="QD164" s="2580"/>
      <c r="QE164" s="2580"/>
      <c r="QF164" s="2580"/>
      <c r="QG164" s="2580"/>
      <c r="QH164" s="2580"/>
      <c r="QI164" s="2580"/>
      <c r="QJ164" s="2580"/>
      <c r="QK164" s="2580"/>
      <c r="QL164" s="2580"/>
      <c r="QM164" s="2580"/>
      <c r="QN164" s="2580"/>
      <c r="QO164" s="2580"/>
      <c r="QP164" s="2580"/>
      <c r="QQ164" s="2580"/>
      <c r="QR164" s="2580"/>
      <c r="QS164" s="2580"/>
      <c r="QT164" s="2580"/>
      <c r="QU164" s="2580"/>
      <c r="QV164" s="2580"/>
      <c r="QW164" s="2580"/>
      <c r="QX164" s="2580"/>
      <c r="QY164" s="2580"/>
      <c r="QZ164" s="2580"/>
      <c r="RA164" s="2580"/>
      <c r="RB164" s="2580"/>
      <c r="RC164" s="2580"/>
      <c r="RD164" s="2580"/>
      <c r="RE164" s="2580"/>
      <c r="RF164" s="2580"/>
      <c r="RG164" s="2580"/>
      <c r="RH164" s="2580"/>
      <c r="RI164" s="2580"/>
      <c r="RJ164" s="2580"/>
      <c r="RK164" s="2580"/>
      <c r="RL164" s="2580"/>
      <c r="RM164" s="2580"/>
      <c r="RN164" s="2580"/>
      <c r="RO164" s="2580"/>
      <c r="RP164" s="2580"/>
      <c r="RQ164" s="2580"/>
      <c r="RR164" s="2580"/>
      <c r="RS164" s="2580"/>
      <c r="RT164" s="2580"/>
      <c r="RU164" s="2580"/>
      <c r="RV164" s="2580"/>
      <c r="RW164" s="2580"/>
      <c r="RX164" s="2580"/>
      <c r="RY164" s="2580"/>
      <c r="RZ164" s="2580"/>
      <c r="SA164" s="2580"/>
      <c r="SB164" s="2580"/>
      <c r="SC164" s="2580"/>
      <c r="SD164" s="2580"/>
      <c r="SE164" s="2580"/>
      <c r="SF164" s="2580"/>
      <c r="SG164" s="2580"/>
      <c r="SH164" s="2580"/>
      <c r="SI164" s="2580"/>
      <c r="SJ164" s="2580"/>
      <c r="SK164" s="2580"/>
      <c r="SL164" s="2580"/>
      <c r="SM164" s="2580"/>
      <c r="SN164" s="2580"/>
      <c r="SO164" s="2580"/>
      <c r="SP164" s="2580"/>
      <c r="SQ164" s="2580"/>
      <c r="SR164" s="2580"/>
      <c r="SS164" s="2580"/>
      <c r="ST164" s="2580"/>
      <c r="SU164" s="2580"/>
      <c r="SV164" s="2580"/>
      <c r="SW164" s="2580"/>
      <c r="SX164" s="2580"/>
      <c r="SY164" s="2580"/>
      <c r="SZ164" s="2580"/>
      <c r="TA164" s="2580"/>
      <c r="TB164" s="2580"/>
      <c r="TC164" s="2580"/>
      <c r="TD164" s="2580"/>
      <c r="TE164" s="2580"/>
      <c r="TF164" s="2580"/>
      <c r="TG164" s="2580"/>
      <c r="TH164" s="2580"/>
      <c r="TI164" s="2580"/>
      <c r="TJ164" s="2580"/>
      <c r="TK164" s="2580"/>
      <c r="TL164" s="2580"/>
      <c r="TM164" s="2580"/>
      <c r="TN164" s="2580"/>
      <c r="TO164" s="2580"/>
      <c r="TP164" s="2580"/>
      <c r="TQ164" s="2580"/>
      <c r="TR164" s="2580"/>
      <c r="TS164" s="2580"/>
      <c r="TT164" s="2580"/>
      <c r="TU164" s="2580"/>
      <c r="TV164" s="2580"/>
      <c r="TW164" s="2580"/>
      <c r="TX164" s="2580"/>
      <c r="TY164" s="2580"/>
      <c r="TZ164" s="2580"/>
      <c r="UA164" s="2580"/>
      <c r="UB164" s="2580"/>
      <c r="UC164" s="2580"/>
      <c r="UD164" s="2580"/>
      <c r="UE164" s="2580"/>
      <c r="UF164" s="2580"/>
      <c r="UG164" s="2580"/>
      <c r="UH164" s="2580"/>
      <c r="UI164" s="2580"/>
      <c r="UJ164" s="2580"/>
      <c r="UK164" s="2580"/>
      <c r="UL164" s="2580"/>
      <c r="UM164" s="2580"/>
      <c r="UN164" s="2580"/>
      <c r="UO164" s="2580"/>
      <c r="UP164" s="2580"/>
      <c r="UQ164" s="2580"/>
      <c r="UR164" s="2580"/>
      <c r="US164" s="2580"/>
      <c r="UT164" s="2580"/>
      <c r="UU164" s="2580"/>
      <c r="UV164" s="2580"/>
      <c r="UW164" s="2580"/>
      <c r="UX164" s="2580"/>
      <c r="UY164" s="2580"/>
      <c r="UZ164" s="2580"/>
      <c r="VA164" s="2580"/>
      <c r="VB164" s="2580"/>
      <c r="VC164" s="2580"/>
      <c r="VD164" s="2580"/>
      <c r="VE164" s="2580"/>
      <c r="VF164" s="2580"/>
      <c r="VG164" s="2580"/>
      <c r="VH164" s="2580"/>
      <c r="VI164" s="2580"/>
      <c r="VJ164" s="2580"/>
      <c r="VK164" s="2580"/>
      <c r="VL164" s="2580"/>
      <c r="VM164" s="2580"/>
      <c r="VN164" s="2580"/>
      <c r="VO164" s="2580"/>
      <c r="VP164" s="2580"/>
      <c r="VQ164" s="2580"/>
      <c r="VR164" s="2580"/>
      <c r="VS164" s="2580"/>
      <c r="VT164" s="2580"/>
      <c r="VU164" s="2580"/>
      <c r="VV164" s="2580"/>
      <c r="VW164" s="2580"/>
      <c r="VX164" s="2580"/>
      <c r="VY164" s="2580"/>
      <c r="VZ164" s="2580"/>
      <c r="WA164" s="2580"/>
      <c r="WB164" s="2580"/>
      <c r="WC164" s="2580"/>
      <c r="WD164" s="2580"/>
      <c r="WE164" s="2580"/>
      <c r="WF164" s="2580"/>
      <c r="WG164" s="2580"/>
      <c r="WH164" s="2580"/>
      <c r="WI164" s="2580"/>
      <c r="WJ164" s="2580"/>
      <c r="WK164" s="2580"/>
      <c r="WL164" s="2580"/>
      <c r="WM164" s="2580"/>
      <c r="WN164" s="2580"/>
      <c r="WO164" s="2580"/>
      <c r="WP164" s="2580"/>
      <c r="WQ164" s="2580"/>
      <c r="WR164" s="2580"/>
      <c r="WS164" s="2580"/>
      <c r="WT164" s="2580"/>
      <c r="WU164" s="2580"/>
      <c r="WV164" s="2580"/>
      <c r="WW164" s="2580"/>
      <c r="WX164" s="2580"/>
      <c r="WY164" s="2580"/>
      <c r="WZ164" s="2580"/>
      <c r="XA164" s="2580"/>
      <c r="XB164" s="2580"/>
      <c r="XC164" s="2580"/>
      <c r="XD164" s="2580"/>
      <c r="XE164" s="2580"/>
      <c r="XF164" s="2580"/>
      <c r="XG164" s="2580"/>
      <c r="XH164" s="2580"/>
      <c r="XI164" s="2580"/>
      <c r="XJ164" s="2580"/>
      <c r="XK164" s="2580"/>
      <c r="XL164" s="2580"/>
      <c r="XM164" s="2580"/>
      <c r="XN164" s="2580"/>
      <c r="XO164" s="2580"/>
      <c r="XP164" s="2580"/>
      <c r="XQ164" s="2580"/>
      <c r="XR164" s="2580"/>
      <c r="XS164" s="2580"/>
      <c r="XT164" s="2580"/>
      <c r="XU164" s="2580"/>
      <c r="XV164" s="2580"/>
      <c r="XW164" s="2580"/>
      <c r="XX164" s="2580"/>
      <c r="XY164" s="2580"/>
      <c r="XZ164" s="2580"/>
      <c r="YA164" s="2580"/>
      <c r="YB164" s="2580"/>
      <c r="YC164" s="2580"/>
      <c r="YD164" s="2580"/>
      <c r="YE164" s="2580"/>
      <c r="YF164" s="2580"/>
      <c r="YG164" s="2580"/>
      <c r="YH164" s="2580"/>
      <c r="YI164" s="2580"/>
      <c r="YJ164" s="2580"/>
      <c r="YK164" s="2580"/>
      <c r="YL164" s="2580"/>
      <c r="YM164" s="2580"/>
      <c r="YN164" s="2580"/>
      <c r="YO164" s="2580"/>
      <c r="YP164" s="2580"/>
      <c r="YQ164" s="2580"/>
      <c r="YR164" s="2580"/>
      <c r="YS164" s="2580"/>
      <c r="YT164" s="2580"/>
      <c r="YU164" s="2580"/>
      <c r="YV164" s="2580"/>
      <c r="YW164" s="2580"/>
      <c r="YX164" s="2580"/>
      <c r="YY164" s="2580"/>
      <c r="YZ164" s="2580"/>
      <c r="ZA164" s="2580"/>
      <c r="ZB164" s="2580"/>
      <c r="ZC164" s="2580"/>
      <c r="ZD164" s="2580"/>
      <c r="ZE164" s="2580"/>
      <c r="ZF164" s="2580"/>
      <c r="ZG164" s="2580"/>
      <c r="ZH164" s="2580"/>
      <c r="ZI164" s="2580"/>
      <c r="ZJ164" s="2580"/>
      <c r="ZK164" s="2580"/>
      <c r="ZL164" s="2580"/>
      <c r="ZM164" s="2580"/>
      <c r="ZN164" s="2580"/>
      <c r="ZO164" s="2580"/>
      <c r="ZP164" s="2580"/>
      <c r="ZQ164" s="2580"/>
      <c r="ZR164" s="2580"/>
      <c r="ZS164" s="2580"/>
      <c r="ZT164" s="2580"/>
      <c r="ZU164" s="2580"/>
      <c r="ZV164" s="2580"/>
      <c r="ZW164" s="2580"/>
      <c r="ZX164" s="2580"/>
      <c r="ZY164" s="2580"/>
      <c r="ZZ164" s="2580"/>
      <c r="AAA164" s="2580"/>
      <c r="AAB164" s="2580"/>
      <c r="AAC164" s="2580"/>
      <c r="AAD164" s="2580"/>
      <c r="AAE164" s="2580"/>
      <c r="AAF164" s="2580"/>
      <c r="AAG164" s="2580"/>
      <c r="AAH164" s="2580"/>
      <c r="AAI164" s="2580"/>
      <c r="AAJ164" s="2580"/>
      <c r="AAK164" s="2580"/>
      <c r="AAL164" s="2580"/>
      <c r="AAM164" s="2580"/>
      <c r="AAN164" s="2580"/>
      <c r="AAO164" s="2580"/>
      <c r="AAP164" s="2580"/>
      <c r="AAQ164" s="2580"/>
      <c r="AAR164" s="2580"/>
      <c r="AAS164" s="2580"/>
      <c r="AAT164" s="2580"/>
      <c r="AAU164" s="2580"/>
      <c r="AAV164" s="2580"/>
      <c r="AAW164" s="2580"/>
      <c r="AAX164" s="2580"/>
      <c r="AAY164" s="2580"/>
      <c r="AAZ164" s="2580"/>
      <c r="ABA164" s="2580"/>
      <c r="ABB164" s="2580"/>
      <c r="ABC164" s="2580"/>
      <c r="ABD164" s="2580"/>
      <c r="ABE164" s="2580"/>
      <c r="ABF164" s="2580"/>
      <c r="ABG164" s="2580"/>
      <c r="ABH164" s="2580"/>
      <c r="ABI164" s="2580"/>
      <c r="ABJ164" s="2580"/>
      <c r="ABK164" s="2580"/>
      <c r="ABL164" s="2580"/>
      <c r="ABM164" s="2580"/>
      <c r="ABN164" s="2580"/>
      <c r="ABO164" s="2580"/>
      <c r="ABP164" s="2580"/>
      <c r="ABQ164" s="2580"/>
      <c r="ABR164" s="2580"/>
      <c r="ABS164" s="2580"/>
      <c r="ABT164" s="2580"/>
      <c r="ABU164" s="2580"/>
      <c r="ABV164" s="2580"/>
      <c r="ABW164" s="2580"/>
      <c r="ABX164" s="2580"/>
      <c r="ABY164" s="2580"/>
      <c r="ABZ164" s="2580"/>
      <c r="ACA164" s="2580"/>
      <c r="ACB164" s="2580"/>
      <c r="ACC164" s="2580"/>
      <c r="ACD164" s="2580"/>
      <c r="ACE164" s="2580"/>
      <c r="ACF164" s="2580"/>
      <c r="ACG164" s="2580"/>
      <c r="ACH164" s="2580"/>
      <c r="ACI164" s="2580"/>
      <c r="ACJ164" s="2580"/>
      <c r="ACK164" s="2580"/>
      <c r="ACL164" s="2580"/>
      <c r="ACM164" s="2580"/>
      <c r="ACN164" s="2580"/>
      <c r="ACO164" s="2580"/>
      <c r="ACP164" s="2580"/>
      <c r="ACQ164" s="2580"/>
      <c r="ACR164" s="2580"/>
      <c r="ACS164" s="2580"/>
      <c r="ACT164" s="2580"/>
      <c r="ACU164" s="2580"/>
      <c r="ACV164" s="2580"/>
      <c r="ACW164" s="2580"/>
      <c r="ACX164" s="2580"/>
      <c r="ACY164" s="2580"/>
      <c r="ACZ164" s="2580"/>
      <c r="ADA164" s="2580"/>
      <c r="ADB164" s="2580"/>
      <c r="ADC164" s="2580"/>
      <c r="ADD164" s="2580"/>
      <c r="ADE164" s="2580"/>
      <c r="ADF164" s="2580"/>
      <c r="ADG164" s="2580"/>
      <c r="ADH164" s="2580"/>
      <c r="ADI164" s="2580"/>
      <c r="ADJ164" s="2580"/>
      <c r="ADK164" s="2580"/>
      <c r="ADL164" s="2580"/>
      <c r="ADM164" s="2580"/>
      <c r="ADN164" s="2580"/>
      <c r="ADO164" s="2580"/>
      <c r="ADP164" s="2580"/>
      <c r="ADQ164" s="2580"/>
      <c r="ADR164" s="2580"/>
      <c r="ADS164" s="2580"/>
      <c r="ADT164" s="2580"/>
      <c r="ADU164" s="2580"/>
      <c r="ADV164" s="2580"/>
      <c r="ADW164" s="2580"/>
      <c r="ADX164" s="2580"/>
      <c r="ADY164" s="2580"/>
      <c r="ADZ164" s="2580"/>
      <c r="AEA164" s="2580"/>
      <c r="AEB164" s="2580"/>
      <c r="AEC164" s="2580"/>
      <c r="AED164" s="2580"/>
      <c r="AEE164" s="2580"/>
      <c r="AEF164" s="2580"/>
      <c r="AEG164" s="2580"/>
      <c r="AEH164" s="2580"/>
      <c r="AEI164" s="2580"/>
      <c r="AEJ164" s="2580"/>
      <c r="AEK164" s="2580"/>
      <c r="AEL164" s="2580"/>
      <c r="AEM164" s="2580"/>
      <c r="AEN164" s="2580"/>
      <c r="AEO164" s="2580"/>
      <c r="AEP164" s="2580"/>
      <c r="AEQ164" s="2580"/>
      <c r="AER164" s="2580"/>
      <c r="AES164" s="2580"/>
      <c r="AET164" s="2580"/>
      <c r="AEU164" s="2580"/>
      <c r="AEV164" s="2580"/>
      <c r="AEW164" s="2580"/>
      <c r="AEX164" s="2580"/>
      <c r="AEY164" s="2580"/>
      <c r="AEZ164" s="2580"/>
      <c r="AFA164" s="2580"/>
      <c r="AFB164" s="2580"/>
      <c r="AFC164" s="2580"/>
      <c r="AFD164" s="2580"/>
      <c r="AFE164" s="2580"/>
      <c r="AFF164" s="2580"/>
      <c r="AFG164" s="2580"/>
      <c r="AFH164" s="2580"/>
      <c r="AFI164" s="2580"/>
      <c r="AFJ164" s="2580"/>
      <c r="AFK164" s="2580"/>
      <c r="AFL164" s="2580"/>
      <c r="AFM164" s="2580"/>
      <c r="AFN164" s="2580"/>
      <c r="AFO164" s="2580"/>
      <c r="AFP164" s="2580"/>
      <c r="AFQ164" s="2580"/>
      <c r="AFR164" s="2580"/>
      <c r="AFS164" s="2580"/>
      <c r="AFT164" s="2580"/>
      <c r="AFU164" s="2580"/>
      <c r="AFV164" s="2580"/>
      <c r="AFW164" s="2580"/>
      <c r="AFX164" s="2580"/>
      <c r="AFY164" s="2580"/>
      <c r="AFZ164" s="2580"/>
      <c r="AGA164" s="2580"/>
      <c r="AGB164" s="2580"/>
      <c r="AGC164" s="2580"/>
      <c r="AGD164" s="2580"/>
      <c r="AGE164" s="2580"/>
      <c r="AGF164" s="2580"/>
      <c r="AGG164" s="2580"/>
      <c r="AGH164" s="2580"/>
      <c r="AGI164" s="2580"/>
      <c r="AGJ164" s="2580"/>
      <c r="AGK164" s="2580"/>
      <c r="AGL164" s="2580"/>
      <c r="AGM164" s="2580"/>
      <c r="AGN164" s="2580"/>
      <c r="AGO164" s="2580"/>
      <c r="AGP164" s="2580"/>
      <c r="AGQ164" s="2580"/>
      <c r="AGR164" s="2580"/>
      <c r="AGS164" s="2580"/>
      <c r="AGT164" s="2580"/>
      <c r="AGU164" s="2580"/>
      <c r="AGV164" s="2580"/>
      <c r="AGW164" s="2580"/>
      <c r="AGX164" s="2580"/>
      <c r="AGY164" s="2580"/>
      <c r="AGZ164" s="2580"/>
      <c r="AHA164" s="2580"/>
      <c r="AHB164" s="2580"/>
      <c r="AHC164" s="2580"/>
      <c r="AHD164" s="2580"/>
      <c r="AHE164" s="2580"/>
      <c r="AHF164" s="2580"/>
      <c r="AHG164" s="2580"/>
      <c r="AHH164" s="2580"/>
      <c r="AHI164" s="2580"/>
      <c r="AHJ164" s="2580"/>
      <c r="AHK164" s="2580"/>
      <c r="AHL164" s="2580"/>
      <c r="AHM164" s="2580"/>
      <c r="AHN164" s="2580"/>
      <c r="AHO164" s="2580"/>
      <c r="AHP164" s="2580"/>
      <c r="AHQ164" s="2580"/>
      <c r="AHR164" s="2580"/>
      <c r="AHS164" s="2580"/>
      <c r="AHT164" s="2580"/>
      <c r="AHU164" s="2580"/>
      <c r="AHV164" s="2580"/>
      <c r="AHW164" s="2580"/>
      <c r="AHX164" s="2580"/>
      <c r="AHY164" s="2580"/>
      <c r="AHZ164" s="2580"/>
      <c r="AIA164" s="2580"/>
      <c r="AIB164" s="2580"/>
      <c r="AIC164" s="2580"/>
      <c r="AID164" s="2580"/>
      <c r="AIE164" s="2580"/>
      <c r="AIF164" s="2580"/>
      <c r="AIG164" s="2580"/>
      <c r="AIH164" s="2580"/>
      <c r="AII164" s="2580"/>
      <c r="AIJ164" s="2580"/>
      <c r="AIK164" s="2580"/>
      <c r="AIL164" s="2580"/>
      <c r="AIM164" s="2580"/>
      <c r="AIN164" s="2580"/>
      <c r="AIO164" s="2580"/>
      <c r="AIP164" s="2580"/>
      <c r="AIQ164" s="2580"/>
      <c r="AIR164" s="2580"/>
      <c r="AIS164" s="2580"/>
      <c r="AIT164" s="2580"/>
      <c r="AIU164" s="2580"/>
      <c r="AIV164" s="2580"/>
      <c r="AIW164" s="2580"/>
      <c r="AIX164" s="2580"/>
      <c r="AIY164" s="2580"/>
      <c r="AIZ164" s="2580"/>
      <c r="AJA164" s="2580"/>
      <c r="AJB164" s="2580"/>
      <c r="AJC164" s="2580"/>
      <c r="AJD164" s="2580"/>
      <c r="AJE164" s="2580"/>
      <c r="AJF164" s="2580"/>
      <c r="AJG164" s="2580"/>
      <c r="AJH164" s="2580"/>
      <c r="AJI164" s="2580"/>
      <c r="AJJ164" s="2580"/>
      <c r="AJK164" s="2580"/>
      <c r="AJL164" s="2580"/>
      <c r="AJM164" s="2580"/>
      <c r="AJN164" s="2580"/>
      <c r="AJO164" s="2580"/>
      <c r="AJP164" s="2580"/>
      <c r="AJQ164" s="2580"/>
      <c r="AJR164" s="2580"/>
      <c r="AJS164" s="2580"/>
      <c r="AJT164" s="2580"/>
      <c r="AJU164" s="2580"/>
      <c r="AJV164" s="2580"/>
      <c r="AJW164" s="2580"/>
      <c r="AJX164" s="2580"/>
      <c r="AJY164" s="2580"/>
      <c r="AJZ164" s="2580"/>
      <c r="AKA164" s="2580"/>
      <c r="AKB164" s="2580"/>
      <c r="AKC164" s="2580"/>
      <c r="AKD164" s="2580"/>
      <c r="AKE164" s="2580"/>
      <c r="AKF164" s="2580"/>
      <c r="AKG164" s="2580"/>
      <c r="AKH164" s="2580"/>
      <c r="AKI164" s="2580"/>
      <c r="AKJ164" s="2580"/>
      <c r="AKK164" s="2580"/>
      <c r="AKL164" s="2580"/>
      <c r="AKM164" s="2580"/>
      <c r="AKN164" s="2580"/>
      <c r="AKO164" s="2580"/>
      <c r="AKP164" s="2580"/>
      <c r="AKQ164" s="2580"/>
      <c r="AKR164" s="2580"/>
      <c r="AKS164" s="2580"/>
      <c r="AKT164" s="2580"/>
      <c r="AKU164" s="2580"/>
      <c r="AKV164" s="2580"/>
      <c r="AKW164" s="2580"/>
      <c r="AKX164" s="2580"/>
      <c r="AKY164" s="2580"/>
      <c r="AKZ164" s="2580"/>
      <c r="ALA164" s="2580"/>
      <c r="ALB164" s="2580"/>
      <c r="ALC164" s="2580"/>
      <c r="ALD164" s="2580"/>
      <c r="ALE164" s="2580"/>
      <c r="ALF164" s="2580"/>
      <c r="ALG164" s="2580"/>
      <c r="ALH164" s="2580"/>
      <c r="ALI164" s="2580"/>
      <c r="ALJ164" s="2580"/>
      <c r="ALK164" s="2580"/>
      <c r="ALL164" s="2580"/>
      <c r="ALM164" s="2580"/>
      <c r="ALN164" s="2580"/>
      <c r="ALO164" s="2580"/>
      <c r="ALP164" s="2580"/>
      <c r="ALQ164" s="2580"/>
      <c r="ALR164" s="2580"/>
      <c r="ALS164" s="2580"/>
      <c r="ALT164" s="2580"/>
      <c r="ALU164" s="2580"/>
      <c r="ALV164" s="2580"/>
      <c r="ALW164" s="2580"/>
      <c r="ALX164" s="2580"/>
      <c r="ALY164" s="2580"/>
      <c r="ALZ164" s="2580"/>
      <c r="AMA164" s="2580"/>
      <c r="AMB164" s="2580"/>
      <c r="AMC164" s="2580"/>
      <c r="AMD164" s="2580"/>
      <c r="AME164" s="2580"/>
      <c r="AMF164" s="2580"/>
      <c r="AMG164" s="2580"/>
      <c r="AMH164" s="2580"/>
      <c r="AMI164" s="2580"/>
      <c r="AMJ164" s="2580"/>
    </row>
    <row r="165" spans="1:1024" s="1424" customFormat="1" ht="19.899999999999999" customHeight="1">
      <c r="A165" s="6249"/>
      <c r="B165" s="6869"/>
      <c r="C165" s="6872"/>
      <c r="D165" s="6874"/>
      <c r="E165" s="6577"/>
      <c r="F165" s="6256"/>
      <c r="G165" s="6577"/>
      <c r="H165" s="6878"/>
      <c r="I165" s="4830" t="s">
        <v>917</v>
      </c>
      <c r="J165" s="4008">
        <v>500000</v>
      </c>
      <c r="K165" s="6858"/>
      <c r="L165" s="6858"/>
      <c r="M165" s="6858"/>
      <c r="N165" s="6858"/>
      <c r="O165" s="6387"/>
      <c r="P165" s="6904"/>
      <c r="Q165" s="6389"/>
      <c r="R165" s="6898"/>
      <c r="S165" s="6393"/>
      <c r="T165" s="6901"/>
      <c r="U165" s="6587"/>
      <c r="V165" s="6587"/>
      <c r="W165" s="6587"/>
      <c r="X165" s="6587"/>
      <c r="Y165" s="6894"/>
      <c r="Z165" s="6896"/>
      <c r="AA165" s="6894"/>
      <c r="AB165" s="6894"/>
      <c r="AC165" s="6894"/>
      <c r="AD165" s="6894"/>
      <c r="AE165" s="6896"/>
      <c r="AF165" s="6919"/>
      <c r="AG165" s="6426"/>
      <c r="AH165" s="6426"/>
      <c r="AI165" s="6389"/>
      <c r="AJ165" s="6389"/>
      <c r="AK165" s="6350"/>
      <c r="AL165" s="6426"/>
      <c r="AM165" s="6426"/>
      <c r="AN165" s="6432"/>
      <c r="AO165" s="6426"/>
      <c r="AP165" s="6426"/>
      <c r="AQ165" s="6426"/>
      <c r="AR165" s="6426"/>
      <c r="AS165" s="6426"/>
      <c r="AT165" s="6915"/>
      <c r="AU165" s="6426"/>
      <c r="AV165" s="6426"/>
      <c r="AW165" s="6908"/>
      <c r="AX165" s="6908"/>
      <c r="AY165" s="6329"/>
      <c r="AZ165" s="6911"/>
      <c r="BA165" s="3421"/>
      <c r="BB165" s="3421"/>
      <c r="BC165" s="3421"/>
      <c r="BD165" s="3421"/>
      <c r="BE165" s="3421"/>
      <c r="BF165" s="3421"/>
      <c r="BG165" s="3421"/>
      <c r="BH165" s="3421"/>
      <c r="BI165" s="3421"/>
      <c r="BJ165" s="3421"/>
      <c r="BK165" s="3421"/>
      <c r="BL165" s="3421"/>
      <c r="BM165" s="3421"/>
      <c r="BN165" s="3421"/>
      <c r="BO165" s="3421"/>
      <c r="BP165" s="3421"/>
      <c r="BQ165" s="3421"/>
      <c r="BR165" s="3421"/>
      <c r="BS165" s="3421"/>
      <c r="BT165" s="3421"/>
      <c r="BU165" s="3421"/>
      <c r="BV165" s="3421"/>
      <c r="BW165" s="3421"/>
      <c r="BX165" s="3421"/>
      <c r="BY165" s="3421"/>
      <c r="BZ165" s="3421"/>
      <c r="CA165" s="3421"/>
      <c r="CB165" s="3421"/>
      <c r="CC165" s="3421"/>
      <c r="CD165" s="3421"/>
      <c r="CE165" s="3421"/>
      <c r="CF165" s="3421"/>
      <c r="CG165" s="3421"/>
      <c r="CH165" s="3421"/>
      <c r="CI165" s="3421"/>
      <c r="CJ165" s="3421"/>
      <c r="CK165" s="3421"/>
      <c r="CL165" s="3421"/>
      <c r="CM165" s="3421"/>
      <c r="CN165" s="3421"/>
      <c r="CO165" s="3421"/>
      <c r="CP165" s="3421"/>
      <c r="CQ165" s="3421"/>
      <c r="CR165" s="3421"/>
      <c r="CS165" s="3421"/>
      <c r="CT165" s="3421"/>
      <c r="CU165" s="3421"/>
      <c r="CV165" s="3421"/>
      <c r="CW165" s="3421"/>
      <c r="CX165" s="3421"/>
      <c r="CY165" s="3421"/>
      <c r="CZ165" s="3421"/>
      <c r="DA165" s="3421"/>
      <c r="DB165" s="3421"/>
      <c r="DC165" s="3421"/>
      <c r="DD165" s="3421"/>
      <c r="DE165" s="3421"/>
      <c r="DF165" s="3421"/>
      <c r="DG165" s="3421"/>
      <c r="DH165" s="3421"/>
      <c r="DI165" s="3421"/>
      <c r="DJ165" s="3421"/>
      <c r="DK165" s="3421"/>
      <c r="DL165" s="3421"/>
      <c r="DM165" s="3421"/>
      <c r="DN165" s="3421"/>
      <c r="DO165" s="3421"/>
      <c r="DP165" s="3421"/>
      <c r="DQ165" s="3421"/>
      <c r="DR165" s="3421"/>
      <c r="DS165" s="3421"/>
      <c r="DT165" s="3421"/>
      <c r="DU165" s="3421"/>
      <c r="DV165" s="3421"/>
      <c r="DW165" s="3421"/>
      <c r="DX165" s="3421"/>
      <c r="DY165" s="3421"/>
      <c r="DZ165" s="2580"/>
      <c r="EA165" s="2580"/>
      <c r="EB165" s="2580"/>
      <c r="EC165" s="2580"/>
      <c r="ED165" s="2580"/>
      <c r="EE165" s="2580"/>
      <c r="EF165" s="2580"/>
      <c r="EG165" s="2580"/>
      <c r="EH165" s="2580"/>
      <c r="EI165" s="2580"/>
      <c r="EJ165" s="2580"/>
      <c r="EK165" s="2580"/>
      <c r="EL165" s="2580"/>
      <c r="EM165" s="2580"/>
      <c r="EN165" s="2580"/>
      <c r="EO165" s="2580"/>
      <c r="EP165" s="2580"/>
      <c r="EQ165" s="2580"/>
      <c r="ER165" s="2580"/>
      <c r="ES165" s="2580"/>
      <c r="ET165" s="2580"/>
      <c r="EU165" s="2580"/>
      <c r="EV165" s="2580"/>
      <c r="EW165" s="2580"/>
      <c r="EX165" s="2580"/>
      <c r="EY165" s="2580"/>
      <c r="EZ165" s="2580"/>
      <c r="FA165" s="2580"/>
      <c r="FB165" s="2580"/>
      <c r="FC165" s="2580"/>
      <c r="FD165" s="2580"/>
      <c r="FE165" s="2580"/>
      <c r="FF165" s="2580"/>
      <c r="FG165" s="2580"/>
      <c r="FH165" s="2580"/>
      <c r="FI165" s="2580"/>
      <c r="FJ165" s="2580"/>
      <c r="FK165" s="2580"/>
      <c r="FL165" s="2580"/>
      <c r="FM165" s="2580"/>
      <c r="FN165" s="2580"/>
      <c r="FO165" s="2580"/>
      <c r="FP165" s="2580"/>
      <c r="FQ165" s="2580"/>
      <c r="FR165" s="2580"/>
      <c r="FS165" s="2580"/>
      <c r="FT165" s="2580"/>
      <c r="FU165" s="2580"/>
      <c r="FV165" s="2580"/>
      <c r="FW165" s="2580"/>
      <c r="FX165" s="2580"/>
      <c r="FY165" s="2580"/>
      <c r="FZ165" s="2580"/>
      <c r="GA165" s="2580"/>
      <c r="GB165" s="2580"/>
      <c r="GC165" s="2580"/>
      <c r="GD165" s="2580"/>
      <c r="GE165" s="2580"/>
      <c r="GF165" s="2580"/>
      <c r="GG165" s="2580"/>
      <c r="GH165" s="2580"/>
      <c r="GI165" s="2580"/>
      <c r="GJ165" s="2580"/>
      <c r="GK165" s="2580"/>
      <c r="GL165" s="2580"/>
      <c r="GM165" s="2580"/>
      <c r="GN165" s="2580"/>
      <c r="GO165" s="2580"/>
      <c r="GP165" s="2580"/>
      <c r="GQ165" s="2580"/>
      <c r="GR165" s="2580"/>
      <c r="GS165" s="2580"/>
      <c r="GT165" s="2580"/>
      <c r="GU165" s="2580"/>
      <c r="GV165" s="2580"/>
      <c r="GW165" s="2580"/>
      <c r="GX165" s="2580"/>
      <c r="GY165" s="2580"/>
      <c r="GZ165" s="2580"/>
      <c r="HA165" s="2580"/>
      <c r="HB165" s="2580"/>
      <c r="HC165" s="2580"/>
      <c r="HD165" s="2580"/>
      <c r="HE165" s="2580"/>
      <c r="HF165" s="2580"/>
      <c r="HG165" s="2580"/>
      <c r="HH165" s="2580"/>
      <c r="HI165" s="2580"/>
      <c r="HJ165" s="2580"/>
      <c r="HK165" s="2580"/>
      <c r="HL165" s="2580"/>
      <c r="HM165" s="2580"/>
      <c r="HN165" s="2580"/>
      <c r="HO165" s="2580"/>
      <c r="HP165" s="2580"/>
      <c r="HQ165" s="2580"/>
      <c r="HR165" s="2580"/>
      <c r="HS165" s="2580"/>
      <c r="HT165" s="2580"/>
      <c r="HU165" s="2580"/>
      <c r="HV165" s="2580"/>
      <c r="HW165" s="2580"/>
      <c r="HX165" s="2580"/>
      <c r="HY165" s="2580"/>
      <c r="HZ165" s="2580"/>
      <c r="IA165" s="2580"/>
      <c r="IB165" s="2580"/>
      <c r="IC165" s="2580"/>
      <c r="ID165" s="2580"/>
      <c r="IE165" s="2580"/>
      <c r="IF165" s="2580"/>
      <c r="IG165" s="2580"/>
      <c r="IH165" s="2580"/>
      <c r="II165" s="2580"/>
      <c r="IJ165" s="2580"/>
      <c r="IK165" s="2580"/>
      <c r="IL165" s="2580"/>
      <c r="IM165" s="2580"/>
      <c r="IN165" s="2580"/>
      <c r="IO165" s="2580"/>
      <c r="IP165" s="2580"/>
      <c r="IQ165" s="2580"/>
      <c r="IR165" s="2580"/>
      <c r="IS165" s="2580"/>
      <c r="IT165" s="2580"/>
      <c r="IU165" s="2580"/>
      <c r="IV165" s="2580"/>
      <c r="IW165" s="2580"/>
      <c r="IX165" s="2580"/>
      <c r="IY165" s="2580"/>
      <c r="IZ165" s="2580"/>
      <c r="JA165" s="2580"/>
      <c r="JB165" s="2580"/>
      <c r="JC165" s="2580"/>
      <c r="JD165" s="2580"/>
      <c r="JE165" s="2580"/>
      <c r="JF165" s="2580"/>
      <c r="JG165" s="2580"/>
      <c r="JH165" s="2580"/>
      <c r="JI165" s="2580"/>
      <c r="JJ165" s="2580"/>
      <c r="JK165" s="2580"/>
      <c r="JL165" s="2580"/>
      <c r="JM165" s="2580"/>
      <c r="JN165" s="2580"/>
      <c r="JO165" s="2580"/>
      <c r="JP165" s="2580"/>
      <c r="JQ165" s="2580"/>
      <c r="JR165" s="2580"/>
      <c r="JS165" s="2580"/>
      <c r="JT165" s="2580"/>
      <c r="JU165" s="2580"/>
      <c r="JV165" s="2580"/>
      <c r="JW165" s="2580"/>
      <c r="JX165" s="2580"/>
      <c r="JY165" s="2580"/>
      <c r="JZ165" s="2580"/>
      <c r="KA165" s="2580"/>
      <c r="KB165" s="2580"/>
      <c r="KC165" s="2580"/>
      <c r="KD165" s="2580"/>
      <c r="KE165" s="2580"/>
      <c r="KF165" s="2580"/>
      <c r="KG165" s="2580"/>
      <c r="KH165" s="2580"/>
      <c r="KI165" s="2580"/>
      <c r="KJ165" s="2580"/>
      <c r="KK165" s="2580"/>
      <c r="KL165" s="2580"/>
      <c r="KM165" s="2580"/>
      <c r="KN165" s="2580"/>
      <c r="KO165" s="2580"/>
      <c r="KP165" s="2580"/>
      <c r="KQ165" s="2580"/>
      <c r="KR165" s="2580"/>
      <c r="KS165" s="2580"/>
      <c r="KT165" s="2580"/>
      <c r="KU165" s="2580"/>
      <c r="KV165" s="2580"/>
      <c r="KW165" s="2580"/>
      <c r="KX165" s="2580"/>
      <c r="KY165" s="2580"/>
      <c r="KZ165" s="2580"/>
      <c r="LA165" s="2580"/>
      <c r="LB165" s="2580"/>
      <c r="LC165" s="2580"/>
      <c r="LD165" s="2580"/>
      <c r="LE165" s="2580"/>
      <c r="LF165" s="2580"/>
      <c r="LG165" s="2580"/>
      <c r="LH165" s="2580"/>
      <c r="LI165" s="2580"/>
      <c r="LJ165" s="2580"/>
      <c r="LK165" s="2580"/>
      <c r="LL165" s="2580"/>
      <c r="LM165" s="2580"/>
      <c r="LN165" s="2580"/>
      <c r="LO165" s="2580"/>
      <c r="LP165" s="2580"/>
      <c r="LQ165" s="2580"/>
      <c r="LR165" s="2580"/>
      <c r="LS165" s="2580"/>
      <c r="LT165" s="2580"/>
      <c r="LU165" s="2580"/>
      <c r="LV165" s="2580"/>
      <c r="LW165" s="2580"/>
      <c r="LX165" s="2580"/>
      <c r="LY165" s="2580"/>
      <c r="LZ165" s="2580"/>
      <c r="MA165" s="2580"/>
      <c r="MB165" s="2580"/>
      <c r="MC165" s="2580"/>
      <c r="MD165" s="2580"/>
      <c r="ME165" s="2580"/>
      <c r="MF165" s="2580"/>
      <c r="MG165" s="2580"/>
      <c r="MH165" s="2580"/>
      <c r="MI165" s="2580"/>
      <c r="MJ165" s="2580"/>
      <c r="MK165" s="2580"/>
      <c r="ML165" s="2580"/>
      <c r="MM165" s="2580"/>
      <c r="MN165" s="2580"/>
      <c r="MO165" s="2580"/>
      <c r="MP165" s="2580"/>
      <c r="MQ165" s="2580"/>
      <c r="MR165" s="2580"/>
      <c r="MS165" s="2580"/>
      <c r="MT165" s="2580"/>
      <c r="MU165" s="2580"/>
      <c r="MV165" s="2580"/>
      <c r="MW165" s="2580"/>
      <c r="MX165" s="2580"/>
      <c r="MY165" s="2580"/>
      <c r="MZ165" s="2580"/>
      <c r="NA165" s="2580"/>
      <c r="NB165" s="2580"/>
      <c r="NC165" s="2580"/>
      <c r="ND165" s="2580"/>
      <c r="NE165" s="2580"/>
      <c r="NF165" s="2580"/>
      <c r="NG165" s="2580"/>
      <c r="NH165" s="2580"/>
      <c r="NI165" s="2580"/>
      <c r="NJ165" s="2580"/>
      <c r="NK165" s="2580"/>
      <c r="NL165" s="2580"/>
      <c r="NM165" s="2580"/>
      <c r="NN165" s="2580"/>
      <c r="NO165" s="2580"/>
      <c r="NP165" s="2580"/>
      <c r="NQ165" s="2580"/>
      <c r="NR165" s="2580"/>
      <c r="NS165" s="2580"/>
      <c r="NT165" s="2580"/>
      <c r="NU165" s="2580"/>
      <c r="NV165" s="2580"/>
      <c r="NW165" s="2580"/>
      <c r="NX165" s="2580"/>
      <c r="NY165" s="2580"/>
      <c r="NZ165" s="2580"/>
      <c r="OA165" s="2580"/>
      <c r="OB165" s="2580"/>
      <c r="OC165" s="2580"/>
      <c r="OD165" s="2580"/>
      <c r="OE165" s="2580"/>
      <c r="OF165" s="2580"/>
      <c r="OG165" s="2580"/>
      <c r="OH165" s="2580"/>
      <c r="OI165" s="2580"/>
      <c r="OJ165" s="2580"/>
      <c r="OK165" s="2580"/>
      <c r="OL165" s="2580"/>
      <c r="OM165" s="2580"/>
      <c r="ON165" s="2580"/>
      <c r="OO165" s="2580"/>
      <c r="OP165" s="2580"/>
      <c r="OQ165" s="2580"/>
      <c r="OR165" s="2580"/>
      <c r="OS165" s="2580"/>
      <c r="OT165" s="2580"/>
      <c r="OU165" s="2580"/>
      <c r="OV165" s="2580"/>
      <c r="OW165" s="2580"/>
      <c r="OX165" s="2580"/>
      <c r="OY165" s="2580"/>
      <c r="OZ165" s="2580"/>
      <c r="PA165" s="2580"/>
      <c r="PB165" s="2580"/>
      <c r="PC165" s="2580"/>
      <c r="PD165" s="2580"/>
      <c r="PE165" s="2580"/>
      <c r="PF165" s="2580"/>
      <c r="PG165" s="2580"/>
      <c r="PH165" s="2580"/>
      <c r="PI165" s="2580"/>
      <c r="PJ165" s="2580"/>
      <c r="PK165" s="2580"/>
      <c r="PL165" s="2580"/>
      <c r="PM165" s="2580"/>
      <c r="PN165" s="2580"/>
      <c r="PO165" s="2580"/>
      <c r="PP165" s="2580"/>
      <c r="PQ165" s="2580"/>
      <c r="PR165" s="2580"/>
      <c r="PS165" s="2580"/>
      <c r="PT165" s="2580"/>
      <c r="PU165" s="2580"/>
      <c r="PV165" s="2580"/>
      <c r="PW165" s="2580"/>
      <c r="PX165" s="2580"/>
      <c r="PY165" s="2580"/>
      <c r="PZ165" s="2580"/>
      <c r="QA165" s="2580"/>
      <c r="QB165" s="2580"/>
      <c r="QC165" s="2580"/>
      <c r="QD165" s="2580"/>
      <c r="QE165" s="2580"/>
      <c r="QF165" s="2580"/>
      <c r="QG165" s="2580"/>
      <c r="QH165" s="2580"/>
      <c r="QI165" s="2580"/>
      <c r="QJ165" s="2580"/>
      <c r="QK165" s="2580"/>
      <c r="QL165" s="2580"/>
      <c r="QM165" s="2580"/>
      <c r="QN165" s="2580"/>
      <c r="QO165" s="2580"/>
      <c r="QP165" s="2580"/>
      <c r="QQ165" s="2580"/>
      <c r="QR165" s="2580"/>
      <c r="QS165" s="2580"/>
      <c r="QT165" s="2580"/>
      <c r="QU165" s="2580"/>
      <c r="QV165" s="2580"/>
      <c r="QW165" s="2580"/>
      <c r="QX165" s="2580"/>
      <c r="QY165" s="2580"/>
      <c r="QZ165" s="2580"/>
      <c r="RA165" s="2580"/>
      <c r="RB165" s="2580"/>
      <c r="RC165" s="2580"/>
      <c r="RD165" s="2580"/>
      <c r="RE165" s="2580"/>
      <c r="RF165" s="2580"/>
      <c r="RG165" s="2580"/>
      <c r="RH165" s="2580"/>
      <c r="RI165" s="2580"/>
      <c r="RJ165" s="2580"/>
      <c r="RK165" s="2580"/>
      <c r="RL165" s="2580"/>
      <c r="RM165" s="2580"/>
      <c r="RN165" s="2580"/>
      <c r="RO165" s="2580"/>
      <c r="RP165" s="2580"/>
      <c r="RQ165" s="2580"/>
      <c r="RR165" s="2580"/>
      <c r="RS165" s="2580"/>
      <c r="RT165" s="2580"/>
      <c r="RU165" s="2580"/>
      <c r="RV165" s="2580"/>
      <c r="RW165" s="2580"/>
      <c r="RX165" s="2580"/>
      <c r="RY165" s="2580"/>
      <c r="RZ165" s="2580"/>
      <c r="SA165" s="2580"/>
      <c r="SB165" s="2580"/>
      <c r="SC165" s="2580"/>
      <c r="SD165" s="2580"/>
      <c r="SE165" s="2580"/>
      <c r="SF165" s="2580"/>
      <c r="SG165" s="2580"/>
      <c r="SH165" s="2580"/>
      <c r="SI165" s="2580"/>
      <c r="SJ165" s="2580"/>
      <c r="SK165" s="2580"/>
      <c r="SL165" s="2580"/>
      <c r="SM165" s="2580"/>
      <c r="SN165" s="2580"/>
      <c r="SO165" s="2580"/>
      <c r="SP165" s="2580"/>
      <c r="SQ165" s="2580"/>
      <c r="SR165" s="2580"/>
      <c r="SS165" s="2580"/>
      <c r="ST165" s="2580"/>
      <c r="SU165" s="2580"/>
      <c r="SV165" s="2580"/>
      <c r="SW165" s="2580"/>
      <c r="SX165" s="2580"/>
      <c r="SY165" s="2580"/>
      <c r="SZ165" s="2580"/>
      <c r="TA165" s="2580"/>
      <c r="TB165" s="2580"/>
      <c r="TC165" s="2580"/>
      <c r="TD165" s="2580"/>
      <c r="TE165" s="2580"/>
      <c r="TF165" s="2580"/>
      <c r="TG165" s="2580"/>
      <c r="TH165" s="2580"/>
      <c r="TI165" s="2580"/>
      <c r="TJ165" s="2580"/>
      <c r="TK165" s="2580"/>
      <c r="TL165" s="2580"/>
      <c r="TM165" s="2580"/>
      <c r="TN165" s="2580"/>
      <c r="TO165" s="2580"/>
      <c r="TP165" s="2580"/>
      <c r="TQ165" s="2580"/>
      <c r="TR165" s="2580"/>
      <c r="TS165" s="2580"/>
      <c r="TT165" s="2580"/>
      <c r="TU165" s="2580"/>
      <c r="TV165" s="2580"/>
      <c r="TW165" s="2580"/>
      <c r="TX165" s="2580"/>
      <c r="TY165" s="2580"/>
      <c r="TZ165" s="2580"/>
      <c r="UA165" s="2580"/>
      <c r="UB165" s="2580"/>
      <c r="UC165" s="2580"/>
      <c r="UD165" s="2580"/>
      <c r="UE165" s="2580"/>
      <c r="UF165" s="2580"/>
      <c r="UG165" s="2580"/>
      <c r="UH165" s="2580"/>
      <c r="UI165" s="2580"/>
      <c r="UJ165" s="2580"/>
      <c r="UK165" s="2580"/>
      <c r="UL165" s="2580"/>
      <c r="UM165" s="2580"/>
      <c r="UN165" s="2580"/>
      <c r="UO165" s="2580"/>
      <c r="UP165" s="2580"/>
      <c r="UQ165" s="2580"/>
      <c r="UR165" s="2580"/>
      <c r="US165" s="2580"/>
      <c r="UT165" s="2580"/>
      <c r="UU165" s="2580"/>
      <c r="UV165" s="2580"/>
      <c r="UW165" s="2580"/>
      <c r="UX165" s="2580"/>
      <c r="UY165" s="2580"/>
      <c r="UZ165" s="2580"/>
      <c r="VA165" s="2580"/>
      <c r="VB165" s="2580"/>
      <c r="VC165" s="2580"/>
      <c r="VD165" s="2580"/>
      <c r="VE165" s="2580"/>
      <c r="VF165" s="2580"/>
      <c r="VG165" s="2580"/>
      <c r="VH165" s="2580"/>
      <c r="VI165" s="2580"/>
      <c r="VJ165" s="2580"/>
      <c r="VK165" s="2580"/>
      <c r="VL165" s="2580"/>
      <c r="VM165" s="2580"/>
      <c r="VN165" s="2580"/>
      <c r="VO165" s="2580"/>
      <c r="VP165" s="2580"/>
      <c r="VQ165" s="2580"/>
      <c r="VR165" s="2580"/>
      <c r="VS165" s="2580"/>
      <c r="VT165" s="2580"/>
      <c r="VU165" s="2580"/>
      <c r="VV165" s="2580"/>
      <c r="VW165" s="2580"/>
      <c r="VX165" s="2580"/>
      <c r="VY165" s="2580"/>
      <c r="VZ165" s="2580"/>
      <c r="WA165" s="2580"/>
      <c r="WB165" s="2580"/>
      <c r="WC165" s="2580"/>
      <c r="WD165" s="2580"/>
      <c r="WE165" s="2580"/>
      <c r="WF165" s="2580"/>
      <c r="WG165" s="2580"/>
      <c r="WH165" s="2580"/>
      <c r="WI165" s="2580"/>
      <c r="WJ165" s="2580"/>
      <c r="WK165" s="2580"/>
      <c r="WL165" s="2580"/>
      <c r="WM165" s="2580"/>
      <c r="WN165" s="2580"/>
      <c r="WO165" s="2580"/>
      <c r="WP165" s="2580"/>
      <c r="WQ165" s="2580"/>
      <c r="WR165" s="2580"/>
      <c r="WS165" s="2580"/>
      <c r="WT165" s="2580"/>
      <c r="WU165" s="2580"/>
      <c r="WV165" s="2580"/>
      <c r="WW165" s="2580"/>
      <c r="WX165" s="2580"/>
      <c r="WY165" s="2580"/>
      <c r="WZ165" s="2580"/>
      <c r="XA165" s="2580"/>
      <c r="XB165" s="2580"/>
      <c r="XC165" s="2580"/>
      <c r="XD165" s="2580"/>
      <c r="XE165" s="2580"/>
      <c r="XF165" s="2580"/>
      <c r="XG165" s="2580"/>
      <c r="XH165" s="2580"/>
      <c r="XI165" s="2580"/>
      <c r="XJ165" s="2580"/>
      <c r="XK165" s="2580"/>
      <c r="XL165" s="2580"/>
      <c r="XM165" s="2580"/>
      <c r="XN165" s="2580"/>
      <c r="XO165" s="2580"/>
      <c r="XP165" s="2580"/>
      <c r="XQ165" s="2580"/>
      <c r="XR165" s="2580"/>
      <c r="XS165" s="2580"/>
      <c r="XT165" s="2580"/>
      <c r="XU165" s="2580"/>
      <c r="XV165" s="2580"/>
      <c r="XW165" s="2580"/>
      <c r="XX165" s="2580"/>
      <c r="XY165" s="2580"/>
      <c r="XZ165" s="2580"/>
      <c r="YA165" s="2580"/>
      <c r="YB165" s="2580"/>
      <c r="YC165" s="2580"/>
      <c r="YD165" s="2580"/>
      <c r="YE165" s="2580"/>
      <c r="YF165" s="2580"/>
      <c r="YG165" s="2580"/>
      <c r="YH165" s="2580"/>
      <c r="YI165" s="2580"/>
      <c r="YJ165" s="2580"/>
      <c r="YK165" s="2580"/>
      <c r="YL165" s="2580"/>
      <c r="YM165" s="2580"/>
      <c r="YN165" s="2580"/>
      <c r="YO165" s="2580"/>
      <c r="YP165" s="2580"/>
      <c r="YQ165" s="2580"/>
      <c r="YR165" s="2580"/>
      <c r="YS165" s="2580"/>
      <c r="YT165" s="2580"/>
      <c r="YU165" s="2580"/>
      <c r="YV165" s="2580"/>
      <c r="YW165" s="2580"/>
      <c r="YX165" s="2580"/>
      <c r="YY165" s="2580"/>
      <c r="YZ165" s="2580"/>
      <c r="ZA165" s="2580"/>
      <c r="ZB165" s="2580"/>
      <c r="ZC165" s="2580"/>
      <c r="ZD165" s="2580"/>
      <c r="ZE165" s="2580"/>
      <c r="ZF165" s="2580"/>
      <c r="ZG165" s="2580"/>
      <c r="ZH165" s="2580"/>
      <c r="ZI165" s="2580"/>
      <c r="ZJ165" s="2580"/>
      <c r="ZK165" s="2580"/>
      <c r="ZL165" s="2580"/>
      <c r="ZM165" s="2580"/>
      <c r="ZN165" s="2580"/>
      <c r="ZO165" s="2580"/>
      <c r="ZP165" s="2580"/>
      <c r="ZQ165" s="2580"/>
      <c r="ZR165" s="2580"/>
      <c r="ZS165" s="2580"/>
      <c r="ZT165" s="2580"/>
      <c r="ZU165" s="2580"/>
      <c r="ZV165" s="2580"/>
      <c r="ZW165" s="2580"/>
      <c r="ZX165" s="2580"/>
      <c r="ZY165" s="2580"/>
      <c r="ZZ165" s="2580"/>
      <c r="AAA165" s="2580"/>
      <c r="AAB165" s="2580"/>
      <c r="AAC165" s="2580"/>
      <c r="AAD165" s="2580"/>
      <c r="AAE165" s="2580"/>
      <c r="AAF165" s="2580"/>
      <c r="AAG165" s="2580"/>
      <c r="AAH165" s="2580"/>
      <c r="AAI165" s="2580"/>
      <c r="AAJ165" s="2580"/>
      <c r="AAK165" s="2580"/>
      <c r="AAL165" s="2580"/>
      <c r="AAM165" s="2580"/>
      <c r="AAN165" s="2580"/>
      <c r="AAO165" s="2580"/>
      <c r="AAP165" s="2580"/>
      <c r="AAQ165" s="2580"/>
      <c r="AAR165" s="2580"/>
      <c r="AAS165" s="2580"/>
      <c r="AAT165" s="2580"/>
      <c r="AAU165" s="2580"/>
      <c r="AAV165" s="2580"/>
      <c r="AAW165" s="2580"/>
      <c r="AAX165" s="2580"/>
      <c r="AAY165" s="2580"/>
      <c r="AAZ165" s="2580"/>
      <c r="ABA165" s="2580"/>
      <c r="ABB165" s="2580"/>
      <c r="ABC165" s="2580"/>
      <c r="ABD165" s="2580"/>
      <c r="ABE165" s="2580"/>
      <c r="ABF165" s="2580"/>
      <c r="ABG165" s="2580"/>
      <c r="ABH165" s="2580"/>
      <c r="ABI165" s="2580"/>
      <c r="ABJ165" s="2580"/>
      <c r="ABK165" s="2580"/>
      <c r="ABL165" s="2580"/>
      <c r="ABM165" s="2580"/>
      <c r="ABN165" s="2580"/>
      <c r="ABO165" s="2580"/>
      <c r="ABP165" s="2580"/>
      <c r="ABQ165" s="2580"/>
      <c r="ABR165" s="2580"/>
      <c r="ABS165" s="2580"/>
      <c r="ABT165" s="2580"/>
      <c r="ABU165" s="2580"/>
      <c r="ABV165" s="2580"/>
      <c r="ABW165" s="2580"/>
      <c r="ABX165" s="2580"/>
      <c r="ABY165" s="2580"/>
      <c r="ABZ165" s="2580"/>
      <c r="ACA165" s="2580"/>
      <c r="ACB165" s="2580"/>
      <c r="ACC165" s="2580"/>
      <c r="ACD165" s="2580"/>
      <c r="ACE165" s="2580"/>
      <c r="ACF165" s="2580"/>
      <c r="ACG165" s="2580"/>
      <c r="ACH165" s="2580"/>
      <c r="ACI165" s="2580"/>
      <c r="ACJ165" s="2580"/>
      <c r="ACK165" s="2580"/>
      <c r="ACL165" s="2580"/>
      <c r="ACM165" s="2580"/>
      <c r="ACN165" s="2580"/>
      <c r="ACO165" s="2580"/>
      <c r="ACP165" s="2580"/>
      <c r="ACQ165" s="2580"/>
      <c r="ACR165" s="2580"/>
      <c r="ACS165" s="2580"/>
      <c r="ACT165" s="2580"/>
      <c r="ACU165" s="2580"/>
      <c r="ACV165" s="2580"/>
      <c r="ACW165" s="2580"/>
      <c r="ACX165" s="2580"/>
      <c r="ACY165" s="2580"/>
      <c r="ACZ165" s="2580"/>
      <c r="ADA165" s="2580"/>
      <c r="ADB165" s="2580"/>
      <c r="ADC165" s="2580"/>
      <c r="ADD165" s="2580"/>
      <c r="ADE165" s="2580"/>
      <c r="ADF165" s="2580"/>
      <c r="ADG165" s="2580"/>
      <c r="ADH165" s="2580"/>
      <c r="ADI165" s="2580"/>
      <c r="ADJ165" s="2580"/>
      <c r="ADK165" s="2580"/>
      <c r="ADL165" s="2580"/>
      <c r="ADM165" s="2580"/>
      <c r="ADN165" s="2580"/>
      <c r="ADO165" s="2580"/>
      <c r="ADP165" s="2580"/>
      <c r="ADQ165" s="2580"/>
      <c r="ADR165" s="2580"/>
      <c r="ADS165" s="2580"/>
      <c r="ADT165" s="2580"/>
      <c r="ADU165" s="2580"/>
      <c r="ADV165" s="2580"/>
      <c r="ADW165" s="2580"/>
      <c r="ADX165" s="2580"/>
      <c r="ADY165" s="2580"/>
      <c r="ADZ165" s="2580"/>
      <c r="AEA165" s="2580"/>
      <c r="AEB165" s="2580"/>
      <c r="AEC165" s="2580"/>
      <c r="AED165" s="2580"/>
      <c r="AEE165" s="2580"/>
      <c r="AEF165" s="2580"/>
      <c r="AEG165" s="2580"/>
      <c r="AEH165" s="2580"/>
      <c r="AEI165" s="2580"/>
      <c r="AEJ165" s="2580"/>
      <c r="AEK165" s="2580"/>
      <c r="AEL165" s="2580"/>
      <c r="AEM165" s="2580"/>
      <c r="AEN165" s="2580"/>
      <c r="AEO165" s="2580"/>
      <c r="AEP165" s="2580"/>
      <c r="AEQ165" s="2580"/>
      <c r="AER165" s="2580"/>
      <c r="AES165" s="2580"/>
      <c r="AET165" s="2580"/>
      <c r="AEU165" s="2580"/>
      <c r="AEV165" s="2580"/>
      <c r="AEW165" s="2580"/>
      <c r="AEX165" s="2580"/>
      <c r="AEY165" s="2580"/>
      <c r="AEZ165" s="2580"/>
      <c r="AFA165" s="2580"/>
      <c r="AFB165" s="2580"/>
      <c r="AFC165" s="2580"/>
      <c r="AFD165" s="2580"/>
      <c r="AFE165" s="2580"/>
      <c r="AFF165" s="2580"/>
      <c r="AFG165" s="2580"/>
      <c r="AFH165" s="2580"/>
      <c r="AFI165" s="2580"/>
      <c r="AFJ165" s="2580"/>
      <c r="AFK165" s="2580"/>
      <c r="AFL165" s="2580"/>
      <c r="AFM165" s="2580"/>
      <c r="AFN165" s="2580"/>
      <c r="AFO165" s="2580"/>
      <c r="AFP165" s="2580"/>
      <c r="AFQ165" s="2580"/>
      <c r="AFR165" s="2580"/>
      <c r="AFS165" s="2580"/>
      <c r="AFT165" s="2580"/>
      <c r="AFU165" s="2580"/>
      <c r="AFV165" s="2580"/>
      <c r="AFW165" s="2580"/>
      <c r="AFX165" s="2580"/>
      <c r="AFY165" s="2580"/>
      <c r="AFZ165" s="2580"/>
      <c r="AGA165" s="2580"/>
      <c r="AGB165" s="2580"/>
      <c r="AGC165" s="2580"/>
      <c r="AGD165" s="2580"/>
      <c r="AGE165" s="2580"/>
      <c r="AGF165" s="2580"/>
      <c r="AGG165" s="2580"/>
      <c r="AGH165" s="2580"/>
      <c r="AGI165" s="2580"/>
      <c r="AGJ165" s="2580"/>
      <c r="AGK165" s="2580"/>
      <c r="AGL165" s="2580"/>
      <c r="AGM165" s="2580"/>
      <c r="AGN165" s="2580"/>
      <c r="AGO165" s="2580"/>
      <c r="AGP165" s="2580"/>
      <c r="AGQ165" s="2580"/>
      <c r="AGR165" s="2580"/>
      <c r="AGS165" s="2580"/>
      <c r="AGT165" s="2580"/>
      <c r="AGU165" s="2580"/>
      <c r="AGV165" s="2580"/>
      <c r="AGW165" s="2580"/>
      <c r="AGX165" s="2580"/>
      <c r="AGY165" s="2580"/>
      <c r="AGZ165" s="2580"/>
      <c r="AHA165" s="2580"/>
      <c r="AHB165" s="2580"/>
      <c r="AHC165" s="2580"/>
      <c r="AHD165" s="2580"/>
      <c r="AHE165" s="2580"/>
      <c r="AHF165" s="2580"/>
      <c r="AHG165" s="2580"/>
      <c r="AHH165" s="2580"/>
      <c r="AHI165" s="2580"/>
      <c r="AHJ165" s="2580"/>
      <c r="AHK165" s="2580"/>
      <c r="AHL165" s="2580"/>
      <c r="AHM165" s="2580"/>
      <c r="AHN165" s="2580"/>
      <c r="AHO165" s="2580"/>
      <c r="AHP165" s="2580"/>
      <c r="AHQ165" s="2580"/>
      <c r="AHR165" s="2580"/>
      <c r="AHS165" s="2580"/>
      <c r="AHT165" s="2580"/>
      <c r="AHU165" s="2580"/>
      <c r="AHV165" s="2580"/>
      <c r="AHW165" s="2580"/>
      <c r="AHX165" s="2580"/>
      <c r="AHY165" s="2580"/>
      <c r="AHZ165" s="2580"/>
      <c r="AIA165" s="2580"/>
      <c r="AIB165" s="2580"/>
      <c r="AIC165" s="2580"/>
      <c r="AID165" s="2580"/>
      <c r="AIE165" s="2580"/>
      <c r="AIF165" s="2580"/>
      <c r="AIG165" s="2580"/>
      <c r="AIH165" s="2580"/>
      <c r="AII165" s="2580"/>
      <c r="AIJ165" s="2580"/>
      <c r="AIK165" s="2580"/>
      <c r="AIL165" s="2580"/>
      <c r="AIM165" s="2580"/>
      <c r="AIN165" s="2580"/>
      <c r="AIO165" s="2580"/>
      <c r="AIP165" s="2580"/>
      <c r="AIQ165" s="2580"/>
      <c r="AIR165" s="2580"/>
      <c r="AIS165" s="2580"/>
      <c r="AIT165" s="2580"/>
      <c r="AIU165" s="2580"/>
      <c r="AIV165" s="2580"/>
      <c r="AIW165" s="2580"/>
      <c r="AIX165" s="2580"/>
      <c r="AIY165" s="2580"/>
      <c r="AIZ165" s="2580"/>
      <c r="AJA165" s="2580"/>
      <c r="AJB165" s="2580"/>
      <c r="AJC165" s="2580"/>
      <c r="AJD165" s="2580"/>
      <c r="AJE165" s="2580"/>
      <c r="AJF165" s="2580"/>
      <c r="AJG165" s="2580"/>
      <c r="AJH165" s="2580"/>
      <c r="AJI165" s="2580"/>
      <c r="AJJ165" s="2580"/>
      <c r="AJK165" s="2580"/>
      <c r="AJL165" s="2580"/>
      <c r="AJM165" s="2580"/>
      <c r="AJN165" s="2580"/>
      <c r="AJO165" s="2580"/>
      <c r="AJP165" s="2580"/>
      <c r="AJQ165" s="2580"/>
      <c r="AJR165" s="2580"/>
      <c r="AJS165" s="2580"/>
      <c r="AJT165" s="2580"/>
      <c r="AJU165" s="2580"/>
      <c r="AJV165" s="2580"/>
      <c r="AJW165" s="2580"/>
      <c r="AJX165" s="2580"/>
      <c r="AJY165" s="2580"/>
      <c r="AJZ165" s="2580"/>
      <c r="AKA165" s="2580"/>
      <c r="AKB165" s="2580"/>
      <c r="AKC165" s="2580"/>
      <c r="AKD165" s="2580"/>
      <c r="AKE165" s="2580"/>
      <c r="AKF165" s="2580"/>
      <c r="AKG165" s="2580"/>
      <c r="AKH165" s="2580"/>
      <c r="AKI165" s="2580"/>
      <c r="AKJ165" s="2580"/>
      <c r="AKK165" s="2580"/>
      <c r="AKL165" s="2580"/>
      <c r="AKM165" s="2580"/>
      <c r="AKN165" s="2580"/>
      <c r="AKO165" s="2580"/>
      <c r="AKP165" s="2580"/>
      <c r="AKQ165" s="2580"/>
      <c r="AKR165" s="2580"/>
      <c r="AKS165" s="2580"/>
      <c r="AKT165" s="2580"/>
      <c r="AKU165" s="2580"/>
      <c r="AKV165" s="2580"/>
      <c r="AKW165" s="2580"/>
      <c r="AKX165" s="2580"/>
      <c r="AKY165" s="2580"/>
      <c r="AKZ165" s="2580"/>
      <c r="ALA165" s="2580"/>
      <c r="ALB165" s="2580"/>
      <c r="ALC165" s="2580"/>
      <c r="ALD165" s="2580"/>
      <c r="ALE165" s="2580"/>
      <c r="ALF165" s="2580"/>
      <c r="ALG165" s="2580"/>
      <c r="ALH165" s="2580"/>
      <c r="ALI165" s="2580"/>
      <c r="ALJ165" s="2580"/>
      <c r="ALK165" s="2580"/>
      <c r="ALL165" s="2580"/>
      <c r="ALM165" s="2580"/>
      <c r="ALN165" s="2580"/>
      <c r="ALO165" s="2580"/>
      <c r="ALP165" s="2580"/>
      <c r="ALQ165" s="2580"/>
      <c r="ALR165" s="2580"/>
      <c r="ALS165" s="2580"/>
      <c r="ALT165" s="2580"/>
      <c r="ALU165" s="2580"/>
      <c r="ALV165" s="2580"/>
      <c r="ALW165" s="2580"/>
      <c r="ALX165" s="2580"/>
      <c r="ALY165" s="2580"/>
      <c r="ALZ165" s="2580"/>
      <c r="AMA165" s="2580"/>
      <c r="AMB165" s="2580"/>
      <c r="AMC165" s="2580"/>
      <c r="AMD165" s="2580"/>
      <c r="AME165" s="2580"/>
      <c r="AMF165" s="2580"/>
      <c r="AMG165" s="2580"/>
      <c r="AMH165" s="2580"/>
      <c r="AMI165" s="2580"/>
      <c r="AMJ165" s="2580"/>
    </row>
    <row r="166" spans="1:1024" s="1424" customFormat="1" ht="17.5" customHeight="1">
      <c r="A166" s="6249"/>
      <c r="B166" s="6869"/>
      <c r="C166" s="6872"/>
      <c r="D166" s="6874"/>
      <c r="E166" s="6577"/>
      <c r="F166" s="6256"/>
      <c r="G166" s="6577"/>
      <c r="H166" s="6878"/>
      <c r="I166" s="3428" t="s">
        <v>939</v>
      </c>
      <c r="J166" s="4008">
        <v>15000000</v>
      </c>
      <c r="K166" s="6858"/>
      <c r="L166" s="6858"/>
      <c r="M166" s="6858"/>
      <c r="N166" s="6858"/>
      <c r="O166" s="6387"/>
      <c r="P166" s="6904"/>
      <c r="Q166" s="6389"/>
      <c r="R166" s="6898"/>
      <c r="S166" s="6393"/>
      <c r="T166" s="6901"/>
      <c r="U166" s="6587"/>
      <c r="V166" s="6587"/>
      <c r="W166" s="6587"/>
      <c r="X166" s="6587"/>
      <c r="Y166" s="6894"/>
      <c r="Z166" s="6896"/>
      <c r="AA166" s="6894"/>
      <c r="AB166" s="6894"/>
      <c r="AC166" s="6894"/>
      <c r="AD166" s="6894"/>
      <c r="AE166" s="6896"/>
      <c r="AF166" s="6919"/>
      <c r="AG166" s="6426"/>
      <c r="AH166" s="6426"/>
      <c r="AI166" s="6389"/>
      <c r="AJ166" s="6389"/>
      <c r="AK166" s="6350"/>
      <c r="AL166" s="6426"/>
      <c r="AM166" s="6426"/>
      <c r="AN166" s="6432"/>
      <c r="AO166" s="6426"/>
      <c r="AP166" s="6426"/>
      <c r="AQ166" s="6426"/>
      <c r="AR166" s="6426"/>
      <c r="AS166" s="6426"/>
      <c r="AT166" s="6915"/>
      <c r="AU166" s="6426"/>
      <c r="AV166" s="6426"/>
      <c r="AW166" s="6908"/>
      <c r="AX166" s="6908"/>
      <c r="AY166" s="6329"/>
      <c r="AZ166" s="6911"/>
      <c r="BA166" s="3421"/>
      <c r="BB166" s="3421"/>
      <c r="BC166" s="3421"/>
      <c r="BD166" s="3421"/>
      <c r="BE166" s="3421"/>
      <c r="BF166" s="3421"/>
      <c r="BG166" s="3421"/>
      <c r="BH166" s="3421"/>
      <c r="BI166" s="3421"/>
      <c r="BJ166" s="3421"/>
      <c r="BK166" s="3421"/>
      <c r="BL166" s="3421"/>
      <c r="BM166" s="3421"/>
      <c r="BN166" s="3421"/>
      <c r="BO166" s="3421"/>
      <c r="BP166" s="3421"/>
      <c r="BQ166" s="3421"/>
      <c r="BR166" s="3421"/>
      <c r="BS166" s="3421"/>
      <c r="BT166" s="3421"/>
      <c r="BU166" s="3421"/>
      <c r="BV166" s="3421"/>
      <c r="BW166" s="3421"/>
      <c r="BX166" s="3421"/>
      <c r="BY166" s="3421"/>
      <c r="BZ166" s="3421"/>
      <c r="CA166" s="3421"/>
      <c r="CB166" s="3421"/>
      <c r="CC166" s="3421"/>
      <c r="CD166" s="3421"/>
      <c r="CE166" s="3421"/>
      <c r="CF166" s="3421"/>
      <c r="CG166" s="3421"/>
      <c r="CH166" s="3421"/>
      <c r="CI166" s="3421"/>
      <c r="CJ166" s="3421"/>
      <c r="CK166" s="3421"/>
      <c r="CL166" s="3421"/>
      <c r="CM166" s="3421"/>
      <c r="CN166" s="3421"/>
      <c r="CO166" s="3421"/>
      <c r="CP166" s="3421"/>
      <c r="CQ166" s="3421"/>
      <c r="CR166" s="3421"/>
      <c r="CS166" s="3421"/>
      <c r="CT166" s="3421"/>
      <c r="CU166" s="3421"/>
      <c r="CV166" s="3421"/>
      <c r="CW166" s="3421"/>
      <c r="CX166" s="3421"/>
      <c r="CY166" s="3421"/>
      <c r="CZ166" s="3421"/>
      <c r="DA166" s="3421"/>
      <c r="DB166" s="3421"/>
      <c r="DC166" s="3421"/>
      <c r="DD166" s="3421"/>
      <c r="DE166" s="3421"/>
      <c r="DF166" s="3421"/>
      <c r="DG166" s="3421"/>
      <c r="DH166" s="3421"/>
      <c r="DI166" s="3421"/>
      <c r="DJ166" s="3421"/>
      <c r="DK166" s="3421"/>
      <c r="DL166" s="3421"/>
      <c r="DM166" s="3421"/>
      <c r="DN166" s="3421"/>
      <c r="DO166" s="3421"/>
      <c r="DP166" s="3421"/>
      <c r="DQ166" s="3421"/>
      <c r="DR166" s="3421"/>
      <c r="DS166" s="3421"/>
      <c r="DT166" s="3421"/>
      <c r="DU166" s="3421"/>
      <c r="DV166" s="3421"/>
      <c r="DW166" s="3421"/>
      <c r="DX166" s="3421"/>
      <c r="DY166" s="3421"/>
      <c r="DZ166" s="2580"/>
      <c r="EA166" s="2580"/>
      <c r="EB166" s="2580"/>
      <c r="EC166" s="2580"/>
      <c r="ED166" s="2580"/>
      <c r="EE166" s="2580"/>
      <c r="EF166" s="2580"/>
      <c r="EG166" s="2580"/>
      <c r="EH166" s="2580"/>
      <c r="EI166" s="2580"/>
      <c r="EJ166" s="2580"/>
      <c r="EK166" s="2580"/>
      <c r="EL166" s="2580"/>
      <c r="EM166" s="2580"/>
      <c r="EN166" s="2580"/>
      <c r="EO166" s="2580"/>
      <c r="EP166" s="2580"/>
      <c r="EQ166" s="2580"/>
      <c r="ER166" s="2580"/>
      <c r="ES166" s="2580"/>
      <c r="ET166" s="2580"/>
      <c r="EU166" s="2580"/>
      <c r="EV166" s="2580"/>
      <c r="EW166" s="2580"/>
      <c r="EX166" s="2580"/>
      <c r="EY166" s="2580"/>
      <c r="EZ166" s="2580"/>
      <c r="FA166" s="2580"/>
      <c r="FB166" s="2580"/>
      <c r="FC166" s="2580"/>
      <c r="FD166" s="2580"/>
      <c r="FE166" s="2580"/>
      <c r="FF166" s="2580"/>
      <c r="FG166" s="2580"/>
      <c r="FH166" s="2580"/>
      <c r="FI166" s="2580"/>
      <c r="FJ166" s="2580"/>
      <c r="FK166" s="2580"/>
      <c r="FL166" s="2580"/>
      <c r="FM166" s="2580"/>
      <c r="FN166" s="2580"/>
      <c r="FO166" s="2580"/>
      <c r="FP166" s="2580"/>
      <c r="FQ166" s="2580"/>
      <c r="FR166" s="2580"/>
      <c r="FS166" s="2580"/>
      <c r="FT166" s="2580"/>
      <c r="FU166" s="2580"/>
      <c r="FV166" s="2580"/>
      <c r="FW166" s="2580"/>
      <c r="FX166" s="2580"/>
      <c r="FY166" s="2580"/>
      <c r="FZ166" s="2580"/>
      <c r="GA166" s="2580"/>
      <c r="GB166" s="2580"/>
      <c r="GC166" s="2580"/>
      <c r="GD166" s="2580"/>
      <c r="GE166" s="2580"/>
      <c r="GF166" s="2580"/>
      <c r="GG166" s="2580"/>
      <c r="GH166" s="2580"/>
      <c r="GI166" s="2580"/>
      <c r="GJ166" s="2580"/>
      <c r="GK166" s="2580"/>
      <c r="GL166" s="2580"/>
      <c r="GM166" s="2580"/>
      <c r="GN166" s="2580"/>
      <c r="GO166" s="2580"/>
      <c r="GP166" s="2580"/>
      <c r="GQ166" s="2580"/>
      <c r="GR166" s="2580"/>
      <c r="GS166" s="2580"/>
      <c r="GT166" s="2580"/>
      <c r="GU166" s="2580"/>
      <c r="GV166" s="2580"/>
      <c r="GW166" s="2580"/>
      <c r="GX166" s="2580"/>
      <c r="GY166" s="2580"/>
      <c r="GZ166" s="2580"/>
      <c r="HA166" s="2580"/>
      <c r="HB166" s="2580"/>
      <c r="HC166" s="2580"/>
      <c r="HD166" s="2580"/>
      <c r="HE166" s="2580"/>
      <c r="HF166" s="2580"/>
      <c r="HG166" s="2580"/>
      <c r="HH166" s="2580"/>
      <c r="HI166" s="2580"/>
      <c r="HJ166" s="2580"/>
      <c r="HK166" s="2580"/>
      <c r="HL166" s="2580"/>
      <c r="HM166" s="2580"/>
      <c r="HN166" s="2580"/>
      <c r="HO166" s="2580"/>
      <c r="HP166" s="2580"/>
      <c r="HQ166" s="2580"/>
      <c r="HR166" s="2580"/>
      <c r="HS166" s="2580"/>
      <c r="HT166" s="2580"/>
      <c r="HU166" s="2580"/>
      <c r="HV166" s="2580"/>
      <c r="HW166" s="2580"/>
      <c r="HX166" s="2580"/>
      <c r="HY166" s="2580"/>
      <c r="HZ166" s="2580"/>
      <c r="IA166" s="2580"/>
      <c r="IB166" s="2580"/>
      <c r="IC166" s="2580"/>
      <c r="ID166" s="2580"/>
      <c r="IE166" s="2580"/>
      <c r="IF166" s="2580"/>
      <c r="IG166" s="2580"/>
      <c r="IH166" s="2580"/>
      <c r="II166" s="2580"/>
      <c r="IJ166" s="2580"/>
      <c r="IK166" s="2580"/>
      <c r="IL166" s="2580"/>
      <c r="IM166" s="2580"/>
      <c r="IN166" s="2580"/>
      <c r="IO166" s="2580"/>
      <c r="IP166" s="2580"/>
      <c r="IQ166" s="2580"/>
      <c r="IR166" s="2580"/>
      <c r="IS166" s="2580"/>
      <c r="IT166" s="2580"/>
      <c r="IU166" s="2580"/>
      <c r="IV166" s="2580"/>
      <c r="IW166" s="2580"/>
      <c r="IX166" s="2580"/>
      <c r="IY166" s="2580"/>
      <c r="IZ166" s="2580"/>
      <c r="JA166" s="2580"/>
      <c r="JB166" s="2580"/>
      <c r="JC166" s="2580"/>
      <c r="JD166" s="2580"/>
      <c r="JE166" s="2580"/>
      <c r="JF166" s="2580"/>
      <c r="JG166" s="2580"/>
      <c r="JH166" s="2580"/>
      <c r="JI166" s="2580"/>
      <c r="JJ166" s="2580"/>
      <c r="JK166" s="2580"/>
      <c r="JL166" s="2580"/>
      <c r="JM166" s="2580"/>
      <c r="JN166" s="2580"/>
      <c r="JO166" s="2580"/>
      <c r="JP166" s="2580"/>
      <c r="JQ166" s="2580"/>
      <c r="JR166" s="2580"/>
      <c r="JS166" s="2580"/>
      <c r="JT166" s="2580"/>
      <c r="JU166" s="2580"/>
      <c r="JV166" s="2580"/>
      <c r="JW166" s="2580"/>
      <c r="JX166" s="2580"/>
      <c r="JY166" s="2580"/>
      <c r="JZ166" s="2580"/>
      <c r="KA166" s="2580"/>
      <c r="KB166" s="2580"/>
      <c r="KC166" s="2580"/>
      <c r="KD166" s="2580"/>
      <c r="KE166" s="2580"/>
      <c r="KF166" s="2580"/>
      <c r="KG166" s="2580"/>
      <c r="KH166" s="2580"/>
      <c r="KI166" s="2580"/>
      <c r="KJ166" s="2580"/>
      <c r="KK166" s="2580"/>
      <c r="KL166" s="2580"/>
      <c r="KM166" s="2580"/>
      <c r="KN166" s="2580"/>
      <c r="KO166" s="2580"/>
      <c r="KP166" s="2580"/>
      <c r="KQ166" s="2580"/>
      <c r="KR166" s="2580"/>
      <c r="KS166" s="2580"/>
      <c r="KT166" s="2580"/>
      <c r="KU166" s="2580"/>
      <c r="KV166" s="2580"/>
      <c r="KW166" s="2580"/>
      <c r="KX166" s="2580"/>
      <c r="KY166" s="2580"/>
      <c r="KZ166" s="2580"/>
      <c r="LA166" s="2580"/>
      <c r="LB166" s="2580"/>
      <c r="LC166" s="2580"/>
      <c r="LD166" s="2580"/>
      <c r="LE166" s="2580"/>
      <c r="LF166" s="2580"/>
      <c r="LG166" s="2580"/>
      <c r="LH166" s="2580"/>
      <c r="LI166" s="2580"/>
      <c r="LJ166" s="2580"/>
      <c r="LK166" s="2580"/>
      <c r="LL166" s="2580"/>
      <c r="LM166" s="2580"/>
      <c r="LN166" s="2580"/>
      <c r="LO166" s="2580"/>
      <c r="LP166" s="2580"/>
      <c r="LQ166" s="2580"/>
      <c r="LR166" s="2580"/>
      <c r="LS166" s="2580"/>
      <c r="LT166" s="2580"/>
      <c r="LU166" s="2580"/>
      <c r="LV166" s="2580"/>
      <c r="LW166" s="2580"/>
      <c r="LX166" s="2580"/>
      <c r="LY166" s="2580"/>
      <c r="LZ166" s="2580"/>
      <c r="MA166" s="2580"/>
      <c r="MB166" s="2580"/>
      <c r="MC166" s="2580"/>
      <c r="MD166" s="2580"/>
      <c r="ME166" s="2580"/>
      <c r="MF166" s="2580"/>
      <c r="MG166" s="2580"/>
      <c r="MH166" s="2580"/>
      <c r="MI166" s="2580"/>
      <c r="MJ166" s="2580"/>
      <c r="MK166" s="2580"/>
      <c r="ML166" s="2580"/>
      <c r="MM166" s="2580"/>
      <c r="MN166" s="2580"/>
      <c r="MO166" s="2580"/>
      <c r="MP166" s="2580"/>
      <c r="MQ166" s="2580"/>
      <c r="MR166" s="2580"/>
      <c r="MS166" s="2580"/>
      <c r="MT166" s="2580"/>
      <c r="MU166" s="2580"/>
      <c r="MV166" s="2580"/>
      <c r="MW166" s="2580"/>
      <c r="MX166" s="2580"/>
      <c r="MY166" s="2580"/>
      <c r="MZ166" s="2580"/>
      <c r="NA166" s="2580"/>
      <c r="NB166" s="2580"/>
      <c r="NC166" s="2580"/>
      <c r="ND166" s="2580"/>
      <c r="NE166" s="2580"/>
      <c r="NF166" s="2580"/>
      <c r="NG166" s="2580"/>
      <c r="NH166" s="2580"/>
      <c r="NI166" s="2580"/>
      <c r="NJ166" s="2580"/>
      <c r="NK166" s="2580"/>
      <c r="NL166" s="2580"/>
      <c r="NM166" s="2580"/>
      <c r="NN166" s="2580"/>
      <c r="NO166" s="2580"/>
      <c r="NP166" s="2580"/>
      <c r="NQ166" s="2580"/>
      <c r="NR166" s="2580"/>
      <c r="NS166" s="2580"/>
      <c r="NT166" s="2580"/>
      <c r="NU166" s="2580"/>
      <c r="NV166" s="2580"/>
      <c r="NW166" s="2580"/>
      <c r="NX166" s="2580"/>
      <c r="NY166" s="2580"/>
      <c r="NZ166" s="2580"/>
      <c r="OA166" s="2580"/>
      <c r="OB166" s="2580"/>
      <c r="OC166" s="2580"/>
      <c r="OD166" s="2580"/>
      <c r="OE166" s="2580"/>
      <c r="OF166" s="2580"/>
      <c r="OG166" s="2580"/>
      <c r="OH166" s="2580"/>
      <c r="OI166" s="2580"/>
      <c r="OJ166" s="2580"/>
      <c r="OK166" s="2580"/>
      <c r="OL166" s="2580"/>
      <c r="OM166" s="2580"/>
      <c r="ON166" s="2580"/>
      <c r="OO166" s="2580"/>
      <c r="OP166" s="2580"/>
      <c r="OQ166" s="2580"/>
      <c r="OR166" s="2580"/>
      <c r="OS166" s="2580"/>
      <c r="OT166" s="2580"/>
      <c r="OU166" s="2580"/>
      <c r="OV166" s="2580"/>
      <c r="OW166" s="2580"/>
      <c r="OX166" s="2580"/>
      <c r="OY166" s="2580"/>
      <c r="OZ166" s="2580"/>
      <c r="PA166" s="2580"/>
      <c r="PB166" s="2580"/>
      <c r="PC166" s="2580"/>
      <c r="PD166" s="2580"/>
      <c r="PE166" s="2580"/>
      <c r="PF166" s="2580"/>
      <c r="PG166" s="2580"/>
      <c r="PH166" s="2580"/>
      <c r="PI166" s="2580"/>
      <c r="PJ166" s="2580"/>
      <c r="PK166" s="2580"/>
      <c r="PL166" s="2580"/>
      <c r="PM166" s="2580"/>
      <c r="PN166" s="2580"/>
      <c r="PO166" s="2580"/>
      <c r="PP166" s="2580"/>
      <c r="PQ166" s="2580"/>
      <c r="PR166" s="2580"/>
      <c r="PS166" s="2580"/>
      <c r="PT166" s="2580"/>
      <c r="PU166" s="2580"/>
      <c r="PV166" s="2580"/>
      <c r="PW166" s="2580"/>
      <c r="PX166" s="2580"/>
      <c r="PY166" s="2580"/>
      <c r="PZ166" s="2580"/>
      <c r="QA166" s="2580"/>
      <c r="QB166" s="2580"/>
      <c r="QC166" s="2580"/>
      <c r="QD166" s="2580"/>
      <c r="QE166" s="2580"/>
      <c r="QF166" s="2580"/>
      <c r="QG166" s="2580"/>
      <c r="QH166" s="2580"/>
      <c r="QI166" s="2580"/>
      <c r="QJ166" s="2580"/>
      <c r="QK166" s="2580"/>
      <c r="QL166" s="2580"/>
      <c r="QM166" s="2580"/>
      <c r="QN166" s="2580"/>
      <c r="QO166" s="2580"/>
      <c r="QP166" s="2580"/>
      <c r="QQ166" s="2580"/>
      <c r="QR166" s="2580"/>
      <c r="QS166" s="2580"/>
      <c r="QT166" s="2580"/>
      <c r="QU166" s="2580"/>
      <c r="QV166" s="2580"/>
      <c r="QW166" s="2580"/>
      <c r="QX166" s="2580"/>
      <c r="QY166" s="2580"/>
      <c r="QZ166" s="2580"/>
      <c r="RA166" s="2580"/>
      <c r="RB166" s="2580"/>
      <c r="RC166" s="2580"/>
      <c r="RD166" s="2580"/>
      <c r="RE166" s="2580"/>
      <c r="RF166" s="2580"/>
      <c r="RG166" s="2580"/>
      <c r="RH166" s="2580"/>
      <c r="RI166" s="2580"/>
      <c r="RJ166" s="2580"/>
      <c r="RK166" s="2580"/>
      <c r="RL166" s="2580"/>
      <c r="RM166" s="2580"/>
      <c r="RN166" s="2580"/>
      <c r="RO166" s="2580"/>
      <c r="RP166" s="2580"/>
      <c r="RQ166" s="2580"/>
      <c r="RR166" s="2580"/>
      <c r="RS166" s="2580"/>
      <c r="RT166" s="2580"/>
      <c r="RU166" s="2580"/>
      <c r="RV166" s="2580"/>
      <c r="RW166" s="2580"/>
      <c r="RX166" s="2580"/>
      <c r="RY166" s="2580"/>
      <c r="RZ166" s="2580"/>
      <c r="SA166" s="2580"/>
      <c r="SB166" s="2580"/>
      <c r="SC166" s="2580"/>
      <c r="SD166" s="2580"/>
      <c r="SE166" s="2580"/>
      <c r="SF166" s="2580"/>
      <c r="SG166" s="2580"/>
      <c r="SH166" s="2580"/>
      <c r="SI166" s="2580"/>
      <c r="SJ166" s="2580"/>
      <c r="SK166" s="2580"/>
      <c r="SL166" s="2580"/>
      <c r="SM166" s="2580"/>
      <c r="SN166" s="2580"/>
      <c r="SO166" s="2580"/>
      <c r="SP166" s="2580"/>
      <c r="SQ166" s="2580"/>
      <c r="SR166" s="2580"/>
      <c r="SS166" s="2580"/>
      <c r="ST166" s="2580"/>
      <c r="SU166" s="2580"/>
      <c r="SV166" s="2580"/>
      <c r="SW166" s="2580"/>
      <c r="SX166" s="2580"/>
      <c r="SY166" s="2580"/>
      <c r="SZ166" s="2580"/>
      <c r="TA166" s="2580"/>
      <c r="TB166" s="2580"/>
      <c r="TC166" s="2580"/>
      <c r="TD166" s="2580"/>
      <c r="TE166" s="2580"/>
      <c r="TF166" s="2580"/>
      <c r="TG166" s="2580"/>
      <c r="TH166" s="2580"/>
      <c r="TI166" s="2580"/>
      <c r="TJ166" s="2580"/>
      <c r="TK166" s="2580"/>
      <c r="TL166" s="2580"/>
      <c r="TM166" s="2580"/>
      <c r="TN166" s="2580"/>
      <c r="TO166" s="2580"/>
      <c r="TP166" s="2580"/>
      <c r="TQ166" s="2580"/>
      <c r="TR166" s="2580"/>
      <c r="TS166" s="2580"/>
      <c r="TT166" s="2580"/>
      <c r="TU166" s="2580"/>
      <c r="TV166" s="2580"/>
      <c r="TW166" s="2580"/>
      <c r="TX166" s="2580"/>
      <c r="TY166" s="2580"/>
      <c r="TZ166" s="2580"/>
      <c r="UA166" s="2580"/>
      <c r="UB166" s="2580"/>
      <c r="UC166" s="2580"/>
      <c r="UD166" s="2580"/>
      <c r="UE166" s="2580"/>
      <c r="UF166" s="2580"/>
      <c r="UG166" s="2580"/>
      <c r="UH166" s="2580"/>
      <c r="UI166" s="2580"/>
      <c r="UJ166" s="2580"/>
      <c r="UK166" s="2580"/>
      <c r="UL166" s="2580"/>
      <c r="UM166" s="2580"/>
      <c r="UN166" s="2580"/>
      <c r="UO166" s="2580"/>
      <c r="UP166" s="2580"/>
      <c r="UQ166" s="2580"/>
      <c r="UR166" s="2580"/>
      <c r="US166" s="2580"/>
      <c r="UT166" s="2580"/>
      <c r="UU166" s="2580"/>
      <c r="UV166" s="2580"/>
      <c r="UW166" s="2580"/>
      <c r="UX166" s="2580"/>
      <c r="UY166" s="2580"/>
      <c r="UZ166" s="2580"/>
      <c r="VA166" s="2580"/>
      <c r="VB166" s="2580"/>
      <c r="VC166" s="2580"/>
      <c r="VD166" s="2580"/>
      <c r="VE166" s="2580"/>
      <c r="VF166" s="2580"/>
      <c r="VG166" s="2580"/>
      <c r="VH166" s="2580"/>
      <c r="VI166" s="2580"/>
      <c r="VJ166" s="2580"/>
      <c r="VK166" s="2580"/>
      <c r="VL166" s="2580"/>
      <c r="VM166" s="2580"/>
      <c r="VN166" s="2580"/>
      <c r="VO166" s="2580"/>
      <c r="VP166" s="2580"/>
      <c r="VQ166" s="2580"/>
      <c r="VR166" s="2580"/>
      <c r="VS166" s="2580"/>
      <c r="VT166" s="2580"/>
      <c r="VU166" s="2580"/>
      <c r="VV166" s="2580"/>
      <c r="VW166" s="2580"/>
      <c r="VX166" s="2580"/>
      <c r="VY166" s="2580"/>
      <c r="VZ166" s="2580"/>
      <c r="WA166" s="2580"/>
      <c r="WB166" s="2580"/>
      <c r="WC166" s="2580"/>
      <c r="WD166" s="2580"/>
      <c r="WE166" s="2580"/>
      <c r="WF166" s="2580"/>
      <c r="WG166" s="2580"/>
      <c r="WH166" s="2580"/>
      <c r="WI166" s="2580"/>
      <c r="WJ166" s="2580"/>
      <c r="WK166" s="2580"/>
      <c r="WL166" s="2580"/>
      <c r="WM166" s="2580"/>
      <c r="WN166" s="2580"/>
      <c r="WO166" s="2580"/>
      <c r="WP166" s="2580"/>
      <c r="WQ166" s="2580"/>
      <c r="WR166" s="2580"/>
      <c r="WS166" s="2580"/>
      <c r="WT166" s="2580"/>
      <c r="WU166" s="2580"/>
      <c r="WV166" s="2580"/>
      <c r="WW166" s="2580"/>
      <c r="WX166" s="2580"/>
      <c r="WY166" s="2580"/>
      <c r="WZ166" s="2580"/>
      <c r="XA166" s="2580"/>
      <c r="XB166" s="2580"/>
      <c r="XC166" s="2580"/>
      <c r="XD166" s="2580"/>
      <c r="XE166" s="2580"/>
      <c r="XF166" s="2580"/>
      <c r="XG166" s="2580"/>
      <c r="XH166" s="2580"/>
      <c r="XI166" s="2580"/>
      <c r="XJ166" s="2580"/>
      <c r="XK166" s="2580"/>
      <c r="XL166" s="2580"/>
      <c r="XM166" s="2580"/>
      <c r="XN166" s="2580"/>
      <c r="XO166" s="2580"/>
      <c r="XP166" s="2580"/>
      <c r="XQ166" s="2580"/>
      <c r="XR166" s="2580"/>
      <c r="XS166" s="2580"/>
      <c r="XT166" s="2580"/>
      <c r="XU166" s="2580"/>
      <c r="XV166" s="2580"/>
      <c r="XW166" s="2580"/>
      <c r="XX166" s="2580"/>
      <c r="XY166" s="2580"/>
      <c r="XZ166" s="2580"/>
      <c r="YA166" s="2580"/>
      <c r="YB166" s="2580"/>
      <c r="YC166" s="2580"/>
      <c r="YD166" s="2580"/>
      <c r="YE166" s="2580"/>
      <c r="YF166" s="2580"/>
      <c r="YG166" s="2580"/>
      <c r="YH166" s="2580"/>
      <c r="YI166" s="2580"/>
      <c r="YJ166" s="2580"/>
      <c r="YK166" s="2580"/>
      <c r="YL166" s="2580"/>
      <c r="YM166" s="2580"/>
      <c r="YN166" s="2580"/>
      <c r="YO166" s="2580"/>
      <c r="YP166" s="2580"/>
      <c r="YQ166" s="2580"/>
      <c r="YR166" s="2580"/>
      <c r="YS166" s="2580"/>
      <c r="YT166" s="2580"/>
      <c r="YU166" s="2580"/>
      <c r="YV166" s="2580"/>
      <c r="YW166" s="2580"/>
      <c r="YX166" s="2580"/>
      <c r="YY166" s="2580"/>
      <c r="YZ166" s="2580"/>
      <c r="ZA166" s="2580"/>
      <c r="ZB166" s="2580"/>
      <c r="ZC166" s="2580"/>
      <c r="ZD166" s="2580"/>
      <c r="ZE166" s="2580"/>
      <c r="ZF166" s="2580"/>
      <c r="ZG166" s="2580"/>
      <c r="ZH166" s="2580"/>
      <c r="ZI166" s="2580"/>
      <c r="ZJ166" s="2580"/>
      <c r="ZK166" s="2580"/>
      <c r="ZL166" s="2580"/>
      <c r="ZM166" s="2580"/>
      <c r="ZN166" s="2580"/>
      <c r="ZO166" s="2580"/>
      <c r="ZP166" s="2580"/>
      <c r="ZQ166" s="2580"/>
      <c r="ZR166" s="2580"/>
      <c r="ZS166" s="2580"/>
      <c r="ZT166" s="2580"/>
      <c r="ZU166" s="2580"/>
      <c r="ZV166" s="2580"/>
      <c r="ZW166" s="2580"/>
      <c r="ZX166" s="2580"/>
      <c r="ZY166" s="2580"/>
      <c r="ZZ166" s="2580"/>
      <c r="AAA166" s="2580"/>
      <c r="AAB166" s="2580"/>
      <c r="AAC166" s="2580"/>
      <c r="AAD166" s="2580"/>
      <c r="AAE166" s="2580"/>
      <c r="AAF166" s="2580"/>
      <c r="AAG166" s="2580"/>
      <c r="AAH166" s="2580"/>
      <c r="AAI166" s="2580"/>
      <c r="AAJ166" s="2580"/>
      <c r="AAK166" s="2580"/>
      <c r="AAL166" s="2580"/>
      <c r="AAM166" s="2580"/>
      <c r="AAN166" s="2580"/>
      <c r="AAO166" s="2580"/>
      <c r="AAP166" s="2580"/>
      <c r="AAQ166" s="2580"/>
      <c r="AAR166" s="2580"/>
      <c r="AAS166" s="2580"/>
      <c r="AAT166" s="2580"/>
      <c r="AAU166" s="2580"/>
      <c r="AAV166" s="2580"/>
      <c r="AAW166" s="2580"/>
      <c r="AAX166" s="2580"/>
      <c r="AAY166" s="2580"/>
      <c r="AAZ166" s="2580"/>
      <c r="ABA166" s="2580"/>
      <c r="ABB166" s="2580"/>
      <c r="ABC166" s="2580"/>
      <c r="ABD166" s="2580"/>
      <c r="ABE166" s="2580"/>
      <c r="ABF166" s="2580"/>
      <c r="ABG166" s="2580"/>
      <c r="ABH166" s="2580"/>
      <c r="ABI166" s="2580"/>
      <c r="ABJ166" s="2580"/>
      <c r="ABK166" s="2580"/>
      <c r="ABL166" s="2580"/>
      <c r="ABM166" s="2580"/>
      <c r="ABN166" s="2580"/>
      <c r="ABO166" s="2580"/>
      <c r="ABP166" s="2580"/>
      <c r="ABQ166" s="2580"/>
      <c r="ABR166" s="2580"/>
      <c r="ABS166" s="2580"/>
      <c r="ABT166" s="2580"/>
      <c r="ABU166" s="2580"/>
      <c r="ABV166" s="2580"/>
      <c r="ABW166" s="2580"/>
      <c r="ABX166" s="2580"/>
      <c r="ABY166" s="2580"/>
      <c r="ABZ166" s="2580"/>
      <c r="ACA166" s="2580"/>
      <c r="ACB166" s="2580"/>
      <c r="ACC166" s="2580"/>
      <c r="ACD166" s="2580"/>
      <c r="ACE166" s="2580"/>
      <c r="ACF166" s="2580"/>
      <c r="ACG166" s="2580"/>
      <c r="ACH166" s="2580"/>
      <c r="ACI166" s="2580"/>
      <c r="ACJ166" s="2580"/>
      <c r="ACK166" s="2580"/>
      <c r="ACL166" s="2580"/>
      <c r="ACM166" s="2580"/>
      <c r="ACN166" s="2580"/>
      <c r="ACO166" s="2580"/>
      <c r="ACP166" s="2580"/>
      <c r="ACQ166" s="2580"/>
      <c r="ACR166" s="2580"/>
      <c r="ACS166" s="2580"/>
      <c r="ACT166" s="2580"/>
      <c r="ACU166" s="2580"/>
      <c r="ACV166" s="2580"/>
      <c r="ACW166" s="2580"/>
      <c r="ACX166" s="2580"/>
      <c r="ACY166" s="2580"/>
      <c r="ACZ166" s="2580"/>
      <c r="ADA166" s="2580"/>
      <c r="ADB166" s="2580"/>
      <c r="ADC166" s="2580"/>
      <c r="ADD166" s="2580"/>
      <c r="ADE166" s="2580"/>
      <c r="ADF166" s="2580"/>
      <c r="ADG166" s="2580"/>
      <c r="ADH166" s="2580"/>
      <c r="ADI166" s="2580"/>
      <c r="ADJ166" s="2580"/>
      <c r="ADK166" s="2580"/>
      <c r="ADL166" s="2580"/>
      <c r="ADM166" s="2580"/>
      <c r="ADN166" s="2580"/>
      <c r="ADO166" s="2580"/>
      <c r="ADP166" s="2580"/>
      <c r="ADQ166" s="2580"/>
      <c r="ADR166" s="2580"/>
      <c r="ADS166" s="2580"/>
      <c r="ADT166" s="2580"/>
      <c r="ADU166" s="2580"/>
      <c r="ADV166" s="2580"/>
      <c r="ADW166" s="2580"/>
      <c r="ADX166" s="2580"/>
      <c r="ADY166" s="2580"/>
      <c r="ADZ166" s="2580"/>
      <c r="AEA166" s="2580"/>
      <c r="AEB166" s="2580"/>
      <c r="AEC166" s="2580"/>
      <c r="AED166" s="2580"/>
      <c r="AEE166" s="2580"/>
      <c r="AEF166" s="2580"/>
      <c r="AEG166" s="2580"/>
      <c r="AEH166" s="2580"/>
      <c r="AEI166" s="2580"/>
      <c r="AEJ166" s="2580"/>
      <c r="AEK166" s="2580"/>
      <c r="AEL166" s="2580"/>
      <c r="AEM166" s="2580"/>
      <c r="AEN166" s="2580"/>
      <c r="AEO166" s="2580"/>
      <c r="AEP166" s="2580"/>
      <c r="AEQ166" s="2580"/>
      <c r="AER166" s="2580"/>
      <c r="AES166" s="2580"/>
      <c r="AET166" s="2580"/>
      <c r="AEU166" s="2580"/>
      <c r="AEV166" s="2580"/>
      <c r="AEW166" s="2580"/>
      <c r="AEX166" s="2580"/>
      <c r="AEY166" s="2580"/>
      <c r="AEZ166" s="2580"/>
      <c r="AFA166" s="2580"/>
      <c r="AFB166" s="2580"/>
      <c r="AFC166" s="2580"/>
      <c r="AFD166" s="2580"/>
      <c r="AFE166" s="2580"/>
      <c r="AFF166" s="2580"/>
      <c r="AFG166" s="2580"/>
      <c r="AFH166" s="2580"/>
      <c r="AFI166" s="2580"/>
      <c r="AFJ166" s="2580"/>
      <c r="AFK166" s="2580"/>
      <c r="AFL166" s="2580"/>
      <c r="AFM166" s="2580"/>
      <c r="AFN166" s="2580"/>
      <c r="AFO166" s="2580"/>
      <c r="AFP166" s="2580"/>
      <c r="AFQ166" s="2580"/>
      <c r="AFR166" s="2580"/>
      <c r="AFS166" s="2580"/>
      <c r="AFT166" s="2580"/>
      <c r="AFU166" s="2580"/>
      <c r="AFV166" s="2580"/>
      <c r="AFW166" s="2580"/>
      <c r="AFX166" s="2580"/>
      <c r="AFY166" s="2580"/>
      <c r="AFZ166" s="2580"/>
      <c r="AGA166" s="2580"/>
      <c r="AGB166" s="2580"/>
      <c r="AGC166" s="2580"/>
      <c r="AGD166" s="2580"/>
      <c r="AGE166" s="2580"/>
      <c r="AGF166" s="2580"/>
      <c r="AGG166" s="2580"/>
      <c r="AGH166" s="2580"/>
      <c r="AGI166" s="2580"/>
      <c r="AGJ166" s="2580"/>
      <c r="AGK166" s="2580"/>
      <c r="AGL166" s="2580"/>
      <c r="AGM166" s="2580"/>
      <c r="AGN166" s="2580"/>
      <c r="AGO166" s="2580"/>
      <c r="AGP166" s="2580"/>
      <c r="AGQ166" s="2580"/>
      <c r="AGR166" s="2580"/>
      <c r="AGS166" s="2580"/>
      <c r="AGT166" s="2580"/>
      <c r="AGU166" s="2580"/>
      <c r="AGV166" s="2580"/>
      <c r="AGW166" s="2580"/>
      <c r="AGX166" s="2580"/>
      <c r="AGY166" s="2580"/>
      <c r="AGZ166" s="2580"/>
      <c r="AHA166" s="2580"/>
      <c r="AHB166" s="2580"/>
      <c r="AHC166" s="2580"/>
      <c r="AHD166" s="2580"/>
      <c r="AHE166" s="2580"/>
      <c r="AHF166" s="2580"/>
      <c r="AHG166" s="2580"/>
      <c r="AHH166" s="2580"/>
      <c r="AHI166" s="2580"/>
      <c r="AHJ166" s="2580"/>
      <c r="AHK166" s="2580"/>
      <c r="AHL166" s="2580"/>
      <c r="AHM166" s="2580"/>
      <c r="AHN166" s="2580"/>
      <c r="AHO166" s="2580"/>
      <c r="AHP166" s="2580"/>
      <c r="AHQ166" s="2580"/>
      <c r="AHR166" s="2580"/>
      <c r="AHS166" s="2580"/>
      <c r="AHT166" s="2580"/>
      <c r="AHU166" s="2580"/>
      <c r="AHV166" s="2580"/>
      <c r="AHW166" s="2580"/>
      <c r="AHX166" s="2580"/>
      <c r="AHY166" s="2580"/>
      <c r="AHZ166" s="2580"/>
      <c r="AIA166" s="2580"/>
      <c r="AIB166" s="2580"/>
      <c r="AIC166" s="2580"/>
      <c r="AID166" s="2580"/>
      <c r="AIE166" s="2580"/>
      <c r="AIF166" s="2580"/>
      <c r="AIG166" s="2580"/>
      <c r="AIH166" s="2580"/>
      <c r="AII166" s="2580"/>
      <c r="AIJ166" s="2580"/>
      <c r="AIK166" s="2580"/>
      <c r="AIL166" s="2580"/>
      <c r="AIM166" s="2580"/>
      <c r="AIN166" s="2580"/>
      <c r="AIO166" s="2580"/>
      <c r="AIP166" s="2580"/>
      <c r="AIQ166" s="2580"/>
      <c r="AIR166" s="2580"/>
      <c r="AIS166" s="2580"/>
      <c r="AIT166" s="2580"/>
      <c r="AIU166" s="2580"/>
      <c r="AIV166" s="2580"/>
      <c r="AIW166" s="2580"/>
      <c r="AIX166" s="2580"/>
      <c r="AIY166" s="2580"/>
      <c r="AIZ166" s="2580"/>
      <c r="AJA166" s="2580"/>
      <c r="AJB166" s="2580"/>
      <c r="AJC166" s="2580"/>
      <c r="AJD166" s="2580"/>
      <c r="AJE166" s="2580"/>
      <c r="AJF166" s="2580"/>
      <c r="AJG166" s="2580"/>
      <c r="AJH166" s="2580"/>
      <c r="AJI166" s="2580"/>
      <c r="AJJ166" s="2580"/>
      <c r="AJK166" s="2580"/>
      <c r="AJL166" s="2580"/>
      <c r="AJM166" s="2580"/>
      <c r="AJN166" s="2580"/>
      <c r="AJO166" s="2580"/>
      <c r="AJP166" s="2580"/>
      <c r="AJQ166" s="2580"/>
      <c r="AJR166" s="2580"/>
      <c r="AJS166" s="2580"/>
      <c r="AJT166" s="2580"/>
      <c r="AJU166" s="2580"/>
      <c r="AJV166" s="2580"/>
      <c r="AJW166" s="2580"/>
      <c r="AJX166" s="2580"/>
      <c r="AJY166" s="2580"/>
      <c r="AJZ166" s="2580"/>
      <c r="AKA166" s="2580"/>
      <c r="AKB166" s="2580"/>
      <c r="AKC166" s="2580"/>
      <c r="AKD166" s="2580"/>
      <c r="AKE166" s="2580"/>
      <c r="AKF166" s="2580"/>
      <c r="AKG166" s="2580"/>
      <c r="AKH166" s="2580"/>
      <c r="AKI166" s="2580"/>
      <c r="AKJ166" s="2580"/>
      <c r="AKK166" s="2580"/>
      <c r="AKL166" s="2580"/>
      <c r="AKM166" s="2580"/>
      <c r="AKN166" s="2580"/>
      <c r="AKO166" s="2580"/>
      <c r="AKP166" s="2580"/>
      <c r="AKQ166" s="2580"/>
      <c r="AKR166" s="2580"/>
      <c r="AKS166" s="2580"/>
      <c r="AKT166" s="2580"/>
      <c r="AKU166" s="2580"/>
      <c r="AKV166" s="2580"/>
      <c r="AKW166" s="2580"/>
      <c r="AKX166" s="2580"/>
      <c r="AKY166" s="2580"/>
      <c r="AKZ166" s="2580"/>
      <c r="ALA166" s="2580"/>
      <c r="ALB166" s="2580"/>
      <c r="ALC166" s="2580"/>
      <c r="ALD166" s="2580"/>
      <c r="ALE166" s="2580"/>
      <c r="ALF166" s="2580"/>
      <c r="ALG166" s="2580"/>
      <c r="ALH166" s="2580"/>
      <c r="ALI166" s="2580"/>
      <c r="ALJ166" s="2580"/>
      <c r="ALK166" s="2580"/>
      <c r="ALL166" s="2580"/>
      <c r="ALM166" s="2580"/>
      <c r="ALN166" s="2580"/>
      <c r="ALO166" s="2580"/>
      <c r="ALP166" s="2580"/>
      <c r="ALQ166" s="2580"/>
      <c r="ALR166" s="2580"/>
      <c r="ALS166" s="2580"/>
      <c r="ALT166" s="2580"/>
      <c r="ALU166" s="2580"/>
      <c r="ALV166" s="2580"/>
      <c r="ALW166" s="2580"/>
      <c r="ALX166" s="2580"/>
      <c r="ALY166" s="2580"/>
      <c r="ALZ166" s="2580"/>
      <c r="AMA166" s="2580"/>
      <c r="AMB166" s="2580"/>
      <c r="AMC166" s="2580"/>
      <c r="AMD166" s="2580"/>
      <c r="AME166" s="2580"/>
      <c r="AMF166" s="2580"/>
      <c r="AMG166" s="2580"/>
      <c r="AMH166" s="2580"/>
      <c r="AMI166" s="2580"/>
      <c r="AMJ166" s="2580"/>
    </row>
    <row r="167" spans="1:1024" s="1424" customFormat="1" ht="18" customHeight="1">
      <c r="A167" s="6249"/>
      <c r="B167" s="6869"/>
      <c r="C167" s="6872"/>
      <c r="D167" s="6874"/>
      <c r="E167" s="6577"/>
      <c r="F167" s="6256"/>
      <c r="G167" s="6577"/>
      <c r="H167" s="6878"/>
      <c r="I167" s="3999" t="s">
        <v>1207</v>
      </c>
      <c r="J167" s="4008">
        <v>4000000</v>
      </c>
      <c r="K167" s="6858"/>
      <c r="L167" s="6858"/>
      <c r="M167" s="6858"/>
      <c r="N167" s="6858"/>
      <c r="O167" s="6387"/>
      <c r="P167" s="6904"/>
      <c r="Q167" s="6389"/>
      <c r="R167" s="6898"/>
      <c r="S167" s="6393"/>
      <c r="T167" s="6901"/>
      <c r="U167" s="6587"/>
      <c r="V167" s="6587"/>
      <c r="W167" s="6587"/>
      <c r="X167" s="6587"/>
      <c r="Y167" s="6894"/>
      <c r="Z167" s="6896"/>
      <c r="AA167" s="6894"/>
      <c r="AB167" s="6894"/>
      <c r="AC167" s="6894"/>
      <c r="AD167" s="6894"/>
      <c r="AE167" s="6896"/>
      <c r="AF167" s="6919"/>
      <c r="AG167" s="6426"/>
      <c r="AH167" s="6426"/>
      <c r="AI167" s="6389"/>
      <c r="AJ167" s="6389"/>
      <c r="AK167" s="6350"/>
      <c r="AL167" s="6426"/>
      <c r="AM167" s="6426"/>
      <c r="AN167" s="6432"/>
      <c r="AO167" s="6426"/>
      <c r="AP167" s="6426"/>
      <c r="AQ167" s="6426"/>
      <c r="AR167" s="6426"/>
      <c r="AS167" s="6426"/>
      <c r="AT167" s="6915"/>
      <c r="AU167" s="6426"/>
      <c r="AV167" s="6426"/>
      <c r="AW167" s="6908"/>
      <c r="AX167" s="6908"/>
      <c r="AY167" s="6329"/>
      <c r="AZ167" s="6911"/>
      <c r="BA167" s="3421"/>
      <c r="BB167" s="3421"/>
      <c r="BC167" s="3421"/>
      <c r="BD167" s="3421"/>
      <c r="BE167" s="3421"/>
      <c r="BF167" s="3421"/>
      <c r="BG167" s="3421"/>
      <c r="BH167" s="3421"/>
      <c r="BI167" s="3421"/>
      <c r="BJ167" s="3421"/>
      <c r="BK167" s="3421"/>
      <c r="BL167" s="3421"/>
      <c r="BM167" s="3421"/>
      <c r="BN167" s="3421"/>
      <c r="BO167" s="3421"/>
      <c r="BP167" s="3421"/>
      <c r="BQ167" s="3421"/>
      <c r="BR167" s="3421"/>
      <c r="BS167" s="3421"/>
      <c r="BT167" s="3421"/>
      <c r="BU167" s="3421"/>
      <c r="BV167" s="3421"/>
      <c r="BW167" s="3421"/>
      <c r="BX167" s="3421"/>
      <c r="BY167" s="3421"/>
      <c r="BZ167" s="3421"/>
      <c r="CA167" s="3421"/>
      <c r="CB167" s="3421"/>
      <c r="CC167" s="3421"/>
      <c r="CD167" s="3421"/>
      <c r="CE167" s="3421"/>
      <c r="CF167" s="3421"/>
      <c r="CG167" s="3421"/>
      <c r="CH167" s="3421"/>
      <c r="CI167" s="3421"/>
      <c r="CJ167" s="3421"/>
      <c r="CK167" s="3421"/>
      <c r="CL167" s="3421"/>
      <c r="CM167" s="3421"/>
      <c r="CN167" s="3421"/>
      <c r="CO167" s="3421"/>
      <c r="CP167" s="3421"/>
      <c r="CQ167" s="3421"/>
      <c r="CR167" s="3421"/>
      <c r="CS167" s="3421"/>
      <c r="CT167" s="3421"/>
      <c r="CU167" s="3421"/>
      <c r="CV167" s="3421"/>
      <c r="CW167" s="3421"/>
      <c r="CX167" s="3421"/>
      <c r="CY167" s="3421"/>
      <c r="CZ167" s="3421"/>
      <c r="DA167" s="3421"/>
      <c r="DB167" s="3421"/>
      <c r="DC167" s="3421"/>
      <c r="DD167" s="3421"/>
      <c r="DE167" s="3421"/>
      <c r="DF167" s="3421"/>
      <c r="DG167" s="3421"/>
      <c r="DH167" s="3421"/>
      <c r="DI167" s="3421"/>
      <c r="DJ167" s="3421"/>
      <c r="DK167" s="3421"/>
      <c r="DL167" s="3421"/>
      <c r="DM167" s="3421"/>
      <c r="DN167" s="3421"/>
      <c r="DO167" s="3421"/>
      <c r="DP167" s="3421"/>
      <c r="DQ167" s="3421"/>
      <c r="DR167" s="3421"/>
      <c r="DS167" s="3421"/>
      <c r="DT167" s="3421"/>
      <c r="DU167" s="3421"/>
      <c r="DV167" s="3421"/>
      <c r="DW167" s="3421"/>
      <c r="DX167" s="3421"/>
      <c r="DY167" s="3421"/>
      <c r="DZ167" s="2580"/>
      <c r="EA167" s="2580"/>
      <c r="EB167" s="2580"/>
      <c r="EC167" s="2580"/>
      <c r="ED167" s="2580"/>
      <c r="EE167" s="2580"/>
      <c r="EF167" s="2580"/>
      <c r="EG167" s="2580"/>
      <c r="EH167" s="2580"/>
      <c r="EI167" s="2580"/>
      <c r="EJ167" s="2580"/>
      <c r="EK167" s="2580"/>
      <c r="EL167" s="2580"/>
      <c r="EM167" s="2580"/>
      <c r="EN167" s="2580"/>
      <c r="EO167" s="2580"/>
      <c r="EP167" s="2580"/>
      <c r="EQ167" s="2580"/>
      <c r="ER167" s="2580"/>
      <c r="ES167" s="2580"/>
      <c r="ET167" s="2580"/>
      <c r="EU167" s="2580"/>
      <c r="EV167" s="2580"/>
      <c r="EW167" s="2580"/>
      <c r="EX167" s="2580"/>
      <c r="EY167" s="2580"/>
      <c r="EZ167" s="2580"/>
      <c r="FA167" s="2580"/>
      <c r="FB167" s="2580"/>
      <c r="FC167" s="2580"/>
      <c r="FD167" s="2580"/>
      <c r="FE167" s="2580"/>
      <c r="FF167" s="2580"/>
      <c r="FG167" s="2580"/>
      <c r="FH167" s="2580"/>
      <c r="FI167" s="2580"/>
      <c r="FJ167" s="2580"/>
      <c r="FK167" s="2580"/>
      <c r="FL167" s="2580"/>
      <c r="FM167" s="2580"/>
      <c r="FN167" s="2580"/>
      <c r="FO167" s="2580"/>
      <c r="FP167" s="2580"/>
      <c r="FQ167" s="2580"/>
      <c r="FR167" s="2580"/>
      <c r="FS167" s="2580"/>
      <c r="FT167" s="2580"/>
      <c r="FU167" s="2580"/>
      <c r="FV167" s="2580"/>
      <c r="FW167" s="2580"/>
      <c r="FX167" s="2580"/>
      <c r="FY167" s="2580"/>
      <c r="FZ167" s="2580"/>
      <c r="GA167" s="2580"/>
      <c r="GB167" s="2580"/>
      <c r="GC167" s="2580"/>
      <c r="GD167" s="2580"/>
      <c r="GE167" s="2580"/>
      <c r="GF167" s="2580"/>
      <c r="GG167" s="2580"/>
      <c r="GH167" s="2580"/>
      <c r="GI167" s="2580"/>
      <c r="GJ167" s="2580"/>
      <c r="GK167" s="2580"/>
      <c r="GL167" s="2580"/>
      <c r="GM167" s="2580"/>
      <c r="GN167" s="2580"/>
      <c r="GO167" s="2580"/>
      <c r="GP167" s="2580"/>
      <c r="GQ167" s="2580"/>
      <c r="GR167" s="2580"/>
      <c r="GS167" s="2580"/>
      <c r="GT167" s="2580"/>
      <c r="GU167" s="2580"/>
      <c r="GV167" s="2580"/>
      <c r="GW167" s="2580"/>
      <c r="GX167" s="2580"/>
      <c r="GY167" s="2580"/>
      <c r="GZ167" s="2580"/>
      <c r="HA167" s="2580"/>
      <c r="HB167" s="2580"/>
      <c r="HC167" s="2580"/>
      <c r="HD167" s="2580"/>
      <c r="HE167" s="2580"/>
      <c r="HF167" s="2580"/>
      <c r="HG167" s="2580"/>
      <c r="HH167" s="2580"/>
      <c r="HI167" s="2580"/>
      <c r="HJ167" s="2580"/>
      <c r="HK167" s="2580"/>
      <c r="HL167" s="2580"/>
      <c r="HM167" s="2580"/>
      <c r="HN167" s="2580"/>
      <c r="HO167" s="2580"/>
      <c r="HP167" s="2580"/>
      <c r="HQ167" s="2580"/>
      <c r="HR167" s="2580"/>
      <c r="HS167" s="2580"/>
      <c r="HT167" s="2580"/>
      <c r="HU167" s="2580"/>
      <c r="HV167" s="2580"/>
      <c r="HW167" s="2580"/>
      <c r="HX167" s="2580"/>
      <c r="HY167" s="2580"/>
      <c r="HZ167" s="2580"/>
      <c r="IA167" s="2580"/>
      <c r="IB167" s="2580"/>
      <c r="IC167" s="2580"/>
      <c r="ID167" s="2580"/>
      <c r="IE167" s="2580"/>
      <c r="IF167" s="2580"/>
      <c r="IG167" s="2580"/>
      <c r="IH167" s="2580"/>
      <c r="II167" s="2580"/>
      <c r="IJ167" s="2580"/>
      <c r="IK167" s="2580"/>
      <c r="IL167" s="2580"/>
      <c r="IM167" s="2580"/>
      <c r="IN167" s="2580"/>
      <c r="IO167" s="2580"/>
      <c r="IP167" s="2580"/>
      <c r="IQ167" s="2580"/>
      <c r="IR167" s="2580"/>
      <c r="IS167" s="2580"/>
      <c r="IT167" s="2580"/>
      <c r="IU167" s="2580"/>
      <c r="IV167" s="2580"/>
      <c r="IW167" s="2580"/>
      <c r="IX167" s="2580"/>
      <c r="IY167" s="2580"/>
      <c r="IZ167" s="2580"/>
      <c r="JA167" s="2580"/>
      <c r="JB167" s="2580"/>
      <c r="JC167" s="2580"/>
      <c r="JD167" s="2580"/>
      <c r="JE167" s="2580"/>
      <c r="JF167" s="2580"/>
      <c r="JG167" s="2580"/>
      <c r="JH167" s="2580"/>
      <c r="JI167" s="2580"/>
      <c r="JJ167" s="2580"/>
      <c r="JK167" s="2580"/>
      <c r="JL167" s="2580"/>
      <c r="JM167" s="2580"/>
      <c r="JN167" s="2580"/>
      <c r="JO167" s="2580"/>
      <c r="JP167" s="2580"/>
      <c r="JQ167" s="2580"/>
      <c r="JR167" s="2580"/>
      <c r="JS167" s="2580"/>
      <c r="JT167" s="2580"/>
      <c r="JU167" s="2580"/>
      <c r="JV167" s="2580"/>
      <c r="JW167" s="2580"/>
      <c r="JX167" s="2580"/>
      <c r="JY167" s="2580"/>
      <c r="JZ167" s="2580"/>
      <c r="KA167" s="2580"/>
      <c r="KB167" s="2580"/>
      <c r="KC167" s="2580"/>
      <c r="KD167" s="2580"/>
      <c r="KE167" s="2580"/>
      <c r="KF167" s="2580"/>
      <c r="KG167" s="2580"/>
      <c r="KH167" s="2580"/>
      <c r="KI167" s="2580"/>
      <c r="KJ167" s="2580"/>
      <c r="KK167" s="2580"/>
      <c r="KL167" s="2580"/>
      <c r="KM167" s="2580"/>
      <c r="KN167" s="2580"/>
      <c r="KO167" s="2580"/>
      <c r="KP167" s="2580"/>
      <c r="KQ167" s="2580"/>
      <c r="KR167" s="2580"/>
      <c r="KS167" s="2580"/>
      <c r="KT167" s="2580"/>
      <c r="KU167" s="2580"/>
      <c r="KV167" s="2580"/>
      <c r="KW167" s="2580"/>
      <c r="KX167" s="2580"/>
      <c r="KY167" s="2580"/>
      <c r="KZ167" s="2580"/>
      <c r="LA167" s="2580"/>
      <c r="LB167" s="2580"/>
      <c r="LC167" s="2580"/>
      <c r="LD167" s="2580"/>
      <c r="LE167" s="2580"/>
      <c r="LF167" s="2580"/>
      <c r="LG167" s="2580"/>
      <c r="LH167" s="2580"/>
      <c r="LI167" s="2580"/>
      <c r="LJ167" s="2580"/>
      <c r="LK167" s="2580"/>
      <c r="LL167" s="2580"/>
      <c r="LM167" s="2580"/>
      <c r="LN167" s="2580"/>
      <c r="LO167" s="2580"/>
      <c r="LP167" s="2580"/>
      <c r="LQ167" s="2580"/>
      <c r="LR167" s="2580"/>
      <c r="LS167" s="2580"/>
      <c r="LT167" s="2580"/>
      <c r="LU167" s="2580"/>
      <c r="LV167" s="2580"/>
      <c r="LW167" s="2580"/>
      <c r="LX167" s="2580"/>
      <c r="LY167" s="2580"/>
      <c r="LZ167" s="2580"/>
      <c r="MA167" s="2580"/>
      <c r="MB167" s="2580"/>
      <c r="MC167" s="2580"/>
      <c r="MD167" s="2580"/>
      <c r="ME167" s="2580"/>
      <c r="MF167" s="2580"/>
      <c r="MG167" s="2580"/>
      <c r="MH167" s="2580"/>
      <c r="MI167" s="2580"/>
      <c r="MJ167" s="2580"/>
      <c r="MK167" s="2580"/>
      <c r="ML167" s="2580"/>
      <c r="MM167" s="2580"/>
      <c r="MN167" s="2580"/>
      <c r="MO167" s="2580"/>
      <c r="MP167" s="2580"/>
      <c r="MQ167" s="2580"/>
      <c r="MR167" s="2580"/>
      <c r="MS167" s="2580"/>
      <c r="MT167" s="2580"/>
      <c r="MU167" s="2580"/>
      <c r="MV167" s="2580"/>
      <c r="MW167" s="2580"/>
      <c r="MX167" s="2580"/>
      <c r="MY167" s="2580"/>
      <c r="MZ167" s="2580"/>
      <c r="NA167" s="2580"/>
      <c r="NB167" s="2580"/>
      <c r="NC167" s="2580"/>
      <c r="ND167" s="2580"/>
      <c r="NE167" s="2580"/>
      <c r="NF167" s="2580"/>
      <c r="NG167" s="2580"/>
      <c r="NH167" s="2580"/>
      <c r="NI167" s="2580"/>
      <c r="NJ167" s="2580"/>
      <c r="NK167" s="2580"/>
      <c r="NL167" s="2580"/>
      <c r="NM167" s="2580"/>
      <c r="NN167" s="2580"/>
      <c r="NO167" s="2580"/>
      <c r="NP167" s="2580"/>
      <c r="NQ167" s="2580"/>
      <c r="NR167" s="2580"/>
      <c r="NS167" s="2580"/>
      <c r="NT167" s="2580"/>
      <c r="NU167" s="2580"/>
      <c r="NV167" s="2580"/>
      <c r="NW167" s="2580"/>
      <c r="NX167" s="2580"/>
      <c r="NY167" s="2580"/>
      <c r="NZ167" s="2580"/>
      <c r="OA167" s="2580"/>
      <c r="OB167" s="2580"/>
      <c r="OC167" s="2580"/>
      <c r="OD167" s="2580"/>
      <c r="OE167" s="2580"/>
      <c r="OF167" s="2580"/>
      <c r="OG167" s="2580"/>
      <c r="OH167" s="2580"/>
      <c r="OI167" s="2580"/>
      <c r="OJ167" s="2580"/>
      <c r="OK167" s="2580"/>
      <c r="OL167" s="2580"/>
      <c r="OM167" s="2580"/>
      <c r="ON167" s="2580"/>
      <c r="OO167" s="2580"/>
      <c r="OP167" s="2580"/>
      <c r="OQ167" s="2580"/>
      <c r="OR167" s="2580"/>
      <c r="OS167" s="2580"/>
      <c r="OT167" s="2580"/>
      <c r="OU167" s="2580"/>
      <c r="OV167" s="2580"/>
      <c r="OW167" s="2580"/>
      <c r="OX167" s="2580"/>
      <c r="OY167" s="2580"/>
      <c r="OZ167" s="2580"/>
      <c r="PA167" s="2580"/>
      <c r="PB167" s="2580"/>
      <c r="PC167" s="2580"/>
      <c r="PD167" s="2580"/>
      <c r="PE167" s="2580"/>
      <c r="PF167" s="2580"/>
      <c r="PG167" s="2580"/>
      <c r="PH167" s="2580"/>
      <c r="PI167" s="2580"/>
      <c r="PJ167" s="2580"/>
      <c r="PK167" s="2580"/>
      <c r="PL167" s="2580"/>
      <c r="PM167" s="2580"/>
      <c r="PN167" s="2580"/>
      <c r="PO167" s="2580"/>
      <c r="PP167" s="2580"/>
      <c r="PQ167" s="2580"/>
      <c r="PR167" s="2580"/>
      <c r="PS167" s="2580"/>
      <c r="PT167" s="2580"/>
      <c r="PU167" s="2580"/>
      <c r="PV167" s="2580"/>
      <c r="PW167" s="2580"/>
      <c r="PX167" s="2580"/>
      <c r="PY167" s="2580"/>
      <c r="PZ167" s="2580"/>
      <c r="QA167" s="2580"/>
      <c r="QB167" s="2580"/>
      <c r="QC167" s="2580"/>
      <c r="QD167" s="2580"/>
      <c r="QE167" s="2580"/>
      <c r="QF167" s="2580"/>
      <c r="QG167" s="2580"/>
      <c r="QH167" s="2580"/>
      <c r="QI167" s="2580"/>
      <c r="QJ167" s="2580"/>
      <c r="QK167" s="2580"/>
      <c r="QL167" s="2580"/>
      <c r="QM167" s="2580"/>
      <c r="QN167" s="2580"/>
      <c r="QO167" s="2580"/>
      <c r="QP167" s="2580"/>
      <c r="QQ167" s="2580"/>
      <c r="QR167" s="2580"/>
      <c r="QS167" s="2580"/>
      <c r="QT167" s="2580"/>
      <c r="QU167" s="2580"/>
      <c r="QV167" s="2580"/>
      <c r="QW167" s="2580"/>
      <c r="QX167" s="2580"/>
      <c r="QY167" s="2580"/>
      <c r="QZ167" s="2580"/>
      <c r="RA167" s="2580"/>
      <c r="RB167" s="2580"/>
      <c r="RC167" s="2580"/>
      <c r="RD167" s="2580"/>
      <c r="RE167" s="2580"/>
      <c r="RF167" s="2580"/>
      <c r="RG167" s="2580"/>
      <c r="RH167" s="2580"/>
      <c r="RI167" s="2580"/>
      <c r="RJ167" s="2580"/>
      <c r="RK167" s="2580"/>
      <c r="RL167" s="2580"/>
      <c r="RM167" s="2580"/>
      <c r="RN167" s="2580"/>
      <c r="RO167" s="2580"/>
      <c r="RP167" s="2580"/>
      <c r="RQ167" s="2580"/>
      <c r="RR167" s="2580"/>
      <c r="RS167" s="2580"/>
      <c r="RT167" s="2580"/>
      <c r="RU167" s="2580"/>
      <c r="RV167" s="2580"/>
      <c r="RW167" s="2580"/>
      <c r="RX167" s="2580"/>
      <c r="RY167" s="2580"/>
      <c r="RZ167" s="2580"/>
      <c r="SA167" s="2580"/>
      <c r="SB167" s="2580"/>
      <c r="SC167" s="2580"/>
      <c r="SD167" s="2580"/>
      <c r="SE167" s="2580"/>
      <c r="SF167" s="2580"/>
      <c r="SG167" s="2580"/>
      <c r="SH167" s="2580"/>
      <c r="SI167" s="2580"/>
      <c r="SJ167" s="2580"/>
      <c r="SK167" s="2580"/>
      <c r="SL167" s="2580"/>
      <c r="SM167" s="2580"/>
      <c r="SN167" s="2580"/>
      <c r="SO167" s="2580"/>
      <c r="SP167" s="2580"/>
      <c r="SQ167" s="2580"/>
      <c r="SR167" s="2580"/>
      <c r="SS167" s="2580"/>
      <c r="ST167" s="2580"/>
      <c r="SU167" s="2580"/>
      <c r="SV167" s="2580"/>
      <c r="SW167" s="2580"/>
      <c r="SX167" s="2580"/>
      <c r="SY167" s="2580"/>
      <c r="SZ167" s="2580"/>
      <c r="TA167" s="2580"/>
      <c r="TB167" s="2580"/>
      <c r="TC167" s="2580"/>
      <c r="TD167" s="2580"/>
      <c r="TE167" s="2580"/>
      <c r="TF167" s="2580"/>
      <c r="TG167" s="2580"/>
      <c r="TH167" s="2580"/>
      <c r="TI167" s="2580"/>
      <c r="TJ167" s="2580"/>
      <c r="TK167" s="2580"/>
      <c r="TL167" s="2580"/>
      <c r="TM167" s="2580"/>
      <c r="TN167" s="2580"/>
      <c r="TO167" s="2580"/>
      <c r="TP167" s="2580"/>
      <c r="TQ167" s="2580"/>
      <c r="TR167" s="2580"/>
      <c r="TS167" s="2580"/>
      <c r="TT167" s="2580"/>
      <c r="TU167" s="2580"/>
      <c r="TV167" s="2580"/>
      <c r="TW167" s="2580"/>
      <c r="TX167" s="2580"/>
      <c r="TY167" s="2580"/>
      <c r="TZ167" s="2580"/>
      <c r="UA167" s="2580"/>
      <c r="UB167" s="2580"/>
      <c r="UC167" s="2580"/>
      <c r="UD167" s="2580"/>
      <c r="UE167" s="2580"/>
      <c r="UF167" s="2580"/>
      <c r="UG167" s="2580"/>
      <c r="UH167" s="2580"/>
      <c r="UI167" s="2580"/>
      <c r="UJ167" s="2580"/>
      <c r="UK167" s="2580"/>
      <c r="UL167" s="2580"/>
      <c r="UM167" s="2580"/>
      <c r="UN167" s="2580"/>
      <c r="UO167" s="2580"/>
      <c r="UP167" s="2580"/>
      <c r="UQ167" s="2580"/>
      <c r="UR167" s="2580"/>
      <c r="US167" s="2580"/>
      <c r="UT167" s="2580"/>
      <c r="UU167" s="2580"/>
      <c r="UV167" s="2580"/>
      <c r="UW167" s="2580"/>
      <c r="UX167" s="2580"/>
      <c r="UY167" s="2580"/>
      <c r="UZ167" s="2580"/>
      <c r="VA167" s="2580"/>
      <c r="VB167" s="2580"/>
      <c r="VC167" s="2580"/>
      <c r="VD167" s="2580"/>
      <c r="VE167" s="2580"/>
      <c r="VF167" s="2580"/>
      <c r="VG167" s="2580"/>
      <c r="VH167" s="2580"/>
      <c r="VI167" s="2580"/>
      <c r="VJ167" s="2580"/>
      <c r="VK167" s="2580"/>
      <c r="VL167" s="2580"/>
      <c r="VM167" s="2580"/>
      <c r="VN167" s="2580"/>
      <c r="VO167" s="2580"/>
      <c r="VP167" s="2580"/>
      <c r="VQ167" s="2580"/>
      <c r="VR167" s="2580"/>
      <c r="VS167" s="2580"/>
      <c r="VT167" s="2580"/>
      <c r="VU167" s="2580"/>
      <c r="VV167" s="2580"/>
      <c r="VW167" s="2580"/>
      <c r="VX167" s="2580"/>
      <c r="VY167" s="2580"/>
      <c r="VZ167" s="2580"/>
      <c r="WA167" s="2580"/>
      <c r="WB167" s="2580"/>
      <c r="WC167" s="2580"/>
      <c r="WD167" s="2580"/>
      <c r="WE167" s="2580"/>
      <c r="WF167" s="2580"/>
      <c r="WG167" s="2580"/>
      <c r="WH167" s="2580"/>
      <c r="WI167" s="2580"/>
      <c r="WJ167" s="2580"/>
      <c r="WK167" s="2580"/>
      <c r="WL167" s="2580"/>
      <c r="WM167" s="2580"/>
      <c r="WN167" s="2580"/>
      <c r="WO167" s="2580"/>
      <c r="WP167" s="2580"/>
      <c r="WQ167" s="2580"/>
      <c r="WR167" s="2580"/>
      <c r="WS167" s="2580"/>
      <c r="WT167" s="2580"/>
      <c r="WU167" s="2580"/>
      <c r="WV167" s="2580"/>
      <c r="WW167" s="2580"/>
      <c r="WX167" s="2580"/>
      <c r="WY167" s="2580"/>
      <c r="WZ167" s="2580"/>
      <c r="XA167" s="2580"/>
      <c r="XB167" s="2580"/>
      <c r="XC167" s="2580"/>
      <c r="XD167" s="2580"/>
      <c r="XE167" s="2580"/>
      <c r="XF167" s="2580"/>
      <c r="XG167" s="2580"/>
      <c r="XH167" s="2580"/>
      <c r="XI167" s="2580"/>
      <c r="XJ167" s="2580"/>
      <c r="XK167" s="2580"/>
      <c r="XL167" s="2580"/>
      <c r="XM167" s="2580"/>
      <c r="XN167" s="2580"/>
      <c r="XO167" s="2580"/>
      <c r="XP167" s="2580"/>
      <c r="XQ167" s="2580"/>
      <c r="XR167" s="2580"/>
      <c r="XS167" s="2580"/>
      <c r="XT167" s="2580"/>
      <c r="XU167" s="2580"/>
      <c r="XV167" s="2580"/>
      <c r="XW167" s="2580"/>
      <c r="XX167" s="2580"/>
      <c r="XY167" s="2580"/>
      <c r="XZ167" s="2580"/>
      <c r="YA167" s="2580"/>
      <c r="YB167" s="2580"/>
      <c r="YC167" s="2580"/>
      <c r="YD167" s="2580"/>
      <c r="YE167" s="2580"/>
      <c r="YF167" s="2580"/>
      <c r="YG167" s="2580"/>
      <c r="YH167" s="2580"/>
      <c r="YI167" s="2580"/>
      <c r="YJ167" s="2580"/>
      <c r="YK167" s="2580"/>
      <c r="YL167" s="2580"/>
      <c r="YM167" s="2580"/>
      <c r="YN167" s="2580"/>
      <c r="YO167" s="2580"/>
      <c r="YP167" s="2580"/>
      <c r="YQ167" s="2580"/>
      <c r="YR167" s="2580"/>
      <c r="YS167" s="2580"/>
      <c r="YT167" s="2580"/>
      <c r="YU167" s="2580"/>
      <c r="YV167" s="2580"/>
      <c r="YW167" s="2580"/>
      <c r="YX167" s="2580"/>
      <c r="YY167" s="2580"/>
      <c r="YZ167" s="2580"/>
      <c r="ZA167" s="2580"/>
      <c r="ZB167" s="2580"/>
      <c r="ZC167" s="2580"/>
      <c r="ZD167" s="2580"/>
      <c r="ZE167" s="2580"/>
      <c r="ZF167" s="2580"/>
      <c r="ZG167" s="2580"/>
      <c r="ZH167" s="2580"/>
      <c r="ZI167" s="2580"/>
      <c r="ZJ167" s="2580"/>
      <c r="ZK167" s="2580"/>
      <c r="ZL167" s="2580"/>
      <c r="ZM167" s="2580"/>
      <c r="ZN167" s="2580"/>
      <c r="ZO167" s="2580"/>
      <c r="ZP167" s="2580"/>
      <c r="ZQ167" s="2580"/>
      <c r="ZR167" s="2580"/>
      <c r="ZS167" s="2580"/>
      <c r="ZT167" s="2580"/>
      <c r="ZU167" s="2580"/>
      <c r="ZV167" s="2580"/>
      <c r="ZW167" s="2580"/>
      <c r="ZX167" s="2580"/>
      <c r="ZY167" s="2580"/>
      <c r="ZZ167" s="2580"/>
      <c r="AAA167" s="2580"/>
      <c r="AAB167" s="2580"/>
      <c r="AAC167" s="2580"/>
      <c r="AAD167" s="2580"/>
      <c r="AAE167" s="2580"/>
      <c r="AAF167" s="2580"/>
      <c r="AAG167" s="2580"/>
      <c r="AAH167" s="2580"/>
      <c r="AAI167" s="2580"/>
      <c r="AAJ167" s="2580"/>
      <c r="AAK167" s="2580"/>
      <c r="AAL167" s="2580"/>
      <c r="AAM167" s="2580"/>
      <c r="AAN167" s="2580"/>
      <c r="AAO167" s="2580"/>
      <c r="AAP167" s="2580"/>
      <c r="AAQ167" s="2580"/>
      <c r="AAR167" s="2580"/>
      <c r="AAS167" s="2580"/>
      <c r="AAT167" s="2580"/>
      <c r="AAU167" s="2580"/>
      <c r="AAV167" s="2580"/>
      <c r="AAW167" s="2580"/>
      <c r="AAX167" s="2580"/>
      <c r="AAY167" s="2580"/>
      <c r="AAZ167" s="2580"/>
      <c r="ABA167" s="2580"/>
      <c r="ABB167" s="2580"/>
      <c r="ABC167" s="2580"/>
      <c r="ABD167" s="2580"/>
      <c r="ABE167" s="2580"/>
      <c r="ABF167" s="2580"/>
      <c r="ABG167" s="2580"/>
      <c r="ABH167" s="2580"/>
      <c r="ABI167" s="2580"/>
      <c r="ABJ167" s="2580"/>
      <c r="ABK167" s="2580"/>
      <c r="ABL167" s="2580"/>
      <c r="ABM167" s="2580"/>
      <c r="ABN167" s="2580"/>
      <c r="ABO167" s="2580"/>
      <c r="ABP167" s="2580"/>
      <c r="ABQ167" s="2580"/>
      <c r="ABR167" s="2580"/>
      <c r="ABS167" s="2580"/>
      <c r="ABT167" s="2580"/>
      <c r="ABU167" s="2580"/>
      <c r="ABV167" s="2580"/>
      <c r="ABW167" s="2580"/>
      <c r="ABX167" s="2580"/>
      <c r="ABY167" s="2580"/>
      <c r="ABZ167" s="2580"/>
      <c r="ACA167" s="2580"/>
      <c r="ACB167" s="2580"/>
      <c r="ACC167" s="2580"/>
      <c r="ACD167" s="2580"/>
      <c r="ACE167" s="2580"/>
      <c r="ACF167" s="2580"/>
      <c r="ACG167" s="2580"/>
      <c r="ACH167" s="2580"/>
      <c r="ACI167" s="2580"/>
      <c r="ACJ167" s="2580"/>
      <c r="ACK167" s="2580"/>
      <c r="ACL167" s="2580"/>
      <c r="ACM167" s="2580"/>
      <c r="ACN167" s="2580"/>
      <c r="ACO167" s="2580"/>
      <c r="ACP167" s="2580"/>
      <c r="ACQ167" s="2580"/>
      <c r="ACR167" s="2580"/>
      <c r="ACS167" s="2580"/>
      <c r="ACT167" s="2580"/>
      <c r="ACU167" s="2580"/>
      <c r="ACV167" s="2580"/>
      <c r="ACW167" s="2580"/>
      <c r="ACX167" s="2580"/>
      <c r="ACY167" s="2580"/>
      <c r="ACZ167" s="2580"/>
      <c r="ADA167" s="2580"/>
      <c r="ADB167" s="2580"/>
      <c r="ADC167" s="2580"/>
      <c r="ADD167" s="2580"/>
      <c r="ADE167" s="2580"/>
      <c r="ADF167" s="2580"/>
      <c r="ADG167" s="2580"/>
      <c r="ADH167" s="2580"/>
      <c r="ADI167" s="2580"/>
      <c r="ADJ167" s="2580"/>
      <c r="ADK167" s="2580"/>
      <c r="ADL167" s="2580"/>
      <c r="ADM167" s="2580"/>
      <c r="ADN167" s="2580"/>
      <c r="ADO167" s="2580"/>
      <c r="ADP167" s="2580"/>
      <c r="ADQ167" s="2580"/>
      <c r="ADR167" s="2580"/>
      <c r="ADS167" s="2580"/>
      <c r="ADT167" s="2580"/>
      <c r="ADU167" s="2580"/>
      <c r="ADV167" s="2580"/>
      <c r="ADW167" s="2580"/>
      <c r="ADX167" s="2580"/>
      <c r="ADY167" s="2580"/>
      <c r="ADZ167" s="2580"/>
      <c r="AEA167" s="2580"/>
      <c r="AEB167" s="2580"/>
      <c r="AEC167" s="2580"/>
      <c r="AED167" s="2580"/>
      <c r="AEE167" s="2580"/>
      <c r="AEF167" s="2580"/>
      <c r="AEG167" s="2580"/>
      <c r="AEH167" s="2580"/>
      <c r="AEI167" s="2580"/>
      <c r="AEJ167" s="2580"/>
      <c r="AEK167" s="2580"/>
      <c r="AEL167" s="2580"/>
      <c r="AEM167" s="2580"/>
      <c r="AEN167" s="2580"/>
      <c r="AEO167" s="2580"/>
      <c r="AEP167" s="2580"/>
      <c r="AEQ167" s="2580"/>
      <c r="AER167" s="2580"/>
      <c r="AES167" s="2580"/>
      <c r="AET167" s="2580"/>
      <c r="AEU167" s="2580"/>
      <c r="AEV167" s="2580"/>
      <c r="AEW167" s="2580"/>
      <c r="AEX167" s="2580"/>
      <c r="AEY167" s="2580"/>
      <c r="AEZ167" s="2580"/>
      <c r="AFA167" s="2580"/>
      <c r="AFB167" s="2580"/>
      <c r="AFC167" s="2580"/>
      <c r="AFD167" s="2580"/>
      <c r="AFE167" s="2580"/>
      <c r="AFF167" s="2580"/>
      <c r="AFG167" s="2580"/>
      <c r="AFH167" s="2580"/>
      <c r="AFI167" s="2580"/>
      <c r="AFJ167" s="2580"/>
      <c r="AFK167" s="2580"/>
      <c r="AFL167" s="2580"/>
      <c r="AFM167" s="2580"/>
      <c r="AFN167" s="2580"/>
      <c r="AFO167" s="2580"/>
      <c r="AFP167" s="2580"/>
      <c r="AFQ167" s="2580"/>
      <c r="AFR167" s="2580"/>
      <c r="AFS167" s="2580"/>
      <c r="AFT167" s="2580"/>
      <c r="AFU167" s="2580"/>
      <c r="AFV167" s="2580"/>
      <c r="AFW167" s="2580"/>
      <c r="AFX167" s="2580"/>
      <c r="AFY167" s="2580"/>
      <c r="AFZ167" s="2580"/>
      <c r="AGA167" s="2580"/>
      <c r="AGB167" s="2580"/>
      <c r="AGC167" s="2580"/>
      <c r="AGD167" s="2580"/>
      <c r="AGE167" s="2580"/>
      <c r="AGF167" s="2580"/>
      <c r="AGG167" s="2580"/>
      <c r="AGH167" s="2580"/>
      <c r="AGI167" s="2580"/>
      <c r="AGJ167" s="2580"/>
      <c r="AGK167" s="2580"/>
      <c r="AGL167" s="2580"/>
      <c r="AGM167" s="2580"/>
      <c r="AGN167" s="2580"/>
      <c r="AGO167" s="2580"/>
      <c r="AGP167" s="2580"/>
      <c r="AGQ167" s="2580"/>
      <c r="AGR167" s="2580"/>
      <c r="AGS167" s="2580"/>
      <c r="AGT167" s="2580"/>
      <c r="AGU167" s="2580"/>
      <c r="AGV167" s="2580"/>
      <c r="AGW167" s="2580"/>
      <c r="AGX167" s="2580"/>
      <c r="AGY167" s="2580"/>
      <c r="AGZ167" s="2580"/>
      <c r="AHA167" s="2580"/>
      <c r="AHB167" s="2580"/>
      <c r="AHC167" s="2580"/>
      <c r="AHD167" s="2580"/>
      <c r="AHE167" s="2580"/>
      <c r="AHF167" s="2580"/>
      <c r="AHG167" s="2580"/>
      <c r="AHH167" s="2580"/>
      <c r="AHI167" s="2580"/>
      <c r="AHJ167" s="2580"/>
      <c r="AHK167" s="2580"/>
      <c r="AHL167" s="2580"/>
      <c r="AHM167" s="2580"/>
      <c r="AHN167" s="2580"/>
      <c r="AHO167" s="2580"/>
      <c r="AHP167" s="2580"/>
      <c r="AHQ167" s="2580"/>
      <c r="AHR167" s="2580"/>
      <c r="AHS167" s="2580"/>
      <c r="AHT167" s="2580"/>
      <c r="AHU167" s="2580"/>
      <c r="AHV167" s="2580"/>
      <c r="AHW167" s="2580"/>
      <c r="AHX167" s="2580"/>
      <c r="AHY167" s="2580"/>
      <c r="AHZ167" s="2580"/>
      <c r="AIA167" s="2580"/>
      <c r="AIB167" s="2580"/>
      <c r="AIC167" s="2580"/>
      <c r="AID167" s="2580"/>
      <c r="AIE167" s="2580"/>
      <c r="AIF167" s="2580"/>
      <c r="AIG167" s="2580"/>
      <c r="AIH167" s="2580"/>
      <c r="AII167" s="2580"/>
      <c r="AIJ167" s="2580"/>
      <c r="AIK167" s="2580"/>
      <c r="AIL167" s="2580"/>
      <c r="AIM167" s="2580"/>
      <c r="AIN167" s="2580"/>
      <c r="AIO167" s="2580"/>
      <c r="AIP167" s="2580"/>
      <c r="AIQ167" s="2580"/>
      <c r="AIR167" s="2580"/>
      <c r="AIS167" s="2580"/>
      <c r="AIT167" s="2580"/>
      <c r="AIU167" s="2580"/>
      <c r="AIV167" s="2580"/>
      <c r="AIW167" s="2580"/>
      <c r="AIX167" s="2580"/>
      <c r="AIY167" s="2580"/>
      <c r="AIZ167" s="2580"/>
      <c r="AJA167" s="2580"/>
      <c r="AJB167" s="2580"/>
      <c r="AJC167" s="2580"/>
      <c r="AJD167" s="2580"/>
      <c r="AJE167" s="2580"/>
      <c r="AJF167" s="2580"/>
      <c r="AJG167" s="2580"/>
      <c r="AJH167" s="2580"/>
      <c r="AJI167" s="2580"/>
      <c r="AJJ167" s="2580"/>
      <c r="AJK167" s="2580"/>
      <c r="AJL167" s="2580"/>
      <c r="AJM167" s="2580"/>
      <c r="AJN167" s="2580"/>
      <c r="AJO167" s="2580"/>
      <c r="AJP167" s="2580"/>
      <c r="AJQ167" s="2580"/>
      <c r="AJR167" s="2580"/>
      <c r="AJS167" s="2580"/>
      <c r="AJT167" s="2580"/>
      <c r="AJU167" s="2580"/>
      <c r="AJV167" s="2580"/>
      <c r="AJW167" s="2580"/>
      <c r="AJX167" s="2580"/>
      <c r="AJY167" s="2580"/>
      <c r="AJZ167" s="2580"/>
      <c r="AKA167" s="2580"/>
      <c r="AKB167" s="2580"/>
      <c r="AKC167" s="2580"/>
      <c r="AKD167" s="2580"/>
      <c r="AKE167" s="2580"/>
      <c r="AKF167" s="2580"/>
      <c r="AKG167" s="2580"/>
      <c r="AKH167" s="2580"/>
      <c r="AKI167" s="2580"/>
      <c r="AKJ167" s="2580"/>
      <c r="AKK167" s="2580"/>
      <c r="AKL167" s="2580"/>
      <c r="AKM167" s="2580"/>
      <c r="AKN167" s="2580"/>
      <c r="AKO167" s="2580"/>
      <c r="AKP167" s="2580"/>
      <c r="AKQ167" s="2580"/>
      <c r="AKR167" s="2580"/>
      <c r="AKS167" s="2580"/>
      <c r="AKT167" s="2580"/>
      <c r="AKU167" s="2580"/>
      <c r="AKV167" s="2580"/>
      <c r="AKW167" s="2580"/>
      <c r="AKX167" s="2580"/>
      <c r="AKY167" s="2580"/>
      <c r="AKZ167" s="2580"/>
      <c r="ALA167" s="2580"/>
      <c r="ALB167" s="2580"/>
      <c r="ALC167" s="2580"/>
      <c r="ALD167" s="2580"/>
      <c r="ALE167" s="2580"/>
      <c r="ALF167" s="2580"/>
      <c r="ALG167" s="2580"/>
      <c r="ALH167" s="2580"/>
      <c r="ALI167" s="2580"/>
      <c r="ALJ167" s="2580"/>
      <c r="ALK167" s="2580"/>
      <c r="ALL167" s="2580"/>
      <c r="ALM167" s="2580"/>
      <c r="ALN167" s="2580"/>
      <c r="ALO167" s="2580"/>
      <c r="ALP167" s="2580"/>
      <c r="ALQ167" s="2580"/>
      <c r="ALR167" s="2580"/>
      <c r="ALS167" s="2580"/>
      <c r="ALT167" s="2580"/>
      <c r="ALU167" s="2580"/>
      <c r="ALV167" s="2580"/>
      <c r="ALW167" s="2580"/>
      <c r="ALX167" s="2580"/>
      <c r="ALY167" s="2580"/>
      <c r="ALZ167" s="2580"/>
      <c r="AMA167" s="2580"/>
      <c r="AMB167" s="2580"/>
      <c r="AMC167" s="2580"/>
      <c r="AMD167" s="2580"/>
      <c r="AME167" s="2580"/>
      <c r="AMF167" s="2580"/>
      <c r="AMG167" s="2580"/>
      <c r="AMH167" s="2580"/>
      <c r="AMI167" s="2580"/>
      <c r="AMJ167" s="2580"/>
    </row>
    <row r="168" spans="1:1024" s="1424" customFormat="1" ht="24" customHeight="1">
      <c r="A168" s="6249"/>
      <c r="B168" s="6869"/>
      <c r="C168" s="6872" t="s">
        <v>877</v>
      </c>
      <c r="D168" s="6874" t="s">
        <v>878</v>
      </c>
      <c r="E168" s="6577" t="s">
        <v>1174</v>
      </c>
      <c r="F168" s="6256"/>
      <c r="G168" s="6577"/>
      <c r="H168" s="6905" t="s">
        <v>1252</v>
      </c>
      <c r="I168" s="3428" t="s">
        <v>918</v>
      </c>
      <c r="J168" s="2417">
        <v>100000</v>
      </c>
      <c r="K168" s="6858" t="s">
        <v>1253</v>
      </c>
      <c r="L168" s="6858" t="s">
        <v>64</v>
      </c>
      <c r="M168" s="6858" t="s">
        <v>187</v>
      </c>
      <c r="N168" s="6858" t="s">
        <v>256</v>
      </c>
      <c r="O168" s="6387">
        <f>SUM(J168:N171)</f>
        <v>27200000</v>
      </c>
      <c r="P168" s="6904">
        <f>SUM(T168:AE171)</f>
        <v>0</v>
      </c>
      <c r="Q168" s="6389">
        <f>P168/O168</f>
        <v>0</v>
      </c>
      <c r="R168" s="6965">
        <f>O168-P168</f>
        <v>27200000</v>
      </c>
      <c r="S168" s="6393">
        <f>+R168/O168</f>
        <v>1</v>
      </c>
      <c r="T168" s="6901">
        <v>0</v>
      </c>
      <c r="U168" s="6587">
        <v>0</v>
      </c>
      <c r="V168" s="6587">
        <v>0</v>
      </c>
      <c r="W168" s="6587">
        <v>0</v>
      </c>
      <c r="X168" s="6587">
        <v>0</v>
      </c>
      <c r="Y168" s="6894">
        <v>0</v>
      </c>
      <c r="Z168" s="6896">
        <v>0</v>
      </c>
      <c r="AA168" s="6894">
        <v>0</v>
      </c>
      <c r="AB168" s="6894">
        <v>0</v>
      </c>
      <c r="AC168" s="6894">
        <v>0</v>
      </c>
      <c r="AD168" s="6894">
        <v>0</v>
      </c>
      <c r="AE168" s="6896">
        <v>0</v>
      </c>
      <c r="AF168" s="6919">
        <v>9</v>
      </c>
      <c r="AG168" s="6426">
        <f>SUM(AK168:AV171)</f>
        <v>0</v>
      </c>
      <c r="AH168" s="6426">
        <f>+AF168-AG168</f>
        <v>9</v>
      </c>
      <c r="AI168" s="6389">
        <f>AG168/AF168</f>
        <v>0</v>
      </c>
      <c r="AJ168" s="6389">
        <f>100%-AI168</f>
        <v>1</v>
      </c>
      <c r="AK168" s="6350">
        <v>0</v>
      </c>
      <c r="AL168" s="6426">
        <v>0</v>
      </c>
      <c r="AM168" s="6426">
        <v>0</v>
      </c>
      <c r="AN168" s="6426">
        <v>0</v>
      </c>
      <c r="AO168" s="6426">
        <v>0</v>
      </c>
      <c r="AP168" s="6426">
        <v>0</v>
      </c>
      <c r="AQ168" s="6426">
        <v>0</v>
      </c>
      <c r="AR168" s="6426">
        <v>0</v>
      </c>
      <c r="AS168" s="6426">
        <v>0</v>
      </c>
      <c r="AT168" s="6915">
        <v>0</v>
      </c>
      <c r="AU168" s="6426">
        <v>0</v>
      </c>
      <c r="AV168" s="6426">
        <v>0</v>
      </c>
      <c r="AW168" s="6908">
        <v>45323</v>
      </c>
      <c r="AX168" s="6908">
        <v>45442</v>
      </c>
      <c r="AY168" s="6329" t="s">
        <v>1254</v>
      </c>
      <c r="AZ168" s="6911" t="s">
        <v>86</v>
      </c>
      <c r="BA168" s="3421"/>
      <c r="BB168" s="3421"/>
      <c r="BC168" s="3421"/>
      <c r="BD168" s="3421"/>
      <c r="BE168" s="3421"/>
      <c r="BF168" s="3421"/>
      <c r="BG168" s="3421"/>
      <c r="BH168" s="3421"/>
      <c r="BI168" s="3421"/>
      <c r="BJ168" s="3421"/>
      <c r="BK168" s="3421"/>
      <c r="BL168" s="3421"/>
      <c r="BM168" s="3421"/>
      <c r="BN168" s="3421"/>
      <c r="BO168" s="3421"/>
      <c r="BP168" s="3421"/>
      <c r="BQ168" s="3421"/>
      <c r="BR168" s="3421"/>
      <c r="BS168" s="3421"/>
      <c r="BT168" s="3421"/>
      <c r="BU168" s="3421"/>
      <c r="BV168" s="3421"/>
      <c r="BW168" s="3421"/>
      <c r="BX168" s="3421"/>
      <c r="BY168" s="3421"/>
      <c r="BZ168" s="3421"/>
      <c r="CA168" s="3421"/>
      <c r="CB168" s="3421"/>
      <c r="CC168" s="3421"/>
      <c r="CD168" s="3421"/>
      <c r="CE168" s="3421"/>
      <c r="CF168" s="3421"/>
      <c r="CG168" s="3421"/>
      <c r="CH168" s="3421"/>
      <c r="CI168" s="3421"/>
      <c r="CJ168" s="3421"/>
      <c r="CK168" s="3421"/>
      <c r="CL168" s="3421"/>
      <c r="CM168" s="3421"/>
      <c r="CN168" s="3421"/>
      <c r="CO168" s="3421"/>
      <c r="CP168" s="3421"/>
      <c r="CQ168" s="3421"/>
      <c r="CR168" s="3421"/>
      <c r="CS168" s="3421"/>
      <c r="CT168" s="3421"/>
      <c r="CU168" s="3421"/>
      <c r="CV168" s="3421"/>
      <c r="CW168" s="3421"/>
      <c r="CX168" s="3421"/>
      <c r="CY168" s="3421"/>
      <c r="CZ168" s="3421"/>
      <c r="DA168" s="3421"/>
      <c r="DB168" s="3421"/>
      <c r="DC168" s="3421"/>
      <c r="DD168" s="3421"/>
      <c r="DE168" s="3421"/>
      <c r="DF168" s="3421"/>
      <c r="DG168" s="3421"/>
      <c r="DH168" s="3421"/>
      <c r="DI168" s="3421"/>
      <c r="DJ168" s="3421"/>
      <c r="DK168" s="3421"/>
      <c r="DL168" s="3421"/>
      <c r="DM168" s="3421"/>
      <c r="DN168" s="3421"/>
      <c r="DO168" s="3421"/>
      <c r="DP168" s="3421"/>
      <c r="DQ168" s="3421"/>
      <c r="DR168" s="3421"/>
      <c r="DS168" s="3421"/>
      <c r="DT168" s="3421"/>
      <c r="DU168" s="3421"/>
      <c r="DV168" s="3421"/>
      <c r="DW168" s="3421"/>
      <c r="DX168" s="3421"/>
      <c r="DY168" s="3421"/>
      <c r="DZ168" s="2580"/>
      <c r="EA168" s="2580"/>
      <c r="EB168" s="2580"/>
      <c r="EC168" s="2580"/>
      <c r="ED168" s="2580"/>
      <c r="EE168" s="2580"/>
      <c r="EF168" s="2580"/>
      <c r="EG168" s="2580"/>
      <c r="EH168" s="2580"/>
      <c r="EI168" s="2580"/>
      <c r="EJ168" s="2580"/>
      <c r="EK168" s="2580"/>
      <c r="EL168" s="2580"/>
      <c r="EM168" s="2580"/>
      <c r="EN168" s="2580"/>
      <c r="EO168" s="2580"/>
      <c r="EP168" s="2580"/>
      <c r="EQ168" s="2580"/>
      <c r="ER168" s="2580"/>
      <c r="ES168" s="2580"/>
      <c r="ET168" s="2580"/>
      <c r="EU168" s="2580"/>
      <c r="EV168" s="2580"/>
      <c r="EW168" s="2580"/>
      <c r="EX168" s="2580"/>
      <c r="EY168" s="2580"/>
      <c r="EZ168" s="2580"/>
      <c r="FA168" s="2580"/>
      <c r="FB168" s="2580"/>
      <c r="FC168" s="2580"/>
      <c r="FD168" s="2580"/>
      <c r="FE168" s="2580"/>
      <c r="FF168" s="2580"/>
      <c r="FG168" s="2580"/>
      <c r="FH168" s="2580"/>
      <c r="FI168" s="2580"/>
      <c r="FJ168" s="2580"/>
      <c r="FK168" s="2580"/>
      <c r="FL168" s="2580"/>
      <c r="FM168" s="2580"/>
      <c r="FN168" s="2580"/>
      <c r="FO168" s="2580"/>
      <c r="FP168" s="2580"/>
      <c r="FQ168" s="2580"/>
      <c r="FR168" s="2580"/>
      <c r="FS168" s="2580"/>
      <c r="FT168" s="2580"/>
      <c r="FU168" s="2580"/>
      <c r="FV168" s="2580"/>
      <c r="FW168" s="2580"/>
      <c r="FX168" s="2580"/>
      <c r="FY168" s="2580"/>
      <c r="FZ168" s="2580"/>
      <c r="GA168" s="2580"/>
      <c r="GB168" s="2580"/>
      <c r="GC168" s="2580"/>
      <c r="GD168" s="2580"/>
      <c r="GE168" s="2580"/>
      <c r="GF168" s="2580"/>
      <c r="GG168" s="2580"/>
      <c r="GH168" s="2580"/>
      <c r="GI168" s="2580"/>
      <c r="GJ168" s="2580"/>
      <c r="GK168" s="2580"/>
      <c r="GL168" s="2580"/>
      <c r="GM168" s="2580"/>
      <c r="GN168" s="2580"/>
      <c r="GO168" s="2580"/>
      <c r="GP168" s="2580"/>
      <c r="GQ168" s="2580"/>
      <c r="GR168" s="2580"/>
      <c r="GS168" s="2580"/>
      <c r="GT168" s="2580"/>
      <c r="GU168" s="2580"/>
      <c r="GV168" s="2580"/>
      <c r="GW168" s="2580"/>
      <c r="GX168" s="2580"/>
      <c r="GY168" s="2580"/>
      <c r="GZ168" s="2580"/>
      <c r="HA168" s="2580"/>
      <c r="HB168" s="2580"/>
      <c r="HC168" s="2580"/>
      <c r="HD168" s="2580"/>
      <c r="HE168" s="2580"/>
      <c r="HF168" s="2580"/>
      <c r="HG168" s="2580"/>
      <c r="HH168" s="2580"/>
      <c r="HI168" s="2580"/>
      <c r="HJ168" s="2580"/>
      <c r="HK168" s="2580"/>
      <c r="HL168" s="2580"/>
      <c r="HM168" s="2580"/>
      <c r="HN168" s="2580"/>
      <c r="HO168" s="2580"/>
      <c r="HP168" s="2580"/>
      <c r="HQ168" s="2580"/>
      <c r="HR168" s="2580"/>
      <c r="HS168" s="2580"/>
      <c r="HT168" s="2580"/>
      <c r="HU168" s="2580"/>
      <c r="HV168" s="2580"/>
      <c r="HW168" s="2580"/>
      <c r="HX168" s="2580"/>
      <c r="HY168" s="2580"/>
      <c r="HZ168" s="2580"/>
      <c r="IA168" s="2580"/>
      <c r="IB168" s="2580"/>
      <c r="IC168" s="2580"/>
      <c r="ID168" s="2580"/>
      <c r="IE168" s="2580"/>
      <c r="IF168" s="2580"/>
      <c r="IG168" s="2580"/>
      <c r="IH168" s="2580"/>
      <c r="II168" s="2580"/>
      <c r="IJ168" s="2580"/>
      <c r="IK168" s="2580"/>
      <c r="IL168" s="2580"/>
      <c r="IM168" s="2580"/>
      <c r="IN168" s="2580"/>
      <c r="IO168" s="2580"/>
      <c r="IP168" s="2580"/>
      <c r="IQ168" s="2580"/>
      <c r="IR168" s="2580"/>
      <c r="IS168" s="2580"/>
      <c r="IT168" s="2580"/>
      <c r="IU168" s="2580"/>
      <c r="IV168" s="2580"/>
      <c r="IW168" s="2580"/>
      <c r="IX168" s="2580"/>
      <c r="IY168" s="2580"/>
      <c r="IZ168" s="2580"/>
      <c r="JA168" s="2580"/>
      <c r="JB168" s="2580"/>
      <c r="JC168" s="2580"/>
      <c r="JD168" s="2580"/>
      <c r="JE168" s="2580"/>
      <c r="JF168" s="2580"/>
      <c r="JG168" s="2580"/>
      <c r="JH168" s="2580"/>
      <c r="JI168" s="2580"/>
      <c r="JJ168" s="2580"/>
      <c r="JK168" s="2580"/>
      <c r="JL168" s="2580"/>
      <c r="JM168" s="2580"/>
      <c r="JN168" s="2580"/>
      <c r="JO168" s="2580"/>
      <c r="JP168" s="2580"/>
      <c r="JQ168" s="2580"/>
      <c r="JR168" s="2580"/>
      <c r="JS168" s="2580"/>
      <c r="JT168" s="2580"/>
      <c r="JU168" s="2580"/>
      <c r="JV168" s="2580"/>
      <c r="JW168" s="2580"/>
      <c r="JX168" s="2580"/>
      <c r="JY168" s="2580"/>
      <c r="JZ168" s="2580"/>
      <c r="KA168" s="2580"/>
      <c r="KB168" s="2580"/>
      <c r="KC168" s="2580"/>
      <c r="KD168" s="2580"/>
      <c r="KE168" s="2580"/>
      <c r="KF168" s="2580"/>
      <c r="KG168" s="2580"/>
      <c r="KH168" s="2580"/>
      <c r="KI168" s="2580"/>
      <c r="KJ168" s="2580"/>
      <c r="KK168" s="2580"/>
      <c r="KL168" s="2580"/>
      <c r="KM168" s="2580"/>
      <c r="KN168" s="2580"/>
      <c r="KO168" s="2580"/>
      <c r="KP168" s="2580"/>
      <c r="KQ168" s="2580"/>
      <c r="KR168" s="2580"/>
      <c r="KS168" s="2580"/>
      <c r="KT168" s="2580"/>
      <c r="KU168" s="2580"/>
      <c r="KV168" s="2580"/>
      <c r="KW168" s="2580"/>
      <c r="KX168" s="2580"/>
      <c r="KY168" s="2580"/>
      <c r="KZ168" s="2580"/>
      <c r="LA168" s="2580"/>
      <c r="LB168" s="2580"/>
      <c r="LC168" s="2580"/>
      <c r="LD168" s="2580"/>
      <c r="LE168" s="2580"/>
      <c r="LF168" s="2580"/>
      <c r="LG168" s="2580"/>
      <c r="LH168" s="2580"/>
      <c r="LI168" s="2580"/>
      <c r="LJ168" s="2580"/>
      <c r="LK168" s="2580"/>
      <c r="LL168" s="2580"/>
      <c r="LM168" s="2580"/>
      <c r="LN168" s="2580"/>
      <c r="LO168" s="2580"/>
      <c r="LP168" s="2580"/>
      <c r="LQ168" s="2580"/>
      <c r="LR168" s="2580"/>
      <c r="LS168" s="2580"/>
      <c r="LT168" s="2580"/>
      <c r="LU168" s="2580"/>
      <c r="LV168" s="2580"/>
      <c r="LW168" s="2580"/>
      <c r="LX168" s="2580"/>
      <c r="LY168" s="2580"/>
      <c r="LZ168" s="2580"/>
      <c r="MA168" s="2580"/>
      <c r="MB168" s="2580"/>
      <c r="MC168" s="2580"/>
      <c r="MD168" s="2580"/>
      <c r="ME168" s="2580"/>
      <c r="MF168" s="2580"/>
      <c r="MG168" s="2580"/>
      <c r="MH168" s="2580"/>
      <c r="MI168" s="2580"/>
      <c r="MJ168" s="2580"/>
      <c r="MK168" s="2580"/>
      <c r="ML168" s="2580"/>
      <c r="MM168" s="2580"/>
      <c r="MN168" s="2580"/>
      <c r="MO168" s="2580"/>
      <c r="MP168" s="2580"/>
      <c r="MQ168" s="2580"/>
      <c r="MR168" s="2580"/>
      <c r="MS168" s="2580"/>
      <c r="MT168" s="2580"/>
      <c r="MU168" s="2580"/>
      <c r="MV168" s="2580"/>
      <c r="MW168" s="2580"/>
      <c r="MX168" s="2580"/>
      <c r="MY168" s="2580"/>
      <c r="MZ168" s="2580"/>
      <c r="NA168" s="2580"/>
      <c r="NB168" s="2580"/>
      <c r="NC168" s="2580"/>
      <c r="ND168" s="2580"/>
      <c r="NE168" s="2580"/>
      <c r="NF168" s="2580"/>
      <c r="NG168" s="2580"/>
      <c r="NH168" s="2580"/>
      <c r="NI168" s="2580"/>
      <c r="NJ168" s="2580"/>
      <c r="NK168" s="2580"/>
      <c r="NL168" s="2580"/>
      <c r="NM168" s="2580"/>
      <c r="NN168" s="2580"/>
      <c r="NO168" s="2580"/>
      <c r="NP168" s="2580"/>
      <c r="NQ168" s="2580"/>
      <c r="NR168" s="2580"/>
      <c r="NS168" s="2580"/>
      <c r="NT168" s="2580"/>
      <c r="NU168" s="2580"/>
      <c r="NV168" s="2580"/>
      <c r="NW168" s="2580"/>
      <c r="NX168" s="2580"/>
      <c r="NY168" s="2580"/>
      <c r="NZ168" s="2580"/>
      <c r="OA168" s="2580"/>
      <c r="OB168" s="2580"/>
      <c r="OC168" s="2580"/>
      <c r="OD168" s="2580"/>
      <c r="OE168" s="2580"/>
      <c r="OF168" s="2580"/>
      <c r="OG168" s="2580"/>
      <c r="OH168" s="2580"/>
      <c r="OI168" s="2580"/>
      <c r="OJ168" s="2580"/>
      <c r="OK168" s="2580"/>
      <c r="OL168" s="2580"/>
      <c r="OM168" s="2580"/>
      <c r="ON168" s="2580"/>
      <c r="OO168" s="2580"/>
      <c r="OP168" s="2580"/>
      <c r="OQ168" s="2580"/>
      <c r="OR168" s="2580"/>
      <c r="OS168" s="2580"/>
      <c r="OT168" s="2580"/>
      <c r="OU168" s="2580"/>
      <c r="OV168" s="2580"/>
      <c r="OW168" s="2580"/>
      <c r="OX168" s="2580"/>
      <c r="OY168" s="2580"/>
      <c r="OZ168" s="2580"/>
      <c r="PA168" s="2580"/>
      <c r="PB168" s="2580"/>
      <c r="PC168" s="2580"/>
      <c r="PD168" s="2580"/>
      <c r="PE168" s="2580"/>
      <c r="PF168" s="2580"/>
      <c r="PG168" s="2580"/>
      <c r="PH168" s="2580"/>
      <c r="PI168" s="2580"/>
      <c r="PJ168" s="2580"/>
      <c r="PK168" s="2580"/>
      <c r="PL168" s="2580"/>
      <c r="PM168" s="2580"/>
      <c r="PN168" s="2580"/>
      <c r="PO168" s="2580"/>
      <c r="PP168" s="2580"/>
      <c r="PQ168" s="2580"/>
      <c r="PR168" s="2580"/>
      <c r="PS168" s="2580"/>
      <c r="PT168" s="2580"/>
      <c r="PU168" s="2580"/>
      <c r="PV168" s="2580"/>
      <c r="PW168" s="2580"/>
      <c r="PX168" s="2580"/>
      <c r="PY168" s="2580"/>
      <c r="PZ168" s="2580"/>
      <c r="QA168" s="2580"/>
      <c r="QB168" s="2580"/>
      <c r="QC168" s="2580"/>
      <c r="QD168" s="2580"/>
      <c r="QE168" s="2580"/>
      <c r="QF168" s="2580"/>
      <c r="QG168" s="2580"/>
      <c r="QH168" s="2580"/>
      <c r="QI168" s="2580"/>
      <c r="QJ168" s="2580"/>
      <c r="QK168" s="2580"/>
      <c r="QL168" s="2580"/>
      <c r="QM168" s="2580"/>
      <c r="QN168" s="2580"/>
      <c r="QO168" s="2580"/>
      <c r="QP168" s="2580"/>
      <c r="QQ168" s="2580"/>
      <c r="QR168" s="2580"/>
      <c r="QS168" s="2580"/>
      <c r="QT168" s="2580"/>
      <c r="QU168" s="2580"/>
      <c r="QV168" s="2580"/>
      <c r="QW168" s="2580"/>
      <c r="QX168" s="2580"/>
      <c r="QY168" s="2580"/>
      <c r="QZ168" s="2580"/>
      <c r="RA168" s="2580"/>
      <c r="RB168" s="2580"/>
      <c r="RC168" s="2580"/>
      <c r="RD168" s="2580"/>
      <c r="RE168" s="2580"/>
      <c r="RF168" s="2580"/>
      <c r="RG168" s="2580"/>
      <c r="RH168" s="2580"/>
      <c r="RI168" s="2580"/>
      <c r="RJ168" s="2580"/>
      <c r="RK168" s="2580"/>
      <c r="RL168" s="2580"/>
      <c r="RM168" s="2580"/>
      <c r="RN168" s="2580"/>
      <c r="RO168" s="2580"/>
      <c r="RP168" s="2580"/>
      <c r="RQ168" s="2580"/>
      <c r="RR168" s="2580"/>
      <c r="RS168" s="2580"/>
      <c r="RT168" s="2580"/>
      <c r="RU168" s="2580"/>
      <c r="RV168" s="2580"/>
      <c r="RW168" s="2580"/>
      <c r="RX168" s="2580"/>
      <c r="RY168" s="2580"/>
      <c r="RZ168" s="2580"/>
      <c r="SA168" s="2580"/>
      <c r="SB168" s="2580"/>
      <c r="SC168" s="2580"/>
      <c r="SD168" s="2580"/>
      <c r="SE168" s="2580"/>
      <c r="SF168" s="2580"/>
      <c r="SG168" s="2580"/>
      <c r="SH168" s="2580"/>
      <c r="SI168" s="2580"/>
      <c r="SJ168" s="2580"/>
      <c r="SK168" s="2580"/>
      <c r="SL168" s="2580"/>
      <c r="SM168" s="2580"/>
      <c r="SN168" s="2580"/>
      <c r="SO168" s="2580"/>
      <c r="SP168" s="2580"/>
      <c r="SQ168" s="2580"/>
      <c r="SR168" s="2580"/>
      <c r="SS168" s="2580"/>
      <c r="ST168" s="2580"/>
      <c r="SU168" s="2580"/>
      <c r="SV168" s="2580"/>
      <c r="SW168" s="2580"/>
      <c r="SX168" s="2580"/>
      <c r="SY168" s="2580"/>
      <c r="SZ168" s="2580"/>
      <c r="TA168" s="2580"/>
      <c r="TB168" s="2580"/>
      <c r="TC168" s="2580"/>
      <c r="TD168" s="2580"/>
      <c r="TE168" s="2580"/>
      <c r="TF168" s="2580"/>
      <c r="TG168" s="2580"/>
      <c r="TH168" s="2580"/>
      <c r="TI168" s="2580"/>
      <c r="TJ168" s="2580"/>
      <c r="TK168" s="2580"/>
      <c r="TL168" s="2580"/>
      <c r="TM168" s="2580"/>
      <c r="TN168" s="2580"/>
      <c r="TO168" s="2580"/>
      <c r="TP168" s="2580"/>
      <c r="TQ168" s="2580"/>
      <c r="TR168" s="2580"/>
      <c r="TS168" s="2580"/>
      <c r="TT168" s="2580"/>
      <c r="TU168" s="2580"/>
      <c r="TV168" s="2580"/>
      <c r="TW168" s="2580"/>
      <c r="TX168" s="2580"/>
      <c r="TY168" s="2580"/>
      <c r="TZ168" s="2580"/>
      <c r="UA168" s="2580"/>
      <c r="UB168" s="2580"/>
      <c r="UC168" s="2580"/>
      <c r="UD168" s="2580"/>
      <c r="UE168" s="2580"/>
      <c r="UF168" s="2580"/>
      <c r="UG168" s="2580"/>
      <c r="UH168" s="2580"/>
      <c r="UI168" s="2580"/>
      <c r="UJ168" s="2580"/>
      <c r="UK168" s="2580"/>
      <c r="UL168" s="2580"/>
      <c r="UM168" s="2580"/>
      <c r="UN168" s="2580"/>
      <c r="UO168" s="2580"/>
      <c r="UP168" s="2580"/>
      <c r="UQ168" s="2580"/>
      <c r="UR168" s="2580"/>
      <c r="US168" s="2580"/>
      <c r="UT168" s="2580"/>
      <c r="UU168" s="2580"/>
      <c r="UV168" s="2580"/>
      <c r="UW168" s="2580"/>
      <c r="UX168" s="2580"/>
      <c r="UY168" s="2580"/>
      <c r="UZ168" s="2580"/>
      <c r="VA168" s="2580"/>
      <c r="VB168" s="2580"/>
      <c r="VC168" s="2580"/>
      <c r="VD168" s="2580"/>
      <c r="VE168" s="2580"/>
      <c r="VF168" s="2580"/>
      <c r="VG168" s="2580"/>
      <c r="VH168" s="2580"/>
      <c r="VI168" s="2580"/>
      <c r="VJ168" s="2580"/>
      <c r="VK168" s="2580"/>
      <c r="VL168" s="2580"/>
      <c r="VM168" s="2580"/>
      <c r="VN168" s="2580"/>
      <c r="VO168" s="2580"/>
      <c r="VP168" s="2580"/>
      <c r="VQ168" s="2580"/>
      <c r="VR168" s="2580"/>
      <c r="VS168" s="2580"/>
      <c r="VT168" s="2580"/>
      <c r="VU168" s="2580"/>
      <c r="VV168" s="2580"/>
      <c r="VW168" s="2580"/>
      <c r="VX168" s="2580"/>
      <c r="VY168" s="2580"/>
      <c r="VZ168" s="2580"/>
      <c r="WA168" s="2580"/>
      <c r="WB168" s="2580"/>
      <c r="WC168" s="2580"/>
      <c r="WD168" s="2580"/>
      <c r="WE168" s="2580"/>
      <c r="WF168" s="2580"/>
      <c r="WG168" s="2580"/>
      <c r="WH168" s="2580"/>
      <c r="WI168" s="2580"/>
      <c r="WJ168" s="2580"/>
      <c r="WK168" s="2580"/>
      <c r="WL168" s="2580"/>
      <c r="WM168" s="2580"/>
      <c r="WN168" s="2580"/>
      <c r="WO168" s="2580"/>
      <c r="WP168" s="2580"/>
      <c r="WQ168" s="2580"/>
      <c r="WR168" s="2580"/>
      <c r="WS168" s="2580"/>
      <c r="WT168" s="2580"/>
      <c r="WU168" s="2580"/>
      <c r="WV168" s="2580"/>
      <c r="WW168" s="2580"/>
      <c r="WX168" s="2580"/>
      <c r="WY168" s="2580"/>
      <c r="WZ168" s="2580"/>
      <c r="XA168" s="2580"/>
      <c r="XB168" s="2580"/>
      <c r="XC168" s="2580"/>
      <c r="XD168" s="2580"/>
      <c r="XE168" s="2580"/>
      <c r="XF168" s="2580"/>
      <c r="XG168" s="2580"/>
      <c r="XH168" s="2580"/>
      <c r="XI168" s="2580"/>
      <c r="XJ168" s="2580"/>
      <c r="XK168" s="2580"/>
      <c r="XL168" s="2580"/>
      <c r="XM168" s="2580"/>
      <c r="XN168" s="2580"/>
      <c r="XO168" s="2580"/>
      <c r="XP168" s="2580"/>
      <c r="XQ168" s="2580"/>
      <c r="XR168" s="2580"/>
      <c r="XS168" s="2580"/>
      <c r="XT168" s="2580"/>
      <c r="XU168" s="2580"/>
      <c r="XV168" s="2580"/>
      <c r="XW168" s="2580"/>
      <c r="XX168" s="2580"/>
      <c r="XY168" s="2580"/>
      <c r="XZ168" s="2580"/>
      <c r="YA168" s="2580"/>
      <c r="YB168" s="2580"/>
      <c r="YC168" s="2580"/>
      <c r="YD168" s="2580"/>
      <c r="YE168" s="2580"/>
      <c r="YF168" s="2580"/>
      <c r="YG168" s="2580"/>
      <c r="YH168" s="2580"/>
      <c r="YI168" s="2580"/>
      <c r="YJ168" s="2580"/>
      <c r="YK168" s="2580"/>
      <c r="YL168" s="2580"/>
      <c r="YM168" s="2580"/>
      <c r="YN168" s="2580"/>
      <c r="YO168" s="2580"/>
      <c r="YP168" s="2580"/>
      <c r="YQ168" s="2580"/>
      <c r="YR168" s="2580"/>
      <c r="YS168" s="2580"/>
      <c r="YT168" s="2580"/>
      <c r="YU168" s="2580"/>
      <c r="YV168" s="2580"/>
      <c r="YW168" s="2580"/>
      <c r="YX168" s="2580"/>
      <c r="YY168" s="2580"/>
      <c r="YZ168" s="2580"/>
      <c r="ZA168" s="2580"/>
      <c r="ZB168" s="2580"/>
      <c r="ZC168" s="2580"/>
      <c r="ZD168" s="2580"/>
      <c r="ZE168" s="2580"/>
      <c r="ZF168" s="2580"/>
      <c r="ZG168" s="2580"/>
      <c r="ZH168" s="2580"/>
      <c r="ZI168" s="2580"/>
      <c r="ZJ168" s="2580"/>
      <c r="ZK168" s="2580"/>
      <c r="ZL168" s="2580"/>
      <c r="ZM168" s="2580"/>
      <c r="ZN168" s="2580"/>
      <c r="ZO168" s="2580"/>
      <c r="ZP168" s="2580"/>
      <c r="ZQ168" s="2580"/>
      <c r="ZR168" s="2580"/>
      <c r="ZS168" s="2580"/>
      <c r="ZT168" s="2580"/>
      <c r="ZU168" s="2580"/>
      <c r="ZV168" s="2580"/>
      <c r="ZW168" s="2580"/>
      <c r="ZX168" s="2580"/>
      <c r="ZY168" s="2580"/>
      <c r="ZZ168" s="2580"/>
      <c r="AAA168" s="2580"/>
      <c r="AAB168" s="2580"/>
      <c r="AAC168" s="2580"/>
      <c r="AAD168" s="2580"/>
      <c r="AAE168" s="2580"/>
      <c r="AAF168" s="2580"/>
      <c r="AAG168" s="2580"/>
      <c r="AAH168" s="2580"/>
      <c r="AAI168" s="2580"/>
      <c r="AAJ168" s="2580"/>
      <c r="AAK168" s="2580"/>
      <c r="AAL168" s="2580"/>
      <c r="AAM168" s="2580"/>
      <c r="AAN168" s="2580"/>
      <c r="AAO168" s="2580"/>
      <c r="AAP168" s="2580"/>
      <c r="AAQ168" s="2580"/>
      <c r="AAR168" s="2580"/>
      <c r="AAS168" s="2580"/>
      <c r="AAT168" s="2580"/>
      <c r="AAU168" s="2580"/>
      <c r="AAV168" s="2580"/>
      <c r="AAW168" s="2580"/>
      <c r="AAX168" s="2580"/>
      <c r="AAY168" s="2580"/>
      <c r="AAZ168" s="2580"/>
      <c r="ABA168" s="2580"/>
      <c r="ABB168" s="2580"/>
      <c r="ABC168" s="2580"/>
      <c r="ABD168" s="2580"/>
      <c r="ABE168" s="2580"/>
      <c r="ABF168" s="2580"/>
      <c r="ABG168" s="2580"/>
      <c r="ABH168" s="2580"/>
      <c r="ABI168" s="2580"/>
      <c r="ABJ168" s="2580"/>
      <c r="ABK168" s="2580"/>
      <c r="ABL168" s="2580"/>
      <c r="ABM168" s="2580"/>
      <c r="ABN168" s="2580"/>
      <c r="ABO168" s="2580"/>
      <c r="ABP168" s="2580"/>
      <c r="ABQ168" s="2580"/>
      <c r="ABR168" s="2580"/>
      <c r="ABS168" s="2580"/>
      <c r="ABT168" s="2580"/>
      <c r="ABU168" s="2580"/>
      <c r="ABV168" s="2580"/>
      <c r="ABW168" s="2580"/>
      <c r="ABX168" s="2580"/>
      <c r="ABY168" s="2580"/>
      <c r="ABZ168" s="2580"/>
      <c r="ACA168" s="2580"/>
      <c r="ACB168" s="2580"/>
      <c r="ACC168" s="2580"/>
      <c r="ACD168" s="2580"/>
      <c r="ACE168" s="2580"/>
      <c r="ACF168" s="2580"/>
      <c r="ACG168" s="2580"/>
      <c r="ACH168" s="2580"/>
      <c r="ACI168" s="2580"/>
      <c r="ACJ168" s="2580"/>
      <c r="ACK168" s="2580"/>
      <c r="ACL168" s="2580"/>
      <c r="ACM168" s="2580"/>
      <c r="ACN168" s="2580"/>
      <c r="ACO168" s="2580"/>
      <c r="ACP168" s="2580"/>
      <c r="ACQ168" s="2580"/>
      <c r="ACR168" s="2580"/>
      <c r="ACS168" s="2580"/>
      <c r="ACT168" s="2580"/>
      <c r="ACU168" s="2580"/>
      <c r="ACV168" s="2580"/>
      <c r="ACW168" s="2580"/>
      <c r="ACX168" s="2580"/>
      <c r="ACY168" s="2580"/>
      <c r="ACZ168" s="2580"/>
      <c r="ADA168" s="2580"/>
      <c r="ADB168" s="2580"/>
      <c r="ADC168" s="2580"/>
      <c r="ADD168" s="2580"/>
      <c r="ADE168" s="2580"/>
      <c r="ADF168" s="2580"/>
      <c r="ADG168" s="2580"/>
      <c r="ADH168" s="2580"/>
      <c r="ADI168" s="2580"/>
      <c r="ADJ168" s="2580"/>
      <c r="ADK168" s="2580"/>
      <c r="ADL168" s="2580"/>
      <c r="ADM168" s="2580"/>
      <c r="ADN168" s="2580"/>
      <c r="ADO168" s="2580"/>
      <c r="ADP168" s="2580"/>
      <c r="ADQ168" s="2580"/>
      <c r="ADR168" s="2580"/>
      <c r="ADS168" s="2580"/>
      <c r="ADT168" s="2580"/>
      <c r="ADU168" s="2580"/>
      <c r="ADV168" s="2580"/>
      <c r="ADW168" s="2580"/>
      <c r="ADX168" s="2580"/>
      <c r="ADY168" s="2580"/>
      <c r="ADZ168" s="2580"/>
      <c r="AEA168" s="2580"/>
      <c r="AEB168" s="2580"/>
      <c r="AEC168" s="2580"/>
      <c r="AED168" s="2580"/>
      <c r="AEE168" s="2580"/>
      <c r="AEF168" s="2580"/>
      <c r="AEG168" s="2580"/>
      <c r="AEH168" s="2580"/>
      <c r="AEI168" s="2580"/>
      <c r="AEJ168" s="2580"/>
      <c r="AEK168" s="2580"/>
      <c r="AEL168" s="2580"/>
      <c r="AEM168" s="2580"/>
      <c r="AEN168" s="2580"/>
      <c r="AEO168" s="2580"/>
      <c r="AEP168" s="2580"/>
      <c r="AEQ168" s="2580"/>
      <c r="AER168" s="2580"/>
      <c r="AES168" s="2580"/>
      <c r="AET168" s="2580"/>
      <c r="AEU168" s="2580"/>
      <c r="AEV168" s="2580"/>
      <c r="AEW168" s="2580"/>
      <c r="AEX168" s="2580"/>
      <c r="AEY168" s="2580"/>
      <c r="AEZ168" s="2580"/>
      <c r="AFA168" s="2580"/>
      <c r="AFB168" s="2580"/>
      <c r="AFC168" s="2580"/>
      <c r="AFD168" s="2580"/>
      <c r="AFE168" s="2580"/>
      <c r="AFF168" s="2580"/>
      <c r="AFG168" s="2580"/>
      <c r="AFH168" s="2580"/>
      <c r="AFI168" s="2580"/>
      <c r="AFJ168" s="2580"/>
      <c r="AFK168" s="2580"/>
      <c r="AFL168" s="2580"/>
      <c r="AFM168" s="2580"/>
      <c r="AFN168" s="2580"/>
      <c r="AFO168" s="2580"/>
      <c r="AFP168" s="2580"/>
      <c r="AFQ168" s="2580"/>
      <c r="AFR168" s="2580"/>
      <c r="AFS168" s="2580"/>
      <c r="AFT168" s="2580"/>
      <c r="AFU168" s="2580"/>
      <c r="AFV168" s="2580"/>
      <c r="AFW168" s="2580"/>
      <c r="AFX168" s="2580"/>
      <c r="AFY168" s="2580"/>
      <c r="AFZ168" s="2580"/>
      <c r="AGA168" s="2580"/>
      <c r="AGB168" s="2580"/>
      <c r="AGC168" s="2580"/>
      <c r="AGD168" s="2580"/>
      <c r="AGE168" s="2580"/>
      <c r="AGF168" s="2580"/>
      <c r="AGG168" s="2580"/>
      <c r="AGH168" s="2580"/>
      <c r="AGI168" s="2580"/>
      <c r="AGJ168" s="2580"/>
      <c r="AGK168" s="2580"/>
      <c r="AGL168" s="2580"/>
      <c r="AGM168" s="2580"/>
      <c r="AGN168" s="2580"/>
      <c r="AGO168" s="2580"/>
      <c r="AGP168" s="2580"/>
      <c r="AGQ168" s="2580"/>
      <c r="AGR168" s="2580"/>
      <c r="AGS168" s="2580"/>
      <c r="AGT168" s="2580"/>
      <c r="AGU168" s="2580"/>
      <c r="AGV168" s="2580"/>
      <c r="AGW168" s="2580"/>
      <c r="AGX168" s="2580"/>
      <c r="AGY168" s="2580"/>
      <c r="AGZ168" s="2580"/>
      <c r="AHA168" s="2580"/>
      <c r="AHB168" s="2580"/>
      <c r="AHC168" s="2580"/>
      <c r="AHD168" s="2580"/>
      <c r="AHE168" s="2580"/>
      <c r="AHF168" s="2580"/>
      <c r="AHG168" s="2580"/>
      <c r="AHH168" s="2580"/>
      <c r="AHI168" s="2580"/>
      <c r="AHJ168" s="2580"/>
      <c r="AHK168" s="2580"/>
      <c r="AHL168" s="2580"/>
      <c r="AHM168" s="2580"/>
      <c r="AHN168" s="2580"/>
      <c r="AHO168" s="2580"/>
      <c r="AHP168" s="2580"/>
      <c r="AHQ168" s="2580"/>
      <c r="AHR168" s="2580"/>
      <c r="AHS168" s="2580"/>
      <c r="AHT168" s="2580"/>
      <c r="AHU168" s="2580"/>
      <c r="AHV168" s="2580"/>
      <c r="AHW168" s="2580"/>
      <c r="AHX168" s="2580"/>
      <c r="AHY168" s="2580"/>
      <c r="AHZ168" s="2580"/>
      <c r="AIA168" s="2580"/>
      <c r="AIB168" s="2580"/>
      <c r="AIC168" s="2580"/>
      <c r="AID168" s="2580"/>
      <c r="AIE168" s="2580"/>
      <c r="AIF168" s="2580"/>
      <c r="AIG168" s="2580"/>
      <c r="AIH168" s="2580"/>
      <c r="AII168" s="2580"/>
      <c r="AIJ168" s="2580"/>
      <c r="AIK168" s="2580"/>
      <c r="AIL168" s="2580"/>
      <c r="AIM168" s="2580"/>
      <c r="AIN168" s="2580"/>
      <c r="AIO168" s="2580"/>
      <c r="AIP168" s="2580"/>
      <c r="AIQ168" s="2580"/>
      <c r="AIR168" s="2580"/>
      <c r="AIS168" s="2580"/>
      <c r="AIT168" s="2580"/>
      <c r="AIU168" s="2580"/>
      <c r="AIV168" s="2580"/>
      <c r="AIW168" s="2580"/>
      <c r="AIX168" s="2580"/>
      <c r="AIY168" s="2580"/>
      <c r="AIZ168" s="2580"/>
      <c r="AJA168" s="2580"/>
      <c r="AJB168" s="2580"/>
      <c r="AJC168" s="2580"/>
      <c r="AJD168" s="2580"/>
      <c r="AJE168" s="2580"/>
      <c r="AJF168" s="2580"/>
      <c r="AJG168" s="2580"/>
      <c r="AJH168" s="2580"/>
      <c r="AJI168" s="2580"/>
      <c r="AJJ168" s="2580"/>
      <c r="AJK168" s="2580"/>
      <c r="AJL168" s="2580"/>
      <c r="AJM168" s="2580"/>
      <c r="AJN168" s="2580"/>
      <c r="AJO168" s="2580"/>
      <c r="AJP168" s="2580"/>
      <c r="AJQ168" s="2580"/>
      <c r="AJR168" s="2580"/>
      <c r="AJS168" s="2580"/>
      <c r="AJT168" s="2580"/>
      <c r="AJU168" s="2580"/>
      <c r="AJV168" s="2580"/>
      <c r="AJW168" s="2580"/>
      <c r="AJX168" s="2580"/>
      <c r="AJY168" s="2580"/>
      <c r="AJZ168" s="2580"/>
      <c r="AKA168" s="2580"/>
      <c r="AKB168" s="2580"/>
      <c r="AKC168" s="2580"/>
      <c r="AKD168" s="2580"/>
      <c r="AKE168" s="2580"/>
      <c r="AKF168" s="2580"/>
      <c r="AKG168" s="2580"/>
      <c r="AKH168" s="2580"/>
      <c r="AKI168" s="2580"/>
      <c r="AKJ168" s="2580"/>
      <c r="AKK168" s="2580"/>
      <c r="AKL168" s="2580"/>
      <c r="AKM168" s="2580"/>
      <c r="AKN168" s="2580"/>
      <c r="AKO168" s="2580"/>
      <c r="AKP168" s="2580"/>
      <c r="AKQ168" s="2580"/>
      <c r="AKR168" s="2580"/>
      <c r="AKS168" s="2580"/>
      <c r="AKT168" s="2580"/>
      <c r="AKU168" s="2580"/>
      <c r="AKV168" s="2580"/>
      <c r="AKW168" s="2580"/>
      <c r="AKX168" s="2580"/>
      <c r="AKY168" s="2580"/>
      <c r="AKZ168" s="2580"/>
      <c r="ALA168" s="2580"/>
      <c r="ALB168" s="2580"/>
      <c r="ALC168" s="2580"/>
      <c r="ALD168" s="2580"/>
      <c r="ALE168" s="2580"/>
      <c r="ALF168" s="2580"/>
      <c r="ALG168" s="2580"/>
      <c r="ALH168" s="2580"/>
      <c r="ALI168" s="2580"/>
      <c r="ALJ168" s="2580"/>
      <c r="ALK168" s="2580"/>
      <c r="ALL168" s="2580"/>
      <c r="ALM168" s="2580"/>
      <c r="ALN168" s="2580"/>
      <c r="ALO168" s="2580"/>
      <c r="ALP168" s="2580"/>
      <c r="ALQ168" s="2580"/>
      <c r="ALR168" s="2580"/>
      <c r="ALS168" s="2580"/>
      <c r="ALT168" s="2580"/>
      <c r="ALU168" s="2580"/>
      <c r="ALV168" s="2580"/>
      <c r="ALW168" s="2580"/>
      <c r="ALX168" s="2580"/>
      <c r="ALY168" s="2580"/>
      <c r="ALZ168" s="2580"/>
      <c r="AMA168" s="2580"/>
      <c r="AMB168" s="2580"/>
      <c r="AMC168" s="2580"/>
      <c r="AMD168" s="2580"/>
      <c r="AME168" s="2580"/>
      <c r="AMF168" s="2580"/>
      <c r="AMG168" s="2580"/>
      <c r="AMH168" s="2580"/>
      <c r="AMI168" s="2580"/>
      <c r="AMJ168" s="2580"/>
    </row>
    <row r="169" spans="1:1024" s="1424" customFormat="1" ht="17.5" customHeight="1">
      <c r="A169" s="6249"/>
      <c r="B169" s="6869"/>
      <c r="C169" s="6872"/>
      <c r="D169" s="6874"/>
      <c r="E169" s="6577"/>
      <c r="F169" s="6256"/>
      <c r="G169" s="6577"/>
      <c r="H169" s="6905"/>
      <c r="I169" s="3428" t="s">
        <v>917</v>
      </c>
      <c r="J169" s="2417">
        <v>100000</v>
      </c>
      <c r="K169" s="6858"/>
      <c r="L169" s="6858"/>
      <c r="M169" s="6858"/>
      <c r="N169" s="6858"/>
      <c r="O169" s="6387"/>
      <c r="P169" s="6904"/>
      <c r="Q169" s="6389"/>
      <c r="R169" s="6965"/>
      <c r="S169" s="6393"/>
      <c r="T169" s="6901"/>
      <c r="U169" s="6587"/>
      <c r="V169" s="6587"/>
      <c r="W169" s="6587"/>
      <c r="X169" s="6587"/>
      <c r="Y169" s="6894"/>
      <c r="Z169" s="6896"/>
      <c r="AA169" s="6894"/>
      <c r="AB169" s="6894"/>
      <c r="AC169" s="6894"/>
      <c r="AD169" s="6894"/>
      <c r="AE169" s="6896"/>
      <c r="AF169" s="6919"/>
      <c r="AG169" s="6426"/>
      <c r="AH169" s="6426"/>
      <c r="AI169" s="6389"/>
      <c r="AJ169" s="6389"/>
      <c r="AK169" s="6350"/>
      <c r="AL169" s="6426"/>
      <c r="AM169" s="6426"/>
      <c r="AN169" s="6426"/>
      <c r="AO169" s="6426"/>
      <c r="AP169" s="6426"/>
      <c r="AQ169" s="6426"/>
      <c r="AR169" s="6426"/>
      <c r="AS169" s="6426"/>
      <c r="AT169" s="6915"/>
      <c r="AU169" s="6426"/>
      <c r="AV169" s="6426"/>
      <c r="AW169" s="6908"/>
      <c r="AX169" s="6908"/>
      <c r="AY169" s="6329"/>
      <c r="AZ169" s="6911"/>
      <c r="BA169" s="3421"/>
      <c r="BB169" s="3421"/>
      <c r="BC169" s="3421"/>
      <c r="BD169" s="3421"/>
      <c r="BE169" s="3421"/>
      <c r="BF169" s="3421"/>
      <c r="BG169" s="3421"/>
      <c r="BH169" s="3421"/>
      <c r="BI169" s="3421"/>
      <c r="BJ169" s="3421"/>
      <c r="BK169" s="3421"/>
      <c r="BL169" s="3421"/>
      <c r="BM169" s="3421"/>
      <c r="BN169" s="3421"/>
      <c r="BO169" s="3421"/>
      <c r="BP169" s="3421"/>
      <c r="BQ169" s="3421"/>
      <c r="BR169" s="3421"/>
      <c r="BS169" s="3421"/>
      <c r="BT169" s="3421"/>
      <c r="BU169" s="3421"/>
      <c r="BV169" s="3421"/>
      <c r="BW169" s="3421"/>
      <c r="BX169" s="3421"/>
      <c r="BY169" s="3421"/>
      <c r="BZ169" s="3421"/>
      <c r="CA169" s="3421"/>
      <c r="CB169" s="3421"/>
      <c r="CC169" s="3421"/>
      <c r="CD169" s="3421"/>
      <c r="CE169" s="3421"/>
      <c r="CF169" s="3421"/>
      <c r="CG169" s="3421"/>
      <c r="CH169" s="3421"/>
      <c r="CI169" s="3421"/>
      <c r="CJ169" s="3421"/>
      <c r="CK169" s="3421"/>
      <c r="CL169" s="3421"/>
      <c r="CM169" s="3421"/>
      <c r="CN169" s="3421"/>
      <c r="CO169" s="3421"/>
      <c r="CP169" s="3421"/>
      <c r="CQ169" s="3421"/>
      <c r="CR169" s="3421"/>
      <c r="CS169" s="3421"/>
      <c r="CT169" s="3421"/>
      <c r="CU169" s="3421"/>
      <c r="CV169" s="3421"/>
      <c r="CW169" s="3421"/>
      <c r="CX169" s="3421"/>
      <c r="CY169" s="3421"/>
      <c r="CZ169" s="3421"/>
      <c r="DA169" s="3421"/>
      <c r="DB169" s="3421"/>
      <c r="DC169" s="3421"/>
      <c r="DD169" s="3421"/>
      <c r="DE169" s="3421"/>
      <c r="DF169" s="3421"/>
      <c r="DG169" s="3421"/>
      <c r="DH169" s="3421"/>
      <c r="DI169" s="3421"/>
      <c r="DJ169" s="3421"/>
      <c r="DK169" s="3421"/>
      <c r="DL169" s="3421"/>
      <c r="DM169" s="3421"/>
      <c r="DN169" s="3421"/>
      <c r="DO169" s="3421"/>
      <c r="DP169" s="3421"/>
      <c r="DQ169" s="3421"/>
      <c r="DR169" s="3421"/>
      <c r="DS169" s="3421"/>
      <c r="DT169" s="3421"/>
      <c r="DU169" s="3421"/>
      <c r="DV169" s="3421"/>
      <c r="DW169" s="3421"/>
      <c r="DX169" s="3421"/>
      <c r="DY169" s="3421"/>
      <c r="DZ169" s="2580"/>
      <c r="EA169" s="2580"/>
      <c r="EB169" s="2580"/>
      <c r="EC169" s="2580"/>
      <c r="ED169" s="2580"/>
      <c r="EE169" s="2580"/>
      <c r="EF169" s="2580"/>
      <c r="EG169" s="2580"/>
      <c r="EH169" s="2580"/>
      <c r="EI169" s="2580"/>
      <c r="EJ169" s="2580"/>
      <c r="EK169" s="2580"/>
      <c r="EL169" s="2580"/>
      <c r="EM169" s="2580"/>
      <c r="EN169" s="2580"/>
      <c r="EO169" s="2580"/>
      <c r="EP169" s="2580"/>
      <c r="EQ169" s="2580"/>
      <c r="ER169" s="2580"/>
      <c r="ES169" s="2580"/>
      <c r="ET169" s="2580"/>
      <c r="EU169" s="2580"/>
      <c r="EV169" s="2580"/>
      <c r="EW169" s="2580"/>
      <c r="EX169" s="2580"/>
      <c r="EY169" s="2580"/>
      <c r="EZ169" s="2580"/>
      <c r="FA169" s="2580"/>
      <c r="FB169" s="2580"/>
      <c r="FC169" s="2580"/>
      <c r="FD169" s="2580"/>
      <c r="FE169" s="2580"/>
      <c r="FF169" s="2580"/>
      <c r="FG169" s="2580"/>
      <c r="FH169" s="2580"/>
      <c r="FI169" s="2580"/>
      <c r="FJ169" s="2580"/>
      <c r="FK169" s="2580"/>
      <c r="FL169" s="2580"/>
      <c r="FM169" s="2580"/>
      <c r="FN169" s="2580"/>
      <c r="FO169" s="2580"/>
      <c r="FP169" s="2580"/>
      <c r="FQ169" s="2580"/>
      <c r="FR169" s="2580"/>
      <c r="FS169" s="2580"/>
      <c r="FT169" s="2580"/>
      <c r="FU169" s="2580"/>
      <c r="FV169" s="2580"/>
      <c r="FW169" s="2580"/>
      <c r="FX169" s="2580"/>
      <c r="FY169" s="2580"/>
      <c r="FZ169" s="2580"/>
      <c r="GA169" s="2580"/>
      <c r="GB169" s="2580"/>
      <c r="GC169" s="2580"/>
      <c r="GD169" s="2580"/>
      <c r="GE169" s="2580"/>
      <c r="GF169" s="2580"/>
      <c r="GG169" s="2580"/>
      <c r="GH169" s="2580"/>
      <c r="GI169" s="2580"/>
      <c r="GJ169" s="2580"/>
      <c r="GK169" s="2580"/>
      <c r="GL169" s="2580"/>
      <c r="GM169" s="2580"/>
      <c r="GN169" s="2580"/>
      <c r="GO169" s="2580"/>
      <c r="GP169" s="2580"/>
      <c r="GQ169" s="2580"/>
      <c r="GR169" s="2580"/>
      <c r="GS169" s="2580"/>
      <c r="GT169" s="2580"/>
      <c r="GU169" s="2580"/>
      <c r="GV169" s="2580"/>
      <c r="GW169" s="2580"/>
      <c r="GX169" s="2580"/>
      <c r="GY169" s="2580"/>
      <c r="GZ169" s="2580"/>
      <c r="HA169" s="2580"/>
      <c r="HB169" s="2580"/>
      <c r="HC169" s="2580"/>
      <c r="HD169" s="2580"/>
      <c r="HE169" s="2580"/>
      <c r="HF169" s="2580"/>
      <c r="HG169" s="2580"/>
      <c r="HH169" s="2580"/>
      <c r="HI169" s="2580"/>
      <c r="HJ169" s="2580"/>
      <c r="HK169" s="2580"/>
      <c r="HL169" s="2580"/>
      <c r="HM169" s="2580"/>
      <c r="HN169" s="2580"/>
      <c r="HO169" s="2580"/>
      <c r="HP169" s="2580"/>
      <c r="HQ169" s="2580"/>
      <c r="HR169" s="2580"/>
      <c r="HS169" s="2580"/>
      <c r="HT169" s="2580"/>
      <c r="HU169" s="2580"/>
      <c r="HV169" s="2580"/>
      <c r="HW169" s="2580"/>
      <c r="HX169" s="2580"/>
      <c r="HY169" s="2580"/>
      <c r="HZ169" s="2580"/>
      <c r="IA169" s="2580"/>
      <c r="IB169" s="2580"/>
      <c r="IC169" s="2580"/>
      <c r="ID169" s="2580"/>
      <c r="IE169" s="2580"/>
      <c r="IF169" s="2580"/>
      <c r="IG169" s="2580"/>
      <c r="IH169" s="2580"/>
      <c r="II169" s="2580"/>
      <c r="IJ169" s="2580"/>
      <c r="IK169" s="2580"/>
      <c r="IL169" s="2580"/>
      <c r="IM169" s="2580"/>
      <c r="IN169" s="2580"/>
      <c r="IO169" s="2580"/>
      <c r="IP169" s="2580"/>
      <c r="IQ169" s="2580"/>
      <c r="IR169" s="2580"/>
      <c r="IS169" s="2580"/>
      <c r="IT169" s="2580"/>
      <c r="IU169" s="2580"/>
      <c r="IV169" s="2580"/>
      <c r="IW169" s="2580"/>
      <c r="IX169" s="2580"/>
      <c r="IY169" s="2580"/>
      <c r="IZ169" s="2580"/>
      <c r="JA169" s="2580"/>
      <c r="JB169" s="2580"/>
      <c r="JC169" s="2580"/>
      <c r="JD169" s="2580"/>
      <c r="JE169" s="2580"/>
      <c r="JF169" s="2580"/>
      <c r="JG169" s="2580"/>
      <c r="JH169" s="2580"/>
      <c r="JI169" s="2580"/>
      <c r="JJ169" s="2580"/>
      <c r="JK169" s="2580"/>
      <c r="JL169" s="2580"/>
      <c r="JM169" s="2580"/>
      <c r="JN169" s="2580"/>
      <c r="JO169" s="2580"/>
      <c r="JP169" s="2580"/>
      <c r="JQ169" s="2580"/>
      <c r="JR169" s="2580"/>
      <c r="JS169" s="2580"/>
      <c r="JT169" s="2580"/>
      <c r="JU169" s="2580"/>
      <c r="JV169" s="2580"/>
      <c r="JW169" s="2580"/>
      <c r="JX169" s="2580"/>
      <c r="JY169" s="2580"/>
      <c r="JZ169" s="2580"/>
      <c r="KA169" s="2580"/>
      <c r="KB169" s="2580"/>
      <c r="KC169" s="2580"/>
      <c r="KD169" s="2580"/>
      <c r="KE169" s="2580"/>
      <c r="KF169" s="2580"/>
      <c r="KG169" s="2580"/>
      <c r="KH169" s="2580"/>
      <c r="KI169" s="2580"/>
      <c r="KJ169" s="2580"/>
      <c r="KK169" s="2580"/>
      <c r="KL169" s="2580"/>
      <c r="KM169" s="2580"/>
      <c r="KN169" s="2580"/>
      <c r="KO169" s="2580"/>
      <c r="KP169" s="2580"/>
      <c r="KQ169" s="2580"/>
      <c r="KR169" s="2580"/>
      <c r="KS169" s="2580"/>
      <c r="KT169" s="2580"/>
      <c r="KU169" s="2580"/>
      <c r="KV169" s="2580"/>
      <c r="KW169" s="2580"/>
      <c r="KX169" s="2580"/>
      <c r="KY169" s="2580"/>
      <c r="KZ169" s="2580"/>
      <c r="LA169" s="2580"/>
      <c r="LB169" s="2580"/>
      <c r="LC169" s="2580"/>
      <c r="LD169" s="2580"/>
      <c r="LE169" s="2580"/>
      <c r="LF169" s="2580"/>
      <c r="LG169" s="2580"/>
      <c r="LH169" s="2580"/>
      <c r="LI169" s="2580"/>
      <c r="LJ169" s="2580"/>
      <c r="LK169" s="2580"/>
      <c r="LL169" s="2580"/>
      <c r="LM169" s="2580"/>
      <c r="LN169" s="2580"/>
      <c r="LO169" s="2580"/>
      <c r="LP169" s="2580"/>
      <c r="LQ169" s="2580"/>
      <c r="LR169" s="2580"/>
      <c r="LS169" s="2580"/>
      <c r="LT169" s="2580"/>
      <c r="LU169" s="2580"/>
      <c r="LV169" s="2580"/>
      <c r="LW169" s="2580"/>
      <c r="LX169" s="2580"/>
      <c r="LY169" s="2580"/>
      <c r="LZ169" s="2580"/>
      <c r="MA169" s="2580"/>
      <c r="MB169" s="2580"/>
      <c r="MC169" s="2580"/>
      <c r="MD169" s="2580"/>
      <c r="ME169" s="2580"/>
      <c r="MF169" s="2580"/>
      <c r="MG169" s="2580"/>
      <c r="MH169" s="2580"/>
      <c r="MI169" s="2580"/>
      <c r="MJ169" s="2580"/>
      <c r="MK169" s="2580"/>
      <c r="ML169" s="2580"/>
      <c r="MM169" s="2580"/>
      <c r="MN169" s="2580"/>
      <c r="MO169" s="2580"/>
      <c r="MP169" s="2580"/>
      <c r="MQ169" s="2580"/>
      <c r="MR169" s="2580"/>
      <c r="MS169" s="2580"/>
      <c r="MT169" s="2580"/>
      <c r="MU169" s="2580"/>
      <c r="MV169" s="2580"/>
      <c r="MW169" s="2580"/>
      <c r="MX169" s="2580"/>
      <c r="MY169" s="2580"/>
      <c r="MZ169" s="2580"/>
      <c r="NA169" s="2580"/>
      <c r="NB169" s="2580"/>
      <c r="NC169" s="2580"/>
      <c r="ND169" s="2580"/>
      <c r="NE169" s="2580"/>
      <c r="NF169" s="2580"/>
      <c r="NG169" s="2580"/>
      <c r="NH169" s="2580"/>
      <c r="NI169" s="2580"/>
      <c r="NJ169" s="2580"/>
      <c r="NK169" s="2580"/>
      <c r="NL169" s="2580"/>
      <c r="NM169" s="2580"/>
      <c r="NN169" s="2580"/>
      <c r="NO169" s="2580"/>
      <c r="NP169" s="2580"/>
      <c r="NQ169" s="2580"/>
      <c r="NR169" s="2580"/>
      <c r="NS169" s="2580"/>
      <c r="NT169" s="2580"/>
      <c r="NU169" s="2580"/>
      <c r="NV169" s="2580"/>
      <c r="NW169" s="2580"/>
      <c r="NX169" s="2580"/>
      <c r="NY169" s="2580"/>
      <c r="NZ169" s="2580"/>
      <c r="OA169" s="2580"/>
      <c r="OB169" s="2580"/>
      <c r="OC169" s="2580"/>
      <c r="OD169" s="2580"/>
      <c r="OE169" s="2580"/>
      <c r="OF169" s="2580"/>
      <c r="OG169" s="2580"/>
      <c r="OH169" s="2580"/>
      <c r="OI169" s="2580"/>
      <c r="OJ169" s="2580"/>
      <c r="OK169" s="2580"/>
      <c r="OL169" s="2580"/>
      <c r="OM169" s="2580"/>
      <c r="ON169" s="2580"/>
      <c r="OO169" s="2580"/>
      <c r="OP169" s="2580"/>
      <c r="OQ169" s="2580"/>
      <c r="OR169" s="2580"/>
      <c r="OS169" s="2580"/>
      <c r="OT169" s="2580"/>
      <c r="OU169" s="2580"/>
      <c r="OV169" s="2580"/>
      <c r="OW169" s="2580"/>
      <c r="OX169" s="2580"/>
      <c r="OY169" s="2580"/>
      <c r="OZ169" s="2580"/>
      <c r="PA169" s="2580"/>
      <c r="PB169" s="2580"/>
      <c r="PC169" s="2580"/>
      <c r="PD169" s="2580"/>
      <c r="PE169" s="2580"/>
      <c r="PF169" s="2580"/>
      <c r="PG169" s="2580"/>
      <c r="PH169" s="2580"/>
      <c r="PI169" s="2580"/>
      <c r="PJ169" s="2580"/>
      <c r="PK169" s="2580"/>
      <c r="PL169" s="2580"/>
      <c r="PM169" s="2580"/>
      <c r="PN169" s="2580"/>
      <c r="PO169" s="2580"/>
      <c r="PP169" s="2580"/>
      <c r="PQ169" s="2580"/>
      <c r="PR169" s="2580"/>
      <c r="PS169" s="2580"/>
      <c r="PT169" s="2580"/>
      <c r="PU169" s="2580"/>
      <c r="PV169" s="2580"/>
      <c r="PW169" s="2580"/>
      <c r="PX169" s="2580"/>
      <c r="PY169" s="2580"/>
      <c r="PZ169" s="2580"/>
      <c r="QA169" s="2580"/>
      <c r="QB169" s="2580"/>
      <c r="QC169" s="2580"/>
      <c r="QD169" s="2580"/>
      <c r="QE169" s="2580"/>
      <c r="QF169" s="2580"/>
      <c r="QG169" s="2580"/>
      <c r="QH169" s="2580"/>
      <c r="QI169" s="2580"/>
      <c r="QJ169" s="2580"/>
      <c r="QK169" s="2580"/>
      <c r="QL169" s="2580"/>
      <c r="QM169" s="2580"/>
      <c r="QN169" s="2580"/>
      <c r="QO169" s="2580"/>
      <c r="QP169" s="2580"/>
      <c r="QQ169" s="2580"/>
      <c r="QR169" s="2580"/>
      <c r="QS169" s="2580"/>
      <c r="QT169" s="2580"/>
      <c r="QU169" s="2580"/>
      <c r="QV169" s="2580"/>
      <c r="QW169" s="2580"/>
      <c r="QX169" s="2580"/>
      <c r="QY169" s="2580"/>
      <c r="QZ169" s="2580"/>
      <c r="RA169" s="2580"/>
      <c r="RB169" s="2580"/>
      <c r="RC169" s="2580"/>
      <c r="RD169" s="2580"/>
      <c r="RE169" s="2580"/>
      <c r="RF169" s="2580"/>
      <c r="RG169" s="2580"/>
      <c r="RH169" s="2580"/>
      <c r="RI169" s="2580"/>
      <c r="RJ169" s="2580"/>
      <c r="RK169" s="2580"/>
      <c r="RL169" s="2580"/>
      <c r="RM169" s="2580"/>
      <c r="RN169" s="2580"/>
      <c r="RO169" s="2580"/>
      <c r="RP169" s="2580"/>
      <c r="RQ169" s="2580"/>
      <c r="RR169" s="2580"/>
      <c r="RS169" s="2580"/>
      <c r="RT169" s="2580"/>
      <c r="RU169" s="2580"/>
      <c r="RV169" s="2580"/>
      <c r="RW169" s="2580"/>
      <c r="RX169" s="2580"/>
      <c r="RY169" s="2580"/>
      <c r="RZ169" s="2580"/>
      <c r="SA169" s="2580"/>
      <c r="SB169" s="2580"/>
      <c r="SC169" s="2580"/>
      <c r="SD169" s="2580"/>
      <c r="SE169" s="2580"/>
      <c r="SF169" s="2580"/>
      <c r="SG169" s="2580"/>
      <c r="SH169" s="2580"/>
      <c r="SI169" s="2580"/>
      <c r="SJ169" s="2580"/>
      <c r="SK169" s="2580"/>
      <c r="SL169" s="2580"/>
      <c r="SM169" s="2580"/>
      <c r="SN169" s="2580"/>
      <c r="SO169" s="2580"/>
      <c r="SP169" s="2580"/>
      <c r="SQ169" s="2580"/>
      <c r="SR169" s="2580"/>
      <c r="SS169" s="2580"/>
      <c r="ST169" s="2580"/>
      <c r="SU169" s="2580"/>
      <c r="SV169" s="2580"/>
      <c r="SW169" s="2580"/>
      <c r="SX169" s="2580"/>
      <c r="SY169" s="2580"/>
      <c r="SZ169" s="2580"/>
      <c r="TA169" s="2580"/>
      <c r="TB169" s="2580"/>
      <c r="TC169" s="2580"/>
      <c r="TD169" s="2580"/>
      <c r="TE169" s="2580"/>
      <c r="TF169" s="2580"/>
      <c r="TG169" s="2580"/>
      <c r="TH169" s="2580"/>
      <c r="TI169" s="2580"/>
      <c r="TJ169" s="2580"/>
      <c r="TK169" s="2580"/>
      <c r="TL169" s="2580"/>
      <c r="TM169" s="2580"/>
      <c r="TN169" s="2580"/>
      <c r="TO169" s="2580"/>
      <c r="TP169" s="2580"/>
      <c r="TQ169" s="2580"/>
      <c r="TR169" s="2580"/>
      <c r="TS169" s="2580"/>
      <c r="TT169" s="2580"/>
      <c r="TU169" s="2580"/>
      <c r="TV169" s="2580"/>
      <c r="TW169" s="2580"/>
      <c r="TX169" s="2580"/>
      <c r="TY169" s="2580"/>
      <c r="TZ169" s="2580"/>
      <c r="UA169" s="2580"/>
      <c r="UB169" s="2580"/>
      <c r="UC169" s="2580"/>
      <c r="UD169" s="2580"/>
      <c r="UE169" s="2580"/>
      <c r="UF169" s="2580"/>
      <c r="UG169" s="2580"/>
      <c r="UH169" s="2580"/>
      <c r="UI169" s="2580"/>
      <c r="UJ169" s="2580"/>
      <c r="UK169" s="2580"/>
      <c r="UL169" s="2580"/>
      <c r="UM169" s="2580"/>
      <c r="UN169" s="2580"/>
      <c r="UO169" s="2580"/>
      <c r="UP169" s="2580"/>
      <c r="UQ169" s="2580"/>
      <c r="UR169" s="2580"/>
      <c r="US169" s="2580"/>
      <c r="UT169" s="2580"/>
      <c r="UU169" s="2580"/>
      <c r="UV169" s="2580"/>
      <c r="UW169" s="2580"/>
      <c r="UX169" s="2580"/>
      <c r="UY169" s="2580"/>
      <c r="UZ169" s="2580"/>
      <c r="VA169" s="2580"/>
      <c r="VB169" s="2580"/>
      <c r="VC169" s="2580"/>
      <c r="VD169" s="2580"/>
      <c r="VE169" s="2580"/>
      <c r="VF169" s="2580"/>
      <c r="VG169" s="2580"/>
      <c r="VH169" s="2580"/>
      <c r="VI169" s="2580"/>
      <c r="VJ169" s="2580"/>
      <c r="VK169" s="2580"/>
      <c r="VL169" s="2580"/>
      <c r="VM169" s="2580"/>
      <c r="VN169" s="2580"/>
      <c r="VO169" s="2580"/>
      <c r="VP169" s="2580"/>
      <c r="VQ169" s="2580"/>
      <c r="VR169" s="2580"/>
      <c r="VS169" s="2580"/>
      <c r="VT169" s="2580"/>
      <c r="VU169" s="2580"/>
      <c r="VV169" s="2580"/>
      <c r="VW169" s="2580"/>
      <c r="VX169" s="2580"/>
      <c r="VY169" s="2580"/>
      <c r="VZ169" s="2580"/>
      <c r="WA169" s="2580"/>
      <c r="WB169" s="2580"/>
      <c r="WC169" s="2580"/>
      <c r="WD169" s="2580"/>
      <c r="WE169" s="2580"/>
      <c r="WF169" s="2580"/>
      <c r="WG169" s="2580"/>
      <c r="WH169" s="2580"/>
      <c r="WI169" s="2580"/>
      <c r="WJ169" s="2580"/>
      <c r="WK169" s="2580"/>
      <c r="WL169" s="2580"/>
      <c r="WM169" s="2580"/>
      <c r="WN169" s="2580"/>
      <c r="WO169" s="2580"/>
      <c r="WP169" s="2580"/>
      <c r="WQ169" s="2580"/>
      <c r="WR169" s="2580"/>
      <c r="WS169" s="2580"/>
      <c r="WT169" s="2580"/>
      <c r="WU169" s="2580"/>
      <c r="WV169" s="2580"/>
      <c r="WW169" s="2580"/>
      <c r="WX169" s="2580"/>
      <c r="WY169" s="2580"/>
      <c r="WZ169" s="2580"/>
      <c r="XA169" s="2580"/>
      <c r="XB169" s="2580"/>
      <c r="XC169" s="2580"/>
      <c r="XD169" s="2580"/>
      <c r="XE169" s="2580"/>
      <c r="XF169" s="2580"/>
      <c r="XG169" s="2580"/>
      <c r="XH169" s="2580"/>
      <c r="XI169" s="2580"/>
      <c r="XJ169" s="2580"/>
      <c r="XK169" s="2580"/>
      <c r="XL169" s="2580"/>
      <c r="XM169" s="2580"/>
      <c r="XN169" s="2580"/>
      <c r="XO169" s="2580"/>
      <c r="XP169" s="2580"/>
      <c r="XQ169" s="2580"/>
      <c r="XR169" s="2580"/>
      <c r="XS169" s="2580"/>
      <c r="XT169" s="2580"/>
      <c r="XU169" s="2580"/>
      <c r="XV169" s="2580"/>
      <c r="XW169" s="2580"/>
      <c r="XX169" s="2580"/>
      <c r="XY169" s="2580"/>
      <c r="XZ169" s="2580"/>
      <c r="YA169" s="2580"/>
      <c r="YB169" s="2580"/>
      <c r="YC169" s="2580"/>
      <c r="YD169" s="2580"/>
      <c r="YE169" s="2580"/>
      <c r="YF169" s="2580"/>
      <c r="YG169" s="2580"/>
      <c r="YH169" s="2580"/>
      <c r="YI169" s="2580"/>
      <c r="YJ169" s="2580"/>
      <c r="YK169" s="2580"/>
      <c r="YL169" s="2580"/>
      <c r="YM169" s="2580"/>
      <c r="YN169" s="2580"/>
      <c r="YO169" s="2580"/>
      <c r="YP169" s="2580"/>
      <c r="YQ169" s="2580"/>
      <c r="YR169" s="2580"/>
      <c r="YS169" s="2580"/>
      <c r="YT169" s="2580"/>
      <c r="YU169" s="2580"/>
      <c r="YV169" s="2580"/>
      <c r="YW169" s="2580"/>
      <c r="YX169" s="2580"/>
      <c r="YY169" s="2580"/>
      <c r="YZ169" s="2580"/>
      <c r="ZA169" s="2580"/>
      <c r="ZB169" s="2580"/>
      <c r="ZC169" s="2580"/>
      <c r="ZD169" s="2580"/>
      <c r="ZE169" s="2580"/>
      <c r="ZF169" s="2580"/>
      <c r="ZG169" s="2580"/>
      <c r="ZH169" s="2580"/>
      <c r="ZI169" s="2580"/>
      <c r="ZJ169" s="2580"/>
      <c r="ZK169" s="2580"/>
      <c r="ZL169" s="2580"/>
      <c r="ZM169" s="2580"/>
      <c r="ZN169" s="2580"/>
      <c r="ZO169" s="2580"/>
      <c r="ZP169" s="2580"/>
      <c r="ZQ169" s="2580"/>
      <c r="ZR169" s="2580"/>
      <c r="ZS169" s="2580"/>
      <c r="ZT169" s="2580"/>
      <c r="ZU169" s="2580"/>
      <c r="ZV169" s="2580"/>
      <c r="ZW169" s="2580"/>
      <c r="ZX169" s="2580"/>
      <c r="ZY169" s="2580"/>
      <c r="ZZ169" s="2580"/>
      <c r="AAA169" s="2580"/>
      <c r="AAB169" s="2580"/>
      <c r="AAC169" s="2580"/>
      <c r="AAD169" s="2580"/>
      <c r="AAE169" s="2580"/>
      <c r="AAF169" s="2580"/>
      <c r="AAG169" s="2580"/>
      <c r="AAH169" s="2580"/>
      <c r="AAI169" s="2580"/>
      <c r="AAJ169" s="2580"/>
      <c r="AAK169" s="2580"/>
      <c r="AAL169" s="2580"/>
      <c r="AAM169" s="2580"/>
      <c r="AAN169" s="2580"/>
      <c r="AAO169" s="2580"/>
      <c r="AAP169" s="2580"/>
      <c r="AAQ169" s="2580"/>
      <c r="AAR169" s="2580"/>
      <c r="AAS169" s="2580"/>
      <c r="AAT169" s="2580"/>
      <c r="AAU169" s="2580"/>
      <c r="AAV169" s="2580"/>
      <c r="AAW169" s="2580"/>
      <c r="AAX169" s="2580"/>
      <c r="AAY169" s="2580"/>
      <c r="AAZ169" s="2580"/>
      <c r="ABA169" s="2580"/>
      <c r="ABB169" s="2580"/>
      <c r="ABC169" s="2580"/>
      <c r="ABD169" s="2580"/>
      <c r="ABE169" s="2580"/>
      <c r="ABF169" s="2580"/>
      <c r="ABG169" s="2580"/>
      <c r="ABH169" s="2580"/>
      <c r="ABI169" s="2580"/>
      <c r="ABJ169" s="2580"/>
      <c r="ABK169" s="2580"/>
      <c r="ABL169" s="2580"/>
      <c r="ABM169" s="2580"/>
      <c r="ABN169" s="2580"/>
      <c r="ABO169" s="2580"/>
      <c r="ABP169" s="2580"/>
      <c r="ABQ169" s="2580"/>
      <c r="ABR169" s="2580"/>
      <c r="ABS169" s="2580"/>
      <c r="ABT169" s="2580"/>
      <c r="ABU169" s="2580"/>
      <c r="ABV169" s="2580"/>
      <c r="ABW169" s="2580"/>
      <c r="ABX169" s="2580"/>
      <c r="ABY169" s="2580"/>
      <c r="ABZ169" s="2580"/>
      <c r="ACA169" s="2580"/>
      <c r="ACB169" s="2580"/>
      <c r="ACC169" s="2580"/>
      <c r="ACD169" s="2580"/>
      <c r="ACE169" s="2580"/>
      <c r="ACF169" s="2580"/>
      <c r="ACG169" s="2580"/>
      <c r="ACH169" s="2580"/>
      <c r="ACI169" s="2580"/>
      <c r="ACJ169" s="2580"/>
      <c r="ACK169" s="2580"/>
      <c r="ACL169" s="2580"/>
      <c r="ACM169" s="2580"/>
      <c r="ACN169" s="2580"/>
      <c r="ACO169" s="2580"/>
      <c r="ACP169" s="2580"/>
      <c r="ACQ169" s="2580"/>
      <c r="ACR169" s="2580"/>
      <c r="ACS169" s="2580"/>
      <c r="ACT169" s="2580"/>
      <c r="ACU169" s="2580"/>
      <c r="ACV169" s="2580"/>
      <c r="ACW169" s="2580"/>
      <c r="ACX169" s="2580"/>
      <c r="ACY169" s="2580"/>
      <c r="ACZ169" s="2580"/>
      <c r="ADA169" s="2580"/>
      <c r="ADB169" s="2580"/>
      <c r="ADC169" s="2580"/>
      <c r="ADD169" s="2580"/>
      <c r="ADE169" s="2580"/>
      <c r="ADF169" s="2580"/>
      <c r="ADG169" s="2580"/>
      <c r="ADH169" s="2580"/>
      <c r="ADI169" s="2580"/>
      <c r="ADJ169" s="2580"/>
      <c r="ADK169" s="2580"/>
      <c r="ADL169" s="2580"/>
      <c r="ADM169" s="2580"/>
      <c r="ADN169" s="2580"/>
      <c r="ADO169" s="2580"/>
      <c r="ADP169" s="2580"/>
      <c r="ADQ169" s="2580"/>
      <c r="ADR169" s="2580"/>
      <c r="ADS169" s="2580"/>
      <c r="ADT169" s="2580"/>
      <c r="ADU169" s="2580"/>
      <c r="ADV169" s="2580"/>
      <c r="ADW169" s="2580"/>
      <c r="ADX169" s="2580"/>
      <c r="ADY169" s="2580"/>
      <c r="ADZ169" s="2580"/>
      <c r="AEA169" s="2580"/>
      <c r="AEB169" s="2580"/>
      <c r="AEC169" s="2580"/>
      <c r="AED169" s="2580"/>
      <c r="AEE169" s="2580"/>
      <c r="AEF169" s="2580"/>
      <c r="AEG169" s="2580"/>
      <c r="AEH169" s="2580"/>
      <c r="AEI169" s="2580"/>
      <c r="AEJ169" s="2580"/>
      <c r="AEK169" s="2580"/>
      <c r="AEL169" s="2580"/>
      <c r="AEM169" s="2580"/>
      <c r="AEN169" s="2580"/>
      <c r="AEO169" s="2580"/>
      <c r="AEP169" s="2580"/>
      <c r="AEQ169" s="2580"/>
      <c r="AER169" s="2580"/>
      <c r="AES169" s="2580"/>
      <c r="AET169" s="2580"/>
      <c r="AEU169" s="2580"/>
      <c r="AEV169" s="2580"/>
      <c r="AEW169" s="2580"/>
      <c r="AEX169" s="2580"/>
      <c r="AEY169" s="2580"/>
      <c r="AEZ169" s="2580"/>
      <c r="AFA169" s="2580"/>
      <c r="AFB169" s="2580"/>
      <c r="AFC169" s="2580"/>
      <c r="AFD169" s="2580"/>
      <c r="AFE169" s="2580"/>
      <c r="AFF169" s="2580"/>
      <c r="AFG169" s="2580"/>
      <c r="AFH169" s="2580"/>
      <c r="AFI169" s="2580"/>
      <c r="AFJ169" s="2580"/>
      <c r="AFK169" s="2580"/>
      <c r="AFL169" s="2580"/>
      <c r="AFM169" s="2580"/>
      <c r="AFN169" s="2580"/>
      <c r="AFO169" s="2580"/>
      <c r="AFP169" s="2580"/>
      <c r="AFQ169" s="2580"/>
      <c r="AFR169" s="2580"/>
      <c r="AFS169" s="2580"/>
      <c r="AFT169" s="2580"/>
      <c r="AFU169" s="2580"/>
      <c r="AFV169" s="2580"/>
      <c r="AFW169" s="2580"/>
      <c r="AFX169" s="2580"/>
      <c r="AFY169" s="2580"/>
      <c r="AFZ169" s="2580"/>
      <c r="AGA169" s="2580"/>
      <c r="AGB169" s="2580"/>
      <c r="AGC169" s="2580"/>
      <c r="AGD169" s="2580"/>
      <c r="AGE169" s="2580"/>
      <c r="AGF169" s="2580"/>
      <c r="AGG169" s="2580"/>
      <c r="AGH169" s="2580"/>
      <c r="AGI169" s="2580"/>
      <c r="AGJ169" s="2580"/>
      <c r="AGK169" s="2580"/>
      <c r="AGL169" s="2580"/>
      <c r="AGM169" s="2580"/>
      <c r="AGN169" s="2580"/>
      <c r="AGO169" s="2580"/>
      <c r="AGP169" s="2580"/>
      <c r="AGQ169" s="2580"/>
      <c r="AGR169" s="2580"/>
      <c r="AGS169" s="2580"/>
      <c r="AGT169" s="2580"/>
      <c r="AGU169" s="2580"/>
      <c r="AGV169" s="2580"/>
      <c r="AGW169" s="2580"/>
      <c r="AGX169" s="2580"/>
      <c r="AGY169" s="2580"/>
      <c r="AGZ169" s="2580"/>
      <c r="AHA169" s="2580"/>
      <c r="AHB169" s="2580"/>
      <c r="AHC169" s="2580"/>
      <c r="AHD169" s="2580"/>
      <c r="AHE169" s="2580"/>
      <c r="AHF169" s="2580"/>
      <c r="AHG169" s="2580"/>
      <c r="AHH169" s="2580"/>
      <c r="AHI169" s="2580"/>
      <c r="AHJ169" s="2580"/>
      <c r="AHK169" s="2580"/>
      <c r="AHL169" s="2580"/>
      <c r="AHM169" s="2580"/>
      <c r="AHN169" s="2580"/>
      <c r="AHO169" s="2580"/>
      <c r="AHP169" s="2580"/>
      <c r="AHQ169" s="2580"/>
      <c r="AHR169" s="2580"/>
      <c r="AHS169" s="2580"/>
      <c r="AHT169" s="2580"/>
      <c r="AHU169" s="2580"/>
      <c r="AHV169" s="2580"/>
      <c r="AHW169" s="2580"/>
      <c r="AHX169" s="2580"/>
      <c r="AHY169" s="2580"/>
      <c r="AHZ169" s="2580"/>
      <c r="AIA169" s="2580"/>
      <c r="AIB169" s="2580"/>
      <c r="AIC169" s="2580"/>
      <c r="AID169" s="2580"/>
      <c r="AIE169" s="2580"/>
      <c r="AIF169" s="2580"/>
      <c r="AIG169" s="2580"/>
      <c r="AIH169" s="2580"/>
      <c r="AII169" s="2580"/>
      <c r="AIJ169" s="2580"/>
      <c r="AIK169" s="2580"/>
      <c r="AIL169" s="2580"/>
      <c r="AIM169" s="2580"/>
      <c r="AIN169" s="2580"/>
      <c r="AIO169" s="2580"/>
      <c r="AIP169" s="2580"/>
      <c r="AIQ169" s="2580"/>
      <c r="AIR169" s="2580"/>
      <c r="AIS169" s="2580"/>
      <c r="AIT169" s="2580"/>
      <c r="AIU169" s="2580"/>
      <c r="AIV169" s="2580"/>
      <c r="AIW169" s="2580"/>
      <c r="AIX169" s="2580"/>
      <c r="AIY169" s="2580"/>
      <c r="AIZ169" s="2580"/>
      <c r="AJA169" s="2580"/>
      <c r="AJB169" s="2580"/>
      <c r="AJC169" s="2580"/>
      <c r="AJD169" s="2580"/>
      <c r="AJE169" s="2580"/>
      <c r="AJF169" s="2580"/>
      <c r="AJG169" s="2580"/>
      <c r="AJH169" s="2580"/>
      <c r="AJI169" s="2580"/>
      <c r="AJJ169" s="2580"/>
      <c r="AJK169" s="2580"/>
      <c r="AJL169" s="2580"/>
      <c r="AJM169" s="2580"/>
      <c r="AJN169" s="2580"/>
      <c r="AJO169" s="2580"/>
      <c r="AJP169" s="2580"/>
      <c r="AJQ169" s="2580"/>
      <c r="AJR169" s="2580"/>
      <c r="AJS169" s="2580"/>
      <c r="AJT169" s="2580"/>
      <c r="AJU169" s="2580"/>
      <c r="AJV169" s="2580"/>
      <c r="AJW169" s="2580"/>
      <c r="AJX169" s="2580"/>
      <c r="AJY169" s="2580"/>
      <c r="AJZ169" s="2580"/>
      <c r="AKA169" s="2580"/>
      <c r="AKB169" s="2580"/>
      <c r="AKC169" s="2580"/>
      <c r="AKD169" s="2580"/>
      <c r="AKE169" s="2580"/>
      <c r="AKF169" s="2580"/>
      <c r="AKG169" s="2580"/>
      <c r="AKH169" s="2580"/>
      <c r="AKI169" s="2580"/>
      <c r="AKJ169" s="2580"/>
      <c r="AKK169" s="2580"/>
      <c r="AKL169" s="2580"/>
      <c r="AKM169" s="2580"/>
      <c r="AKN169" s="2580"/>
      <c r="AKO169" s="2580"/>
      <c r="AKP169" s="2580"/>
      <c r="AKQ169" s="2580"/>
      <c r="AKR169" s="2580"/>
      <c r="AKS169" s="2580"/>
      <c r="AKT169" s="2580"/>
      <c r="AKU169" s="2580"/>
      <c r="AKV169" s="2580"/>
      <c r="AKW169" s="2580"/>
      <c r="AKX169" s="2580"/>
      <c r="AKY169" s="2580"/>
      <c r="AKZ169" s="2580"/>
      <c r="ALA169" s="2580"/>
      <c r="ALB169" s="2580"/>
      <c r="ALC169" s="2580"/>
      <c r="ALD169" s="2580"/>
      <c r="ALE169" s="2580"/>
      <c r="ALF169" s="2580"/>
      <c r="ALG169" s="2580"/>
      <c r="ALH169" s="2580"/>
      <c r="ALI169" s="2580"/>
      <c r="ALJ169" s="2580"/>
      <c r="ALK169" s="2580"/>
      <c r="ALL169" s="2580"/>
      <c r="ALM169" s="2580"/>
      <c r="ALN169" s="2580"/>
      <c r="ALO169" s="2580"/>
      <c r="ALP169" s="2580"/>
      <c r="ALQ169" s="2580"/>
      <c r="ALR169" s="2580"/>
      <c r="ALS169" s="2580"/>
      <c r="ALT169" s="2580"/>
      <c r="ALU169" s="2580"/>
      <c r="ALV169" s="2580"/>
      <c r="ALW169" s="2580"/>
      <c r="ALX169" s="2580"/>
      <c r="ALY169" s="2580"/>
      <c r="ALZ169" s="2580"/>
      <c r="AMA169" s="2580"/>
      <c r="AMB169" s="2580"/>
      <c r="AMC169" s="2580"/>
      <c r="AMD169" s="2580"/>
      <c r="AME169" s="2580"/>
      <c r="AMF169" s="2580"/>
      <c r="AMG169" s="2580"/>
      <c r="AMH169" s="2580"/>
      <c r="AMI169" s="2580"/>
      <c r="AMJ169" s="2580"/>
    </row>
    <row r="170" spans="1:1024" s="1424" customFormat="1" ht="19.899999999999999" customHeight="1">
      <c r="A170" s="6249"/>
      <c r="B170" s="6869"/>
      <c r="C170" s="6872"/>
      <c r="D170" s="6874"/>
      <c r="E170" s="6577"/>
      <c r="F170" s="6256"/>
      <c r="G170" s="6577"/>
      <c r="H170" s="6905"/>
      <c r="I170" s="3428" t="s">
        <v>939</v>
      </c>
      <c r="J170" s="2417">
        <v>7000000</v>
      </c>
      <c r="K170" s="6858"/>
      <c r="L170" s="6858"/>
      <c r="M170" s="6858"/>
      <c r="N170" s="6858"/>
      <c r="O170" s="6387"/>
      <c r="P170" s="6904"/>
      <c r="Q170" s="6389"/>
      <c r="R170" s="6965"/>
      <c r="S170" s="6393"/>
      <c r="T170" s="6901"/>
      <c r="U170" s="6587"/>
      <c r="V170" s="6587"/>
      <c r="W170" s="6587"/>
      <c r="X170" s="6587"/>
      <c r="Y170" s="6894"/>
      <c r="Z170" s="6896"/>
      <c r="AA170" s="6894"/>
      <c r="AB170" s="6894"/>
      <c r="AC170" s="6894"/>
      <c r="AD170" s="6894"/>
      <c r="AE170" s="6896"/>
      <c r="AF170" s="6919"/>
      <c r="AG170" s="6426"/>
      <c r="AH170" s="6426"/>
      <c r="AI170" s="6389"/>
      <c r="AJ170" s="6389"/>
      <c r="AK170" s="6350"/>
      <c r="AL170" s="6426"/>
      <c r="AM170" s="6426"/>
      <c r="AN170" s="6426"/>
      <c r="AO170" s="6426"/>
      <c r="AP170" s="6426"/>
      <c r="AQ170" s="6426"/>
      <c r="AR170" s="6426"/>
      <c r="AS170" s="6426"/>
      <c r="AT170" s="6915"/>
      <c r="AU170" s="6426"/>
      <c r="AV170" s="6426"/>
      <c r="AW170" s="6908"/>
      <c r="AX170" s="6908"/>
      <c r="AY170" s="6329"/>
      <c r="AZ170" s="6911"/>
      <c r="BA170" s="3421"/>
      <c r="BB170" s="3421"/>
      <c r="BC170" s="3421"/>
      <c r="BD170" s="3421"/>
      <c r="BE170" s="3421"/>
      <c r="BF170" s="3421"/>
      <c r="BG170" s="3421"/>
      <c r="BH170" s="3421"/>
      <c r="BI170" s="3421"/>
      <c r="BJ170" s="3421"/>
      <c r="BK170" s="3421"/>
      <c r="BL170" s="3421"/>
      <c r="BM170" s="3421"/>
      <c r="BN170" s="3421"/>
      <c r="BO170" s="3421"/>
      <c r="BP170" s="3421"/>
      <c r="BQ170" s="3421"/>
      <c r="BR170" s="3421"/>
      <c r="BS170" s="3421"/>
      <c r="BT170" s="3421"/>
      <c r="BU170" s="3421"/>
      <c r="BV170" s="3421"/>
      <c r="BW170" s="3421"/>
      <c r="BX170" s="3421"/>
      <c r="BY170" s="3421"/>
      <c r="BZ170" s="3421"/>
      <c r="CA170" s="3421"/>
      <c r="CB170" s="3421"/>
      <c r="CC170" s="3421"/>
      <c r="CD170" s="3421"/>
      <c r="CE170" s="3421"/>
      <c r="CF170" s="3421"/>
      <c r="CG170" s="3421"/>
      <c r="CH170" s="3421"/>
      <c r="CI170" s="3421"/>
      <c r="CJ170" s="3421"/>
      <c r="CK170" s="3421"/>
      <c r="CL170" s="3421"/>
      <c r="CM170" s="3421"/>
      <c r="CN170" s="3421"/>
      <c r="CO170" s="3421"/>
      <c r="CP170" s="3421"/>
      <c r="CQ170" s="3421"/>
      <c r="CR170" s="3421"/>
      <c r="CS170" s="3421"/>
      <c r="CT170" s="3421"/>
      <c r="CU170" s="3421"/>
      <c r="CV170" s="3421"/>
      <c r="CW170" s="3421"/>
      <c r="CX170" s="3421"/>
      <c r="CY170" s="3421"/>
      <c r="CZ170" s="3421"/>
      <c r="DA170" s="3421"/>
      <c r="DB170" s="3421"/>
      <c r="DC170" s="3421"/>
      <c r="DD170" s="3421"/>
      <c r="DE170" s="3421"/>
      <c r="DF170" s="3421"/>
      <c r="DG170" s="3421"/>
      <c r="DH170" s="3421"/>
      <c r="DI170" s="3421"/>
      <c r="DJ170" s="3421"/>
      <c r="DK170" s="3421"/>
      <c r="DL170" s="3421"/>
      <c r="DM170" s="3421"/>
      <c r="DN170" s="3421"/>
      <c r="DO170" s="3421"/>
      <c r="DP170" s="3421"/>
      <c r="DQ170" s="3421"/>
      <c r="DR170" s="3421"/>
      <c r="DS170" s="3421"/>
      <c r="DT170" s="3421"/>
      <c r="DU170" s="3421"/>
      <c r="DV170" s="3421"/>
      <c r="DW170" s="3421"/>
      <c r="DX170" s="3421"/>
      <c r="DY170" s="3421"/>
      <c r="DZ170" s="2580"/>
      <c r="EA170" s="2580"/>
      <c r="EB170" s="2580"/>
      <c r="EC170" s="2580"/>
      <c r="ED170" s="2580"/>
      <c r="EE170" s="2580"/>
      <c r="EF170" s="2580"/>
      <c r="EG170" s="2580"/>
      <c r="EH170" s="2580"/>
      <c r="EI170" s="2580"/>
      <c r="EJ170" s="2580"/>
      <c r="EK170" s="2580"/>
      <c r="EL170" s="2580"/>
      <c r="EM170" s="2580"/>
      <c r="EN170" s="2580"/>
      <c r="EO170" s="2580"/>
      <c r="EP170" s="2580"/>
      <c r="EQ170" s="2580"/>
      <c r="ER170" s="2580"/>
      <c r="ES170" s="2580"/>
      <c r="ET170" s="2580"/>
      <c r="EU170" s="2580"/>
      <c r="EV170" s="2580"/>
      <c r="EW170" s="2580"/>
      <c r="EX170" s="2580"/>
      <c r="EY170" s="2580"/>
      <c r="EZ170" s="2580"/>
      <c r="FA170" s="2580"/>
      <c r="FB170" s="2580"/>
      <c r="FC170" s="2580"/>
      <c r="FD170" s="2580"/>
      <c r="FE170" s="2580"/>
      <c r="FF170" s="2580"/>
      <c r="FG170" s="2580"/>
      <c r="FH170" s="2580"/>
      <c r="FI170" s="2580"/>
      <c r="FJ170" s="2580"/>
      <c r="FK170" s="2580"/>
      <c r="FL170" s="2580"/>
      <c r="FM170" s="2580"/>
      <c r="FN170" s="2580"/>
      <c r="FO170" s="2580"/>
      <c r="FP170" s="2580"/>
      <c r="FQ170" s="2580"/>
      <c r="FR170" s="2580"/>
      <c r="FS170" s="2580"/>
      <c r="FT170" s="2580"/>
      <c r="FU170" s="2580"/>
      <c r="FV170" s="2580"/>
      <c r="FW170" s="2580"/>
      <c r="FX170" s="2580"/>
      <c r="FY170" s="2580"/>
      <c r="FZ170" s="2580"/>
      <c r="GA170" s="2580"/>
      <c r="GB170" s="2580"/>
      <c r="GC170" s="2580"/>
      <c r="GD170" s="2580"/>
      <c r="GE170" s="2580"/>
      <c r="GF170" s="2580"/>
      <c r="GG170" s="2580"/>
      <c r="GH170" s="2580"/>
      <c r="GI170" s="2580"/>
      <c r="GJ170" s="2580"/>
      <c r="GK170" s="2580"/>
      <c r="GL170" s="2580"/>
      <c r="GM170" s="2580"/>
      <c r="GN170" s="2580"/>
      <c r="GO170" s="2580"/>
      <c r="GP170" s="2580"/>
      <c r="GQ170" s="2580"/>
      <c r="GR170" s="2580"/>
      <c r="GS170" s="2580"/>
      <c r="GT170" s="2580"/>
      <c r="GU170" s="2580"/>
      <c r="GV170" s="2580"/>
      <c r="GW170" s="2580"/>
      <c r="GX170" s="2580"/>
      <c r="GY170" s="2580"/>
      <c r="GZ170" s="2580"/>
      <c r="HA170" s="2580"/>
      <c r="HB170" s="2580"/>
      <c r="HC170" s="2580"/>
      <c r="HD170" s="2580"/>
      <c r="HE170" s="2580"/>
      <c r="HF170" s="2580"/>
      <c r="HG170" s="2580"/>
      <c r="HH170" s="2580"/>
      <c r="HI170" s="2580"/>
      <c r="HJ170" s="2580"/>
      <c r="HK170" s="2580"/>
      <c r="HL170" s="2580"/>
      <c r="HM170" s="2580"/>
      <c r="HN170" s="2580"/>
      <c r="HO170" s="2580"/>
      <c r="HP170" s="2580"/>
      <c r="HQ170" s="2580"/>
      <c r="HR170" s="2580"/>
      <c r="HS170" s="2580"/>
      <c r="HT170" s="2580"/>
      <c r="HU170" s="2580"/>
      <c r="HV170" s="2580"/>
      <c r="HW170" s="2580"/>
      <c r="HX170" s="2580"/>
      <c r="HY170" s="2580"/>
      <c r="HZ170" s="2580"/>
      <c r="IA170" s="2580"/>
      <c r="IB170" s="2580"/>
      <c r="IC170" s="2580"/>
      <c r="ID170" s="2580"/>
      <c r="IE170" s="2580"/>
      <c r="IF170" s="2580"/>
      <c r="IG170" s="2580"/>
      <c r="IH170" s="2580"/>
      <c r="II170" s="2580"/>
      <c r="IJ170" s="2580"/>
      <c r="IK170" s="2580"/>
      <c r="IL170" s="2580"/>
      <c r="IM170" s="2580"/>
      <c r="IN170" s="2580"/>
      <c r="IO170" s="2580"/>
      <c r="IP170" s="2580"/>
      <c r="IQ170" s="2580"/>
      <c r="IR170" s="2580"/>
      <c r="IS170" s="2580"/>
      <c r="IT170" s="2580"/>
      <c r="IU170" s="2580"/>
      <c r="IV170" s="2580"/>
      <c r="IW170" s="2580"/>
      <c r="IX170" s="2580"/>
      <c r="IY170" s="2580"/>
      <c r="IZ170" s="2580"/>
      <c r="JA170" s="2580"/>
      <c r="JB170" s="2580"/>
      <c r="JC170" s="2580"/>
      <c r="JD170" s="2580"/>
      <c r="JE170" s="2580"/>
      <c r="JF170" s="2580"/>
      <c r="JG170" s="2580"/>
      <c r="JH170" s="2580"/>
      <c r="JI170" s="2580"/>
      <c r="JJ170" s="2580"/>
      <c r="JK170" s="2580"/>
      <c r="JL170" s="2580"/>
      <c r="JM170" s="2580"/>
      <c r="JN170" s="2580"/>
      <c r="JO170" s="2580"/>
      <c r="JP170" s="2580"/>
      <c r="JQ170" s="2580"/>
      <c r="JR170" s="2580"/>
      <c r="JS170" s="2580"/>
      <c r="JT170" s="2580"/>
      <c r="JU170" s="2580"/>
      <c r="JV170" s="2580"/>
      <c r="JW170" s="2580"/>
      <c r="JX170" s="2580"/>
      <c r="JY170" s="2580"/>
      <c r="JZ170" s="2580"/>
      <c r="KA170" s="2580"/>
      <c r="KB170" s="2580"/>
      <c r="KC170" s="2580"/>
      <c r="KD170" s="2580"/>
      <c r="KE170" s="2580"/>
      <c r="KF170" s="2580"/>
      <c r="KG170" s="2580"/>
      <c r="KH170" s="2580"/>
      <c r="KI170" s="2580"/>
      <c r="KJ170" s="2580"/>
      <c r="KK170" s="2580"/>
      <c r="KL170" s="2580"/>
      <c r="KM170" s="2580"/>
      <c r="KN170" s="2580"/>
      <c r="KO170" s="2580"/>
      <c r="KP170" s="2580"/>
      <c r="KQ170" s="2580"/>
      <c r="KR170" s="2580"/>
      <c r="KS170" s="2580"/>
      <c r="KT170" s="2580"/>
      <c r="KU170" s="2580"/>
      <c r="KV170" s="2580"/>
      <c r="KW170" s="2580"/>
      <c r="KX170" s="2580"/>
      <c r="KY170" s="2580"/>
      <c r="KZ170" s="2580"/>
      <c r="LA170" s="2580"/>
      <c r="LB170" s="2580"/>
      <c r="LC170" s="2580"/>
      <c r="LD170" s="2580"/>
      <c r="LE170" s="2580"/>
      <c r="LF170" s="2580"/>
      <c r="LG170" s="2580"/>
      <c r="LH170" s="2580"/>
      <c r="LI170" s="2580"/>
      <c r="LJ170" s="2580"/>
      <c r="LK170" s="2580"/>
      <c r="LL170" s="2580"/>
      <c r="LM170" s="2580"/>
      <c r="LN170" s="2580"/>
      <c r="LO170" s="2580"/>
      <c r="LP170" s="2580"/>
      <c r="LQ170" s="2580"/>
      <c r="LR170" s="2580"/>
      <c r="LS170" s="2580"/>
      <c r="LT170" s="2580"/>
      <c r="LU170" s="2580"/>
      <c r="LV170" s="2580"/>
      <c r="LW170" s="2580"/>
      <c r="LX170" s="2580"/>
      <c r="LY170" s="2580"/>
      <c r="LZ170" s="2580"/>
      <c r="MA170" s="2580"/>
      <c r="MB170" s="2580"/>
      <c r="MC170" s="2580"/>
      <c r="MD170" s="2580"/>
      <c r="ME170" s="2580"/>
      <c r="MF170" s="2580"/>
      <c r="MG170" s="2580"/>
      <c r="MH170" s="2580"/>
      <c r="MI170" s="2580"/>
      <c r="MJ170" s="2580"/>
      <c r="MK170" s="2580"/>
      <c r="ML170" s="2580"/>
      <c r="MM170" s="2580"/>
      <c r="MN170" s="2580"/>
      <c r="MO170" s="2580"/>
      <c r="MP170" s="2580"/>
      <c r="MQ170" s="2580"/>
      <c r="MR170" s="2580"/>
      <c r="MS170" s="2580"/>
      <c r="MT170" s="2580"/>
      <c r="MU170" s="2580"/>
      <c r="MV170" s="2580"/>
      <c r="MW170" s="2580"/>
      <c r="MX170" s="2580"/>
      <c r="MY170" s="2580"/>
      <c r="MZ170" s="2580"/>
      <c r="NA170" s="2580"/>
      <c r="NB170" s="2580"/>
      <c r="NC170" s="2580"/>
      <c r="ND170" s="2580"/>
      <c r="NE170" s="2580"/>
      <c r="NF170" s="2580"/>
      <c r="NG170" s="2580"/>
      <c r="NH170" s="2580"/>
      <c r="NI170" s="2580"/>
      <c r="NJ170" s="2580"/>
      <c r="NK170" s="2580"/>
      <c r="NL170" s="2580"/>
      <c r="NM170" s="2580"/>
      <c r="NN170" s="2580"/>
      <c r="NO170" s="2580"/>
      <c r="NP170" s="2580"/>
      <c r="NQ170" s="2580"/>
      <c r="NR170" s="2580"/>
      <c r="NS170" s="2580"/>
      <c r="NT170" s="2580"/>
      <c r="NU170" s="2580"/>
      <c r="NV170" s="2580"/>
      <c r="NW170" s="2580"/>
      <c r="NX170" s="2580"/>
      <c r="NY170" s="2580"/>
      <c r="NZ170" s="2580"/>
      <c r="OA170" s="2580"/>
      <c r="OB170" s="2580"/>
      <c r="OC170" s="2580"/>
      <c r="OD170" s="2580"/>
      <c r="OE170" s="2580"/>
      <c r="OF170" s="2580"/>
      <c r="OG170" s="2580"/>
      <c r="OH170" s="2580"/>
      <c r="OI170" s="2580"/>
      <c r="OJ170" s="2580"/>
      <c r="OK170" s="2580"/>
      <c r="OL170" s="2580"/>
      <c r="OM170" s="2580"/>
      <c r="ON170" s="2580"/>
      <c r="OO170" s="2580"/>
      <c r="OP170" s="2580"/>
      <c r="OQ170" s="2580"/>
      <c r="OR170" s="2580"/>
      <c r="OS170" s="2580"/>
      <c r="OT170" s="2580"/>
      <c r="OU170" s="2580"/>
      <c r="OV170" s="2580"/>
      <c r="OW170" s="2580"/>
      <c r="OX170" s="2580"/>
      <c r="OY170" s="2580"/>
      <c r="OZ170" s="2580"/>
      <c r="PA170" s="2580"/>
      <c r="PB170" s="2580"/>
      <c r="PC170" s="2580"/>
      <c r="PD170" s="2580"/>
      <c r="PE170" s="2580"/>
      <c r="PF170" s="2580"/>
      <c r="PG170" s="2580"/>
      <c r="PH170" s="2580"/>
      <c r="PI170" s="2580"/>
      <c r="PJ170" s="2580"/>
      <c r="PK170" s="2580"/>
      <c r="PL170" s="2580"/>
      <c r="PM170" s="2580"/>
      <c r="PN170" s="2580"/>
      <c r="PO170" s="2580"/>
      <c r="PP170" s="2580"/>
      <c r="PQ170" s="2580"/>
      <c r="PR170" s="2580"/>
      <c r="PS170" s="2580"/>
      <c r="PT170" s="2580"/>
      <c r="PU170" s="2580"/>
      <c r="PV170" s="2580"/>
      <c r="PW170" s="2580"/>
      <c r="PX170" s="2580"/>
      <c r="PY170" s="2580"/>
      <c r="PZ170" s="2580"/>
      <c r="QA170" s="2580"/>
      <c r="QB170" s="2580"/>
      <c r="QC170" s="2580"/>
      <c r="QD170" s="2580"/>
      <c r="QE170" s="2580"/>
      <c r="QF170" s="2580"/>
      <c r="QG170" s="2580"/>
      <c r="QH170" s="2580"/>
      <c r="QI170" s="2580"/>
      <c r="QJ170" s="2580"/>
      <c r="QK170" s="2580"/>
      <c r="QL170" s="2580"/>
      <c r="QM170" s="2580"/>
      <c r="QN170" s="2580"/>
      <c r="QO170" s="2580"/>
      <c r="QP170" s="2580"/>
      <c r="QQ170" s="2580"/>
      <c r="QR170" s="2580"/>
      <c r="QS170" s="2580"/>
      <c r="QT170" s="2580"/>
      <c r="QU170" s="2580"/>
      <c r="QV170" s="2580"/>
      <c r="QW170" s="2580"/>
      <c r="QX170" s="2580"/>
      <c r="QY170" s="2580"/>
      <c r="QZ170" s="2580"/>
      <c r="RA170" s="2580"/>
      <c r="RB170" s="2580"/>
      <c r="RC170" s="2580"/>
      <c r="RD170" s="2580"/>
      <c r="RE170" s="2580"/>
      <c r="RF170" s="2580"/>
      <c r="RG170" s="2580"/>
      <c r="RH170" s="2580"/>
      <c r="RI170" s="2580"/>
      <c r="RJ170" s="2580"/>
      <c r="RK170" s="2580"/>
      <c r="RL170" s="2580"/>
      <c r="RM170" s="2580"/>
      <c r="RN170" s="2580"/>
      <c r="RO170" s="2580"/>
      <c r="RP170" s="2580"/>
      <c r="RQ170" s="2580"/>
      <c r="RR170" s="2580"/>
      <c r="RS170" s="2580"/>
      <c r="RT170" s="2580"/>
      <c r="RU170" s="2580"/>
      <c r="RV170" s="2580"/>
      <c r="RW170" s="2580"/>
      <c r="RX170" s="2580"/>
      <c r="RY170" s="2580"/>
      <c r="RZ170" s="2580"/>
      <c r="SA170" s="2580"/>
      <c r="SB170" s="2580"/>
      <c r="SC170" s="2580"/>
      <c r="SD170" s="2580"/>
      <c r="SE170" s="2580"/>
      <c r="SF170" s="2580"/>
      <c r="SG170" s="2580"/>
      <c r="SH170" s="2580"/>
      <c r="SI170" s="2580"/>
      <c r="SJ170" s="2580"/>
      <c r="SK170" s="2580"/>
      <c r="SL170" s="2580"/>
      <c r="SM170" s="2580"/>
      <c r="SN170" s="2580"/>
      <c r="SO170" s="2580"/>
      <c r="SP170" s="2580"/>
      <c r="SQ170" s="2580"/>
      <c r="SR170" s="2580"/>
      <c r="SS170" s="2580"/>
      <c r="ST170" s="2580"/>
      <c r="SU170" s="2580"/>
      <c r="SV170" s="2580"/>
      <c r="SW170" s="2580"/>
      <c r="SX170" s="2580"/>
      <c r="SY170" s="2580"/>
      <c r="SZ170" s="2580"/>
      <c r="TA170" s="2580"/>
      <c r="TB170" s="2580"/>
      <c r="TC170" s="2580"/>
      <c r="TD170" s="2580"/>
      <c r="TE170" s="2580"/>
      <c r="TF170" s="2580"/>
      <c r="TG170" s="2580"/>
      <c r="TH170" s="2580"/>
      <c r="TI170" s="2580"/>
      <c r="TJ170" s="2580"/>
      <c r="TK170" s="2580"/>
      <c r="TL170" s="2580"/>
      <c r="TM170" s="2580"/>
      <c r="TN170" s="2580"/>
      <c r="TO170" s="2580"/>
      <c r="TP170" s="2580"/>
      <c r="TQ170" s="2580"/>
      <c r="TR170" s="2580"/>
      <c r="TS170" s="2580"/>
      <c r="TT170" s="2580"/>
      <c r="TU170" s="2580"/>
      <c r="TV170" s="2580"/>
      <c r="TW170" s="2580"/>
      <c r="TX170" s="2580"/>
      <c r="TY170" s="2580"/>
      <c r="TZ170" s="2580"/>
      <c r="UA170" s="2580"/>
      <c r="UB170" s="2580"/>
      <c r="UC170" s="2580"/>
      <c r="UD170" s="2580"/>
      <c r="UE170" s="2580"/>
      <c r="UF170" s="2580"/>
      <c r="UG170" s="2580"/>
      <c r="UH170" s="2580"/>
      <c r="UI170" s="2580"/>
      <c r="UJ170" s="2580"/>
      <c r="UK170" s="2580"/>
      <c r="UL170" s="2580"/>
      <c r="UM170" s="2580"/>
      <c r="UN170" s="2580"/>
      <c r="UO170" s="2580"/>
      <c r="UP170" s="2580"/>
      <c r="UQ170" s="2580"/>
      <c r="UR170" s="2580"/>
      <c r="US170" s="2580"/>
      <c r="UT170" s="2580"/>
      <c r="UU170" s="2580"/>
      <c r="UV170" s="2580"/>
      <c r="UW170" s="2580"/>
      <c r="UX170" s="2580"/>
      <c r="UY170" s="2580"/>
      <c r="UZ170" s="2580"/>
      <c r="VA170" s="2580"/>
      <c r="VB170" s="2580"/>
      <c r="VC170" s="2580"/>
      <c r="VD170" s="2580"/>
      <c r="VE170" s="2580"/>
      <c r="VF170" s="2580"/>
      <c r="VG170" s="2580"/>
      <c r="VH170" s="2580"/>
      <c r="VI170" s="2580"/>
      <c r="VJ170" s="2580"/>
      <c r="VK170" s="2580"/>
      <c r="VL170" s="2580"/>
      <c r="VM170" s="2580"/>
      <c r="VN170" s="2580"/>
      <c r="VO170" s="2580"/>
      <c r="VP170" s="2580"/>
      <c r="VQ170" s="2580"/>
      <c r="VR170" s="2580"/>
      <c r="VS170" s="2580"/>
      <c r="VT170" s="2580"/>
      <c r="VU170" s="2580"/>
      <c r="VV170" s="2580"/>
      <c r="VW170" s="2580"/>
      <c r="VX170" s="2580"/>
      <c r="VY170" s="2580"/>
      <c r="VZ170" s="2580"/>
      <c r="WA170" s="2580"/>
      <c r="WB170" s="2580"/>
      <c r="WC170" s="2580"/>
      <c r="WD170" s="2580"/>
      <c r="WE170" s="2580"/>
      <c r="WF170" s="2580"/>
      <c r="WG170" s="2580"/>
      <c r="WH170" s="2580"/>
      <c r="WI170" s="2580"/>
      <c r="WJ170" s="2580"/>
      <c r="WK170" s="2580"/>
      <c r="WL170" s="2580"/>
      <c r="WM170" s="2580"/>
      <c r="WN170" s="2580"/>
      <c r="WO170" s="2580"/>
      <c r="WP170" s="2580"/>
      <c r="WQ170" s="2580"/>
      <c r="WR170" s="2580"/>
      <c r="WS170" s="2580"/>
      <c r="WT170" s="2580"/>
      <c r="WU170" s="2580"/>
      <c r="WV170" s="2580"/>
      <c r="WW170" s="2580"/>
      <c r="WX170" s="2580"/>
      <c r="WY170" s="2580"/>
      <c r="WZ170" s="2580"/>
      <c r="XA170" s="2580"/>
      <c r="XB170" s="2580"/>
      <c r="XC170" s="2580"/>
      <c r="XD170" s="2580"/>
      <c r="XE170" s="2580"/>
      <c r="XF170" s="2580"/>
      <c r="XG170" s="2580"/>
      <c r="XH170" s="2580"/>
      <c r="XI170" s="2580"/>
      <c r="XJ170" s="2580"/>
      <c r="XK170" s="2580"/>
      <c r="XL170" s="2580"/>
      <c r="XM170" s="2580"/>
      <c r="XN170" s="2580"/>
      <c r="XO170" s="2580"/>
      <c r="XP170" s="2580"/>
      <c r="XQ170" s="2580"/>
      <c r="XR170" s="2580"/>
      <c r="XS170" s="2580"/>
      <c r="XT170" s="2580"/>
      <c r="XU170" s="2580"/>
      <c r="XV170" s="2580"/>
      <c r="XW170" s="2580"/>
      <c r="XX170" s="2580"/>
      <c r="XY170" s="2580"/>
      <c r="XZ170" s="2580"/>
      <c r="YA170" s="2580"/>
      <c r="YB170" s="2580"/>
      <c r="YC170" s="2580"/>
      <c r="YD170" s="2580"/>
      <c r="YE170" s="2580"/>
      <c r="YF170" s="2580"/>
      <c r="YG170" s="2580"/>
      <c r="YH170" s="2580"/>
      <c r="YI170" s="2580"/>
      <c r="YJ170" s="2580"/>
      <c r="YK170" s="2580"/>
      <c r="YL170" s="2580"/>
      <c r="YM170" s="2580"/>
      <c r="YN170" s="2580"/>
      <c r="YO170" s="2580"/>
      <c r="YP170" s="2580"/>
      <c r="YQ170" s="2580"/>
      <c r="YR170" s="2580"/>
      <c r="YS170" s="2580"/>
      <c r="YT170" s="2580"/>
      <c r="YU170" s="2580"/>
      <c r="YV170" s="2580"/>
      <c r="YW170" s="2580"/>
      <c r="YX170" s="2580"/>
      <c r="YY170" s="2580"/>
      <c r="YZ170" s="2580"/>
      <c r="ZA170" s="2580"/>
      <c r="ZB170" s="2580"/>
      <c r="ZC170" s="2580"/>
      <c r="ZD170" s="2580"/>
      <c r="ZE170" s="2580"/>
      <c r="ZF170" s="2580"/>
      <c r="ZG170" s="2580"/>
      <c r="ZH170" s="2580"/>
      <c r="ZI170" s="2580"/>
      <c r="ZJ170" s="2580"/>
      <c r="ZK170" s="2580"/>
      <c r="ZL170" s="2580"/>
      <c r="ZM170" s="2580"/>
      <c r="ZN170" s="2580"/>
      <c r="ZO170" s="2580"/>
      <c r="ZP170" s="2580"/>
      <c r="ZQ170" s="2580"/>
      <c r="ZR170" s="2580"/>
      <c r="ZS170" s="2580"/>
      <c r="ZT170" s="2580"/>
      <c r="ZU170" s="2580"/>
      <c r="ZV170" s="2580"/>
      <c r="ZW170" s="2580"/>
      <c r="ZX170" s="2580"/>
      <c r="ZY170" s="2580"/>
      <c r="ZZ170" s="2580"/>
      <c r="AAA170" s="2580"/>
      <c r="AAB170" s="2580"/>
      <c r="AAC170" s="2580"/>
      <c r="AAD170" s="2580"/>
      <c r="AAE170" s="2580"/>
      <c r="AAF170" s="2580"/>
      <c r="AAG170" s="2580"/>
      <c r="AAH170" s="2580"/>
      <c r="AAI170" s="2580"/>
      <c r="AAJ170" s="2580"/>
      <c r="AAK170" s="2580"/>
      <c r="AAL170" s="2580"/>
      <c r="AAM170" s="2580"/>
      <c r="AAN170" s="2580"/>
      <c r="AAO170" s="2580"/>
      <c r="AAP170" s="2580"/>
      <c r="AAQ170" s="2580"/>
      <c r="AAR170" s="2580"/>
      <c r="AAS170" s="2580"/>
      <c r="AAT170" s="2580"/>
      <c r="AAU170" s="2580"/>
      <c r="AAV170" s="2580"/>
      <c r="AAW170" s="2580"/>
      <c r="AAX170" s="2580"/>
      <c r="AAY170" s="2580"/>
      <c r="AAZ170" s="2580"/>
      <c r="ABA170" s="2580"/>
      <c r="ABB170" s="2580"/>
      <c r="ABC170" s="2580"/>
      <c r="ABD170" s="2580"/>
      <c r="ABE170" s="2580"/>
      <c r="ABF170" s="2580"/>
      <c r="ABG170" s="2580"/>
      <c r="ABH170" s="2580"/>
      <c r="ABI170" s="2580"/>
      <c r="ABJ170" s="2580"/>
      <c r="ABK170" s="2580"/>
      <c r="ABL170" s="2580"/>
      <c r="ABM170" s="2580"/>
      <c r="ABN170" s="2580"/>
      <c r="ABO170" s="2580"/>
      <c r="ABP170" s="2580"/>
      <c r="ABQ170" s="2580"/>
      <c r="ABR170" s="2580"/>
      <c r="ABS170" s="2580"/>
      <c r="ABT170" s="2580"/>
      <c r="ABU170" s="2580"/>
      <c r="ABV170" s="2580"/>
      <c r="ABW170" s="2580"/>
      <c r="ABX170" s="2580"/>
      <c r="ABY170" s="2580"/>
      <c r="ABZ170" s="2580"/>
      <c r="ACA170" s="2580"/>
      <c r="ACB170" s="2580"/>
      <c r="ACC170" s="2580"/>
      <c r="ACD170" s="2580"/>
      <c r="ACE170" s="2580"/>
      <c r="ACF170" s="2580"/>
      <c r="ACG170" s="2580"/>
      <c r="ACH170" s="2580"/>
      <c r="ACI170" s="2580"/>
      <c r="ACJ170" s="2580"/>
      <c r="ACK170" s="2580"/>
      <c r="ACL170" s="2580"/>
      <c r="ACM170" s="2580"/>
      <c r="ACN170" s="2580"/>
      <c r="ACO170" s="2580"/>
      <c r="ACP170" s="2580"/>
      <c r="ACQ170" s="2580"/>
      <c r="ACR170" s="2580"/>
      <c r="ACS170" s="2580"/>
      <c r="ACT170" s="2580"/>
      <c r="ACU170" s="2580"/>
      <c r="ACV170" s="2580"/>
      <c r="ACW170" s="2580"/>
      <c r="ACX170" s="2580"/>
      <c r="ACY170" s="2580"/>
      <c r="ACZ170" s="2580"/>
      <c r="ADA170" s="2580"/>
      <c r="ADB170" s="2580"/>
      <c r="ADC170" s="2580"/>
      <c r="ADD170" s="2580"/>
      <c r="ADE170" s="2580"/>
      <c r="ADF170" s="2580"/>
      <c r="ADG170" s="2580"/>
      <c r="ADH170" s="2580"/>
      <c r="ADI170" s="2580"/>
      <c r="ADJ170" s="2580"/>
      <c r="ADK170" s="2580"/>
      <c r="ADL170" s="2580"/>
      <c r="ADM170" s="2580"/>
      <c r="ADN170" s="2580"/>
      <c r="ADO170" s="2580"/>
      <c r="ADP170" s="2580"/>
      <c r="ADQ170" s="2580"/>
      <c r="ADR170" s="2580"/>
      <c r="ADS170" s="2580"/>
      <c r="ADT170" s="2580"/>
      <c r="ADU170" s="2580"/>
      <c r="ADV170" s="2580"/>
      <c r="ADW170" s="2580"/>
      <c r="ADX170" s="2580"/>
      <c r="ADY170" s="2580"/>
      <c r="ADZ170" s="2580"/>
      <c r="AEA170" s="2580"/>
      <c r="AEB170" s="2580"/>
      <c r="AEC170" s="2580"/>
      <c r="AED170" s="2580"/>
      <c r="AEE170" s="2580"/>
      <c r="AEF170" s="2580"/>
      <c r="AEG170" s="2580"/>
      <c r="AEH170" s="2580"/>
      <c r="AEI170" s="2580"/>
      <c r="AEJ170" s="2580"/>
      <c r="AEK170" s="2580"/>
      <c r="AEL170" s="2580"/>
      <c r="AEM170" s="2580"/>
      <c r="AEN170" s="2580"/>
      <c r="AEO170" s="2580"/>
      <c r="AEP170" s="2580"/>
      <c r="AEQ170" s="2580"/>
      <c r="AER170" s="2580"/>
      <c r="AES170" s="2580"/>
      <c r="AET170" s="2580"/>
      <c r="AEU170" s="2580"/>
      <c r="AEV170" s="2580"/>
      <c r="AEW170" s="2580"/>
      <c r="AEX170" s="2580"/>
      <c r="AEY170" s="2580"/>
      <c r="AEZ170" s="2580"/>
      <c r="AFA170" s="2580"/>
      <c r="AFB170" s="2580"/>
      <c r="AFC170" s="2580"/>
      <c r="AFD170" s="2580"/>
      <c r="AFE170" s="2580"/>
      <c r="AFF170" s="2580"/>
      <c r="AFG170" s="2580"/>
      <c r="AFH170" s="2580"/>
      <c r="AFI170" s="2580"/>
      <c r="AFJ170" s="2580"/>
      <c r="AFK170" s="2580"/>
      <c r="AFL170" s="2580"/>
      <c r="AFM170" s="2580"/>
      <c r="AFN170" s="2580"/>
      <c r="AFO170" s="2580"/>
      <c r="AFP170" s="2580"/>
      <c r="AFQ170" s="2580"/>
      <c r="AFR170" s="2580"/>
      <c r="AFS170" s="2580"/>
      <c r="AFT170" s="2580"/>
      <c r="AFU170" s="2580"/>
      <c r="AFV170" s="2580"/>
      <c r="AFW170" s="2580"/>
      <c r="AFX170" s="2580"/>
      <c r="AFY170" s="2580"/>
      <c r="AFZ170" s="2580"/>
      <c r="AGA170" s="2580"/>
      <c r="AGB170" s="2580"/>
      <c r="AGC170" s="2580"/>
      <c r="AGD170" s="2580"/>
      <c r="AGE170" s="2580"/>
      <c r="AGF170" s="2580"/>
      <c r="AGG170" s="2580"/>
      <c r="AGH170" s="2580"/>
      <c r="AGI170" s="2580"/>
      <c r="AGJ170" s="2580"/>
      <c r="AGK170" s="2580"/>
      <c r="AGL170" s="2580"/>
      <c r="AGM170" s="2580"/>
      <c r="AGN170" s="2580"/>
      <c r="AGO170" s="2580"/>
      <c r="AGP170" s="2580"/>
      <c r="AGQ170" s="2580"/>
      <c r="AGR170" s="2580"/>
      <c r="AGS170" s="2580"/>
      <c r="AGT170" s="2580"/>
      <c r="AGU170" s="2580"/>
      <c r="AGV170" s="2580"/>
      <c r="AGW170" s="2580"/>
      <c r="AGX170" s="2580"/>
      <c r="AGY170" s="2580"/>
      <c r="AGZ170" s="2580"/>
      <c r="AHA170" s="2580"/>
      <c r="AHB170" s="2580"/>
      <c r="AHC170" s="2580"/>
      <c r="AHD170" s="2580"/>
      <c r="AHE170" s="2580"/>
      <c r="AHF170" s="2580"/>
      <c r="AHG170" s="2580"/>
      <c r="AHH170" s="2580"/>
      <c r="AHI170" s="2580"/>
      <c r="AHJ170" s="2580"/>
      <c r="AHK170" s="2580"/>
      <c r="AHL170" s="2580"/>
      <c r="AHM170" s="2580"/>
      <c r="AHN170" s="2580"/>
      <c r="AHO170" s="2580"/>
      <c r="AHP170" s="2580"/>
      <c r="AHQ170" s="2580"/>
      <c r="AHR170" s="2580"/>
      <c r="AHS170" s="2580"/>
      <c r="AHT170" s="2580"/>
      <c r="AHU170" s="2580"/>
      <c r="AHV170" s="2580"/>
      <c r="AHW170" s="2580"/>
      <c r="AHX170" s="2580"/>
      <c r="AHY170" s="2580"/>
      <c r="AHZ170" s="2580"/>
      <c r="AIA170" s="2580"/>
      <c r="AIB170" s="2580"/>
      <c r="AIC170" s="2580"/>
      <c r="AID170" s="2580"/>
      <c r="AIE170" s="2580"/>
      <c r="AIF170" s="2580"/>
      <c r="AIG170" s="2580"/>
      <c r="AIH170" s="2580"/>
      <c r="AII170" s="2580"/>
      <c r="AIJ170" s="2580"/>
      <c r="AIK170" s="2580"/>
      <c r="AIL170" s="2580"/>
      <c r="AIM170" s="2580"/>
      <c r="AIN170" s="2580"/>
      <c r="AIO170" s="2580"/>
      <c r="AIP170" s="2580"/>
      <c r="AIQ170" s="2580"/>
      <c r="AIR170" s="2580"/>
      <c r="AIS170" s="2580"/>
      <c r="AIT170" s="2580"/>
      <c r="AIU170" s="2580"/>
      <c r="AIV170" s="2580"/>
      <c r="AIW170" s="2580"/>
      <c r="AIX170" s="2580"/>
      <c r="AIY170" s="2580"/>
      <c r="AIZ170" s="2580"/>
      <c r="AJA170" s="2580"/>
      <c r="AJB170" s="2580"/>
      <c r="AJC170" s="2580"/>
      <c r="AJD170" s="2580"/>
      <c r="AJE170" s="2580"/>
      <c r="AJF170" s="2580"/>
      <c r="AJG170" s="2580"/>
      <c r="AJH170" s="2580"/>
      <c r="AJI170" s="2580"/>
      <c r="AJJ170" s="2580"/>
      <c r="AJK170" s="2580"/>
      <c r="AJL170" s="2580"/>
      <c r="AJM170" s="2580"/>
      <c r="AJN170" s="2580"/>
      <c r="AJO170" s="2580"/>
      <c r="AJP170" s="2580"/>
      <c r="AJQ170" s="2580"/>
      <c r="AJR170" s="2580"/>
      <c r="AJS170" s="2580"/>
      <c r="AJT170" s="2580"/>
      <c r="AJU170" s="2580"/>
      <c r="AJV170" s="2580"/>
      <c r="AJW170" s="2580"/>
      <c r="AJX170" s="2580"/>
      <c r="AJY170" s="2580"/>
      <c r="AJZ170" s="2580"/>
      <c r="AKA170" s="2580"/>
      <c r="AKB170" s="2580"/>
      <c r="AKC170" s="2580"/>
      <c r="AKD170" s="2580"/>
      <c r="AKE170" s="2580"/>
      <c r="AKF170" s="2580"/>
      <c r="AKG170" s="2580"/>
      <c r="AKH170" s="2580"/>
      <c r="AKI170" s="2580"/>
      <c r="AKJ170" s="2580"/>
      <c r="AKK170" s="2580"/>
      <c r="AKL170" s="2580"/>
      <c r="AKM170" s="2580"/>
      <c r="AKN170" s="2580"/>
      <c r="AKO170" s="2580"/>
      <c r="AKP170" s="2580"/>
      <c r="AKQ170" s="2580"/>
      <c r="AKR170" s="2580"/>
      <c r="AKS170" s="2580"/>
      <c r="AKT170" s="2580"/>
      <c r="AKU170" s="2580"/>
      <c r="AKV170" s="2580"/>
      <c r="AKW170" s="2580"/>
      <c r="AKX170" s="2580"/>
      <c r="AKY170" s="2580"/>
      <c r="AKZ170" s="2580"/>
      <c r="ALA170" s="2580"/>
      <c r="ALB170" s="2580"/>
      <c r="ALC170" s="2580"/>
      <c r="ALD170" s="2580"/>
      <c r="ALE170" s="2580"/>
      <c r="ALF170" s="2580"/>
      <c r="ALG170" s="2580"/>
      <c r="ALH170" s="2580"/>
      <c r="ALI170" s="2580"/>
      <c r="ALJ170" s="2580"/>
      <c r="ALK170" s="2580"/>
      <c r="ALL170" s="2580"/>
      <c r="ALM170" s="2580"/>
      <c r="ALN170" s="2580"/>
      <c r="ALO170" s="2580"/>
      <c r="ALP170" s="2580"/>
      <c r="ALQ170" s="2580"/>
      <c r="ALR170" s="2580"/>
      <c r="ALS170" s="2580"/>
      <c r="ALT170" s="2580"/>
      <c r="ALU170" s="2580"/>
      <c r="ALV170" s="2580"/>
      <c r="ALW170" s="2580"/>
      <c r="ALX170" s="2580"/>
      <c r="ALY170" s="2580"/>
      <c r="ALZ170" s="2580"/>
      <c r="AMA170" s="2580"/>
      <c r="AMB170" s="2580"/>
      <c r="AMC170" s="2580"/>
      <c r="AMD170" s="2580"/>
      <c r="AME170" s="2580"/>
      <c r="AMF170" s="2580"/>
      <c r="AMG170" s="2580"/>
      <c r="AMH170" s="2580"/>
      <c r="AMI170" s="2580"/>
      <c r="AMJ170" s="2580"/>
    </row>
    <row r="171" spans="1:1024" s="1424" customFormat="1" ht="33" customHeight="1" thickBot="1">
      <c r="A171" s="6249"/>
      <c r="B171" s="6870"/>
      <c r="C171" s="6912"/>
      <c r="D171" s="6913"/>
      <c r="E171" s="6578"/>
      <c r="F171" s="6337"/>
      <c r="G171" s="6578"/>
      <c r="H171" s="6906"/>
      <c r="I171" s="4432" t="s">
        <v>1025</v>
      </c>
      <c r="J171" s="2421">
        <v>20000000</v>
      </c>
      <c r="K171" s="6859"/>
      <c r="L171" s="6859"/>
      <c r="M171" s="6859"/>
      <c r="N171" s="6859"/>
      <c r="O171" s="6388"/>
      <c r="P171" s="6964"/>
      <c r="Q171" s="6390"/>
      <c r="R171" s="6966"/>
      <c r="S171" s="6394"/>
      <c r="T171" s="6967"/>
      <c r="U171" s="6588"/>
      <c r="V171" s="6588"/>
      <c r="W171" s="6588"/>
      <c r="X171" s="6588"/>
      <c r="Y171" s="6939"/>
      <c r="Z171" s="6940"/>
      <c r="AA171" s="6939"/>
      <c r="AB171" s="6939"/>
      <c r="AC171" s="6939"/>
      <c r="AD171" s="6939"/>
      <c r="AE171" s="6940"/>
      <c r="AF171" s="6941"/>
      <c r="AG171" s="6427"/>
      <c r="AH171" s="6427"/>
      <c r="AI171" s="6390"/>
      <c r="AJ171" s="6390"/>
      <c r="AK171" s="6351"/>
      <c r="AL171" s="6427"/>
      <c r="AM171" s="6427"/>
      <c r="AN171" s="6427"/>
      <c r="AO171" s="6427"/>
      <c r="AP171" s="6427"/>
      <c r="AQ171" s="6427"/>
      <c r="AR171" s="6427"/>
      <c r="AS171" s="6427"/>
      <c r="AT171" s="6937"/>
      <c r="AU171" s="6427"/>
      <c r="AV171" s="6427"/>
      <c r="AW171" s="6938"/>
      <c r="AX171" s="6938"/>
      <c r="AY171" s="6414"/>
      <c r="AZ171" s="6963"/>
      <c r="BA171" s="3421"/>
      <c r="BB171" s="3421"/>
      <c r="BC171" s="3421"/>
      <c r="BD171" s="3421"/>
      <c r="BE171" s="3421"/>
      <c r="BF171" s="3421"/>
      <c r="BG171" s="3421"/>
      <c r="BH171" s="3421"/>
      <c r="BI171" s="3421"/>
      <c r="BJ171" s="3421"/>
      <c r="BK171" s="3421"/>
      <c r="BL171" s="3421"/>
      <c r="BM171" s="3421"/>
      <c r="BN171" s="3421"/>
      <c r="BO171" s="3421"/>
      <c r="BP171" s="3421"/>
      <c r="BQ171" s="3421"/>
      <c r="BR171" s="3421"/>
      <c r="BS171" s="3421"/>
      <c r="BT171" s="3421"/>
      <c r="BU171" s="3421"/>
      <c r="BV171" s="3421"/>
      <c r="BW171" s="3421"/>
      <c r="BX171" s="3421"/>
      <c r="BY171" s="3421"/>
      <c r="BZ171" s="3421"/>
      <c r="CA171" s="3421"/>
      <c r="CB171" s="3421"/>
      <c r="CC171" s="3421"/>
      <c r="CD171" s="3421"/>
      <c r="CE171" s="3421"/>
      <c r="CF171" s="3421"/>
      <c r="CG171" s="3421"/>
      <c r="CH171" s="3421"/>
      <c r="CI171" s="3421"/>
      <c r="CJ171" s="3421"/>
      <c r="CK171" s="3421"/>
      <c r="CL171" s="3421"/>
      <c r="CM171" s="3421"/>
      <c r="CN171" s="3421"/>
      <c r="CO171" s="3421"/>
      <c r="CP171" s="3421"/>
      <c r="CQ171" s="3421"/>
      <c r="CR171" s="3421"/>
      <c r="CS171" s="3421"/>
      <c r="CT171" s="3421"/>
      <c r="CU171" s="3421"/>
      <c r="CV171" s="3421"/>
      <c r="CW171" s="3421"/>
      <c r="CX171" s="3421"/>
      <c r="CY171" s="3421"/>
      <c r="CZ171" s="3421"/>
      <c r="DA171" s="3421"/>
      <c r="DB171" s="3421"/>
      <c r="DC171" s="3421"/>
      <c r="DD171" s="3421"/>
      <c r="DE171" s="3421"/>
      <c r="DF171" s="3421"/>
      <c r="DG171" s="3421"/>
      <c r="DH171" s="3421"/>
      <c r="DI171" s="3421"/>
      <c r="DJ171" s="3421"/>
      <c r="DK171" s="3421"/>
      <c r="DL171" s="3421"/>
      <c r="DM171" s="3421"/>
      <c r="DN171" s="3421"/>
      <c r="DO171" s="3421"/>
      <c r="DP171" s="3421"/>
      <c r="DQ171" s="3421"/>
      <c r="DR171" s="3421"/>
      <c r="DS171" s="3421"/>
      <c r="DT171" s="3421"/>
      <c r="DU171" s="3421"/>
      <c r="DV171" s="3421"/>
      <c r="DW171" s="3421"/>
      <c r="DX171" s="3421"/>
      <c r="DY171" s="3421"/>
      <c r="DZ171" s="2580"/>
      <c r="EA171" s="2580"/>
      <c r="EB171" s="2580"/>
      <c r="EC171" s="2580"/>
      <c r="ED171" s="2580"/>
      <c r="EE171" s="2580"/>
      <c r="EF171" s="2580"/>
      <c r="EG171" s="2580"/>
      <c r="EH171" s="2580"/>
      <c r="EI171" s="2580"/>
      <c r="EJ171" s="2580"/>
      <c r="EK171" s="2580"/>
      <c r="EL171" s="2580"/>
      <c r="EM171" s="2580"/>
      <c r="EN171" s="2580"/>
      <c r="EO171" s="2580"/>
      <c r="EP171" s="2580"/>
      <c r="EQ171" s="2580"/>
      <c r="ER171" s="2580"/>
      <c r="ES171" s="2580"/>
      <c r="ET171" s="2580"/>
      <c r="EU171" s="2580"/>
      <c r="EV171" s="2580"/>
      <c r="EW171" s="2580"/>
      <c r="EX171" s="2580"/>
      <c r="EY171" s="2580"/>
      <c r="EZ171" s="2580"/>
      <c r="FA171" s="2580"/>
      <c r="FB171" s="2580"/>
      <c r="FC171" s="2580"/>
      <c r="FD171" s="2580"/>
      <c r="FE171" s="2580"/>
      <c r="FF171" s="2580"/>
      <c r="FG171" s="2580"/>
      <c r="FH171" s="2580"/>
      <c r="FI171" s="2580"/>
      <c r="FJ171" s="2580"/>
      <c r="FK171" s="2580"/>
      <c r="FL171" s="2580"/>
      <c r="FM171" s="2580"/>
      <c r="FN171" s="2580"/>
      <c r="FO171" s="2580"/>
      <c r="FP171" s="2580"/>
      <c r="FQ171" s="2580"/>
      <c r="FR171" s="2580"/>
      <c r="FS171" s="2580"/>
      <c r="FT171" s="2580"/>
      <c r="FU171" s="2580"/>
      <c r="FV171" s="2580"/>
      <c r="FW171" s="2580"/>
      <c r="FX171" s="2580"/>
      <c r="FY171" s="2580"/>
      <c r="FZ171" s="2580"/>
      <c r="GA171" s="2580"/>
      <c r="GB171" s="2580"/>
      <c r="GC171" s="2580"/>
      <c r="GD171" s="2580"/>
      <c r="GE171" s="2580"/>
      <c r="GF171" s="2580"/>
      <c r="GG171" s="2580"/>
      <c r="GH171" s="2580"/>
      <c r="GI171" s="2580"/>
      <c r="GJ171" s="2580"/>
      <c r="GK171" s="2580"/>
      <c r="GL171" s="2580"/>
      <c r="GM171" s="2580"/>
      <c r="GN171" s="2580"/>
      <c r="GO171" s="2580"/>
      <c r="GP171" s="2580"/>
      <c r="GQ171" s="2580"/>
      <c r="GR171" s="2580"/>
      <c r="GS171" s="2580"/>
      <c r="GT171" s="2580"/>
      <c r="GU171" s="2580"/>
      <c r="GV171" s="2580"/>
      <c r="GW171" s="2580"/>
      <c r="GX171" s="2580"/>
      <c r="GY171" s="2580"/>
      <c r="GZ171" s="2580"/>
      <c r="HA171" s="2580"/>
      <c r="HB171" s="2580"/>
      <c r="HC171" s="2580"/>
      <c r="HD171" s="2580"/>
      <c r="HE171" s="2580"/>
      <c r="HF171" s="2580"/>
      <c r="HG171" s="2580"/>
      <c r="HH171" s="2580"/>
      <c r="HI171" s="2580"/>
      <c r="HJ171" s="2580"/>
      <c r="HK171" s="2580"/>
      <c r="HL171" s="2580"/>
      <c r="HM171" s="2580"/>
      <c r="HN171" s="2580"/>
      <c r="HO171" s="2580"/>
      <c r="HP171" s="2580"/>
      <c r="HQ171" s="2580"/>
      <c r="HR171" s="2580"/>
      <c r="HS171" s="2580"/>
      <c r="HT171" s="2580"/>
      <c r="HU171" s="2580"/>
      <c r="HV171" s="2580"/>
      <c r="HW171" s="2580"/>
      <c r="HX171" s="2580"/>
      <c r="HY171" s="2580"/>
      <c r="HZ171" s="2580"/>
      <c r="IA171" s="2580"/>
      <c r="IB171" s="2580"/>
      <c r="IC171" s="2580"/>
      <c r="ID171" s="2580"/>
      <c r="IE171" s="2580"/>
      <c r="IF171" s="2580"/>
      <c r="IG171" s="2580"/>
      <c r="IH171" s="2580"/>
      <c r="II171" s="2580"/>
      <c r="IJ171" s="2580"/>
      <c r="IK171" s="2580"/>
      <c r="IL171" s="2580"/>
      <c r="IM171" s="2580"/>
      <c r="IN171" s="2580"/>
      <c r="IO171" s="2580"/>
      <c r="IP171" s="2580"/>
      <c r="IQ171" s="2580"/>
      <c r="IR171" s="2580"/>
      <c r="IS171" s="2580"/>
      <c r="IT171" s="2580"/>
      <c r="IU171" s="2580"/>
      <c r="IV171" s="2580"/>
      <c r="IW171" s="2580"/>
      <c r="IX171" s="2580"/>
      <c r="IY171" s="2580"/>
      <c r="IZ171" s="2580"/>
      <c r="JA171" s="2580"/>
      <c r="JB171" s="2580"/>
      <c r="JC171" s="2580"/>
      <c r="JD171" s="2580"/>
      <c r="JE171" s="2580"/>
      <c r="JF171" s="2580"/>
      <c r="JG171" s="2580"/>
      <c r="JH171" s="2580"/>
      <c r="JI171" s="2580"/>
      <c r="JJ171" s="2580"/>
      <c r="JK171" s="2580"/>
      <c r="JL171" s="2580"/>
      <c r="JM171" s="2580"/>
      <c r="JN171" s="2580"/>
      <c r="JO171" s="2580"/>
      <c r="JP171" s="2580"/>
      <c r="JQ171" s="2580"/>
      <c r="JR171" s="2580"/>
      <c r="JS171" s="2580"/>
      <c r="JT171" s="2580"/>
      <c r="JU171" s="2580"/>
      <c r="JV171" s="2580"/>
      <c r="JW171" s="2580"/>
      <c r="JX171" s="2580"/>
      <c r="JY171" s="2580"/>
      <c r="JZ171" s="2580"/>
      <c r="KA171" s="2580"/>
      <c r="KB171" s="2580"/>
      <c r="KC171" s="2580"/>
      <c r="KD171" s="2580"/>
      <c r="KE171" s="2580"/>
      <c r="KF171" s="2580"/>
      <c r="KG171" s="2580"/>
      <c r="KH171" s="2580"/>
      <c r="KI171" s="2580"/>
      <c r="KJ171" s="2580"/>
      <c r="KK171" s="2580"/>
      <c r="KL171" s="2580"/>
      <c r="KM171" s="2580"/>
      <c r="KN171" s="2580"/>
      <c r="KO171" s="2580"/>
      <c r="KP171" s="2580"/>
      <c r="KQ171" s="2580"/>
      <c r="KR171" s="2580"/>
      <c r="KS171" s="2580"/>
      <c r="KT171" s="2580"/>
      <c r="KU171" s="2580"/>
      <c r="KV171" s="2580"/>
      <c r="KW171" s="2580"/>
      <c r="KX171" s="2580"/>
      <c r="KY171" s="2580"/>
      <c r="KZ171" s="2580"/>
      <c r="LA171" s="2580"/>
      <c r="LB171" s="2580"/>
      <c r="LC171" s="2580"/>
      <c r="LD171" s="2580"/>
      <c r="LE171" s="2580"/>
      <c r="LF171" s="2580"/>
      <c r="LG171" s="2580"/>
      <c r="LH171" s="2580"/>
      <c r="LI171" s="2580"/>
      <c r="LJ171" s="2580"/>
      <c r="LK171" s="2580"/>
      <c r="LL171" s="2580"/>
      <c r="LM171" s="2580"/>
      <c r="LN171" s="2580"/>
      <c r="LO171" s="2580"/>
      <c r="LP171" s="2580"/>
      <c r="LQ171" s="2580"/>
      <c r="LR171" s="2580"/>
      <c r="LS171" s="2580"/>
      <c r="LT171" s="2580"/>
      <c r="LU171" s="2580"/>
      <c r="LV171" s="2580"/>
      <c r="LW171" s="2580"/>
      <c r="LX171" s="2580"/>
      <c r="LY171" s="2580"/>
      <c r="LZ171" s="2580"/>
      <c r="MA171" s="2580"/>
      <c r="MB171" s="2580"/>
      <c r="MC171" s="2580"/>
      <c r="MD171" s="2580"/>
      <c r="ME171" s="2580"/>
      <c r="MF171" s="2580"/>
      <c r="MG171" s="2580"/>
      <c r="MH171" s="2580"/>
      <c r="MI171" s="2580"/>
      <c r="MJ171" s="2580"/>
      <c r="MK171" s="2580"/>
      <c r="ML171" s="2580"/>
      <c r="MM171" s="2580"/>
      <c r="MN171" s="2580"/>
      <c r="MO171" s="2580"/>
      <c r="MP171" s="2580"/>
      <c r="MQ171" s="2580"/>
      <c r="MR171" s="2580"/>
      <c r="MS171" s="2580"/>
      <c r="MT171" s="2580"/>
      <c r="MU171" s="2580"/>
      <c r="MV171" s="2580"/>
      <c r="MW171" s="2580"/>
      <c r="MX171" s="2580"/>
      <c r="MY171" s="2580"/>
      <c r="MZ171" s="2580"/>
      <c r="NA171" s="2580"/>
      <c r="NB171" s="2580"/>
      <c r="NC171" s="2580"/>
      <c r="ND171" s="2580"/>
      <c r="NE171" s="2580"/>
      <c r="NF171" s="2580"/>
      <c r="NG171" s="2580"/>
      <c r="NH171" s="2580"/>
      <c r="NI171" s="2580"/>
      <c r="NJ171" s="2580"/>
      <c r="NK171" s="2580"/>
      <c r="NL171" s="2580"/>
      <c r="NM171" s="2580"/>
      <c r="NN171" s="2580"/>
      <c r="NO171" s="2580"/>
      <c r="NP171" s="2580"/>
      <c r="NQ171" s="2580"/>
      <c r="NR171" s="2580"/>
      <c r="NS171" s="2580"/>
      <c r="NT171" s="2580"/>
      <c r="NU171" s="2580"/>
      <c r="NV171" s="2580"/>
      <c r="NW171" s="2580"/>
      <c r="NX171" s="2580"/>
      <c r="NY171" s="2580"/>
      <c r="NZ171" s="2580"/>
      <c r="OA171" s="2580"/>
      <c r="OB171" s="2580"/>
      <c r="OC171" s="2580"/>
      <c r="OD171" s="2580"/>
      <c r="OE171" s="2580"/>
      <c r="OF171" s="2580"/>
      <c r="OG171" s="2580"/>
      <c r="OH171" s="2580"/>
      <c r="OI171" s="2580"/>
      <c r="OJ171" s="2580"/>
      <c r="OK171" s="2580"/>
      <c r="OL171" s="2580"/>
      <c r="OM171" s="2580"/>
      <c r="ON171" s="2580"/>
      <c r="OO171" s="2580"/>
      <c r="OP171" s="2580"/>
      <c r="OQ171" s="2580"/>
      <c r="OR171" s="2580"/>
      <c r="OS171" s="2580"/>
      <c r="OT171" s="2580"/>
      <c r="OU171" s="2580"/>
      <c r="OV171" s="2580"/>
      <c r="OW171" s="2580"/>
      <c r="OX171" s="2580"/>
      <c r="OY171" s="2580"/>
      <c r="OZ171" s="2580"/>
      <c r="PA171" s="2580"/>
      <c r="PB171" s="2580"/>
      <c r="PC171" s="2580"/>
      <c r="PD171" s="2580"/>
      <c r="PE171" s="2580"/>
      <c r="PF171" s="2580"/>
      <c r="PG171" s="2580"/>
      <c r="PH171" s="2580"/>
      <c r="PI171" s="2580"/>
      <c r="PJ171" s="2580"/>
      <c r="PK171" s="2580"/>
      <c r="PL171" s="2580"/>
      <c r="PM171" s="2580"/>
      <c r="PN171" s="2580"/>
      <c r="PO171" s="2580"/>
      <c r="PP171" s="2580"/>
      <c r="PQ171" s="2580"/>
      <c r="PR171" s="2580"/>
      <c r="PS171" s="2580"/>
      <c r="PT171" s="2580"/>
      <c r="PU171" s="2580"/>
      <c r="PV171" s="2580"/>
      <c r="PW171" s="2580"/>
      <c r="PX171" s="2580"/>
      <c r="PY171" s="2580"/>
      <c r="PZ171" s="2580"/>
      <c r="QA171" s="2580"/>
      <c r="QB171" s="2580"/>
      <c r="QC171" s="2580"/>
      <c r="QD171" s="2580"/>
      <c r="QE171" s="2580"/>
      <c r="QF171" s="2580"/>
      <c r="QG171" s="2580"/>
      <c r="QH171" s="2580"/>
      <c r="QI171" s="2580"/>
      <c r="QJ171" s="2580"/>
      <c r="QK171" s="2580"/>
      <c r="QL171" s="2580"/>
      <c r="QM171" s="2580"/>
      <c r="QN171" s="2580"/>
      <c r="QO171" s="2580"/>
      <c r="QP171" s="2580"/>
      <c r="QQ171" s="2580"/>
      <c r="QR171" s="2580"/>
      <c r="QS171" s="2580"/>
      <c r="QT171" s="2580"/>
      <c r="QU171" s="2580"/>
      <c r="QV171" s="2580"/>
      <c r="QW171" s="2580"/>
      <c r="QX171" s="2580"/>
      <c r="QY171" s="2580"/>
      <c r="QZ171" s="2580"/>
      <c r="RA171" s="2580"/>
      <c r="RB171" s="2580"/>
      <c r="RC171" s="2580"/>
      <c r="RD171" s="2580"/>
      <c r="RE171" s="2580"/>
      <c r="RF171" s="2580"/>
      <c r="RG171" s="2580"/>
      <c r="RH171" s="2580"/>
      <c r="RI171" s="2580"/>
      <c r="RJ171" s="2580"/>
      <c r="RK171" s="2580"/>
      <c r="RL171" s="2580"/>
      <c r="RM171" s="2580"/>
      <c r="RN171" s="2580"/>
      <c r="RO171" s="2580"/>
      <c r="RP171" s="2580"/>
      <c r="RQ171" s="2580"/>
      <c r="RR171" s="2580"/>
      <c r="RS171" s="2580"/>
      <c r="RT171" s="2580"/>
      <c r="RU171" s="2580"/>
      <c r="RV171" s="2580"/>
      <c r="RW171" s="2580"/>
      <c r="RX171" s="2580"/>
      <c r="RY171" s="2580"/>
      <c r="RZ171" s="2580"/>
      <c r="SA171" s="2580"/>
      <c r="SB171" s="2580"/>
      <c r="SC171" s="2580"/>
      <c r="SD171" s="2580"/>
      <c r="SE171" s="2580"/>
      <c r="SF171" s="2580"/>
      <c r="SG171" s="2580"/>
      <c r="SH171" s="2580"/>
      <c r="SI171" s="2580"/>
      <c r="SJ171" s="2580"/>
      <c r="SK171" s="2580"/>
      <c r="SL171" s="2580"/>
      <c r="SM171" s="2580"/>
      <c r="SN171" s="2580"/>
      <c r="SO171" s="2580"/>
      <c r="SP171" s="2580"/>
      <c r="SQ171" s="2580"/>
      <c r="SR171" s="2580"/>
      <c r="SS171" s="2580"/>
      <c r="ST171" s="2580"/>
      <c r="SU171" s="2580"/>
      <c r="SV171" s="2580"/>
      <c r="SW171" s="2580"/>
      <c r="SX171" s="2580"/>
      <c r="SY171" s="2580"/>
      <c r="SZ171" s="2580"/>
      <c r="TA171" s="2580"/>
      <c r="TB171" s="2580"/>
      <c r="TC171" s="2580"/>
      <c r="TD171" s="2580"/>
      <c r="TE171" s="2580"/>
      <c r="TF171" s="2580"/>
      <c r="TG171" s="2580"/>
      <c r="TH171" s="2580"/>
      <c r="TI171" s="2580"/>
      <c r="TJ171" s="2580"/>
      <c r="TK171" s="2580"/>
      <c r="TL171" s="2580"/>
      <c r="TM171" s="2580"/>
      <c r="TN171" s="2580"/>
      <c r="TO171" s="2580"/>
      <c r="TP171" s="2580"/>
      <c r="TQ171" s="2580"/>
      <c r="TR171" s="2580"/>
      <c r="TS171" s="2580"/>
      <c r="TT171" s="2580"/>
      <c r="TU171" s="2580"/>
      <c r="TV171" s="2580"/>
      <c r="TW171" s="2580"/>
      <c r="TX171" s="2580"/>
      <c r="TY171" s="2580"/>
      <c r="TZ171" s="2580"/>
      <c r="UA171" s="2580"/>
      <c r="UB171" s="2580"/>
      <c r="UC171" s="2580"/>
      <c r="UD171" s="2580"/>
      <c r="UE171" s="2580"/>
      <c r="UF171" s="2580"/>
      <c r="UG171" s="2580"/>
      <c r="UH171" s="2580"/>
      <c r="UI171" s="2580"/>
      <c r="UJ171" s="2580"/>
      <c r="UK171" s="2580"/>
      <c r="UL171" s="2580"/>
      <c r="UM171" s="2580"/>
      <c r="UN171" s="2580"/>
      <c r="UO171" s="2580"/>
      <c r="UP171" s="2580"/>
      <c r="UQ171" s="2580"/>
      <c r="UR171" s="2580"/>
      <c r="US171" s="2580"/>
      <c r="UT171" s="2580"/>
      <c r="UU171" s="2580"/>
      <c r="UV171" s="2580"/>
      <c r="UW171" s="2580"/>
      <c r="UX171" s="2580"/>
      <c r="UY171" s="2580"/>
      <c r="UZ171" s="2580"/>
      <c r="VA171" s="2580"/>
      <c r="VB171" s="2580"/>
      <c r="VC171" s="2580"/>
      <c r="VD171" s="2580"/>
      <c r="VE171" s="2580"/>
      <c r="VF171" s="2580"/>
      <c r="VG171" s="2580"/>
      <c r="VH171" s="2580"/>
      <c r="VI171" s="2580"/>
      <c r="VJ171" s="2580"/>
      <c r="VK171" s="2580"/>
      <c r="VL171" s="2580"/>
      <c r="VM171" s="2580"/>
      <c r="VN171" s="2580"/>
      <c r="VO171" s="2580"/>
      <c r="VP171" s="2580"/>
      <c r="VQ171" s="2580"/>
      <c r="VR171" s="2580"/>
      <c r="VS171" s="2580"/>
      <c r="VT171" s="2580"/>
      <c r="VU171" s="2580"/>
      <c r="VV171" s="2580"/>
      <c r="VW171" s="2580"/>
      <c r="VX171" s="2580"/>
      <c r="VY171" s="2580"/>
      <c r="VZ171" s="2580"/>
      <c r="WA171" s="2580"/>
      <c r="WB171" s="2580"/>
      <c r="WC171" s="2580"/>
      <c r="WD171" s="2580"/>
      <c r="WE171" s="2580"/>
      <c r="WF171" s="2580"/>
      <c r="WG171" s="2580"/>
      <c r="WH171" s="2580"/>
      <c r="WI171" s="2580"/>
      <c r="WJ171" s="2580"/>
      <c r="WK171" s="2580"/>
      <c r="WL171" s="2580"/>
      <c r="WM171" s="2580"/>
      <c r="WN171" s="2580"/>
      <c r="WO171" s="2580"/>
      <c r="WP171" s="2580"/>
      <c r="WQ171" s="2580"/>
      <c r="WR171" s="2580"/>
      <c r="WS171" s="2580"/>
      <c r="WT171" s="2580"/>
      <c r="WU171" s="2580"/>
      <c r="WV171" s="2580"/>
      <c r="WW171" s="2580"/>
      <c r="WX171" s="2580"/>
      <c r="WY171" s="2580"/>
      <c r="WZ171" s="2580"/>
      <c r="XA171" s="2580"/>
      <c r="XB171" s="2580"/>
      <c r="XC171" s="2580"/>
      <c r="XD171" s="2580"/>
      <c r="XE171" s="2580"/>
      <c r="XF171" s="2580"/>
      <c r="XG171" s="2580"/>
      <c r="XH171" s="2580"/>
      <c r="XI171" s="2580"/>
      <c r="XJ171" s="2580"/>
      <c r="XK171" s="2580"/>
      <c r="XL171" s="2580"/>
      <c r="XM171" s="2580"/>
      <c r="XN171" s="2580"/>
      <c r="XO171" s="2580"/>
      <c r="XP171" s="2580"/>
      <c r="XQ171" s="2580"/>
      <c r="XR171" s="2580"/>
      <c r="XS171" s="2580"/>
      <c r="XT171" s="2580"/>
      <c r="XU171" s="2580"/>
      <c r="XV171" s="2580"/>
      <c r="XW171" s="2580"/>
      <c r="XX171" s="2580"/>
      <c r="XY171" s="2580"/>
      <c r="XZ171" s="2580"/>
      <c r="YA171" s="2580"/>
      <c r="YB171" s="2580"/>
      <c r="YC171" s="2580"/>
      <c r="YD171" s="2580"/>
      <c r="YE171" s="2580"/>
      <c r="YF171" s="2580"/>
      <c r="YG171" s="2580"/>
      <c r="YH171" s="2580"/>
      <c r="YI171" s="2580"/>
      <c r="YJ171" s="2580"/>
      <c r="YK171" s="2580"/>
      <c r="YL171" s="2580"/>
      <c r="YM171" s="2580"/>
      <c r="YN171" s="2580"/>
      <c r="YO171" s="2580"/>
      <c r="YP171" s="2580"/>
      <c r="YQ171" s="2580"/>
      <c r="YR171" s="2580"/>
      <c r="YS171" s="2580"/>
      <c r="YT171" s="2580"/>
      <c r="YU171" s="2580"/>
      <c r="YV171" s="2580"/>
      <c r="YW171" s="2580"/>
      <c r="YX171" s="2580"/>
      <c r="YY171" s="2580"/>
      <c r="YZ171" s="2580"/>
      <c r="ZA171" s="2580"/>
      <c r="ZB171" s="2580"/>
      <c r="ZC171" s="2580"/>
      <c r="ZD171" s="2580"/>
      <c r="ZE171" s="2580"/>
      <c r="ZF171" s="2580"/>
      <c r="ZG171" s="2580"/>
      <c r="ZH171" s="2580"/>
      <c r="ZI171" s="2580"/>
      <c r="ZJ171" s="2580"/>
      <c r="ZK171" s="2580"/>
      <c r="ZL171" s="2580"/>
      <c r="ZM171" s="2580"/>
      <c r="ZN171" s="2580"/>
      <c r="ZO171" s="2580"/>
      <c r="ZP171" s="2580"/>
      <c r="ZQ171" s="2580"/>
      <c r="ZR171" s="2580"/>
      <c r="ZS171" s="2580"/>
      <c r="ZT171" s="2580"/>
      <c r="ZU171" s="2580"/>
      <c r="ZV171" s="2580"/>
      <c r="ZW171" s="2580"/>
      <c r="ZX171" s="2580"/>
      <c r="ZY171" s="2580"/>
      <c r="ZZ171" s="2580"/>
      <c r="AAA171" s="2580"/>
      <c r="AAB171" s="2580"/>
      <c r="AAC171" s="2580"/>
      <c r="AAD171" s="2580"/>
      <c r="AAE171" s="2580"/>
      <c r="AAF171" s="2580"/>
      <c r="AAG171" s="2580"/>
      <c r="AAH171" s="2580"/>
      <c r="AAI171" s="2580"/>
      <c r="AAJ171" s="2580"/>
      <c r="AAK171" s="2580"/>
      <c r="AAL171" s="2580"/>
      <c r="AAM171" s="2580"/>
      <c r="AAN171" s="2580"/>
      <c r="AAO171" s="2580"/>
      <c r="AAP171" s="2580"/>
      <c r="AAQ171" s="2580"/>
      <c r="AAR171" s="2580"/>
      <c r="AAS171" s="2580"/>
      <c r="AAT171" s="2580"/>
      <c r="AAU171" s="2580"/>
      <c r="AAV171" s="2580"/>
      <c r="AAW171" s="2580"/>
      <c r="AAX171" s="2580"/>
      <c r="AAY171" s="2580"/>
      <c r="AAZ171" s="2580"/>
      <c r="ABA171" s="2580"/>
      <c r="ABB171" s="2580"/>
      <c r="ABC171" s="2580"/>
      <c r="ABD171" s="2580"/>
      <c r="ABE171" s="2580"/>
      <c r="ABF171" s="2580"/>
      <c r="ABG171" s="2580"/>
      <c r="ABH171" s="2580"/>
      <c r="ABI171" s="2580"/>
      <c r="ABJ171" s="2580"/>
      <c r="ABK171" s="2580"/>
      <c r="ABL171" s="2580"/>
      <c r="ABM171" s="2580"/>
      <c r="ABN171" s="2580"/>
      <c r="ABO171" s="2580"/>
      <c r="ABP171" s="2580"/>
      <c r="ABQ171" s="2580"/>
      <c r="ABR171" s="2580"/>
      <c r="ABS171" s="2580"/>
      <c r="ABT171" s="2580"/>
      <c r="ABU171" s="2580"/>
      <c r="ABV171" s="2580"/>
      <c r="ABW171" s="2580"/>
      <c r="ABX171" s="2580"/>
      <c r="ABY171" s="2580"/>
      <c r="ABZ171" s="2580"/>
      <c r="ACA171" s="2580"/>
      <c r="ACB171" s="2580"/>
      <c r="ACC171" s="2580"/>
      <c r="ACD171" s="2580"/>
      <c r="ACE171" s="2580"/>
      <c r="ACF171" s="2580"/>
      <c r="ACG171" s="2580"/>
      <c r="ACH171" s="2580"/>
      <c r="ACI171" s="2580"/>
      <c r="ACJ171" s="2580"/>
      <c r="ACK171" s="2580"/>
      <c r="ACL171" s="2580"/>
      <c r="ACM171" s="2580"/>
      <c r="ACN171" s="2580"/>
      <c r="ACO171" s="2580"/>
      <c r="ACP171" s="2580"/>
      <c r="ACQ171" s="2580"/>
      <c r="ACR171" s="2580"/>
      <c r="ACS171" s="2580"/>
      <c r="ACT171" s="2580"/>
      <c r="ACU171" s="2580"/>
      <c r="ACV171" s="2580"/>
      <c r="ACW171" s="2580"/>
      <c r="ACX171" s="2580"/>
      <c r="ACY171" s="2580"/>
      <c r="ACZ171" s="2580"/>
      <c r="ADA171" s="2580"/>
      <c r="ADB171" s="2580"/>
      <c r="ADC171" s="2580"/>
      <c r="ADD171" s="2580"/>
      <c r="ADE171" s="2580"/>
      <c r="ADF171" s="2580"/>
      <c r="ADG171" s="2580"/>
      <c r="ADH171" s="2580"/>
      <c r="ADI171" s="2580"/>
      <c r="ADJ171" s="2580"/>
      <c r="ADK171" s="2580"/>
      <c r="ADL171" s="2580"/>
      <c r="ADM171" s="2580"/>
      <c r="ADN171" s="2580"/>
      <c r="ADO171" s="2580"/>
      <c r="ADP171" s="2580"/>
      <c r="ADQ171" s="2580"/>
      <c r="ADR171" s="2580"/>
      <c r="ADS171" s="2580"/>
      <c r="ADT171" s="2580"/>
      <c r="ADU171" s="2580"/>
      <c r="ADV171" s="2580"/>
      <c r="ADW171" s="2580"/>
      <c r="ADX171" s="2580"/>
      <c r="ADY171" s="2580"/>
      <c r="ADZ171" s="2580"/>
      <c r="AEA171" s="2580"/>
      <c r="AEB171" s="2580"/>
      <c r="AEC171" s="2580"/>
      <c r="AED171" s="2580"/>
      <c r="AEE171" s="2580"/>
      <c r="AEF171" s="2580"/>
      <c r="AEG171" s="2580"/>
      <c r="AEH171" s="2580"/>
      <c r="AEI171" s="2580"/>
      <c r="AEJ171" s="2580"/>
      <c r="AEK171" s="2580"/>
      <c r="AEL171" s="2580"/>
      <c r="AEM171" s="2580"/>
      <c r="AEN171" s="2580"/>
      <c r="AEO171" s="2580"/>
      <c r="AEP171" s="2580"/>
      <c r="AEQ171" s="2580"/>
      <c r="AER171" s="2580"/>
      <c r="AES171" s="2580"/>
      <c r="AET171" s="2580"/>
      <c r="AEU171" s="2580"/>
      <c r="AEV171" s="2580"/>
      <c r="AEW171" s="2580"/>
      <c r="AEX171" s="2580"/>
      <c r="AEY171" s="2580"/>
      <c r="AEZ171" s="2580"/>
      <c r="AFA171" s="2580"/>
      <c r="AFB171" s="2580"/>
      <c r="AFC171" s="2580"/>
      <c r="AFD171" s="2580"/>
      <c r="AFE171" s="2580"/>
      <c r="AFF171" s="2580"/>
      <c r="AFG171" s="2580"/>
      <c r="AFH171" s="2580"/>
      <c r="AFI171" s="2580"/>
      <c r="AFJ171" s="2580"/>
      <c r="AFK171" s="2580"/>
      <c r="AFL171" s="2580"/>
      <c r="AFM171" s="2580"/>
      <c r="AFN171" s="2580"/>
      <c r="AFO171" s="2580"/>
      <c r="AFP171" s="2580"/>
      <c r="AFQ171" s="2580"/>
      <c r="AFR171" s="2580"/>
      <c r="AFS171" s="2580"/>
      <c r="AFT171" s="2580"/>
      <c r="AFU171" s="2580"/>
      <c r="AFV171" s="2580"/>
      <c r="AFW171" s="2580"/>
      <c r="AFX171" s="2580"/>
      <c r="AFY171" s="2580"/>
      <c r="AFZ171" s="2580"/>
      <c r="AGA171" s="2580"/>
      <c r="AGB171" s="2580"/>
      <c r="AGC171" s="2580"/>
      <c r="AGD171" s="2580"/>
      <c r="AGE171" s="2580"/>
      <c r="AGF171" s="2580"/>
      <c r="AGG171" s="2580"/>
      <c r="AGH171" s="2580"/>
      <c r="AGI171" s="2580"/>
      <c r="AGJ171" s="2580"/>
      <c r="AGK171" s="2580"/>
      <c r="AGL171" s="2580"/>
      <c r="AGM171" s="2580"/>
      <c r="AGN171" s="2580"/>
      <c r="AGO171" s="2580"/>
      <c r="AGP171" s="2580"/>
      <c r="AGQ171" s="2580"/>
      <c r="AGR171" s="2580"/>
      <c r="AGS171" s="2580"/>
      <c r="AGT171" s="2580"/>
      <c r="AGU171" s="2580"/>
      <c r="AGV171" s="2580"/>
      <c r="AGW171" s="2580"/>
      <c r="AGX171" s="2580"/>
      <c r="AGY171" s="2580"/>
      <c r="AGZ171" s="2580"/>
      <c r="AHA171" s="2580"/>
      <c r="AHB171" s="2580"/>
      <c r="AHC171" s="2580"/>
      <c r="AHD171" s="2580"/>
      <c r="AHE171" s="2580"/>
      <c r="AHF171" s="2580"/>
      <c r="AHG171" s="2580"/>
      <c r="AHH171" s="2580"/>
      <c r="AHI171" s="2580"/>
      <c r="AHJ171" s="2580"/>
      <c r="AHK171" s="2580"/>
      <c r="AHL171" s="2580"/>
      <c r="AHM171" s="2580"/>
      <c r="AHN171" s="2580"/>
      <c r="AHO171" s="2580"/>
      <c r="AHP171" s="2580"/>
      <c r="AHQ171" s="2580"/>
      <c r="AHR171" s="2580"/>
      <c r="AHS171" s="2580"/>
      <c r="AHT171" s="2580"/>
      <c r="AHU171" s="2580"/>
      <c r="AHV171" s="2580"/>
      <c r="AHW171" s="2580"/>
      <c r="AHX171" s="2580"/>
      <c r="AHY171" s="2580"/>
      <c r="AHZ171" s="2580"/>
      <c r="AIA171" s="2580"/>
      <c r="AIB171" s="2580"/>
      <c r="AIC171" s="2580"/>
      <c r="AID171" s="2580"/>
      <c r="AIE171" s="2580"/>
      <c r="AIF171" s="2580"/>
      <c r="AIG171" s="2580"/>
      <c r="AIH171" s="2580"/>
      <c r="AII171" s="2580"/>
      <c r="AIJ171" s="2580"/>
      <c r="AIK171" s="2580"/>
      <c r="AIL171" s="2580"/>
      <c r="AIM171" s="2580"/>
      <c r="AIN171" s="2580"/>
      <c r="AIO171" s="2580"/>
      <c r="AIP171" s="2580"/>
      <c r="AIQ171" s="2580"/>
      <c r="AIR171" s="2580"/>
      <c r="AIS171" s="2580"/>
      <c r="AIT171" s="2580"/>
      <c r="AIU171" s="2580"/>
      <c r="AIV171" s="2580"/>
      <c r="AIW171" s="2580"/>
      <c r="AIX171" s="2580"/>
      <c r="AIY171" s="2580"/>
      <c r="AIZ171" s="2580"/>
      <c r="AJA171" s="2580"/>
      <c r="AJB171" s="2580"/>
      <c r="AJC171" s="2580"/>
      <c r="AJD171" s="2580"/>
      <c r="AJE171" s="2580"/>
      <c r="AJF171" s="2580"/>
      <c r="AJG171" s="2580"/>
      <c r="AJH171" s="2580"/>
      <c r="AJI171" s="2580"/>
      <c r="AJJ171" s="2580"/>
      <c r="AJK171" s="2580"/>
      <c r="AJL171" s="2580"/>
      <c r="AJM171" s="2580"/>
      <c r="AJN171" s="2580"/>
      <c r="AJO171" s="2580"/>
      <c r="AJP171" s="2580"/>
      <c r="AJQ171" s="2580"/>
      <c r="AJR171" s="2580"/>
      <c r="AJS171" s="2580"/>
      <c r="AJT171" s="2580"/>
      <c r="AJU171" s="2580"/>
      <c r="AJV171" s="2580"/>
      <c r="AJW171" s="2580"/>
      <c r="AJX171" s="2580"/>
      <c r="AJY171" s="2580"/>
      <c r="AJZ171" s="2580"/>
      <c r="AKA171" s="2580"/>
      <c r="AKB171" s="2580"/>
      <c r="AKC171" s="2580"/>
      <c r="AKD171" s="2580"/>
      <c r="AKE171" s="2580"/>
      <c r="AKF171" s="2580"/>
      <c r="AKG171" s="2580"/>
      <c r="AKH171" s="2580"/>
      <c r="AKI171" s="2580"/>
      <c r="AKJ171" s="2580"/>
      <c r="AKK171" s="2580"/>
      <c r="AKL171" s="2580"/>
      <c r="AKM171" s="2580"/>
      <c r="AKN171" s="2580"/>
      <c r="AKO171" s="2580"/>
      <c r="AKP171" s="2580"/>
      <c r="AKQ171" s="2580"/>
      <c r="AKR171" s="2580"/>
      <c r="AKS171" s="2580"/>
      <c r="AKT171" s="2580"/>
      <c r="AKU171" s="2580"/>
      <c r="AKV171" s="2580"/>
      <c r="AKW171" s="2580"/>
      <c r="AKX171" s="2580"/>
      <c r="AKY171" s="2580"/>
      <c r="AKZ171" s="2580"/>
      <c r="ALA171" s="2580"/>
      <c r="ALB171" s="2580"/>
      <c r="ALC171" s="2580"/>
      <c r="ALD171" s="2580"/>
      <c r="ALE171" s="2580"/>
      <c r="ALF171" s="2580"/>
      <c r="ALG171" s="2580"/>
      <c r="ALH171" s="2580"/>
      <c r="ALI171" s="2580"/>
      <c r="ALJ171" s="2580"/>
      <c r="ALK171" s="2580"/>
      <c r="ALL171" s="2580"/>
      <c r="ALM171" s="2580"/>
      <c r="ALN171" s="2580"/>
      <c r="ALO171" s="2580"/>
      <c r="ALP171" s="2580"/>
      <c r="ALQ171" s="2580"/>
      <c r="ALR171" s="2580"/>
      <c r="ALS171" s="2580"/>
      <c r="ALT171" s="2580"/>
      <c r="ALU171" s="2580"/>
      <c r="ALV171" s="2580"/>
      <c r="ALW171" s="2580"/>
      <c r="ALX171" s="2580"/>
      <c r="ALY171" s="2580"/>
      <c r="ALZ171" s="2580"/>
      <c r="AMA171" s="2580"/>
      <c r="AMB171" s="2580"/>
      <c r="AMC171" s="2580"/>
      <c r="AMD171" s="2580"/>
      <c r="AME171" s="2580"/>
      <c r="AMF171" s="2580"/>
      <c r="AMG171" s="2580"/>
      <c r="AMH171" s="2580"/>
      <c r="AMI171" s="2580"/>
      <c r="AMJ171" s="2580"/>
    </row>
    <row r="172" spans="1:1024" s="1424" customFormat="1" ht="20.5" customHeight="1">
      <c r="A172" s="6249"/>
      <c r="B172" s="6920" t="s">
        <v>1255</v>
      </c>
      <c r="C172" s="6923" t="s">
        <v>884</v>
      </c>
      <c r="D172" s="6926" t="s">
        <v>885</v>
      </c>
      <c r="E172" s="6929" t="s">
        <v>1174</v>
      </c>
      <c r="F172" s="6932" t="s">
        <v>586</v>
      </c>
      <c r="G172" s="6929" t="s">
        <v>587</v>
      </c>
      <c r="H172" s="6933" t="s">
        <v>1256</v>
      </c>
      <c r="I172" s="5013" t="s">
        <v>1025</v>
      </c>
      <c r="J172" s="5014">
        <f>+'[3]PAT 2024 EDIT'!$N$78+10000000</f>
        <v>160000000</v>
      </c>
      <c r="K172" s="6934" t="s">
        <v>1257</v>
      </c>
      <c r="L172" s="6934"/>
      <c r="M172" s="6934" t="s">
        <v>187</v>
      </c>
      <c r="N172" s="6934" t="s">
        <v>280</v>
      </c>
      <c r="O172" s="6953">
        <f>SUM(J172:N178)</f>
        <v>215000000</v>
      </c>
      <c r="P172" s="6956">
        <f>SUM(T172:AE178)</f>
        <v>0</v>
      </c>
      <c r="Q172" s="6957">
        <f>P172/O172</f>
        <v>0</v>
      </c>
      <c r="R172" s="6960">
        <f>+O172-P172</f>
        <v>215000000</v>
      </c>
      <c r="S172" s="6945">
        <f>+R172/O172</f>
        <v>1</v>
      </c>
      <c r="T172" s="6948">
        <v>0</v>
      </c>
      <c r="U172" s="6942">
        <v>0</v>
      </c>
      <c r="V172" s="6951">
        <v>0</v>
      </c>
      <c r="W172" s="6951">
        <v>0</v>
      </c>
      <c r="X172" s="6951">
        <v>0</v>
      </c>
      <c r="Y172" s="6942">
        <v>0</v>
      </c>
      <c r="Z172" s="7003">
        <v>0</v>
      </c>
      <c r="AA172" s="6942">
        <v>0</v>
      </c>
      <c r="AB172" s="6942">
        <v>0</v>
      </c>
      <c r="AC172" s="6942">
        <v>0</v>
      </c>
      <c r="AD172" s="6942">
        <v>0</v>
      </c>
      <c r="AE172" s="7003">
        <v>0</v>
      </c>
      <c r="AF172" s="7006">
        <v>7</v>
      </c>
      <c r="AG172" s="6996">
        <f>SUM(AK172:AV178)</f>
        <v>0</v>
      </c>
      <c r="AH172" s="6996">
        <f>+AF172-AG172</f>
        <v>7</v>
      </c>
      <c r="AI172" s="7009">
        <f>AG172/AF172</f>
        <v>0</v>
      </c>
      <c r="AJ172" s="7009">
        <f>100%-AI172</f>
        <v>1</v>
      </c>
      <c r="AK172" s="6997">
        <v>0</v>
      </c>
      <c r="AL172" s="6992">
        <v>0</v>
      </c>
      <c r="AM172" s="6992">
        <v>0</v>
      </c>
      <c r="AN172" s="7000">
        <v>0</v>
      </c>
      <c r="AO172" s="6992">
        <v>0</v>
      </c>
      <c r="AP172" s="6992">
        <v>0</v>
      </c>
      <c r="AQ172" s="6992">
        <v>0</v>
      </c>
      <c r="AR172" s="6992">
        <v>0</v>
      </c>
      <c r="AS172" s="6992">
        <v>0</v>
      </c>
      <c r="AT172" s="6995">
        <v>0</v>
      </c>
      <c r="AU172" s="6996">
        <v>0</v>
      </c>
      <c r="AV172" s="6996">
        <v>0</v>
      </c>
      <c r="AW172" s="6983">
        <v>45352</v>
      </c>
      <c r="AX172" s="6983">
        <v>45656</v>
      </c>
      <c r="AY172" s="6986" t="s">
        <v>1258</v>
      </c>
      <c r="AZ172" s="6987" t="s">
        <v>86</v>
      </c>
      <c r="BA172" s="3421"/>
      <c r="BB172" s="3421"/>
      <c r="BC172" s="3421"/>
      <c r="BD172" s="3421"/>
      <c r="BE172" s="3421"/>
      <c r="BF172" s="3421"/>
      <c r="BG172" s="3421"/>
      <c r="BH172" s="3421"/>
      <c r="BI172" s="3421"/>
      <c r="BJ172" s="3421"/>
      <c r="BK172" s="3421"/>
      <c r="BL172" s="3421"/>
      <c r="BM172" s="3421"/>
      <c r="BN172" s="3421"/>
      <c r="BO172" s="3421"/>
      <c r="BP172" s="3421"/>
      <c r="BQ172" s="3421"/>
      <c r="BR172" s="3421"/>
      <c r="BS172" s="3421"/>
      <c r="BT172" s="3421"/>
      <c r="BU172" s="3421"/>
      <c r="BV172" s="3421"/>
      <c r="BW172" s="3421"/>
      <c r="BX172" s="3421"/>
      <c r="BY172" s="3421"/>
      <c r="BZ172" s="3421"/>
      <c r="CA172" s="3421"/>
      <c r="CB172" s="3421"/>
      <c r="CC172" s="3421"/>
      <c r="CD172" s="3421"/>
      <c r="CE172" s="3421"/>
      <c r="CF172" s="3421"/>
      <c r="CG172" s="3421"/>
      <c r="CH172" s="3421"/>
      <c r="CI172" s="3421"/>
      <c r="CJ172" s="3421"/>
      <c r="CK172" s="3421"/>
      <c r="CL172" s="3421"/>
      <c r="CM172" s="3421"/>
      <c r="CN172" s="3421"/>
      <c r="CO172" s="3421"/>
      <c r="CP172" s="3421"/>
      <c r="CQ172" s="3421"/>
      <c r="CR172" s="3421"/>
      <c r="CS172" s="3421"/>
      <c r="CT172" s="3421"/>
      <c r="CU172" s="3421"/>
      <c r="CV172" s="3421"/>
      <c r="CW172" s="3421"/>
      <c r="CX172" s="3421"/>
      <c r="CY172" s="3421"/>
      <c r="CZ172" s="3421"/>
      <c r="DA172" s="3421"/>
      <c r="DB172" s="3421"/>
      <c r="DC172" s="3421"/>
      <c r="DD172" s="3421"/>
      <c r="DE172" s="3421"/>
      <c r="DF172" s="3421"/>
      <c r="DG172" s="3421"/>
      <c r="DH172" s="3421"/>
      <c r="DI172" s="3421"/>
      <c r="DJ172" s="3421"/>
      <c r="DK172" s="3421"/>
      <c r="DL172" s="3421"/>
      <c r="DM172" s="3421"/>
      <c r="DN172" s="3421"/>
      <c r="DO172" s="3421"/>
      <c r="DP172" s="3421"/>
      <c r="DQ172" s="3421"/>
      <c r="DR172" s="3421"/>
      <c r="DS172" s="3421"/>
      <c r="DT172" s="3421"/>
      <c r="DU172" s="3421"/>
      <c r="DV172" s="3421"/>
      <c r="DW172" s="3421"/>
      <c r="DX172" s="3421"/>
      <c r="DY172" s="3421"/>
      <c r="DZ172" s="2580"/>
      <c r="EA172" s="2580"/>
      <c r="EB172" s="2580"/>
      <c r="EC172" s="2580"/>
      <c r="ED172" s="2580"/>
      <c r="EE172" s="2580"/>
      <c r="EF172" s="2580"/>
      <c r="EG172" s="2580"/>
      <c r="EH172" s="2580"/>
      <c r="EI172" s="2580"/>
      <c r="EJ172" s="2580"/>
      <c r="EK172" s="2580"/>
      <c r="EL172" s="2580"/>
      <c r="EM172" s="2580"/>
      <c r="EN172" s="2580"/>
      <c r="EO172" s="2580"/>
      <c r="EP172" s="2580"/>
      <c r="EQ172" s="2580"/>
      <c r="ER172" s="2580"/>
      <c r="ES172" s="2580"/>
      <c r="ET172" s="2580"/>
      <c r="EU172" s="2580"/>
      <c r="EV172" s="2580"/>
      <c r="EW172" s="2580"/>
      <c r="EX172" s="2580"/>
      <c r="EY172" s="2580"/>
      <c r="EZ172" s="2580"/>
      <c r="FA172" s="2580"/>
      <c r="FB172" s="2580"/>
      <c r="FC172" s="2580"/>
      <c r="FD172" s="2580"/>
      <c r="FE172" s="2580"/>
      <c r="FF172" s="2580"/>
      <c r="FG172" s="2580"/>
      <c r="FH172" s="2580"/>
      <c r="FI172" s="2580"/>
      <c r="FJ172" s="2580"/>
      <c r="FK172" s="2580"/>
      <c r="FL172" s="2580"/>
      <c r="FM172" s="2580"/>
      <c r="FN172" s="2580"/>
      <c r="FO172" s="2580"/>
      <c r="FP172" s="2580"/>
      <c r="FQ172" s="2580"/>
      <c r="FR172" s="2580"/>
      <c r="FS172" s="2580"/>
      <c r="FT172" s="2580"/>
      <c r="FU172" s="2580"/>
      <c r="FV172" s="2580"/>
      <c r="FW172" s="2580"/>
      <c r="FX172" s="2580"/>
      <c r="FY172" s="2580"/>
      <c r="FZ172" s="2580"/>
      <c r="GA172" s="2580"/>
      <c r="GB172" s="2580"/>
      <c r="GC172" s="2580"/>
      <c r="GD172" s="2580"/>
      <c r="GE172" s="2580"/>
      <c r="GF172" s="2580"/>
      <c r="GG172" s="2580"/>
      <c r="GH172" s="2580"/>
      <c r="GI172" s="2580"/>
      <c r="GJ172" s="2580"/>
      <c r="GK172" s="2580"/>
      <c r="GL172" s="2580"/>
      <c r="GM172" s="2580"/>
      <c r="GN172" s="2580"/>
      <c r="GO172" s="2580"/>
      <c r="GP172" s="2580"/>
      <c r="GQ172" s="2580"/>
      <c r="GR172" s="2580"/>
      <c r="GS172" s="2580"/>
      <c r="GT172" s="2580"/>
      <c r="GU172" s="2580"/>
      <c r="GV172" s="2580"/>
      <c r="GW172" s="2580"/>
      <c r="GX172" s="2580"/>
      <c r="GY172" s="2580"/>
      <c r="GZ172" s="2580"/>
      <c r="HA172" s="2580"/>
      <c r="HB172" s="2580"/>
      <c r="HC172" s="2580"/>
      <c r="HD172" s="2580"/>
      <c r="HE172" s="2580"/>
      <c r="HF172" s="2580"/>
      <c r="HG172" s="2580"/>
      <c r="HH172" s="2580"/>
      <c r="HI172" s="2580"/>
      <c r="HJ172" s="2580"/>
      <c r="HK172" s="2580"/>
      <c r="HL172" s="2580"/>
      <c r="HM172" s="2580"/>
      <c r="HN172" s="2580"/>
      <c r="HO172" s="2580"/>
      <c r="HP172" s="2580"/>
      <c r="HQ172" s="2580"/>
      <c r="HR172" s="2580"/>
      <c r="HS172" s="2580"/>
      <c r="HT172" s="2580"/>
      <c r="HU172" s="2580"/>
      <c r="HV172" s="2580"/>
      <c r="HW172" s="2580"/>
      <c r="HX172" s="2580"/>
      <c r="HY172" s="2580"/>
      <c r="HZ172" s="2580"/>
      <c r="IA172" s="2580"/>
      <c r="IB172" s="2580"/>
      <c r="IC172" s="2580"/>
      <c r="ID172" s="2580"/>
      <c r="IE172" s="2580"/>
      <c r="IF172" s="2580"/>
      <c r="IG172" s="2580"/>
      <c r="IH172" s="2580"/>
      <c r="II172" s="2580"/>
      <c r="IJ172" s="2580"/>
      <c r="IK172" s="2580"/>
      <c r="IL172" s="2580"/>
      <c r="IM172" s="2580"/>
      <c r="IN172" s="2580"/>
      <c r="IO172" s="2580"/>
      <c r="IP172" s="2580"/>
      <c r="IQ172" s="2580"/>
      <c r="IR172" s="2580"/>
      <c r="IS172" s="2580"/>
      <c r="IT172" s="2580"/>
      <c r="IU172" s="2580"/>
      <c r="IV172" s="2580"/>
      <c r="IW172" s="2580"/>
      <c r="IX172" s="2580"/>
      <c r="IY172" s="2580"/>
      <c r="IZ172" s="2580"/>
      <c r="JA172" s="2580"/>
      <c r="JB172" s="2580"/>
      <c r="JC172" s="2580"/>
      <c r="JD172" s="2580"/>
      <c r="JE172" s="2580"/>
      <c r="JF172" s="2580"/>
      <c r="JG172" s="2580"/>
      <c r="JH172" s="2580"/>
      <c r="JI172" s="2580"/>
      <c r="JJ172" s="2580"/>
      <c r="JK172" s="2580"/>
      <c r="JL172" s="2580"/>
      <c r="JM172" s="2580"/>
      <c r="JN172" s="2580"/>
      <c r="JO172" s="2580"/>
      <c r="JP172" s="2580"/>
      <c r="JQ172" s="2580"/>
      <c r="JR172" s="2580"/>
      <c r="JS172" s="2580"/>
      <c r="JT172" s="2580"/>
      <c r="JU172" s="2580"/>
      <c r="JV172" s="2580"/>
      <c r="JW172" s="2580"/>
      <c r="JX172" s="2580"/>
      <c r="JY172" s="2580"/>
      <c r="JZ172" s="2580"/>
      <c r="KA172" s="2580"/>
      <c r="KB172" s="2580"/>
      <c r="KC172" s="2580"/>
      <c r="KD172" s="2580"/>
      <c r="KE172" s="2580"/>
      <c r="KF172" s="2580"/>
      <c r="KG172" s="2580"/>
      <c r="KH172" s="2580"/>
      <c r="KI172" s="2580"/>
      <c r="KJ172" s="2580"/>
      <c r="KK172" s="2580"/>
      <c r="KL172" s="2580"/>
      <c r="KM172" s="2580"/>
      <c r="KN172" s="2580"/>
      <c r="KO172" s="2580"/>
      <c r="KP172" s="2580"/>
      <c r="KQ172" s="2580"/>
      <c r="KR172" s="2580"/>
      <c r="KS172" s="2580"/>
      <c r="KT172" s="2580"/>
      <c r="KU172" s="2580"/>
      <c r="KV172" s="2580"/>
      <c r="KW172" s="2580"/>
      <c r="KX172" s="2580"/>
      <c r="KY172" s="2580"/>
      <c r="KZ172" s="2580"/>
      <c r="LA172" s="2580"/>
      <c r="LB172" s="2580"/>
      <c r="LC172" s="2580"/>
      <c r="LD172" s="2580"/>
      <c r="LE172" s="2580"/>
      <c r="LF172" s="2580"/>
      <c r="LG172" s="2580"/>
      <c r="LH172" s="2580"/>
      <c r="LI172" s="2580"/>
      <c r="LJ172" s="2580"/>
      <c r="LK172" s="2580"/>
      <c r="LL172" s="2580"/>
      <c r="LM172" s="2580"/>
      <c r="LN172" s="2580"/>
      <c r="LO172" s="2580"/>
      <c r="LP172" s="2580"/>
      <c r="LQ172" s="2580"/>
      <c r="LR172" s="2580"/>
      <c r="LS172" s="2580"/>
      <c r="LT172" s="2580"/>
      <c r="LU172" s="2580"/>
      <c r="LV172" s="2580"/>
      <c r="LW172" s="2580"/>
      <c r="LX172" s="2580"/>
      <c r="LY172" s="2580"/>
      <c r="LZ172" s="2580"/>
      <c r="MA172" s="2580"/>
      <c r="MB172" s="2580"/>
      <c r="MC172" s="2580"/>
      <c r="MD172" s="2580"/>
      <c r="ME172" s="2580"/>
      <c r="MF172" s="2580"/>
      <c r="MG172" s="2580"/>
      <c r="MH172" s="2580"/>
      <c r="MI172" s="2580"/>
      <c r="MJ172" s="2580"/>
      <c r="MK172" s="2580"/>
      <c r="ML172" s="2580"/>
      <c r="MM172" s="2580"/>
      <c r="MN172" s="2580"/>
      <c r="MO172" s="2580"/>
      <c r="MP172" s="2580"/>
      <c r="MQ172" s="2580"/>
      <c r="MR172" s="2580"/>
      <c r="MS172" s="2580"/>
      <c r="MT172" s="2580"/>
      <c r="MU172" s="2580"/>
      <c r="MV172" s="2580"/>
      <c r="MW172" s="2580"/>
      <c r="MX172" s="2580"/>
      <c r="MY172" s="2580"/>
      <c r="MZ172" s="2580"/>
      <c r="NA172" s="2580"/>
      <c r="NB172" s="2580"/>
      <c r="NC172" s="2580"/>
      <c r="ND172" s="2580"/>
      <c r="NE172" s="2580"/>
      <c r="NF172" s="2580"/>
      <c r="NG172" s="2580"/>
      <c r="NH172" s="2580"/>
      <c r="NI172" s="2580"/>
      <c r="NJ172" s="2580"/>
      <c r="NK172" s="2580"/>
      <c r="NL172" s="2580"/>
      <c r="NM172" s="2580"/>
      <c r="NN172" s="2580"/>
      <c r="NO172" s="2580"/>
      <c r="NP172" s="2580"/>
      <c r="NQ172" s="2580"/>
      <c r="NR172" s="2580"/>
      <c r="NS172" s="2580"/>
      <c r="NT172" s="2580"/>
      <c r="NU172" s="2580"/>
      <c r="NV172" s="2580"/>
      <c r="NW172" s="2580"/>
      <c r="NX172" s="2580"/>
      <c r="NY172" s="2580"/>
      <c r="NZ172" s="2580"/>
      <c r="OA172" s="2580"/>
      <c r="OB172" s="2580"/>
      <c r="OC172" s="2580"/>
      <c r="OD172" s="2580"/>
      <c r="OE172" s="2580"/>
      <c r="OF172" s="2580"/>
      <c r="OG172" s="2580"/>
      <c r="OH172" s="2580"/>
      <c r="OI172" s="2580"/>
      <c r="OJ172" s="2580"/>
      <c r="OK172" s="2580"/>
      <c r="OL172" s="2580"/>
      <c r="OM172" s="2580"/>
      <c r="ON172" s="2580"/>
      <c r="OO172" s="2580"/>
      <c r="OP172" s="2580"/>
      <c r="OQ172" s="2580"/>
      <c r="OR172" s="2580"/>
      <c r="OS172" s="2580"/>
      <c r="OT172" s="2580"/>
      <c r="OU172" s="2580"/>
      <c r="OV172" s="2580"/>
      <c r="OW172" s="2580"/>
      <c r="OX172" s="2580"/>
      <c r="OY172" s="2580"/>
      <c r="OZ172" s="2580"/>
      <c r="PA172" s="2580"/>
      <c r="PB172" s="2580"/>
      <c r="PC172" s="2580"/>
      <c r="PD172" s="2580"/>
      <c r="PE172" s="2580"/>
      <c r="PF172" s="2580"/>
      <c r="PG172" s="2580"/>
      <c r="PH172" s="2580"/>
      <c r="PI172" s="2580"/>
      <c r="PJ172" s="2580"/>
      <c r="PK172" s="2580"/>
      <c r="PL172" s="2580"/>
      <c r="PM172" s="2580"/>
      <c r="PN172" s="2580"/>
      <c r="PO172" s="2580"/>
      <c r="PP172" s="2580"/>
      <c r="PQ172" s="2580"/>
      <c r="PR172" s="2580"/>
      <c r="PS172" s="2580"/>
      <c r="PT172" s="2580"/>
      <c r="PU172" s="2580"/>
      <c r="PV172" s="2580"/>
      <c r="PW172" s="2580"/>
      <c r="PX172" s="2580"/>
      <c r="PY172" s="2580"/>
      <c r="PZ172" s="2580"/>
      <c r="QA172" s="2580"/>
      <c r="QB172" s="2580"/>
      <c r="QC172" s="2580"/>
      <c r="QD172" s="2580"/>
      <c r="QE172" s="2580"/>
      <c r="QF172" s="2580"/>
      <c r="QG172" s="2580"/>
      <c r="QH172" s="2580"/>
      <c r="QI172" s="2580"/>
      <c r="QJ172" s="2580"/>
      <c r="QK172" s="2580"/>
      <c r="QL172" s="2580"/>
      <c r="QM172" s="2580"/>
      <c r="QN172" s="2580"/>
      <c r="QO172" s="2580"/>
      <c r="QP172" s="2580"/>
      <c r="QQ172" s="2580"/>
      <c r="QR172" s="2580"/>
      <c r="QS172" s="2580"/>
      <c r="QT172" s="2580"/>
      <c r="QU172" s="2580"/>
      <c r="QV172" s="2580"/>
      <c r="QW172" s="2580"/>
      <c r="QX172" s="2580"/>
      <c r="QY172" s="2580"/>
      <c r="QZ172" s="2580"/>
      <c r="RA172" s="2580"/>
      <c r="RB172" s="2580"/>
      <c r="RC172" s="2580"/>
      <c r="RD172" s="2580"/>
      <c r="RE172" s="2580"/>
      <c r="RF172" s="2580"/>
      <c r="RG172" s="2580"/>
      <c r="RH172" s="2580"/>
      <c r="RI172" s="2580"/>
      <c r="RJ172" s="2580"/>
      <c r="RK172" s="2580"/>
      <c r="RL172" s="2580"/>
      <c r="RM172" s="2580"/>
      <c r="RN172" s="2580"/>
      <c r="RO172" s="2580"/>
      <c r="RP172" s="2580"/>
      <c r="RQ172" s="2580"/>
      <c r="RR172" s="2580"/>
      <c r="RS172" s="2580"/>
      <c r="RT172" s="2580"/>
      <c r="RU172" s="2580"/>
      <c r="RV172" s="2580"/>
      <c r="RW172" s="2580"/>
      <c r="RX172" s="2580"/>
      <c r="RY172" s="2580"/>
      <c r="RZ172" s="2580"/>
      <c r="SA172" s="2580"/>
      <c r="SB172" s="2580"/>
      <c r="SC172" s="2580"/>
      <c r="SD172" s="2580"/>
      <c r="SE172" s="2580"/>
      <c r="SF172" s="2580"/>
      <c r="SG172" s="2580"/>
      <c r="SH172" s="2580"/>
      <c r="SI172" s="2580"/>
      <c r="SJ172" s="2580"/>
      <c r="SK172" s="2580"/>
      <c r="SL172" s="2580"/>
      <c r="SM172" s="2580"/>
      <c r="SN172" s="2580"/>
      <c r="SO172" s="2580"/>
      <c r="SP172" s="2580"/>
      <c r="SQ172" s="2580"/>
      <c r="SR172" s="2580"/>
      <c r="SS172" s="2580"/>
      <c r="ST172" s="2580"/>
      <c r="SU172" s="2580"/>
      <c r="SV172" s="2580"/>
      <c r="SW172" s="2580"/>
      <c r="SX172" s="2580"/>
      <c r="SY172" s="2580"/>
      <c r="SZ172" s="2580"/>
      <c r="TA172" s="2580"/>
      <c r="TB172" s="2580"/>
      <c r="TC172" s="2580"/>
      <c r="TD172" s="2580"/>
      <c r="TE172" s="2580"/>
      <c r="TF172" s="2580"/>
      <c r="TG172" s="2580"/>
      <c r="TH172" s="2580"/>
      <c r="TI172" s="2580"/>
      <c r="TJ172" s="2580"/>
      <c r="TK172" s="2580"/>
      <c r="TL172" s="2580"/>
      <c r="TM172" s="2580"/>
      <c r="TN172" s="2580"/>
      <c r="TO172" s="2580"/>
      <c r="TP172" s="2580"/>
      <c r="TQ172" s="2580"/>
      <c r="TR172" s="2580"/>
      <c r="TS172" s="2580"/>
      <c r="TT172" s="2580"/>
      <c r="TU172" s="2580"/>
      <c r="TV172" s="2580"/>
      <c r="TW172" s="2580"/>
      <c r="TX172" s="2580"/>
      <c r="TY172" s="2580"/>
      <c r="TZ172" s="2580"/>
      <c r="UA172" s="2580"/>
      <c r="UB172" s="2580"/>
      <c r="UC172" s="2580"/>
      <c r="UD172" s="2580"/>
      <c r="UE172" s="2580"/>
      <c r="UF172" s="2580"/>
      <c r="UG172" s="2580"/>
      <c r="UH172" s="2580"/>
      <c r="UI172" s="2580"/>
      <c r="UJ172" s="2580"/>
      <c r="UK172" s="2580"/>
      <c r="UL172" s="2580"/>
      <c r="UM172" s="2580"/>
      <c r="UN172" s="2580"/>
      <c r="UO172" s="2580"/>
      <c r="UP172" s="2580"/>
      <c r="UQ172" s="2580"/>
      <c r="UR172" s="2580"/>
      <c r="US172" s="2580"/>
      <c r="UT172" s="2580"/>
      <c r="UU172" s="2580"/>
      <c r="UV172" s="2580"/>
      <c r="UW172" s="2580"/>
      <c r="UX172" s="2580"/>
      <c r="UY172" s="2580"/>
      <c r="UZ172" s="2580"/>
      <c r="VA172" s="2580"/>
      <c r="VB172" s="2580"/>
      <c r="VC172" s="2580"/>
      <c r="VD172" s="2580"/>
      <c r="VE172" s="2580"/>
      <c r="VF172" s="2580"/>
      <c r="VG172" s="2580"/>
      <c r="VH172" s="2580"/>
      <c r="VI172" s="2580"/>
      <c r="VJ172" s="2580"/>
      <c r="VK172" s="2580"/>
      <c r="VL172" s="2580"/>
      <c r="VM172" s="2580"/>
      <c r="VN172" s="2580"/>
      <c r="VO172" s="2580"/>
      <c r="VP172" s="2580"/>
      <c r="VQ172" s="2580"/>
      <c r="VR172" s="2580"/>
      <c r="VS172" s="2580"/>
      <c r="VT172" s="2580"/>
      <c r="VU172" s="2580"/>
      <c r="VV172" s="2580"/>
      <c r="VW172" s="2580"/>
      <c r="VX172" s="2580"/>
      <c r="VY172" s="2580"/>
      <c r="VZ172" s="2580"/>
      <c r="WA172" s="2580"/>
      <c r="WB172" s="2580"/>
      <c r="WC172" s="2580"/>
      <c r="WD172" s="2580"/>
      <c r="WE172" s="2580"/>
      <c r="WF172" s="2580"/>
      <c r="WG172" s="2580"/>
      <c r="WH172" s="2580"/>
      <c r="WI172" s="2580"/>
      <c r="WJ172" s="2580"/>
      <c r="WK172" s="2580"/>
      <c r="WL172" s="2580"/>
      <c r="WM172" s="2580"/>
      <c r="WN172" s="2580"/>
      <c r="WO172" s="2580"/>
      <c r="WP172" s="2580"/>
      <c r="WQ172" s="2580"/>
      <c r="WR172" s="2580"/>
      <c r="WS172" s="2580"/>
      <c r="WT172" s="2580"/>
      <c r="WU172" s="2580"/>
      <c r="WV172" s="2580"/>
      <c r="WW172" s="2580"/>
      <c r="WX172" s="2580"/>
      <c r="WY172" s="2580"/>
      <c r="WZ172" s="2580"/>
      <c r="XA172" s="2580"/>
      <c r="XB172" s="2580"/>
      <c r="XC172" s="2580"/>
      <c r="XD172" s="2580"/>
      <c r="XE172" s="2580"/>
      <c r="XF172" s="2580"/>
      <c r="XG172" s="2580"/>
      <c r="XH172" s="2580"/>
      <c r="XI172" s="2580"/>
      <c r="XJ172" s="2580"/>
      <c r="XK172" s="2580"/>
      <c r="XL172" s="2580"/>
      <c r="XM172" s="2580"/>
      <c r="XN172" s="2580"/>
      <c r="XO172" s="2580"/>
      <c r="XP172" s="2580"/>
      <c r="XQ172" s="2580"/>
      <c r="XR172" s="2580"/>
      <c r="XS172" s="2580"/>
      <c r="XT172" s="2580"/>
      <c r="XU172" s="2580"/>
      <c r="XV172" s="2580"/>
      <c r="XW172" s="2580"/>
      <c r="XX172" s="2580"/>
      <c r="XY172" s="2580"/>
      <c r="XZ172" s="2580"/>
      <c r="YA172" s="2580"/>
      <c r="YB172" s="2580"/>
      <c r="YC172" s="2580"/>
      <c r="YD172" s="2580"/>
      <c r="YE172" s="2580"/>
      <c r="YF172" s="2580"/>
      <c r="YG172" s="2580"/>
      <c r="YH172" s="2580"/>
      <c r="YI172" s="2580"/>
      <c r="YJ172" s="2580"/>
      <c r="YK172" s="2580"/>
      <c r="YL172" s="2580"/>
      <c r="YM172" s="2580"/>
      <c r="YN172" s="2580"/>
      <c r="YO172" s="2580"/>
      <c r="YP172" s="2580"/>
      <c r="YQ172" s="2580"/>
      <c r="YR172" s="2580"/>
      <c r="YS172" s="2580"/>
      <c r="YT172" s="2580"/>
      <c r="YU172" s="2580"/>
      <c r="YV172" s="2580"/>
      <c r="YW172" s="2580"/>
      <c r="YX172" s="2580"/>
      <c r="YY172" s="2580"/>
      <c r="YZ172" s="2580"/>
      <c r="ZA172" s="2580"/>
      <c r="ZB172" s="2580"/>
      <c r="ZC172" s="2580"/>
      <c r="ZD172" s="2580"/>
      <c r="ZE172" s="2580"/>
      <c r="ZF172" s="2580"/>
      <c r="ZG172" s="2580"/>
      <c r="ZH172" s="2580"/>
      <c r="ZI172" s="2580"/>
      <c r="ZJ172" s="2580"/>
      <c r="ZK172" s="2580"/>
      <c r="ZL172" s="2580"/>
      <c r="ZM172" s="2580"/>
      <c r="ZN172" s="2580"/>
      <c r="ZO172" s="2580"/>
      <c r="ZP172" s="2580"/>
      <c r="ZQ172" s="2580"/>
      <c r="ZR172" s="2580"/>
      <c r="ZS172" s="2580"/>
      <c r="ZT172" s="2580"/>
      <c r="ZU172" s="2580"/>
      <c r="ZV172" s="2580"/>
      <c r="ZW172" s="2580"/>
      <c r="ZX172" s="2580"/>
      <c r="ZY172" s="2580"/>
      <c r="ZZ172" s="2580"/>
      <c r="AAA172" s="2580"/>
      <c r="AAB172" s="2580"/>
      <c r="AAC172" s="2580"/>
      <c r="AAD172" s="2580"/>
      <c r="AAE172" s="2580"/>
      <c r="AAF172" s="2580"/>
      <c r="AAG172" s="2580"/>
      <c r="AAH172" s="2580"/>
      <c r="AAI172" s="2580"/>
      <c r="AAJ172" s="2580"/>
      <c r="AAK172" s="2580"/>
      <c r="AAL172" s="2580"/>
      <c r="AAM172" s="2580"/>
      <c r="AAN172" s="2580"/>
      <c r="AAO172" s="2580"/>
      <c r="AAP172" s="2580"/>
      <c r="AAQ172" s="2580"/>
      <c r="AAR172" s="2580"/>
      <c r="AAS172" s="2580"/>
      <c r="AAT172" s="2580"/>
      <c r="AAU172" s="2580"/>
      <c r="AAV172" s="2580"/>
      <c r="AAW172" s="2580"/>
      <c r="AAX172" s="2580"/>
      <c r="AAY172" s="2580"/>
      <c r="AAZ172" s="2580"/>
      <c r="ABA172" s="2580"/>
      <c r="ABB172" s="2580"/>
      <c r="ABC172" s="2580"/>
      <c r="ABD172" s="2580"/>
      <c r="ABE172" s="2580"/>
      <c r="ABF172" s="2580"/>
      <c r="ABG172" s="2580"/>
      <c r="ABH172" s="2580"/>
      <c r="ABI172" s="2580"/>
      <c r="ABJ172" s="2580"/>
      <c r="ABK172" s="2580"/>
      <c r="ABL172" s="2580"/>
      <c r="ABM172" s="2580"/>
      <c r="ABN172" s="2580"/>
      <c r="ABO172" s="2580"/>
      <c r="ABP172" s="2580"/>
      <c r="ABQ172" s="2580"/>
      <c r="ABR172" s="2580"/>
      <c r="ABS172" s="2580"/>
      <c r="ABT172" s="2580"/>
      <c r="ABU172" s="2580"/>
      <c r="ABV172" s="2580"/>
      <c r="ABW172" s="2580"/>
      <c r="ABX172" s="2580"/>
      <c r="ABY172" s="2580"/>
      <c r="ABZ172" s="2580"/>
      <c r="ACA172" s="2580"/>
      <c r="ACB172" s="2580"/>
      <c r="ACC172" s="2580"/>
      <c r="ACD172" s="2580"/>
      <c r="ACE172" s="2580"/>
      <c r="ACF172" s="2580"/>
      <c r="ACG172" s="2580"/>
      <c r="ACH172" s="2580"/>
      <c r="ACI172" s="2580"/>
      <c r="ACJ172" s="2580"/>
      <c r="ACK172" s="2580"/>
      <c r="ACL172" s="2580"/>
      <c r="ACM172" s="2580"/>
      <c r="ACN172" s="2580"/>
      <c r="ACO172" s="2580"/>
      <c r="ACP172" s="2580"/>
      <c r="ACQ172" s="2580"/>
      <c r="ACR172" s="2580"/>
      <c r="ACS172" s="2580"/>
      <c r="ACT172" s="2580"/>
      <c r="ACU172" s="2580"/>
      <c r="ACV172" s="2580"/>
      <c r="ACW172" s="2580"/>
      <c r="ACX172" s="2580"/>
      <c r="ACY172" s="2580"/>
      <c r="ACZ172" s="2580"/>
      <c r="ADA172" s="2580"/>
      <c r="ADB172" s="2580"/>
      <c r="ADC172" s="2580"/>
      <c r="ADD172" s="2580"/>
      <c r="ADE172" s="2580"/>
      <c r="ADF172" s="2580"/>
      <c r="ADG172" s="2580"/>
      <c r="ADH172" s="2580"/>
      <c r="ADI172" s="2580"/>
      <c r="ADJ172" s="2580"/>
      <c r="ADK172" s="2580"/>
      <c r="ADL172" s="2580"/>
      <c r="ADM172" s="2580"/>
      <c r="ADN172" s="2580"/>
      <c r="ADO172" s="2580"/>
      <c r="ADP172" s="2580"/>
      <c r="ADQ172" s="2580"/>
      <c r="ADR172" s="2580"/>
      <c r="ADS172" s="2580"/>
      <c r="ADT172" s="2580"/>
      <c r="ADU172" s="2580"/>
      <c r="ADV172" s="2580"/>
      <c r="ADW172" s="2580"/>
      <c r="ADX172" s="2580"/>
      <c r="ADY172" s="2580"/>
      <c r="ADZ172" s="2580"/>
      <c r="AEA172" s="2580"/>
      <c r="AEB172" s="2580"/>
      <c r="AEC172" s="2580"/>
      <c r="AED172" s="2580"/>
      <c r="AEE172" s="2580"/>
      <c r="AEF172" s="2580"/>
      <c r="AEG172" s="2580"/>
      <c r="AEH172" s="2580"/>
      <c r="AEI172" s="2580"/>
      <c r="AEJ172" s="2580"/>
      <c r="AEK172" s="2580"/>
      <c r="AEL172" s="2580"/>
      <c r="AEM172" s="2580"/>
      <c r="AEN172" s="2580"/>
      <c r="AEO172" s="2580"/>
      <c r="AEP172" s="2580"/>
      <c r="AEQ172" s="2580"/>
      <c r="AER172" s="2580"/>
      <c r="AES172" s="2580"/>
      <c r="AET172" s="2580"/>
      <c r="AEU172" s="2580"/>
      <c r="AEV172" s="2580"/>
      <c r="AEW172" s="2580"/>
      <c r="AEX172" s="2580"/>
      <c r="AEY172" s="2580"/>
      <c r="AEZ172" s="2580"/>
      <c r="AFA172" s="2580"/>
      <c r="AFB172" s="2580"/>
      <c r="AFC172" s="2580"/>
      <c r="AFD172" s="2580"/>
      <c r="AFE172" s="2580"/>
      <c r="AFF172" s="2580"/>
      <c r="AFG172" s="2580"/>
      <c r="AFH172" s="2580"/>
      <c r="AFI172" s="2580"/>
      <c r="AFJ172" s="2580"/>
      <c r="AFK172" s="2580"/>
      <c r="AFL172" s="2580"/>
      <c r="AFM172" s="2580"/>
      <c r="AFN172" s="2580"/>
      <c r="AFO172" s="2580"/>
      <c r="AFP172" s="2580"/>
      <c r="AFQ172" s="2580"/>
      <c r="AFR172" s="2580"/>
      <c r="AFS172" s="2580"/>
      <c r="AFT172" s="2580"/>
      <c r="AFU172" s="2580"/>
      <c r="AFV172" s="2580"/>
      <c r="AFW172" s="2580"/>
      <c r="AFX172" s="2580"/>
      <c r="AFY172" s="2580"/>
      <c r="AFZ172" s="2580"/>
      <c r="AGA172" s="2580"/>
      <c r="AGB172" s="2580"/>
      <c r="AGC172" s="2580"/>
      <c r="AGD172" s="2580"/>
      <c r="AGE172" s="2580"/>
      <c r="AGF172" s="2580"/>
      <c r="AGG172" s="2580"/>
      <c r="AGH172" s="2580"/>
      <c r="AGI172" s="2580"/>
      <c r="AGJ172" s="2580"/>
      <c r="AGK172" s="2580"/>
      <c r="AGL172" s="2580"/>
      <c r="AGM172" s="2580"/>
      <c r="AGN172" s="2580"/>
      <c r="AGO172" s="2580"/>
      <c r="AGP172" s="2580"/>
      <c r="AGQ172" s="2580"/>
      <c r="AGR172" s="2580"/>
      <c r="AGS172" s="2580"/>
      <c r="AGT172" s="2580"/>
      <c r="AGU172" s="2580"/>
      <c r="AGV172" s="2580"/>
      <c r="AGW172" s="2580"/>
      <c r="AGX172" s="2580"/>
      <c r="AGY172" s="2580"/>
      <c r="AGZ172" s="2580"/>
      <c r="AHA172" s="2580"/>
      <c r="AHB172" s="2580"/>
      <c r="AHC172" s="2580"/>
      <c r="AHD172" s="2580"/>
      <c r="AHE172" s="2580"/>
      <c r="AHF172" s="2580"/>
      <c r="AHG172" s="2580"/>
      <c r="AHH172" s="2580"/>
      <c r="AHI172" s="2580"/>
      <c r="AHJ172" s="2580"/>
      <c r="AHK172" s="2580"/>
      <c r="AHL172" s="2580"/>
      <c r="AHM172" s="2580"/>
      <c r="AHN172" s="2580"/>
      <c r="AHO172" s="2580"/>
      <c r="AHP172" s="2580"/>
      <c r="AHQ172" s="2580"/>
      <c r="AHR172" s="2580"/>
      <c r="AHS172" s="2580"/>
      <c r="AHT172" s="2580"/>
      <c r="AHU172" s="2580"/>
      <c r="AHV172" s="2580"/>
      <c r="AHW172" s="2580"/>
      <c r="AHX172" s="2580"/>
      <c r="AHY172" s="2580"/>
      <c r="AHZ172" s="2580"/>
      <c r="AIA172" s="2580"/>
      <c r="AIB172" s="2580"/>
      <c r="AIC172" s="2580"/>
      <c r="AID172" s="2580"/>
      <c r="AIE172" s="2580"/>
      <c r="AIF172" s="2580"/>
      <c r="AIG172" s="2580"/>
      <c r="AIH172" s="2580"/>
      <c r="AII172" s="2580"/>
      <c r="AIJ172" s="2580"/>
      <c r="AIK172" s="2580"/>
      <c r="AIL172" s="2580"/>
      <c r="AIM172" s="2580"/>
      <c r="AIN172" s="2580"/>
      <c r="AIO172" s="2580"/>
      <c r="AIP172" s="2580"/>
      <c r="AIQ172" s="2580"/>
      <c r="AIR172" s="2580"/>
      <c r="AIS172" s="2580"/>
      <c r="AIT172" s="2580"/>
      <c r="AIU172" s="2580"/>
      <c r="AIV172" s="2580"/>
      <c r="AIW172" s="2580"/>
      <c r="AIX172" s="2580"/>
      <c r="AIY172" s="2580"/>
      <c r="AIZ172" s="2580"/>
      <c r="AJA172" s="2580"/>
      <c r="AJB172" s="2580"/>
      <c r="AJC172" s="2580"/>
      <c r="AJD172" s="2580"/>
      <c r="AJE172" s="2580"/>
      <c r="AJF172" s="2580"/>
      <c r="AJG172" s="2580"/>
      <c r="AJH172" s="2580"/>
      <c r="AJI172" s="2580"/>
      <c r="AJJ172" s="2580"/>
      <c r="AJK172" s="2580"/>
      <c r="AJL172" s="2580"/>
      <c r="AJM172" s="2580"/>
      <c r="AJN172" s="2580"/>
      <c r="AJO172" s="2580"/>
      <c r="AJP172" s="2580"/>
      <c r="AJQ172" s="2580"/>
      <c r="AJR172" s="2580"/>
      <c r="AJS172" s="2580"/>
      <c r="AJT172" s="2580"/>
      <c r="AJU172" s="2580"/>
      <c r="AJV172" s="2580"/>
      <c r="AJW172" s="2580"/>
      <c r="AJX172" s="2580"/>
      <c r="AJY172" s="2580"/>
      <c r="AJZ172" s="2580"/>
      <c r="AKA172" s="2580"/>
      <c r="AKB172" s="2580"/>
      <c r="AKC172" s="2580"/>
      <c r="AKD172" s="2580"/>
      <c r="AKE172" s="2580"/>
      <c r="AKF172" s="2580"/>
      <c r="AKG172" s="2580"/>
      <c r="AKH172" s="2580"/>
      <c r="AKI172" s="2580"/>
      <c r="AKJ172" s="2580"/>
      <c r="AKK172" s="2580"/>
      <c r="AKL172" s="2580"/>
      <c r="AKM172" s="2580"/>
      <c r="AKN172" s="2580"/>
      <c r="AKO172" s="2580"/>
      <c r="AKP172" s="2580"/>
      <c r="AKQ172" s="2580"/>
      <c r="AKR172" s="2580"/>
      <c r="AKS172" s="2580"/>
      <c r="AKT172" s="2580"/>
      <c r="AKU172" s="2580"/>
      <c r="AKV172" s="2580"/>
      <c r="AKW172" s="2580"/>
      <c r="AKX172" s="2580"/>
      <c r="AKY172" s="2580"/>
      <c r="AKZ172" s="2580"/>
      <c r="ALA172" s="2580"/>
      <c r="ALB172" s="2580"/>
      <c r="ALC172" s="2580"/>
      <c r="ALD172" s="2580"/>
      <c r="ALE172" s="2580"/>
      <c r="ALF172" s="2580"/>
      <c r="ALG172" s="2580"/>
      <c r="ALH172" s="2580"/>
      <c r="ALI172" s="2580"/>
      <c r="ALJ172" s="2580"/>
      <c r="ALK172" s="2580"/>
      <c r="ALL172" s="2580"/>
      <c r="ALM172" s="2580"/>
      <c r="ALN172" s="2580"/>
      <c r="ALO172" s="2580"/>
      <c r="ALP172" s="2580"/>
      <c r="ALQ172" s="2580"/>
      <c r="ALR172" s="2580"/>
      <c r="ALS172" s="2580"/>
      <c r="ALT172" s="2580"/>
      <c r="ALU172" s="2580"/>
      <c r="ALV172" s="2580"/>
      <c r="ALW172" s="2580"/>
      <c r="ALX172" s="2580"/>
      <c r="ALY172" s="2580"/>
      <c r="ALZ172" s="2580"/>
      <c r="AMA172" s="2580"/>
      <c r="AMB172" s="2580"/>
      <c r="AMC172" s="2580"/>
      <c r="AMD172" s="2580"/>
      <c r="AME172" s="2580"/>
      <c r="AMF172" s="2580"/>
      <c r="AMG172" s="2580"/>
      <c r="AMH172" s="2580"/>
      <c r="AMI172" s="2580"/>
      <c r="AMJ172" s="2580"/>
    </row>
    <row r="173" spans="1:1024" s="1424" customFormat="1" ht="21" customHeight="1">
      <c r="A173" s="6249"/>
      <c r="B173" s="6921"/>
      <c r="C173" s="6924"/>
      <c r="D173" s="6927"/>
      <c r="E173" s="6930"/>
      <c r="F173" s="6311"/>
      <c r="G173" s="6930"/>
      <c r="H173" s="6314"/>
      <c r="I173" s="3432" t="s">
        <v>1083</v>
      </c>
      <c r="J173" s="2425">
        <f>+'[3]PAT 2024 EDIT'!$N$79</f>
        <v>15000000</v>
      </c>
      <c r="K173" s="6935"/>
      <c r="L173" s="6935"/>
      <c r="M173" s="6935"/>
      <c r="N173" s="6935"/>
      <c r="O173" s="6954"/>
      <c r="P173" s="6292"/>
      <c r="Q173" s="6958"/>
      <c r="R173" s="6961"/>
      <c r="S173" s="6946"/>
      <c r="T173" s="6949"/>
      <c r="U173" s="6943"/>
      <c r="V173" s="6523"/>
      <c r="W173" s="6523"/>
      <c r="X173" s="6523"/>
      <c r="Y173" s="6943"/>
      <c r="Z173" s="7004"/>
      <c r="AA173" s="6943"/>
      <c r="AB173" s="6943"/>
      <c r="AC173" s="6943"/>
      <c r="AD173" s="6943"/>
      <c r="AE173" s="7004"/>
      <c r="AF173" s="7007"/>
      <c r="AG173" s="6375"/>
      <c r="AH173" s="6375"/>
      <c r="AI173" s="6274"/>
      <c r="AJ173" s="6274"/>
      <c r="AK173" s="6998"/>
      <c r="AL173" s="6993"/>
      <c r="AM173" s="6993"/>
      <c r="AN173" s="7001"/>
      <c r="AO173" s="6993"/>
      <c r="AP173" s="6993"/>
      <c r="AQ173" s="6993"/>
      <c r="AR173" s="6993"/>
      <c r="AS173" s="6993"/>
      <c r="AT173" s="6372"/>
      <c r="AU173" s="6375"/>
      <c r="AV173" s="6375"/>
      <c r="AW173" s="6984"/>
      <c r="AX173" s="6984"/>
      <c r="AY173" s="6343"/>
      <c r="AZ173" s="6988"/>
      <c r="BA173" s="3421"/>
      <c r="BB173" s="3421"/>
      <c r="BC173" s="3421"/>
      <c r="BD173" s="3421"/>
      <c r="BE173" s="3421"/>
      <c r="BF173" s="3421"/>
      <c r="BG173" s="3421"/>
      <c r="BH173" s="3421"/>
      <c r="BI173" s="3421"/>
      <c r="BJ173" s="3421"/>
      <c r="BK173" s="3421"/>
      <c r="BL173" s="3421"/>
      <c r="BM173" s="3421"/>
      <c r="BN173" s="3421"/>
      <c r="BO173" s="3421"/>
      <c r="BP173" s="3421"/>
      <c r="BQ173" s="3421"/>
      <c r="BR173" s="3421"/>
      <c r="BS173" s="3421"/>
      <c r="BT173" s="3421"/>
      <c r="BU173" s="3421"/>
      <c r="BV173" s="3421"/>
      <c r="BW173" s="3421"/>
      <c r="BX173" s="3421"/>
      <c r="BY173" s="3421"/>
      <c r="BZ173" s="3421"/>
      <c r="CA173" s="3421"/>
      <c r="CB173" s="3421"/>
      <c r="CC173" s="3421"/>
      <c r="CD173" s="3421"/>
      <c r="CE173" s="3421"/>
      <c r="CF173" s="3421"/>
      <c r="CG173" s="3421"/>
      <c r="CH173" s="3421"/>
      <c r="CI173" s="3421"/>
      <c r="CJ173" s="3421"/>
      <c r="CK173" s="3421"/>
      <c r="CL173" s="3421"/>
      <c r="CM173" s="3421"/>
      <c r="CN173" s="3421"/>
      <c r="CO173" s="3421"/>
      <c r="CP173" s="3421"/>
      <c r="CQ173" s="3421"/>
      <c r="CR173" s="3421"/>
      <c r="CS173" s="3421"/>
      <c r="CT173" s="3421"/>
      <c r="CU173" s="3421"/>
      <c r="CV173" s="3421"/>
      <c r="CW173" s="3421"/>
      <c r="CX173" s="3421"/>
      <c r="CY173" s="3421"/>
      <c r="CZ173" s="3421"/>
      <c r="DA173" s="3421"/>
      <c r="DB173" s="3421"/>
      <c r="DC173" s="3421"/>
      <c r="DD173" s="3421"/>
      <c r="DE173" s="3421"/>
      <c r="DF173" s="3421"/>
      <c r="DG173" s="3421"/>
      <c r="DH173" s="3421"/>
      <c r="DI173" s="3421"/>
      <c r="DJ173" s="3421"/>
      <c r="DK173" s="3421"/>
      <c r="DL173" s="3421"/>
      <c r="DM173" s="3421"/>
      <c r="DN173" s="3421"/>
      <c r="DO173" s="3421"/>
      <c r="DP173" s="3421"/>
      <c r="DQ173" s="3421"/>
      <c r="DR173" s="3421"/>
      <c r="DS173" s="3421"/>
      <c r="DT173" s="3421"/>
      <c r="DU173" s="3421"/>
      <c r="DV173" s="3421"/>
      <c r="DW173" s="3421"/>
      <c r="DX173" s="3421"/>
      <c r="DY173" s="3421"/>
      <c r="DZ173" s="2580"/>
      <c r="EA173" s="2580"/>
      <c r="EB173" s="2580"/>
      <c r="EC173" s="2580"/>
      <c r="ED173" s="2580"/>
      <c r="EE173" s="2580"/>
      <c r="EF173" s="2580"/>
      <c r="EG173" s="2580"/>
      <c r="EH173" s="2580"/>
      <c r="EI173" s="2580"/>
      <c r="EJ173" s="2580"/>
      <c r="EK173" s="2580"/>
      <c r="EL173" s="2580"/>
      <c r="EM173" s="2580"/>
      <c r="EN173" s="2580"/>
      <c r="EO173" s="2580"/>
      <c r="EP173" s="2580"/>
      <c r="EQ173" s="2580"/>
      <c r="ER173" s="2580"/>
      <c r="ES173" s="2580"/>
      <c r="ET173" s="2580"/>
      <c r="EU173" s="2580"/>
      <c r="EV173" s="2580"/>
      <c r="EW173" s="2580"/>
      <c r="EX173" s="2580"/>
      <c r="EY173" s="2580"/>
      <c r="EZ173" s="2580"/>
      <c r="FA173" s="2580"/>
      <c r="FB173" s="2580"/>
      <c r="FC173" s="2580"/>
      <c r="FD173" s="2580"/>
      <c r="FE173" s="2580"/>
      <c r="FF173" s="2580"/>
      <c r="FG173" s="2580"/>
      <c r="FH173" s="2580"/>
      <c r="FI173" s="2580"/>
      <c r="FJ173" s="2580"/>
      <c r="FK173" s="2580"/>
      <c r="FL173" s="2580"/>
      <c r="FM173" s="2580"/>
      <c r="FN173" s="2580"/>
      <c r="FO173" s="2580"/>
      <c r="FP173" s="2580"/>
      <c r="FQ173" s="2580"/>
      <c r="FR173" s="2580"/>
      <c r="FS173" s="2580"/>
      <c r="FT173" s="2580"/>
      <c r="FU173" s="2580"/>
      <c r="FV173" s="2580"/>
      <c r="FW173" s="2580"/>
      <c r="FX173" s="2580"/>
      <c r="FY173" s="2580"/>
      <c r="FZ173" s="2580"/>
      <c r="GA173" s="2580"/>
      <c r="GB173" s="2580"/>
      <c r="GC173" s="2580"/>
      <c r="GD173" s="2580"/>
      <c r="GE173" s="2580"/>
      <c r="GF173" s="2580"/>
      <c r="GG173" s="2580"/>
      <c r="GH173" s="2580"/>
      <c r="GI173" s="2580"/>
      <c r="GJ173" s="2580"/>
      <c r="GK173" s="2580"/>
      <c r="GL173" s="2580"/>
      <c r="GM173" s="2580"/>
      <c r="GN173" s="2580"/>
      <c r="GO173" s="2580"/>
      <c r="GP173" s="2580"/>
      <c r="GQ173" s="2580"/>
      <c r="GR173" s="2580"/>
      <c r="GS173" s="2580"/>
      <c r="GT173" s="2580"/>
      <c r="GU173" s="2580"/>
      <c r="GV173" s="2580"/>
      <c r="GW173" s="2580"/>
      <c r="GX173" s="2580"/>
      <c r="GY173" s="2580"/>
      <c r="GZ173" s="2580"/>
      <c r="HA173" s="2580"/>
      <c r="HB173" s="2580"/>
      <c r="HC173" s="2580"/>
      <c r="HD173" s="2580"/>
      <c r="HE173" s="2580"/>
      <c r="HF173" s="2580"/>
      <c r="HG173" s="2580"/>
      <c r="HH173" s="2580"/>
      <c r="HI173" s="2580"/>
      <c r="HJ173" s="2580"/>
      <c r="HK173" s="2580"/>
      <c r="HL173" s="2580"/>
      <c r="HM173" s="2580"/>
      <c r="HN173" s="2580"/>
      <c r="HO173" s="2580"/>
      <c r="HP173" s="2580"/>
      <c r="HQ173" s="2580"/>
      <c r="HR173" s="2580"/>
      <c r="HS173" s="2580"/>
      <c r="HT173" s="2580"/>
      <c r="HU173" s="2580"/>
      <c r="HV173" s="2580"/>
      <c r="HW173" s="2580"/>
      <c r="HX173" s="2580"/>
      <c r="HY173" s="2580"/>
      <c r="HZ173" s="2580"/>
      <c r="IA173" s="2580"/>
      <c r="IB173" s="2580"/>
      <c r="IC173" s="2580"/>
      <c r="ID173" s="2580"/>
      <c r="IE173" s="2580"/>
      <c r="IF173" s="2580"/>
      <c r="IG173" s="2580"/>
      <c r="IH173" s="2580"/>
      <c r="II173" s="2580"/>
      <c r="IJ173" s="2580"/>
      <c r="IK173" s="2580"/>
      <c r="IL173" s="2580"/>
      <c r="IM173" s="2580"/>
      <c r="IN173" s="2580"/>
      <c r="IO173" s="2580"/>
      <c r="IP173" s="2580"/>
      <c r="IQ173" s="2580"/>
      <c r="IR173" s="2580"/>
      <c r="IS173" s="2580"/>
      <c r="IT173" s="2580"/>
      <c r="IU173" s="2580"/>
      <c r="IV173" s="2580"/>
      <c r="IW173" s="2580"/>
      <c r="IX173" s="2580"/>
      <c r="IY173" s="2580"/>
      <c r="IZ173" s="2580"/>
      <c r="JA173" s="2580"/>
      <c r="JB173" s="2580"/>
      <c r="JC173" s="2580"/>
      <c r="JD173" s="2580"/>
      <c r="JE173" s="2580"/>
      <c r="JF173" s="2580"/>
      <c r="JG173" s="2580"/>
      <c r="JH173" s="2580"/>
      <c r="JI173" s="2580"/>
      <c r="JJ173" s="2580"/>
      <c r="JK173" s="2580"/>
      <c r="JL173" s="2580"/>
      <c r="JM173" s="2580"/>
      <c r="JN173" s="2580"/>
      <c r="JO173" s="2580"/>
      <c r="JP173" s="2580"/>
      <c r="JQ173" s="2580"/>
      <c r="JR173" s="2580"/>
      <c r="JS173" s="2580"/>
      <c r="JT173" s="2580"/>
      <c r="JU173" s="2580"/>
      <c r="JV173" s="2580"/>
      <c r="JW173" s="2580"/>
      <c r="JX173" s="2580"/>
      <c r="JY173" s="2580"/>
      <c r="JZ173" s="2580"/>
      <c r="KA173" s="2580"/>
      <c r="KB173" s="2580"/>
      <c r="KC173" s="2580"/>
      <c r="KD173" s="2580"/>
      <c r="KE173" s="2580"/>
      <c r="KF173" s="2580"/>
      <c r="KG173" s="2580"/>
      <c r="KH173" s="2580"/>
      <c r="KI173" s="2580"/>
      <c r="KJ173" s="2580"/>
      <c r="KK173" s="2580"/>
      <c r="KL173" s="2580"/>
      <c r="KM173" s="2580"/>
      <c r="KN173" s="2580"/>
      <c r="KO173" s="2580"/>
      <c r="KP173" s="2580"/>
      <c r="KQ173" s="2580"/>
      <c r="KR173" s="2580"/>
      <c r="KS173" s="2580"/>
      <c r="KT173" s="2580"/>
      <c r="KU173" s="2580"/>
      <c r="KV173" s="2580"/>
      <c r="KW173" s="2580"/>
      <c r="KX173" s="2580"/>
      <c r="KY173" s="2580"/>
      <c r="KZ173" s="2580"/>
      <c r="LA173" s="2580"/>
      <c r="LB173" s="2580"/>
      <c r="LC173" s="2580"/>
      <c r="LD173" s="2580"/>
      <c r="LE173" s="2580"/>
      <c r="LF173" s="2580"/>
      <c r="LG173" s="2580"/>
      <c r="LH173" s="2580"/>
      <c r="LI173" s="2580"/>
      <c r="LJ173" s="2580"/>
      <c r="LK173" s="2580"/>
      <c r="LL173" s="2580"/>
      <c r="LM173" s="2580"/>
      <c r="LN173" s="2580"/>
      <c r="LO173" s="2580"/>
      <c r="LP173" s="2580"/>
      <c r="LQ173" s="2580"/>
      <c r="LR173" s="2580"/>
      <c r="LS173" s="2580"/>
      <c r="LT173" s="2580"/>
      <c r="LU173" s="2580"/>
      <c r="LV173" s="2580"/>
      <c r="LW173" s="2580"/>
      <c r="LX173" s="2580"/>
      <c r="LY173" s="2580"/>
      <c r="LZ173" s="2580"/>
      <c r="MA173" s="2580"/>
      <c r="MB173" s="2580"/>
      <c r="MC173" s="2580"/>
      <c r="MD173" s="2580"/>
      <c r="ME173" s="2580"/>
      <c r="MF173" s="2580"/>
      <c r="MG173" s="2580"/>
      <c r="MH173" s="2580"/>
      <c r="MI173" s="2580"/>
      <c r="MJ173" s="2580"/>
      <c r="MK173" s="2580"/>
      <c r="ML173" s="2580"/>
      <c r="MM173" s="2580"/>
      <c r="MN173" s="2580"/>
      <c r="MO173" s="2580"/>
      <c r="MP173" s="2580"/>
      <c r="MQ173" s="2580"/>
      <c r="MR173" s="2580"/>
      <c r="MS173" s="2580"/>
      <c r="MT173" s="2580"/>
      <c r="MU173" s="2580"/>
      <c r="MV173" s="2580"/>
      <c r="MW173" s="2580"/>
      <c r="MX173" s="2580"/>
      <c r="MY173" s="2580"/>
      <c r="MZ173" s="2580"/>
      <c r="NA173" s="2580"/>
      <c r="NB173" s="2580"/>
      <c r="NC173" s="2580"/>
      <c r="ND173" s="2580"/>
      <c r="NE173" s="2580"/>
      <c r="NF173" s="2580"/>
      <c r="NG173" s="2580"/>
      <c r="NH173" s="2580"/>
      <c r="NI173" s="2580"/>
      <c r="NJ173" s="2580"/>
      <c r="NK173" s="2580"/>
      <c r="NL173" s="2580"/>
      <c r="NM173" s="2580"/>
      <c r="NN173" s="2580"/>
      <c r="NO173" s="2580"/>
      <c r="NP173" s="2580"/>
      <c r="NQ173" s="2580"/>
      <c r="NR173" s="2580"/>
      <c r="NS173" s="2580"/>
      <c r="NT173" s="2580"/>
      <c r="NU173" s="2580"/>
      <c r="NV173" s="2580"/>
      <c r="NW173" s="2580"/>
      <c r="NX173" s="2580"/>
      <c r="NY173" s="2580"/>
      <c r="NZ173" s="2580"/>
      <c r="OA173" s="2580"/>
      <c r="OB173" s="2580"/>
      <c r="OC173" s="2580"/>
      <c r="OD173" s="2580"/>
      <c r="OE173" s="2580"/>
      <c r="OF173" s="2580"/>
      <c r="OG173" s="2580"/>
      <c r="OH173" s="2580"/>
      <c r="OI173" s="2580"/>
      <c r="OJ173" s="2580"/>
      <c r="OK173" s="2580"/>
      <c r="OL173" s="2580"/>
      <c r="OM173" s="2580"/>
      <c r="ON173" s="2580"/>
      <c r="OO173" s="2580"/>
      <c r="OP173" s="2580"/>
      <c r="OQ173" s="2580"/>
      <c r="OR173" s="2580"/>
      <c r="OS173" s="2580"/>
      <c r="OT173" s="2580"/>
      <c r="OU173" s="2580"/>
      <c r="OV173" s="2580"/>
      <c r="OW173" s="2580"/>
      <c r="OX173" s="2580"/>
      <c r="OY173" s="2580"/>
      <c r="OZ173" s="2580"/>
      <c r="PA173" s="2580"/>
      <c r="PB173" s="2580"/>
      <c r="PC173" s="2580"/>
      <c r="PD173" s="2580"/>
      <c r="PE173" s="2580"/>
      <c r="PF173" s="2580"/>
      <c r="PG173" s="2580"/>
      <c r="PH173" s="2580"/>
      <c r="PI173" s="2580"/>
      <c r="PJ173" s="2580"/>
      <c r="PK173" s="2580"/>
      <c r="PL173" s="2580"/>
      <c r="PM173" s="2580"/>
      <c r="PN173" s="2580"/>
      <c r="PO173" s="2580"/>
      <c r="PP173" s="2580"/>
      <c r="PQ173" s="2580"/>
      <c r="PR173" s="2580"/>
      <c r="PS173" s="2580"/>
      <c r="PT173" s="2580"/>
      <c r="PU173" s="2580"/>
      <c r="PV173" s="2580"/>
      <c r="PW173" s="2580"/>
      <c r="PX173" s="2580"/>
      <c r="PY173" s="2580"/>
      <c r="PZ173" s="2580"/>
      <c r="QA173" s="2580"/>
      <c r="QB173" s="2580"/>
      <c r="QC173" s="2580"/>
      <c r="QD173" s="2580"/>
      <c r="QE173" s="2580"/>
      <c r="QF173" s="2580"/>
      <c r="QG173" s="2580"/>
      <c r="QH173" s="2580"/>
      <c r="QI173" s="2580"/>
      <c r="QJ173" s="2580"/>
      <c r="QK173" s="2580"/>
      <c r="QL173" s="2580"/>
      <c r="QM173" s="2580"/>
      <c r="QN173" s="2580"/>
      <c r="QO173" s="2580"/>
      <c r="QP173" s="2580"/>
      <c r="QQ173" s="2580"/>
      <c r="QR173" s="2580"/>
      <c r="QS173" s="2580"/>
      <c r="QT173" s="2580"/>
      <c r="QU173" s="2580"/>
      <c r="QV173" s="2580"/>
      <c r="QW173" s="2580"/>
      <c r="QX173" s="2580"/>
      <c r="QY173" s="2580"/>
      <c r="QZ173" s="2580"/>
      <c r="RA173" s="2580"/>
      <c r="RB173" s="2580"/>
      <c r="RC173" s="2580"/>
      <c r="RD173" s="2580"/>
      <c r="RE173" s="2580"/>
      <c r="RF173" s="2580"/>
      <c r="RG173" s="2580"/>
      <c r="RH173" s="2580"/>
      <c r="RI173" s="2580"/>
      <c r="RJ173" s="2580"/>
      <c r="RK173" s="2580"/>
      <c r="RL173" s="2580"/>
      <c r="RM173" s="2580"/>
      <c r="RN173" s="2580"/>
      <c r="RO173" s="2580"/>
      <c r="RP173" s="2580"/>
      <c r="RQ173" s="2580"/>
      <c r="RR173" s="2580"/>
      <c r="RS173" s="2580"/>
      <c r="RT173" s="2580"/>
      <c r="RU173" s="2580"/>
      <c r="RV173" s="2580"/>
      <c r="RW173" s="2580"/>
      <c r="RX173" s="2580"/>
      <c r="RY173" s="2580"/>
      <c r="RZ173" s="2580"/>
      <c r="SA173" s="2580"/>
      <c r="SB173" s="2580"/>
      <c r="SC173" s="2580"/>
      <c r="SD173" s="2580"/>
      <c r="SE173" s="2580"/>
      <c r="SF173" s="2580"/>
      <c r="SG173" s="2580"/>
      <c r="SH173" s="2580"/>
      <c r="SI173" s="2580"/>
      <c r="SJ173" s="2580"/>
      <c r="SK173" s="2580"/>
      <c r="SL173" s="2580"/>
      <c r="SM173" s="2580"/>
      <c r="SN173" s="2580"/>
      <c r="SO173" s="2580"/>
      <c r="SP173" s="2580"/>
      <c r="SQ173" s="2580"/>
      <c r="SR173" s="2580"/>
      <c r="SS173" s="2580"/>
      <c r="ST173" s="2580"/>
      <c r="SU173" s="2580"/>
      <c r="SV173" s="2580"/>
      <c r="SW173" s="2580"/>
      <c r="SX173" s="2580"/>
      <c r="SY173" s="2580"/>
      <c r="SZ173" s="2580"/>
      <c r="TA173" s="2580"/>
      <c r="TB173" s="2580"/>
      <c r="TC173" s="2580"/>
      <c r="TD173" s="2580"/>
      <c r="TE173" s="2580"/>
      <c r="TF173" s="2580"/>
      <c r="TG173" s="2580"/>
      <c r="TH173" s="2580"/>
      <c r="TI173" s="2580"/>
      <c r="TJ173" s="2580"/>
      <c r="TK173" s="2580"/>
      <c r="TL173" s="2580"/>
      <c r="TM173" s="2580"/>
      <c r="TN173" s="2580"/>
      <c r="TO173" s="2580"/>
      <c r="TP173" s="2580"/>
      <c r="TQ173" s="2580"/>
      <c r="TR173" s="2580"/>
      <c r="TS173" s="2580"/>
      <c r="TT173" s="2580"/>
      <c r="TU173" s="2580"/>
      <c r="TV173" s="2580"/>
      <c r="TW173" s="2580"/>
      <c r="TX173" s="2580"/>
      <c r="TY173" s="2580"/>
      <c r="TZ173" s="2580"/>
      <c r="UA173" s="2580"/>
      <c r="UB173" s="2580"/>
      <c r="UC173" s="2580"/>
      <c r="UD173" s="2580"/>
      <c r="UE173" s="2580"/>
      <c r="UF173" s="2580"/>
      <c r="UG173" s="2580"/>
      <c r="UH173" s="2580"/>
      <c r="UI173" s="2580"/>
      <c r="UJ173" s="2580"/>
      <c r="UK173" s="2580"/>
      <c r="UL173" s="2580"/>
      <c r="UM173" s="2580"/>
      <c r="UN173" s="2580"/>
      <c r="UO173" s="2580"/>
      <c r="UP173" s="2580"/>
      <c r="UQ173" s="2580"/>
      <c r="UR173" s="2580"/>
      <c r="US173" s="2580"/>
      <c r="UT173" s="2580"/>
      <c r="UU173" s="2580"/>
      <c r="UV173" s="2580"/>
      <c r="UW173" s="2580"/>
      <c r="UX173" s="2580"/>
      <c r="UY173" s="2580"/>
      <c r="UZ173" s="2580"/>
      <c r="VA173" s="2580"/>
      <c r="VB173" s="2580"/>
      <c r="VC173" s="2580"/>
      <c r="VD173" s="2580"/>
      <c r="VE173" s="2580"/>
      <c r="VF173" s="2580"/>
      <c r="VG173" s="2580"/>
      <c r="VH173" s="2580"/>
      <c r="VI173" s="2580"/>
      <c r="VJ173" s="2580"/>
      <c r="VK173" s="2580"/>
      <c r="VL173" s="2580"/>
      <c r="VM173" s="2580"/>
      <c r="VN173" s="2580"/>
      <c r="VO173" s="2580"/>
      <c r="VP173" s="2580"/>
      <c r="VQ173" s="2580"/>
      <c r="VR173" s="2580"/>
      <c r="VS173" s="2580"/>
      <c r="VT173" s="2580"/>
      <c r="VU173" s="2580"/>
      <c r="VV173" s="2580"/>
      <c r="VW173" s="2580"/>
      <c r="VX173" s="2580"/>
      <c r="VY173" s="2580"/>
      <c r="VZ173" s="2580"/>
      <c r="WA173" s="2580"/>
      <c r="WB173" s="2580"/>
      <c r="WC173" s="2580"/>
      <c r="WD173" s="2580"/>
      <c r="WE173" s="2580"/>
      <c r="WF173" s="2580"/>
      <c r="WG173" s="2580"/>
      <c r="WH173" s="2580"/>
      <c r="WI173" s="2580"/>
      <c r="WJ173" s="2580"/>
      <c r="WK173" s="2580"/>
      <c r="WL173" s="2580"/>
      <c r="WM173" s="2580"/>
      <c r="WN173" s="2580"/>
      <c r="WO173" s="2580"/>
      <c r="WP173" s="2580"/>
      <c r="WQ173" s="2580"/>
      <c r="WR173" s="2580"/>
      <c r="WS173" s="2580"/>
      <c r="WT173" s="2580"/>
      <c r="WU173" s="2580"/>
      <c r="WV173" s="2580"/>
      <c r="WW173" s="2580"/>
      <c r="WX173" s="2580"/>
      <c r="WY173" s="2580"/>
      <c r="WZ173" s="2580"/>
      <c r="XA173" s="2580"/>
      <c r="XB173" s="2580"/>
      <c r="XC173" s="2580"/>
      <c r="XD173" s="2580"/>
      <c r="XE173" s="2580"/>
      <c r="XF173" s="2580"/>
      <c r="XG173" s="2580"/>
      <c r="XH173" s="2580"/>
      <c r="XI173" s="2580"/>
      <c r="XJ173" s="2580"/>
      <c r="XK173" s="2580"/>
      <c r="XL173" s="2580"/>
      <c r="XM173" s="2580"/>
      <c r="XN173" s="2580"/>
      <c r="XO173" s="2580"/>
      <c r="XP173" s="2580"/>
      <c r="XQ173" s="2580"/>
      <c r="XR173" s="2580"/>
      <c r="XS173" s="2580"/>
      <c r="XT173" s="2580"/>
      <c r="XU173" s="2580"/>
      <c r="XV173" s="2580"/>
      <c r="XW173" s="2580"/>
      <c r="XX173" s="2580"/>
      <c r="XY173" s="2580"/>
      <c r="XZ173" s="2580"/>
      <c r="YA173" s="2580"/>
      <c r="YB173" s="2580"/>
      <c r="YC173" s="2580"/>
      <c r="YD173" s="2580"/>
      <c r="YE173" s="2580"/>
      <c r="YF173" s="2580"/>
      <c r="YG173" s="2580"/>
      <c r="YH173" s="2580"/>
      <c r="YI173" s="2580"/>
      <c r="YJ173" s="2580"/>
      <c r="YK173" s="2580"/>
      <c r="YL173" s="2580"/>
      <c r="YM173" s="2580"/>
      <c r="YN173" s="2580"/>
      <c r="YO173" s="2580"/>
      <c r="YP173" s="2580"/>
      <c r="YQ173" s="2580"/>
      <c r="YR173" s="2580"/>
      <c r="YS173" s="2580"/>
      <c r="YT173" s="2580"/>
      <c r="YU173" s="2580"/>
      <c r="YV173" s="2580"/>
      <c r="YW173" s="2580"/>
      <c r="YX173" s="2580"/>
      <c r="YY173" s="2580"/>
      <c r="YZ173" s="2580"/>
      <c r="ZA173" s="2580"/>
      <c r="ZB173" s="2580"/>
      <c r="ZC173" s="2580"/>
      <c r="ZD173" s="2580"/>
      <c r="ZE173" s="2580"/>
      <c r="ZF173" s="2580"/>
      <c r="ZG173" s="2580"/>
      <c r="ZH173" s="2580"/>
      <c r="ZI173" s="2580"/>
      <c r="ZJ173" s="2580"/>
      <c r="ZK173" s="2580"/>
      <c r="ZL173" s="2580"/>
      <c r="ZM173" s="2580"/>
      <c r="ZN173" s="2580"/>
      <c r="ZO173" s="2580"/>
      <c r="ZP173" s="2580"/>
      <c r="ZQ173" s="2580"/>
      <c r="ZR173" s="2580"/>
      <c r="ZS173" s="2580"/>
      <c r="ZT173" s="2580"/>
      <c r="ZU173" s="2580"/>
      <c r="ZV173" s="2580"/>
      <c r="ZW173" s="2580"/>
      <c r="ZX173" s="2580"/>
      <c r="ZY173" s="2580"/>
      <c r="ZZ173" s="2580"/>
      <c r="AAA173" s="2580"/>
      <c r="AAB173" s="2580"/>
      <c r="AAC173" s="2580"/>
      <c r="AAD173" s="2580"/>
      <c r="AAE173" s="2580"/>
      <c r="AAF173" s="2580"/>
      <c r="AAG173" s="2580"/>
      <c r="AAH173" s="2580"/>
      <c r="AAI173" s="2580"/>
      <c r="AAJ173" s="2580"/>
      <c r="AAK173" s="2580"/>
      <c r="AAL173" s="2580"/>
      <c r="AAM173" s="2580"/>
      <c r="AAN173" s="2580"/>
      <c r="AAO173" s="2580"/>
      <c r="AAP173" s="2580"/>
      <c r="AAQ173" s="2580"/>
      <c r="AAR173" s="2580"/>
      <c r="AAS173" s="2580"/>
      <c r="AAT173" s="2580"/>
      <c r="AAU173" s="2580"/>
      <c r="AAV173" s="2580"/>
      <c r="AAW173" s="2580"/>
      <c r="AAX173" s="2580"/>
      <c r="AAY173" s="2580"/>
      <c r="AAZ173" s="2580"/>
      <c r="ABA173" s="2580"/>
      <c r="ABB173" s="2580"/>
      <c r="ABC173" s="2580"/>
      <c r="ABD173" s="2580"/>
      <c r="ABE173" s="2580"/>
      <c r="ABF173" s="2580"/>
      <c r="ABG173" s="2580"/>
      <c r="ABH173" s="2580"/>
      <c r="ABI173" s="2580"/>
      <c r="ABJ173" s="2580"/>
      <c r="ABK173" s="2580"/>
      <c r="ABL173" s="2580"/>
      <c r="ABM173" s="2580"/>
      <c r="ABN173" s="2580"/>
      <c r="ABO173" s="2580"/>
      <c r="ABP173" s="2580"/>
      <c r="ABQ173" s="2580"/>
      <c r="ABR173" s="2580"/>
      <c r="ABS173" s="2580"/>
      <c r="ABT173" s="2580"/>
      <c r="ABU173" s="2580"/>
      <c r="ABV173" s="2580"/>
      <c r="ABW173" s="2580"/>
      <c r="ABX173" s="2580"/>
      <c r="ABY173" s="2580"/>
      <c r="ABZ173" s="2580"/>
      <c r="ACA173" s="2580"/>
      <c r="ACB173" s="2580"/>
      <c r="ACC173" s="2580"/>
      <c r="ACD173" s="2580"/>
      <c r="ACE173" s="2580"/>
      <c r="ACF173" s="2580"/>
      <c r="ACG173" s="2580"/>
      <c r="ACH173" s="2580"/>
      <c r="ACI173" s="2580"/>
      <c r="ACJ173" s="2580"/>
      <c r="ACK173" s="2580"/>
      <c r="ACL173" s="2580"/>
      <c r="ACM173" s="2580"/>
      <c r="ACN173" s="2580"/>
      <c r="ACO173" s="2580"/>
      <c r="ACP173" s="2580"/>
      <c r="ACQ173" s="2580"/>
      <c r="ACR173" s="2580"/>
      <c r="ACS173" s="2580"/>
      <c r="ACT173" s="2580"/>
      <c r="ACU173" s="2580"/>
      <c r="ACV173" s="2580"/>
      <c r="ACW173" s="2580"/>
      <c r="ACX173" s="2580"/>
      <c r="ACY173" s="2580"/>
      <c r="ACZ173" s="2580"/>
      <c r="ADA173" s="2580"/>
      <c r="ADB173" s="2580"/>
      <c r="ADC173" s="2580"/>
      <c r="ADD173" s="2580"/>
      <c r="ADE173" s="2580"/>
      <c r="ADF173" s="2580"/>
      <c r="ADG173" s="2580"/>
      <c r="ADH173" s="2580"/>
      <c r="ADI173" s="2580"/>
      <c r="ADJ173" s="2580"/>
      <c r="ADK173" s="2580"/>
      <c r="ADL173" s="2580"/>
      <c r="ADM173" s="2580"/>
      <c r="ADN173" s="2580"/>
      <c r="ADO173" s="2580"/>
      <c r="ADP173" s="2580"/>
      <c r="ADQ173" s="2580"/>
      <c r="ADR173" s="2580"/>
      <c r="ADS173" s="2580"/>
      <c r="ADT173" s="2580"/>
      <c r="ADU173" s="2580"/>
      <c r="ADV173" s="2580"/>
      <c r="ADW173" s="2580"/>
      <c r="ADX173" s="2580"/>
      <c r="ADY173" s="2580"/>
      <c r="ADZ173" s="2580"/>
      <c r="AEA173" s="2580"/>
      <c r="AEB173" s="2580"/>
      <c r="AEC173" s="2580"/>
      <c r="AED173" s="2580"/>
      <c r="AEE173" s="2580"/>
      <c r="AEF173" s="2580"/>
      <c r="AEG173" s="2580"/>
      <c r="AEH173" s="2580"/>
      <c r="AEI173" s="2580"/>
      <c r="AEJ173" s="2580"/>
      <c r="AEK173" s="2580"/>
      <c r="AEL173" s="2580"/>
      <c r="AEM173" s="2580"/>
      <c r="AEN173" s="2580"/>
      <c r="AEO173" s="2580"/>
      <c r="AEP173" s="2580"/>
      <c r="AEQ173" s="2580"/>
      <c r="AER173" s="2580"/>
      <c r="AES173" s="2580"/>
      <c r="AET173" s="2580"/>
      <c r="AEU173" s="2580"/>
      <c r="AEV173" s="2580"/>
      <c r="AEW173" s="2580"/>
      <c r="AEX173" s="2580"/>
      <c r="AEY173" s="2580"/>
      <c r="AEZ173" s="2580"/>
      <c r="AFA173" s="2580"/>
      <c r="AFB173" s="2580"/>
      <c r="AFC173" s="2580"/>
      <c r="AFD173" s="2580"/>
      <c r="AFE173" s="2580"/>
      <c r="AFF173" s="2580"/>
      <c r="AFG173" s="2580"/>
      <c r="AFH173" s="2580"/>
      <c r="AFI173" s="2580"/>
      <c r="AFJ173" s="2580"/>
      <c r="AFK173" s="2580"/>
      <c r="AFL173" s="2580"/>
      <c r="AFM173" s="2580"/>
      <c r="AFN173" s="2580"/>
      <c r="AFO173" s="2580"/>
      <c r="AFP173" s="2580"/>
      <c r="AFQ173" s="2580"/>
      <c r="AFR173" s="2580"/>
      <c r="AFS173" s="2580"/>
      <c r="AFT173" s="2580"/>
      <c r="AFU173" s="2580"/>
      <c r="AFV173" s="2580"/>
      <c r="AFW173" s="2580"/>
      <c r="AFX173" s="2580"/>
      <c r="AFY173" s="2580"/>
      <c r="AFZ173" s="2580"/>
      <c r="AGA173" s="2580"/>
      <c r="AGB173" s="2580"/>
      <c r="AGC173" s="2580"/>
      <c r="AGD173" s="2580"/>
      <c r="AGE173" s="2580"/>
      <c r="AGF173" s="2580"/>
      <c r="AGG173" s="2580"/>
      <c r="AGH173" s="2580"/>
      <c r="AGI173" s="2580"/>
      <c r="AGJ173" s="2580"/>
      <c r="AGK173" s="2580"/>
      <c r="AGL173" s="2580"/>
      <c r="AGM173" s="2580"/>
      <c r="AGN173" s="2580"/>
      <c r="AGO173" s="2580"/>
      <c r="AGP173" s="2580"/>
      <c r="AGQ173" s="2580"/>
      <c r="AGR173" s="2580"/>
      <c r="AGS173" s="2580"/>
      <c r="AGT173" s="2580"/>
      <c r="AGU173" s="2580"/>
      <c r="AGV173" s="2580"/>
      <c r="AGW173" s="2580"/>
      <c r="AGX173" s="2580"/>
      <c r="AGY173" s="2580"/>
      <c r="AGZ173" s="2580"/>
      <c r="AHA173" s="2580"/>
      <c r="AHB173" s="2580"/>
      <c r="AHC173" s="2580"/>
      <c r="AHD173" s="2580"/>
      <c r="AHE173" s="2580"/>
      <c r="AHF173" s="2580"/>
      <c r="AHG173" s="2580"/>
      <c r="AHH173" s="2580"/>
      <c r="AHI173" s="2580"/>
      <c r="AHJ173" s="2580"/>
      <c r="AHK173" s="2580"/>
      <c r="AHL173" s="2580"/>
      <c r="AHM173" s="2580"/>
      <c r="AHN173" s="2580"/>
      <c r="AHO173" s="2580"/>
      <c r="AHP173" s="2580"/>
      <c r="AHQ173" s="2580"/>
      <c r="AHR173" s="2580"/>
      <c r="AHS173" s="2580"/>
      <c r="AHT173" s="2580"/>
      <c r="AHU173" s="2580"/>
      <c r="AHV173" s="2580"/>
      <c r="AHW173" s="2580"/>
      <c r="AHX173" s="2580"/>
      <c r="AHY173" s="2580"/>
      <c r="AHZ173" s="2580"/>
      <c r="AIA173" s="2580"/>
      <c r="AIB173" s="2580"/>
      <c r="AIC173" s="2580"/>
      <c r="AID173" s="2580"/>
      <c r="AIE173" s="2580"/>
      <c r="AIF173" s="2580"/>
      <c r="AIG173" s="2580"/>
      <c r="AIH173" s="2580"/>
      <c r="AII173" s="2580"/>
      <c r="AIJ173" s="2580"/>
      <c r="AIK173" s="2580"/>
      <c r="AIL173" s="2580"/>
      <c r="AIM173" s="2580"/>
      <c r="AIN173" s="2580"/>
      <c r="AIO173" s="2580"/>
      <c r="AIP173" s="2580"/>
      <c r="AIQ173" s="2580"/>
      <c r="AIR173" s="2580"/>
      <c r="AIS173" s="2580"/>
      <c r="AIT173" s="2580"/>
      <c r="AIU173" s="2580"/>
      <c r="AIV173" s="2580"/>
      <c r="AIW173" s="2580"/>
      <c r="AIX173" s="2580"/>
      <c r="AIY173" s="2580"/>
      <c r="AIZ173" s="2580"/>
      <c r="AJA173" s="2580"/>
      <c r="AJB173" s="2580"/>
      <c r="AJC173" s="2580"/>
      <c r="AJD173" s="2580"/>
      <c r="AJE173" s="2580"/>
      <c r="AJF173" s="2580"/>
      <c r="AJG173" s="2580"/>
      <c r="AJH173" s="2580"/>
      <c r="AJI173" s="2580"/>
      <c r="AJJ173" s="2580"/>
      <c r="AJK173" s="2580"/>
      <c r="AJL173" s="2580"/>
      <c r="AJM173" s="2580"/>
      <c r="AJN173" s="2580"/>
      <c r="AJO173" s="2580"/>
      <c r="AJP173" s="2580"/>
      <c r="AJQ173" s="2580"/>
      <c r="AJR173" s="2580"/>
      <c r="AJS173" s="2580"/>
      <c r="AJT173" s="2580"/>
      <c r="AJU173" s="2580"/>
      <c r="AJV173" s="2580"/>
      <c r="AJW173" s="2580"/>
      <c r="AJX173" s="2580"/>
      <c r="AJY173" s="2580"/>
      <c r="AJZ173" s="2580"/>
      <c r="AKA173" s="2580"/>
      <c r="AKB173" s="2580"/>
      <c r="AKC173" s="2580"/>
      <c r="AKD173" s="2580"/>
      <c r="AKE173" s="2580"/>
      <c r="AKF173" s="2580"/>
      <c r="AKG173" s="2580"/>
      <c r="AKH173" s="2580"/>
      <c r="AKI173" s="2580"/>
      <c r="AKJ173" s="2580"/>
      <c r="AKK173" s="2580"/>
      <c r="AKL173" s="2580"/>
      <c r="AKM173" s="2580"/>
      <c r="AKN173" s="2580"/>
      <c r="AKO173" s="2580"/>
      <c r="AKP173" s="2580"/>
      <c r="AKQ173" s="2580"/>
      <c r="AKR173" s="2580"/>
      <c r="AKS173" s="2580"/>
      <c r="AKT173" s="2580"/>
      <c r="AKU173" s="2580"/>
      <c r="AKV173" s="2580"/>
      <c r="AKW173" s="2580"/>
      <c r="AKX173" s="2580"/>
      <c r="AKY173" s="2580"/>
      <c r="AKZ173" s="2580"/>
      <c r="ALA173" s="2580"/>
      <c r="ALB173" s="2580"/>
      <c r="ALC173" s="2580"/>
      <c r="ALD173" s="2580"/>
      <c r="ALE173" s="2580"/>
      <c r="ALF173" s="2580"/>
      <c r="ALG173" s="2580"/>
      <c r="ALH173" s="2580"/>
      <c r="ALI173" s="2580"/>
      <c r="ALJ173" s="2580"/>
      <c r="ALK173" s="2580"/>
      <c r="ALL173" s="2580"/>
      <c r="ALM173" s="2580"/>
      <c r="ALN173" s="2580"/>
      <c r="ALO173" s="2580"/>
      <c r="ALP173" s="2580"/>
      <c r="ALQ173" s="2580"/>
      <c r="ALR173" s="2580"/>
      <c r="ALS173" s="2580"/>
      <c r="ALT173" s="2580"/>
      <c r="ALU173" s="2580"/>
      <c r="ALV173" s="2580"/>
      <c r="ALW173" s="2580"/>
      <c r="ALX173" s="2580"/>
      <c r="ALY173" s="2580"/>
      <c r="ALZ173" s="2580"/>
      <c r="AMA173" s="2580"/>
      <c r="AMB173" s="2580"/>
      <c r="AMC173" s="2580"/>
      <c r="AMD173" s="2580"/>
      <c r="AME173" s="2580"/>
      <c r="AMF173" s="2580"/>
      <c r="AMG173" s="2580"/>
      <c r="AMH173" s="2580"/>
      <c r="AMI173" s="2580"/>
      <c r="AMJ173" s="2580"/>
    </row>
    <row r="174" spans="1:1024" s="1424" customFormat="1" ht="19.149999999999999" customHeight="1">
      <c r="A174" s="6249"/>
      <c r="B174" s="6921"/>
      <c r="C174" s="6924"/>
      <c r="D174" s="6927"/>
      <c r="E174" s="6930"/>
      <c r="F174" s="6311"/>
      <c r="G174" s="6930"/>
      <c r="H174" s="6314"/>
      <c r="I174" s="3432" t="s">
        <v>917</v>
      </c>
      <c r="J174" s="2425">
        <f>+'[3]PAT 2024 EDIT'!$N$80</f>
        <v>2400000</v>
      </c>
      <c r="K174" s="6935"/>
      <c r="L174" s="6935"/>
      <c r="M174" s="6935"/>
      <c r="N174" s="6935"/>
      <c r="O174" s="6954"/>
      <c r="P174" s="6292"/>
      <c r="Q174" s="6958"/>
      <c r="R174" s="6961"/>
      <c r="S174" s="6946"/>
      <c r="T174" s="6949"/>
      <c r="U174" s="6943"/>
      <c r="V174" s="6523"/>
      <c r="W174" s="6523"/>
      <c r="X174" s="6523"/>
      <c r="Y174" s="6943"/>
      <c r="Z174" s="7004"/>
      <c r="AA174" s="6943"/>
      <c r="AB174" s="6943"/>
      <c r="AC174" s="6943"/>
      <c r="AD174" s="6943"/>
      <c r="AE174" s="7004"/>
      <c r="AF174" s="7007"/>
      <c r="AG174" s="6375"/>
      <c r="AH174" s="6375"/>
      <c r="AI174" s="6274"/>
      <c r="AJ174" s="6274"/>
      <c r="AK174" s="6998"/>
      <c r="AL174" s="6993"/>
      <c r="AM174" s="6993"/>
      <c r="AN174" s="7001"/>
      <c r="AO174" s="6993"/>
      <c r="AP174" s="6993"/>
      <c r="AQ174" s="6993"/>
      <c r="AR174" s="6993"/>
      <c r="AS174" s="6993"/>
      <c r="AT174" s="6372"/>
      <c r="AU174" s="6375"/>
      <c r="AV174" s="6375"/>
      <c r="AW174" s="6984"/>
      <c r="AX174" s="6984"/>
      <c r="AY174" s="6343"/>
      <c r="AZ174" s="6988"/>
      <c r="BA174" s="3421"/>
      <c r="BB174" s="3421"/>
      <c r="BC174" s="3421"/>
      <c r="BD174" s="3421"/>
      <c r="BE174" s="3421"/>
      <c r="BF174" s="3421"/>
      <c r="BG174" s="3421"/>
      <c r="BH174" s="3421"/>
      <c r="BI174" s="3421"/>
      <c r="BJ174" s="3421"/>
      <c r="BK174" s="3421"/>
      <c r="BL174" s="3421"/>
      <c r="BM174" s="3421"/>
      <c r="BN174" s="3421"/>
      <c r="BO174" s="3421"/>
      <c r="BP174" s="3421"/>
      <c r="BQ174" s="3421"/>
      <c r="BR174" s="3421"/>
      <c r="BS174" s="3421"/>
      <c r="BT174" s="3421"/>
      <c r="BU174" s="3421"/>
      <c r="BV174" s="3421"/>
      <c r="BW174" s="3421"/>
      <c r="BX174" s="3421"/>
      <c r="BY174" s="3421"/>
      <c r="BZ174" s="3421"/>
      <c r="CA174" s="3421"/>
      <c r="CB174" s="3421"/>
      <c r="CC174" s="3421"/>
      <c r="CD174" s="3421"/>
      <c r="CE174" s="3421"/>
      <c r="CF174" s="3421"/>
      <c r="CG174" s="3421"/>
      <c r="CH174" s="3421"/>
      <c r="CI174" s="3421"/>
      <c r="CJ174" s="3421"/>
      <c r="CK174" s="3421"/>
      <c r="CL174" s="3421"/>
      <c r="CM174" s="3421"/>
      <c r="CN174" s="3421"/>
      <c r="CO174" s="3421"/>
      <c r="CP174" s="3421"/>
      <c r="CQ174" s="3421"/>
      <c r="CR174" s="3421"/>
      <c r="CS174" s="3421"/>
      <c r="CT174" s="3421"/>
      <c r="CU174" s="3421"/>
      <c r="CV174" s="3421"/>
      <c r="CW174" s="3421"/>
      <c r="CX174" s="3421"/>
      <c r="CY174" s="3421"/>
      <c r="CZ174" s="3421"/>
      <c r="DA174" s="3421"/>
      <c r="DB174" s="3421"/>
      <c r="DC174" s="3421"/>
      <c r="DD174" s="3421"/>
      <c r="DE174" s="3421"/>
      <c r="DF174" s="3421"/>
      <c r="DG174" s="3421"/>
      <c r="DH174" s="3421"/>
      <c r="DI174" s="3421"/>
      <c r="DJ174" s="3421"/>
      <c r="DK174" s="3421"/>
      <c r="DL174" s="3421"/>
      <c r="DM174" s="3421"/>
      <c r="DN174" s="3421"/>
      <c r="DO174" s="3421"/>
      <c r="DP174" s="3421"/>
      <c r="DQ174" s="3421"/>
      <c r="DR174" s="3421"/>
      <c r="DS174" s="3421"/>
      <c r="DT174" s="3421"/>
      <c r="DU174" s="3421"/>
      <c r="DV174" s="3421"/>
      <c r="DW174" s="3421"/>
      <c r="DX174" s="3421"/>
      <c r="DY174" s="3421"/>
      <c r="DZ174" s="2580"/>
      <c r="EA174" s="2580"/>
      <c r="EB174" s="2580"/>
      <c r="EC174" s="2580"/>
      <c r="ED174" s="2580"/>
      <c r="EE174" s="2580"/>
      <c r="EF174" s="2580"/>
      <c r="EG174" s="2580"/>
      <c r="EH174" s="2580"/>
      <c r="EI174" s="2580"/>
      <c r="EJ174" s="2580"/>
      <c r="EK174" s="2580"/>
      <c r="EL174" s="2580"/>
      <c r="EM174" s="2580"/>
      <c r="EN174" s="2580"/>
      <c r="EO174" s="2580"/>
      <c r="EP174" s="2580"/>
      <c r="EQ174" s="2580"/>
      <c r="ER174" s="2580"/>
      <c r="ES174" s="2580"/>
      <c r="ET174" s="2580"/>
      <c r="EU174" s="2580"/>
      <c r="EV174" s="2580"/>
      <c r="EW174" s="2580"/>
      <c r="EX174" s="2580"/>
      <c r="EY174" s="2580"/>
      <c r="EZ174" s="2580"/>
      <c r="FA174" s="2580"/>
      <c r="FB174" s="2580"/>
      <c r="FC174" s="2580"/>
      <c r="FD174" s="2580"/>
      <c r="FE174" s="2580"/>
      <c r="FF174" s="2580"/>
      <c r="FG174" s="2580"/>
      <c r="FH174" s="2580"/>
      <c r="FI174" s="2580"/>
      <c r="FJ174" s="2580"/>
      <c r="FK174" s="2580"/>
      <c r="FL174" s="2580"/>
      <c r="FM174" s="2580"/>
      <c r="FN174" s="2580"/>
      <c r="FO174" s="2580"/>
      <c r="FP174" s="2580"/>
      <c r="FQ174" s="2580"/>
      <c r="FR174" s="2580"/>
      <c r="FS174" s="2580"/>
      <c r="FT174" s="2580"/>
      <c r="FU174" s="2580"/>
      <c r="FV174" s="2580"/>
      <c r="FW174" s="2580"/>
      <c r="FX174" s="2580"/>
      <c r="FY174" s="2580"/>
      <c r="FZ174" s="2580"/>
      <c r="GA174" s="2580"/>
      <c r="GB174" s="2580"/>
      <c r="GC174" s="2580"/>
      <c r="GD174" s="2580"/>
      <c r="GE174" s="2580"/>
      <c r="GF174" s="2580"/>
      <c r="GG174" s="2580"/>
      <c r="GH174" s="2580"/>
      <c r="GI174" s="2580"/>
      <c r="GJ174" s="2580"/>
      <c r="GK174" s="2580"/>
      <c r="GL174" s="2580"/>
      <c r="GM174" s="2580"/>
      <c r="GN174" s="2580"/>
      <c r="GO174" s="2580"/>
      <c r="GP174" s="2580"/>
      <c r="GQ174" s="2580"/>
      <c r="GR174" s="2580"/>
      <c r="GS174" s="2580"/>
      <c r="GT174" s="2580"/>
      <c r="GU174" s="2580"/>
      <c r="GV174" s="2580"/>
      <c r="GW174" s="2580"/>
      <c r="GX174" s="2580"/>
      <c r="GY174" s="2580"/>
      <c r="GZ174" s="2580"/>
      <c r="HA174" s="2580"/>
      <c r="HB174" s="2580"/>
      <c r="HC174" s="2580"/>
      <c r="HD174" s="2580"/>
      <c r="HE174" s="2580"/>
      <c r="HF174" s="2580"/>
      <c r="HG174" s="2580"/>
      <c r="HH174" s="2580"/>
      <c r="HI174" s="2580"/>
      <c r="HJ174" s="2580"/>
      <c r="HK174" s="2580"/>
      <c r="HL174" s="2580"/>
      <c r="HM174" s="2580"/>
      <c r="HN174" s="2580"/>
      <c r="HO174" s="2580"/>
      <c r="HP174" s="2580"/>
      <c r="HQ174" s="2580"/>
      <c r="HR174" s="2580"/>
      <c r="HS174" s="2580"/>
      <c r="HT174" s="2580"/>
      <c r="HU174" s="2580"/>
      <c r="HV174" s="2580"/>
      <c r="HW174" s="2580"/>
      <c r="HX174" s="2580"/>
      <c r="HY174" s="2580"/>
      <c r="HZ174" s="2580"/>
      <c r="IA174" s="2580"/>
      <c r="IB174" s="2580"/>
      <c r="IC174" s="2580"/>
      <c r="ID174" s="2580"/>
      <c r="IE174" s="2580"/>
      <c r="IF174" s="2580"/>
      <c r="IG174" s="2580"/>
      <c r="IH174" s="2580"/>
      <c r="II174" s="2580"/>
      <c r="IJ174" s="2580"/>
      <c r="IK174" s="2580"/>
      <c r="IL174" s="2580"/>
      <c r="IM174" s="2580"/>
      <c r="IN174" s="2580"/>
      <c r="IO174" s="2580"/>
      <c r="IP174" s="2580"/>
      <c r="IQ174" s="2580"/>
      <c r="IR174" s="2580"/>
      <c r="IS174" s="2580"/>
      <c r="IT174" s="2580"/>
      <c r="IU174" s="2580"/>
      <c r="IV174" s="2580"/>
      <c r="IW174" s="2580"/>
      <c r="IX174" s="2580"/>
      <c r="IY174" s="2580"/>
      <c r="IZ174" s="2580"/>
      <c r="JA174" s="2580"/>
      <c r="JB174" s="2580"/>
      <c r="JC174" s="2580"/>
      <c r="JD174" s="2580"/>
      <c r="JE174" s="2580"/>
      <c r="JF174" s="2580"/>
      <c r="JG174" s="2580"/>
      <c r="JH174" s="2580"/>
      <c r="JI174" s="2580"/>
      <c r="JJ174" s="2580"/>
      <c r="JK174" s="2580"/>
      <c r="JL174" s="2580"/>
      <c r="JM174" s="2580"/>
      <c r="JN174" s="2580"/>
      <c r="JO174" s="2580"/>
      <c r="JP174" s="2580"/>
      <c r="JQ174" s="2580"/>
      <c r="JR174" s="2580"/>
      <c r="JS174" s="2580"/>
      <c r="JT174" s="2580"/>
      <c r="JU174" s="2580"/>
      <c r="JV174" s="2580"/>
      <c r="JW174" s="2580"/>
      <c r="JX174" s="2580"/>
      <c r="JY174" s="2580"/>
      <c r="JZ174" s="2580"/>
      <c r="KA174" s="2580"/>
      <c r="KB174" s="2580"/>
      <c r="KC174" s="2580"/>
      <c r="KD174" s="2580"/>
      <c r="KE174" s="2580"/>
      <c r="KF174" s="2580"/>
      <c r="KG174" s="2580"/>
      <c r="KH174" s="2580"/>
      <c r="KI174" s="2580"/>
      <c r="KJ174" s="2580"/>
      <c r="KK174" s="2580"/>
      <c r="KL174" s="2580"/>
      <c r="KM174" s="2580"/>
      <c r="KN174" s="2580"/>
      <c r="KO174" s="2580"/>
      <c r="KP174" s="2580"/>
      <c r="KQ174" s="2580"/>
      <c r="KR174" s="2580"/>
      <c r="KS174" s="2580"/>
      <c r="KT174" s="2580"/>
      <c r="KU174" s="2580"/>
      <c r="KV174" s="2580"/>
      <c r="KW174" s="2580"/>
      <c r="KX174" s="2580"/>
      <c r="KY174" s="2580"/>
      <c r="KZ174" s="2580"/>
      <c r="LA174" s="2580"/>
      <c r="LB174" s="2580"/>
      <c r="LC174" s="2580"/>
      <c r="LD174" s="2580"/>
      <c r="LE174" s="2580"/>
      <c r="LF174" s="2580"/>
      <c r="LG174" s="2580"/>
      <c r="LH174" s="2580"/>
      <c r="LI174" s="2580"/>
      <c r="LJ174" s="2580"/>
      <c r="LK174" s="2580"/>
      <c r="LL174" s="2580"/>
      <c r="LM174" s="2580"/>
      <c r="LN174" s="2580"/>
      <c r="LO174" s="2580"/>
      <c r="LP174" s="2580"/>
      <c r="LQ174" s="2580"/>
      <c r="LR174" s="2580"/>
      <c r="LS174" s="2580"/>
      <c r="LT174" s="2580"/>
      <c r="LU174" s="2580"/>
      <c r="LV174" s="2580"/>
      <c r="LW174" s="2580"/>
      <c r="LX174" s="2580"/>
      <c r="LY174" s="2580"/>
      <c r="LZ174" s="2580"/>
      <c r="MA174" s="2580"/>
      <c r="MB174" s="2580"/>
      <c r="MC174" s="2580"/>
      <c r="MD174" s="2580"/>
      <c r="ME174" s="2580"/>
      <c r="MF174" s="2580"/>
      <c r="MG174" s="2580"/>
      <c r="MH174" s="2580"/>
      <c r="MI174" s="2580"/>
      <c r="MJ174" s="2580"/>
      <c r="MK174" s="2580"/>
      <c r="ML174" s="2580"/>
      <c r="MM174" s="2580"/>
      <c r="MN174" s="2580"/>
      <c r="MO174" s="2580"/>
      <c r="MP174" s="2580"/>
      <c r="MQ174" s="2580"/>
      <c r="MR174" s="2580"/>
      <c r="MS174" s="2580"/>
      <c r="MT174" s="2580"/>
      <c r="MU174" s="2580"/>
      <c r="MV174" s="2580"/>
      <c r="MW174" s="2580"/>
      <c r="MX174" s="2580"/>
      <c r="MY174" s="2580"/>
      <c r="MZ174" s="2580"/>
      <c r="NA174" s="2580"/>
      <c r="NB174" s="2580"/>
      <c r="NC174" s="2580"/>
      <c r="ND174" s="2580"/>
      <c r="NE174" s="2580"/>
      <c r="NF174" s="2580"/>
      <c r="NG174" s="2580"/>
      <c r="NH174" s="2580"/>
      <c r="NI174" s="2580"/>
      <c r="NJ174" s="2580"/>
      <c r="NK174" s="2580"/>
      <c r="NL174" s="2580"/>
      <c r="NM174" s="2580"/>
      <c r="NN174" s="2580"/>
      <c r="NO174" s="2580"/>
      <c r="NP174" s="2580"/>
      <c r="NQ174" s="2580"/>
      <c r="NR174" s="2580"/>
      <c r="NS174" s="2580"/>
      <c r="NT174" s="2580"/>
      <c r="NU174" s="2580"/>
      <c r="NV174" s="2580"/>
      <c r="NW174" s="2580"/>
      <c r="NX174" s="2580"/>
      <c r="NY174" s="2580"/>
      <c r="NZ174" s="2580"/>
      <c r="OA174" s="2580"/>
      <c r="OB174" s="2580"/>
      <c r="OC174" s="2580"/>
      <c r="OD174" s="2580"/>
      <c r="OE174" s="2580"/>
      <c r="OF174" s="2580"/>
      <c r="OG174" s="2580"/>
      <c r="OH174" s="2580"/>
      <c r="OI174" s="2580"/>
      <c r="OJ174" s="2580"/>
      <c r="OK174" s="2580"/>
      <c r="OL174" s="2580"/>
      <c r="OM174" s="2580"/>
      <c r="ON174" s="2580"/>
      <c r="OO174" s="2580"/>
      <c r="OP174" s="2580"/>
      <c r="OQ174" s="2580"/>
      <c r="OR174" s="2580"/>
      <c r="OS174" s="2580"/>
      <c r="OT174" s="2580"/>
      <c r="OU174" s="2580"/>
      <c r="OV174" s="2580"/>
      <c r="OW174" s="2580"/>
      <c r="OX174" s="2580"/>
      <c r="OY174" s="2580"/>
      <c r="OZ174" s="2580"/>
      <c r="PA174" s="2580"/>
      <c r="PB174" s="2580"/>
      <c r="PC174" s="2580"/>
      <c r="PD174" s="2580"/>
      <c r="PE174" s="2580"/>
      <c r="PF174" s="2580"/>
      <c r="PG174" s="2580"/>
      <c r="PH174" s="2580"/>
      <c r="PI174" s="2580"/>
      <c r="PJ174" s="2580"/>
      <c r="PK174" s="2580"/>
      <c r="PL174" s="2580"/>
      <c r="PM174" s="2580"/>
      <c r="PN174" s="2580"/>
      <c r="PO174" s="2580"/>
      <c r="PP174" s="2580"/>
      <c r="PQ174" s="2580"/>
      <c r="PR174" s="2580"/>
      <c r="PS174" s="2580"/>
      <c r="PT174" s="2580"/>
      <c r="PU174" s="2580"/>
      <c r="PV174" s="2580"/>
      <c r="PW174" s="2580"/>
      <c r="PX174" s="2580"/>
      <c r="PY174" s="2580"/>
      <c r="PZ174" s="2580"/>
      <c r="QA174" s="2580"/>
      <c r="QB174" s="2580"/>
      <c r="QC174" s="2580"/>
      <c r="QD174" s="2580"/>
      <c r="QE174" s="2580"/>
      <c r="QF174" s="2580"/>
      <c r="QG174" s="2580"/>
      <c r="QH174" s="2580"/>
      <c r="QI174" s="2580"/>
      <c r="QJ174" s="2580"/>
      <c r="QK174" s="2580"/>
      <c r="QL174" s="2580"/>
      <c r="QM174" s="2580"/>
      <c r="QN174" s="2580"/>
      <c r="QO174" s="2580"/>
      <c r="QP174" s="2580"/>
      <c r="QQ174" s="2580"/>
      <c r="QR174" s="2580"/>
      <c r="QS174" s="2580"/>
      <c r="QT174" s="2580"/>
      <c r="QU174" s="2580"/>
      <c r="QV174" s="2580"/>
      <c r="QW174" s="2580"/>
      <c r="QX174" s="2580"/>
      <c r="QY174" s="2580"/>
      <c r="QZ174" s="2580"/>
      <c r="RA174" s="2580"/>
      <c r="RB174" s="2580"/>
      <c r="RC174" s="2580"/>
      <c r="RD174" s="2580"/>
      <c r="RE174" s="2580"/>
      <c r="RF174" s="2580"/>
      <c r="RG174" s="2580"/>
      <c r="RH174" s="2580"/>
      <c r="RI174" s="2580"/>
      <c r="RJ174" s="2580"/>
      <c r="RK174" s="2580"/>
      <c r="RL174" s="2580"/>
      <c r="RM174" s="2580"/>
      <c r="RN174" s="2580"/>
      <c r="RO174" s="2580"/>
      <c r="RP174" s="2580"/>
      <c r="RQ174" s="2580"/>
      <c r="RR174" s="2580"/>
      <c r="RS174" s="2580"/>
      <c r="RT174" s="2580"/>
      <c r="RU174" s="2580"/>
      <c r="RV174" s="2580"/>
      <c r="RW174" s="2580"/>
      <c r="RX174" s="2580"/>
      <c r="RY174" s="2580"/>
      <c r="RZ174" s="2580"/>
      <c r="SA174" s="2580"/>
      <c r="SB174" s="2580"/>
      <c r="SC174" s="2580"/>
      <c r="SD174" s="2580"/>
      <c r="SE174" s="2580"/>
      <c r="SF174" s="2580"/>
      <c r="SG174" s="2580"/>
      <c r="SH174" s="2580"/>
      <c r="SI174" s="2580"/>
      <c r="SJ174" s="2580"/>
      <c r="SK174" s="2580"/>
      <c r="SL174" s="2580"/>
      <c r="SM174" s="2580"/>
      <c r="SN174" s="2580"/>
      <c r="SO174" s="2580"/>
      <c r="SP174" s="2580"/>
      <c r="SQ174" s="2580"/>
      <c r="SR174" s="2580"/>
      <c r="SS174" s="2580"/>
      <c r="ST174" s="2580"/>
      <c r="SU174" s="2580"/>
      <c r="SV174" s="2580"/>
      <c r="SW174" s="2580"/>
      <c r="SX174" s="2580"/>
      <c r="SY174" s="2580"/>
      <c r="SZ174" s="2580"/>
      <c r="TA174" s="2580"/>
      <c r="TB174" s="2580"/>
      <c r="TC174" s="2580"/>
      <c r="TD174" s="2580"/>
      <c r="TE174" s="2580"/>
      <c r="TF174" s="2580"/>
      <c r="TG174" s="2580"/>
      <c r="TH174" s="2580"/>
      <c r="TI174" s="2580"/>
      <c r="TJ174" s="2580"/>
      <c r="TK174" s="2580"/>
      <c r="TL174" s="2580"/>
      <c r="TM174" s="2580"/>
      <c r="TN174" s="2580"/>
      <c r="TO174" s="2580"/>
      <c r="TP174" s="2580"/>
      <c r="TQ174" s="2580"/>
      <c r="TR174" s="2580"/>
      <c r="TS174" s="2580"/>
      <c r="TT174" s="2580"/>
      <c r="TU174" s="2580"/>
      <c r="TV174" s="2580"/>
      <c r="TW174" s="2580"/>
      <c r="TX174" s="2580"/>
      <c r="TY174" s="2580"/>
      <c r="TZ174" s="2580"/>
      <c r="UA174" s="2580"/>
      <c r="UB174" s="2580"/>
      <c r="UC174" s="2580"/>
      <c r="UD174" s="2580"/>
      <c r="UE174" s="2580"/>
      <c r="UF174" s="2580"/>
      <c r="UG174" s="2580"/>
      <c r="UH174" s="2580"/>
      <c r="UI174" s="2580"/>
      <c r="UJ174" s="2580"/>
      <c r="UK174" s="2580"/>
      <c r="UL174" s="2580"/>
      <c r="UM174" s="2580"/>
      <c r="UN174" s="2580"/>
      <c r="UO174" s="2580"/>
      <c r="UP174" s="2580"/>
      <c r="UQ174" s="2580"/>
      <c r="UR174" s="2580"/>
      <c r="US174" s="2580"/>
      <c r="UT174" s="2580"/>
      <c r="UU174" s="2580"/>
      <c r="UV174" s="2580"/>
      <c r="UW174" s="2580"/>
      <c r="UX174" s="2580"/>
      <c r="UY174" s="2580"/>
      <c r="UZ174" s="2580"/>
      <c r="VA174" s="2580"/>
      <c r="VB174" s="2580"/>
      <c r="VC174" s="2580"/>
      <c r="VD174" s="2580"/>
      <c r="VE174" s="2580"/>
      <c r="VF174" s="2580"/>
      <c r="VG174" s="2580"/>
      <c r="VH174" s="2580"/>
      <c r="VI174" s="2580"/>
      <c r="VJ174" s="2580"/>
      <c r="VK174" s="2580"/>
      <c r="VL174" s="2580"/>
      <c r="VM174" s="2580"/>
      <c r="VN174" s="2580"/>
      <c r="VO174" s="2580"/>
      <c r="VP174" s="2580"/>
      <c r="VQ174" s="2580"/>
      <c r="VR174" s="2580"/>
      <c r="VS174" s="2580"/>
      <c r="VT174" s="2580"/>
      <c r="VU174" s="2580"/>
      <c r="VV174" s="2580"/>
      <c r="VW174" s="2580"/>
      <c r="VX174" s="2580"/>
      <c r="VY174" s="2580"/>
      <c r="VZ174" s="2580"/>
      <c r="WA174" s="2580"/>
      <c r="WB174" s="2580"/>
      <c r="WC174" s="2580"/>
      <c r="WD174" s="2580"/>
      <c r="WE174" s="2580"/>
      <c r="WF174" s="2580"/>
      <c r="WG174" s="2580"/>
      <c r="WH174" s="2580"/>
      <c r="WI174" s="2580"/>
      <c r="WJ174" s="2580"/>
      <c r="WK174" s="2580"/>
      <c r="WL174" s="2580"/>
      <c r="WM174" s="2580"/>
      <c r="WN174" s="2580"/>
      <c r="WO174" s="2580"/>
      <c r="WP174" s="2580"/>
      <c r="WQ174" s="2580"/>
      <c r="WR174" s="2580"/>
      <c r="WS174" s="2580"/>
      <c r="WT174" s="2580"/>
      <c r="WU174" s="2580"/>
      <c r="WV174" s="2580"/>
      <c r="WW174" s="2580"/>
      <c r="WX174" s="2580"/>
      <c r="WY174" s="2580"/>
      <c r="WZ174" s="2580"/>
      <c r="XA174" s="2580"/>
      <c r="XB174" s="2580"/>
      <c r="XC174" s="2580"/>
      <c r="XD174" s="2580"/>
      <c r="XE174" s="2580"/>
      <c r="XF174" s="2580"/>
      <c r="XG174" s="2580"/>
      <c r="XH174" s="2580"/>
      <c r="XI174" s="2580"/>
      <c r="XJ174" s="2580"/>
      <c r="XK174" s="2580"/>
      <c r="XL174" s="2580"/>
      <c r="XM174" s="2580"/>
      <c r="XN174" s="2580"/>
      <c r="XO174" s="2580"/>
      <c r="XP174" s="2580"/>
      <c r="XQ174" s="2580"/>
      <c r="XR174" s="2580"/>
      <c r="XS174" s="2580"/>
      <c r="XT174" s="2580"/>
      <c r="XU174" s="2580"/>
      <c r="XV174" s="2580"/>
      <c r="XW174" s="2580"/>
      <c r="XX174" s="2580"/>
      <c r="XY174" s="2580"/>
      <c r="XZ174" s="2580"/>
      <c r="YA174" s="2580"/>
      <c r="YB174" s="2580"/>
      <c r="YC174" s="2580"/>
      <c r="YD174" s="2580"/>
      <c r="YE174" s="2580"/>
      <c r="YF174" s="2580"/>
      <c r="YG174" s="2580"/>
      <c r="YH174" s="2580"/>
      <c r="YI174" s="2580"/>
      <c r="YJ174" s="2580"/>
      <c r="YK174" s="2580"/>
      <c r="YL174" s="2580"/>
      <c r="YM174" s="2580"/>
      <c r="YN174" s="2580"/>
      <c r="YO174" s="2580"/>
      <c r="YP174" s="2580"/>
      <c r="YQ174" s="2580"/>
      <c r="YR174" s="2580"/>
      <c r="YS174" s="2580"/>
      <c r="YT174" s="2580"/>
      <c r="YU174" s="2580"/>
      <c r="YV174" s="2580"/>
      <c r="YW174" s="2580"/>
      <c r="YX174" s="2580"/>
      <c r="YY174" s="2580"/>
      <c r="YZ174" s="2580"/>
      <c r="ZA174" s="2580"/>
      <c r="ZB174" s="2580"/>
      <c r="ZC174" s="2580"/>
      <c r="ZD174" s="2580"/>
      <c r="ZE174" s="2580"/>
      <c r="ZF174" s="2580"/>
      <c r="ZG174" s="2580"/>
      <c r="ZH174" s="2580"/>
      <c r="ZI174" s="2580"/>
      <c r="ZJ174" s="2580"/>
      <c r="ZK174" s="2580"/>
      <c r="ZL174" s="2580"/>
      <c r="ZM174" s="2580"/>
      <c r="ZN174" s="2580"/>
      <c r="ZO174" s="2580"/>
      <c r="ZP174" s="2580"/>
      <c r="ZQ174" s="2580"/>
      <c r="ZR174" s="2580"/>
      <c r="ZS174" s="2580"/>
      <c r="ZT174" s="2580"/>
      <c r="ZU174" s="2580"/>
      <c r="ZV174" s="2580"/>
      <c r="ZW174" s="2580"/>
      <c r="ZX174" s="2580"/>
      <c r="ZY174" s="2580"/>
      <c r="ZZ174" s="2580"/>
      <c r="AAA174" s="2580"/>
      <c r="AAB174" s="2580"/>
      <c r="AAC174" s="2580"/>
      <c r="AAD174" s="2580"/>
      <c r="AAE174" s="2580"/>
      <c r="AAF174" s="2580"/>
      <c r="AAG174" s="2580"/>
      <c r="AAH174" s="2580"/>
      <c r="AAI174" s="2580"/>
      <c r="AAJ174" s="2580"/>
      <c r="AAK174" s="2580"/>
      <c r="AAL174" s="2580"/>
      <c r="AAM174" s="2580"/>
      <c r="AAN174" s="2580"/>
      <c r="AAO174" s="2580"/>
      <c r="AAP174" s="2580"/>
      <c r="AAQ174" s="2580"/>
      <c r="AAR174" s="2580"/>
      <c r="AAS174" s="2580"/>
      <c r="AAT174" s="2580"/>
      <c r="AAU174" s="2580"/>
      <c r="AAV174" s="2580"/>
      <c r="AAW174" s="2580"/>
      <c r="AAX174" s="2580"/>
      <c r="AAY174" s="2580"/>
      <c r="AAZ174" s="2580"/>
      <c r="ABA174" s="2580"/>
      <c r="ABB174" s="2580"/>
      <c r="ABC174" s="2580"/>
      <c r="ABD174" s="2580"/>
      <c r="ABE174" s="2580"/>
      <c r="ABF174" s="2580"/>
      <c r="ABG174" s="2580"/>
      <c r="ABH174" s="2580"/>
      <c r="ABI174" s="2580"/>
      <c r="ABJ174" s="2580"/>
      <c r="ABK174" s="2580"/>
      <c r="ABL174" s="2580"/>
      <c r="ABM174" s="2580"/>
      <c r="ABN174" s="2580"/>
      <c r="ABO174" s="2580"/>
      <c r="ABP174" s="2580"/>
      <c r="ABQ174" s="2580"/>
      <c r="ABR174" s="2580"/>
      <c r="ABS174" s="2580"/>
      <c r="ABT174" s="2580"/>
      <c r="ABU174" s="2580"/>
      <c r="ABV174" s="2580"/>
      <c r="ABW174" s="2580"/>
      <c r="ABX174" s="2580"/>
      <c r="ABY174" s="2580"/>
      <c r="ABZ174" s="2580"/>
      <c r="ACA174" s="2580"/>
      <c r="ACB174" s="2580"/>
      <c r="ACC174" s="2580"/>
      <c r="ACD174" s="2580"/>
      <c r="ACE174" s="2580"/>
      <c r="ACF174" s="2580"/>
      <c r="ACG174" s="2580"/>
      <c r="ACH174" s="2580"/>
      <c r="ACI174" s="2580"/>
      <c r="ACJ174" s="2580"/>
      <c r="ACK174" s="2580"/>
      <c r="ACL174" s="2580"/>
      <c r="ACM174" s="2580"/>
      <c r="ACN174" s="2580"/>
      <c r="ACO174" s="2580"/>
      <c r="ACP174" s="2580"/>
      <c r="ACQ174" s="2580"/>
      <c r="ACR174" s="2580"/>
      <c r="ACS174" s="2580"/>
      <c r="ACT174" s="2580"/>
      <c r="ACU174" s="2580"/>
      <c r="ACV174" s="2580"/>
      <c r="ACW174" s="2580"/>
      <c r="ACX174" s="2580"/>
      <c r="ACY174" s="2580"/>
      <c r="ACZ174" s="2580"/>
      <c r="ADA174" s="2580"/>
      <c r="ADB174" s="2580"/>
      <c r="ADC174" s="2580"/>
      <c r="ADD174" s="2580"/>
      <c r="ADE174" s="2580"/>
      <c r="ADF174" s="2580"/>
      <c r="ADG174" s="2580"/>
      <c r="ADH174" s="2580"/>
      <c r="ADI174" s="2580"/>
      <c r="ADJ174" s="2580"/>
      <c r="ADK174" s="2580"/>
      <c r="ADL174" s="2580"/>
      <c r="ADM174" s="2580"/>
      <c r="ADN174" s="2580"/>
      <c r="ADO174" s="2580"/>
      <c r="ADP174" s="2580"/>
      <c r="ADQ174" s="2580"/>
      <c r="ADR174" s="2580"/>
      <c r="ADS174" s="2580"/>
      <c r="ADT174" s="2580"/>
      <c r="ADU174" s="2580"/>
      <c r="ADV174" s="2580"/>
      <c r="ADW174" s="2580"/>
      <c r="ADX174" s="2580"/>
      <c r="ADY174" s="2580"/>
      <c r="ADZ174" s="2580"/>
      <c r="AEA174" s="2580"/>
      <c r="AEB174" s="2580"/>
      <c r="AEC174" s="2580"/>
      <c r="AED174" s="2580"/>
      <c r="AEE174" s="2580"/>
      <c r="AEF174" s="2580"/>
      <c r="AEG174" s="2580"/>
      <c r="AEH174" s="2580"/>
      <c r="AEI174" s="2580"/>
      <c r="AEJ174" s="2580"/>
      <c r="AEK174" s="2580"/>
      <c r="AEL174" s="2580"/>
      <c r="AEM174" s="2580"/>
      <c r="AEN174" s="2580"/>
      <c r="AEO174" s="2580"/>
      <c r="AEP174" s="2580"/>
      <c r="AEQ174" s="2580"/>
      <c r="AER174" s="2580"/>
      <c r="AES174" s="2580"/>
      <c r="AET174" s="2580"/>
      <c r="AEU174" s="2580"/>
      <c r="AEV174" s="2580"/>
      <c r="AEW174" s="2580"/>
      <c r="AEX174" s="2580"/>
      <c r="AEY174" s="2580"/>
      <c r="AEZ174" s="2580"/>
      <c r="AFA174" s="2580"/>
      <c r="AFB174" s="2580"/>
      <c r="AFC174" s="2580"/>
      <c r="AFD174" s="2580"/>
      <c r="AFE174" s="2580"/>
      <c r="AFF174" s="2580"/>
      <c r="AFG174" s="2580"/>
      <c r="AFH174" s="2580"/>
      <c r="AFI174" s="2580"/>
      <c r="AFJ174" s="2580"/>
      <c r="AFK174" s="2580"/>
      <c r="AFL174" s="2580"/>
      <c r="AFM174" s="2580"/>
      <c r="AFN174" s="2580"/>
      <c r="AFO174" s="2580"/>
      <c r="AFP174" s="2580"/>
      <c r="AFQ174" s="2580"/>
      <c r="AFR174" s="2580"/>
      <c r="AFS174" s="2580"/>
      <c r="AFT174" s="2580"/>
      <c r="AFU174" s="2580"/>
      <c r="AFV174" s="2580"/>
      <c r="AFW174" s="2580"/>
      <c r="AFX174" s="2580"/>
      <c r="AFY174" s="2580"/>
      <c r="AFZ174" s="2580"/>
      <c r="AGA174" s="2580"/>
      <c r="AGB174" s="2580"/>
      <c r="AGC174" s="2580"/>
      <c r="AGD174" s="2580"/>
      <c r="AGE174" s="2580"/>
      <c r="AGF174" s="2580"/>
      <c r="AGG174" s="2580"/>
      <c r="AGH174" s="2580"/>
      <c r="AGI174" s="2580"/>
      <c r="AGJ174" s="2580"/>
      <c r="AGK174" s="2580"/>
      <c r="AGL174" s="2580"/>
      <c r="AGM174" s="2580"/>
      <c r="AGN174" s="2580"/>
      <c r="AGO174" s="2580"/>
      <c r="AGP174" s="2580"/>
      <c r="AGQ174" s="2580"/>
      <c r="AGR174" s="2580"/>
      <c r="AGS174" s="2580"/>
      <c r="AGT174" s="2580"/>
      <c r="AGU174" s="2580"/>
      <c r="AGV174" s="2580"/>
      <c r="AGW174" s="2580"/>
      <c r="AGX174" s="2580"/>
      <c r="AGY174" s="2580"/>
      <c r="AGZ174" s="2580"/>
      <c r="AHA174" s="2580"/>
      <c r="AHB174" s="2580"/>
      <c r="AHC174" s="2580"/>
      <c r="AHD174" s="2580"/>
      <c r="AHE174" s="2580"/>
      <c r="AHF174" s="2580"/>
      <c r="AHG174" s="2580"/>
      <c r="AHH174" s="2580"/>
      <c r="AHI174" s="2580"/>
      <c r="AHJ174" s="2580"/>
      <c r="AHK174" s="2580"/>
      <c r="AHL174" s="2580"/>
      <c r="AHM174" s="2580"/>
      <c r="AHN174" s="2580"/>
      <c r="AHO174" s="2580"/>
      <c r="AHP174" s="2580"/>
      <c r="AHQ174" s="2580"/>
      <c r="AHR174" s="2580"/>
      <c r="AHS174" s="2580"/>
      <c r="AHT174" s="2580"/>
      <c r="AHU174" s="2580"/>
      <c r="AHV174" s="2580"/>
      <c r="AHW174" s="2580"/>
      <c r="AHX174" s="2580"/>
      <c r="AHY174" s="2580"/>
      <c r="AHZ174" s="2580"/>
      <c r="AIA174" s="2580"/>
      <c r="AIB174" s="2580"/>
      <c r="AIC174" s="2580"/>
      <c r="AID174" s="2580"/>
      <c r="AIE174" s="2580"/>
      <c r="AIF174" s="2580"/>
      <c r="AIG174" s="2580"/>
      <c r="AIH174" s="2580"/>
      <c r="AII174" s="2580"/>
      <c r="AIJ174" s="2580"/>
      <c r="AIK174" s="2580"/>
      <c r="AIL174" s="2580"/>
      <c r="AIM174" s="2580"/>
      <c r="AIN174" s="2580"/>
      <c r="AIO174" s="2580"/>
      <c r="AIP174" s="2580"/>
      <c r="AIQ174" s="2580"/>
      <c r="AIR174" s="2580"/>
      <c r="AIS174" s="2580"/>
      <c r="AIT174" s="2580"/>
      <c r="AIU174" s="2580"/>
      <c r="AIV174" s="2580"/>
      <c r="AIW174" s="2580"/>
      <c r="AIX174" s="2580"/>
      <c r="AIY174" s="2580"/>
      <c r="AIZ174" s="2580"/>
      <c r="AJA174" s="2580"/>
      <c r="AJB174" s="2580"/>
      <c r="AJC174" s="2580"/>
      <c r="AJD174" s="2580"/>
      <c r="AJE174" s="2580"/>
      <c r="AJF174" s="2580"/>
      <c r="AJG174" s="2580"/>
      <c r="AJH174" s="2580"/>
      <c r="AJI174" s="2580"/>
      <c r="AJJ174" s="2580"/>
      <c r="AJK174" s="2580"/>
      <c r="AJL174" s="2580"/>
      <c r="AJM174" s="2580"/>
      <c r="AJN174" s="2580"/>
      <c r="AJO174" s="2580"/>
      <c r="AJP174" s="2580"/>
      <c r="AJQ174" s="2580"/>
      <c r="AJR174" s="2580"/>
      <c r="AJS174" s="2580"/>
      <c r="AJT174" s="2580"/>
      <c r="AJU174" s="2580"/>
      <c r="AJV174" s="2580"/>
      <c r="AJW174" s="2580"/>
      <c r="AJX174" s="2580"/>
      <c r="AJY174" s="2580"/>
      <c r="AJZ174" s="2580"/>
      <c r="AKA174" s="2580"/>
      <c r="AKB174" s="2580"/>
      <c r="AKC174" s="2580"/>
      <c r="AKD174" s="2580"/>
      <c r="AKE174" s="2580"/>
      <c r="AKF174" s="2580"/>
      <c r="AKG174" s="2580"/>
      <c r="AKH174" s="2580"/>
      <c r="AKI174" s="2580"/>
      <c r="AKJ174" s="2580"/>
      <c r="AKK174" s="2580"/>
      <c r="AKL174" s="2580"/>
      <c r="AKM174" s="2580"/>
      <c r="AKN174" s="2580"/>
      <c r="AKO174" s="2580"/>
      <c r="AKP174" s="2580"/>
      <c r="AKQ174" s="2580"/>
      <c r="AKR174" s="2580"/>
      <c r="AKS174" s="2580"/>
      <c r="AKT174" s="2580"/>
      <c r="AKU174" s="2580"/>
      <c r="AKV174" s="2580"/>
      <c r="AKW174" s="2580"/>
      <c r="AKX174" s="2580"/>
      <c r="AKY174" s="2580"/>
      <c r="AKZ174" s="2580"/>
      <c r="ALA174" s="2580"/>
      <c r="ALB174" s="2580"/>
      <c r="ALC174" s="2580"/>
      <c r="ALD174" s="2580"/>
      <c r="ALE174" s="2580"/>
      <c r="ALF174" s="2580"/>
      <c r="ALG174" s="2580"/>
      <c r="ALH174" s="2580"/>
      <c r="ALI174" s="2580"/>
      <c r="ALJ174" s="2580"/>
      <c r="ALK174" s="2580"/>
      <c r="ALL174" s="2580"/>
      <c r="ALM174" s="2580"/>
      <c r="ALN174" s="2580"/>
      <c r="ALO174" s="2580"/>
      <c r="ALP174" s="2580"/>
      <c r="ALQ174" s="2580"/>
      <c r="ALR174" s="2580"/>
      <c r="ALS174" s="2580"/>
      <c r="ALT174" s="2580"/>
      <c r="ALU174" s="2580"/>
      <c r="ALV174" s="2580"/>
      <c r="ALW174" s="2580"/>
      <c r="ALX174" s="2580"/>
      <c r="ALY174" s="2580"/>
      <c r="ALZ174" s="2580"/>
      <c r="AMA174" s="2580"/>
      <c r="AMB174" s="2580"/>
      <c r="AMC174" s="2580"/>
      <c r="AMD174" s="2580"/>
      <c r="AME174" s="2580"/>
      <c r="AMF174" s="2580"/>
      <c r="AMG174" s="2580"/>
      <c r="AMH174" s="2580"/>
      <c r="AMI174" s="2580"/>
      <c r="AMJ174" s="2580"/>
    </row>
    <row r="175" spans="1:1024" s="1424" customFormat="1" ht="16.899999999999999" customHeight="1">
      <c r="A175" s="6249"/>
      <c r="B175" s="6921"/>
      <c r="C175" s="6924"/>
      <c r="D175" s="6927"/>
      <c r="E175" s="6930"/>
      <c r="F175" s="6311"/>
      <c r="G175" s="6930"/>
      <c r="H175" s="6314"/>
      <c r="I175" s="3432" t="s">
        <v>918</v>
      </c>
      <c r="J175" s="2425">
        <f>+'[3]PAT 2024 EDIT'!$N$81</f>
        <v>600000</v>
      </c>
      <c r="K175" s="6935"/>
      <c r="L175" s="6935"/>
      <c r="M175" s="6935"/>
      <c r="N175" s="6935"/>
      <c r="O175" s="6954"/>
      <c r="P175" s="6292"/>
      <c r="Q175" s="6958"/>
      <c r="R175" s="6961"/>
      <c r="S175" s="6946"/>
      <c r="T175" s="6949"/>
      <c r="U175" s="6943"/>
      <c r="V175" s="6523"/>
      <c r="W175" s="6523"/>
      <c r="X175" s="6523"/>
      <c r="Y175" s="6943"/>
      <c r="Z175" s="7004"/>
      <c r="AA175" s="6943"/>
      <c r="AB175" s="6943"/>
      <c r="AC175" s="6943"/>
      <c r="AD175" s="6943"/>
      <c r="AE175" s="7004"/>
      <c r="AF175" s="7007"/>
      <c r="AG175" s="6375"/>
      <c r="AH175" s="6375"/>
      <c r="AI175" s="6274"/>
      <c r="AJ175" s="6274"/>
      <c r="AK175" s="6998"/>
      <c r="AL175" s="6993"/>
      <c r="AM175" s="6993"/>
      <c r="AN175" s="7001"/>
      <c r="AO175" s="6993"/>
      <c r="AP175" s="6993"/>
      <c r="AQ175" s="6993"/>
      <c r="AR175" s="6993"/>
      <c r="AS175" s="6993"/>
      <c r="AT175" s="6372"/>
      <c r="AU175" s="6375"/>
      <c r="AV175" s="6375"/>
      <c r="AW175" s="6984"/>
      <c r="AX175" s="6984"/>
      <c r="AY175" s="6343"/>
      <c r="AZ175" s="6988"/>
      <c r="BA175" s="3421"/>
      <c r="BB175" s="3421"/>
      <c r="BC175" s="3421"/>
      <c r="BD175" s="3421"/>
      <c r="BE175" s="3421"/>
      <c r="BF175" s="3421"/>
      <c r="BG175" s="3421"/>
      <c r="BH175" s="3421"/>
      <c r="BI175" s="3421"/>
      <c r="BJ175" s="3421"/>
      <c r="BK175" s="3421"/>
      <c r="BL175" s="3421"/>
      <c r="BM175" s="3421"/>
      <c r="BN175" s="3421"/>
      <c r="BO175" s="3421"/>
      <c r="BP175" s="3421"/>
      <c r="BQ175" s="3421"/>
      <c r="BR175" s="3421"/>
      <c r="BS175" s="3421"/>
      <c r="BT175" s="3421"/>
      <c r="BU175" s="3421"/>
      <c r="BV175" s="3421"/>
      <c r="BW175" s="3421"/>
      <c r="BX175" s="3421"/>
      <c r="BY175" s="3421"/>
      <c r="BZ175" s="3421"/>
      <c r="CA175" s="3421"/>
      <c r="CB175" s="3421"/>
      <c r="CC175" s="3421"/>
      <c r="CD175" s="3421"/>
      <c r="CE175" s="3421"/>
      <c r="CF175" s="3421"/>
      <c r="CG175" s="3421"/>
      <c r="CH175" s="3421"/>
      <c r="CI175" s="3421"/>
      <c r="CJ175" s="3421"/>
      <c r="CK175" s="3421"/>
      <c r="CL175" s="3421"/>
      <c r="CM175" s="3421"/>
      <c r="CN175" s="3421"/>
      <c r="CO175" s="3421"/>
      <c r="CP175" s="3421"/>
      <c r="CQ175" s="3421"/>
      <c r="CR175" s="3421"/>
      <c r="CS175" s="3421"/>
      <c r="CT175" s="3421"/>
      <c r="CU175" s="3421"/>
      <c r="CV175" s="3421"/>
      <c r="CW175" s="3421"/>
      <c r="CX175" s="3421"/>
      <c r="CY175" s="3421"/>
      <c r="CZ175" s="3421"/>
      <c r="DA175" s="3421"/>
      <c r="DB175" s="3421"/>
      <c r="DC175" s="3421"/>
      <c r="DD175" s="3421"/>
      <c r="DE175" s="3421"/>
      <c r="DF175" s="3421"/>
      <c r="DG175" s="3421"/>
      <c r="DH175" s="3421"/>
      <c r="DI175" s="3421"/>
      <c r="DJ175" s="3421"/>
      <c r="DK175" s="3421"/>
      <c r="DL175" s="3421"/>
      <c r="DM175" s="3421"/>
      <c r="DN175" s="3421"/>
      <c r="DO175" s="3421"/>
      <c r="DP175" s="3421"/>
      <c r="DQ175" s="3421"/>
      <c r="DR175" s="3421"/>
      <c r="DS175" s="3421"/>
      <c r="DT175" s="3421"/>
      <c r="DU175" s="3421"/>
      <c r="DV175" s="3421"/>
      <c r="DW175" s="3421"/>
      <c r="DX175" s="3421"/>
      <c r="DY175" s="3421"/>
      <c r="DZ175" s="2580"/>
      <c r="EA175" s="2580"/>
      <c r="EB175" s="2580"/>
      <c r="EC175" s="2580"/>
      <c r="ED175" s="2580"/>
      <c r="EE175" s="2580"/>
      <c r="EF175" s="2580"/>
      <c r="EG175" s="2580"/>
      <c r="EH175" s="2580"/>
      <c r="EI175" s="2580"/>
      <c r="EJ175" s="2580"/>
      <c r="EK175" s="2580"/>
      <c r="EL175" s="2580"/>
      <c r="EM175" s="2580"/>
      <c r="EN175" s="2580"/>
      <c r="EO175" s="2580"/>
      <c r="EP175" s="2580"/>
      <c r="EQ175" s="2580"/>
      <c r="ER175" s="2580"/>
      <c r="ES175" s="2580"/>
      <c r="ET175" s="2580"/>
      <c r="EU175" s="2580"/>
      <c r="EV175" s="2580"/>
      <c r="EW175" s="2580"/>
      <c r="EX175" s="2580"/>
      <c r="EY175" s="2580"/>
      <c r="EZ175" s="2580"/>
      <c r="FA175" s="2580"/>
      <c r="FB175" s="2580"/>
      <c r="FC175" s="2580"/>
      <c r="FD175" s="2580"/>
      <c r="FE175" s="2580"/>
      <c r="FF175" s="2580"/>
      <c r="FG175" s="2580"/>
      <c r="FH175" s="2580"/>
      <c r="FI175" s="2580"/>
      <c r="FJ175" s="2580"/>
      <c r="FK175" s="2580"/>
      <c r="FL175" s="2580"/>
      <c r="FM175" s="2580"/>
      <c r="FN175" s="2580"/>
      <c r="FO175" s="2580"/>
      <c r="FP175" s="2580"/>
      <c r="FQ175" s="2580"/>
      <c r="FR175" s="2580"/>
      <c r="FS175" s="2580"/>
      <c r="FT175" s="2580"/>
      <c r="FU175" s="2580"/>
      <c r="FV175" s="2580"/>
      <c r="FW175" s="2580"/>
      <c r="FX175" s="2580"/>
      <c r="FY175" s="2580"/>
      <c r="FZ175" s="2580"/>
      <c r="GA175" s="2580"/>
      <c r="GB175" s="2580"/>
      <c r="GC175" s="2580"/>
      <c r="GD175" s="2580"/>
      <c r="GE175" s="2580"/>
      <c r="GF175" s="2580"/>
      <c r="GG175" s="2580"/>
      <c r="GH175" s="2580"/>
      <c r="GI175" s="2580"/>
      <c r="GJ175" s="2580"/>
      <c r="GK175" s="2580"/>
      <c r="GL175" s="2580"/>
      <c r="GM175" s="2580"/>
      <c r="GN175" s="2580"/>
      <c r="GO175" s="2580"/>
      <c r="GP175" s="2580"/>
      <c r="GQ175" s="2580"/>
      <c r="GR175" s="2580"/>
      <c r="GS175" s="2580"/>
      <c r="GT175" s="2580"/>
      <c r="GU175" s="2580"/>
      <c r="GV175" s="2580"/>
      <c r="GW175" s="2580"/>
      <c r="GX175" s="2580"/>
      <c r="GY175" s="2580"/>
      <c r="GZ175" s="2580"/>
      <c r="HA175" s="2580"/>
      <c r="HB175" s="2580"/>
      <c r="HC175" s="2580"/>
      <c r="HD175" s="2580"/>
      <c r="HE175" s="2580"/>
      <c r="HF175" s="2580"/>
      <c r="HG175" s="2580"/>
      <c r="HH175" s="2580"/>
      <c r="HI175" s="2580"/>
      <c r="HJ175" s="2580"/>
      <c r="HK175" s="2580"/>
      <c r="HL175" s="2580"/>
      <c r="HM175" s="2580"/>
      <c r="HN175" s="2580"/>
      <c r="HO175" s="2580"/>
      <c r="HP175" s="2580"/>
      <c r="HQ175" s="2580"/>
      <c r="HR175" s="2580"/>
      <c r="HS175" s="2580"/>
      <c r="HT175" s="2580"/>
      <c r="HU175" s="2580"/>
      <c r="HV175" s="2580"/>
      <c r="HW175" s="2580"/>
      <c r="HX175" s="2580"/>
      <c r="HY175" s="2580"/>
      <c r="HZ175" s="2580"/>
      <c r="IA175" s="2580"/>
      <c r="IB175" s="2580"/>
      <c r="IC175" s="2580"/>
      <c r="ID175" s="2580"/>
      <c r="IE175" s="2580"/>
      <c r="IF175" s="2580"/>
      <c r="IG175" s="2580"/>
      <c r="IH175" s="2580"/>
      <c r="II175" s="2580"/>
      <c r="IJ175" s="2580"/>
      <c r="IK175" s="2580"/>
      <c r="IL175" s="2580"/>
      <c r="IM175" s="2580"/>
      <c r="IN175" s="2580"/>
      <c r="IO175" s="2580"/>
      <c r="IP175" s="2580"/>
      <c r="IQ175" s="2580"/>
      <c r="IR175" s="2580"/>
      <c r="IS175" s="2580"/>
      <c r="IT175" s="2580"/>
      <c r="IU175" s="2580"/>
      <c r="IV175" s="2580"/>
      <c r="IW175" s="2580"/>
      <c r="IX175" s="2580"/>
      <c r="IY175" s="2580"/>
      <c r="IZ175" s="2580"/>
      <c r="JA175" s="2580"/>
      <c r="JB175" s="2580"/>
      <c r="JC175" s="2580"/>
      <c r="JD175" s="2580"/>
      <c r="JE175" s="2580"/>
      <c r="JF175" s="2580"/>
      <c r="JG175" s="2580"/>
      <c r="JH175" s="2580"/>
      <c r="JI175" s="2580"/>
      <c r="JJ175" s="2580"/>
      <c r="JK175" s="2580"/>
      <c r="JL175" s="2580"/>
      <c r="JM175" s="2580"/>
      <c r="JN175" s="2580"/>
      <c r="JO175" s="2580"/>
      <c r="JP175" s="2580"/>
      <c r="JQ175" s="2580"/>
      <c r="JR175" s="2580"/>
      <c r="JS175" s="2580"/>
      <c r="JT175" s="2580"/>
      <c r="JU175" s="2580"/>
      <c r="JV175" s="2580"/>
      <c r="JW175" s="2580"/>
      <c r="JX175" s="2580"/>
      <c r="JY175" s="2580"/>
      <c r="JZ175" s="2580"/>
      <c r="KA175" s="2580"/>
      <c r="KB175" s="2580"/>
      <c r="KC175" s="2580"/>
      <c r="KD175" s="2580"/>
      <c r="KE175" s="2580"/>
      <c r="KF175" s="2580"/>
      <c r="KG175" s="2580"/>
      <c r="KH175" s="2580"/>
      <c r="KI175" s="2580"/>
      <c r="KJ175" s="2580"/>
      <c r="KK175" s="2580"/>
      <c r="KL175" s="2580"/>
      <c r="KM175" s="2580"/>
      <c r="KN175" s="2580"/>
      <c r="KO175" s="2580"/>
      <c r="KP175" s="2580"/>
      <c r="KQ175" s="2580"/>
      <c r="KR175" s="2580"/>
      <c r="KS175" s="2580"/>
      <c r="KT175" s="2580"/>
      <c r="KU175" s="2580"/>
      <c r="KV175" s="2580"/>
      <c r="KW175" s="2580"/>
      <c r="KX175" s="2580"/>
      <c r="KY175" s="2580"/>
      <c r="KZ175" s="2580"/>
      <c r="LA175" s="2580"/>
      <c r="LB175" s="2580"/>
      <c r="LC175" s="2580"/>
      <c r="LD175" s="2580"/>
      <c r="LE175" s="2580"/>
      <c r="LF175" s="2580"/>
      <c r="LG175" s="2580"/>
      <c r="LH175" s="2580"/>
      <c r="LI175" s="2580"/>
      <c r="LJ175" s="2580"/>
      <c r="LK175" s="2580"/>
      <c r="LL175" s="2580"/>
      <c r="LM175" s="2580"/>
      <c r="LN175" s="2580"/>
      <c r="LO175" s="2580"/>
      <c r="LP175" s="2580"/>
      <c r="LQ175" s="2580"/>
      <c r="LR175" s="2580"/>
      <c r="LS175" s="2580"/>
      <c r="LT175" s="2580"/>
      <c r="LU175" s="2580"/>
      <c r="LV175" s="2580"/>
      <c r="LW175" s="2580"/>
      <c r="LX175" s="2580"/>
      <c r="LY175" s="2580"/>
      <c r="LZ175" s="2580"/>
      <c r="MA175" s="2580"/>
      <c r="MB175" s="2580"/>
      <c r="MC175" s="2580"/>
      <c r="MD175" s="2580"/>
      <c r="ME175" s="2580"/>
      <c r="MF175" s="2580"/>
      <c r="MG175" s="2580"/>
      <c r="MH175" s="2580"/>
      <c r="MI175" s="2580"/>
      <c r="MJ175" s="2580"/>
      <c r="MK175" s="2580"/>
      <c r="ML175" s="2580"/>
      <c r="MM175" s="2580"/>
      <c r="MN175" s="2580"/>
      <c r="MO175" s="2580"/>
      <c r="MP175" s="2580"/>
      <c r="MQ175" s="2580"/>
      <c r="MR175" s="2580"/>
      <c r="MS175" s="2580"/>
      <c r="MT175" s="2580"/>
      <c r="MU175" s="2580"/>
      <c r="MV175" s="2580"/>
      <c r="MW175" s="2580"/>
      <c r="MX175" s="2580"/>
      <c r="MY175" s="2580"/>
      <c r="MZ175" s="2580"/>
      <c r="NA175" s="2580"/>
      <c r="NB175" s="2580"/>
      <c r="NC175" s="2580"/>
      <c r="ND175" s="2580"/>
      <c r="NE175" s="2580"/>
      <c r="NF175" s="2580"/>
      <c r="NG175" s="2580"/>
      <c r="NH175" s="2580"/>
      <c r="NI175" s="2580"/>
      <c r="NJ175" s="2580"/>
      <c r="NK175" s="2580"/>
      <c r="NL175" s="2580"/>
      <c r="NM175" s="2580"/>
      <c r="NN175" s="2580"/>
      <c r="NO175" s="2580"/>
      <c r="NP175" s="2580"/>
      <c r="NQ175" s="2580"/>
      <c r="NR175" s="2580"/>
      <c r="NS175" s="2580"/>
      <c r="NT175" s="2580"/>
      <c r="NU175" s="2580"/>
      <c r="NV175" s="2580"/>
      <c r="NW175" s="2580"/>
      <c r="NX175" s="2580"/>
      <c r="NY175" s="2580"/>
      <c r="NZ175" s="2580"/>
      <c r="OA175" s="2580"/>
      <c r="OB175" s="2580"/>
      <c r="OC175" s="2580"/>
      <c r="OD175" s="2580"/>
      <c r="OE175" s="2580"/>
      <c r="OF175" s="2580"/>
      <c r="OG175" s="2580"/>
      <c r="OH175" s="2580"/>
      <c r="OI175" s="2580"/>
      <c r="OJ175" s="2580"/>
      <c r="OK175" s="2580"/>
      <c r="OL175" s="2580"/>
      <c r="OM175" s="2580"/>
      <c r="ON175" s="2580"/>
      <c r="OO175" s="2580"/>
      <c r="OP175" s="2580"/>
      <c r="OQ175" s="2580"/>
      <c r="OR175" s="2580"/>
      <c r="OS175" s="2580"/>
      <c r="OT175" s="2580"/>
      <c r="OU175" s="2580"/>
      <c r="OV175" s="2580"/>
      <c r="OW175" s="2580"/>
      <c r="OX175" s="2580"/>
      <c r="OY175" s="2580"/>
      <c r="OZ175" s="2580"/>
      <c r="PA175" s="2580"/>
      <c r="PB175" s="2580"/>
      <c r="PC175" s="2580"/>
      <c r="PD175" s="2580"/>
      <c r="PE175" s="2580"/>
      <c r="PF175" s="2580"/>
      <c r="PG175" s="2580"/>
      <c r="PH175" s="2580"/>
      <c r="PI175" s="2580"/>
      <c r="PJ175" s="2580"/>
      <c r="PK175" s="2580"/>
      <c r="PL175" s="2580"/>
      <c r="PM175" s="2580"/>
      <c r="PN175" s="2580"/>
      <c r="PO175" s="2580"/>
      <c r="PP175" s="2580"/>
      <c r="PQ175" s="2580"/>
      <c r="PR175" s="2580"/>
      <c r="PS175" s="2580"/>
      <c r="PT175" s="2580"/>
      <c r="PU175" s="2580"/>
      <c r="PV175" s="2580"/>
      <c r="PW175" s="2580"/>
      <c r="PX175" s="2580"/>
      <c r="PY175" s="2580"/>
      <c r="PZ175" s="2580"/>
      <c r="QA175" s="2580"/>
      <c r="QB175" s="2580"/>
      <c r="QC175" s="2580"/>
      <c r="QD175" s="2580"/>
      <c r="QE175" s="2580"/>
      <c r="QF175" s="2580"/>
      <c r="QG175" s="2580"/>
      <c r="QH175" s="2580"/>
      <c r="QI175" s="2580"/>
      <c r="QJ175" s="2580"/>
      <c r="QK175" s="2580"/>
      <c r="QL175" s="2580"/>
      <c r="QM175" s="2580"/>
      <c r="QN175" s="2580"/>
      <c r="QO175" s="2580"/>
      <c r="QP175" s="2580"/>
      <c r="QQ175" s="2580"/>
      <c r="QR175" s="2580"/>
      <c r="QS175" s="2580"/>
      <c r="QT175" s="2580"/>
      <c r="QU175" s="2580"/>
      <c r="QV175" s="2580"/>
      <c r="QW175" s="2580"/>
      <c r="QX175" s="2580"/>
      <c r="QY175" s="2580"/>
      <c r="QZ175" s="2580"/>
      <c r="RA175" s="2580"/>
      <c r="RB175" s="2580"/>
      <c r="RC175" s="2580"/>
      <c r="RD175" s="2580"/>
      <c r="RE175" s="2580"/>
      <c r="RF175" s="2580"/>
      <c r="RG175" s="2580"/>
      <c r="RH175" s="2580"/>
      <c r="RI175" s="2580"/>
      <c r="RJ175" s="2580"/>
      <c r="RK175" s="2580"/>
      <c r="RL175" s="2580"/>
      <c r="RM175" s="2580"/>
      <c r="RN175" s="2580"/>
      <c r="RO175" s="2580"/>
      <c r="RP175" s="2580"/>
      <c r="RQ175" s="2580"/>
      <c r="RR175" s="2580"/>
      <c r="RS175" s="2580"/>
      <c r="RT175" s="2580"/>
      <c r="RU175" s="2580"/>
      <c r="RV175" s="2580"/>
      <c r="RW175" s="2580"/>
      <c r="RX175" s="2580"/>
      <c r="RY175" s="2580"/>
      <c r="RZ175" s="2580"/>
      <c r="SA175" s="2580"/>
      <c r="SB175" s="2580"/>
      <c r="SC175" s="2580"/>
      <c r="SD175" s="2580"/>
      <c r="SE175" s="2580"/>
      <c r="SF175" s="2580"/>
      <c r="SG175" s="2580"/>
      <c r="SH175" s="2580"/>
      <c r="SI175" s="2580"/>
      <c r="SJ175" s="2580"/>
      <c r="SK175" s="2580"/>
      <c r="SL175" s="2580"/>
      <c r="SM175" s="2580"/>
      <c r="SN175" s="2580"/>
      <c r="SO175" s="2580"/>
      <c r="SP175" s="2580"/>
      <c r="SQ175" s="2580"/>
      <c r="SR175" s="2580"/>
      <c r="SS175" s="2580"/>
      <c r="ST175" s="2580"/>
      <c r="SU175" s="2580"/>
      <c r="SV175" s="2580"/>
      <c r="SW175" s="2580"/>
      <c r="SX175" s="2580"/>
      <c r="SY175" s="2580"/>
      <c r="SZ175" s="2580"/>
      <c r="TA175" s="2580"/>
      <c r="TB175" s="2580"/>
      <c r="TC175" s="2580"/>
      <c r="TD175" s="2580"/>
      <c r="TE175" s="2580"/>
      <c r="TF175" s="2580"/>
      <c r="TG175" s="2580"/>
      <c r="TH175" s="2580"/>
      <c r="TI175" s="2580"/>
      <c r="TJ175" s="2580"/>
      <c r="TK175" s="2580"/>
      <c r="TL175" s="2580"/>
      <c r="TM175" s="2580"/>
      <c r="TN175" s="2580"/>
      <c r="TO175" s="2580"/>
      <c r="TP175" s="2580"/>
      <c r="TQ175" s="2580"/>
      <c r="TR175" s="2580"/>
      <c r="TS175" s="2580"/>
      <c r="TT175" s="2580"/>
      <c r="TU175" s="2580"/>
      <c r="TV175" s="2580"/>
      <c r="TW175" s="2580"/>
      <c r="TX175" s="2580"/>
      <c r="TY175" s="2580"/>
      <c r="TZ175" s="2580"/>
      <c r="UA175" s="2580"/>
      <c r="UB175" s="2580"/>
      <c r="UC175" s="2580"/>
      <c r="UD175" s="2580"/>
      <c r="UE175" s="2580"/>
      <c r="UF175" s="2580"/>
      <c r="UG175" s="2580"/>
      <c r="UH175" s="2580"/>
      <c r="UI175" s="2580"/>
      <c r="UJ175" s="2580"/>
      <c r="UK175" s="2580"/>
      <c r="UL175" s="2580"/>
      <c r="UM175" s="2580"/>
      <c r="UN175" s="2580"/>
      <c r="UO175" s="2580"/>
      <c r="UP175" s="2580"/>
      <c r="UQ175" s="2580"/>
      <c r="UR175" s="2580"/>
      <c r="US175" s="2580"/>
      <c r="UT175" s="2580"/>
      <c r="UU175" s="2580"/>
      <c r="UV175" s="2580"/>
      <c r="UW175" s="2580"/>
      <c r="UX175" s="2580"/>
      <c r="UY175" s="2580"/>
      <c r="UZ175" s="2580"/>
      <c r="VA175" s="2580"/>
      <c r="VB175" s="2580"/>
      <c r="VC175" s="2580"/>
      <c r="VD175" s="2580"/>
      <c r="VE175" s="2580"/>
      <c r="VF175" s="2580"/>
      <c r="VG175" s="2580"/>
      <c r="VH175" s="2580"/>
      <c r="VI175" s="2580"/>
      <c r="VJ175" s="2580"/>
      <c r="VK175" s="2580"/>
      <c r="VL175" s="2580"/>
      <c r="VM175" s="2580"/>
      <c r="VN175" s="2580"/>
      <c r="VO175" s="2580"/>
      <c r="VP175" s="2580"/>
      <c r="VQ175" s="2580"/>
      <c r="VR175" s="2580"/>
      <c r="VS175" s="2580"/>
      <c r="VT175" s="2580"/>
      <c r="VU175" s="2580"/>
      <c r="VV175" s="2580"/>
      <c r="VW175" s="2580"/>
      <c r="VX175" s="2580"/>
      <c r="VY175" s="2580"/>
      <c r="VZ175" s="2580"/>
      <c r="WA175" s="2580"/>
      <c r="WB175" s="2580"/>
      <c r="WC175" s="2580"/>
      <c r="WD175" s="2580"/>
      <c r="WE175" s="2580"/>
      <c r="WF175" s="2580"/>
      <c r="WG175" s="2580"/>
      <c r="WH175" s="2580"/>
      <c r="WI175" s="2580"/>
      <c r="WJ175" s="2580"/>
      <c r="WK175" s="2580"/>
      <c r="WL175" s="2580"/>
      <c r="WM175" s="2580"/>
      <c r="WN175" s="2580"/>
      <c r="WO175" s="2580"/>
      <c r="WP175" s="2580"/>
      <c r="WQ175" s="2580"/>
      <c r="WR175" s="2580"/>
      <c r="WS175" s="2580"/>
      <c r="WT175" s="2580"/>
      <c r="WU175" s="2580"/>
      <c r="WV175" s="2580"/>
      <c r="WW175" s="2580"/>
      <c r="WX175" s="2580"/>
      <c r="WY175" s="2580"/>
      <c r="WZ175" s="2580"/>
      <c r="XA175" s="2580"/>
      <c r="XB175" s="2580"/>
      <c r="XC175" s="2580"/>
      <c r="XD175" s="2580"/>
      <c r="XE175" s="2580"/>
      <c r="XF175" s="2580"/>
      <c r="XG175" s="2580"/>
      <c r="XH175" s="2580"/>
      <c r="XI175" s="2580"/>
      <c r="XJ175" s="2580"/>
      <c r="XK175" s="2580"/>
      <c r="XL175" s="2580"/>
      <c r="XM175" s="2580"/>
      <c r="XN175" s="2580"/>
      <c r="XO175" s="2580"/>
      <c r="XP175" s="2580"/>
      <c r="XQ175" s="2580"/>
      <c r="XR175" s="2580"/>
      <c r="XS175" s="2580"/>
      <c r="XT175" s="2580"/>
      <c r="XU175" s="2580"/>
      <c r="XV175" s="2580"/>
      <c r="XW175" s="2580"/>
      <c r="XX175" s="2580"/>
      <c r="XY175" s="2580"/>
      <c r="XZ175" s="2580"/>
      <c r="YA175" s="2580"/>
      <c r="YB175" s="2580"/>
      <c r="YC175" s="2580"/>
      <c r="YD175" s="2580"/>
      <c r="YE175" s="2580"/>
      <c r="YF175" s="2580"/>
      <c r="YG175" s="2580"/>
      <c r="YH175" s="2580"/>
      <c r="YI175" s="2580"/>
      <c r="YJ175" s="2580"/>
      <c r="YK175" s="2580"/>
      <c r="YL175" s="2580"/>
      <c r="YM175" s="2580"/>
      <c r="YN175" s="2580"/>
      <c r="YO175" s="2580"/>
      <c r="YP175" s="2580"/>
      <c r="YQ175" s="2580"/>
      <c r="YR175" s="2580"/>
      <c r="YS175" s="2580"/>
      <c r="YT175" s="2580"/>
      <c r="YU175" s="2580"/>
      <c r="YV175" s="2580"/>
      <c r="YW175" s="2580"/>
      <c r="YX175" s="2580"/>
      <c r="YY175" s="2580"/>
      <c r="YZ175" s="2580"/>
      <c r="ZA175" s="2580"/>
      <c r="ZB175" s="2580"/>
      <c r="ZC175" s="2580"/>
      <c r="ZD175" s="2580"/>
      <c r="ZE175" s="2580"/>
      <c r="ZF175" s="2580"/>
      <c r="ZG175" s="2580"/>
      <c r="ZH175" s="2580"/>
      <c r="ZI175" s="2580"/>
      <c r="ZJ175" s="2580"/>
      <c r="ZK175" s="2580"/>
      <c r="ZL175" s="2580"/>
      <c r="ZM175" s="2580"/>
      <c r="ZN175" s="2580"/>
      <c r="ZO175" s="2580"/>
      <c r="ZP175" s="2580"/>
      <c r="ZQ175" s="2580"/>
      <c r="ZR175" s="2580"/>
      <c r="ZS175" s="2580"/>
      <c r="ZT175" s="2580"/>
      <c r="ZU175" s="2580"/>
      <c r="ZV175" s="2580"/>
      <c r="ZW175" s="2580"/>
      <c r="ZX175" s="2580"/>
      <c r="ZY175" s="2580"/>
      <c r="ZZ175" s="2580"/>
      <c r="AAA175" s="2580"/>
      <c r="AAB175" s="2580"/>
      <c r="AAC175" s="2580"/>
      <c r="AAD175" s="2580"/>
      <c r="AAE175" s="2580"/>
      <c r="AAF175" s="2580"/>
      <c r="AAG175" s="2580"/>
      <c r="AAH175" s="2580"/>
      <c r="AAI175" s="2580"/>
      <c r="AAJ175" s="2580"/>
      <c r="AAK175" s="2580"/>
      <c r="AAL175" s="2580"/>
      <c r="AAM175" s="2580"/>
      <c r="AAN175" s="2580"/>
      <c r="AAO175" s="2580"/>
      <c r="AAP175" s="2580"/>
      <c r="AAQ175" s="2580"/>
      <c r="AAR175" s="2580"/>
      <c r="AAS175" s="2580"/>
      <c r="AAT175" s="2580"/>
      <c r="AAU175" s="2580"/>
      <c r="AAV175" s="2580"/>
      <c r="AAW175" s="2580"/>
      <c r="AAX175" s="2580"/>
      <c r="AAY175" s="2580"/>
      <c r="AAZ175" s="2580"/>
      <c r="ABA175" s="2580"/>
      <c r="ABB175" s="2580"/>
      <c r="ABC175" s="2580"/>
      <c r="ABD175" s="2580"/>
      <c r="ABE175" s="2580"/>
      <c r="ABF175" s="2580"/>
      <c r="ABG175" s="2580"/>
      <c r="ABH175" s="2580"/>
      <c r="ABI175" s="2580"/>
      <c r="ABJ175" s="2580"/>
      <c r="ABK175" s="2580"/>
      <c r="ABL175" s="2580"/>
      <c r="ABM175" s="2580"/>
      <c r="ABN175" s="2580"/>
      <c r="ABO175" s="2580"/>
      <c r="ABP175" s="2580"/>
      <c r="ABQ175" s="2580"/>
      <c r="ABR175" s="2580"/>
      <c r="ABS175" s="2580"/>
      <c r="ABT175" s="2580"/>
      <c r="ABU175" s="2580"/>
      <c r="ABV175" s="2580"/>
      <c r="ABW175" s="2580"/>
      <c r="ABX175" s="2580"/>
      <c r="ABY175" s="2580"/>
      <c r="ABZ175" s="2580"/>
      <c r="ACA175" s="2580"/>
      <c r="ACB175" s="2580"/>
      <c r="ACC175" s="2580"/>
      <c r="ACD175" s="2580"/>
      <c r="ACE175" s="2580"/>
      <c r="ACF175" s="2580"/>
      <c r="ACG175" s="2580"/>
      <c r="ACH175" s="2580"/>
      <c r="ACI175" s="2580"/>
      <c r="ACJ175" s="2580"/>
      <c r="ACK175" s="2580"/>
      <c r="ACL175" s="2580"/>
      <c r="ACM175" s="2580"/>
      <c r="ACN175" s="2580"/>
      <c r="ACO175" s="2580"/>
      <c r="ACP175" s="2580"/>
      <c r="ACQ175" s="2580"/>
      <c r="ACR175" s="2580"/>
      <c r="ACS175" s="2580"/>
      <c r="ACT175" s="2580"/>
      <c r="ACU175" s="2580"/>
      <c r="ACV175" s="2580"/>
      <c r="ACW175" s="2580"/>
      <c r="ACX175" s="2580"/>
      <c r="ACY175" s="2580"/>
      <c r="ACZ175" s="2580"/>
      <c r="ADA175" s="2580"/>
      <c r="ADB175" s="2580"/>
      <c r="ADC175" s="2580"/>
      <c r="ADD175" s="2580"/>
      <c r="ADE175" s="2580"/>
      <c r="ADF175" s="2580"/>
      <c r="ADG175" s="2580"/>
      <c r="ADH175" s="2580"/>
      <c r="ADI175" s="2580"/>
      <c r="ADJ175" s="2580"/>
      <c r="ADK175" s="2580"/>
      <c r="ADL175" s="2580"/>
      <c r="ADM175" s="2580"/>
      <c r="ADN175" s="2580"/>
      <c r="ADO175" s="2580"/>
      <c r="ADP175" s="2580"/>
      <c r="ADQ175" s="2580"/>
      <c r="ADR175" s="2580"/>
      <c r="ADS175" s="2580"/>
      <c r="ADT175" s="2580"/>
      <c r="ADU175" s="2580"/>
      <c r="ADV175" s="2580"/>
      <c r="ADW175" s="2580"/>
      <c r="ADX175" s="2580"/>
      <c r="ADY175" s="2580"/>
      <c r="ADZ175" s="2580"/>
      <c r="AEA175" s="2580"/>
      <c r="AEB175" s="2580"/>
      <c r="AEC175" s="2580"/>
      <c r="AED175" s="2580"/>
      <c r="AEE175" s="2580"/>
      <c r="AEF175" s="2580"/>
      <c r="AEG175" s="2580"/>
      <c r="AEH175" s="2580"/>
      <c r="AEI175" s="2580"/>
      <c r="AEJ175" s="2580"/>
      <c r="AEK175" s="2580"/>
      <c r="AEL175" s="2580"/>
      <c r="AEM175" s="2580"/>
      <c r="AEN175" s="2580"/>
      <c r="AEO175" s="2580"/>
      <c r="AEP175" s="2580"/>
      <c r="AEQ175" s="2580"/>
      <c r="AER175" s="2580"/>
      <c r="AES175" s="2580"/>
      <c r="AET175" s="2580"/>
      <c r="AEU175" s="2580"/>
      <c r="AEV175" s="2580"/>
      <c r="AEW175" s="2580"/>
      <c r="AEX175" s="2580"/>
      <c r="AEY175" s="2580"/>
      <c r="AEZ175" s="2580"/>
      <c r="AFA175" s="2580"/>
      <c r="AFB175" s="2580"/>
      <c r="AFC175" s="2580"/>
      <c r="AFD175" s="2580"/>
      <c r="AFE175" s="2580"/>
      <c r="AFF175" s="2580"/>
      <c r="AFG175" s="2580"/>
      <c r="AFH175" s="2580"/>
      <c r="AFI175" s="2580"/>
      <c r="AFJ175" s="2580"/>
      <c r="AFK175" s="2580"/>
      <c r="AFL175" s="2580"/>
      <c r="AFM175" s="2580"/>
      <c r="AFN175" s="2580"/>
      <c r="AFO175" s="2580"/>
      <c r="AFP175" s="2580"/>
      <c r="AFQ175" s="2580"/>
      <c r="AFR175" s="2580"/>
      <c r="AFS175" s="2580"/>
      <c r="AFT175" s="2580"/>
      <c r="AFU175" s="2580"/>
      <c r="AFV175" s="2580"/>
      <c r="AFW175" s="2580"/>
      <c r="AFX175" s="2580"/>
      <c r="AFY175" s="2580"/>
      <c r="AFZ175" s="2580"/>
      <c r="AGA175" s="2580"/>
      <c r="AGB175" s="2580"/>
      <c r="AGC175" s="2580"/>
      <c r="AGD175" s="2580"/>
      <c r="AGE175" s="2580"/>
      <c r="AGF175" s="2580"/>
      <c r="AGG175" s="2580"/>
      <c r="AGH175" s="2580"/>
      <c r="AGI175" s="2580"/>
      <c r="AGJ175" s="2580"/>
      <c r="AGK175" s="2580"/>
      <c r="AGL175" s="2580"/>
      <c r="AGM175" s="2580"/>
      <c r="AGN175" s="2580"/>
      <c r="AGO175" s="2580"/>
      <c r="AGP175" s="2580"/>
      <c r="AGQ175" s="2580"/>
      <c r="AGR175" s="2580"/>
      <c r="AGS175" s="2580"/>
      <c r="AGT175" s="2580"/>
      <c r="AGU175" s="2580"/>
      <c r="AGV175" s="2580"/>
      <c r="AGW175" s="2580"/>
      <c r="AGX175" s="2580"/>
      <c r="AGY175" s="2580"/>
      <c r="AGZ175" s="2580"/>
      <c r="AHA175" s="2580"/>
      <c r="AHB175" s="2580"/>
      <c r="AHC175" s="2580"/>
      <c r="AHD175" s="2580"/>
      <c r="AHE175" s="2580"/>
      <c r="AHF175" s="2580"/>
      <c r="AHG175" s="2580"/>
      <c r="AHH175" s="2580"/>
      <c r="AHI175" s="2580"/>
      <c r="AHJ175" s="2580"/>
      <c r="AHK175" s="2580"/>
      <c r="AHL175" s="2580"/>
      <c r="AHM175" s="2580"/>
      <c r="AHN175" s="2580"/>
      <c r="AHO175" s="2580"/>
      <c r="AHP175" s="2580"/>
      <c r="AHQ175" s="2580"/>
      <c r="AHR175" s="2580"/>
      <c r="AHS175" s="2580"/>
      <c r="AHT175" s="2580"/>
      <c r="AHU175" s="2580"/>
      <c r="AHV175" s="2580"/>
      <c r="AHW175" s="2580"/>
      <c r="AHX175" s="2580"/>
      <c r="AHY175" s="2580"/>
      <c r="AHZ175" s="2580"/>
      <c r="AIA175" s="2580"/>
      <c r="AIB175" s="2580"/>
      <c r="AIC175" s="2580"/>
      <c r="AID175" s="2580"/>
      <c r="AIE175" s="2580"/>
      <c r="AIF175" s="2580"/>
      <c r="AIG175" s="2580"/>
      <c r="AIH175" s="2580"/>
      <c r="AII175" s="2580"/>
      <c r="AIJ175" s="2580"/>
      <c r="AIK175" s="2580"/>
      <c r="AIL175" s="2580"/>
      <c r="AIM175" s="2580"/>
      <c r="AIN175" s="2580"/>
      <c r="AIO175" s="2580"/>
      <c r="AIP175" s="2580"/>
      <c r="AIQ175" s="2580"/>
      <c r="AIR175" s="2580"/>
      <c r="AIS175" s="2580"/>
      <c r="AIT175" s="2580"/>
      <c r="AIU175" s="2580"/>
      <c r="AIV175" s="2580"/>
      <c r="AIW175" s="2580"/>
      <c r="AIX175" s="2580"/>
      <c r="AIY175" s="2580"/>
      <c r="AIZ175" s="2580"/>
      <c r="AJA175" s="2580"/>
      <c r="AJB175" s="2580"/>
      <c r="AJC175" s="2580"/>
      <c r="AJD175" s="2580"/>
      <c r="AJE175" s="2580"/>
      <c r="AJF175" s="2580"/>
      <c r="AJG175" s="2580"/>
      <c r="AJH175" s="2580"/>
      <c r="AJI175" s="2580"/>
      <c r="AJJ175" s="2580"/>
      <c r="AJK175" s="2580"/>
      <c r="AJL175" s="2580"/>
      <c r="AJM175" s="2580"/>
      <c r="AJN175" s="2580"/>
      <c r="AJO175" s="2580"/>
      <c r="AJP175" s="2580"/>
      <c r="AJQ175" s="2580"/>
      <c r="AJR175" s="2580"/>
      <c r="AJS175" s="2580"/>
      <c r="AJT175" s="2580"/>
      <c r="AJU175" s="2580"/>
      <c r="AJV175" s="2580"/>
      <c r="AJW175" s="2580"/>
      <c r="AJX175" s="2580"/>
      <c r="AJY175" s="2580"/>
      <c r="AJZ175" s="2580"/>
      <c r="AKA175" s="2580"/>
      <c r="AKB175" s="2580"/>
      <c r="AKC175" s="2580"/>
      <c r="AKD175" s="2580"/>
      <c r="AKE175" s="2580"/>
      <c r="AKF175" s="2580"/>
      <c r="AKG175" s="2580"/>
      <c r="AKH175" s="2580"/>
      <c r="AKI175" s="2580"/>
      <c r="AKJ175" s="2580"/>
      <c r="AKK175" s="2580"/>
      <c r="AKL175" s="2580"/>
      <c r="AKM175" s="2580"/>
      <c r="AKN175" s="2580"/>
      <c r="AKO175" s="2580"/>
      <c r="AKP175" s="2580"/>
      <c r="AKQ175" s="2580"/>
      <c r="AKR175" s="2580"/>
      <c r="AKS175" s="2580"/>
      <c r="AKT175" s="2580"/>
      <c r="AKU175" s="2580"/>
      <c r="AKV175" s="2580"/>
      <c r="AKW175" s="2580"/>
      <c r="AKX175" s="2580"/>
      <c r="AKY175" s="2580"/>
      <c r="AKZ175" s="2580"/>
      <c r="ALA175" s="2580"/>
      <c r="ALB175" s="2580"/>
      <c r="ALC175" s="2580"/>
      <c r="ALD175" s="2580"/>
      <c r="ALE175" s="2580"/>
      <c r="ALF175" s="2580"/>
      <c r="ALG175" s="2580"/>
      <c r="ALH175" s="2580"/>
      <c r="ALI175" s="2580"/>
      <c r="ALJ175" s="2580"/>
      <c r="ALK175" s="2580"/>
      <c r="ALL175" s="2580"/>
      <c r="ALM175" s="2580"/>
      <c r="ALN175" s="2580"/>
      <c r="ALO175" s="2580"/>
      <c r="ALP175" s="2580"/>
      <c r="ALQ175" s="2580"/>
      <c r="ALR175" s="2580"/>
      <c r="ALS175" s="2580"/>
      <c r="ALT175" s="2580"/>
      <c r="ALU175" s="2580"/>
      <c r="ALV175" s="2580"/>
      <c r="ALW175" s="2580"/>
      <c r="ALX175" s="2580"/>
      <c r="ALY175" s="2580"/>
      <c r="ALZ175" s="2580"/>
      <c r="AMA175" s="2580"/>
      <c r="AMB175" s="2580"/>
      <c r="AMC175" s="2580"/>
      <c r="AMD175" s="2580"/>
      <c r="AME175" s="2580"/>
      <c r="AMF175" s="2580"/>
      <c r="AMG175" s="2580"/>
      <c r="AMH175" s="2580"/>
      <c r="AMI175" s="2580"/>
      <c r="AMJ175" s="2580"/>
    </row>
    <row r="176" spans="1:1024" s="1424" customFormat="1" ht="18.649999999999999" customHeight="1">
      <c r="A176" s="6249"/>
      <c r="B176" s="6921"/>
      <c r="C176" s="6924"/>
      <c r="D176" s="6927"/>
      <c r="E176" s="6930"/>
      <c r="F176" s="6311"/>
      <c r="G176" s="6930"/>
      <c r="H176" s="6314"/>
      <c r="I176" s="3432" t="s">
        <v>1207</v>
      </c>
      <c r="J176" s="2425">
        <f>+'[3]PAT 2024 EDIT'!$N$82</f>
        <v>15000000</v>
      </c>
      <c r="K176" s="6935"/>
      <c r="L176" s="6935"/>
      <c r="M176" s="6935"/>
      <c r="N176" s="6935"/>
      <c r="O176" s="6954"/>
      <c r="P176" s="6292"/>
      <c r="Q176" s="6958"/>
      <c r="R176" s="6961"/>
      <c r="S176" s="6946"/>
      <c r="T176" s="6949"/>
      <c r="U176" s="6943"/>
      <c r="V176" s="6523"/>
      <c r="W176" s="6523"/>
      <c r="X176" s="6523"/>
      <c r="Y176" s="6943"/>
      <c r="Z176" s="7004"/>
      <c r="AA176" s="6943"/>
      <c r="AB176" s="6943"/>
      <c r="AC176" s="6943"/>
      <c r="AD176" s="6943"/>
      <c r="AE176" s="7004"/>
      <c r="AF176" s="7007"/>
      <c r="AG176" s="6375"/>
      <c r="AH176" s="6375"/>
      <c r="AI176" s="6274"/>
      <c r="AJ176" s="6274"/>
      <c r="AK176" s="6998"/>
      <c r="AL176" s="6993"/>
      <c r="AM176" s="6993"/>
      <c r="AN176" s="7001"/>
      <c r="AO176" s="6993"/>
      <c r="AP176" s="6993"/>
      <c r="AQ176" s="6993"/>
      <c r="AR176" s="6993"/>
      <c r="AS176" s="6993"/>
      <c r="AT176" s="6372"/>
      <c r="AU176" s="6375"/>
      <c r="AV176" s="6375"/>
      <c r="AW176" s="6984"/>
      <c r="AX176" s="6984"/>
      <c r="AY176" s="6343"/>
      <c r="AZ176" s="6988"/>
      <c r="BA176" s="3421"/>
      <c r="BB176" s="3421"/>
      <c r="BC176" s="3421"/>
      <c r="BD176" s="3421"/>
      <c r="BE176" s="3421"/>
      <c r="BF176" s="3421"/>
      <c r="BG176" s="3421"/>
      <c r="BH176" s="3421"/>
      <c r="BI176" s="3421"/>
      <c r="BJ176" s="3421"/>
      <c r="BK176" s="3421"/>
      <c r="BL176" s="3421"/>
      <c r="BM176" s="3421"/>
      <c r="BN176" s="3421"/>
      <c r="BO176" s="3421"/>
      <c r="BP176" s="3421"/>
      <c r="BQ176" s="3421"/>
      <c r="BR176" s="3421"/>
      <c r="BS176" s="3421"/>
      <c r="BT176" s="3421"/>
      <c r="BU176" s="3421"/>
      <c r="BV176" s="3421"/>
      <c r="BW176" s="3421"/>
      <c r="BX176" s="3421"/>
      <c r="BY176" s="3421"/>
      <c r="BZ176" s="3421"/>
      <c r="CA176" s="3421"/>
      <c r="CB176" s="3421"/>
      <c r="CC176" s="3421"/>
      <c r="CD176" s="3421"/>
      <c r="CE176" s="3421"/>
      <c r="CF176" s="3421"/>
      <c r="CG176" s="3421"/>
      <c r="CH176" s="3421"/>
      <c r="CI176" s="3421"/>
      <c r="CJ176" s="3421"/>
      <c r="CK176" s="3421"/>
      <c r="CL176" s="3421"/>
      <c r="CM176" s="3421"/>
      <c r="CN176" s="3421"/>
      <c r="CO176" s="3421"/>
      <c r="CP176" s="3421"/>
      <c r="CQ176" s="3421"/>
      <c r="CR176" s="3421"/>
      <c r="CS176" s="3421"/>
      <c r="CT176" s="3421"/>
      <c r="CU176" s="3421"/>
      <c r="CV176" s="3421"/>
      <c r="CW176" s="3421"/>
      <c r="CX176" s="3421"/>
      <c r="CY176" s="3421"/>
      <c r="CZ176" s="3421"/>
      <c r="DA176" s="3421"/>
      <c r="DB176" s="3421"/>
      <c r="DC176" s="3421"/>
      <c r="DD176" s="3421"/>
      <c r="DE176" s="3421"/>
      <c r="DF176" s="3421"/>
      <c r="DG176" s="3421"/>
      <c r="DH176" s="3421"/>
      <c r="DI176" s="3421"/>
      <c r="DJ176" s="3421"/>
      <c r="DK176" s="3421"/>
      <c r="DL176" s="3421"/>
      <c r="DM176" s="3421"/>
      <c r="DN176" s="3421"/>
      <c r="DO176" s="3421"/>
      <c r="DP176" s="3421"/>
      <c r="DQ176" s="3421"/>
      <c r="DR176" s="3421"/>
      <c r="DS176" s="3421"/>
      <c r="DT176" s="3421"/>
      <c r="DU176" s="3421"/>
      <c r="DV176" s="3421"/>
      <c r="DW176" s="3421"/>
      <c r="DX176" s="3421"/>
      <c r="DY176" s="3421"/>
      <c r="DZ176" s="2580"/>
      <c r="EA176" s="2580"/>
      <c r="EB176" s="2580"/>
      <c r="EC176" s="2580"/>
      <c r="ED176" s="2580"/>
      <c r="EE176" s="2580"/>
      <c r="EF176" s="2580"/>
      <c r="EG176" s="2580"/>
      <c r="EH176" s="2580"/>
      <c r="EI176" s="2580"/>
      <c r="EJ176" s="2580"/>
      <c r="EK176" s="2580"/>
      <c r="EL176" s="2580"/>
      <c r="EM176" s="2580"/>
      <c r="EN176" s="2580"/>
      <c r="EO176" s="2580"/>
      <c r="EP176" s="2580"/>
      <c r="EQ176" s="2580"/>
      <c r="ER176" s="2580"/>
      <c r="ES176" s="2580"/>
      <c r="ET176" s="2580"/>
      <c r="EU176" s="2580"/>
      <c r="EV176" s="2580"/>
      <c r="EW176" s="2580"/>
      <c r="EX176" s="2580"/>
      <c r="EY176" s="2580"/>
      <c r="EZ176" s="2580"/>
      <c r="FA176" s="2580"/>
      <c r="FB176" s="2580"/>
      <c r="FC176" s="2580"/>
      <c r="FD176" s="2580"/>
      <c r="FE176" s="2580"/>
      <c r="FF176" s="2580"/>
      <c r="FG176" s="2580"/>
      <c r="FH176" s="2580"/>
      <c r="FI176" s="2580"/>
      <c r="FJ176" s="2580"/>
      <c r="FK176" s="2580"/>
      <c r="FL176" s="2580"/>
      <c r="FM176" s="2580"/>
      <c r="FN176" s="2580"/>
      <c r="FO176" s="2580"/>
      <c r="FP176" s="2580"/>
      <c r="FQ176" s="2580"/>
      <c r="FR176" s="2580"/>
      <c r="FS176" s="2580"/>
      <c r="FT176" s="2580"/>
      <c r="FU176" s="2580"/>
      <c r="FV176" s="2580"/>
      <c r="FW176" s="2580"/>
      <c r="FX176" s="2580"/>
      <c r="FY176" s="2580"/>
      <c r="FZ176" s="2580"/>
      <c r="GA176" s="2580"/>
      <c r="GB176" s="2580"/>
      <c r="GC176" s="2580"/>
      <c r="GD176" s="2580"/>
      <c r="GE176" s="2580"/>
      <c r="GF176" s="2580"/>
      <c r="GG176" s="2580"/>
      <c r="GH176" s="2580"/>
      <c r="GI176" s="2580"/>
      <c r="GJ176" s="2580"/>
      <c r="GK176" s="2580"/>
      <c r="GL176" s="2580"/>
      <c r="GM176" s="2580"/>
      <c r="GN176" s="2580"/>
      <c r="GO176" s="2580"/>
      <c r="GP176" s="2580"/>
      <c r="GQ176" s="2580"/>
      <c r="GR176" s="2580"/>
      <c r="GS176" s="2580"/>
      <c r="GT176" s="2580"/>
      <c r="GU176" s="2580"/>
      <c r="GV176" s="2580"/>
      <c r="GW176" s="2580"/>
      <c r="GX176" s="2580"/>
      <c r="GY176" s="2580"/>
      <c r="GZ176" s="2580"/>
      <c r="HA176" s="2580"/>
      <c r="HB176" s="2580"/>
      <c r="HC176" s="2580"/>
      <c r="HD176" s="2580"/>
      <c r="HE176" s="2580"/>
      <c r="HF176" s="2580"/>
      <c r="HG176" s="2580"/>
      <c r="HH176" s="2580"/>
      <c r="HI176" s="2580"/>
      <c r="HJ176" s="2580"/>
      <c r="HK176" s="2580"/>
      <c r="HL176" s="2580"/>
      <c r="HM176" s="2580"/>
      <c r="HN176" s="2580"/>
      <c r="HO176" s="2580"/>
      <c r="HP176" s="2580"/>
      <c r="HQ176" s="2580"/>
      <c r="HR176" s="2580"/>
      <c r="HS176" s="2580"/>
      <c r="HT176" s="2580"/>
      <c r="HU176" s="2580"/>
      <c r="HV176" s="2580"/>
      <c r="HW176" s="2580"/>
      <c r="HX176" s="2580"/>
      <c r="HY176" s="2580"/>
      <c r="HZ176" s="2580"/>
      <c r="IA176" s="2580"/>
      <c r="IB176" s="2580"/>
      <c r="IC176" s="2580"/>
      <c r="ID176" s="2580"/>
      <c r="IE176" s="2580"/>
      <c r="IF176" s="2580"/>
      <c r="IG176" s="2580"/>
      <c r="IH176" s="2580"/>
      <c r="II176" s="2580"/>
      <c r="IJ176" s="2580"/>
      <c r="IK176" s="2580"/>
      <c r="IL176" s="2580"/>
      <c r="IM176" s="2580"/>
      <c r="IN176" s="2580"/>
      <c r="IO176" s="2580"/>
      <c r="IP176" s="2580"/>
      <c r="IQ176" s="2580"/>
      <c r="IR176" s="2580"/>
      <c r="IS176" s="2580"/>
      <c r="IT176" s="2580"/>
      <c r="IU176" s="2580"/>
      <c r="IV176" s="2580"/>
      <c r="IW176" s="2580"/>
      <c r="IX176" s="2580"/>
      <c r="IY176" s="2580"/>
      <c r="IZ176" s="2580"/>
      <c r="JA176" s="2580"/>
      <c r="JB176" s="2580"/>
      <c r="JC176" s="2580"/>
      <c r="JD176" s="2580"/>
      <c r="JE176" s="2580"/>
      <c r="JF176" s="2580"/>
      <c r="JG176" s="2580"/>
      <c r="JH176" s="2580"/>
      <c r="JI176" s="2580"/>
      <c r="JJ176" s="2580"/>
      <c r="JK176" s="2580"/>
      <c r="JL176" s="2580"/>
      <c r="JM176" s="2580"/>
      <c r="JN176" s="2580"/>
      <c r="JO176" s="2580"/>
      <c r="JP176" s="2580"/>
      <c r="JQ176" s="2580"/>
      <c r="JR176" s="2580"/>
      <c r="JS176" s="2580"/>
      <c r="JT176" s="2580"/>
      <c r="JU176" s="2580"/>
      <c r="JV176" s="2580"/>
      <c r="JW176" s="2580"/>
      <c r="JX176" s="2580"/>
      <c r="JY176" s="2580"/>
      <c r="JZ176" s="2580"/>
      <c r="KA176" s="2580"/>
      <c r="KB176" s="2580"/>
      <c r="KC176" s="2580"/>
      <c r="KD176" s="2580"/>
      <c r="KE176" s="2580"/>
      <c r="KF176" s="2580"/>
      <c r="KG176" s="2580"/>
      <c r="KH176" s="2580"/>
      <c r="KI176" s="2580"/>
      <c r="KJ176" s="2580"/>
      <c r="KK176" s="2580"/>
      <c r="KL176" s="2580"/>
      <c r="KM176" s="2580"/>
      <c r="KN176" s="2580"/>
      <c r="KO176" s="2580"/>
      <c r="KP176" s="2580"/>
      <c r="KQ176" s="2580"/>
      <c r="KR176" s="2580"/>
      <c r="KS176" s="2580"/>
      <c r="KT176" s="2580"/>
      <c r="KU176" s="2580"/>
      <c r="KV176" s="2580"/>
      <c r="KW176" s="2580"/>
      <c r="KX176" s="2580"/>
      <c r="KY176" s="2580"/>
      <c r="KZ176" s="2580"/>
      <c r="LA176" s="2580"/>
      <c r="LB176" s="2580"/>
      <c r="LC176" s="2580"/>
      <c r="LD176" s="2580"/>
      <c r="LE176" s="2580"/>
      <c r="LF176" s="2580"/>
      <c r="LG176" s="2580"/>
      <c r="LH176" s="2580"/>
      <c r="LI176" s="2580"/>
      <c r="LJ176" s="2580"/>
      <c r="LK176" s="2580"/>
      <c r="LL176" s="2580"/>
      <c r="LM176" s="2580"/>
      <c r="LN176" s="2580"/>
      <c r="LO176" s="2580"/>
      <c r="LP176" s="2580"/>
      <c r="LQ176" s="2580"/>
      <c r="LR176" s="2580"/>
      <c r="LS176" s="2580"/>
      <c r="LT176" s="2580"/>
      <c r="LU176" s="2580"/>
      <c r="LV176" s="2580"/>
      <c r="LW176" s="2580"/>
      <c r="LX176" s="2580"/>
      <c r="LY176" s="2580"/>
      <c r="LZ176" s="2580"/>
      <c r="MA176" s="2580"/>
      <c r="MB176" s="2580"/>
      <c r="MC176" s="2580"/>
      <c r="MD176" s="2580"/>
      <c r="ME176" s="2580"/>
      <c r="MF176" s="2580"/>
      <c r="MG176" s="2580"/>
      <c r="MH176" s="2580"/>
      <c r="MI176" s="2580"/>
      <c r="MJ176" s="2580"/>
      <c r="MK176" s="2580"/>
      <c r="ML176" s="2580"/>
      <c r="MM176" s="2580"/>
      <c r="MN176" s="2580"/>
      <c r="MO176" s="2580"/>
      <c r="MP176" s="2580"/>
      <c r="MQ176" s="2580"/>
      <c r="MR176" s="2580"/>
      <c r="MS176" s="2580"/>
      <c r="MT176" s="2580"/>
      <c r="MU176" s="2580"/>
      <c r="MV176" s="2580"/>
      <c r="MW176" s="2580"/>
      <c r="MX176" s="2580"/>
      <c r="MY176" s="2580"/>
      <c r="MZ176" s="2580"/>
      <c r="NA176" s="2580"/>
      <c r="NB176" s="2580"/>
      <c r="NC176" s="2580"/>
      <c r="ND176" s="2580"/>
      <c r="NE176" s="2580"/>
      <c r="NF176" s="2580"/>
      <c r="NG176" s="2580"/>
      <c r="NH176" s="2580"/>
      <c r="NI176" s="2580"/>
      <c r="NJ176" s="2580"/>
      <c r="NK176" s="2580"/>
      <c r="NL176" s="2580"/>
      <c r="NM176" s="2580"/>
      <c r="NN176" s="2580"/>
      <c r="NO176" s="2580"/>
      <c r="NP176" s="2580"/>
      <c r="NQ176" s="2580"/>
      <c r="NR176" s="2580"/>
      <c r="NS176" s="2580"/>
      <c r="NT176" s="2580"/>
      <c r="NU176" s="2580"/>
      <c r="NV176" s="2580"/>
      <c r="NW176" s="2580"/>
      <c r="NX176" s="2580"/>
      <c r="NY176" s="2580"/>
      <c r="NZ176" s="2580"/>
      <c r="OA176" s="2580"/>
      <c r="OB176" s="2580"/>
      <c r="OC176" s="2580"/>
      <c r="OD176" s="2580"/>
      <c r="OE176" s="2580"/>
      <c r="OF176" s="2580"/>
      <c r="OG176" s="2580"/>
      <c r="OH176" s="2580"/>
      <c r="OI176" s="2580"/>
      <c r="OJ176" s="2580"/>
      <c r="OK176" s="2580"/>
      <c r="OL176" s="2580"/>
      <c r="OM176" s="2580"/>
      <c r="ON176" s="2580"/>
      <c r="OO176" s="2580"/>
      <c r="OP176" s="2580"/>
      <c r="OQ176" s="2580"/>
      <c r="OR176" s="2580"/>
      <c r="OS176" s="2580"/>
      <c r="OT176" s="2580"/>
      <c r="OU176" s="2580"/>
      <c r="OV176" s="2580"/>
      <c r="OW176" s="2580"/>
      <c r="OX176" s="2580"/>
      <c r="OY176" s="2580"/>
      <c r="OZ176" s="2580"/>
      <c r="PA176" s="2580"/>
      <c r="PB176" s="2580"/>
      <c r="PC176" s="2580"/>
      <c r="PD176" s="2580"/>
      <c r="PE176" s="2580"/>
      <c r="PF176" s="2580"/>
      <c r="PG176" s="2580"/>
      <c r="PH176" s="2580"/>
      <c r="PI176" s="2580"/>
      <c r="PJ176" s="2580"/>
      <c r="PK176" s="2580"/>
      <c r="PL176" s="2580"/>
      <c r="PM176" s="2580"/>
      <c r="PN176" s="2580"/>
      <c r="PO176" s="2580"/>
      <c r="PP176" s="2580"/>
      <c r="PQ176" s="2580"/>
      <c r="PR176" s="2580"/>
      <c r="PS176" s="2580"/>
      <c r="PT176" s="2580"/>
      <c r="PU176" s="2580"/>
      <c r="PV176" s="2580"/>
      <c r="PW176" s="2580"/>
      <c r="PX176" s="2580"/>
      <c r="PY176" s="2580"/>
      <c r="PZ176" s="2580"/>
      <c r="QA176" s="2580"/>
      <c r="QB176" s="2580"/>
      <c r="QC176" s="2580"/>
      <c r="QD176" s="2580"/>
      <c r="QE176" s="2580"/>
      <c r="QF176" s="2580"/>
      <c r="QG176" s="2580"/>
      <c r="QH176" s="2580"/>
      <c r="QI176" s="2580"/>
      <c r="QJ176" s="2580"/>
      <c r="QK176" s="2580"/>
      <c r="QL176" s="2580"/>
      <c r="QM176" s="2580"/>
      <c r="QN176" s="2580"/>
      <c r="QO176" s="2580"/>
      <c r="QP176" s="2580"/>
      <c r="QQ176" s="2580"/>
      <c r="QR176" s="2580"/>
      <c r="QS176" s="2580"/>
      <c r="QT176" s="2580"/>
      <c r="QU176" s="2580"/>
      <c r="QV176" s="2580"/>
      <c r="QW176" s="2580"/>
      <c r="QX176" s="2580"/>
      <c r="QY176" s="2580"/>
      <c r="QZ176" s="2580"/>
      <c r="RA176" s="2580"/>
      <c r="RB176" s="2580"/>
      <c r="RC176" s="2580"/>
      <c r="RD176" s="2580"/>
      <c r="RE176" s="2580"/>
      <c r="RF176" s="2580"/>
      <c r="RG176" s="2580"/>
      <c r="RH176" s="2580"/>
      <c r="RI176" s="2580"/>
      <c r="RJ176" s="2580"/>
      <c r="RK176" s="2580"/>
      <c r="RL176" s="2580"/>
      <c r="RM176" s="2580"/>
      <c r="RN176" s="2580"/>
      <c r="RO176" s="2580"/>
      <c r="RP176" s="2580"/>
      <c r="RQ176" s="2580"/>
      <c r="RR176" s="2580"/>
      <c r="RS176" s="2580"/>
      <c r="RT176" s="2580"/>
      <c r="RU176" s="2580"/>
      <c r="RV176" s="2580"/>
      <c r="RW176" s="2580"/>
      <c r="RX176" s="2580"/>
      <c r="RY176" s="2580"/>
      <c r="RZ176" s="2580"/>
      <c r="SA176" s="2580"/>
      <c r="SB176" s="2580"/>
      <c r="SC176" s="2580"/>
      <c r="SD176" s="2580"/>
      <c r="SE176" s="2580"/>
      <c r="SF176" s="2580"/>
      <c r="SG176" s="2580"/>
      <c r="SH176" s="2580"/>
      <c r="SI176" s="2580"/>
      <c r="SJ176" s="2580"/>
      <c r="SK176" s="2580"/>
      <c r="SL176" s="2580"/>
      <c r="SM176" s="2580"/>
      <c r="SN176" s="2580"/>
      <c r="SO176" s="2580"/>
      <c r="SP176" s="2580"/>
      <c r="SQ176" s="2580"/>
      <c r="SR176" s="2580"/>
      <c r="SS176" s="2580"/>
      <c r="ST176" s="2580"/>
      <c r="SU176" s="2580"/>
      <c r="SV176" s="2580"/>
      <c r="SW176" s="2580"/>
      <c r="SX176" s="2580"/>
      <c r="SY176" s="2580"/>
      <c r="SZ176" s="2580"/>
      <c r="TA176" s="2580"/>
      <c r="TB176" s="2580"/>
      <c r="TC176" s="2580"/>
      <c r="TD176" s="2580"/>
      <c r="TE176" s="2580"/>
      <c r="TF176" s="2580"/>
      <c r="TG176" s="2580"/>
      <c r="TH176" s="2580"/>
      <c r="TI176" s="2580"/>
      <c r="TJ176" s="2580"/>
      <c r="TK176" s="2580"/>
      <c r="TL176" s="2580"/>
      <c r="TM176" s="2580"/>
      <c r="TN176" s="2580"/>
      <c r="TO176" s="2580"/>
      <c r="TP176" s="2580"/>
      <c r="TQ176" s="2580"/>
      <c r="TR176" s="2580"/>
      <c r="TS176" s="2580"/>
      <c r="TT176" s="2580"/>
      <c r="TU176" s="2580"/>
      <c r="TV176" s="2580"/>
      <c r="TW176" s="2580"/>
      <c r="TX176" s="2580"/>
      <c r="TY176" s="2580"/>
      <c r="TZ176" s="2580"/>
      <c r="UA176" s="2580"/>
      <c r="UB176" s="2580"/>
      <c r="UC176" s="2580"/>
      <c r="UD176" s="2580"/>
      <c r="UE176" s="2580"/>
      <c r="UF176" s="2580"/>
      <c r="UG176" s="2580"/>
      <c r="UH176" s="2580"/>
      <c r="UI176" s="2580"/>
      <c r="UJ176" s="2580"/>
      <c r="UK176" s="2580"/>
      <c r="UL176" s="2580"/>
      <c r="UM176" s="2580"/>
      <c r="UN176" s="2580"/>
      <c r="UO176" s="2580"/>
      <c r="UP176" s="2580"/>
      <c r="UQ176" s="2580"/>
      <c r="UR176" s="2580"/>
      <c r="US176" s="2580"/>
      <c r="UT176" s="2580"/>
      <c r="UU176" s="2580"/>
      <c r="UV176" s="2580"/>
      <c r="UW176" s="2580"/>
      <c r="UX176" s="2580"/>
      <c r="UY176" s="2580"/>
      <c r="UZ176" s="2580"/>
      <c r="VA176" s="2580"/>
      <c r="VB176" s="2580"/>
      <c r="VC176" s="2580"/>
      <c r="VD176" s="2580"/>
      <c r="VE176" s="2580"/>
      <c r="VF176" s="2580"/>
      <c r="VG176" s="2580"/>
      <c r="VH176" s="2580"/>
      <c r="VI176" s="2580"/>
      <c r="VJ176" s="2580"/>
      <c r="VK176" s="2580"/>
      <c r="VL176" s="2580"/>
      <c r="VM176" s="2580"/>
      <c r="VN176" s="2580"/>
      <c r="VO176" s="2580"/>
      <c r="VP176" s="2580"/>
      <c r="VQ176" s="2580"/>
      <c r="VR176" s="2580"/>
      <c r="VS176" s="2580"/>
      <c r="VT176" s="2580"/>
      <c r="VU176" s="2580"/>
      <c r="VV176" s="2580"/>
      <c r="VW176" s="2580"/>
      <c r="VX176" s="2580"/>
      <c r="VY176" s="2580"/>
      <c r="VZ176" s="2580"/>
      <c r="WA176" s="2580"/>
      <c r="WB176" s="2580"/>
      <c r="WC176" s="2580"/>
      <c r="WD176" s="2580"/>
      <c r="WE176" s="2580"/>
      <c r="WF176" s="2580"/>
      <c r="WG176" s="2580"/>
      <c r="WH176" s="2580"/>
      <c r="WI176" s="2580"/>
      <c r="WJ176" s="2580"/>
      <c r="WK176" s="2580"/>
      <c r="WL176" s="2580"/>
      <c r="WM176" s="2580"/>
      <c r="WN176" s="2580"/>
      <c r="WO176" s="2580"/>
      <c r="WP176" s="2580"/>
      <c r="WQ176" s="2580"/>
      <c r="WR176" s="2580"/>
      <c r="WS176" s="2580"/>
      <c r="WT176" s="2580"/>
      <c r="WU176" s="2580"/>
      <c r="WV176" s="2580"/>
      <c r="WW176" s="2580"/>
      <c r="WX176" s="2580"/>
      <c r="WY176" s="2580"/>
      <c r="WZ176" s="2580"/>
      <c r="XA176" s="2580"/>
      <c r="XB176" s="2580"/>
      <c r="XC176" s="2580"/>
      <c r="XD176" s="2580"/>
      <c r="XE176" s="2580"/>
      <c r="XF176" s="2580"/>
      <c r="XG176" s="2580"/>
      <c r="XH176" s="2580"/>
      <c r="XI176" s="2580"/>
      <c r="XJ176" s="2580"/>
      <c r="XK176" s="2580"/>
      <c r="XL176" s="2580"/>
      <c r="XM176" s="2580"/>
      <c r="XN176" s="2580"/>
      <c r="XO176" s="2580"/>
      <c r="XP176" s="2580"/>
      <c r="XQ176" s="2580"/>
      <c r="XR176" s="2580"/>
      <c r="XS176" s="2580"/>
      <c r="XT176" s="2580"/>
      <c r="XU176" s="2580"/>
      <c r="XV176" s="2580"/>
      <c r="XW176" s="2580"/>
      <c r="XX176" s="2580"/>
      <c r="XY176" s="2580"/>
      <c r="XZ176" s="2580"/>
      <c r="YA176" s="2580"/>
      <c r="YB176" s="2580"/>
      <c r="YC176" s="2580"/>
      <c r="YD176" s="2580"/>
      <c r="YE176" s="2580"/>
      <c r="YF176" s="2580"/>
      <c r="YG176" s="2580"/>
      <c r="YH176" s="2580"/>
      <c r="YI176" s="2580"/>
      <c r="YJ176" s="2580"/>
      <c r="YK176" s="2580"/>
      <c r="YL176" s="2580"/>
      <c r="YM176" s="2580"/>
      <c r="YN176" s="2580"/>
      <c r="YO176" s="2580"/>
      <c r="YP176" s="2580"/>
      <c r="YQ176" s="2580"/>
      <c r="YR176" s="2580"/>
      <c r="YS176" s="2580"/>
      <c r="YT176" s="2580"/>
      <c r="YU176" s="2580"/>
      <c r="YV176" s="2580"/>
      <c r="YW176" s="2580"/>
      <c r="YX176" s="2580"/>
      <c r="YY176" s="2580"/>
      <c r="YZ176" s="2580"/>
      <c r="ZA176" s="2580"/>
      <c r="ZB176" s="2580"/>
      <c r="ZC176" s="2580"/>
      <c r="ZD176" s="2580"/>
      <c r="ZE176" s="2580"/>
      <c r="ZF176" s="2580"/>
      <c r="ZG176" s="2580"/>
      <c r="ZH176" s="2580"/>
      <c r="ZI176" s="2580"/>
      <c r="ZJ176" s="2580"/>
      <c r="ZK176" s="2580"/>
      <c r="ZL176" s="2580"/>
      <c r="ZM176" s="2580"/>
      <c r="ZN176" s="2580"/>
      <c r="ZO176" s="2580"/>
      <c r="ZP176" s="2580"/>
      <c r="ZQ176" s="2580"/>
      <c r="ZR176" s="2580"/>
      <c r="ZS176" s="2580"/>
      <c r="ZT176" s="2580"/>
      <c r="ZU176" s="2580"/>
      <c r="ZV176" s="2580"/>
      <c r="ZW176" s="2580"/>
      <c r="ZX176" s="2580"/>
      <c r="ZY176" s="2580"/>
      <c r="ZZ176" s="2580"/>
      <c r="AAA176" s="2580"/>
      <c r="AAB176" s="2580"/>
      <c r="AAC176" s="2580"/>
      <c r="AAD176" s="2580"/>
      <c r="AAE176" s="2580"/>
      <c r="AAF176" s="2580"/>
      <c r="AAG176" s="2580"/>
      <c r="AAH176" s="2580"/>
      <c r="AAI176" s="2580"/>
      <c r="AAJ176" s="2580"/>
      <c r="AAK176" s="2580"/>
      <c r="AAL176" s="2580"/>
      <c r="AAM176" s="2580"/>
      <c r="AAN176" s="2580"/>
      <c r="AAO176" s="2580"/>
      <c r="AAP176" s="2580"/>
      <c r="AAQ176" s="2580"/>
      <c r="AAR176" s="2580"/>
      <c r="AAS176" s="2580"/>
      <c r="AAT176" s="2580"/>
      <c r="AAU176" s="2580"/>
      <c r="AAV176" s="2580"/>
      <c r="AAW176" s="2580"/>
      <c r="AAX176" s="2580"/>
      <c r="AAY176" s="2580"/>
      <c r="AAZ176" s="2580"/>
      <c r="ABA176" s="2580"/>
      <c r="ABB176" s="2580"/>
      <c r="ABC176" s="2580"/>
      <c r="ABD176" s="2580"/>
      <c r="ABE176" s="2580"/>
      <c r="ABF176" s="2580"/>
      <c r="ABG176" s="2580"/>
      <c r="ABH176" s="2580"/>
      <c r="ABI176" s="2580"/>
      <c r="ABJ176" s="2580"/>
      <c r="ABK176" s="2580"/>
      <c r="ABL176" s="2580"/>
      <c r="ABM176" s="2580"/>
      <c r="ABN176" s="2580"/>
      <c r="ABO176" s="2580"/>
      <c r="ABP176" s="2580"/>
      <c r="ABQ176" s="2580"/>
      <c r="ABR176" s="2580"/>
      <c r="ABS176" s="2580"/>
      <c r="ABT176" s="2580"/>
      <c r="ABU176" s="2580"/>
      <c r="ABV176" s="2580"/>
      <c r="ABW176" s="2580"/>
      <c r="ABX176" s="2580"/>
      <c r="ABY176" s="2580"/>
      <c r="ABZ176" s="2580"/>
      <c r="ACA176" s="2580"/>
      <c r="ACB176" s="2580"/>
      <c r="ACC176" s="2580"/>
      <c r="ACD176" s="2580"/>
      <c r="ACE176" s="2580"/>
      <c r="ACF176" s="2580"/>
      <c r="ACG176" s="2580"/>
      <c r="ACH176" s="2580"/>
      <c r="ACI176" s="2580"/>
      <c r="ACJ176" s="2580"/>
      <c r="ACK176" s="2580"/>
      <c r="ACL176" s="2580"/>
      <c r="ACM176" s="2580"/>
      <c r="ACN176" s="2580"/>
      <c r="ACO176" s="2580"/>
      <c r="ACP176" s="2580"/>
      <c r="ACQ176" s="2580"/>
      <c r="ACR176" s="2580"/>
      <c r="ACS176" s="2580"/>
      <c r="ACT176" s="2580"/>
      <c r="ACU176" s="2580"/>
      <c r="ACV176" s="2580"/>
      <c r="ACW176" s="2580"/>
      <c r="ACX176" s="2580"/>
      <c r="ACY176" s="2580"/>
      <c r="ACZ176" s="2580"/>
      <c r="ADA176" s="2580"/>
      <c r="ADB176" s="2580"/>
      <c r="ADC176" s="2580"/>
      <c r="ADD176" s="2580"/>
      <c r="ADE176" s="2580"/>
      <c r="ADF176" s="2580"/>
      <c r="ADG176" s="2580"/>
      <c r="ADH176" s="2580"/>
      <c r="ADI176" s="2580"/>
      <c r="ADJ176" s="2580"/>
      <c r="ADK176" s="2580"/>
      <c r="ADL176" s="2580"/>
      <c r="ADM176" s="2580"/>
      <c r="ADN176" s="2580"/>
      <c r="ADO176" s="2580"/>
      <c r="ADP176" s="2580"/>
      <c r="ADQ176" s="2580"/>
      <c r="ADR176" s="2580"/>
      <c r="ADS176" s="2580"/>
      <c r="ADT176" s="2580"/>
      <c r="ADU176" s="2580"/>
      <c r="ADV176" s="2580"/>
      <c r="ADW176" s="2580"/>
      <c r="ADX176" s="2580"/>
      <c r="ADY176" s="2580"/>
      <c r="ADZ176" s="2580"/>
      <c r="AEA176" s="2580"/>
      <c r="AEB176" s="2580"/>
      <c r="AEC176" s="2580"/>
      <c r="AED176" s="2580"/>
      <c r="AEE176" s="2580"/>
      <c r="AEF176" s="2580"/>
      <c r="AEG176" s="2580"/>
      <c r="AEH176" s="2580"/>
      <c r="AEI176" s="2580"/>
      <c r="AEJ176" s="2580"/>
      <c r="AEK176" s="2580"/>
      <c r="AEL176" s="2580"/>
      <c r="AEM176" s="2580"/>
      <c r="AEN176" s="2580"/>
      <c r="AEO176" s="2580"/>
      <c r="AEP176" s="2580"/>
      <c r="AEQ176" s="2580"/>
      <c r="AER176" s="2580"/>
      <c r="AES176" s="2580"/>
      <c r="AET176" s="2580"/>
      <c r="AEU176" s="2580"/>
      <c r="AEV176" s="2580"/>
      <c r="AEW176" s="2580"/>
      <c r="AEX176" s="2580"/>
      <c r="AEY176" s="2580"/>
      <c r="AEZ176" s="2580"/>
      <c r="AFA176" s="2580"/>
      <c r="AFB176" s="2580"/>
      <c r="AFC176" s="2580"/>
      <c r="AFD176" s="2580"/>
      <c r="AFE176" s="2580"/>
      <c r="AFF176" s="2580"/>
      <c r="AFG176" s="2580"/>
      <c r="AFH176" s="2580"/>
      <c r="AFI176" s="2580"/>
      <c r="AFJ176" s="2580"/>
      <c r="AFK176" s="2580"/>
      <c r="AFL176" s="2580"/>
      <c r="AFM176" s="2580"/>
      <c r="AFN176" s="2580"/>
      <c r="AFO176" s="2580"/>
      <c r="AFP176" s="2580"/>
      <c r="AFQ176" s="2580"/>
      <c r="AFR176" s="2580"/>
      <c r="AFS176" s="2580"/>
      <c r="AFT176" s="2580"/>
      <c r="AFU176" s="2580"/>
      <c r="AFV176" s="2580"/>
      <c r="AFW176" s="2580"/>
      <c r="AFX176" s="2580"/>
      <c r="AFY176" s="2580"/>
      <c r="AFZ176" s="2580"/>
      <c r="AGA176" s="2580"/>
      <c r="AGB176" s="2580"/>
      <c r="AGC176" s="2580"/>
      <c r="AGD176" s="2580"/>
      <c r="AGE176" s="2580"/>
      <c r="AGF176" s="2580"/>
      <c r="AGG176" s="2580"/>
      <c r="AGH176" s="2580"/>
      <c r="AGI176" s="2580"/>
      <c r="AGJ176" s="2580"/>
      <c r="AGK176" s="2580"/>
      <c r="AGL176" s="2580"/>
      <c r="AGM176" s="2580"/>
      <c r="AGN176" s="2580"/>
      <c r="AGO176" s="2580"/>
      <c r="AGP176" s="2580"/>
      <c r="AGQ176" s="2580"/>
      <c r="AGR176" s="2580"/>
      <c r="AGS176" s="2580"/>
      <c r="AGT176" s="2580"/>
      <c r="AGU176" s="2580"/>
      <c r="AGV176" s="2580"/>
      <c r="AGW176" s="2580"/>
      <c r="AGX176" s="2580"/>
      <c r="AGY176" s="2580"/>
      <c r="AGZ176" s="2580"/>
      <c r="AHA176" s="2580"/>
      <c r="AHB176" s="2580"/>
      <c r="AHC176" s="2580"/>
      <c r="AHD176" s="2580"/>
      <c r="AHE176" s="2580"/>
      <c r="AHF176" s="2580"/>
      <c r="AHG176" s="2580"/>
      <c r="AHH176" s="2580"/>
      <c r="AHI176" s="2580"/>
      <c r="AHJ176" s="2580"/>
      <c r="AHK176" s="2580"/>
      <c r="AHL176" s="2580"/>
      <c r="AHM176" s="2580"/>
      <c r="AHN176" s="2580"/>
      <c r="AHO176" s="2580"/>
      <c r="AHP176" s="2580"/>
      <c r="AHQ176" s="2580"/>
      <c r="AHR176" s="2580"/>
      <c r="AHS176" s="2580"/>
      <c r="AHT176" s="2580"/>
      <c r="AHU176" s="2580"/>
      <c r="AHV176" s="2580"/>
      <c r="AHW176" s="2580"/>
      <c r="AHX176" s="2580"/>
      <c r="AHY176" s="2580"/>
      <c r="AHZ176" s="2580"/>
      <c r="AIA176" s="2580"/>
      <c r="AIB176" s="2580"/>
      <c r="AIC176" s="2580"/>
      <c r="AID176" s="2580"/>
      <c r="AIE176" s="2580"/>
      <c r="AIF176" s="2580"/>
      <c r="AIG176" s="2580"/>
      <c r="AIH176" s="2580"/>
      <c r="AII176" s="2580"/>
      <c r="AIJ176" s="2580"/>
      <c r="AIK176" s="2580"/>
      <c r="AIL176" s="2580"/>
      <c r="AIM176" s="2580"/>
      <c r="AIN176" s="2580"/>
      <c r="AIO176" s="2580"/>
      <c r="AIP176" s="2580"/>
      <c r="AIQ176" s="2580"/>
      <c r="AIR176" s="2580"/>
      <c r="AIS176" s="2580"/>
      <c r="AIT176" s="2580"/>
      <c r="AIU176" s="2580"/>
      <c r="AIV176" s="2580"/>
      <c r="AIW176" s="2580"/>
      <c r="AIX176" s="2580"/>
      <c r="AIY176" s="2580"/>
      <c r="AIZ176" s="2580"/>
      <c r="AJA176" s="2580"/>
      <c r="AJB176" s="2580"/>
      <c r="AJC176" s="2580"/>
      <c r="AJD176" s="2580"/>
      <c r="AJE176" s="2580"/>
      <c r="AJF176" s="2580"/>
      <c r="AJG176" s="2580"/>
      <c r="AJH176" s="2580"/>
      <c r="AJI176" s="2580"/>
      <c r="AJJ176" s="2580"/>
      <c r="AJK176" s="2580"/>
      <c r="AJL176" s="2580"/>
      <c r="AJM176" s="2580"/>
      <c r="AJN176" s="2580"/>
      <c r="AJO176" s="2580"/>
      <c r="AJP176" s="2580"/>
      <c r="AJQ176" s="2580"/>
      <c r="AJR176" s="2580"/>
      <c r="AJS176" s="2580"/>
      <c r="AJT176" s="2580"/>
      <c r="AJU176" s="2580"/>
      <c r="AJV176" s="2580"/>
      <c r="AJW176" s="2580"/>
      <c r="AJX176" s="2580"/>
      <c r="AJY176" s="2580"/>
      <c r="AJZ176" s="2580"/>
      <c r="AKA176" s="2580"/>
      <c r="AKB176" s="2580"/>
      <c r="AKC176" s="2580"/>
      <c r="AKD176" s="2580"/>
      <c r="AKE176" s="2580"/>
      <c r="AKF176" s="2580"/>
      <c r="AKG176" s="2580"/>
      <c r="AKH176" s="2580"/>
      <c r="AKI176" s="2580"/>
      <c r="AKJ176" s="2580"/>
      <c r="AKK176" s="2580"/>
      <c r="AKL176" s="2580"/>
      <c r="AKM176" s="2580"/>
      <c r="AKN176" s="2580"/>
      <c r="AKO176" s="2580"/>
      <c r="AKP176" s="2580"/>
      <c r="AKQ176" s="2580"/>
      <c r="AKR176" s="2580"/>
      <c r="AKS176" s="2580"/>
      <c r="AKT176" s="2580"/>
      <c r="AKU176" s="2580"/>
      <c r="AKV176" s="2580"/>
      <c r="AKW176" s="2580"/>
      <c r="AKX176" s="2580"/>
      <c r="AKY176" s="2580"/>
      <c r="AKZ176" s="2580"/>
      <c r="ALA176" s="2580"/>
      <c r="ALB176" s="2580"/>
      <c r="ALC176" s="2580"/>
      <c r="ALD176" s="2580"/>
      <c r="ALE176" s="2580"/>
      <c r="ALF176" s="2580"/>
      <c r="ALG176" s="2580"/>
      <c r="ALH176" s="2580"/>
      <c r="ALI176" s="2580"/>
      <c r="ALJ176" s="2580"/>
      <c r="ALK176" s="2580"/>
      <c r="ALL176" s="2580"/>
      <c r="ALM176" s="2580"/>
      <c r="ALN176" s="2580"/>
      <c r="ALO176" s="2580"/>
      <c r="ALP176" s="2580"/>
      <c r="ALQ176" s="2580"/>
      <c r="ALR176" s="2580"/>
      <c r="ALS176" s="2580"/>
      <c r="ALT176" s="2580"/>
      <c r="ALU176" s="2580"/>
      <c r="ALV176" s="2580"/>
      <c r="ALW176" s="2580"/>
      <c r="ALX176" s="2580"/>
      <c r="ALY176" s="2580"/>
      <c r="ALZ176" s="2580"/>
      <c r="AMA176" s="2580"/>
      <c r="AMB176" s="2580"/>
      <c r="AMC176" s="2580"/>
      <c r="AMD176" s="2580"/>
      <c r="AME176" s="2580"/>
      <c r="AMF176" s="2580"/>
      <c r="AMG176" s="2580"/>
      <c r="AMH176" s="2580"/>
      <c r="AMI176" s="2580"/>
      <c r="AMJ176" s="2580"/>
    </row>
    <row r="177" spans="1:1024" s="1424" customFormat="1" ht="16.899999999999999" customHeight="1">
      <c r="A177" s="6249"/>
      <c r="B177" s="6921"/>
      <c r="C177" s="6924"/>
      <c r="D177" s="6927"/>
      <c r="E177" s="6930"/>
      <c r="F177" s="6311"/>
      <c r="G177" s="6930"/>
      <c r="H177" s="6314"/>
      <c r="I177" s="3881" t="s">
        <v>916</v>
      </c>
      <c r="J177" s="2425">
        <v>17000000</v>
      </c>
      <c r="K177" s="6935"/>
      <c r="L177" s="6935"/>
      <c r="M177" s="6935"/>
      <c r="N177" s="6935"/>
      <c r="O177" s="6954"/>
      <c r="P177" s="6292"/>
      <c r="Q177" s="6958"/>
      <c r="R177" s="6961"/>
      <c r="S177" s="6946"/>
      <c r="T177" s="6949"/>
      <c r="U177" s="6943"/>
      <c r="V177" s="6523"/>
      <c r="W177" s="6523"/>
      <c r="X177" s="6523"/>
      <c r="Y177" s="6943"/>
      <c r="Z177" s="7004"/>
      <c r="AA177" s="6943"/>
      <c r="AB177" s="6943"/>
      <c r="AC177" s="6943"/>
      <c r="AD177" s="6943"/>
      <c r="AE177" s="7004"/>
      <c r="AF177" s="7007"/>
      <c r="AG177" s="6375"/>
      <c r="AH177" s="6375"/>
      <c r="AI177" s="6274"/>
      <c r="AJ177" s="6274"/>
      <c r="AK177" s="6998"/>
      <c r="AL177" s="6993"/>
      <c r="AM177" s="6993"/>
      <c r="AN177" s="7001"/>
      <c r="AO177" s="6993"/>
      <c r="AP177" s="6993"/>
      <c r="AQ177" s="6993"/>
      <c r="AR177" s="6993"/>
      <c r="AS177" s="6993"/>
      <c r="AT177" s="6372"/>
      <c r="AU177" s="6375"/>
      <c r="AV177" s="6375"/>
      <c r="AW177" s="6984"/>
      <c r="AX177" s="6984"/>
      <c r="AY177" s="6343"/>
      <c r="AZ177" s="6988"/>
      <c r="BA177" s="3421"/>
      <c r="BB177" s="3421"/>
      <c r="BC177" s="3421"/>
      <c r="BD177" s="3421"/>
      <c r="BE177" s="3421"/>
      <c r="BF177" s="3421"/>
      <c r="BG177" s="3421"/>
      <c r="BH177" s="3421"/>
      <c r="BI177" s="3421"/>
      <c r="BJ177" s="3421"/>
      <c r="BK177" s="3421"/>
      <c r="BL177" s="3421"/>
      <c r="BM177" s="3421"/>
      <c r="BN177" s="3421"/>
      <c r="BO177" s="3421"/>
      <c r="BP177" s="3421"/>
      <c r="BQ177" s="3421"/>
      <c r="BR177" s="3421"/>
      <c r="BS177" s="3421"/>
      <c r="BT177" s="3421"/>
      <c r="BU177" s="3421"/>
      <c r="BV177" s="3421"/>
      <c r="BW177" s="3421"/>
      <c r="BX177" s="3421"/>
      <c r="BY177" s="3421"/>
      <c r="BZ177" s="3421"/>
      <c r="CA177" s="3421"/>
      <c r="CB177" s="3421"/>
      <c r="CC177" s="3421"/>
      <c r="CD177" s="3421"/>
      <c r="CE177" s="3421"/>
      <c r="CF177" s="3421"/>
      <c r="CG177" s="3421"/>
      <c r="CH177" s="3421"/>
      <c r="CI177" s="3421"/>
      <c r="CJ177" s="3421"/>
      <c r="CK177" s="3421"/>
      <c r="CL177" s="3421"/>
      <c r="CM177" s="3421"/>
      <c r="CN177" s="3421"/>
      <c r="CO177" s="3421"/>
      <c r="CP177" s="3421"/>
      <c r="CQ177" s="3421"/>
      <c r="CR177" s="3421"/>
      <c r="CS177" s="3421"/>
      <c r="CT177" s="3421"/>
      <c r="CU177" s="3421"/>
      <c r="CV177" s="3421"/>
      <c r="CW177" s="3421"/>
      <c r="CX177" s="3421"/>
      <c r="CY177" s="3421"/>
      <c r="CZ177" s="3421"/>
      <c r="DA177" s="3421"/>
      <c r="DB177" s="3421"/>
      <c r="DC177" s="3421"/>
      <c r="DD177" s="3421"/>
      <c r="DE177" s="3421"/>
      <c r="DF177" s="3421"/>
      <c r="DG177" s="3421"/>
      <c r="DH177" s="3421"/>
      <c r="DI177" s="3421"/>
      <c r="DJ177" s="3421"/>
      <c r="DK177" s="3421"/>
      <c r="DL177" s="3421"/>
      <c r="DM177" s="3421"/>
      <c r="DN177" s="3421"/>
      <c r="DO177" s="3421"/>
      <c r="DP177" s="3421"/>
      <c r="DQ177" s="3421"/>
      <c r="DR177" s="3421"/>
      <c r="DS177" s="3421"/>
      <c r="DT177" s="3421"/>
      <c r="DU177" s="3421"/>
      <c r="DV177" s="3421"/>
      <c r="DW177" s="3421"/>
      <c r="DX177" s="3421"/>
      <c r="DY177" s="3421"/>
      <c r="DZ177" s="2580"/>
      <c r="EA177" s="2580"/>
      <c r="EB177" s="2580"/>
      <c r="EC177" s="2580"/>
      <c r="ED177" s="2580"/>
      <c r="EE177" s="2580"/>
      <c r="EF177" s="2580"/>
      <c r="EG177" s="2580"/>
      <c r="EH177" s="2580"/>
      <c r="EI177" s="2580"/>
      <c r="EJ177" s="2580"/>
      <c r="EK177" s="2580"/>
      <c r="EL177" s="2580"/>
      <c r="EM177" s="2580"/>
      <c r="EN177" s="2580"/>
      <c r="EO177" s="2580"/>
      <c r="EP177" s="2580"/>
      <c r="EQ177" s="2580"/>
      <c r="ER177" s="2580"/>
      <c r="ES177" s="2580"/>
      <c r="ET177" s="2580"/>
      <c r="EU177" s="2580"/>
      <c r="EV177" s="2580"/>
      <c r="EW177" s="2580"/>
      <c r="EX177" s="2580"/>
      <c r="EY177" s="2580"/>
      <c r="EZ177" s="2580"/>
      <c r="FA177" s="2580"/>
      <c r="FB177" s="2580"/>
      <c r="FC177" s="2580"/>
      <c r="FD177" s="2580"/>
      <c r="FE177" s="2580"/>
      <c r="FF177" s="2580"/>
      <c r="FG177" s="2580"/>
      <c r="FH177" s="2580"/>
      <c r="FI177" s="2580"/>
      <c r="FJ177" s="2580"/>
      <c r="FK177" s="2580"/>
      <c r="FL177" s="2580"/>
      <c r="FM177" s="2580"/>
      <c r="FN177" s="2580"/>
      <c r="FO177" s="2580"/>
      <c r="FP177" s="2580"/>
      <c r="FQ177" s="2580"/>
      <c r="FR177" s="2580"/>
      <c r="FS177" s="2580"/>
      <c r="FT177" s="2580"/>
      <c r="FU177" s="2580"/>
      <c r="FV177" s="2580"/>
      <c r="FW177" s="2580"/>
      <c r="FX177" s="2580"/>
      <c r="FY177" s="2580"/>
      <c r="FZ177" s="2580"/>
      <c r="GA177" s="2580"/>
      <c r="GB177" s="2580"/>
      <c r="GC177" s="2580"/>
      <c r="GD177" s="2580"/>
      <c r="GE177" s="2580"/>
      <c r="GF177" s="2580"/>
      <c r="GG177" s="2580"/>
      <c r="GH177" s="2580"/>
      <c r="GI177" s="2580"/>
      <c r="GJ177" s="2580"/>
      <c r="GK177" s="2580"/>
      <c r="GL177" s="2580"/>
      <c r="GM177" s="2580"/>
      <c r="GN177" s="2580"/>
      <c r="GO177" s="2580"/>
      <c r="GP177" s="2580"/>
      <c r="GQ177" s="2580"/>
      <c r="GR177" s="2580"/>
      <c r="GS177" s="2580"/>
      <c r="GT177" s="2580"/>
      <c r="GU177" s="2580"/>
      <c r="GV177" s="2580"/>
      <c r="GW177" s="2580"/>
      <c r="GX177" s="2580"/>
      <c r="GY177" s="2580"/>
      <c r="GZ177" s="2580"/>
      <c r="HA177" s="2580"/>
      <c r="HB177" s="2580"/>
      <c r="HC177" s="2580"/>
      <c r="HD177" s="2580"/>
      <c r="HE177" s="2580"/>
      <c r="HF177" s="2580"/>
      <c r="HG177" s="2580"/>
      <c r="HH177" s="2580"/>
      <c r="HI177" s="2580"/>
      <c r="HJ177" s="2580"/>
      <c r="HK177" s="2580"/>
      <c r="HL177" s="2580"/>
      <c r="HM177" s="2580"/>
      <c r="HN177" s="2580"/>
      <c r="HO177" s="2580"/>
      <c r="HP177" s="2580"/>
      <c r="HQ177" s="2580"/>
      <c r="HR177" s="2580"/>
      <c r="HS177" s="2580"/>
      <c r="HT177" s="2580"/>
      <c r="HU177" s="2580"/>
      <c r="HV177" s="2580"/>
      <c r="HW177" s="2580"/>
      <c r="HX177" s="2580"/>
      <c r="HY177" s="2580"/>
      <c r="HZ177" s="2580"/>
      <c r="IA177" s="2580"/>
      <c r="IB177" s="2580"/>
      <c r="IC177" s="2580"/>
      <c r="ID177" s="2580"/>
      <c r="IE177" s="2580"/>
      <c r="IF177" s="2580"/>
      <c r="IG177" s="2580"/>
      <c r="IH177" s="2580"/>
      <c r="II177" s="2580"/>
      <c r="IJ177" s="2580"/>
      <c r="IK177" s="2580"/>
      <c r="IL177" s="2580"/>
      <c r="IM177" s="2580"/>
      <c r="IN177" s="2580"/>
      <c r="IO177" s="2580"/>
      <c r="IP177" s="2580"/>
      <c r="IQ177" s="2580"/>
      <c r="IR177" s="2580"/>
      <c r="IS177" s="2580"/>
      <c r="IT177" s="2580"/>
      <c r="IU177" s="2580"/>
      <c r="IV177" s="2580"/>
      <c r="IW177" s="2580"/>
      <c r="IX177" s="2580"/>
      <c r="IY177" s="2580"/>
      <c r="IZ177" s="2580"/>
      <c r="JA177" s="2580"/>
      <c r="JB177" s="2580"/>
      <c r="JC177" s="2580"/>
      <c r="JD177" s="2580"/>
      <c r="JE177" s="2580"/>
      <c r="JF177" s="2580"/>
      <c r="JG177" s="2580"/>
      <c r="JH177" s="2580"/>
      <c r="JI177" s="2580"/>
      <c r="JJ177" s="2580"/>
      <c r="JK177" s="2580"/>
      <c r="JL177" s="2580"/>
      <c r="JM177" s="2580"/>
      <c r="JN177" s="2580"/>
      <c r="JO177" s="2580"/>
      <c r="JP177" s="2580"/>
      <c r="JQ177" s="2580"/>
      <c r="JR177" s="2580"/>
      <c r="JS177" s="2580"/>
      <c r="JT177" s="2580"/>
      <c r="JU177" s="2580"/>
      <c r="JV177" s="2580"/>
      <c r="JW177" s="2580"/>
      <c r="JX177" s="2580"/>
      <c r="JY177" s="2580"/>
      <c r="JZ177" s="2580"/>
      <c r="KA177" s="2580"/>
      <c r="KB177" s="2580"/>
      <c r="KC177" s="2580"/>
      <c r="KD177" s="2580"/>
      <c r="KE177" s="2580"/>
      <c r="KF177" s="2580"/>
      <c r="KG177" s="2580"/>
      <c r="KH177" s="2580"/>
      <c r="KI177" s="2580"/>
      <c r="KJ177" s="2580"/>
      <c r="KK177" s="2580"/>
      <c r="KL177" s="2580"/>
      <c r="KM177" s="2580"/>
      <c r="KN177" s="2580"/>
      <c r="KO177" s="2580"/>
      <c r="KP177" s="2580"/>
      <c r="KQ177" s="2580"/>
      <c r="KR177" s="2580"/>
      <c r="KS177" s="2580"/>
      <c r="KT177" s="2580"/>
      <c r="KU177" s="2580"/>
      <c r="KV177" s="2580"/>
      <c r="KW177" s="2580"/>
      <c r="KX177" s="2580"/>
      <c r="KY177" s="2580"/>
      <c r="KZ177" s="2580"/>
      <c r="LA177" s="2580"/>
      <c r="LB177" s="2580"/>
      <c r="LC177" s="2580"/>
      <c r="LD177" s="2580"/>
      <c r="LE177" s="2580"/>
      <c r="LF177" s="2580"/>
      <c r="LG177" s="2580"/>
      <c r="LH177" s="2580"/>
      <c r="LI177" s="2580"/>
      <c r="LJ177" s="2580"/>
      <c r="LK177" s="2580"/>
      <c r="LL177" s="2580"/>
      <c r="LM177" s="2580"/>
      <c r="LN177" s="2580"/>
      <c r="LO177" s="2580"/>
      <c r="LP177" s="2580"/>
      <c r="LQ177" s="2580"/>
      <c r="LR177" s="2580"/>
      <c r="LS177" s="2580"/>
      <c r="LT177" s="2580"/>
      <c r="LU177" s="2580"/>
      <c r="LV177" s="2580"/>
      <c r="LW177" s="2580"/>
      <c r="LX177" s="2580"/>
      <c r="LY177" s="2580"/>
      <c r="LZ177" s="2580"/>
      <c r="MA177" s="2580"/>
      <c r="MB177" s="2580"/>
      <c r="MC177" s="2580"/>
      <c r="MD177" s="2580"/>
      <c r="ME177" s="2580"/>
      <c r="MF177" s="2580"/>
      <c r="MG177" s="2580"/>
      <c r="MH177" s="2580"/>
      <c r="MI177" s="2580"/>
      <c r="MJ177" s="2580"/>
      <c r="MK177" s="2580"/>
      <c r="ML177" s="2580"/>
      <c r="MM177" s="2580"/>
      <c r="MN177" s="2580"/>
      <c r="MO177" s="2580"/>
      <c r="MP177" s="2580"/>
      <c r="MQ177" s="2580"/>
      <c r="MR177" s="2580"/>
      <c r="MS177" s="2580"/>
      <c r="MT177" s="2580"/>
      <c r="MU177" s="2580"/>
      <c r="MV177" s="2580"/>
      <c r="MW177" s="2580"/>
      <c r="MX177" s="2580"/>
      <c r="MY177" s="2580"/>
      <c r="MZ177" s="2580"/>
      <c r="NA177" s="2580"/>
      <c r="NB177" s="2580"/>
      <c r="NC177" s="2580"/>
      <c r="ND177" s="2580"/>
      <c r="NE177" s="2580"/>
      <c r="NF177" s="2580"/>
      <c r="NG177" s="2580"/>
      <c r="NH177" s="2580"/>
      <c r="NI177" s="2580"/>
      <c r="NJ177" s="2580"/>
      <c r="NK177" s="2580"/>
      <c r="NL177" s="2580"/>
      <c r="NM177" s="2580"/>
      <c r="NN177" s="2580"/>
      <c r="NO177" s="2580"/>
      <c r="NP177" s="2580"/>
      <c r="NQ177" s="2580"/>
      <c r="NR177" s="2580"/>
      <c r="NS177" s="2580"/>
      <c r="NT177" s="2580"/>
      <c r="NU177" s="2580"/>
      <c r="NV177" s="2580"/>
      <c r="NW177" s="2580"/>
      <c r="NX177" s="2580"/>
      <c r="NY177" s="2580"/>
      <c r="NZ177" s="2580"/>
      <c r="OA177" s="2580"/>
      <c r="OB177" s="2580"/>
      <c r="OC177" s="2580"/>
      <c r="OD177" s="2580"/>
      <c r="OE177" s="2580"/>
      <c r="OF177" s="2580"/>
      <c r="OG177" s="2580"/>
      <c r="OH177" s="2580"/>
      <c r="OI177" s="2580"/>
      <c r="OJ177" s="2580"/>
      <c r="OK177" s="2580"/>
      <c r="OL177" s="2580"/>
      <c r="OM177" s="2580"/>
      <c r="ON177" s="2580"/>
      <c r="OO177" s="2580"/>
      <c r="OP177" s="2580"/>
      <c r="OQ177" s="2580"/>
      <c r="OR177" s="2580"/>
      <c r="OS177" s="2580"/>
      <c r="OT177" s="2580"/>
      <c r="OU177" s="2580"/>
      <c r="OV177" s="2580"/>
      <c r="OW177" s="2580"/>
      <c r="OX177" s="2580"/>
      <c r="OY177" s="2580"/>
      <c r="OZ177" s="2580"/>
      <c r="PA177" s="2580"/>
      <c r="PB177" s="2580"/>
      <c r="PC177" s="2580"/>
      <c r="PD177" s="2580"/>
      <c r="PE177" s="2580"/>
      <c r="PF177" s="2580"/>
      <c r="PG177" s="2580"/>
      <c r="PH177" s="2580"/>
      <c r="PI177" s="2580"/>
      <c r="PJ177" s="2580"/>
      <c r="PK177" s="2580"/>
      <c r="PL177" s="2580"/>
      <c r="PM177" s="2580"/>
      <c r="PN177" s="2580"/>
      <c r="PO177" s="2580"/>
      <c r="PP177" s="2580"/>
      <c r="PQ177" s="2580"/>
      <c r="PR177" s="2580"/>
      <c r="PS177" s="2580"/>
      <c r="PT177" s="2580"/>
      <c r="PU177" s="2580"/>
      <c r="PV177" s="2580"/>
      <c r="PW177" s="2580"/>
      <c r="PX177" s="2580"/>
      <c r="PY177" s="2580"/>
      <c r="PZ177" s="2580"/>
      <c r="QA177" s="2580"/>
      <c r="QB177" s="2580"/>
      <c r="QC177" s="2580"/>
      <c r="QD177" s="2580"/>
      <c r="QE177" s="2580"/>
      <c r="QF177" s="2580"/>
      <c r="QG177" s="2580"/>
      <c r="QH177" s="2580"/>
      <c r="QI177" s="2580"/>
      <c r="QJ177" s="2580"/>
      <c r="QK177" s="2580"/>
      <c r="QL177" s="2580"/>
      <c r="QM177" s="2580"/>
      <c r="QN177" s="2580"/>
      <c r="QO177" s="2580"/>
      <c r="QP177" s="2580"/>
      <c r="QQ177" s="2580"/>
      <c r="QR177" s="2580"/>
      <c r="QS177" s="2580"/>
      <c r="QT177" s="2580"/>
      <c r="QU177" s="2580"/>
      <c r="QV177" s="2580"/>
      <c r="QW177" s="2580"/>
      <c r="QX177" s="2580"/>
      <c r="QY177" s="2580"/>
      <c r="QZ177" s="2580"/>
      <c r="RA177" s="2580"/>
      <c r="RB177" s="2580"/>
      <c r="RC177" s="2580"/>
      <c r="RD177" s="2580"/>
      <c r="RE177" s="2580"/>
      <c r="RF177" s="2580"/>
      <c r="RG177" s="2580"/>
      <c r="RH177" s="2580"/>
      <c r="RI177" s="2580"/>
      <c r="RJ177" s="2580"/>
      <c r="RK177" s="2580"/>
      <c r="RL177" s="2580"/>
      <c r="RM177" s="2580"/>
      <c r="RN177" s="2580"/>
      <c r="RO177" s="2580"/>
      <c r="RP177" s="2580"/>
      <c r="RQ177" s="2580"/>
      <c r="RR177" s="2580"/>
      <c r="RS177" s="2580"/>
      <c r="RT177" s="2580"/>
      <c r="RU177" s="2580"/>
      <c r="RV177" s="2580"/>
      <c r="RW177" s="2580"/>
      <c r="RX177" s="2580"/>
      <c r="RY177" s="2580"/>
      <c r="RZ177" s="2580"/>
      <c r="SA177" s="2580"/>
      <c r="SB177" s="2580"/>
      <c r="SC177" s="2580"/>
      <c r="SD177" s="2580"/>
      <c r="SE177" s="2580"/>
      <c r="SF177" s="2580"/>
      <c r="SG177" s="2580"/>
      <c r="SH177" s="2580"/>
      <c r="SI177" s="2580"/>
      <c r="SJ177" s="2580"/>
      <c r="SK177" s="2580"/>
      <c r="SL177" s="2580"/>
      <c r="SM177" s="2580"/>
      <c r="SN177" s="2580"/>
      <c r="SO177" s="2580"/>
      <c r="SP177" s="2580"/>
      <c r="SQ177" s="2580"/>
      <c r="SR177" s="2580"/>
      <c r="SS177" s="2580"/>
      <c r="ST177" s="2580"/>
      <c r="SU177" s="2580"/>
      <c r="SV177" s="2580"/>
      <c r="SW177" s="2580"/>
      <c r="SX177" s="2580"/>
      <c r="SY177" s="2580"/>
      <c r="SZ177" s="2580"/>
      <c r="TA177" s="2580"/>
      <c r="TB177" s="2580"/>
      <c r="TC177" s="2580"/>
      <c r="TD177" s="2580"/>
      <c r="TE177" s="2580"/>
      <c r="TF177" s="2580"/>
      <c r="TG177" s="2580"/>
      <c r="TH177" s="2580"/>
      <c r="TI177" s="2580"/>
      <c r="TJ177" s="2580"/>
      <c r="TK177" s="2580"/>
      <c r="TL177" s="2580"/>
      <c r="TM177" s="2580"/>
      <c r="TN177" s="2580"/>
      <c r="TO177" s="2580"/>
      <c r="TP177" s="2580"/>
      <c r="TQ177" s="2580"/>
      <c r="TR177" s="2580"/>
      <c r="TS177" s="2580"/>
      <c r="TT177" s="2580"/>
      <c r="TU177" s="2580"/>
      <c r="TV177" s="2580"/>
      <c r="TW177" s="2580"/>
      <c r="TX177" s="2580"/>
      <c r="TY177" s="2580"/>
      <c r="TZ177" s="2580"/>
      <c r="UA177" s="2580"/>
      <c r="UB177" s="2580"/>
      <c r="UC177" s="2580"/>
      <c r="UD177" s="2580"/>
      <c r="UE177" s="2580"/>
      <c r="UF177" s="2580"/>
      <c r="UG177" s="2580"/>
      <c r="UH177" s="2580"/>
      <c r="UI177" s="2580"/>
      <c r="UJ177" s="2580"/>
      <c r="UK177" s="2580"/>
      <c r="UL177" s="2580"/>
      <c r="UM177" s="2580"/>
      <c r="UN177" s="2580"/>
      <c r="UO177" s="2580"/>
      <c r="UP177" s="2580"/>
      <c r="UQ177" s="2580"/>
      <c r="UR177" s="2580"/>
      <c r="US177" s="2580"/>
      <c r="UT177" s="2580"/>
      <c r="UU177" s="2580"/>
      <c r="UV177" s="2580"/>
      <c r="UW177" s="2580"/>
      <c r="UX177" s="2580"/>
      <c r="UY177" s="2580"/>
      <c r="UZ177" s="2580"/>
      <c r="VA177" s="2580"/>
      <c r="VB177" s="2580"/>
      <c r="VC177" s="2580"/>
      <c r="VD177" s="2580"/>
      <c r="VE177" s="2580"/>
      <c r="VF177" s="2580"/>
      <c r="VG177" s="2580"/>
      <c r="VH177" s="2580"/>
      <c r="VI177" s="2580"/>
      <c r="VJ177" s="2580"/>
      <c r="VK177" s="2580"/>
      <c r="VL177" s="2580"/>
      <c r="VM177" s="2580"/>
      <c r="VN177" s="2580"/>
      <c r="VO177" s="2580"/>
      <c r="VP177" s="2580"/>
      <c r="VQ177" s="2580"/>
      <c r="VR177" s="2580"/>
      <c r="VS177" s="2580"/>
      <c r="VT177" s="2580"/>
      <c r="VU177" s="2580"/>
      <c r="VV177" s="2580"/>
      <c r="VW177" s="2580"/>
      <c r="VX177" s="2580"/>
      <c r="VY177" s="2580"/>
      <c r="VZ177" s="2580"/>
      <c r="WA177" s="2580"/>
      <c r="WB177" s="2580"/>
      <c r="WC177" s="2580"/>
      <c r="WD177" s="2580"/>
      <c r="WE177" s="2580"/>
      <c r="WF177" s="2580"/>
      <c r="WG177" s="2580"/>
      <c r="WH177" s="2580"/>
      <c r="WI177" s="2580"/>
      <c r="WJ177" s="2580"/>
      <c r="WK177" s="2580"/>
      <c r="WL177" s="2580"/>
      <c r="WM177" s="2580"/>
      <c r="WN177" s="2580"/>
      <c r="WO177" s="2580"/>
      <c r="WP177" s="2580"/>
      <c r="WQ177" s="2580"/>
      <c r="WR177" s="2580"/>
      <c r="WS177" s="2580"/>
      <c r="WT177" s="2580"/>
      <c r="WU177" s="2580"/>
      <c r="WV177" s="2580"/>
      <c r="WW177" s="2580"/>
      <c r="WX177" s="2580"/>
      <c r="WY177" s="2580"/>
      <c r="WZ177" s="2580"/>
      <c r="XA177" s="2580"/>
      <c r="XB177" s="2580"/>
      <c r="XC177" s="2580"/>
      <c r="XD177" s="2580"/>
      <c r="XE177" s="2580"/>
      <c r="XF177" s="2580"/>
      <c r="XG177" s="2580"/>
      <c r="XH177" s="2580"/>
      <c r="XI177" s="2580"/>
      <c r="XJ177" s="2580"/>
      <c r="XK177" s="2580"/>
      <c r="XL177" s="2580"/>
      <c r="XM177" s="2580"/>
      <c r="XN177" s="2580"/>
      <c r="XO177" s="2580"/>
      <c r="XP177" s="2580"/>
      <c r="XQ177" s="2580"/>
      <c r="XR177" s="2580"/>
      <c r="XS177" s="2580"/>
      <c r="XT177" s="2580"/>
      <c r="XU177" s="2580"/>
      <c r="XV177" s="2580"/>
      <c r="XW177" s="2580"/>
      <c r="XX177" s="2580"/>
      <c r="XY177" s="2580"/>
      <c r="XZ177" s="2580"/>
      <c r="YA177" s="2580"/>
      <c r="YB177" s="2580"/>
      <c r="YC177" s="2580"/>
      <c r="YD177" s="2580"/>
      <c r="YE177" s="2580"/>
      <c r="YF177" s="2580"/>
      <c r="YG177" s="2580"/>
      <c r="YH177" s="2580"/>
      <c r="YI177" s="2580"/>
      <c r="YJ177" s="2580"/>
      <c r="YK177" s="2580"/>
      <c r="YL177" s="2580"/>
      <c r="YM177" s="2580"/>
      <c r="YN177" s="2580"/>
      <c r="YO177" s="2580"/>
      <c r="YP177" s="2580"/>
      <c r="YQ177" s="2580"/>
      <c r="YR177" s="2580"/>
      <c r="YS177" s="2580"/>
      <c r="YT177" s="2580"/>
      <c r="YU177" s="2580"/>
      <c r="YV177" s="2580"/>
      <c r="YW177" s="2580"/>
      <c r="YX177" s="2580"/>
      <c r="YY177" s="2580"/>
      <c r="YZ177" s="2580"/>
      <c r="ZA177" s="2580"/>
      <c r="ZB177" s="2580"/>
      <c r="ZC177" s="2580"/>
      <c r="ZD177" s="2580"/>
      <c r="ZE177" s="2580"/>
      <c r="ZF177" s="2580"/>
      <c r="ZG177" s="2580"/>
      <c r="ZH177" s="2580"/>
      <c r="ZI177" s="2580"/>
      <c r="ZJ177" s="2580"/>
      <c r="ZK177" s="2580"/>
      <c r="ZL177" s="2580"/>
      <c r="ZM177" s="2580"/>
      <c r="ZN177" s="2580"/>
      <c r="ZO177" s="2580"/>
      <c r="ZP177" s="2580"/>
      <c r="ZQ177" s="2580"/>
      <c r="ZR177" s="2580"/>
      <c r="ZS177" s="2580"/>
      <c r="ZT177" s="2580"/>
      <c r="ZU177" s="2580"/>
      <c r="ZV177" s="2580"/>
      <c r="ZW177" s="2580"/>
      <c r="ZX177" s="2580"/>
      <c r="ZY177" s="2580"/>
      <c r="ZZ177" s="2580"/>
      <c r="AAA177" s="2580"/>
      <c r="AAB177" s="2580"/>
      <c r="AAC177" s="2580"/>
      <c r="AAD177" s="2580"/>
      <c r="AAE177" s="2580"/>
      <c r="AAF177" s="2580"/>
      <c r="AAG177" s="2580"/>
      <c r="AAH177" s="2580"/>
      <c r="AAI177" s="2580"/>
      <c r="AAJ177" s="2580"/>
      <c r="AAK177" s="2580"/>
      <c r="AAL177" s="2580"/>
      <c r="AAM177" s="2580"/>
      <c r="AAN177" s="2580"/>
      <c r="AAO177" s="2580"/>
      <c r="AAP177" s="2580"/>
      <c r="AAQ177" s="2580"/>
      <c r="AAR177" s="2580"/>
      <c r="AAS177" s="2580"/>
      <c r="AAT177" s="2580"/>
      <c r="AAU177" s="2580"/>
      <c r="AAV177" s="2580"/>
      <c r="AAW177" s="2580"/>
      <c r="AAX177" s="2580"/>
      <c r="AAY177" s="2580"/>
      <c r="AAZ177" s="2580"/>
      <c r="ABA177" s="2580"/>
      <c r="ABB177" s="2580"/>
      <c r="ABC177" s="2580"/>
      <c r="ABD177" s="2580"/>
      <c r="ABE177" s="2580"/>
      <c r="ABF177" s="2580"/>
      <c r="ABG177" s="2580"/>
      <c r="ABH177" s="2580"/>
      <c r="ABI177" s="2580"/>
      <c r="ABJ177" s="2580"/>
      <c r="ABK177" s="2580"/>
      <c r="ABL177" s="2580"/>
      <c r="ABM177" s="2580"/>
      <c r="ABN177" s="2580"/>
      <c r="ABO177" s="2580"/>
      <c r="ABP177" s="2580"/>
      <c r="ABQ177" s="2580"/>
      <c r="ABR177" s="2580"/>
      <c r="ABS177" s="2580"/>
      <c r="ABT177" s="2580"/>
      <c r="ABU177" s="2580"/>
      <c r="ABV177" s="2580"/>
      <c r="ABW177" s="2580"/>
      <c r="ABX177" s="2580"/>
      <c r="ABY177" s="2580"/>
      <c r="ABZ177" s="2580"/>
      <c r="ACA177" s="2580"/>
      <c r="ACB177" s="2580"/>
      <c r="ACC177" s="2580"/>
      <c r="ACD177" s="2580"/>
      <c r="ACE177" s="2580"/>
      <c r="ACF177" s="2580"/>
      <c r="ACG177" s="2580"/>
      <c r="ACH177" s="2580"/>
      <c r="ACI177" s="2580"/>
      <c r="ACJ177" s="2580"/>
      <c r="ACK177" s="2580"/>
      <c r="ACL177" s="2580"/>
      <c r="ACM177" s="2580"/>
      <c r="ACN177" s="2580"/>
      <c r="ACO177" s="2580"/>
      <c r="ACP177" s="2580"/>
      <c r="ACQ177" s="2580"/>
      <c r="ACR177" s="2580"/>
      <c r="ACS177" s="2580"/>
      <c r="ACT177" s="2580"/>
      <c r="ACU177" s="2580"/>
      <c r="ACV177" s="2580"/>
      <c r="ACW177" s="2580"/>
      <c r="ACX177" s="2580"/>
      <c r="ACY177" s="2580"/>
      <c r="ACZ177" s="2580"/>
      <c r="ADA177" s="2580"/>
      <c r="ADB177" s="2580"/>
      <c r="ADC177" s="2580"/>
      <c r="ADD177" s="2580"/>
      <c r="ADE177" s="2580"/>
      <c r="ADF177" s="2580"/>
      <c r="ADG177" s="2580"/>
      <c r="ADH177" s="2580"/>
      <c r="ADI177" s="2580"/>
      <c r="ADJ177" s="2580"/>
      <c r="ADK177" s="2580"/>
      <c r="ADL177" s="2580"/>
      <c r="ADM177" s="2580"/>
      <c r="ADN177" s="2580"/>
      <c r="ADO177" s="2580"/>
      <c r="ADP177" s="2580"/>
      <c r="ADQ177" s="2580"/>
      <c r="ADR177" s="2580"/>
      <c r="ADS177" s="2580"/>
      <c r="ADT177" s="2580"/>
      <c r="ADU177" s="2580"/>
      <c r="ADV177" s="2580"/>
      <c r="ADW177" s="2580"/>
      <c r="ADX177" s="2580"/>
      <c r="ADY177" s="2580"/>
      <c r="ADZ177" s="2580"/>
      <c r="AEA177" s="2580"/>
      <c r="AEB177" s="2580"/>
      <c r="AEC177" s="2580"/>
      <c r="AED177" s="2580"/>
      <c r="AEE177" s="2580"/>
      <c r="AEF177" s="2580"/>
      <c r="AEG177" s="2580"/>
      <c r="AEH177" s="2580"/>
      <c r="AEI177" s="2580"/>
      <c r="AEJ177" s="2580"/>
      <c r="AEK177" s="2580"/>
      <c r="AEL177" s="2580"/>
      <c r="AEM177" s="2580"/>
      <c r="AEN177" s="2580"/>
      <c r="AEO177" s="2580"/>
      <c r="AEP177" s="2580"/>
      <c r="AEQ177" s="2580"/>
      <c r="AER177" s="2580"/>
      <c r="AES177" s="2580"/>
      <c r="AET177" s="2580"/>
      <c r="AEU177" s="2580"/>
      <c r="AEV177" s="2580"/>
      <c r="AEW177" s="2580"/>
      <c r="AEX177" s="2580"/>
      <c r="AEY177" s="2580"/>
      <c r="AEZ177" s="2580"/>
      <c r="AFA177" s="2580"/>
      <c r="AFB177" s="2580"/>
      <c r="AFC177" s="2580"/>
      <c r="AFD177" s="2580"/>
      <c r="AFE177" s="2580"/>
      <c r="AFF177" s="2580"/>
      <c r="AFG177" s="2580"/>
      <c r="AFH177" s="2580"/>
      <c r="AFI177" s="2580"/>
      <c r="AFJ177" s="2580"/>
      <c r="AFK177" s="2580"/>
      <c r="AFL177" s="2580"/>
      <c r="AFM177" s="2580"/>
      <c r="AFN177" s="2580"/>
      <c r="AFO177" s="2580"/>
      <c r="AFP177" s="2580"/>
      <c r="AFQ177" s="2580"/>
      <c r="AFR177" s="2580"/>
      <c r="AFS177" s="2580"/>
      <c r="AFT177" s="2580"/>
      <c r="AFU177" s="2580"/>
      <c r="AFV177" s="2580"/>
      <c r="AFW177" s="2580"/>
      <c r="AFX177" s="2580"/>
      <c r="AFY177" s="2580"/>
      <c r="AFZ177" s="2580"/>
      <c r="AGA177" s="2580"/>
      <c r="AGB177" s="2580"/>
      <c r="AGC177" s="2580"/>
      <c r="AGD177" s="2580"/>
      <c r="AGE177" s="2580"/>
      <c r="AGF177" s="2580"/>
      <c r="AGG177" s="2580"/>
      <c r="AGH177" s="2580"/>
      <c r="AGI177" s="2580"/>
      <c r="AGJ177" s="2580"/>
      <c r="AGK177" s="2580"/>
      <c r="AGL177" s="2580"/>
      <c r="AGM177" s="2580"/>
      <c r="AGN177" s="2580"/>
      <c r="AGO177" s="2580"/>
      <c r="AGP177" s="2580"/>
      <c r="AGQ177" s="2580"/>
      <c r="AGR177" s="2580"/>
      <c r="AGS177" s="2580"/>
      <c r="AGT177" s="2580"/>
      <c r="AGU177" s="2580"/>
      <c r="AGV177" s="2580"/>
      <c r="AGW177" s="2580"/>
      <c r="AGX177" s="2580"/>
      <c r="AGY177" s="2580"/>
      <c r="AGZ177" s="2580"/>
      <c r="AHA177" s="2580"/>
      <c r="AHB177" s="2580"/>
      <c r="AHC177" s="2580"/>
      <c r="AHD177" s="2580"/>
      <c r="AHE177" s="2580"/>
      <c r="AHF177" s="2580"/>
      <c r="AHG177" s="2580"/>
      <c r="AHH177" s="2580"/>
      <c r="AHI177" s="2580"/>
      <c r="AHJ177" s="2580"/>
      <c r="AHK177" s="2580"/>
      <c r="AHL177" s="2580"/>
      <c r="AHM177" s="2580"/>
      <c r="AHN177" s="2580"/>
      <c r="AHO177" s="2580"/>
      <c r="AHP177" s="2580"/>
      <c r="AHQ177" s="2580"/>
      <c r="AHR177" s="2580"/>
      <c r="AHS177" s="2580"/>
      <c r="AHT177" s="2580"/>
      <c r="AHU177" s="2580"/>
      <c r="AHV177" s="2580"/>
      <c r="AHW177" s="2580"/>
      <c r="AHX177" s="2580"/>
      <c r="AHY177" s="2580"/>
      <c r="AHZ177" s="2580"/>
      <c r="AIA177" s="2580"/>
      <c r="AIB177" s="2580"/>
      <c r="AIC177" s="2580"/>
      <c r="AID177" s="2580"/>
      <c r="AIE177" s="2580"/>
      <c r="AIF177" s="2580"/>
      <c r="AIG177" s="2580"/>
      <c r="AIH177" s="2580"/>
      <c r="AII177" s="2580"/>
      <c r="AIJ177" s="2580"/>
      <c r="AIK177" s="2580"/>
      <c r="AIL177" s="2580"/>
      <c r="AIM177" s="2580"/>
      <c r="AIN177" s="2580"/>
      <c r="AIO177" s="2580"/>
      <c r="AIP177" s="2580"/>
      <c r="AIQ177" s="2580"/>
      <c r="AIR177" s="2580"/>
      <c r="AIS177" s="2580"/>
      <c r="AIT177" s="2580"/>
      <c r="AIU177" s="2580"/>
      <c r="AIV177" s="2580"/>
      <c r="AIW177" s="2580"/>
      <c r="AIX177" s="2580"/>
      <c r="AIY177" s="2580"/>
      <c r="AIZ177" s="2580"/>
      <c r="AJA177" s="2580"/>
      <c r="AJB177" s="2580"/>
      <c r="AJC177" s="2580"/>
      <c r="AJD177" s="2580"/>
      <c r="AJE177" s="2580"/>
      <c r="AJF177" s="2580"/>
      <c r="AJG177" s="2580"/>
      <c r="AJH177" s="2580"/>
      <c r="AJI177" s="2580"/>
      <c r="AJJ177" s="2580"/>
      <c r="AJK177" s="2580"/>
      <c r="AJL177" s="2580"/>
      <c r="AJM177" s="2580"/>
      <c r="AJN177" s="2580"/>
      <c r="AJO177" s="2580"/>
      <c r="AJP177" s="2580"/>
      <c r="AJQ177" s="2580"/>
      <c r="AJR177" s="2580"/>
      <c r="AJS177" s="2580"/>
      <c r="AJT177" s="2580"/>
      <c r="AJU177" s="2580"/>
      <c r="AJV177" s="2580"/>
      <c r="AJW177" s="2580"/>
      <c r="AJX177" s="2580"/>
      <c r="AJY177" s="2580"/>
      <c r="AJZ177" s="2580"/>
      <c r="AKA177" s="2580"/>
      <c r="AKB177" s="2580"/>
      <c r="AKC177" s="2580"/>
      <c r="AKD177" s="2580"/>
      <c r="AKE177" s="2580"/>
      <c r="AKF177" s="2580"/>
      <c r="AKG177" s="2580"/>
      <c r="AKH177" s="2580"/>
      <c r="AKI177" s="2580"/>
      <c r="AKJ177" s="2580"/>
      <c r="AKK177" s="2580"/>
      <c r="AKL177" s="2580"/>
      <c r="AKM177" s="2580"/>
      <c r="AKN177" s="2580"/>
      <c r="AKO177" s="2580"/>
      <c r="AKP177" s="2580"/>
      <c r="AKQ177" s="2580"/>
      <c r="AKR177" s="2580"/>
      <c r="AKS177" s="2580"/>
      <c r="AKT177" s="2580"/>
      <c r="AKU177" s="2580"/>
      <c r="AKV177" s="2580"/>
      <c r="AKW177" s="2580"/>
      <c r="AKX177" s="2580"/>
      <c r="AKY177" s="2580"/>
      <c r="AKZ177" s="2580"/>
      <c r="ALA177" s="2580"/>
      <c r="ALB177" s="2580"/>
      <c r="ALC177" s="2580"/>
      <c r="ALD177" s="2580"/>
      <c r="ALE177" s="2580"/>
      <c r="ALF177" s="2580"/>
      <c r="ALG177" s="2580"/>
      <c r="ALH177" s="2580"/>
      <c r="ALI177" s="2580"/>
      <c r="ALJ177" s="2580"/>
      <c r="ALK177" s="2580"/>
      <c r="ALL177" s="2580"/>
      <c r="ALM177" s="2580"/>
      <c r="ALN177" s="2580"/>
      <c r="ALO177" s="2580"/>
      <c r="ALP177" s="2580"/>
      <c r="ALQ177" s="2580"/>
      <c r="ALR177" s="2580"/>
      <c r="ALS177" s="2580"/>
      <c r="ALT177" s="2580"/>
      <c r="ALU177" s="2580"/>
      <c r="ALV177" s="2580"/>
      <c r="ALW177" s="2580"/>
      <c r="ALX177" s="2580"/>
      <c r="ALY177" s="2580"/>
      <c r="ALZ177" s="2580"/>
      <c r="AMA177" s="2580"/>
      <c r="AMB177" s="2580"/>
      <c r="AMC177" s="2580"/>
      <c r="AMD177" s="2580"/>
      <c r="AME177" s="2580"/>
      <c r="AMF177" s="2580"/>
      <c r="AMG177" s="2580"/>
      <c r="AMH177" s="2580"/>
      <c r="AMI177" s="2580"/>
      <c r="AMJ177" s="2580"/>
    </row>
    <row r="178" spans="1:1024" s="1424" customFormat="1" ht="18" customHeight="1" thickBot="1">
      <c r="A178" s="6249"/>
      <c r="B178" s="6922"/>
      <c r="C178" s="6925"/>
      <c r="D178" s="6928"/>
      <c r="E178" s="6931"/>
      <c r="F178" s="6312"/>
      <c r="G178" s="6931"/>
      <c r="H178" s="6315"/>
      <c r="I178" s="3438" t="s">
        <v>954</v>
      </c>
      <c r="J178" s="2993">
        <v>5000000</v>
      </c>
      <c r="K178" s="6936"/>
      <c r="L178" s="6936"/>
      <c r="M178" s="6936"/>
      <c r="N178" s="6936"/>
      <c r="O178" s="6955"/>
      <c r="P178" s="6293"/>
      <c r="Q178" s="6959"/>
      <c r="R178" s="6962"/>
      <c r="S178" s="6947"/>
      <c r="T178" s="6950"/>
      <c r="U178" s="6944"/>
      <c r="V178" s="6952"/>
      <c r="W178" s="6952"/>
      <c r="X178" s="6952"/>
      <c r="Y178" s="6944"/>
      <c r="Z178" s="7005"/>
      <c r="AA178" s="6944"/>
      <c r="AB178" s="6944"/>
      <c r="AC178" s="6944"/>
      <c r="AD178" s="6944"/>
      <c r="AE178" s="7005"/>
      <c r="AF178" s="7008"/>
      <c r="AG178" s="6376"/>
      <c r="AH178" s="6376"/>
      <c r="AI178" s="6275"/>
      <c r="AJ178" s="6275"/>
      <c r="AK178" s="6999"/>
      <c r="AL178" s="6994"/>
      <c r="AM178" s="6994"/>
      <c r="AN178" s="7002"/>
      <c r="AO178" s="6994"/>
      <c r="AP178" s="6994"/>
      <c r="AQ178" s="6994"/>
      <c r="AR178" s="6994"/>
      <c r="AS178" s="6994"/>
      <c r="AT178" s="6373"/>
      <c r="AU178" s="6376"/>
      <c r="AV178" s="6376"/>
      <c r="AW178" s="6985"/>
      <c r="AX178" s="6985"/>
      <c r="AY178" s="6344"/>
      <c r="AZ178" s="6989"/>
      <c r="BA178" s="3421"/>
      <c r="BB178" s="3421"/>
      <c r="BC178" s="3421"/>
      <c r="BD178" s="3421"/>
      <c r="BE178" s="3421"/>
      <c r="BF178" s="3421"/>
      <c r="BG178" s="3421"/>
      <c r="BH178" s="3421"/>
      <c r="BI178" s="3421"/>
      <c r="BJ178" s="3421"/>
      <c r="BK178" s="3421"/>
      <c r="BL178" s="3421"/>
      <c r="BM178" s="3421"/>
      <c r="BN178" s="3421"/>
      <c r="BO178" s="3421"/>
      <c r="BP178" s="3421"/>
      <c r="BQ178" s="3421"/>
      <c r="BR178" s="3421"/>
      <c r="BS178" s="3421"/>
      <c r="BT178" s="3421"/>
      <c r="BU178" s="3421"/>
      <c r="BV178" s="3421"/>
      <c r="BW178" s="3421"/>
      <c r="BX178" s="3421"/>
      <c r="BY178" s="3421"/>
      <c r="BZ178" s="3421"/>
      <c r="CA178" s="3421"/>
      <c r="CB178" s="3421"/>
      <c r="CC178" s="3421"/>
      <c r="CD178" s="3421"/>
      <c r="CE178" s="3421"/>
      <c r="CF178" s="3421"/>
      <c r="CG178" s="3421"/>
      <c r="CH178" s="3421"/>
      <c r="CI178" s="3421"/>
      <c r="CJ178" s="3421"/>
      <c r="CK178" s="3421"/>
      <c r="CL178" s="3421"/>
      <c r="CM178" s="3421"/>
      <c r="CN178" s="3421"/>
      <c r="CO178" s="3421"/>
      <c r="CP178" s="3421"/>
      <c r="CQ178" s="3421"/>
      <c r="CR178" s="3421"/>
      <c r="CS178" s="3421"/>
      <c r="CT178" s="3421"/>
      <c r="CU178" s="3421"/>
      <c r="CV178" s="3421"/>
      <c r="CW178" s="3421"/>
      <c r="CX178" s="3421"/>
      <c r="CY178" s="3421"/>
      <c r="CZ178" s="3421"/>
      <c r="DA178" s="3421"/>
      <c r="DB178" s="3421"/>
      <c r="DC178" s="3421"/>
      <c r="DD178" s="3421"/>
      <c r="DE178" s="3421"/>
      <c r="DF178" s="3421"/>
      <c r="DG178" s="3421"/>
      <c r="DH178" s="3421"/>
      <c r="DI178" s="3421"/>
      <c r="DJ178" s="3421"/>
      <c r="DK178" s="3421"/>
      <c r="DL178" s="3421"/>
      <c r="DM178" s="3421"/>
      <c r="DN178" s="3421"/>
      <c r="DO178" s="3421"/>
      <c r="DP178" s="3421"/>
      <c r="DQ178" s="3421"/>
      <c r="DR178" s="3421"/>
      <c r="DS178" s="3421"/>
      <c r="DT178" s="3421"/>
      <c r="DU178" s="3421"/>
      <c r="DV178" s="3421"/>
      <c r="DW178" s="3421"/>
      <c r="DX178" s="3421"/>
      <c r="DY178" s="3421"/>
      <c r="DZ178" s="2580"/>
      <c r="EA178" s="2580"/>
      <c r="EB178" s="2580"/>
      <c r="EC178" s="2580"/>
      <c r="ED178" s="2580"/>
      <c r="EE178" s="2580"/>
      <c r="EF178" s="2580"/>
      <c r="EG178" s="2580"/>
      <c r="EH178" s="2580"/>
      <c r="EI178" s="2580"/>
      <c r="EJ178" s="2580"/>
      <c r="EK178" s="2580"/>
      <c r="EL178" s="2580"/>
      <c r="EM178" s="2580"/>
      <c r="EN178" s="2580"/>
      <c r="EO178" s="2580"/>
      <c r="EP178" s="2580"/>
      <c r="EQ178" s="2580"/>
      <c r="ER178" s="2580"/>
      <c r="ES178" s="2580"/>
      <c r="ET178" s="2580"/>
      <c r="EU178" s="2580"/>
      <c r="EV178" s="2580"/>
      <c r="EW178" s="2580"/>
      <c r="EX178" s="2580"/>
      <c r="EY178" s="2580"/>
      <c r="EZ178" s="2580"/>
      <c r="FA178" s="2580"/>
      <c r="FB178" s="2580"/>
      <c r="FC178" s="2580"/>
      <c r="FD178" s="2580"/>
      <c r="FE178" s="2580"/>
      <c r="FF178" s="2580"/>
      <c r="FG178" s="2580"/>
      <c r="FH178" s="2580"/>
      <c r="FI178" s="2580"/>
      <c r="FJ178" s="2580"/>
      <c r="FK178" s="2580"/>
      <c r="FL178" s="2580"/>
      <c r="FM178" s="2580"/>
      <c r="FN178" s="2580"/>
      <c r="FO178" s="2580"/>
      <c r="FP178" s="2580"/>
      <c r="FQ178" s="2580"/>
      <c r="FR178" s="2580"/>
      <c r="FS178" s="2580"/>
      <c r="FT178" s="2580"/>
      <c r="FU178" s="2580"/>
      <c r="FV178" s="2580"/>
      <c r="FW178" s="2580"/>
      <c r="FX178" s="2580"/>
      <c r="FY178" s="2580"/>
      <c r="FZ178" s="2580"/>
      <c r="GA178" s="2580"/>
      <c r="GB178" s="2580"/>
      <c r="GC178" s="2580"/>
      <c r="GD178" s="2580"/>
      <c r="GE178" s="2580"/>
      <c r="GF178" s="2580"/>
      <c r="GG178" s="2580"/>
      <c r="GH178" s="2580"/>
      <c r="GI178" s="2580"/>
      <c r="GJ178" s="2580"/>
      <c r="GK178" s="2580"/>
      <c r="GL178" s="2580"/>
      <c r="GM178" s="2580"/>
      <c r="GN178" s="2580"/>
      <c r="GO178" s="2580"/>
      <c r="GP178" s="2580"/>
      <c r="GQ178" s="2580"/>
      <c r="GR178" s="2580"/>
      <c r="GS178" s="2580"/>
      <c r="GT178" s="2580"/>
      <c r="GU178" s="2580"/>
      <c r="GV178" s="2580"/>
      <c r="GW178" s="2580"/>
      <c r="GX178" s="2580"/>
      <c r="GY178" s="2580"/>
      <c r="GZ178" s="2580"/>
      <c r="HA178" s="2580"/>
      <c r="HB178" s="2580"/>
      <c r="HC178" s="2580"/>
      <c r="HD178" s="2580"/>
      <c r="HE178" s="2580"/>
      <c r="HF178" s="2580"/>
      <c r="HG178" s="2580"/>
      <c r="HH178" s="2580"/>
      <c r="HI178" s="2580"/>
      <c r="HJ178" s="2580"/>
      <c r="HK178" s="2580"/>
      <c r="HL178" s="2580"/>
      <c r="HM178" s="2580"/>
      <c r="HN178" s="2580"/>
      <c r="HO178" s="2580"/>
      <c r="HP178" s="2580"/>
      <c r="HQ178" s="2580"/>
      <c r="HR178" s="2580"/>
      <c r="HS178" s="2580"/>
      <c r="HT178" s="2580"/>
      <c r="HU178" s="2580"/>
      <c r="HV178" s="2580"/>
      <c r="HW178" s="2580"/>
      <c r="HX178" s="2580"/>
      <c r="HY178" s="2580"/>
      <c r="HZ178" s="2580"/>
      <c r="IA178" s="2580"/>
      <c r="IB178" s="2580"/>
      <c r="IC178" s="2580"/>
      <c r="ID178" s="2580"/>
      <c r="IE178" s="2580"/>
      <c r="IF178" s="2580"/>
      <c r="IG178" s="2580"/>
      <c r="IH178" s="2580"/>
      <c r="II178" s="2580"/>
      <c r="IJ178" s="2580"/>
      <c r="IK178" s="2580"/>
      <c r="IL178" s="2580"/>
      <c r="IM178" s="2580"/>
      <c r="IN178" s="2580"/>
      <c r="IO178" s="2580"/>
      <c r="IP178" s="2580"/>
      <c r="IQ178" s="2580"/>
      <c r="IR178" s="2580"/>
      <c r="IS178" s="2580"/>
      <c r="IT178" s="2580"/>
      <c r="IU178" s="2580"/>
      <c r="IV178" s="2580"/>
      <c r="IW178" s="2580"/>
      <c r="IX178" s="2580"/>
      <c r="IY178" s="2580"/>
      <c r="IZ178" s="2580"/>
      <c r="JA178" s="2580"/>
      <c r="JB178" s="2580"/>
      <c r="JC178" s="2580"/>
      <c r="JD178" s="2580"/>
      <c r="JE178" s="2580"/>
      <c r="JF178" s="2580"/>
      <c r="JG178" s="2580"/>
      <c r="JH178" s="2580"/>
      <c r="JI178" s="2580"/>
      <c r="JJ178" s="2580"/>
      <c r="JK178" s="2580"/>
      <c r="JL178" s="2580"/>
      <c r="JM178" s="2580"/>
      <c r="JN178" s="2580"/>
      <c r="JO178" s="2580"/>
      <c r="JP178" s="2580"/>
      <c r="JQ178" s="2580"/>
      <c r="JR178" s="2580"/>
      <c r="JS178" s="2580"/>
      <c r="JT178" s="2580"/>
      <c r="JU178" s="2580"/>
      <c r="JV178" s="2580"/>
      <c r="JW178" s="2580"/>
      <c r="JX178" s="2580"/>
      <c r="JY178" s="2580"/>
      <c r="JZ178" s="2580"/>
      <c r="KA178" s="2580"/>
      <c r="KB178" s="2580"/>
      <c r="KC178" s="2580"/>
      <c r="KD178" s="2580"/>
      <c r="KE178" s="2580"/>
      <c r="KF178" s="2580"/>
      <c r="KG178" s="2580"/>
      <c r="KH178" s="2580"/>
      <c r="KI178" s="2580"/>
      <c r="KJ178" s="2580"/>
      <c r="KK178" s="2580"/>
      <c r="KL178" s="2580"/>
      <c r="KM178" s="2580"/>
      <c r="KN178" s="2580"/>
      <c r="KO178" s="2580"/>
      <c r="KP178" s="2580"/>
      <c r="KQ178" s="2580"/>
      <c r="KR178" s="2580"/>
      <c r="KS178" s="2580"/>
      <c r="KT178" s="2580"/>
      <c r="KU178" s="2580"/>
      <c r="KV178" s="2580"/>
      <c r="KW178" s="2580"/>
      <c r="KX178" s="2580"/>
      <c r="KY178" s="2580"/>
      <c r="KZ178" s="2580"/>
      <c r="LA178" s="2580"/>
      <c r="LB178" s="2580"/>
      <c r="LC178" s="2580"/>
      <c r="LD178" s="2580"/>
      <c r="LE178" s="2580"/>
      <c r="LF178" s="2580"/>
      <c r="LG178" s="2580"/>
      <c r="LH178" s="2580"/>
      <c r="LI178" s="2580"/>
      <c r="LJ178" s="2580"/>
      <c r="LK178" s="2580"/>
      <c r="LL178" s="2580"/>
      <c r="LM178" s="2580"/>
      <c r="LN178" s="2580"/>
      <c r="LO178" s="2580"/>
      <c r="LP178" s="2580"/>
      <c r="LQ178" s="2580"/>
      <c r="LR178" s="2580"/>
      <c r="LS178" s="2580"/>
      <c r="LT178" s="2580"/>
      <c r="LU178" s="2580"/>
      <c r="LV178" s="2580"/>
      <c r="LW178" s="2580"/>
      <c r="LX178" s="2580"/>
      <c r="LY178" s="2580"/>
      <c r="LZ178" s="2580"/>
      <c r="MA178" s="2580"/>
      <c r="MB178" s="2580"/>
      <c r="MC178" s="2580"/>
      <c r="MD178" s="2580"/>
      <c r="ME178" s="2580"/>
      <c r="MF178" s="2580"/>
      <c r="MG178" s="2580"/>
      <c r="MH178" s="2580"/>
      <c r="MI178" s="2580"/>
      <c r="MJ178" s="2580"/>
      <c r="MK178" s="2580"/>
      <c r="ML178" s="2580"/>
      <c r="MM178" s="2580"/>
      <c r="MN178" s="2580"/>
      <c r="MO178" s="2580"/>
      <c r="MP178" s="2580"/>
      <c r="MQ178" s="2580"/>
      <c r="MR178" s="2580"/>
      <c r="MS178" s="2580"/>
      <c r="MT178" s="2580"/>
      <c r="MU178" s="2580"/>
      <c r="MV178" s="2580"/>
      <c r="MW178" s="2580"/>
      <c r="MX178" s="2580"/>
      <c r="MY178" s="2580"/>
      <c r="MZ178" s="2580"/>
      <c r="NA178" s="2580"/>
      <c r="NB178" s="2580"/>
      <c r="NC178" s="2580"/>
      <c r="ND178" s="2580"/>
      <c r="NE178" s="2580"/>
      <c r="NF178" s="2580"/>
      <c r="NG178" s="2580"/>
      <c r="NH178" s="2580"/>
      <c r="NI178" s="2580"/>
      <c r="NJ178" s="2580"/>
      <c r="NK178" s="2580"/>
      <c r="NL178" s="2580"/>
      <c r="NM178" s="2580"/>
      <c r="NN178" s="2580"/>
      <c r="NO178" s="2580"/>
      <c r="NP178" s="2580"/>
      <c r="NQ178" s="2580"/>
      <c r="NR178" s="2580"/>
      <c r="NS178" s="2580"/>
      <c r="NT178" s="2580"/>
      <c r="NU178" s="2580"/>
      <c r="NV178" s="2580"/>
      <c r="NW178" s="2580"/>
      <c r="NX178" s="2580"/>
      <c r="NY178" s="2580"/>
      <c r="NZ178" s="2580"/>
      <c r="OA178" s="2580"/>
      <c r="OB178" s="2580"/>
      <c r="OC178" s="2580"/>
      <c r="OD178" s="2580"/>
      <c r="OE178" s="2580"/>
      <c r="OF178" s="2580"/>
      <c r="OG178" s="2580"/>
      <c r="OH178" s="2580"/>
      <c r="OI178" s="2580"/>
      <c r="OJ178" s="2580"/>
      <c r="OK178" s="2580"/>
      <c r="OL178" s="2580"/>
      <c r="OM178" s="2580"/>
      <c r="ON178" s="2580"/>
      <c r="OO178" s="2580"/>
      <c r="OP178" s="2580"/>
      <c r="OQ178" s="2580"/>
      <c r="OR178" s="2580"/>
      <c r="OS178" s="2580"/>
      <c r="OT178" s="2580"/>
      <c r="OU178" s="2580"/>
      <c r="OV178" s="2580"/>
      <c r="OW178" s="2580"/>
      <c r="OX178" s="2580"/>
      <c r="OY178" s="2580"/>
      <c r="OZ178" s="2580"/>
      <c r="PA178" s="2580"/>
      <c r="PB178" s="2580"/>
      <c r="PC178" s="2580"/>
      <c r="PD178" s="2580"/>
      <c r="PE178" s="2580"/>
      <c r="PF178" s="2580"/>
      <c r="PG178" s="2580"/>
      <c r="PH178" s="2580"/>
      <c r="PI178" s="2580"/>
      <c r="PJ178" s="2580"/>
      <c r="PK178" s="2580"/>
      <c r="PL178" s="2580"/>
      <c r="PM178" s="2580"/>
      <c r="PN178" s="2580"/>
      <c r="PO178" s="2580"/>
      <c r="PP178" s="2580"/>
      <c r="PQ178" s="2580"/>
      <c r="PR178" s="2580"/>
      <c r="PS178" s="2580"/>
      <c r="PT178" s="2580"/>
      <c r="PU178" s="2580"/>
      <c r="PV178" s="2580"/>
      <c r="PW178" s="2580"/>
      <c r="PX178" s="2580"/>
      <c r="PY178" s="2580"/>
      <c r="PZ178" s="2580"/>
      <c r="QA178" s="2580"/>
      <c r="QB178" s="2580"/>
      <c r="QC178" s="2580"/>
      <c r="QD178" s="2580"/>
      <c r="QE178" s="2580"/>
      <c r="QF178" s="2580"/>
      <c r="QG178" s="2580"/>
      <c r="QH178" s="2580"/>
      <c r="QI178" s="2580"/>
      <c r="QJ178" s="2580"/>
      <c r="QK178" s="2580"/>
      <c r="QL178" s="2580"/>
      <c r="QM178" s="2580"/>
      <c r="QN178" s="2580"/>
      <c r="QO178" s="2580"/>
      <c r="QP178" s="2580"/>
      <c r="QQ178" s="2580"/>
      <c r="QR178" s="2580"/>
      <c r="QS178" s="2580"/>
      <c r="QT178" s="2580"/>
      <c r="QU178" s="2580"/>
      <c r="QV178" s="2580"/>
      <c r="QW178" s="2580"/>
      <c r="QX178" s="2580"/>
      <c r="QY178" s="2580"/>
      <c r="QZ178" s="2580"/>
      <c r="RA178" s="2580"/>
      <c r="RB178" s="2580"/>
      <c r="RC178" s="2580"/>
      <c r="RD178" s="2580"/>
      <c r="RE178" s="2580"/>
      <c r="RF178" s="2580"/>
      <c r="RG178" s="2580"/>
      <c r="RH178" s="2580"/>
      <c r="RI178" s="2580"/>
      <c r="RJ178" s="2580"/>
      <c r="RK178" s="2580"/>
      <c r="RL178" s="2580"/>
      <c r="RM178" s="2580"/>
      <c r="RN178" s="2580"/>
      <c r="RO178" s="2580"/>
      <c r="RP178" s="2580"/>
      <c r="RQ178" s="2580"/>
      <c r="RR178" s="2580"/>
      <c r="RS178" s="2580"/>
      <c r="RT178" s="2580"/>
      <c r="RU178" s="2580"/>
      <c r="RV178" s="2580"/>
      <c r="RW178" s="2580"/>
      <c r="RX178" s="2580"/>
      <c r="RY178" s="2580"/>
      <c r="RZ178" s="2580"/>
      <c r="SA178" s="2580"/>
      <c r="SB178" s="2580"/>
      <c r="SC178" s="2580"/>
      <c r="SD178" s="2580"/>
      <c r="SE178" s="2580"/>
      <c r="SF178" s="2580"/>
      <c r="SG178" s="2580"/>
      <c r="SH178" s="2580"/>
      <c r="SI178" s="2580"/>
      <c r="SJ178" s="2580"/>
      <c r="SK178" s="2580"/>
      <c r="SL178" s="2580"/>
      <c r="SM178" s="2580"/>
      <c r="SN178" s="2580"/>
      <c r="SO178" s="2580"/>
      <c r="SP178" s="2580"/>
      <c r="SQ178" s="2580"/>
      <c r="SR178" s="2580"/>
      <c r="SS178" s="2580"/>
      <c r="ST178" s="2580"/>
      <c r="SU178" s="2580"/>
      <c r="SV178" s="2580"/>
      <c r="SW178" s="2580"/>
      <c r="SX178" s="2580"/>
      <c r="SY178" s="2580"/>
      <c r="SZ178" s="2580"/>
      <c r="TA178" s="2580"/>
      <c r="TB178" s="2580"/>
      <c r="TC178" s="2580"/>
      <c r="TD178" s="2580"/>
      <c r="TE178" s="2580"/>
      <c r="TF178" s="2580"/>
      <c r="TG178" s="2580"/>
      <c r="TH178" s="2580"/>
      <c r="TI178" s="2580"/>
      <c r="TJ178" s="2580"/>
      <c r="TK178" s="2580"/>
      <c r="TL178" s="2580"/>
      <c r="TM178" s="2580"/>
      <c r="TN178" s="2580"/>
      <c r="TO178" s="2580"/>
      <c r="TP178" s="2580"/>
      <c r="TQ178" s="2580"/>
      <c r="TR178" s="2580"/>
      <c r="TS178" s="2580"/>
      <c r="TT178" s="2580"/>
      <c r="TU178" s="2580"/>
      <c r="TV178" s="2580"/>
      <c r="TW178" s="2580"/>
      <c r="TX178" s="2580"/>
      <c r="TY178" s="2580"/>
      <c r="TZ178" s="2580"/>
      <c r="UA178" s="2580"/>
      <c r="UB178" s="2580"/>
      <c r="UC178" s="2580"/>
      <c r="UD178" s="2580"/>
      <c r="UE178" s="2580"/>
      <c r="UF178" s="2580"/>
      <c r="UG178" s="2580"/>
      <c r="UH178" s="2580"/>
      <c r="UI178" s="2580"/>
      <c r="UJ178" s="2580"/>
      <c r="UK178" s="2580"/>
      <c r="UL178" s="2580"/>
      <c r="UM178" s="2580"/>
      <c r="UN178" s="2580"/>
      <c r="UO178" s="2580"/>
      <c r="UP178" s="2580"/>
      <c r="UQ178" s="2580"/>
      <c r="UR178" s="2580"/>
      <c r="US178" s="2580"/>
      <c r="UT178" s="2580"/>
      <c r="UU178" s="2580"/>
      <c r="UV178" s="2580"/>
      <c r="UW178" s="2580"/>
      <c r="UX178" s="2580"/>
      <c r="UY178" s="2580"/>
      <c r="UZ178" s="2580"/>
      <c r="VA178" s="2580"/>
      <c r="VB178" s="2580"/>
      <c r="VC178" s="2580"/>
      <c r="VD178" s="2580"/>
      <c r="VE178" s="2580"/>
      <c r="VF178" s="2580"/>
      <c r="VG178" s="2580"/>
      <c r="VH178" s="2580"/>
      <c r="VI178" s="2580"/>
      <c r="VJ178" s="2580"/>
      <c r="VK178" s="2580"/>
      <c r="VL178" s="2580"/>
      <c r="VM178" s="2580"/>
      <c r="VN178" s="2580"/>
      <c r="VO178" s="2580"/>
      <c r="VP178" s="2580"/>
      <c r="VQ178" s="2580"/>
      <c r="VR178" s="2580"/>
      <c r="VS178" s="2580"/>
      <c r="VT178" s="2580"/>
      <c r="VU178" s="2580"/>
      <c r="VV178" s="2580"/>
      <c r="VW178" s="2580"/>
      <c r="VX178" s="2580"/>
      <c r="VY178" s="2580"/>
      <c r="VZ178" s="2580"/>
      <c r="WA178" s="2580"/>
      <c r="WB178" s="2580"/>
      <c r="WC178" s="2580"/>
      <c r="WD178" s="2580"/>
      <c r="WE178" s="2580"/>
      <c r="WF178" s="2580"/>
      <c r="WG178" s="2580"/>
      <c r="WH178" s="2580"/>
      <c r="WI178" s="2580"/>
      <c r="WJ178" s="2580"/>
      <c r="WK178" s="2580"/>
      <c r="WL178" s="2580"/>
      <c r="WM178" s="2580"/>
      <c r="WN178" s="2580"/>
      <c r="WO178" s="2580"/>
      <c r="WP178" s="2580"/>
      <c r="WQ178" s="2580"/>
      <c r="WR178" s="2580"/>
      <c r="WS178" s="2580"/>
      <c r="WT178" s="2580"/>
      <c r="WU178" s="2580"/>
      <c r="WV178" s="2580"/>
      <c r="WW178" s="2580"/>
      <c r="WX178" s="2580"/>
      <c r="WY178" s="2580"/>
      <c r="WZ178" s="2580"/>
      <c r="XA178" s="2580"/>
      <c r="XB178" s="2580"/>
      <c r="XC178" s="2580"/>
      <c r="XD178" s="2580"/>
      <c r="XE178" s="2580"/>
      <c r="XF178" s="2580"/>
      <c r="XG178" s="2580"/>
      <c r="XH178" s="2580"/>
      <c r="XI178" s="2580"/>
      <c r="XJ178" s="2580"/>
      <c r="XK178" s="2580"/>
      <c r="XL178" s="2580"/>
      <c r="XM178" s="2580"/>
      <c r="XN178" s="2580"/>
      <c r="XO178" s="2580"/>
      <c r="XP178" s="2580"/>
      <c r="XQ178" s="2580"/>
      <c r="XR178" s="2580"/>
      <c r="XS178" s="2580"/>
      <c r="XT178" s="2580"/>
      <c r="XU178" s="2580"/>
      <c r="XV178" s="2580"/>
      <c r="XW178" s="2580"/>
      <c r="XX178" s="2580"/>
      <c r="XY178" s="2580"/>
      <c r="XZ178" s="2580"/>
      <c r="YA178" s="2580"/>
      <c r="YB178" s="2580"/>
      <c r="YC178" s="2580"/>
      <c r="YD178" s="2580"/>
      <c r="YE178" s="2580"/>
      <c r="YF178" s="2580"/>
      <c r="YG178" s="2580"/>
      <c r="YH178" s="2580"/>
      <c r="YI178" s="2580"/>
      <c r="YJ178" s="2580"/>
      <c r="YK178" s="2580"/>
      <c r="YL178" s="2580"/>
      <c r="YM178" s="2580"/>
      <c r="YN178" s="2580"/>
      <c r="YO178" s="2580"/>
      <c r="YP178" s="2580"/>
      <c r="YQ178" s="2580"/>
      <c r="YR178" s="2580"/>
      <c r="YS178" s="2580"/>
      <c r="YT178" s="2580"/>
      <c r="YU178" s="2580"/>
      <c r="YV178" s="2580"/>
      <c r="YW178" s="2580"/>
      <c r="YX178" s="2580"/>
      <c r="YY178" s="2580"/>
      <c r="YZ178" s="2580"/>
      <c r="ZA178" s="2580"/>
      <c r="ZB178" s="2580"/>
      <c r="ZC178" s="2580"/>
      <c r="ZD178" s="2580"/>
      <c r="ZE178" s="2580"/>
      <c r="ZF178" s="2580"/>
      <c r="ZG178" s="2580"/>
      <c r="ZH178" s="2580"/>
      <c r="ZI178" s="2580"/>
      <c r="ZJ178" s="2580"/>
      <c r="ZK178" s="2580"/>
      <c r="ZL178" s="2580"/>
      <c r="ZM178" s="2580"/>
      <c r="ZN178" s="2580"/>
      <c r="ZO178" s="2580"/>
      <c r="ZP178" s="2580"/>
      <c r="ZQ178" s="2580"/>
      <c r="ZR178" s="2580"/>
      <c r="ZS178" s="2580"/>
      <c r="ZT178" s="2580"/>
      <c r="ZU178" s="2580"/>
      <c r="ZV178" s="2580"/>
      <c r="ZW178" s="2580"/>
      <c r="ZX178" s="2580"/>
      <c r="ZY178" s="2580"/>
      <c r="ZZ178" s="2580"/>
      <c r="AAA178" s="2580"/>
      <c r="AAB178" s="2580"/>
      <c r="AAC178" s="2580"/>
      <c r="AAD178" s="2580"/>
      <c r="AAE178" s="2580"/>
      <c r="AAF178" s="2580"/>
      <c r="AAG178" s="2580"/>
      <c r="AAH178" s="2580"/>
      <c r="AAI178" s="2580"/>
      <c r="AAJ178" s="2580"/>
      <c r="AAK178" s="2580"/>
      <c r="AAL178" s="2580"/>
      <c r="AAM178" s="2580"/>
      <c r="AAN178" s="2580"/>
      <c r="AAO178" s="2580"/>
      <c r="AAP178" s="2580"/>
      <c r="AAQ178" s="2580"/>
      <c r="AAR178" s="2580"/>
      <c r="AAS178" s="2580"/>
      <c r="AAT178" s="2580"/>
      <c r="AAU178" s="2580"/>
      <c r="AAV178" s="2580"/>
      <c r="AAW178" s="2580"/>
      <c r="AAX178" s="2580"/>
      <c r="AAY178" s="2580"/>
      <c r="AAZ178" s="2580"/>
      <c r="ABA178" s="2580"/>
      <c r="ABB178" s="2580"/>
      <c r="ABC178" s="2580"/>
      <c r="ABD178" s="2580"/>
      <c r="ABE178" s="2580"/>
      <c r="ABF178" s="2580"/>
      <c r="ABG178" s="2580"/>
      <c r="ABH178" s="2580"/>
      <c r="ABI178" s="2580"/>
      <c r="ABJ178" s="2580"/>
      <c r="ABK178" s="2580"/>
      <c r="ABL178" s="2580"/>
      <c r="ABM178" s="2580"/>
      <c r="ABN178" s="2580"/>
      <c r="ABO178" s="2580"/>
      <c r="ABP178" s="2580"/>
      <c r="ABQ178" s="2580"/>
      <c r="ABR178" s="2580"/>
      <c r="ABS178" s="2580"/>
      <c r="ABT178" s="2580"/>
      <c r="ABU178" s="2580"/>
      <c r="ABV178" s="2580"/>
      <c r="ABW178" s="2580"/>
      <c r="ABX178" s="2580"/>
      <c r="ABY178" s="2580"/>
      <c r="ABZ178" s="2580"/>
      <c r="ACA178" s="2580"/>
      <c r="ACB178" s="2580"/>
      <c r="ACC178" s="2580"/>
      <c r="ACD178" s="2580"/>
      <c r="ACE178" s="2580"/>
      <c r="ACF178" s="2580"/>
      <c r="ACG178" s="2580"/>
      <c r="ACH178" s="2580"/>
      <c r="ACI178" s="2580"/>
      <c r="ACJ178" s="2580"/>
      <c r="ACK178" s="2580"/>
      <c r="ACL178" s="2580"/>
      <c r="ACM178" s="2580"/>
      <c r="ACN178" s="2580"/>
      <c r="ACO178" s="2580"/>
      <c r="ACP178" s="2580"/>
      <c r="ACQ178" s="2580"/>
      <c r="ACR178" s="2580"/>
      <c r="ACS178" s="2580"/>
      <c r="ACT178" s="2580"/>
      <c r="ACU178" s="2580"/>
      <c r="ACV178" s="2580"/>
      <c r="ACW178" s="2580"/>
      <c r="ACX178" s="2580"/>
      <c r="ACY178" s="2580"/>
      <c r="ACZ178" s="2580"/>
      <c r="ADA178" s="2580"/>
      <c r="ADB178" s="2580"/>
      <c r="ADC178" s="2580"/>
      <c r="ADD178" s="2580"/>
      <c r="ADE178" s="2580"/>
      <c r="ADF178" s="2580"/>
      <c r="ADG178" s="2580"/>
      <c r="ADH178" s="2580"/>
      <c r="ADI178" s="2580"/>
      <c r="ADJ178" s="2580"/>
      <c r="ADK178" s="2580"/>
      <c r="ADL178" s="2580"/>
      <c r="ADM178" s="2580"/>
      <c r="ADN178" s="2580"/>
      <c r="ADO178" s="2580"/>
      <c r="ADP178" s="2580"/>
      <c r="ADQ178" s="2580"/>
      <c r="ADR178" s="2580"/>
      <c r="ADS178" s="2580"/>
      <c r="ADT178" s="2580"/>
      <c r="ADU178" s="2580"/>
      <c r="ADV178" s="2580"/>
      <c r="ADW178" s="2580"/>
      <c r="ADX178" s="2580"/>
      <c r="ADY178" s="2580"/>
      <c r="ADZ178" s="2580"/>
      <c r="AEA178" s="2580"/>
      <c r="AEB178" s="2580"/>
      <c r="AEC178" s="2580"/>
      <c r="AED178" s="2580"/>
      <c r="AEE178" s="2580"/>
      <c r="AEF178" s="2580"/>
      <c r="AEG178" s="2580"/>
      <c r="AEH178" s="2580"/>
      <c r="AEI178" s="2580"/>
      <c r="AEJ178" s="2580"/>
      <c r="AEK178" s="2580"/>
      <c r="AEL178" s="2580"/>
      <c r="AEM178" s="2580"/>
      <c r="AEN178" s="2580"/>
      <c r="AEO178" s="2580"/>
      <c r="AEP178" s="2580"/>
      <c r="AEQ178" s="2580"/>
      <c r="AER178" s="2580"/>
      <c r="AES178" s="2580"/>
      <c r="AET178" s="2580"/>
      <c r="AEU178" s="2580"/>
      <c r="AEV178" s="2580"/>
      <c r="AEW178" s="2580"/>
      <c r="AEX178" s="2580"/>
      <c r="AEY178" s="2580"/>
      <c r="AEZ178" s="2580"/>
      <c r="AFA178" s="2580"/>
      <c r="AFB178" s="2580"/>
      <c r="AFC178" s="2580"/>
      <c r="AFD178" s="2580"/>
      <c r="AFE178" s="2580"/>
      <c r="AFF178" s="2580"/>
      <c r="AFG178" s="2580"/>
      <c r="AFH178" s="2580"/>
      <c r="AFI178" s="2580"/>
      <c r="AFJ178" s="2580"/>
      <c r="AFK178" s="2580"/>
      <c r="AFL178" s="2580"/>
      <c r="AFM178" s="2580"/>
      <c r="AFN178" s="2580"/>
      <c r="AFO178" s="2580"/>
      <c r="AFP178" s="2580"/>
      <c r="AFQ178" s="2580"/>
      <c r="AFR178" s="2580"/>
      <c r="AFS178" s="2580"/>
      <c r="AFT178" s="2580"/>
      <c r="AFU178" s="2580"/>
      <c r="AFV178" s="2580"/>
      <c r="AFW178" s="2580"/>
      <c r="AFX178" s="2580"/>
      <c r="AFY178" s="2580"/>
      <c r="AFZ178" s="2580"/>
      <c r="AGA178" s="2580"/>
      <c r="AGB178" s="2580"/>
      <c r="AGC178" s="2580"/>
      <c r="AGD178" s="2580"/>
      <c r="AGE178" s="2580"/>
      <c r="AGF178" s="2580"/>
      <c r="AGG178" s="2580"/>
      <c r="AGH178" s="2580"/>
      <c r="AGI178" s="2580"/>
      <c r="AGJ178" s="2580"/>
      <c r="AGK178" s="2580"/>
      <c r="AGL178" s="2580"/>
      <c r="AGM178" s="2580"/>
      <c r="AGN178" s="2580"/>
      <c r="AGO178" s="2580"/>
      <c r="AGP178" s="2580"/>
      <c r="AGQ178" s="2580"/>
      <c r="AGR178" s="2580"/>
      <c r="AGS178" s="2580"/>
      <c r="AGT178" s="2580"/>
      <c r="AGU178" s="2580"/>
      <c r="AGV178" s="2580"/>
      <c r="AGW178" s="2580"/>
      <c r="AGX178" s="2580"/>
      <c r="AGY178" s="2580"/>
      <c r="AGZ178" s="2580"/>
      <c r="AHA178" s="2580"/>
      <c r="AHB178" s="2580"/>
      <c r="AHC178" s="2580"/>
      <c r="AHD178" s="2580"/>
      <c r="AHE178" s="2580"/>
      <c r="AHF178" s="2580"/>
      <c r="AHG178" s="2580"/>
      <c r="AHH178" s="2580"/>
      <c r="AHI178" s="2580"/>
      <c r="AHJ178" s="2580"/>
      <c r="AHK178" s="2580"/>
      <c r="AHL178" s="2580"/>
      <c r="AHM178" s="2580"/>
      <c r="AHN178" s="2580"/>
      <c r="AHO178" s="2580"/>
      <c r="AHP178" s="2580"/>
      <c r="AHQ178" s="2580"/>
      <c r="AHR178" s="2580"/>
      <c r="AHS178" s="2580"/>
      <c r="AHT178" s="2580"/>
      <c r="AHU178" s="2580"/>
      <c r="AHV178" s="2580"/>
      <c r="AHW178" s="2580"/>
      <c r="AHX178" s="2580"/>
      <c r="AHY178" s="2580"/>
      <c r="AHZ178" s="2580"/>
      <c r="AIA178" s="2580"/>
      <c r="AIB178" s="2580"/>
      <c r="AIC178" s="2580"/>
      <c r="AID178" s="2580"/>
      <c r="AIE178" s="2580"/>
      <c r="AIF178" s="2580"/>
      <c r="AIG178" s="2580"/>
      <c r="AIH178" s="2580"/>
      <c r="AII178" s="2580"/>
      <c r="AIJ178" s="2580"/>
      <c r="AIK178" s="2580"/>
      <c r="AIL178" s="2580"/>
      <c r="AIM178" s="2580"/>
      <c r="AIN178" s="2580"/>
      <c r="AIO178" s="2580"/>
      <c r="AIP178" s="2580"/>
      <c r="AIQ178" s="2580"/>
      <c r="AIR178" s="2580"/>
      <c r="AIS178" s="2580"/>
      <c r="AIT178" s="2580"/>
      <c r="AIU178" s="2580"/>
      <c r="AIV178" s="2580"/>
      <c r="AIW178" s="2580"/>
      <c r="AIX178" s="2580"/>
      <c r="AIY178" s="2580"/>
      <c r="AIZ178" s="2580"/>
      <c r="AJA178" s="2580"/>
      <c r="AJB178" s="2580"/>
      <c r="AJC178" s="2580"/>
      <c r="AJD178" s="2580"/>
      <c r="AJE178" s="2580"/>
      <c r="AJF178" s="2580"/>
      <c r="AJG178" s="2580"/>
      <c r="AJH178" s="2580"/>
      <c r="AJI178" s="2580"/>
      <c r="AJJ178" s="2580"/>
      <c r="AJK178" s="2580"/>
      <c r="AJL178" s="2580"/>
      <c r="AJM178" s="2580"/>
      <c r="AJN178" s="2580"/>
      <c r="AJO178" s="2580"/>
      <c r="AJP178" s="2580"/>
      <c r="AJQ178" s="2580"/>
      <c r="AJR178" s="2580"/>
      <c r="AJS178" s="2580"/>
      <c r="AJT178" s="2580"/>
      <c r="AJU178" s="2580"/>
      <c r="AJV178" s="2580"/>
      <c r="AJW178" s="2580"/>
      <c r="AJX178" s="2580"/>
      <c r="AJY178" s="2580"/>
      <c r="AJZ178" s="2580"/>
      <c r="AKA178" s="2580"/>
      <c r="AKB178" s="2580"/>
      <c r="AKC178" s="2580"/>
      <c r="AKD178" s="2580"/>
      <c r="AKE178" s="2580"/>
      <c r="AKF178" s="2580"/>
      <c r="AKG178" s="2580"/>
      <c r="AKH178" s="2580"/>
      <c r="AKI178" s="2580"/>
      <c r="AKJ178" s="2580"/>
      <c r="AKK178" s="2580"/>
      <c r="AKL178" s="2580"/>
      <c r="AKM178" s="2580"/>
      <c r="AKN178" s="2580"/>
      <c r="AKO178" s="2580"/>
      <c r="AKP178" s="2580"/>
      <c r="AKQ178" s="2580"/>
      <c r="AKR178" s="2580"/>
      <c r="AKS178" s="2580"/>
      <c r="AKT178" s="2580"/>
      <c r="AKU178" s="2580"/>
      <c r="AKV178" s="2580"/>
      <c r="AKW178" s="2580"/>
      <c r="AKX178" s="2580"/>
      <c r="AKY178" s="2580"/>
      <c r="AKZ178" s="2580"/>
      <c r="ALA178" s="2580"/>
      <c r="ALB178" s="2580"/>
      <c r="ALC178" s="2580"/>
      <c r="ALD178" s="2580"/>
      <c r="ALE178" s="2580"/>
      <c r="ALF178" s="2580"/>
      <c r="ALG178" s="2580"/>
      <c r="ALH178" s="2580"/>
      <c r="ALI178" s="2580"/>
      <c r="ALJ178" s="2580"/>
      <c r="ALK178" s="2580"/>
      <c r="ALL178" s="2580"/>
      <c r="ALM178" s="2580"/>
      <c r="ALN178" s="2580"/>
      <c r="ALO178" s="2580"/>
      <c r="ALP178" s="2580"/>
      <c r="ALQ178" s="2580"/>
      <c r="ALR178" s="2580"/>
      <c r="ALS178" s="2580"/>
      <c r="ALT178" s="2580"/>
      <c r="ALU178" s="2580"/>
      <c r="ALV178" s="2580"/>
      <c r="ALW178" s="2580"/>
      <c r="ALX178" s="2580"/>
      <c r="ALY178" s="2580"/>
      <c r="ALZ178" s="2580"/>
      <c r="AMA178" s="2580"/>
      <c r="AMB178" s="2580"/>
      <c r="AMC178" s="2580"/>
      <c r="AMD178" s="2580"/>
      <c r="AME178" s="2580"/>
      <c r="AMF178" s="2580"/>
      <c r="AMG178" s="2580"/>
      <c r="AMH178" s="2580"/>
      <c r="AMI178" s="2580"/>
      <c r="AMJ178" s="2580"/>
    </row>
    <row r="179" spans="1:1024" s="3423" customFormat="1" ht="22.4" customHeight="1" thickBot="1">
      <c r="A179" s="6249"/>
      <c r="B179" s="6990" t="s">
        <v>1259</v>
      </c>
      <c r="C179" s="6991"/>
      <c r="D179" s="6991"/>
      <c r="E179" s="6991"/>
      <c r="F179" s="6991"/>
      <c r="G179" s="6991"/>
      <c r="H179" s="6991"/>
      <c r="I179" s="6991"/>
      <c r="J179" s="3709">
        <f>SUM(J164:J178)</f>
        <v>261900000</v>
      </c>
      <c r="K179" s="3596"/>
      <c r="L179" s="3597"/>
      <c r="M179" s="3596"/>
      <c r="N179" s="3596"/>
      <c r="O179" s="3865">
        <f>SUM(O164:O178)</f>
        <v>261900000</v>
      </c>
      <c r="P179" s="3865">
        <f>SUM(P164:P178)</f>
        <v>0</v>
      </c>
      <c r="Q179" s="3866">
        <f>+P179/O179</f>
        <v>0</v>
      </c>
      <c r="R179" s="3865">
        <f t="shared" ref="R179:AE179" si="48">SUM(R164:R178)</f>
        <v>261900000</v>
      </c>
      <c r="S179" s="4984">
        <f>+R179/O179</f>
        <v>1</v>
      </c>
      <c r="T179" s="4876">
        <f t="shared" si="48"/>
        <v>0</v>
      </c>
      <c r="U179" s="3867">
        <f t="shared" si="48"/>
        <v>0</v>
      </c>
      <c r="V179" s="3867">
        <f t="shared" si="48"/>
        <v>0</v>
      </c>
      <c r="W179" s="3867">
        <f t="shared" si="48"/>
        <v>0</v>
      </c>
      <c r="X179" s="3868">
        <f t="shared" si="48"/>
        <v>0</v>
      </c>
      <c r="Y179" s="3869">
        <f>SUM(Y164:Y178)</f>
        <v>0</v>
      </c>
      <c r="Z179" s="3867">
        <f t="shared" si="48"/>
        <v>0</v>
      </c>
      <c r="AA179" s="3865">
        <f>SUM(AA164:AA178)</f>
        <v>0</v>
      </c>
      <c r="AB179" s="3865">
        <f>SUM(AB164:AB178)</f>
        <v>0</v>
      </c>
      <c r="AC179" s="3865">
        <f>SUM(AC164:AC178)</f>
        <v>0</v>
      </c>
      <c r="AD179" s="3865">
        <f t="shared" si="48"/>
        <v>0</v>
      </c>
      <c r="AE179" s="3865">
        <f t="shared" si="48"/>
        <v>0</v>
      </c>
      <c r="AF179" s="4808">
        <f>SUM(AF164:AF178)</f>
        <v>18</v>
      </c>
      <c r="AG179" s="3669">
        <f>SUM(AG164:AG178)</f>
        <v>0</v>
      </c>
      <c r="AH179" s="3669">
        <f>SUM(AH164:AH178)</f>
        <v>18</v>
      </c>
      <c r="AI179" s="3866">
        <f>+AG179/AF179</f>
        <v>0</v>
      </c>
      <c r="AJ179" s="3866">
        <f>+AH179/AF179</f>
        <v>1</v>
      </c>
      <c r="AK179" s="4934">
        <f t="shared" ref="AK179:AV179" si="49">SUM(AK164:AK178)</f>
        <v>0</v>
      </c>
      <c r="AL179" s="3669">
        <f t="shared" si="49"/>
        <v>0</v>
      </c>
      <c r="AM179" s="3669">
        <f t="shared" si="49"/>
        <v>0</v>
      </c>
      <c r="AN179" s="3669">
        <f t="shared" si="49"/>
        <v>0</v>
      </c>
      <c r="AO179" s="3669">
        <f t="shared" si="49"/>
        <v>0</v>
      </c>
      <c r="AP179" s="3669">
        <f t="shared" si="49"/>
        <v>0</v>
      </c>
      <c r="AQ179" s="3669">
        <f t="shared" si="49"/>
        <v>0</v>
      </c>
      <c r="AR179" s="3669">
        <f t="shared" si="49"/>
        <v>0</v>
      </c>
      <c r="AS179" s="3669">
        <f t="shared" si="49"/>
        <v>0</v>
      </c>
      <c r="AT179" s="3598">
        <f t="shared" si="49"/>
        <v>0</v>
      </c>
      <c r="AU179" s="3598">
        <f t="shared" si="49"/>
        <v>0</v>
      </c>
      <c r="AV179" s="3598">
        <f t="shared" si="49"/>
        <v>0</v>
      </c>
      <c r="AW179" s="3599"/>
      <c r="AX179" s="3599"/>
      <c r="AY179" s="3600"/>
      <c r="AZ179" s="3601"/>
      <c r="BA179" s="3422"/>
      <c r="BB179" s="3422"/>
      <c r="BC179" s="3422"/>
      <c r="BD179" s="3422"/>
      <c r="BE179" s="3422"/>
      <c r="BF179" s="3422"/>
      <c r="BG179" s="3422"/>
      <c r="BH179" s="3422"/>
      <c r="BI179" s="3422"/>
      <c r="BJ179" s="3422"/>
      <c r="BK179" s="3422"/>
      <c r="BL179" s="3422"/>
      <c r="BM179" s="3422"/>
      <c r="BN179" s="3422"/>
      <c r="BO179" s="3422"/>
      <c r="BP179" s="3422"/>
      <c r="BQ179" s="3422"/>
      <c r="BR179" s="3422"/>
      <c r="BS179" s="3422"/>
      <c r="BT179" s="3422"/>
      <c r="BU179" s="3422"/>
      <c r="BV179" s="3422"/>
      <c r="BW179" s="3422"/>
      <c r="BX179" s="3422"/>
      <c r="BY179" s="3422"/>
      <c r="BZ179" s="3422"/>
      <c r="CA179" s="3422"/>
      <c r="CB179" s="3422"/>
      <c r="CC179" s="3422"/>
      <c r="CD179" s="3422"/>
      <c r="CE179" s="3422"/>
      <c r="CF179" s="3422"/>
      <c r="CG179" s="3422"/>
      <c r="CH179" s="3422"/>
      <c r="CI179" s="3422"/>
      <c r="CJ179" s="3422"/>
      <c r="CK179" s="3422"/>
      <c r="CL179" s="3422"/>
      <c r="CM179" s="3422"/>
      <c r="CN179" s="3422"/>
      <c r="CO179" s="3422"/>
      <c r="CP179" s="3422"/>
      <c r="CQ179" s="3422"/>
      <c r="CR179" s="3422"/>
      <c r="CS179" s="3422"/>
      <c r="CT179" s="3422"/>
      <c r="CU179" s="3422"/>
      <c r="CV179" s="3422"/>
      <c r="CW179" s="3422"/>
      <c r="CX179" s="3422"/>
      <c r="CY179" s="3422"/>
      <c r="CZ179" s="3422"/>
      <c r="DA179" s="3422"/>
      <c r="DB179" s="3422"/>
      <c r="DC179" s="3422"/>
      <c r="DD179" s="3422"/>
      <c r="DE179" s="3422"/>
      <c r="DF179" s="3422"/>
      <c r="DG179" s="3422"/>
      <c r="DH179" s="3422"/>
      <c r="DI179" s="3422"/>
      <c r="DJ179" s="3422"/>
      <c r="DK179" s="3422"/>
      <c r="DL179" s="3422"/>
      <c r="DM179" s="3422"/>
      <c r="DN179" s="3422"/>
      <c r="DO179" s="3422"/>
      <c r="DP179" s="3422"/>
      <c r="DQ179" s="3422"/>
      <c r="DR179" s="3422"/>
      <c r="DS179" s="3422"/>
      <c r="DT179" s="3422"/>
      <c r="DU179" s="3422"/>
      <c r="DV179" s="3422"/>
      <c r="DW179" s="3422"/>
      <c r="DX179" s="3422"/>
      <c r="DY179" s="3422"/>
    </row>
    <row r="180" spans="1:1024" s="4192" customFormat="1" ht="20.65" customHeight="1" thickBot="1">
      <c r="A180" s="6249"/>
      <c r="B180" s="6990" t="s">
        <v>1260</v>
      </c>
      <c r="C180" s="6991"/>
      <c r="D180" s="6991"/>
      <c r="E180" s="6991"/>
      <c r="F180" s="6991"/>
      <c r="G180" s="6991"/>
      <c r="H180" s="6991"/>
      <c r="I180" s="6991"/>
      <c r="J180" s="3709">
        <f>+J179+J163+J124+J98</f>
        <v>1136920000</v>
      </c>
      <c r="K180" s="3596"/>
      <c r="L180" s="4433"/>
      <c r="M180" s="4434"/>
      <c r="N180" s="4434"/>
      <c r="O180" s="3709">
        <f>+O179+O163+O124+O98</f>
        <v>1136920000</v>
      </c>
      <c r="P180" s="4435">
        <f>+P179+P163+P124+P98</f>
        <v>0</v>
      </c>
      <c r="Q180" s="3866">
        <f>+P180/O180</f>
        <v>0</v>
      </c>
      <c r="R180" s="3709">
        <f>+R179+R163+R124+R98</f>
        <v>1136920000</v>
      </c>
      <c r="S180" s="4984">
        <f>+R180/O180</f>
        <v>1</v>
      </c>
      <c r="T180" s="4877">
        <f t="shared" ref="T180:AH180" si="50">+T179+T163+T124+T98</f>
        <v>0</v>
      </c>
      <c r="U180" s="3709">
        <f t="shared" si="50"/>
        <v>0</v>
      </c>
      <c r="V180" s="3709">
        <f t="shared" si="50"/>
        <v>0</v>
      </c>
      <c r="W180" s="3709">
        <f>+W172+W168+W164</f>
        <v>0</v>
      </c>
      <c r="X180" s="3709">
        <f t="shared" si="50"/>
        <v>0</v>
      </c>
      <c r="Y180" s="3709">
        <f t="shared" si="50"/>
        <v>0</v>
      </c>
      <c r="Z180" s="3709">
        <f t="shared" si="50"/>
        <v>0</v>
      </c>
      <c r="AA180" s="3709">
        <f t="shared" si="50"/>
        <v>0</v>
      </c>
      <c r="AB180" s="3709">
        <f t="shared" si="50"/>
        <v>0</v>
      </c>
      <c r="AC180" s="3709">
        <f t="shared" si="50"/>
        <v>0</v>
      </c>
      <c r="AD180" s="3709">
        <f t="shared" si="50"/>
        <v>0</v>
      </c>
      <c r="AE180" s="3709">
        <f t="shared" si="50"/>
        <v>0</v>
      </c>
      <c r="AF180" s="4808">
        <f t="shared" si="50"/>
        <v>387</v>
      </c>
      <c r="AG180" s="3669">
        <f t="shared" si="50"/>
        <v>0</v>
      </c>
      <c r="AH180" s="3669">
        <f t="shared" si="50"/>
        <v>387</v>
      </c>
      <c r="AI180" s="4436">
        <f>+AG180/AF180</f>
        <v>0</v>
      </c>
      <c r="AJ180" s="4436">
        <f>+AH180/AF180</f>
        <v>1</v>
      </c>
      <c r="AK180" s="4934">
        <f t="shared" ref="AK180:AV180" si="51">+AK179+AK163+AK124+AK98</f>
        <v>0</v>
      </c>
      <c r="AL180" s="3669">
        <f t="shared" si="51"/>
        <v>0</v>
      </c>
      <c r="AM180" s="3669">
        <f t="shared" si="51"/>
        <v>1</v>
      </c>
      <c r="AN180" s="3669">
        <f t="shared" si="51"/>
        <v>0</v>
      </c>
      <c r="AO180" s="3669">
        <f t="shared" si="51"/>
        <v>0</v>
      </c>
      <c r="AP180" s="3669">
        <f t="shared" si="51"/>
        <v>1</v>
      </c>
      <c r="AQ180" s="4437">
        <f t="shared" si="51"/>
        <v>0</v>
      </c>
      <c r="AR180" s="4437">
        <f t="shared" si="51"/>
        <v>1</v>
      </c>
      <c r="AS180" s="4437">
        <f t="shared" si="51"/>
        <v>0</v>
      </c>
      <c r="AT180" s="4438">
        <f t="shared" si="51"/>
        <v>0</v>
      </c>
      <c r="AU180" s="4439">
        <f t="shared" si="51"/>
        <v>0</v>
      </c>
      <c r="AV180" s="4439">
        <f t="shared" si="51"/>
        <v>3</v>
      </c>
      <c r="AW180" s="3599"/>
      <c r="AX180" s="3599"/>
      <c r="AY180" s="4440"/>
      <c r="AZ180" s="4441"/>
      <c r="BA180" s="4190"/>
      <c r="BB180" s="4191"/>
      <c r="BC180" s="4191"/>
      <c r="BD180" s="4191"/>
      <c r="BE180" s="4191"/>
      <c r="BF180" s="4191"/>
      <c r="BG180" s="4191"/>
      <c r="BH180" s="4191"/>
      <c r="BI180" s="4191"/>
      <c r="BJ180" s="4191"/>
      <c r="BK180" s="4191"/>
      <c r="BL180" s="4191"/>
      <c r="BM180" s="4191"/>
      <c r="BN180" s="4191"/>
      <c r="BO180" s="4191"/>
      <c r="BP180" s="4191"/>
      <c r="BQ180" s="4191"/>
      <c r="BR180" s="4191"/>
      <c r="BS180" s="4191"/>
      <c r="BT180" s="4191"/>
      <c r="BU180" s="4191"/>
      <c r="BV180" s="4191"/>
      <c r="BW180" s="4191"/>
      <c r="BX180" s="4191"/>
      <c r="BY180" s="4191"/>
      <c r="BZ180" s="4191"/>
      <c r="CA180" s="4191"/>
      <c r="CB180" s="4191"/>
      <c r="CC180" s="4191"/>
      <c r="CD180" s="4191"/>
      <c r="CE180" s="4191"/>
      <c r="CF180" s="4191"/>
      <c r="CG180" s="4191"/>
      <c r="CH180" s="4191"/>
      <c r="CI180" s="4191"/>
      <c r="CJ180" s="4191"/>
      <c r="CK180" s="4191"/>
      <c r="CL180" s="4191"/>
      <c r="CM180" s="4191"/>
      <c r="CN180" s="4191"/>
      <c r="CO180" s="4191"/>
      <c r="CP180" s="4191"/>
      <c r="CQ180" s="4191"/>
      <c r="CR180" s="4191"/>
      <c r="CS180" s="4191"/>
      <c r="CT180" s="4191"/>
      <c r="CU180" s="4191"/>
      <c r="CV180" s="4191"/>
      <c r="CW180" s="4191"/>
      <c r="CX180" s="4191"/>
      <c r="CY180" s="4191"/>
      <c r="CZ180" s="4191"/>
      <c r="DA180" s="4191"/>
      <c r="DB180" s="4191"/>
      <c r="DC180" s="4191"/>
      <c r="DD180" s="4191"/>
      <c r="DE180" s="4191"/>
      <c r="DF180" s="4191"/>
      <c r="DG180" s="4191"/>
      <c r="DH180" s="4191"/>
      <c r="DI180" s="4191"/>
      <c r="DJ180" s="4191"/>
      <c r="DK180" s="4191"/>
      <c r="DL180" s="4191"/>
      <c r="DM180" s="4191"/>
      <c r="DN180" s="4191"/>
      <c r="DO180" s="4191"/>
      <c r="DP180" s="4191"/>
      <c r="DQ180" s="4191"/>
      <c r="DR180" s="4191"/>
      <c r="DS180" s="4191"/>
      <c r="DT180" s="4191"/>
      <c r="DU180" s="4191"/>
      <c r="DV180" s="4191"/>
      <c r="DW180" s="4191"/>
      <c r="DX180" s="4191"/>
      <c r="DY180" s="4191"/>
    </row>
    <row r="181" spans="1:1024" s="3434" customFormat="1" ht="21.4" customHeight="1">
      <c r="A181" s="6249"/>
      <c r="B181" s="6968" t="s">
        <v>1261</v>
      </c>
      <c r="C181" s="6971" t="s">
        <v>896</v>
      </c>
      <c r="D181" s="6974" t="s">
        <v>897</v>
      </c>
      <c r="E181" s="6977" t="s">
        <v>1174</v>
      </c>
      <c r="F181" s="6980" t="s">
        <v>595</v>
      </c>
      <c r="G181" s="6977" t="s">
        <v>596</v>
      </c>
      <c r="H181" s="6877" t="s">
        <v>1262</v>
      </c>
      <c r="I181" s="5005" t="s">
        <v>1263</v>
      </c>
      <c r="J181" s="5006">
        <f>14000000+6000000</f>
        <v>20000000</v>
      </c>
      <c r="K181" s="7039" t="s">
        <v>1264</v>
      </c>
      <c r="L181" s="7039"/>
      <c r="M181" s="7039" t="s">
        <v>399</v>
      </c>
      <c r="N181" s="7039" t="s">
        <v>420</v>
      </c>
      <c r="O181" s="7042">
        <f>SUM(J181:J184)</f>
        <v>26000000</v>
      </c>
      <c r="P181" s="7023">
        <f>SUM(T181:AE184)</f>
        <v>0</v>
      </c>
      <c r="Q181" s="7026">
        <f>P181/O181</f>
        <v>0</v>
      </c>
      <c r="R181" s="7029">
        <f>+O181-P181</f>
        <v>26000000</v>
      </c>
      <c r="S181" s="7032">
        <f>+R181/O181</f>
        <v>1</v>
      </c>
      <c r="T181" s="7035">
        <v>0</v>
      </c>
      <c r="U181" s="7014">
        <v>0</v>
      </c>
      <c r="V181" s="7014">
        <v>0</v>
      </c>
      <c r="W181" s="7014">
        <v>0</v>
      </c>
      <c r="X181" s="7014">
        <v>0</v>
      </c>
      <c r="Y181" s="7017">
        <v>0</v>
      </c>
      <c r="Z181" s="7020">
        <v>0</v>
      </c>
      <c r="AA181" s="7017">
        <v>0</v>
      </c>
      <c r="AB181" s="7017">
        <v>0</v>
      </c>
      <c r="AC181" s="7017">
        <v>0</v>
      </c>
      <c r="AD181" s="7017">
        <v>0</v>
      </c>
      <c r="AE181" s="7014">
        <v>0</v>
      </c>
      <c r="AF181" s="7010">
        <v>1453</v>
      </c>
      <c r="AG181" s="7013">
        <f>SUM(AK181:AN184)</f>
        <v>0</v>
      </c>
      <c r="AH181" s="7013">
        <f>+AF181-AG181</f>
        <v>1453</v>
      </c>
      <c r="AI181" s="7026">
        <f>+AG181/AF181</f>
        <v>0</v>
      </c>
      <c r="AJ181" s="7026">
        <f>100%-AI181</f>
        <v>1</v>
      </c>
      <c r="AK181" s="7078">
        <v>0</v>
      </c>
      <c r="AL181" s="7013">
        <v>0</v>
      </c>
      <c r="AM181" s="7013">
        <v>0</v>
      </c>
      <c r="AN181" s="7075">
        <v>0</v>
      </c>
      <c r="AO181" s="7013">
        <v>0</v>
      </c>
      <c r="AP181" s="7013">
        <v>0</v>
      </c>
      <c r="AQ181" s="7013">
        <v>0</v>
      </c>
      <c r="AR181" s="7013">
        <v>0</v>
      </c>
      <c r="AS181" s="7013">
        <v>0</v>
      </c>
      <c r="AT181" s="7010">
        <v>0</v>
      </c>
      <c r="AU181" s="7013">
        <v>0</v>
      </c>
      <c r="AV181" s="7013">
        <v>0</v>
      </c>
      <c r="AW181" s="7069">
        <v>45292</v>
      </c>
      <c r="AX181" s="7069">
        <v>45656</v>
      </c>
      <c r="AY181" s="7072" t="s">
        <v>600</v>
      </c>
      <c r="AZ181" s="7051" t="s">
        <v>86</v>
      </c>
      <c r="BA181" s="3421"/>
      <c r="BB181" s="3421"/>
      <c r="BC181" s="3421"/>
      <c r="BD181" s="3421"/>
      <c r="BE181" s="3421"/>
      <c r="BF181" s="3421"/>
      <c r="BG181" s="3421"/>
      <c r="BH181" s="3421"/>
      <c r="BI181" s="3421"/>
      <c r="BJ181" s="3421"/>
      <c r="BK181" s="3421"/>
      <c r="BL181" s="3421"/>
      <c r="BM181" s="3421"/>
      <c r="BN181" s="3421"/>
      <c r="BO181" s="3421"/>
      <c r="BP181" s="3421"/>
      <c r="BQ181" s="3421"/>
      <c r="BR181" s="3421"/>
      <c r="BS181" s="3421"/>
      <c r="BT181" s="3421"/>
      <c r="BU181" s="3421"/>
      <c r="BV181" s="3421"/>
      <c r="BW181" s="3421"/>
      <c r="BX181" s="3421"/>
      <c r="BY181" s="3421"/>
      <c r="BZ181" s="3421"/>
      <c r="CA181" s="3421"/>
      <c r="CB181" s="3421"/>
      <c r="CC181" s="3421"/>
      <c r="CD181" s="3421"/>
      <c r="CE181" s="3421"/>
      <c r="CF181" s="3421"/>
      <c r="CG181" s="3421"/>
      <c r="CH181" s="3421"/>
      <c r="CI181" s="3421"/>
      <c r="CJ181" s="3421"/>
      <c r="CK181" s="3421"/>
      <c r="CL181" s="3421"/>
      <c r="CM181" s="3421"/>
      <c r="CN181" s="3421"/>
      <c r="CO181" s="3421"/>
      <c r="CP181" s="3421"/>
      <c r="CQ181" s="3421"/>
      <c r="CR181" s="3421"/>
      <c r="CS181" s="3421"/>
      <c r="CT181" s="3421"/>
      <c r="CU181" s="3421"/>
      <c r="CV181" s="3421"/>
      <c r="CW181" s="3421"/>
      <c r="CX181" s="3421"/>
      <c r="CY181" s="3421"/>
      <c r="CZ181" s="3421"/>
      <c r="DA181" s="3421"/>
      <c r="DB181" s="3421"/>
      <c r="DC181" s="3421"/>
      <c r="DD181" s="3421"/>
      <c r="DE181" s="3421"/>
      <c r="DF181" s="3421"/>
      <c r="DG181" s="3421"/>
      <c r="DH181" s="3421"/>
      <c r="DI181" s="3421"/>
      <c r="DJ181" s="3421"/>
      <c r="DK181" s="3421"/>
      <c r="DL181" s="3421"/>
      <c r="DM181" s="3421"/>
      <c r="DN181" s="3421"/>
      <c r="DO181" s="3421"/>
      <c r="DP181" s="3421"/>
      <c r="DQ181" s="3421"/>
      <c r="DR181" s="3421"/>
      <c r="DS181" s="3421"/>
      <c r="DT181" s="3421"/>
      <c r="DU181" s="3421"/>
      <c r="DV181" s="3421"/>
      <c r="DW181" s="3421"/>
      <c r="DX181" s="3421"/>
      <c r="DY181" s="3421"/>
      <c r="DZ181" s="3433"/>
      <c r="EA181" s="3433"/>
      <c r="EB181" s="3433"/>
      <c r="EC181" s="3433"/>
      <c r="ED181" s="3433"/>
      <c r="EE181" s="3433"/>
      <c r="EF181" s="3433"/>
      <c r="EG181" s="3433"/>
      <c r="EH181" s="3433"/>
      <c r="EI181" s="3433"/>
      <c r="EJ181" s="3433"/>
      <c r="EK181" s="3433"/>
      <c r="EL181" s="3433"/>
      <c r="EM181" s="3433"/>
      <c r="EN181" s="3433"/>
      <c r="EO181" s="3433"/>
      <c r="EP181" s="3433"/>
      <c r="EQ181" s="3433"/>
      <c r="ER181" s="3433"/>
      <c r="ES181" s="3433"/>
      <c r="ET181" s="3433"/>
      <c r="EU181" s="3433"/>
      <c r="EV181" s="3433"/>
      <c r="EW181" s="3433"/>
      <c r="EX181" s="3433"/>
      <c r="EY181" s="3433"/>
      <c r="EZ181" s="3433"/>
      <c r="FA181" s="3433"/>
      <c r="FB181" s="3433"/>
      <c r="FC181" s="3433"/>
      <c r="FD181" s="3433"/>
      <c r="FE181" s="3433"/>
      <c r="FF181" s="3433"/>
      <c r="FG181" s="3433"/>
      <c r="FH181" s="3433"/>
      <c r="FI181" s="3433"/>
      <c r="FJ181" s="3433"/>
      <c r="FK181" s="3433"/>
      <c r="FL181" s="3433"/>
      <c r="FM181" s="3433"/>
      <c r="FN181" s="3433"/>
      <c r="FO181" s="3433"/>
      <c r="FP181" s="3433"/>
      <c r="FQ181" s="3433"/>
      <c r="FR181" s="3433"/>
      <c r="FS181" s="3433"/>
      <c r="FT181" s="3433"/>
      <c r="FU181" s="3433"/>
      <c r="FV181" s="3433"/>
      <c r="FW181" s="3433"/>
      <c r="FX181" s="3433"/>
      <c r="FY181" s="3433"/>
      <c r="FZ181" s="3433"/>
      <c r="GA181" s="3433"/>
      <c r="GB181" s="3433"/>
      <c r="GC181" s="3433"/>
      <c r="GD181" s="3433"/>
      <c r="GE181" s="3433"/>
      <c r="GF181" s="3433"/>
      <c r="GG181" s="3433"/>
      <c r="GH181" s="3433"/>
      <c r="GI181" s="3433"/>
      <c r="GJ181" s="3433"/>
      <c r="GK181" s="3433"/>
      <c r="GL181" s="3433"/>
      <c r="GM181" s="3433"/>
      <c r="GN181" s="3433"/>
      <c r="GO181" s="3433"/>
      <c r="GP181" s="3433"/>
      <c r="GQ181" s="3433"/>
      <c r="GR181" s="3433"/>
      <c r="GS181" s="3433"/>
      <c r="GT181" s="3433"/>
      <c r="GU181" s="3433"/>
      <c r="GV181" s="3433"/>
      <c r="GW181" s="3433"/>
      <c r="GX181" s="3433"/>
      <c r="GY181" s="3433"/>
      <c r="GZ181" s="3433"/>
      <c r="HA181" s="3433"/>
      <c r="HB181" s="3433"/>
      <c r="HC181" s="3433"/>
      <c r="HD181" s="3433"/>
      <c r="HE181" s="3433"/>
      <c r="HF181" s="3433"/>
      <c r="HG181" s="3433"/>
      <c r="HH181" s="3433"/>
      <c r="HI181" s="3433"/>
      <c r="HJ181" s="3433"/>
      <c r="HK181" s="3433"/>
      <c r="HL181" s="3433"/>
      <c r="HM181" s="3433"/>
      <c r="HN181" s="3433"/>
      <c r="HO181" s="3433"/>
      <c r="HP181" s="3433"/>
      <c r="HQ181" s="3433"/>
      <c r="HR181" s="3433"/>
      <c r="HS181" s="3433"/>
      <c r="HT181" s="3433"/>
      <c r="HU181" s="3433"/>
      <c r="HV181" s="3433"/>
      <c r="HW181" s="3433"/>
      <c r="HX181" s="3433"/>
      <c r="HY181" s="3433"/>
      <c r="HZ181" s="3433"/>
      <c r="IA181" s="3433"/>
      <c r="IB181" s="3433"/>
      <c r="IC181" s="3433"/>
      <c r="ID181" s="3433"/>
      <c r="IE181" s="3433"/>
      <c r="IF181" s="3433"/>
      <c r="IG181" s="3433"/>
      <c r="IH181" s="3433"/>
      <c r="II181" s="3433"/>
      <c r="IJ181" s="3433"/>
      <c r="IK181" s="3433"/>
      <c r="IL181" s="3433"/>
      <c r="IM181" s="3433"/>
      <c r="IN181" s="3433"/>
      <c r="IO181" s="3433"/>
      <c r="IP181" s="3433"/>
      <c r="IQ181" s="3433"/>
      <c r="IR181" s="3433"/>
      <c r="IS181" s="3433"/>
      <c r="IT181" s="3433"/>
      <c r="IU181" s="3433"/>
      <c r="IV181" s="3433"/>
      <c r="IW181" s="3433"/>
      <c r="IX181" s="3433"/>
      <c r="IY181" s="3433"/>
      <c r="IZ181" s="3433"/>
      <c r="JA181" s="3433"/>
      <c r="JB181" s="3433"/>
      <c r="JC181" s="3433"/>
      <c r="JD181" s="3433"/>
      <c r="JE181" s="3433"/>
      <c r="JF181" s="3433"/>
      <c r="JG181" s="3433"/>
      <c r="JH181" s="3433"/>
      <c r="JI181" s="3433"/>
      <c r="JJ181" s="3433"/>
      <c r="JK181" s="3433"/>
      <c r="JL181" s="3433"/>
      <c r="JM181" s="3433"/>
      <c r="JN181" s="3433"/>
      <c r="JO181" s="3433"/>
      <c r="JP181" s="3433"/>
      <c r="JQ181" s="3433"/>
      <c r="JR181" s="3433"/>
      <c r="JS181" s="3433"/>
      <c r="JT181" s="3433"/>
      <c r="JU181" s="3433"/>
      <c r="JV181" s="3433"/>
      <c r="JW181" s="3433"/>
      <c r="JX181" s="3433"/>
      <c r="JY181" s="3433"/>
      <c r="JZ181" s="3433"/>
      <c r="KA181" s="3433"/>
      <c r="KB181" s="3433"/>
      <c r="KC181" s="3433"/>
      <c r="KD181" s="3433"/>
      <c r="KE181" s="3433"/>
      <c r="KF181" s="3433"/>
      <c r="KG181" s="3433"/>
      <c r="KH181" s="3433"/>
      <c r="KI181" s="3433"/>
      <c r="KJ181" s="3433"/>
      <c r="KK181" s="3433"/>
      <c r="KL181" s="3433"/>
      <c r="KM181" s="3433"/>
      <c r="KN181" s="3433"/>
      <c r="KO181" s="3433"/>
      <c r="KP181" s="3433"/>
      <c r="KQ181" s="3433"/>
      <c r="KR181" s="3433"/>
      <c r="KS181" s="3433"/>
      <c r="KT181" s="3433"/>
      <c r="KU181" s="3433"/>
      <c r="KV181" s="3433"/>
      <c r="KW181" s="3433"/>
      <c r="KX181" s="3433"/>
      <c r="KY181" s="3433"/>
      <c r="KZ181" s="3433"/>
      <c r="LA181" s="3433"/>
      <c r="LB181" s="3433"/>
      <c r="LC181" s="3433"/>
      <c r="LD181" s="3433"/>
      <c r="LE181" s="3433"/>
      <c r="LF181" s="3433"/>
      <c r="LG181" s="3433"/>
      <c r="LH181" s="3433"/>
      <c r="LI181" s="3433"/>
      <c r="LJ181" s="3433"/>
      <c r="LK181" s="3433"/>
      <c r="LL181" s="3433"/>
      <c r="LM181" s="3433"/>
      <c r="LN181" s="3433"/>
      <c r="LO181" s="3433"/>
      <c r="LP181" s="3433"/>
      <c r="LQ181" s="3433"/>
      <c r="LR181" s="3433"/>
      <c r="LS181" s="3433"/>
      <c r="LT181" s="3433"/>
      <c r="LU181" s="3433"/>
      <c r="LV181" s="3433"/>
      <c r="LW181" s="3433"/>
      <c r="LX181" s="3433"/>
      <c r="LY181" s="3433"/>
      <c r="LZ181" s="3433"/>
      <c r="MA181" s="3433"/>
      <c r="MB181" s="3433"/>
      <c r="MC181" s="3433"/>
      <c r="MD181" s="3433"/>
      <c r="ME181" s="3433"/>
      <c r="MF181" s="3433"/>
      <c r="MG181" s="3433"/>
      <c r="MH181" s="3433"/>
      <c r="MI181" s="3433"/>
      <c r="MJ181" s="3433"/>
      <c r="MK181" s="3433"/>
      <c r="ML181" s="3433"/>
      <c r="MM181" s="3433"/>
      <c r="MN181" s="3433"/>
      <c r="MO181" s="3433"/>
      <c r="MP181" s="3433"/>
      <c r="MQ181" s="3433"/>
      <c r="MR181" s="3433"/>
      <c r="MS181" s="3433"/>
      <c r="MT181" s="3433"/>
      <c r="MU181" s="3433"/>
      <c r="MV181" s="3433"/>
      <c r="MW181" s="3433"/>
      <c r="MX181" s="3433"/>
      <c r="MY181" s="3433"/>
      <c r="MZ181" s="3433"/>
      <c r="NA181" s="3433"/>
      <c r="NB181" s="3433"/>
      <c r="NC181" s="3433"/>
      <c r="ND181" s="3433"/>
      <c r="NE181" s="3433"/>
      <c r="NF181" s="3433"/>
      <c r="NG181" s="3433"/>
      <c r="NH181" s="3433"/>
      <c r="NI181" s="3433"/>
      <c r="NJ181" s="3433"/>
      <c r="NK181" s="3433"/>
      <c r="NL181" s="3433"/>
      <c r="NM181" s="3433"/>
      <c r="NN181" s="3433"/>
      <c r="NO181" s="3433"/>
      <c r="NP181" s="3433"/>
      <c r="NQ181" s="3433"/>
      <c r="NR181" s="3433"/>
      <c r="NS181" s="3433"/>
      <c r="NT181" s="3433"/>
      <c r="NU181" s="3433"/>
      <c r="NV181" s="3433"/>
      <c r="NW181" s="3433"/>
      <c r="NX181" s="3433"/>
      <c r="NY181" s="3433"/>
      <c r="NZ181" s="3433"/>
      <c r="OA181" s="3433"/>
      <c r="OB181" s="3433"/>
      <c r="OC181" s="3433"/>
      <c r="OD181" s="3433"/>
      <c r="OE181" s="3433"/>
      <c r="OF181" s="3433"/>
      <c r="OG181" s="3433"/>
      <c r="OH181" s="3433"/>
      <c r="OI181" s="3433"/>
      <c r="OJ181" s="3433"/>
      <c r="OK181" s="3433"/>
      <c r="OL181" s="3433"/>
      <c r="OM181" s="3433"/>
      <c r="ON181" s="3433"/>
      <c r="OO181" s="3433"/>
      <c r="OP181" s="3433"/>
      <c r="OQ181" s="3433"/>
      <c r="OR181" s="3433"/>
      <c r="OS181" s="3433"/>
      <c r="OT181" s="3433"/>
      <c r="OU181" s="3433"/>
      <c r="OV181" s="3433"/>
      <c r="OW181" s="3433"/>
      <c r="OX181" s="3433"/>
      <c r="OY181" s="3433"/>
      <c r="OZ181" s="3433"/>
      <c r="PA181" s="3433"/>
      <c r="PB181" s="3433"/>
      <c r="PC181" s="3433"/>
      <c r="PD181" s="3433"/>
      <c r="PE181" s="3433"/>
      <c r="PF181" s="3433"/>
      <c r="PG181" s="3433"/>
      <c r="PH181" s="3433"/>
      <c r="PI181" s="3433"/>
      <c r="PJ181" s="3433"/>
      <c r="PK181" s="3433"/>
      <c r="PL181" s="3433"/>
      <c r="PM181" s="3433"/>
      <c r="PN181" s="3433"/>
      <c r="PO181" s="3433"/>
      <c r="PP181" s="3433"/>
      <c r="PQ181" s="3433"/>
      <c r="PR181" s="3433"/>
      <c r="PS181" s="3433"/>
      <c r="PT181" s="3433"/>
      <c r="PU181" s="3433"/>
      <c r="PV181" s="3433"/>
      <c r="PW181" s="3433"/>
      <c r="PX181" s="3433"/>
      <c r="PY181" s="3433"/>
      <c r="PZ181" s="3433"/>
      <c r="QA181" s="3433"/>
      <c r="QB181" s="3433"/>
      <c r="QC181" s="3433"/>
      <c r="QD181" s="3433"/>
      <c r="QE181" s="3433"/>
      <c r="QF181" s="3433"/>
      <c r="QG181" s="3433"/>
      <c r="QH181" s="3433"/>
      <c r="QI181" s="3433"/>
      <c r="QJ181" s="3433"/>
      <c r="QK181" s="3433"/>
      <c r="QL181" s="3433"/>
      <c r="QM181" s="3433"/>
      <c r="QN181" s="3433"/>
      <c r="QO181" s="3433"/>
      <c r="QP181" s="3433"/>
      <c r="QQ181" s="3433"/>
      <c r="QR181" s="3433"/>
      <c r="QS181" s="3433"/>
      <c r="QT181" s="3433"/>
      <c r="QU181" s="3433"/>
      <c r="QV181" s="3433"/>
      <c r="QW181" s="3433"/>
      <c r="QX181" s="3433"/>
      <c r="QY181" s="3433"/>
      <c r="QZ181" s="3433"/>
      <c r="RA181" s="3433"/>
      <c r="RB181" s="3433"/>
      <c r="RC181" s="3433"/>
      <c r="RD181" s="3433"/>
      <c r="RE181" s="3433"/>
      <c r="RF181" s="3433"/>
      <c r="RG181" s="3433"/>
      <c r="RH181" s="3433"/>
      <c r="RI181" s="3433"/>
      <c r="RJ181" s="3433"/>
      <c r="RK181" s="3433"/>
      <c r="RL181" s="3433"/>
      <c r="RM181" s="3433"/>
      <c r="RN181" s="3433"/>
      <c r="RO181" s="3433"/>
      <c r="RP181" s="3433"/>
      <c r="RQ181" s="3433"/>
      <c r="RR181" s="3433"/>
      <c r="RS181" s="3433"/>
      <c r="RT181" s="3433"/>
      <c r="RU181" s="3433"/>
      <c r="RV181" s="3433"/>
      <c r="RW181" s="3433"/>
      <c r="RX181" s="3433"/>
      <c r="RY181" s="3433"/>
      <c r="RZ181" s="3433"/>
      <c r="SA181" s="3433"/>
      <c r="SB181" s="3433"/>
      <c r="SC181" s="3433"/>
      <c r="SD181" s="3433"/>
      <c r="SE181" s="3433"/>
      <c r="SF181" s="3433"/>
      <c r="SG181" s="3433"/>
      <c r="SH181" s="3433"/>
      <c r="SI181" s="3433"/>
      <c r="SJ181" s="3433"/>
      <c r="SK181" s="3433"/>
      <c r="SL181" s="3433"/>
      <c r="SM181" s="3433"/>
      <c r="SN181" s="3433"/>
      <c r="SO181" s="3433"/>
      <c r="SP181" s="3433"/>
      <c r="SQ181" s="3433"/>
      <c r="SR181" s="3433"/>
      <c r="SS181" s="3433"/>
      <c r="ST181" s="3433"/>
      <c r="SU181" s="3433"/>
      <c r="SV181" s="3433"/>
      <c r="SW181" s="3433"/>
      <c r="SX181" s="3433"/>
      <c r="SY181" s="3433"/>
      <c r="SZ181" s="3433"/>
      <c r="TA181" s="3433"/>
      <c r="TB181" s="3433"/>
      <c r="TC181" s="3433"/>
      <c r="TD181" s="3433"/>
      <c r="TE181" s="3433"/>
      <c r="TF181" s="3433"/>
      <c r="TG181" s="3433"/>
      <c r="TH181" s="3433"/>
      <c r="TI181" s="3433"/>
      <c r="TJ181" s="3433"/>
      <c r="TK181" s="3433"/>
      <c r="TL181" s="3433"/>
      <c r="TM181" s="3433"/>
      <c r="TN181" s="3433"/>
      <c r="TO181" s="3433"/>
      <c r="TP181" s="3433"/>
      <c r="TQ181" s="3433"/>
      <c r="TR181" s="3433"/>
      <c r="TS181" s="3433"/>
      <c r="TT181" s="3433"/>
      <c r="TU181" s="3433"/>
      <c r="TV181" s="3433"/>
      <c r="TW181" s="3433"/>
      <c r="TX181" s="3433"/>
      <c r="TY181" s="3433"/>
      <c r="TZ181" s="3433"/>
      <c r="UA181" s="3433"/>
      <c r="UB181" s="3433"/>
      <c r="UC181" s="3433"/>
      <c r="UD181" s="3433"/>
      <c r="UE181" s="3433"/>
      <c r="UF181" s="3433"/>
      <c r="UG181" s="3433"/>
      <c r="UH181" s="3433"/>
      <c r="UI181" s="3433"/>
      <c r="UJ181" s="3433"/>
      <c r="UK181" s="3433"/>
      <c r="UL181" s="3433"/>
      <c r="UM181" s="3433"/>
      <c r="UN181" s="3433"/>
      <c r="UO181" s="3433"/>
      <c r="UP181" s="3433"/>
      <c r="UQ181" s="3433"/>
      <c r="UR181" s="3433"/>
      <c r="US181" s="3433"/>
      <c r="UT181" s="3433"/>
      <c r="UU181" s="3433"/>
      <c r="UV181" s="3433"/>
      <c r="UW181" s="3433"/>
      <c r="UX181" s="3433"/>
      <c r="UY181" s="3433"/>
      <c r="UZ181" s="3433"/>
      <c r="VA181" s="3433"/>
      <c r="VB181" s="3433"/>
      <c r="VC181" s="3433"/>
      <c r="VD181" s="3433"/>
      <c r="VE181" s="3433"/>
      <c r="VF181" s="3433"/>
      <c r="VG181" s="3433"/>
      <c r="VH181" s="3433"/>
      <c r="VI181" s="3433"/>
      <c r="VJ181" s="3433"/>
      <c r="VK181" s="3433"/>
      <c r="VL181" s="3433"/>
      <c r="VM181" s="3433"/>
      <c r="VN181" s="3433"/>
      <c r="VO181" s="3433"/>
      <c r="VP181" s="3433"/>
      <c r="VQ181" s="3433"/>
      <c r="VR181" s="3433"/>
      <c r="VS181" s="3433"/>
      <c r="VT181" s="3433"/>
      <c r="VU181" s="3433"/>
      <c r="VV181" s="3433"/>
      <c r="VW181" s="3433"/>
      <c r="VX181" s="3433"/>
      <c r="VY181" s="3433"/>
      <c r="VZ181" s="3433"/>
      <c r="WA181" s="3433"/>
      <c r="WB181" s="3433"/>
      <c r="WC181" s="3433"/>
      <c r="WD181" s="3433"/>
      <c r="WE181" s="3433"/>
      <c r="WF181" s="3433"/>
      <c r="WG181" s="3433"/>
      <c r="WH181" s="3433"/>
      <c r="WI181" s="3433"/>
      <c r="WJ181" s="3433"/>
      <c r="WK181" s="3433"/>
      <c r="WL181" s="3433"/>
      <c r="WM181" s="3433"/>
      <c r="WN181" s="3433"/>
      <c r="WO181" s="3433"/>
      <c r="WP181" s="3433"/>
      <c r="WQ181" s="3433"/>
      <c r="WR181" s="3433"/>
      <c r="WS181" s="3433"/>
      <c r="WT181" s="3433"/>
      <c r="WU181" s="3433"/>
      <c r="WV181" s="3433"/>
      <c r="WW181" s="3433"/>
      <c r="WX181" s="3433"/>
      <c r="WY181" s="3433"/>
      <c r="WZ181" s="3433"/>
      <c r="XA181" s="3433"/>
      <c r="XB181" s="3433"/>
      <c r="XC181" s="3433"/>
      <c r="XD181" s="3433"/>
      <c r="XE181" s="3433"/>
      <c r="XF181" s="3433"/>
      <c r="XG181" s="3433"/>
      <c r="XH181" s="3433"/>
      <c r="XI181" s="3433"/>
      <c r="XJ181" s="3433"/>
      <c r="XK181" s="3433"/>
      <c r="XL181" s="3433"/>
      <c r="XM181" s="3433"/>
      <c r="XN181" s="3433"/>
      <c r="XO181" s="3433"/>
      <c r="XP181" s="3433"/>
      <c r="XQ181" s="3433"/>
      <c r="XR181" s="3433"/>
      <c r="XS181" s="3433"/>
      <c r="XT181" s="3433"/>
      <c r="XU181" s="3433"/>
      <c r="XV181" s="3433"/>
      <c r="XW181" s="3433"/>
      <c r="XX181" s="3433"/>
      <c r="XY181" s="3433"/>
      <c r="XZ181" s="3433"/>
      <c r="YA181" s="3433"/>
      <c r="YB181" s="3433"/>
      <c r="YC181" s="3433"/>
      <c r="YD181" s="3433"/>
      <c r="YE181" s="3433"/>
      <c r="YF181" s="3433"/>
      <c r="YG181" s="3433"/>
      <c r="YH181" s="3433"/>
      <c r="YI181" s="3433"/>
      <c r="YJ181" s="3433"/>
      <c r="YK181" s="3433"/>
      <c r="YL181" s="3433"/>
      <c r="YM181" s="3433"/>
      <c r="YN181" s="3433"/>
      <c r="YO181" s="3433"/>
      <c r="YP181" s="3433"/>
      <c r="YQ181" s="3433"/>
      <c r="YR181" s="3433"/>
      <c r="YS181" s="3433"/>
      <c r="YT181" s="3433"/>
      <c r="YU181" s="3433"/>
      <c r="YV181" s="3433"/>
      <c r="YW181" s="3433"/>
      <c r="YX181" s="3433"/>
      <c r="YY181" s="3433"/>
      <c r="YZ181" s="3433"/>
      <c r="ZA181" s="3433"/>
      <c r="ZB181" s="3433"/>
      <c r="ZC181" s="3433"/>
      <c r="ZD181" s="3433"/>
      <c r="ZE181" s="3433"/>
      <c r="ZF181" s="3433"/>
      <c r="ZG181" s="3433"/>
      <c r="ZH181" s="3433"/>
      <c r="ZI181" s="3433"/>
      <c r="ZJ181" s="3433"/>
      <c r="ZK181" s="3433"/>
      <c r="ZL181" s="3433"/>
      <c r="ZM181" s="3433"/>
      <c r="ZN181" s="3433"/>
      <c r="ZO181" s="3433"/>
      <c r="ZP181" s="3433"/>
      <c r="ZQ181" s="3433"/>
      <c r="ZR181" s="3433"/>
      <c r="ZS181" s="3433"/>
      <c r="ZT181" s="3433"/>
      <c r="ZU181" s="3433"/>
      <c r="ZV181" s="3433"/>
      <c r="ZW181" s="3433"/>
      <c r="ZX181" s="3433"/>
      <c r="ZY181" s="3433"/>
      <c r="ZZ181" s="3433"/>
      <c r="AAA181" s="3433"/>
      <c r="AAB181" s="3433"/>
      <c r="AAC181" s="3433"/>
      <c r="AAD181" s="3433"/>
      <c r="AAE181" s="3433"/>
      <c r="AAF181" s="3433"/>
      <c r="AAG181" s="3433"/>
      <c r="AAH181" s="3433"/>
      <c r="AAI181" s="3433"/>
      <c r="AAJ181" s="3433"/>
      <c r="AAK181" s="3433"/>
      <c r="AAL181" s="3433"/>
      <c r="AAM181" s="3433"/>
      <c r="AAN181" s="3433"/>
      <c r="AAO181" s="3433"/>
      <c r="AAP181" s="3433"/>
      <c r="AAQ181" s="3433"/>
      <c r="AAR181" s="3433"/>
      <c r="AAS181" s="3433"/>
      <c r="AAT181" s="3433"/>
      <c r="AAU181" s="3433"/>
      <c r="AAV181" s="3433"/>
      <c r="AAW181" s="3433"/>
      <c r="AAX181" s="3433"/>
      <c r="AAY181" s="3433"/>
      <c r="AAZ181" s="3433"/>
      <c r="ABA181" s="3433"/>
      <c r="ABB181" s="3433"/>
      <c r="ABC181" s="3433"/>
      <c r="ABD181" s="3433"/>
      <c r="ABE181" s="3433"/>
      <c r="ABF181" s="3433"/>
      <c r="ABG181" s="3433"/>
      <c r="ABH181" s="3433"/>
      <c r="ABI181" s="3433"/>
      <c r="ABJ181" s="3433"/>
      <c r="ABK181" s="3433"/>
      <c r="ABL181" s="3433"/>
      <c r="ABM181" s="3433"/>
      <c r="ABN181" s="3433"/>
      <c r="ABO181" s="3433"/>
      <c r="ABP181" s="3433"/>
      <c r="ABQ181" s="3433"/>
      <c r="ABR181" s="3433"/>
      <c r="ABS181" s="3433"/>
      <c r="ABT181" s="3433"/>
      <c r="ABU181" s="3433"/>
      <c r="ABV181" s="3433"/>
      <c r="ABW181" s="3433"/>
      <c r="ABX181" s="3433"/>
      <c r="ABY181" s="3433"/>
      <c r="ABZ181" s="3433"/>
      <c r="ACA181" s="3433"/>
      <c r="ACB181" s="3433"/>
      <c r="ACC181" s="3433"/>
      <c r="ACD181" s="3433"/>
      <c r="ACE181" s="3433"/>
      <c r="ACF181" s="3433"/>
      <c r="ACG181" s="3433"/>
      <c r="ACH181" s="3433"/>
      <c r="ACI181" s="3433"/>
      <c r="ACJ181" s="3433"/>
      <c r="ACK181" s="3433"/>
      <c r="ACL181" s="3433"/>
      <c r="ACM181" s="3433"/>
      <c r="ACN181" s="3433"/>
      <c r="ACO181" s="3433"/>
      <c r="ACP181" s="3433"/>
      <c r="ACQ181" s="3433"/>
      <c r="ACR181" s="3433"/>
      <c r="ACS181" s="3433"/>
      <c r="ACT181" s="3433"/>
      <c r="ACU181" s="3433"/>
      <c r="ACV181" s="3433"/>
      <c r="ACW181" s="3433"/>
      <c r="ACX181" s="3433"/>
      <c r="ACY181" s="3433"/>
      <c r="ACZ181" s="3433"/>
      <c r="ADA181" s="3433"/>
      <c r="ADB181" s="3433"/>
      <c r="ADC181" s="3433"/>
      <c r="ADD181" s="3433"/>
      <c r="ADE181" s="3433"/>
      <c r="ADF181" s="3433"/>
      <c r="ADG181" s="3433"/>
      <c r="ADH181" s="3433"/>
      <c r="ADI181" s="3433"/>
      <c r="ADJ181" s="3433"/>
      <c r="ADK181" s="3433"/>
      <c r="ADL181" s="3433"/>
      <c r="ADM181" s="3433"/>
      <c r="ADN181" s="3433"/>
      <c r="ADO181" s="3433"/>
      <c r="ADP181" s="3433"/>
      <c r="ADQ181" s="3433"/>
      <c r="ADR181" s="3433"/>
      <c r="ADS181" s="3433"/>
      <c r="ADT181" s="3433"/>
      <c r="ADU181" s="3433"/>
      <c r="ADV181" s="3433"/>
      <c r="ADW181" s="3433"/>
      <c r="ADX181" s="3433"/>
      <c r="ADY181" s="3433"/>
      <c r="ADZ181" s="3433"/>
      <c r="AEA181" s="3433"/>
      <c r="AEB181" s="3433"/>
      <c r="AEC181" s="3433"/>
      <c r="AED181" s="3433"/>
      <c r="AEE181" s="3433"/>
      <c r="AEF181" s="3433"/>
      <c r="AEG181" s="3433"/>
      <c r="AEH181" s="3433"/>
      <c r="AEI181" s="3433"/>
      <c r="AEJ181" s="3433"/>
      <c r="AEK181" s="3433"/>
      <c r="AEL181" s="3433"/>
      <c r="AEM181" s="3433"/>
      <c r="AEN181" s="3433"/>
      <c r="AEO181" s="3433"/>
      <c r="AEP181" s="3433"/>
      <c r="AEQ181" s="3433"/>
      <c r="AER181" s="3433"/>
      <c r="AES181" s="3433"/>
      <c r="AET181" s="3433"/>
      <c r="AEU181" s="3433"/>
      <c r="AEV181" s="3433"/>
      <c r="AEW181" s="3433"/>
      <c r="AEX181" s="3433"/>
      <c r="AEY181" s="3433"/>
      <c r="AEZ181" s="3433"/>
      <c r="AFA181" s="3433"/>
      <c r="AFB181" s="3433"/>
      <c r="AFC181" s="3433"/>
      <c r="AFD181" s="3433"/>
      <c r="AFE181" s="3433"/>
      <c r="AFF181" s="3433"/>
      <c r="AFG181" s="3433"/>
      <c r="AFH181" s="3433"/>
      <c r="AFI181" s="3433"/>
      <c r="AFJ181" s="3433"/>
      <c r="AFK181" s="3433"/>
      <c r="AFL181" s="3433"/>
      <c r="AFM181" s="3433"/>
      <c r="AFN181" s="3433"/>
      <c r="AFO181" s="3433"/>
      <c r="AFP181" s="3433"/>
      <c r="AFQ181" s="3433"/>
      <c r="AFR181" s="3433"/>
      <c r="AFS181" s="3433"/>
      <c r="AFT181" s="3433"/>
      <c r="AFU181" s="3433"/>
      <c r="AFV181" s="3433"/>
      <c r="AFW181" s="3433"/>
      <c r="AFX181" s="3433"/>
      <c r="AFY181" s="3433"/>
      <c r="AFZ181" s="3433"/>
      <c r="AGA181" s="3433"/>
      <c r="AGB181" s="3433"/>
      <c r="AGC181" s="3433"/>
      <c r="AGD181" s="3433"/>
      <c r="AGE181" s="3433"/>
      <c r="AGF181" s="3433"/>
      <c r="AGG181" s="3433"/>
      <c r="AGH181" s="3433"/>
      <c r="AGI181" s="3433"/>
      <c r="AGJ181" s="3433"/>
      <c r="AGK181" s="3433"/>
      <c r="AGL181" s="3433"/>
      <c r="AGM181" s="3433"/>
      <c r="AGN181" s="3433"/>
      <c r="AGO181" s="3433"/>
      <c r="AGP181" s="3433"/>
      <c r="AGQ181" s="3433"/>
      <c r="AGR181" s="3433"/>
      <c r="AGS181" s="3433"/>
      <c r="AGT181" s="3433"/>
      <c r="AGU181" s="3433"/>
      <c r="AGV181" s="3433"/>
      <c r="AGW181" s="3433"/>
      <c r="AGX181" s="3433"/>
      <c r="AGY181" s="3433"/>
      <c r="AGZ181" s="3433"/>
      <c r="AHA181" s="3433"/>
      <c r="AHB181" s="3433"/>
      <c r="AHC181" s="3433"/>
      <c r="AHD181" s="3433"/>
      <c r="AHE181" s="3433"/>
      <c r="AHF181" s="3433"/>
      <c r="AHG181" s="3433"/>
      <c r="AHH181" s="3433"/>
      <c r="AHI181" s="3433"/>
      <c r="AHJ181" s="3433"/>
      <c r="AHK181" s="3433"/>
      <c r="AHL181" s="3433"/>
      <c r="AHM181" s="3433"/>
      <c r="AHN181" s="3433"/>
      <c r="AHO181" s="3433"/>
      <c r="AHP181" s="3433"/>
      <c r="AHQ181" s="3433"/>
      <c r="AHR181" s="3433"/>
      <c r="AHS181" s="3433"/>
      <c r="AHT181" s="3433"/>
      <c r="AHU181" s="3433"/>
      <c r="AHV181" s="3433"/>
      <c r="AHW181" s="3433"/>
      <c r="AHX181" s="3433"/>
      <c r="AHY181" s="3433"/>
      <c r="AHZ181" s="3433"/>
      <c r="AIA181" s="3433"/>
      <c r="AIB181" s="3433"/>
      <c r="AIC181" s="3433"/>
      <c r="AID181" s="3433"/>
      <c r="AIE181" s="3433"/>
      <c r="AIF181" s="3433"/>
      <c r="AIG181" s="3433"/>
      <c r="AIH181" s="3433"/>
      <c r="AII181" s="3433"/>
      <c r="AIJ181" s="3433"/>
      <c r="AIK181" s="3433"/>
      <c r="AIL181" s="3433"/>
      <c r="AIM181" s="3433"/>
      <c r="AIN181" s="3433"/>
      <c r="AIO181" s="3433"/>
      <c r="AIP181" s="3433"/>
      <c r="AIQ181" s="3433"/>
      <c r="AIR181" s="3433"/>
      <c r="AIS181" s="3433"/>
      <c r="AIT181" s="3433"/>
      <c r="AIU181" s="3433"/>
      <c r="AIV181" s="3433"/>
      <c r="AIW181" s="3433"/>
      <c r="AIX181" s="3433"/>
      <c r="AIY181" s="3433"/>
      <c r="AIZ181" s="3433"/>
      <c r="AJA181" s="3433"/>
      <c r="AJB181" s="3433"/>
      <c r="AJC181" s="3433"/>
      <c r="AJD181" s="3433"/>
      <c r="AJE181" s="3433"/>
      <c r="AJF181" s="3433"/>
      <c r="AJG181" s="3433"/>
      <c r="AJH181" s="3433"/>
      <c r="AJI181" s="3433"/>
      <c r="AJJ181" s="3433"/>
      <c r="AJK181" s="3433"/>
      <c r="AJL181" s="3433"/>
      <c r="AJM181" s="3433"/>
      <c r="AJN181" s="3433"/>
      <c r="AJO181" s="3433"/>
      <c r="AJP181" s="3433"/>
      <c r="AJQ181" s="3433"/>
      <c r="AJR181" s="3433"/>
      <c r="AJS181" s="3433"/>
      <c r="AJT181" s="3433"/>
      <c r="AJU181" s="3433"/>
      <c r="AJV181" s="3433"/>
      <c r="AJW181" s="3433"/>
      <c r="AJX181" s="3433"/>
      <c r="AJY181" s="3433"/>
      <c r="AJZ181" s="3433"/>
      <c r="AKA181" s="3433"/>
      <c r="AKB181" s="3433"/>
      <c r="AKC181" s="3433"/>
      <c r="AKD181" s="3433"/>
      <c r="AKE181" s="3433"/>
      <c r="AKF181" s="3433"/>
      <c r="AKG181" s="3433"/>
      <c r="AKH181" s="3433"/>
      <c r="AKI181" s="3433"/>
      <c r="AKJ181" s="3433"/>
      <c r="AKK181" s="3433"/>
      <c r="AKL181" s="3433"/>
      <c r="AKM181" s="3433"/>
      <c r="AKN181" s="3433"/>
      <c r="AKO181" s="3433"/>
      <c r="AKP181" s="3433"/>
      <c r="AKQ181" s="3433"/>
      <c r="AKR181" s="3433"/>
      <c r="AKS181" s="3433"/>
      <c r="AKT181" s="3433"/>
      <c r="AKU181" s="3433"/>
      <c r="AKV181" s="3433"/>
      <c r="AKW181" s="3433"/>
      <c r="AKX181" s="3433"/>
      <c r="AKY181" s="3433"/>
      <c r="AKZ181" s="3433"/>
      <c r="ALA181" s="3433"/>
      <c r="ALB181" s="3433"/>
      <c r="ALC181" s="3433"/>
      <c r="ALD181" s="3433"/>
      <c r="ALE181" s="3433"/>
      <c r="ALF181" s="3433"/>
      <c r="ALG181" s="3433"/>
      <c r="ALH181" s="3433"/>
      <c r="ALI181" s="3433"/>
      <c r="ALJ181" s="3433"/>
      <c r="ALK181" s="3433"/>
      <c r="ALL181" s="3433"/>
      <c r="ALM181" s="3433"/>
      <c r="ALN181" s="3433"/>
      <c r="ALO181" s="3433"/>
      <c r="ALP181" s="3433"/>
      <c r="ALQ181" s="3433"/>
      <c r="ALR181" s="3433"/>
      <c r="ALS181" s="3433"/>
      <c r="ALT181" s="3433"/>
      <c r="ALU181" s="3433"/>
      <c r="ALV181" s="3433"/>
      <c r="ALW181" s="3433"/>
      <c r="ALX181" s="3433"/>
      <c r="ALY181" s="3433"/>
      <c r="ALZ181" s="3433"/>
      <c r="AMA181" s="3433"/>
      <c r="AMB181" s="3433"/>
      <c r="AMC181" s="3433"/>
      <c r="AMD181" s="3433"/>
      <c r="AME181" s="3433"/>
      <c r="AMF181" s="3433"/>
      <c r="AMG181" s="3433"/>
      <c r="AMH181" s="3433"/>
      <c r="AMI181" s="3433"/>
      <c r="AMJ181" s="3433"/>
    </row>
    <row r="182" spans="1:1024" s="3434" customFormat="1" ht="19.399999999999999" customHeight="1">
      <c r="A182" s="6249"/>
      <c r="B182" s="6969"/>
      <c r="C182" s="6972"/>
      <c r="D182" s="6975"/>
      <c r="E182" s="6978"/>
      <c r="F182" s="6981"/>
      <c r="G182" s="6978"/>
      <c r="H182" s="6878"/>
      <c r="I182" s="3428" t="s">
        <v>1265</v>
      </c>
      <c r="J182" s="2417">
        <v>1000000</v>
      </c>
      <c r="K182" s="7040"/>
      <c r="L182" s="7040"/>
      <c r="M182" s="7040"/>
      <c r="N182" s="7040"/>
      <c r="O182" s="7043"/>
      <c r="P182" s="7024"/>
      <c r="Q182" s="7027"/>
      <c r="R182" s="7030"/>
      <c r="S182" s="7033"/>
      <c r="T182" s="7036"/>
      <c r="U182" s="7015"/>
      <c r="V182" s="7015"/>
      <c r="W182" s="7015"/>
      <c r="X182" s="7015"/>
      <c r="Y182" s="7018"/>
      <c r="Z182" s="7021"/>
      <c r="AA182" s="7018"/>
      <c r="AB182" s="7018"/>
      <c r="AC182" s="7018"/>
      <c r="AD182" s="7018"/>
      <c r="AE182" s="7015"/>
      <c r="AF182" s="7011"/>
      <c r="AG182" s="6632"/>
      <c r="AH182" s="6632"/>
      <c r="AI182" s="7027"/>
      <c r="AJ182" s="7027"/>
      <c r="AK182" s="7079"/>
      <c r="AL182" s="6632"/>
      <c r="AM182" s="6632"/>
      <c r="AN182" s="7076"/>
      <c r="AO182" s="6632"/>
      <c r="AP182" s="6632"/>
      <c r="AQ182" s="6632"/>
      <c r="AR182" s="6632"/>
      <c r="AS182" s="6632"/>
      <c r="AT182" s="7011"/>
      <c r="AU182" s="6632"/>
      <c r="AV182" s="6632"/>
      <c r="AW182" s="7070"/>
      <c r="AX182" s="7070"/>
      <c r="AY182" s="7073"/>
      <c r="AZ182" s="7052"/>
      <c r="BA182" s="3421"/>
      <c r="BB182" s="3421"/>
      <c r="BC182" s="3421"/>
      <c r="BD182" s="3421"/>
      <c r="BE182" s="3421"/>
      <c r="BF182" s="3421"/>
      <c r="BG182" s="3421"/>
      <c r="BH182" s="3421"/>
      <c r="BI182" s="3421"/>
      <c r="BJ182" s="3421"/>
      <c r="BK182" s="3421"/>
      <c r="BL182" s="3421"/>
      <c r="BM182" s="3421"/>
      <c r="BN182" s="3421"/>
      <c r="BO182" s="3421"/>
      <c r="BP182" s="3421"/>
      <c r="BQ182" s="3421"/>
      <c r="BR182" s="3421"/>
      <c r="BS182" s="3421"/>
      <c r="BT182" s="3421"/>
      <c r="BU182" s="3421"/>
      <c r="BV182" s="3421"/>
      <c r="BW182" s="3421"/>
      <c r="BX182" s="3421"/>
      <c r="BY182" s="3421"/>
      <c r="BZ182" s="3421"/>
      <c r="CA182" s="3421"/>
      <c r="CB182" s="3421"/>
      <c r="CC182" s="3421"/>
      <c r="CD182" s="3421"/>
      <c r="CE182" s="3421"/>
      <c r="CF182" s="3421"/>
      <c r="CG182" s="3421"/>
      <c r="CH182" s="3421"/>
      <c r="CI182" s="3421"/>
      <c r="CJ182" s="3421"/>
      <c r="CK182" s="3421"/>
      <c r="CL182" s="3421"/>
      <c r="CM182" s="3421"/>
      <c r="CN182" s="3421"/>
      <c r="CO182" s="3421"/>
      <c r="CP182" s="3421"/>
      <c r="CQ182" s="3421"/>
      <c r="CR182" s="3421"/>
      <c r="CS182" s="3421"/>
      <c r="CT182" s="3421"/>
      <c r="CU182" s="3421"/>
      <c r="CV182" s="3421"/>
      <c r="CW182" s="3421"/>
      <c r="CX182" s="3421"/>
      <c r="CY182" s="3421"/>
      <c r="CZ182" s="3421"/>
      <c r="DA182" s="3421"/>
      <c r="DB182" s="3421"/>
      <c r="DC182" s="3421"/>
      <c r="DD182" s="3421"/>
      <c r="DE182" s="3421"/>
      <c r="DF182" s="3421"/>
      <c r="DG182" s="3421"/>
      <c r="DH182" s="3421"/>
      <c r="DI182" s="3421"/>
      <c r="DJ182" s="3421"/>
      <c r="DK182" s="3421"/>
      <c r="DL182" s="3421"/>
      <c r="DM182" s="3421"/>
      <c r="DN182" s="3421"/>
      <c r="DO182" s="3421"/>
      <c r="DP182" s="3421"/>
      <c r="DQ182" s="3421"/>
      <c r="DR182" s="3421"/>
      <c r="DS182" s="3421"/>
      <c r="DT182" s="3421"/>
      <c r="DU182" s="3421"/>
      <c r="DV182" s="3421"/>
      <c r="DW182" s="3421"/>
      <c r="DX182" s="3421"/>
      <c r="DY182" s="3421"/>
      <c r="DZ182" s="3433"/>
      <c r="EA182" s="3433"/>
      <c r="EB182" s="3433"/>
      <c r="EC182" s="3433"/>
      <c r="ED182" s="3433"/>
      <c r="EE182" s="3433"/>
      <c r="EF182" s="3433"/>
      <c r="EG182" s="3433"/>
      <c r="EH182" s="3433"/>
      <c r="EI182" s="3433"/>
      <c r="EJ182" s="3433"/>
      <c r="EK182" s="3433"/>
      <c r="EL182" s="3433"/>
      <c r="EM182" s="3433"/>
      <c r="EN182" s="3433"/>
      <c r="EO182" s="3433"/>
      <c r="EP182" s="3433"/>
      <c r="EQ182" s="3433"/>
      <c r="ER182" s="3433"/>
      <c r="ES182" s="3433"/>
      <c r="ET182" s="3433"/>
      <c r="EU182" s="3433"/>
      <c r="EV182" s="3433"/>
      <c r="EW182" s="3433"/>
      <c r="EX182" s="3433"/>
      <c r="EY182" s="3433"/>
      <c r="EZ182" s="3433"/>
      <c r="FA182" s="3433"/>
      <c r="FB182" s="3433"/>
      <c r="FC182" s="3433"/>
      <c r="FD182" s="3433"/>
      <c r="FE182" s="3433"/>
      <c r="FF182" s="3433"/>
      <c r="FG182" s="3433"/>
      <c r="FH182" s="3433"/>
      <c r="FI182" s="3433"/>
      <c r="FJ182" s="3433"/>
      <c r="FK182" s="3433"/>
      <c r="FL182" s="3433"/>
      <c r="FM182" s="3433"/>
      <c r="FN182" s="3433"/>
      <c r="FO182" s="3433"/>
      <c r="FP182" s="3433"/>
      <c r="FQ182" s="3433"/>
      <c r="FR182" s="3433"/>
      <c r="FS182" s="3433"/>
      <c r="FT182" s="3433"/>
      <c r="FU182" s="3433"/>
      <c r="FV182" s="3433"/>
      <c r="FW182" s="3433"/>
      <c r="FX182" s="3433"/>
      <c r="FY182" s="3433"/>
      <c r="FZ182" s="3433"/>
      <c r="GA182" s="3433"/>
      <c r="GB182" s="3433"/>
      <c r="GC182" s="3433"/>
      <c r="GD182" s="3433"/>
      <c r="GE182" s="3433"/>
      <c r="GF182" s="3433"/>
      <c r="GG182" s="3433"/>
      <c r="GH182" s="3433"/>
      <c r="GI182" s="3433"/>
      <c r="GJ182" s="3433"/>
      <c r="GK182" s="3433"/>
      <c r="GL182" s="3433"/>
      <c r="GM182" s="3433"/>
      <c r="GN182" s="3433"/>
      <c r="GO182" s="3433"/>
      <c r="GP182" s="3433"/>
      <c r="GQ182" s="3433"/>
      <c r="GR182" s="3433"/>
      <c r="GS182" s="3433"/>
      <c r="GT182" s="3433"/>
      <c r="GU182" s="3433"/>
      <c r="GV182" s="3433"/>
      <c r="GW182" s="3433"/>
      <c r="GX182" s="3433"/>
      <c r="GY182" s="3433"/>
      <c r="GZ182" s="3433"/>
      <c r="HA182" s="3433"/>
      <c r="HB182" s="3433"/>
      <c r="HC182" s="3433"/>
      <c r="HD182" s="3433"/>
      <c r="HE182" s="3433"/>
      <c r="HF182" s="3433"/>
      <c r="HG182" s="3433"/>
      <c r="HH182" s="3433"/>
      <c r="HI182" s="3433"/>
      <c r="HJ182" s="3433"/>
      <c r="HK182" s="3433"/>
      <c r="HL182" s="3433"/>
      <c r="HM182" s="3433"/>
      <c r="HN182" s="3433"/>
      <c r="HO182" s="3433"/>
      <c r="HP182" s="3433"/>
      <c r="HQ182" s="3433"/>
      <c r="HR182" s="3433"/>
      <c r="HS182" s="3433"/>
      <c r="HT182" s="3433"/>
      <c r="HU182" s="3433"/>
      <c r="HV182" s="3433"/>
      <c r="HW182" s="3433"/>
      <c r="HX182" s="3433"/>
      <c r="HY182" s="3433"/>
      <c r="HZ182" s="3433"/>
      <c r="IA182" s="3433"/>
      <c r="IB182" s="3433"/>
      <c r="IC182" s="3433"/>
      <c r="ID182" s="3433"/>
      <c r="IE182" s="3433"/>
      <c r="IF182" s="3433"/>
      <c r="IG182" s="3433"/>
      <c r="IH182" s="3433"/>
      <c r="II182" s="3433"/>
      <c r="IJ182" s="3433"/>
      <c r="IK182" s="3433"/>
      <c r="IL182" s="3433"/>
      <c r="IM182" s="3433"/>
      <c r="IN182" s="3433"/>
      <c r="IO182" s="3433"/>
      <c r="IP182" s="3433"/>
      <c r="IQ182" s="3433"/>
      <c r="IR182" s="3433"/>
      <c r="IS182" s="3433"/>
      <c r="IT182" s="3433"/>
      <c r="IU182" s="3433"/>
      <c r="IV182" s="3433"/>
      <c r="IW182" s="3433"/>
      <c r="IX182" s="3433"/>
      <c r="IY182" s="3433"/>
      <c r="IZ182" s="3433"/>
      <c r="JA182" s="3433"/>
      <c r="JB182" s="3433"/>
      <c r="JC182" s="3433"/>
      <c r="JD182" s="3433"/>
      <c r="JE182" s="3433"/>
      <c r="JF182" s="3433"/>
      <c r="JG182" s="3433"/>
      <c r="JH182" s="3433"/>
      <c r="JI182" s="3433"/>
      <c r="JJ182" s="3433"/>
      <c r="JK182" s="3433"/>
      <c r="JL182" s="3433"/>
      <c r="JM182" s="3433"/>
      <c r="JN182" s="3433"/>
      <c r="JO182" s="3433"/>
      <c r="JP182" s="3433"/>
      <c r="JQ182" s="3433"/>
      <c r="JR182" s="3433"/>
      <c r="JS182" s="3433"/>
      <c r="JT182" s="3433"/>
      <c r="JU182" s="3433"/>
      <c r="JV182" s="3433"/>
      <c r="JW182" s="3433"/>
      <c r="JX182" s="3433"/>
      <c r="JY182" s="3433"/>
      <c r="JZ182" s="3433"/>
      <c r="KA182" s="3433"/>
      <c r="KB182" s="3433"/>
      <c r="KC182" s="3433"/>
      <c r="KD182" s="3433"/>
      <c r="KE182" s="3433"/>
      <c r="KF182" s="3433"/>
      <c r="KG182" s="3433"/>
      <c r="KH182" s="3433"/>
      <c r="KI182" s="3433"/>
      <c r="KJ182" s="3433"/>
      <c r="KK182" s="3433"/>
      <c r="KL182" s="3433"/>
      <c r="KM182" s="3433"/>
      <c r="KN182" s="3433"/>
      <c r="KO182" s="3433"/>
      <c r="KP182" s="3433"/>
      <c r="KQ182" s="3433"/>
      <c r="KR182" s="3433"/>
      <c r="KS182" s="3433"/>
      <c r="KT182" s="3433"/>
      <c r="KU182" s="3433"/>
      <c r="KV182" s="3433"/>
      <c r="KW182" s="3433"/>
      <c r="KX182" s="3433"/>
      <c r="KY182" s="3433"/>
      <c r="KZ182" s="3433"/>
      <c r="LA182" s="3433"/>
      <c r="LB182" s="3433"/>
      <c r="LC182" s="3433"/>
      <c r="LD182" s="3433"/>
      <c r="LE182" s="3433"/>
      <c r="LF182" s="3433"/>
      <c r="LG182" s="3433"/>
      <c r="LH182" s="3433"/>
      <c r="LI182" s="3433"/>
      <c r="LJ182" s="3433"/>
      <c r="LK182" s="3433"/>
      <c r="LL182" s="3433"/>
      <c r="LM182" s="3433"/>
      <c r="LN182" s="3433"/>
      <c r="LO182" s="3433"/>
      <c r="LP182" s="3433"/>
      <c r="LQ182" s="3433"/>
      <c r="LR182" s="3433"/>
      <c r="LS182" s="3433"/>
      <c r="LT182" s="3433"/>
      <c r="LU182" s="3433"/>
      <c r="LV182" s="3433"/>
      <c r="LW182" s="3433"/>
      <c r="LX182" s="3433"/>
      <c r="LY182" s="3433"/>
      <c r="LZ182" s="3433"/>
      <c r="MA182" s="3433"/>
      <c r="MB182" s="3433"/>
      <c r="MC182" s="3433"/>
      <c r="MD182" s="3433"/>
      <c r="ME182" s="3433"/>
      <c r="MF182" s="3433"/>
      <c r="MG182" s="3433"/>
      <c r="MH182" s="3433"/>
      <c r="MI182" s="3433"/>
      <c r="MJ182" s="3433"/>
      <c r="MK182" s="3433"/>
      <c r="ML182" s="3433"/>
      <c r="MM182" s="3433"/>
      <c r="MN182" s="3433"/>
      <c r="MO182" s="3433"/>
      <c r="MP182" s="3433"/>
      <c r="MQ182" s="3433"/>
      <c r="MR182" s="3433"/>
      <c r="MS182" s="3433"/>
      <c r="MT182" s="3433"/>
      <c r="MU182" s="3433"/>
      <c r="MV182" s="3433"/>
      <c r="MW182" s="3433"/>
      <c r="MX182" s="3433"/>
      <c r="MY182" s="3433"/>
      <c r="MZ182" s="3433"/>
      <c r="NA182" s="3433"/>
      <c r="NB182" s="3433"/>
      <c r="NC182" s="3433"/>
      <c r="ND182" s="3433"/>
      <c r="NE182" s="3433"/>
      <c r="NF182" s="3433"/>
      <c r="NG182" s="3433"/>
      <c r="NH182" s="3433"/>
      <c r="NI182" s="3433"/>
      <c r="NJ182" s="3433"/>
      <c r="NK182" s="3433"/>
      <c r="NL182" s="3433"/>
      <c r="NM182" s="3433"/>
      <c r="NN182" s="3433"/>
      <c r="NO182" s="3433"/>
      <c r="NP182" s="3433"/>
      <c r="NQ182" s="3433"/>
      <c r="NR182" s="3433"/>
      <c r="NS182" s="3433"/>
      <c r="NT182" s="3433"/>
      <c r="NU182" s="3433"/>
      <c r="NV182" s="3433"/>
      <c r="NW182" s="3433"/>
      <c r="NX182" s="3433"/>
      <c r="NY182" s="3433"/>
      <c r="NZ182" s="3433"/>
      <c r="OA182" s="3433"/>
      <c r="OB182" s="3433"/>
      <c r="OC182" s="3433"/>
      <c r="OD182" s="3433"/>
      <c r="OE182" s="3433"/>
      <c r="OF182" s="3433"/>
      <c r="OG182" s="3433"/>
      <c r="OH182" s="3433"/>
      <c r="OI182" s="3433"/>
      <c r="OJ182" s="3433"/>
      <c r="OK182" s="3433"/>
      <c r="OL182" s="3433"/>
      <c r="OM182" s="3433"/>
      <c r="ON182" s="3433"/>
      <c r="OO182" s="3433"/>
      <c r="OP182" s="3433"/>
      <c r="OQ182" s="3433"/>
      <c r="OR182" s="3433"/>
      <c r="OS182" s="3433"/>
      <c r="OT182" s="3433"/>
      <c r="OU182" s="3433"/>
      <c r="OV182" s="3433"/>
      <c r="OW182" s="3433"/>
      <c r="OX182" s="3433"/>
      <c r="OY182" s="3433"/>
      <c r="OZ182" s="3433"/>
      <c r="PA182" s="3433"/>
      <c r="PB182" s="3433"/>
      <c r="PC182" s="3433"/>
      <c r="PD182" s="3433"/>
      <c r="PE182" s="3433"/>
      <c r="PF182" s="3433"/>
      <c r="PG182" s="3433"/>
      <c r="PH182" s="3433"/>
      <c r="PI182" s="3433"/>
      <c r="PJ182" s="3433"/>
      <c r="PK182" s="3433"/>
      <c r="PL182" s="3433"/>
      <c r="PM182" s="3433"/>
      <c r="PN182" s="3433"/>
      <c r="PO182" s="3433"/>
      <c r="PP182" s="3433"/>
      <c r="PQ182" s="3433"/>
      <c r="PR182" s="3433"/>
      <c r="PS182" s="3433"/>
      <c r="PT182" s="3433"/>
      <c r="PU182" s="3433"/>
      <c r="PV182" s="3433"/>
      <c r="PW182" s="3433"/>
      <c r="PX182" s="3433"/>
      <c r="PY182" s="3433"/>
      <c r="PZ182" s="3433"/>
      <c r="QA182" s="3433"/>
      <c r="QB182" s="3433"/>
      <c r="QC182" s="3433"/>
      <c r="QD182" s="3433"/>
      <c r="QE182" s="3433"/>
      <c r="QF182" s="3433"/>
      <c r="QG182" s="3433"/>
      <c r="QH182" s="3433"/>
      <c r="QI182" s="3433"/>
      <c r="QJ182" s="3433"/>
      <c r="QK182" s="3433"/>
      <c r="QL182" s="3433"/>
      <c r="QM182" s="3433"/>
      <c r="QN182" s="3433"/>
      <c r="QO182" s="3433"/>
      <c r="QP182" s="3433"/>
      <c r="QQ182" s="3433"/>
      <c r="QR182" s="3433"/>
      <c r="QS182" s="3433"/>
      <c r="QT182" s="3433"/>
      <c r="QU182" s="3433"/>
      <c r="QV182" s="3433"/>
      <c r="QW182" s="3433"/>
      <c r="QX182" s="3433"/>
      <c r="QY182" s="3433"/>
      <c r="QZ182" s="3433"/>
      <c r="RA182" s="3433"/>
      <c r="RB182" s="3433"/>
      <c r="RC182" s="3433"/>
      <c r="RD182" s="3433"/>
      <c r="RE182" s="3433"/>
      <c r="RF182" s="3433"/>
      <c r="RG182" s="3433"/>
      <c r="RH182" s="3433"/>
      <c r="RI182" s="3433"/>
      <c r="RJ182" s="3433"/>
      <c r="RK182" s="3433"/>
      <c r="RL182" s="3433"/>
      <c r="RM182" s="3433"/>
      <c r="RN182" s="3433"/>
      <c r="RO182" s="3433"/>
      <c r="RP182" s="3433"/>
      <c r="RQ182" s="3433"/>
      <c r="RR182" s="3433"/>
      <c r="RS182" s="3433"/>
      <c r="RT182" s="3433"/>
      <c r="RU182" s="3433"/>
      <c r="RV182" s="3433"/>
      <c r="RW182" s="3433"/>
      <c r="RX182" s="3433"/>
      <c r="RY182" s="3433"/>
      <c r="RZ182" s="3433"/>
      <c r="SA182" s="3433"/>
      <c r="SB182" s="3433"/>
      <c r="SC182" s="3433"/>
      <c r="SD182" s="3433"/>
      <c r="SE182" s="3433"/>
      <c r="SF182" s="3433"/>
      <c r="SG182" s="3433"/>
      <c r="SH182" s="3433"/>
      <c r="SI182" s="3433"/>
      <c r="SJ182" s="3433"/>
      <c r="SK182" s="3433"/>
      <c r="SL182" s="3433"/>
      <c r="SM182" s="3433"/>
      <c r="SN182" s="3433"/>
      <c r="SO182" s="3433"/>
      <c r="SP182" s="3433"/>
      <c r="SQ182" s="3433"/>
      <c r="SR182" s="3433"/>
      <c r="SS182" s="3433"/>
      <c r="ST182" s="3433"/>
      <c r="SU182" s="3433"/>
      <c r="SV182" s="3433"/>
      <c r="SW182" s="3433"/>
      <c r="SX182" s="3433"/>
      <c r="SY182" s="3433"/>
      <c r="SZ182" s="3433"/>
      <c r="TA182" s="3433"/>
      <c r="TB182" s="3433"/>
      <c r="TC182" s="3433"/>
      <c r="TD182" s="3433"/>
      <c r="TE182" s="3433"/>
      <c r="TF182" s="3433"/>
      <c r="TG182" s="3433"/>
      <c r="TH182" s="3433"/>
      <c r="TI182" s="3433"/>
      <c r="TJ182" s="3433"/>
      <c r="TK182" s="3433"/>
      <c r="TL182" s="3433"/>
      <c r="TM182" s="3433"/>
      <c r="TN182" s="3433"/>
      <c r="TO182" s="3433"/>
      <c r="TP182" s="3433"/>
      <c r="TQ182" s="3433"/>
      <c r="TR182" s="3433"/>
      <c r="TS182" s="3433"/>
      <c r="TT182" s="3433"/>
      <c r="TU182" s="3433"/>
      <c r="TV182" s="3433"/>
      <c r="TW182" s="3433"/>
      <c r="TX182" s="3433"/>
      <c r="TY182" s="3433"/>
      <c r="TZ182" s="3433"/>
      <c r="UA182" s="3433"/>
      <c r="UB182" s="3433"/>
      <c r="UC182" s="3433"/>
      <c r="UD182" s="3433"/>
      <c r="UE182" s="3433"/>
      <c r="UF182" s="3433"/>
      <c r="UG182" s="3433"/>
      <c r="UH182" s="3433"/>
      <c r="UI182" s="3433"/>
      <c r="UJ182" s="3433"/>
      <c r="UK182" s="3433"/>
      <c r="UL182" s="3433"/>
      <c r="UM182" s="3433"/>
      <c r="UN182" s="3433"/>
      <c r="UO182" s="3433"/>
      <c r="UP182" s="3433"/>
      <c r="UQ182" s="3433"/>
      <c r="UR182" s="3433"/>
      <c r="US182" s="3433"/>
      <c r="UT182" s="3433"/>
      <c r="UU182" s="3433"/>
      <c r="UV182" s="3433"/>
      <c r="UW182" s="3433"/>
      <c r="UX182" s="3433"/>
      <c r="UY182" s="3433"/>
      <c r="UZ182" s="3433"/>
      <c r="VA182" s="3433"/>
      <c r="VB182" s="3433"/>
      <c r="VC182" s="3433"/>
      <c r="VD182" s="3433"/>
      <c r="VE182" s="3433"/>
      <c r="VF182" s="3433"/>
      <c r="VG182" s="3433"/>
      <c r="VH182" s="3433"/>
      <c r="VI182" s="3433"/>
      <c r="VJ182" s="3433"/>
      <c r="VK182" s="3433"/>
      <c r="VL182" s="3433"/>
      <c r="VM182" s="3433"/>
      <c r="VN182" s="3433"/>
      <c r="VO182" s="3433"/>
      <c r="VP182" s="3433"/>
      <c r="VQ182" s="3433"/>
      <c r="VR182" s="3433"/>
      <c r="VS182" s="3433"/>
      <c r="VT182" s="3433"/>
      <c r="VU182" s="3433"/>
      <c r="VV182" s="3433"/>
      <c r="VW182" s="3433"/>
      <c r="VX182" s="3433"/>
      <c r="VY182" s="3433"/>
      <c r="VZ182" s="3433"/>
      <c r="WA182" s="3433"/>
      <c r="WB182" s="3433"/>
      <c r="WC182" s="3433"/>
      <c r="WD182" s="3433"/>
      <c r="WE182" s="3433"/>
      <c r="WF182" s="3433"/>
      <c r="WG182" s="3433"/>
      <c r="WH182" s="3433"/>
      <c r="WI182" s="3433"/>
      <c r="WJ182" s="3433"/>
      <c r="WK182" s="3433"/>
      <c r="WL182" s="3433"/>
      <c r="WM182" s="3433"/>
      <c r="WN182" s="3433"/>
      <c r="WO182" s="3433"/>
      <c r="WP182" s="3433"/>
      <c r="WQ182" s="3433"/>
      <c r="WR182" s="3433"/>
      <c r="WS182" s="3433"/>
      <c r="WT182" s="3433"/>
      <c r="WU182" s="3433"/>
      <c r="WV182" s="3433"/>
      <c r="WW182" s="3433"/>
      <c r="WX182" s="3433"/>
      <c r="WY182" s="3433"/>
      <c r="WZ182" s="3433"/>
      <c r="XA182" s="3433"/>
      <c r="XB182" s="3433"/>
      <c r="XC182" s="3433"/>
      <c r="XD182" s="3433"/>
      <c r="XE182" s="3433"/>
      <c r="XF182" s="3433"/>
      <c r="XG182" s="3433"/>
      <c r="XH182" s="3433"/>
      <c r="XI182" s="3433"/>
      <c r="XJ182" s="3433"/>
      <c r="XK182" s="3433"/>
      <c r="XL182" s="3433"/>
      <c r="XM182" s="3433"/>
      <c r="XN182" s="3433"/>
      <c r="XO182" s="3433"/>
      <c r="XP182" s="3433"/>
      <c r="XQ182" s="3433"/>
      <c r="XR182" s="3433"/>
      <c r="XS182" s="3433"/>
      <c r="XT182" s="3433"/>
      <c r="XU182" s="3433"/>
      <c r="XV182" s="3433"/>
      <c r="XW182" s="3433"/>
      <c r="XX182" s="3433"/>
      <c r="XY182" s="3433"/>
      <c r="XZ182" s="3433"/>
      <c r="YA182" s="3433"/>
      <c r="YB182" s="3433"/>
      <c r="YC182" s="3433"/>
      <c r="YD182" s="3433"/>
      <c r="YE182" s="3433"/>
      <c r="YF182" s="3433"/>
      <c r="YG182" s="3433"/>
      <c r="YH182" s="3433"/>
      <c r="YI182" s="3433"/>
      <c r="YJ182" s="3433"/>
      <c r="YK182" s="3433"/>
      <c r="YL182" s="3433"/>
      <c r="YM182" s="3433"/>
      <c r="YN182" s="3433"/>
      <c r="YO182" s="3433"/>
      <c r="YP182" s="3433"/>
      <c r="YQ182" s="3433"/>
      <c r="YR182" s="3433"/>
      <c r="YS182" s="3433"/>
      <c r="YT182" s="3433"/>
      <c r="YU182" s="3433"/>
      <c r="YV182" s="3433"/>
      <c r="YW182" s="3433"/>
      <c r="YX182" s="3433"/>
      <c r="YY182" s="3433"/>
      <c r="YZ182" s="3433"/>
      <c r="ZA182" s="3433"/>
      <c r="ZB182" s="3433"/>
      <c r="ZC182" s="3433"/>
      <c r="ZD182" s="3433"/>
      <c r="ZE182" s="3433"/>
      <c r="ZF182" s="3433"/>
      <c r="ZG182" s="3433"/>
      <c r="ZH182" s="3433"/>
      <c r="ZI182" s="3433"/>
      <c r="ZJ182" s="3433"/>
      <c r="ZK182" s="3433"/>
      <c r="ZL182" s="3433"/>
      <c r="ZM182" s="3433"/>
      <c r="ZN182" s="3433"/>
      <c r="ZO182" s="3433"/>
      <c r="ZP182" s="3433"/>
      <c r="ZQ182" s="3433"/>
      <c r="ZR182" s="3433"/>
      <c r="ZS182" s="3433"/>
      <c r="ZT182" s="3433"/>
      <c r="ZU182" s="3433"/>
      <c r="ZV182" s="3433"/>
      <c r="ZW182" s="3433"/>
      <c r="ZX182" s="3433"/>
      <c r="ZY182" s="3433"/>
      <c r="ZZ182" s="3433"/>
      <c r="AAA182" s="3433"/>
      <c r="AAB182" s="3433"/>
      <c r="AAC182" s="3433"/>
      <c r="AAD182" s="3433"/>
      <c r="AAE182" s="3433"/>
      <c r="AAF182" s="3433"/>
      <c r="AAG182" s="3433"/>
      <c r="AAH182" s="3433"/>
      <c r="AAI182" s="3433"/>
      <c r="AAJ182" s="3433"/>
      <c r="AAK182" s="3433"/>
      <c r="AAL182" s="3433"/>
      <c r="AAM182" s="3433"/>
      <c r="AAN182" s="3433"/>
      <c r="AAO182" s="3433"/>
      <c r="AAP182" s="3433"/>
      <c r="AAQ182" s="3433"/>
      <c r="AAR182" s="3433"/>
      <c r="AAS182" s="3433"/>
      <c r="AAT182" s="3433"/>
      <c r="AAU182" s="3433"/>
      <c r="AAV182" s="3433"/>
      <c r="AAW182" s="3433"/>
      <c r="AAX182" s="3433"/>
      <c r="AAY182" s="3433"/>
      <c r="AAZ182" s="3433"/>
      <c r="ABA182" s="3433"/>
      <c r="ABB182" s="3433"/>
      <c r="ABC182" s="3433"/>
      <c r="ABD182" s="3433"/>
      <c r="ABE182" s="3433"/>
      <c r="ABF182" s="3433"/>
      <c r="ABG182" s="3433"/>
      <c r="ABH182" s="3433"/>
      <c r="ABI182" s="3433"/>
      <c r="ABJ182" s="3433"/>
      <c r="ABK182" s="3433"/>
      <c r="ABL182" s="3433"/>
      <c r="ABM182" s="3433"/>
      <c r="ABN182" s="3433"/>
      <c r="ABO182" s="3433"/>
      <c r="ABP182" s="3433"/>
      <c r="ABQ182" s="3433"/>
      <c r="ABR182" s="3433"/>
      <c r="ABS182" s="3433"/>
      <c r="ABT182" s="3433"/>
      <c r="ABU182" s="3433"/>
      <c r="ABV182" s="3433"/>
      <c r="ABW182" s="3433"/>
      <c r="ABX182" s="3433"/>
      <c r="ABY182" s="3433"/>
      <c r="ABZ182" s="3433"/>
      <c r="ACA182" s="3433"/>
      <c r="ACB182" s="3433"/>
      <c r="ACC182" s="3433"/>
      <c r="ACD182" s="3433"/>
      <c r="ACE182" s="3433"/>
      <c r="ACF182" s="3433"/>
      <c r="ACG182" s="3433"/>
      <c r="ACH182" s="3433"/>
      <c r="ACI182" s="3433"/>
      <c r="ACJ182" s="3433"/>
      <c r="ACK182" s="3433"/>
      <c r="ACL182" s="3433"/>
      <c r="ACM182" s="3433"/>
      <c r="ACN182" s="3433"/>
      <c r="ACO182" s="3433"/>
      <c r="ACP182" s="3433"/>
      <c r="ACQ182" s="3433"/>
      <c r="ACR182" s="3433"/>
      <c r="ACS182" s="3433"/>
      <c r="ACT182" s="3433"/>
      <c r="ACU182" s="3433"/>
      <c r="ACV182" s="3433"/>
      <c r="ACW182" s="3433"/>
      <c r="ACX182" s="3433"/>
      <c r="ACY182" s="3433"/>
      <c r="ACZ182" s="3433"/>
      <c r="ADA182" s="3433"/>
      <c r="ADB182" s="3433"/>
      <c r="ADC182" s="3433"/>
      <c r="ADD182" s="3433"/>
      <c r="ADE182" s="3433"/>
      <c r="ADF182" s="3433"/>
      <c r="ADG182" s="3433"/>
      <c r="ADH182" s="3433"/>
      <c r="ADI182" s="3433"/>
      <c r="ADJ182" s="3433"/>
      <c r="ADK182" s="3433"/>
      <c r="ADL182" s="3433"/>
      <c r="ADM182" s="3433"/>
      <c r="ADN182" s="3433"/>
      <c r="ADO182" s="3433"/>
      <c r="ADP182" s="3433"/>
      <c r="ADQ182" s="3433"/>
      <c r="ADR182" s="3433"/>
      <c r="ADS182" s="3433"/>
      <c r="ADT182" s="3433"/>
      <c r="ADU182" s="3433"/>
      <c r="ADV182" s="3433"/>
      <c r="ADW182" s="3433"/>
      <c r="ADX182" s="3433"/>
      <c r="ADY182" s="3433"/>
      <c r="ADZ182" s="3433"/>
      <c r="AEA182" s="3433"/>
      <c r="AEB182" s="3433"/>
      <c r="AEC182" s="3433"/>
      <c r="AED182" s="3433"/>
      <c r="AEE182" s="3433"/>
      <c r="AEF182" s="3433"/>
      <c r="AEG182" s="3433"/>
      <c r="AEH182" s="3433"/>
      <c r="AEI182" s="3433"/>
      <c r="AEJ182" s="3433"/>
      <c r="AEK182" s="3433"/>
      <c r="AEL182" s="3433"/>
      <c r="AEM182" s="3433"/>
      <c r="AEN182" s="3433"/>
      <c r="AEO182" s="3433"/>
      <c r="AEP182" s="3433"/>
      <c r="AEQ182" s="3433"/>
      <c r="AER182" s="3433"/>
      <c r="AES182" s="3433"/>
      <c r="AET182" s="3433"/>
      <c r="AEU182" s="3433"/>
      <c r="AEV182" s="3433"/>
      <c r="AEW182" s="3433"/>
      <c r="AEX182" s="3433"/>
      <c r="AEY182" s="3433"/>
      <c r="AEZ182" s="3433"/>
      <c r="AFA182" s="3433"/>
      <c r="AFB182" s="3433"/>
      <c r="AFC182" s="3433"/>
      <c r="AFD182" s="3433"/>
      <c r="AFE182" s="3433"/>
      <c r="AFF182" s="3433"/>
      <c r="AFG182" s="3433"/>
      <c r="AFH182" s="3433"/>
      <c r="AFI182" s="3433"/>
      <c r="AFJ182" s="3433"/>
      <c r="AFK182" s="3433"/>
      <c r="AFL182" s="3433"/>
      <c r="AFM182" s="3433"/>
      <c r="AFN182" s="3433"/>
      <c r="AFO182" s="3433"/>
      <c r="AFP182" s="3433"/>
      <c r="AFQ182" s="3433"/>
      <c r="AFR182" s="3433"/>
      <c r="AFS182" s="3433"/>
      <c r="AFT182" s="3433"/>
      <c r="AFU182" s="3433"/>
      <c r="AFV182" s="3433"/>
      <c r="AFW182" s="3433"/>
      <c r="AFX182" s="3433"/>
      <c r="AFY182" s="3433"/>
      <c r="AFZ182" s="3433"/>
      <c r="AGA182" s="3433"/>
      <c r="AGB182" s="3433"/>
      <c r="AGC182" s="3433"/>
      <c r="AGD182" s="3433"/>
      <c r="AGE182" s="3433"/>
      <c r="AGF182" s="3433"/>
      <c r="AGG182" s="3433"/>
      <c r="AGH182" s="3433"/>
      <c r="AGI182" s="3433"/>
      <c r="AGJ182" s="3433"/>
      <c r="AGK182" s="3433"/>
      <c r="AGL182" s="3433"/>
      <c r="AGM182" s="3433"/>
      <c r="AGN182" s="3433"/>
      <c r="AGO182" s="3433"/>
      <c r="AGP182" s="3433"/>
      <c r="AGQ182" s="3433"/>
      <c r="AGR182" s="3433"/>
      <c r="AGS182" s="3433"/>
      <c r="AGT182" s="3433"/>
      <c r="AGU182" s="3433"/>
      <c r="AGV182" s="3433"/>
      <c r="AGW182" s="3433"/>
      <c r="AGX182" s="3433"/>
      <c r="AGY182" s="3433"/>
      <c r="AGZ182" s="3433"/>
      <c r="AHA182" s="3433"/>
      <c r="AHB182" s="3433"/>
      <c r="AHC182" s="3433"/>
      <c r="AHD182" s="3433"/>
      <c r="AHE182" s="3433"/>
      <c r="AHF182" s="3433"/>
      <c r="AHG182" s="3433"/>
      <c r="AHH182" s="3433"/>
      <c r="AHI182" s="3433"/>
      <c r="AHJ182" s="3433"/>
      <c r="AHK182" s="3433"/>
      <c r="AHL182" s="3433"/>
      <c r="AHM182" s="3433"/>
      <c r="AHN182" s="3433"/>
      <c r="AHO182" s="3433"/>
      <c r="AHP182" s="3433"/>
      <c r="AHQ182" s="3433"/>
      <c r="AHR182" s="3433"/>
      <c r="AHS182" s="3433"/>
      <c r="AHT182" s="3433"/>
      <c r="AHU182" s="3433"/>
      <c r="AHV182" s="3433"/>
      <c r="AHW182" s="3433"/>
      <c r="AHX182" s="3433"/>
      <c r="AHY182" s="3433"/>
      <c r="AHZ182" s="3433"/>
      <c r="AIA182" s="3433"/>
      <c r="AIB182" s="3433"/>
      <c r="AIC182" s="3433"/>
      <c r="AID182" s="3433"/>
      <c r="AIE182" s="3433"/>
      <c r="AIF182" s="3433"/>
      <c r="AIG182" s="3433"/>
      <c r="AIH182" s="3433"/>
      <c r="AII182" s="3433"/>
      <c r="AIJ182" s="3433"/>
      <c r="AIK182" s="3433"/>
      <c r="AIL182" s="3433"/>
      <c r="AIM182" s="3433"/>
      <c r="AIN182" s="3433"/>
      <c r="AIO182" s="3433"/>
      <c r="AIP182" s="3433"/>
      <c r="AIQ182" s="3433"/>
      <c r="AIR182" s="3433"/>
      <c r="AIS182" s="3433"/>
      <c r="AIT182" s="3433"/>
      <c r="AIU182" s="3433"/>
      <c r="AIV182" s="3433"/>
      <c r="AIW182" s="3433"/>
      <c r="AIX182" s="3433"/>
      <c r="AIY182" s="3433"/>
      <c r="AIZ182" s="3433"/>
      <c r="AJA182" s="3433"/>
      <c r="AJB182" s="3433"/>
      <c r="AJC182" s="3433"/>
      <c r="AJD182" s="3433"/>
      <c r="AJE182" s="3433"/>
      <c r="AJF182" s="3433"/>
      <c r="AJG182" s="3433"/>
      <c r="AJH182" s="3433"/>
      <c r="AJI182" s="3433"/>
      <c r="AJJ182" s="3433"/>
      <c r="AJK182" s="3433"/>
      <c r="AJL182" s="3433"/>
      <c r="AJM182" s="3433"/>
      <c r="AJN182" s="3433"/>
      <c r="AJO182" s="3433"/>
      <c r="AJP182" s="3433"/>
      <c r="AJQ182" s="3433"/>
      <c r="AJR182" s="3433"/>
      <c r="AJS182" s="3433"/>
      <c r="AJT182" s="3433"/>
      <c r="AJU182" s="3433"/>
      <c r="AJV182" s="3433"/>
      <c r="AJW182" s="3433"/>
      <c r="AJX182" s="3433"/>
      <c r="AJY182" s="3433"/>
      <c r="AJZ182" s="3433"/>
      <c r="AKA182" s="3433"/>
      <c r="AKB182" s="3433"/>
      <c r="AKC182" s="3433"/>
      <c r="AKD182" s="3433"/>
      <c r="AKE182" s="3433"/>
      <c r="AKF182" s="3433"/>
      <c r="AKG182" s="3433"/>
      <c r="AKH182" s="3433"/>
      <c r="AKI182" s="3433"/>
      <c r="AKJ182" s="3433"/>
      <c r="AKK182" s="3433"/>
      <c r="AKL182" s="3433"/>
      <c r="AKM182" s="3433"/>
      <c r="AKN182" s="3433"/>
      <c r="AKO182" s="3433"/>
      <c r="AKP182" s="3433"/>
      <c r="AKQ182" s="3433"/>
      <c r="AKR182" s="3433"/>
      <c r="AKS182" s="3433"/>
      <c r="AKT182" s="3433"/>
      <c r="AKU182" s="3433"/>
      <c r="AKV182" s="3433"/>
      <c r="AKW182" s="3433"/>
      <c r="AKX182" s="3433"/>
      <c r="AKY182" s="3433"/>
      <c r="AKZ182" s="3433"/>
      <c r="ALA182" s="3433"/>
      <c r="ALB182" s="3433"/>
      <c r="ALC182" s="3433"/>
      <c r="ALD182" s="3433"/>
      <c r="ALE182" s="3433"/>
      <c r="ALF182" s="3433"/>
      <c r="ALG182" s="3433"/>
      <c r="ALH182" s="3433"/>
      <c r="ALI182" s="3433"/>
      <c r="ALJ182" s="3433"/>
      <c r="ALK182" s="3433"/>
      <c r="ALL182" s="3433"/>
      <c r="ALM182" s="3433"/>
      <c r="ALN182" s="3433"/>
      <c r="ALO182" s="3433"/>
      <c r="ALP182" s="3433"/>
      <c r="ALQ182" s="3433"/>
      <c r="ALR182" s="3433"/>
      <c r="ALS182" s="3433"/>
      <c r="ALT182" s="3433"/>
      <c r="ALU182" s="3433"/>
      <c r="ALV182" s="3433"/>
      <c r="ALW182" s="3433"/>
      <c r="ALX182" s="3433"/>
      <c r="ALY182" s="3433"/>
      <c r="ALZ182" s="3433"/>
      <c r="AMA182" s="3433"/>
      <c r="AMB182" s="3433"/>
      <c r="AMC182" s="3433"/>
      <c r="AMD182" s="3433"/>
      <c r="AME182" s="3433"/>
      <c r="AMF182" s="3433"/>
      <c r="AMG182" s="3433"/>
      <c r="AMH182" s="3433"/>
      <c r="AMI182" s="3433"/>
      <c r="AMJ182" s="3433"/>
    </row>
    <row r="183" spans="1:1024" s="3434" customFormat="1" ht="20.65" customHeight="1">
      <c r="A183" s="6249"/>
      <c r="B183" s="6969"/>
      <c r="C183" s="6972"/>
      <c r="D183" s="6975"/>
      <c r="E183" s="6978"/>
      <c r="F183" s="6981"/>
      <c r="G183" s="6978"/>
      <c r="H183" s="6878"/>
      <c r="I183" s="3428" t="s">
        <v>1266</v>
      </c>
      <c r="J183" s="2417">
        <v>1000000</v>
      </c>
      <c r="K183" s="7040"/>
      <c r="L183" s="7040"/>
      <c r="M183" s="7040"/>
      <c r="N183" s="7040"/>
      <c r="O183" s="7043"/>
      <c r="P183" s="7024"/>
      <c r="Q183" s="7027"/>
      <c r="R183" s="7030"/>
      <c r="S183" s="7033"/>
      <c r="T183" s="7036"/>
      <c r="U183" s="7015"/>
      <c r="V183" s="7015"/>
      <c r="W183" s="7015"/>
      <c r="X183" s="7015"/>
      <c r="Y183" s="7018"/>
      <c r="Z183" s="7021"/>
      <c r="AA183" s="7018"/>
      <c r="AB183" s="7018"/>
      <c r="AC183" s="7018"/>
      <c r="AD183" s="7018"/>
      <c r="AE183" s="7015"/>
      <c r="AF183" s="7011"/>
      <c r="AG183" s="6632"/>
      <c r="AH183" s="6632"/>
      <c r="AI183" s="7027"/>
      <c r="AJ183" s="7027"/>
      <c r="AK183" s="7079"/>
      <c r="AL183" s="6632"/>
      <c r="AM183" s="6632"/>
      <c r="AN183" s="7076"/>
      <c r="AO183" s="6632"/>
      <c r="AP183" s="6632"/>
      <c r="AQ183" s="6632"/>
      <c r="AR183" s="6632"/>
      <c r="AS183" s="6632"/>
      <c r="AT183" s="7011"/>
      <c r="AU183" s="6632"/>
      <c r="AV183" s="6632"/>
      <c r="AW183" s="7070"/>
      <c r="AX183" s="7070"/>
      <c r="AY183" s="7073"/>
      <c r="AZ183" s="7052"/>
      <c r="BA183" s="3421"/>
      <c r="BB183" s="3421"/>
      <c r="BC183" s="3421"/>
      <c r="BD183" s="3421"/>
      <c r="BE183" s="3421"/>
      <c r="BF183" s="3421"/>
      <c r="BG183" s="3421"/>
      <c r="BH183" s="3421"/>
      <c r="BI183" s="3421"/>
      <c r="BJ183" s="3421"/>
      <c r="BK183" s="3421"/>
      <c r="BL183" s="3421"/>
      <c r="BM183" s="3421"/>
      <c r="BN183" s="3421"/>
      <c r="BO183" s="3421"/>
      <c r="BP183" s="3421"/>
      <c r="BQ183" s="3421"/>
      <c r="BR183" s="3421"/>
      <c r="BS183" s="3421"/>
      <c r="BT183" s="3421"/>
      <c r="BU183" s="3421"/>
      <c r="BV183" s="3421"/>
      <c r="BW183" s="3421"/>
      <c r="BX183" s="3421"/>
      <c r="BY183" s="3421"/>
      <c r="BZ183" s="3421"/>
      <c r="CA183" s="3421"/>
      <c r="CB183" s="3421"/>
      <c r="CC183" s="3421"/>
      <c r="CD183" s="3421"/>
      <c r="CE183" s="3421"/>
      <c r="CF183" s="3421"/>
      <c r="CG183" s="3421"/>
      <c r="CH183" s="3421"/>
      <c r="CI183" s="3421"/>
      <c r="CJ183" s="3421"/>
      <c r="CK183" s="3421"/>
      <c r="CL183" s="3421"/>
      <c r="CM183" s="3421"/>
      <c r="CN183" s="3421"/>
      <c r="CO183" s="3421"/>
      <c r="CP183" s="3421"/>
      <c r="CQ183" s="3421"/>
      <c r="CR183" s="3421"/>
      <c r="CS183" s="3421"/>
      <c r="CT183" s="3421"/>
      <c r="CU183" s="3421"/>
      <c r="CV183" s="3421"/>
      <c r="CW183" s="3421"/>
      <c r="CX183" s="3421"/>
      <c r="CY183" s="3421"/>
      <c r="CZ183" s="3421"/>
      <c r="DA183" s="3421"/>
      <c r="DB183" s="3421"/>
      <c r="DC183" s="3421"/>
      <c r="DD183" s="3421"/>
      <c r="DE183" s="3421"/>
      <c r="DF183" s="3421"/>
      <c r="DG183" s="3421"/>
      <c r="DH183" s="3421"/>
      <c r="DI183" s="3421"/>
      <c r="DJ183" s="3421"/>
      <c r="DK183" s="3421"/>
      <c r="DL183" s="3421"/>
      <c r="DM183" s="3421"/>
      <c r="DN183" s="3421"/>
      <c r="DO183" s="3421"/>
      <c r="DP183" s="3421"/>
      <c r="DQ183" s="3421"/>
      <c r="DR183" s="3421"/>
      <c r="DS183" s="3421"/>
      <c r="DT183" s="3421"/>
      <c r="DU183" s="3421"/>
      <c r="DV183" s="3421"/>
      <c r="DW183" s="3421"/>
      <c r="DX183" s="3421"/>
      <c r="DY183" s="3421"/>
      <c r="DZ183" s="3433"/>
      <c r="EA183" s="3433"/>
      <c r="EB183" s="3433"/>
      <c r="EC183" s="3433"/>
      <c r="ED183" s="3433"/>
      <c r="EE183" s="3433"/>
      <c r="EF183" s="3433"/>
      <c r="EG183" s="3433"/>
      <c r="EH183" s="3433"/>
      <c r="EI183" s="3433"/>
      <c r="EJ183" s="3433"/>
      <c r="EK183" s="3433"/>
      <c r="EL183" s="3433"/>
      <c r="EM183" s="3433"/>
      <c r="EN183" s="3433"/>
      <c r="EO183" s="3433"/>
      <c r="EP183" s="3433"/>
      <c r="EQ183" s="3433"/>
      <c r="ER183" s="3433"/>
      <c r="ES183" s="3433"/>
      <c r="ET183" s="3433"/>
      <c r="EU183" s="3433"/>
      <c r="EV183" s="3433"/>
      <c r="EW183" s="3433"/>
      <c r="EX183" s="3433"/>
      <c r="EY183" s="3433"/>
      <c r="EZ183" s="3433"/>
      <c r="FA183" s="3433"/>
      <c r="FB183" s="3433"/>
      <c r="FC183" s="3433"/>
      <c r="FD183" s="3433"/>
      <c r="FE183" s="3433"/>
      <c r="FF183" s="3433"/>
      <c r="FG183" s="3433"/>
      <c r="FH183" s="3433"/>
      <c r="FI183" s="3433"/>
      <c r="FJ183" s="3433"/>
      <c r="FK183" s="3433"/>
      <c r="FL183" s="3433"/>
      <c r="FM183" s="3433"/>
      <c r="FN183" s="3433"/>
      <c r="FO183" s="3433"/>
      <c r="FP183" s="3433"/>
      <c r="FQ183" s="3433"/>
      <c r="FR183" s="3433"/>
      <c r="FS183" s="3433"/>
      <c r="FT183" s="3433"/>
      <c r="FU183" s="3433"/>
      <c r="FV183" s="3433"/>
      <c r="FW183" s="3433"/>
      <c r="FX183" s="3433"/>
      <c r="FY183" s="3433"/>
      <c r="FZ183" s="3433"/>
      <c r="GA183" s="3433"/>
      <c r="GB183" s="3433"/>
      <c r="GC183" s="3433"/>
      <c r="GD183" s="3433"/>
      <c r="GE183" s="3433"/>
      <c r="GF183" s="3433"/>
      <c r="GG183" s="3433"/>
      <c r="GH183" s="3433"/>
      <c r="GI183" s="3433"/>
      <c r="GJ183" s="3433"/>
      <c r="GK183" s="3433"/>
      <c r="GL183" s="3433"/>
      <c r="GM183" s="3433"/>
      <c r="GN183" s="3433"/>
      <c r="GO183" s="3433"/>
      <c r="GP183" s="3433"/>
      <c r="GQ183" s="3433"/>
      <c r="GR183" s="3433"/>
      <c r="GS183" s="3433"/>
      <c r="GT183" s="3433"/>
      <c r="GU183" s="3433"/>
      <c r="GV183" s="3433"/>
      <c r="GW183" s="3433"/>
      <c r="GX183" s="3433"/>
      <c r="GY183" s="3433"/>
      <c r="GZ183" s="3433"/>
      <c r="HA183" s="3433"/>
      <c r="HB183" s="3433"/>
      <c r="HC183" s="3433"/>
      <c r="HD183" s="3433"/>
      <c r="HE183" s="3433"/>
      <c r="HF183" s="3433"/>
      <c r="HG183" s="3433"/>
      <c r="HH183" s="3433"/>
      <c r="HI183" s="3433"/>
      <c r="HJ183" s="3433"/>
      <c r="HK183" s="3433"/>
      <c r="HL183" s="3433"/>
      <c r="HM183" s="3433"/>
      <c r="HN183" s="3433"/>
      <c r="HO183" s="3433"/>
      <c r="HP183" s="3433"/>
      <c r="HQ183" s="3433"/>
      <c r="HR183" s="3433"/>
      <c r="HS183" s="3433"/>
      <c r="HT183" s="3433"/>
      <c r="HU183" s="3433"/>
      <c r="HV183" s="3433"/>
      <c r="HW183" s="3433"/>
      <c r="HX183" s="3433"/>
      <c r="HY183" s="3433"/>
      <c r="HZ183" s="3433"/>
      <c r="IA183" s="3433"/>
      <c r="IB183" s="3433"/>
      <c r="IC183" s="3433"/>
      <c r="ID183" s="3433"/>
      <c r="IE183" s="3433"/>
      <c r="IF183" s="3433"/>
      <c r="IG183" s="3433"/>
      <c r="IH183" s="3433"/>
      <c r="II183" s="3433"/>
      <c r="IJ183" s="3433"/>
      <c r="IK183" s="3433"/>
      <c r="IL183" s="3433"/>
      <c r="IM183" s="3433"/>
      <c r="IN183" s="3433"/>
      <c r="IO183" s="3433"/>
      <c r="IP183" s="3433"/>
      <c r="IQ183" s="3433"/>
      <c r="IR183" s="3433"/>
      <c r="IS183" s="3433"/>
      <c r="IT183" s="3433"/>
      <c r="IU183" s="3433"/>
      <c r="IV183" s="3433"/>
      <c r="IW183" s="3433"/>
      <c r="IX183" s="3433"/>
      <c r="IY183" s="3433"/>
      <c r="IZ183" s="3433"/>
      <c r="JA183" s="3433"/>
      <c r="JB183" s="3433"/>
      <c r="JC183" s="3433"/>
      <c r="JD183" s="3433"/>
      <c r="JE183" s="3433"/>
      <c r="JF183" s="3433"/>
      <c r="JG183" s="3433"/>
      <c r="JH183" s="3433"/>
      <c r="JI183" s="3433"/>
      <c r="JJ183" s="3433"/>
      <c r="JK183" s="3433"/>
      <c r="JL183" s="3433"/>
      <c r="JM183" s="3433"/>
      <c r="JN183" s="3433"/>
      <c r="JO183" s="3433"/>
      <c r="JP183" s="3433"/>
      <c r="JQ183" s="3433"/>
      <c r="JR183" s="3433"/>
      <c r="JS183" s="3433"/>
      <c r="JT183" s="3433"/>
      <c r="JU183" s="3433"/>
      <c r="JV183" s="3433"/>
      <c r="JW183" s="3433"/>
      <c r="JX183" s="3433"/>
      <c r="JY183" s="3433"/>
      <c r="JZ183" s="3433"/>
      <c r="KA183" s="3433"/>
      <c r="KB183" s="3433"/>
      <c r="KC183" s="3433"/>
      <c r="KD183" s="3433"/>
      <c r="KE183" s="3433"/>
      <c r="KF183" s="3433"/>
      <c r="KG183" s="3433"/>
      <c r="KH183" s="3433"/>
      <c r="KI183" s="3433"/>
      <c r="KJ183" s="3433"/>
      <c r="KK183" s="3433"/>
      <c r="KL183" s="3433"/>
      <c r="KM183" s="3433"/>
      <c r="KN183" s="3433"/>
      <c r="KO183" s="3433"/>
      <c r="KP183" s="3433"/>
      <c r="KQ183" s="3433"/>
      <c r="KR183" s="3433"/>
      <c r="KS183" s="3433"/>
      <c r="KT183" s="3433"/>
      <c r="KU183" s="3433"/>
      <c r="KV183" s="3433"/>
      <c r="KW183" s="3433"/>
      <c r="KX183" s="3433"/>
      <c r="KY183" s="3433"/>
      <c r="KZ183" s="3433"/>
      <c r="LA183" s="3433"/>
      <c r="LB183" s="3433"/>
      <c r="LC183" s="3433"/>
      <c r="LD183" s="3433"/>
      <c r="LE183" s="3433"/>
      <c r="LF183" s="3433"/>
      <c r="LG183" s="3433"/>
      <c r="LH183" s="3433"/>
      <c r="LI183" s="3433"/>
      <c r="LJ183" s="3433"/>
      <c r="LK183" s="3433"/>
      <c r="LL183" s="3433"/>
      <c r="LM183" s="3433"/>
      <c r="LN183" s="3433"/>
      <c r="LO183" s="3433"/>
      <c r="LP183" s="3433"/>
      <c r="LQ183" s="3433"/>
      <c r="LR183" s="3433"/>
      <c r="LS183" s="3433"/>
      <c r="LT183" s="3433"/>
      <c r="LU183" s="3433"/>
      <c r="LV183" s="3433"/>
      <c r="LW183" s="3433"/>
      <c r="LX183" s="3433"/>
      <c r="LY183" s="3433"/>
      <c r="LZ183" s="3433"/>
      <c r="MA183" s="3433"/>
      <c r="MB183" s="3433"/>
      <c r="MC183" s="3433"/>
      <c r="MD183" s="3433"/>
      <c r="ME183" s="3433"/>
      <c r="MF183" s="3433"/>
      <c r="MG183" s="3433"/>
      <c r="MH183" s="3433"/>
      <c r="MI183" s="3433"/>
      <c r="MJ183" s="3433"/>
      <c r="MK183" s="3433"/>
      <c r="ML183" s="3433"/>
      <c r="MM183" s="3433"/>
      <c r="MN183" s="3433"/>
      <c r="MO183" s="3433"/>
      <c r="MP183" s="3433"/>
      <c r="MQ183" s="3433"/>
      <c r="MR183" s="3433"/>
      <c r="MS183" s="3433"/>
      <c r="MT183" s="3433"/>
      <c r="MU183" s="3433"/>
      <c r="MV183" s="3433"/>
      <c r="MW183" s="3433"/>
      <c r="MX183" s="3433"/>
      <c r="MY183" s="3433"/>
      <c r="MZ183" s="3433"/>
      <c r="NA183" s="3433"/>
      <c r="NB183" s="3433"/>
      <c r="NC183" s="3433"/>
      <c r="ND183" s="3433"/>
      <c r="NE183" s="3433"/>
      <c r="NF183" s="3433"/>
      <c r="NG183" s="3433"/>
      <c r="NH183" s="3433"/>
      <c r="NI183" s="3433"/>
      <c r="NJ183" s="3433"/>
      <c r="NK183" s="3433"/>
      <c r="NL183" s="3433"/>
      <c r="NM183" s="3433"/>
      <c r="NN183" s="3433"/>
      <c r="NO183" s="3433"/>
      <c r="NP183" s="3433"/>
      <c r="NQ183" s="3433"/>
      <c r="NR183" s="3433"/>
      <c r="NS183" s="3433"/>
      <c r="NT183" s="3433"/>
      <c r="NU183" s="3433"/>
      <c r="NV183" s="3433"/>
      <c r="NW183" s="3433"/>
      <c r="NX183" s="3433"/>
      <c r="NY183" s="3433"/>
      <c r="NZ183" s="3433"/>
      <c r="OA183" s="3433"/>
      <c r="OB183" s="3433"/>
      <c r="OC183" s="3433"/>
      <c r="OD183" s="3433"/>
      <c r="OE183" s="3433"/>
      <c r="OF183" s="3433"/>
      <c r="OG183" s="3433"/>
      <c r="OH183" s="3433"/>
      <c r="OI183" s="3433"/>
      <c r="OJ183" s="3433"/>
      <c r="OK183" s="3433"/>
      <c r="OL183" s="3433"/>
      <c r="OM183" s="3433"/>
      <c r="ON183" s="3433"/>
      <c r="OO183" s="3433"/>
      <c r="OP183" s="3433"/>
      <c r="OQ183" s="3433"/>
      <c r="OR183" s="3433"/>
      <c r="OS183" s="3433"/>
      <c r="OT183" s="3433"/>
      <c r="OU183" s="3433"/>
      <c r="OV183" s="3433"/>
      <c r="OW183" s="3433"/>
      <c r="OX183" s="3433"/>
      <c r="OY183" s="3433"/>
      <c r="OZ183" s="3433"/>
      <c r="PA183" s="3433"/>
      <c r="PB183" s="3433"/>
      <c r="PC183" s="3433"/>
      <c r="PD183" s="3433"/>
      <c r="PE183" s="3433"/>
      <c r="PF183" s="3433"/>
      <c r="PG183" s="3433"/>
      <c r="PH183" s="3433"/>
      <c r="PI183" s="3433"/>
      <c r="PJ183" s="3433"/>
      <c r="PK183" s="3433"/>
      <c r="PL183" s="3433"/>
      <c r="PM183" s="3433"/>
      <c r="PN183" s="3433"/>
      <c r="PO183" s="3433"/>
      <c r="PP183" s="3433"/>
      <c r="PQ183" s="3433"/>
      <c r="PR183" s="3433"/>
      <c r="PS183" s="3433"/>
      <c r="PT183" s="3433"/>
      <c r="PU183" s="3433"/>
      <c r="PV183" s="3433"/>
      <c r="PW183" s="3433"/>
      <c r="PX183" s="3433"/>
      <c r="PY183" s="3433"/>
      <c r="PZ183" s="3433"/>
      <c r="QA183" s="3433"/>
      <c r="QB183" s="3433"/>
      <c r="QC183" s="3433"/>
      <c r="QD183" s="3433"/>
      <c r="QE183" s="3433"/>
      <c r="QF183" s="3433"/>
      <c r="QG183" s="3433"/>
      <c r="QH183" s="3433"/>
      <c r="QI183" s="3433"/>
      <c r="QJ183" s="3433"/>
      <c r="QK183" s="3433"/>
      <c r="QL183" s="3433"/>
      <c r="QM183" s="3433"/>
      <c r="QN183" s="3433"/>
      <c r="QO183" s="3433"/>
      <c r="QP183" s="3433"/>
      <c r="QQ183" s="3433"/>
      <c r="QR183" s="3433"/>
      <c r="QS183" s="3433"/>
      <c r="QT183" s="3433"/>
      <c r="QU183" s="3433"/>
      <c r="QV183" s="3433"/>
      <c r="QW183" s="3433"/>
      <c r="QX183" s="3433"/>
      <c r="QY183" s="3433"/>
      <c r="QZ183" s="3433"/>
      <c r="RA183" s="3433"/>
      <c r="RB183" s="3433"/>
      <c r="RC183" s="3433"/>
      <c r="RD183" s="3433"/>
      <c r="RE183" s="3433"/>
      <c r="RF183" s="3433"/>
      <c r="RG183" s="3433"/>
      <c r="RH183" s="3433"/>
      <c r="RI183" s="3433"/>
      <c r="RJ183" s="3433"/>
      <c r="RK183" s="3433"/>
      <c r="RL183" s="3433"/>
      <c r="RM183" s="3433"/>
      <c r="RN183" s="3433"/>
      <c r="RO183" s="3433"/>
      <c r="RP183" s="3433"/>
      <c r="RQ183" s="3433"/>
      <c r="RR183" s="3433"/>
      <c r="RS183" s="3433"/>
      <c r="RT183" s="3433"/>
      <c r="RU183" s="3433"/>
      <c r="RV183" s="3433"/>
      <c r="RW183" s="3433"/>
      <c r="RX183" s="3433"/>
      <c r="RY183" s="3433"/>
      <c r="RZ183" s="3433"/>
      <c r="SA183" s="3433"/>
      <c r="SB183" s="3433"/>
      <c r="SC183" s="3433"/>
      <c r="SD183" s="3433"/>
      <c r="SE183" s="3433"/>
      <c r="SF183" s="3433"/>
      <c r="SG183" s="3433"/>
      <c r="SH183" s="3433"/>
      <c r="SI183" s="3433"/>
      <c r="SJ183" s="3433"/>
      <c r="SK183" s="3433"/>
      <c r="SL183" s="3433"/>
      <c r="SM183" s="3433"/>
      <c r="SN183" s="3433"/>
      <c r="SO183" s="3433"/>
      <c r="SP183" s="3433"/>
      <c r="SQ183" s="3433"/>
      <c r="SR183" s="3433"/>
      <c r="SS183" s="3433"/>
      <c r="ST183" s="3433"/>
      <c r="SU183" s="3433"/>
      <c r="SV183" s="3433"/>
      <c r="SW183" s="3433"/>
      <c r="SX183" s="3433"/>
      <c r="SY183" s="3433"/>
      <c r="SZ183" s="3433"/>
      <c r="TA183" s="3433"/>
      <c r="TB183" s="3433"/>
      <c r="TC183" s="3433"/>
      <c r="TD183" s="3433"/>
      <c r="TE183" s="3433"/>
      <c r="TF183" s="3433"/>
      <c r="TG183" s="3433"/>
      <c r="TH183" s="3433"/>
      <c r="TI183" s="3433"/>
      <c r="TJ183" s="3433"/>
      <c r="TK183" s="3433"/>
      <c r="TL183" s="3433"/>
      <c r="TM183" s="3433"/>
      <c r="TN183" s="3433"/>
      <c r="TO183" s="3433"/>
      <c r="TP183" s="3433"/>
      <c r="TQ183" s="3433"/>
      <c r="TR183" s="3433"/>
      <c r="TS183" s="3433"/>
      <c r="TT183" s="3433"/>
      <c r="TU183" s="3433"/>
      <c r="TV183" s="3433"/>
      <c r="TW183" s="3433"/>
      <c r="TX183" s="3433"/>
      <c r="TY183" s="3433"/>
      <c r="TZ183" s="3433"/>
      <c r="UA183" s="3433"/>
      <c r="UB183" s="3433"/>
      <c r="UC183" s="3433"/>
      <c r="UD183" s="3433"/>
      <c r="UE183" s="3433"/>
      <c r="UF183" s="3433"/>
      <c r="UG183" s="3433"/>
      <c r="UH183" s="3433"/>
      <c r="UI183" s="3433"/>
      <c r="UJ183" s="3433"/>
      <c r="UK183" s="3433"/>
      <c r="UL183" s="3433"/>
      <c r="UM183" s="3433"/>
      <c r="UN183" s="3433"/>
      <c r="UO183" s="3433"/>
      <c r="UP183" s="3433"/>
      <c r="UQ183" s="3433"/>
      <c r="UR183" s="3433"/>
      <c r="US183" s="3433"/>
      <c r="UT183" s="3433"/>
      <c r="UU183" s="3433"/>
      <c r="UV183" s="3433"/>
      <c r="UW183" s="3433"/>
      <c r="UX183" s="3433"/>
      <c r="UY183" s="3433"/>
      <c r="UZ183" s="3433"/>
      <c r="VA183" s="3433"/>
      <c r="VB183" s="3433"/>
      <c r="VC183" s="3433"/>
      <c r="VD183" s="3433"/>
      <c r="VE183" s="3433"/>
      <c r="VF183" s="3433"/>
      <c r="VG183" s="3433"/>
      <c r="VH183" s="3433"/>
      <c r="VI183" s="3433"/>
      <c r="VJ183" s="3433"/>
      <c r="VK183" s="3433"/>
      <c r="VL183" s="3433"/>
      <c r="VM183" s="3433"/>
      <c r="VN183" s="3433"/>
      <c r="VO183" s="3433"/>
      <c r="VP183" s="3433"/>
      <c r="VQ183" s="3433"/>
      <c r="VR183" s="3433"/>
      <c r="VS183" s="3433"/>
      <c r="VT183" s="3433"/>
      <c r="VU183" s="3433"/>
      <c r="VV183" s="3433"/>
      <c r="VW183" s="3433"/>
      <c r="VX183" s="3433"/>
      <c r="VY183" s="3433"/>
      <c r="VZ183" s="3433"/>
      <c r="WA183" s="3433"/>
      <c r="WB183" s="3433"/>
      <c r="WC183" s="3433"/>
      <c r="WD183" s="3433"/>
      <c r="WE183" s="3433"/>
      <c r="WF183" s="3433"/>
      <c r="WG183" s="3433"/>
      <c r="WH183" s="3433"/>
      <c r="WI183" s="3433"/>
      <c r="WJ183" s="3433"/>
      <c r="WK183" s="3433"/>
      <c r="WL183" s="3433"/>
      <c r="WM183" s="3433"/>
      <c r="WN183" s="3433"/>
      <c r="WO183" s="3433"/>
      <c r="WP183" s="3433"/>
      <c r="WQ183" s="3433"/>
      <c r="WR183" s="3433"/>
      <c r="WS183" s="3433"/>
      <c r="WT183" s="3433"/>
      <c r="WU183" s="3433"/>
      <c r="WV183" s="3433"/>
      <c r="WW183" s="3433"/>
      <c r="WX183" s="3433"/>
      <c r="WY183" s="3433"/>
      <c r="WZ183" s="3433"/>
      <c r="XA183" s="3433"/>
      <c r="XB183" s="3433"/>
      <c r="XC183" s="3433"/>
      <c r="XD183" s="3433"/>
      <c r="XE183" s="3433"/>
      <c r="XF183" s="3433"/>
      <c r="XG183" s="3433"/>
      <c r="XH183" s="3433"/>
      <c r="XI183" s="3433"/>
      <c r="XJ183" s="3433"/>
      <c r="XK183" s="3433"/>
      <c r="XL183" s="3433"/>
      <c r="XM183" s="3433"/>
      <c r="XN183" s="3433"/>
      <c r="XO183" s="3433"/>
      <c r="XP183" s="3433"/>
      <c r="XQ183" s="3433"/>
      <c r="XR183" s="3433"/>
      <c r="XS183" s="3433"/>
      <c r="XT183" s="3433"/>
      <c r="XU183" s="3433"/>
      <c r="XV183" s="3433"/>
      <c r="XW183" s="3433"/>
      <c r="XX183" s="3433"/>
      <c r="XY183" s="3433"/>
      <c r="XZ183" s="3433"/>
      <c r="YA183" s="3433"/>
      <c r="YB183" s="3433"/>
      <c r="YC183" s="3433"/>
      <c r="YD183" s="3433"/>
      <c r="YE183" s="3433"/>
      <c r="YF183" s="3433"/>
      <c r="YG183" s="3433"/>
      <c r="YH183" s="3433"/>
      <c r="YI183" s="3433"/>
      <c r="YJ183" s="3433"/>
      <c r="YK183" s="3433"/>
      <c r="YL183" s="3433"/>
      <c r="YM183" s="3433"/>
      <c r="YN183" s="3433"/>
      <c r="YO183" s="3433"/>
      <c r="YP183" s="3433"/>
      <c r="YQ183" s="3433"/>
      <c r="YR183" s="3433"/>
      <c r="YS183" s="3433"/>
      <c r="YT183" s="3433"/>
      <c r="YU183" s="3433"/>
      <c r="YV183" s="3433"/>
      <c r="YW183" s="3433"/>
      <c r="YX183" s="3433"/>
      <c r="YY183" s="3433"/>
      <c r="YZ183" s="3433"/>
      <c r="ZA183" s="3433"/>
      <c r="ZB183" s="3433"/>
      <c r="ZC183" s="3433"/>
      <c r="ZD183" s="3433"/>
      <c r="ZE183" s="3433"/>
      <c r="ZF183" s="3433"/>
      <c r="ZG183" s="3433"/>
      <c r="ZH183" s="3433"/>
      <c r="ZI183" s="3433"/>
      <c r="ZJ183" s="3433"/>
      <c r="ZK183" s="3433"/>
      <c r="ZL183" s="3433"/>
      <c r="ZM183" s="3433"/>
      <c r="ZN183" s="3433"/>
      <c r="ZO183" s="3433"/>
      <c r="ZP183" s="3433"/>
      <c r="ZQ183" s="3433"/>
      <c r="ZR183" s="3433"/>
      <c r="ZS183" s="3433"/>
      <c r="ZT183" s="3433"/>
      <c r="ZU183" s="3433"/>
      <c r="ZV183" s="3433"/>
      <c r="ZW183" s="3433"/>
      <c r="ZX183" s="3433"/>
      <c r="ZY183" s="3433"/>
      <c r="ZZ183" s="3433"/>
      <c r="AAA183" s="3433"/>
      <c r="AAB183" s="3433"/>
      <c r="AAC183" s="3433"/>
      <c r="AAD183" s="3433"/>
      <c r="AAE183" s="3433"/>
      <c r="AAF183" s="3433"/>
      <c r="AAG183" s="3433"/>
      <c r="AAH183" s="3433"/>
      <c r="AAI183" s="3433"/>
      <c r="AAJ183" s="3433"/>
      <c r="AAK183" s="3433"/>
      <c r="AAL183" s="3433"/>
      <c r="AAM183" s="3433"/>
      <c r="AAN183" s="3433"/>
      <c r="AAO183" s="3433"/>
      <c r="AAP183" s="3433"/>
      <c r="AAQ183" s="3433"/>
      <c r="AAR183" s="3433"/>
      <c r="AAS183" s="3433"/>
      <c r="AAT183" s="3433"/>
      <c r="AAU183" s="3433"/>
      <c r="AAV183" s="3433"/>
      <c r="AAW183" s="3433"/>
      <c r="AAX183" s="3433"/>
      <c r="AAY183" s="3433"/>
      <c r="AAZ183" s="3433"/>
      <c r="ABA183" s="3433"/>
      <c r="ABB183" s="3433"/>
      <c r="ABC183" s="3433"/>
      <c r="ABD183" s="3433"/>
      <c r="ABE183" s="3433"/>
      <c r="ABF183" s="3433"/>
      <c r="ABG183" s="3433"/>
      <c r="ABH183" s="3433"/>
      <c r="ABI183" s="3433"/>
      <c r="ABJ183" s="3433"/>
      <c r="ABK183" s="3433"/>
      <c r="ABL183" s="3433"/>
      <c r="ABM183" s="3433"/>
      <c r="ABN183" s="3433"/>
      <c r="ABO183" s="3433"/>
      <c r="ABP183" s="3433"/>
      <c r="ABQ183" s="3433"/>
      <c r="ABR183" s="3433"/>
      <c r="ABS183" s="3433"/>
      <c r="ABT183" s="3433"/>
      <c r="ABU183" s="3433"/>
      <c r="ABV183" s="3433"/>
      <c r="ABW183" s="3433"/>
      <c r="ABX183" s="3433"/>
      <c r="ABY183" s="3433"/>
      <c r="ABZ183" s="3433"/>
      <c r="ACA183" s="3433"/>
      <c r="ACB183" s="3433"/>
      <c r="ACC183" s="3433"/>
      <c r="ACD183" s="3433"/>
      <c r="ACE183" s="3433"/>
      <c r="ACF183" s="3433"/>
      <c r="ACG183" s="3433"/>
      <c r="ACH183" s="3433"/>
      <c r="ACI183" s="3433"/>
      <c r="ACJ183" s="3433"/>
      <c r="ACK183" s="3433"/>
      <c r="ACL183" s="3433"/>
      <c r="ACM183" s="3433"/>
      <c r="ACN183" s="3433"/>
      <c r="ACO183" s="3433"/>
      <c r="ACP183" s="3433"/>
      <c r="ACQ183" s="3433"/>
      <c r="ACR183" s="3433"/>
      <c r="ACS183" s="3433"/>
      <c r="ACT183" s="3433"/>
      <c r="ACU183" s="3433"/>
      <c r="ACV183" s="3433"/>
      <c r="ACW183" s="3433"/>
      <c r="ACX183" s="3433"/>
      <c r="ACY183" s="3433"/>
      <c r="ACZ183" s="3433"/>
      <c r="ADA183" s="3433"/>
      <c r="ADB183" s="3433"/>
      <c r="ADC183" s="3433"/>
      <c r="ADD183" s="3433"/>
      <c r="ADE183" s="3433"/>
      <c r="ADF183" s="3433"/>
      <c r="ADG183" s="3433"/>
      <c r="ADH183" s="3433"/>
      <c r="ADI183" s="3433"/>
      <c r="ADJ183" s="3433"/>
      <c r="ADK183" s="3433"/>
      <c r="ADL183" s="3433"/>
      <c r="ADM183" s="3433"/>
      <c r="ADN183" s="3433"/>
      <c r="ADO183" s="3433"/>
      <c r="ADP183" s="3433"/>
      <c r="ADQ183" s="3433"/>
      <c r="ADR183" s="3433"/>
      <c r="ADS183" s="3433"/>
      <c r="ADT183" s="3433"/>
      <c r="ADU183" s="3433"/>
      <c r="ADV183" s="3433"/>
      <c r="ADW183" s="3433"/>
      <c r="ADX183" s="3433"/>
      <c r="ADY183" s="3433"/>
      <c r="ADZ183" s="3433"/>
      <c r="AEA183" s="3433"/>
      <c r="AEB183" s="3433"/>
      <c r="AEC183" s="3433"/>
      <c r="AED183" s="3433"/>
      <c r="AEE183" s="3433"/>
      <c r="AEF183" s="3433"/>
      <c r="AEG183" s="3433"/>
      <c r="AEH183" s="3433"/>
      <c r="AEI183" s="3433"/>
      <c r="AEJ183" s="3433"/>
      <c r="AEK183" s="3433"/>
      <c r="AEL183" s="3433"/>
      <c r="AEM183" s="3433"/>
      <c r="AEN183" s="3433"/>
      <c r="AEO183" s="3433"/>
      <c r="AEP183" s="3433"/>
      <c r="AEQ183" s="3433"/>
      <c r="AER183" s="3433"/>
      <c r="AES183" s="3433"/>
      <c r="AET183" s="3433"/>
      <c r="AEU183" s="3433"/>
      <c r="AEV183" s="3433"/>
      <c r="AEW183" s="3433"/>
      <c r="AEX183" s="3433"/>
      <c r="AEY183" s="3433"/>
      <c r="AEZ183" s="3433"/>
      <c r="AFA183" s="3433"/>
      <c r="AFB183" s="3433"/>
      <c r="AFC183" s="3433"/>
      <c r="AFD183" s="3433"/>
      <c r="AFE183" s="3433"/>
      <c r="AFF183" s="3433"/>
      <c r="AFG183" s="3433"/>
      <c r="AFH183" s="3433"/>
      <c r="AFI183" s="3433"/>
      <c r="AFJ183" s="3433"/>
      <c r="AFK183" s="3433"/>
      <c r="AFL183" s="3433"/>
      <c r="AFM183" s="3433"/>
      <c r="AFN183" s="3433"/>
      <c r="AFO183" s="3433"/>
      <c r="AFP183" s="3433"/>
      <c r="AFQ183" s="3433"/>
      <c r="AFR183" s="3433"/>
      <c r="AFS183" s="3433"/>
      <c r="AFT183" s="3433"/>
      <c r="AFU183" s="3433"/>
      <c r="AFV183" s="3433"/>
      <c r="AFW183" s="3433"/>
      <c r="AFX183" s="3433"/>
      <c r="AFY183" s="3433"/>
      <c r="AFZ183" s="3433"/>
      <c r="AGA183" s="3433"/>
      <c r="AGB183" s="3433"/>
      <c r="AGC183" s="3433"/>
      <c r="AGD183" s="3433"/>
      <c r="AGE183" s="3433"/>
      <c r="AGF183" s="3433"/>
      <c r="AGG183" s="3433"/>
      <c r="AGH183" s="3433"/>
      <c r="AGI183" s="3433"/>
      <c r="AGJ183" s="3433"/>
      <c r="AGK183" s="3433"/>
      <c r="AGL183" s="3433"/>
      <c r="AGM183" s="3433"/>
      <c r="AGN183" s="3433"/>
      <c r="AGO183" s="3433"/>
      <c r="AGP183" s="3433"/>
      <c r="AGQ183" s="3433"/>
      <c r="AGR183" s="3433"/>
      <c r="AGS183" s="3433"/>
      <c r="AGT183" s="3433"/>
      <c r="AGU183" s="3433"/>
      <c r="AGV183" s="3433"/>
      <c r="AGW183" s="3433"/>
      <c r="AGX183" s="3433"/>
      <c r="AGY183" s="3433"/>
      <c r="AGZ183" s="3433"/>
      <c r="AHA183" s="3433"/>
      <c r="AHB183" s="3433"/>
      <c r="AHC183" s="3433"/>
      <c r="AHD183" s="3433"/>
      <c r="AHE183" s="3433"/>
      <c r="AHF183" s="3433"/>
      <c r="AHG183" s="3433"/>
      <c r="AHH183" s="3433"/>
      <c r="AHI183" s="3433"/>
      <c r="AHJ183" s="3433"/>
      <c r="AHK183" s="3433"/>
      <c r="AHL183" s="3433"/>
      <c r="AHM183" s="3433"/>
      <c r="AHN183" s="3433"/>
      <c r="AHO183" s="3433"/>
      <c r="AHP183" s="3433"/>
      <c r="AHQ183" s="3433"/>
      <c r="AHR183" s="3433"/>
      <c r="AHS183" s="3433"/>
      <c r="AHT183" s="3433"/>
      <c r="AHU183" s="3433"/>
      <c r="AHV183" s="3433"/>
      <c r="AHW183" s="3433"/>
      <c r="AHX183" s="3433"/>
      <c r="AHY183" s="3433"/>
      <c r="AHZ183" s="3433"/>
      <c r="AIA183" s="3433"/>
      <c r="AIB183" s="3433"/>
      <c r="AIC183" s="3433"/>
      <c r="AID183" s="3433"/>
      <c r="AIE183" s="3433"/>
      <c r="AIF183" s="3433"/>
      <c r="AIG183" s="3433"/>
      <c r="AIH183" s="3433"/>
      <c r="AII183" s="3433"/>
      <c r="AIJ183" s="3433"/>
      <c r="AIK183" s="3433"/>
      <c r="AIL183" s="3433"/>
      <c r="AIM183" s="3433"/>
      <c r="AIN183" s="3433"/>
      <c r="AIO183" s="3433"/>
      <c r="AIP183" s="3433"/>
      <c r="AIQ183" s="3433"/>
      <c r="AIR183" s="3433"/>
      <c r="AIS183" s="3433"/>
      <c r="AIT183" s="3433"/>
      <c r="AIU183" s="3433"/>
      <c r="AIV183" s="3433"/>
      <c r="AIW183" s="3433"/>
      <c r="AIX183" s="3433"/>
      <c r="AIY183" s="3433"/>
      <c r="AIZ183" s="3433"/>
      <c r="AJA183" s="3433"/>
      <c r="AJB183" s="3433"/>
      <c r="AJC183" s="3433"/>
      <c r="AJD183" s="3433"/>
      <c r="AJE183" s="3433"/>
      <c r="AJF183" s="3433"/>
      <c r="AJG183" s="3433"/>
      <c r="AJH183" s="3433"/>
      <c r="AJI183" s="3433"/>
      <c r="AJJ183" s="3433"/>
      <c r="AJK183" s="3433"/>
      <c r="AJL183" s="3433"/>
      <c r="AJM183" s="3433"/>
      <c r="AJN183" s="3433"/>
      <c r="AJO183" s="3433"/>
      <c r="AJP183" s="3433"/>
      <c r="AJQ183" s="3433"/>
      <c r="AJR183" s="3433"/>
      <c r="AJS183" s="3433"/>
      <c r="AJT183" s="3433"/>
      <c r="AJU183" s="3433"/>
      <c r="AJV183" s="3433"/>
      <c r="AJW183" s="3433"/>
      <c r="AJX183" s="3433"/>
      <c r="AJY183" s="3433"/>
      <c r="AJZ183" s="3433"/>
      <c r="AKA183" s="3433"/>
      <c r="AKB183" s="3433"/>
      <c r="AKC183" s="3433"/>
      <c r="AKD183" s="3433"/>
      <c r="AKE183" s="3433"/>
      <c r="AKF183" s="3433"/>
      <c r="AKG183" s="3433"/>
      <c r="AKH183" s="3433"/>
      <c r="AKI183" s="3433"/>
      <c r="AKJ183" s="3433"/>
      <c r="AKK183" s="3433"/>
      <c r="AKL183" s="3433"/>
      <c r="AKM183" s="3433"/>
      <c r="AKN183" s="3433"/>
      <c r="AKO183" s="3433"/>
      <c r="AKP183" s="3433"/>
      <c r="AKQ183" s="3433"/>
      <c r="AKR183" s="3433"/>
      <c r="AKS183" s="3433"/>
      <c r="AKT183" s="3433"/>
      <c r="AKU183" s="3433"/>
      <c r="AKV183" s="3433"/>
      <c r="AKW183" s="3433"/>
      <c r="AKX183" s="3433"/>
      <c r="AKY183" s="3433"/>
      <c r="AKZ183" s="3433"/>
      <c r="ALA183" s="3433"/>
      <c r="ALB183" s="3433"/>
      <c r="ALC183" s="3433"/>
      <c r="ALD183" s="3433"/>
      <c r="ALE183" s="3433"/>
      <c r="ALF183" s="3433"/>
      <c r="ALG183" s="3433"/>
      <c r="ALH183" s="3433"/>
      <c r="ALI183" s="3433"/>
      <c r="ALJ183" s="3433"/>
      <c r="ALK183" s="3433"/>
      <c r="ALL183" s="3433"/>
      <c r="ALM183" s="3433"/>
      <c r="ALN183" s="3433"/>
      <c r="ALO183" s="3433"/>
      <c r="ALP183" s="3433"/>
      <c r="ALQ183" s="3433"/>
      <c r="ALR183" s="3433"/>
      <c r="ALS183" s="3433"/>
      <c r="ALT183" s="3433"/>
      <c r="ALU183" s="3433"/>
      <c r="ALV183" s="3433"/>
      <c r="ALW183" s="3433"/>
      <c r="ALX183" s="3433"/>
      <c r="ALY183" s="3433"/>
      <c r="ALZ183" s="3433"/>
      <c r="AMA183" s="3433"/>
      <c r="AMB183" s="3433"/>
      <c r="AMC183" s="3433"/>
      <c r="AMD183" s="3433"/>
      <c r="AME183" s="3433"/>
      <c r="AMF183" s="3433"/>
      <c r="AMG183" s="3433"/>
      <c r="AMH183" s="3433"/>
      <c r="AMI183" s="3433"/>
      <c r="AMJ183" s="3433"/>
    </row>
    <row r="184" spans="1:1024" s="3434" customFormat="1" ht="19.899999999999999" customHeight="1" thickBot="1">
      <c r="A184" s="6249"/>
      <c r="B184" s="6970"/>
      <c r="C184" s="6973"/>
      <c r="D184" s="6976"/>
      <c r="E184" s="6979"/>
      <c r="F184" s="6982"/>
      <c r="G184" s="6979"/>
      <c r="H184" s="7038"/>
      <c r="I184" s="4432" t="s">
        <v>1267</v>
      </c>
      <c r="J184" s="2421">
        <v>4000000</v>
      </c>
      <c r="K184" s="7041"/>
      <c r="L184" s="7041"/>
      <c r="M184" s="7041"/>
      <c r="N184" s="7041"/>
      <c r="O184" s="7044"/>
      <c r="P184" s="7025"/>
      <c r="Q184" s="7028"/>
      <c r="R184" s="7031"/>
      <c r="S184" s="7034"/>
      <c r="T184" s="7037"/>
      <c r="U184" s="7016"/>
      <c r="V184" s="7016"/>
      <c r="W184" s="7016"/>
      <c r="X184" s="7016"/>
      <c r="Y184" s="7019"/>
      <c r="Z184" s="7022"/>
      <c r="AA184" s="7019"/>
      <c r="AB184" s="7019"/>
      <c r="AC184" s="7019"/>
      <c r="AD184" s="7019"/>
      <c r="AE184" s="7016"/>
      <c r="AF184" s="7012"/>
      <c r="AG184" s="6633"/>
      <c r="AH184" s="6633"/>
      <c r="AI184" s="7028"/>
      <c r="AJ184" s="7028"/>
      <c r="AK184" s="7080"/>
      <c r="AL184" s="6633"/>
      <c r="AM184" s="6633"/>
      <c r="AN184" s="7077"/>
      <c r="AO184" s="6633"/>
      <c r="AP184" s="6633"/>
      <c r="AQ184" s="6633"/>
      <c r="AR184" s="6633"/>
      <c r="AS184" s="6633"/>
      <c r="AT184" s="7012"/>
      <c r="AU184" s="6633"/>
      <c r="AV184" s="6633"/>
      <c r="AW184" s="7071"/>
      <c r="AX184" s="7071"/>
      <c r="AY184" s="7074"/>
      <c r="AZ184" s="7053"/>
      <c r="BA184" s="3421"/>
      <c r="BB184" s="3421"/>
      <c r="BC184" s="3421"/>
      <c r="BD184" s="3421"/>
      <c r="BE184" s="3421"/>
      <c r="BF184" s="3421"/>
      <c r="BG184" s="3421"/>
      <c r="BH184" s="3421"/>
      <c r="BI184" s="3421"/>
      <c r="BJ184" s="3421"/>
      <c r="BK184" s="3421"/>
      <c r="BL184" s="3421"/>
      <c r="BM184" s="3421"/>
      <c r="BN184" s="3421"/>
      <c r="BO184" s="3421"/>
      <c r="BP184" s="3421"/>
      <c r="BQ184" s="3421"/>
      <c r="BR184" s="3421"/>
      <c r="BS184" s="3421"/>
      <c r="BT184" s="3421"/>
      <c r="BU184" s="3421"/>
      <c r="BV184" s="3421"/>
      <c r="BW184" s="3421"/>
      <c r="BX184" s="3421"/>
      <c r="BY184" s="3421"/>
      <c r="BZ184" s="3421"/>
      <c r="CA184" s="3421"/>
      <c r="CB184" s="3421"/>
      <c r="CC184" s="3421"/>
      <c r="CD184" s="3421"/>
      <c r="CE184" s="3421"/>
      <c r="CF184" s="3421"/>
      <c r="CG184" s="3421"/>
      <c r="CH184" s="3421"/>
      <c r="CI184" s="3421"/>
      <c r="CJ184" s="3421"/>
      <c r="CK184" s="3421"/>
      <c r="CL184" s="3421"/>
      <c r="CM184" s="3421"/>
      <c r="CN184" s="3421"/>
      <c r="CO184" s="3421"/>
      <c r="CP184" s="3421"/>
      <c r="CQ184" s="3421"/>
      <c r="CR184" s="3421"/>
      <c r="CS184" s="3421"/>
      <c r="CT184" s="3421"/>
      <c r="CU184" s="3421"/>
      <c r="CV184" s="3421"/>
      <c r="CW184" s="3421"/>
      <c r="CX184" s="3421"/>
      <c r="CY184" s="3421"/>
      <c r="CZ184" s="3421"/>
      <c r="DA184" s="3421"/>
      <c r="DB184" s="3421"/>
      <c r="DC184" s="3421"/>
      <c r="DD184" s="3421"/>
      <c r="DE184" s="3421"/>
      <c r="DF184" s="3421"/>
      <c r="DG184" s="3421"/>
      <c r="DH184" s="3421"/>
      <c r="DI184" s="3421"/>
      <c r="DJ184" s="3421"/>
      <c r="DK184" s="3421"/>
      <c r="DL184" s="3421"/>
      <c r="DM184" s="3421"/>
      <c r="DN184" s="3421"/>
      <c r="DO184" s="3421"/>
      <c r="DP184" s="3421"/>
      <c r="DQ184" s="3421"/>
      <c r="DR184" s="3421"/>
      <c r="DS184" s="3421"/>
      <c r="DT184" s="3421"/>
      <c r="DU184" s="3421"/>
      <c r="DV184" s="3421"/>
      <c r="DW184" s="3421"/>
      <c r="DX184" s="3421"/>
      <c r="DY184" s="3421"/>
      <c r="DZ184" s="3433"/>
      <c r="EA184" s="3433"/>
      <c r="EB184" s="3433"/>
      <c r="EC184" s="3433"/>
      <c r="ED184" s="3433"/>
      <c r="EE184" s="3433"/>
      <c r="EF184" s="3433"/>
      <c r="EG184" s="3433"/>
      <c r="EH184" s="3433"/>
      <c r="EI184" s="3433"/>
      <c r="EJ184" s="3433"/>
      <c r="EK184" s="3433"/>
      <c r="EL184" s="3433"/>
      <c r="EM184" s="3433"/>
      <c r="EN184" s="3433"/>
      <c r="EO184" s="3433"/>
      <c r="EP184" s="3433"/>
      <c r="EQ184" s="3433"/>
      <c r="ER184" s="3433"/>
      <c r="ES184" s="3433"/>
      <c r="ET184" s="3433"/>
      <c r="EU184" s="3433"/>
      <c r="EV184" s="3433"/>
      <c r="EW184" s="3433"/>
      <c r="EX184" s="3433"/>
      <c r="EY184" s="3433"/>
      <c r="EZ184" s="3433"/>
      <c r="FA184" s="3433"/>
      <c r="FB184" s="3433"/>
      <c r="FC184" s="3433"/>
      <c r="FD184" s="3433"/>
      <c r="FE184" s="3433"/>
      <c r="FF184" s="3433"/>
      <c r="FG184" s="3433"/>
      <c r="FH184" s="3433"/>
      <c r="FI184" s="3433"/>
      <c r="FJ184" s="3433"/>
      <c r="FK184" s="3433"/>
      <c r="FL184" s="3433"/>
      <c r="FM184" s="3433"/>
      <c r="FN184" s="3433"/>
      <c r="FO184" s="3433"/>
      <c r="FP184" s="3433"/>
      <c r="FQ184" s="3433"/>
      <c r="FR184" s="3433"/>
      <c r="FS184" s="3433"/>
      <c r="FT184" s="3433"/>
      <c r="FU184" s="3433"/>
      <c r="FV184" s="3433"/>
      <c r="FW184" s="3433"/>
      <c r="FX184" s="3433"/>
      <c r="FY184" s="3433"/>
      <c r="FZ184" s="3433"/>
      <c r="GA184" s="3433"/>
      <c r="GB184" s="3433"/>
      <c r="GC184" s="3433"/>
      <c r="GD184" s="3433"/>
      <c r="GE184" s="3433"/>
      <c r="GF184" s="3433"/>
      <c r="GG184" s="3433"/>
      <c r="GH184" s="3433"/>
      <c r="GI184" s="3433"/>
      <c r="GJ184" s="3433"/>
      <c r="GK184" s="3433"/>
      <c r="GL184" s="3433"/>
      <c r="GM184" s="3433"/>
      <c r="GN184" s="3433"/>
      <c r="GO184" s="3433"/>
      <c r="GP184" s="3433"/>
      <c r="GQ184" s="3433"/>
      <c r="GR184" s="3433"/>
      <c r="GS184" s="3433"/>
      <c r="GT184" s="3433"/>
      <c r="GU184" s="3433"/>
      <c r="GV184" s="3433"/>
      <c r="GW184" s="3433"/>
      <c r="GX184" s="3433"/>
      <c r="GY184" s="3433"/>
      <c r="GZ184" s="3433"/>
      <c r="HA184" s="3433"/>
      <c r="HB184" s="3433"/>
      <c r="HC184" s="3433"/>
      <c r="HD184" s="3433"/>
      <c r="HE184" s="3433"/>
      <c r="HF184" s="3433"/>
      <c r="HG184" s="3433"/>
      <c r="HH184" s="3433"/>
      <c r="HI184" s="3433"/>
      <c r="HJ184" s="3433"/>
      <c r="HK184" s="3433"/>
      <c r="HL184" s="3433"/>
      <c r="HM184" s="3433"/>
      <c r="HN184" s="3433"/>
      <c r="HO184" s="3433"/>
      <c r="HP184" s="3433"/>
      <c r="HQ184" s="3433"/>
      <c r="HR184" s="3433"/>
      <c r="HS184" s="3433"/>
      <c r="HT184" s="3433"/>
      <c r="HU184" s="3433"/>
      <c r="HV184" s="3433"/>
      <c r="HW184" s="3433"/>
      <c r="HX184" s="3433"/>
      <c r="HY184" s="3433"/>
      <c r="HZ184" s="3433"/>
      <c r="IA184" s="3433"/>
      <c r="IB184" s="3433"/>
      <c r="IC184" s="3433"/>
      <c r="ID184" s="3433"/>
      <c r="IE184" s="3433"/>
      <c r="IF184" s="3433"/>
      <c r="IG184" s="3433"/>
      <c r="IH184" s="3433"/>
      <c r="II184" s="3433"/>
      <c r="IJ184" s="3433"/>
      <c r="IK184" s="3433"/>
      <c r="IL184" s="3433"/>
      <c r="IM184" s="3433"/>
      <c r="IN184" s="3433"/>
      <c r="IO184" s="3433"/>
      <c r="IP184" s="3433"/>
      <c r="IQ184" s="3433"/>
      <c r="IR184" s="3433"/>
      <c r="IS184" s="3433"/>
      <c r="IT184" s="3433"/>
      <c r="IU184" s="3433"/>
      <c r="IV184" s="3433"/>
      <c r="IW184" s="3433"/>
      <c r="IX184" s="3433"/>
      <c r="IY184" s="3433"/>
      <c r="IZ184" s="3433"/>
      <c r="JA184" s="3433"/>
      <c r="JB184" s="3433"/>
      <c r="JC184" s="3433"/>
      <c r="JD184" s="3433"/>
      <c r="JE184" s="3433"/>
      <c r="JF184" s="3433"/>
      <c r="JG184" s="3433"/>
      <c r="JH184" s="3433"/>
      <c r="JI184" s="3433"/>
      <c r="JJ184" s="3433"/>
      <c r="JK184" s="3433"/>
      <c r="JL184" s="3433"/>
      <c r="JM184" s="3433"/>
      <c r="JN184" s="3433"/>
      <c r="JO184" s="3433"/>
      <c r="JP184" s="3433"/>
      <c r="JQ184" s="3433"/>
      <c r="JR184" s="3433"/>
      <c r="JS184" s="3433"/>
      <c r="JT184" s="3433"/>
      <c r="JU184" s="3433"/>
      <c r="JV184" s="3433"/>
      <c r="JW184" s="3433"/>
      <c r="JX184" s="3433"/>
      <c r="JY184" s="3433"/>
      <c r="JZ184" s="3433"/>
      <c r="KA184" s="3433"/>
      <c r="KB184" s="3433"/>
      <c r="KC184" s="3433"/>
      <c r="KD184" s="3433"/>
      <c r="KE184" s="3433"/>
      <c r="KF184" s="3433"/>
      <c r="KG184" s="3433"/>
      <c r="KH184" s="3433"/>
      <c r="KI184" s="3433"/>
      <c r="KJ184" s="3433"/>
      <c r="KK184" s="3433"/>
      <c r="KL184" s="3433"/>
      <c r="KM184" s="3433"/>
      <c r="KN184" s="3433"/>
      <c r="KO184" s="3433"/>
      <c r="KP184" s="3433"/>
      <c r="KQ184" s="3433"/>
      <c r="KR184" s="3433"/>
      <c r="KS184" s="3433"/>
      <c r="KT184" s="3433"/>
      <c r="KU184" s="3433"/>
      <c r="KV184" s="3433"/>
      <c r="KW184" s="3433"/>
      <c r="KX184" s="3433"/>
      <c r="KY184" s="3433"/>
      <c r="KZ184" s="3433"/>
      <c r="LA184" s="3433"/>
      <c r="LB184" s="3433"/>
      <c r="LC184" s="3433"/>
      <c r="LD184" s="3433"/>
      <c r="LE184" s="3433"/>
      <c r="LF184" s="3433"/>
      <c r="LG184" s="3433"/>
      <c r="LH184" s="3433"/>
      <c r="LI184" s="3433"/>
      <c r="LJ184" s="3433"/>
      <c r="LK184" s="3433"/>
      <c r="LL184" s="3433"/>
      <c r="LM184" s="3433"/>
      <c r="LN184" s="3433"/>
      <c r="LO184" s="3433"/>
      <c r="LP184" s="3433"/>
      <c r="LQ184" s="3433"/>
      <c r="LR184" s="3433"/>
      <c r="LS184" s="3433"/>
      <c r="LT184" s="3433"/>
      <c r="LU184" s="3433"/>
      <c r="LV184" s="3433"/>
      <c r="LW184" s="3433"/>
      <c r="LX184" s="3433"/>
      <c r="LY184" s="3433"/>
      <c r="LZ184" s="3433"/>
      <c r="MA184" s="3433"/>
      <c r="MB184" s="3433"/>
      <c r="MC184" s="3433"/>
      <c r="MD184" s="3433"/>
      <c r="ME184" s="3433"/>
      <c r="MF184" s="3433"/>
      <c r="MG184" s="3433"/>
      <c r="MH184" s="3433"/>
      <c r="MI184" s="3433"/>
      <c r="MJ184" s="3433"/>
      <c r="MK184" s="3433"/>
      <c r="ML184" s="3433"/>
      <c r="MM184" s="3433"/>
      <c r="MN184" s="3433"/>
      <c r="MO184" s="3433"/>
      <c r="MP184" s="3433"/>
      <c r="MQ184" s="3433"/>
      <c r="MR184" s="3433"/>
      <c r="MS184" s="3433"/>
      <c r="MT184" s="3433"/>
      <c r="MU184" s="3433"/>
      <c r="MV184" s="3433"/>
      <c r="MW184" s="3433"/>
      <c r="MX184" s="3433"/>
      <c r="MY184" s="3433"/>
      <c r="MZ184" s="3433"/>
      <c r="NA184" s="3433"/>
      <c r="NB184" s="3433"/>
      <c r="NC184" s="3433"/>
      <c r="ND184" s="3433"/>
      <c r="NE184" s="3433"/>
      <c r="NF184" s="3433"/>
      <c r="NG184" s="3433"/>
      <c r="NH184" s="3433"/>
      <c r="NI184" s="3433"/>
      <c r="NJ184" s="3433"/>
      <c r="NK184" s="3433"/>
      <c r="NL184" s="3433"/>
      <c r="NM184" s="3433"/>
      <c r="NN184" s="3433"/>
      <c r="NO184" s="3433"/>
      <c r="NP184" s="3433"/>
      <c r="NQ184" s="3433"/>
      <c r="NR184" s="3433"/>
      <c r="NS184" s="3433"/>
      <c r="NT184" s="3433"/>
      <c r="NU184" s="3433"/>
      <c r="NV184" s="3433"/>
      <c r="NW184" s="3433"/>
      <c r="NX184" s="3433"/>
      <c r="NY184" s="3433"/>
      <c r="NZ184" s="3433"/>
      <c r="OA184" s="3433"/>
      <c r="OB184" s="3433"/>
      <c r="OC184" s="3433"/>
      <c r="OD184" s="3433"/>
      <c r="OE184" s="3433"/>
      <c r="OF184" s="3433"/>
      <c r="OG184" s="3433"/>
      <c r="OH184" s="3433"/>
      <c r="OI184" s="3433"/>
      <c r="OJ184" s="3433"/>
      <c r="OK184" s="3433"/>
      <c r="OL184" s="3433"/>
      <c r="OM184" s="3433"/>
      <c r="ON184" s="3433"/>
      <c r="OO184" s="3433"/>
      <c r="OP184" s="3433"/>
      <c r="OQ184" s="3433"/>
      <c r="OR184" s="3433"/>
      <c r="OS184" s="3433"/>
      <c r="OT184" s="3433"/>
      <c r="OU184" s="3433"/>
      <c r="OV184" s="3433"/>
      <c r="OW184" s="3433"/>
      <c r="OX184" s="3433"/>
      <c r="OY184" s="3433"/>
      <c r="OZ184" s="3433"/>
      <c r="PA184" s="3433"/>
      <c r="PB184" s="3433"/>
      <c r="PC184" s="3433"/>
      <c r="PD184" s="3433"/>
      <c r="PE184" s="3433"/>
      <c r="PF184" s="3433"/>
      <c r="PG184" s="3433"/>
      <c r="PH184" s="3433"/>
      <c r="PI184" s="3433"/>
      <c r="PJ184" s="3433"/>
      <c r="PK184" s="3433"/>
      <c r="PL184" s="3433"/>
      <c r="PM184" s="3433"/>
      <c r="PN184" s="3433"/>
      <c r="PO184" s="3433"/>
      <c r="PP184" s="3433"/>
      <c r="PQ184" s="3433"/>
      <c r="PR184" s="3433"/>
      <c r="PS184" s="3433"/>
      <c r="PT184" s="3433"/>
      <c r="PU184" s="3433"/>
      <c r="PV184" s="3433"/>
      <c r="PW184" s="3433"/>
      <c r="PX184" s="3433"/>
      <c r="PY184" s="3433"/>
      <c r="PZ184" s="3433"/>
      <c r="QA184" s="3433"/>
      <c r="QB184" s="3433"/>
      <c r="QC184" s="3433"/>
      <c r="QD184" s="3433"/>
      <c r="QE184" s="3433"/>
      <c r="QF184" s="3433"/>
      <c r="QG184" s="3433"/>
      <c r="QH184" s="3433"/>
      <c r="QI184" s="3433"/>
      <c r="QJ184" s="3433"/>
      <c r="QK184" s="3433"/>
      <c r="QL184" s="3433"/>
      <c r="QM184" s="3433"/>
      <c r="QN184" s="3433"/>
      <c r="QO184" s="3433"/>
      <c r="QP184" s="3433"/>
      <c r="QQ184" s="3433"/>
      <c r="QR184" s="3433"/>
      <c r="QS184" s="3433"/>
      <c r="QT184" s="3433"/>
      <c r="QU184" s="3433"/>
      <c r="QV184" s="3433"/>
      <c r="QW184" s="3433"/>
      <c r="QX184" s="3433"/>
      <c r="QY184" s="3433"/>
      <c r="QZ184" s="3433"/>
      <c r="RA184" s="3433"/>
      <c r="RB184" s="3433"/>
      <c r="RC184" s="3433"/>
      <c r="RD184" s="3433"/>
      <c r="RE184" s="3433"/>
      <c r="RF184" s="3433"/>
      <c r="RG184" s="3433"/>
      <c r="RH184" s="3433"/>
      <c r="RI184" s="3433"/>
      <c r="RJ184" s="3433"/>
      <c r="RK184" s="3433"/>
      <c r="RL184" s="3433"/>
      <c r="RM184" s="3433"/>
      <c r="RN184" s="3433"/>
      <c r="RO184" s="3433"/>
      <c r="RP184" s="3433"/>
      <c r="RQ184" s="3433"/>
      <c r="RR184" s="3433"/>
      <c r="RS184" s="3433"/>
      <c r="RT184" s="3433"/>
      <c r="RU184" s="3433"/>
      <c r="RV184" s="3433"/>
      <c r="RW184" s="3433"/>
      <c r="RX184" s="3433"/>
      <c r="RY184" s="3433"/>
      <c r="RZ184" s="3433"/>
      <c r="SA184" s="3433"/>
      <c r="SB184" s="3433"/>
      <c r="SC184" s="3433"/>
      <c r="SD184" s="3433"/>
      <c r="SE184" s="3433"/>
      <c r="SF184" s="3433"/>
      <c r="SG184" s="3433"/>
      <c r="SH184" s="3433"/>
      <c r="SI184" s="3433"/>
      <c r="SJ184" s="3433"/>
      <c r="SK184" s="3433"/>
      <c r="SL184" s="3433"/>
      <c r="SM184" s="3433"/>
      <c r="SN184" s="3433"/>
      <c r="SO184" s="3433"/>
      <c r="SP184" s="3433"/>
      <c r="SQ184" s="3433"/>
      <c r="SR184" s="3433"/>
      <c r="SS184" s="3433"/>
      <c r="ST184" s="3433"/>
      <c r="SU184" s="3433"/>
      <c r="SV184" s="3433"/>
      <c r="SW184" s="3433"/>
      <c r="SX184" s="3433"/>
      <c r="SY184" s="3433"/>
      <c r="SZ184" s="3433"/>
      <c r="TA184" s="3433"/>
      <c r="TB184" s="3433"/>
      <c r="TC184" s="3433"/>
      <c r="TD184" s="3433"/>
      <c r="TE184" s="3433"/>
      <c r="TF184" s="3433"/>
      <c r="TG184" s="3433"/>
      <c r="TH184" s="3433"/>
      <c r="TI184" s="3433"/>
      <c r="TJ184" s="3433"/>
      <c r="TK184" s="3433"/>
      <c r="TL184" s="3433"/>
      <c r="TM184" s="3433"/>
      <c r="TN184" s="3433"/>
      <c r="TO184" s="3433"/>
      <c r="TP184" s="3433"/>
      <c r="TQ184" s="3433"/>
      <c r="TR184" s="3433"/>
      <c r="TS184" s="3433"/>
      <c r="TT184" s="3433"/>
      <c r="TU184" s="3433"/>
      <c r="TV184" s="3433"/>
      <c r="TW184" s="3433"/>
      <c r="TX184" s="3433"/>
      <c r="TY184" s="3433"/>
      <c r="TZ184" s="3433"/>
      <c r="UA184" s="3433"/>
      <c r="UB184" s="3433"/>
      <c r="UC184" s="3433"/>
      <c r="UD184" s="3433"/>
      <c r="UE184" s="3433"/>
      <c r="UF184" s="3433"/>
      <c r="UG184" s="3433"/>
      <c r="UH184" s="3433"/>
      <c r="UI184" s="3433"/>
      <c r="UJ184" s="3433"/>
      <c r="UK184" s="3433"/>
      <c r="UL184" s="3433"/>
      <c r="UM184" s="3433"/>
      <c r="UN184" s="3433"/>
      <c r="UO184" s="3433"/>
      <c r="UP184" s="3433"/>
      <c r="UQ184" s="3433"/>
      <c r="UR184" s="3433"/>
      <c r="US184" s="3433"/>
      <c r="UT184" s="3433"/>
      <c r="UU184" s="3433"/>
      <c r="UV184" s="3433"/>
      <c r="UW184" s="3433"/>
      <c r="UX184" s="3433"/>
      <c r="UY184" s="3433"/>
      <c r="UZ184" s="3433"/>
      <c r="VA184" s="3433"/>
      <c r="VB184" s="3433"/>
      <c r="VC184" s="3433"/>
      <c r="VD184" s="3433"/>
      <c r="VE184" s="3433"/>
      <c r="VF184" s="3433"/>
      <c r="VG184" s="3433"/>
      <c r="VH184" s="3433"/>
      <c r="VI184" s="3433"/>
      <c r="VJ184" s="3433"/>
      <c r="VK184" s="3433"/>
      <c r="VL184" s="3433"/>
      <c r="VM184" s="3433"/>
      <c r="VN184" s="3433"/>
      <c r="VO184" s="3433"/>
      <c r="VP184" s="3433"/>
      <c r="VQ184" s="3433"/>
      <c r="VR184" s="3433"/>
      <c r="VS184" s="3433"/>
      <c r="VT184" s="3433"/>
      <c r="VU184" s="3433"/>
      <c r="VV184" s="3433"/>
      <c r="VW184" s="3433"/>
      <c r="VX184" s="3433"/>
      <c r="VY184" s="3433"/>
      <c r="VZ184" s="3433"/>
      <c r="WA184" s="3433"/>
      <c r="WB184" s="3433"/>
      <c r="WC184" s="3433"/>
      <c r="WD184" s="3433"/>
      <c r="WE184" s="3433"/>
      <c r="WF184" s="3433"/>
      <c r="WG184" s="3433"/>
      <c r="WH184" s="3433"/>
      <c r="WI184" s="3433"/>
      <c r="WJ184" s="3433"/>
      <c r="WK184" s="3433"/>
      <c r="WL184" s="3433"/>
      <c r="WM184" s="3433"/>
      <c r="WN184" s="3433"/>
      <c r="WO184" s="3433"/>
      <c r="WP184" s="3433"/>
      <c r="WQ184" s="3433"/>
      <c r="WR184" s="3433"/>
      <c r="WS184" s="3433"/>
      <c r="WT184" s="3433"/>
      <c r="WU184" s="3433"/>
      <c r="WV184" s="3433"/>
      <c r="WW184" s="3433"/>
      <c r="WX184" s="3433"/>
      <c r="WY184" s="3433"/>
      <c r="WZ184" s="3433"/>
      <c r="XA184" s="3433"/>
      <c r="XB184" s="3433"/>
      <c r="XC184" s="3433"/>
      <c r="XD184" s="3433"/>
      <c r="XE184" s="3433"/>
      <c r="XF184" s="3433"/>
      <c r="XG184" s="3433"/>
      <c r="XH184" s="3433"/>
      <c r="XI184" s="3433"/>
      <c r="XJ184" s="3433"/>
      <c r="XK184" s="3433"/>
      <c r="XL184" s="3433"/>
      <c r="XM184" s="3433"/>
      <c r="XN184" s="3433"/>
      <c r="XO184" s="3433"/>
      <c r="XP184" s="3433"/>
      <c r="XQ184" s="3433"/>
      <c r="XR184" s="3433"/>
      <c r="XS184" s="3433"/>
      <c r="XT184" s="3433"/>
      <c r="XU184" s="3433"/>
      <c r="XV184" s="3433"/>
      <c r="XW184" s="3433"/>
      <c r="XX184" s="3433"/>
      <c r="XY184" s="3433"/>
      <c r="XZ184" s="3433"/>
      <c r="YA184" s="3433"/>
      <c r="YB184" s="3433"/>
      <c r="YC184" s="3433"/>
      <c r="YD184" s="3433"/>
      <c r="YE184" s="3433"/>
      <c r="YF184" s="3433"/>
      <c r="YG184" s="3433"/>
      <c r="YH184" s="3433"/>
      <c r="YI184" s="3433"/>
      <c r="YJ184" s="3433"/>
      <c r="YK184" s="3433"/>
      <c r="YL184" s="3433"/>
      <c r="YM184" s="3433"/>
      <c r="YN184" s="3433"/>
      <c r="YO184" s="3433"/>
      <c r="YP184" s="3433"/>
      <c r="YQ184" s="3433"/>
      <c r="YR184" s="3433"/>
      <c r="YS184" s="3433"/>
      <c r="YT184" s="3433"/>
      <c r="YU184" s="3433"/>
      <c r="YV184" s="3433"/>
      <c r="YW184" s="3433"/>
      <c r="YX184" s="3433"/>
      <c r="YY184" s="3433"/>
      <c r="YZ184" s="3433"/>
      <c r="ZA184" s="3433"/>
      <c r="ZB184" s="3433"/>
      <c r="ZC184" s="3433"/>
      <c r="ZD184" s="3433"/>
      <c r="ZE184" s="3433"/>
      <c r="ZF184" s="3433"/>
      <c r="ZG184" s="3433"/>
      <c r="ZH184" s="3433"/>
      <c r="ZI184" s="3433"/>
      <c r="ZJ184" s="3433"/>
      <c r="ZK184" s="3433"/>
      <c r="ZL184" s="3433"/>
      <c r="ZM184" s="3433"/>
      <c r="ZN184" s="3433"/>
      <c r="ZO184" s="3433"/>
      <c r="ZP184" s="3433"/>
      <c r="ZQ184" s="3433"/>
      <c r="ZR184" s="3433"/>
      <c r="ZS184" s="3433"/>
      <c r="ZT184" s="3433"/>
      <c r="ZU184" s="3433"/>
      <c r="ZV184" s="3433"/>
      <c r="ZW184" s="3433"/>
      <c r="ZX184" s="3433"/>
      <c r="ZY184" s="3433"/>
      <c r="ZZ184" s="3433"/>
      <c r="AAA184" s="3433"/>
      <c r="AAB184" s="3433"/>
      <c r="AAC184" s="3433"/>
      <c r="AAD184" s="3433"/>
      <c r="AAE184" s="3433"/>
      <c r="AAF184" s="3433"/>
      <c r="AAG184" s="3433"/>
      <c r="AAH184" s="3433"/>
      <c r="AAI184" s="3433"/>
      <c r="AAJ184" s="3433"/>
      <c r="AAK184" s="3433"/>
      <c r="AAL184" s="3433"/>
      <c r="AAM184" s="3433"/>
      <c r="AAN184" s="3433"/>
      <c r="AAO184" s="3433"/>
      <c r="AAP184" s="3433"/>
      <c r="AAQ184" s="3433"/>
      <c r="AAR184" s="3433"/>
      <c r="AAS184" s="3433"/>
      <c r="AAT184" s="3433"/>
      <c r="AAU184" s="3433"/>
      <c r="AAV184" s="3433"/>
      <c r="AAW184" s="3433"/>
      <c r="AAX184" s="3433"/>
      <c r="AAY184" s="3433"/>
      <c r="AAZ184" s="3433"/>
      <c r="ABA184" s="3433"/>
      <c r="ABB184" s="3433"/>
      <c r="ABC184" s="3433"/>
      <c r="ABD184" s="3433"/>
      <c r="ABE184" s="3433"/>
      <c r="ABF184" s="3433"/>
      <c r="ABG184" s="3433"/>
      <c r="ABH184" s="3433"/>
      <c r="ABI184" s="3433"/>
      <c r="ABJ184" s="3433"/>
      <c r="ABK184" s="3433"/>
      <c r="ABL184" s="3433"/>
      <c r="ABM184" s="3433"/>
      <c r="ABN184" s="3433"/>
      <c r="ABO184" s="3433"/>
      <c r="ABP184" s="3433"/>
      <c r="ABQ184" s="3433"/>
      <c r="ABR184" s="3433"/>
      <c r="ABS184" s="3433"/>
      <c r="ABT184" s="3433"/>
      <c r="ABU184" s="3433"/>
      <c r="ABV184" s="3433"/>
      <c r="ABW184" s="3433"/>
      <c r="ABX184" s="3433"/>
      <c r="ABY184" s="3433"/>
      <c r="ABZ184" s="3433"/>
      <c r="ACA184" s="3433"/>
      <c r="ACB184" s="3433"/>
      <c r="ACC184" s="3433"/>
      <c r="ACD184" s="3433"/>
      <c r="ACE184" s="3433"/>
      <c r="ACF184" s="3433"/>
      <c r="ACG184" s="3433"/>
      <c r="ACH184" s="3433"/>
      <c r="ACI184" s="3433"/>
      <c r="ACJ184" s="3433"/>
      <c r="ACK184" s="3433"/>
      <c r="ACL184" s="3433"/>
      <c r="ACM184" s="3433"/>
      <c r="ACN184" s="3433"/>
      <c r="ACO184" s="3433"/>
      <c r="ACP184" s="3433"/>
      <c r="ACQ184" s="3433"/>
      <c r="ACR184" s="3433"/>
      <c r="ACS184" s="3433"/>
      <c r="ACT184" s="3433"/>
      <c r="ACU184" s="3433"/>
      <c r="ACV184" s="3433"/>
      <c r="ACW184" s="3433"/>
      <c r="ACX184" s="3433"/>
      <c r="ACY184" s="3433"/>
      <c r="ACZ184" s="3433"/>
      <c r="ADA184" s="3433"/>
      <c r="ADB184" s="3433"/>
      <c r="ADC184" s="3433"/>
      <c r="ADD184" s="3433"/>
      <c r="ADE184" s="3433"/>
      <c r="ADF184" s="3433"/>
      <c r="ADG184" s="3433"/>
      <c r="ADH184" s="3433"/>
      <c r="ADI184" s="3433"/>
      <c r="ADJ184" s="3433"/>
      <c r="ADK184" s="3433"/>
      <c r="ADL184" s="3433"/>
      <c r="ADM184" s="3433"/>
      <c r="ADN184" s="3433"/>
      <c r="ADO184" s="3433"/>
      <c r="ADP184" s="3433"/>
      <c r="ADQ184" s="3433"/>
      <c r="ADR184" s="3433"/>
      <c r="ADS184" s="3433"/>
      <c r="ADT184" s="3433"/>
      <c r="ADU184" s="3433"/>
      <c r="ADV184" s="3433"/>
      <c r="ADW184" s="3433"/>
      <c r="ADX184" s="3433"/>
      <c r="ADY184" s="3433"/>
      <c r="ADZ184" s="3433"/>
      <c r="AEA184" s="3433"/>
      <c r="AEB184" s="3433"/>
      <c r="AEC184" s="3433"/>
      <c r="AED184" s="3433"/>
      <c r="AEE184" s="3433"/>
      <c r="AEF184" s="3433"/>
      <c r="AEG184" s="3433"/>
      <c r="AEH184" s="3433"/>
      <c r="AEI184" s="3433"/>
      <c r="AEJ184" s="3433"/>
      <c r="AEK184" s="3433"/>
      <c r="AEL184" s="3433"/>
      <c r="AEM184" s="3433"/>
      <c r="AEN184" s="3433"/>
      <c r="AEO184" s="3433"/>
      <c r="AEP184" s="3433"/>
      <c r="AEQ184" s="3433"/>
      <c r="AER184" s="3433"/>
      <c r="AES184" s="3433"/>
      <c r="AET184" s="3433"/>
      <c r="AEU184" s="3433"/>
      <c r="AEV184" s="3433"/>
      <c r="AEW184" s="3433"/>
      <c r="AEX184" s="3433"/>
      <c r="AEY184" s="3433"/>
      <c r="AEZ184" s="3433"/>
      <c r="AFA184" s="3433"/>
      <c r="AFB184" s="3433"/>
      <c r="AFC184" s="3433"/>
      <c r="AFD184" s="3433"/>
      <c r="AFE184" s="3433"/>
      <c r="AFF184" s="3433"/>
      <c r="AFG184" s="3433"/>
      <c r="AFH184" s="3433"/>
      <c r="AFI184" s="3433"/>
      <c r="AFJ184" s="3433"/>
      <c r="AFK184" s="3433"/>
      <c r="AFL184" s="3433"/>
      <c r="AFM184" s="3433"/>
      <c r="AFN184" s="3433"/>
      <c r="AFO184" s="3433"/>
      <c r="AFP184" s="3433"/>
      <c r="AFQ184" s="3433"/>
      <c r="AFR184" s="3433"/>
      <c r="AFS184" s="3433"/>
      <c r="AFT184" s="3433"/>
      <c r="AFU184" s="3433"/>
      <c r="AFV184" s="3433"/>
      <c r="AFW184" s="3433"/>
      <c r="AFX184" s="3433"/>
      <c r="AFY184" s="3433"/>
      <c r="AFZ184" s="3433"/>
      <c r="AGA184" s="3433"/>
      <c r="AGB184" s="3433"/>
      <c r="AGC184" s="3433"/>
      <c r="AGD184" s="3433"/>
      <c r="AGE184" s="3433"/>
      <c r="AGF184" s="3433"/>
      <c r="AGG184" s="3433"/>
      <c r="AGH184" s="3433"/>
      <c r="AGI184" s="3433"/>
      <c r="AGJ184" s="3433"/>
      <c r="AGK184" s="3433"/>
      <c r="AGL184" s="3433"/>
      <c r="AGM184" s="3433"/>
      <c r="AGN184" s="3433"/>
      <c r="AGO184" s="3433"/>
      <c r="AGP184" s="3433"/>
      <c r="AGQ184" s="3433"/>
      <c r="AGR184" s="3433"/>
      <c r="AGS184" s="3433"/>
      <c r="AGT184" s="3433"/>
      <c r="AGU184" s="3433"/>
      <c r="AGV184" s="3433"/>
      <c r="AGW184" s="3433"/>
      <c r="AGX184" s="3433"/>
      <c r="AGY184" s="3433"/>
      <c r="AGZ184" s="3433"/>
      <c r="AHA184" s="3433"/>
      <c r="AHB184" s="3433"/>
      <c r="AHC184" s="3433"/>
      <c r="AHD184" s="3433"/>
      <c r="AHE184" s="3433"/>
      <c r="AHF184" s="3433"/>
      <c r="AHG184" s="3433"/>
      <c r="AHH184" s="3433"/>
      <c r="AHI184" s="3433"/>
      <c r="AHJ184" s="3433"/>
      <c r="AHK184" s="3433"/>
      <c r="AHL184" s="3433"/>
      <c r="AHM184" s="3433"/>
      <c r="AHN184" s="3433"/>
      <c r="AHO184" s="3433"/>
      <c r="AHP184" s="3433"/>
      <c r="AHQ184" s="3433"/>
      <c r="AHR184" s="3433"/>
      <c r="AHS184" s="3433"/>
      <c r="AHT184" s="3433"/>
      <c r="AHU184" s="3433"/>
      <c r="AHV184" s="3433"/>
      <c r="AHW184" s="3433"/>
      <c r="AHX184" s="3433"/>
      <c r="AHY184" s="3433"/>
      <c r="AHZ184" s="3433"/>
      <c r="AIA184" s="3433"/>
      <c r="AIB184" s="3433"/>
      <c r="AIC184" s="3433"/>
      <c r="AID184" s="3433"/>
      <c r="AIE184" s="3433"/>
      <c r="AIF184" s="3433"/>
      <c r="AIG184" s="3433"/>
      <c r="AIH184" s="3433"/>
      <c r="AII184" s="3433"/>
      <c r="AIJ184" s="3433"/>
      <c r="AIK184" s="3433"/>
      <c r="AIL184" s="3433"/>
      <c r="AIM184" s="3433"/>
      <c r="AIN184" s="3433"/>
      <c r="AIO184" s="3433"/>
      <c r="AIP184" s="3433"/>
      <c r="AIQ184" s="3433"/>
      <c r="AIR184" s="3433"/>
      <c r="AIS184" s="3433"/>
      <c r="AIT184" s="3433"/>
      <c r="AIU184" s="3433"/>
      <c r="AIV184" s="3433"/>
      <c r="AIW184" s="3433"/>
      <c r="AIX184" s="3433"/>
      <c r="AIY184" s="3433"/>
      <c r="AIZ184" s="3433"/>
      <c r="AJA184" s="3433"/>
      <c r="AJB184" s="3433"/>
      <c r="AJC184" s="3433"/>
      <c r="AJD184" s="3433"/>
      <c r="AJE184" s="3433"/>
      <c r="AJF184" s="3433"/>
      <c r="AJG184" s="3433"/>
      <c r="AJH184" s="3433"/>
      <c r="AJI184" s="3433"/>
      <c r="AJJ184" s="3433"/>
      <c r="AJK184" s="3433"/>
      <c r="AJL184" s="3433"/>
      <c r="AJM184" s="3433"/>
      <c r="AJN184" s="3433"/>
      <c r="AJO184" s="3433"/>
      <c r="AJP184" s="3433"/>
      <c r="AJQ184" s="3433"/>
      <c r="AJR184" s="3433"/>
      <c r="AJS184" s="3433"/>
      <c r="AJT184" s="3433"/>
      <c r="AJU184" s="3433"/>
      <c r="AJV184" s="3433"/>
      <c r="AJW184" s="3433"/>
      <c r="AJX184" s="3433"/>
      <c r="AJY184" s="3433"/>
      <c r="AJZ184" s="3433"/>
      <c r="AKA184" s="3433"/>
      <c r="AKB184" s="3433"/>
      <c r="AKC184" s="3433"/>
      <c r="AKD184" s="3433"/>
      <c r="AKE184" s="3433"/>
      <c r="AKF184" s="3433"/>
      <c r="AKG184" s="3433"/>
      <c r="AKH184" s="3433"/>
      <c r="AKI184" s="3433"/>
      <c r="AKJ184" s="3433"/>
      <c r="AKK184" s="3433"/>
      <c r="AKL184" s="3433"/>
      <c r="AKM184" s="3433"/>
      <c r="AKN184" s="3433"/>
      <c r="AKO184" s="3433"/>
      <c r="AKP184" s="3433"/>
      <c r="AKQ184" s="3433"/>
      <c r="AKR184" s="3433"/>
      <c r="AKS184" s="3433"/>
      <c r="AKT184" s="3433"/>
      <c r="AKU184" s="3433"/>
      <c r="AKV184" s="3433"/>
      <c r="AKW184" s="3433"/>
      <c r="AKX184" s="3433"/>
      <c r="AKY184" s="3433"/>
      <c r="AKZ184" s="3433"/>
      <c r="ALA184" s="3433"/>
      <c r="ALB184" s="3433"/>
      <c r="ALC184" s="3433"/>
      <c r="ALD184" s="3433"/>
      <c r="ALE184" s="3433"/>
      <c r="ALF184" s="3433"/>
      <c r="ALG184" s="3433"/>
      <c r="ALH184" s="3433"/>
      <c r="ALI184" s="3433"/>
      <c r="ALJ184" s="3433"/>
      <c r="ALK184" s="3433"/>
      <c r="ALL184" s="3433"/>
      <c r="ALM184" s="3433"/>
      <c r="ALN184" s="3433"/>
      <c r="ALO184" s="3433"/>
      <c r="ALP184" s="3433"/>
      <c r="ALQ184" s="3433"/>
      <c r="ALR184" s="3433"/>
      <c r="ALS184" s="3433"/>
      <c r="ALT184" s="3433"/>
      <c r="ALU184" s="3433"/>
      <c r="ALV184" s="3433"/>
      <c r="ALW184" s="3433"/>
      <c r="ALX184" s="3433"/>
      <c r="ALY184" s="3433"/>
      <c r="ALZ184" s="3433"/>
      <c r="AMA184" s="3433"/>
      <c r="AMB184" s="3433"/>
      <c r="AMC184" s="3433"/>
      <c r="AMD184" s="3433"/>
      <c r="AME184" s="3433"/>
      <c r="AMF184" s="3433"/>
      <c r="AMG184" s="3433"/>
      <c r="AMH184" s="3433"/>
      <c r="AMI184" s="3433"/>
      <c r="AMJ184" s="3433"/>
    </row>
    <row r="185" spans="1:1024" s="3603" customFormat="1" ht="24.4" customHeight="1" thickBot="1">
      <c r="A185" s="6249"/>
      <c r="B185" s="7054" t="s">
        <v>1268</v>
      </c>
      <c r="C185" s="7055"/>
      <c r="D185" s="7055"/>
      <c r="E185" s="7055"/>
      <c r="F185" s="7055"/>
      <c r="G185" s="7055"/>
      <c r="H185" s="7055"/>
      <c r="I185" s="7056"/>
      <c r="J185" s="4443">
        <f>SUM(J181:J184)</f>
        <v>26000000</v>
      </c>
      <c r="K185" s="3602"/>
      <c r="L185" s="4188"/>
      <c r="M185" s="3602"/>
      <c r="N185" s="3602"/>
      <c r="O185" s="4443">
        <f>SUM(O181)</f>
        <v>26000000</v>
      </c>
      <c r="P185" s="4443">
        <f>SUM(P181)</f>
        <v>0</v>
      </c>
      <c r="Q185" s="4444">
        <f>+P185/O185</f>
        <v>0</v>
      </c>
      <c r="R185" s="4443">
        <f>SUM(R181)</f>
        <v>26000000</v>
      </c>
      <c r="S185" s="4985">
        <f>+R185/O185</f>
        <v>1</v>
      </c>
      <c r="T185" s="4878">
        <f t="shared" ref="T185:AE185" si="52">SUM(T181)</f>
        <v>0</v>
      </c>
      <c r="U185" s="4445">
        <f t="shared" si="52"/>
        <v>0</v>
      </c>
      <c r="V185" s="4445">
        <f t="shared" si="52"/>
        <v>0</v>
      </c>
      <c r="W185" s="4445">
        <f>SUM(W181)</f>
        <v>0</v>
      </c>
      <c r="X185" s="4445">
        <f t="shared" si="52"/>
        <v>0</v>
      </c>
      <c r="Y185" s="4446">
        <f t="shared" si="52"/>
        <v>0</v>
      </c>
      <c r="Z185" s="4445">
        <f t="shared" si="52"/>
        <v>0</v>
      </c>
      <c r="AA185" s="4443">
        <f t="shared" si="52"/>
        <v>0</v>
      </c>
      <c r="AB185" s="4443">
        <f t="shared" si="52"/>
        <v>0</v>
      </c>
      <c r="AC185" s="4443">
        <f t="shared" si="52"/>
        <v>0</v>
      </c>
      <c r="AD185" s="4443">
        <f t="shared" si="52"/>
        <v>0</v>
      </c>
      <c r="AE185" s="4443">
        <f t="shared" si="52"/>
        <v>0</v>
      </c>
      <c r="AF185" s="4809">
        <f>SUM(AF181)</f>
        <v>1453</v>
      </c>
      <c r="AG185" s="4447">
        <f>SUM(AG181)</f>
        <v>0</v>
      </c>
      <c r="AH185" s="4447">
        <f>+AF185-AG185</f>
        <v>1453</v>
      </c>
      <c r="AI185" s="4444">
        <f>+AG185/AF185</f>
        <v>0</v>
      </c>
      <c r="AJ185" s="4444">
        <f>+AH185/AF185</f>
        <v>1</v>
      </c>
      <c r="AK185" s="4935">
        <f t="shared" ref="AK185:AV185" si="53">+AK98+AK124+AK163+AK179+AK181</f>
        <v>0</v>
      </c>
      <c r="AL185" s="4447">
        <f t="shared" si="53"/>
        <v>0</v>
      </c>
      <c r="AM185" s="4447">
        <f t="shared" si="53"/>
        <v>1</v>
      </c>
      <c r="AN185" s="4447">
        <f t="shared" si="53"/>
        <v>0</v>
      </c>
      <c r="AO185" s="4447">
        <f t="shared" si="53"/>
        <v>0</v>
      </c>
      <c r="AP185" s="4447">
        <f t="shared" si="53"/>
        <v>1</v>
      </c>
      <c r="AQ185" s="4448">
        <f t="shared" si="53"/>
        <v>0</v>
      </c>
      <c r="AR185" s="4448">
        <f t="shared" si="53"/>
        <v>1</v>
      </c>
      <c r="AS185" s="4448">
        <f t="shared" si="53"/>
        <v>0</v>
      </c>
      <c r="AT185" s="4449">
        <f t="shared" si="53"/>
        <v>0</v>
      </c>
      <c r="AU185" s="4450">
        <f t="shared" si="53"/>
        <v>0</v>
      </c>
      <c r="AV185" s="4450">
        <f t="shared" si="53"/>
        <v>3</v>
      </c>
      <c r="AW185" s="4424"/>
      <c r="AX185" s="4424"/>
      <c r="AY185" s="4189"/>
      <c r="AZ185" s="4425"/>
      <c r="BA185" s="3422"/>
      <c r="BB185" s="3422"/>
      <c r="BC185" s="3422"/>
      <c r="BD185" s="3422"/>
      <c r="BE185" s="3422"/>
      <c r="BF185" s="3422"/>
      <c r="BG185" s="3422"/>
      <c r="BH185" s="3422"/>
      <c r="BI185" s="3422"/>
      <c r="BJ185" s="3422"/>
      <c r="BK185" s="3422"/>
      <c r="BL185" s="3422"/>
      <c r="BM185" s="3422"/>
      <c r="BN185" s="3422"/>
      <c r="BO185" s="3422"/>
      <c r="BP185" s="3422"/>
      <c r="BQ185" s="3422"/>
      <c r="BR185" s="3422"/>
      <c r="BS185" s="3422"/>
      <c r="BT185" s="3422"/>
      <c r="BU185" s="3422"/>
      <c r="BV185" s="3422"/>
      <c r="BW185" s="3422"/>
      <c r="BX185" s="3422"/>
      <c r="BY185" s="3422"/>
      <c r="BZ185" s="3422"/>
      <c r="CA185" s="3422"/>
      <c r="CB185" s="3422"/>
      <c r="CC185" s="3422"/>
      <c r="CD185" s="3422"/>
      <c r="CE185" s="3422"/>
      <c r="CF185" s="3422"/>
      <c r="CG185" s="3422"/>
      <c r="CH185" s="3422"/>
      <c r="CI185" s="3422"/>
      <c r="CJ185" s="3422"/>
      <c r="CK185" s="3422"/>
      <c r="CL185" s="3422"/>
      <c r="CM185" s="3422"/>
      <c r="CN185" s="3422"/>
      <c r="CO185" s="3422"/>
      <c r="CP185" s="3422"/>
      <c r="CQ185" s="3422"/>
      <c r="CR185" s="3422"/>
      <c r="CS185" s="3422"/>
      <c r="CT185" s="3422"/>
      <c r="CU185" s="3422"/>
      <c r="CV185" s="3422"/>
      <c r="CW185" s="3422"/>
      <c r="CX185" s="3422"/>
      <c r="CY185" s="3422"/>
      <c r="CZ185" s="3422"/>
      <c r="DA185" s="3422"/>
      <c r="DB185" s="3422"/>
      <c r="DC185" s="3422"/>
      <c r="DD185" s="3422"/>
      <c r="DE185" s="3422"/>
      <c r="DF185" s="3422"/>
      <c r="DG185" s="3422"/>
      <c r="DH185" s="3422"/>
      <c r="DI185" s="3422"/>
      <c r="DJ185" s="3422"/>
      <c r="DK185" s="3422"/>
      <c r="DL185" s="3422"/>
      <c r="DM185" s="3422"/>
      <c r="DN185" s="3422"/>
      <c r="DO185" s="3422"/>
      <c r="DP185" s="3422"/>
      <c r="DQ185" s="3422"/>
      <c r="DR185" s="3422"/>
      <c r="DS185" s="3422"/>
      <c r="DT185" s="3422"/>
      <c r="DU185" s="3422"/>
      <c r="DV185" s="3422"/>
      <c r="DW185" s="3422"/>
      <c r="DX185" s="3422"/>
      <c r="DY185" s="3422"/>
      <c r="DZ185" s="3423"/>
      <c r="EA185" s="3423"/>
      <c r="EB185" s="3423"/>
      <c r="EC185" s="3423"/>
      <c r="ED185" s="3423"/>
      <c r="EE185" s="3423"/>
      <c r="EF185" s="3423"/>
      <c r="EG185" s="3423"/>
      <c r="EH185" s="3423"/>
      <c r="EI185" s="3423"/>
      <c r="EJ185" s="3423"/>
      <c r="EK185" s="3423"/>
      <c r="EL185" s="3423"/>
      <c r="EM185" s="3423"/>
      <c r="EN185" s="3423"/>
      <c r="EO185" s="3423"/>
      <c r="EP185" s="3423"/>
      <c r="EQ185" s="3423"/>
      <c r="ER185" s="3423"/>
      <c r="ES185" s="3423"/>
      <c r="ET185" s="3423"/>
      <c r="EU185" s="3423"/>
      <c r="EV185" s="3423"/>
      <c r="EW185" s="3423"/>
      <c r="EX185" s="3423"/>
      <c r="EY185" s="3423"/>
      <c r="EZ185" s="3423"/>
      <c r="FA185" s="3423"/>
      <c r="FB185" s="3423"/>
      <c r="FC185" s="3423"/>
      <c r="FD185" s="3423"/>
      <c r="FE185" s="3423"/>
      <c r="FF185" s="3423"/>
      <c r="FG185" s="3423"/>
      <c r="FH185" s="3423"/>
      <c r="FI185" s="3423"/>
      <c r="FJ185" s="3423"/>
      <c r="FK185" s="3423"/>
      <c r="FL185" s="3423"/>
      <c r="FM185" s="3423"/>
      <c r="FN185" s="3423"/>
      <c r="FO185" s="3423"/>
      <c r="FP185" s="3423"/>
      <c r="FQ185" s="3423"/>
      <c r="FR185" s="3423"/>
      <c r="FS185" s="3423"/>
      <c r="FT185" s="3423"/>
      <c r="FU185" s="3423"/>
      <c r="FV185" s="3423"/>
      <c r="FW185" s="3423"/>
      <c r="FX185" s="3423"/>
      <c r="FY185" s="3423"/>
      <c r="FZ185" s="3423"/>
      <c r="GA185" s="3423"/>
      <c r="GB185" s="3423"/>
      <c r="GC185" s="3423"/>
      <c r="GD185" s="3423"/>
      <c r="GE185" s="3423"/>
      <c r="GF185" s="3423"/>
      <c r="GG185" s="3423"/>
      <c r="GH185" s="3423"/>
      <c r="GI185" s="3423"/>
      <c r="GJ185" s="3423"/>
      <c r="GK185" s="3423"/>
      <c r="GL185" s="3423"/>
      <c r="GM185" s="3423"/>
      <c r="GN185" s="3423"/>
      <c r="GO185" s="3423"/>
      <c r="GP185" s="3423"/>
      <c r="GQ185" s="3423"/>
      <c r="GR185" s="3423"/>
      <c r="GS185" s="3423"/>
      <c r="GT185" s="3423"/>
      <c r="GU185" s="3423"/>
      <c r="GV185" s="3423"/>
      <c r="GW185" s="3423"/>
      <c r="GX185" s="3423"/>
      <c r="GY185" s="3423"/>
      <c r="GZ185" s="3423"/>
      <c r="HA185" s="3423"/>
      <c r="HB185" s="3423"/>
      <c r="HC185" s="3423"/>
      <c r="HD185" s="3423"/>
      <c r="HE185" s="3423"/>
      <c r="HF185" s="3423"/>
      <c r="HG185" s="3423"/>
      <c r="HH185" s="3423"/>
      <c r="HI185" s="3423"/>
      <c r="HJ185" s="3423"/>
      <c r="HK185" s="3423"/>
      <c r="HL185" s="3423"/>
      <c r="HM185" s="3423"/>
      <c r="HN185" s="3423"/>
      <c r="HO185" s="3423"/>
      <c r="HP185" s="3423"/>
      <c r="HQ185" s="3423"/>
      <c r="HR185" s="3423"/>
      <c r="HS185" s="3423"/>
      <c r="HT185" s="3423"/>
      <c r="HU185" s="3423"/>
      <c r="HV185" s="3423"/>
      <c r="HW185" s="3423"/>
      <c r="HX185" s="3423"/>
      <c r="HY185" s="3423"/>
      <c r="HZ185" s="3423"/>
      <c r="IA185" s="3423"/>
      <c r="IB185" s="3423"/>
      <c r="IC185" s="3423"/>
      <c r="ID185" s="3423"/>
      <c r="IE185" s="3423"/>
      <c r="IF185" s="3423"/>
      <c r="IG185" s="3423"/>
      <c r="IH185" s="3423"/>
      <c r="II185" s="3423"/>
      <c r="IJ185" s="3423"/>
      <c r="IK185" s="3423"/>
      <c r="IL185" s="3423"/>
      <c r="IM185" s="3423"/>
      <c r="IN185" s="3423"/>
      <c r="IO185" s="3423"/>
      <c r="IP185" s="3423"/>
      <c r="IQ185" s="3423"/>
      <c r="IR185" s="3423"/>
      <c r="IS185" s="3423"/>
      <c r="IT185" s="3423"/>
      <c r="IU185" s="3423"/>
      <c r="IV185" s="3423"/>
      <c r="IW185" s="3423"/>
      <c r="IX185" s="3423"/>
      <c r="IY185" s="3423"/>
      <c r="IZ185" s="3423"/>
      <c r="JA185" s="3423"/>
      <c r="JB185" s="3423"/>
      <c r="JC185" s="3423"/>
      <c r="JD185" s="3423"/>
      <c r="JE185" s="3423"/>
      <c r="JF185" s="3423"/>
      <c r="JG185" s="3423"/>
      <c r="JH185" s="3423"/>
      <c r="JI185" s="3423"/>
      <c r="JJ185" s="3423"/>
      <c r="JK185" s="3423"/>
      <c r="JL185" s="3423"/>
      <c r="JM185" s="3423"/>
      <c r="JN185" s="3423"/>
      <c r="JO185" s="3423"/>
      <c r="JP185" s="3423"/>
      <c r="JQ185" s="3423"/>
      <c r="JR185" s="3423"/>
      <c r="JS185" s="3423"/>
      <c r="JT185" s="3423"/>
      <c r="JU185" s="3423"/>
      <c r="JV185" s="3423"/>
      <c r="JW185" s="3423"/>
      <c r="JX185" s="3423"/>
      <c r="JY185" s="3423"/>
      <c r="JZ185" s="3423"/>
      <c r="KA185" s="3423"/>
      <c r="KB185" s="3423"/>
      <c r="KC185" s="3423"/>
      <c r="KD185" s="3423"/>
      <c r="KE185" s="3423"/>
      <c r="KF185" s="3423"/>
      <c r="KG185" s="3423"/>
      <c r="KH185" s="3423"/>
      <c r="KI185" s="3423"/>
      <c r="KJ185" s="3423"/>
      <c r="KK185" s="3423"/>
      <c r="KL185" s="3423"/>
      <c r="KM185" s="3423"/>
      <c r="KN185" s="3423"/>
      <c r="KO185" s="3423"/>
      <c r="KP185" s="3423"/>
      <c r="KQ185" s="3423"/>
      <c r="KR185" s="3423"/>
      <c r="KS185" s="3423"/>
      <c r="KT185" s="3423"/>
      <c r="KU185" s="3423"/>
      <c r="KV185" s="3423"/>
      <c r="KW185" s="3423"/>
      <c r="KX185" s="3423"/>
      <c r="KY185" s="3423"/>
      <c r="KZ185" s="3423"/>
      <c r="LA185" s="3423"/>
      <c r="LB185" s="3423"/>
      <c r="LC185" s="3423"/>
      <c r="LD185" s="3423"/>
      <c r="LE185" s="3423"/>
      <c r="LF185" s="3423"/>
      <c r="LG185" s="3423"/>
      <c r="LH185" s="3423"/>
      <c r="LI185" s="3423"/>
      <c r="LJ185" s="3423"/>
      <c r="LK185" s="3423"/>
      <c r="LL185" s="3423"/>
      <c r="LM185" s="3423"/>
      <c r="LN185" s="3423"/>
      <c r="LO185" s="3423"/>
      <c r="LP185" s="3423"/>
      <c r="LQ185" s="3423"/>
      <c r="LR185" s="3423"/>
      <c r="LS185" s="3423"/>
      <c r="LT185" s="3423"/>
      <c r="LU185" s="3423"/>
      <c r="LV185" s="3423"/>
      <c r="LW185" s="3423"/>
      <c r="LX185" s="3423"/>
      <c r="LY185" s="3423"/>
      <c r="LZ185" s="3423"/>
      <c r="MA185" s="3423"/>
      <c r="MB185" s="3423"/>
      <c r="MC185" s="3423"/>
      <c r="MD185" s="3423"/>
      <c r="ME185" s="3423"/>
      <c r="MF185" s="3423"/>
      <c r="MG185" s="3423"/>
      <c r="MH185" s="3423"/>
      <c r="MI185" s="3423"/>
      <c r="MJ185" s="3423"/>
      <c r="MK185" s="3423"/>
      <c r="ML185" s="3423"/>
      <c r="MM185" s="3423"/>
      <c r="MN185" s="3423"/>
      <c r="MO185" s="3423"/>
      <c r="MP185" s="3423"/>
      <c r="MQ185" s="3423"/>
      <c r="MR185" s="3423"/>
      <c r="MS185" s="3423"/>
      <c r="MT185" s="3423"/>
      <c r="MU185" s="3423"/>
      <c r="MV185" s="3423"/>
      <c r="MW185" s="3423"/>
      <c r="MX185" s="3423"/>
      <c r="MY185" s="3423"/>
      <c r="MZ185" s="3423"/>
      <c r="NA185" s="3423"/>
      <c r="NB185" s="3423"/>
      <c r="NC185" s="3423"/>
      <c r="ND185" s="3423"/>
      <c r="NE185" s="3423"/>
      <c r="NF185" s="3423"/>
      <c r="NG185" s="3423"/>
      <c r="NH185" s="3423"/>
      <c r="NI185" s="3423"/>
      <c r="NJ185" s="3423"/>
      <c r="NK185" s="3423"/>
      <c r="NL185" s="3423"/>
      <c r="NM185" s="3423"/>
      <c r="NN185" s="3423"/>
      <c r="NO185" s="3423"/>
      <c r="NP185" s="3423"/>
      <c r="NQ185" s="3423"/>
      <c r="NR185" s="3423"/>
      <c r="NS185" s="3423"/>
      <c r="NT185" s="3423"/>
      <c r="NU185" s="3423"/>
      <c r="NV185" s="3423"/>
      <c r="NW185" s="3423"/>
      <c r="NX185" s="3423"/>
      <c r="NY185" s="3423"/>
      <c r="NZ185" s="3423"/>
      <c r="OA185" s="3423"/>
      <c r="OB185" s="3423"/>
      <c r="OC185" s="3423"/>
      <c r="OD185" s="3423"/>
      <c r="OE185" s="3423"/>
      <c r="OF185" s="3423"/>
      <c r="OG185" s="3423"/>
      <c r="OH185" s="3423"/>
      <c r="OI185" s="3423"/>
      <c r="OJ185" s="3423"/>
      <c r="OK185" s="3423"/>
      <c r="OL185" s="3423"/>
      <c r="OM185" s="3423"/>
      <c r="ON185" s="3423"/>
      <c r="OO185" s="3423"/>
      <c r="OP185" s="3423"/>
      <c r="OQ185" s="3423"/>
      <c r="OR185" s="3423"/>
      <c r="OS185" s="3423"/>
      <c r="OT185" s="3423"/>
      <c r="OU185" s="3423"/>
      <c r="OV185" s="3423"/>
      <c r="OW185" s="3423"/>
      <c r="OX185" s="3423"/>
      <c r="OY185" s="3423"/>
      <c r="OZ185" s="3423"/>
      <c r="PA185" s="3423"/>
      <c r="PB185" s="3423"/>
      <c r="PC185" s="3423"/>
      <c r="PD185" s="3423"/>
      <c r="PE185" s="3423"/>
      <c r="PF185" s="3423"/>
      <c r="PG185" s="3423"/>
      <c r="PH185" s="3423"/>
      <c r="PI185" s="3423"/>
      <c r="PJ185" s="3423"/>
      <c r="PK185" s="3423"/>
      <c r="PL185" s="3423"/>
      <c r="PM185" s="3423"/>
      <c r="PN185" s="3423"/>
      <c r="PO185" s="3423"/>
      <c r="PP185" s="3423"/>
      <c r="PQ185" s="3423"/>
      <c r="PR185" s="3423"/>
      <c r="PS185" s="3423"/>
      <c r="PT185" s="3423"/>
      <c r="PU185" s="3423"/>
      <c r="PV185" s="3423"/>
      <c r="PW185" s="3423"/>
      <c r="PX185" s="3423"/>
      <c r="PY185" s="3423"/>
      <c r="PZ185" s="3423"/>
      <c r="QA185" s="3423"/>
      <c r="QB185" s="3423"/>
      <c r="QC185" s="3423"/>
      <c r="QD185" s="3423"/>
      <c r="QE185" s="3423"/>
      <c r="QF185" s="3423"/>
      <c r="QG185" s="3423"/>
      <c r="QH185" s="3423"/>
      <c r="QI185" s="3423"/>
      <c r="QJ185" s="3423"/>
      <c r="QK185" s="3423"/>
      <c r="QL185" s="3423"/>
      <c r="QM185" s="3423"/>
      <c r="QN185" s="3423"/>
      <c r="QO185" s="3423"/>
      <c r="QP185" s="3423"/>
      <c r="QQ185" s="3423"/>
      <c r="QR185" s="3423"/>
      <c r="QS185" s="3423"/>
      <c r="QT185" s="3423"/>
      <c r="QU185" s="3423"/>
      <c r="QV185" s="3423"/>
      <c r="QW185" s="3423"/>
      <c r="QX185" s="3423"/>
      <c r="QY185" s="3423"/>
      <c r="QZ185" s="3423"/>
      <c r="RA185" s="3423"/>
      <c r="RB185" s="3423"/>
      <c r="RC185" s="3423"/>
      <c r="RD185" s="3423"/>
      <c r="RE185" s="3423"/>
      <c r="RF185" s="3423"/>
      <c r="RG185" s="3423"/>
      <c r="RH185" s="3423"/>
      <c r="RI185" s="3423"/>
      <c r="RJ185" s="3423"/>
      <c r="RK185" s="3423"/>
      <c r="RL185" s="3423"/>
      <c r="RM185" s="3423"/>
      <c r="RN185" s="3423"/>
      <c r="RO185" s="3423"/>
      <c r="RP185" s="3423"/>
      <c r="RQ185" s="3423"/>
      <c r="RR185" s="3423"/>
      <c r="RS185" s="3423"/>
      <c r="RT185" s="3423"/>
      <c r="RU185" s="3423"/>
      <c r="RV185" s="3423"/>
      <c r="RW185" s="3423"/>
      <c r="RX185" s="3423"/>
      <c r="RY185" s="3423"/>
      <c r="RZ185" s="3423"/>
      <c r="SA185" s="3423"/>
      <c r="SB185" s="3423"/>
      <c r="SC185" s="3423"/>
      <c r="SD185" s="3423"/>
      <c r="SE185" s="3423"/>
      <c r="SF185" s="3423"/>
      <c r="SG185" s="3423"/>
      <c r="SH185" s="3423"/>
      <c r="SI185" s="3423"/>
      <c r="SJ185" s="3423"/>
      <c r="SK185" s="3423"/>
      <c r="SL185" s="3423"/>
      <c r="SM185" s="3423"/>
      <c r="SN185" s="3423"/>
      <c r="SO185" s="3423"/>
      <c r="SP185" s="3423"/>
      <c r="SQ185" s="3423"/>
      <c r="SR185" s="3423"/>
      <c r="SS185" s="3423"/>
      <c r="ST185" s="3423"/>
      <c r="SU185" s="3423"/>
      <c r="SV185" s="3423"/>
      <c r="SW185" s="3423"/>
      <c r="SX185" s="3423"/>
      <c r="SY185" s="3423"/>
      <c r="SZ185" s="3423"/>
      <c r="TA185" s="3423"/>
      <c r="TB185" s="3423"/>
      <c r="TC185" s="3423"/>
      <c r="TD185" s="3423"/>
      <c r="TE185" s="3423"/>
      <c r="TF185" s="3423"/>
      <c r="TG185" s="3423"/>
      <c r="TH185" s="3423"/>
      <c r="TI185" s="3423"/>
      <c r="TJ185" s="3423"/>
      <c r="TK185" s="3423"/>
      <c r="TL185" s="3423"/>
      <c r="TM185" s="3423"/>
      <c r="TN185" s="3423"/>
      <c r="TO185" s="3423"/>
      <c r="TP185" s="3423"/>
      <c r="TQ185" s="3423"/>
      <c r="TR185" s="3423"/>
      <c r="TS185" s="3423"/>
      <c r="TT185" s="3423"/>
      <c r="TU185" s="3423"/>
      <c r="TV185" s="3423"/>
      <c r="TW185" s="3423"/>
      <c r="TX185" s="3423"/>
      <c r="TY185" s="3423"/>
      <c r="TZ185" s="3423"/>
      <c r="UA185" s="3423"/>
      <c r="UB185" s="3423"/>
      <c r="UC185" s="3423"/>
      <c r="UD185" s="3423"/>
      <c r="UE185" s="3423"/>
      <c r="UF185" s="3423"/>
      <c r="UG185" s="3423"/>
      <c r="UH185" s="3423"/>
      <c r="UI185" s="3423"/>
      <c r="UJ185" s="3423"/>
      <c r="UK185" s="3423"/>
      <c r="UL185" s="3423"/>
      <c r="UM185" s="3423"/>
      <c r="UN185" s="3423"/>
      <c r="UO185" s="3423"/>
      <c r="UP185" s="3423"/>
      <c r="UQ185" s="3423"/>
      <c r="UR185" s="3423"/>
      <c r="US185" s="3423"/>
      <c r="UT185" s="3423"/>
      <c r="UU185" s="3423"/>
      <c r="UV185" s="3423"/>
      <c r="UW185" s="3423"/>
      <c r="UX185" s="3423"/>
      <c r="UY185" s="3423"/>
      <c r="UZ185" s="3423"/>
      <c r="VA185" s="3423"/>
      <c r="VB185" s="3423"/>
      <c r="VC185" s="3423"/>
      <c r="VD185" s="3423"/>
      <c r="VE185" s="3423"/>
      <c r="VF185" s="3423"/>
      <c r="VG185" s="3423"/>
      <c r="VH185" s="3423"/>
      <c r="VI185" s="3423"/>
      <c r="VJ185" s="3423"/>
      <c r="VK185" s="3423"/>
      <c r="VL185" s="3423"/>
      <c r="VM185" s="3423"/>
      <c r="VN185" s="3423"/>
      <c r="VO185" s="3423"/>
      <c r="VP185" s="3423"/>
      <c r="VQ185" s="3423"/>
      <c r="VR185" s="3423"/>
      <c r="VS185" s="3423"/>
      <c r="VT185" s="3423"/>
      <c r="VU185" s="3423"/>
      <c r="VV185" s="3423"/>
      <c r="VW185" s="3423"/>
      <c r="VX185" s="3423"/>
      <c r="VY185" s="3423"/>
      <c r="VZ185" s="3423"/>
      <c r="WA185" s="3423"/>
      <c r="WB185" s="3423"/>
      <c r="WC185" s="3423"/>
      <c r="WD185" s="3423"/>
      <c r="WE185" s="3423"/>
      <c r="WF185" s="3423"/>
      <c r="WG185" s="3423"/>
      <c r="WH185" s="3423"/>
      <c r="WI185" s="3423"/>
      <c r="WJ185" s="3423"/>
      <c r="WK185" s="3423"/>
      <c r="WL185" s="3423"/>
      <c r="WM185" s="3423"/>
      <c r="WN185" s="3423"/>
      <c r="WO185" s="3423"/>
      <c r="WP185" s="3423"/>
      <c r="WQ185" s="3423"/>
      <c r="WR185" s="3423"/>
      <c r="WS185" s="3423"/>
      <c r="WT185" s="3423"/>
      <c r="WU185" s="3423"/>
      <c r="WV185" s="3423"/>
      <c r="WW185" s="3423"/>
      <c r="WX185" s="3423"/>
      <c r="WY185" s="3423"/>
      <c r="WZ185" s="3423"/>
      <c r="XA185" s="3423"/>
      <c r="XB185" s="3423"/>
      <c r="XC185" s="3423"/>
      <c r="XD185" s="3423"/>
      <c r="XE185" s="3423"/>
      <c r="XF185" s="3423"/>
      <c r="XG185" s="3423"/>
      <c r="XH185" s="3423"/>
      <c r="XI185" s="3423"/>
      <c r="XJ185" s="3423"/>
      <c r="XK185" s="3423"/>
      <c r="XL185" s="3423"/>
      <c r="XM185" s="3423"/>
      <c r="XN185" s="3423"/>
      <c r="XO185" s="3423"/>
      <c r="XP185" s="3423"/>
      <c r="XQ185" s="3423"/>
      <c r="XR185" s="3423"/>
      <c r="XS185" s="3423"/>
      <c r="XT185" s="3423"/>
      <c r="XU185" s="3423"/>
      <c r="XV185" s="3423"/>
      <c r="XW185" s="3423"/>
      <c r="XX185" s="3423"/>
      <c r="XY185" s="3423"/>
      <c r="XZ185" s="3423"/>
      <c r="YA185" s="3423"/>
      <c r="YB185" s="3423"/>
      <c r="YC185" s="3423"/>
      <c r="YD185" s="3423"/>
      <c r="YE185" s="3423"/>
      <c r="YF185" s="3423"/>
      <c r="YG185" s="3423"/>
      <c r="YH185" s="3423"/>
      <c r="YI185" s="3423"/>
      <c r="YJ185" s="3423"/>
      <c r="YK185" s="3423"/>
      <c r="YL185" s="3423"/>
      <c r="YM185" s="3423"/>
      <c r="YN185" s="3423"/>
      <c r="YO185" s="3423"/>
      <c r="YP185" s="3423"/>
      <c r="YQ185" s="3423"/>
      <c r="YR185" s="3423"/>
      <c r="YS185" s="3423"/>
      <c r="YT185" s="3423"/>
      <c r="YU185" s="3423"/>
      <c r="YV185" s="3423"/>
      <c r="YW185" s="3423"/>
      <c r="YX185" s="3423"/>
      <c r="YY185" s="3423"/>
      <c r="YZ185" s="3423"/>
      <c r="ZA185" s="3423"/>
      <c r="ZB185" s="3423"/>
      <c r="ZC185" s="3423"/>
      <c r="ZD185" s="3423"/>
      <c r="ZE185" s="3423"/>
      <c r="ZF185" s="3423"/>
      <c r="ZG185" s="3423"/>
      <c r="ZH185" s="3423"/>
      <c r="ZI185" s="3423"/>
      <c r="ZJ185" s="3423"/>
      <c r="ZK185" s="3423"/>
      <c r="ZL185" s="3423"/>
      <c r="ZM185" s="3423"/>
      <c r="ZN185" s="3423"/>
      <c r="ZO185" s="3423"/>
      <c r="ZP185" s="3423"/>
      <c r="ZQ185" s="3423"/>
      <c r="ZR185" s="3423"/>
      <c r="ZS185" s="3423"/>
      <c r="ZT185" s="3423"/>
      <c r="ZU185" s="3423"/>
      <c r="ZV185" s="3423"/>
      <c r="ZW185" s="3423"/>
      <c r="ZX185" s="3423"/>
      <c r="ZY185" s="3423"/>
      <c r="ZZ185" s="3423"/>
      <c r="AAA185" s="3423"/>
      <c r="AAB185" s="3423"/>
      <c r="AAC185" s="3423"/>
      <c r="AAD185" s="3423"/>
      <c r="AAE185" s="3423"/>
      <c r="AAF185" s="3423"/>
      <c r="AAG185" s="3423"/>
      <c r="AAH185" s="3423"/>
      <c r="AAI185" s="3423"/>
      <c r="AAJ185" s="3423"/>
      <c r="AAK185" s="3423"/>
      <c r="AAL185" s="3423"/>
      <c r="AAM185" s="3423"/>
      <c r="AAN185" s="3423"/>
      <c r="AAO185" s="3423"/>
      <c r="AAP185" s="3423"/>
      <c r="AAQ185" s="3423"/>
      <c r="AAR185" s="3423"/>
      <c r="AAS185" s="3423"/>
      <c r="AAT185" s="3423"/>
      <c r="AAU185" s="3423"/>
      <c r="AAV185" s="3423"/>
      <c r="AAW185" s="3423"/>
      <c r="AAX185" s="3423"/>
      <c r="AAY185" s="3423"/>
      <c r="AAZ185" s="3423"/>
      <c r="ABA185" s="3423"/>
      <c r="ABB185" s="3423"/>
      <c r="ABC185" s="3423"/>
      <c r="ABD185" s="3423"/>
      <c r="ABE185" s="3423"/>
      <c r="ABF185" s="3423"/>
      <c r="ABG185" s="3423"/>
      <c r="ABH185" s="3423"/>
      <c r="ABI185" s="3423"/>
      <c r="ABJ185" s="3423"/>
      <c r="ABK185" s="3423"/>
      <c r="ABL185" s="3423"/>
      <c r="ABM185" s="3423"/>
      <c r="ABN185" s="3423"/>
      <c r="ABO185" s="3423"/>
      <c r="ABP185" s="3423"/>
      <c r="ABQ185" s="3423"/>
      <c r="ABR185" s="3423"/>
      <c r="ABS185" s="3423"/>
      <c r="ABT185" s="3423"/>
      <c r="ABU185" s="3423"/>
      <c r="ABV185" s="3423"/>
      <c r="ABW185" s="3423"/>
      <c r="ABX185" s="3423"/>
      <c r="ABY185" s="3423"/>
      <c r="ABZ185" s="3423"/>
      <c r="ACA185" s="3423"/>
      <c r="ACB185" s="3423"/>
      <c r="ACC185" s="3423"/>
      <c r="ACD185" s="3423"/>
      <c r="ACE185" s="3423"/>
      <c r="ACF185" s="3423"/>
      <c r="ACG185" s="3423"/>
      <c r="ACH185" s="3423"/>
      <c r="ACI185" s="3423"/>
      <c r="ACJ185" s="3423"/>
      <c r="ACK185" s="3423"/>
      <c r="ACL185" s="3423"/>
      <c r="ACM185" s="3423"/>
      <c r="ACN185" s="3423"/>
      <c r="ACO185" s="3423"/>
      <c r="ACP185" s="3423"/>
      <c r="ACQ185" s="3423"/>
      <c r="ACR185" s="3423"/>
      <c r="ACS185" s="3423"/>
      <c r="ACT185" s="3423"/>
      <c r="ACU185" s="3423"/>
      <c r="ACV185" s="3423"/>
      <c r="ACW185" s="3423"/>
      <c r="ACX185" s="3423"/>
      <c r="ACY185" s="3423"/>
      <c r="ACZ185" s="3423"/>
      <c r="ADA185" s="3423"/>
      <c r="ADB185" s="3423"/>
      <c r="ADC185" s="3423"/>
      <c r="ADD185" s="3423"/>
      <c r="ADE185" s="3423"/>
      <c r="ADF185" s="3423"/>
      <c r="ADG185" s="3423"/>
      <c r="ADH185" s="3423"/>
      <c r="ADI185" s="3423"/>
      <c r="ADJ185" s="3423"/>
      <c r="ADK185" s="3423"/>
      <c r="ADL185" s="3423"/>
      <c r="ADM185" s="3423"/>
      <c r="ADN185" s="3423"/>
      <c r="ADO185" s="3423"/>
      <c r="ADP185" s="3423"/>
      <c r="ADQ185" s="3423"/>
      <c r="ADR185" s="3423"/>
      <c r="ADS185" s="3423"/>
      <c r="ADT185" s="3423"/>
      <c r="ADU185" s="3423"/>
      <c r="ADV185" s="3423"/>
      <c r="ADW185" s="3423"/>
      <c r="ADX185" s="3423"/>
      <c r="ADY185" s="3423"/>
      <c r="ADZ185" s="3423"/>
      <c r="AEA185" s="3423"/>
      <c r="AEB185" s="3423"/>
      <c r="AEC185" s="3423"/>
      <c r="AED185" s="3423"/>
      <c r="AEE185" s="3423"/>
      <c r="AEF185" s="3423"/>
      <c r="AEG185" s="3423"/>
      <c r="AEH185" s="3423"/>
      <c r="AEI185" s="3423"/>
      <c r="AEJ185" s="3423"/>
      <c r="AEK185" s="3423"/>
      <c r="AEL185" s="3423"/>
      <c r="AEM185" s="3423"/>
      <c r="AEN185" s="3423"/>
      <c r="AEO185" s="3423"/>
      <c r="AEP185" s="3423"/>
      <c r="AEQ185" s="3423"/>
      <c r="AER185" s="3423"/>
      <c r="AES185" s="3423"/>
      <c r="AET185" s="3423"/>
      <c r="AEU185" s="3423"/>
      <c r="AEV185" s="3423"/>
      <c r="AEW185" s="3423"/>
      <c r="AEX185" s="3423"/>
      <c r="AEY185" s="3423"/>
      <c r="AEZ185" s="3423"/>
      <c r="AFA185" s="3423"/>
      <c r="AFB185" s="3423"/>
      <c r="AFC185" s="3423"/>
      <c r="AFD185" s="3423"/>
      <c r="AFE185" s="3423"/>
      <c r="AFF185" s="3423"/>
      <c r="AFG185" s="3423"/>
      <c r="AFH185" s="3423"/>
      <c r="AFI185" s="3423"/>
      <c r="AFJ185" s="3423"/>
      <c r="AFK185" s="3423"/>
      <c r="AFL185" s="3423"/>
      <c r="AFM185" s="3423"/>
      <c r="AFN185" s="3423"/>
      <c r="AFO185" s="3423"/>
      <c r="AFP185" s="3423"/>
      <c r="AFQ185" s="3423"/>
      <c r="AFR185" s="3423"/>
      <c r="AFS185" s="3423"/>
      <c r="AFT185" s="3423"/>
      <c r="AFU185" s="3423"/>
      <c r="AFV185" s="3423"/>
      <c r="AFW185" s="3423"/>
      <c r="AFX185" s="3423"/>
      <c r="AFY185" s="3423"/>
      <c r="AFZ185" s="3423"/>
      <c r="AGA185" s="3423"/>
      <c r="AGB185" s="3423"/>
      <c r="AGC185" s="3423"/>
      <c r="AGD185" s="3423"/>
      <c r="AGE185" s="3423"/>
      <c r="AGF185" s="3423"/>
      <c r="AGG185" s="3423"/>
      <c r="AGH185" s="3423"/>
      <c r="AGI185" s="3423"/>
      <c r="AGJ185" s="3423"/>
      <c r="AGK185" s="3423"/>
      <c r="AGL185" s="3423"/>
      <c r="AGM185" s="3423"/>
      <c r="AGN185" s="3423"/>
      <c r="AGO185" s="3423"/>
      <c r="AGP185" s="3423"/>
      <c r="AGQ185" s="3423"/>
      <c r="AGR185" s="3423"/>
      <c r="AGS185" s="3423"/>
      <c r="AGT185" s="3423"/>
      <c r="AGU185" s="3423"/>
      <c r="AGV185" s="3423"/>
      <c r="AGW185" s="3423"/>
      <c r="AGX185" s="3423"/>
      <c r="AGY185" s="3423"/>
      <c r="AGZ185" s="3423"/>
      <c r="AHA185" s="3423"/>
      <c r="AHB185" s="3423"/>
      <c r="AHC185" s="3423"/>
      <c r="AHD185" s="3423"/>
      <c r="AHE185" s="3423"/>
      <c r="AHF185" s="3423"/>
      <c r="AHG185" s="3423"/>
      <c r="AHH185" s="3423"/>
      <c r="AHI185" s="3423"/>
      <c r="AHJ185" s="3423"/>
      <c r="AHK185" s="3423"/>
      <c r="AHL185" s="3423"/>
      <c r="AHM185" s="3423"/>
      <c r="AHN185" s="3423"/>
      <c r="AHO185" s="3423"/>
      <c r="AHP185" s="3423"/>
      <c r="AHQ185" s="3423"/>
      <c r="AHR185" s="3423"/>
      <c r="AHS185" s="3423"/>
      <c r="AHT185" s="3423"/>
      <c r="AHU185" s="3423"/>
      <c r="AHV185" s="3423"/>
      <c r="AHW185" s="3423"/>
      <c r="AHX185" s="3423"/>
      <c r="AHY185" s="3423"/>
      <c r="AHZ185" s="3423"/>
      <c r="AIA185" s="3423"/>
      <c r="AIB185" s="3423"/>
      <c r="AIC185" s="3423"/>
      <c r="AID185" s="3423"/>
      <c r="AIE185" s="3423"/>
      <c r="AIF185" s="3423"/>
      <c r="AIG185" s="3423"/>
      <c r="AIH185" s="3423"/>
      <c r="AII185" s="3423"/>
      <c r="AIJ185" s="3423"/>
      <c r="AIK185" s="3423"/>
      <c r="AIL185" s="3423"/>
      <c r="AIM185" s="3423"/>
      <c r="AIN185" s="3423"/>
      <c r="AIO185" s="3423"/>
      <c r="AIP185" s="3423"/>
      <c r="AIQ185" s="3423"/>
      <c r="AIR185" s="3423"/>
      <c r="AIS185" s="3423"/>
      <c r="AIT185" s="3423"/>
      <c r="AIU185" s="3423"/>
      <c r="AIV185" s="3423"/>
      <c r="AIW185" s="3423"/>
      <c r="AIX185" s="3423"/>
      <c r="AIY185" s="3423"/>
      <c r="AIZ185" s="3423"/>
      <c r="AJA185" s="3423"/>
      <c r="AJB185" s="3423"/>
      <c r="AJC185" s="3423"/>
      <c r="AJD185" s="3423"/>
      <c r="AJE185" s="3423"/>
      <c r="AJF185" s="3423"/>
      <c r="AJG185" s="3423"/>
      <c r="AJH185" s="3423"/>
      <c r="AJI185" s="3423"/>
      <c r="AJJ185" s="3423"/>
      <c r="AJK185" s="3423"/>
      <c r="AJL185" s="3423"/>
      <c r="AJM185" s="3423"/>
      <c r="AJN185" s="3423"/>
      <c r="AJO185" s="3423"/>
      <c r="AJP185" s="3423"/>
      <c r="AJQ185" s="3423"/>
      <c r="AJR185" s="3423"/>
      <c r="AJS185" s="3423"/>
      <c r="AJT185" s="3423"/>
      <c r="AJU185" s="3423"/>
      <c r="AJV185" s="3423"/>
      <c r="AJW185" s="3423"/>
      <c r="AJX185" s="3423"/>
      <c r="AJY185" s="3423"/>
      <c r="AJZ185" s="3423"/>
      <c r="AKA185" s="3423"/>
      <c r="AKB185" s="3423"/>
      <c r="AKC185" s="3423"/>
      <c r="AKD185" s="3423"/>
      <c r="AKE185" s="3423"/>
      <c r="AKF185" s="3423"/>
      <c r="AKG185" s="3423"/>
      <c r="AKH185" s="3423"/>
      <c r="AKI185" s="3423"/>
      <c r="AKJ185" s="3423"/>
      <c r="AKK185" s="3423"/>
      <c r="AKL185" s="3423"/>
      <c r="AKM185" s="3423"/>
      <c r="AKN185" s="3423"/>
      <c r="AKO185" s="3423"/>
      <c r="AKP185" s="3423"/>
      <c r="AKQ185" s="3423"/>
      <c r="AKR185" s="3423"/>
      <c r="AKS185" s="3423"/>
      <c r="AKT185" s="3423"/>
      <c r="AKU185" s="3423"/>
      <c r="AKV185" s="3423"/>
      <c r="AKW185" s="3423"/>
      <c r="AKX185" s="3423"/>
      <c r="AKY185" s="3423"/>
      <c r="AKZ185" s="3423"/>
      <c r="ALA185" s="3423"/>
      <c r="ALB185" s="3423"/>
      <c r="ALC185" s="3423"/>
      <c r="ALD185" s="3423"/>
      <c r="ALE185" s="3423"/>
      <c r="ALF185" s="3423"/>
      <c r="ALG185" s="3423"/>
      <c r="ALH185" s="3423"/>
      <c r="ALI185" s="3423"/>
      <c r="ALJ185" s="3423"/>
      <c r="ALK185" s="3423"/>
      <c r="ALL185" s="3423"/>
      <c r="ALM185" s="3423"/>
      <c r="ALN185" s="3423"/>
      <c r="ALO185" s="3423"/>
      <c r="ALP185" s="3423"/>
      <c r="ALQ185" s="3423"/>
      <c r="ALR185" s="3423"/>
      <c r="ALS185" s="3423"/>
      <c r="ALT185" s="3423"/>
      <c r="ALU185" s="3423"/>
      <c r="ALV185" s="3423"/>
      <c r="ALW185" s="3423"/>
      <c r="ALX185" s="3423"/>
      <c r="ALY185" s="3423"/>
      <c r="ALZ185" s="3423"/>
      <c r="AMA185" s="3423"/>
      <c r="AMB185" s="3423"/>
      <c r="AMC185" s="3423"/>
      <c r="AMD185" s="3423"/>
      <c r="AME185" s="3423"/>
      <c r="AMF185" s="3423"/>
      <c r="AMG185" s="3423"/>
      <c r="AMH185" s="3423"/>
      <c r="AMI185" s="3423"/>
      <c r="AMJ185" s="3423"/>
    </row>
    <row r="186" spans="1:1024" s="3603" customFormat="1" ht="25.9" customHeight="1" thickBot="1">
      <c r="A186" s="4442"/>
      <c r="B186" s="7057" t="s">
        <v>1269</v>
      </c>
      <c r="C186" s="7058"/>
      <c r="D186" s="7058"/>
      <c r="E186" s="7058"/>
      <c r="F186" s="7058"/>
      <c r="G186" s="7058"/>
      <c r="H186" s="7058"/>
      <c r="I186" s="7059"/>
      <c r="J186" s="4451">
        <f>+J185+J180</f>
        <v>1162920000</v>
      </c>
      <c r="K186" s="3596"/>
      <c r="L186" s="3597"/>
      <c r="M186" s="3596"/>
      <c r="N186" s="3596"/>
      <c r="O186" s="4451">
        <f>+O185+O180</f>
        <v>1162920000</v>
      </c>
      <c r="P186" s="4451">
        <f>+P185+P180</f>
        <v>0</v>
      </c>
      <c r="Q186" s="4452"/>
      <c r="R186" s="4451">
        <f>+R185+R180</f>
        <v>1162920000</v>
      </c>
      <c r="S186" s="4986">
        <f>+R186/O186</f>
        <v>1</v>
      </c>
      <c r="T186" s="4875">
        <f t="shared" ref="T186:AE186" si="54">+T185+T180</f>
        <v>0</v>
      </c>
      <c r="U186" s="4453">
        <f t="shared" si="54"/>
        <v>0</v>
      </c>
      <c r="V186" s="4453">
        <f t="shared" si="54"/>
        <v>0</v>
      </c>
      <c r="W186" s="4453">
        <f>+W185+W180</f>
        <v>0</v>
      </c>
      <c r="X186" s="4453">
        <f t="shared" si="54"/>
        <v>0</v>
      </c>
      <c r="Y186" s="4454">
        <f t="shared" si="54"/>
        <v>0</v>
      </c>
      <c r="Z186" s="4453">
        <f t="shared" si="54"/>
        <v>0</v>
      </c>
      <c r="AA186" s="4451">
        <f t="shared" si="54"/>
        <v>0</v>
      </c>
      <c r="AB186" s="4451">
        <f t="shared" si="54"/>
        <v>0</v>
      </c>
      <c r="AC186" s="4451">
        <f t="shared" si="54"/>
        <v>0</v>
      </c>
      <c r="AD186" s="4451">
        <f t="shared" si="54"/>
        <v>0</v>
      </c>
      <c r="AE186" s="4451">
        <f t="shared" si="54"/>
        <v>0</v>
      </c>
      <c r="AF186" s="4810"/>
      <c r="AG186" s="4455"/>
      <c r="AH186" s="4455"/>
      <c r="AI186" s="4452"/>
      <c r="AJ186" s="4452"/>
      <c r="AK186" s="4936">
        <f t="shared" ref="AK186:AP186" si="55">+AK180+AK185</f>
        <v>0</v>
      </c>
      <c r="AL186" s="4455">
        <f t="shared" si="55"/>
        <v>0</v>
      </c>
      <c r="AM186" s="4455">
        <f t="shared" si="55"/>
        <v>2</v>
      </c>
      <c r="AN186" s="4455">
        <f t="shared" si="55"/>
        <v>0</v>
      </c>
      <c r="AO186" s="4455">
        <f t="shared" si="55"/>
        <v>0</v>
      </c>
      <c r="AP186" s="4455">
        <f t="shared" si="55"/>
        <v>2</v>
      </c>
      <c r="AQ186" s="4455">
        <f>+AQ180+AQ185</f>
        <v>0</v>
      </c>
      <c r="AR186" s="4455">
        <f t="shared" ref="AR186:AV186" si="56">+AR180+AR185</f>
        <v>2</v>
      </c>
      <c r="AS186" s="4455">
        <f t="shared" si="56"/>
        <v>0</v>
      </c>
      <c r="AT186" s="4456">
        <f t="shared" si="56"/>
        <v>0</v>
      </c>
      <c r="AU186" s="4456">
        <f t="shared" si="56"/>
        <v>0</v>
      </c>
      <c r="AV186" s="4456">
        <f t="shared" si="56"/>
        <v>6</v>
      </c>
      <c r="AW186" s="4457"/>
      <c r="AX186" s="4457"/>
      <c r="AY186" s="3600"/>
      <c r="AZ186" s="4458"/>
      <c r="BA186" s="3422"/>
      <c r="BB186" s="3422"/>
      <c r="BC186" s="3422"/>
      <c r="BD186" s="3422"/>
      <c r="BE186" s="3422"/>
      <c r="BF186" s="3422"/>
      <c r="BG186" s="3422"/>
      <c r="BH186" s="3422"/>
      <c r="BI186" s="3422"/>
      <c r="BJ186" s="3422"/>
      <c r="BK186" s="3422"/>
      <c r="BL186" s="3422"/>
      <c r="BM186" s="3422"/>
      <c r="BN186" s="3422"/>
      <c r="BO186" s="3422"/>
      <c r="BP186" s="3422"/>
      <c r="BQ186" s="3422"/>
      <c r="BR186" s="3422"/>
      <c r="BS186" s="3422"/>
      <c r="BT186" s="3422"/>
      <c r="BU186" s="3422"/>
      <c r="BV186" s="3422"/>
      <c r="BW186" s="3422"/>
      <c r="BX186" s="3422"/>
      <c r="BY186" s="3422"/>
      <c r="BZ186" s="3422"/>
      <c r="CA186" s="3422"/>
      <c r="CB186" s="3422"/>
      <c r="CC186" s="3422"/>
      <c r="CD186" s="3422"/>
      <c r="CE186" s="3422"/>
      <c r="CF186" s="3422"/>
      <c r="CG186" s="3422"/>
      <c r="CH186" s="3422"/>
      <c r="CI186" s="3422"/>
      <c r="CJ186" s="3422"/>
      <c r="CK186" s="3422"/>
      <c r="CL186" s="3422"/>
      <c r="CM186" s="3422"/>
      <c r="CN186" s="3422"/>
      <c r="CO186" s="3422"/>
      <c r="CP186" s="3422"/>
      <c r="CQ186" s="3422"/>
      <c r="CR186" s="3422"/>
      <c r="CS186" s="3422"/>
      <c r="CT186" s="3422"/>
      <c r="CU186" s="3422"/>
      <c r="CV186" s="3422"/>
      <c r="CW186" s="3422"/>
      <c r="CX186" s="3422"/>
      <c r="CY186" s="3422"/>
      <c r="CZ186" s="3422"/>
      <c r="DA186" s="3422"/>
      <c r="DB186" s="3422"/>
      <c r="DC186" s="3422"/>
      <c r="DD186" s="3422"/>
      <c r="DE186" s="3422"/>
      <c r="DF186" s="3422"/>
      <c r="DG186" s="3422"/>
      <c r="DH186" s="3422"/>
      <c r="DI186" s="3422"/>
      <c r="DJ186" s="3422"/>
      <c r="DK186" s="3422"/>
      <c r="DL186" s="3422"/>
      <c r="DM186" s="3422"/>
      <c r="DN186" s="3422"/>
      <c r="DO186" s="3422"/>
      <c r="DP186" s="3422"/>
      <c r="DQ186" s="3422"/>
      <c r="DR186" s="3422"/>
      <c r="DS186" s="3422"/>
      <c r="DT186" s="3422"/>
      <c r="DU186" s="3422"/>
      <c r="DV186" s="3422"/>
      <c r="DW186" s="3422"/>
      <c r="DX186" s="3422"/>
      <c r="DY186" s="3422"/>
      <c r="DZ186" s="3423"/>
      <c r="EA186" s="3423"/>
      <c r="EB186" s="3423"/>
      <c r="EC186" s="3423"/>
      <c r="ED186" s="3423"/>
      <c r="EE186" s="3423"/>
      <c r="EF186" s="3423"/>
      <c r="EG186" s="3423"/>
      <c r="EH186" s="3423"/>
      <c r="EI186" s="3423"/>
      <c r="EJ186" s="3423"/>
      <c r="EK186" s="3423"/>
      <c r="EL186" s="3423"/>
      <c r="EM186" s="3423"/>
      <c r="EN186" s="3423"/>
      <c r="EO186" s="3423"/>
      <c r="EP186" s="3423"/>
      <c r="EQ186" s="3423"/>
      <c r="ER186" s="3423"/>
      <c r="ES186" s="3423"/>
      <c r="ET186" s="3423"/>
      <c r="EU186" s="3423"/>
      <c r="EV186" s="3423"/>
      <c r="EW186" s="3423"/>
      <c r="EX186" s="3423"/>
      <c r="EY186" s="3423"/>
      <c r="EZ186" s="3423"/>
      <c r="FA186" s="3423"/>
      <c r="FB186" s="3423"/>
      <c r="FC186" s="3423"/>
      <c r="FD186" s="3423"/>
      <c r="FE186" s="3423"/>
      <c r="FF186" s="3423"/>
      <c r="FG186" s="3423"/>
      <c r="FH186" s="3423"/>
      <c r="FI186" s="3423"/>
      <c r="FJ186" s="3423"/>
      <c r="FK186" s="3423"/>
      <c r="FL186" s="3423"/>
      <c r="FM186" s="3423"/>
      <c r="FN186" s="3423"/>
      <c r="FO186" s="3423"/>
      <c r="FP186" s="3423"/>
      <c r="FQ186" s="3423"/>
      <c r="FR186" s="3423"/>
      <c r="FS186" s="3423"/>
      <c r="FT186" s="3423"/>
      <c r="FU186" s="3423"/>
      <c r="FV186" s="3423"/>
      <c r="FW186" s="3423"/>
      <c r="FX186" s="3423"/>
      <c r="FY186" s="3423"/>
      <c r="FZ186" s="3423"/>
      <c r="GA186" s="3423"/>
      <c r="GB186" s="3423"/>
      <c r="GC186" s="3423"/>
      <c r="GD186" s="3423"/>
      <c r="GE186" s="3423"/>
      <c r="GF186" s="3423"/>
      <c r="GG186" s="3423"/>
      <c r="GH186" s="3423"/>
      <c r="GI186" s="3423"/>
      <c r="GJ186" s="3423"/>
      <c r="GK186" s="3423"/>
      <c r="GL186" s="3423"/>
      <c r="GM186" s="3423"/>
      <c r="GN186" s="3423"/>
      <c r="GO186" s="3423"/>
      <c r="GP186" s="3423"/>
      <c r="GQ186" s="3423"/>
      <c r="GR186" s="3423"/>
      <c r="GS186" s="3423"/>
      <c r="GT186" s="3423"/>
      <c r="GU186" s="3423"/>
      <c r="GV186" s="3423"/>
      <c r="GW186" s="3423"/>
      <c r="GX186" s="3423"/>
      <c r="GY186" s="3423"/>
      <c r="GZ186" s="3423"/>
      <c r="HA186" s="3423"/>
      <c r="HB186" s="3423"/>
      <c r="HC186" s="3423"/>
      <c r="HD186" s="3423"/>
      <c r="HE186" s="3423"/>
      <c r="HF186" s="3423"/>
      <c r="HG186" s="3423"/>
      <c r="HH186" s="3423"/>
      <c r="HI186" s="3423"/>
      <c r="HJ186" s="3423"/>
      <c r="HK186" s="3423"/>
      <c r="HL186" s="3423"/>
      <c r="HM186" s="3423"/>
      <c r="HN186" s="3423"/>
      <c r="HO186" s="3423"/>
      <c r="HP186" s="3423"/>
      <c r="HQ186" s="3423"/>
      <c r="HR186" s="3423"/>
      <c r="HS186" s="3423"/>
      <c r="HT186" s="3423"/>
      <c r="HU186" s="3423"/>
      <c r="HV186" s="3423"/>
      <c r="HW186" s="3423"/>
      <c r="HX186" s="3423"/>
      <c r="HY186" s="3423"/>
      <c r="HZ186" s="3423"/>
      <c r="IA186" s="3423"/>
      <c r="IB186" s="3423"/>
      <c r="IC186" s="3423"/>
      <c r="ID186" s="3423"/>
      <c r="IE186" s="3423"/>
      <c r="IF186" s="3423"/>
      <c r="IG186" s="3423"/>
      <c r="IH186" s="3423"/>
      <c r="II186" s="3423"/>
      <c r="IJ186" s="3423"/>
      <c r="IK186" s="3423"/>
      <c r="IL186" s="3423"/>
      <c r="IM186" s="3423"/>
      <c r="IN186" s="3423"/>
      <c r="IO186" s="3423"/>
      <c r="IP186" s="3423"/>
      <c r="IQ186" s="3423"/>
      <c r="IR186" s="3423"/>
      <c r="IS186" s="3423"/>
      <c r="IT186" s="3423"/>
      <c r="IU186" s="3423"/>
      <c r="IV186" s="3423"/>
      <c r="IW186" s="3423"/>
      <c r="IX186" s="3423"/>
      <c r="IY186" s="3423"/>
      <c r="IZ186" s="3423"/>
      <c r="JA186" s="3423"/>
      <c r="JB186" s="3423"/>
      <c r="JC186" s="3423"/>
      <c r="JD186" s="3423"/>
      <c r="JE186" s="3423"/>
      <c r="JF186" s="3423"/>
      <c r="JG186" s="3423"/>
      <c r="JH186" s="3423"/>
      <c r="JI186" s="3423"/>
      <c r="JJ186" s="3423"/>
      <c r="JK186" s="3423"/>
      <c r="JL186" s="3423"/>
      <c r="JM186" s="3423"/>
      <c r="JN186" s="3423"/>
      <c r="JO186" s="3423"/>
      <c r="JP186" s="3423"/>
      <c r="JQ186" s="3423"/>
      <c r="JR186" s="3423"/>
      <c r="JS186" s="3423"/>
      <c r="JT186" s="3423"/>
      <c r="JU186" s="3423"/>
      <c r="JV186" s="3423"/>
      <c r="JW186" s="3423"/>
      <c r="JX186" s="3423"/>
      <c r="JY186" s="3423"/>
      <c r="JZ186" s="3423"/>
      <c r="KA186" s="3423"/>
      <c r="KB186" s="3423"/>
      <c r="KC186" s="3423"/>
      <c r="KD186" s="3423"/>
      <c r="KE186" s="3423"/>
      <c r="KF186" s="3423"/>
      <c r="KG186" s="3423"/>
      <c r="KH186" s="3423"/>
      <c r="KI186" s="3423"/>
      <c r="KJ186" s="3423"/>
      <c r="KK186" s="3423"/>
      <c r="KL186" s="3423"/>
      <c r="KM186" s="3423"/>
      <c r="KN186" s="3423"/>
      <c r="KO186" s="3423"/>
      <c r="KP186" s="3423"/>
      <c r="KQ186" s="3423"/>
      <c r="KR186" s="3423"/>
      <c r="KS186" s="3423"/>
      <c r="KT186" s="3423"/>
      <c r="KU186" s="3423"/>
      <c r="KV186" s="3423"/>
      <c r="KW186" s="3423"/>
      <c r="KX186" s="3423"/>
      <c r="KY186" s="3423"/>
      <c r="KZ186" s="3423"/>
      <c r="LA186" s="3423"/>
      <c r="LB186" s="3423"/>
      <c r="LC186" s="3423"/>
      <c r="LD186" s="3423"/>
      <c r="LE186" s="3423"/>
      <c r="LF186" s="3423"/>
      <c r="LG186" s="3423"/>
      <c r="LH186" s="3423"/>
      <c r="LI186" s="3423"/>
      <c r="LJ186" s="3423"/>
      <c r="LK186" s="3423"/>
      <c r="LL186" s="3423"/>
      <c r="LM186" s="3423"/>
      <c r="LN186" s="3423"/>
      <c r="LO186" s="3423"/>
      <c r="LP186" s="3423"/>
      <c r="LQ186" s="3423"/>
      <c r="LR186" s="3423"/>
      <c r="LS186" s="3423"/>
      <c r="LT186" s="3423"/>
      <c r="LU186" s="3423"/>
      <c r="LV186" s="3423"/>
      <c r="LW186" s="3423"/>
      <c r="LX186" s="3423"/>
      <c r="LY186" s="3423"/>
      <c r="LZ186" s="3423"/>
      <c r="MA186" s="3423"/>
      <c r="MB186" s="3423"/>
      <c r="MC186" s="3423"/>
      <c r="MD186" s="3423"/>
      <c r="ME186" s="3423"/>
      <c r="MF186" s="3423"/>
      <c r="MG186" s="3423"/>
      <c r="MH186" s="3423"/>
      <c r="MI186" s="3423"/>
      <c r="MJ186" s="3423"/>
      <c r="MK186" s="3423"/>
      <c r="ML186" s="3423"/>
      <c r="MM186" s="3423"/>
      <c r="MN186" s="3423"/>
      <c r="MO186" s="3423"/>
      <c r="MP186" s="3423"/>
      <c r="MQ186" s="3423"/>
      <c r="MR186" s="3423"/>
      <c r="MS186" s="3423"/>
      <c r="MT186" s="3423"/>
      <c r="MU186" s="3423"/>
      <c r="MV186" s="3423"/>
      <c r="MW186" s="3423"/>
      <c r="MX186" s="3423"/>
      <c r="MY186" s="3423"/>
      <c r="MZ186" s="3423"/>
      <c r="NA186" s="3423"/>
      <c r="NB186" s="3423"/>
      <c r="NC186" s="3423"/>
      <c r="ND186" s="3423"/>
      <c r="NE186" s="3423"/>
      <c r="NF186" s="3423"/>
      <c r="NG186" s="3423"/>
      <c r="NH186" s="3423"/>
      <c r="NI186" s="3423"/>
      <c r="NJ186" s="3423"/>
      <c r="NK186" s="3423"/>
      <c r="NL186" s="3423"/>
      <c r="NM186" s="3423"/>
      <c r="NN186" s="3423"/>
      <c r="NO186" s="3423"/>
      <c r="NP186" s="3423"/>
      <c r="NQ186" s="3423"/>
      <c r="NR186" s="3423"/>
      <c r="NS186" s="3423"/>
      <c r="NT186" s="3423"/>
      <c r="NU186" s="3423"/>
      <c r="NV186" s="3423"/>
      <c r="NW186" s="3423"/>
      <c r="NX186" s="3423"/>
      <c r="NY186" s="3423"/>
      <c r="NZ186" s="3423"/>
      <c r="OA186" s="3423"/>
      <c r="OB186" s="3423"/>
      <c r="OC186" s="3423"/>
      <c r="OD186" s="3423"/>
      <c r="OE186" s="3423"/>
      <c r="OF186" s="3423"/>
      <c r="OG186" s="3423"/>
      <c r="OH186" s="3423"/>
      <c r="OI186" s="3423"/>
      <c r="OJ186" s="3423"/>
      <c r="OK186" s="3423"/>
      <c r="OL186" s="3423"/>
      <c r="OM186" s="3423"/>
      <c r="ON186" s="3423"/>
      <c r="OO186" s="3423"/>
      <c r="OP186" s="3423"/>
      <c r="OQ186" s="3423"/>
      <c r="OR186" s="3423"/>
      <c r="OS186" s="3423"/>
      <c r="OT186" s="3423"/>
      <c r="OU186" s="3423"/>
      <c r="OV186" s="3423"/>
      <c r="OW186" s="3423"/>
      <c r="OX186" s="3423"/>
      <c r="OY186" s="3423"/>
      <c r="OZ186" s="3423"/>
      <c r="PA186" s="3423"/>
      <c r="PB186" s="3423"/>
      <c r="PC186" s="3423"/>
      <c r="PD186" s="3423"/>
      <c r="PE186" s="3423"/>
      <c r="PF186" s="3423"/>
      <c r="PG186" s="3423"/>
      <c r="PH186" s="3423"/>
      <c r="PI186" s="3423"/>
      <c r="PJ186" s="3423"/>
      <c r="PK186" s="3423"/>
      <c r="PL186" s="3423"/>
      <c r="PM186" s="3423"/>
      <c r="PN186" s="3423"/>
      <c r="PO186" s="3423"/>
      <c r="PP186" s="3423"/>
      <c r="PQ186" s="3423"/>
      <c r="PR186" s="3423"/>
      <c r="PS186" s="3423"/>
      <c r="PT186" s="3423"/>
      <c r="PU186" s="3423"/>
      <c r="PV186" s="3423"/>
      <c r="PW186" s="3423"/>
      <c r="PX186" s="3423"/>
      <c r="PY186" s="3423"/>
      <c r="PZ186" s="3423"/>
      <c r="QA186" s="3423"/>
      <c r="QB186" s="3423"/>
      <c r="QC186" s="3423"/>
      <c r="QD186" s="3423"/>
      <c r="QE186" s="3423"/>
      <c r="QF186" s="3423"/>
      <c r="QG186" s="3423"/>
      <c r="QH186" s="3423"/>
      <c r="QI186" s="3423"/>
      <c r="QJ186" s="3423"/>
      <c r="QK186" s="3423"/>
      <c r="QL186" s="3423"/>
      <c r="QM186" s="3423"/>
      <c r="QN186" s="3423"/>
      <c r="QO186" s="3423"/>
      <c r="QP186" s="3423"/>
      <c r="QQ186" s="3423"/>
      <c r="QR186" s="3423"/>
      <c r="QS186" s="3423"/>
      <c r="QT186" s="3423"/>
      <c r="QU186" s="3423"/>
      <c r="QV186" s="3423"/>
      <c r="QW186" s="3423"/>
      <c r="QX186" s="3423"/>
      <c r="QY186" s="3423"/>
      <c r="QZ186" s="3423"/>
      <c r="RA186" s="3423"/>
      <c r="RB186" s="3423"/>
      <c r="RC186" s="3423"/>
      <c r="RD186" s="3423"/>
      <c r="RE186" s="3423"/>
      <c r="RF186" s="3423"/>
      <c r="RG186" s="3423"/>
      <c r="RH186" s="3423"/>
      <c r="RI186" s="3423"/>
      <c r="RJ186" s="3423"/>
      <c r="RK186" s="3423"/>
      <c r="RL186" s="3423"/>
      <c r="RM186" s="3423"/>
      <c r="RN186" s="3423"/>
      <c r="RO186" s="3423"/>
      <c r="RP186" s="3423"/>
      <c r="RQ186" s="3423"/>
      <c r="RR186" s="3423"/>
      <c r="RS186" s="3423"/>
      <c r="RT186" s="3423"/>
      <c r="RU186" s="3423"/>
      <c r="RV186" s="3423"/>
      <c r="RW186" s="3423"/>
      <c r="RX186" s="3423"/>
      <c r="RY186" s="3423"/>
      <c r="RZ186" s="3423"/>
      <c r="SA186" s="3423"/>
      <c r="SB186" s="3423"/>
      <c r="SC186" s="3423"/>
      <c r="SD186" s="3423"/>
      <c r="SE186" s="3423"/>
      <c r="SF186" s="3423"/>
      <c r="SG186" s="3423"/>
      <c r="SH186" s="3423"/>
      <c r="SI186" s="3423"/>
      <c r="SJ186" s="3423"/>
      <c r="SK186" s="3423"/>
      <c r="SL186" s="3423"/>
      <c r="SM186" s="3423"/>
      <c r="SN186" s="3423"/>
      <c r="SO186" s="3423"/>
      <c r="SP186" s="3423"/>
      <c r="SQ186" s="3423"/>
      <c r="SR186" s="3423"/>
      <c r="SS186" s="3423"/>
      <c r="ST186" s="3423"/>
      <c r="SU186" s="3423"/>
      <c r="SV186" s="3423"/>
      <c r="SW186" s="3423"/>
      <c r="SX186" s="3423"/>
      <c r="SY186" s="3423"/>
      <c r="SZ186" s="3423"/>
      <c r="TA186" s="3423"/>
      <c r="TB186" s="3423"/>
      <c r="TC186" s="3423"/>
      <c r="TD186" s="3423"/>
      <c r="TE186" s="3423"/>
      <c r="TF186" s="3423"/>
      <c r="TG186" s="3423"/>
      <c r="TH186" s="3423"/>
      <c r="TI186" s="3423"/>
      <c r="TJ186" s="3423"/>
      <c r="TK186" s="3423"/>
      <c r="TL186" s="3423"/>
      <c r="TM186" s="3423"/>
      <c r="TN186" s="3423"/>
      <c r="TO186" s="3423"/>
      <c r="TP186" s="3423"/>
      <c r="TQ186" s="3423"/>
      <c r="TR186" s="3423"/>
      <c r="TS186" s="3423"/>
      <c r="TT186" s="3423"/>
      <c r="TU186" s="3423"/>
      <c r="TV186" s="3423"/>
      <c r="TW186" s="3423"/>
      <c r="TX186" s="3423"/>
      <c r="TY186" s="3423"/>
      <c r="TZ186" s="3423"/>
      <c r="UA186" s="3423"/>
      <c r="UB186" s="3423"/>
      <c r="UC186" s="3423"/>
      <c r="UD186" s="3423"/>
      <c r="UE186" s="3423"/>
      <c r="UF186" s="3423"/>
      <c r="UG186" s="3423"/>
      <c r="UH186" s="3423"/>
      <c r="UI186" s="3423"/>
      <c r="UJ186" s="3423"/>
      <c r="UK186" s="3423"/>
      <c r="UL186" s="3423"/>
      <c r="UM186" s="3423"/>
      <c r="UN186" s="3423"/>
      <c r="UO186" s="3423"/>
      <c r="UP186" s="3423"/>
      <c r="UQ186" s="3423"/>
      <c r="UR186" s="3423"/>
      <c r="US186" s="3423"/>
      <c r="UT186" s="3423"/>
      <c r="UU186" s="3423"/>
      <c r="UV186" s="3423"/>
      <c r="UW186" s="3423"/>
      <c r="UX186" s="3423"/>
      <c r="UY186" s="3423"/>
      <c r="UZ186" s="3423"/>
      <c r="VA186" s="3423"/>
      <c r="VB186" s="3423"/>
      <c r="VC186" s="3423"/>
      <c r="VD186" s="3423"/>
      <c r="VE186" s="3423"/>
      <c r="VF186" s="3423"/>
      <c r="VG186" s="3423"/>
      <c r="VH186" s="3423"/>
      <c r="VI186" s="3423"/>
      <c r="VJ186" s="3423"/>
      <c r="VK186" s="3423"/>
      <c r="VL186" s="3423"/>
      <c r="VM186" s="3423"/>
      <c r="VN186" s="3423"/>
      <c r="VO186" s="3423"/>
      <c r="VP186" s="3423"/>
      <c r="VQ186" s="3423"/>
      <c r="VR186" s="3423"/>
      <c r="VS186" s="3423"/>
      <c r="VT186" s="3423"/>
      <c r="VU186" s="3423"/>
      <c r="VV186" s="3423"/>
      <c r="VW186" s="3423"/>
      <c r="VX186" s="3423"/>
      <c r="VY186" s="3423"/>
      <c r="VZ186" s="3423"/>
      <c r="WA186" s="3423"/>
      <c r="WB186" s="3423"/>
      <c r="WC186" s="3423"/>
      <c r="WD186" s="3423"/>
      <c r="WE186" s="3423"/>
      <c r="WF186" s="3423"/>
      <c r="WG186" s="3423"/>
      <c r="WH186" s="3423"/>
      <c r="WI186" s="3423"/>
      <c r="WJ186" s="3423"/>
      <c r="WK186" s="3423"/>
      <c r="WL186" s="3423"/>
      <c r="WM186" s="3423"/>
      <c r="WN186" s="3423"/>
      <c r="WO186" s="3423"/>
      <c r="WP186" s="3423"/>
      <c r="WQ186" s="3423"/>
      <c r="WR186" s="3423"/>
      <c r="WS186" s="3423"/>
      <c r="WT186" s="3423"/>
      <c r="WU186" s="3423"/>
      <c r="WV186" s="3423"/>
      <c r="WW186" s="3423"/>
      <c r="WX186" s="3423"/>
      <c r="WY186" s="3423"/>
      <c r="WZ186" s="3423"/>
      <c r="XA186" s="3423"/>
      <c r="XB186" s="3423"/>
      <c r="XC186" s="3423"/>
      <c r="XD186" s="3423"/>
      <c r="XE186" s="3423"/>
      <c r="XF186" s="3423"/>
      <c r="XG186" s="3423"/>
      <c r="XH186" s="3423"/>
      <c r="XI186" s="3423"/>
      <c r="XJ186" s="3423"/>
      <c r="XK186" s="3423"/>
      <c r="XL186" s="3423"/>
      <c r="XM186" s="3423"/>
      <c r="XN186" s="3423"/>
      <c r="XO186" s="3423"/>
      <c r="XP186" s="3423"/>
      <c r="XQ186" s="3423"/>
      <c r="XR186" s="3423"/>
      <c r="XS186" s="3423"/>
      <c r="XT186" s="3423"/>
      <c r="XU186" s="3423"/>
      <c r="XV186" s="3423"/>
      <c r="XW186" s="3423"/>
      <c r="XX186" s="3423"/>
      <c r="XY186" s="3423"/>
      <c r="XZ186" s="3423"/>
      <c r="YA186" s="3423"/>
      <c r="YB186" s="3423"/>
      <c r="YC186" s="3423"/>
      <c r="YD186" s="3423"/>
      <c r="YE186" s="3423"/>
      <c r="YF186" s="3423"/>
      <c r="YG186" s="3423"/>
      <c r="YH186" s="3423"/>
      <c r="YI186" s="3423"/>
      <c r="YJ186" s="3423"/>
      <c r="YK186" s="3423"/>
      <c r="YL186" s="3423"/>
      <c r="YM186" s="3423"/>
      <c r="YN186" s="3423"/>
      <c r="YO186" s="3423"/>
      <c r="YP186" s="3423"/>
      <c r="YQ186" s="3423"/>
      <c r="YR186" s="3423"/>
      <c r="YS186" s="3423"/>
      <c r="YT186" s="3423"/>
      <c r="YU186" s="3423"/>
      <c r="YV186" s="3423"/>
      <c r="YW186" s="3423"/>
      <c r="YX186" s="3423"/>
      <c r="YY186" s="3423"/>
      <c r="YZ186" s="3423"/>
      <c r="ZA186" s="3423"/>
      <c r="ZB186" s="3423"/>
      <c r="ZC186" s="3423"/>
      <c r="ZD186" s="3423"/>
      <c r="ZE186" s="3423"/>
      <c r="ZF186" s="3423"/>
      <c r="ZG186" s="3423"/>
      <c r="ZH186" s="3423"/>
      <c r="ZI186" s="3423"/>
      <c r="ZJ186" s="3423"/>
      <c r="ZK186" s="3423"/>
      <c r="ZL186" s="3423"/>
      <c r="ZM186" s="3423"/>
      <c r="ZN186" s="3423"/>
      <c r="ZO186" s="3423"/>
      <c r="ZP186" s="3423"/>
      <c r="ZQ186" s="3423"/>
      <c r="ZR186" s="3423"/>
      <c r="ZS186" s="3423"/>
      <c r="ZT186" s="3423"/>
      <c r="ZU186" s="3423"/>
      <c r="ZV186" s="3423"/>
      <c r="ZW186" s="3423"/>
      <c r="ZX186" s="3423"/>
      <c r="ZY186" s="3423"/>
      <c r="ZZ186" s="3423"/>
      <c r="AAA186" s="3423"/>
      <c r="AAB186" s="3423"/>
      <c r="AAC186" s="3423"/>
      <c r="AAD186" s="3423"/>
      <c r="AAE186" s="3423"/>
      <c r="AAF186" s="3423"/>
      <c r="AAG186" s="3423"/>
      <c r="AAH186" s="3423"/>
      <c r="AAI186" s="3423"/>
      <c r="AAJ186" s="3423"/>
      <c r="AAK186" s="3423"/>
      <c r="AAL186" s="3423"/>
      <c r="AAM186" s="3423"/>
      <c r="AAN186" s="3423"/>
      <c r="AAO186" s="3423"/>
      <c r="AAP186" s="3423"/>
      <c r="AAQ186" s="3423"/>
      <c r="AAR186" s="3423"/>
      <c r="AAS186" s="3423"/>
      <c r="AAT186" s="3423"/>
      <c r="AAU186" s="3423"/>
      <c r="AAV186" s="3423"/>
      <c r="AAW186" s="3423"/>
      <c r="AAX186" s="3423"/>
      <c r="AAY186" s="3423"/>
      <c r="AAZ186" s="3423"/>
      <c r="ABA186" s="3423"/>
      <c r="ABB186" s="3423"/>
      <c r="ABC186" s="3423"/>
      <c r="ABD186" s="3423"/>
      <c r="ABE186" s="3423"/>
      <c r="ABF186" s="3423"/>
      <c r="ABG186" s="3423"/>
      <c r="ABH186" s="3423"/>
      <c r="ABI186" s="3423"/>
      <c r="ABJ186" s="3423"/>
      <c r="ABK186" s="3423"/>
      <c r="ABL186" s="3423"/>
      <c r="ABM186" s="3423"/>
      <c r="ABN186" s="3423"/>
      <c r="ABO186" s="3423"/>
      <c r="ABP186" s="3423"/>
      <c r="ABQ186" s="3423"/>
      <c r="ABR186" s="3423"/>
      <c r="ABS186" s="3423"/>
      <c r="ABT186" s="3423"/>
      <c r="ABU186" s="3423"/>
      <c r="ABV186" s="3423"/>
      <c r="ABW186" s="3423"/>
      <c r="ABX186" s="3423"/>
      <c r="ABY186" s="3423"/>
      <c r="ABZ186" s="3423"/>
      <c r="ACA186" s="3423"/>
      <c r="ACB186" s="3423"/>
      <c r="ACC186" s="3423"/>
      <c r="ACD186" s="3423"/>
      <c r="ACE186" s="3423"/>
      <c r="ACF186" s="3423"/>
      <c r="ACG186" s="3423"/>
      <c r="ACH186" s="3423"/>
      <c r="ACI186" s="3423"/>
      <c r="ACJ186" s="3423"/>
      <c r="ACK186" s="3423"/>
      <c r="ACL186" s="3423"/>
      <c r="ACM186" s="3423"/>
      <c r="ACN186" s="3423"/>
      <c r="ACO186" s="3423"/>
      <c r="ACP186" s="3423"/>
      <c r="ACQ186" s="3423"/>
      <c r="ACR186" s="3423"/>
      <c r="ACS186" s="3423"/>
      <c r="ACT186" s="3423"/>
      <c r="ACU186" s="3423"/>
      <c r="ACV186" s="3423"/>
      <c r="ACW186" s="3423"/>
      <c r="ACX186" s="3423"/>
      <c r="ACY186" s="3423"/>
      <c r="ACZ186" s="3423"/>
      <c r="ADA186" s="3423"/>
      <c r="ADB186" s="3423"/>
      <c r="ADC186" s="3423"/>
      <c r="ADD186" s="3423"/>
      <c r="ADE186" s="3423"/>
      <c r="ADF186" s="3423"/>
      <c r="ADG186" s="3423"/>
      <c r="ADH186" s="3423"/>
      <c r="ADI186" s="3423"/>
      <c r="ADJ186" s="3423"/>
      <c r="ADK186" s="3423"/>
      <c r="ADL186" s="3423"/>
      <c r="ADM186" s="3423"/>
      <c r="ADN186" s="3423"/>
      <c r="ADO186" s="3423"/>
      <c r="ADP186" s="3423"/>
      <c r="ADQ186" s="3423"/>
      <c r="ADR186" s="3423"/>
      <c r="ADS186" s="3423"/>
      <c r="ADT186" s="3423"/>
      <c r="ADU186" s="3423"/>
      <c r="ADV186" s="3423"/>
      <c r="ADW186" s="3423"/>
      <c r="ADX186" s="3423"/>
      <c r="ADY186" s="3423"/>
      <c r="ADZ186" s="3423"/>
      <c r="AEA186" s="3423"/>
      <c r="AEB186" s="3423"/>
      <c r="AEC186" s="3423"/>
      <c r="AED186" s="3423"/>
      <c r="AEE186" s="3423"/>
      <c r="AEF186" s="3423"/>
      <c r="AEG186" s="3423"/>
      <c r="AEH186" s="3423"/>
      <c r="AEI186" s="3423"/>
      <c r="AEJ186" s="3423"/>
      <c r="AEK186" s="3423"/>
      <c r="AEL186" s="3423"/>
      <c r="AEM186" s="3423"/>
      <c r="AEN186" s="3423"/>
      <c r="AEO186" s="3423"/>
      <c r="AEP186" s="3423"/>
      <c r="AEQ186" s="3423"/>
      <c r="AER186" s="3423"/>
      <c r="AES186" s="3423"/>
      <c r="AET186" s="3423"/>
      <c r="AEU186" s="3423"/>
      <c r="AEV186" s="3423"/>
      <c r="AEW186" s="3423"/>
      <c r="AEX186" s="3423"/>
      <c r="AEY186" s="3423"/>
      <c r="AEZ186" s="3423"/>
      <c r="AFA186" s="3423"/>
      <c r="AFB186" s="3423"/>
      <c r="AFC186" s="3423"/>
      <c r="AFD186" s="3423"/>
      <c r="AFE186" s="3423"/>
      <c r="AFF186" s="3423"/>
      <c r="AFG186" s="3423"/>
      <c r="AFH186" s="3423"/>
      <c r="AFI186" s="3423"/>
      <c r="AFJ186" s="3423"/>
      <c r="AFK186" s="3423"/>
      <c r="AFL186" s="3423"/>
      <c r="AFM186" s="3423"/>
      <c r="AFN186" s="3423"/>
      <c r="AFO186" s="3423"/>
      <c r="AFP186" s="3423"/>
      <c r="AFQ186" s="3423"/>
      <c r="AFR186" s="3423"/>
      <c r="AFS186" s="3423"/>
      <c r="AFT186" s="3423"/>
      <c r="AFU186" s="3423"/>
      <c r="AFV186" s="3423"/>
      <c r="AFW186" s="3423"/>
      <c r="AFX186" s="3423"/>
      <c r="AFY186" s="3423"/>
      <c r="AFZ186" s="3423"/>
      <c r="AGA186" s="3423"/>
      <c r="AGB186" s="3423"/>
      <c r="AGC186" s="3423"/>
      <c r="AGD186" s="3423"/>
      <c r="AGE186" s="3423"/>
      <c r="AGF186" s="3423"/>
      <c r="AGG186" s="3423"/>
      <c r="AGH186" s="3423"/>
      <c r="AGI186" s="3423"/>
      <c r="AGJ186" s="3423"/>
      <c r="AGK186" s="3423"/>
      <c r="AGL186" s="3423"/>
      <c r="AGM186" s="3423"/>
      <c r="AGN186" s="3423"/>
      <c r="AGO186" s="3423"/>
      <c r="AGP186" s="3423"/>
      <c r="AGQ186" s="3423"/>
      <c r="AGR186" s="3423"/>
      <c r="AGS186" s="3423"/>
      <c r="AGT186" s="3423"/>
      <c r="AGU186" s="3423"/>
      <c r="AGV186" s="3423"/>
      <c r="AGW186" s="3423"/>
      <c r="AGX186" s="3423"/>
      <c r="AGY186" s="3423"/>
      <c r="AGZ186" s="3423"/>
      <c r="AHA186" s="3423"/>
      <c r="AHB186" s="3423"/>
      <c r="AHC186" s="3423"/>
      <c r="AHD186" s="3423"/>
      <c r="AHE186" s="3423"/>
      <c r="AHF186" s="3423"/>
      <c r="AHG186" s="3423"/>
      <c r="AHH186" s="3423"/>
      <c r="AHI186" s="3423"/>
      <c r="AHJ186" s="3423"/>
      <c r="AHK186" s="3423"/>
      <c r="AHL186" s="3423"/>
      <c r="AHM186" s="3423"/>
      <c r="AHN186" s="3423"/>
      <c r="AHO186" s="3423"/>
      <c r="AHP186" s="3423"/>
      <c r="AHQ186" s="3423"/>
      <c r="AHR186" s="3423"/>
      <c r="AHS186" s="3423"/>
      <c r="AHT186" s="3423"/>
      <c r="AHU186" s="3423"/>
      <c r="AHV186" s="3423"/>
      <c r="AHW186" s="3423"/>
      <c r="AHX186" s="3423"/>
      <c r="AHY186" s="3423"/>
      <c r="AHZ186" s="3423"/>
      <c r="AIA186" s="3423"/>
      <c r="AIB186" s="3423"/>
      <c r="AIC186" s="3423"/>
      <c r="AID186" s="3423"/>
      <c r="AIE186" s="3423"/>
      <c r="AIF186" s="3423"/>
      <c r="AIG186" s="3423"/>
      <c r="AIH186" s="3423"/>
      <c r="AII186" s="3423"/>
      <c r="AIJ186" s="3423"/>
      <c r="AIK186" s="3423"/>
      <c r="AIL186" s="3423"/>
      <c r="AIM186" s="3423"/>
      <c r="AIN186" s="3423"/>
      <c r="AIO186" s="3423"/>
      <c r="AIP186" s="3423"/>
      <c r="AIQ186" s="3423"/>
      <c r="AIR186" s="3423"/>
      <c r="AIS186" s="3423"/>
      <c r="AIT186" s="3423"/>
      <c r="AIU186" s="3423"/>
      <c r="AIV186" s="3423"/>
      <c r="AIW186" s="3423"/>
      <c r="AIX186" s="3423"/>
      <c r="AIY186" s="3423"/>
      <c r="AIZ186" s="3423"/>
      <c r="AJA186" s="3423"/>
      <c r="AJB186" s="3423"/>
      <c r="AJC186" s="3423"/>
      <c r="AJD186" s="3423"/>
      <c r="AJE186" s="3423"/>
      <c r="AJF186" s="3423"/>
      <c r="AJG186" s="3423"/>
      <c r="AJH186" s="3423"/>
      <c r="AJI186" s="3423"/>
      <c r="AJJ186" s="3423"/>
      <c r="AJK186" s="3423"/>
      <c r="AJL186" s="3423"/>
      <c r="AJM186" s="3423"/>
      <c r="AJN186" s="3423"/>
      <c r="AJO186" s="3423"/>
      <c r="AJP186" s="3423"/>
      <c r="AJQ186" s="3423"/>
      <c r="AJR186" s="3423"/>
      <c r="AJS186" s="3423"/>
      <c r="AJT186" s="3423"/>
      <c r="AJU186" s="3423"/>
      <c r="AJV186" s="3423"/>
      <c r="AJW186" s="3423"/>
      <c r="AJX186" s="3423"/>
      <c r="AJY186" s="3423"/>
      <c r="AJZ186" s="3423"/>
      <c r="AKA186" s="3423"/>
      <c r="AKB186" s="3423"/>
      <c r="AKC186" s="3423"/>
      <c r="AKD186" s="3423"/>
      <c r="AKE186" s="3423"/>
      <c r="AKF186" s="3423"/>
      <c r="AKG186" s="3423"/>
      <c r="AKH186" s="3423"/>
      <c r="AKI186" s="3423"/>
      <c r="AKJ186" s="3423"/>
      <c r="AKK186" s="3423"/>
      <c r="AKL186" s="3423"/>
      <c r="AKM186" s="3423"/>
      <c r="AKN186" s="3423"/>
      <c r="AKO186" s="3423"/>
      <c r="AKP186" s="3423"/>
      <c r="AKQ186" s="3423"/>
      <c r="AKR186" s="3423"/>
      <c r="AKS186" s="3423"/>
      <c r="AKT186" s="3423"/>
      <c r="AKU186" s="3423"/>
      <c r="AKV186" s="3423"/>
      <c r="AKW186" s="3423"/>
      <c r="AKX186" s="3423"/>
      <c r="AKY186" s="3423"/>
      <c r="AKZ186" s="3423"/>
      <c r="ALA186" s="3423"/>
      <c r="ALB186" s="3423"/>
      <c r="ALC186" s="3423"/>
      <c r="ALD186" s="3423"/>
      <c r="ALE186" s="3423"/>
      <c r="ALF186" s="3423"/>
      <c r="ALG186" s="3423"/>
      <c r="ALH186" s="3423"/>
      <c r="ALI186" s="3423"/>
      <c r="ALJ186" s="3423"/>
      <c r="ALK186" s="3423"/>
      <c r="ALL186" s="3423"/>
      <c r="ALM186" s="3423"/>
      <c r="ALN186" s="3423"/>
      <c r="ALO186" s="3423"/>
      <c r="ALP186" s="3423"/>
      <c r="ALQ186" s="3423"/>
      <c r="ALR186" s="3423"/>
      <c r="ALS186" s="3423"/>
      <c r="ALT186" s="3423"/>
      <c r="ALU186" s="3423"/>
      <c r="ALV186" s="3423"/>
      <c r="ALW186" s="3423"/>
      <c r="ALX186" s="3423"/>
      <c r="ALY186" s="3423"/>
      <c r="ALZ186" s="3423"/>
      <c r="AMA186" s="3423"/>
      <c r="AMB186" s="3423"/>
      <c r="AMC186" s="3423"/>
      <c r="AMD186" s="3423"/>
      <c r="AME186" s="3423"/>
      <c r="AMF186" s="3423"/>
      <c r="AMG186" s="3423"/>
      <c r="AMH186" s="3423"/>
      <c r="AMI186" s="3423"/>
      <c r="AMJ186" s="3423"/>
    </row>
    <row r="187" spans="1:1024" s="1424" customFormat="1" ht="84.75" customHeight="1" thickBot="1">
      <c r="A187" s="7060" t="s">
        <v>605</v>
      </c>
      <c r="B187" s="7062" t="s">
        <v>606</v>
      </c>
      <c r="C187" s="4745" t="s">
        <v>1270</v>
      </c>
      <c r="D187" s="4704" t="s">
        <v>1271</v>
      </c>
      <c r="E187" s="3642" t="s">
        <v>1272</v>
      </c>
      <c r="F187" s="3642" t="s">
        <v>77</v>
      </c>
      <c r="G187" s="7065" t="s">
        <v>78</v>
      </c>
      <c r="H187" s="4484" t="s">
        <v>1273</v>
      </c>
      <c r="I187" s="3642" t="s">
        <v>438</v>
      </c>
      <c r="J187" s="4485">
        <v>1800000</v>
      </c>
      <c r="K187" s="4486" t="s">
        <v>1274</v>
      </c>
      <c r="L187" s="4487" t="s">
        <v>82</v>
      </c>
      <c r="M187" s="4487" t="s">
        <v>125</v>
      </c>
      <c r="N187" s="4487" t="s">
        <v>927</v>
      </c>
      <c r="O187" s="3726">
        <f>+J187</f>
        <v>1800000</v>
      </c>
      <c r="P187" s="3727">
        <f>SUM(T187:AE187)</f>
        <v>0</v>
      </c>
      <c r="Q187" s="3728">
        <f>P187/O187</f>
        <v>0</v>
      </c>
      <c r="R187" s="4488">
        <f>+O187-P187</f>
        <v>1800000</v>
      </c>
      <c r="S187" s="4947">
        <f>+R187/O187</f>
        <v>1</v>
      </c>
      <c r="T187" s="4879">
        <v>0</v>
      </c>
      <c r="U187" s="4489">
        <v>0</v>
      </c>
      <c r="V187" s="4490">
        <v>0</v>
      </c>
      <c r="W187" s="4489">
        <v>0</v>
      </c>
      <c r="X187" s="4489">
        <v>0</v>
      </c>
      <c r="Y187" s="4491">
        <v>0</v>
      </c>
      <c r="Z187" s="4492">
        <v>0</v>
      </c>
      <c r="AA187" s="3733">
        <v>0</v>
      </c>
      <c r="AB187" s="3733">
        <v>0</v>
      </c>
      <c r="AC187" s="3733">
        <v>0</v>
      </c>
      <c r="AD187" s="3733">
        <v>0</v>
      </c>
      <c r="AE187" s="3734">
        <v>0</v>
      </c>
      <c r="AF187" s="4811">
        <v>1</v>
      </c>
      <c r="AG187" s="4493">
        <f>SUM(AK187:AV187)</f>
        <v>0</v>
      </c>
      <c r="AH187" s="4493">
        <f>+AF187-AG187</f>
        <v>1</v>
      </c>
      <c r="AI187" s="3728">
        <f>AG187/AF187</f>
        <v>0</v>
      </c>
      <c r="AJ187" s="3728">
        <f>100%-AI187</f>
        <v>1</v>
      </c>
      <c r="AK187" s="4937">
        <v>0</v>
      </c>
      <c r="AL187" s="4494">
        <v>0</v>
      </c>
      <c r="AM187" s="4494">
        <v>0</v>
      </c>
      <c r="AN187" s="3736">
        <v>0</v>
      </c>
      <c r="AO187" s="4494">
        <v>0</v>
      </c>
      <c r="AP187" s="4494">
        <v>0</v>
      </c>
      <c r="AQ187" s="4494">
        <v>0</v>
      </c>
      <c r="AR187" s="4494">
        <v>0</v>
      </c>
      <c r="AS187" s="4494">
        <v>0</v>
      </c>
      <c r="AT187" s="4495">
        <v>0</v>
      </c>
      <c r="AU187" s="4494">
        <v>0</v>
      </c>
      <c r="AV187" s="4494">
        <v>0</v>
      </c>
      <c r="AW187" s="4496">
        <v>45306</v>
      </c>
      <c r="AX187" s="4496">
        <v>45458</v>
      </c>
      <c r="AY187" s="4497" t="s">
        <v>612</v>
      </c>
      <c r="AZ187" s="4498" t="s">
        <v>86</v>
      </c>
      <c r="BA187" s="3421"/>
      <c r="BB187" s="3421"/>
      <c r="BC187" s="3421"/>
      <c r="BD187" s="3421"/>
      <c r="BE187" s="3421"/>
      <c r="BF187" s="3421"/>
      <c r="BG187" s="3421"/>
      <c r="BH187" s="3421"/>
      <c r="BI187" s="3421"/>
      <c r="BJ187" s="3421"/>
      <c r="BK187" s="3421"/>
      <c r="BL187" s="3421"/>
      <c r="BM187" s="3421"/>
      <c r="BN187" s="3421"/>
      <c r="BO187" s="3421"/>
      <c r="BP187" s="3421"/>
      <c r="BQ187" s="3421"/>
      <c r="BR187" s="3421"/>
      <c r="BS187" s="3421"/>
      <c r="BT187" s="3421"/>
      <c r="BU187" s="3421"/>
      <c r="BV187" s="3421"/>
      <c r="BW187" s="3421"/>
      <c r="BX187" s="3421"/>
      <c r="BY187" s="3421"/>
      <c r="BZ187" s="3421"/>
      <c r="CA187" s="3421"/>
      <c r="CB187" s="3421"/>
      <c r="CC187" s="3421"/>
      <c r="CD187" s="3421"/>
      <c r="CE187" s="3421"/>
      <c r="CF187" s="3421"/>
      <c r="CG187" s="3421"/>
      <c r="CH187" s="3421"/>
      <c r="CI187" s="3421"/>
      <c r="CJ187" s="3421"/>
      <c r="CK187" s="3421"/>
      <c r="CL187" s="3421"/>
      <c r="CM187" s="3421"/>
      <c r="CN187" s="3421"/>
      <c r="CO187" s="3421"/>
      <c r="CP187" s="3421"/>
      <c r="CQ187" s="3421"/>
      <c r="CR187" s="3421"/>
      <c r="CS187" s="3421"/>
      <c r="CT187" s="3421"/>
      <c r="CU187" s="3421"/>
      <c r="CV187" s="3421"/>
      <c r="CW187" s="3421"/>
      <c r="CX187" s="3421"/>
      <c r="CY187" s="3421"/>
      <c r="CZ187" s="3421"/>
      <c r="DA187" s="3421"/>
      <c r="DB187" s="3421"/>
      <c r="DC187" s="3421"/>
      <c r="DD187" s="3421"/>
      <c r="DE187" s="3421"/>
      <c r="DF187" s="3421"/>
      <c r="DG187" s="3421"/>
      <c r="DH187" s="3421"/>
      <c r="DI187" s="3421"/>
      <c r="DJ187" s="3421"/>
      <c r="DK187" s="3421"/>
      <c r="DL187" s="3421"/>
      <c r="DM187" s="3421"/>
      <c r="DN187" s="3421"/>
      <c r="DO187" s="3421"/>
      <c r="DP187" s="3421"/>
      <c r="DQ187" s="3421"/>
      <c r="DR187" s="3421"/>
      <c r="DS187" s="3421"/>
      <c r="DT187" s="3421"/>
      <c r="DU187" s="3421"/>
      <c r="DV187" s="3421"/>
      <c r="DW187" s="3421"/>
      <c r="DX187" s="3421"/>
      <c r="DY187" s="3421"/>
      <c r="DZ187" s="2580"/>
      <c r="EA187" s="2580"/>
      <c r="EB187" s="2580"/>
      <c r="EC187" s="2580"/>
      <c r="ED187" s="2580"/>
      <c r="EE187" s="2580"/>
      <c r="EF187" s="2580"/>
      <c r="EG187" s="2580"/>
      <c r="EH187" s="2580"/>
      <c r="EI187" s="2580"/>
      <c r="EJ187" s="2580"/>
      <c r="EK187" s="2580"/>
      <c r="EL187" s="2580"/>
      <c r="EM187" s="2580"/>
      <c r="EN187" s="2580"/>
      <c r="EO187" s="2580"/>
      <c r="EP187" s="2580"/>
      <c r="EQ187" s="2580"/>
      <c r="ER187" s="2580"/>
      <c r="ES187" s="2580"/>
      <c r="ET187" s="2580"/>
      <c r="EU187" s="2580"/>
      <c r="EV187" s="2580"/>
      <c r="EW187" s="2580"/>
      <c r="EX187" s="2580"/>
      <c r="EY187" s="2580"/>
      <c r="EZ187" s="2580"/>
      <c r="FA187" s="2580"/>
      <c r="FB187" s="2580"/>
      <c r="FC187" s="2580"/>
      <c r="FD187" s="2580"/>
      <c r="FE187" s="2580"/>
      <c r="FF187" s="2580"/>
      <c r="FG187" s="2580"/>
      <c r="FH187" s="2580"/>
      <c r="FI187" s="2580"/>
      <c r="FJ187" s="2580"/>
      <c r="FK187" s="2580"/>
      <c r="FL187" s="2580"/>
      <c r="FM187" s="2580"/>
      <c r="FN187" s="2580"/>
      <c r="FO187" s="2580"/>
      <c r="FP187" s="2580"/>
      <c r="FQ187" s="2580"/>
      <c r="FR187" s="2580"/>
      <c r="FS187" s="2580"/>
      <c r="FT187" s="2580"/>
      <c r="FU187" s="2580"/>
      <c r="FV187" s="2580"/>
      <c r="FW187" s="2580"/>
      <c r="FX187" s="2580"/>
      <c r="FY187" s="2580"/>
      <c r="FZ187" s="2580"/>
      <c r="GA187" s="2580"/>
      <c r="GB187" s="2580"/>
      <c r="GC187" s="2580"/>
      <c r="GD187" s="2580"/>
      <c r="GE187" s="2580"/>
      <c r="GF187" s="2580"/>
      <c r="GG187" s="2580"/>
      <c r="GH187" s="2580"/>
      <c r="GI187" s="2580"/>
      <c r="GJ187" s="2580"/>
      <c r="GK187" s="2580"/>
      <c r="GL187" s="2580"/>
      <c r="GM187" s="2580"/>
      <c r="GN187" s="2580"/>
      <c r="GO187" s="2580"/>
      <c r="GP187" s="2580"/>
      <c r="GQ187" s="2580"/>
      <c r="GR187" s="2580"/>
      <c r="GS187" s="2580"/>
      <c r="GT187" s="2580"/>
      <c r="GU187" s="2580"/>
      <c r="GV187" s="2580"/>
      <c r="GW187" s="2580"/>
      <c r="GX187" s="2580"/>
      <c r="GY187" s="2580"/>
      <c r="GZ187" s="2580"/>
      <c r="HA187" s="2580"/>
      <c r="HB187" s="2580"/>
      <c r="HC187" s="2580"/>
      <c r="HD187" s="2580"/>
      <c r="HE187" s="2580"/>
      <c r="HF187" s="2580"/>
      <c r="HG187" s="2580"/>
      <c r="HH187" s="2580"/>
      <c r="HI187" s="2580"/>
      <c r="HJ187" s="2580"/>
      <c r="HK187" s="2580"/>
      <c r="HL187" s="2580"/>
      <c r="HM187" s="2580"/>
      <c r="HN187" s="2580"/>
      <c r="HO187" s="2580"/>
      <c r="HP187" s="2580"/>
      <c r="HQ187" s="2580"/>
      <c r="HR187" s="2580"/>
      <c r="HS187" s="2580"/>
      <c r="HT187" s="2580"/>
      <c r="HU187" s="2580"/>
      <c r="HV187" s="2580"/>
      <c r="HW187" s="2580"/>
      <c r="HX187" s="2580"/>
      <c r="HY187" s="2580"/>
      <c r="HZ187" s="2580"/>
      <c r="IA187" s="2580"/>
      <c r="IB187" s="2580"/>
      <c r="IC187" s="2580"/>
      <c r="ID187" s="2580"/>
      <c r="IE187" s="2580"/>
      <c r="IF187" s="2580"/>
      <c r="IG187" s="2580"/>
      <c r="IH187" s="2580"/>
      <c r="II187" s="2580"/>
      <c r="IJ187" s="2580"/>
      <c r="IK187" s="2580"/>
      <c r="IL187" s="2580"/>
      <c r="IM187" s="2580"/>
      <c r="IN187" s="2580"/>
      <c r="IO187" s="2580"/>
      <c r="IP187" s="2580"/>
      <c r="IQ187" s="2580"/>
      <c r="IR187" s="2580"/>
      <c r="IS187" s="2580"/>
      <c r="IT187" s="2580"/>
      <c r="IU187" s="2580"/>
      <c r="IV187" s="2580"/>
      <c r="IW187" s="2580"/>
      <c r="IX187" s="2580"/>
      <c r="IY187" s="2580"/>
      <c r="IZ187" s="2580"/>
      <c r="JA187" s="2580"/>
      <c r="JB187" s="2580"/>
      <c r="JC187" s="2580"/>
      <c r="JD187" s="2580"/>
      <c r="JE187" s="2580"/>
      <c r="JF187" s="2580"/>
      <c r="JG187" s="2580"/>
      <c r="JH187" s="2580"/>
      <c r="JI187" s="2580"/>
      <c r="JJ187" s="2580"/>
      <c r="JK187" s="2580"/>
      <c r="JL187" s="2580"/>
      <c r="JM187" s="2580"/>
      <c r="JN187" s="2580"/>
      <c r="JO187" s="2580"/>
      <c r="JP187" s="2580"/>
      <c r="JQ187" s="2580"/>
      <c r="JR187" s="2580"/>
      <c r="JS187" s="2580"/>
      <c r="JT187" s="2580"/>
      <c r="JU187" s="2580"/>
      <c r="JV187" s="2580"/>
      <c r="JW187" s="2580"/>
      <c r="JX187" s="2580"/>
      <c r="JY187" s="2580"/>
      <c r="JZ187" s="2580"/>
      <c r="KA187" s="2580"/>
      <c r="KB187" s="2580"/>
      <c r="KC187" s="2580"/>
      <c r="KD187" s="2580"/>
      <c r="KE187" s="2580"/>
      <c r="KF187" s="2580"/>
      <c r="KG187" s="2580"/>
      <c r="KH187" s="2580"/>
      <c r="KI187" s="2580"/>
      <c r="KJ187" s="2580"/>
      <c r="KK187" s="2580"/>
      <c r="KL187" s="2580"/>
      <c r="KM187" s="2580"/>
      <c r="KN187" s="2580"/>
      <c r="KO187" s="2580"/>
      <c r="KP187" s="2580"/>
      <c r="KQ187" s="2580"/>
      <c r="KR187" s="2580"/>
      <c r="KS187" s="2580"/>
      <c r="KT187" s="2580"/>
      <c r="KU187" s="2580"/>
      <c r="KV187" s="2580"/>
      <c r="KW187" s="2580"/>
      <c r="KX187" s="2580"/>
      <c r="KY187" s="2580"/>
      <c r="KZ187" s="2580"/>
      <c r="LA187" s="2580"/>
      <c r="LB187" s="2580"/>
      <c r="LC187" s="2580"/>
      <c r="LD187" s="2580"/>
      <c r="LE187" s="2580"/>
      <c r="LF187" s="2580"/>
      <c r="LG187" s="2580"/>
      <c r="LH187" s="2580"/>
      <c r="LI187" s="2580"/>
      <c r="LJ187" s="2580"/>
      <c r="LK187" s="2580"/>
      <c r="LL187" s="2580"/>
      <c r="LM187" s="2580"/>
      <c r="LN187" s="2580"/>
      <c r="LO187" s="2580"/>
      <c r="LP187" s="2580"/>
      <c r="LQ187" s="2580"/>
      <c r="LR187" s="2580"/>
      <c r="LS187" s="2580"/>
      <c r="LT187" s="2580"/>
      <c r="LU187" s="2580"/>
      <c r="LV187" s="2580"/>
      <c r="LW187" s="2580"/>
      <c r="LX187" s="2580"/>
      <c r="LY187" s="2580"/>
      <c r="LZ187" s="2580"/>
      <c r="MA187" s="2580"/>
      <c r="MB187" s="2580"/>
      <c r="MC187" s="2580"/>
      <c r="MD187" s="2580"/>
      <c r="ME187" s="2580"/>
      <c r="MF187" s="2580"/>
      <c r="MG187" s="2580"/>
      <c r="MH187" s="2580"/>
      <c r="MI187" s="2580"/>
      <c r="MJ187" s="2580"/>
      <c r="MK187" s="2580"/>
      <c r="ML187" s="2580"/>
      <c r="MM187" s="2580"/>
      <c r="MN187" s="2580"/>
      <c r="MO187" s="2580"/>
      <c r="MP187" s="2580"/>
      <c r="MQ187" s="2580"/>
      <c r="MR187" s="2580"/>
      <c r="MS187" s="2580"/>
      <c r="MT187" s="2580"/>
      <c r="MU187" s="2580"/>
      <c r="MV187" s="2580"/>
      <c r="MW187" s="2580"/>
      <c r="MX187" s="2580"/>
      <c r="MY187" s="2580"/>
      <c r="MZ187" s="2580"/>
      <c r="NA187" s="2580"/>
      <c r="NB187" s="2580"/>
      <c r="NC187" s="2580"/>
      <c r="ND187" s="2580"/>
      <c r="NE187" s="2580"/>
      <c r="NF187" s="2580"/>
      <c r="NG187" s="2580"/>
      <c r="NH187" s="2580"/>
      <c r="NI187" s="2580"/>
      <c r="NJ187" s="2580"/>
      <c r="NK187" s="2580"/>
      <c r="NL187" s="2580"/>
      <c r="NM187" s="2580"/>
      <c r="NN187" s="2580"/>
      <c r="NO187" s="2580"/>
      <c r="NP187" s="2580"/>
      <c r="NQ187" s="2580"/>
      <c r="NR187" s="2580"/>
      <c r="NS187" s="2580"/>
      <c r="NT187" s="2580"/>
      <c r="NU187" s="2580"/>
      <c r="NV187" s="2580"/>
      <c r="NW187" s="2580"/>
      <c r="NX187" s="2580"/>
      <c r="NY187" s="2580"/>
      <c r="NZ187" s="2580"/>
      <c r="OA187" s="2580"/>
      <c r="OB187" s="2580"/>
      <c r="OC187" s="2580"/>
      <c r="OD187" s="2580"/>
      <c r="OE187" s="2580"/>
      <c r="OF187" s="2580"/>
      <c r="OG187" s="2580"/>
      <c r="OH187" s="2580"/>
      <c r="OI187" s="2580"/>
      <c r="OJ187" s="2580"/>
      <c r="OK187" s="2580"/>
      <c r="OL187" s="2580"/>
      <c r="OM187" s="2580"/>
      <c r="ON187" s="2580"/>
      <c r="OO187" s="2580"/>
      <c r="OP187" s="2580"/>
      <c r="OQ187" s="2580"/>
      <c r="OR187" s="2580"/>
      <c r="OS187" s="2580"/>
      <c r="OT187" s="2580"/>
      <c r="OU187" s="2580"/>
      <c r="OV187" s="2580"/>
      <c r="OW187" s="2580"/>
      <c r="OX187" s="2580"/>
      <c r="OY187" s="2580"/>
      <c r="OZ187" s="2580"/>
      <c r="PA187" s="2580"/>
      <c r="PB187" s="2580"/>
      <c r="PC187" s="2580"/>
      <c r="PD187" s="2580"/>
      <c r="PE187" s="2580"/>
      <c r="PF187" s="2580"/>
      <c r="PG187" s="2580"/>
      <c r="PH187" s="2580"/>
      <c r="PI187" s="2580"/>
      <c r="PJ187" s="2580"/>
      <c r="PK187" s="2580"/>
      <c r="PL187" s="2580"/>
      <c r="PM187" s="2580"/>
      <c r="PN187" s="2580"/>
      <c r="PO187" s="2580"/>
      <c r="PP187" s="2580"/>
      <c r="PQ187" s="2580"/>
      <c r="PR187" s="2580"/>
      <c r="PS187" s="2580"/>
      <c r="PT187" s="2580"/>
      <c r="PU187" s="2580"/>
      <c r="PV187" s="2580"/>
      <c r="PW187" s="2580"/>
      <c r="PX187" s="2580"/>
      <c r="PY187" s="2580"/>
      <c r="PZ187" s="2580"/>
      <c r="QA187" s="2580"/>
      <c r="QB187" s="2580"/>
      <c r="QC187" s="2580"/>
      <c r="QD187" s="2580"/>
      <c r="QE187" s="2580"/>
      <c r="QF187" s="2580"/>
      <c r="QG187" s="2580"/>
      <c r="QH187" s="2580"/>
      <c r="QI187" s="2580"/>
      <c r="QJ187" s="2580"/>
      <c r="QK187" s="2580"/>
      <c r="QL187" s="2580"/>
      <c r="QM187" s="2580"/>
      <c r="QN187" s="2580"/>
      <c r="QO187" s="2580"/>
      <c r="QP187" s="2580"/>
      <c r="QQ187" s="2580"/>
      <c r="QR187" s="2580"/>
      <c r="QS187" s="2580"/>
      <c r="QT187" s="2580"/>
      <c r="QU187" s="2580"/>
      <c r="QV187" s="2580"/>
      <c r="QW187" s="2580"/>
      <c r="QX187" s="2580"/>
      <c r="QY187" s="2580"/>
      <c r="QZ187" s="2580"/>
      <c r="RA187" s="2580"/>
      <c r="RB187" s="2580"/>
      <c r="RC187" s="2580"/>
      <c r="RD187" s="2580"/>
      <c r="RE187" s="2580"/>
      <c r="RF187" s="2580"/>
      <c r="RG187" s="2580"/>
      <c r="RH187" s="2580"/>
      <c r="RI187" s="2580"/>
      <c r="RJ187" s="2580"/>
      <c r="RK187" s="2580"/>
      <c r="RL187" s="2580"/>
      <c r="RM187" s="2580"/>
      <c r="RN187" s="2580"/>
      <c r="RO187" s="2580"/>
      <c r="RP187" s="2580"/>
      <c r="RQ187" s="2580"/>
      <c r="RR187" s="2580"/>
      <c r="RS187" s="2580"/>
      <c r="RT187" s="2580"/>
      <c r="RU187" s="2580"/>
      <c r="RV187" s="2580"/>
      <c r="RW187" s="2580"/>
      <c r="RX187" s="2580"/>
      <c r="RY187" s="2580"/>
      <c r="RZ187" s="2580"/>
      <c r="SA187" s="2580"/>
      <c r="SB187" s="2580"/>
      <c r="SC187" s="2580"/>
      <c r="SD187" s="2580"/>
      <c r="SE187" s="2580"/>
      <c r="SF187" s="2580"/>
      <c r="SG187" s="2580"/>
      <c r="SH187" s="2580"/>
      <c r="SI187" s="2580"/>
      <c r="SJ187" s="2580"/>
      <c r="SK187" s="2580"/>
      <c r="SL187" s="2580"/>
      <c r="SM187" s="2580"/>
      <c r="SN187" s="2580"/>
      <c r="SO187" s="2580"/>
      <c r="SP187" s="2580"/>
      <c r="SQ187" s="2580"/>
      <c r="SR187" s="2580"/>
      <c r="SS187" s="2580"/>
      <c r="ST187" s="2580"/>
      <c r="SU187" s="2580"/>
      <c r="SV187" s="2580"/>
      <c r="SW187" s="2580"/>
      <c r="SX187" s="2580"/>
      <c r="SY187" s="2580"/>
      <c r="SZ187" s="2580"/>
      <c r="TA187" s="2580"/>
      <c r="TB187" s="2580"/>
      <c r="TC187" s="2580"/>
      <c r="TD187" s="2580"/>
      <c r="TE187" s="2580"/>
      <c r="TF187" s="2580"/>
      <c r="TG187" s="2580"/>
      <c r="TH187" s="2580"/>
      <c r="TI187" s="2580"/>
      <c r="TJ187" s="2580"/>
      <c r="TK187" s="2580"/>
      <c r="TL187" s="2580"/>
      <c r="TM187" s="2580"/>
      <c r="TN187" s="2580"/>
      <c r="TO187" s="2580"/>
      <c r="TP187" s="2580"/>
      <c r="TQ187" s="2580"/>
      <c r="TR187" s="2580"/>
      <c r="TS187" s="2580"/>
      <c r="TT187" s="2580"/>
      <c r="TU187" s="2580"/>
      <c r="TV187" s="2580"/>
      <c r="TW187" s="2580"/>
      <c r="TX187" s="2580"/>
      <c r="TY187" s="2580"/>
      <c r="TZ187" s="2580"/>
      <c r="UA187" s="2580"/>
      <c r="UB187" s="2580"/>
      <c r="UC187" s="2580"/>
      <c r="UD187" s="2580"/>
      <c r="UE187" s="2580"/>
      <c r="UF187" s="2580"/>
      <c r="UG187" s="2580"/>
      <c r="UH187" s="2580"/>
      <c r="UI187" s="2580"/>
      <c r="UJ187" s="2580"/>
      <c r="UK187" s="2580"/>
      <c r="UL187" s="2580"/>
      <c r="UM187" s="2580"/>
      <c r="UN187" s="2580"/>
      <c r="UO187" s="2580"/>
      <c r="UP187" s="2580"/>
      <c r="UQ187" s="2580"/>
      <c r="UR187" s="2580"/>
      <c r="US187" s="2580"/>
      <c r="UT187" s="2580"/>
      <c r="UU187" s="2580"/>
      <c r="UV187" s="2580"/>
      <c r="UW187" s="2580"/>
      <c r="UX187" s="2580"/>
      <c r="UY187" s="2580"/>
      <c r="UZ187" s="2580"/>
      <c r="VA187" s="2580"/>
      <c r="VB187" s="2580"/>
      <c r="VC187" s="2580"/>
      <c r="VD187" s="2580"/>
      <c r="VE187" s="2580"/>
      <c r="VF187" s="2580"/>
      <c r="VG187" s="2580"/>
      <c r="VH187" s="2580"/>
      <c r="VI187" s="2580"/>
      <c r="VJ187" s="2580"/>
      <c r="VK187" s="2580"/>
      <c r="VL187" s="2580"/>
      <c r="VM187" s="2580"/>
      <c r="VN187" s="2580"/>
      <c r="VO187" s="2580"/>
      <c r="VP187" s="2580"/>
      <c r="VQ187" s="2580"/>
      <c r="VR187" s="2580"/>
      <c r="VS187" s="2580"/>
      <c r="VT187" s="2580"/>
      <c r="VU187" s="2580"/>
      <c r="VV187" s="2580"/>
      <c r="VW187" s="2580"/>
      <c r="VX187" s="2580"/>
      <c r="VY187" s="2580"/>
      <c r="VZ187" s="2580"/>
      <c r="WA187" s="2580"/>
      <c r="WB187" s="2580"/>
      <c r="WC187" s="2580"/>
      <c r="WD187" s="2580"/>
      <c r="WE187" s="2580"/>
      <c r="WF187" s="2580"/>
      <c r="WG187" s="2580"/>
      <c r="WH187" s="2580"/>
      <c r="WI187" s="2580"/>
      <c r="WJ187" s="2580"/>
      <c r="WK187" s="2580"/>
      <c r="WL187" s="2580"/>
      <c r="WM187" s="2580"/>
      <c r="WN187" s="2580"/>
      <c r="WO187" s="2580"/>
      <c r="WP187" s="2580"/>
      <c r="WQ187" s="2580"/>
      <c r="WR187" s="2580"/>
      <c r="WS187" s="2580"/>
      <c r="WT187" s="2580"/>
      <c r="WU187" s="2580"/>
      <c r="WV187" s="2580"/>
      <c r="WW187" s="2580"/>
      <c r="WX187" s="2580"/>
      <c r="WY187" s="2580"/>
      <c r="WZ187" s="2580"/>
      <c r="XA187" s="2580"/>
      <c r="XB187" s="2580"/>
      <c r="XC187" s="2580"/>
      <c r="XD187" s="2580"/>
      <c r="XE187" s="2580"/>
      <c r="XF187" s="2580"/>
      <c r="XG187" s="2580"/>
      <c r="XH187" s="2580"/>
      <c r="XI187" s="2580"/>
      <c r="XJ187" s="2580"/>
      <c r="XK187" s="2580"/>
      <c r="XL187" s="2580"/>
      <c r="XM187" s="2580"/>
      <c r="XN187" s="2580"/>
      <c r="XO187" s="2580"/>
      <c r="XP187" s="2580"/>
      <c r="XQ187" s="2580"/>
      <c r="XR187" s="2580"/>
      <c r="XS187" s="2580"/>
      <c r="XT187" s="2580"/>
      <c r="XU187" s="2580"/>
      <c r="XV187" s="2580"/>
      <c r="XW187" s="2580"/>
      <c r="XX187" s="2580"/>
      <c r="XY187" s="2580"/>
      <c r="XZ187" s="2580"/>
      <c r="YA187" s="2580"/>
      <c r="YB187" s="2580"/>
      <c r="YC187" s="2580"/>
      <c r="YD187" s="2580"/>
      <c r="YE187" s="2580"/>
      <c r="YF187" s="2580"/>
      <c r="YG187" s="2580"/>
      <c r="YH187" s="2580"/>
      <c r="YI187" s="2580"/>
      <c r="YJ187" s="2580"/>
      <c r="YK187" s="2580"/>
      <c r="YL187" s="2580"/>
      <c r="YM187" s="2580"/>
      <c r="YN187" s="2580"/>
      <c r="YO187" s="2580"/>
      <c r="YP187" s="2580"/>
      <c r="YQ187" s="2580"/>
      <c r="YR187" s="2580"/>
      <c r="YS187" s="2580"/>
      <c r="YT187" s="2580"/>
      <c r="YU187" s="2580"/>
      <c r="YV187" s="2580"/>
      <c r="YW187" s="2580"/>
      <c r="YX187" s="2580"/>
      <c r="YY187" s="2580"/>
      <c r="YZ187" s="2580"/>
      <c r="ZA187" s="2580"/>
      <c r="ZB187" s="2580"/>
      <c r="ZC187" s="2580"/>
      <c r="ZD187" s="2580"/>
      <c r="ZE187" s="2580"/>
      <c r="ZF187" s="2580"/>
      <c r="ZG187" s="2580"/>
      <c r="ZH187" s="2580"/>
      <c r="ZI187" s="2580"/>
      <c r="ZJ187" s="2580"/>
      <c r="ZK187" s="2580"/>
      <c r="ZL187" s="2580"/>
      <c r="ZM187" s="2580"/>
      <c r="ZN187" s="2580"/>
      <c r="ZO187" s="2580"/>
      <c r="ZP187" s="2580"/>
      <c r="ZQ187" s="2580"/>
      <c r="ZR187" s="2580"/>
      <c r="ZS187" s="2580"/>
      <c r="ZT187" s="2580"/>
      <c r="ZU187" s="2580"/>
      <c r="ZV187" s="2580"/>
      <c r="ZW187" s="2580"/>
      <c r="ZX187" s="2580"/>
      <c r="ZY187" s="2580"/>
      <c r="ZZ187" s="2580"/>
      <c r="AAA187" s="2580"/>
      <c r="AAB187" s="2580"/>
      <c r="AAC187" s="2580"/>
      <c r="AAD187" s="2580"/>
      <c r="AAE187" s="2580"/>
      <c r="AAF187" s="2580"/>
      <c r="AAG187" s="2580"/>
      <c r="AAH187" s="2580"/>
      <c r="AAI187" s="2580"/>
      <c r="AAJ187" s="2580"/>
      <c r="AAK187" s="2580"/>
      <c r="AAL187" s="2580"/>
      <c r="AAM187" s="2580"/>
      <c r="AAN187" s="2580"/>
      <c r="AAO187" s="2580"/>
      <c r="AAP187" s="2580"/>
      <c r="AAQ187" s="2580"/>
      <c r="AAR187" s="2580"/>
      <c r="AAS187" s="2580"/>
      <c r="AAT187" s="2580"/>
      <c r="AAU187" s="2580"/>
      <c r="AAV187" s="2580"/>
      <c r="AAW187" s="2580"/>
      <c r="AAX187" s="2580"/>
      <c r="AAY187" s="2580"/>
      <c r="AAZ187" s="2580"/>
      <c r="ABA187" s="2580"/>
      <c r="ABB187" s="2580"/>
      <c r="ABC187" s="2580"/>
      <c r="ABD187" s="2580"/>
      <c r="ABE187" s="2580"/>
      <c r="ABF187" s="2580"/>
      <c r="ABG187" s="2580"/>
      <c r="ABH187" s="2580"/>
      <c r="ABI187" s="2580"/>
      <c r="ABJ187" s="2580"/>
      <c r="ABK187" s="2580"/>
      <c r="ABL187" s="2580"/>
      <c r="ABM187" s="2580"/>
      <c r="ABN187" s="2580"/>
      <c r="ABO187" s="2580"/>
      <c r="ABP187" s="2580"/>
      <c r="ABQ187" s="2580"/>
      <c r="ABR187" s="2580"/>
      <c r="ABS187" s="2580"/>
      <c r="ABT187" s="2580"/>
      <c r="ABU187" s="2580"/>
      <c r="ABV187" s="2580"/>
      <c r="ABW187" s="2580"/>
      <c r="ABX187" s="2580"/>
      <c r="ABY187" s="2580"/>
      <c r="ABZ187" s="2580"/>
      <c r="ACA187" s="2580"/>
      <c r="ACB187" s="2580"/>
      <c r="ACC187" s="2580"/>
      <c r="ACD187" s="2580"/>
      <c r="ACE187" s="2580"/>
      <c r="ACF187" s="2580"/>
      <c r="ACG187" s="2580"/>
      <c r="ACH187" s="2580"/>
      <c r="ACI187" s="2580"/>
      <c r="ACJ187" s="2580"/>
      <c r="ACK187" s="2580"/>
      <c r="ACL187" s="2580"/>
      <c r="ACM187" s="2580"/>
      <c r="ACN187" s="2580"/>
      <c r="ACO187" s="2580"/>
      <c r="ACP187" s="2580"/>
      <c r="ACQ187" s="2580"/>
      <c r="ACR187" s="2580"/>
      <c r="ACS187" s="2580"/>
      <c r="ACT187" s="2580"/>
      <c r="ACU187" s="2580"/>
      <c r="ACV187" s="2580"/>
      <c r="ACW187" s="2580"/>
      <c r="ACX187" s="2580"/>
      <c r="ACY187" s="2580"/>
      <c r="ACZ187" s="2580"/>
      <c r="ADA187" s="2580"/>
      <c r="ADB187" s="2580"/>
      <c r="ADC187" s="2580"/>
      <c r="ADD187" s="2580"/>
      <c r="ADE187" s="2580"/>
      <c r="ADF187" s="2580"/>
      <c r="ADG187" s="2580"/>
      <c r="ADH187" s="2580"/>
      <c r="ADI187" s="2580"/>
      <c r="ADJ187" s="2580"/>
      <c r="ADK187" s="2580"/>
      <c r="ADL187" s="2580"/>
      <c r="ADM187" s="2580"/>
      <c r="ADN187" s="2580"/>
      <c r="ADO187" s="2580"/>
      <c r="ADP187" s="2580"/>
      <c r="ADQ187" s="2580"/>
      <c r="ADR187" s="2580"/>
      <c r="ADS187" s="2580"/>
      <c r="ADT187" s="2580"/>
      <c r="ADU187" s="2580"/>
      <c r="ADV187" s="2580"/>
      <c r="ADW187" s="2580"/>
      <c r="ADX187" s="2580"/>
      <c r="ADY187" s="2580"/>
      <c r="ADZ187" s="2580"/>
      <c r="AEA187" s="2580"/>
      <c r="AEB187" s="2580"/>
      <c r="AEC187" s="2580"/>
      <c r="AED187" s="2580"/>
      <c r="AEE187" s="2580"/>
      <c r="AEF187" s="2580"/>
      <c r="AEG187" s="2580"/>
      <c r="AEH187" s="2580"/>
      <c r="AEI187" s="2580"/>
      <c r="AEJ187" s="2580"/>
      <c r="AEK187" s="2580"/>
      <c r="AEL187" s="2580"/>
      <c r="AEM187" s="2580"/>
      <c r="AEN187" s="2580"/>
      <c r="AEO187" s="2580"/>
      <c r="AEP187" s="2580"/>
      <c r="AEQ187" s="2580"/>
      <c r="AER187" s="2580"/>
      <c r="AES187" s="2580"/>
      <c r="AET187" s="2580"/>
      <c r="AEU187" s="2580"/>
      <c r="AEV187" s="2580"/>
      <c r="AEW187" s="2580"/>
      <c r="AEX187" s="2580"/>
      <c r="AEY187" s="2580"/>
      <c r="AEZ187" s="2580"/>
      <c r="AFA187" s="2580"/>
      <c r="AFB187" s="2580"/>
      <c r="AFC187" s="2580"/>
      <c r="AFD187" s="2580"/>
      <c r="AFE187" s="2580"/>
      <c r="AFF187" s="2580"/>
      <c r="AFG187" s="2580"/>
      <c r="AFH187" s="2580"/>
      <c r="AFI187" s="2580"/>
      <c r="AFJ187" s="2580"/>
      <c r="AFK187" s="2580"/>
      <c r="AFL187" s="2580"/>
      <c r="AFM187" s="2580"/>
      <c r="AFN187" s="2580"/>
      <c r="AFO187" s="2580"/>
      <c r="AFP187" s="2580"/>
      <c r="AFQ187" s="2580"/>
      <c r="AFR187" s="2580"/>
      <c r="AFS187" s="2580"/>
      <c r="AFT187" s="2580"/>
      <c r="AFU187" s="2580"/>
      <c r="AFV187" s="2580"/>
      <c r="AFW187" s="2580"/>
      <c r="AFX187" s="2580"/>
      <c r="AFY187" s="2580"/>
      <c r="AFZ187" s="2580"/>
      <c r="AGA187" s="2580"/>
      <c r="AGB187" s="2580"/>
      <c r="AGC187" s="2580"/>
      <c r="AGD187" s="2580"/>
      <c r="AGE187" s="2580"/>
      <c r="AGF187" s="2580"/>
      <c r="AGG187" s="2580"/>
      <c r="AGH187" s="2580"/>
      <c r="AGI187" s="2580"/>
      <c r="AGJ187" s="2580"/>
      <c r="AGK187" s="2580"/>
      <c r="AGL187" s="2580"/>
      <c r="AGM187" s="2580"/>
      <c r="AGN187" s="2580"/>
      <c r="AGO187" s="2580"/>
      <c r="AGP187" s="2580"/>
      <c r="AGQ187" s="2580"/>
      <c r="AGR187" s="2580"/>
      <c r="AGS187" s="2580"/>
      <c r="AGT187" s="2580"/>
      <c r="AGU187" s="2580"/>
      <c r="AGV187" s="2580"/>
      <c r="AGW187" s="2580"/>
      <c r="AGX187" s="2580"/>
      <c r="AGY187" s="2580"/>
      <c r="AGZ187" s="2580"/>
      <c r="AHA187" s="2580"/>
      <c r="AHB187" s="2580"/>
      <c r="AHC187" s="2580"/>
      <c r="AHD187" s="2580"/>
      <c r="AHE187" s="2580"/>
      <c r="AHF187" s="2580"/>
      <c r="AHG187" s="2580"/>
      <c r="AHH187" s="2580"/>
      <c r="AHI187" s="2580"/>
      <c r="AHJ187" s="2580"/>
      <c r="AHK187" s="2580"/>
      <c r="AHL187" s="2580"/>
      <c r="AHM187" s="2580"/>
      <c r="AHN187" s="2580"/>
      <c r="AHO187" s="2580"/>
      <c r="AHP187" s="2580"/>
      <c r="AHQ187" s="2580"/>
      <c r="AHR187" s="2580"/>
      <c r="AHS187" s="2580"/>
      <c r="AHT187" s="2580"/>
      <c r="AHU187" s="2580"/>
      <c r="AHV187" s="2580"/>
      <c r="AHW187" s="2580"/>
      <c r="AHX187" s="2580"/>
      <c r="AHY187" s="2580"/>
      <c r="AHZ187" s="2580"/>
      <c r="AIA187" s="2580"/>
      <c r="AIB187" s="2580"/>
      <c r="AIC187" s="2580"/>
      <c r="AID187" s="2580"/>
      <c r="AIE187" s="2580"/>
      <c r="AIF187" s="2580"/>
      <c r="AIG187" s="2580"/>
      <c r="AIH187" s="2580"/>
      <c r="AII187" s="2580"/>
      <c r="AIJ187" s="2580"/>
      <c r="AIK187" s="2580"/>
      <c r="AIL187" s="2580"/>
      <c r="AIM187" s="2580"/>
      <c r="AIN187" s="2580"/>
      <c r="AIO187" s="2580"/>
      <c r="AIP187" s="2580"/>
      <c r="AIQ187" s="2580"/>
      <c r="AIR187" s="2580"/>
      <c r="AIS187" s="2580"/>
      <c r="AIT187" s="2580"/>
      <c r="AIU187" s="2580"/>
      <c r="AIV187" s="2580"/>
      <c r="AIW187" s="2580"/>
      <c r="AIX187" s="2580"/>
      <c r="AIY187" s="2580"/>
      <c r="AIZ187" s="2580"/>
      <c r="AJA187" s="2580"/>
      <c r="AJB187" s="2580"/>
      <c r="AJC187" s="2580"/>
      <c r="AJD187" s="2580"/>
      <c r="AJE187" s="2580"/>
      <c r="AJF187" s="2580"/>
      <c r="AJG187" s="2580"/>
      <c r="AJH187" s="2580"/>
      <c r="AJI187" s="2580"/>
      <c r="AJJ187" s="2580"/>
      <c r="AJK187" s="2580"/>
      <c r="AJL187" s="2580"/>
      <c r="AJM187" s="2580"/>
      <c r="AJN187" s="2580"/>
      <c r="AJO187" s="2580"/>
      <c r="AJP187" s="2580"/>
      <c r="AJQ187" s="2580"/>
      <c r="AJR187" s="2580"/>
      <c r="AJS187" s="2580"/>
      <c r="AJT187" s="2580"/>
      <c r="AJU187" s="2580"/>
      <c r="AJV187" s="2580"/>
      <c r="AJW187" s="2580"/>
      <c r="AJX187" s="2580"/>
      <c r="AJY187" s="2580"/>
      <c r="AJZ187" s="2580"/>
      <c r="AKA187" s="2580"/>
      <c r="AKB187" s="2580"/>
      <c r="AKC187" s="2580"/>
      <c r="AKD187" s="2580"/>
      <c r="AKE187" s="2580"/>
      <c r="AKF187" s="2580"/>
      <c r="AKG187" s="2580"/>
      <c r="AKH187" s="2580"/>
      <c r="AKI187" s="2580"/>
      <c r="AKJ187" s="2580"/>
      <c r="AKK187" s="2580"/>
      <c r="AKL187" s="2580"/>
      <c r="AKM187" s="2580"/>
      <c r="AKN187" s="2580"/>
      <c r="AKO187" s="2580"/>
      <c r="AKP187" s="2580"/>
      <c r="AKQ187" s="2580"/>
      <c r="AKR187" s="2580"/>
      <c r="AKS187" s="2580"/>
      <c r="AKT187" s="2580"/>
      <c r="AKU187" s="2580"/>
      <c r="AKV187" s="2580"/>
      <c r="AKW187" s="2580"/>
      <c r="AKX187" s="2580"/>
      <c r="AKY187" s="2580"/>
      <c r="AKZ187" s="2580"/>
      <c r="ALA187" s="2580"/>
      <c r="ALB187" s="2580"/>
      <c r="ALC187" s="2580"/>
      <c r="ALD187" s="2580"/>
      <c r="ALE187" s="2580"/>
      <c r="ALF187" s="2580"/>
      <c r="ALG187" s="2580"/>
      <c r="ALH187" s="2580"/>
      <c r="ALI187" s="2580"/>
      <c r="ALJ187" s="2580"/>
      <c r="ALK187" s="2580"/>
      <c r="ALL187" s="2580"/>
      <c r="ALM187" s="2580"/>
      <c r="ALN187" s="2580"/>
      <c r="ALO187" s="2580"/>
      <c r="ALP187" s="2580"/>
      <c r="ALQ187" s="2580"/>
      <c r="ALR187" s="2580"/>
      <c r="ALS187" s="2580"/>
      <c r="ALT187" s="2580"/>
      <c r="ALU187" s="2580"/>
      <c r="ALV187" s="2580"/>
      <c r="ALW187" s="2580"/>
      <c r="ALX187" s="2580"/>
      <c r="ALY187" s="2580"/>
      <c r="ALZ187" s="2580"/>
      <c r="AMA187" s="2580"/>
      <c r="AMB187" s="2580"/>
      <c r="AMC187" s="2580"/>
      <c r="AMD187" s="2580"/>
      <c r="AME187" s="2580"/>
      <c r="AMF187" s="2580"/>
      <c r="AMG187" s="2580"/>
      <c r="AMH187" s="2580"/>
      <c r="AMI187" s="2580"/>
      <c r="AMJ187" s="2580"/>
    </row>
    <row r="188" spans="1:1024" s="1424" customFormat="1" ht="84.75" customHeight="1" thickBot="1">
      <c r="A188" s="7061"/>
      <c r="B188" s="7063"/>
      <c r="C188" s="4765" t="s">
        <v>1275</v>
      </c>
      <c r="D188" s="4705" t="s">
        <v>1276</v>
      </c>
      <c r="E188" s="4086" t="s">
        <v>1272</v>
      </c>
      <c r="F188" s="4086" t="s">
        <v>77</v>
      </c>
      <c r="G188" s="7066"/>
      <c r="H188" s="3636" t="s">
        <v>1277</v>
      </c>
      <c r="I188" s="4086" t="s">
        <v>438</v>
      </c>
      <c r="J188" s="1903">
        <v>1800000</v>
      </c>
      <c r="K188" s="3443" t="s">
        <v>1278</v>
      </c>
      <c r="L188" s="3443" t="s">
        <v>82</v>
      </c>
      <c r="M188" s="3443" t="s">
        <v>125</v>
      </c>
      <c r="N188" s="3443" t="s">
        <v>927</v>
      </c>
      <c r="O188" s="3584">
        <f>+J188</f>
        <v>1800000</v>
      </c>
      <c r="P188" s="1935">
        <f>SUM(T188:AE188)</f>
        <v>0</v>
      </c>
      <c r="Q188" s="2398">
        <f>P188/O188</f>
        <v>0</v>
      </c>
      <c r="R188" s="2423">
        <f>+O188-P188</f>
        <v>1800000</v>
      </c>
      <c r="S188" s="4987">
        <f>100%-Q188</f>
        <v>1</v>
      </c>
      <c r="T188" s="4880">
        <v>0</v>
      </c>
      <c r="U188" s="1906">
        <v>0</v>
      </c>
      <c r="V188" s="3105">
        <v>0</v>
      </c>
      <c r="W188" s="1906">
        <v>0</v>
      </c>
      <c r="X188" s="1906">
        <v>0</v>
      </c>
      <c r="Y188" s="1905">
        <v>0</v>
      </c>
      <c r="Z188" s="3645">
        <v>0</v>
      </c>
      <c r="AA188" s="3585">
        <v>0</v>
      </c>
      <c r="AB188" s="3585">
        <v>0</v>
      </c>
      <c r="AC188" s="3585">
        <v>0</v>
      </c>
      <c r="AD188" s="3585">
        <v>0</v>
      </c>
      <c r="AE188" s="3586">
        <v>0</v>
      </c>
      <c r="AF188" s="4812">
        <v>1</v>
      </c>
      <c r="AG188" s="1907">
        <f>SUM(AK188:AV188)</f>
        <v>0</v>
      </c>
      <c r="AH188" s="1907">
        <f>+AF188-AG188</f>
        <v>1</v>
      </c>
      <c r="AI188" s="2398">
        <f>AG188/AF188</f>
        <v>0</v>
      </c>
      <c r="AJ188" s="2398">
        <f>100%-AI188</f>
        <v>1</v>
      </c>
      <c r="AK188" s="4938">
        <v>0</v>
      </c>
      <c r="AL188" s="1907">
        <v>0</v>
      </c>
      <c r="AM188" s="1907">
        <v>0</v>
      </c>
      <c r="AN188" s="3381">
        <v>0</v>
      </c>
      <c r="AO188" s="1907">
        <v>0</v>
      </c>
      <c r="AP188" s="1907">
        <v>0</v>
      </c>
      <c r="AQ188" s="1907">
        <v>0</v>
      </c>
      <c r="AR188" s="1907">
        <v>0</v>
      </c>
      <c r="AS188" s="1907">
        <v>0</v>
      </c>
      <c r="AT188" s="2386">
        <v>0</v>
      </c>
      <c r="AU188" s="1907">
        <v>0</v>
      </c>
      <c r="AV188" s="1907">
        <v>0</v>
      </c>
      <c r="AW188" s="2969">
        <v>45366</v>
      </c>
      <c r="AX188" s="2969">
        <v>45473</v>
      </c>
      <c r="AY188" s="3462" t="s">
        <v>612</v>
      </c>
      <c r="AZ188" s="4499" t="s">
        <v>86</v>
      </c>
      <c r="BA188" s="3421"/>
      <c r="BB188" s="3421"/>
      <c r="BC188" s="3421"/>
      <c r="BD188" s="3421"/>
      <c r="BE188" s="3421"/>
      <c r="BF188" s="3421"/>
      <c r="BG188" s="3421"/>
      <c r="BH188" s="3421"/>
      <c r="BI188" s="3421"/>
      <c r="BJ188" s="3421"/>
      <c r="BK188" s="3421"/>
      <c r="BL188" s="3421"/>
      <c r="BM188" s="3421"/>
      <c r="BN188" s="3421"/>
      <c r="BO188" s="3421"/>
      <c r="BP188" s="3421"/>
      <c r="BQ188" s="3421"/>
      <c r="BR188" s="3421"/>
      <c r="BS188" s="3421"/>
      <c r="BT188" s="3421"/>
      <c r="BU188" s="3421"/>
      <c r="BV188" s="3421"/>
      <c r="BW188" s="3421"/>
      <c r="BX188" s="3421"/>
      <c r="BY188" s="3421"/>
      <c r="BZ188" s="3421"/>
      <c r="CA188" s="3421"/>
      <c r="CB188" s="3421"/>
      <c r="CC188" s="3421"/>
      <c r="CD188" s="3421"/>
      <c r="CE188" s="3421"/>
      <c r="CF188" s="3421"/>
      <c r="CG188" s="3421"/>
      <c r="CH188" s="3421"/>
      <c r="CI188" s="3421"/>
      <c r="CJ188" s="3421"/>
      <c r="CK188" s="3421"/>
      <c r="CL188" s="3421"/>
      <c r="CM188" s="3421"/>
      <c r="CN188" s="3421"/>
      <c r="CO188" s="3421"/>
      <c r="CP188" s="3421"/>
      <c r="CQ188" s="3421"/>
      <c r="CR188" s="3421"/>
      <c r="CS188" s="3421"/>
      <c r="CT188" s="3421"/>
      <c r="CU188" s="3421"/>
      <c r="CV188" s="3421"/>
      <c r="CW188" s="3421"/>
      <c r="CX188" s="3421"/>
      <c r="CY188" s="3421"/>
      <c r="CZ188" s="3421"/>
      <c r="DA188" s="3421"/>
      <c r="DB188" s="3421"/>
      <c r="DC188" s="3421"/>
      <c r="DD188" s="3421"/>
      <c r="DE188" s="3421"/>
      <c r="DF188" s="3421"/>
      <c r="DG188" s="3421"/>
      <c r="DH188" s="3421"/>
      <c r="DI188" s="3421"/>
      <c r="DJ188" s="3421"/>
      <c r="DK188" s="3421"/>
      <c r="DL188" s="3421"/>
      <c r="DM188" s="3421"/>
      <c r="DN188" s="3421"/>
      <c r="DO188" s="3421"/>
      <c r="DP188" s="3421"/>
      <c r="DQ188" s="3421"/>
      <c r="DR188" s="3421"/>
      <c r="DS188" s="3421"/>
      <c r="DT188" s="3421"/>
      <c r="DU188" s="3421"/>
      <c r="DV188" s="3421"/>
      <c r="DW188" s="3421"/>
      <c r="DX188" s="3421"/>
      <c r="DY188" s="3421"/>
      <c r="DZ188" s="2580"/>
      <c r="EA188" s="2580"/>
      <c r="EB188" s="2580"/>
      <c r="EC188" s="2580"/>
      <c r="ED188" s="2580"/>
      <c r="EE188" s="2580"/>
      <c r="EF188" s="2580"/>
      <c r="EG188" s="2580"/>
      <c r="EH188" s="2580"/>
      <c r="EI188" s="2580"/>
      <c r="EJ188" s="2580"/>
      <c r="EK188" s="2580"/>
      <c r="EL188" s="2580"/>
      <c r="EM188" s="2580"/>
      <c r="EN188" s="2580"/>
      <c r="EO188" s="2580"/>
      <c r="EP188" s="2580"/>
      <c r="EQ188" s="2580"/>
      <c r="ER188" s="2580"/>
      <c r="ES188" s="2580"/>
      <c r="ET188" s="2580"/>
      <c r="EU188" s="2580"/>
      <c r="EV188" s="2580"/>
      <c r="EW188" s="2580"/>
      <c r="EX188" s="2580"/>
      <c r="EY188" s="2580"/>
      <c r="EZ188" s="2580"/>
      <c r="FA188" s="2580"/>
      <c r="FB188" s="2580"/>
      <c r="FC188" s="2580"/>
      <c r="FD188" s="2580"/>
      <c r="FE188" s="2580"/>
      <c r="FF188" s="2580"/>
      <c r="FG188" s="2580"/>
      <c r="FH188" s="2580"/>
      <c r="FI188" s="2580"/>
      <c r="FJ188" s="2580"/>
      <c r="FK188" s="2580"/>
      <c r="FL188" s="2580"/>
      <c r="FM188" s="2580"/>
      <c r="FN188" s="2580"/>
      <c r="FO188" s="2580"/>
      <c r="FP188" s="2580"/>
      <c r="FQ188" s="2580"/>
      <c r="FR188" s="2580"/>
      <c r="FS188" s="2580"/>
      <c r="FT188" s="2580"/>
      <c r="FU188" s="2580"/>
      <c r="FV188" s="2580"/>
      <c r="FW188" s="2580"/>
      <c r="FX188" s="2580"/>
      <c r="FY188" s="2580"/>
      <c r="FZ188" s="2580"/>
      <c r="GA188" s="2580"/>
      <c r="GB188" s="2580"/>
      <c r="GC188" s="2580"/>
      <c r="GD188" s="2580"/>
      <c r="GE188" s="2580"/>
      <c r="GF188" s="2580"/>
      <c r="GG188" s="2580"/>
      <c r="GH188" s="2580"/>
      <c r="GI188" s="2580"/>
      <c r="GJ188" s="2580"/>
      <c r="GK188" s="2580"/>
      <c r="GL188" s="2580"/>
      <c r="GM188" s="2580"/>
      <c r="GN188" s="2580"/>
      <c r="GO188" s="2580"/>
      <c r="GP188" s="2580"/>
      <c r="GQ188" s="2580"/>
      <c r="GR188" s="2580"/>
      <c r="GS188" s="2580"/>
      <c r="GT188" s="2580"/>
      <c r="GU188" s="2580"/>
      <c r="GV188" s="2580"/>
      <c r="GW188" s="2580"/>
      <c r="GX188" s="2580"/>
      <c r="GY188" s="2580"/>
      <c r="GZ188" s="2580"/>
      <c r="HA188" s="2580"/>
      <c r="HB188" s="2580"/>
      <c r="HC188" s="2580"/>
      <c r="HD188" s="2580"/>
      <c r="HE188" s="2580"/>
      <c r="HF188" s="2580"/>
      <c r="HG188" s="2580"/>
      <c r="HH188" s="2580"/>
      <c r="HI188" s="2580"/>
      <c r="HJ188" s="2580"/>
      <c r="HK188" s="2580"/>
      <c r="HL188" s="2580"/>
      <c r="HM188" s="2580"/>
      <c r="HN188" s="2580"/>
      <c r="HO188" s="2580"/>
      <c r="HP188" s="2580"/>
      <c r="HQ188" s="2580"/>
      <c r="HR188" s="2580"/>
      <c r="HS188" s="2580"/>
      <c r="HT188" s="2580"/>
      <c r="HU188" s="2580"/>
      <c r="HV188" s="2580"/>
      <c r="HW188" s="2580"/>
      <c r="HX188" s="2580"/>
      <c r="HY188" s="2580"/>
      <c r="HZ188" s="2580"/>
      <c r="IA188" s="2580"/>
      <c r="IB188" s="2580"/>
      <c r="IC188" s="2580"/>
      <c r="ID188" s="2580"/>
      <c r="IE188" s="2580"/>
      <c r="IF188" s="2580"/>
      <c r="IG188" s="2580"/>
      <c r="IH188" s="2580"/>
      <c r="II188" s="2580"/>
      <c r="IJ188" s="2580"/>
      <c r="IK188" s="2580"/>
      <c r="IL188" s="2580"/>
      <c r="IM188" s="2580"/>
      <c r="IN188" s="2580"/>
      <c r="IO188" s="2580"/>
      <c r="IP188" s="2580"/>
      <c r="IQ188" s="2580"/>
      <c r="IR188" s="2580"/>
      <c r="IS188" s="2580"/>
      <c r="IT188" s="2580"/>
      <c r="IU188" s="2580"/>
      <c r="IV188" s="2580"/>
      <c r="IW188" s="2580"/>
      <c r="IX188" s="2580"/>
      <c r="IY188" s="2580"/>
      <c r="IZ188" s="2580"/>
      <c r="JA188" s="2580"/>
      <c r="JB188" s="2580"/>
      <c r="JC188" s="2580"/>
      <c r="JD188" s="2580"/>
      <c r="JE188" s="2580"/>
      <c r="JF188" s="2580"/>
      <c r="JG188" s="2580"/>
      <c r="JH188" s="2580"/>
      <c r="JI188" s="2580"/>
      <c r="JJ188" s="2580"/>
      <c r="JK188" s="2580"/>
      <c r="JL188" s="2580"/>
      <c r="JM188" s="2580"/>
      <c r="JN188" s="2580"/>
      <c r="JO188" s="2580"/>
      <c r="JP188" s="2580"/>
      <c r="JQ188" s="2580"/>
      <c r="JR188" s="2580"/>
      <c r="JS188" s="2580"/>
      <c r="JT188" s="2580"/>
      <c r="JU188" s="2580"/>
      <c r="JV188" s="2580"/>
      <c r="JW188" s="2580"/>
      <c r="JX188" s="2580"/>
      <c r="JY188" s="2580"/>
      <c r="JZ188" s="2580"/>
      <c r="KA188" s="2580"/>
      <c r="KB188" s="2580"/>
      <c r="KC188" s="2580"/>
      <c r="KD188" s="2580"/>
      <c r="KE188" s="2580"/>
      <c r="KF188" s="2580"/>
      <c r="KG188" s="2580"/>
      <c r="KH188" s="2580"/>
      <c r="KI188" s="2580"/>
      <c r="KJ188" s="2580"/>
      <c r="KK188" s="2580"/>
      <c r="KL188" s="2580"/>
      <c r="KM188" s="2580"/>
      <c r="KN188" s="2580"/>
      <c r="KO188" s="2580"/>
      <c r="KP188" s="2580"/>
      <c r="KQ188" s="2580"/>
      <c r="KR188" s="2580"/>
      <c r="KS188" s="2580"/>
      <c r="KT188" s="2580"/>
      <c r="KU188" s="2580"/>
      <c r="KV188" s="2580"/>
      <c r="KW188" s="2580"/>
      <c r="KX188" s="2580"/>
      <c r="KY188" s="2580"/>
      <c r="KZ188" s="2580"/>
      <c r="LA188" s="2580"/>
      <c r="LB188" s="2580"/>
      <c r="LC188" s="2580"/>
      <c r="LD188" s="2580"/>
      <c r="LE188" s="2580"/>
      <c r="LF188" s="2580"/>
      <c r="LG188" s="2580"/>
      <c r="LH188" s="2580"/>
      <c r="LI188" s="2580"/>
      <c r="LJ188" s="2580"/>
      <c r="LK188" s="2580"/>
      <c r="LL188" s="2580"/>
      <c r="LM188" s="2580"/>
      <c r="LN188" s="2580"/>
      <c r="LO188" s="2580"/>
      <c r="LP188" s="2580"/>
      <c r="LQ188" s="2580"/>
      <c r="LR188" s="2580"/>
      <c r="LS188" s="2580"/>
      <c r="LT188" s="2580"/>
      <c r="LU188" s="2580"/>
      <c r="LV188" s="2580"/>
      <c r="LW188" s="2580"/>
      <c r="LX188" s="2580"/>
      <c r="LY188" s="2580"/>
      <c r="LZ188" s="2580"/>
      <c r="MA188" s="2580"/>
      <c r="MB188" s="2580"/>
      <c r="MC188" s="2580"/>
      <c r="MD188" s="2580"/>
      <c r="ME188" s="2580"/>
      <c r="MF188" s="2580"/>
      <c r="MG188" s="2580"/>
      <c r="MH188" s="2580"/>
      <c r="MI188" s="2580"/>
      <c r="MJ188" s="2580"/>
      <c r="MK188" s="2580"/>
      <c r="ML188" s="2580"/>
      <c r="MM188" s="2580"/>
      <c r="MN188" s="2580"/>
      <c r="MO188" s="2580"/>
      <c r="MP188" s="2580"/>
      <c r="MQ188" s="2580"/>
      <c r="MR188" s="2580"/>
      <c r="MS188" s="2580"/>
      <c r="MT188" s="2580"/>
      <c r="MU188" s="2580"/>
      <c r="MV188" s="2580"/>
      <c r="MW188" s="2580"/>
      <c r="MX188" s="2580"/>
      <c r="MY188" s="2580"/>
      <c r="MZ188" s="2580"/>
      <c r="NA188" s="2580"/>
      <c r="NB188" s="2580"/>
      <c r="NC188" s="2580"/>
      <c r="ND188" s="2580"/>
      <c r="NE188" s="2580"/>
      <c r="NF188" s="2580"/>
      <c r="NG188" s="2580"/>
      <c r="NH188" s="2580"/>
      <c r="NI188" s="2580"/>
      <c r="NJ188" s="2580"/>
      <c r="NK188" s="2580"/>
      <c r="NL188" s="2580"/>
      <c r="NM188" s="2580"/>
      <c r="NN188" s="2580"/>
      <c r="NO188" s="2580"/>
      <c r="NP188" s="2580"/>
      <c r="NQ188" s="2580"/>
      <c r="NR188" s="2580"/>
      <c r="NS188" s="2580"/>
      <c r="NT188" s="2580"/>
      <c r="NU188" s="2580"/>
      <c r="NV188" s="2580"/>
      <c r="NW188" s="2580"/>
      <c r="NX188" s="2580"/>
      <c r="NY188" s="2580"/>
      <c r="NZ188" s="2580"/>
      <c r="OA188" s="2580"/>
      <c r="OB188" s="2580"/>
      <c r="OC188" s="2580"/>
      <c r="OD188" s="2580"/>
      <c r="OE188" s="2580"/>
      <c r="OF188" s="2580"/>
      <c r="OG188" s="2580"/>
      <c r="OH188" s="2580"/>
      <c r="OI188" s="2580"/>
      <c r="OJ188" s="2580"/>
      <c r="OK188" s="2580"/>
      <c r="OL188" s="2580"/>
      <c r="OM188" s="2580"/>
      <c r="ON188" s="2580"/>
      <c r="OO188" s="2580"/>
      <c r="OP188" s="2580"/>
      <c r="OQ188" s="2580"/>
      <c r="OR188" s="2580"/>
      <c r="OS188" s="2580"/>
      <c r="OT188" s="2580"/>
      <c r="OU188" s="2580"/>
      <c r="OV188" s="2580"/>
      <c r="OW188" s="2580"/>
      <c r="OX188" s="2580"/>
      <c r="OY188" s="2580"/>
      <c r="OZ188" s="2580"/>
      <c r="PA188" s="2580"/>
      <c r="PB188" s="2580"/>
      <c r="PC188" s="2580"/>
      <c r="PD188" s="2580"/>
      <c r="PE188" s="2580"/>
      <c r="PF188" s="2580"/>
      <c r="PG188" s="2580"/>
      <c r="PH188" s="2580"/>
      <c r="PI188" s="2580"/>
      <c r="PJ188" s="2580"/>
      <c r="PK188" s="2580"/>
      <c r="PL188" s="2580"/>
      <c r="PM188" s="2580"/>
      <c r="PN188" s="2580"/>
      <c r="PO188" s="2580"/>
      <c r="PP188" s="2580"/>
      <c r="PQ188" s="2580"/>
      <c r="PR188" s="2580"/>
      <c r="PS188" s="2580"/>
      <c r="PT188" s="2580"/>
      <c r="PU188" s="2580"/>
      <c r="PV188" s="2580"/>
      <c r="PW188" s="2580"/>
      <c r="PX188" s="2580"/>
      <c r="PY188" s="2580"/>
      <c r="PZ188" s="2580"/>
      <c r="QA188" s="2580"/>
      <c r="QB188" s="2580"/>
      <c r="QC188" s="2580"/>
      <c r="QD188" s="2580"/>
      <c r="QE188" s="2580"/>
      <c r="QF188" s="2580"/>
      <c r="QG188" s="2580"/>
      <c r="QH188" s="2580"/>
      <c r="QI188" s="2580"/>
      <c r="QJ188" s="2580"/>
      <c r="QK188" s="2580"/>
      <c r="QL188" s="2580"/>
      <c r="QM188" s="2580"/>
      <c r="QN188" s="2580"/>
      <c r="QO188" s="2580"/>
      <c r="QP188" s="2580"/>
      <c r="QQ188" s="2580"/>
      <c r="QR188" s="2580"/>
      <c r="QS188" s="2580"/>
      <c r="QT188" s="2580"/>
      <c r="QU188" s="2580"/>
      <c r="QV188" s="2580"/>
      <c r="QW188" s="2580"/>
      <c r="QX188" s="2580"/>
      <c r="QY188" s="2580"/>
      <c r="QZ188" s="2580"/>
      <c r="RA188" s="2580"/>
      <c r="RB188" s="2580"/>
      <c r="RC188" s="2580"/>
      <c r="RD188" s="2580"/>
      <c r="RE188" s="2580"/>
      <c r="RF188" s="2580"/>
      <c r="RG188" s="2580"/>
      <c r="RH188" s="2580"/>
      <c r="RI188" s="2580"/>
      <c r="RJ188" s="2580"/>
      <c r="RK188" s="2580"/>
      <c r="RL188" s="2580"/>
      <c r="RM188" s="2580"/>
      <c r="RN188" s="2580"/>
      <c r="RO188" s="2580"/>
      <c r="RP188" s="2580"/>
      <c r="RQ188" s="2580"/>
      <c r="RR188" s="2580"/>
      <c r="RS188" s="2580"/>
      <c r="RT188" s="2580"/>
      <c r="RU188" s="2580"/>
      <c r="RV188" s="2580"/>
      <c r="RW188" s="2580"/>
      <c r="RX188" s="2580"/>
      <c r="RY188" s="2580"/>
      <c r="RZ188" s="2580"/>
      <c r="SA188" s="2580"/>
      <c r="SB188" s="2580"/>
      <c r="SC188" s="2580"/>
      <c r="SD188" s="2580"/>
      <c r="SE188" s="2580"/>
      <c r="SF188" s="2580"/>
      <c r="SG188" s="2580"/>
      <c r="SH188" s="2580"/>
      <c r="SI188" s="2580"/>
      <c r="SJ188" s="2580"/>
      <c r="SK188" s="2580"/>
      <c r="SL188" s="2580"/>
      <c r="SM188" s="2580"/>
      <c r="SN188" s="2580"/>
      <c r="SO188" s="2580"/>
      <c r="SP188" s="2580"/>
      <c r="SQ188" s="2580"/>
      <c r="SR188" s="2580"/>
      <c r="SS188" s="2580"/>
      <c r="ST188" s="2580"/>
      <c r="SU188" s="2580"/>
      <c r="SV188" s="2580"/>
      <c r="SW188" s="2580"/>
      <c r="SX188" s="2580"/>
      <c r="SY188" s="2580"/>
      <c r="SZ188" s="2580"/>
      <c r="TA188" s="2580"/>
      <c r="TB188" s="2580"/>
      <c r="TC188" s="2580"/>
      <c r="TD188" s="2580"/>
      <c r="TE188" s="2580"/>
      <c r="TF188" s="2580"/>
      <c r="TG188" s="2580"/>
      <c r="TH188" s="2580"/>
      <c r="TI188" s="2580"/>
      <c r="TJ188" s="2580"/>
      <c r="TK188" s="2580"/>
      <c r="TL188" s="2580"/>
      <c r="TM188" s="2580"/>
      <c r="TN188" s="2580"/>
      <c r="TO188" s="2580"/>
      <c r="TP188" s="2580"/>
      <c r="TQ188" s="2580"/>
      <c r="TR188" s="2580"/>
      <c r="TS188" s="2580"/>
      <c r="TT188" s="2580"/>
      <c r="TU188" s="2580"/>
      <c r="TV188" s="2580"/>
      <c r="TW188" s="2580"/>
      <c r="TX188" s="2580"/>
      <c r="TY188" s="2580"/>
      <c r="TZ188" s="2580"/>
      <c r="UA188" s="2580"/>
      <c r="UB188" s="2580"/>
      <c r="UC188" s="2580"/>
      <c r="UD188" s="2580"/>
      <c r="UE188" s="2580"/>
      <c r="UF188" s="2580"/>
      <c r="UG188" s="2580"/>
      <c r="UH188" s="2580"/>
      <c r="UI188" s="2580"/>
      <c r="UJ188" s="2580"/>
      <c r="UK188" s="2580"/>
      <c r="UL188" s="2580"/>
      <c r="UM188" s="2580"/>
      <c r="UN188" s="2580"/>
      <c r="UO188" s="2580"/>
      <c r="UP188" s="2580"/>
      <c r="UQ188" s="2580"/>
      <c r="UR188" s="2580"/>
      <c r="US188" s="2580"/>
      <c r="UT188" s="2580"/>
      <c r="UU188" s="2580"/>
      <c r="UV188" s="2580"/>
      <c r="UW188" s="2580"/>
      <c r="UX188" s="2580"/>
      <c r="UY188" s="2580"/>
      <c r="UZ188" s="2580"/>
      <c r="VA188" s="2580"/>
      <c r="VB188" s="2580"/>
      <c r="VC188" s="2580"/>
      <c r="VD188" s="2580"/>
      <c r="VE188" s="2580"/>
      <c r="VF188" s="2580"/>
      <c r="VG188" s="2580"/>
      <c r="VH188" s="2580"/>
      <c r="VI188" s="2580"/>
      <c r="VJ188" s="2580"/>
      <c r="VK188" s="2580"/>
      <c r="VL188" s="2580"/>
      <c r="VM188" s="2580"/>
      <c r="VN188" s="2580"/>
      <c r="VO188" s="2580"/>
      <c r="VP188" s="2580"/>
      <c r="VQ188" s="2580"/>
      <c r="VR188" s="2580"/>
      <c r="VS188" s="2580"/>
      <c r="VT188" s="2580"/>
      <c r="VU188" s="2580"/>
      <c r="VV188" s="2580"/>
      <c r="VW188" s="2580"/>
      <c r="VX188" s="2580"/>
      <c r="VY188" s="2580"/>
      <c r="VZ188" s="2580"/>
      <c r="WA188" s="2580"/>
      <c r="WB188" s="2580"/>
      <c r="WC188" s="2580"/>
      <c r="WD188" s="2580"/>
      <c r="WE188" s="2580"/>
      <c r="WF188" s="2580"/>
      <c r="WG188" s="2580"/>
      <c r="WH188" s="2580"/>
      <c r="WI188" s="2580"/>
      <c r="WJ188" s="2580"/>
      <c r="WK188" s="2580"/>
      <c r="WL188" s="2580"/>
      <c r="WM188" s="2580"/>
      <c r="WN188" s="2580"/>
      <c r="WO188" s="2580"/>
      <c r="WP188" s="2580"/>
      <c r="WQ188" s="2580"/>
      <c r="WR188" s="2580"/>
      <c r="WS188" s="2580"/>
      <c r="WT188" s="2580"/>
      <c r="WU188" s="2580"/>
      <c r="WV188" s="2580"/>
      <c r="WW188" s="2580"/>
      <c r="WX188" s="2580"/>
      <c r="WY188" s="2580"/>
      <c r="WZ188" s="2580"/>
      <c r="XA188" s="2580"/>
      <c r="XB188" s="2580"/>
      <c r="XC188" s="2580"/>
      <c r="XD188" s="2580"/>
      <c r="XE188" s="2580"/>
      <c r="XF188" s="2580"/>
      <c r="XG188" s="2580"/>
      <c r="XH188" s="2580"/>
      <c r="XI188" s="2580"/>
      <c r="XJ188" s="2580"/>
      <c r="XK188" s="2580"/>
      <c r="XL188" s="2580"/>
      <c r="XM188" s="2580"/>
      <c r="XN188" s="2580"/>
      <c r="XO188" s="2580"/>
      <c r="XP188" s="2580"/>
      <c r="XQ188" s="2580"/>
      <c r="XR188" s="2580"/>
      <c r="XS188" s="2580"/>
      <c r="XT188" s="2580"/>
      <c r="XU188" s="2580"/>
      <c r="XV188" s="2580"/>
      <c r="XW188" s="2580"/>
      <c r="XX188" s="2580"/>
      <c r="XY188" s="2580"/>
      <c r="XZ188" s="2580"/>
      <c r="YA188" s="2580"/>
      <c r="YB188" s="2580"/>
      <c r="YC188" s="2580"/>
      <c r="YD188" s="2580"/>
      <c r="YE188" s="2580"/>
      <c r="YF188" s="2580"/>
      <c r="YG188" s="2580"/>
      <c r="YH188" s="2580"/>
      <c r="YI188" s="2580"/>
      <c r="YJ188" s="2580"/>
      <c r="YK188" s="2580"/>
      <c r="YL188" s="2580"/>
      <c r="YM188" s="2580"/>
      <c r="YN188" s="2580"/>
      <c r="YO188" s="2580"/>
      <c r="YP188" s="2580"/>
      <c r="YQ188" s="2580"/>
      <c r="YR188" s="2580"/>
      <c r="YS188" s="2580"/>
      <c r="YT188" s="2580"/>
      <c r="YU188" s="2580"/>
      <c r="YV188" s="2580"/>
      <c r="YW188" s="2580"/>
      <c r="YX188" s="2580"/>
      <c r="YY188" s="2580"/>
      <c r="YZ188" s="2580"/>
      <c r="ZA188" s="2580"/>
      <c r="ZB188" s="2580"/>
      <c r="ZC188" s="2580"/>
      <c r="ZD188" s="2580"/>
      <c r="ZE188" s="2580"/>
      <c r="ZF188" s="2580"/>
      <c r="ZG188" s="2580"/>
      <c r="ZH188" s="2580"/>
      <c r="ZI188" s="2580"/>
      <c r="ZJ188" s="2580"/>
      <c r="ZK188" s="2580"/>
      <c r="ZL188" s="2580"/>
      <c r="ZM188" s="2580"/>
      <c r="ZN188" s="2580"/>
      <c r="ZO188" s="2580"/>
      <c r="ZP188" s="2580"/>
      <c r="ZQ188" s="2580"/>
      <c r="ZR188" s="2580"/>
      <c r="ZS188" s="2580"/>
      <c r="ZT188" s="2580"/>
      <c r="ZU188" s="2580"/>
      <c r="ZV188" s="2580"/>
      <c r="ZW188" s="2580"/>
      <c r="ZX188" s="2580"/>
      <c r="ZY188" s="2580"/>
      <c r="ZZ188" s="2580"/>
      <c r="AAA188" s="2580"/>
      <c r="AAB188" s="2580"/>
      <c r="AAC188" s="2580"/>
      <c r="AAD188" s="2580"/>
      <c r="AAE188" s="2580"/>
      <c r="AAF188" s="2580"/>
      <c r="AAG188" s="2580"/>
      <c r="AAH188" s="2580"/>
      <c r="AAI188" s="2580"/>
      <c r="AAJ188" s="2580"/>
      <c r="AAK188" s="2580"/>
      <c r="AAL188" s="2580"/>
      <c r="AAM188" s="2580"/>
      <c r="AAN188" s="2580"/>
      <c r="AAO188" s="2580"/>
      <c r="AAP188" s="2580"/>
      <c r="AAQ188" s="2580"/>
      <c r="AAR188" s="2580"/>
      <c r="AAS188" s="2580"/>
      <c r="AAT188" s="2580"/>
      <c r="AAU188" s="2580"/>
      <c r="AAV188" s="2580"/>
      <c r="AAW188" s="2580"/>
      <c r="AAX188" s="2580"/>
      <c r="AAY188" s="2580"/>
      <c r="AAZ188" s="2580"/>
      <c r="ABA188" s="2580"/>
      <c r="ABB188" s="2580"/>
      <c r="ABC188" s="2580"/>
      <c r="ABD188" s="2580"/>
      <c r="ABE188" s="2580"/>
      <c r="ABF188" s="2580"/>
      <c r="ABG188" s="2580"/>
      <c r="ABH188" s="2580"/>
      <c r="ABI188" s="2580"/>
      <c r="ABJ188" s="2580"/>
      <c r="ABK188" s="2580"/>
      <c r="ABL188" s="2580"/>
      <c r="ABM188" s="2580"/>
      <c r="ABN188" s="2580"/>
      <c r="ABO188" s="2580"/>
      <c r="ABP188" s="2580"/>
      <c r="ABQ188" s="2580"/>
      <c r="ABR188" s="2580"/>
      <c r="ABS188" s="2580"/>
      <c r="ABT188" s="2580"/>
      <c r="ABU188" s="2580"/>
      <c r="ABV188" s="2580"/>
      <c r="ABW188" s="2580"/>
      <c r="ABX188" s="2580"/>
      <c r="ABY188" s="2580"/>
      <c r="ABZ188" s="2580"/>
      <c r="ACA188" s="2580"/>
      <c r="ACB188" s="2580"/>
      <c r="ACC188" s="2580"/>
      <c r="ACD188" s="2580"/>
      <c r="ACE188" s="2580"/>
      <c r="ACF188" s="2580"/>
      <c r="ACG188" s="2580"/>
      <c r="ACH188" s="2580"/>
      <c r="ACI188" s="2580"/>
      <c r="ACJ188" s="2580"/>
      <c r="ACK188" s="2580"/>
      <c r="ACL188" s="2580"/>
      <c r="ACM188" s="2580"/>
      <c r="ACN188" s="2580"/>
      <c r="ACO188" s="2580"/>
      <c r="ACP188" s="2580"/>
      <c r="ACQ188" s="2580"/>
      <c r="ACR188" s="2580"/>
      <c r="ACS188" s="2580"/>
      <c r="ACT188" s="2580"/>
      <c r="ACU188" s="2580"/>
      <c r="ACV188" s="2580"/>
      <c r="ACW188" s="2580"/>
      <c r="ACX188" s="2580"/>
      <c r="ACY188" s="2580"/>
      <c r="ACZ188" s="2580"/>
      <c r="ADA188" s="2580"/>
      <c r="ADB188" s="2580"/>
      <c r="ADC188" s="2580"/>
      <c r="ADD188" s="2580"/>
      <c r="ADE188" s="2580"/>
      <c r="ADF188" s="2580"/>
      <c r="ADG188" s="2580"/>
      <c r="ADH188" s="2580"/>
      <c r="ADI188" s="2580"/>
      <c r="ADJ188" s="2580"/>
      <c r="ADK188" s="2580"/>
      <c r="ADL188" s="2580"/>
      <c r="ADM188" s="2580"/>
      <c r="ADN188" s="2580"/>
      <c r="ADO188" s="2580"/>
      <c r="ADP188" s="2580"/>
      <c r="ADQ188" s="2580"/>
      <c r="ADR188" s="2580"/>
      <c r="ADS188" s="2580"/>
      <c r="ADT188" s="2580"/>
      <c r="ADU188" s="2580"/>
      <c r="ADV188" s="2580"/>
      <c r="ADW188" s="2580"/>
      <c r="ADX188" s="2580"/>
      <c r="ADY188" s="2580"/>
      <c r="ADZ188" s="2580"/>
      <c r="AEA188" s="2580"/>
      <c r="AEB188" s="2580"/>
      <c r="AEC188" s="2580"/>
      <c r="AED188" s="2580"/>
      <c r="AEE188" s="2580"/>
      <c r="AEF188" s="2580"/>
      <c r="AEG188" s="2580"/>
      <c r="AEH188" s="2580"/>
      <c r="AEI188" s="2580"/>
      <c r="AEJ188" s="2580"/>
      <c r="AEK188" s="2580"/>
      <c r="AEL188" s="2580"/>
      <c r="AEM188" s="2580"/>
      <c r="AEN188" s="2580"/>
      <c r="AEO188" s="2580"/>
      <c r="AEP188" s="2580"/>
      <c r="AEQ188" s="2580"/>
      <c r="AER188" s="2580"/>
      <c r="AES188" s="2580"/>
      <c r="AET188" s="2580"/>
      <c r="AEU188" s="2580"/>
      <c r="AEV188" s="2580"/>
      <c r="AEW188" s="2580"/>
      <c r="AEX188" s="2580"/>
      <c r="AEY188" s="2580"/>
      <c r="AEZ188" s="2580"/>
      <c r="AFA188" s="2580"/>
      <c r="AFB188" s="2580"/>
      <c r="AFC188" s="2580"/>
      <c r="AFD188" s="2580"/>
      <c r="AFE188" s="2580"/>
      <c r="AFF188" s="2580"/>
      <c r="AFG188" s="2580"/>
      <c r="AFH188" s="2580"/>
      <c r="AFI188" s="2580"/>
      <c r="AFJ188" s="2580"/>
      <c r="AFK188" s="2580"/>
      <c r="AFL188" s="2580"/>
      <c r="AFM188" s="2580"/>
      <c r="AFN188" s="2580"/>
      <c r="AFO188" s="2580"/>
      <c r="AFP188" s="2580"/>
      <c r="AFQ188" s="2580"/>
      <c r="AFR188" s="2580"/>
      <c r="AFS188" s="2580"/>
      <c r="AFT188" s="2580"/>
      <c r="AFU188" s="2580"/>
      <c r="AFV188" s="2580"/>
      <c r="AFW188" s="2580"/>
      <c r="AFX188" s="2580"/>
      <c r="AFY188" s="2580"/>
      <c r="AFZ188" s="2580"/>
      <c r="AGA188" s="2580"/>
      <c r="AGB188" s="2580"/>
      <c r="AGC188" s="2580"/>
      <c r="AGD188" s="2580"/>
      <c r="AGE188" s="2580"/>
      <c r="AGF188" s="2580"/>
      <c r="AGG188" s="2580"/>
      <c r="AGH188" s="2580"/>
      <c r="AGI188" s="2580"/>
      <c r="AGJ188" s="2580"/>
      <c r="AGK188" s="2580"/>
      <c r="AGL188" s="2580"/>
      <c r="AGM188" s="2580"/>
      <c r="AGN188" s="2580"/>
      <c r="AGO188" s="2580"/>
      <c r="AGP188" s="2580"/>
      <c r="AGQ188" s="2580"/>
      <c r="AGR188" s="2580"/>
      <c r="AGS188" s="2580"/>
      <c r="AGT188" s="2580"/>
      <c r="AGU188" s="2580"/>
      <c r="AGV188" s="2580"/>
      <c r="AGW188" s="2580"/>
      <c r="AGX188" s="2580"/>
      <c r="AGY188" s="2580"/>
      <c r="AGZ188" s="2580"/>
      <c r="AHA188" s="2580"/>
      <c r="AHB188" s="2580"/>
      <c r="AHC188" s="2580"/>
      <c r="AHD188" s="2580"/>
      <c r="AHE188" s="2580"/>
      <c r="AHF188" s="2580"/>
      <c r="AHG188" s="2580"/>
      <c r="AHH188" s="2580"/>
      <c r="AHI188" s="2580"/>
      <c r="AHJ188" s="2580"/>
      <c r="AHK188" s="2580"/>
      <c r="AHL188" s="2580"/>
      <c r="AHM188" s="2580"/>
      <c r="AHN188" s="2580"/>
      <c r="AHO188" s="2580"/>
      <c r="AHP188" s="2580"/>
      <c r="AHQ188" s="2580"/>
      <c r="AHR188" s="2580"/>
      <c r="AHS188" s="2580"/>
      <c r="AHT188" s="2580"/>
      <c r="AHU188" s="2580"/>
      <c r="AHV188" s="2580"/>
      <c r="AHW188" s="2580"/>
      <c r="AHX188" s="2580"/>
      <c r="AHY188" s="2580"/>
      <c r="AHZ188" s="2580"/>
      <c r="AIA188" s="2580"/>
      <c r="AIB188" s="2580"/>
      <c r="AIC188" s="2580"/>
      <c r="AID188" s="2580"/>
      <c r="AIE188" s="2580"/>
      <c r="AIF188" s="2580"/>
      <c r="AIG188" s="2580"/>
      <c r="AIH188" s="2580"/>
      <c r="AII188" s="2580"/>
      <c r="AIJ188" s="2580"/>
      <c r="AIK188" s="2580"/>
      <c r="AIL188" s="2580"/>
      <c r="AIM188" s="2580"/>
      <c r="AIN188" s="2580"/>
      <c r="AIO188" s="2580"/>
      <c r="AIP188" s="2580"/>
      <c r="AIQ188" s="2580"/>
      <c r="AIR188" s="2580"/>
      <c r="AIS188" s="2580"/>
      <c r="AIT188" s="2580"/>
      <c r="AIU188" s="2580"/>
      <c r="AIV188" s="2580"/>
      <c r="AIW188" s="2580"/>
      <c r="AIX188" s="2580"/>
      <c r="AIY188" s="2580"/>
      <c r="AIZ188" s="2580"/>
      <c r="AJA188" s="2580"/>
      <c r="AJB188" s="2580"/>
      <c r="AJC188" s="2580"/>
      <c r="AJD188" s="2580"/>
      <c r="AJE188" s="2580"/>
      <c r="AJF188" s="2580"/>
      <c r="AJG188" s="2580"/>
      <c r="AJH188" s="2580"/>
      <c r="AJI188" s="2580"/>
      <c r="AJJ188" s="2580"/>
      <c r="AJK188" s="2580"/>
      <c r="AJL188" s="2580"/>
      <c r="AJM188" s="2580"/>
      <c r="AJN188" s="2580"/>
      <c r="AJO188" s="2580"/>
      <c r="AJP188" s="2580"/>
      <c r="AJQ188" s="2580"/>
      <c r="AJR188" s="2580"/>
      <c r="AJS188" s="2580"/>
      <c r="AJT188" s="2580"/>
      <c r="AJU188" s="2580"/>
      <c r="AJV188" s="2580"/>
      <c r="AJW188" s="2580"/>
      <c r="AJX188" s="2580"/>
      <c r="AJY188" s="2580"/>
      <c r="AJZ188" s="2580"/>
      <c r="AKA188" s="2580"/>
      <c r="AKB188" s="2580"/>
      <c r="AKC188" s="2580"/>
      <c r="AKD188" s="2580"/>
      <c r="AKE188" s="2580"/>
      <c r="AKF188" s="2580"/>
      <c r="AKG188" s="2580"/>
      <c r="AKH188" s="2580"/>
      <c r="AKI188" s="2580"/>
      <c r="AKJ188" s="2580"/>
      <c r="AKK188" s="2580"/>
      <c r="AKL188" s="2580"/>
      <c r="AKM188" s="2580"/>
      <c r="AKN188" s="2580"/>
      <c r="AKO188" s="2580"/>
      <c r="AKP188" s="2580"/>
      <c r="AKQ188" s="2580"/>
      <c r="AKR188" s="2580"/>
      <c r="AKS188" s="2580"/>
      <c r="AKT188" s="2580"/>
      <c r="AKU188" s="2580"/>
      <c r="AKV188" s="2580"/>
      <c r="AKW188" s="2580"/>
      <c r="AKX188" s="2580"/>
      <c r="AKY188" s="2580"/>
      <c r="AKZ188" s="2580"/>
      <c r="ALA188" s="2580"/>
      <c r="ALB188" s="2580"/>
      <c r="ALC188" s="2580"/>
      <c r="ALD188" s="2580"/>
      <c r="ALE188" s="2580"/>
      <c r="ALF188" s="2580"/>
      <c r="ALG188" s="2580"/>
      <c r="ALH188" s="2580"/>
      <c r="ALI188" s="2580"/>
      <c r="ALJ188" s="2580"/>
      <c r="ALK188" s="2580"/>
      <c r="ALL188" s="2580"/>
      <c r="ALM188" s="2580"/>
      <c r="ALN188" s="2580"/>
      <c r="ALO188" s="2580"/>
      <c r="ALP188" s="2580"/>
      <c r="ALQ188" s="2580"/>
      <c r="ALR188" s="2580"/>
      <c r="ALS188" s="2580"/>
      <c r="ALT188" s="2580"/>
      <c r="ALU188" s="2580"/>
      <c r="ALV188" s="2580"/>
      <c r="ALW188" s="2580"/>
      <c r="ALX188" s="2580"/>
      <c r="ALY188" s="2580"/>
      <c r="ALZ188" s="2580"/>
      <c r="AMA188" s="2580"/>
      <c r="AMB188" s="2580"/>
      <c r="AMC188" s="2580"/>
      <c r="AMD188" s="2580"/>
      <c r="AME188" s="2580"/>
      <c r="AMF188" s="2580"/>
      <c r="AMG188" s="2580"/>
      <c r="AMH188" s="2580"/>
      <c r="AMI188" s="2580"/>
      <c r="AMJ188" s="2580"/>
    </row>
    <row r="189" spans="1:1024" s="1424" customFormat="1" ht="98.25" customHeight="1" thickBot="1">
      <c r="A189" s="7061"/>
      <c r="B189" s="7063"/>
      <c r="C189" s="4746" t="s">
        <v>1279</v>
      </c>
      <c r="D189" s="4706" t="s">
        <v>1280</v>
      </c>
      <c r="E189" s="4168" t="s">
        <v>1272</v>
      </c>
      <c r="F189" s="4168" t="s">
        <v>619</v>
      </c>
      <c r="G189" s="4168" t="s">
        <v>620</v>
      </c>
      <c r="H189" s="3635" t="s">
        <v>1281</v>
      </c>
      <c r="I189" s="1908"/>
      <c r="J189" s="1902">
        <v>0</v>
      </c>
      <c r="K189" s="3444" t="s">
        <v>622</v>
      </c>
      <c r="L189" s="3444" t="s">
        <v>82</v>
      </c>
      <c r="M189" s="3444" t="s">
        <v>65</v>
      </c>
      <c r="N189" s="3444" t="s">
        <v>188</v>
      </c>
      <c r="O189" s="4165">
        <v>0</v>
      </c>
      <c r="P189" s="4166">
        <f>SUM(T189:AE189)</f>
        <v>0</v>
      </c>
      <c r="Q189" s="2405">
        <v>0</v>
      </c>
      <c r="R189" s="2424">
        <f>+O189-P189</f>
        <v>0</v>
      </c>
      <c r="S189" s="4948">
        <v>0</v>
      </c>
      <c r="T189" s="4881">
        <v>0</v>
      </c>
      <c r="U189" s="1910">
        <v>0</v>
      </c>
      <c r="V189" s="3106">
        <v>0</v>
      </c>
      <c r="W189" s="1910">
        <v>0</v>
      </c>
      <c r="X189" s="1910">
        <v>0</v>
      </c>
      <c r="Y189" s="1909">
        <v>0</v>
      </c>
      <c r="Z189" s="3644">
        <v>0</v>
      </c>
      <c r="AA189" s="2385">
        <v>0</v>
      </c>
      <c r="AB189" s="2385">
        <v>0</v>
      </c>
      <c r="AC189" s="2385">
        <v>0</v>
      </c>
      <c r="AD189" s="2385">
        <v>0</v>
      </c>
      <c r="AE189" s="2426">
        <v>0</v>
      </c>
      <c r="AF189" s="4813">
        <v>10</v>
      </c>
      <c r="AG189" s="3870">
        <f>SUM(AK189:AV189)</f>
        <v>0</v>
      </c>
      <c r="AH189" s="3870">
        <f>+AF189-AG189</f>
        <v>10</v>
      </c>
      <c r="AI189" s="4164">
        <f>AG189/AF189</f>
        <v>0</v>
      </c>
      <c r="AJ189" s="3402">
        <f>100%-AI189</f>
        <v>1</v>
      </c>
      <c r="AK189" s="4939">
        <v>0</v>
      </c>
      <c r="AL189" s="1911">
        <v>0</v>
      </c>
      <c r="AM189" s="1911">
        <v>0</v>
      </c>
      <c r="AN189" s="4167">
        <v>0</v>
      </c>
      <c r="AO189" s="1911">
        <v>0</v>
      </c>
      <c r="AP189" s="1911">
        <v>0</v>
      </c>
      <c r="AQ189" s="1911">
        <v>0</v>
      </c>
      <c r="AR189" s="1911">
        <v>0</v>
      </c>
      <c r="AS189" s="1911">
        <v>0</v>
      </c>
      <c r="AT189" s="2387">
        <v>0</v>
      </c>
      <c r="AU189" s="1911">
        <v>0</v>
      </c>
      <c r="AV189" s="1911">
        <v>0</v>
      </c>
      <c r="AW189" s="2970">
        <v>45306</v>
      </c>
      <c r="AX189" s="2970">
        <v>45657</v>
      </c>
      <c r="AY189" s="3463" t="s">
        <v>623</v>
      </c>
      <c r="AZ189" s="2990" t="s">
        <v>86</v>
      </c>
      <c r="BA189" s="3421"/>
      <c r="BB189" s="3421"/>
      <c r="BC189" s="3421"/>
      <c r="BD189" s="3421"/>
      <c r="BE189" s="3421"/>
      <c r="BF189" s="3421"/>
      <c r="BG189" s="3421"/>
      <c r="BH189" s="3421"/>
      <c r="BI189" s="3421"/>
      <c r="BJ189" s="3421"/>
      <c r="BK189" s="3421"/>
      <c r="BL189" s="3421"/>
      <c r="BM189" s="3421"/>
      <c r="BN189" s="3421"/>
      <c r="BO189" s="3421"/>
      <c r="BP189" s="3421"/>
      <c r="BQ189" s="3421"/>
      <c r="BR189" s="3421"/>
      <c r="BS189" s="3421"/>
      <c r="BT189" s="3421"/>
      <c r="BU189" s="3421"/>
      <c r="BV189" s="3421"/>
      <c r="BW189" s="3421"/>
      <c r="BX189" s="3421"/>
      <c r="BY189" s="3421"/>
      <c r="BZ189" s="3421"/>
      <c r="CA189" s="3421"/>
      <c r="CB189" s="3421"/>
      <c r="CC189" s="3421"/>
      <c r="CD189" s="3421"/>
      <c r="CE189" s="3421"/>
      <c r="CF189" s="3421"/>
      <c r="CG189" s="3421"/>
      <c r="CH189" s="3421"/>
      <c r="CI189" s="3421"/>
      <c r="CJ189" s="3421"/>
      <c r="CK189" s="3421"/>
      <c r="CL189" s="3421"/>
      <c r="CM189" s="3421"/>
      <c r="CN189" s="3421"/>
      <c r="CO189" s="3421"/>
      <c r="CP189" s="3421"/>
      <c r="CQ189" s="3421"/>
      <c r="CR189" s="3421"/>
      <c r="CS189" s="3421"/>
      <c r="CT189" s="3421"/>
      <c r="CU189" s="3421"/>
      <c r="CV189" s="3421"/>
      <c r="CW189" s="3421"/>
      <c r="CX189" s="3421"/>
      <c r="CY189" s="3421"/>
      <c r="CZ189" s="3421"/>
      <c r="DA189" s="3421"/>
      <c r="DB189" s="3421"/>
      <c r="DC189" s="3421"/>
      <c r="DD189" s="3421"/>
      <c r="DE189" s="3421"/>
      <c r="DF189" s="3421"/>
      <c r="DG189" s="3421"/>
      <c r="DH189" s="3421"/>
      <c r="DI189" s="3421"/>
      <c r="DJ189" s="3421"/>
      <c r="DK189" s="3421"/>
      <c r="DL189" s="3421"/>
      <c r="DM189" s="3421"/>
      <c r="DN189" s="3421"/>
      <c r="DO189" s="3421"/>
      <c r="DP189" s="3421"/>
      <c r="DQ189" s="3421"/>
      <c r="DR189" s="3421"/>
      <c r="DS189" s="3421"/>
      <c r="DT189" s="3421"/>
      <c r="DU189" s="3421"/>
      <c r="DV189" s="3421"/>
      <c r="DW189" s="3421"/>
      <c r="DX189" s="3421"/>
      <c r="DY189" s="3421"/>
      <c r="DZ189" s="2580"/>
      <c r="EA189" s="2580"/>
      <c r="EB189" s="2580"/>
      <c r="EC189" s="2580"/>
      <c r="ED189" s="2580"/>
      <c r="EE189" s="2580"/>
      <c r="EF189" s="2580"/>
      <c r="EG189" s="2580"/>
      <c r="EH189" s="2580"/>
      <c r="EI189" s="2580"/>
      <c r="EJ189" s="2580"/>
      <c r="EK189" s="2580"/>
      <c r="EL189" s="2580"/>
      <c r="EM189" s="2580"/>
      <c r="EN189" s="2580"/>
      <c r="EO189" s="2580"/>
      <c r="EP189" s="2580"/>
      <c r="EQ189" s="2580"/>
      <c r="ER189" s="2580"/>
      <c r="ES189" s="2580"/>
      <c r="ET189" s="2580"/>
      <c r="EU189" s="2580"/>
      <c r="EV189" s="2580"/>
      <c r="EW189" s="2580"/>
      <c r="EX189" s="2580"/>
      <c r="EY189" s="2580"/>
      <c r="EZ189" s="2580"/>
      <c r="FA189" s="2580"/>
      <c r="FB189" s="2580"/>
      <c r="FC189" s="2580"/>
      <c r="FD189" s="2580"/>
      <c r="FE189" s="2580"/>
      <c r="FF189" s="2580"/>
      <c r="FG189" s="2580"/>
      <c r="FH189" s="2580"/>
      <c r="FI189" s="2580"/>
      <c r="FJ189" s="2580"/>
      <c r="FK189" s="2580"/>
      <c r="FL189" s="2580"/>
      <c r="FM189" s="2580"/>
      <c r="FN189" s="2580"/>
      <c r="FO189" s="2580"/>
      <c r="FP189" s="2580"/>
      <c r="FQ189" s="2580"/>
      <c r="FR189" s="2580"/>
      <c r="FS189" s="2580"/>
      <c r="FT189" s="2580"/>
      <c r="FU189" s="2580"/>
      <c r="FV189" s="2580"/>
      <c r="FW189" s="2580"/>
      <c r="FX189" s="2580"/>
      <c r="FY189" s="2580"/>
      <c r="FZ189" s="2580"/>
      <c r="GA189" s="2580"/>
      <c r="GB189" s="2580"/>
      <c r="GC189" s="2580"/>
      <c r="GD189" s="2580"/>
      <c r="GE189" s="2580"/>
      <c r="GF189" s="2580"/>
      <c r="GG189" s="2580"/>
      <c r="GH189" s="2580"/>
      <c r="GI189" s="2580"/>
      <c r="GJ189" s="2580"/>
      <c r="GK189" s="2580"/>
      <c r="GL189" s="2580"/>
      <c r="GM189" s="2580"/>
      <c r="GN189" s="2580"/>
      <c r="GO189" s="2580"/>
      <c r="GP189" s="2580"/>
      <c r="GQ189" s="2580"/>
      <c r="GR189" s="2580"/>
      <c r="GS189" s="2580"/>
      <c r="GT189" s="2580"/>
      <c r="GU189" s="2580"/>
      <c r="GV189" s="2580"/>
      <c r="GW189" s="2580"/>
      <c r="GX189" s="2580"/>
      <c r="GY189" s="2580"/>
      <c r="GZ189" s="2580"/>
      <c r="HA189" s="2580"/>
      <c r="HB189" s="2580"/>
      <c r="HC189" s="2580"/>
      <c r="HD189" s="2580"/>
      <c r="HE189" s="2580"/>
      <c r="HF189" s="2580"/>
      <c r="HG189" s="2580"/>
      <c r="HH189" s="2580"/>
      <c r="HI189" s="2580"/>
      <c r="HJ189" s="2580"/>
      <c r="HK189" s="2580"/>
      <c r="HL189" s="2580"/>
      <c r="HM189" s="2580"/>
      <c r="HN189" s="2580"/>
      <c r="HO189" s="2580"/>
      <c r="HP189" s="2580"/>
      <c r="HQ189" s="2580"/>
      <c r="HR189" s="2580"/>
      <c r="HS189" s="2580"/>
      <c r="HT189" s="2580"/>
      <c r="HU189" s="2580"/>
      <c r="HV189" s="2580"/>
      <c r="HW189" s="2580"/>
      <c r="HX189" s="2580"/>
      <c r="HY189" s="2580"/>
      <c r="HZ189" s="2580"/>
      <c r="IA189" s="2580"/>
      <c r="IB189" s="2580"/>
      <c r="IC189" s="2580"/>
      <c r="ID189" s="2580"/>
      <c r="IE189" s="2580"/>
      <c r="IF189" s="2580"/>
      <c r="IG189" s="2580"/>
      <c r="IH189" s="2580"/>
      <c r="II189" s="2580"/>
      <c r="IJ189" s="2580"/>
      <c r="IK189" s="2580"/>
      <c r="IL189" s="2580"/>
      <c r="IM189" s="2580"/>
      <c r="IN189" s="2580"/>
      <c r="IO189" s="2580"/>
      <c r="IP189" s="2580"/>
      <c r="IQ189" s="2580"/>
      <c r="IR189" s="2580"/>
      <c r="IS189" s="2580"/>
      <c r="IT189" s="2580"/>
      <c r="IU189" s="2580"/>
      <c r="IV189" s="2580"/>
      <c r="IW189" s="2580"/>
      <c r="IX189" s="2580"/>
      <c r="IY189" s="2580"/>
      <c r="IZ189" s="2580"/>
      <c r="JA189" s="2580"/>
      <c r="JB189" s="2580"/>
      <c r="JC189" s="2580"/>
      <c r="JD189" s="2580"/>
      <c r="JE189" s="2580"/>
      <c r="JF189" s="2580"/>
      <c r="JG189" s="2580"/>
      <c r="JH189" s="2580"/>
      <c r="JI189" s="2580"/>
      <c r="JJ189" s="2580"/>
      <c r="JK189" s="2580"/>
      <c r="JL189" s="2580"/>
      <c r="JM189" s="2580"/>
      <c r="JN189" s="2580"/>
      <c r="JO189" s="2580"/>
      <c r="JP189" s="2580"/>
      <c r="JQ189" s="2580"/>
      <c r="JR189" s="2580"/>
      <c r="JS189" s="2580"/>
      <c r="JT189" s="2580"/>
      <c r="JU189" s="2580"/>
      <c r="JV189" s="2580"/>
      <c r="JW189" s="2580"/>
      <c r="JX189" s="2580"/>
      <c r="JY189" s="2580"/>
      <c r="JZ189" s="2580"/>
      <c r="KA189" s="2580"/>
      <c r="KB189" s="2580"/>
      <c r="KC189" s="2580"/>
      <c r="KD189" s="2580"/>
      <c r="KE189" s="2580"/>
      <c r="KF189" s="2580"/>
      <c r="KG189" s="2580"/>
      <c r="KH189" s="2580"/>
      <c r="KI189" s="2580"/>
      <c r="KJ189" s="2580"/>
      <c r="KK189" s="2580"/>
      <c r="KL189" s="2580"/>
      <c r="KM189" s="2580"/>
      <c r="KN189" s="2580"/>
      <c r="KO189" s="2580"/>
      <c r="KP189" s="2580"/>
      <c r="KQ189" s="2580"/>
      <c r="KR189" s="2580"/>
      <c r="KS189" s="2580"/>
      <c r="KT189" s="2580"/>
      <c r="KU189" s="2580"/>
      <c r="KV189" s="2580"/>
      <c r="KW189" s="2580"/>
      <c r="KX189" s="2580"/>
      <c r="KY189" s="2580"/>
      <c r="KZ189" s="2580"/>
      <c r="LA189" s="2580"/>
      <c r="LB189" s="2580"/>
      <c r="LC189" s="2580"/>
      <c r="LD189" s="2580"/>
      <c r="LE189" s="2580"/>
      <c r="LF189" s="2580"/>
      <c r="LG189" s="2580"/>
      <c r="LH189" s="2580"/>
      <c r="LI189" s="2580"/>
      <c r="LJ189" s="2580"/>
      <c r="LK189" s="2580"/>
      <c r="LL189" s="2580"/>
      <c r="LM189" s="2580"/>
      <c r="LN189" s="2580"/>
      <c r="LO189" s="2580"/>
      <c r="LP189" s="2580"/>
      <c r="LQ189" s="2580"/>
      <c r="LR189" s="2580"/>
      <c r="LS189" s="2580"/>
      <c r="LT189" s="2580"/>
      <c r="LU189" s="2580"/>
      <c r="LV189" s="2580"/>
      <c r="LW189" s="2580"/>
      <c r="LX189" s="2580"/>
      <c r="LY189" s="2580"/>
      <c r="LZ189" s="2580"/>
      <c r="MA189" s="2580"/>
      <c r="MB189" s="2580"/>
      <c r="MC189" s="2580"/>
      <c r="MD189" s="2580"/>
      <c r="ME189" s="2580"/>
      <c r="MF189" s="2580"/>
      <c r="MG189" s="2580"/>
      <c r="MH189" s="2580"/>
      <c r="MI189" s="2580"/>
      <c r="MJ189" s="2580"/>
      <c r="MK189" s="2580"/>
      <c r="ML189" s="2580"/>
      <c r="MM189" s="2580"/>
      <c r="MN189" s="2580"/>
      <c r="MO189" s="2580"/>
      <c r="MP189" s="2580"/>
      <c r="MQ189" s="2580"/>
      <c r="MR189" s="2580"/>
      <c r="MS189" s="2580"/>
      <c r="MT189" s="2580"/>
      <c r="MU189" s="2580"/>
      <c r="MV189" s="2580"/>
      <c r="MW189" s="2580"/>
      <c r="MX189" s="2580"/>
      <c r="MY189" s="2580"/>
      <c r="MZ189" s="2580"/>
      <c r="NA189" s="2580"/>
      <c r="NB189" s="2580"/>
      <c r="NC189" s="2580"/>
      <c r="ND189" s="2580"/>
      <c r="NE189" s="2580"/>
      <c r="NF189" s="2580"/>
      <c r="NG189" s="2580"/>
      <c r="NH189" s="2580"/>
      <c r="NI189" s="2580"/>
      <c r="NJ189" s="2580"/>
      <c r="NK189" s="2580"/>
      <c r="NL189" s="2580"/>
      <c r="NM189" s="2580"/>
      <c r="NN189" s="2580"/>
      <c r="NO189" s="2580"/>
      <c r="NP189" s="2580"/>
      <c r="NQ189" s="2580"/>
      <c r="NR189" s="2580"/>
      <c r="NS189" s="2580"/>
      <c r="NT189" s="2580"/>
      <c r="NU189" s="2580"/>
      <c r="NV189" s="2580"/>
      <c r="NW189" s="2580"/>
      <c r="NX189" s="2580"/>
      <c r="NY189" s="2580"/>
      <c r="NZ189" s="2580"/>
      <c r="OA189" s="2580"/>
      <c r="OB189" s="2580"/>
      <c r="OC189" s="2580"/>
      <c r="OD189" s="2580"/>
      <c r="OE189" s="2580"/>
      <c r="OF189" s="2580"/>
      <c r="OG189" s="2580"/>
      <c r="OH189" s="2580"/>
      <c r="OI189" s="2580"/>
      <c r="OJ189" s="2580"/>
      <c r="OK189" s="2580"/>
      <c r="OL189" s="2580"/>
      <c r="OM189" s="2580"/>
      <c r="ON189" s="2580"/>
      <c r="OO189" s="2580"/>
      <c r="OP189" s="2580"/>
      <c r="OQ189" s="2580"/>
      <c r="OR189" s="2580"/>
      <c r="OS189" s="2580"/>
      <c r="OT189" s="2580"/>
      <c r="OU189" s="2580"/>
      <c r="OV189" s="2580"/>
      <c r="OW189" s="2580"/>
      <c r="OX189" s="2580"/>
      <c r="OY189" s="2580"/>
      <c r="OZ189" s="2580"/>
      <c r="PA189" s="2580"/>
      <c r="PB189" s="2580"/>
      <c r="PC189" s="2580"/>
      <c r="PD189" s="2580"/>
      <c r="PE189" s="2580"/>
      <c r="PF189" s="2580"/>
      <c r="PG189" s="2580"/>
      <c r="PH189" s="2580"/>
      <c r="PI189" s="2580"/>
      <c r="PJ189" s="2580"/>
      <c r="PK189" s="2580"/>
      <c r="PL189" s="2580"/>
      <c r="PM189" s="2580"/>
      <c r="PN189" s="2580"/>
      <c r="PO189" s="2580"/>
      <c r="PP189" s="2580"/>
      <c r="PQ189" s="2580"/>
      <c r="PR189" s="2580"/>
      <c r="PS189" s="2580"/>
      <c r="PT189" s="2580"/>
      <c r="PU189" s="2580"/>
      <c r="PV189" s="2580"/>
      <c r="PW189" s="2580"/>
      <c r="PX189" s="2580"/>
      <c r="PY189" s="2580"/>
      <c r="PZ189" s="2580"/>
      <c r="QA189" s="2580"/>
      <c r="QB189" s="2580"/>
      <c r="QC189" s="2580"/>
      <c r="QD189" s="2580"/>
      <c r="QE189" s="2580"/>
      <c r="QF189" s="2580"/>
      <c r="QG189" s="2580"/>
      <c r="QH189" s="2580"/>
      <c r="QI189" s="2580"/>
      <c r="QJ189" s="2580"/>
      <c r="QK189" s="2580"/>
      <c r="QL189" s="2580"/>
      <c r="QM189" s="2580"/>
      <c r="QN189" s="2580"/>
      <c r="QO189" s="2580"/>
      <c r="QP189" s="2580"/>
      <c r="QQ189" s="2580"/>
      <c r="QR189" s="2580"/>
      <c r="QS189" s="2580"/>
      <c r="QT189" s="2580"/>
      <c r="QU189" s="2580"/>
      <c r="QV189" s="2580"/>
      <c r="QW189" s="2580"/>
      <c r="QX189" s="2580"/>
      <c r="QY189" s="2580"/>
      <c r="QZ189" s="2580"/>
      <c r="RA189" s="2580"/>
      <c r="RB189" s="2580"/>
      <c r="RC189" s="2580"/>
      <c r="RD189" s="2580"/>
      <c r="RE189" s="2580"/>
      <c r="RF189" s="2580"/>
      <c r="RG189" s="2580"/>
      <c r="RH189" s="2580"/>
      <c r="RI189" s="2580"/>
      <c r="RJ189" s="2580"/>
      <c r="RK189" s="2580"/>
      <c r="RL189" s="2580"/>
      <c r="RM189" s="2580"/>
      <c r="RN189" s="2580"/>
      <c r="RO189" s="2580"/>
      <c r="RP189" s="2580"/>
      <c r="RQ189" s="2580"/>
      <c r="RR189" s="2580"/>
      <c r="RS189" s="2580"/>
      <c r="RT189" s="2580"/>
      <c r="RU189" s="2580"/>
      <c r="RV189" s="2580"/>
      <c r="RW189" s="2580"/>
      <c r="RX189" s="2580"/>
      <c r="RY189" s="2580"/>
      <c r="RZ189" s="2580"/>
      <c r="SA189" s="2580"/>
      <c r="SB189" s="2580"/>
      <c r="SC189" s="2580"/>
      <c r="SD189" s="2580"/>
      <c r="SE189" s="2580"/>
      <c r="SF189" s="2580"/>
      <c r="SG189" s="2580"/>
      <c r="SH189" s="2580"/>
      <c r="SI189" s="2580"/>
      <c r="SJ189" s="2580"/>
      <c r="SK189" s="2580"/>
      <c r="SL189" s="2580"/>
      <c r="SM189" s="2580"/>
      <c r="SN189" s="2580"/>
      <c r="SO189" s="2580"/>
      <c r="SP189" s="2580"/>
      <c r="SQ189" s="2580"/>
      <c r="SR189" s="2580"/>
      <c r="SS189" s="2580"/>
      <c r="ST189" s="2580"/>
      <c r="SU189" s="2580"/>
      <c r="SV189" s="2580"/>
      <c r="SW189" s="2580"/>
      <c r="SX189" s="2580"/>
      <c r="SY189" s="2580"/>
      <c r="SZ189" s="2580"/>
      <c r="TA189" s="2580"/>
      <c r="TB189" s="2580"/>
      <c r="TC189" s="2580"/>
      <c r="TD189" s="2580"/>
      <c r="TE189" s="2580"/>
      <c r="TF189" s="2580"/>
      <c r="TG189" s="2580"/>
      <c r="TH189" s="2580"/>
      <c r="TI189" s="2580"/>
      <c r="TJ189" s="2580"/>
      <c r="TK189" s="2580"/>
      <c r="TL189" s="2580"/>
      <c r="TM189" s="2580"/>
      <c r="TN189" s="2580"/>
      <c r="TO189" s="2580"/>
      <c r="TP189" s="2580"/>
      <c r="TQ189" s="2580"/>
      <c r="TR189" s="2580"/>
      <c r="TS189" s="2580"/>
      <c r="TT189" s="2580"/>
      <c r="TU189" s="2580"/>
      <c r="TV189" s="2580"/>
      <c r="TW189" s="2580"/>
      <c r="TX189" s="2580"/>
      <c r="TY189" s="2580"/>
      <c r="TZ189" s="2580"/>
      <c r="UA189" s="2580"/>
      <c r="UB189" s="2580"/>
      <c r="UC189" s="2580"/>
      <c r="UD189" s="2580"/>
      <c r="UE189" s="2580"/>
      <c r="UF189" s="2580"/>
      <c r="UG189" s="2580"/>
      <c r="UH189" s="2580"/>
      <c r="UI189" s="2580"/>
      <c r="UJ189" s="2580"/>
      <c r="UK189" s="2580"/>
      <c r="UL189" s="2580"/>
      <c r="UM189" s="2580"/>
      <c r="UN189" s="2580"/>
      <c r="UO189" s="2580"/>
      <c r="UP189" s="2580"/>
      <c r="UQ189" s="2580"/>
      <c r="UR189" s="2580"/>
      <c r="US189" s="2580"/>
      <c r="UT189" s="2580"/>
      <c r="UU189" s="2580"/>
      <c r="UV189" s="2580"/>
      <c r="UW189" s="2580"/>
      <c r="UX189" s="2580"/>
      <c r="UY189" s="2580"/>
      <c r="UZ189" s="2580"/>
      <c r="VA189" s="2580"/>
      <c r="VB189" s="2580"/>
      <c r="VC189" s="2580"/>
      <c r="VD189" s="2580"/>
      <c r="VE189" s="2580"/>
      <c r="VF189" s="2580"/>
      <c r="VG189" s="2580"/>
      <c r="VH189" s="2580"/>
      <c r="VI189" s="2580"/>
      <c r="VJ189" s="2580"/>
      <c r="VK189" s="2580"/>
      <c r="VL189" s="2580"/>
      <c r="VM189" s="2580"/>
      <c r="VN189" s="2580"/>
      <c r="VO189" s="2580"/>
      <c r="VP189" s="2580"/>
      <c r="VQ189" s="2580"/>
      <c r="VR189" s="2580"/>
      <c r="VS189" s="2580"/>
      <c r="VT189" s="2580"/>
      <c r="VU189" s="2580"/>
      <c r="VV189" s="2580"/>
      <c r="VW189" s="2580"/>
      <c r="VX189" s="2580"/>
      <c r="VY189" s="2580"/>
      <c r="VZ189" s="2580"/>
      <c r="WA189" s="2580"/>
      <c r="WB189" s="2580"/>
      <c r="WC189" s="2580"/>
      <c r="WD189" s="2580"/>
      <c r="WE189" s="2580"/>
      <c r="WF189" s="2580"/>
      <c r="WG189" s="2580"/>
      <c r="WH189" s="2580"/>
      <c r="WI189" s="2580"/>
      <c r="WJ189" s="2580"/>
      <c r="WK189" s="2580"/>
      <c r="WL189" s="2580"/>
      <c r="WM189" s="2580"/>
      <c r="WN189" s="2580"/>
      <c r="WO189" s="2580"/>
      <c r="WP189" s="2580"/>
      <c r="WQ189" s="2580"/>
      <c r="WR189" s="2580"/>
      <c r="WS189" s="2580"/>
      <c r="WT189" s="2580"/>
      <c r="WU189" s="2580"/>
      <c r="WV189" s="2580"/>
      <c r="WW189" s="2580"/>
      <c r="WX189" s="2580"/>
      <c r="WY189" s="2580"/>
      <c r="WZ189" s="2580"/>
      <c r="XA189" s="2580"/>
      <c r="XB189" s="2580"/>
      <c r="XC189" s="2580"/>
      <c r="XD189" s="2580"/>
      <c r="XE189" s="2580"/>
      <c r="XF189" s="2580"/>
      <c r="XG189" s="2580"/>
      <c r="XH189" s="2580"/>
      <c r="XI189" s="2580"/>
      <c r="XJ189" s="2580"/>
      <c r="XK189" s="2580"/>
      <c r="XL189" s="2580"/>
      <c r="XM189" s="2580"/>
      <c r="XN189" s="2580"/>
      <c r="XO189" s="2580"/>
      <c r="XP189" s="2580"/>
      <c r="XQ189" s="2580"/>
      <c r="XR189" s="2580"/>
      <c r="XS189" s="2580"/>
      <c r="XT189" s="2580"/>
      <c r="XU189" s="2580"/>
      <c r="XV189" s="2580"/>
      <c r="XW189" s="2580"/>
      <c r="XX189" s="2580"/>
      <c r="XY189" s="2580"/>
      <c r="XZ189" s="2580"/>
      <c r="YA189" s="2580"/>
      <c r="YB189" s="2580"/>
      <c r="YC189" s="2580"/>
      <c r="YD189" s="2580"/>
      <c r="YE189" s="2580"/>
      <c r="YF189" s="2580"/>
      <c r="YG189" s="2580"/>
      <c r="YH189" s="2580"/>
      <c r="YI189" s="2580"/>
      <c r="YJ189" s="2580"/>
      <c r="YK189" s="2580"/>
      <c r="YL189" s="2580"/>
      <c r="YM189" s="2580"/>
      <c r="YN189" s="2580"/>
      <c r="YO189" s="2580"/>
      <c r="YP189" s="2580"/>
      <c r="YQ189" s="2580"/>
      <c r="YR189" s="2580"/>
      <c r="YS189" s="2580"/>
      <c r="YT189" s="2580"/>
      <c r="YU189" s="2580"/>
      <c r="YV189" s="2580"/>
      <c r="YW189" s="2580"/>
      <c r="YX189" s="2580"/>
      <c r="YY189" s="2580"/>
      <c r="YZ189" s="2580"/>
      <c r="ZA189" s="2580"/>
      <c r="ZB189" s="2580"/>
      <c r="ZC189" s="2580"/>
      <c r="ZD189" s="2580"/>
      <c r="ZE189" s="2580"/>
      <c r="ZF189" s="2580"/>
      <c r="ZG189" s="2580"/>
      <c r="ZH189" s="2580"/>
      <c r="ZI189" s="2580"/>
      <c r="ZJ189" s="2580"/>
      <c r="ZK189" s="2580"/>
      <c r="ZL189" s="2580"/>
      <c r="ZM189" s="2580"/>
      <c r="ZN189" s="2580"/>
      <c r="ZO189" s="2580"/>
      <c r="ZP189" s="2580"/>
      <c r="ZQ189" s="2580"/>
      <c r="ZR189" s="2580"/>
      <c r="ZS189" s="2580"/>
      <c r="ZT189" s="2580"/>
      <c r="ZU189" s="2580"/>
      <c r="ZV189" s="2580"/>
      <c r="ZW189" s="2580"/>
      <c r="ZX189" s="2580"/>
      <c r="ZY189" s="2580"/>
      <c r="ZZ189" s="2580"/>
      <c r="AAA189" s="2580"/>
      <c r="AAB189" s="2580"/>
      <c r="AAC189" s="2580"/>
      <c r="AAD189" s="2580"/>
      <c r="AAE189" s="2580"/>
      <c r="AAF189" s="2580"/>
      <c r="AAG189" s="2580"/>
      <c r="AAH189" s="2580"/>
      <c r="AAI189" s="2580"/>
      <c r="AAJ189" s="2580"/>
      <c r="AAK189" s="2580"/>
      <c r="AAL189" s="2580"/>
      <c r="AAM189" s="2580"/>
      <c r="AAN189" s="2580"/>
      <c r="AAO189" s="2580"/>
      <c r="AAP189" s="2580"/>
      <c r="AAQ189" s="2580"/>
      <c r="AAR189" s="2580"/>
      <c r="AAS189" s="2580"/>
      <c r="AAT189" s="2580"/>
      <c r="AAU189" s="2580"/>
      <c r="AAV189" s="2580"/>
      <c r="AAW189" s="2580"/>
      <c r="AAX189" s="2580"/>
      <c r="AAY189" s="2580"/>
      <c r="AAZ189" s="2580"/>
      <c r="ABA189" s="2580"/>
      <c r="ABB189" s="2580"/>
      <c r="ABC189" s="2580"/>
      <c r="ABD189" s="2580"/>
      <c r="ABE189" s="2580"/>
      <c r="ABF189" s="2580"/>
      <c r="ABG189" s="2580"/>
      <c r="ABH189" s="2580"/>
      <c r="ABI189" s="2580"/>
      <c r="ABJ189" s="2580"/>
      <c r="ABK189" s="2580"/>
      <c r="ABL189" s="2580"/>
      <c r="ABM189" s="2580"/>
      <c r="ABN189" s="2580"/>
      <c r="ABO189" s="2580"/>
      <c r="ABP189" s="2580"/>
      <c r="ABQ189" s="2580"/>
      <c r="ABR189" s="2580"/>
      <c r="ABS189" s="2580"/>
      <c r="ABT189" s="2580"/>
      <c r="ABU189" s="2580"/>
      <c r="ABV189" s="2580"/>
      <c r="ABW189" s="2580"/>
      <c r="ABX189" s="2580"/>
      <c r="ABY189" s="2580"/>
      <c r="ABZ189" s="2580"/>
      <c r="ACA189" s="2580"/>
      <c r="ACB189" s="2580"/>
      <c r="ACC189" s="2580"/>
      <c r="ACD189" s="2580"/>
      <c r="ACE189" s="2580"/>
      <c r="ACF189" s="2580"/>
      <c r="ACG189" s="2580"/>
      <c r="ACH189" s="2580"/>
      <c r="ACI189" s="2580"/>
      <c r="ACJ189" s="2580"/>
      <c r="ACK189" s="2580"/>
      <c r="ACL189" s="2580"/>
      <c r="ACM189" s="2580"/>
      <c r="ACN189" s="2580"/>
      <c r="ACO189" s="2580"/>
      <c r="ACP189" s="2580"/>
      <c r="ACQ189" s="2580"/>
      <c r="ACR189" s="2580"/>
      <c r="ACS189" s="2580"/>
      <c r="ACT189" s="2580"/>
      <c r="ACU189" s="2580"/>
      <c r="ACV189" s="2580"/>
      <c r="ACW189" s="2580"/>
      <c r="ACX189" s="2580"/>
      <c r="ACY189" s="2580"/>
      <c r="ACZ189" s="2580"/>
      <c r="ADA189" s="2580"/>
      <c r="ADB189" s="2580"/>
      <c r="ADC189" s="2580"/>
      <c r="ADD189" s="2580"/>
      <c r="ADE189" s="2580"/>
      <c r="ADF189" s="2580"/>
      <c r="ADG189" s="2580"/>
      <c r="ADH189" s="2580"/>
      <c r="ADI189" s="2580"/>
      <c r="ADJ189" s="2580"/>
      <c r="ADK189" s="2580"/>
      <c r="ADL189" s="2580"/>
      <c r="ADM189" s="2580"/>
      <c r="ADN189" s="2580"/>
      <c r="ADO189" s="2580"/>
      <c r="ADP189" s="2580"/>
      <c r="ADQ189" s="2580"/>
      <c r="ADR189" s="2580"/>
      <c r="ADS189" s="2580"/>
      <c r="ADT189" s="2580"/>
      <c r="ADU189" s="2580"/>
      <c r="ADV189" s="2580"/>
      <c r="ADW189" s="2580"/>
      <c r="ADX189" s="2580"/>
      <c r="ADY189" s="2580"/>
      <c r="ADZ189" s="2580"/>
      <c r="AEA189" s="2580"/>
      <c r="AEB189" s="2580"/>
      <c r="AEC189" s="2580"/>
      <c r="AED189" s="2580"/>
      <c r="AEE189" s="2580"/>
      <c r="AEF189" s="2580"/>
      <c r="AEG189" s="2580"/>
      <c r="AEH189" s="2580"/>
      <c r="AEI189" s="2580"/>
      <c r="AEJ189" s="2580"/>
      <c r="AEK189" s="2580"/>
      <c r="AEL189" s="2580"/>
      <c r="AEM189" s="2580"/>
      <c r="AEN189" s="2580"/>
      <c r="AEO189" s="2580"/>
      <c r="AEP189" s="2580"/>
      <c r="AEQ189" s="2580"/>
      <c r="AER189" s="2580"/>
      <c r="AES189" s="2580"/>
      <c r="AET189" s="2580"/>
      <c r="AEU189" s="2580"/>
      <c r="AEV189" s="2580"/>
      <c r="AEW189" s="2580"/>
      <c r="AEX189" s="2580"/>
      <c r="AEY189" s="2580"/>
      <c r="AEZ189" s="2580"/>
      <c r="AFA189" s="2580"/>
      <c r="AFB189" s="2580"/>
      <c r="AFC189" s="2580"/>
      <c r="AFD189" s="2580"/>
      <c r="AFE189" s="2580"/>
      <c r="AFF189" s="2580"/>
      <c r="AFG189" s="2580"/>
      <c r="AFH189" s="2580"/>
      <c r="AFI189" s="2580"/>
      <c r="AFJ189" s="2580"/>
      <c r="AFK189" s="2580"/>
      <c r="AFL189" s="2580"/>
      <c r="AFM189" s="2580"/>
      <c r="AFN189" s="2580"/>
      <c r="AFO189" s="2580"/>
      <c r="AFP189" s="2580"/>
      <c r="AFQ189" s="2580"/>
      <c r="AFR189" s="2580"/>
      <c r="AFS189" s="2580"/>
      <c r="AFT189" s="2580"/>
      <c r="AFU189" s="2580"/>
      <c r="AFV189" s="2580"/>
      <c r="AFW189" s="2580"/>
      <c r="AFX189" s="2580"/>
      <c r="AFY189" s="2580"/>
      <c r="AFZ189" s="2580"/>
      <c r="AGA189" s="2580"/>
      <c r="AGB189" s="2580"/>
      <c r="AGC189" s="2580"/>
      <c r="AGD189" s="2580"/>
      <c r="AGE189" s="2580"/>
      <c r="AGF189" s="2580"/>
      <c r="AGG189" s="2580"/>
      <c r="AGH189" s="2580"/>
      <c r="AGI189" s="2580"/>
      <c r="AGJ189" s="2580"/>
      <c r="AGK189" s="2580"/>
      <c r="AGL189" s="2580"/>
      <c r="AGM189" s="2580"/>
      <c r="AGN189" s="2580"/>
      <c r="AGO189" s="2580"/>
      <c r="AGP189" s="2580"/>
      <c r="AGQ189" s="2580"/>
      <c r="AGR189" s="2580"/>
      <c r="AGS189" s="2580"/>
      <c r="AGT189" s="2580"/>
      <c r="AGU189" s="2580"/>
      <c r="AGV189" s="2580"/>
      <c r="AGW189" s="2580"/>
      <c r="AGX189" s="2580"/>
      <c r="AGY189" s="2580"/>
      <c r="AGZ189" s="2580"/>
      <c r="AHA189" s="2580"/>
      <c r="AHB189" s="2580"/>
      <c r="AHC189" s="2580"/>
      <c r="AHD189" s="2580"/>
      <c r="AHE189" s="2580"/>
      <c r="AHF189" s="2580"/>
      <c r="AHG189" s="2580"/>
      <c r="AHH189" s="2580"/>
      <c r="AHI189" s="2580"/>
      <c r="AHJ189" s="2580"/>
      <c r="AHK189" s="2580"/>
      <c r="AHL189" s="2580"/>
      <c r="AHM189" s="2580"/>
      <c r="AHN189" s="2580"/>
      <c r="AHO189" s="2580"/>
      <c r="AHP189" s="2580"/>
      <c r="AHQ189" s="2580"/>
      <c r="AHR189" s="2580"/>
      <c r="AHS189" s="2580"/>
      <c r="AHT189" s="2580"/>
      <c r="AHU189" s="2580"/>
      <c r="AHV189" s="2580"/>
      <c r="AHW189" s="2580"/>
      <c r="AHX189" s="2580"/>
      <c r="AHY189" s="2580"/>
      <c r="AHZ189" s="2580"/>
      <c r="AIA189" s="2580"/>
      <c r="AIB189" s="2580"/>
      <c r="AIC189" s="2580"/>
      <c r="AID189" s="2580"/>
      <c r="AIE189" s="2580"/>
      <c r="AIF189" s="2580"/>
      <c r="AIG189" s="2580"/>
      <c r="AIH189" s="2580"/>
      <c r="AII189" s="2580"/>
      <c r="AIJ189" s="2580"/>
      <c r="AIK189" s="2580"/>
      <c r="AIL189" s="2580"/>
      <c r="AIM189" s="2580"/>
      <c r="AIN189" s="2580"/>
      <c r="AIO189" s="2580"/>
      <c r="AIP189" s="2580"/>
      <c r="AIQ189" s="2580"/>
      <c r="AIR189" s="2580"/>
      <c r="AIS189" s="2580"/>
      <c r="AIT189" s="2580"/>
      <c r="AIU189" s="2580"/>
      <c r="AIV189" s="2580"/>
      <c r="AIW189" s="2580"/>
      <c r="AIX189" s="2580"/>
      <c r="AIY189" s="2580"/>
      <c r="AIZ189" s="2580"/>
      <c r="AJA189" s="2580"/>
      <c r="AJB189" s="2580"/>
      <c r="AJC189" s="2580"/>
      <c r="AJD189" s="2580"/>
      <c r="AJE189" s="2580"/>
      <c r="AJF189" s="2580"/>
      <c r="AJG189" s="2580"/>
      <c r="AJH189" s="2580"/>
      <c r="AJI189" s="2580"/>
      <c r="AJJ189" s="2580"/>
      <c r="AJK189" s="2580"/>
      <c r="AJL189" s="2580"/>
      <c r="AJM189" s="2580"/>
      <c r="AJN189" s="2580"/>
      <c r="AJO189" s="2580"/>
      <c r="AJP189" s="2580"/>
      <c r="AJQ189" s="2580"/>
      <c r="AJR189" s="2580"/>
      <c r="AJS189" s="2580"/>
      <c r="AJT189" s="2580"/>
      <c r="AJU189" s="2580"/>
      <c r="AJV189" s="2580"/>
      <c r="AJW189" s="2580"/>
      <c r="AJX189" s="2580"/>
      <c r="AJY189" s="2580"/>
      <c r="AJZ189" s="2580"/>
      <c r="AKA189" s="2580"/>
      <c r="AKB189" s="2580"/>
      <c r="AKC189" s="2580"/>
      <c r="AKD189" s="2580"/>
      <c r="AKE189" s="2580"/>
      <c r="AKF189" s="2580"/>
      <c r="AKG189" s="2580"/>
      <c r="AKH189" s="2580"/>
      <c r="AKI189" s="2580"/>
      <c r="AKJ189" s="2580"/>
      <c r="AKK189" s="2580"/>
      <c r="AKL189" s="2580"/>
      <c r="AKM189" s="2580"/>
      <c r="AKN189" s="2580"/>
      <c r="AKO189" s="2580"/>
      <c r="AKP189" s="2580"/>
      <c r="AKQ189" s="2580"/>
      <c r="AKR189" s="2580"/>
      <c r="AKS189" s="2580"/>
      <c r="AKT189" s="2580"/>
      <c r="AKU189" s="2580"/>
      <c r="AKV189" s="2580"/>
      <c r="AKW189" s="2580"/>
      <c r="AKX189" s="2580"/>
      <c r="AKY189" s="2580"/>
      <c r="AKZ189" s="2580"/>
      <c r="ALA189" s="2580"/>
      <c r="ALB189" s="2580"/>
      <c r="ALC189" s="2580"/>
      <c r="ALD189" s="2580"/>
      <c r="ALE189" s="2580"/>
      <c r="ALF189" s="2580"/>
      <c r="ALG189" s="2580"/>
      <c r="ALH189" s="2580"/>
      <c r="ALI189" s="2580"/>
      <c r="ALJ189" s="2580"/>
      <c r="ALK189" s="2580"/>
      <c r="ALL189" s="2580"/>
      <c r="ALM189" s="2580"/>
      <c r="ALN189" s="2580"/>
      <c r="ALO189" s="2580"/>
      <c r="ALP189" s="2580"/>
      <c r="ALQ189" s="2580"/>
      <c r="ALR189" s="2580"/>
      <c r="ALS189" s="2580"/>
      <c r="ALT189" s="2580"/>
      <c r="ALU189" s="2580"/>
      <c r="ALV189" s="2580"/>
      <c r="ALW189" s="2580"/>
      <c r="ALX189" s="2580"/>
      <c r="ALY189" s="2580"/>
      <c r="ALZ189" s="2580"/>
      <c r="AMA189" s="2580"/>
      <c r="AMB189" s="2580"/>
      <c r="AMC189" s="2580"/>
      <c r="AMD189" s="2580"/>
      <c r="AME189" s="2580"/>
      <c r="AMF189" s="2580"/>
      <c r="AMG189" s="2580"/>
      <c r="AMH189" s="2580"/>
      <c r="AMI189" s="2580"/>
      <c r="AMJ189" s="2580"/>
    </row>
    <row r="190" spans="1:1024" s="1424" customFormat="1" ht="117" customHeight="1" thickBot="1">
      <c r="A190" s="7061"/>
      <c r="B190" s="7063"/>
      <c r="C190" s="4766" t="s">
        <v>1282</v>
      </c>
      <c r="D190" s="4707" t="s">
        <v>1283</v>
      </c>
      <c r="E190" s="4500" t="s">
        <v>1272</v>
      </c>
      <c r="F190" s="4500" t="s">
        <v>77</v>
      </c>
      <c r="G190" s="4500" t="s">
        <v>78</v>
      </c>
      <c r="H190" s="4501" t="s">
        <v>1284</v>
      </c>
      <c r="I190" s="4502"/>
      <c r="J190" s="4503">
        <v>0</v>
      </c>
      <c r="K190" s="4504" t="s">
        <v>627</v>
      </c>
      <c r="L190" s="4504" t="s">
        <v>82</v>
      </c>
      <c r="M190" s="4504" t="s">
        <v>125</v>
      </c>
      <c r="N190" s="4504" t="s">
        <v>927</v>
      </c>
      <c r="O190" s="4503">
        <f>+J190</f>
        <v>0</v>
      </c>
      <c r="P190" s="4291">
        <f>SUM(T190:AE190)</f>
        <v>0</v>
      </c>
      <c r="Q190" s="4286">
        <v>0</v>
      </c>
      <c r="R190" s="4505">
        <f>+O190-P190</f>
        <v>0</v>
      </c>
      <c r="S190" s="4949">
        <v>0</v>
      </c>
      <c r="T190" s="4882">
        <v>0</v>
      </c>
      <c r="U190" s="4506">
        <v>0</v>
      </c>
      <c r="V190" s="4507">
        <v>0</v>
      </c>
      <c r="W190" s="4508">
        <v>0</v>
      </c>
      <c r="X190" s="4508">
        <v>0</v>
      </c>
      <c r="Y190" s="4509">
        <v>0</v>
      </c>
      <c r="Z190" s="4510">
        <v>0</v>
      </c>
      <c r="AA190" s="4503">
        <v>0</v>
      </c>
      <c r="AB190" s="4503">
        <v>0</v>
      </c>
      <c r="AC190" s="4503">
        <v>0</v>
      </c>
      <c r="AD190" s="4503">
        <v>0</v>
      </c>
      <c r="AE190" s="4511">
        <v>0</v>
      </c>
      <c r="AF190" s="4814">
        <v>4</v>
      </c>
      <c r="AG190" s="4512">
        <f>SUM(AK190:AV190)</f>
        <v>0</v>
      </c>
      <c r="AH190" s="4512">
        <f>+AF190-AG190</f>
        <v>4</v>
      </c>
      <c r="AI190" s="4286">
        <f>AG190/AF190</f>
        <v>0</v>
      </c>
      <c r="AJ190" s="4286">
        <f>100%-AI190</f>
        <v>1</v>
      </c>
      <c r="AK190" s="4940">
        <v>0</v>
      </c>
      <c r="AL190" s="4513">
        <v>0</v>
      </c>
      <c r="AM190" s="4513">
        <v>0</v>
      </c>
      <c r="AN190" s="4294">
        <v>0</v>
      </c>
      <c r="AO190" s="4513">
        <v>0</v>
      </c>
      <c r="AP190" s="4513">
        <v>0</v>
      </c>
      <c r="AQ190" s="4513">
        <v>0</v>
      </c>
      <c r="AR190" s="4513">
        <v>0</v>
      </c>
      <c r="AS190" s="4513">
        <v>0</v>
      </c>
      <c r="AT190" s="4514">
        <v>0</v>
      </c>
      <c r="AU190" s="4513">
        <v>0</v>
      </c>
      <c r="AV190" s="4513">
        <v>0</v>
      </c>
      <c r="AW190" s="4515">
        <v>45306</v>
      </c>
      <c r="AX190" s="4515">
        <v>45596</v>
      </c>
      <c r="AY190" s="4516" t="s">
        <v>628</v>
      </c>
      <c r="AZ190" s="4517" t="s">
        <v>86</v>
      </c>
      <c r="BA190" s="3421"/>
      <c r="BB190" s="3421"/>
      <c r="BC190" s="3421"/>
      <c r="BD190" s="3421"/>
      <c r="BE190" s="3421"/>
      <c r="BF190" s="3421"/>
      <c r="BG190" s="3421"/>
      <c r="BH190" s="3421"/>
      <c r="BI190" s="3421"/>
      <c r="BJ190" s="3421"/>
      <c r="BK190" s="3421"/>
      <c r="BL190" s="3421"/>
      <c r="BM190" s="3421"/>
      <c r="BN190" s="3421"/>
      <c r="BO190" s="3421"/>
      <c r="BP190" s="3421"/>
      <c r="BQ190" s="3421"/>
      <c r="BR190" s="3421"/>
      <c r="BS190" s="3421"/>
      <c r="BT190" s="3421"/>
      <c r="BU190" s="3421"/>
      <c r="BV190" s="3421"/>
      <c r="BW190" s="3421"/>
      <c r="BX190" s="3421"/>
      <c r="BY190" s="3421"/>
      <c r="BZ190" s="3421"/>
      <c r="CA190" s="3421"/>
      <c r="CB190" s="3421"/>
      <c r="CC190" s="3421"/>
      <c r="CD190" s="3421"/>
      <c r="CE190" s="3421"/>
      <c r="CF190" s="3421"/>
      <c r="CG190" s="3421"/>
      <c r="CH190" s="3421"/>
      <c r="CI190" s="3421"/>
      <c r="CJ190" s="3421"/>
      <c r="CK190" s="3421"/>
      <c r="CL190" s="3421"/>
      <c r="CM190" s="3421"/>
      <c r="CN190" s="3421"/>
      <c r="CO190" s="3421"/>
      <c r="CP190" s="3421"/>
      <c r="CQ190" s="3421"/>
      <c r="CR190" s="3421"/>
      <c r="CS190" s="3421"/>
      <c r="CT190" s="3421"/>
      <c r="CU190" s="3421"/>
      <c r="CV190" s="3421"/>
      <c r="CW190" s="3421"/>
      <c r="CX190" s="3421"/>
      <c r="CY190" s="3421"/>
      <c r="CZ190" s="3421"/>
      <c r="DA190" s="3421"/>
      <c r="DB190" s="3421"/>
      <c r="DC190" s="3421"/>
      <c r="DD190" s="3421"/>
      <c r="DE190" s="3421"/>
      <c r="DF190" s="3421"/>
      <c r="DG190" s="3421"/>
      <c r="DH190" s="3421"/>
      <c r="DI190" s="3421"/>
      <c r="DJ190" s="3421"/>
      <c r="DK190" s="3421"/>
      <c r="DL190" s="3421"/>
      <c r="DM190" s="3421"/>
      <c r="DN190" s="3421"/>
      <c r="DO190" s="3421"/>
      <c r="DP190" s="3421"/>
      <c r="DQ190" s="3421"/>
      <c r="DR190" s="3421"/>
      <c r="DS190" s="3421"/>
      <c r="DT190" s="3421"/>
      <c r="DU190" s="3421"/>
      <c r="DV190" s="3421"/>
      <c r="DW190" s="3421"/>
      <c r="DX190" s="3421"/>
      <c r="DY190" s="3421"/>
      <c r="DZ190" s="2580"/>
      <c r="EA190" s="2580"/>
      <c r="EB190" s="2580"/>
      <c r="EC190" s="2580"/>
      <c r="ED190" s="2580"/>
      <c r="EE190" s="2580"/>
      <c r="EF190" s="2580"/>
      <c r="EG190" s="2580"/>
      <c r="EH190" s="2580"/>
      <c r="EI190" s="2580"/>
      <c r="EJ190" s="2580"/>
      <c r="EK190" s="2580"/>
      <c r="EL190" s="2580"/>
      <c r="EM190" s="2580"/>
      <c r="EN190" s="2580"/>
      <c r="EO190" s="2580"/>
      <c r="EP190" s="2580"/>
      <c r="EQ190" s="2580"/>
      <c r="ER190" s="2580"/>
      <c r="ES190" s="2580"/>
      <c r="ET190" s="2580"/>
      <c r="EU190" s="2580"/>
      <c r="EV190" s="2580"/>
      <c r="EW190" s="2580"/>
      <c r="EX190" s="2580"/>
      <c r="EY190" s="2580"/>
      <c r="EZ190" s="2580"/>
      <c r="FA190" s="2580"/>
      <c r="FB190" s="2580"/>
      <c r="FC190" s="2580"/>
      <c r="FD190" s="2580"/>
      <c r="FE190" s="2580"/>
      <c r="FF190" s="2580"/>
      <c r="FG190" s="2580"/>
      <c r="FH190" s="2580"/>
      <c r="FI190" s="2580"/>
      <c r="FJ190" s="2580"/>
      <c r="FK190" s="2580"/>
      <c r="FL190" s="2580"/>
      <c r="FM190" s="2580"/>
      <c r="FN190" s="2580"/>
      <c r="FO190" s="2580"/>
      <c r="FP190" s="2580"/>
      <c r="FQ190" s="2580"/>
      <c r="FR190" s="2580"/>
      <c r="FS190" s="2580"/>
      <c r="FT190" s="2580"/>
      <c r="FU190" s="2580"/>
      <c r="FV190" s="2580"/>
      <c r="FW190" s="2580"/>
      <c r="FX190" s="2580"/>
      <c r="FY190" s="2580"/>
      <c r="FZ190" s="2580"/>
      <c r="GA190" s="2580"/>
      <c r="GB190" s="2580"/>
      <c r="GC190" s="2580"/>
      <c r="GD190" s="2580"/>
      <c r="GE190" s="2580"/>
      <c r="GF190" s="2580"/>
      <c r="GG190" s="2580"/>
      <c r="GH190" s="2580"/>
      <c r="GI190" s="2580"/>
      <c r="GJ190" s="2580"/>
      <c r="GK190" s="2580"/>
      <c r="GL190" s="2580"/>
      <c r="GM190" s="2580"/>
      <c r="GN190" s="2580"/>
      <c r="GO190" s="2580"/>
      <c r="GP190" s="2580"/>
      <c r="GQ190" s="2580"/>
      <c r="GR190" s="2580"/>
      <c r="GS190" s="2580"/>
      <c r="GT190" s="2580"/>
      <c r="GU190" s="2580"/>
      <c r="GV190" s="2580"/>
      <c r="GW190" s="2580"/>
      <c r="GX190" s="2580"/>
      <c r="GY190" s="2580"/>
      <c r="GZ190" s="2580"/>
      <c r="HA190" s="2580"/>
      <c r="HB190" s="2580"/>
      <c r="HC190" s="2580"/>
      <c r="HD190" s="2580"/>
      <c r="HE190" s="2580"/>
      <c r="HF190" s="2580"/>
      <c r="HG190" s="2580"/>
      <c r="HH190" s="2580"/>
      <c r="HI190" s="2580"/>
      <c r="HJ190" s="2580"/>
      <c r="HK190" s="2580"/>
      <c r="HL190" s="2580"/>
      <c r="HM190" s="2580"/>
      <c r="HN190" s="2580"/>
      <c r="HO190" s="2580"/>
      <c r="HP190" s="2580"/>
      <c r="HQ190" s="2580"/>
      <c r="HR190" s="2580"/>
      <c r="HS190" s="2580"/>
      <c r="HT190" s="2580"/>
      <c r="HU190" s="2580"/>
      <c r="HV190" s="2580"/>
      <c r="HW190" s="2580"/>
      <c r="HX190" s="2580"/>
      <c r="HY190" s="2580"/>
      <c r="HZ190" s="2580"/>
      <c r="IA190" s="2580"/>
      <c r="IB190" s="2580"/>
      <c r="IC190" s="2580"/>
      <c r="ID190" s="2580"/>
      <c r="IE190" s="2580"/>
      <c r="IF190" s="2580"/>
      <c r="IG190" s="2580"/>
      <c r="IH190" s="2580"/>
      <c r="II190" s="2580"/>
      <c r="IJ190" s="2580"/>
      <c r="IK190" s="2580"/>
      <c r="IL190" s="2580"/>
      <c r="IM190" s="2580"/>
      <c r="IN190" s="2580"/>
      <c r="IO190" s="2580"/>
      <c r="IP190" s="2580"/>
      <c r="IQ190" s="2580"/>
      <c r="IR190" s="2580"/>
      <c r="IS190" s="2580"/>
      <c r="IT190" s="2580"/>
      <c r="IU190" s="2580"/>
      <c r="IV190" s="2580"/>
      <c r="IW190" s="2580"/>
      <c r="IX190" s="2580"/>
      <c r="IY190" s="2580"/>
      <c r="IZ190" s="2580"/>
      <c r="JA190" s="2580"/>
      <c r="JB190" s="2580"/>
      <c r="JC190" s="2580"/>
      <c r="JD190" s="2580"/>
      <c r="JE190" s="2580"/>
      <c r="JF190" s="2580"/>
      <c r="JG190" s="2580"/>
      <c r="JH190" s="2580"/>
      <c r="JI190" s="2580"/>
      <c r="JJ190" s="2580"/>
      <c r="JK190" s="2580"/>
      <c r="JL190" s="2580"/>
      <c r="JM190" s="2580"/>
      <c r="JN190" s="2580"/>
      <c r="JO190" s="2580"/>
      <c r="JP190" s="2580"/>
      <c r="JQ190" s="2580"/>
      <c r="JR190" s="2580"/>
      <c r="JS190" s="2580"/>
      <c r="JT190" s="2580"/>
      <c r="JU190" s="2580"/>
      <c r="JV190" s="2580"/>
      <c r="JW190" s="2580"/>
      <c r="JX190" s="2580"/>
      <c r="JY190" s="2580"/>
      <c r="JZ190" s="2580"/>
      <c r="KA190" s="2580"/>
      <c r="KB190" s="2580"/>
      <c r="KC190" s="2580"/>
      <c r="KD190" s="2580"/>
      <c r="KE190" s="2580"/>
      <c r="KF190" s="2580"/>
      <c r="KG190" s="2580"/>
      <c r="KH190" s="2580"/>
      <c r="KI190" s="2580"/>
      <c r="KJ190" s="2580"/>
      <c r="KK190" s="2580"/>
      <c r="KL190" s="2580"/>
      <c r="KM190" s="2580"/>
      <c r="KN190" s="2580"/>
      <c r="KO190" s="2580"/>
      <c r="KP190" s="2580"/>
      <c r="KQ190" s="2580"/>
      <c r="KR190" s="2580"/>
      <c r="KS190" s="2580"/>
      <c r="KT190" s="2580"/>
      <c r="KU190" s="2580"/>
      <c r="KV190" s="2580"/>
      <c r="KW190" s="2580"/>
      <c r="KX190" s="2580"/>
      <c r="KY190" s="2580"/>
      <c r="KZ190" s="2580"/>
      <c r="LA190" s="2580"/>
      <c r="LB190" s="2580"/>
      <c r="LC190" s="2580"/>
      <c r="LD190" s="2580"/>
      <c r="LE190" s="2580"/>
      <c r="LF190" s="2580"/>
      <c r="LG190" s="2580"/>
      <c r="LH190" s="2580"/>
      <c r="LI190" s="2580"/>
      <c r="LJ190" s="2580"/>
      <c r="LK190" s="2580"/>
      <c r="LL190" s="2580"/>
      <c r="LM190" s="2580"/>
      <c r="LN190" s="2580"/>
      <c r="LO190" s="2580"/>
      <c r="LP190" s="2580"/>
      <c r="LQ190" s="2580"/>
      <c r="LR190" s="2580"/>
      <c r="LS190" s="2580"/>
      <c r="LT190" s="2580"/>
      <c r="LU190" s="2580"/>
      <c r="LV190" s="2580"/>
      <c r="LW190" s="2580"/>
      <c r="LX190" s="2580"/>
      <c r="LY190" s="2580"/>
      <c r="LZ190" s="2580"/>
      <c r="MA190" s="2580"/>
      <c r="MB190" s="2580"/>
      <c r="MC190" s="2580"/>
      <c r="MD190" s="2580"/>
      <c r="ME190" s="2580"/>
      <c r="MF190" s="2580"/>
      <c r="MG190" s="2580"/>
      <c r="MH190" s="2580"/>
      <c r="MI190" s="2580"/>
      <c r="MJ190" s="2580"/>
      <c r="MK190" s="2580"/>
      <c r="ML190" s="2580"/>
      <c r="MM190" s="2580"/>
      <c r="MN190" s="2580"/>
      <c r="MO190" s="2580"/>
      <c r="MP190" s="2580"/>
      <c r="MQ190" s="2580"/>
      <c r="MR190" s="2580"/>
      <c r="MS190" s="2580"/>
      <c r="MT190" s="2580"/>
      <c r="MU190" s="2580"/>
      <c r="MV190" s="2580"/>
      <c r="MW190" s="2580"/>
      <c r="MX190" s="2580"/>
      <c r="MY190" s="2580"/>
      <c r="MZ190" s="2580"/>
      <c r="NA190" s="2580"/>
      <c r="NB190" s="2580"/>
      <c r="NC190" s="2580"/>
      <c r="ND190" s="2580"/>
      <c r="NE190" s="2580"/>
      <c r="NF190" s="2580"/>
      <c r="NG190" s="2580"/>
      <c r="NH190" s="2580"/>
      <c r="NI190" s="2580"/>
      <c r="NJ190" s="2580"/>
      <c r="NK190" s="2580"/>
      <c r="NL190" s="2580"/>
      <c r="NM190" s="2580"/>
      <c r="NN190" s="2580"/>
      <c r="NO190" s="2580"/>
      <c r="NP190" s="2580"/>
      <c r="NQ190" s="2580"/>
      <c r="NR190" s="2580"/>
      <c r="NS190" s="2580"/>
      <c r="NT190" s="2580"/>
      <c r="NU190" s="2580"/>
      <c r="NV190" s="2580"/>
      <c r="NW190" s="2580"/>
      <c r="NX190" s="2580"/>
      <c r="NY190" s="2580"/>
      <c r="NZ190" s="2580"/>
      <c r="OA190" s="2580"/>
      <c r="OB190" s="2580"/>
      <c r="OC190" s="2580"/>
      <c r="OD190" s="2580"/>
      <c r="OE190" s="2580"/>
      <c r="OF190" s="2580"/>
      <c r="OG190" s="2580"/>
      <c r="OH190" s="2580"/>
      <c r="OI190" s="2580"/>
      <c r="OJ190" s="2580"/>
      <c r="OK190" s="2580"/>
      <c r="OL190" s="2580"/>
      <c r="OM190" s="2580"/>
      <c r="ON190" s="2580"/>
      <c r="OO190" s="2580"/>
      <c r="OP190" s="2580"/>
      <c r="OQ190" s="2580"/>
      <c r="OR190" s="2580"/>
      <c r="OS190" s="2580"/>
      <c r="OT190" s="2580"/>
      <c r="OU190" s="2580"/>
      <c r="OV190" s="2580"/>
      <c r="OW190" s="2580"/>
      <c r="OX190" s="2580"/>
      <c r="OY190" s="2580"/>
      <c r="OZ190" s="2580"/>
      <c r="PA190" s="2580"/>
      <c r="PB190" s="2580"/>
      <c r="PC190" s="2580"/>
      <c r="PD190" s="2580"/>
      <c r="PE190" s="2580"/>
      <c r="PF190" s="2580"/>
      <c r="PG190" s="2580"/>
      <c r="PH190" s="2580"/>
      <c r="PI190" s="2580"/>
      <c r="PJ190" s="2580"/>
      <c r="PK190" s="2580"/>
      <c r="PL190" s="2580"/>
      <c r="PM190" s="2580"/>
      <c r="PN190" s="2580"/>
      <c r="PO190" s="2580"/>
      <c r="PP190" s="2580"/>
      <c r="PQ190" s="2580"/>
      <c r="PR190" s="2580"/>
      <c r="PS190" s="2580"/>
      <c r="PT190" s="2580"/>
      <c r="PU190" s="2580"/>
      <c r="PV190" s="2580"/>
      <c r="PW190" s="2580"/>
      <c r="PX190" s="2580"/>
      <c r="PY190" s="2580"/>
      <c r="PZ190" s="2580"/>
      <c r="QA190" s="2580"/>
      <c r="QB190" s="2580"/>
      <c r="QC190" s="2580"/>
      <c r="QD190" s="2580"/>
      <c r="QE190" s="2580"/>
      <c r="QF190" s="2580"/>
      <c r="QG190" s="2580"/>
      <c r="QH190" s="2580"/>
      <c r="QI190" s="2580"/>
      <c r="QJ190" s="2580"/>
      <c r="QK190" s="2580"/>
      <c r="QL190" s="2580"/>
      <c r="QM190" s="2580"/>
      <c r="QN190" s="2580"/>
      <c r="QO190" s="2580"/>
      <c r="QP190" s="2580"/>
      <c r="QQ190" s="2580"/>
      <c r="QR190" s="2580"/>
      <c r="QS190" s="2580"/>
      <c r="QT190" s="2580"/>
      <c r="QU190" s="2580"/>
      <c r="QV190" s="2580"/>
      <c r="QW190" s="2580"/>
      <c r="QX190" s="2580"/>
      <c r="QY190" s="2580"/>
      <c r="QZ190" s="2580"/>
      <c r="RA190" s="2580"/>
      <c r="RB190" s="2580"/>
      <c r="RC190" s="2580"/>
      <c r="RD190" s="2580"/>
      <c r="RE190" s="2580"/>
      <c r="RF190" s="2580"/>
      <c r="RG190" s="2580"/>
      <c r="RH190" s="2580"/>
      <c r="RI190" s="2580"/>
      <c r="RJ190" s="2580"/>
      <c r="RK190" s="2580"/>
      <c r="RL190" s="2580"/>
      <c r="RM190" s="2580"/>
      <c r="RN190" s="2580"/>
      <c r="RO190" s="2580"/>
      <c r="RP190" s="2580"/>
      <c r="RQ190" s="2580"/>
      <c r="RR190" s="2580"/>
      <c r="RS190" s="2580"/>
      <c r="RT190" s="2580"/>
      <c r="RU190" s="2580"/>
      <c r="RV190" s="2580"/>
      <c r="RW190" s="2580"/>
      <c r="RX190" s="2580"/>
      <c r="RY190" s="2580"/>
      <c r="RZ190" s="2580"/>
      <c r="SA190" s="2580"/>
      <c r="SB190" s="2580"/>
      <c r="SC190" s="2580"/>
      <c r="SD190" s="2580"/>
      <c r="SE190" s="2580"/>
      <c r="SF190" s="2580"/>
      <c r="SG190" s="2580"/>
      <c r="SH190" s="2580"/>
      <c r="SI190" s="2580"/>
      <c r="SJ190" s="2580"/>
      <c r="SK190" s="2580"/>
      <c r="SL190" s="2580"/>
      <c r="SM190" s="2580"/>
      <c r="SN190" s="2580"/>
      <c r="SO190" s="2580"/>
      <c r="SP190" s="2580"/>
      <c r="SQ190" s="2580"/>
      <c r="SR190" s="2580"/>
      <c r="SS190" s="2580"/>
      <c r="ST190" s="2580"/>
      <c r="SU190" s="2580"/>
      <c r="SV190" s="2580"/>
      <c r="SW190" s="2580"/>
      <c r="SX190" s="2580"/>
      <c r="SY190" s="2580"/>
      <c r="SZ190" s="2580"/>
      <c r="TA190" s="2580"/>
      <c r="TB190" s="2580"/>
      <c r="TC190" s="2580"/>
      <c r="TD190" s="2580"/>
      <c r="TE190" s="2580"/>
      <c r="TF190" s="2580"/>
      <c r="TG190" s="2580"/>
      <c r="TH190" s="2580"/>
      <c r="TI190" s="2580"/>
      <c r="TJ190" s="2580"/>
      <c r="TK190" s="2580"/>
      <c r="TL190" s="2580"/>
      <c r="TM190" s="2580"/>
      <c r="TN190" s="2580"/>
      <c r="TO190" s="2580"/>
      <c r="TP190" s="2580"/>
      <c r="TQ190" s="2580"/>
      <c r="TR190" s="2580"/>
      <c r="TS190" s="2580"/>
      <c r="TT190" s="2580"/>
      <c r="TU190" s="2580"/>
      <c r="TV190" s="2580"/>
      <c r="TW190" s="2580"/>
      <c r="TX190" s="2580"/>
      <c r="TY190" s="2580"/>
      <c r="TZ190" s="2580"/>
      <c r="UA190" s="2580"/>
      <c r="UB190" s="2580"/>
      <c r="UC190" s="2580"/>
      <c r="UD190" s="2580"/>
      <c r="UE190" s="2580"/>
      <c r="UF190" s="2580"/>
      <c r="UG190" s="2580"/>
      <c r="UH190" s="2580"/>
      <c r="UI190" s="2580"/>
      <c r="UJ190" s="2580"/>
      <c r="UK190" s="2580"/>
      <c r="UL190" s="2580"/>
      <c r="UM190" s="2580"/>
      <c r="UN190" s="2580"/>
      <c r="UO190" s="2580"/>
      <c r="UP190" s="2580"/>
      <c r="UQ190" s="2580"/>
      <c r="UR190" s="2580"/>
      <c r="US190" s="2580"/>
      <c r="UT190" s="2580"/>
      <c r="UU190" s="2580"/>
      <c r="UV190" s="2580"/>
      <c r="UW190" s="2580"/>
      <c r="UX190" s="2580"/>
      <c r="UY190" s="2580"/>
      <c r="UZ190" s="2580"/>
      <c r="VA190" s="2580"/>
      <c r="VB190" s="2580"/>
      <c r="VC190" s="2580"/>
      <c r="VD190" s="2580"/>
      <c r="VE190" s="2580"/>
      <c r="VF190" s="2580"/>
      <c r="VG190" s="2580"/>
      <c r="VH190" s="2580"/>
      <c r="VI190" s="2580"/>
      <c r="VJ190" s="2580"/>
      <c r="VK190" s="2580"/>
      <c r="VL190" s="2580"/>
      <c r="VM190" s="2580"/>
      <c r="VN190" s="2580"/>
      <c r="VO190" s="2580"/>
      <c r="VP190" s="2580"/>
      <c r="VQ190" s="2580"/>
      <c r="VR190" s="2580"/>
      <c r="VS190" s="2580"/>
      <c r="VT190" s="2580"/>
      <c r="VU190" s="2580"/>
      <c r="VV190" s="2580"/>
      <c r="VW190" s="2580"/>
      <c r="VX190" s="2580"/>
      <c r="VY190" s="2580"/>
      <c r="VZ190" s="2580"/>
      <c r="WA190" s="2580"/>
      <c r="WB190" s="2580"/>
      <c r="WC190" s="2580"/>
      <c r="WD190" s="2580"/>
      <c r="WE190" s="2580"/>
      <c r="WF190" s="2580"/>
      <c r="WG190" s="2580"/>
      <c r="WH190" s="2580"/>
      <c r="WI190" s="2580"/>
      <c r="WJ190" s="2580"/>
      <c r="WK190" s="2580"/>
      <c r="WL190" s="2580"/>
      <c r="WM190" s="2580"/>
      <c r="WN190" s="2580"/>
      <c r="WO190" s="2580"/>
      <c r="WP190" s="2580"/>
      <c r="WQ190" s="2580"/>
      <c r="WR190" s="2580"/>
      <c r="WS190" s="2580"/>
      <c r="WT190" s="2580"/>
      <c r="WU190" s="2580"/>
      <c r="WV190" s="2580"/>
      <c r="WW190" s="2580"/>
      <c r="WX190" s="2580"/>
      <c r="WY190" s="2580"/>
      <c r="WZ190" s="2580"/>
      <c r="XA190" s="2580"/>
      <c r="XB190" s="2580"/>
      <c r="XC190" s="2580"/>
      <c r="XD190" s="2580"/>
      <c r="XE190" s="2580"/>
      <c r="XF190" s="2580"/>
      <c r="XG190" s="2580"/>
      <c r="XH190" s="2580"/>
      <c r="XI190" s="2580"/>
      <c r="XJ190" s="2580"/>
      <c r="XK190" s="2580"/>
      <c r="XL190" s="2580"/>
      <c r="XM190" s="2580"/>
      <c r="XN190" s="2580"/>
      <c r="XO190" s="2580"/>
      <c r="XP190" s="2580"/>
      <c r="XQ190" s="2580"/>
      <c r="XR190" s="2580"/>
      <c r="XS190" s="2580"/>
      <c r="XT190" s="2580"/>
      <c r="XU190" s="2580"/>
      <c r="XV190" s="2580"/>
      <c r="XW190" s="2580"/>
      <c r="XX190" s="2580"/>
      <c r="XY190" s="2580"/>
      <c r="XZ190" s="2580"/>
      <c r="YA190" s="2580"/>
      <c r="YB190" s="2580"/>
      <c r="YC190" s="2580"/>
      <c r="YD190" s="2580"/>
      <c r="YE190" s="2580"/>
      <c r="YF190" s="2580"/>
      <c r="YG190" s="2580"/>
      <c r="YH190" s="2580"/>
      <c r="YI190" s="2580"/>
      <c r="YJ190" s="2580"/>
      <c r="YK190" s="2580"/>
      <c r="YL190" s="2580"/>
      <c r="YM190" s="2580"/>
      <c r="YN190" s="2580"/>
      <c r="YO190" s="2580"/>
      <c r="YP190" s="2580"/>
      <c r="YQ190" s="2580"/>
      <c r="YR190" s="2580"/>
      <c r="YS190" s="2580"/>
      <c r="YT190" s="2580"/>
      <c r="YU190" s="2580"/>
      <c r="YV190" s="2580"/>
      <c r="YW190" s="2580"/>
      <c r="YX190" s="2580"/>
      <c r="YY190" s="2580"/>
      <c r="YZ190" s="2580"/>
      <c r="ZA190" s="2580"/>
      <c r="ZB190" s="2580"/>
      <c r="ZC190" s="2580"/>
      <c r="ZD190" s="2580"/>
      <c r="ZE190" s="2580"/>
      <c r="ZF190" s="2580"/>
      <c r="ZG190" s="2580"/>
      <c r="ZH190" s="2580"/>
      <c r="ZI190" s="2580"/>
      <c r="ZJ190" s="2580"/>
      <c r="ZK190" s="2580"/>
      <c r="ZL190" s="2580"/>
      <c r="ZM190" s="2580"/>
      <c r="ZN190" s="2580"/>
      <c r="ZO190" s="2580"/>
      <c r="ZP190" s="2580"/>
      <c r="ZQ190" s="2580"/>
      <c r="ZR190" s="2580"/>
      <c r="ZS190" s="2580"/>
      <c r="ZT190" s="2580"/>
      <c r="ZU190" s="2580"/>
      <c r="ZV190" s="2580"/>
      <c r="ZW190" s="2580"/>
      <c r="ZX190" s="2580"/>
      <c r="ZY190" s="2580"/>
      <c r="ZZ190" s="2580"/>
      <c r="AAA190" s="2580"/>
      <c r="AAB190" s="2580"/>
      <c r="AAC190" s="2580"/>
      <c r="AAD190" s="2580"/>
      <c r="AAE190" s="2580"/>
      <c r="AAF190" s="2580"/>
      <c r="AAG190" s="2580"/>
      <c r="AAH190" s="2580"/>
      <c r="AAI190" s="2580"/>
      <c r="AAJ190" s="2580"/>
      <c r="AAK190" s="2580"/>
      <c r="AAL190" s="2580"/>
      <c r="AAM190" s="2580"/>
      <c r="AAN190" s="2580"/>
      <c r="AAO190" s="2580"/>
      <c r="AAP190" s="2580"/>
      <c r="AAQ190" s="2580"/>
      <c r="AAR190" s="2580"/>
      <c r="AAS190" s="2580"/>
      <c r="AAT190" s="2580"/>
      <c r="AAU190" s="2580"/>
      <c r="AAV190" s="2580"/>
      <c r="AAW190" s="2580"/>
      <c r="AAX190" s="2580"/>
      <c r="AAY190" s="2580"/>
      <c r="AAZ190" s="2580"/>
      <c r="ABA190" s="2580"/>
      <c r="ABB190" s="2580"/>
      <c r="ABC190" s="2580"/>
      <c r="ABD190" s="2580"/>
      <c r="ABE190" s="2580"/>
      <c r="ABF190" s="2580"/>
      <c r="ABG190" s="2580"/>
      <c r="ABH190" s="2580"/>
      <c r="ABI190" s="2580"/>
      <c r="ABJ190" s="2580"/>
      <c r="ABK190" s="2580"/>
      <c r="ABL190" s="2580"/>
      <c r="ABM190" s="2580"/>
      <c r="ABN190" s="2580"/>
      <c r="ABO190" s="2580"/>
      <c r="ABP190" s="2580"/>
      <c r="ABQ190" s="2580"/>
      <c r="ABR190" s="2580"/>
      <c r="ABS190" s="2580"/>
      <c r="ABT190" s="2580"/>
      <c r="ABU190" s="2580"/>
      <c r="ABV190" s="2580"/>
      <c r="ABW190" s="2580"/>
      <c r="ABX190" s="2580"/>
      <c r="ABY190" s="2580"/>
      <c r="ABZ190" s="2580"/>
      <c r="ACA190" s="2580"/>
      <c r="ACB190" s="2580"/>
      <c r="ACC190" s="2580"/>
      <c r="ACD190" s="2580"/>
      <c r="ACE190" s="2580"/>
      <c r="ACF190" s="2580"/>
      <c r="ACG190" s="2580"/>
      <c r="ACH190" s="2580"/>
      <c r="ACI190" s="2580"/>
      <c r="ACJ190" s="2580"/>
      <c r="ACK190" s="2580"/>
      <c r="ACL190" s="2580"/>
      <c r="ACM190" s="2580"/>
      <c r="ACN190" s="2580"/>
      <c r="ACO190" s="2580"/>
      <c r="ACP190" s="2580"/>
      <c r="ACQ190" s="2580"/>
      <c r="ACR190" s="2580"/>
      <c r="ACS190" s="2580"/>
      <c r="ACT190" s="2580"/>
      <c r="ACU190" s="2580"/>
      <c r="ACV190" s="2580"/>
      <c r="ACW190" s="2580"/>
      <c r="ACX190" s="2580"/>
      <c r="ACY190" s="2580"/>
      <c r="ACZ190" s="2580"/>
      <c r="ADA190" s="2580"/>
      <c r="ADB190" s="2580"/>
      <c r="ADC190" s="2580"/>
      <c r="ADD190" s="2580"/>
      <c r="ADE190" s="2580"/>
      <c r="ADF190" s="2580"/>
      <c r="ADG190" s="2580"/>
      <c r="ADH190" s="2580"/>
      <c r="ADI190" s="2580"/>
      <c r="ADJ190" s="2580"/>
      <c r="ADK190" s="2580"/>
      <c r="ADL190" s="2580"/>
      <c r="ADM190" s="2580"/>
      <c r="ADN190" s="2580"/>
      <c r="ADO190" s="2580"/>
      <c r="ADP190" s="2580"/>
      <c r="ADQ190" s="2580"/>
      <c r="ADR190" s="2580"/>
      <c r="ADS190" s="2580"/>
      <c r="ADT190" s="2580"/>
      <c r="ADU190" s="2580"/>
      <c r="ADV190" s="2580"/>
      <c r="ADW190" s="2580"/>
      <c r="ADX190" s="2580"/>
      <c r="ADY190" s="2580"/>
      <c r="ADZ190" s="2580"/>
      <c r="AEA190" s="2580"/>
      <c r="AEB190" s="2580"/>
      <c r="AEC190" s="2580"/>
      <c r="AED190" s="2580"/>
      <c r="AEE190" s="2580"/>
      <c r="AEF190" s="2580"/>
      <c r="AEG190" s="2580"/>
      <c r="AEH190" s="2580"/>
      <c r="AEI190" s="2580"/>
      <c r="AEJ190" s="2580"/>
      <c r="AEK190" s="2580"/>
      <c r="AEL190" s="2580"/>
      <c r="AEM190" s="2580"/>
      <c r="AEN190" s="2580"/>
      <c r="AEO190" s="2580"/>
      <c r="AEP190" s="2580"/>
      <c r="AEQ190" s="2580"/>
      <c r="AER190" s="2580"/>
      <c r="AES190" s="2580"/>
      <c r="AET190" s="2580"/>
      <c r="AEU190" s="2580"/>
      <c r="AEV190" s="2580"/>
      <c r="AEW190" s="2580"/>
      <c r="AEX190" s="2580"/>
      <c r="AEY190" s="2580"/>
      <c r="AEZ190" s="2580"/>
      <c r="AFA190" s="2580"/>
      <c r="AFB190" s="2580"/>
      <c r="AFC190" s="2580"/>
      <c r="AFD190" s="2580"/>
      <c r="AFE190" s="2580"/>
      <c r="AFF190" s="2580"/>
      <c r="AFG190" s="2580"/>
      <c r="AFH190" s="2580"/>
      <c r="AFI190" s="2580"/>
      <c r="AFJ190" s="2580"/>
      <c r="AFK190" s="2580"/>
      <c r="AFL190" s="2580"/>
      <c r="AFM190" s="2580"/>
      <c r="AFN190" s="2580"/>
      <c r="AFO190" s="2580"/>
      <c r="AFP190" s="2580"/>
      <c r="AFQ190" s="2580"/>
      <c r="AFR190" s="2580"/>
      <c r="AFS190" s="2580"/>
      <c r="AFT190" s="2580"/>
      <c r="AFU190" s="2580"/>
      <c r="AFV190" s="2580"/>
      <c r="AFW190" s="2580"/>
      <c r="AFX190" s="2580"/>
      <c r="AFY190" s="2580"/>
      <c r="AFZ190" s="2580"/>
      <c r="AGA190" s="2580"/>
      <c r="AGB190" s="2580"/>
      <c r="AGC190" s="2580"/>
      <c r="AGD190" s="2580"/>
      <c r="AGE190" s="2580"/>
      <c r="AGF190" s="2580"/>
      <c r="AGG190" s="2580"/>
      <c r="AGH190" s="2580"/>
      <c r="AGI190" s="2580"/>
      <c r="AGJ190" s="2580"/>
      <c r="AGK190" s="2580"/>
      <c r="AGL190" s="2580"/>
      <c r="AGM190" s="2580"/>
      <c r="AGN190" s="2580"/>
      <c r="AGO190" s="2580"/>
      <c r="AGP190" s="2580"/>
      <c r="AGQ190" s="2580"/>
      <c r="AGR190" s="2580"/>
      <c r="AGS190" s="2580"/>
      <c r="AGT190" s="2580"/>
      <c r="AGU190" s="2580"/>
      <c r="AGV190" s="2580"/>
      <c r="AGW190" s="2580"/>
      <c r="AGX190" s="2580"/>
      <c r="AGY190" s="2580"/>
      <c r="AGZ190" s="2580"/>
      <c r="AHA190" s="2580"/>
      <c r="AHB190" s="2580"/>
      <c r="AHC190" s="2580"/>
      <c r="AHD190" s="2580"/>
      <c r="AHE190" s="2580"/>
      <c r="AHF190" s="2580"/>
      <c r="AHG190" s="2580"/>
      <c r="AHH190" s="2580"/>
      <c r="AHI190" s="2580"/>
      <c r="AHJ190" s="2580"/>
      <c r="AHK190" s="2580"/>
      <c r="AHL190" s="2580"/>
      <c r="AHM190" s="2580"/>
      <c r="AHN190" s="2580"/>
      <c r="AHO190" s="2580"/>
      <c r="AHP190" s="2580"/>
      <c r="AHQ190" s="2580"/>
      <c r="AHR190" s="2580"/>
      <c r="AHS190" s="2580"/>
      <c r="AHT190" s="2580"/>
      <c r="AHU190" s="2580"/>
      <c r="AHV190" s="2580"/>
      <c r="AHW190" s="2580"/>
      <c r="AHX190" s="2580"/>
      <c r="AHY190" s="2580"/>
      <c r="AHZ190" s="2580"/>
      <c r="AIA190" s="2580"/>
      <c r="AIB190" s="2580"/>
      <c r="AIC190" s="2580"/>
      <c r="AID190" s="2580"/>
      <c r="AIE190" s="2580"/>
      <c r="AIF190" s="2580"/>
      <c r="AIG190" s="2580"/>
      <c r="AIH190" s="2580"/>
      <c r="AII190" s="2580"/>
      <c r="AIJ190" s="2580"/>
      <c r="AIK190" s="2580"/>
      <c r="AIL190" s="2580"/>
      <c r="AIM190" s="2580"/>
      <c r="AIN190" s="2580"/>
      <c r="AIO190" s="2580"/>
      <c r="AIP190" s="2580"/>
      <c r="AIQ190" s="2580"/>
      <c r="AIR190" s="2580"/>
      <c r="AIS190" s="2580"/>
      <c r="AIT190" s="2580"/>
      <c r="AIU190" s="2580"/>
      <c r="AIV190" s="2580"/>
      <c r="AIW190" s="2580"/>
      <c r="AIX190" s="2580"/>
      <c r="AIY190" s="2580"/>
      <c r="AIZ190" s="2580"/>
      <c r="AJA190" s="2580"/>
      <c r="AJB190" s="2580"/>
      <c r="AJC190" s="2580"/>
      <c r="AJD190" s="2580"/>
      <c r="AJE190" s="2580"/>
      <c r="AJF190" s="2580"/>
      <c r="AJG190" s="2580"/>
      <c r="AJH190" s="2580"/>
      <c r="AJI190" s="2580"/>
      <c r="AJJ190" s="2580"/>
      <c r="AJK190" s="2580"/>
      <c r="AJL190" s="2580"/>
      <c r="AJM190" s="2580"/>
      <c r="AJN190" s="2580"/>
      <c r="AJO190" s="2580"/>
      <c r="AJP190" s="2580"/>
      <c r="AJQ190" s="2580"/>
      <c r="AJR190" s="2580"/>
      <c r="AJS190" s="2580"/>
      <c r="AJT190" s="2580"/>
      <c r="AJU190" s="2580"/>
      <c r="AJV190" s="2580"/>
      <c r="AJW190" s="2580"/>
      <c r="AJX190" s="2580"/>
      <c r="AJY190" s="2580"/>
      <c r="AJZ190" s="2580"/>
      <c r="AKA190" s="2580"/>
      <c r="AKB190" s="2580"/>
      <c r="AKC190" s="2580"/>
      <c r="AKD190" s="2580"/>
      <c r="AKE190" s="2580"/>
      <c r="AKF190" s="2580"/>
      <c r="AKG190" s="2580"/>
      <c r="AKH190" s="2580"/>
      <c r="AKI190" s="2580"/>
      <c r="AKJ190" s="2580"/>
      <c r="AKK190" s="2580"/>
      <c r="AKL190" s="2580"/>
      <c r="AKM190" s="2580"/>
      <c r="AKN190" s="2580"/>
      <c r="AKO190" s="2580"/>
      <c r="AKP190" s="2580"/>
      <c r="AKQ190" s="2580"/>
      <c r="AKR190" s="2580"/>
      <c r="AKS190" s="2580"/>
      <c r="AKT190" s="2580"/>
      <c r="AKU190" s="2580"/>
      <c r="AKV190" s="2580"/>
      <c r="AKW190" s="2580"/>
      <c r="AKX190" s="2580"/>
      <c r="AKY190" s="2580"/>
      <c r="AKZ190" s="2580"/>
      <c r="ALA190" s="2580"/>
      <c r="ALB190" s="2580"/>
      <c r="ALC190" s="2580"/>
      <c r="ALD190" s="2580"/>
      <c r="ALE190" s="2580"/>
      <c r="ALF190" s="2580"/>
      <c r="ALG190" s="2580"/>
      <c r="ALH190" s="2580"/>
      <c r="ALI190" s="2580"/>
      <c r="ALJ190" s="2580"/>
      <c r="ALK190" s="2580"/>
      <c r="ALL190" s="2580"/>
      <c r="ALM190" s="2580"/>
      <c r="ALN190" s="2580"/>
      <c r="ALO190" s="2580"/>
      <c r="ALP190" s="2580"/>
      <c r="ALQ190" s="2580"/>
      <c r="ALR190" s="2580"/>
      <c r="ALS190" s="2580"/>
      <c r="ALT190" s="2580"/>
      <c r="ALU190" s="2580"/>
      <c r="ALV190" s="2580"/>
      <c r="ALW190" s="2580"/>
      <c r="ALX190" s="2580"/>
      <c r="ALY190" s="2580"/>
      <c r="ALZ190" s="2580"/>
      <c r="AMA190" s="2580"/>
      <c r="AMB190" s="2580"/>
      <c r="AMC190" s="2580"/>
      <c r="AMD190" s="2580"/>
      <c r="AME190" s="2580"/>
      <c r="AMF190" s="2580"/>
      <c r="AMG190" s="2580"/>
      <c r="AMH190" s="2580"/>
      <c r="AMI190" s="2580"/>
      <c r="AMJ190" s="2580"/>
    </row>
    <row r="191" spans="1:1024" s="3440" customFormat="1" ht="27" customHeight="1" thickBot="1">
      <c r="A191" s="7061"/>
      <c r="B191" s="7064"/>
      <c r="C191" s="7067" t="s">
        <v>629</v>
      </c>
      <c r="D191" s="7068"/>
      <c r="E191" s="7068"/>
      <c r="F191" s="7068"/>
      <c r="G191" s="7068"/>
      <c r="H191" s="7068"/>
      <c r="I191" s="7068"/>
      <c r="J191" s="4518">
        <f>SUM(J187:J190)</f>
        <v>3600000</v>
      </c>
      <c r="K191" s="4519"/>
      <c r="L191" s="4520"/>
      <c r="M191" s="4519"/>
      <c r="N191" s="4519"/>
      <c r="O191" s="4521">
        <f>SUM(O187:O190)</f>
        <v>3600000</v>
      </c>
      <c r="P191" s="3871">
        <f>SUM(P187:P190)</f>
        <v>0</v>
      </c>
      <c r="Q191" s="3872">
        <f>+P191/O191</f>
        <v>0</v>
      </c>
      <c r="R191" s="3873">
        <f>SUM(R187:R190)</f>
        <v>3600000</v>
      </c>
      <c r="S191" s="4988">
        <f>+R191/O191</f>
        <v>1</v>
      </c>
      <c r="T191" s="4883">
        <f t="shared" ref="T191:AG191" si="57">SUM(T187:T190)</f>
        <v>0</v>
      </c>
      <c r="U191" s="3874">
        <f t="shared" si="57"/>
        <v>0</v>
      </c>
      <c r="V191" s="3875">
        <f t="shared" si="57"/>
        <v>0</v>
      </c>
      <c r="W191" s="3876">
        <f t="shared" si="57"/>
        <v>0</v>
      </c>
      <c r="X191" s="3876">
        <f t="shared" si="57"/>
        <v>0</v>
      </c>
      <c r="Y191" s="3877">
        <f>SUM(Y187:Y190)</f>
        <v>0</v>
      </c>
      <c r="Z191" s="3875">
        <f t="shared" si="57"/>
        <v>0</v>
      </c>
      <c r="AA191" s="4521">
        <f t="shared" si="57"/>
        <v>0</v>
      </c>
      <c r="AB191" s="4521">
        <f t="shared" si="57"/>
        <v>0</v>
      </c>
      <c r="AC191" s="4521">
        <f t="shared" si="57"/>
        <v>0</v>
      </c>
      <c r="AD191" s="4521">
        <f t="shared" si="57"/>
        <v>0</v>
      </c>
      <c r="AE191" s="4522">
        <f t="shared" si="57"/>
        <v>0</v>
      </c>
      <c r="AF191" s="4815">
        <f>SUM(AF187:AF190)</f>
        <v>16</v>
      </c>
      <c r="AG191" s="3878">
        <f t="shared" si="57"/>
        <v>0</v>
      </c>
      <c r="AH191" s="3878">
        <f>+AF191-AG191</f>
        <v>16</v>
      </c>
      <c r="AI191" s="3872">
        <f>+AG191/AF191</f>
        <v>0</v>
      </c>
      <c r="AJ191" s="3872">
        <f>+AH191/AF191</f>
        <v>1</v>
      </c>
      <c r="AK191" s="4941">
        <f t="shared" ref="AK191:AV191" si="58">SUM(AK187:AK190)</f>
        <v>0</v>
      </c>
      <c r="AL191" s="4523">
        <f t="shared" si="58"/>
        <v>0</v>
      </c>
      <c r="AM191" s="4523">
        <f t="shared" si="58"/>
        <v>0</v>
      </c>
      <c r="AN191" s="4524">
        <f t="shared" si="58"/>
        <v>0</v>
      </c>
      <c r="AO191" s="4524">
        <f>SUM(AO187:AO190)</f>
        <v>0</v>
      </c>
      <c r="AP191" s="4524">
        <f>SUM(AP187:AP190)</f>
        <v>0</v>
      </c>
      <c r="AQ191" s="4523">
        <f t="shared" si="58"/>
        <v>0</v>
      </c>
      <c r="AR191" s="4523">
        <f t="shared" si="58"/>
        <v>0</v>
      </c>
      <c r="AS191" s="4523">
        <f t="shared" si="58"/>
        <v>0</v>
      </c>
      <c r="AT191" s="4525">
        <f t="shared" si="58"/>
        <v>0</v>
      </c>
      <c r="AU191" s="4526">
        <f>SUM(AU187:AU190)</f>
        <v>0</v>
      </c>
      <c r="AV191" s="4526">
        <f t="shared" si="58"/>
        <v>0</v>
      </c>
      <c r="AW191" s="4527"/>
      <c r="AX191" s="4527"/>
      <c r="AY191" s="4528"/>
      <c r="AZ191" s="4529"/>
      <c r="BA191" s="3429"/>
      <c r="BB191" s="3429"/>
      <c r="BC191" s="3429"/>
      <c r="BD191" s="3429"/>
      <c r="BE191" s="3429"/>
      <c r="BF191" s="3429"/>
      <c r="BG191" s="3429"/>
      <c r="BH191" s="3429"/>
      <c r="BI191" s="3429"/>
      <c r="BJ191" s="3429"/>
      <c r="BK191" s="3429"/>
      <c r="BL191" s="3429"/>
      <c r="BM191" s="3429"/>
      <c r="BN191" s="3429"/>
      <c r="BO191" s="3429"/>
      <c r="BP191" s="3429"/>
      <c r="BQ191" s="3429"/>
      <c r="BR191" s="3429"/>
      <c r="BS191" s="3429"/>
      <c r="BT191" s="3429"/>
      <c r="BU191" s="3429"/>
      <c r="BV191" s="3429"/>
      <c r="BW191" s="3429"/>
      <c r="BX191" s="3429"/>
      <c r="BY191" s="3429"/>
      <c r="BZ191" s="3429"/>
      <c r="CA191" s="3429"/>
      <c r="CB191" s="3429"/>
      <c r="CC191" s="3429"/>
      <c r="CD191" s="3429"/>
      <c r="CE191" s="3429"/>
      <c r="CF191" s="3429"/>
      <c r="CG191" s="3429"/>
      <c r="CH191" s="3429"/>
      <c r="CI191" s="3429"/>
      <c r="CJ191" s="3429"/>
      <c r="CK191" s="3429"/>
      <c r="CL191" s="3429"/>
      <c r="CM191" s="3429"/>
      <c r="CN191" s="3429"/>
      <c r="CO191" s="3429"/>
      <c r="CP191" s="3429"/>
      <c r="CQ191" s="3429"/>
      <c r="CR191" s="3429"/>
      <c r="CS191" s="3429"/>
      <c r="CT191" s="3429"/>
      <c r="CU191" s="3429"/>
      <c r="CV191" s="3429"/>
      <c r="CW191" s="3429"/>
      <c r="CX191" s="3429"/>
      <c r="CY191" s="3429"/>
      <c r="CZ191" s="3429"/>
      <c r="DA191" s="3429"/>
      <c r="DB191" s="3429"/>
      <c r="DC191" s="3429"/>
      <c r="DD191" s="3429"/>
      <c r="DE191" s="3429"/>
      <c r="DF191" s="3429"/>
      <c r="DG191" s="3429"/>
      <c r="DH191" s="3429"/>
      <c r="DI191" s="3429"/>
      <c r="DJ191" s="3429"/>
      <c r="DK191" s="3429"/>
      <c r="DL191" s="3429"/>
      <c r="DM191" s="3429"/>
      <c r="DN191" s="3429"/>
      <c r="DO191" s="3429"/>
      <c r="DP191" s="3429"/>
      <c r="DQ191" s="3429"/>
      <c r="DR191" s="3429"/>
      <c r="DS191" s="3429"/>
      <c r="DT191" s="3429"/>
      <c r="DU191" s="3429"/>
      <c r="DV191" s="3429"/>
      <c r="DW191" s="3429"/>
      <c r="DX191" s="3429"/>
      <c r="DY191" s="3429"/>
      <c r="DZ191" s="3439"/>
      <c r="EA191" s="3439"/>
      <c r="EB191" s="3439"/>
      <c r="EC191" s="3439"/>
      <c r="ED191" s="3439"/>
      <c r="EE191" s="3439"/>
      <c r="EF191" s="3439"/>
      <c r="EG191" s="3439"/>
      <c r="EH191" s="3439"/>
      <c r="EI191" s="3439"/>
      <c r="EJ191" s="3439"/>
      <c r="EK191" s="3439"/>
      <c r="EL191" s="3439"/>
      <c r="EM191" s="3439"/>
      <c r="EN191" s="3439"/>
      <c r="EO191" s="3439"/>
      <c r="EP191" s="3439"/>
      <c r="EQ191" s="3439"/>
      <c r="ER191" s="3439"/>
      <c r="ES191" s="3439"/>
      <c r="ET191" s="3439"/>
      <c r="EU191" s="3439"/>
      <c r="EV191" s="3439"/>
      <c r="EW191" s="3439"/>
      <c r="EX191" s="3439"/>
      <c r="EY191" s="3439"/>
      <c r="EZ191" s="3439"/>
      <c r="FA191" s="3439"/>
      <c r="FB191" s="3439"/>
      <c r="FC191" s="3439"/>
      <c r="FD191" s="3439"/>
      <c r="FE191" s="3439"/>
      <c r="FF191" s="3439"/>
      <c r="FG191" s="3439"/>
      <c r="FH191" s="3439"/>
      <c r="FI191" s="3439"/>
      <c r="FJ191" s="3439"/>
      <c r="FK191" s="3439"/>
      <c r="FL191" s="3439"/>
      <c r="FM191" s="3439"/>
      <c r="FN191" s="3439"/>
      <c r="FO191" s="3439"/>
      <c r="FP191" s="3439"/>
      <c r="FQ191" s="3439"/>
      <c r="FR191" s="3439"/>
      <c r="FS191" s="3439"/>
      <c r="FT191" s="3439"/>
      <c r="FU191" s="3439"/>
      <c r="FV191" s="3439"/>
      <c r="FW191" s="3439"/>
      <c r="FX191" s="3439"/>
      <c r="FY191" s="3439"/>
      <c r="FZ191" s="3439"/>
      <c r="GA191" s="3439"/>
      <c r="GB191" s="3439"/>
      <c r="GC191" s="3439"/>
      <c r="GD191" s="3439"/>
      <c r="GE191" s="3439"/>
      <c r="GF191" s="3439"/>
      <c r="GG191" s="3439"/>
      <c r="GH191" s="3439"/>
      <c r="GI191" s="3439"/>
      <c r="GJ191" s="3439"/>
      <c r="GK191" s="3439"/>
      <c r="GL191" s="3439"/>
      <c r="GM191" s="3439"/>
      <c r="GN191" s="3439"/>
      <c r="GO191" s="3439"/>
      <c r="GP191" s="3439"/>
      <c r="GQ191" s="3439"/>
      <c r="GR191" s="3439"/>
      <c r="GS191" s="3439"/>
      <c r="GT191" s="3439"/>
      <c r="GU191" s="3439"/>
      <c r="GV191" s="3439"/>
      <c r="GW191" s="3439"/>
      <c r="GX191" s="3439"/>
      <c r="GY191" s="3439"/>
      <c r="GZ191" s="3439"/>
      <c r="HA191" s="3439"/>
      <c r="HB191" s="3439"/>
      <c r="HC191" s="3439"/>
      <c r="HD191" s="3439"/>
      <c r="HE191" s="3439"/>
      <c r="HF191" s="3439"/>
      <c r="HG191" s="3439"/>
      <c r="HH191" s="3439"/>
      <c r="HI191" s="3439"/>
      <c r="HJ191" s="3439"/>
      <c r="HK191" s="3439"/>
      <c r="HL191" s="3439"/>
      <c r="HM191" s="3439"/>
      <c r="HN191" s="3439"/>
      <c r="HO191" s="3439"/>
      <c r="HP191" s="3439"/>
      <c r="HQ191" s="3439"/>
      <c r="HR191" s="3439"/>
      <c r="HS191" s="3439"/>
      <c r="HT191" s="3439"/>
      <c r="HU191" s="3439"/>
      <c r="HV191" s="3439"/>
      <c r="HW191" s="3439"/>
      <c r="HX191" s="3439"/>
      <c r="HY191" s="3439"/>
      <c r="HZ191" s="3439"/>
      <c r="IA191" s="3439"/>
      <c r="IB191" s="3439"/>
      <c r="IC191" s="3439"/>
      <c r="ID191" s="3439"/>
      <c r="IE191" s="3439"/>
      <c r="IF191" s="3439"/>
      <c r="IG191" s="3439"/>
      <c r="IH191" s="3439"/>
      <c r="II191" s="3439"/>
      <c r="IJ191" s="3439"/>
      <c r="IK191" s="3439"/>
      <c r="IL191" s="3439"/>
      <c r="IM191" s="3439"/>
      <c r="IN191" s="3439"/>
      <c r="IO191" s="3439"/>
      <c r="IP191" s="3439"/>
      <c r="IQ191" s="3439"/>
      <c r="IR191" s="3439"/>
      <c r="IS191" s="3439"/>
      <c r="IT191" s="3439"/>
      <c r="IU191" s="3439"/>
      <c r="IV191" s="3439"/>
      <c r="IW191" s="3439"/>
      <c r="IX191" s="3439"/>
      <c r="IY191" s="3439"/>
      <c r="IZ191" s="3439"/>
      <c r="JA191" s="3439"/>
      <c r="JB191" s="3439"/>
      <c r="JC191" s="3439"/>
      <c r="JD191" s="3439"/>
      <c r="JE191" s="3439"/>
      <c r="JF191" s="3439"/>
      <c r="JG191" s="3439"/>
      <c r="JH191" s="3439"/>
      <c r="JI191" s="3439"/>
      <c r="JJ191" s="3439"/>
      <c r="JK191" s="3439"/>
      <c r="JL191" s="3439"/>
      <c r="JM191" s="3439"/>
      <c r="JN191" s="3439"/>
      <c r="JO191" s="3439"/>
      <c r="JP191" s="3439"/>
      <c r="JQ191" s="3439"/>
      <c r="JR191" s="3439"/>
      <c r="JS191" s="3439"/>
      <c r="JT191" s="3439"/>
      <c r="JU191" s="3439"/>
      <c r="JV191" s="3439"/>
      <c r="JW191" s="3439"/>
      <c r="JX191" s="3439"/>
      <c r="JY191" s="3439"/>
      <c r="JZ191" s="3439"/>
      <c r="KA191" s="3439"/>
      <c r="KB191" s="3439"/>
      <c r="KC191" s="3439"/>
      <c r="KD191" s="3439"/>
      <c r="KE191" s="3439"/>
      <c r="KF191" s="3439"/>
      <c r="KG191" s="3439"/>
      <c r="KH191" s="3439"/>
      <c r="KI191" s="3439"/>
      <c r="KJ191" s="3439"/>
      <c r="KK191" s="3439"/>
      <c r="KL191" s="3439"/>
      <c r="KM191" s="3439"/>
      <c r="KN191" s="3439"/>
      <c r="KO191" s="3439"/>
      <c r="KP191" s="3439"/>
      <c r="KQ191" s="3439"/>
      <c r="KR191" s="3439"/>
      <c r="KS191" s="3439"/>
      <c r="KT191" s="3439"/>
      <c r="KU191" s="3439"/>
      <c r="KV191" s="3439"/>
      <c r="KW191" s="3439"/>
      <c r="KX191" s="3439"/>
      <c r="KY191" s="3439"/>
      <c r="KZ191" s="3439"/>
      <c r="LA191" s="3439"/>
      <c r="LB191" s="3439"/>
      <c r="LC191" s="3439"/>
      <c r="LD191" s="3439"/>
      <c r="LE191" s="3439"/>
      <c r="LF191" s="3439"/>
      <c r="LG191" s="3439"/>
      <c r="LH191" s="3439"/>
      <c r="LI191" s="3439"/>
      <c r="LJ191" s="3439"/>
      <c r="LK191" s="3439"/>
      <c r="LL191" s="3439"/>
      <c r="LM191" s="3439"/>
      <c r="LN191" s="3439"/>
      <c r="LO191" s="3439"/>
      <c r="LP191" s="3439"/>
      <c r="LQ191" s="3439"/>
      <c r="LR191" s="3439"/>
      <c r="LS191" s="3439"/>
      <c r="LT191" s="3439"/>
      <c r="LU191" s="3439"/>
      <c r="LV191" s="3439"/>
      <c r="LW191" s="3439"/>
      <c r="LX191" s="3439"/>
      <c r="LY191" s="3439"/>
      <c r="LZ191" s="3439"/>
      <c r="MA191" s="3439"/>
      <c r="MB191" s="3439"/>
      <c r="MC191" s="3439"/>
      <c r="MD191" s="3439"/>
      <c r="ME191" s="3439"/>
      <c r="MF191" s="3439"/>
      <c r="MG191" s="3439"/>
      <c r="MH191" s="3439"/>
      <c r="MI191" s="3439"/>
      <c r="MJ191" s="3439"/>
      <c r="MK191" s="3439"/>
      <c r="ML191" s="3439"/>
      <c r="MM191" s="3439"/>
      <c r="MN191" s="3439"/>
      <c r="MO191" s="3439"/>
      <c r="MP191" s="3439"/>
      <c r="MQ191" s="3439"/>
      <c r="MR191" s="3439"/>
      <c r="MS191" s="3439"/>
      <c r="MT191" s="3439"/>
      <c r="MU191" s="3439"/>
      <c r="MV191" s="3439"/>
      <c r="MW191" s="3439"/>
      <c r="MX191" s="3439"/>
      <c r="MY191" s="3439"/>
      <c r="MZ191" s="3439"/>
      <c r="NA191" s="3439"/>
      <c r="NB191" s="3439"/>
      <c r="NC191" s="3439"/>
      <c r="ND191" s="3439"/>
      <c r="NE191" s="3439"/>
      <c r="NF191" s="3439"/>
      <c r="NG191" s="3439"/>
      <c r="NH191" s="3439"/>
      <c r="NI191" s="3439"/>
      <c r="NJ191" s="3439"/>
      <c r="NK191" s="3439"/>
      <c r="NL191" s="3439"/>
      <c r="NM191" s="3439"/>
      <c r="NN191" s="3439"/>
      <c r="NO191" s="3439"/>
      <c r="NP191" s="3439"/>
      <c r="NQ191" s="3439"/>
      <c r="NR191" s="3439"/>
      <c r="NS191" s="3439"/>
      <c r="NT191" s="3439"/>
      <c r="NU191" s="3439"/>
      <c r="NV191" s="3439"/>
      <c r="NW191" s="3439"/>
      <c r="NX191" s="3439"/>
      <c r="NY191" s="3439"/>
      <c r="NZ191" s="3439"/>
      <c r="OA191" s="3439"/>
      <c r="OB191" s="3439"/>
      <c r="OC191" s="3439"/>
      <c r="OD191" s="3439"/>
      <c r="OE191" s="3439"/>
      <c r="OF191" s="3439"/>
      <c r="OG191" s="3439"/>
      <c r="OH191" s="3439"/>
      <c r="OI191" s="3439"/>
      <c r="OJ191" s="3439"/>
      <c r="OK191" s="3439"/>
      <c r="OL191" s="3439"/>
      <c r="OM191" s="3439"/>
      <c r="ON191" s="3439"/>
      <c r="OO191" s="3439"/>
      <c r="OP191" s="3439"/>
      <c r="OQ191" s="3439"/>
      <c r="OR191" s="3439"/>
      <c r="OS191" s="3439"/>
      <c r="OT191" s="3439"/>
      <c r="OU191" s="3439"/>
      <c r="OV191" s="3439"/>
      <c r="OW191" s="3439"/>
      <c r="OX191" s="3439"/>
      <c r="OY191" s="3439"/>
      <c r="OZ191" s="3439"/>
      <c r="PA191" s="3439"/>
      <c r="PB191" s="3439"/>
      <c r="PC191" s="3439"/>
      <c r="PD191" s="3439"/>
      <c r="PE191" s="3439"/>
      <c r="PF191" s="3439"/>
      <c r="PG191" s="3439"/>
      <c r="PH191" s="3439"/>
      <c r="PI191" s="3439"/>
      <c r="PJ191" s="3439"/>
      <c r="PK191" s="3439"/>
      <c r="PL191" s="3439"/>
      <c r="PM191" s="3439"/>
      <c r="PN191" s="3439"/>
      <c r="PO191" s="3439"/>
      <c r="PP191" s="3439"/>
      <c r="PQ191" s="3439"/>
      <c r="PR191" s="3439"/>
      <c r="PS191" s="3439"/>
      <c r="PT191" s="3439"/>
      <c r="PU191" s="3439"/>
      <c r="PV191" s="3439"/>
      <c r="PW191" s="3439"/>
      <c r="PX191" s="3439"/>
      <c r="PY191" s="3439"/>
      <c r="PZ191" s="3439"/>
      <c r="QA191" s="3439"/>
      <c r="QB191" s="3439"/>
      <c r="QC191" s="3439"/>
      <c r="QD191" s="3439"/>
      <c r="QE191" s="3439"/>
      <c r="QF191" s="3439"/>
      <c r="QG191" s="3439"/>
      <c r="QH191" s="3439"/>
      <c r="QI191" s="3439"/>
      <c r="QJ191" s="3439"/>
      <c r="QK191" s="3439"/>
      <c r="QL191" s="3439"/>
      <c r="QM191" s="3439"/>
      <c r="QN191" s="3439"/>
      <c r="QO191" s="3439"/>
      <c r="QP191" s="3439"/>
      <c r="QQ191" s="3439"/>
      <c r="QR191" s="3439"/>
      <c r="QS191" s="3439"/>
      <c r="QT191" s="3439"/>
      <c r="QU191" s="3439"/>
      <c r="QV191" s="3439"/>
      <c r="QW191" s="3439"/>
      <c r="QX191" s="3439"/>
      <c r="QY191" s="3439"/>
      <c r="QZ191" s="3439"/>
      <c r="RA191" s="3439"/>
      <c r="RB191" s="3439"/>
      <c r="RC191" s="3439"/>
      <c r="RD191" s="3439"/>
      <c r="RE191" s="3439"/>
      <c r="RF191" s="3439"/>
      <c r="RG191" s="3439"/>
      <c r="RH191" s="3439"/>
      <c r="RI191" s="3439"/>
      <c r="RJ191" s="3439"/>
      <c r="RK191" s="3439"/>
      <c r="RL191" s="3439"/>
      <c r="RM191" s="3439"/>
      <c r="RN191" s="3439"/>
      <c r="RO191" s="3439"/>
      <c r="RP191" s="3439"/>
      <c r="RQ191" s="3439"/>
      <c r="RR191" s="3439"/>
      <c r="RS191" s="3439"/>
      <c r="RT191" s="3439"/>
      <c r="RU191" s="3439"/>
      <c r="RV191" s="3439"/>
      <c r="RW191" s="3439"/>
      <c r="RX191" s="3439"/>
      <c r="RY191" s="3439"/>
      <c r="RZ191" s="3439"/>
      <c r="SA191" s="3439"/>
      <c r="SB191" s="3439"/>
      <c r="SC191" s="3439"/>
      <c r="SD191" s="3439"/>
      <c r="SE191" s="3439"/>
      <c r="SF191" s="3439"/>
      <c r="SG191" s="3439"/>
      <c r="SH191" s="3439"/>
      <c r="SI191" s="3439"/>
      <c r="SJ191" s="3439"/>
      <c r="SK191" s="3439"/>
      <c r="SL191" s="3439"/>
      <c r="SM191" s="3439"/>
      <c r="SN191" s="3439"/>
      <c r="SO191" s="3439"/>
      <c r="SP191" s="3439"/>
      <c r="SQ191" s="3439"/>
      <c r="SR191" s="3439"/>
      <c r="SS191" s="3439"/>
      <c r="ST191" s="3439"/>
      <c r="SU191" s="3439"/>
      <c r="SV191" s="3439"/>
      <c r="SW191" s="3439"/>
      <c r="SX191" s="3439"/>
      <c r="SY191" s="3439"/>
      <c r="SZ191" s="3439"/>
      <c r="TA191" s="3439"/>
      <c r="TB191" s="3439"/>
      <c r="TC191" s="3439"/>
      <c r="TD191" s="3439"/>
      <c r="TE191" s="3439"/>
      <c r="TF191" s="3439"/>
      <c r="TG191" s="3439"/>
      <c r="TH191" s="3439"/>
      <c r="TI191" s="3439"/>
      <c r="TJ191" s="3439"/>
      <c r="TK191" s="3439"/>
      <c r="TL191" s="3439"/>
      <c r="TM191" s="3439"/>
      <c r="TN191" s="3439"/>
      <c r="TO191" s="3439"/>
      <c r="TP191" s="3439"/>
      <c r="TQ191" s="3439"/>
      <c r="TR191" s="3439"/>
      <c r="TS191" s="3439"/>
      <c r="TT191" s="3439"/>
      <c r="TU191" s="3439"/>
      <c r="TV191" s="3439"/>
      <c r="TW191" s="3439"/>
      <c r="TX191" s="3439"/>
      <c r="TY191" s="3439"/>
      <c r="TZ191" s="3439"/>
      <c r="UA191" s="3439"/>
      <c r="UB191" s="3439"/>
      <c r="UC191" s="3439"/>
      <c r="UD191" s="3439"/>
      <c r="UE191" s="3439"/>
      <c r="UF191" s="3439"/>
      <c r="UG191" s="3439"/>
      <c r="UH191" s="3439"/>
      <c r="UI191" s="3439"/>
      <c r="UJ191" s="3439"/>
      <c r="UK191" s="3439"/>
      <c r="UL191" s="3439"/>
      <c r="UM191" s="3439"/>
      <c r="UN191" s="3439"/>
      <c r="UO191" s="3439"/>
      <c r="UP191" s="3439"/>
      <c r="UQ191" s="3439"/>
      <c r="UR191" s="3439"/>
      <c r="US191" s="3439"/>
      <c r="UT191" s="3439"/>
      <c r="UU191" s="3439"/>
      <c r="UV191" s="3439"/>
      <c r="UW191" s="3439"/>
      <c r="UX191" s="3439"/>
      <c r="UY191" s="3439"/>
      <c r="UZ191" s="3439"/>
      <c r="VA191" s="3439"/>
      <c r="VB191" s="3439"/>
      <c r="VC191" s="3439"/>
      <c r="VD191" s="3439"/>
      <c r="VE191" s="3439"/>
      <c r="VF191" s="3439"/>
      <c r="VG191" s="3439"/>
      <c r="VH191" s="3439"/>
      <c r="VI191" s="3439"/>
      <c r="VJ191" s="3439"/>
      <c r="VK191" s="3439"/>
      <c r="VL191" s="3439"/>
      <c r="VM191" s="3439"/>
      <c r="VN191" s="3439"/>
      <c r="VO191" s="3439"/>
      <c r="VP191" s="3439"/>
      <c r="VQ191" s="3439"/>
      <c r="VR191" s="3439"/>
      <c r="VS191" s="3439"/>
      <c r="VT191" s="3439"/>
      <c r="VU191" s="3439"/>
      <c r="VV191" s="3439"/>
      <c r="VW191" s="3439"/>
      <c r="VX191" s="3439"/>
      <c r="VY191" s="3439"/>
      <c r="VZ191" s="3439"/>
      <c r="WA191" s="3439"/>
      <c r="WB191" s="3439"/>
      <c r="WC191" s="3439"/>
      <c r="WD191" s="3439"/>
      <c r="WE191" s="3439"/>
      <c r="WF191" s="3439"/>
      <c r="WG191" s="3439"/>
      <c r="WH191" s="3439"/>
      <c r="WI191" s="3439"/>
      <c r="WJ191" s="3439"/>
      <c r="WK191" s="3439"/>
      <c r="WL191" s="3439"/>
      <c r="WM191" s="3439"/>
      <c r="WN191" s="3439"/>
      <c r="WO191" s="3439"/>
      <c r="WP191" s="3439"/>
      <c r="WQ191" s="3439"/>
      <c r="WR191" s="3439"/>
      <c r="WS191" s="3439"/>
      <c r="WT191" s="3439"/>
      <c r="WU191" s="3439"/>
      <c r="WV191" s="3439"/>
      <c r="WW191" s="3439"/>
      <c r="WX191" s="3439"/>
      <c r="WY191" s="3439"/>
      <c r="WZ191" s="3439"/>
      <c r="XA191" s="3439"/>
      <c r="XB191" s="3439"/>
      <c r="XC191" s="3439"/>
      <c r="XD191" s="3439"/>
      <c r="XE191" s="3439"/>
      <c r="XF191" s="3439"/>
      <c r="XG191" s="3439"/>
      <c r="XH191" s="3439"/>
      <c r="XI191" s="3439"/>
      <c r="XJ191" s="3439"/>
      <c r="XK191" s="3439"/>
      <c r="XL191" s="3439"/>
      <c r="XM191" s="3439"/>
      <c r="XN191" s="3439"/>
      <c r="XO191" s="3439"/>
      <c r="XP191" s="3439"/>
      <c r="XQ191" s="3439"/>
      <c r="XR191" s="3439"/>
      <c r="XS191" s="3439"/>
      <c r="XT191" s="3439"/>
      <c r="XU191" s="3439"/>
      <c r="XV191" s="3439"/>
      <c r="XW191" s="3439"/>
      <c r="XX191" s="3439"/>
      <c r="XY191" s="3439"/>
      <c r="XZ191" s="3439"/>
      <c r="YA191" s="3439"/>
      <c r="YB191" s="3439"/>
      <c r="YC191" s="3439"/>
      <c r="YD191" s="3439"/>
      <c r="YE191" s="3439"/>
      <c r="YF191" s="3439"/>
      <c r="YG191" s="3439"/>
      <c r="YH191" s="3439"/>
      <c r="YI191" s="3439"/>
      <c r="YJ191" s="3439"/>
      <c r="YK191" s="3439"/>
      <c r="YL191" s="3439"/>
      <c r="YM191" s="3439"/>
      <c r="YN191" s="3439"/>
      <c r="YO191" s="3439"/>
      <c r="YP191" s="3439"/>
      <c r="YQ191" s="3439"/>
      <c r="YR191" s="3439"/>
      <c r="YS191" s="3439"/>
      <c r="YT191" s="3439"/>
      <c r="YU191" s="3439"/>
      <c r="YV191" s="3439"/>
      <c r="YW191" s="3439"/>
      <c r="YX191" s="3439"/>
      <c r="YY191" s="3439"/>
      <c r="YZ191" s="3439"/>
      <c r="ZA191" s="3439"/>
      <c r="ZB191" s="3439"/>
      <c r="ZC191" s="3439"/>
      <c r="ZD191" s="3439"/>
      <c r="ZE191" s="3439"/>
      <c r="ZF191" s="3439"/>
      <c r="ZG191" s="3439"/>
      <c r="ZH191" s="3439"/>
      <c r="ZI191" s="3439"/>
      <c r="ZJ191" s="3439"/>
      <c r="ZK191" s="3439"/>
      <c r="ZL191" s="3439"/>
      <c r="ZM191" s="3439"/>
      <c r="ZN191" s="3439"/>
      <c r="ZO191" s="3439"/>
      <c r="ZP191" s="3439"/>
      <c r="ZQ191" s="3439"/>
      <c r="ZR191" s="3439"/>
      <c r="ZS191" s="3439"/>
      <c r="ZT191" s="3439"/>
      <c r="ZU191" s="3439"/>
      <c r="ZV191" s="3439"/>
      <c r="ZW191" s="3439"/>
      <c r="ZX191" s="3439"/>
      <c r="ZY191" s="3439"/>
      <c r="ZZ191" s="3439"/>
      <c r="AAA191" s="3439"/>
      <c r="AAB191" s="3439"/>
      <c r="AAC191" s="3439"/>
      <c r="AAD191" s="3439"/>
      <c r="AAE191" s="3439"/>
      <c r="AAF191" s="3439"/>
      <c r="AAG191" s="3439"/>
      <c r="AAH191" s="3439"/>
      <c r="AAI191" s="3439"/>
      <c r="AAJ191" s="3439"/>
      <c r="AAK191" s="3439"/>
      <c r="AAL191" s="3439"/>
      <c r="AAM191" s="3439"/>
      <c r="AAN191" s="3439"/>
      <c r="AAO191" s="3439"/>
      <c r="AAP191" s="3439"/>
      <c r="AAQ191" s="3439"/>
      <c r="AAR191" s="3439"/>
      <c r="AAS191" s="3439"/>
      <c r="AAT191" s="3439"/>
      <c r="AAU191" s="3439"/>
      <c r="AAV191" s="3439"/>
      <c r="AAW191" s="3439"/>
      <c r="AAX191" s="3439"/>
      <c r="AAY191" s="3439"/>
      <c r="AAZ191" s="3439"/>
      <c r="ABA191" s="3439"/>
      <c r="ABB191" s="3439"/>
      <c r="ABC191" s="3439"/>
      <c r="ABD191" s="3439"/>
      <c r="ABE191" s="3439"/>
      <c r="ABF191" s="3439"/>
      <c r="ABG191" s="3439"/>
      <c r="ABH191" s="3439"/>
      <c r="ABI191" s="3439"/>
      <c r="ABJ191" s="3439"/>
      <c r="ABK191" s="3439"/>
      <c r="ABL191" s="3439"/>
      <c r="ABM191" s="3439"/>
      <c r="ABN191" s="3439"/>
      <c r="ABO191" s="3439"/>
      <c r="ABP191" s="3439"/>
      <c r="ABQ191" s="3439"/>
      <c r="ABR191" s="3439"/>
      <c r="ABS191" s="3439"/>
      <c r="ABT191" s="3439"/>
      <c r="ABU191" s="3439"/>
      <c r="ABV191" s="3439"/>
      <c r="ABW191" s="3439"/>
      <c r="ABX191" s="3439"/>
      <c r="ABY191" s="3439"/>
      <c r="ABZ191" s="3439"/>
      <c r="ACA191" s="3439"/>
      <c r="ACB191" s="3439"/>
      <c r="ACC191" s="3439"/>
      <c r="ACD191" s="3439"/>
      <c r="ACE191" s="3439"/>
      <c r="ACF191" s="3439"/>
      <c r="ACG191" s="3439"/>
      <c r="ACH191" s="3439"/>
      <c r="ACI191" s="3439"/>
      <c r="ACJ191" s="3439"/>
      <c r="ACK191" s="3439"/>
      <c r="ACL191" s="3439"/>
      <c r="ACM191" s="3439"/>
      <c r="ACN191" s="3439"/>
      <c r="ACO191" s="3439"/>
      <c r="ACP191" s="3439"/>
      <c r="ACQ191" s="3439"/>
      <c r="ACR191" s="3439"/>
      <c r="ACS191" s="3439"/>
      <c r="ACT191" s="3439"/>
      <c r="ACU191" s="3439"/>
      <c r="ACV191" s="3439"/>
      <c r="ACW191" s="3439"/>
      <c r="ACX191" s="3439"/>
      <c r="ACY191" s="3439"/>
      <c r="ACZ191" s="3439"/>
      <c r="ADA191" s="3439"/>
      <c r="ADB191" s="3439"/>
      <c r="ADC191" s="3439"/>
      <c r="ADD191" s="3439"/>
      <c r="ADE191" s="3439"/>
      <c r="ADF191" s="3439"/>
      <c r="ADG191" s="3439"/>
      <c r="ADH191" s="3439"/>
      <c r="ADI191" s="3439"/>
      <c r="ADJ191" s="3439"/>
      <c r="ADK191" s="3439"/>
      <c r="ADL191" s="3439"/>
      <c r="ADM191" s="3439"/>
      <c r="ADN191" s="3439"/>
      <c r="ADO191" s="3439"/>
      <c r="ADP191" s="3439"/>
      <c r="ADQ191" s="3439"/>
      <c r="ADR191" s="3439"/>
      <c r="ADS191" s="3439"/>
      <c r="ADT191" s="3439"/>
      <c r="ADU191" s="3439"/>
      <c r="ADV191" s="3439"/>
      <c r="ADW191" s="3439"/>
      <c r="ADX191" s="3439"/>
      <c r="ADY191" s="3439"/>
      <c r="ADZ191" s="3439"/>
      <c r="AEA191" s="3439"/>
      <c r="AEB191" s="3439"/>
      <c r="AEC191" s="3439"/>
      <c r="AED191" s="3439"/>
      <c r="AEE191" s="3439"/>
      <c r="AEF191" s="3439"/>
      <c r="AEG191" s="3439"/>
      <c r="AEH191" s="3439"/>
      <c r="AEI191" s="3439"/>
      <c r="AEJ191" s="3439"/>
      <c r="AEK191" s="3439"/>
      <c r="AEL191" s="3439"/>
      <c r="AEM191" s="3439"/>
      <c r="AEN191" s="3439"/>
      <c r="AEO191" s="3439"/>
      <c r="AEP191" s="3439"/>
      <c r="AEQ191" s="3439"/>
      <c r="AER191" s="3439"/>
      <c r="AES191" s="3439"/>
      <c r="AET191" s="3439"/>
      <c r="AEU191" s="3439"/>
      <c r="AEV191" s="3439"/>
      <c r="AEW191" s="3439"/>
      <c r="AEX191" s="3439"/>
      <c r="AEY191" s="3439"/>
      <c r="AEZ191" s="3439"/>
      <c r="AFA191" s="3439"/>
      <c r="AFB191" s="3439"/>
      <c r="AFC191" s="3439"/>
      <c r="AFD191" s="3439"/>
      <c r="AFE191" s="3439"/>
      <c r="AFF191" s="3439"/>
      <c r="AFG191" s="3439"/>
      <c r="AFH191" s="3439"/>
      <c r="AFI191" s="3439"/>
      <c r="AFJ191" s="3439"/>
      <c r="AFK191" s="3439"/>
      <c r="AFL191" s="3439"/>
      <c r="AFM191" s="3439"/>
      <c r="AFN191" s="3439"/>
      <c r="AFO191" s="3439"/>
      <c r="AFP191" s="3439"/>
      <c r="AFQ191" s="3439"/>
      <c r="AFR191" s="3439"/>
      <c r="AFS191" s="3439"/>
      <c r="AFT191" s="3439"/>
      <c r="AFU191" s="3439"/>
      <c r="AFV191" s="3439"/>
      <c r="AFW191" s="3439"/>
      <c r="AFX191" s="3439"/>
      <c r="AFY191" s="3439"/>
      <c r="AFZ191" s="3439"/>
      <c r="AGA191" s="3439"/>
      <c r="AGB191" s="3439"/>
      <c r="AGC191" s="3439"/>
      <c r="AGD191" s="3439"/>
      <c r="AGE191" s="3439"/>
      <c r="AGF191" s="3439"/>
      <c r="AGG191" s="3439"/>
      <c r="AGH191" s="3439"/>
      <c r="AGI191" s="3439"/>
      <c r="AGJ191" s="3439"/>
      <c r="AGK191" s="3439"/>
      <c r="AGL191" s="3439"/>
      <c r="AGM191" s="3439"/>
      <c r="AGN191" s="3439"/>
      <c r="AGO191" s="3439"/>
      <c r="AGP191" s="3439"/>
      <c r="AGQ191" s="3439"/>
      <c r="AGR191" s="3439"/>
      <c r="AGS191" s="3439"/>
      <c r="AGT191" s="3439"/>
      <c r="AGU191" s="3439"/>
      <c r="AGV191" s="3439"/>
      <c r="AGW191" s="3439"/>
      <c r="AGX191" s="3439"/>
      <c r="AGY191" s="3439"/>
      <c r="AGZ191" s="3439"/>
      <c r="AHA191" s="3439"/>
      <c r="AHB191" s="3439"/>
      <c r="AHC191" s="3439"/>
      <c r="AHD191" s="3439"/>
      <c r="AHE191" s="3439"/>
      <c r="AHF191" s="3439"/>
      <c r="AHG191" s="3439"/>
      <c r="AHH191" s="3439"/>
      <c r="AHI191" s="3439"/>
      <c r="AHJ191" s="3439"/>
      <c r="AHK191" s="3439"/>
      <c r="AHL191" s="3439"/>
      <c r="AHM191" s="3439"/>
      <c r="AHN191" s="3439"/>
      <c r="AHO191" s="3439"/>
      <c r="AHP191" s="3439"/>
      <c r="AHQ191" s="3439"/>
      <c r="AHR191" s="3439"/>
      <c r="AHS191" s="3439"/>
      <c r="AHT191" s="3439"/>
      <c r="AHU191" s="3439"/>
      <c r="AHV191" s="3439"/>
      <c r="AHW191" s="3439"/>
      <c r="AHX191" s="3439"/>
      <c r="AHY191" s="3439"/>
      <c r="AHZ191" s="3439"/>
      <c r="AIA191" s="3439"/>
      <c r="AIB191" s="3439"/>
      <c r="AIC191" s="3439"/>
      <c r="AID191" s="3439"/>
      <c r="AIE191" s="3439"/>
      <c r="AIF191" s="3439"/>
      <c r="AIG191" s="3439"/>
      <c r="AIH191" s="3439"/>
      <c r="AII191" s="3439"/>
      <c r="AIJ191" s="3439"/>
      <c r="AIK191" s="3439"/>
      <c r="AIL191" s="3439"/>
      <c r="AIM191" s="3439"/>
      <c r="AIN191" s="3439"/>
      <c r="AIO191" s="3439"/>
      <c r="AIP191" s="3439"/>
      <c r="AIQ191" s="3439"/>
      <c r="AIR191" s="3439"/>
      <c r="AIS191" s="3439"/>
      <c r="AIT191" s="3439"/>
      <c r="AIU191" s="3439"/>
      <c r="AIV191" s="3439"/>
      <c r="AIW191" s="3439"/>
      <c r="AIX191" s="3439"/>
      <c r="AIY191" s="3439"/>
      <c r="AIZ191" s="3439"/>
      <c r="AJA191" s="3439"/>
      <c r="AJB191" s="3439"/>
      <c r="AJC191" s="3439"/>
      <c r="AJD191" s="3439"/>
      <c r="AJE191" s="3439"/>
      <c r="AJF191" s="3439"/>
      <c r="AJG191" s="3439"/>
      <c r="AJH191" s="3439"/>
      <c r="AJI191" s="3439"/>
      <c r="AJJ191" s="3439"/>
      <c r="AJK191" s="3439"/>
      <c r="AJL191" s="3439"/>
      <c r="AJM191" s="3439"/>
      <c r="AJN191" s="3439"/>
      <c r="AJO191" s="3439"/>
      <c r="AJP191" s="3439"/>
      <c r="AJQ191" s="3439"/>
      <c r="AJR191" s="3439"/>
      <c r="AJS191" s="3439"/>
      <c r="AJT191" s="3439"/>
      <c r="AJU191" s="3439"/>
      <c r="AJV191" s="3439"/>
      <c r="AJW191" s="3439"/>
      <c r="AJX191" s="3439"/>
      <c r="AJY191" s="3439"/>
      <c r="AJZ191" s="3439"/>
      <c r="AKA191" s="3439"/>
      <c r="AKB191" s="3439"/>
      <c r="AKC191" s="3439"/>
      <c r="AKD191" s="3439"/>
      <c r="AKE191" s="3439"/>
      <c r="AKF191" s="3439"/>
      <c r="AKG191" s="3439"/>
      <c r="AKH191" s="3439"/>
      <c r="AKI191" s="3439"/>
      <c r="AKJ191" s="3439"/>
      <c r="AKK191" s="3439"/>
      <c r="AKL191" s="3439"/>
      <c r="AKM191" s="3439"/>
      <c r="AKN191" s="3439"/>
      <c r="AKO191" s="3439"/>
      <c r="AKP191" s="3439"/>
      <c r="AKQ191" s="3439"/>
      <c r="AKR191" s="3439"/>
      <c r="AKS191" s="3439"/>
      <c r="AKT191" s="3439"/>
      <c r="AKU191" s="3439"/>
      <c r="AKV191" s="3439"/>
      <c r="AKW191" s="3439"/>
      <c r="AKX191" s="3439"/>
      <c r="AKY191" s="3439"/>
      <c r="AKZ191" s="3439"/>
      <c r="ALA191" s="3439"/>
      <c r="ALB191" s="3439"/>
      <c r="ALC191" s="3439"/>
      <c r="ALD191" s="3439"/>
      <c r="ALE191" s="3439"/>
      <c r="ALF191" s="3439"/>
      <c r="ALG191" s="3439"/>
      <c r="ALH191" s="3439"/>
      <c r="ALI191" s="3439"/>
      <c r="ALJ191" s="3439"/>
      <c r="ALK191" s="3439"/>
      <c r="ALL191" s="3439"/>
      <c r="ALM191" s="3439"/>
      <c r="ALN191" s="3439"/>
      <c r="ALO191" s="3439"/>
      <c r="ALP191" s="3439"/>
      <c r="ALQ191" s="3439"/>
      <c r="ALR191" s="3439"/>
      <c r="ALS191" s="3439"/>
      <c r="ALT191" s="3439"/>
      <c r="ALU191" s="3439"/>
      <c r="ALV191" s="3439"/>
      <c r="ALW191" s="3439"/>
      <c r="ALX191" s="3439"/>
      <c r="ALY191" s="3439"/>
      <c r="ALZ191" s="3439"/>
      <c r="AMA191" s="3439"/>
      <c r="AMB191" s="3439"/>
      <c r="AMC191" s="3439"/>
      <c r="AMD191" s="3439"/>
      <c r="AME191" s="3439"/>
      <c r="AMF191" s="3439"/>
      <c r="AMG191" s="3439"/>
      <c r="AMH191" s="3439"/>
      <c r="AMI191" s="3439"/>
      <c r="AMJ191" s="3439"/>
    </row>
    <row r="192" spans="1:1024" s="3676" customFormat="1" ht="27" customHeight="1" thickBot="1">
      <c r="A192" s="3672"/>
      <c r="B192" s="4459"/>
      <c r="C192" s="4767"/>
      <c r="D192" s="4460"/>
      <c r="E192" s="4460"/>
      <c r="F192" s="4461"/>
      <c r="G192" s="4460"/>
      <c r="H192" s="4462"/>
      <c r="I192" s="4460"/>
      <c r="J192" s="4460"/>
      <c r="K192" s="4463"/>
      <c r="L192" s="4464"/>
      <c r="M192" s="4463"/>
      <c r="N192" s="4463"/>
      <c r="O192" s="4465"/>
      <c r="P192" s="4466"/>
      <c r="Q192" s="4467"/>
      <c r="R192" s="4468"/>
      <c r="S192" s="4989"/>
      <c r="T192" s="4884"/>
      <c r="U192" s="4470"/>
      <c r="V192" s="4471"/>
      <c r="W192" s="4472"/>
      <c r="X192" s="4473"/>
      <c r="Y192" s="4474"/>
      <c r="Z192" s="4475"/>
      <c r="AA192" s="4476"/>
      <c r="AB192" s="4476"/>
      <c r="AC192" s="4477"/>
      <c r="AD192" s="4476"/>
      <c r="AE192" s="4478"/>
      <c r="AF192" s="4816"/>
      <c r="AG192" s="4479"/>
      <c r="AH192" s="4479"/>
      <c r="AI192" s="4467"/>
      <c r="AJ192" s="4469"/>
      <c r="AK192" s="4942"/>
      <c r="AL192" s="4480"/>
      <c r="AM192" s="4480"/>
      <c r="AN192" s="4481"/>
      <c r="AO192" s="4481"/>
      <c r="AP192" s="4481"/>
      <c r="AQ192" s="4480"/>
      <c r="AR192" s="4480"/>
      <c r="AS192" s="4480"/>
      <c r="AT192" s="4482"/>
      <c r="AU192" s="4480"/>
      <c r="AV192" s="4480"/>
      <c r="AW192" s="4483"/>
      <c r="AX192" s="3673"/>
      <c r="AY192" s="3674"/>
      <c r="AZ192" s="3675"/>
      <c r="BA192" s="3421"/>
      <c r="BB192" s="3421"/>
      <c r="BC192" s="3421"/>
      <c r="BD192" s="3421"/>
      <c r="BE192" s="3421"/>
      <c r="BF192" s="3421"/>
      <c r="BG192" s="3421"/>
      <c r="BH192" s="3421"/>
      <c r="BI192" s="3421"/>
      <c r="BJ192" s="3421"/>
      <c r="BK192" s="3421"/>
      <c r="BL192" s="3421"/>
      <c r="BM192" s="3421"/>
      <c r="BN192" s="3421"/>
      <c r="BO192" s="3421"/>
      <c r="BP192" s="3421"/>
      <c r="BQ192" s="3421"/>
      <c r="BR192" s="3421"/>
      <c r="BS192" s="3421"/>
      <c r="BT192" s="3421"/>
      <c r="BU192" s="3421"/>
      <c r="BV192" s="3421"/>
      <c r="BW192" s="3421"/>
      <c r="BX192" s="3421"/>
      <c r="BY192" s="3421"/>
      <c r="BZ192" s="3421"/>
      <c r="CA192" s="3421"/>
      <c r="CB192" s="3421"/>
      <c r="CC192" s="3421"/>
      <c r="CD192" s="3421"/>
      <c r="CE192" s="3421"/>
      <c r="CF192" s="3421"/>
      <c r="CG192" s="3421"/>
      <c r="CH192" s="3421"/>
      <c r="CI192" s="3421"/>
      <c r="CJ192" s="3421"/>
      <c r="CK192" s="3421"/>
      <c r="CL192" s="3421"/>
      <c r="CM192" s="3421"/>
      <c r="CN192" s="3421"/>
      <c r="CO192" s="3421"/>
      <c r="CP192" s="3421"/>
      <c r="CQ192" s="3421"/>
      <c r="CR192" s="3421"/>
      <c r="CS192" s="3421"/>
      <c r="CT192" s="3421"/>
      <c r="CU192" s="3421"/>
      <c r="CV192" s="3421"/>
      <c r="CW192" s="3421"/>
      <c r="CX192" s="3421"/>
      <c r="CY192" s="3421"/>
      <c r="CZ192" s="3421"/>
      <c r="DA192" s="3421"/>
      <c r="DB192" s="3421"/>
      <c r="DC192" s="3421"/>
      <c r="DD192" s="3421"/>
      <c r="DE192" s="3421"/>
      <c r="DF192" s="3421"/>
      <c r="DG192" s="3421"/>
      <c r="DH192" s="3421"/>
      <c r="DI192" s="3421"/>
      <c r="DJ192" s="3421"/>
      <c r="DK192" s="3421"/>
      <c r="DL192" s="3421"/>
      <c r="DM192" s="3421"/>
      <c r="DN192" s="3421"/>
      <c r="DO192" s="3421"/>
      <c r="DP192" s="3421"/>
      <c r="DQ192" s="3421"/>
      <c r="DR192" s="3421"/>
      <c r="DS192" s="3421"/>
      <c r="DT192" s="3421"/>
      <c r="DU192" s="3421"/>
      <c r="DV192" s="3421"/>
      <c r="DW192" s="3421"/>
      <c r="DX192" s="3421"/>
      <c r="DY192" s="3421"/>
      <c r="DZ192" s="3421"/>
      <c r="EA192" s="3421"/>
      <c r="EB192" s="3421"/>
      <c r="EC192" s="3421"/>
      <c r="ED192" s="3421"/>
      <c r="EE192" s="3421"/>
      <c r="EF192" s="3421"/>
      <c r="EG192" s="3421"/>
      <c r="EH192" s="3421"/>
      <c r="EI192" s="3421"/>
      <c r="EJ192" s="3421"/>
      <c r="EK192" s="3421"/>
      <c r="EL192" s="3421"/>
      <c r="EM192" s="3421"/>
      <c r="EN192" s="3421"/>
      <c r="EO192" s="3421"/>
      <c r="EP192" s="3421"/>
      <c r="EQ192" s="3421"/>
      <c r="ER192" s="3421"/>
      <c r="ES192" s="3421"/>
      <c r="ET192" s="3421"/>
      <c r="EU192" s="3421"/>
      <c r="EV192" s="3421"/>
      <c r="EW192" s="3421"/>
      <c r="EX192" s="3421"/>
      <c r="EY192" s="3421"/>
      <c r="EZ192" s="3421"/>
      <c r="FA192" s="3421"/>
      <c r="FB192" s="3421"/>
      <c r="FC192" s="3421"/>
      <c r="FD192" s="3421"/>
      <c r="FE192" s="3421"/>
      <c r="FF192" s="3421"/>
      <c r="FG192" s="3421"/>
      <c r="FH192" s="3421"/>
      <c r="FI192" s="3421"/>
      <c r="FJ192" s="3421"/>
      <c r="FK192" s="3421"/>
      <c r="FL192" s="3421"/>
      <c r="FM192" s="3421"/>
      <c r="FN192" s="3421"/>
      <c r="FO192" s="3421"/>
      <c r="FP192" s="3421"/>
      <c r="FQ192" s="3421"/>
      <c r="FR192" s="3421"/>
      <c r="FS192" s="3421"/>
      <c r="FT192" s="3421"/>
      <c r="FU192" s="3421"/>
      <c r="FV192" s="3421"/>
      <c r="FW192" s="3421"/>
      <c r="FX192" s="3421"/>
      <c r="FY192" s="3421"/>
      <c r="FZ192" s="3421"/>
      <c r="GA192" s="3421"/>
      <c r="GB192" s="3421"/>
      <c r="GC192" s="3421"/>
      <c r="GD192" s="3421"/>
      <c r="GE192" s="3421"/>
      <c r="GF192" s="3421"/>
      <c r="GG192" s="3421"/>
      <c r="GH192" s="3421"/>
      <c r="GI192" s="3421"/>
      <c r="GJ192" s="3421"/>
      <c r="GK192" s="3421"/>
      <c r="GL192" s="3421"/>
      <c r="GM192" s="3421"/>
      <c r="GN192" s="3421"/>
      <c r="GO192" s="3421"/>
      <c r="GP192" s="3421"/>
      <c r="GQ192" s="3421"/>
      <c r="GR192" s="3421"/>
      <c r="GS192" s="3421"/>
      <c r="GT192" s="3421"/>
      <c r="GU192" s="3421"/>
      <c r="GV192" s="3421"/>
      <c r="GW192" s="3421"/>
      <c r="GX192" s="3421"/>
      <c r="GY192" s="3421"/>
      <c r="GZ192" s="3421"/>
      <c r="HA192" s="3421"/>
      <c r="HB192" s="3421"/>
      <c r="HC192" s="3421"/>
      <c r="HD192" s="3421"/>
      <c r="HE192" s="3421"/>
      <c r="HF192" s="3421"/>
      <c r="HG192" s="3421"/>
      <c r="HH192" s="3421"/>
      <c r="HI192" s="3421"/>
      <c r="HJ192" s="3421"/>
      <c r="HK192" s="3421"/>
      <c r="HL192" s="3421"/>
      <c r="HM192" s="3421"/>
      <c r="HN192" s="3421"/>
      <c r="HO192" s="3421"/>
      <c r="HP192" s="3421"/>
      <c r="HQ192" s="3421"/>
      <c r="HR192" s="3421"/>
      <c r="HS192" s="3421"/>
      <c r="HT192" s="3421"/>
      <c r="HU192" s="3421"/>
      <c r="HV192" s="3421"/>
      <c r="HW192" s="3421"/>
      <c r="HX192" s="3421"/>
      <c r="HY192" s="3421"/>
      <c r="HZ192" s="3421"/>
      <c r="IA192" s="3421"/>
      <c r="IB192" s="3421"/>
      <c r="IC192" s="3421"/>
      <c r="ID192" s="3421"/>
      <c r="IE192" s="3421"/>
      <c r="IF192" s="3421"/>
      <c r="IG192" s="3421"/>
      <c r="IH192" s="3421"/>
      <c r="II192" s="3421"/>
      <c r="IJ192" s="3421"/>
      <c r="IK192" s="3421"/>
      <c r="IL192" s="3421"/>
      <c r="IM192" s="3421"/>
      <c r="IN192" s="3421"/>
      <c r="IO192" s="3421"/>
      <c r="IP192" s="3421"/>
      <c r="IQ192" s="3421"/>
      <c r="IR192" s="3421"/>
      <c r="IS192" s="3421"/>
      <c r="IT192" s="3421"/>
      <c r="IU192" s="3421"/>
      <c r="IV192" s="3421"/>
      <c r="IW192" s="3421"/>
      <c r="IX192" s="3421"/>
      <c r="IY192" s="3421"/>
      <c r="IZ192" s="3421"/>
      <c r="JA192" s="3421"/>
      <c r="JB192" s="3421"/>
      <c r="JC192" s="3421"/>
      <c r="JD192" s="3421"/>
      <c r="JE192" s="3421"/>
      <c r="JF192" s="3421"/>
      <c r="JG192" s="3421"/>
      <c r="JH192" s="3421"/>
      <c r="JI192" s="3421"/>
      <c r="JJ192" s="3421"/>
      <c r="JK192" s="3421"/>
      <c r="JL192" s="3421"/>
      <c r="JM192" s="3421"/>
      <c r="JN192" s="3421"/>
      <c r="JO192" s="3421"/>
      <c r="JP192" s="3421"/>
      <c r="JQ192" s="3421"/>
      <c r="JR192" s="3421"/>
      <c r="JS192" s="3421"/>
      <c r="JT192" s="3421"/>
      <c r="JU192" s="3421"/>
      <c r="JV192" s="3421"/>
      <c r="JW192" s="3421"/>
      <c r="JX192" s="3421"/>
      <c r="JY192" s="3421"/>
      <c r="JZ192" s="3421"/>
      <c r="KA192" s="3421"/>
      <c r="KB192" s="3421"/>
      <c r="KC192" s="3421"/>
      <c r="KD192" s="3421"/>
      <c r="KE192" s="3421"/>
      <c r="KF192" s="3421"/>
      <c r="KG192" s="3421"/>
      <c r="KH192" s="3421"/>
      <c r="KI192" s="3421"/>
      <c r="KJ192" s="3421"/>
      <c r="KK192" s="3421"/>
      <c r="KL192" s="3421"/>
      <c r="KM192" s="3421"/>
      <c r="KN192" s="3421"/>
      <c r="KO192" s="3421"/>
      <c r="KP192" s="3421"/>
      <c r="KQ192" s="3421"/>
      <c r="KR192" s="3421"/>
      <c r="KS192" s="3421"/>
      <c r="KT192" s="3421"/>
      <c r="KU192" s="3421"/>
      <c r="KV192" s="3421"/>
      <c r="KW192" s="3421"/>
      <c r="KX192" s="3421"/>
      <c r="KY192" s="3421"/>
      <c r="KZ192" s="3421"/>
      <c r="LA192" s="3421"/>
      <c r="LB192" s="3421"/>
      <c r="LC192" s="3421"/>
      <c r="LD192" s="3421"/>
      <c r="LE192" s="3421"/>
      <c r="LF192" s="3421"/>
      <c r="LG192" s="3421"/>
      <c r="LH192" s="3421"/>
      <c r="LI192" s="3421"/>
      <c r="LJ192" s="3421"/>
      <c r="LK192" s="3421"/>
      <c r="LL192" s="3421"/>
      <c r="LM192" s="3421"/>
      <c r="LN192" s="3421"/>
      <c r="LO192" s="3421"/>
      <c r="LP192" s="3421"/>
      <c r="LQ192" s="3421"/>
      <c r="LR192" s="3421"/>
      <c r="LS192" s="3421"/>
      <c r="LT192" s="3421"/>
      <c r="LU192" s="3421"/>
      <c r="LV192" s="3421"/>
      <c r="LW192" s="3421"/>
      <c r="LX192" s="3421"/>
      <c r="LY192" s="3421"/>
      <c r="LZ192" s="3421"/>
      <c r="MA192" s="3421"/>
      <c r="MB192" s="3421"/>
      <c r="MC192" s="3421"/>
      <c r="MD192" s="3421"/>
      <c r="ME192" s="3421"/>
      <c r="MF192" s="3421"/>
      <c r="MG192" s="3421"/>
      <c r="MH192" s="3421"/>
      <c r="MI192" s="3421"/>
      <c r="MJ192" s="3421"/>
      <c r="MK192" s="3421"/>
      <c r="ML192" s="3421"/>
      <c r="MM192" s="3421"/>
      <c r="MN192" s="3421"/>
      <c r="MO192" s="3421"/>
      <c r="MP192" s="3421"/>
      <c r="MQ192" s="3421"/>
      <c r="MR192" s="3421"/>
      <c r="MS192" s="3421"/>
      <c r="MT192" s="3421"/>
      <c r="MU192" s="3421"/>
      <c r="MV192" s="3421"/>
      <c r="MW192" s="3421"/>
      <c r="MX192" s="3421"/>
      <c r="MY192" s="3421"/>
      <c r="MZ192" s="3421"/>
      <c r="NA192" s="3421"/>
      <c r="NB192" s="3421"/>
      <c r="NC192" s="3421"/>
      <c r="ND192" s="3421"/>
      <c r="NE192" s="3421"/>
      <c r="NF192" s="3421"/>
      <c r="NG192" s="3421"/>
      <c r="NH192" s="3421"/>
      <c r="NI192" s="3421"/>
      <c r="NJ192" s="3421"/>
      <c r="NK192" s="3421"/>
      <c r="NL192" s="3421"/>
      <c r="NM192" s="3421"/>
      <c r="NN192" s="3421"/>
      <c r="NO192" s="3421"/>
      <c r="NP192" s="3421"/>
      <c r="NQ192" s="3421"/>
      <c r="NR192" s="3421"/>
      <c r="NS192" s="3421"/>
      <c r="NT192" s="3421"/>
      <c r="NU192" s="3421"/>
      <c r="NV192" s="3421"/>
      <c r="NW192" s="3421"/>
      <c r="NX192" s="3421"/>
      <c r="NY192" s="3421"/>
      <c r="NZ192" s="3421"/>
      <c r="OA192" s="3421"/>
      <c r="OB192" s="3421"/>
      <c r="OC192" s="3421"/>
      <c r="OD192" s="3421"/>
      <c r="OE192" s="3421"/>
      <c r="OF192" s="3421"/>
      <c r="OG192" s="3421"/>
      <c r="OH192" s="3421"/>
      <c r="OI192" s="3421"/>
      <c r="OJ192" s="3421"/>
      <c r="OK192" s="3421"/>
      <c r="OL192" s="3421"/>
      <c r="OM192" s="3421"/>
      <c r="ON192" s="3421"/>
      <c r="OO192" s="3421"/>
      <c r="OP192" s="3421"/>
      <c r="OQ192" s="3421"/>
      <c r="OR192" s="3421"/>
      <c r="OS192" s="3421"/>
      <c r="OT192" s="3421"/>
      <c r="OU192" s="3421"/>
      <c r="OV192" s="3421"/>
      <c r="OW192" s="3421"/>
      <c r="OX192" s="3421"/>
      <c r="OY192" s="3421"/>
      <c r="OZ192" s="3421"/>
      <c r="PA192" s="3421"/>
      <c r="PB192" s="3421"/>
      <c r="PC192" s="3421"/>
      <c r="PD192" s="3421"/>
      <c r="PE192" s="3421"/>
      <c r="PF192" s="3421"/>
      <c r="PG192" s="3421"/>
      <c r="PH192" s="3421"/>
      <c r="PI192" s="3421"/>
      <c r="PJ192" s="3421"/>
      <c r="PK192" s="3421"/>
      <c r="PL192" s="3421"/>
      <c r="PM192" s="3421"/>
      <c r="PN192" s="3421"/>
      <c r="PO192" s="3421"/>
      <c r="PP192" s="3421"/>
      <c r="PQ192" s="3421"/>
      <c r="PR192" s="3421"/>
      <c r="PS192" s="3421"/>
      <c r="PT192" s="3421"/>
      <c r="PU192" s="3421"/>
      <c r="PV192" s="3421"/>
      <c r="PW192" s="3421"/>
      <c r="PX192" s="3421"/>
      <c r="PY192" s="3421"/>
      <c r="PZ192" s="3421"/>
      <c r="QA192" s="3421"/>
      <c r="QB192" s="3421"/>
      <c r="QC192" s="3421"/>
      <c r="QD192" s="3421"/>
      <c r="QE192" s="3421"/>
      <c r="QF192" s="3421"/>
      <c r="QG192" s="3421"/>
      <c r="QH192" s="3421"/>
      <c r="QI192" s="3421"/>
      <c r="QJ192" s="3421"/>
      <c r="QK192" s="3421"/>
      <c r="QL192" s="3421"/>
      <c r="QM192" s="3421"/>
      <c r="QN192" s="3421"/>
      <c r="QO192" s="3421"/>
      <c r="QP192" s="3421"/>
      <c r="QQ192" s="3421"/>
      <c r="QR192" s="3421"/>
      <c r="QS192" s="3421"/>
      <c r="QT192" s="3421"/>
      <c r="QU192" s="3421"/>
      <c r="QV192" s="3421"/>
      <c r="QW192" s="3421"/>
      <c r="QX192" s="3421"/>
      <c r="QY192" s="3421"/>
      <c r="QZ192" s="3421"/>
      <c r="RA192" s="3421"/>
      <c r="RB192" s="3421"/>
      <c r="RC192" s="3421"/>
      <c r="RD192" s="3421"/>
      <c r="RE192" s="3421"/>
      <c r="RF192" s="3421"/>
      <c r="RG192" s="3421"/>
      <c r="RH192" s="3421"/>
      <c r="RI192" s="3421"/>
      <c r="RJ192" s="3421"/>
      <c r="RK192" s="3421"/>
      <c r="RL192" s="3421"/>
      <c r="RM192" s="3421"/>
      <c r="RN192" s="3421"/>
      <c r="RO192" s="3421"/>
      <c r="RP192" s="3421"/>
      <c r="RQ192" s="3421"/>
      <c r="RR192" s="3421"/>
      <c r="RS192" s="3421"/>
      <c r="RT192" s="3421"/>
      <c r="RU192" s="3421"/>
      <c r="RV192" s="3421"/>
      <c r="RW192" s="3421"/>
      <c r="RX192" s="3421"/>
      <c r="RY192" s="3421"/>
      <c r="RZ192" s="3421"/>
      <c r="SA192" s="3421"/>
      <c r="SB192" s="3421"/>
      <c r="SC192" s="3421"/>
      <c r="SD192" s="3421"/>
      <c r="SE192" s="3421"/>
      <c r="SF192" s="3421"/>
      <c r="SG192" s="3421"/>
      <c r="SH192" s="3421"/>
      <c r="SI192" s="3421"/>
      <c r="SJ192" s="3421"/>
      <c r="SK192" s="3421"/>
      <c r="SL192" s="3421"/>
      <c r="SM192" s="3421"/>
      <c r="SN192" s="3421"/>
      <c r="SO192" s="3421"/>
      <c r="SP192" s="3421"/>
      <c r="SQ192" s="3421"/>
      <c r="SR192" s="3421"/>
      <c r="SS192" s="3421"/>
      <c r="ST192" s="3421"/>
      <c r="SU192" s="3421"/>
      <c r="SV192" s="3421"/>
      <c r="SW192" s="3421"/>
      <c r="SX192" s="3421"/>
      <c r="SY192" s="3421"/>
      <c r="SZ192" s="3421"/>
      <c r="TA192" s="3421"/>
      <c r="TB192" s="3421"/>
      <c r="TC192" s="3421"/>
      <c r="TD192" s="3421"/>
      <c r="TE192" s="3421"/>
      <c r="TF192" s="3421"/>
      <c r="TG192" s="3421"/>
      <c r="TH192" s="3421"/>
      <c r="TI192" s="3421"/>
      <c r="TJ192" s="3421"/>
      <c r="TK192" s="3421"/>
      <c r="TL192" s="3421"/>
      <c r="TM192" s="3421"/>
      <c r="TN192" s="3421"/>
      <c r="TO192" s="3421"/>
      <c r="TP192" s="3421"/>
      <c r="TQ192" s="3421"/>
      <c r="TR192" s="3421"/>
      <c r="TS192" s="3421"/>
      <c r="TT192" s="3421"/>
      <c r="TU192" s="3421"/>
      <c r="TV192" s="3421"/>
      <c r="TW192" s="3421"/>
      <c r="TX192" s="3421"/>
      <c r="TY192" s="3421"/>
      <c r="TZ192" s="3421"/>
      <c r="UA192" s="3421"/>
      <c r="UB192" s="3421"/>
      <c r="UC192" s="3421"/>
      <c r="UD192" s="3421"/>
      <c r="UE192" s="3421"/>
      <c r="UF192" s="3421"/>
      <c r="UG192" s="3421"/>
      <c r="UH192" s="3421"/>
      <c r="UI192" s="3421"/>
      <c r="UJ192" s="3421"/>
      <c r="UK192" s="3421"/>
      <c r="UL192" s="3421"/>
      <c r="UM192" s="3421"/>
      <c r="UN192" s="3421"/>
      <c r="UO192" s="3421"/>
      <c r="UP192" s="3421"/>
      <c r="UQ192" s="3421"/>
      <c r="UR192" s="3421"/>
      <c r="US192" s="3421"/>
      <c r="UT192" s="3421"/>
      <c r="UU192" s="3421"/>
      <c r="UV192" s="3421"/>
      <c r="UW192" s="3421"/>
      <c r="UX192" s="3421"/>
      <c r="UY192" s="3421"/>
      <c r="UZ192" s="3421"/>
      <c r="VA192" s="3421"/>
      <c r="VB192" s="3421"/>
      <c r="VC192" s="3421"/>
      <c r="VD192" s="3421"/>
      <c r="VE192" s="3421"/>
      <c r="VF192" s="3421"/>
      <c r="VG192" s="3421"/>
      <c r="VH192" s="3421"/>
      <c r="VI192" s="3421"/>
      <c r="VJ192" s="3421"/>
      <c r="VK192" s="3421"/>
      <c r="VL192" s="3421"/>
      <c r="VM192" s="3421"/>
      <c r="VN192" s="3421"/>
      <c r="VO192" s="3421"/>
      <c r="VP192" s="3421"/>
      <c r="VQ192" s="3421"/>
      <c r="VR192" s="3421"/>
      <c r="VS192" s="3421"/>
      <c r="VT192" s="3421"/>
      <c r="VU192" s="3421"/>
      <c r="VV192" s="3421"/>
      <c r="VW192" s="3421"/>
      <c r="VX192" s="3421"/>
      <c r="VY192" s="3421"/>
      <c r="VZ192" s="3421"/>
      <c r="WA192" s="3421"/>
      <c r="WB192" s="3421"/>
      <c r="WC192" s="3421"/>
      <c r="WD192" s="3421"/>
      <c r="WE192" s="3421"/>
      <c r="WF192" s="3421"/>
      <c r="WG192" s="3421"/>
      <c r="WH192" s="3421"/>
      <c r="WI192" s="3421"/>
      <c r="WJ192" s="3421"/>
      <c r="WK192" s="3421"/>
      <c r="WL192" s="3421"/>
      <c r="WM192" s="3421"/>
      <c r="WN192" s="3421"/>
      <c r="WO192" s="3421"/>
      <c r="WP192" s="3421"/>
      <c r="WQ192" s="3421"/>
      <c r="WR192" s="3421"/>
      <c r="WS192" s="3421"/>
      <c r="WT192" s="3421"/>
      <c r="WU192" s="3421"/>
      <c r="WV192" s="3421"/>
      <c r="WW192" s="3421"/>
      <c r="WX192" s="3421"/>
      <c r="WY192" s="3421"/>
      <c r="WZ192" s="3421"/>
      <c r="XA192" s="3421"/>
      <c r="XB192" s="3421"/>
      <c r="XC192" s="3421"/>
      <c r="XD192" s="3421"/>
      <c r="XE192" s="3421"/>
      <c r="XF192" s="3421"/>
      <c r="XG192" s="3421"/>
      <c r="XH192" s="3421"/>
      <c r="XI192" s="3421"/>
      <c r="XJ192" s="3421"/>
      <c r="XK192" s="3421"/>
      <c r="XL192" s="3421"/>
      <c r="XM192" s="3421"/>
      <c r="XN192" s="3421"/>
      <c r="XO192" s="3421"/>
      <c r="XP192" s="3421"/>
      <c r="XQ192" s="3421"/>
      <c r="XR192" s="3421"/>
      <c r="XS192" s="3421"/>
      <c r="XT192" s="3421"/>
      <c r="XU192" s="3421"/>
      <c r="XV192" s="3421"/>
      <c r="XW192" s="3421"/>
      <c r="XX192" s="3421"/>
      <c r="XY192" s="3421"/>
      <c r="XZ192" s="3421"/>
      <c r="YA192" s="3421"/>
      <c r="YB192" s="3421"/>
      <c r="YC192" s="3421"/>
      <c r="YD192" s="3421"/>
      <c r="YE192" s="3421"/>
      <c r="YF192" s="3421"/>
      <c r="YG192" s="3421"/>
      <c r="YH192" s="3421"/>
      <c r="YI192" s="3421"/>
      <c r="YJ192" s="3421"/>
      <c r="YK192" s="3421"/>
      <c r="YL192" s="3421"/>
      <c r="YM192" s="3421"/>
      <c r="YN192" s="3421"/>
      <c r="YO192" s="3421"/>
      <c r="YP192" s="3421"/>
      <c r="YQ192" s="3421"/>
      <c r="YR192" s="3421"/>
      <c r="YS192" s="3421"/>
      <c r="YT192" s="3421"/>
      <c r="YU192" s="3421"/>
      <c r="YV192" s="3421"/>
      <c r="YW192" s="3421"/>
      <c r="YX192" s="3421"/>
      <c r="YY192" s="3421"/>
      <c r="YZ192" s="3421"/>
      <c r="ZA192" s="3421"/>
      <c r="ZB192" s="3421"/>
      <c r="ZC192" s="3421"/>
      <c r="ZD192" s="3421"/>
      <c r="ZE192" s="3421"/>
      <c r="ZF192" s="3421"/>
      <c r="ZG192" s="3421"/>
      <c r="ZH192" s="3421"/>
      <c r="ZI192" s="3421"/>
      <c r="ZJ192" s="3421"/>
      <c r="ZK192" s="3421"/>
      <c r="ZL192" s="3421"/>
      <c r="ZM192" s="3421"/>
      <c r="ZN192" s="3421"/>
      <c r="ZO192" s="3421"/>
      <c r="ZP192" s="3421"/>
      <c r="ZQ192" s="3421"/>
      <c r="ZR192" s="3421"/>
      <c r="ZS192" s="3421"/>
      <c r="ZT192" s="3421"/>
      <c r="ZU192" s="3421"/>
      <c r="ZV192" s="3421"/>
      <c r="ZW192" s="3421"/>
      <c r="ZX192" s="3421"/>
      <c r="ZY192" s="3421"/>
      <c r="ZZ192" s="3421"/>
      <c r="AAA192" s="3421"/>
      <c r="AAB192" s="3421"/>
      <c r="AAC192" s="3421"/>
      <c r="AAD192" s="3421"/>
      <c r="AAE192" s="3421"/>
      <c r="AAF192" s="3421"/>
      <c r="AAG192" s="3421"/>
      <c r="AAH192" s="3421"/>
      <c r="AAI192" s="3421"/>
      <c r="AAJ192" s="3421"/>
      <c r="AAK192" s="3421"/>
      <c r="AAL192" s="3421"/>
      <c r="AAM192" s="3421"/>
      <c r="AAN192" s="3421"/>
      <c r="AAO192" s="3421"/>
      <c r="AAP192" s="3421"/>
      <c r="AAQ192" s="3421"/>
      <c r="AAR192" s="3421"/>
      <c r="AAS192" s="3421"/>
      <c r="AAT192" s="3421"/>
      <c r="AAU192" s="3421"/>
      <c r="AAV192" s="3421"/>
      <c r="AAW192" s="3421"/>
      <c r="AAX192" s="3421"/>
      <c r="AAY192" s="3421"/>
      <c r="AAZ192" s="3421"/>
      <c r="ABA192" s="3421"/>
      <c r="ABB192" s="3421"/>
      <c r="ABC192" s="3421"/>
      <c r="ABD192" s="3421"/>
      <c r="ABE192" s="3421"/>
      <c r="ABF192" s="3421"/>
      <c r="ABG192" s="3421"/>
      <c r="ABH192" s="3421"/>
      <c r="ABI192" s="3421"/>
      <c r="ABJ192" s="3421"/>
      <c r="ABK192" s="3421"/>
      <c r="ABL192" s="3421"/>
      <c r="ABM192" s="3421"/>
      <c r="ABN192" s="3421"/>
      <c r="ABO192" s="3421"/>
      <c r="ABP192" s="3421"/>
      <c r="ABQ192" s="3421"/>
      <c r="ABR192" s="3421"/>
      <c r="ABS192" s="3421"/>
      <c r="ABT192" s="3421"/>
      <c r="ABU192" s="3421"/>
      <c r="ABV192" s="3421"/>
      <c r="ABW192" s="3421"/>
      <c r="ABX192" s="3421"/>
      <c r="ABY192" s="3421"/>
      <c r="ABZ192" s="3421"/>
      <c r="ACA192" s="3421"/>
      <c r="ACB192" s="3421"/>
      <c r="ACC192" s="3421"/>
      <c r="ACD192" s="3421"/>
      <c r="ACE192" s="3421"/>
      <c r="ACF192" s="3421"/>
      <c r="ACG192" s="3421"/>
      <c r="ACH192" s="3421"/>
      <c r="ACI192" s="3421"/>
      <c r="ACJ192" s="3421"/>
      <c r="ACK192" s="3421"/>
      <c r="ACL192" s="3421"/>
      <c r="ACM192" s="3421"/>
      <c r="ACN192" s="3421"/>
      <c r="ACO192" s="3421"/>
      <c r="ACP192" s="3421"/>
      <c r="ACQ192" s="3421"/>
      <c r="ACR192" s="3421"/>
      <c r="ACS192" s="3421"/>
      <c r="ACT192" s="3421"/>
      <c r="ACU192" s="3421"/>
      <c r="ACV192" s="3421"/>
      <c r="ACW192" s="3421"/>
      <c r="ACX192" s="3421"/>
      <c r="ACY192" s="3421"/>
      <c r="ACZ192" s="3421"/>
      <c r="ADA192" s="3421"/>
      <c r="ADB192" s="3421"/>
      <c r="ADC192" s="3421"/>
      <c r="ADD192" s="3421"/>
      <c r="ADE192" s="3421"/>
      <c r="ADF192" s="3421"/>
      <c r="ADG192" s="3421"/>
      <c r="ADH192" s="3421"/>
      <c r="ADI192" s="3421"/>
      <c r="ADJ192" s="3421"/>
      <c r="ADK192" s="3421"/>
      <c r="ADL192" s="3421"/>
      <c r="ADM192" s="3421"/>
      <c r="ADN192" s="3421"/>
      <c r="ADO192" s="3421"/>
      <c r="ADP192" s="3421"/>
      <c r="ADQ192" s="3421"/>
      <c r="ADR192" s="3421"/>
      <c r="ADS192" s="3421"/>
      <c r="ADT192" s="3421"/>
      <c r="ADU192" s="3421"/>
      <c r="ADV192" s="3421"/>
      <c r="ADW192" s="3421"/>
      <c r="ADX192" s="3421"/>
      <c r="ADY192" s="3421"/>
      <c r="ADZ192" s="3421"/>
      <c r="AEA192" s="3421"/>
      <c r="AEB192" s="3421"/>
      <c r="AEC192" s="3421"/>
      <c r="AED192" s="3421"/>
      <c r="AEE192" s="3421"/>
      <c r="AEF192" s="3421"/>
      <c r="AEG192" s="3421"/>
      <c r="AEH192" s="3421"/>
      <c r="AEI192" s="3421"/>
      <c r="AEJ192" s="3421"/>
      <c r="AEK192" s="3421"/>
      <c r="AEL192" s="3421"/>
      <c r="AEM192" s="3421"/>
      <c r="AEN192" s="3421"/>
      <c r="AEO192" s="3421"/>
      <c r="AEP192" s="3421"/>
      <c r="AEQ192" s="3421"/>
      <c r="AER192" s="3421"/>
      <c r="AES192" s="3421"/>
      <c r="AET192" s="3421"/>
      <c r="AEU192" s="3421"/>
      <c r="AEV192" s="3421"/>
      <c r="AEW192" s="3421"/>
      <c r="AEX192" s="3421"/>
      <c r="AEY192" s="3421"/>
      <c r="AEZ192" s="3421"/>
      <c r="AFA192" s="3421"/>
      <c r="AFB192" s="3421"/>
      <c r="AFC192" s="3421"/>
      <c r="AFD192" s="3421"/>
      <c r="AFE192" s="3421"/>
      <c r="AFF192" s="3421"/>
      <c r="AFG192" s="3421"/>
      <c r="AFH192" s="3421"/>
      <c r="AFI192" s="3421"/>
      <c r="AFJ192" s="3421"/>
      <c r="AFK192" s="3421"/>
      <c r="AFL192" s="3421"/>
      <c r="AFM192" s="3421"/>
      <c r="AFN192" s="3421"/>
      <c r="AFO192" s="3421"/>
      <c r="AFP192" s="3421"/>
      <c r="AFQ192" s="3421"/>
      <c r="AFR192" s="3421"/>
      <c r="AFS192" s="3421"/>
      <c r="AFT192" s="3421"/>
      <c r="AFU192" s="3421"/>
      <c r="AFV192" s="3421"/>
      <c r="AFW192" s="3421"/>
      <c r="AFX192" s="3421"/>
      <c r="AFY192" s="3421"/>
      <c r="AFZ192" s="3421"/>
      <c r="AGA192" s="3421"/>
      <c r="AGB192" s="3421"/>
      <c r="AGC192" s="3421"/>
      <c r="AGD192" s="3421"/>
      <c r="AGE192" s="3421"/>
      <c r="AGF192" s="3421"/>
      <c r="AGG192" s="3421"/>
      <c r="AGH192" s="3421"/>
      <c r="AGI192" s="3421"/>
      <c r="AGJ192" s="3421"/>
      <c r="AGK192" s="3421"/>
      <c r="AGL192" s="3421"/>
      <c r="AGM192" s="3421"/>
      <c r="AGN192" s="3421"/>
      <c r="AGO192" s="3421"/>
      <c r="AGP192" s="3421"/>
      <c r="AGQ192" s="3421"/>
      <c r="AGR192" s="3421"/>
      <c r="AGS192" s="3421"/>
      <c r="AGT192" s="3421"/>
      <c r="AGU192" s="3421"/>
      <c r="AGV192" s="3421"/>
      <c r="AGW192" s="3421"/>
      <c r="AGX192" s="3421"/>
      <c r="AGY192" s="3421"/>
      <c r="AGZ192" s="3421"/>
      <c r="AHA192" s="3421"/>
      <c r="AHB192" s="3421"/>
      <c r="AHC192" s="3421"/>
      <c r="AHD192" s="3421"/>
      <c r="AHE192" s="3421"/>
      <c r="AHF192" s="3421"/>
      <c r="AHG192" s="3421"/>
      <c r="AHH192" s="3421"/>
      <c r="AHI192" s="3421"/>
      <c r="AHJ192" s="3421"/>
      <c r="AHK192" s="3421"/>
      <c r="AHL192" s="3421"/>
      <c r="AHM192" s="3421"/>
      <c r="AHN192" s="3421"/>
      <c r="AHO192" s="3421"/>
      <c r="AHP192" s="3421"/>
      <c r="AHQ192" s="3421"/>
      <c r="AHR192" s="3421"/>
      <c r="AHS192" s="3421"/>
      <c r="AHT192" s="3421"/>
      <c r="AHU192" s="3421"/>
      <c r="AHV192" s="3421"/>
      <c r="AHW192" s="3421"/>
      <c r="AHX192" s="3421"/>
      <c r="AHY192" s="3421"/>
      <c r="AHZ192" s="3421"/>
      <c r="AIA192" s="3421"/>
      <c r="AIB192" s="3421"/>
      <c r="AIC192" s="3421"/>
      <c r="AID192" s="3421"/>
      <c r="AIE192" s="3421"/>
      <c r="AIF192" s="3421"/>
      <c r="AIG192" s="3421"/>
      <c r="AIH192" s="3421"/>
      <c r="AII192" s="3421"/>
      <c r="AIJ192" s="3421"/>
      <c r="AIK192" s="3421"/>
      <c r="AIL192" s="3421"/>
      <c r="AIM192" s="3421"/>
      <c r="AIN192" s="3421"/>
      <c r="AIO192" s="3421"/>
      <c r="AIP192" s="3421"/>
      <c r="AIQ192" s="3421"/>
      <c r="AIR192" s="3421"/>
      <c r="AIS192" s="3421"/>
      <c r="AIT192" s="3421"/>
      <c r="AIU192" s="3421"/>
      <c r="AIV192" s="3421"/>
      <c r="AIW192" s="3421"/>
      <c r="AIX192" s="3421"/>
      <c r="AIY192" s="3421"/>
      <c r="AIZ192" s="3421"/>
      <c r="AJA192" s="3421"/>
      <c r="AJB192" s="3421"/>
      <c r="AJC192" s="3421"/>
      <c r="AJD192" s="3421"/>
      <c r="AJE192" s="3421"/>
      <c r="AJF192" s="3421"/>
      <c r="AJG192" s="3421"/>
      <c r="AJH192" s="3421"/>
      <c r="AJI192" s="3421"/>
      <c r="AJJ192" s="3421"/>
      <c r="AJK192" s="3421"/>
      <c r="AJL192" s="3421"/>
      <c r="AJM192" s="3421"/>
      <c r="AJN192" s="3421"/>
      <c r="AJO192" s="3421"/>
      <c r="AJP192" s="3421"/>
      <c r="AJQ192" s="3421"/>
      <c r="AJR192" s="3421"/>
      <c r="AJS192" s="3421"/>
      <c r="AJT192" s="3421"/>
      <c r="AJU192" s="3421"/>
      <c r="AJV192" s="3421"/>
      <c r="AJW192" s="3421"/>
      <c r="AJX192" s="3421"/>
      <c r="AJY192" s="3421"/>
      <c r="AJZ192" s="3421"/>
      <c r="AKA192" s="3421"/>
      <c r="AKB192" s="3421"/>
      <c r="AKC192" s="3421"/>
      <c r="AKD192" s="3421"/>
      <c r="AKE192" s="3421"/>
      <c r="AKF192" s="3421"/>
      <c r="AKG192" s="3421"/>
      <c r="AKH192" s="3421"/>
      <c r="AKI192" s="3421"/>
      <c r="AKJ192" s="3421"/>
      <c r="AKK192" s="3421"/>
      <c r="AKL192" s="3421"/>
      <c r="AKM192" s="3421"/>
      <c r="AKN192" s="3421"/>
      <c r="AKO192" s="3421"/>
      <c r="AKP192" s="3421"/>
      <c r="AKQ192" s="3421"/>
      <c r="AKR192" s="3421"/>
      <c r="AKS192" s="3421"/>
      <c r="AKT192" s="3421"/>
      <c r="AKU192" s="3421"/>
      <c r="AKV192" s="3421"/>
      <c r="AKW192" s="3421"/>
      <c r="AKX192" s="3421"/>
      <c r="AKY192" s="3421"/>
      <c r="AKZ192" s="3421"/>
      <c r="ALA192" s="3421"/>
      <c r="ALB192" s="3421"/>
      <c r="ALC192" s="3421"/>
      <c r="ALD192" s="3421"/>
      <c r="ALE192" s="3421"/>
      <c r="ALF192" s="3421"/>
      <c r="ALG192" s="3421"/>
      <c r="ALH192" s="3421"/>
      <c r="ALI192" s="3421"/>
      <c r="ALJ192" s="3421"/>
      <c r="ALK192" s="3421"/>
      <c r="ALL192" s="3421"/>
      <c r="ALM192" s="3421"/>
      <c r="ALN192" s="3421"/>
      <c r="ALO192" s="3421"/>
      <c r="ALP192" s="3421"/>
      <c r="ALQ192" s="3421"/>
      <c r="ALR192" s="3421"/>
      <c r="ALS192" s="3421"/>
      <c r="ALT192" s="3421"/>
      <c r="ALU192" s="3421"/>
      <c r="ALV192" s="3421"/>
      <c r="ALW192" s="3421"/>
      <c r="ALX192" s="3421"/>
      <c r="ALY192" s="3421"/>
      <c r="ALZ192" s="3421"/>
      <c r="AMA192" s="3421"/>
      <c r="AMB192" s="3421"/>
      <c r="AMC192" s="3421"/>
      <c r="AMD192" s="3421"/>
      <c r="AME192" s="3421"/>
      <c r="AMF192" s="3421"/>
      <c r="AMG192" s="3421"/>
      <c r="AMH192" s="3421"/>
      <c r="AMI192" s="3421"/>
      <c r="AMJ192" s="3421"/>
    </row>
    <row r="193" spans="1:1024" s="3439" customFormat="1" ht="29.65" customHeight="1" thickBot="1">
      <c r="A193" s="7045" t="s">
        <v>1285</v>
      </c>
      <c r="B193" s="7046"/>
      <c r="C193" s="7046"/>
      <c r="D193" s="7046"/>
      <c r="E193" s="7046"/>
      <c r="F193" s="7046"/>
      <c r="G193" s="7046"/>
      <c r="H193" s="7046"/>
      <c r="I193" s="7047"/>
      <c r="J193" s="4193">
        <f>+J191+J180+J89+J83+J30+J15+J8</f>
        <v>2836929000</v>
      </c>
      <c r="K193" s="4194"/>
      <c r="L193" s="4195"/>
      <c r="M193" s="4194"/>
      <c r="N193" s="4194"/>
      <c r="O193" s="4193">
        <f>+O191+O180+O89+O83+O30+O15+O8</f>
        <v>2836929000</v>
      </c>
      <c r="P193" s="4196">
        <f>+P191+P180+P89+P83+P30+P15+P8</f>
        <v>59152124</v>
      </c>
      <c r="Q193" s="4197">
        <f>+P193/O193</f>
        <v>2.0850759395106468E-2</v>
      </c>
      <c r="R193" s="4193">
        <f>+R191+R180+R89+R83+R30+R15+R8</f>
        <v>2777776876</v>
      </c>
      <c r="S193" s="4990">
        <f>+R193/O193</f>
        <v>0.9791492406048935</v>
      </c>
      <c r="T193" s="4885">
        <f>+T191+T180+T89+T83+T30+T15+T8</f>
        <v>59152124</v>
      </c>
      <c r="U193" s="4193">
        <f>+U191+U180+U89+U83+U30+U15+U8</f>
        <v>0</v>
      </c>
      <c r="V193" s="4193">
        <f>+V191+V180+V89+V83+V30+V15+V8</f>
        <v>0</v>
      </c>
      <c r="W193" s="4198">
        <f>+W191+W180+W89+W83+W30+W15+W8</f>
        <v>0</v>
      </c>
      <c r="X193" s="4199">
        <f t="shared" ref="X193:AE193" si="59">+X191+X186+X92+X83+X30+X15+X8</f>
        <v>0</v>
      </c>
      <c r="Y193" s="4193">
        <f t="shared" si="59"/>
        <v>0</v>
      </c>
      <c r="Z193" s="4198">
        <f t="shared" si="59"/>
        <v>0</v>
      </c>
      <c r="AA193" s="4193">
        <f t="shared" si="59"/>
        <v>0</v>
      </c>
      <c r="AB193" s="4193">
        <f t="shared" si="59"/>
        <v>0</v>
      </c>
      <c r="AC193" s="4200">
        <f t="shared" si="59"/>
        <v>0</v>
      </c>
      <c r="AD193" s="4193">
        <f t="shared" si="59"/>
        <v>0</v>
      </c>
      <c r="AE193" s="4193">
        <f t="shared" si="59"/>
        <v>0</v>
      </c>
      <c r="AF193" s="4817"/>
      <c r="AG193" s="4201"/>
      <c r="AH193" s="4201"/>
      <c r="AI193" s="4197"/>
      <c r="AJ193" s="4197"/>
      <c r="AK193" s="4943"/>
      <c r="AL193" s="4201"/>
      <c r="AM193" s="4201"/>
      <c r="AN193" s="4201"/>
      <c r="AO193" s="4201"/>
      <c r="AP193" s="4201"/>
      <c r="AQ193" s="4201">
        <f t="shared" ref="AQ193:AV193" si="60">+AQ8+AQ15+AQ30+AQ83+AQ92+AQ185+AQ191</f>
        <v>0</v>
      </c>
      <c r="AR193" s="4201">
        <f t="shared" si="60"/>
        <v>1</v>
      </c>
      <c r="AS193" s="4201">
        <f t="shared" si="60"/>
        <v>0</v>
      </c>
      <c r="AT193" s="4202">
        <f t="shared" si="60"/>
        <v>0</v>
      </c>
      <c r="AU193" s="4202">
        <f t="shared" si="60"/>
        <v>0</v>
      </c>
      <c r="AV193" s="4202">
        <f t="shared" si="60"/>
        <v>3</v>
      </c>
      <c r="AW193" s="4203"/>
      <c r="AX193" s="4203"/>
      <c r="AY193" s="4204"/>
      <c r="AZ193" s="4205"/>
      <c r="BA193" s="3429"/>
      <c r="BB193" s="3429"/>
      <c r="BC193" s="3429"/>
      <c r="BD193" s="3429"/>
      <c r="BE193" s="3429"/>
      <c r="BF193" s="3429"/>
      <c r="BG193" s="3429"/>
      <c r="BH193" s="3429"/>
      <c r="BI193" s="3429"/>
      <c r="BJ193" s="3429"/>
      <c r="BK193" s="3429"/>
      <c r="BL193" s="3429"/>
      <c r="BM193" s="3429"/>
      <c r="BN193" s="3429"/>
      <c r="BO193" s="3429"/>
      <c r="BP193" s="3429"/>
      <c r="BQ193" s="3429"/>
      <c r="BR193" s="3429"/>
      <c r="BS193" s="3429"/>
      <c r="BT193" s="3429"/>
      <c r="BU193" s="3429"/>
      <c r="BV193" s="3429"/>
      <c r="BW193" s="3429"/>
      <c r="BX193" s="3429"/>
      <c r="BY193" s="3429"/>
      <c r="BZ193" s="3429"/>
      <c r="CA193" s="3429"/>
      <c r="CB193" s="3429"/>
      <c r="CC193" s="3429"/>
      <c r="CD193" s="3429"/>
      <c r="CE193" s="3429"/>
      <c r="CF193" s="3429"/>
      <c r="CG193" s="3429"/>
      <c r="CH193" s="3429"/>
      <c r="CI193" s="3429"/>
      <c r="CJ193" s="3429"/>
      <c r="CK193" s="3429"/>
      <c r="CL193" s="3429"/>
      <c r="CM193" s="3429"/>
      <c r="CN193" s="3429"/>
      <c r="CO193" s="3429"/>
      <c r="CP193" s="3429"/>
      <c r="CQ193" s="3429"/>
      <c r="CR193" s="3429"/>
      <c r="CS193" s="3429"/>
      <c r="CT193" s="3429"/>
      <c r="CU193" s="3429"/>
      <c r="CV193" s="3429"/>
      <c r="CW193" s="3429"/>
      <c r="CX193" s="3429"/>
      <c r="CY193" s="3429"/>
      <c r="CZ193" s="3429"/>
      <c r="DA193" s="3429"/>
      <c r="DB193" s="3429"/>
      <c r="DC193" s="3429"/>
      <c r="DD193" s="3429"/>
      <c r="DE193" s="3429"/>
      <c r="DF193" s="3429"/>
      <c r="DG193" s="3429"/>
      <c r="DH193" s="3429"/>
      <c r="DI193" s="3429"/>
      <c r="DJ193" s="3429"/>
      <c r="DK193" s="3429"/>
      <c r="DL193" s="3429"/>
      <c r="DM193" s="3429"/>
      <c r="DN193" s="3429"/>
      <c r="DO193" s="3429"/>
      <c r="DP193" s="3429"/>
      <c r="DQ193" s="3429"/>
      <c r="DR193" s="3429"/>
      <c r="DS193" s="3429"/>
      <c r="DT193" s="3429"/>
      <c r="DU193" s="3429"/>
      <c r="DV193" s="3429"/>
      <c r="DW193" s="3429"/>
      <c r="DX193" s="3429"/>
      <c r="DY193" s="3429"/>
    </row>
    <row r="194" spans="1:1024" s="1427" customFormat="1" ht="29.25" customHeight="1" thickBot="1">
      <c r="A194" s="3436"/>
      <c r="B194" s="6236" t="s">
        <v>1286</v>
      </c>
      <c r="C194" s="6237"/>
      <c r="D194" s="6237"/>
      <c r="E194" s="6237"/>
      <c r="F194" s="6237"/>
      <c r="G194" s="6237"/>
      <c r="H194" s="6237"/>
      <c r="I194" s="6237"/>
      <c r="J194" s="4209">
        <f>+J185+J91</f>
        <v>36000000</v>
      </c>
      <c r="K194" s="4210"/>
      <c r="L194" s="4211"/>
      <c r="M194" s="3946"/>
      <c r="N194" s="3946"/>
      <c r="O194" s="4209">
        <f>+O185+O91</f>
        <v>36000000</v>
      </c>
      <c r="P194" s="4209">
        <f>+P185+P91</f>
        <v>0</v>
      </c>
      <c r="Q194" s="3879">
        <f>+P194/O194</f>
        <v>0</v>
      </c>
      <c r="R194" s="4209">
        <f>+R185+R91</f>
        <v>36000000</v>
      </c>
      <c r="S194" s="3879">
        <f>+R194/O194</f>
        <v>1</v>
      </c>
      <c r="T194" s="4886">
        <f t="shared" ref="T194:AE194" si="61">+T185+T91</f>
        <v>0</v>
      </c>
      <c r="U194" s="4212">
        <f t="shared" si="61"/>
        <v>0</v>
      </c>
      <c r="V194" s="4212">
        <f t="shared" si="61"/>
        <v>0</v>
      </c>
      <c r="W194" s="4212">
        <f t="shared" si="61"/>
        <v>0</v>
      </c>
      <c r="X194" s="4212">
        <f t="shared" si="61"/>
        <v>0</v>
      </c>
      <c r="Y194" s="4209">
        <f t="shared" si="61"/>
        <v>0</v>
      </c>
      <c r="Z194" s="4212">
        <f t="shared" si="61"/>
        <v>0</v>
      </c>
      <c r="AA194" s="4209">
        <f t="shared" si="61"/>
        <v>0</v>
      </c>
      <c r="AB194" s="4209">
        <f t="shared" si="61"/>
        <v>0</v>
      </c>
      <c r="AC194" s="4209">
        <f t="shared" si="61"/>
        <v>0</v>
      </c>
      <c r="AD194" s="4209">
        <f t="shared" si="61"/>
        <v>0</v>
      </c>
      <c r="AE194" s="4209">
        <f t="shared" si="61"/>
        <v>0</v>
      </c>
      <c r="AF194" s="4818"/>
      <c r="AG194" s="3670"/>
      <c r="AH194" s="3670"/>
      <c r="AI194" s="3670"/>
      <c r="AJ194" s="3879"/>
      <c r="AK194" s="4944"/>
      <c r="AL194" s="3670"/>
      <c r="AM194" s="3670"/>
      <c r="AN194" s="3670"/>
      <c r="AO194" s="3670"/>
      <c r="AP194" s="3670"/>
      <c r="AQ194" s="3670">
        <f t="shared" ref="AQ194:AV194" si="62">+AQ9+AQ16+AQ31+AQ85+AQ93+AQ186+AQ192</f>
        <v>0</v>
      </c>
      <c r="AR194" s="3670">
        <f t="shared" si="62"/>
        <v>2</v>
      </c>
      <c r="AS194" s="3670">
        <f t="shared" si="62"/>
        <v>0</v>
      </c>
      <c r="AT194" s="3604">
        <f t="shared" si="62"/>
        <v>0</v>
      </c>
      <c r="AU194" s="3604">
        <f t="shared" si="62"/>
        <v>0</v>
      </c>
      <c r="AV194" s="3604">
        <f t="shared" si="62"/>
        <v>6</v>
      </c>
      <c r="AW194" s="3606"/>
      <c r="AX194" s="3605"/>
      <c r="AY194" s="3607"/>
      <c r="AZ194" s="3608"/>
      <c r="BA194" s="4208"/>
      <c r="BB194" s="3435"/>
      <c r="BC194" s="3435"/>
      <c r="BD194" s="3435"/>
      <c r="BE194" s="3435"/>
      <c r="BF194" s="3435"/>
      <c r="BG194" s="3435"/>
      <c r="BH194" s="3435"/>
      <c r="BI194" s="3435"/>
      <c r="BJ194" s="3435"/>
      <c r="BK194" s="3435"/>
      <c r="BL194" s="3435"/>
      <c r="BM194" s="3435"/>
      <c r="BN194" s="3435"/>
      <c r="BO194" s="3435"/>
      <c r="BP194" s="3435"/>
      <c r="BQ194" s="3435"/>
      <c r="BR194" s="3435"/>
      <c r="BS194" s="3435"/>
      <c r="BT194" s="3435"/>
      <c r="BU194" s="3435"/>
      <c r="BV194" s="3435"/>
      <c r="BW194" s="3435"/>
      <c r="BX194" s="3435"/>
      <c r="BY194" s="3435"/>
      <c r="BZ194" s="3435"/>
      <c r="CA194" s="3435"/>
      <c r="CB194" s="3435"/>
      <c r="CC194" s="3435"/>
      <c r="CD194" s="3435"/>
      <c r="CE194" s="3435"/>
      <c r="CF194" s="3435"/>
      <c r="CG194" s="3435"/>
      <c r="CH194" s="3435"/>
      <c r="CI194" s="3435"/>
      <c r="CJ194" s="3435"/>
      <c r="CK194" s="3435"/>
      <c r="CL194" s="3435"/>
      <c r="CM194" s="3435"/>
      <c r="CN194" s="3435"/>
      <c r="CO194" s="3435"/>
      <c r="CP194" s="3435"/>
      <c r="CQ194" s="3435"/>
      <c r="CR194" s="3435"/>
      <c r="CS194" s="3435"/>
      <c r="CT194" s="3435"/>
      <c r="CU194" s="3435"/>
      <c r="CV194" s="3435"/>
      <c r="CW194" s="3435"/>
      <c r="CX194" s="3435"/>
      <c r="CY194" s="3435"/>
      <c r="CZ194" s="3435"/>
      <c r="DA194" s="3435"/>
      <c r="DB194" s="3435"/>
      <c r="DC194" s="3435"/>
      <c r="DD194" s="3435"/>
      <c r="DE194" s="3435"/>
      <c r="DF194" s="3435"/>
      <c r="DG194" s="3435"/>
      <c r="DH194" s="3435"/>
      <c r="DI194" s="3435"/>
      <c r="DJ194" s="3435"/>
      <c r="DK194" s="3435"/>
      <c r="DL194" s="3435"/>
      <c r="DM194" s="3435"/>
      <c r="DN194" s="3435"/>
      <c r="DO194" s="3435"/>
      <c r="DP194" s="3435"/>
      <c r="DQ194" s="3435"/>
      <c r="DR194" s="3435"/>
      <c r="DS194" s="3435"/>
      <c r="DT194" s="3435"/>
      <c r="DU194" s="3435"/>
      <c r="DV194" s="3435"/>
      <c r="DW194" s="3435"/>
      <c r="DX194" s="3435"/>
      <c r="DY194" s="3435"/>
      <c r="DZ194" s="3436"/>
      <c r="EA194" s="3436"/>
      <c r="EB194" s="3436"/>
      <c r="EC194" s="3436"/>
      <c r="ED194" s="3436"/>
      <c r="EE194" s="3436"/>
      <c r="EF194" s="3436"/>
      <c r="EG194" s="3436"/>
      <c r="EH194" s="3436"/>
      <c r="EI194" s="3436"/>
      <c r="EJ194" s="3436"/>
      <c r="EK194" s="3436"/>
      <c r="EL194" s="3436"/>
      <c r="EM194" s="3436"/>
      <c r="EN194" s="3436"/>
      <c r="EO194" s="3436"/>
      <c r="EP194" s="3436"/>
      <c r="EQ194" s="3436"/>
      <c r="ER194" s="3436"/>
      <c r="ES194" s="3436"/>
      <c r="ET194" s="3436"/>
      <c r="EU194" s="3436"/>
      <c r="EV194" s="3436"/>
      <c r="EW194" s="3436"/>
      <c r="EX194" s="3436"/>
      <c r="EY194" s="3436"/>
      <c r="EZ194" s="3436"/>
      <c r="FA194" s="3436"/>
      <c r="FB194" s="3436"/>
      <c r="FC194" s="3436"/>
      <c r="FD194" s="3436"/>
      <c r="FE194" s="3436"/>
      <c r="FF194" s="3436"/>
      <c r="FG194" s="3436"/>
      <c r="FH194" s="3436"/>
      <c r="FI194" s="3436"/>
      <c r="FJ194" s="3436"/>
      <c r="FK194" s="3436"/>
      <c r="FL194" s="3436"/>
      <c r="FM194" s="3436"/>
      <c r="FN194" s="3436"/>
      <c r="FO194" s="3436"/>
      <c r="FP194" s="3436"/>
      <c r="FQ194" s="3436"/>
      <c r="FR194" s="3436"/>
      <c r="FS194" s="3436"/>
      <c r="FT194" s="3436"/>
      <c r="FU194" s="3436"/>
      <c r="FV194" s="3436"/>
      <c r="FW194" s="3436"/>
      <c r="FX194" s="3436"/>
      <c r="FY194" s="3436"/>
      <c r="FZ194" s="3436"/>
      <c r="GA194" s="3436"/>
      <c r="GB194" s="3436"/>
      <c r="GC194" s="3436"/>
      <c r="GD194" s="3436"/>
      <c r="GE194" s="3436"/>
      <c r="GF194" s="3436"/>
      <c r="GG194" s="3436"/>
      <c r="GH194" s="3436"/>
      <c r="GI194" s="3436"/>
      <c r="GJ194" s="3436"/>
      <c r="GK194" s="3436"/>
      <c r="GL194" s="3436"/>
      <c r="GM194" s="3436"/>
      <c r="GN194" s="3436"/>
      <c r="GO194" s="3436"/>
      <c r="GP194" s="3436"/>
      <c r="GQ194" s="3436"/>
      <c r="GR194" s="3436"/>
      <c r="GS194" s="3436"/>
      <c r="GT194" s="3436"/>
      <c r="GU194" s="3436"/>
      <c r="GV194" s="3436"/>
      <c r="GW194" s="3436"/>
      <c r="GX194" s="3436"/>
      <c r="GY194" s="3436"/>
      <c r="GZ194" s="3436"/>
      <c r="HA194" s="3436"/>
      <c r="HB194" s="3436"/>
      <c r="HC194" s="3436"/>
      <c r="HD194" s="3436"/>
      <c r="HE194" s="3436"/>
      <c r="HF194" s="3436"/>
      <c r="HG194" s="3436"/>
      <c r="HH194" s="3436"/>
      <c r="HI194" s="3436"/>
      <c r="HJ194" s="3436"/>
      <c r="HK194" s="3436"/>
      <c r="HL194" s="3436"/>
      <c r="HM194" s="3436"/>
      <c r="HN194" s="3436"/>
      <c r="HO194" s="3436"/>
      <c r="HP194" s="3436"/>
      <c r="HQ194" s="3436"/>
      <c r="HR194" s="3436"/>
      <c r="HS194" s="3436"/>
      <c r="HT194" s="3436"/>
      <c r="HU194" s="3436"/>
      <c r="HV194" s="3436"/>
      <c r="HW194" s="3436"/>
      <c r="HX194" s="3436"/>
      <c r="HY194" s="3436"/>
      <c r="HZ194" s="3436"/>
      <c r="IA194" s="3436"/>
      <c r="IB194" s="3436"/>
      <c r="IC194" s="3436"/>
      <c r="ID194" s="3436"/>
      <c r="IE194" s="3436"/>
      <c r="IF194" s="3436"/>
      <c r="IG194" s="3436"/>
      <c r="IH194" s="3436"/>
      <c r="II194" s="3436"/>
      <c r="IJ194" s="3436"/>
      <c r="IK194" s="3436"/>
      <c r="IL194" s="3436"/>
      <c r="IM194" s="3436"/>
      <c r="IN194" s="3436"/>
      <c r="IO194" s="3436"/>
      <c r="IP194" s="3436"/>
      <c r="IQ194" s="3436"/>
      <c r="IR194" s="3436"/>
      <c r="IS194" s="3436"/>
      <c r="IT194" s="3436"/>
      <c r="IU194" s="3436"/>
      <c r="IV194" s="3436"/>
      <c r="IW194" s="3436"/>
      <c r="IX194" s="3436"/>
      <c r="IY194" s="3436"/>
      <c r="IZ194" s="3436"/>
      <c r="JA194" s="3436"/>
      <c r="JB194" s="3436"/>
      <c r="JC194" s="3436"/>
      <c r="JD194" s="3436"/>
      <c r="JE194" s="3436"/>
      <c r="JF194" s="3436"/>
      <c r="JG194" s="3436"/>
      <c r="JH194" s="3436"/>
      <c r="JI194" s="3436"/>
      <c r="JJ194" s="3436"/>
      <c r="JK194" s="3436"/>
      <c r="JL194" s="3436"/>
      <c r="JM194" s="3436"/>
      <c r="JN194" s="3436"/>
      <c r="JO194" s="3436"/>
      <c r="JP194" s="3436"/>
      <c r="JQ194" s="3436"/>
      <c r="JR194" s="3436"/>
      <c r="JS194" s="3436"/>
      <c r="JT194" s="3436"/>
      <c r="JU194" s="3436"/>
      <c r="JV194" s="3436"/>
      <c r="JW194" s="3436"/>
      <c r="JX194" s="3436"/>
      <c r="JY194" s="3436"/>
      <c r="JZ194" s="3436"/>
      <c r="KA194" s="3436"/>
      <c r="KB194" s="3436"/>
      <c r="KC194" s="3436"/>
      <c r="KD194" s="3436"/>
      <c r="KE194" s="3436"/>
      <c r="KF194" s="3436"/>
      <c r="KG194" s="3436"/>
      <c r="KH194" s="3436"/>
      <c r="KI194" s="3436"/>
      <c r="KJ194" s="3436"/>
      <c r="KK194" s="3436"/>
      <c r="KL194" s="3436"/>
      <c r="KM194" s="3436"/>
      <c r="KN194" s="3436"/>
      <c r="KO194" s="3436"/>
      <c r="KP194" s="3436"/>
      <c r="KQ194" s="3436"/>
      <c r="KR194" s="3436"/>
      <c r="KS194" s="3436"/>
      <c r="KT194" s="3436"/>
      <c r="KU194" s="3436"/>
      <c r="KV194" s="3436"/>
      <c r="KW194" s="3436"/>
      <c r="KX194" s="3436"/>
      <c r="KY194" s="3436"/>
      <c r="KZ194" s="3436"/>
      <c r="LA194" s="3436"/>
      <c r="LB194" s="3436"/>
      <c r="LC194" s="3436"/>
      <c r="LD194" s="3436"/>
      <c r="LE194" s="3436"/>
      <c r="LF194" s="3436"/>
      <c r="LG194" s="3436"/>
      <c r="LH194" s="3436"/>
      <c r="LI194" s="3436"/>
      <c r="LJ194" s="3436"/>
      <c r="LK194" s="3436"/>
      <c r="LL194" s="3436"/>
      <c r="LM194" s="3436"/>
      <c r="LN194" s="3436"/>
      <c r="LO194" s="3436"/>
      <c r="LP194" s="3436"/>
      <c r="LQ194" s="3436"/>
      <c r="LR194" s="3436"/>
      <c r="LS194" s="3436"/>
      <c r="LT194" s="3436"/>
      <c r="LU194" s="3436"/>
      <c r="LV194" s="3436"/>
      <c r="LW194" s="3436"/>
      <c r="LX194" s="3436"/>
      <c r="LY194" s="3436"/>
      <c r="LZ194" s="3436"/>
      <c r="MA194" s="3436"/>
      <c r="MB194" s="3436"/>
      <c r="MC194" s="3436"/>
      <c r="MD194" s="3436"/>
      <c r="ME194" s="3436"/>
      <c r="MF194" s="3436"/>
      <c r="MG194" s="3436"/>
      <c r="MH194" s="3436"/>
      <c r="MI194" s="3436"/>
      <c r="MJ194" s="3436"/>
      <c r="MK194" s="3436"/>
      <c r="ML194" s="3436"/>
      <c r="MM194" s="3436"/>
      <c r="MN194" s="3436"/>
      <c r="MO194" s="3436"/>
      <c r="MP194" s="3436"/>
      <c r="MQ194" s="3436"/>
      <c r="MR194" s="3436"/>
      <c r="MS194" s="3436"/>
      <c r="MT194" s="3436"/>
      <c r="MU194" s="3436"/>
      <c r="MV194" s="3436"/>
      <c r="MW194" s="3436"/>
      <c r="MX194" s="3436"/>
      <c r="MY194" s="3436"/>
      <c r="MZ194" s="3436"/>
      <c r="NA194" s="3436"/>
      <c r="NB194" s="3436"/>
      <c r="NC194" s="3436"/>
      <c r="ND194" s="3436"/>
      <c r="NE194" s="3436"/>
      <c r="NF194" s="3436"/>
      <c r="NG194" s="3436"/>
      <c r="NH194" s="3436"/>
      <c r="NI194" s="3436"/>
      <c r="NJ194" s="3436"/>
      <c r="NK194" s="3436"/>
      <c r="NL194" s="3436"/>
      <c r="NM194" s="3436"/>
      <c r="NN194" s="3436"/>
      <c r="NO194" s="3436"/>
      <c r="NP194" s="3436"/>
      <c r="NQ194" s="3436"/>
      <c r="NR194" s="3436"/>
      <c r="NS194" s="3436"/>
      <c r="NT194" s="3436"/>
      <c r="NU194" s="3436"/>
      <c r="NV194" s="3436"/>
      <c r="NW194" s="3436"/>
      <c r="NX194" s="3436"/>
      <c r="NY194" s="3436"/>
      <c r="NZ194" s="3436"/>
      <c r="OA194" s="3436"/>
      <c r="OB194" s="3436"/>
      <c r="OC194" s="3436"/>
      <c r="OD194" s="3436"/>
      <c r="OE194" s="3436"/>
      <c r="OF194" s="3436"/>
      <c r="OG194" s="3436"/>
      <c r="OH194" s="3436"/>
      <c r="OI194" s="3436"/>
      <c r="OJ194" s="3436"/>
      <c r="OK194" s="3436"/>
      <c r="OL194" s="3436"/>
      <c r="OM194" s="3436"/>
      <c r="ON194" s="3436"/>
      <c r="OO194" s="3436"/>
      <c r="OP194" s="3436"/>
      <c r="OQ194" s="3436"/>
      <c r="OR194" s="3436"/>
      <c r="OS194" s="3436"/>
      <c r="OT194" s="3436"/>
      <c r="OU194" s="3436"/>
      <c r="OV194" s="3436"/>
      <c r="OW194" s="3436"/>
      <c r="OX194" s="3436"/>
      <c r="OY194" s="3436"/>
      <c r="OZ194" s="3436"/>
      <c r="PA194" s="3436"/>
      <c r="PB194" s="3436"/>
      <c r="PC194" s="3436"/>
      <c r="PD194" s="3436"/>
      <c r="PE194" s="3436"/>
      <c r="PF194" s="3436"/>
      <c r="PG194" s="3436"/>
      <c r="PH194" s="3436"/>
      <c r="PI194" s="3436"/>
      <c r="PJ194" s="3436"/>
      <c r="PK194" s="3436"/>
      <c r="PL194" s="3436"/>
      <c r="PM194" s="3436"/>
      <c r="PN194" s="3436"/>
      <c r="PO194" s="3436"/>
      <c r="PP194" s="3436"/>
      <c r="PQ194" s="3436"/>
      <c r="PR194" s="3436"/>
      <c r="PS194" s="3436"/>
      <c r="PT194" s="3436"/>
      <c r="PU194" s="3436"/>
      <c r="PV194" s="3436"/>
      <c r="PW194" s="3436"/>
      <c r="PX194" s="3436"/>
      <c r="PY194" s="3436"/>
      <c r="PZ194" s="3436"/>
      <c r="QA194" s="3436"/>
      <c r="QB194" s="3436"/>
      <c r="QC194" s="3436"/>
      <c r="QD194" s="3436"/>
      <c r="QE194" s="3436"/>
      <c r="QF194" s="3436"/>
      <c r="QG194" s="3436"/>
      <c r="QH194" s="3436"/>
      <c r="QI194" s="3436"/>
      <c r="QJ194" s="3436"/>
      <c r="QK194" s="3436"/>
      <c r="QL194" s="3436"/>
      <c r="QM194" s="3436"/>
      <c r="QN194" s="3436"/>
      <c r="QO194" s="3436"/>
      <c r="QP194" s="3436"/>
      <c r="QQ194" s="3436"/>
      <c r="QR194" s="3436"/>
      <c r="QS194" s="3436"/>
      <c r="QT194" s="3436"/>
      <c r="QU194" s="3436"/>
      <c r="QV194" s="3436"/>
      <c r="QW194" s="3436"/>
      <c r="QX194" s="3436"/>
      <c r="QY194" s="3436"/>
      <c r="QZ194" s="3436"/>
      <c r="RA194" s="3436"/>
      <c r="RB194" s="3436"/>
      <c r="RC194" s="3436"/>
      <c r="RD194" s="3436"/>
      <c r="RE194" s="3436"/>
      <c r="RF194" s="3436"/>
      <c r="RG194" s="3436"/>
      <c r="RH194" s="3436"/>
      <c r="RI194" s="3436"/>
      <c r="RJ194" s="3436"/>
      <c r="RK194" s="3436"/>
      <c r="RL194" s="3436"/>
      <c r="RM194" s="3436"/>
      <c r="RN194" s="3436"/>
      <c r="RO194" s="3436"/>
      <c r="RP194" s="3436"/>
      <c r="RQ194" s="3436"/>
      <c r="RR194" s="3436"/>
      <c r="RS194" s="3436"/>
      <c r="RT194" s="3436"/>
      <c r="RU194" s="3436"/>
      <c r="RV194" s="3436"/>
      <c r="RW194" s="3436"/>
      <c r="RX194" s="3436"/>
      <c r="RY194" s="3436"/>
      <c r="RZ194" s="3436"/>
      <c r="SA194" s="3436"/>
      <c r="SB194" s="3436"/>
      <c r="SC194" s="3436"/>
      <c r="SD194" s="3436"/>
      <c r="SE194" s="3436"/>
      <c r="SF194" s="3436"/>
      <c r="SG194" s="3436"/>
      <c r="SH194" s="3436"/>
      <c r="SI194" s="3436"/>
      <c r="SJ194" s="3436"/>
      <c r="SK194" s="3436"/>
      <c r="SL194" s="3436"/>
      <c r="SM194" s="3436"/>
      <c r="SN194" s="3436"/>
      <c r="SO194" s="3436"/>
      <c r="SP194" s="3436"/>
      <c r="SQ194" s="3436"/>
      <c r="SR194" s="3436"/>
      <c r="SS194" s="3436"/>
      <c r="ST194" s="3436"/>
      <c r="SU194" s="3436"/>
      <c r="SV194" s="3436"/>
      <c r="SW194" s="3436"/>
      <c r="SX194" s="3436"/>
      <c r="SY194" s="3436"/>
      <c r="SZ194" s="3436"/>
      <c r="TA194" s="3436"/>
      <c r="TB194" s="3436"/>
      <c r="TC194" s="3436"/>
      <c r="TD194" s="3436"/>
      <c r="TE194" s="3436"/>
      <c r="TF194" s="3436"/>
      <c r="TG194" s="3436"/>
      <c r="TH194" s="3436"/>
      <c r="TI194" s="3436"/>
      <c r="TJ194" s="3436"/>
      <c r="TK194" s="3436"/>
      <c r="TL194" s="3436"/>
      <c r="TM194" s="3436"/>
      <c r="TN194" s="3436"/>
      <c r="TO194" s="3436"/>
      <c r="TP194" s="3436"/>
      <c r="TQ194" s="3436"/>
      <c r="TR194" s="3436"/>
      <c r="TS194" s="3436"/>
      <c r="TT194" s="3436"/>
      <c r="TU194" s="3436"/>
      <c r="TV194" s="3436"/>
      <c r="TW194" s="3436"/>
      <c r="TX194" s="3436"/>
      <c r="TY194" s="3436"/>
      <c r="TZ194" s="3436"/>
      <c r="UA194" s="3436"/>
      <c r="UB194" s="3436"/>
      <c r="UC194" s="3436"/>
      <c r="UD194" s="3436"/>
      <c r="UE194" s="3436"/>
      <c r="UF194" s="3436"/>
      <c r="UG194" s="3436"/>
      <c r="UH194" s="3436"/>
      <c r="UI194" s="3436"/>
      <c r="UJ194" s="3436"/>
      <c r="UK194" s="3436"/>
      <c r="UL194" s="3436"/>
      <c r="UM194" s="3436"/>
      <c r="UN194" s="3436"/>
      <c r="UO194" s="3436"/>
      <c r="UP194" s="3436"/>
      <c r="UQ194" s="3436"/>
      <c r="UR194" s="3436"/>
      <c r="US194" s="3436"/>
      <c r="UT194" s="3436"/>
      <c r="UU194" s="3436"/>
      <c r="UV194" s="3436"/>
      <c r="UW194" s="3436"/>
      <c r="UX194" s="3436"/>
      <c r="UY194" s="3436"/>
      <c r="UZ194" s="3436"/>
      <c r="VA194" s="3436"/>
      <c r="VB194" s="3436"/>
      <c r="VC194" s="3436"/>
      <c r="VD194" s="3436"/>
      <c r="VE194" s="3436"/>
      <c r="VF194" s="3436"/>
      <c r="VG194" s="3436"/>
      <c r="VH194" s="3436"/>
      <c r="VI194" s="3436"/>
      <c r="VJ194" s="3436"/>
      <c r="VK194" s="3436"/>
      <c r="VL194" s="3436"/>
      <c r="VM194" s="3436"/>
      <c r="VN194" s="3436"/>
      <c r="VO194" s="3436"/>
      <c r="VP194" s="3436"/>
      <c r="VQ194" s="3436"/>
      <c r="VR194" s="3436"/>
      <c r="VS194" s="3436"/>
      <c r="VT194" s="3436"/>
      <c r="VU194" s="3436"/>
      <c r="VV194" s="3436"/>
      <c r="VW194" s="3436"/>
      <c r="VX194" s="3436"/>
      <c r="VY194" s="3436"/>
      <c r="VZ194" s="3436"/>
      <c r="WA194" s="3436"/>
      <c r="WB194" s="3436"/>
      <c r="WC194" s="3436"/>
      <c r="WD194" s="3436"/>
      <c r="WE194" s="3436"/>
      <c r="WF194" s="3436"/>
      <c r="WG194" s="3436"/>
      <c r="WH194" s="3436"/>
      <c r="WI194" s="3436"/>
      <c r="WJ194" s="3436"/>
      <c r="WK194" s="3436"/>
      <c r="WL194" s="3436"/>
      <c r="WM194" s="3436"/>
      <c r="WN194" s="3436"/>
      <c r="WO194" s="3436"/>
      <c r="WP194" s="3436"/>
      <c r="WQ194" s="3436"/>
      <c r="WR194" s="3436"/>
      <c r="WS194" s="3436"/>
      <c r="WT194" s="3436"/>
      <c r="WU194" s="3436"/>
      <c r="WV194" s="3436"/>
      <c r="WW194" s="3436"/>
      <c r="WX194" s="3436"/>
      <c r="WY194" s="3436"/>
      <c r="WZ194" s="3436"/>
      <c r="XA194" s="3436"/>
      <c r="XB194" s="3436"/>
      <c r="XC194" s="3436"/>
      <c r="XD194" s="3436"/>
      <c r="XE194" s="3436"/>
      <c r="XF194" s="3436"/>
      <c r="XG194" s="3436"/>
      <c r="XH194" s="3436"/>
      <c r="XI194" s="3436"/>
      <c r="XJ194" s="3436"/>
      <c r="XK194" s="3436"/>
      <c r="XL194" s="3436"/>
      <c r="XM194" s="3436"/>
      <c r="XN194" s="3436"/>
      <c r="XO194" s="3436"/>
      <c r="XP194" s="3436"/>
      <c r="XQ194" s="3436"/>
      <c r="XR194" s="3436"/>
      <c r="XS194" s="3436"/>
      <c r="XT194" s="3436"/>
      <c r="XU194" s="3436"/>
      <c r="XV194" s="3436"/>
      <c r="XW194" s="3436"/>
      <c r="XX194" s="3436"/>
      <c r="XY194" s="3436"/>
      <c r="XZ194" s="3436"/>
      <c r="YA194" s="3436"/>
      <c r="YB194" s="3436"/>
      <c r="YC194" s="3436"/>
      <c r="YD194" s="3436"/>
      <c r="YE194" s="3436"/>
      <c r="YF194" s="3436"/>
      <c r="YG194" s="3436"/>
      <c r="YH194" s="3436"/>
      <c r="YI194" s="3436"/>
      <c r="YJ194" s="3436"/>
      <c r="YK194" s="3436"/>
      <c r="YL194" s="3436"/>
      <c r="YM194" s="3436"/>
      <c r="YN194" s="3436"/>
      <c r="YO194" s="3436"/>
      <c r="YP194" s="3436"/>
      <c r="YQ194" s="3436"/>
      <c r="YR194" s="3436"/>
      <c r="YS194" s="3436"/>
      <c r="YT194" s="3436"/>
      <c r="YU194" s="3436"/>
      <c r="YV194" s="3436"/>
      <c r="YW194" s="3436"/>
      <c r="YX194" s="3436"/>
      <c r="YY194" s="3436"/>
      <c r="YZ194" s="3436"/>
      <c r="ZA194" s="3436"/>
      <c r="ZB194" s="3436"/>
      <c r="ZC194" s="3436"/>
      <c r="ZD194" s="3436"/>
      <c r="ZE194" s="3436"/>
      <c r="ZF194" s="3436"/>
      <c r="ZG194" s="3436"/>
      <c r="ZH194" s="3436"/>
      <c r="ZI194" s="3436"/>
      <c r="ZJ194" s="3436"/>
      <c r="ZK194" s="3436"/>
      <c r="ZL194" s="3436"/>
      <c r="ZM194" s="3436"/>
      <c r="ZN194" s="3436"/>
      <c r="ZO194" s="3436"/>
      <c r="ZP194" s="3436"/>
      <c r="ZQ194" s="3436"/>
      <c r="ZR194" s="3436"/>
      <c r="ZS194" s="3436"/>
      <c r="ZT194" s="3436"/>
      <c r="ZU194" s="3436"/>
      <c r="ZV194" s="3436"/>
      <c r="ZW194" s="3436"/>
      <c r="ZX194" s="3436"/>
      <c r="ZY194" s="3436"/>
      <c r="ZZ194" s="3436"/>
      <c r="AAA194" s="3436"/>
      <c r="AAB194" s="3436"/>
      <c r="AAC194" s="3436"/>
      <c r="AAD194" s="3436"/>
      <c r="AAE194" s="3436"/>
      <c r="AAF194" s="3436"/>
      <c r="AAG194" s="3436"/>
      <c r="AAH194" s="3436"/>
      <c r="AAI194" s="3436"/>
      <c r="AAJ194" s="3436"/>
      <c r="AAK194" s="3436"/>
      <c r="AAL194" s="3436"/>
      <c r="AAM194" s="3436"/>
      <c r="AAN194" s="3436"/>
      <c r="AAO194" s="3436"/>
      <c r="AAP194" s="3436"/>
      <c r="AAQ194" s="3436"/>
      <c r="AAR194" s="3436"/>
      <c r="AAS194" s="3436"/>
      <c r="AAT194" s="3436"/>
      <c r="AAU194" s="3436"/>
      <c r="AAV194" s="3436"/>
      <c r="AAW194" s="3436"/>
      <c r="AAX194" s="3436"/>
      <c r="AAY194" s="3436"/>
      <c r="AAZ194" s="3436"/>
      <c r="ABA194" s="3436"/>
      <c r="ABB194" s="3436"/>
      <c r="ABC194" s="3436"/>
      <c r="ABD194" s="3436"/>
      <c r="ABE194" s="3436"/>
      <c r="ABF194" s="3436"/>
      <c r="ABG194" s="3436"/>
      <c r="ABH194" s="3436"/>
      <c r="ABI194" s="3436"/>
      <c r="ABJ194" s="3436"/>
      <c r="ABK194" s="3436"/>
      <c r="ABL194" s="3436"/>
      <c r="ABM194" s="3436"/>
      <c r="ABN194" s="3436"/>
      <c r="ABO194" s="3436"/>
      <c r="ABP194" s="3436"/>
      <c r="ABQ194" s="3436"/>
      <c r="ABR194" s="3436"/>
      <c r="ABS194" s="3436"/>
      <c r="ABT194" s="3436"/>
      <c r="ABU194" s="3436"/>
      <c r="ABV194" s="3436"/>
      <c r="ABW194" s="3436"/>
      <c r="ABX194" s="3436"/>
      <c r="ABY194" s="3436"/>
      <c r="ABZ194" s="3436"/>
      <c r="ACA194" s="3436"/>
      <c r="ACB194" s="3436"/>
      <c r="ACC194" s="3436"/>
      <c r="ACD194" s="3436"/>
      <c r="ACE194" s="3436"/>
      <c r="ACF194" s="3436"/>
      <c r="ACG194" s="3436"/>
      <c r="ACH194" s="3436"/>
      <c r="ACI194" s="3436"/>
      <c r="ACJ194" s="3436"/>
      <c r="ACK194" s="3436"/>
      <c r="ACL194" s="3436"/>
      <c r="ACM194" s="3436"/>
      <c r="ACN194" s="3436"/>
      <c r="ACO194" s="3436"/>
      <c r="ACP194" s="3436"/>
      <c r="ACQ194" s="3436"/>
      <c r="ACR194" s="3436"/>
      <c r="ACS194" s="3436"/>
      <c r="ACT194" s="3436"/>
      <c r="ACU194" s="3436"/>
      <c r="ACV194" s="3436"/>
      <c r="ACW194" s="3436"/>
      <c r="ACX194" s="3436"/>
      <c r="ACY194" s="3436"/>
      <c r="ACZ194" s="3436"/>
      <c r="ADA194" s="3436"/>
      <c r="ADB194" s="3436"/>
      <c r="ADC194" s="3436"/>
      <c r="ADD194" s="3436"/>
      <c r="ADE194" s="3436"/>
      <c r="ADF194" s="3436"/>
      <c r="ADG194" s="3436"/>
      <c r="ADH194" s="3436"/>
      <c r="ADI194" s="3436"/>
      <c r="ADJ194" s="3436"/>
      <c r="ADK194" s="3436"/>
      <c r="ADL194" s="3436"/>
      <c r="ADM194" s="3436"/>
      <c r="ADN194" s="3436"/>
      <c r="ADO194" s="3436"/>
      <c r="ADP194" s="3436"/>
      <c r="ADQ194" s="3436"/>
      <c r="ADR194" s="3436"/>
      <c r="ADS194" s="3436"/>
      <c r="ADT194" s="3436"/>
      <c r="ADU194" s="3436"/>
      <c r="ADV194" s="3436"/>
      <c r="ADW194" s="3436"/>
      <c r="ADX194" s="3436"/>
      <c r="ADY194" s="3436"/>
      <c r="ADZ194" s="3436"/>
      <c r="AEA194" s="3436"/>
      <c r="AEB194" s="3436"/>
      <c r="AEC194" s="3436"/>
      <c r="AED194" s="3436"/>
      <c r="AEE194" s="3436"/>
      <c r="AEF194" s="3436"/>
      <c r="AEG194" s="3436"/>
      <c r="AEH194" s="3436"/>
      <c r="AEI194" s="3436"/>
      <c r="AEJ194" s="3436"/>
      <c r="AEK194" s="3436"/>
      <c r="AEL194" s="3436"/>
      <c r="AEM194" s="3436"/>
      <c r="AEN194" s="3436"/>
      <c r="AEO194" s="3436"/>
      <c r="AEP194" s="3436"/>
      <c r="AEQ194" s="3436"/>
      <c r="AER194" s="3436"/>
      <c r="AES194" s="3436"/>
      <c r="AET194" s="3436"/>
      <c r="AEU194" s="3436"/>
      <c r="AEV194" s="3436"/>
      <c r="AEW194" s="3436"/>
      <c r="AEX194" s="3436"/>
      <c r="AEY194" s="3436"/>
      <c r="AEZ194" s="3436"/>
      <c r="AFA194" s="3436"/>
      <c r="AFB194" s="3436"/>
      <c r="AFC194" s="3436"/>
      <c r="AFD194" s="3436"/>
      <c r="AFE194" s="3436"/>
      <c r="AFF194" s="3436"/>
      <c r="AFG194" s="3436"/>
      <c r="AFH194" s="3436"/>
      <c r="AFI194" s="3436"/>
      <c r="AFJ194" s="3436"/>
      <c r="AFK194" s="3436"/>
      <c r="AFL194" s="3436"/>
      <c r="AFM194" s="3436"/>
      <c r="AFN194" s="3436"/>
      <c r="AFO194" s="3436"/>
      <c r="AFP194" s="3436"/>
      <c r="AFQ194" s="3436"/>
      <c r="AFR194" s="3436"/>
      <c r="AFS194" s="3436"/>
      <c r="AFT194" s="3436"/>
      <c r="AFU194" s="3436"/>
      <c r="AFV194" s="3436"/>
      <c r="AFW194" s="3436"/>
      <c r="AFX194" s="3436"/>
      <c r="AFY194" s="3436"/>
      <c r="AFZ194" s="3436"/>
      <c r="AGA194" s="3436"/>
      <c r="AGB194" s="3436"/>
      <c r="AGC194" s="3436"/>
      <c r="AGD194" s="3436"/>
      <c r="AGE194" s="3436"/>
      <c r="AGF194" s="3436"/>
      <c r="AGG194" s="3436"/>
      <c r="AGH194" s="3436"/>
      <c r="AGI194" s="3436"/>
      <c r="AGJ194" s="3436"/>
      <c r="AGK194" s="3436"/>
      <c r="AGL194" s="3436"/>
      <c r="AGM194" s="3436"/>
      <c r="AGN194" s="3436"/>
      <c r="AGO194" s="3436"/>
      <c r="AGP194" s="3436"/>
      <c r="AGQ194" s="3436"/>
      <c r="AGR194" s="3436"/>
      <c r="AGS194" s="3436"/>
      <c r="AGT194" s="3436"/>
      <c r="AGU194" s="3436"/>
      <c r="AGV194" s="3436"/>
      <c r="AGW194" s="3436"/>
      <c r="AGX194" s="3436"/>
      <c r="AGY194" s="3436"/>
      <c r="AGZ194" s="3436"/>
      <c r="AHA194" s="3436"/>
      <c r="AHB194" s="3436"/>
      <c r="AHC194" s="3436"/>
      <c r="AHD194" s="3436"/>
      <c r="AHE194" s="3436"/>
      <c r="AHF194" s="3436"/>
      <c r="AHG194" s="3436"/>
      <c r="AHH194" s="3436"/>
      <c r="AHI194" s="3436"/>
      <c r="AHJ194" s="3436"/>
      <c r="AHK194" s="3436"/>
      <c r="AHL194" s="3436"/>
      <c r="AHM194" s="3436"/>
      <c r="AHN194" s="3436"/>
      <c r="AHO194" s="3436"/>
      <c r="AHP194" s="3436"/>
      <c r="AHQ194" s="3436"/>
      <c r="AHR194" s="3436"/>
      <c r="AHS194" s="3436"/>
      <c r="AHT194" s="3436"/>
      <c r="AHU194" s="3436"/>
      <c r="AHV194" s="3436"/>
      <c r="AHW194" s="3436"/>
      <c r="AHX194" s="3436"/>
      <c r="AHY194" s="3436"/>
      <c r="AHZ194" s="3436"/>
      <c r="AIA194" s="3436"/>
      <c r="AIB194" s="3436"/>
      <c r="AIC194" s="3436"/>
      <c r="AID194" s="3436"/>
      <c r="AIE194" s="3436"/>
      <c r="AIF194" s="3436"/>
      <c r="AIG194" s="3436"/>
      <c r="AIH194" s="3436"/>
      <c r="AII194" s="3436"/>
      <c r="AIJ194" s="3436"/>
      <c r="AIK194" s="3436"/>
      <c r="AIL194" s="3436"/>
      <c r="AIM194" s="3436"/>
      <c r="AIN194" s="3436"/>
      <c r="AIO194" s="3436"/>
      <c r="AIP194" s="3436"/>
      <c r="AIQ194" s="3436"/>
      <c r="AIR194" s="3436"/>
      <c r="AIS194" s="3436"/>
      <c r="AIT194" s="3436"/>
      <c r="AIU194" s="3436"/>
      <c r="AIV194" s="3436"/>
      <c r="AIW194" s="3436"/>
      <c r="AIX194" s="3436"/>
      <c r="AIY194" s="3436"/>
      <c r="AIZ194" s="3436"/>
      <c r="AJA194" s="3436"/>
      <c r="AJB194" s="3436"/>
      <c r="AJC194" s="3436"/>
      <c r="AJD194" s="3436"/>
      <c r="AJE194" s="3436"/>
      <c r="AJF194" s="3436"/>
      <c r="AJG194" s="3436"/>
      <c r="AJH194" s="3436"/>
      <c r="AJI194" s="3436"/>
      <c r="AJJ194" s="3436"/>
      <c r="AJK194" s="3436"/>
      <c r="AJL194" s="3436"/>
      <c r="AJM194" s="3436"/>
      <c r="AJN194" s="3436"/>
      <c r="AJO194" s="3436"/>
      <c r="AJP194" s="3436"/>
      <c r="AJQ194" s="3436"/>
      <c r="AJR194" s="3436"/>
      <c r="AJS194" s="3436"/>
      <c r="AJT194" s="3436"/>
      <c r="AJU194" s="3436"/>
      <c r="AJV194" s="3436"/>
      <c r="AJW194" s="3436"/>
      <c r="AJX194" s="3436"/>
      <c r="AJY194" s="3436"/>
      <c r="AJZ194" s="3436"/>
      <c r="AKA194" s="3436"/>
      <c r="AKB194" s="3436"/>
      <c r="AKC194" s="3436"/>
      <c r="AKD194" s="3436"/>
      <c r="AKE194" s="3436"/>
      <c r="AKF194" s="3436"/>
      <c r="AKG194" s="3436"/>
      <c r="AKH194" s="3436"/>
      <c r="AKI194" s="3436"/>
      <c r="AKJ194" s="3436"/>
      <c r="AKK194" s="3436"/>
      <c r="AKL194" s="3436"/>
      <c r="AKM194" s="3436"/>
      <c r="AKN194" s="3436"/>
      <c r="AKO194" s="3436"/>
      <c r="AKP194" s="3436"/>
      <c r="AKQ194" s="3436"/>
      <c r="AKR194" s="3436"/>
      <c r="AKS194" s="3436"/>
      <c r="AKT194" s="3436"/>
      <c r="AKU194" s="3436"/>
      <c r="AKV194" s="3436"/>
      <c r="AKW194" s="3436"/>
      <c r="AKX194" s="3436"/>
      <c r="AKY194" s="3436"/>
      <c r="AKZ194" s="3436"/>
      <c r="ALA194" s="3436"/>
      <c r="ALB194" s="3436"/>
      <c r="ALC194" s="3436"/>
      <c r="ALD194" s="3436"/>
      <c r="ALE194" s="3436"/>
      <c r="ALF194" s="3436"/>
      <c r="ALG194" s="3436"/>
      <c r="ALH194" s="3436"/>
      <c r="ALI194" s="3436"/>
      <c r="ALJ194" s="3436"/>
      <c r="ALK194" s="3436"/>
      <c r="ALL194" s="3436"/>
      <c r="ALM194" s="3436"/>
      <c r="ALN194" s="3436"/>
      <c r="ALO194" s="3436"/>
      <c r="ALP194" s="3436"/>
      <c r="ALQ194" s="3436"/>
      <c r="ALR194" s="3436"/>
      <c r="ALS194" s="3436"/>
      <c r="ALT194" s="3436"/>
      <c r="ALU194" s="3436"/>
      <c r="ALV194" s="3436"/>
      <c r="ALW194" s="3436"/>
      <c r="ALX194" s="3436"/>
      <c r="ALY194" s="3436"/>
      <c r="ALZ194" s="3436"/>
      <c r="AMA194" s="3436"/>
      <c r="AMB194" s="3436"/>
      <c r="AMC194" s="3436"/>
      <c r="AMD194" s="3436"/>
      <c r="AME194" s="3436"/>
      <c r="AMF194" s="3436"/>
      <c r="AMG194" s="3436"/>
      <c r="AMH194" s="3436"/>
      <c r="AMI194" s="3436"/>
      <c r="AMJ194" s="3436"/>
    </row>
    <row r="195" spans="1:1024" s="1427" customFormat="1" ht="29.65" customHeight="1" thickBot="1">
      <c r="A195" s="3436"/>
      <c r="B195" s="7048" t="s">
        <v>1287</v>
      </c>
      <c r="C195" s="7049"/>
      <c r="D195" s="7049"/>
      <c r="E195" s="7049"/>
      <c r="F195" s="7049"/>
      <c r="G195" s="7049"/>
      <c r="H195" s="7049"/>
      <c r="I195" s="7050"/>
      <c r="J195" s="3710">
        <f>+J193+J194</f>
        <v>2872929000</v>
      </c>
      <c r="K195" s="3609"/>
      <c r="L195" s="3610"/>
      <c r="M195" s="3609"/>
      <c r="N195" s="3609"/>
      <c r="O195" s="3710">
        <f>+O194+O193</f>
        <v>2872929000</v>
      </c>
      <c r="P195" s="4206">
        <f>+P194+P193</f>
        <v>59152124</v>
      </c>
      <c r="Q195" s="4207">
        <f>+P195/O195</f>
        <v>2.0589483415705715E-2</v>
      </c>
      <c r="R195" s="4206">
        <f>+R194+R193</f>
        <v>2813776876</v>
      </c>
      <c r="S195" s="4207">
        <f>+R195/O195</f>
        <v>0.97941051658429423</v>
      </c>
      <c r="T195" s="4887">
        <f t="shared" ref="T195:AE195" si="63">+T194+T193</f>
        <v>59152124</v>
      </c>
      <c r="U195" s="4206">
        <f t="shared" si="63"/>
        <v>0</v>
      </c>
      <c r="V195" s="4206">
        <f t="shared" si="63"/>
        <v>0</v>
      </c>
      <c r="W195" s="4206">
        <f t="shared" si="63"/>
        <v>0</v>
      </c>
      <c r="X195" s="4206">
        <f t="shared" si="63"/>
        <v>0</v>
      </c>
      <c r="Y195" s="4206">
        <f t="shared" si="63"/>
        <v>0</v>
      </c>
      <c r="Z195" s="4206">
        <f t="shared" si="63"/>
        <v>0</v>
      </c>
      <c r="AA195" s="4206">
        <f t="shared" si="63"/>
        <v>0</v>
      </c>
      <c r="AB195" s="4206">
        <f t="shared" si="63"/>
        <v>0</v>
      </c>
      <c r="AC195" s="4206">
        <f t="shared" si="63"/>
        <v>0</v>
      </c>
      <c r="AD195" s="4206">
        <f t="shared" si="63"/>
        <v>0</v>
      </c>
      <c r="AE195" s="4206">
        <f t="shared" si="63"/>
        <v>0</v>
      </c>
      <c r="AF195" s="4819"/>
      <c r="AG195" s="3724"/>
      <c r="AH195" s="3724"/>
      <c r="AI195" s="3723"/>
      <c r="AJ195" s="3713"/>
      <c r="AK195" s="4945"/>
      <c r="AL195" s="3724"/>
      <c r="AM195" s="3724"/>
      <c r="AN195" s="3725"/>
      <c r="AO195" s="3724"/>
      <c r="AP195" s="3724"/>
      <c r="AQ195" s="3724"/>
      <c r="AR195" s="3724"/>
      <c r="AS195" s="3724"/>
      <c r="AT195" s="3611"/>
      <c r="AU195" s="3441"/>
      <c r="AV195" s="3441"/>
      <c r="AW195" s="3612"/>
      <c r="AX195" s="3612"/>
      <c r="AY195" s="3613"/>
      <c r="AZ195" s="3614"/>
      <c r="BA195" s="3435"/>
      <c r="BB195" s="3435"/>
      <c r="BC195" s="3435"/>
      <c r="BD195" s="3435"/>
      <c r="BE195" s="3435"/>
      <c r="BF195" s="3435"/>
      <c r="BG195" s="3435"/>
      <c r="BH195" s="3435"/>
      <c r="BI195" s="3435"/>
      <c r="BJ195" s="3435"/>
      <c r="BK195" s="3435"/>
      <c r="BL195" s="3435"/>
      <c r="BM195" s="3435"/>
      <c r="BN195" s="3435"/>
      <c r="BO195" s="3435"/>
      <c r="BP195" s="3435"/>
      <c r="BQ195" s="3435"/>
      <c r="BR195" s="3435"/>
      <c r="BS195" s="3435"/>
      <c r="BT195" s="3435"/>
      <c r="BU195" s="3435"/>
      <c r="BV195" s="3435"/>
      <c r="BW195" s="3435"/>
      <c r="BX195" s="3435"/>
      <c r="BY195" s="3435"/>
      <c r="BZ195" s="3435"/>
      <c r="CA195" s="3435"/>
      <c r="CB195" s="3435"/>
      <c r="CC195" s="3435"/>
      <c r="CD195" s="3435"/>
      <c r="CE195" s="3435"/>
      <c r="CF195" s="3435"/>
      <c r="CG195" s="3435"/>
      <c r="CH195" s="3435"/>
      <c r="CI195" s="3435"/>
      <c r="CJ195" s="3435"/>
      <c r="CK195" s="3435"/>
      <c r="CL195" s="3435"/>
      <c r="CM195" s="3435"/>
      <c r="CN195" s="3435"/>
      <c r="CO195" s="3435"/>
      <c r="CP195" s="3435"/>
      <c r="CQ195" s="3435"/>
      <c r="CR195" s="3435"/>
      <c r="CS195" s="3435"/>
      <c r="CT195" s="3435"/>
      <c r="CU195" s="3435"/>
      <c r="CV195" s="3435"/>
      <c r="CW195" s="3435"/>
      <c r="CX195" s="3435"/>
      <c r="CY195" s="3435"/>
      <c r="CZ195" s="3435"/>
      <c r="DA195" s="3435"/>
      <c r="DB195" s="3435"/>
      <c r="DC195" s="3435"/>
      <c r="DD195" s="3435"/>
      <c r="DE195" s="3435"/>
      <c r="DF195" s="3435"/>
      <c r="DG195" s="3435"/>
      <c r="DH195" s="3435"/>
      <c r="DI195" s="3435"/>
      <c r="DJ195" s="3435"/>
      <c r="DK195" s="3435"/>
      <c r="DL195" s="3435"/>
      <c r="DM195" s="3435"/>
      <c r="DN195" s="3435"/>
      <c r="DO195" s="3435"/>
      <c r="DP195" s="3435"/>
      <c r="DQ195" s="3435"/>
      <c r="DR195" s="3435"/>
      <c r="DS195" s="3435"/>
      <c r="DT195" s="3435"/>
      <c r="DU195" s="3435"/>
      <c r="DV195" s="3435"/>
      <c r="DW195" s="3435"/>
      <c r="DX195" s="3435"/>
      <c r="DY195" s="3435"/>
      <c r="DZ195" s="3436"/>
      <c r="EA195" s="3436"/>
      <c r="EB195" s="3436"/>
      <c r="EC195" s="3436"/>
      <c r="ED195" s="3436"/>
      <c r="EE195" s="3436"/>
      <c r="EF195" s="3436"/>
      <c r="EG195" s="3436"/>
      <c r="EH195" s="3436"/>
      <c r="EI195" s="3436"/>
      <c r="EJ195" s="3436"/>
      <c r="EK195" s="3436"/>
      <c r="EL195" s="3436"/>
      <c r="EM195" s="3436"/>
      <c r="EN195" s="3436"/>
      <c r="EO195" s="3436"/>
      <c r="EP195" s="3436"/>
      <c r="EQ195" s="3436"/>
      <c r="ER195" s="3436"/>
      <c r="ES195" s="3436"/>
      <c r="ET195" s="3436"/>
      <c r="EU195" s="3436"/>
      <c r="EV195" s="3436"/>
      <c r="EW195" s="3436"/>
      <c r="EX195" s="3436"/>
      <c r="EY195" s="3436"/>
      <c r="EZ195" s="3436"/>
      <c r="FA195" s="3436"/>
      <c r="FB195" s="3436"/>
      <c r="FC195" s="3436"/>
      <c r="FD195" s="3436"/>
      <c r="FE195" s="3436"/>
      <c r="FF195" s="3436"/>
      <c r="FG195" s="3436"/>
      <c r="FH195" s="3436"/>
      <c r="FI195" s="3436"/>
      <c r="FJ195" s="3436"/>
      <c r="FK195" s="3436"/>
      <c r="FL195" s="3436"/>
      <c r="FM195" s="3436"/>
      <c r="FN195" s="3436"/>
      <c r="FO195" s="3436"/>
      <c r="FP195" s="3436"/>
      <c r="FQ195" s="3436"/>
      <c r="FR195" s="3436"/>
      <c r="FS195" s="3436"/>
      <c r="FT195" s="3436"/>
      <c r="FU195" s="3436"/>
      <c r="FV195" s="3436"/>
      <c r="FW195" s="3436"/>
      <c r="FX195" s="3436"/>
      <c r="FY195" s="3436"/>
      <c r="FZ195" s="3436"/>
      <c r="GA195" s="3436"/>
      <c r="GB195" s="3436"/>
      <c r="GC195" s="3436"/>
      <c r="GD195" s="3436"/>
      <c r="GE195" s="3436"/>
      <c r="GF195" s="3436"/>
      <c r="GG195" s="3436"/>
      <c r="GH195" s="3436"/>
      <c r="GI195" s="3436"/>
      <c r="GJ195" s="3436"/>
      <c r="GK195" s="3436"/>
      <c r="GL195" s="3436"/>
      <c r="GM195" s="3436"/>
      <c r="GN195" s="3436"/>
      <c r="GO195" s="3436"/>
      <c r="GP195" s="3436"/>
      <c r="GQ195" s="3436"/>
      <c r="GR195" s="3436"/>
      <c r="GS195" s="3436"/>
      <c r="GT195" s="3436"/>
      <c r="GU195" s="3436"/>
      <c r="GV195" s="3436"/>
      <c r="GW195" s="3436"/>
      <c r="GX195" s="3436"/>
      <c r="GY195" s="3436"/>
      <c r="GZ195" s="3436"/>
      <c r="HA195" s="3436"/>
      <c r="HB195" s="3436"/>
      <c r="HC195" s="3436"/>
      <c r="HD195" s="3436"/>
      <c r="HE195" s="3436"/>
      <c r="HF195" s="3436"/>
      <c r="HG195" s="3436"/>
      <c r="HH195" s="3436"/>
      <c r="HI195" s="3436"/>
      <c r="HJ195" s="3436"/>
      <c r="HK195" s="3436"/>
      <c r="HL195" s="3436"/>
      <c r="HM195" s="3436"/>
      <c r="HN195" s="3436"/>
      <c r="HO195" s="3436"/>
      <c r="HP195" s="3436"/>
      <c r="HQ195" s="3436"/>
      <c r="HR195" s="3436"/>
      <c r="HS195" s="3436"/>
      <c r="HT195" s="3436"/>
      <c r="HU195" s="3436"/>
      <c r="HV195" s="3436"/>
      <c r="HW195" s="3436"/>
      <c r="HX195" s="3436"/>
      <c r="HY195" s="3436"/>
      <c r="HZ195" s="3436"/>
      <c r="IA195" s="3436"/>
      <c r="IB195" s="3436"/>
      <c r="IC195" s="3436"/>
      <c r="ID195" s="3436"/>
      <c r="IE195" s="3436"/>
      <c r="IF195" s="3436"/>
      <c r="IG195" s="3436"/>
      <c r="IH195" s="3436"/>
      <c r="II195" s="3436"/>
      <c r="IJ195" s="3436"/>
      <c r="IK195" s="3436"/>
      <c r="IL195" s="3436"/>
      <c r="IM195" s="3436"/>
      <c r="IN195" s="3436"/>
      <c r="IO195" s="3436"/>
      <c r="IP195" s="3436"/>
      <c r="IQ195" s="3436"/>
      <c r="IR195" s="3436"/>
      <c r="IS195" s="3436"/>
      <c r="IT195" s="3436"/>
      <c r="IU195" s="3436"/>
      <c r="IV195" s="3436"/>
      <c r="IW195" s="3436"/>
      <c r="IX195" s="3436"/>
      <c r="IY195" s="3436"/>
      <c r="IZ195" s="3436"/>
      <c r="JA195" s="3436"/>
      <c r="JB195" s="3436"/>
      <c r="JC195" s="3436"/>
      <c r="JD195" s="3436"/>
      <c r="JE195" s="3436"/>
      <c r="JF195" s="3436"/>
      <c r="JG195" s="3436"/>
      <c r="JH195" s="3436"/>
      <c r="JI195" s="3436"/>
      <c r="JJ195" s="3436"/>
      <c r="JK195" s="3436"/>
      <c r="JL195" s="3436"/>
      <c r="JM195" s="3436"/>
      <c r="JN195" s="3436"/>
      <c r="JO195" s="3436"/>
      <c r="JP195" s="3436"/>
      <c r="JQ195" s="3436"/>
      <c r="JR195" s="3436"/>
      <c r="JS195" s="3436"/>
      <c r="JT195" s="3436"/>
      <c r="JU195" s="3436"/>
      <c r="JV195" s="3436"/>
      <c r="JW195" s="3436"/>
      <c r="JX195" s="3436"/>
      <c r="JY195" s="3436"/>
      <c r="JZ195" s="3436"/>
      <c r="KA195" s="3436"/>
      <c r="KB195" s="3436"/>
      <c r="KC195" s="3436"/>
      <c r="KD195" s="3436"/>
      <c r="KE195" s="3436"/>
      <c r="KF195" s="3436"/>
      <c r="KG195" s="3436"/>
      <c r="KH195" s="3436"/>
      <c r="KI195" s="3436"/>
      <c r="KJ195" s="3436"/>
      <c r="KK195" s="3436"/>
      <c r="KL195" s="3436"/>
      <c r="KM195" s="3436"/>
      <c r="KN195" s="3436"/>
      <c r="KO195" s="3436"/>
      <c r="KP195" s="3436"/>
      <c r="KQ195" s="3436"/>
      <c r="KR195" s="3436"/>
      <c r="KS195" s="3436"/>
      <c r="KT195" s="3436"/>
      <c r="KU195" s="3436"/>
      <c r="KV195" s="3436"/>
      <c r="KW195" s="3436"/>
      <c r="KX195" s="3436"/>
      <c r="KY195" s="3436"/>
      <c r="KZ195" s="3436"/>
      <c r="LA195" s="3436"/>
      <c r="LB195" s="3436"/>
      <c r="LC195" s="3436"/>
      <c r="LD195" s="3436"/>
      <c r="LE195" s="3436"/>
      <c r="LF195" s="3436"/>
      <c r="LG195" s="3436"/>
      <c r="LH195" s="3436"/>
      <c r="LI195" s="3436"/>
      <c r="LJ195" s="3436"/>
      <c r="LK195" s="3436"/>
      <c r="LL195" s="3436"/>
      <c r="LM195" s="3436"/>
      <c r="LN195" s="3436"/>
      <c r="LO195" s="3436"/>
      <c r="LP195" s="3436"/>
      <c r="LQ195" s="3436"/>
      <c r="LR195" s="3436"/>
      <c r="LS195" s="3436"/>
      <c r="LT195" s="3436"/>
      <c r="LU195" s="3436"/>
      <c r="LV195" s="3436"/>
      <c r="LW195" s="3436"/>
      <c r="LX195" s="3436"/>
      <c r="LY195" s="3436"/>
      <c r="LZ195" s="3436"/>
      <c r="MA195" s="3436"/>
      <c r="MB195" s="3436"/>
      <c r="MC195" s="3436"/>
      <c r="MD195" s="3436"/>
      <c r="ME195" s="3436"/>
      <c r="MF195" s="3436"/>
      <c r="MG195" s="3436"/>
      <c r="MH195" s="3436"/>
      <c r="MI195" s="3436"/>
      <c r="MJ195" s="3436"/>
      <c r="MK195" s="3436"/>
      <c r="ML195" s="3436"/>
      <c r="MM195" s="3436"/>
      <c r="MN195" s="3436"/>
      <c r="MO195" s="3436"/>
      <c r="MP195" s="3436"/>
      <c r="MQ195" s="3436"/>
      <c r="MR195" s="3436"/>
      <c r="MS195" s="3436"/>
      <c r="MT195" s="3436"/>
      <c r="MU195" s="3436"/>
      <c r="MV195" s="3436"/>
      <c r="MW195" s="3436"/>
      <c r="MX195" s="3436"/>
      <c r="MY195" s="3436"/>
      <c r="MZ195" s="3436"/>
      <c r="NA195" s="3436"/>
      <c r="NB195" s="3436"/>
      <c r="NC195" s="3436"/>
      <c r="ND195" s="3436"/>
      <c r="NE195" s="3436"/>
      <c r="NF195" s="3436"/>
      <c r="NG195" s="3436"/>
      <c r="NH195" s="3436"/>
      <c r="NI195" s="3436"/>
      <c r="NJ195" s="3436"/>
      <c r="NK195" s="3436"/>
      <c r="NL195" s="3436"/>
      <c r="NM195" s="3436"/>
      <c r="NN195" s="3436"/>
      <c r="NO195" s="3436"/>
      <c r="NP195" s="3436"/>
      <c r="NQ195" s="3436"/>
      <c r="NR195" s="3436"/>
      <c r="NS195" s="3436"/>
      <c r="NT195" s="3436"/>
      <c r="NU195" s="3436"/>
      <c r="NV195" s="3436"/>
      <c r="NW195" s="3436"/>
      <c r="NX195" s="3436"/>
      <c r="NY195" s="3436"/>
      <c r="NZ195" s="3436"/>
      <c r="OA195" s="3436"/>
      <c r="OB195" s="3436"/>
      <c r="OC195" s="3436"/>
      <c r="OD195" s="3436"/>
      <c r="OE195" s="3436"/>
      <c r="OF195" s="3436"/>
      <c r="OG195" s="3436"/>
      <c r="OH195" s="3436"/>
      <c r="OI195" s="3436"/>
      <c r="OJ195" s="3436"/>
      <c r="OK195" s="3436"/>
      <c r="OL195" s="3436"/>
      <c r="OM195" s="3436"/>
      <c r="ON195" s="3436"/>
      <c r="OO195" s="3436"/>
      <c r="OP195" s="3436"/>
      <c r="OQ195" s="3436"/>
      <c r="OR195" s="3436"/>
      <c r="OS195" s="3436"/>
      <c r="OT195" s="3436"/>
      <c r="OU195" s="3436"/>
      <c r="OV195" s="3436"/>
      <c r="OW195" s="3436"/>
      <c r="OX195" s="3436"/>
      <c r="OY195" s="3436"/>
      <c r="OZ195" s="3436"/>
      <c r="PA195" s="3436"/>
      <c r="PB195" s="3436"/>
      <c r="PC195" s="3436"/>
      <c r="PD195" s="3436"/>
      <c r="PE195" s="3436"/>
      <c r="PF195" s="3436"/>
      <c r="PG195" s="3436"/>
      <c r="PH195" s="3436"/>
      <c r="PI195" s="3436"/>
      <c r="PJ195" s="3436"/>
      <c r="PK195" s="3436"/>
      <c r="PL195" s="3436"/>
      <c r="PM195" s="3436"/>
      <c r="PN195" s="3436"/>
      <c r="PO195" s="3436"/>
      <c r="PP195" s="3436"/>
      <c r="PQ195" s="3436"/>
      <c r="PR195" s="3436"/>
      <c r="PS195" s="3436"/>
      <c r="PT195" s="3436"/>
      <c r="PU195" s="3436"/>
      <c r="PV195" s="3436"/>
      <c r="PW195" s="3436"/>
      <c r="PX195" s="3436"/>
      <c r="PY195" s="3436"/>
      <c r="PZ195" s="3436"/>
      <c r="QA195" s="3436"/>
      <c r="QB195" s="3436"/>
      <c r="QC195" s="3436"/>
      <c r="QD195" s="3436"/>
      <c r="QE195" s="3436"/>
      <c r="QF195" s="3436"/>
      <c r="QG195" s="3436"/>
      <c r="QH195" s="3436"/>
      <c r="QI195" s="3436"/>
      <c r="QJ195" s="3436"/>
      <c r="QK195" s="3436"/>
      <c r="QL195" s="3436"/>
      <c r="QM195" s="3436"/>
      <c r="QN195" s="3436"/>
      <c r="QO195" s="3436"/>
      <c r="QP195" s="3436"/>
      <c r="QQ195" s="3436"/>
      <c r="QR195" s="3436"/>
      <c r="QS195" s="3436"/>
      <c r="QT195" s="3436"/>
      <c r="QU195" s="3436"/>
      <c r="QV195" s="3436"/>
      <c r="QW195" s="3436"/>
      <c r="QX195" s="3436"/>
      <c r="QY195" s="3436"/>
      <c r="QZ195" s="3436"/>
      <c r="RA195" s="3436"/>
      <c r="RB195" s="3436"/>
      <c r="RC195" s="3436"/>
      <c r="RD195" s="3436"/>
      <c r="RE195" s="3436"/>
      <c r="RF195" s="3436"/>
      <c r="RG195" s="3436"/>
      <c r="RH195" s="3436"/>
      <c r="RI195" s="3436"/>
      <c r="RJ195" s="3436"/>
      <c r="RK195" s="3436"/>
      <c r="RL195" s="3436"/>
      <c r="RM195" s="3436"/>
      <c r="RN195" s="3436"/>
      <c r="RO195" s="3436"/>
      <c r="RP195" s="3436"/>
      <c r="RQ195" s="3436"/>
      <c r="RR195" s="3436"/>
      <c r="RS195" s="3436"/>
      <c r="RT195" s="3436"/>
      <c r="RU195" s="3436"/>
      <c r="RV195" s="3436"/>
      <c r="RW195" s="3436"/>
      <c r="RX195" s="3436"/>
      <c r="RY195" s="3436"/>
      <c r="RZ195" s="3436"/>
      <c r="SA195" s="3436"/>
      <c r="SB195" s="3436"/>
      <c r="SC195" s="3436"/>
      <c r="SD195" s="3436"/>
      <c r="SE195" s="3436"/>
      <c r="SF195" s="3436"/>
      <c r="SG195" s="3436"/>
      <c r="SH195" s="3436"/>
      <c r="SI195" s="3436"/>
      <c r="SJ195" s="3436"/>
      <c r="SK195" s="3436"/>
      <c r="SL195" s="3436"/>
      <c r="SM195" s="3436"/>
      <c r="SN195" s="3436"/>
      <c r="SO195" s="3436"/>
      <c r="SP195" s="3436"/>
      <c r="SQ195" s="3436"/>
      <c r="SR195" s="3436"/>
      <c r="SS195" s="3436"/>
      <c r="ST195" s="3436"/>
      <c r="SU195" s="3436"/>
      <c r="SV195" s="3436"/>
      <c r="SW195" s="3436"/>
      <c r="SX195" s="3436"/>
      <c r="SY195" s="3436"/>
      <c r="SZ195" s="3436"/>
      <c r="TA195" s="3436"/>
      <c r="TB195" s="3436"/>
      <c r="TC195" s="3436"/>
      <c r="TD195" s="3436"/>
      <c r="TE195" s="3436"/>
      <c r="TF195" s="3436"/>
      <c r="TG195" s="3436"/>
      <c r="TH195" s="3436"/>
      <c r="TI195" s="3436"/>
      <c r="TJ195" s="3436"/>
      <c r="TK195" s="3436"/>
      <c r="TL195" s="3436"/>
      <c r="TM195" s="3436"/>
      <c r="TN195" s="3436"/>
      <c r="TO195" s="3436"/>
      <c r="TP195" s="3436"/>
      <c r="TQ195" s="3436"/>
      <c r="TR195" s="3436"/>
      <c r="TS195" s="3436"/>
      <c r="TT195" s="3436"/>
      <c r="TU195" s="3436"/>
      <c r="TV195" s="3436"/>
      <c r="TW195" s="3436"/>
      <c r="TX195" s="3436"/>
      <c r="TY195" s="3436"/>
      <c r="TZ195" s="3436"/>
      <c r="UA195" s="3436"/>
      <c r="UB195" s="3436"/>
      <c r="UC195" s="3436"/>
      <c r="UD195" s="3436"/>
      <c r="UE195" s="3436"/>
      <c r="UF195" s="3436"/>
      <c r="UG195" s="3436"/>
      <c r="UH195" s="3436"/>
      <c r="UI195" s="3436"/>
      <c r="UJ195" s="3436"/>
      <c r="UK195" s="3436"/>
      <c r="UL195" s="3436"/>
      <c r="UM195" s="3436"/>
      <c r="UN195" s="3436"/>
      <c r="UO195" s="3436"/>
      <c r="UP195" s="3436"/>
      <c r="UQ195" s="3436"/>
      <c r="UR195" s="3436"/>
      <c r="US195" s="3436"/>
      <c r="UT195" s="3436"/>
      <c r="UU195" s="3436"/>
      <c r="UV195" s="3436"/>
      <c r="UW195" s="3436"/>
      <c r="UX195" s="3436"/>
      <c r="UY195" s="3436"/>
      <c r="UZ195" s="3436"/>
      <c r="VA195" s="3436"/>
      <c r="VB195" s="3436"/>
      <c r="VC195" s="3436"/>
      <c r="VD195" s="3436"/>
      <c r="VE195" s="3436"/>
      <c r="VF195" s="3436"/>
      <c r="VG195" s="3436"/>
      <c r="VH195" s="3436"/>
      <c r="VI195" s="3436"/>
      <c r="VJ195" s="3436"/>
      <c r="VK195" s="3436"/>
      <c r="VL195" s="3436"/>
      <c r="VM195" s="3436"/>
      <c r="VN195" s="3436"/>
      <c r="VO195" s="3436"/>
      <c r="VP195" s="3436"/>
      <c r="VQ195" s="3436"/>
      <c r="VR195" s="3436"/>
      <c r="VS195" s="3436"/>
      <c r="VT195" s="3436"/>
      <c r="VU195" s="3436"/>
      <c r="VV195" s="3436"/>
      <c r="VW195" s="3436"/>
      <c r="VX195" s="3436"/>
      <c r="VY195" s="3436"/>
      <c r="VZ195" s="3436"/>
      <c r="WA195" s="3436"/>
      <c r="WB195" s="3436"/>
      <c r="WC195" s="3436"/>
      <c r="WD195" s="3436"/>
      <c r="WE195" s="3436"/>
      <c r="WF195" s="3436"/>
      <c r="WG195" s="3436"/>
      <c r="WH195" s="3436"/>
      <c r="WI195" s="3436"/>
      <c r="WJ195" s="3436"/>
      <c r="WK195" s="3436"/>
      <c r="WL195" s="3436"/>
      <c r="WM195" s="3436"/>
      <c r="WN195" s="3436"/>
      <c r="WO195" s="3436"/>
      <c r="WP195" s="3436"/>
      <c r="WQ195" s="3436"/>
      <c r="WR195" s="3436"/>
      <c r="WS195" s="3436"/>
      <c r="WT195" s="3436"/>
      <c r="WU195" s="3436"/>
      <c r="WV195" s="3436"/>
      <c r="WW195" s="3436"/>
      <c r="WX195" s="3436"/>
      <c r="WY195" s="3436"/>
      <c r="WZ195" s="3436"/>
      <c r="XA195" s="3436"/>
      <c r="XB195" s="3436"/>
      <c r="XC195" s="3436"/>
      <c r="XD195" s="3436"/>
      <c r="XE195" s="3436"/>
      <c r="XF195" s="3436"/>
      <c r="XG195" s="3436"/>
      <c r="XH195" s="3436"/>
      <c r="XI195" s="3436"/>
      <c r="XJ195" s="3436"/>
      <c r="XK195" s="3436"/>
      <c r="XL195" s="3436"/>
      <c r="XM195" s="3436"/>
      <c r="XN195" s="3436"/>
      <c r="XO195" s="3436"/>
      <c r="XP195" s="3436"/>
      <c r="XQ195" s="3436"/>
      <c r="XR195" s="3436"/>
      <c r="XS195" s="3436"/>
      <c r="XT195" s="3436"/>
      <c r="XU195" s="3436"/>
      <c r="XV195" s="3436"/>
      <c r="XW195" s="3436"/>
      <c r="XX195" s="3436"/>
      <c r="XY195" s="3436"/>
      <c r="XZ195" s="3436"/>
      <c r="YA195" s="3436"/>
      <c r="YB195" s="3436"/>
      <c r="YC195" s="3436"/>
      <c r="YD195" s="3436"/>
      <c r="YE195" s="3436"/>
      <c r="YF195" s="3436"/>
      <c r="YG195" s="3436"/>
      <c r="YH195" s="3436"/>
      <c r="YI195" s="3436"/>
      <c r="YJ195" s="3436"/>
      <c r="YK195" s="3436"/>
      <c r="YL195" s="3436"/>
      <c r="YM195" s="3436"/>
      <c r="YN195" s="3436"/>
      <c r="YO195" s="3436"/>
      <c r="YP195" s="3436"/>
      <c r="YQ195" s="3436"/>
      <c r="YR195" s="3436"/>
      <c r="YS195" s="3436"/>
      <c r="YT195" s="3436"/>
      <c r="YU195" s="3436"/>
      <c r="YV195" s="3436"/>
      <c r="YW195" s="3436"/>
      <c r="YX195" s="3436"/>
      <c r="YY195" s="3436"/>
      <c r="YZ195" s="3436"/>
      <c r="ZA195" s="3436"/>
      <c r="ZB195" s="3436"/>
      <c r="ZC195" s="3436"/>
      <c r="ZD195" s="3436"/>
      <c r="ZE195" s="3436"/>
      <c r="ZF195" s="3436"/>
      <c r="ZG195" s="3436"/>
      <c r="ZH195" s="3436"/>
      <c r="ZI195" s="3436"/>
      <c r="ZJ195" s="3436"/>
      <c r="ZK195" s="3436"/>
      <c r="ZL195" s="3436"/>
      <c r="ZM195" s="3436"/>
      <c r="ZN195" s="3436"/>
      <c r="ZO195" s="3436"/>
      <c r="ZP195" s="3436"/>
      <c r="ZQ195" s="3436"/>
      <c r="ZR195" s="3436"/>
      <c r="ZS195" s="3436"/>
      <c r="ZT195" s="3436"/>
      <c r="ZU195" s="3436"/>
      <c r="ZV195" s="3436"/>
      <c r="ZW195" s="3436"/>
      <c r="ZX195" s="3436"/>
      <c r="ZY195" s="3436"/>
      <c r="ZZ195" s="3436"/>
      <c r="AAA195" s="3436"/>
      <c r="AAB195" s="3436"/>
      <c r="AAC195" s="3436"/>
      <c r="AAD195" s="3436"/>
      <c r="AAE195" s="3436"/>
      <c r="AAF195" s="3436"/>
      <c r="AAG195" s="3436"/>
      <c r="AAH195" s="3436"/>
      <c r="AAI195" s="3436"/>
      <c r="AAJ195" s="3436"/>
      <c r="AAK195" s="3436"/>
      <c r="AAL195" s="3436"/>
      <c r="AAM195" s="3436"/>
      <c r="AAN195" s="3436"/>
      <c r="AAO195" s="3436"/>
      <c r="AAP195" s="3436"/>
      <c r="AAQ195" s="3436"/>
      <c r="AAR195" s="3436"/>
      <c r="AAS195" s="3436"/>
      <c r="AAT195" s="3436"/>
      <c r="AAU195" s="3436"/>
      <c r="AAV195" s="3436"/>
      <c r="AAW195" s="3436"/>
      <c r="AAX195" s="3436"/>
      <c r="AAY195" s="3436"/>
      <c r="AAZ195" s="3436"/>
      <c r="ABA195" s="3436"/>
      <c r="ABB195" s="3436"/>
      <c r="ABC195" s="3436"/>
      <c r="ABD195" s="3436"/>
      <c r="ABE195" s="3436"/>
      <c r="ABF195" s="3436"/>
      <c r="ABG195" s="3436"/>
      <c r="ABH195" s="3436"/>
      <c r="ABI195" s="3436"/>
      <c r="ABJ195" s="3436"/>
      <c r="ABK195" s="3436"/>
      <c r="ABL195" s="3436"/>
      <c r="ABM195" s="3436"/>
      <c r="ABN195" s="3436"/>
      <c r="ABO195" s="3436"/>
      <c r="ABP195" s="3436"/>
      <c r="ABQ195" s="3436"/>
      <c r="ABR195" s="3436"/>
      <c r="ABS195" s="3436"/>
      <c r="ABT195" s="3436"/>
      <c r="ABU195" s="3436"/>
      <c r="ABV195" s="3436"/>
      <c r="ABW195" s="3436"/>
      <c r="ABX195" s="3436"/>
      <c r="ABY195" s="3436"/>
      <c r="ABZ195" s="3436"/>
      <c r="ACA195" s="3436"/>
      <c r="ACB195" s="3436"/>
      <c r="ACC195" s="3436"/>
      <c r="ACD195" s="3436"/>
      <c r="ACE195" s="3436"/>
      <c r="ACF195" s="3436"/>
      <c r="ACG195" s="3436"/>
      <c r="ACH195" s="3436"/>
      <c r="ACI195" s="3436"/>
      <c r="ACJ195" s="3436"/>
      <c r="ACK195" s="3436"/>
      <c r="ACL195" s="3436"/>
      <c r="ACM195" s="3436"/>
      <c r="ACN195" s="3436"/>
      <c r="ACO195" s="3436"/>
      <c r="ACP195" s="3436"/>
      <c r="ACQ195" s="3436"/>
      <c r="ACR195" s="3436"/>
      <c r="ACS195" s="3436"/>
      <c r="ACT195" s="3436"/>
      <c r="ACU195" s="3436"/>
      <c r="ACV195" s="3436"/>
      <c r="ACW195" s="3436"/>
      <c r="ACX195" s="3436"/>
      <c r="ACY195" s="3436"/>
      <c r="ACZ195" s="3436"/>
      <c r="ADA195" s="3436"/>
      <c r="ADB195" s="3436"/>
      <c r="ADC195" s="3436"/>
      <c r="ADD195" s="3436"/>
      <c r="ADE195" s="3436"/>
      <c r="ADF195" s="3436"/>
      <c r="ADG195" s="3436"/>
      <c r="ADH195" s="3436"/>
      <c r="ADI195" s="3436"/>
      <c r="ADJ195" s="3436"/>
      <c r="ADK195" s="3436"/>
      <c r="ADL195" s="3436"/>
      <c r="ADM195" s="3436"/>
      <c r="ADN195" s="3436"/>
      <c r="ADO195" s="3436"/>
      <c r="ADP195" s="3436"/>
      <c r="ADQ195" s="3436"/>
      <c r="ADR195" s="3436"/>
      <c r="ADS195" s="3436"/>
      <c r="ADT195" s="3436"/>
      <c r="ADU195" s="3436"/>
      <c r="ADV195" s="3436"/>
      <c r="ADW195" s="3436"/>
      <c r="ADX195" s="3436"/>
      <c r="ADY195" s="3436"/>
      <c r="ADZ195" s="3436"/>
      <c r="AEA195" s="3436"/>
      <c r="AEB195" s="3436"/>
      <c r="AEC195" s="3436"/>
      <c r="AED195" s="3436"/>
      <c r="AEE195" s="3436"/>
      <c r="AEF195" s="3436"/>
      <c r="AEG195" s="3436"/>
      <c r="AEH195" s="3436"/>
      <c r="AEI195" s="3436"/>
      <c r="AEJ195" s="3436"/>
      <c r="AEK195" s="3436"/>
      <c r="AEL195" s="3436"/>
      <c r="AEM195" s="3436"/>
      <c r="AEN195" s="3436"/>
      <c r="AEO195" s="3436"/>
      <c r="AEP195" s="3436"/>
      <c r="AEQ195" s="3436"/>
      <c r="AER195" s="3436"/>
      <c r="AES195" s="3436"/>
      <c r="AET195" s="3436"/>
      <c r="AEU195" s="3436"/>
      <c r="AEV195" s="3436"/>
      <c r="AEW195" s="3436"/>
      <c r="AEX195" s="3436"/>
      <c r="AEY195" s="3436"/>
      <c r="AEZ195" s="3436"/>
      <c r="AFA195" s="3436"/>
      <c r="AFB195" s="3436"/>
      <c r="AFC195" s="3436"/>
      <c r="AFD195" s="3436"/>
      <c r="AFE195" s="3436"/>
      <c r="AFF195" s="3436"/>
      <c r="AFG195" s="3436"/>
      <c r="AFH195" s="3436"/>
      <c r="AFI195" s="3436"/>
      <c r="AFJ195" s="3436"/>
      <c r="AFK195" s="3436"/>
      <c r="AFL195" s="3436"/>
      <c r="AFM195" s="3436"/>
      <c r="AFN195" s="3436"/>
      <c r="AFO195" s="3436"/>
      <c r="AFP195" s="3436"/>
      <c r="AFQ195" s="3436"/>
      <c r="AFR195" s="3436"/>
      <c r="AFS195" s="3436"/>
      <c r="AFT195" s="3436"/>
      <c r="AFU195" s="3436"/>
      <c r="AFV195" s="3436"/>
      <c r="AFW195" s="3436"/>
      <c r="AFX195" s="3436"/>
      <c r="AFY195" s="3436"/>
      <c r="AFZ195" s="3436"/>
      <c r="AGA195" s="3436"/>
      <c r="AGB195" s="3436"/>
      <c r="AGC195" s="3436"/>
      <c r="AGD195" s="3436"/>
      <c r="AGE195" s="3436"/>
      <c r="AGF195" s="3436"/>
      <c r="AGG195" s="3436"/>
      <c r="AGH195" s="3436"/>
      <c r="AGI195" s="3436"/>
      <c r="AGJ195" s="3436"/>
      <c r="AGK195" s="3436"/>
      <c r="AGL195" s="3436"/>
      <c r="AGM195" s="3436"/>
      <c r="AGN195" s="3436"/>
      <c r="AGO195" s="3436"/>
      <c r="AGP195" s="3436"/>
      <c r="AGQ195" s="3436"/>
      <c r="AGR195" s="3436"/>
      <c r="AGS195" s="3436"/>
      <c r="AGT195" s="3436"/>
      <c r="AGU195" s="3436"/>
      <c r="AGV195" s="3436"/>
      <c r="AGW195" s="3436"/>
      <c r="AGX195" s="3436"/>
      <c r="AGY195" s="3436"/>
      <c r="AGZ195" s="3436"/>
      <c r="AHA195" s="3436"/>
      <c r="AHB195" s="3436"/>
      <c r="AHC195" s="3436"/>
      <c r="AHD195" s="3436"/>
      <c r="AHE195" s="3436"/>
      <c r="AHF195" s="3436"/>
      <c r="AHG195" s="3436"/>
      <c r="AHH195" s="3436"/>
      <c r="AHI195" s="3436"/>
      <c r="AHJ195" s="3436"/>
      <c r="AHK195" s="3436"/>
      <c r="AHL195" s="3436"/>
      <c r="AHM195" s="3436"/>
      <c r="AHN195" s="3436"/>
      <c r="AHO195" s="3436"/>
      <c r="AHP195" s="3436"/>
      <c r="AHQ195" s="3436"/>
      <c r="AHR195" s="3436"/>
      <c r="AHS195" s="3436"/>
      <c r="AHT195" s="3436"/>
      <c r="AHU195" s="3436"/>
      <c r="AHV195" s="3436"/>
      <c r="AHW195" s="3436"/>
      <c r="AHX195" s="3436"/>
      <c r="AHY195" s="3436"/>
      <c r="AHZ195" s="3436"/>
      <c r="AIA195" s="3436"/>
      <c r="AIB195" s="3436"/>
      <c r="AIC195" s="3436"/>
      <c r="AID195" s="3436"/>
      <c r="AIE195" s="3436"/>
      <c r="AIF195" s="3436"/>
      <c r="AIG195" s="3436"/>
      <c r="AIH195" s="3436"/>
      <c r="AII195" s="3436"/>
      <c r="AIJ195" s="3436"/>
      <c r="AIK195" s="3436"/>
      <c r="AIL195" s="3436"/>
      <c r="AIM195" s="3436"/>
      <c r="AIN195" s="3436"/>
      <c r="AIO195" s="3436"/>
      <c r="AIP195" s="3436"/>
      <c r="AIQ195" s="3436"/>
      <c r="AIR195" s="3436"/>
      <c r="AIS195" s="3436"/>
      <c r="AIT195" s="3436"/>
      <c r="AIU195" s="3436"/>
      <c r="AIV195" s="3436"/>
      <c r="AIW195" s="3436"/>
      <c r="AIX195" s="3436"/>
      <c r="AIY195" s="3436"/>
      <c r="AIZ195" s="3436"/>
      <c r="AJA195" s="3436"/>
      <c r="AJB195" s="3436"/>
      <c r="AJC195" s="3436"/>
      <c r="AJD195" s="3436"/>
      <c r="AJE195" s="3436"/>
      <c r="AJF195" s="3436"/>
      <c r="AJG195" s="3436"/>
      <c r="AJH195" s="3436"/>
      <c r="AJI195" s="3436"/>
      <c r="AJJ195" s="3436"/>
      <c r="AJK195" s="3436"/>
      <c r="AJL195" s="3436"/>
      <c r="AJM195" s="3436"/>
      <c r="AJN195" s="3436"/>
      <c r="AJO195" s="3436"/>
      <c r="AJP195" s="3436"/>
      <c r="AJQ195" s="3436"/>
      <c r="AJR195" s="3436"/>
      <c r="AJS195" s="3436"/>
      <c r="AJT195" s="3436"/>
      <c r="AJU195" s="3436"/>
      <c r="AJV195" s="3436"/>
      <c r="AJW195" s="3436"/>
      <c r="AJX195" s="3436"/>
      <c r="AJY195" s="3436"/>
      <c r="AJZ195" s="3436"/>
      <c r="AKA195" s="3436"/>
      <c r="AKB195" s="3436"/>
      <c r="AKC195" s="3436"/>
      <c r="AKD195" s="3436"/>
      <c r="AKE195" s="3436"/>
      <c r="AKF195" s="3436"/>
      <c r="AKG195" s="3436"/>
      <c r="AKH195" s="3436"/>
      <c r="AKI195" s="3436"/>
      <c r="AKJ195" s="3436"/>
      <c r="AKK195" s="3436"/>
      <c r="AKL195" s="3436"/>
      <c r="AKM195" s="3436"/>
      <c r="AKN195" s="3436"/>
      <c r="AKO195" s="3436"/>
      <c r="AKP195" s="3436"/>
      <c r="AKQ195" s="3436"/>
      <c r="AKR195" s="3436"/>
      <c r="AKS195" s="3436"/>
      <c r="AKT195" s="3436"/>
      <c r="AKU195" s="3436"/>
      <c r="AKV195" s="3436"/>
      <c r="AKW195" s="3436"/>
      <c r="AKX195" s="3436"/>
      <c r="AKY195" s="3436"/>
      <c r="AKZ195" s="3436"/>
      <c r="ALA195" s="3436"/>
      <c r="ALB195" s="3436"/>
      <c r="ALC195" s="3436"/>
      <c r="ALD195" s="3436"/>
      <c r="ALE195" s="3436"/>
      <c r="ALF195" s="3436"/>
      <c r="ALG195" s="3436"/>
      <c r="ALH195" s="3436"/>
      <c r="ALI195" s="3436"/>
      <c r="ALJ195" s="3436"/>
      <c r="ALK195" s="3436"/>
      <c r="ALL195" s="3436"/>
      <c r="ALM195" s="3436"/>
      <c r="ALN195" s="3436"/>
      <c r="ALO195" s="3436"/>
      <c r="ALP195" s="3436"/>
      <c r="ALQ195" s="3436"/>
      <c r="ALR195" s="3436"/>
      <c r="ALS195" s="3436"/>
      <c r="ALT195" s="3436"/>
      <c r="ALU195" s="3436"/>
      <c r="ALV195" s="3436"/>
      <c r="ALW195" s="3436"/>
      <c r="ALX195" s="3436"/>
      <c r="ALY195" s="3436"/>
      <c r="ALZ195" s="3436"/>
      <c r="AMA195" s="3436"/>
      <c r="AMB195" s="3436"/>
      <c r="AMC195" s="3436"/>
      <c r="AMD195" s="3436"/>
      <c r="AME195" s="3436"/>
      <c r="AMF195" s="3436"/>
      <c r="AMG195" s="3436"/>
      <c r="AMH195" s="3436"/>
      <c r="AMI195" s="3436"/>
      <c r="AMJ195" s="3436"/>
    </row>
    <row r="196" spans="1:1024" s="3624" customFormat="1" ht="19" thickBot="1">
      <c r="A196" s="3615" t="s">
        <v>1288</v>
      </c>
      <c r="B196" s="3616"/>
      <c r="C196" s="4768"/>
      <c r="D196" s="4681"/>
      <c r="E196" s="3617"/>
      <c r="F196" s="2642"/>
      <c r="G196" s="3617"/>
      <c r="H196" s="3637"/>
      <c r="I196" s="4681"/>
      <c r="J196" s="3710"/>
      <c r="K196" s="3618"/>
      <c r="L196" s="3617"/>
      <c r="M196" s="3609"/>
      <c r="N196" s="3609"/>
      <c r="O196" s="3711"/>
      <c r="P196" s="3880"/>
      <c r="Q196" s="3713"/>
      <c r="R196" s="3714"/>
      <c r="S196" s="3713"/>
      <c r="T196" s="4888"/>
      <c r="U196" s="3715"/>
      <c r="V196" s="3716"/>
      <c r="W196" s="3717"/>
      <c r="X196" s="3718"/>
      <c r="Y196" s="3719"/>
      <c r="Z196" s="3720"/>
      <c r="AA196" s="3721"/>
      <c r="AB196" s="3719"/>
      <c r="AC196" s="3722"/>
      <c r="AD196" s="3719"/>
      <c r="AE196" s="3720"/>
      <c r="AF196" s="4819"/>
      <c r="AG196" s="3724"/>
      <c r="AH196" s="3724"/>
      <c r="AI196" s="3723"/>
      <c r="AJ196" s="3713"/>
      <c r="AK196" s="4945"/>
      <c r="AL196" s="3724"/>
      <c r="AM196" s="3724"/>
      <c r="AN196" s="3725"/>
      <c r="AO196" s="3724"/>
      <c r="AP196" s="3724"/>
      <c r="AQ196" s="3724"/>
      <c r="AR196" s="3724"/>
      <c r="AS196" s="3724"/>
      <c r="AT196" s="3619"/>
      <c r="AU196" s="3414"/>
      <c r="AV196" s="3414"/>
      <c r="AW196" s="3620"/>
      <c r="AX196" s="3620"/>
      <c r="AY196" s="3621"/>
      <c r="AZ196" s="3622"/>
      <c r="BA196" s="3623"/>
      <c r="BB196" s="3623"/>
      <c r="BC196" s="3623"/>
      <c r="BD196" s="3623"/>
      <c r="BE196" s="3623"/>
      <c r="BF196" s="3623"/>
      <c r="BG196" s="3623"/>
      <c r="BH196" s="3623"/>
      <c r="BI196" s="3623"/>
      <c r="BJ196" s="3623"/>
      <c r="BK196" s="3623"/>
      <c r="BL196" s="3623"/>
      <c r="BM196" s="3623"/>
      <c r="BN196" s="3623"/>
      <c r="BO196" s="3623"/>
      <c r="BP196" s="3623"/>
      <c r="BQ196" s="3623"/>
      <c r="BR196" s="3623"/>
      <c r="BS196" s="3623"/>
      <c r="BT196" s="3623"/>
      <c r="BU196" s="3623"/>
      <c r="BV196" s="3623"/>
      <c r="BW196" s="3623"/>
      <c r="BX196" s="3623"/>
      <c r="BY196" s="3623"/>
      <c r="BZ196" s="3623"/>
      <c r="CA196" s="3623"/>
      <c r="CB196" s="3623"/>
      <c r="CC196" s="3623"/>
      <c r="CD196" s="3623"/>
      <c r="CE196" s="3623"/>
      <c r="CF196" s="3623"/>
      <c r="CG196" s="3623"/>
      <c r="CH196" s="3623"/>
      <c r="CI196" s="3623"/>
      <c r="CJ196" s="3623"/>
      <c r="CK196" s="3623"/>
      <c r="CL196" s="3623"/>
      <c r="CM196" s="3623"/>
      <c r="CN196" s="3623"/>
      <c r="CO196" s="3623"/>
      <c r="CP196" s="3623"/>
      <c r="CQ196" s="3623"/>
      <c r="CR196" s="3623"/>
      <c r="CS196" s="3623"/>
      <c r="CT196" s="3623"/>
      <c r="CU196" s="3623"/>
      <c r="CV196" s="3623"/>
      <c r="CW196" s="3623"/>
      <c r="CX196" s="3623"/>
      <c r="CY196" s="3623"/>
      <c r="CZ196" s="3623"/>
      <c r="DA196" s="3623"/>
      <c r="DB196" s="3623"/>
      <c r="DC196" s="3623"/>
      <c r="DD196" s="3623"/>
      <c r="DE196" s="3623"/>
      <c r="DF196" s="3623"/>
      <c r="DG196" s="3623"/>
      <c r="DH196" s="3623"/>
      <c r="DI196" s="3623"/>
      <c r="DJ196" s="3623"/>
      <c r="DK196" s="3623"/>
      <c r="DL196" s="3623"/>
      <c r="DM196" s="3623"/>
      <c r="DN196" s="3623"/>
      <c r="DO196" s="3623"/>
      <c r="DP196" s="3623"/>
      <c r="DQ196" s="3623"/>
      <c r="DR196" s="3623"/>
      <c r="DS196" s="3623"/>
      <c r="DT196" s="3623"/>
      <c r="DU196" s="3623"/>
      <c r="DV196" s="3623"/>
      <c r="DW196" s="3623"/>
      <c r="DX196" s="3623"/>
      <c r="DY196" s="3623"/>
      <c r="DZ196" s="3615"/>
      <c r="EA196" s="3615"/>
      <c r="EB196" s="3615"/>
      <c r="EC196" s="3615"/>
      <c r="ED196" s="3615"/>
      <c r="EE196" s="3615"/>
      <c r="EF196" s="3615"/>
      <c r="EG196" s="3615"/>
      <c r="EH196" s="3615"/>
      <c r="EI196" s="3615"/>
      <c r="EJ196" s="3615"/>
      <c r="EK196" s="3615"/>
      <c r="EL196" s="3615"/>
      <c r="EM196" s="3615"/>
      <c r="EN196" s="3615"/>
      <c r="EO196" s="3615"/>
      <c r="EP196" s="3615"/>
      <c r="EQ196" s="3615"/>
      <c r="ER196" s="3615"/>
      <c r="ES196" s="3615"/>
      <c r="ET196" s="3615"/>
      <c r="EU196" s="3615"/>
      <c r="EV196" s="3615"/>
      <c r="EW196" s="3615"/>
      <c r="EX196" s="3615"/>
      <c r="EY196" s="3615"/>
      <c r="EZ196" s="3615"/>
      <c r="FA196" s="3615"/>
      <c r="FB196" s="3615"/>
      <c r="FC196" s="3615"/>
      <c r="FD196" s="3615"/>
      <c r="FE196" s="3615"/>
      <c r="FF196" s="3615"/>
      <c r="FG196" s="3615"/>
      <c r="FH196" s="3615"/>
      <c r="FI196" s="3615"/>
      <c r="FJ196" s="3615"/>
      <c r="FK196" s="3615"/>
      <c r="FL196" s="3615"/>
      <c r="FM196" s="3615"/>
      <c r="FN196" s="3615"/>
      <c r="FO196" s="3615"/>
      <c r="FP196" s="3615"/>
      <c r="FQ196" s="3615"/>
      <c r="FR196" s="3615"/>
      <c r="FS196" s="3615"/>
      <c r="FT196" s="3615"/>
      <c r="FU196" s="3615"/>
      <c r="FV196" s="3615"/>
      <c r="FW196" s="3615"/>
      <c r="FX196" s="3615"/>
      <c r="FY196" s="3615"/>
      <c r="FZ196" s="3615"/>
      <c r="GA196" s="3615"/>
      <c r="GB196" s="3615"/>
      <c r="GC196" s="3615"/>
      <c r="GD196" s="3615"/>
      <c r="GE196" s="3615"/>
      <c r="GF196" s="3615"/>
      <c r="GG196" s="3615"/>
      <c r="GH196" s="3615"/>
      <c r="GI196" s="3615"/>
      <c r="GJ196" s="3615"/>
      <c r="GK196" s="3615"/>
      <c r="GL196" s="3615"/>
      <c r="GM196" s="3615"/>
      <c r="GN196" s="3615"/>
      <c r="GO196" s="3615"/>
      <c r="GP196" s="3615"/>
      <c r="GQ196" s="3615"/>
      <c r="GR196" s="3615"/>
      <c r="GS196" s="3615"/>
      <c r="GT196" s="3615"/>
      <c r="GU196" s="3615"/>
      <c r="GV196" s="3615"/>
      <c r="GW196" s="3615"/>
      <c r="GX196" s="3615"/>
      <c r="GY196" s="3615"/>
      <c r="GZ196" s="3615"/>
      <c r="HA196" s="3615"/>
      <c r="HB196" s="3615"/>
      <c r="HC196" s="3615"/>
      <c r="HD196" s="3615"/>
      <c r="HE196" s="3615"/>
      <c r="HF196" s="3615"/>
      <c r="HG196" s="3615"/>
      <c r="HH196" s="3615"/>
      <c r="HI196" s="3615"/>
      <c r="HJ196" s="3615"/>
      <c r="HK196" s="3615"/>
      <c r="HL196" s="3615"/>
      <c r="HM196" s="3615"/>
      <c r="HN196" s="3615"/>
      <c r="HO196" s="3615"/>
      <c r="HP196" s="3615"/>
      <c r="HQ196" s="3615"/>
      <c r="HR196" s="3615"/>
      <c r="HS196" s="3615"/>
      <c r="HT196" s="3615"/>
      <c r="HU196" s="3615"/>
      <c r="HV196" s="3615"/>
      <c r="HW196" s="3615"/>
      <c r="HX196" s="3615"/>
      <c r="HY196" s="3615"/>
      <c r="HZ196" s="3615"/>
      <c r="IA196" s="3615"/>
      <c r="IB196" s="3615"/>
      <c r="IC196" s="3615"/>
      <c r="ID196" s="3615"/>
      <c r="IE196" s="3615"/>
      <c r="IF196" s="3615"/>
      <c r="IG196" s="3615"/>
      <c r="IH196" s="3615"/>
      <c r="II196" s="3615"/>
      <c r="IJ196" s="3615"/>
      <c r="IK196" s="3615"/>
      <c r="IL196" s="3615"/>
      <c r="IM196" s="3615"/>
      <c r="IN196" s="3615"/>
      <c r="IO196" s="3615"/>
      <c r="IP196" s="3615"/>
      <c r="IQ196" s="3615"/>
      <c r="IR196" s="3615"/>
      <c r="IS196" s="3615"/>
      <c r="IT196" s="3615"/>
      <c r="IU196" s="3615"/>
      <c r="IV196" s="3615"/>
      <c r="IW196" s="3615"/>
      <c r="IX196" s="3615"/>
      <c r="IY196" s="3615"/>
      <c r="IZ196" s="3615"/>
      <c r="JA196" s="3615"/>
      <c r="JB196" s="3615"/>
      <c r="JC196" s="3615"/>
      <c r="JD196" s="3615"/>
      <c r="JE196" s="3615"/>
      <c r="JF196" s="3615"/>
      <c r="JG196" s="3615"/>
      <c r="JH196" s="3615"/>
      <c r="JI196" s="3615"/>
      <c r="JJ196" s="3615"/>
      <c r="JK196" s="3615"/>
      <c r="JL196" s="3615"/>
      <c r="JM196" s="3615"/>
      <c r="JN196" s="3615"/>
      <c r="JO196" s="3615"/>
      <c r="JP196" s="3615"/>
      <c r="JQ196" s="3615"/>
      <c r="JR196" s="3615"/>
      <c r="JS196" s="3615"/>
      <c r="JT196" s="3615"/>
      <c r="JU196" s="3615"/>
      <c r="JV196" s="3615"/>
      <c r="JW196" s="3615"/>
      <c r="JX196" s="3615"/>
      <c r="JY196" s="3615"/>
      <c r="JZ196" s="3615"/>
      <c r="KA196" s="3615"/>
      <c r="KB196" s="3615"/>
      <c r="KC196" s="3615"/>
      <c r="KD196" s="3615"/>
      <c r="KE196" s="3615"/>
      <c r="KF196" s="3615"/>
      <c r="KG196" s="3615"/>
      <c r="KH196" s="3615"/>
      <c r="KI196" s="3615"/>
      <c r="KJ196" s="3615"/>
      <c r="KK196" s="3615"/>
      <c r="KL196" s="3615"/>
      <c r="KM196" s="3615"/>
      <c r="KN196" s="3615"/>
      <c r="KO196" s="3615"/>
      <c r="KP196" s="3615"/>
      <c r="KQ196" s="3615"/>
      <c r="KR196" s="3615"/>
      <c r="KS196" s="3615"/>
      <c r="KT196" s="3615"/>
      <c r="KU196" s="3615"/>
      <c r="KV196" s="3615"/>
      <c r="KW196" s="3615"/>
      <c r="KX196" s="3615"/>
      <c r="KY196" s="3615"/>
      <c r="KZ196" s="3615"/>
      <c r="LA196" s="3615"/>
      <c r="LB196" s="3615"/>
      <c r="LC196" s="3615"/>
      <c r="LD196" s="3615"/>
      <c r="LE196" s="3615"/>
      <c r="LF196" s="3615"/>
      <c r="LG196" s="3615"/>
      <c r="LH196" s="3615"/>
      <c r="LI196" s="3615"/>
      <c r="LJ196" s="3615"/>
      <c r="LK196" s="3615"/>
      <c r="LL196" s="3615"/>
      <c r="LM196" s="3615"/>
      <c r="LN196" s="3615"/>
      <c r="LO196" s="3615"/>
      <c r="LP196" s="3615"/>
      <c r="LQ196" s="3615"/>
      <c r="LR196" s="3615"/>
      <c r="LS196" s="3615"/>
      <c r="LT196" s="3615"/>
      <c r="LU196" s="3615"/>
      <c r="LV196" s="3615"/>
      <c r="LW196" s="3615"/>
      <c r="LX196" s="3615"/>
      <c r="LY196" s="3615"/>
      <c r="LZ196" s="3615"/>
      <c r="MA196" s="3615"/>
      <c r="MB196" s="3615"/>
      <c r="MC196" s="3615"/>
      <c r="MD196" s="3615"/>
      <c r="ME196" s="3615"/>
      <c r="MF196" s="3615"/>
      <c r="MG196" s="3615"/>
      <c r="MH196" s="3615"/>
      <c r="MI196" s="3615"/>
      <c r="MJ196" s="3615"/>
      <c r="MK196" s="3615"/>
      <c r="ML196" s="3615"/>
      <c r="MM196" s="3615"/>
      <c r="MN196" s="3615"/>
      <c r="MO196" s="3615"/>
      <c r="MP196" s="3615"/>
      <c r="MQ196" s="3615"/>
      <c r="MR196" s="3615"/>
      <c r="MS196" s="3615"/>
      <c r="MT196" s="3615"/>
      <c r="MU196" s="3615"/>
      <c r="MV196" s="3615"/>
      <c r="MW196" s="3615"/>
      <c r="MX196" s="3615"/>
      <c r="MY196" s="3615"/>
      <c r="MZ196" s="3615"/>
      <c r="NA196" s="3615"/>
      <c r="NB196" s="3615"/>
      <c r="NC196" s="3615"/>
      <c r="ND196" s="3615"/>
      <c r="NE196" s="3615"/>
      <c r="NF196" s="3615"/>
      <c r="NG196" s="3615"/>
      <c r="NH196" s="3615"/>
      <c r="NI196" s="3615"/>
      <c r="NJ196" s="3615"/>
      <c r="NK196" s="3615"/>
      <c r="NL196" s="3615"/>
      <c r="NM196" s="3615"/>
      <c r="NN196" s="3615"/>
      <c r="NO196" s="3615"/>
      <c r="NP196" s="3615"/>
      <c r="NQ196" s="3615"/>
      <c r="NR196" s="3615"/>
      <c r="NS196" s="3615"/>
      <c r="NT196" s="3615"/>
      <c r="NU196" s="3615"/>
      <c r="NV196" s="3615"/>
      <c r="NW196" s="3615"/>
      <c r="NX196" s="3615"/>
      <c r="NY196" s="3615"/>
      <c r="NZ196" s="3615"/>
      <c r="OA196" s="3615"/>
      <c r="OB196" s="3615"/>
      <c r="OC196" s="3615"/>
      <c r="OD196" s="3615"/>
      <c r="OE196" s="3615"/>
      <c r="OF196" s="3615"/>
      <c r="OG196" s="3615"/>
      <c r="OH196" s="3615"/>
      <c r="OI196" s="3615"/>
      <c r="OJ196" s="3615"/>
      <c r="OK196" s="3615"/>
      <c r="OL196" s="3615"/>
      <c r="OM196" s="3615"/>
      <c r="ON196" s="3615"/>
      <c r="OO196" s="3615"/>
      <c r="OP196" s="3615"/>
      <c r="OQ196" s="3615"/>
      <c r="OR196" s="3615"/>
      <c r="OS196" s="3615"/>
      <c r="OT196" s="3615"/>
      <c r="OU196" s="3615"/>
      <c r="OV196" s="3615"/>
      <c r="OW196" s="3615"/>
      <c r="OX196" s="3615"/>
      <c r="OY196" s="3615"/>
      <c r="OZ196" s="3615"/>
      <c r="PA196" s="3615"/>
      <c r="PB196" s="3615"/>
      <c r="PC196" s="3615"/>
      <c r="PD196" s="3615"/>
      <c r="PE196" s="3615"/>
      <c r="PF196" s="3615"/>
      <c r="PG196" s="3615"/>
      <c r="PH196" s="3615"/>
      <c r="PI196" s="3615"/>
      <c r="PJ196" s="3615"/>
      <c r="PK196" s="3615"/>
      <c r="PL196" s="3615"/>
      <c r="PM196" s="3615"/>
      <c r="PN196" s="3615"/>
      <c r="PO196" s="3615"/>
      <c r="PP196" s="3615"/>
      <c r="PQ196" s="3615"/>
      <c r="PR196" s="3615"/>
      <c r="PS196" s="3615"/>
      <c r="PT196" s="3615"/>
      <c r="PU196" s="3615"/>
      <c r="PV196" s="3615"/>
      <c r="PW196" s="3615"/>
      <c r="PX196" s="3615"/>
      <c r="PY196" s="3615"/>
      <c r="PZ196" s="3615"/>
      <c r="QA196" s="3615"/>
      <c r="QB196" s="3615"/>
      <c r="QC196" s="3615"/>
      <c r="QD196" s="3615"/>
      <c r="QE196" s="3615"/>
      <c r="QF196" s="3615"/>
      <c r="QG196" s="3615"/>
      <c r="QH196" s="3615"/>
      <c r="QI196" s="3615"/>
      <c r="QJ196" s="3615"/>
      <c r="QK196" s="3615"/>
      <c r="QL196" s="3615"/>
      <c r="QM196" s="3615"/>
      <c r="QN196" s="3615"/>
      <c r="QO196" s="3615"/>
      <c r="QP196" s="3615"/>
      <c r="QQ196" s="3615"/>
      <c r="QR196" s="3615"/>
      <c r="QS196" s="3615"/>
      <c r="QT196" s="3615"/>
      <c r="QU196" s="3615"/>
      <c r="QV196" s="3615"/>
      <c r="QW196" s="3615"/>
      <c r="QX196" s="3615"/>
      <c r="QY196" s="3615"/>
      <c r="QZ196" s="3615"/>
      <c r="RA196" s="3615"/>
      <c r="RB196" s="3615"/>
      <c r="RC196" s="3615"/>
      <c r="RD196" s="3615"/>
      <c r="RE196" s="3615"/>
      <c r="RF196" s="3615"/>
      <c r="RG196" s="3615"/>
      <c r="RH196" s="3615"/>
      <c r="RI196" s="3615"/>
      <c r="RJ196" s="3615"/>
      <c r="RK196" s="3615"/>
      <c r="RL196" s="3615"/>
      <c r="RM196" s="3615"/>
      <c r="RN196" s="3615"/>
      <c r="RO196" s="3615"/>
      <c r="RP196" s="3615"/>
      <c r="RQ196" s="3615"/>
      <c r="RR196" s="3615"/>
      <c r="RS196" s="3615"/>
      <c r="RT196" s="3615"/>
      <c r="RU196" s="3615"/>
      <c r="RV196" s="3615"/>
      <c r="RW196" s="3615"/>
      <c r="RX196" s="3615"/>
      <c r="RY196" s="3615"/>
      <c r="RZ196" s="3615"/>
      <c r="SA196" s="3615"/>
      <c r="SB196" s="3615"/>
      <c r="SC196" s="3615"/>
      <c r="SD196" s="3615"/>
      <c r="SE196" s="3615"/>
      <c r="SF196" s="3615"/>
      <c r="SG196" s="3615"/>
      <c r="SH196" s="3615"/>
      <c r="SI196" s="3615"/>
      <c r="SJ196" s="3615"/>
      <c r="SK196" s="3615"/>
      <c r="SL196" s="3615"/>
      <c r="SM196" s="3615"/>
      <c r="SN196" s="3615"/>
      <c r="SO196" s="3615"/>
      <c r="SP196" s="3615"/>
      <c r="SQ196" s="3615"/>
      <c r="SR196" s="3615"/>
      <c r="SS196" s="3615"/>
      <c r="ST196" s="3615"/>
      <c r="SU196" s="3615"/>
      <c r="SV196" s="3615"/>
      <c r="SW196" s="3615"/>
      <c r="SX196" s="3615"/>
      <c r="SY196" s="3615"/>
      <c r="SZ196" s="3615"/>
      <c r="TA196" s="3615"/>
      <c r="TB196" s="3615"/>
      <c r="TC196" s="3615"/>
      <c r="TD196" s="3615"/>
      <c r="TE196" s="3615"/>
      <c r="TF196" s="3615"/>
      <c r="TG196" s="3615"/>
      <c r="TH196" s="3615"/>
      <c r="TI196" s="3615"/>
      <c r="TJ196" s="3615"/>
      <c r="TK196" s="3615"/>
      <c r="TL196" s="3615"/>
      <c r="TM196" s="3615"/>
      <c r="TN196" s="3615"/>
      <c r="TO196" s="3615"/>
      <c r="TP196" s="3615"/>
      <c r="TQ196" s="3615"/>
      <c r="TR196" s="3615"/>
      <c r="TS196" s="3615"/>
      <c r="TT196" s="3615"/>
      <c r="TU196" s="3615"/>
      <c r="TV196" s="3615"/>
      <c r="TW196" s="3615"/>
      <c r="TX196" s="3615"/>
      <c r="TY196" s="3615"/>
      <c r="TZ196" s="3615"/>
      <c r="UA196" s="3615"/>
      <c r="UB196" s="3615"/>
      <c r="UC196" s="3615"/>
      <c r="UD196" s="3615"/>
      <c r="UE196" s="3615"/>
      <c r="UF196" s="3615"/>
      <c r="UG196" s="3615"/>
      <c r="UH196" s="3615"/>
      <c r="UI196" s="3615"/>
      <c r="UJ196" s="3615"/>
      <c r="UK196" s="3615"/>
      <c r="UL196" s="3615"/>
      <c r="UM196" s="3615"/>
      <c r="UN196" s="3615"/>
      <c r="UO196" s="3615"/>
      <c r="UP196" s="3615"/>
      <c r="UQ196" s="3615"/>
      <c r="UR196" s="3615"/>
      <c r="US196" s="3615"/>
      <c r="UT196" s="3615"/>
      <c r="UU196" s="3615"/>
      <c r="UV196" s="3615"/>
      <c r="UW196" s="3615"/>
      <c r="UX196" s="3615"/>
      <c r="UY196" s="3615"/>
      <c r="UZ196" s="3615"/>
      <c r="VA196" s="3615"/>
      <c r="VB196" s="3615"/>
      <c r="VC196" s="3615"/>
      <c r="VD196" s="3615"/>
      <c r="VE196" s="3615"/>
      <c r="VF196" s="3615"/>
      <c r="VG196" s="3615"/>
      <c r="VH196" s="3615"/>
      <c r="VI196" s="3615"/>
      <c r="VJ196" s="3615"/>
      <c r="VK196" s="3615"/>
      <c r="VL196" s="3615"/>
      <c r="VM196" s="3615"/>
      <c r="VN196" s="3615"/>
      <c r="VO196" s="3615"/>
      <c r="VP196" s="3615"/>
      <c r="VQ196" s="3615"/>
      <c r="VR196" s="3615"/>
      <c r="VS196" s="3615"/>
      <c r="VT196" s="3615"/>
      <c r="VU196" s="3615"/>
      <c r="VV196" s="3615"/>
      <c r="VW196" s="3615"/>
      <c r="VX196" s="3615"/>
      <c r="VY196" s="3615"/>
      <c r="VZ196" s="3615"/>
      <c r="WA196" s="3615"/>
      <c r="WB196" s="3615"/>
      <c r="WC196" s="3615"/>
      <c r="WD196" s="3615"/>
      <c r="WE196" s="3615"/>
      <c r="WF196" s="3615"/>
      <c r="WG196" s="3615"/>
      <c r="WH196" s="3615"/>
      <c r="WI196" s="3615"/>
      <c r="WJ196" s="3615"/>
      <c r="WK196" s="3615"/>
      <c r="WL196" s="3615"/>
      <c r="WM196" s="3615"/>
      <c r="WN196" s="3615"/>
      <c r="WO196" s="3615"/>
      <c r="WP196" s="3615"/>
      <c r="WQ196" s="3615"/>
      <c r="WR196" s="3615"/>
      <c r="WS196" s="3615"/>
      <c r="WT196" s="3615"/>
      <c r="WU196" s="3615"/>
      <c r="WV196" s="3615"/>
      <c r="WW196" s="3615"/>
      <c r="WX196" s="3615"/>
      <c r="WY196" s="3615"/>
      <c r="WZ196" s="3615"/>
      <c r="XA196" s="3615"/>
      <c r="XB196" s="3615"/>
      <c r="XC196" s="3615"/>
      <c r="XD196" s="3615"/>
      <c r="XE196" s="3615"/>
      <c r="XF196" s="3615"/>
      <c r="XG196" s="3615"/>
      <c r="XH196" s="3615"/>
      <c r="XI196" s="3615"/>
      <c r="XJ196" s="3615"/>
      <c r="XK196" s="3615"/>
      <c r="XL196" s="3615"/>
      <c r="XM196" s="3615"/>
      <c r="XN196" s="3615"/>
      <c r="XO196" s="3615"/>
      <c r="XP196" s="3615"/>
      <c r="XQ196" s="3615"/>
      <c r="XR196" s="3615"/>
      <c r="XS196" s="3615"/>
      <c r="XT196" s="3615"/>
      <c r="XU196" s="3615"/>
      <c r="XV196" s="3615"/>
      <c r="XW196" s="3615"/>
      <c r="XX196" s="3615"/>
      <c r="XY196" s="3615"/>
      <c r="XZ196" s="3615"/>
      <c r="YA196" s="3615"/>
      <c r="YB196" s="3615"/>
      <c r="YC196" s="3615"/>
      <c r="YD196" s="3615"/>
      <c r="YE196" s="3615"/>
      <c r="YF196" s="3615"/>
      <c r="YG196" s="3615"/>
      <c r="YH196" s="3615"/>
      <c r="YI196" s="3615"/>
      <c r="YJ196" s="3615"/>
      <c r="YK196" s="3615"/>
      <c r="YL196" s="3615"/>
      <c r="YM196" s="3615"/>
      <c r="YN196" s="3615"/>
      <c r="YO196" s="3615"/>
      <c r="YP196" s="3615"/>
      <c r="YQ196" s="3615"/>
      <c r="YR196" s="3615"/>
      <c r="YS196" s="3615"/>
      <c r="YT196" s="3615"/>
      <c r="YU196" s="3615"/>
      <c r="YV196" s="3615"/>
      <c r="YW196" s="3615"/>
      <c r="YX196" s="3615"/>
      <c r="YY196" s="3615"/>
      <c r="YZ196" s="3615"/>
      <c r="ZA196" s="3615"/>
      <c r="ZB196" s="3615"/>
      <c r="ZC196" s="3615"/>
      <c r="ZD196" s="3615"/>
      <c r="ZE196" s="3615"/>
      <c r="ZF196" s="3615"/>
      <c r="ZG196" s="3615"/>
      <c r="ZH196" s="3615"/>
      <c r="ZI196" s="3615"/>
      <c r="ZJ196" s="3615"/>
      <c r="ZK196" s="3615"/>
      <c r="ZL196" s="3615"/>
      <c r="ZM196" s="3615"/>
      <c r="ZN196" s="3615"/>
      <c r="ZO196" s="3615"/>
      <c r="ZP196" s="3615"/>
      <c r="ZQ196" s="3615"/>
      <c r="ZR196" s="3615"/>
      <c r="ZS196" s="3615"/>
      <c r="ZT196" s="3615"/>
      <c r="ZU196" s="3615"/>
      <c r="ZV196" s="3615"/>
      <c r="ZW196" s="3615"/>
      <c r="ZX196" s="3615"/>
      <c r="ZY196" s="3615"/>
      <c r="ZZ196" s="3615"/>
      <c r="AAA196" s="3615"/>
      <c r="AAB196" s="3615"/>
      <c r="AAC196" s="3615"/>
      <c r="AAD196" s="3615"/>
      <c r="AAE196" s="3615"/>
      <c r="AAF196" s="3615"/>
      <c r="AAG196" s="3615"/>
      <c r="AAH196" s="3615"/>
      <c r="AAI196" s="3615"/>
      <c r="AAJ196" s="3615"/>
      <c r="AAK196" s="3615"/>
      <c r="AAL196" s="3615"/>
      <c r="AAM196" s="3615"/>
      <c r="AAN196" s="3615"/>
      <c r="AAO196" s="3615"/>
      <c r="AAP196" s="3615"/>
      <c r="AAQ196" s="3615"/>
      <c r="AAR196" s="3615"/>
      <c r="AAS196" s="3615"/>
      <c r="AAT196" s="3615"/>
      <c r="AAU196" s="3615"/>
      <c r="AAV196" s="3615"/>
      <c r="AAW196" s="3615"/>
      <c r="AAX196" s="3615"/>
      <c r="AAY196" s="3615"/>
      <c r="AAZ196" s="3615"/>
      <c r="ABA196" s="3615"/>
      <c r="ABB196" s="3615"/>
      <c r="ABC196" s="3615"/>
      <c r="ABD196" s="3615"/>
      <c r="ABE196" s="3615"/>
      <c r="ABF196" s="3615"/>
      <c r="ABG196" s="3615"/>
      <c r="ABH196" s="3615"/>
      <c r="ABI196" s="3615"/>
      <c r="ABJ196" s="3615"/>
      <c r="ABK196" s="3615"/>
      <c r="ABL196" s="3615"/>
      <c r="ABM196" s="3615"/>
      <c r="ABN196" s="3615"/>
      <c r="ABO196" s="3615"/>
      <c r="ABP196" s="3615"/>
      <c r="ABQ196" s="3615"/>
      <c r="ABR196" s="3615"/>
      <c r="ABS196" s="3615"/>
      <c r="ABT196" s="3615"/>
      <c r="ABU196" s="3615"/>
      <c r="ABV196" s="3615"/>
      <c r="ABW196" s="3615"/>
      <c r="ABX196" s="3615"/>
      <c r="ABY196" s="3615"/>
      <c r="ABZ196" s="3615"/>
      <c r="ACA196" s="3615"/>
      <c r="ACB196" s="3615"/>
      <c r="ACC196" s="3615"/>
      <c r="ACD196" s="3615"/>
      <c r="ACE196" s="3615"/>
      <c r="ACF196" s="3615"/>
      <c r="ACG196" s="3615"/>
      <c r="ACH196" s="3615"/>
      <c r="ACI196" s="3615"/>
      <c r="ACJ196" s="3615"/>
      <c r="ACK196" s="3615"/>
      <c r="ACL196" s="3615"/>
      <c r="ACM196" s="3615"/>
      <c r="ACN196" s="3615"/>
      <c r="ACO196" s="3615"/>
      <c r="ACP196" s="3615"/>
      <c r="ACQ196" s="3615"/>
      <c r="ACR196" s="3615"/>
      <c r="ACS196" s="3615"/>
      <c r="ACT196" s="3615"/>
      <c r="ACU196" s="3615"/>
      <c r="ACV196" s="3615"/>
      <c r="ACW196" s="3615"/>
      <c r="ACX196" s="3615"/>
      <c r="ACY196" s="3615"/>
      <c r="ACZ196" s="3615"/>
      <c r="ADA196" s="3615"/>
      <c r="ADB196" s="3615"/>
      <c r="ADC196" s="3615"/>
      <c r="ADD196" s="3615"/>
      <c r="ADE196" s="3615"/>
      <c r="ADF196" s="3615"/>
      <c r="ADG196" s="3615"/>
      <c r="ADH196" s="3615"/>
      <c r="ADI196" s="3615"/>
      <c r="ADJ196" s="3615"/>
      <c r="ADK196" s="3615"/>
      <c r="ADL196" s="3615"/>
      <c r="ADM196" s="3615"/>
      <c r="ADN196" s="3615"/>
      <c r="ADO196" s="3615"/>
      <c r="ADP196" s="3615"/>
      <c r="ADQ196" s="3615"/>
      <c r="ADR196" s="3615"/>
      <c r="ADS196" s="3615"/>
      <c r="ADT196" s="3615"/>
      <c r="ADU196" s="3615"/>
      <c r="ADV196" s="3615"/>
      <c r="ADW196" s="3615"/>
      <c r="ADX196" s="3615"/>
      <c r="ADY196" s="3615"/>
      <c r="ADZ196" s="3615"/>
      <c r="AEA196" s="3615"/>
      <c r="AEB196" s="3615"/>
      <c r="AEC196" s="3615"/>
      <c r="AED196" s="3615"/>
      <c r="AEE196" s="3615"/>
      <c r="AEF196" s="3615"/>
      <c r="AEG196" s="3615"/>
      <c r="AEH196" s="3615"/>
      <c r="AEI196" s="3615"/>
      <c r="AEJ196" s="3615"/>
      <c r="AEK196" s="3615"/>
      <c r="AEL196" s="3615"/>
      <c r="AEM196" s="3615"/>
      <c r="AEN196" s="3615"/>
      <c r="AEO196" s="3615"/>
      <c r="AEP196" s="3615"/>
      <c r="AEQ196" s="3615"/>
      <c r="AER196" s="3615"/>
      <c r="AES196" s="3615"/>
      <c r="AET196" s="3615"/>
      <c r="AEU196" s="3615"/>
      <c r="AEV196" s="3615"/>
      <c r="AEW196" s="3615"/>
      <c r="AEX196" s="3615"/>
      <c r="AEY196" s="3615"/>
      <c r="AEZ196" s="3615"/>
      <c r="AFA196" s="3615"/>
      <c r="AFB196" s="3615"/>
      <c r="AFC196" s="3615"/>
      <c r="AFD196" s="3615"/>
      <c r="AFE196" s="3615"/>
      <c r="AFF196" s="3615"/>
      <c r="AFG196" s="3615"/>
      <c r="AFH196" s="3615"/>
      <c r="AFI196" s="3615"/>
      <c r="AFJ196" s="3615"/>
      <c r="AFK196" s="3615"/>
      <c r="AFL196" s="3615"/>
      <c r="AFM196" s="3615"/>
      <c r="AFN196" s="3615"/>
      <c r="AFO196" s="3615"/>
      <c r="AFP196" s="3615"/>
      <c r="AFQ196" s="3615"/>
      <c r="AFR196" s="3615"/>
      <c r="AFS196" s="3615"/>
      <c r="AFT196" s="3615"/>
      <c r="AFU196" s="3615"/>
      <c r="AFV196" s="3615"/>
      <c r="AFW196" s="3615"/>
      <c r="AFX196" s="3615"/>
      <c r="AFY196" s="3615"/>
      <c r="AFZ196" s="3615"/>
      <c r="AGA196" s="3615"/>
      <c r="AGB196" s="3615"/>
      <c r="AGC196" s="3615"/>
      <c r="AGD196" s="3615"/>
      <c r="AGE196" s="3615"/>
      <c r="AGF196" s="3615"/>
      <c r="AGG196" s="3615"/>
      <c r="AGH196" s="3615"/>
      <c r="AGI196" s="3615"/>
      <c r="AGJ196" s="3615"/>
      <c r="AGK196" s="3615"/>
      <c r="AGL196" s="3615"/>
      <c r="AGM196" s="3615"/>
      <c r="AGN196" s="3615"/>
      <c r="AGO196" s="3615"/>
      <c r="AGP196" s="3615"/>
      <c r="AGQ196" s="3615"/>
      <c r="AGR196" s="3615"/>
      <c r="AGS196" s="3615"/>
      <c r="AGT196" s="3615"/>
      <c r="AGU196" s="3615"/>
      <c r="AGV196" s="3615"/>
      <c r="AGW196" s="3615"/>
      <c r="AGX196" s="3615"/>
      <c r="AGY196" s="3615"/>
      <c r="AGZ196" s="3615"/>
      <c r="AHA196" s="3615"/>
      <c r="AHB196" s="3615"/>
      <c r="AHC196" s="3615"/>
      <c r="AHD196" s="3615"/>
      <c r="AHE196" s="3615"/>
      <c r="AHF196" s="3615"/>
      <c r="AHG196" s="3615"/>
      <c r="AHH196" s="3615"/>
      <c r="AHI196" s="3615"/>
      <c r="AHJ196" s="3615"/>
      <c r="AHK196" s="3615"/>
      <c r="AHL196" s="3615"/>
      <c r="AHM196" s="3615"/>
      <c r="AHN196" s="3615"/>
      <c r="AHO196" s="3615"/>
      <c r="AHP196" s="3615"/>
      <c r="AHQ196" s="3615"/>
      <c r="AHR196" s="3615"/>
      <c r="AHS196" s="3615"/>
      <c r="AHT196" s="3615"/>
      <c r="AHU196" s="3615"/>
      <c r="AHV196" s="3615"/>
      <c r="AHW196" s="3615"/>
      <c r="AHX196" s="3615"/>
      <c r="AHY196" s="3615"/>
      <c r="AHZ196" s="3615"/>
      <c r="AIA196" s="3615"/>
      <c r="AIB196" s="3615"/>
      <c r="AIC196" s="3615"/>
      <c r="AID196" s="3615"/>
      <c r="AIE196" s="3615"/>
      <c r="AIF196" s="3615"/>
      <c r="AIG196" s="3615"/>
      <c r="AIH196" s="3615"/>
      <c r="AII196" s="3615"/>
      <c r="AIJ196" s="3615"/>
      <c r="AIK196" s="3615"/>
      <c r="AIL196" s="3615"/>
      <c r="AIM196" s="3615"/>
      <c r="AIN196" s="3615"/>
      <c r="AIO196" s="3615"/>
      <c r="AIP196" s="3615"/>
      <c r="AIQ196" s="3615"/>
      <c r="AIR196" s="3615"/>
      <c r="AIS196" s="3615"/>
      <c r="AIT196" s="3615"/>
      <c r="AIU196" s="3615"/>
      <c r="AIV196" s="3615"/>
      <c r="AIW196" s="3615"/>
      <c r="AIX196" s="3615"/>
      <c r="AIY196" s="3615"/>
      <c r="AIZ196" s="3615"/>
      <c r="AJA196" s="3615"/>
      <c r="AJB196" s="3615"/>
      <c r="AJC196" s="3615"/>
      <c r="AJD196" s="3615"/>
      <c r="AJE196" s="3615"/>
      <c r="AJF196" s="3615"/>
      <c r="AJG196" s="3615"/>
      <c r="AJH196" s="3615"/>
      <c r="AJI196" s="3615"/>
      <c r="AJJ196" s="3615"/>
      <c r="AJK196" s="3615"/>
      <c r="AJL196" s="3615"/>
      <c r="AJM196" s="3615"/>
      <c r="AJN196" s="3615"/>
      <c r="AJO196" s="3615"/>
      <c r="AJP196" s="3615"/>
      <c r="AJQ196" s="3615"/>
      <c r="AJR196" s="3615"/>
      <c r="AJS196" s="3615"/>
      <c r="AJT196" s="3615"/>
      <c r="AJU196" s="3615"/>
      <c r="AJV196" s="3615"/>
      <c r="AJW196" s="3615"/>
      <c r="AJX196" s="3615"/>
      <c r="AJY196" s="3615"/>
      <c r="AJZ196" s="3615"/>
      <c r="AKA196" s="3615"/>
      <c r="AKB196" s="3615"/>
      <c r="AKC196" s="3615"/>
      <c r="AKD196" s="3615"/>
      <c r="AKE196" s="3615"/>
      <c r="AKF196" s="3615"/>
      <c r="AKG196" s="3615"/>
      <c r="AKH196" s="3615"/>
      <c r="AKI196" s="3615"/>
      <c r="AKJ196" s="3615"/>
      <c r="AKK196" s="3615"/>
      <c r="AKL196" s="3615"/>
      <c r="AKM196" s="3615"/>
      <c r="AKN196" s="3615"/>
      <c r="AKO196" s="3615"/>
      <c r="AKP196" s="3615"/>
      <c r="AKQ196" s="3615"/>
      <c r="AKR196" s="3615"/>
      <c r="AKS196" s="3615"/>
      <c r="AKT196" s="3615"/>
      <c r="AKU196" s="3615"/>
      <c r="AKV196" s="3615"/>
      <c r="AKW196" s="3615"/>
      <c r="AKX196" s="3615"/>
      <c r="AKY196" s="3615"/>
      <c r="AKZ196" s="3615"/>
      <c r="ALA196" s="3615"/>
      <c r="ALB196" s="3615"/>
      <c r="ALC196" s="3615"/>
      <c r="ALD196" s="3615"/>
      <c r="ALE196" s="3615"/>
      <c r="ALF196" s="3615"/>
      <c r="ALG196" s="3615"/>
      <c r="ALH196" s="3615"/>
      <c r="ALI196" s="3615"/>
      <c r="ALJ196" s="3615"/>
      <c r="ALK196" s="3615"/>
      <c r="ALL196" s="3615"/>
      <c r="ALM196" s="3615"/>
      <c r="ALN196" s="3615"/>
      <c r="ALO196" s="3615"/>
      <c r="ALP196" s="3615"/>
      <c r="ALQ196" s="3615"/>
      <c r="ALR196" s="3615"/>
      <c r="ALS196" s="3615"/>
      <c r="ALT196" s="3615"/>
      <c r="ALU196" s="3615"/>
      <c r="ALV196" s="3615"/>
      <c r="ALW196" s="3615"/>
      <c r="ALX196" s="3615"/>
      <c r="ALY196" s="3615"/>
      <c r="ALZ196" s="3615"/>
      <c r="AMA196" s="3615"/>
      <c r="AMB196" s="3615"/>
      <c r="AMC196" s="3615"/>
      <c r="AMD196" s="3615"/>
      <c r="AME196" s="3615"/>
      <c r="AMF196" s="3615"/>
      <c r="AMG196" s="3615"/>
      <c r="AMH196" s="3615"/>
      <c r="AMI196" s="3615"/>
      <c r="AMJ196" s="3615"/>
    </row>
    <row r="197" spans="1:1024" s="3412" customFormat="1" ht="24.4" customHeight="1">
      <c r="A197" s="3411"/>
      <c r="B197" s="3411"/>
      <c r="C197" s="4769"/>
      <c r="D197" s="2645"/>
      <c r="E197" s="3413"/>
      <c r="F197" s="2642"/>
      <c r="G197" s="3413"/>
      <c r="H197" s="3637"/>
      <c r="I197" s="2645"/>
      <c r="J197" s="4702"/>
      <c r="K197" s="3450"/>
      <c r="L197" s="3445"/>
      <c r="M197" s="3449"/>
      <c r="N197" s="3449"/>
      <c r="O197" s="3711"/>
      <c r="P197" s="3712"/>
      <c r="Q197" s="3713"/>
      <c r="R197" s="3714"/>
      <c r="S197" s="3713"/>
      <c r="T197" s="4888"/>
      <c r="U197" s="3715"/>
      <c r="V197" s="3716"/>
      <c r="W197" s="3717"/>
      <c r="X197" s="3718"/>
      <c r="Y197" s="3719"/>
      <c r="Z197" s="3720"/>
      <c r="AA197" s="3721"/>
      <c r="AB197" s="3719"/>
      <c r="AC197" s="3722"/>
      <c r="AD197" s="3719"/>
      <c r="AE197" s="3720"/>
      <c r="AF197" s="4819"/>
      <c r="AG197" s="3724"/>
      <c r="AH197" s="3724"/>
      <c r="AI197" s="3723"/>
      <c r="AJ197" s="3713"/>
      <c r="AK197" s="4945"/>
      <c r="AL197" s="3724"/>
      <c r="AM197" s="3724"/>
      <c r="AN197" s="3725"/>
      <c r="AO197" s="3724"/>
      <c r="AP197" s="3724"/>
      <c r="AQ197" s="3724"/>
      <c r="AR197" s="3724"/>
      <c r="AS197" s="3724"/>
      <c r="AT197" s="3416"/>
      <c r="AU197" s="3415"/>
      <c r="AV197" s="3415"/>
      <c r="AW197" s="3417"/>
      <c r="AX197" s="3417"/>
      <c r="AY197" s="3464"/>
      <c r="AZ197" s="3418"/>
      <c r="BA197" s="3410"/>
      <c r="BB197" s="3410"/>
      <c r="BC197" s="3410"/>
      <c r="BD197" s="3410"/>
      <c r="BE197" s="3410"/>
      <c r="BF197" s="3410"/>
      <c r="BG197" s="3410"/>
      <c r="BH197" s="3410"/>
      <c r="BI197" s="3410"/>
      <c r="BJ197" s="3410"/>
      <c r="BK197" s="3410"/>
      <c r="BL197" s="3410"/>
      <c r="BM197" s="3410"/>
      <c r="BN197" s="3410"/>
      <c r="BO197" s="3410"/>
      <c r="BP197" s="3410"/>
      <c r="BQ197" s="3410"/>
      <c r="BR197" s="3410"/>
      <c r="BS197" s="3410"/>
      <c r="BT197" s="3410"/>
      <c r="BU197" s="3410"/>
      <c r="BV197" s="3410"/>
      <c r="BW197" s="3410"/>
      <c r="BX197" s="3410"/>
      <c r="BY197" s="3410"/>
      <c r="BZ197" s="3410"/>
      <c r="CA197" s="3410"/>
      <c r="CB197" s="3410"/>
      <c r="CC197" s="3410"/>
      <c r="CD197" s="3410"/>
      <c r="CE197" s="3410"/>
      <c r="CF197" s="3410"/>
      <c r="CG197" s="3410"/>
      <c r="CH197" s="3410"/>
      <c r="CI197" s="3410"/>
      <c r="CJ197" s="3410"/>
      <c r="CK197" s="3410"/>
      <c r="CL197" s="3410"/>
      <c r="CM197" s="3410"/>
      <c r="CN197" s="3410"/>
      <c r="CO197" s="3410"/>
      <c r="CP197" s="3410"/>
      <c r="CQ197" s="3410"/>
      <c r="CR197" s="3410"/>
      <c r="CS197" s="3410"/>
      <c r="CT197" s="3410"/>
      <c r="CU197" s="3410"/>
      <c r="CV197" s="3410"/>
      <c r="CW197" s="3410"/>
      <c r="CX197" s="3410"/>
      <c r="CY197" s="3410"/>
      <c r="CZ197" s="3410"/>
      <c r="DA197" s="3410"/>
      <c r="DB197" s="3410"/>
      <c r="DC197" s="3410"/>
      <c r="DD197" s="3410"/>
      <c r="DE197" s="3410"/>
      <c r="DF197" s="3410"/>
      <c r="DG197" s="3410"/>
      <c r="DH197" s="3410"/>
      <c r="DI197" s="3410"/>
      <c r="DJ197" s="3410"/>
      <c r="DK197" s="3410"/>
      <c r="DL197" s="3410"/>
      <c r="DM197" s="3410"/>
      <c r="DN197" s="3410"/>
      <c r="DO197" s="3410"/>
      <c r="DP197" s="3410"/>
      <c r="DQ197" s="3410"/>
      <c r="DR197" s="3410"/>
      <c r="DS197" s="3410"/>
      <c r="DT197" s="3410"/>
      <c r="DU197" s="3410"/>
      <c r="DV197" s="3410"/>
      <c r="DW197" s="3410"/>
      <c r="DX197" s="3410"/>
      <c r="DY197" s="3410"/>
      <c r="DZ197" s="3411"/>
      <c r="EA197" s="3411"/>
      <c r="EB197" s="3411"/>
      <c r="EC197" s="3411"/>
      <c r="ED197" s="3411"/>
      <c r="EE197" s="3411"/>
      <c r="EF197" s="3411"/>
      <c r="EG197" s="3411"/>
      <c r="EH197" s="3411"/>
      <c r="EI197" s="3411"/>
      <c r="EJ197" s="3411"/>
      <c r="EK197" s="3411"/>
      <c r="EL197" s="3411"/>
      <c r="EM197" s="3411"/>
      <c r="EN197" s="3411"/>
      <c r="EO197" s="3411"/>
      <c r="EP197" s="3411"/>
      <c r="EQ197" s="3411"/>
      <c r="ER197" s="3411"/>
      <c r="ES197" s="3411"/>
      <c r="ET197" s="3411"/>
      <c r="EU197" s="3411"/>
      <c r="EV197" s="3411"/>
      <c r="EW197" s="3411"/>
      <c r="EX197" s="3411"/>
      <c r="EY197" s="3411"/>
      <c r="EZ197" s="3411"/>
      <c r="FA197" s="3411"/>
      <c r="FB197" s="3411"/>
      <c r="FC197" s="3411"/>
      <c r="FD197" s="3411"/>
      <c r="FE197" s="3411"/>
      <c r="FF197" s="3411"/>
      <c r="FG197" s="3411"/>
      <c r="FH197" s="3411"/>
      <c r="FI197" s="3411"/>
      <c r="FJ197" s="3411"/>
      <c r="FK197" s="3411"/>
      <c r="FL197" s="3411"/>
      <c r="FM197" s="3411"/>
      <c r="FN197" s="3411"/>
      <c r="FO197" s="3411"/>
      <c r="FP197" s="3411"/>
      <c r="FQ197" s="3411"/>
      <c r="FR197" s="3411"/>
      <c r="FS197" s="3411"/>
      <c r="FT197" s="3411"/>
      <c r="FU197" s="3411"/>
      <c r="FV197" s="3411"/>
      <c r="FW197" s="3411"/>
      <c r="FX197" s="3411"/>
      <c r="FY197" s="3411"/>
      <c r="FZ197" s="3411"/>
      <c r="GA197" s="3411"/>
      <c r="GB197" s="3411"/>
      <c r="GC197" s="3411"/>
      <c r="GD197" s="3411"/>
      <c r="GE197" s="3411"/>
      <c r="GF197" s="3411"/>
      <c r="GG197" s="3411"/>
      <c r="GH197" s="3411"/>
      <c r="GI197" s="3411"/>
      <c r="GJ197" s="3411"/>
      <c r="GK197" s="3411"/>
      <c r="GL197" s="3411"/>
      <c r="GM197" s="3411"/>
      <c r="GN197" s="3411"/>
      <c r="GO197" s="3411"/>
      <c r="GP197" s="3411"/>
      <c r="GQ197" s="3411"/>
      <c r="GR197" s="3411"/>
      <c r="GS197" s="3411"/>
      <c r="GT197" s="3411"/>
      <c r="GU197" s="3411"/>
      <c r="GV197" s="3411"/>
      <c r="GW197" s="3411"/>
      <c r="GX197" s="3411"/>
      <c r="GY197" s="3411"/>
      <c r="GZ197" s="3411"/>
      <c r="HA197" s="3411"/>
      <c r="HB197" s="3411"/>
      <c r="HC197" s="3411"/>
      <c r="HD197" s="3411"/>
      <c r="HE197" s="3411"/>
      <c r="HF197" s="3411"/>
      <c r="HG197" s="3411"/>
      <c r="HH197" s="3411"/>
      <c r="HI197" s="3411"/>
      <c r="HJ197" s="3411"/>
      <c r="HK197" s="3411"/>
      <c r="HL197" s="3411"/>
      <c r="HM197" s="3411"/>
      <c r="HN197" s="3411"/>
      <c r="HO197" s="3411"/>
      <c r="HP197" s="3411"/>
      <c r="HQ197" s="3411"/>
      <c r="HR197" s="3411"/>
      <c r="HS197" s="3411"/>
      <c r="HT197" s="3411"/>
      <c r="HU197" s="3411"/>
      <c r="HV197" s="3411"/>
      <c r="HW197" s="3411"/>
      <c r="HX197" s="3411"/>
      <c r="HY197" s="3411"/>
      <c r="HZ197" s="3411"/>
      <c r="IA197" s="3411"/>
      <c r="IB197" s="3411"/>
      <c r="IC197" s="3411"/>
      <c r="ID197" s="3411"/>
      <c r="IE197" s="3411"/>
      <c r="IF197" s="3411"/>
      <c r="IG197" s="3411"/>
      <c r="IH197" s="3411"/>
      <c r="II197" s="3411"/>
      <c r="IJ197" s="3411"/>
      <c r="IK197" s="3411"/>
      <c r="IL197" s="3411"/>
      <c r="IM197" s="3411"/>
      <c r="IN197" s="3411"/>
      <c r="IO197" s="3411"/>
      <c r="IP197" s="3411"/>
      <c r="IQ197" s="3411"/>
      <c r="IR197" s="3411"/>
      <c r="IS197" s="3411"/>
      <c r="IT197" s="3411"/>
      <c r="IU197" s="3411"/>
      <c r="IV197" s="3411"/>
      <c r="IW197" s="3411"/>
      <c r="IX197" s="3411"/>
      <c r="IY197" s="3411"/>
      <c r="IZ197" s="3411"/>
      <c r="JA197" s="3411"/>
      <c r="JB197" s="3411"/>
      <c r="JC197" s="3411"/>
      <c r="JD197" s="3411"/>
      <c r="JE197" s="3411"/>
      <c r="JF197" s="3411"/>
      <c r="JG197" s="3411"/>
      <c r="JH197" s="3411"/>
      <c r="JI197" s="3411"/>
      <c r="JJ197" s="3411"/>
      <c r="JK197" s="3411"/>
      <c r="JL197" s="3411"/>
      <c r="JM197" s="3411"/>
      <c r="JN197" s="3411"/>
      <c r="JO197" s="3411"/>
      <c r="JP197" s="3411"/>
      <c r="JQ197" s="3411"/>
      <c r="JR197" s="3411"/>
      <c r="JS197" s="3411"/>
      <c r="JT197" s="3411"/>
      <c r="JU197" s="3411"/>
      <c r="JV197" s="3411"/>
      <c r="JW197" s="3411"/>
      <c r="JX197" s="3411"/>
      <c r="JY197" s="3411"/>
      <c r="JZ197" s="3411"/>
      <c r="KA197" s="3411"/>
      <c r="KB197" s="3411"/>
      <c r="KC197" s="3411"/>
      <c r="KD197" s="3411"/>
      <c r="KE197" s="3411"/>
      <c r="KF197" s="3411"/>
      <c r="KG197" s="3411"/>
      <c r="KH197" s="3411"/>
      <c r="KI197" s="3411"/>
      <c r="KJ197" s="3411"/>
      <c r="KK197" s="3411"/>
      <c r="KL197" s="3411"/>
      <c r="KM197" s="3411"/>
      <c r="KN197" s="3411"/>
      <c r="KO197" s="3411"/>
      <c r="KP197" s="3411"/>
      <c r="KQ197" s="3411"/>
      <c r="KR197" s="3411"/>
      <c r="KS197" s="3411"/>
      <c r="KT197" s="3411"/>
      <c r="KU197" s="3411"/>
      <c r="KV197" s="3411"/>
      <c r="KW197" s="3411"/>
      <c r="KX197" s="3411"/>
      <c r="KY197" s="3411"/>
      <c r="KZ197" s="3411"/>
      <c r="LA197" s="3411"/>
      <c r="LB197" s="3411"/>
      <c r="LC197" s="3411"/>
      <c r="LD197" s="3411"/>
      <c r="LE197" s="3411"/>
      <c r="LF197" s="3411"/>
      <c r="LG197" s="3411"/>
      <c r="LH197" s="3411"/>
      <c r="LI197" s="3411"/>
      <c r="LJ197" s="3411"/>
      <c r="LK197" s="3411"/>
      <c r="LL197" s="3411"/>
      <c r="LM197" s="3411"/>
      <c r="LN197" s="3411"/>
      <c r="LO197" s="3411"/>
      <c r="LP197" s="3411"/>
      <c r="LQ197" s="3411"/>
      <c r="LR197" s="3411"/>
      <c r="LS197" s="3411"/>
      <c r="LT197" s="3411"/>
      <c r="LU197" s="3411"/>
      <c r="LV197" s="3411"/>
      <c r="LW197" s="3411"/>
      <c r="LX197" s="3411"/>
      <c r="LY197" s="3411"/>
      <c r="LZ197" s="3411"/>
      <c r="MA197" s="3411"/>
      <c r="MB197" s="3411"/>
      <c r="MC197" s="3411"/>
      <c r="MD197" s="3411"/>
      <c r="ME197" s="3411"/>
      <c r="MF197" s="3411"/>
      <c r="MG197" s="3411"/>
      <c r="MH197" s="3411"/>
      <c r="MI197" s="3411"/>
      <c r="MJ197" s="3411"/>
      <c r="MK197" s="3411"/>
      <c r="ML197" s="3411"/>
      <c r="MM197" s="3411"/>
      <c r="MN197" s="3411"/>
      <c r="MO197" s="3411"/>
      <c r="MP197" s="3411"/>
      <c r="MQ197" s="3411"/>
      <c r="MR197" s="3411"/>
      <c r="MS197" s="3411"/>
      <c r="MT197" s="3411"/>
      <c r="MU197" s="3411"/>
      <c r="MV197" s="3411"/>
      <c r="MW197" s="3411"/>
      <c r="MX197" s="3411"/>
      <c r="MY197" s="3411"/>
      <c r="MZ197" s="3411"/>
      <c r="NA197" s="3411"/>
      <c r="NB197" s="3411"/>
      <c r="NC197" s="3411"/>
      <c r="ND197" s="3411"/>
      <c r="NE197" s="3411"/>
      <c r="NF197" s="3411"/>
      <c r="NG197" s="3411"/>
      <c r="NH197" s="3411"/>
      <c r="NI197" s="3411"/>
      <c r="NJ197" s="3411"/>
      <c r="NK197" s="3411"/>
      <c r="NL197" s="3411"/>
      <c r="NM197" s="3411"/>
      <c r="NN197" s="3411"/>
      <c r="NO197" s="3411"/>
      <c r="NP197" s="3411"/>
      <c r="NQ197" s="3411"/>
      <c r="NR197" s="3411"/>
      <c r="NS197" s="3411"/>
      <c r="NT197" s="3411"/>
      <c r="NU197" s="3411"/>
      <c r="NV197" s="3411"/>
      <c r="NW197" s="3411"/>
      <c r="NX197" s="3411"/>
      <c r="NY197" s="3411"/>
      <c r="NZ197" s="3411"/>
      <c r="OA197" s="3411"/>
      <c r="OB197" s="3411"/>
      <c r="OC197" s="3411"/>
      <c r="OD197" s="3411"/>
      <c r="OE197" s="3411"/>
      <c r="OF197" s="3411"/>
      <c r="OG197" s="3411"/>
      <c r="OH197" s="3411"/>
      <c r="OI197" s="3411"/>
      <c r="OJ197" s="3411"/>
      <c r="OK197" s="3411"/>
      <c r="OL197" s="3411"/>
      <c r="OM197" s="3411"/>
      <c r="ON197" s="3411"/>
      <c r="OO197" s="3411"/>
      <c r="OP197" s="3411"/>
      <c r="OQ197" s="3411"/>
      <c r="OR197" s="3411"/>
      <c r="OS197" s="3411"/>
      <c r="OT197" s="3411"/>
      <c r="OU197" s="3411"/>
      <c r="OV197" s="3411"/>
      <c r="OW197" s="3411"/>
      <c r="OX197" s="3411"/>
      <c r="OY197" s="3411"/>
      <c r="OZ197" s="3411"/>
      <c r="PA197" s="3411"/>
      <c r="PB197" s="3411"/>
      <c r="PC197" s="3411"/>
      <c r="PD197" s="3411"/>
      <c r="PE197" s="3411"/>
      <c r="PF197" s="3411"/>
      <c r="PG197" s="3411"/>
      <c r="PH197" s="3411"/>
      <c r="PI197" s="3411"/>
      <c r="PJ197" s="3411"/>
      <c r="PK197" s="3411"/>
      <c r="PL197" s="3411"/>
      <c r="PM197" s="3411"/>
      <c r="PN197" s="3411"/>
      <c r="PO197" s="3411"/>
      <c r="PP197" s="3411"/>
      <c r="PQ197" s="3411"/>
      <c r="PR197" s="3411"/>
      <c r="PS197" s="3411"/>
      <c r="PT197" s="3411"/>
      <c r="PU197" s="3411"/>
      <c r="PV197" s="3411"/>
      <c r="PW197" s="3411"/>
      <c r="PX197" s="3411"/>
      <c r="PY197" s="3411"/>
      <c r="PZ197" s="3411"/>
      <c r="QA197" s="3411"/>
      <c r="QB197" s="3411"/>
      <c r="QC197" s="3411"/>
      <c r="QD197" s="3411"/>
      <c r="QE197" s="3411"/>
      <c r="QF197" s="3411"/>
      <c r="QG197" s="3411"/>
      <c r="QH197" s="3411"/>
      <c r="QI197" s="3411"/>
      <c r="QJ197" s="3411"/>
      <c r="QK197" s="3411"/>
      <c r="QL197" s="3411"/>
      <c r="QM197" s="3411"/>
      <c r="QN197" s="3411"/>
      <c r="QO197" s="3411"/>
      <c r="QP197" s="3411"/>
      <c r="QQ197" s="3411"/>
      <c r="QR197" s="3411"/>
      <c r="QS197" s="3411"/>
      <c r="QT197" s="3411"/>
      <c r="QU197" s="3411"/>
      <c r="QV197" s="3411"/>
      <c r="QW197" s="3411"/>
      <c r="QX197" s="3411"/>
      <c r="QY197" s="3411"/>
      <c r="QZ197" s="3411"/>
      <c r="RA197" s="3411"/>
      <c r="RB197" s="3411"/>
      <c r="RC197" s="3411"/>
      <c r="RD197" s="3411"/>
      <c r="RE197" s="3411"/>
      <c r="RF197" s="3411"/>
      <c r="RG197" s="3411"/>
      <c r="RH197" s="3411"/>
      <c r="RI197" s="3411"/>
      <c r="RJ197" s="3411"/>
      <c r="RK197" s="3411"/>
      <c r="RL197" s="3411"/>
      <c r="RM197" s="3411"/>
      <c r="RN197" s="3411"/>
      <c r="RO197" s="3411"/>
      <c r="RP197" s="3411"/>
      <c r="RQ197" s="3411"/>
      <c r="RR197" s="3411"/>
      <c r="RS197" s="3411"/>
      <c r="RT197" s="3411"/>
      <c r="RU197" s="3411"/>
      <c r="RV197" s="3411"/>
      <c r="RW197" s="3411"/>
      <c r="RX197" s="3411"/>
      <c r="RY197" s="3411"/>
      <c r="RZ197" s="3411"/>
      <c r="SA197" s="3411"/>
      <c r="SB197" s="3411"/>
      <c r="SC197" s="3411"/>
      <c r="SD197" s="3411"/>
      <c r="SE197" s="3411"/>
      <c r="SF197" s="3411"/>
      <c r="SG197" s="3411"/>
      <c r="SH197" s="3411"/>
      <c r="SI197" s="3411"/>
      <c r="SJ197" s="3411"/>
      <c r="SK197" s="3411"/>
      <c r="SL197" s="3411"/>
      <c r="SM197" s="3411"/>
      <c r="SN197" s="3411"/>
      <c r="SO197" s="3411"/>
      <c r="SP197" s="3411"/>
      <c r="SQ197" s="3411"/>
      <c r="SR197" s="3411"/>
      <c r="SS197" s="3411"/>
      <c r="ST197" s="3411"/>
      <c r="SU197" s="3411"/>
      <c r="SV197" s="3411"/>
      <c r="SW197" s="3411"/>
      <c r="SX197" s="3411"/>
      <c r="SY197" s="3411"/>
      <c r="SZ197" s="3411"/>
      <c r="TA197" s="3411"/>
      <c r="TB197" s="3411"/>
      <c r="TC197" s="3411"/>
      <c r="TD197" s="3411"/>
      <c r="TE197" s="3411"/>
      <c r="TF197" s="3411"/>
      <c r="TG197" s="3411"/>
      <c r="TH197" s="3411"/>
      <c r="TI197" s="3411"/>
      <c r="TJ197" s="3411"/>
      <c r="TK197" s="3411"/>
      <c r="TL197" s="3411"/>
      <c r="TM197" s="3411"/>
      <c r="TN197" s="3411"/>
      <c r="TO197" s="3411"/>
      <c r="TP197" s="3411"/>
      <c r="TQ197" s="3411"/>
      <c r="TR197" s="3411"/>
      <c r="TS197" s="3411"/>
      <c r="TT197" s="3411"/>
      <c r="TU197" s="3411"/>
      <c r="TV197" s="3411"/>
      <c r="TW197" s="3411"/>
      <c r="TX197" s="3411"/>
      <c r="TY197" s="3411"/>
      <c r="TZ197" s="3411"/>
      <c r="UA197" s="3411"/>
      <c r="UB197" s="3411"/>
      <c r="UC197" s="3411"/>
      <c r="UD197" s="3411"/>
      <c r="UE197" s="3411"/>
      <c r="UF197" s="3411"/>
      <c r="UG197" s="3411"/>
      <c r="UH197" s="3411"/>
      <c r="UI197" s="3411"/>
      <c r="UJ197" s="3411"/>
      <c r="UK197" s="3411"/>
      <c r="UL197" s="3411"/>
      <c r="UM197" s="3411"/>
      <c r="UN197" s="3411"/>
      <c r="UO197" s="3411"/>
      <c r="UP197" s="3411"/>
      <c r="UQ197" s="3411"/>
      <c r="UR197" s="3411"/>
      <c r="US197" s="3411"/>
      <c r="UT197" s="3411"/>
      <c r="UU197" s="3411"/>
      <c r="UV197" s="3411"/>
      <c r="UW197" s="3411"/>
      <c r="UX197" s="3411"/>
      <c r="UY197" s="3411"/>
      <c r="UZ197" s="3411"/>
      <c r="VA197" s="3411"/>
      <c r="VB197" s="3411"/>
      <c r="VC197" s="3411"/>
      <c r="VD197" s="3411"/>
      <c r="VE197" s="3411"/>
      <c r="VF197" s="3411"/>
      <c r="VG197" s="3411"/>
      <c r="VH197" s="3411"/>
      <c r="VI197" s="3411"/>
      <c r="VJ197" s="3411"/>
      <c r="VK197" s="3411"/>
      <c r="VL197" s="3411"/>
      <c r="VM197" s="3411"/>
      <c r="VN197" s="3411"/>
      <c r="VO197" s="3411"/>
      <c r="VP197" s="3411"/>
      <c r="VQ197" s="3411"/>
      <c r="VR197" s="3411"/>
      <c r="VS197" s="3411"/>
      <c r="VT197" s="3411"/>
      <c r="VU197" s="3411"/>
      <c r="VV197" s="3411"/>
      <c r="VW197" s="3411"/>
      <c r="VX197" s="3411"/>
      <c r="VY197" s="3411"/>
      <c r="VZ197" s="3411"/>
      <c r="WA197" s="3411"/>
      <c r="WB197" s="3411"/>
      <c r="WC197" s="3411"/>
      <c r="WD197" s="3411"/>
      <c r="WE197" s="3411"/>
      <c r="WF197" s="3411"/>
      <c r="WG197" s="3411"/>
      <c r="WH197" s="3411"/>
      <c r="WI197" s="3411"/>
      <c r="WJ197" s="3411"/>
      <c r="WK197" s="3411"/>
      <c r="WL197" s="3411"/>
      <c r="WM197" s="3411"/>
      <c r="WN197" s="3411"/>
      <c r="WO197" s="3411"/>
      <c r="WP197" s="3411"/>
      <c r="WQ197" s="3411"/>
      <c r="WR197" s="3411"/>
      <c r="WS197" s="3411"/>
      <c r="WT197" s="3411"/>
      <c r="WU197" s="3411"/>
      <c r="WV197" s="3411"/>
      <c r="WW197" s="3411"/>
      <c r="WX197" s="3411"/>
      <c r="WY197" s="3411"/>
      <c r="WZ197" s="3411"/>
      <c r="XA197" s="3411"/>
      <c r="XB197" s="3411"/>
      <c r="XC197" s="3411"/>
      <c r="XD197" s="3411"/>
      <c r="XE197" s="3411"/>
      <c r="XF197" s="3411"/>
      <c r="XG197" s="3411"/>
      <c r="XH197" s="3411"/>
      <c r="XI197" s="3411"/>
      <c r="XJ197" s="3411"/>
      <c r="XK197" s="3411"/>
      <c r="XL197" s="3411"/>
      <c r="XM197" s="3411"/>
      <c r="XN197" s="3411"/>
      <c r="XO197" s="3411"/>
      <c r="XP197" s="3411"/>
      <c r="XQ197" s="3411"/>
      <c r="XR197" s="3411"/>
      <c r="XS197" s="3411"/>
      <c r="XT197" s="3411"/>
      <c r="XU197" s="3411"/>
      <c r="XV197" s="3411"/>
      <c r="XW197" s="3411"/>
      <c r="XX197" s="3411"/>
      <c r="XY197" s="3411"/>
      <c r="XZ197" s="3411"/>
      <c r="YA197" s="3411"/>
      <c r="YB197" s="3411"/>
      <c r="YC197" s="3411"/>
      <c r="YD197" s="3411"/>
      <c r="YE197" s="3411"/>
      <c r="YF197" s="3411"/>
      <c r="YG197" s="3411"/>
      <c r="YH197" s="3411"/>
      <c r="YI197" s="3411"/>
      <c r="YJ197" s="3411"/>
      <c r="YK197" s="3411"/>
      <c r="YL197" s="3411"/>
      <c r="YM197" s="3411"/>
      <c r="YN197" s="3411"/>
      <c r="YO197" s="3411"/>
      <c r="YP197" s="3411"/>
      <c r="YQ197" s="3411"/>
      <c r="YR197" s="3411"/>
      <c r="YS197" s="3411"/>
      <c r="YT197" s="3411"/>
      <c r="YU197" s="3411"/>
      <c r="YV197" s="3411"/>
      <c r="YW197" s="3411"/>
      <c r="YX197" s="3411"/>
      <c r="YY197" s="3411"/>
      <c r="YZ197" s="3411"/>
      <c r="ZA197" s="3411"/>
      <c r="ZB197" s="3411"/>
      <c r="ZC197" s="3411"/>
      <c r="ZD197" s="3411"/>
      <c r="ZE197" s="3411"/>
      <c r="ZF197" s="3411"/>
      <c r="ZG197" s="3411"/>
      <c r="ZH197" s="3411"/>
      <c r="ZI197" s="3411"/>
      <c r="ZJ197" s="3411"/>
      <c r="ZK197" s="3411"/>
      <c r="ZL197" s="3411"/>
      <c r="ZM197" s="3411"/>
      <c r="ZN197" s="3411"/>
      <c r="ZO197" s="3411"/>
      <c r="ZP197" s="3411"/>
      <c r="ZQ197" s="3411"/>
      <c r="ZR197" s="3411"/>
      <c r="ZS197" s="3411"/>
      <c r="ZT197" s="3411"/>
      <c r="ZU197" s="3411"/>
      <c r="ZV197" s="3411"/>
      <c r="ZW197" s="3411"/>
      <c r="ZX197" s="3411"/>
      <c r="ZY197" s="3411"/>
      <c r="ZZ197" s="3411"/>
      <c r="AAA197" s="3411"/>
      <c r="AAB197" s="3411"/>
      <c r="AAC197" s="3411"/>
      <c r="AAD197" s="3411"/>
      <c r="AAE197" s="3411"/>
      <c r="AAF197" s="3411"/>
      <c r="AAG197" s="3411"/>
      <c r="AAH197" s="3411"/>
      <c r="AAI197" s="3411"/>
      <c r="AAJ197" s="3411"/>
      <c r="AAK197" s="3411"/>
      <c r="AAL197" s="3411"/>
      <c r="AAM197" s="3411"/>
      <c r="AAN197" s="3411"/>
      <c r="AAO197" s="3411"/>
      <c r="AAP197" s="3411"/>
      <c r="AAQ197" s="3411"/>
      <c r="AAR197" s="3411"/>
      <c r="AAS197" s="3411"/>
      <c r="AAT197" s="3411"/>
      <c r="AAU197" s="3411"/>
      <c r="AAV197" s="3411"/>
      <c r="AAW197" s="3411"/>
      <c r="AAX197" s="3411"/>
      <c r="AAY197" s="3411"/>
      <c r="AAZ197" s="3411"/>
      <c r="ABA197" s="3411"/>
      <c r="ABB197" s="3411"/>
      <c r="ABC197" s="3411"/>
      <c r="ABD197" s="3411"/>
      <c r="ABE197" s="3411"/>
      <c r="ABF197" s="3411"/>
      <c r="ABG197" s="3411"/>
      <c r="ABH197" s="3411"/>
      <c r="ABI197" s="3411"/>
      <c r="ABJ197" s="3411"/>
      <c r="ABK197" s="3411"/>
      <c r="ABL197" s="3411"/>
      <c r="ABM197" s="3411"/>
      <c r="ABN197" s="3411"/>
      <c r="ABO197" s="3411"/>
      <c r="ABP197" s="3411"/>
      <c r="ABQ197" s="3411"/>
      <c r="ABR197" s="3411"/>
      <c r="ABS197" s="3411"/>
      <c r="ABT197" s="3411"/>
      <c r="ABU197" s="3411"/>
      <c r="ABV197" s="3411"/>
      <c r="ABW197" s="3411"/>
      <c r="ABX197" s="3411"/>
      <c r="ABY197" s="3411"/>
      <c r="ABZ197" s="3411"/>
      <c r="ACA197" s="3411"/>
      <c r="ACB197" s="3411"/>
      <c r="ACC197" s="3411"/>
      <c r="ACD197" s="3411"/>
      <c r="ACE197" s="3411"/>
      <c r="ACF197" s="3411"/>
      <c r="ACG197" s="3411"/>
      <c r="ACH197" s="3411"/>
      <c r="ACI197" s="3411"/>
      <c r="ACJ197" s="3411"/>
      <c r="ACK197" s="3411"/>
      <c r="ACL197" s="3411"/>
      <c r="ACM197" s="3411"/>
      <c r="ACN197" s="3411"/>
      <c r="ACO197" s="3411"/>
      <c r="ACP197" s="3411"/>
      <c r="ACQ197" s="3411"/>
      <c r="ACR197" s="3411"/>
      <c r="ACS197" s="3411"/>
      <c r="ACT197" s="3411"/>
      <c r="ACU197" s="3411"/>
      <c r="ACV197" s="3411"/>
      <c r="ACW197" s="3411"/>
      <c r="ACX197" s="3411"/>
      <c r="ACY197" s="3411"/>
      <c r="ACZ197" s="3411"/>
      <c r="ADA197" s="3411"/>
      <c r="ADB197" s="3411"/>
      <c r="ADC197" s="3411"/>
      <c r="ADD197" s="3411"/>
      <c r="ADE197" s="3411"/>
      <c r="ADF197" s="3411"/>
      <c r="ADG197" s="3411"/>
      <c r="ADH197" s="3411"/>
      <c r="ADI197" s="3411"/>
      <c r="ADJ197" s="3411"/>
      <c r="ADK197" s="3411"/>
      <c r="ADL197" s="3411"/>
      <c r="ADM197" s="3411"/>
      <c r="ADN197" s="3411"/>
      <c r="ADO197" s="3411"/>
      <c r="ADP197" s="3411"/>
      <c r="ADQ197" s="3411"/>
      <c r="ADR197" s="3411"/>
      <c r="ADS197" s="3411"/>
      <c r="ADT197" s="3411"/>
      <c r="ADU197" s="3411"/>
      <c r="ADV197" s="3411"/>
      <c r="ADW197" s="3411"/>
      <c r="ADX197" s="3411"/>
      <c r="ADY197" s="3411"/>
      <c r="ADZ197" s="3411"/>
      <c r="AEA197" s="3411"/>
      <c r="AEB197" s="3411"/>
      <c r="AEC197" s="3411"/>
      <c r="AED197" s="3411"/>
      <c r="AEE197" s="3411"/>
      <c r="AEF197" s="3411"/>
      <c r="AEG197" s="3411"/>
      <c r="AEH197" s="3411"/>
      <c r="AEI197" s="3411"/>
      <c r="AEJ197" s="3411"/>
      <c r="AEK197" s="3411"/>
      <c r="AEL197" s="3411"/>
      <c r="AEM197" s="3411"/>
      <c r="AEN197" s="3411"/>
      <c r="AEO197" s="3411"/>
      <c r="AEP197" s="3411"/>
      <c r="AEQ197" s="3411"/>
      <c r="AER197" s="3411"/>
      <c r="AES197" s="3411"/>
      <c r="AET197" s="3411"/>
      <c r="AEU197" s="3411"/>
      <c r="AEV197" s="3411"/>
      <c r="AEW197" s="3411"/>
      <c r="AEX197" s="3411"/>
      <c r="AEY197" s="3411"/>
      <c r="AEZ197" s="3411"/>
      <c r="AFA197" s="3411"/>
      <c r="AFB197" s="3411"/>
      <c r="AFC197" s="3411"/>
      <c r="AFD197" s="3411"/>
      <c r="AFE197" s="3411"/>
      <c r="AFF197" s="3411"/>
      <c r="AFG197" s="3411"/>
      <c r="AFH197" s="3411"/>
      <c r="AFI197" s="3411"/>
      <c r="AFJ197" s="3411"/>
      <c r="AFK197" s="3411"/>
      <c r="AFL197" s="3411"/>
      <c r="AFM197" s="3411"/>
      <c r="AFN197" s="3411"/>
      <c r="AFO197" s="3411"/>
      <c r="AFP197" s="3411"/>
      <c r="AFQ197" s="3411"/>
      <c r="AFR197" s="3411"/>
      <c r="AFS197" s="3411"/>
      <c r="AFT197" s="3411"/>
      <c r="AFU197" s="3411"/>
      <c r="AFV197" s="3411"/>
      <c r="AFW197" s="3411"/>
      <c r="AFX197" s="3411"/>
      <c r="AFY197" s="3411"/>
      <c r="AFZ197" s="3411"/>
      <c r="AGA197" s="3411"/>
      <c r="AGB197" s="3411"/>
      <c r="AGC197" s="3411"/>
      <c r="AGD197" s="3411"/>
      <c r="AGE197" s="3411"/>
      <c r="AGF197" s="3411"/>
      <c r="AGG197" s="3411"/>
      <c r="AGH197" s="3411"/>
      <c r="AGI197" s="3411"/>
      <c r="AGJ197" s="3411"/>
      <c r="AGK197" s="3411"/>
      <c r="AGL197" s="3411"/>
      <c r="AGM197" s="3411"/>
      <c r="AGN197" s="3411"/>
      <c r="AGO197" s="3411"/>
      <c r="AGP197" s="3411"/>
      <c r="AGQ197" s="3411"/>
      <c r="AGR197" s="3411"/>
      <c r="AGS197" s="3411"/>
      <c r="AGT197" s="3411"/>
      <c r="AGU197" s="3411"/>
      <c r="AGV197" s="3411"/>
      <c r="AGW197" s="3411"/>
      <c r="AGX197" s="3411"/>
      <c r="AGY197" s="3411"/>
      <c r="AGZ197" s="3411"/>
      <c r="AHA197" s="3411"/>
      <c r="AHB197" s="3411"/>
      <c r="AHC197" s="3411"/>
      <c r="AHD197" s="3411"/>
      <c r="AHE197" s="3411"/>
      <c r="AHF197" s="3411"/>
      <c r="AHG197" s="3411"/>
      <c r="AHH197" s="3411"/>
      <c r="AHI197" s="3411"/>
      <c r="AHJ197" s="3411"/>
      <c r="AHK197" s="3411"/>
      <c r="AHL197" s="3411"/>
      <c r="AHM197" s="3411"/>
      <c r="AHN197" s="3411"/>
      <c r="AHO197" s="3411"/>
      <c r="AHP197" s="3411"/>
      <c r="AHQ197" s="3411"/>
      <c r="AHR197" s="3411"/>
      <c r="AHS197" s="3411"/>
      <c r="AHT197" s="3411"/>
      <c r="AHU197" s="3411"/>
      <c r="AHV197" s="3411"/>
      <c r="AHW197" s="3411"/>
      <c r="AHX197" s="3411"/>
      <c r="AHY197" s="3411"/>
      <c r="AHZ197" s="3411"/>
      <c r="AIA197" s="3411"/>
      <c r="AIB197" s="3411"/>
      <c r="AIC197" s="3411"/>
      <c r="AID197" s="3411"/>
      <c r="AIE197" s="3411"/>
      <c r="AIF197" s="3411"/>
      <c r="AIG197" s="3411"/>
      <c r="AIH197" s="3411"/>
      <c r="AII197" s="3411"/>
      <c r="AIJ197" s="3411"/>
      <c r="AIK197" s="3411"/>
      <c r="AIL197" s="3411"/>
      <c r="AIM197" s="3411"/>
      <c r="AIN197" s="3411"/>
      <c r="AIO197" s="3411"/>
      <c r="AIP197" s="3411"/>
      <c r="AIQ197" s="3411"/>
      <c r="AIR197" s="3411"/>
      <c r="AIS197" s="3411"/>
      <c r="AIT197" s="3411"/>
      <c r="AIU197" s="3411"/>
      <c r="AIV197" s="3411"/>
      <c r="AIW197" s="3411"/>
      <c r="AIX197" s="3411"/>
      <c r="AIY197" s="3411"/>
      <c r="AIZ197" s="3411"/>
      <c r="AJA197" s="3411"/>
      <c r="AJB197" s="3411"/>
      <c r="AJC197" s="3411"/>
      <c r="AJD197" s="3411"/>
      <c r="AJE197" s="3411"/>
      <c r="AJF197" s="3411"/>
      <c r="AJG197" s="3411"/>
      <c r="AJH197" s="3411"/>
      <c r="AJI197" s="3411"/>
      <c r="AJJ197" s="3411"/>
      <c r="AJK197" s="3411"/>
      <c r="AJL197" s="3411"/>
      <c r="AJM197" s="3411"/>
      <c r="AJN197" s="3411"/>
      <c r="AJO197" s="3411"/>
      <c r="AJP197" s="3411"/>
      <c r="AJQ197" s="3411"/>
      <c r="AJR197" s="3411"/>
      <c r="AJS197" s="3411"/>
      <c r="AJT197" s="3411"/>
      <c r="AJU197" s="3411"/>
      <c r="AJV197" s="3411"/>
      <c r="AJW197" s="3411"/>
      <c r="AJX197" s="3411"/>
      <c r="AJY197" s="3411"/>
      <c r="AJZ197" s="3411"/>
      <c r="AKA197" s="3411"/>
      <c r="AKB197" s="3411"/>
      <c r="AKC197" s="3411"/>
      <c r="AKD197" s="3411"/>
      <c r="AKE197" s="3411"/>
      <c r="AKF197" s="3411"/>
      <c r="AKG197" s="3411"/>
      <c r="AKH197" s="3411"/>
      <c r="AKI197" s="3411"/>
      <c r="AKJ197" s="3411"/>
      <c r="AKK197" s="3411"/>
      <c r="AKL197" s="3411"/>
      <c r="AKM197" s="3411"/>
      <c r="AKN197" s="3411"/>
      <c r="AKO197" s="3411"/>
      <c r="AKP197" s="3411"/>
      <c r="AKQ197" s="3411"/>
      <c r="AKR197" s="3411"/>
      <c r="AKS197" s="3411"/>
      <c r="AKT197" s="3411"/>
      <c r="AKU197" s="3411"/>
      <c r="AKV197" s="3411"/>
      <c r="AKW197" s="3411"/>
      <c r="AKX197" s="3411"/>
      <c r="AKY197" s="3411"/>
      <c r="AKZ197" s="3411"/>
      <c r="ALA197" s="3411"/>
      <c r="ALB197" s="3411"/>
      <c r="ALC197" s="3411"/>
      <c r="ALD197" s="3411"/>
      <c r="ALE197" s="3411"/>
      <c r="ALF197" s="3411"/>
      <c r="ALG197" s="3411"/>
      <c r="ALH197" s="3411"/>
      <c r="ALI197" s="3411"/>
      <c r="ALJ197" s="3411"/>
      <c r="ALK197" s="3411"/>
      <c r="ALL197" s="3411"/>
      <c r="ALM197" s="3411"/>
      <c r="ALN197" s="3411"/>
      <c r="ALO197" s="3411"/>
      <c r="ALP197" s="3411"/>
      <c r="ALQ197" s="3411"/>
      <c r="ALR197" s="3411"/>
      <c r="ALS197" s="3411"/>
      <c r="ALT197" s="3411"/>
      <c r="ALU197" s="3411"/>
      <c r="ALV197" s="3411"/>
      <c r="ALW197" s="3411"/>
      <c r="ALX197" s="3411"/>
      <c r="ALY197" s="3411"/>
      <c r="ALZ197" s="3411"/>
      <c r="AMA197" s="3411"/>
      <c r="AMB197" s="3411"/>
      <c r="AMC197" s="3411"/>
      <c r="AMD197" s="3411"/>
      <c r="AME197" s="3411"/>
      <c r="AMF197" s="3411"/>
      <c r="AMG197" s="3411"/>
      <c r="AMH197" s="3411"/>
      <c r="AMI197" s="3411"/>
      <c r="AMJ197" s="3411"/>
    </row>
    <row r="198" spans="1:1024">
      <c r="J198" s="1431" t="e">
        <f>+'CALENDARIO 2024 PyD'!#REF!</f>
        <v>#REF!</v>
      </c>
    </row>
    <row r="199" spans="1:1024" ht="22.5">
      <c r="C199" s="4770"/>
      <c r="J199" s="4702" t="e">
        <f>+J195-J198</f>
        <v>#REF!</v>
      </c>
    </row>
    <row r="200" spans="1:1024">
      <c r="C200" s="4771"/>
    </row>
    <row r="201" spans="1:1024">
      <c r="G201" s="665"/>
    </row>
    <row r="205" spans="1:1024">
      <c r="H205" s="3639"/>
      <c r="I205" s="4691"/>
      <c r="J205" s="4703"/>
    </row>
    <row r="221" spans="8:8">
      <c r="H221" s="3638">
        <v>12000</v>
      </c>
    </row>
    <row r="222" spans="8:8">
      <c r="H222" s="3638">
        <v>1400</v>
      </c>
    </row>
  </sheetData>
  <protectedRanges>
    <protectedRange algorithmName="SHA-512" hashValue="saRsRwGYeujDT4iZ6cBoNzMBdO0/ZrorgS+3f+p1kl4pKfnN8VllxbdIwnJeN+ehm1IqtxEwWSyLYT6saEIMlQ==" saltValue="1ET9HwFrTBcoIIOkyeveuA==" spinCount="100000" sqref="AW93:AX93" name="Rango1_9"/>
    <protectedRange algorithmName="SHA-512" hashValue="saRsRwGYeujDT4iZ6cBoNzMBdO0/ZrorgS+3f+p1kl4pKfnN8VllxbdIwnJeN+ehm1IqtxEwWSyLYT6saEIMlQ==" saltValue="1ET9HwFrTBcoIIOkyeveuA==" spinCount="100000" sqref="J4:J7" name="Rango1_3"/>
  </protectedRanges>
  <mergeCells count="1852">
    <mergeCell ref="A193:I193"/>
    <mergeCell ref="B194:I194"/>
    <mergeCell ref="B195:I195"/>
    <mergeCell ref="AZ181:AZ184"/>
    <mergeCell ref="B185:I185"/>
    <mergeCell ref="B186:I186"/>
    <mergeCell ref="A187:A191"/>
    <mergeCell ref="B187:B191"/>
    <mergeCell ref="G187:G188"/>
    <mergeCell ref="C191:I191"/>
    <mergeCell ref="AT181:AT184"/>
    <mergeCell ref="AU181:AU184"/>
    <mergeCell ref="AV181:AV184"/>
    <mergeCell ref="AW181:AW184"/>
    <mergeCell ref="AX181:AX184"/>
    <mergeCell ref="AY181:AY184"/>
    <mergeCell ref="AN181:AN184"/>
    <mergeCell ref="AO181:AO184"/>
    <mergeCell ref="AP181:AP184"/>
    <mergeCell ref="AQ181:AQ184"/>
    <mergeCell ref="AR181:AR184"/>
    <mergeCell ref="AS181:AS184"/>
    <mergeCell ref="AH181:AH184"/>
    <mergeCell ref="AI181:AI184"/>
    <mergeCell ref="AJ181:AJ184"/>
    <mergeCell ref="AK181:AK184"/>
    <mergeCell ref="AL181:AL184"/>
    <mergeCell ref="AM181:AM184"/>
    <mergeCell ref="AB181:AB184"/>
    <mergeCell ref="AC181:AC184"/>
    <mergeCell ref="AD181:AD184"/>
    <mergeCell ref="AE181:AE184"/>
    <mergeCell ref="AF181:AF184"/>
    <mergeCell ref="AG181:AG184"/>
    <mergeCell ref="V181:V184"/>
    <mergeCell ref="W181:W184"/>
    <mergeCell ref="X181:X184"/>
    <mergeCell ref="Y181:Y184"/>
    <mergeCell ref="Z181:Z184"/>
    <mergeCell ref="AA181:AA184"/>
    <mergeCell ref="P181:P184"/>
    <mergeCell ref="Q181:Q184"/>
    <mergeCell ref="R181:R184"/>
    <mergeCell ref="S181:S184"/>
    <mergeCell ref="T181:T184"/>
    <mergeCell ref="U181:U184"/>
    <mergeCell ref="H181:H184"/>
    <mergeCell ref="K181:K184"/>
    <mergeCell ref="L181:L184"/>
    <mergeCell ref="M181:M184"/>
    <mergeCell ref="N181:N184"/>
    <mergeCell ref="O181:O184"/>
    <mergeCell ref="B181:B184"/>
    <mergeCell ref="C181:C184"/>
    <mergeCell ref="D181:D184"/>
    <mergeCell ref="E181:E184"/>
    <mergeCell ref="F181:F184"/>
    <mergeCell ref="G181:G184"/>
    <mergeCell ref="AW172:AW178"/>
    <mergeCell ref="AX172:AX178"/>
    <mergeCell ref="AY172:AY178"/>
    <mergeCell ref="AZ172:AZ178"/>
    <mergeCell ref="B179:I179"/>
    <mergeCell ref="B180:I180"/>
    <mergeCell ref="AQ172:AQ178"/>
    <mergeCell ref="AR172:AR178"/>
    <mergeCell ref="AS172:AS178"/>
    <mergeCell ref="AT172:AT178"/>
    <mergeCell ref="AU172:AU178"/>
    <mergeCell ref="AV172:AV178"/>
    <mergeCell ref="AK172:AK178"/>
    <mergeCell ref="AL172:AL178"/>
    <mergeCell ref="AM172:AM178"/>
    <mergeCell ref="AN172:AN178"/>
    <mergeCell ref="AO172:AO178"/>
    <mergeCell ref="AP172:AP178"/>
    <mergeCell ref="AE172:AE178"/>
    <mergeCell ref="AF172:AF178"/>
    <mergeCell ref="AG172:AG178"/>
    <mergeCell ref="AH172:AH178"/>
    <mergeCell ref="AI172:AI178"/>
    <mergeCell ref="AJ172:AJ178"/>
    <mergeCell ref="Y172:Y178"/>
    <mergeCell ref="Z172:Z178"/>
    <mergeCell ref="AA172:AA178"/>
    <mergeCell ref="AB172:AB178"/>
    <mergeCell ref="AC172:AC178"/>
    <mergeCell ref="AD172:AD178"/>
    <mergeCell ref="S172:S178"/>
    <mergeCell ref="T172:T178"/>
    <mergeCell ref="U172:U178"/>
    <mergeCell ref="V172:V178"/>
    <mergeCell ref="W172:W178"/>
    <mergeCell ref="X172:X178"/>
    <mergeCell ref="M172:M178"/>
    <mergeCell ref="N172:N178"/>
    <mergeCell ref="O172:O178"/>
    <mergeCell ref="P172:P178"/>
    <mergeCell ref="Q172:Q178"/>
    <mergeCell ref="R172:R178"/>
    <mergeCell ref="AZ168:AZ171"/>
    <mergeCell ref="AG168:AG171"/>
    <mergeCell ref="V168:V171"/>
    <mergeCell ref="W168:W171"/>
    <mergeCell ref="X168:X171"/>
    <mergeCell ref="Y168:Y171"/>
    <mergeCell ref="Z168:Z171"/>
    <mergeCell ref="AA168:AA171"/>
    <mergeCell ref="P168:P171"/>
    <mergeCell ref="Q168:Q171"/>
    <mergeCell ref="R168:R171"/>
    <mergeCell ref="S168:S171"/>
    <mergeCell ref="T168:T171"/>
    <mergeCell ref="U168:U171"/>
    <mergeCell ref="B172:B178"/>
    <mergeCell ref="C172:C178"/>
    <mergeCell ref="D172:D178"/>
    <mergeCell ref="E172:E178"/>
    <mergeCell ref="F172:F178"/>
    <mergeCell ref="G172:G178"/>
    <mergeCell ref="H172:H178"/>
    <mergeCell ref="K172:K178"/>
    <mergeCell ref="L172:L178"/>
    <mergeCell ref="AT168:AT171"/>
    <mergeCell ref="AU168:AU171"/>
    <mergeCell ref="AV168:AV171"/>
    <mergeCell ref="AW168:AW171"/>
    <mergeCell ref="AX168:AX171"/>
    <mergeCell ref="AY168:AY171"/>
    <mergeCell ref="AN168:AN171"/>
    <mergeCell ref="AO168:AO171"/>
    <mergeCell ref="AP168:AP171"/>
    <mergeCell ref="AQ168:AQ171"/>
    <mergeCell ref="AR168:AR171"/>
    <mergeCell ref="AS168:AS171"/>
    <mergeCell ref="AH168:AH171"/>
    <mergeCell ref="AI168:AI171"/>
    <mergeCell ref="AJ168:AJ171"/>
    <mergeCell ref="AK168:AK171"/>
    <mergeCell ref="AL168:AL171"/>
    <mergeCell ref="AM168:AM171"/>
    <mergeCell ref="AB168:AB171"/>
    <mergeCell ref="AC168:AC171"/>
    <mergeCell ref="AD168:AD171"/>
    <mergeCell ref="AE168:AE171"/>
    <mergeCell ref="AF168:AF171"/>
    <mergeCell ref="H168:H171"/>
    <mergeCell ref="K168:K171"/>
    <mergeCell ref="L168:L171"/>
    <mergeCell ref="M168:M171"/>
    <mergeCell ref="N168:N171"/>
    <mergeCell ref="O168:O171"/>
    <mergeCell ref="AV164:AV167"/>
    <mergeCell ref="AW164:AW167"/>
    <mergeCell ref="AX164:AX167"/>
    <mergeCell ref="AY164:AY167"/>
    <mergeCell ref="AZ164:AZ167"/>
    <mergeCell ref="C168:C171"/>
    <mergeCell ref="D168:D171"/>
    <mergeCell ref="E168:E171"/>
    <mergeCell ref="F168:F171"/>
    <mergeCell ref="G168:G171"/>
    <mergeCell ref="AP164:AP167"/>
    <mergeCell ref="AQ164:AQ167"/>
    <mergeCell ref="AR164:AR167"/>
    <mergeCell ref="AS164:AS167"/>
    <mergeCell ref="AT164:AT167"/>
    <mergeCell ref="AU164:AU167"/>
    <mergeCell ref="AJ164:AJ167"/>
    <mergeCell ref="AK164:AK167"/>
    <mergeCell ref="AL164:AL167"/>
    <mergeCell ref="AM164:AM167"/>
    <mergeCell ref="AN164:AN167"/>
    <mergeCell ref="AO164:AO167"/>
    <mergeCell ref="AD164:AD167"/>
    <mergeCell ref="AE164:AE167"/>
    <mergeCell ref="AF164:AF167"/>
    <mergeCell ref="AG164:AG167"/>
    <mergeCell ref="AH164:AH167"/>
    <mergeCell ref="AI164:AI167"/>
    <mergeCell ref="X164:X167"/>
    <mergeCell ref="Y164:Y167"/>
    <mergeCell ref="Z164:Z167"/>
    <mergeCell ref="AA164:AA167"/>
    <mergeCell ref="AB164:AB167"/>
    <mergeCell ref="AC164:AC167"/>
    <mergeCell ref="R164:R167"/>
    <mergeCell ref="S164:S167"/>
    <mergeCell ref="T164:T167"/>
    <mergeCell ref="U164:U167"/>
    <mergeCell ref="V164:V167"/>
    <mergeCell ref="W164:W167"/>
    <mergeCell ref="L164:L167"/>
    <mergeCell ref="M164:M167"/>
    <mergeCell ref="N164:N167"/>
    <mergeCell ref="O164:O167"/>
    <mergeCell ref="P164:P167"/>
    <mergeCell ref="Q164:Q167"/>
    <mergeCell ref="AZ157:AZ162"/>
    <mergeCell ref="B163:I163"/>
    <mergeCell ref="B164:B171"/>
    <mergeCell ref="C164:C167"/>
    <mergeCell ref="D164:D167"/>
    <mergeCell ref="E164:E167"/>
    <mergeCell ref="F164:F167"/>
    <mergeCell ref="G164:G167"/>
    <mergeCell ref="H164:H167"/>
    <mergeCell ref="K164:K167"/>
    <mergeCell ref="AT157:AT162"/>
    <mergeCell ref="AU157:AU162"/>
    <mergeCell ref="AV157:AV162"/>
    <mergeCell ref="AW157:AW162"/>
    <mergeCell ref="AX157:AX162"/>
    <mergeCell ref="AY157:AY162"/>
    <mergeCell ref="AN157:AN162"/>
    <mergeCell ref="AO157:AO162"/>
    <mergeCell ref="AP157:AP162"/>
    <mergeCell ref="AQ157:AQ162"/>
    <mergeCell ref="AR157:AR162"/>
    <mergeCell ref="AS157:AS162"/>
    <mergeCell ref="AH157:AH162"/>
    <mergeCell ref="AI157:AI162"/>
    <mergeCell ref="AJ157:AJ162"/>
    <mergeCell ref="AK157:AK162"/>
    <mergeCell ref="AL157:AL162"/>
    <mergeCell ref="AM157:AM162"/>
    <mergeCell ref="AB157:AB162"/>
    <mergeCell ref="AC157:AC162"/>
    <mergeCell ref="AD157:AD162"/>
    <mergeCell ref="AE157:AE162"/>
    <mergeCell ref="AF157:AF162"/>
    <mergeCell ref="AG157:AG162"/>
    <mergeCell ref="V157:V162"/>
    <mergeCell ref="W157:W162"/>
    <mergeCell ref="X157:X162"/>
    <mergeCell ref="Y157:Y162"/>
    <mergeCell ref="Z157:Z162"/>
    <mergeCell ref="AA157:AA162"/>
    <mergeCell ref="P157:P162"/>
    <mergeCell ref="Q157:Q162"/>
    <mergeCell ref="R157:R162"/>
    <mergeCell ref="S157:S162"/>
    <mergeCell ref="T157:T162"/>
    <mergeCell ref="U157:U162"/>
    <mergeCell ref="H157:H162"/>
    <mergeCell ref="K157:K162"/>
    <mergeCell ref="L157:L162"/>
    <mergeCell ref="M157:M162"/>
    <mergeCell ref="N157:N162"/>
    <mergeCell ref="O157:O162"/>
    <mergeCell ref="B157:B162"/>
    <mergeCell ref="C157:C162"/>
    <mergeCell ref="D157:D162"/>
    <mergeCell ref="E157:E162"/>
    <mergeCell ref="F157:F162"/>
    <mergeCell ref="G157:G162"/>
    <mergeCell ref="AU153:AU156"/>
    <mergeCell ref="AV153:AV156"/>
    <mergeCell ref="AW153:AW156"/>
    <mergeCell ref="AX153:AX156"/>
    <mergeCell ref="AY153:AY156"/>
    <mergeCell ref="AZ153:AZ156"/>
    <mergeCell ref="AO153:AO156"/>
    <mergeCell ref="AP153:AP156"/>
    <mergeCell ref="AQ153:AQ156"/>
    <mergeCell ref="AR153:AR156"/>
    <mergeCell ref="AS153:AS156"/>
    <mergeCell ref="AT153:AT156"/>
    <mergeCell ref="AI153:AI156"/>
    <mergeCell ref="AJ153:AJ156"/>
    <mergeCell ref="AK153:AK156"/>
    <mergeCell ref="AL153:AL156"/>
    <mergeCell ref="AM153:AM156"/>
    <mergeCell ref="AN153:AN156"/>
    <mergeCell ref="AC153:AC156"/>
    <mergeCell ref="AD153:AD156"/>
    <mergeCell ref="AE153:AE156"/>
    <mergeCell ref="AF153:AF156"/>
    <mergeCell ref="AG153:AG156"/>
    <mergeCell ref="AH153:AH156"/>
    <mergeCell ref="W153:W156"/>
    <mergeCell ref="X153:X156"/>
    <mergeCell ref="Y153:Y156"/>
    <mergeCell ref="Z153:Z156"/>
    <mergeCell ref="AA153:AA156"/>
    <mergeCell ref="AB153:AB156"/>
    <mergeCell ref="Q153:Q156"/>
    <mergeCell ref="R153:R156"/>
    <mergeCell ref="S153:S156"/>
    <mergeCell ref="T153:T156"/>
    <mergeCell ref="U153:U156"/>
    <mergeCell ref="V153:V156"/>
    <mergeCell ref="AW151:AW152"/>
    <mergeCell ref="AX151:AX152"/>
    <mergeCell ref="AY151:AY152"/>
    <mergeCell ref="AZ151:AZ152"/>
    <mergeCell ref="B153:B156"/>
    <mergeCell ref="C153:C156"/>
    <mergeCell ref="D153:D156"/>
    <mergeCell ref="H153:H156"/>
    <mergeCell ref="O153:O156"/>
    <mergeCell ref="P153:P156"/>
    <mergeCell ref="AQ151:AQ152"/>
    <mergeCell ref="AR151:AR152"/>
    <mergeCell ref="AS151:AS152"/>
    <mergeCell ref="AT151:AT152"/>
    <mergeCell ref="AU151:AU152"/>
    <mergeCell ref="AV151:AV152"/>
    <mergeCell ref="AK151:AK152"/>
    <mergeCell ref="AL151:AL152"/>
    <mergeCell ref="AM151:AM152"/>
    <mergeCell ref="AN151:AN152"/>
    <mergeCell ref="AO151:AO152"/>
    <mergeCell ref="AP151:AP152"/>
    <mergeCell ref="AE151:AE152"/>
    <mergeCell ref="AF151:AF152"/>
    <mergeCell ref="AG151:AG152"/>
    <mergeCell ref="AH151:AH152"/>
    <mergeCell ref="AI151:AI152"/>
    <mergeCell ref="AJ151:AJ152"/>
    <mergeCell ref="Y151:Y152"/>
    <mergeCell ref="Z151:Z152"/>
    <mergeCell ref="AA151:AA152"/>
    <mergeCell ref="AB151:AB152"/>
    <mergeCell ref="AC151:AC152"/>
    <mergeCell ref="AD151:AD152"/>
    <mergeCell ref="S151:S152"/>
    <mergeCell ref="T151:T152"/>
    <mergeCell ref="U151:U152"/>
    <mergeCell ref="V151:V152"/>
    <mergeCell ref="W151:W152"/>
    <mergeCell ref="X151:X152"/>
    <mergeCell ref="M151:M152"/>
    <mergeCell ref="N151:N152"/>
    <mergeCell ref="O151:O152"/>
    <mergeCell ref="P151:P152"/>
    <mergeCell ref="Q151:Q152"/>
    <mergeCell ref="R151:R152"/>
    <mergeCell ref="AX149:AX150"/>
    <mergeCell ref="AY149:AY150"/>
    <mergeCell ref="AZ149:AZ150"/>
    <mergeCell ref="B151:B152"/>
    <mergeCell ref="C151:C152"/>
    <mergeCell ref="D151:D152"/>
    <mergeCell ref="E151:E152"/>
    <mergeCell ref="F151:F152"/>
    <mergeCell ref="K151:K152"/>
    <mergeCell ref="L151:L152"/>
    <mergeCell ref="AR149:AR150"/>
    <mergeCell ref="AS149:AS150"/>
    <mergeCell ref="AT149:AT150"/>
    <mergeCell ref="AU149:AU150"/>
    <mergeCell ref="AV149:AV150"/>
    <mergeCell ref="AW149:AW150"/>
    <mergeCell ref="AL149:AL150"/>
    <mergeCell ref="AM149:AM150"/>
    <mergeCell ref="AN149:AN150"/>
    <mergeCell ref="AO149:AO150"/>
    <mergeCell ref="AP149:AP150"/>
    <mergeCell ref="AQ149:AQ150"/>
    <mergeCell ref="AF149:AF150"/>
    <mergeCell ref="AG149:AG150"/>
    <mergeCell ref="AH149:AH150"/>
    <mergeCell ref="AI149:AI150"/>
    <mergeCell ref="AJ149:AJ150"/>
    <mergeCell ref="AK149:AK150"/>
    <mergeCell ref="Z149:Z150"/>
    <mergeCell ref="AA149:AA150"/>
    <mergeCell ref="AB149:AB150"/>
    <mergeCell ref="AC149:AC150"/>
    <mergeCell ref="AD149:AD150"/>
    <mergeCell ref="AE149:AE150"/>
    <mergeCell ref="T149:T150"/>
    <mergeCell ref="U149:U150"/>
    <mergeCell ref="V149:V150"/>
    <mergeCell ref="W149:W150"/>
    <mergeCell ref="X149:X150"/>
    <mergeCell ref="Y149:Y150"/>
    <mergeCell ref="N149:N150"/>
    <mergeCell ref="O149:O150"/>
    <mergeCell ref="P149:P150"/>
    <mergeCell ref="Q149:Q150"/>
    <mergeCell ref="R149:R150"/>
    <mergeCell ref="S149:S150"/>
    <mergeCell ref="AZ142:AZ148"/>
    <mergeCell ref="B149:B150"/>
    <mergeCell ref="C149:C150"/>
    <mergeCell ref="D149:D150"/>
    <mergeCell ref="E149:E150"/>
    <mergeCell ref="F149:F150"/>
    <mergeCell ref="H149:H152"/>
    <mergeCell ref="K149:K150"/>
    <mergeCell ref="L149:L150"/>
    <mergeCell ref="M149:M150"/>
    <mergeCell ref="AT142:AT148"/>
    <mergeCell ref="AU142:AU148"/>
    <mergeCell ref="AV142:AV148"/>
    <mergeCell ref="AW142:AW148"/>
    <mergeCell ref="AX142:AX148"/>
    <mergeCell ref="AY142:AY148"/>
    <mergeCell ref="AN142:AN148"/>
    <mergeCell ref="AO142:AO148"/>
    <mergeCell ref="AP142:AP148"/>
    <mergeCell ref="AQ142:AQ148"/>
    <mergeCell ref="AR142:AR148"/>
    <mergeCell ref="AS142:AS148"/>
    <mergeCell ref="AH142:AH148"/>
    <mergeCell ref="AI142:AI148"/>
    <mergeCell ref="AJ142:AJ148"/>
    <mergeCell ref="AK142:AK148"/>
    <mergeCell ref="AL142:AL148"/>
    <mergeCell ref="AM142:AM148"/>
    <mergeCell ref="AB142:AB148"/>
    <mergeCell ref="AC142:AC148"/>
    <mergeCell ref="AD142:AD148"/>
    <mergeCell ref="AE142:AE148"/>
    <mergeCell ref="AF142:AF148"/>
    <mergeCell ref="AG142:AG148"/>
    <mergeCell ref="V142:V148"/>
    <mergeCell ref="W142:W148"/>
    <mergeCell ref="X142:X148"/>
    <mergeCell ref="Y142:Y148"/>
    <mergeCell ref="Z142:Z148"/>
    <mergeCell ref="AA142:AA148"/>
    <mergeCell ref="P142:P148"/>
    <mergeCell ref="Q142:Q148"/>
    <mergeCell ref="R142:R148"/>
    <mergeCell ref="S142:S148"/>
    <mergeCell ref="T142:T148"/>
    <mergeCell ref="U142:U148"/>
    <mergeCell ref="H142:H148"/>
    <mergeCell ref="K142:K148"/>
    <mergeCell ref="L142:L148"/>
    <mergeCell ref="M142:M148"/>
    <mergeCell ref="N142:N148"/>
    <mergeCell ref="O142:O148"/>
    <mergeCell ref="AW139:AW141"/>
    <mergeCell ref="AX139:AX141"/>
    <mergeCell ref="AY139:AY141"/>
    <mergeCell ref="AZ139:AZ141"/>
    <mergeCell ref="B142:B148"/>
    <mergeCell ref="C142:C148"/>
    <mergeCell ref="D142:D148"/>
    <mergeCell ref="E142:E148"/>
    <mergeCell ref="F142:F148"/>
    <mergeCell ref="G142:G148"/>
    <mergeCell ref="AQ139:AQ141"/>
    <mergeCell ref="AR139:AR141"/>
    <mergeCell ref="AS139:AS141"/>
    <mergeCell ref="AT139:AT141"/>
    <mergeCell ref="AU139:AU141"/>
    <mergeCell ref="AV139:AV141"/>
    <mergeCell ref="AK139:AK141"/>
    <mergeCell ref="AL139:AL141"/>
    <mergeCell ref="AM139:AM141"/>
    <mergeCell ref="AN139:AN141"/>
    <mergeCell ref="AO139:AO141"/>
    <mergeCell ref="AP139:AP141"/>
    <mergeCell ref="AE139:AE141"/>
    <mergeCell ref="AF139:AF141"/>
    <mergeCell ref="AG139:AG141"/>
    <mergeCell ref="AH139:AH141"/>
    <mergeCell ref="AI139:AI141"/>
    <mergeCell ref="AJ139:AJ141"/>
    <mergeCell ref="Y139:Y141"/>
    <mergeCell ref="Z139:Z141"/>
    <mergeCell ref="AA139:AA141"/>
    <mergeCell ref="AB139:AB141"/>
    <mergeCell ref="AC139:AC141"/>
    <mergeCell ref="AD139:AD141"/>
    <mergeCell ref="S139:S141"/>
    <mergeCell ref="T139:T141"/>
    <mergeCell ref="U139:U141"/>
    <mergeCell ref="V139:V141"/>
    <mergeCell ref="W139:W141"/>
    <mergeCell ref="X139:X141"/>
    <mergeCell ref="M139:M141"/>
    <mergeCell ref="N139:N141"/>
    <mergeCell ref="O139:O141"/>
    <mergeCell ref="P139:P141"/>
    <mergeCell ref="Q139:Q141"/>
    <mergeCell ref="R139:R141"/>
    <mergeCell ref="AZ137:AZ138"/>
    <mergeCell ref="B139:B141"/>
    <mergeCell ref="C139:C141"/>
    <mergeCell ref="D139:D141"/>
    <mergeCell ref="E139:E141"/>
    <mergeCell ref="F139:F141"/>
    <mergeCell ref="G139:G141"/>
    <mergeCell ref="H139:H141"/>
    <mergeCell ref="K139:K141"/>
    <mergeCell ref="L139:L141"/>
    <mergeCell ref="AT137:AT138"/>
    <mergeCell ref="AU137:AU138"/>
    <mergeCell ref="AV137:AV138"/>
    <mergeCell ref="AW137:AW138"/>
    <mergeCell ref="AX137:AX138"/>
    <mergeCell ref="AY137:AY138"/>
    <mergeCell ref="AN137:AN138"/>
    <mergeCell ref="AO137:AO138"/>
    <mergeCell ref="AP137:AP138"/>
    <mergeCell ref="AQ137:AQ138"/>
    <mergeCell ref="AR137:AR138"/>
    <mergeCell ref="AS137:AS138"/>
    <mergeCell ref="AH137:AH138"/>
    <mergeCell ref="AI137:AI138"/>
    <mergeCell ref="AJ137:AJ138"/>
    <mergeCell ref="AK137:AK138"/>
    <mergeCell ref="AL137:AL138"/>
    <mergeCell ref="AM137:AM138"/>
    <mergeCell ref="AB137:AB138"/>
    <mergeCell ref="AC137:AC138"/>
    <mergeCell ref="AD137:AD138"/>
    <mergeCell ref="AE137:AE138"/>
    <mergeCell ref="AF137:AF138"/>
    <mergeCell ref="AG137:AG138"/>
    <mergeCell ref="V137:V138"/>
    <mergeCell ref="W137:W138"/>
    <mergeCell ref="X137:X138"/>
    <mergeCell ref="Y137:Y138"/>
    <mergeCell ref="Z137:Z138"/>
    <mergeCell ref="AA137:AA138"/>
    <mergeCell ref="P137:P138"/>
    <mergeCell ref="Q137:Q138"/>
    <mergeCell ref="R137:R138"/>
    <mergeCell ref="S137:S138"/>
    <mergeCell ref="T137:T138"/>
    <mergeCell ref="U137:U138"/>
    <mergeCell ref="AV134:AV136"/>
    <mergeCell ref="AW134:AW136"/>
    <mergeCell ref="AX134:AX136"/>
    <mergeCell ref="AY134:AY136"/>
    <mergeCell ref="AZ134:AZ136"/>
    <mergeCell ref="B137:B138"/>
    <mergeCell ref="C137:C138"/>
    <mergeCell ref="D137:D138"/>
    <mergeCell ref="H137:H138"/>
    <mergeCell ref="O137:O138"/>
    <mergeCell ref="AP134:AP136"/>
    <mergeCell ref="AQ134:AQ136"/>
    <mergeCell ref="AR134:AR136"/>
    <mergeCell ref="AS134:AS136"/>
    <mergeCell ref="AT134:AT136"/>
    <mergeCell ref="AU134:AU136"/>
    <mergeCell ref="AJ134:AJ136"/>
    <mergeCell ref="AK134:AK136"/>
    <mergeCell ref="AL134:AL136"/>
    <mergeCell ref="AM134:AM136"/>
    <mergeCell ref="AN134:AN136"/>
    <mergeCell ref="AO134:AO136"/>
    <mergeCell ref="AD134:AD136"/>
    <mergeCell ref="AE134:AE136"/>
    <mergeCell ref="AF134:AF136"/>
    <mergeCell ref="AG134:AG136"/>
    <mergeCell ref="AH134:AH136"/>
    <mergeCell ref="AI134:AI136"/>
    <mergeCell ref="X134:X136"/>
    <mergeCell ref="Y134:Y136"/>
    <mergeCell ref="Z134:Z136"/>
    <mergeCell ref="AA134:AA136"/>
    <mergeCell ref="AB134:AB136"/>
    <mergeCell ref="AC134:AC136"/>
    <mergeCell ref="R134:R136"/>
    <mergeCell ref="S134:S136"/>
    <mergeCell ref="T134:T136"/>
    <mergeCell ref="U134:U136"/>
    <mergeCell ref="V134:V136"/>
    <mergeCell ref="W134:W136"/>
    <mergeCell ref="L134:L136"/>
    <mergeCell ref="M134:M136"/>
    <mergeCell ref="N134:N136"/>
    <mergeCell ref="O134:O136"/>
    <mergeCell ref="P134:P136"/>
    <mergeCell ref="Q134:Q136"/>
    <mergeCell ref="AY131:AY133"/>
    <mergeCell ref="AZ131:AZ133"/>
    <mergeCell ref="B134:B136"/>
    <mergeCell ref="C134:C136"/>
    <mergeCell ref="D134:D136"/>
    <mergeCell ref="E134:E136"/>
    <mergeCell ref="F134:F136"/>
    <mergeCell ref="G134:G136"/>
    <mergeCell ref="H134:H136"/>
    <mergeCell ref="K134:K136"/>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O131:O133"/>
    <mergeCell ref="P131:P133"/>
    <mergeCell ref="Q131:Q133"/>
    <mergeCell ref="R131:R133"/>
    <mergeCell ref="S131:S133"/>
    <mergeCell ref="T131:T133"/>
    <mergeCell ref="G131:G133"/>
    <mergeCell ref="H131:H133"/>
    <mergeCell ref="K131:K133"/>
    <mergeCell ref="L131:L133"/>
    <mergeCell ref="M131:M133"/>
    <mergeCell ref="N131:N133"/>
    <mergeCell ref="AV125:AV130"/>
    <mergeCell ref="AW125:AW130"/>
    <mergeCell ref="AX125:AX130"/>
    <mergeCell ref="AY125:AY130"/>
    <mergeCell ref="AZ125:AZ130"/>
    <mergeCell ref="B131:B133"/>
    <mergeCell ref="C131:C133"/>
    <mergeCell ref="D131:D133"/>
    <mergeCell ref="E131:E133"/>
    <mergeCell ref="F131:F133"/>
    <mergeCell ref="AP125:AP130"/>
    <mergeCell ref="AQ125:AQ130"/>
    <mergeCell ref="AR125:AR130"/>
    <mergeCell ref="AS125:AS130"/>
    <mergeCell ref="AT125:AT130"/>
    <mergeCell ref="AU125:AU130"/>
    <mergeCell ref="AJ125:AJ130"/>
    <mergeCell ref="AK125:AK130"/>
    <mergeCell ref="AL125:AL130"/>
    <mergeCell ref="AM125:AM130"/>
    <mergeCell ref="AN125:AN130"/>
    <mergeCell ref="AO125:AO130"/>
    <mergeCell ref="AD125:AD130"/>
    <mergeCell ref="AE125:AE130"/>
    <mergeCell ref="AF125:AF130"/>
    <mergeCell ref="AG125:AG130"/>
    <mergeCell ref="AH125:AH130"/>
    <mergeCell ref="AI125:AI130"/>
    <mergeCell ref="X125:X130"/>
    <mergeCell ref="Y125:Y130"/>
    <mergeCell ref="Z125:Z130"/>
    <mergeCell ref="AA125:AA130"/>
    <mergeCell ref="AB125:AB130"/>
    <mergeCell ref="AC125:AC130"/>
    <mergeCell ref="R125:R130"/>
    <mergeCell ref="S125:S130"/>
    <mergeCell ref="T125:T130"/>
    <mergeCell ref="U125:U130"/>
    <mergeCell ref="V125:V130"/>
    <mergeCell ref="W125:W130"/>
    <mergeCell ref="L125:L130"/>
    <mergeCell ref="M125:M130"/>
    <mergeCell ref="N125:N130"/>
    <mergeCell ref="O125:O130"/>
    <mergeCell ref="P125:P130"/>
    <mergeCell ref="Q125:Q130"/>
    <mergeCell ref="AZ118:AZ123"/>
    <mergeCell ref="B124:H124"/>
    <mergeCell ref="B125:B130"/>
    <mergeCell ref="C125:C130"/>
    <mergeCell ref="D125:D130"/>
    <mergeCell ref="E125:E130"/>
    <mergeCell ref="F125:F130"/>
    <mergeCell ref="G125:G130"/>
    <mergeCell ref="H125:H130"/>
    <mergeCell ref="K125:K130"/>
    <mergeCell ref="AT118:AT123"/>
    <mergeCell ref="AU118:AU123"/>
    <mergeCell ref="AV118:AV123"/>
    <mergeCell ref="AW118:AW123"/>
    <mergeCell ref="AX118:AX123"/>
    <mergeCell ref="AY118:AY123"/>
    <mergeCell ref="AN118:AN123"/>
    <mergeCell ref="AO118:AO123"/>
    <mergeCell ref="AP118:AP123"/>
    <mergeCell ref="AQ118:AQ123"/>
    <mergeCell ref="AR118:AR123"/>
    <mergeCell ref="AS118:AS123"/>
    <mergeCell ref="AH118:AH123"/>
    <mergeCell ref="AI118:AI123"/>
    <mergeCell ref="AJ118:AJ123"/>
    <mergeCell ref="AK118:AK123"/>
    <mergeCell ref="AL118:AL123"/>
    <mergeCell ref="AM118:AM123"/>
    <mergeCell ref="AB118:AB123"/>
    <mergeCell ref="AC118:AC123"/>
    <mergeCell ref="AD118:AD123"/>
    <mergeCell ref="AE118:AE123"/>
    <mergeCell ref="AF118:AF123"/>
    <mergeCell ref="AG118:AG123"/>
    <mergeCell ref="V118:V123"/>
    <mergeCell ref="W118:W123"/>
    <mergeCell ref="X118:X123"/>
    <mergeCell ref="Y118:Y123"/>
    <mergeCell ref="Z118:Z123"/>
    <mergeCell ref="AA118:AA123"/>
    <mergeCell ref="P118:P123"/>
    <mergeCell ref="Q118:Q123"/>
    <mergeCell ref="R118:R123"/>
    <mergeCell ref="S118:S123"/>
    <mergeCell ref="T118:T123"/>
    <mergeCell ref="U118:U123"/>
    <mergeCell ref="H118:H123"/>
    <mergeCell ref="K118:K123"/>
    <mergeCell ref="L118:L123"/>
    <mergeCell ref="M118:M123"/>
    <mergeCell ref="N118:N123"/>
    <mergeCell ref="O118:O123"/>
    <mergeCell ref="B118:B123"/>
    <mergeCell ref="C118:C123"/>
    <mergeCell ref="D118:D123"/>
    <mergeCell ref="E118:E123"/>
    <mergeCell ref="F118:F123"/>
    <mergeCell ref="G118:G123"/>
    <mergeCell ref="U113:U117"/>
    <mergeCell ref="V113:V117"/>
    <mergeCell ref="AU113:AU117"/>
    <mergeCell ref="AV113:AV117"/>
    <mergeCell ref="AW113:AW117"/>
    <mergeCell ref="AX113:AX117"/>
    <mergeCell ref="AY113:AY117"/>
    <mergeCell ref="AZ113:AZ117"/>
    <mergeCell ref="AO113:AO117"/>
    <mergeCell ref="AP113:AP117"/>
    <mergeCell ref="AQ113:AQ117"/>
    <mergeCell ref="AR113:AR117"/>
    <mergeCell ref="AS113:AS117"/>
    <mergeCell ref="AT113:AT117"/>
    <mergeCell ref="AI113:AI117"/>
    <mergeCell ref="AJ113:AJ117"/>
    <mergeCell ref="AK113:AK117"/>
    <mergeCell ref="AL113:AL117"/>
    <mergeCell ref="AM113:AM117"/>
    <mergeCell ref="AN113:AN117"/>
    <mergeCell ref="AX106:AX110"/>
    <mergeCell ref="AY106:AY110"/>
    <mergeCell ref="AZ106:AZ110"/>
    <mergeCell ref="B113:B117"/>
    <mergeCell ref="C113:C117"/>
    <mergeCell ref="D113:D117"/>
    <mergeCell ref="E113:E117"/>
    <mergeCell ref="F113:F117"/>
    <mergeCell ref="G113:G117"/>
    <mergeCell ref="H113:H117"/>
    <mergeCell ref="AR106:AR110"/>
    <mergeCell ref="AS106:AS110"/>
    <mergeCell ref="AT106:AT110"/>
    <mergeCell ref="AU106:AU110"/>
    <mergeCell ref="AV106:AV110"/>
    <mergeCell ref="AW106:AW110"/>
    <mergeCell ref="AL106:AL110"/>
    <mergeCell ref="AM106:AM110"/>
    <mergeCell ref="AN106:AN110"/>
    <mergeCell ref="AO106:AO110"/>
    <mergeCell ref="AP106:AP110"/>
    <mergeCell ref="AQ106:AQ110"/>
    <mergeCell ref="AF106:AF110"/>
    <mergeCell ref="AG106:AG110"/>
    <mergeCell ref="AH106:AH110"/>
    <mergeCell ref="AI106:AI110"/>
    <mergeCell ref="AC113:AC117"/>
    <mergeCell ref="AD113:AD117"/>
    <mergeCell ref="AE113:AE117"/>
    <mergeCell ref="AF113:AF117"/>
    <mergeCell ref="AG113:AG117"/>
    <mergeCell ref="AH113:AH117"/>
    <mergeCell ref="AB106:AB110"/>
    <mergeCell ref="AC106:AC110"/>
    <mergeCell ref="AD106:AD110"/>
    <mergeCell ref="AE106:AE110"/>
    <mergeCell ref="T106:T110"/>
    <mergeCell ref="U106:U110"/>
    <mergeCell ref="V106:V110"/>
    <mergeCell ref="W106:W110"/>
    <mergeCell ref="X106:X110"/>
    <mergeCell ref="Y106:Y110"/>
    <mergeCell ref="N106:N110"/>
    <mergeCell ref="O106:O110"/>
    <mergeCell ref="P106:P110"/>
    <mergeCell ref="Q106:Q110"/>
    <mergeCell ref="R106:R110"/>
    <mergeCell ref="S106:S110"/>
    <mergeCell ref="K113:K117"/>
    <mergeCell ref="L113:L117"/>
    <mergeCell ref="M113:M117"/>
    <mergeCell ref="N113:N117"/>
    <mergeCell ref="O113:O117"/>
    <mergeCell ref="P113:P117"/>
    <mergeCell ref="W113:W117"/>
    <mergeCell ref="X113:X117"/>
    <mergeCell ref="Y113:Y117"/>
    <mergeCell ref="Z113:Z117"/>
    <mergeCell ref="AA113:AA117"/>
    <mergeCell ref="AB113:AB117"/>
    <mergeCell ref="Q113:Q117"/>
    <mergeCell ref="R113:R117"/>
    <mergeCell ref="S113:S117"/>
    <mergeCell ref="T113:T117"/>
    <mergeCell ref="AZ99:AZ104"/>
    <mergeCell ref="AO99:AO104"/>
    <mergeCell ref="AP99:AP104"/>
    <mergeCell ref="AQ99:AQ104"/>
    <mergeCell ref="AR99:AR104"/>
    <mergeCell ref="AS99:AS104"/>
    <mergeCell ref="AT99:AT104"/>
    <mergeCell ref="AI99:AI104"/>
    <mergeCell ref="AJ99:AJ104"/>
    <mergeCell ref="AK99:AK104"/>
    <mergeCell ref="AL99:AL104"/>
    <mergeCell ref="AM99:AM104"/>
    <mergeCell ref="AN99:AN104"/>
    <mergeCell ref="AC99:AC104"/>
    <mergeCell ref="AD99:AD104"/>
    <mergeCell ref="AE99:AE104"/>
    <mergeCell ref="AF99:AF104"/>
    <mergeCell ref="AG99:AG104"/>
    <mergeCell ref="AH99:AH104"/>
    <mergeCell ref="P99:P104"/>
    <mergeCell ref="AY94:AY96"/>
    <mergeCell ref="AF94:AF96"/>
    <mergeCell ref="U94:U96"/>
    <mergeCell ref="V94:V96"/>
    <mergeCell ref="W94:W96"/>
    <mergeCell ref="X94:X96"/>
    <mergeCell ref="Y94:Y96"/>
    <mergeCell ref="Z94:Z96"/>
    <mergeCell ref="O94:O96"/>
    <mergeCell ref="P94:P96"/>
    <mergeCell ref="Q94:Q96"/>
    <mergeCell ref="R94:R96"/>
    <mergeCell ref="S94:S96"/>
    <mergeCell ref="T94:T96"/>
    <mergeCell ref="F106:F110"/>
    <mergeCell ref="G106:G110"/>
    <mergeCell ref="H106:H110"/>
    <mergeCell ref="K106:K110"/>
    <mergeCell ref="L106:L110"/>
    <mergeCell ref="M106:M110"/>
    <mergeCell ref="AU99:AU104"/>
    <mergeCell ref="AV99:AV104"/>
    <mergeCell ref="AW99:AW104"/>
    <mergeCell ref="AX99:AX104"/>
    <mergeCell ref="AY99:AY104"/>
    <mergeCell ref="W99:W104"/>
    <mergeCell ref="X99:X104"/>
    <mergeCell ref="AJ106:AJ110"/>
    <mergeCell ref="AK106:AK110"/>
    <mergeCell ref="Z106:Z110"/>
    <mergeCell ref="AA106:AA110"/>
    <mergeCell ref="AZ94:AZ96"/>
    <mergeCell ref="B98:I98"/>
    <mergeCell ref="B99:B104"/>
    <mergeCell ref="C99:C104"/>
    <mergeCell ref="D99:D104"/>
    <mergeCell ref="E99:E104"/>
    <mergeCell ref="F99:F104"/>
    <mergeCell ref="G99:G104"/>
    <mergeCell ref="H99:H104"/>
    <mergeCell ref="AS94:AS96"/>
    <mergeCell ref="AT94:AT96"/>
    <mergeCell ref="AU94:AU96"/>
    <mergeCell ref="AV94:AV96"/>
    <mergeCell ref="AW94:AW96"/>
    <mergeCell ref="AX94:AX96"/>
    <mergeCell ref="AM94:AM96"/>
    <mergeCell ref="AN94:AN96"/>
    <mergeCell ref="AO94:AO96"/>
    <mergeCell ref="AP94:AP96"/>
    <mergeCell ref="AQ94:AQ96"/>
    <mergeCell ref="AR94:AR96"/>
    <mergeCell ref="AG94:AG96"/>
    <mergeCell ref="AH94:AH96"/>
    <mergeCell ref="AI94:AI96"/>
    <mergeCell ref="AJ94:AJ96"/>
    <mergeCell ref="AK94:AK96"/>
    <mergeCell ref="AL94:AL96"/>
    <mergeCell ref="AA94:AA96"/>
    <mergeCell ref="AB94:AB96"/>
    <mergeCell ref="AC94:AC96"/>
    <mergeCell ref="AD94:AD96"/>
    <mergeCell ref="AE94:AE96"/>
    <mergeCell ref="G94:G96"/>
    <mergeCell ref="H94:H96"/>
    <mergeCell ref="K94:K96"/>
    <mergeCell ref="L94:L96"/>
    <mergeCell ref="M94:M96"/>
    <mergeCell ref="N94:N96"/>
    <mergeCell ref="A93:A185"/>
    <mergeCell ref="B94:B96"/>
    <mergeCell ref="C94:C96"/>
    <mergeCell ref="D94:D96"/>
    <mergeCell ref="E94:E96"/>
    <mergeCell ref="F94:F96"/>
    <mergeCell ref="B105:B110"/>
    <mergeCell ref="C106:C110"/>
    <mergeCell ref="D106:D110"/>
    <mergeCell ref="E106:E110"/>
    <mergeCell ref="AY85:AY86"/>
    <mergeCell ref="Y99:Y104"/>
    <mergeCell ref="Z99:Z104"/>
    <mergeCell ref="AA99:AA104"/>
    <mergeCell ref="AB99:AB104"/>
    <mergeCell ref="Q99:Q104"/>
    <mergeCell ref="R99:R104"/>
    <mergeCell ref="S99:S104"/>
    <mergeCell ref="T99:T104"/>
    <mergeCell ref="U99:U104"/>
    <mergeCell ref="V99:V104"/>
    <mergeCell ref="K99:K104"/>
    <mergeCell ref="L99:L104"/>
    <mergeCell ref="M99:M104"/>
    <mergeCell ref="N99:N104"/>
    <mergeCell ref="O99:O104"/>
    <mergeCell ref="AZ85:AZ86"/>
    <mergeCell ref="C89:I89"/>
    <mergeCell ref="B90:B91"/>
    <mergeCell ref="C91:I91"/>
    <mergeCell ref="B92:I92"/>
    <mergeCell ref="B83:I83"/>
    <mergeCell ref="A85:A92"/>
    <mergeCell ref="B85:B89"/>
    <mergeCell ref="E85:E86"/>
    <mergeCell ref="F85:F86"/>
    <mergeCell ref="G85:G87"/>
    <mergeCell ref="H85:H86"/>
    <mergeCell ref="AV79:AV81"/>
    <mergeCell ref="AW79:AW81"/>
    <mergeCell ref="AX79:AX81"/>
    <mergeCell ref="AY79:AY81"/>
    <mergeCell ref="AZ79:AZ81"/>
    <mergeCell ref="C82:I82"/>
    <mergeCell ref="AP79:AP81"/>
    <mergeCell ref="AQ79:AQ81"/>
    <mergeCell ref="AR79:AR81"/>
    <mergeCell ref="AS79:AS81"/>
    <mergeCell ref="AT79:AT81"/>
    <mergeCell ref="AU79:AU81"/>
    <mergeCell ref="AJ79:AJ81"/>
    <mergeCell ref="AK79:AK81"/>
    <mergeCell ref="AL79:AL81"/>
    <mergeCell ref="AM79:AM81"/>
    <mergeCell ref="AN79:AN81"/>
    <mergeCell ref="AO79:AO81"/>
    <mergeCell ref="AD79:AD81"/>
    <mergeCell ref="AE79:AE81"/>
    <mergeCell ref="AF79:AF81"/>
    <mergeCell ref="AG79:AG81"/>
    <mergeCell ref="AH79:AH81"/>
    <mergeCell ref="AI79:AI81"/>
    <mergeCell ref="X79:X81"/>
    <mergeCell ref="Y79:Y81"/>
    <mergeCell ref="Z79:Z81"/>
    <mergeCell ref="AA79:AA81"/>
    <mergeCell ref="AB79:AB81"/>
    <mergeCell ref="AC79:AC81"/>
    <mergeCell ref="R79:R81"/>
    <mergeCell ref="S79:S81"/>
    <mergeCell ref="T79:T81"/>
    <mergeCell ref="U79:U81"/>
    <mergeCell ref="V79:V81"/>
    <mergeCell ref="W79:W81"/>
    <mergeCell ref="L79:L81"/>
    <mergeCell ref="M79:M81"/>
    <mergeCell ref="N79:N81"/>
    <mergeCell ref="O79:O81"/>
    <mergeCell ref="P79:P81"/>
    <mergeCell ref="Q79:Q81"/>
    <mergeCell ref="AZ74:AZ75"/>
    <mergeCell ref="C77:I77"/>
    <mergeCell ref="B78:B82"/>
    <mergeCell ref="C79:C81"/>
    <mergeCell ref="D79:D81"/>
    <mergeCell ref="E79:E81"/>
    <mergeCell ref="F79:F81"/>
    <mergeCell ref="G79:G81"/>
    <mergeCell ref="H79:H81"/>
    <mergeCell ref="K79:K81"/>
    <mergeCell ref="AT74:AT75"/>
    <mergeCell ref="AU74:AU75"/>
    <mergeCell ref="AV74:AV75"/>
    <mergeCell ref="AW74:AW75"/>
    <mergeCell ref="AX74:AX75"/>
    <mergeCell ref="AY74:AY75"/>
    <mergeCell ref="AN74:AN75"/>
    <mergeCell ref="AO74:AO75"/>
    <mergeCell ref="AP74:AP75"/>
    <mergeCell ref="AQ74:AQ75"/>
    <mergeCell ref="AR74:AR75"/>
    <mergeCell ref="AS74:AS75"/>
    <mergeCell ref="AH74:AH75"/>
    <mergeCell ref="AI74:AI75"/>
    <mergeCell ref="AJ74:AJ75"/>
    <mergeCell ref="AK74:AK75"/>
    <mergeCell ref="AL74:AL75"/>
    <mergeCell ref="AM74:AM75"/>
    <mergeCell ref="AB74:AB75"/>
    <mergeCell ref="AC74:AC75"/>
    <mergeCell ref="AD74:AD75"/>
    <mergeCell ref="AE74:AE75"/>
    <mergeCell ref="AG74:AG75"/>
    <mergeCell ref="V74:V75"/>
    <mergeCell ref="W74:W75"/>
    <mergeCell ref="X74:X75"/>
    <mergeCell ref="Y74:Y75"/>
    <mergeCell ref="Z74:Z75"/>
    <mergeCell ref="AA74:AA75"/>
    <mergeCell ref="P74:P75"/>
    <mergeCell ref="Q74:Q75"/>
    <mergeCell ref="R74:R75"/>
    <mergeCell ref="S74:S75"/>
    <mergeCell ref="T74:T75"/>
    <mergeCell ref="U74:U75"/>
    <mergeCell ref="H74:H75"/>
    <mergeCell ref="K74:K75"/>
    <mergeCell ref="L74:L75"/>
    <mergeCell ref="M74:M75"/>
    <mergeCell ref="N74:N75"/>
    <mergeCell ref="O74:O75"/>
    <mergeCell ref="C62:I62"/>
    <mergeCell ref="B63:B77"/>
    <mergeCell ref="C65:C66"/>
    <mergeCell ref="H65:H66"/>
    <mergeCell ref="F72:F75"/>
    <mergeCell ref="C74:C75"/>
    <mergeCell ref="D74:D75"/>
    <mergeCell ref="E74:E75"/>
    <mergeCell ref="G74:G75"/>
    <mergeCell ref="AT56:AT61"/>
    <mergeCell ref="AU56:AU61"/>
    <mergeCell ref="AV56:AV61"/>
    <mergeCell ref="AW56:AW61"/>
    <mergeCell ref="AX56:AX61"/>
    <mergeCell ref="AY56:AY61"/>
    <mergeCell ref="AN56:AN61"/>
    <mergeCell ref="AO56:AO61"/>
    <mergeCell ref="AP56:AP61"/>
    <mergeCell ref="AQ56:AQ61"/>
    <mergeCell ref="AR56:AR61"/>
    <mergeCell ref="AS56:AS61"/>
    <mergeCell ref="AH56:AH61"/>
    <mergeCell ref="AI56:AI61"/>
    <mergeCell ref="AJ56:AJ61"/>
    <mergeCell ref="AK56:AK61"/>
    <mergeCell ref="AL56:AL61"/>
    <mergeCell ref="AM56:AM61"/>
    <mergeCell ref="AB56:AB61"/>
    <mergeCell ref="AC56:AC61"/>
    <mergeCell ref="AD56:AD61"/>
    <mergeCell ref="AE56:AE61"/>
    <mergeCell ref="AF74:AF75"/>
    <mergeCell ref="X56:X61"/>
    <mergeCell ref="Y56:Y61"/>
    <mergeCell ref="Z56:Z61"/>
    <mergeCell ref="AA56:AA61"/>
    <mergeCell ref="P56:P61"/>
    <mergeCell ref="Q56:Q61"/>
    <mergeCell ref="R56:R61"/>
    <mergeCell ref="S56:S61"/>
    <mergeCell ref="T56:T61"/>
    <mergeCell ref="U56:U61"/>
    <mergeCell ref="H56:H61"/>
    <mergeCell ref="K56:K61"/>
    <mergeCell ref="L56:L61"/>
    <mergeCell ref="M56:M61"/>
    <mergeCell ref="N56:N61"/>
    <mergeCell ref="O56:O61"/>
    <mergeCell ref="AZ56:AZ61"/>
    <mergeCell ref="AZ53:AZ54"/>
    <mergeCell ref="C56:C61"/>
    <mergeCell ref="D56:D61"/>
    <mergeCell ref="E56:E61"/>
    <mergeCell ref="F56:F61"/>
    <mergeCell ref="G56:G61"/>
    <mergeCell ref="AP53:AP54"/>
    <mergeCell ref="AQ53:AQ54"/>
    <mergeCell ref="AR53:AR54"/>
    <mergeCell ref="AS53:AS54"/>
    <mergeCell ref="AT53:AT54"/>
    <mergeCell ref="AU53:AU54"/>
    <mergeCell ref="AJ53:AJ54"/>
    <mergeCell ref="AK53:AK54"/>
    <mergeCell ref="AL53:AL54"/>
    <mergeCell ref="AM53:AM54"/>
    <mergeCell ref="AN53:AN54"/>
    <mergeCell ref="AO53:AO54"/>
    <mergeCell ref="AD53:AD54"/>
    <mergeCell ref="AE53:AE54"/>
    <mergeCell ref="AF53:AF54"/>
    <mergeCell ref="AG53:AG54"/>
    <mergeCell ref="AH53:AH54"/>
    <mergeCell ref="AI53:AI54"/>
    <mergeCell ref="X53:X54"/>
    <mergeCell ref="Y53:Y54"/>
    <mergeCell ref="Z53:Z54"/>
    <mergeCell ref="AA53:AA54"/>
    <mergeCell ref="AF56:AF61"/>
    <mergeCell ref="AG56:AG61"/>
    <mergeCell ref="V56:V61"/>
    <mergeCell ref="W56:W61"/>
    <mergeCell ref="AB53:AB54"/>
    <mergeCell ref="AC53:AC54"/>
    <mergeCell ref="R53:R54"/>
    <mergeCell ref="S53:S54"/>
    <mergeCell ref="T53:T54"/>
    <mergeCell ref="U53:U54"/>
    <mergeCell ref="V53:V54"/>
    <mergeCell ref="W53:W54"/>
    <mergeCell ref="L53:L54"/>
    <mergeCell ref="M53:M54"/>
    <mergeCell ref="N53:N54"/>
    <mergeCell ref="O53:O54"/>
    <mergeCell ref="P53:P54"/>
    <mergeCell ref="Q53:Q54"/>
    <mergeCell ref="AX49:AX51"/>
    <mergeCell ref="AY49:AY51"/>
    <mergeCell ref="AZ49:AZ51"/>
    <mergeCell ref="U49:U51"/>
    <mergeCell ref="V49:V51"/>
    <mergeCell ref="W49:W51"/>
    <mergeCell ref="X49:X51"/>
    <mergeCell ref="Y49:Y51"/>
    <mergeCell ref="N49:N51"/>
    <mergeCell ref="O49:O51"/>
    <mergeCell ref="P49:P51"/>
    <mergeCell ref="Q49:Q51"/>
    <mergeCell ref="R49:R51"/>
    <mergeCell ref="S49:S51"/>
    <mergeCell ref="AV53:AV54"/>
    <mergeCell ref="AW53:AW54"/>
    <mergeCell ref="AX53:AX54"/>
    <mergeCell ref="AY53:AY54"/>
    <mergeCell ref="F52:F54"/>
    <mergeCell ref="G52:G54"/>
    <mergeCell ref="C53:C54"/>
    <mergeCell ref="D53:D54"/>
    <mergeCell ref="E53:E54"/>
    <mergeCell ref="H53:H54"/>
    <mergeCell ref="K53:K54"/>
    <mergeCell ref="AR49:AR51"/>
    <mergeCell ref="AS49:AS51"/>
    <mergeCell ref="AT49:AT51"/>
    <mergeCell ref="AU49:AU51"/>
    <mergeCell ref="AV49:AV51"/>
    <mergeCell ref="AW49:AW51"/>
    <mergeCell ref="AL49:AL51"/>
    <mergeCell ref="AM49:AM51"/>
    <mergeCell ref="AN49:AN51"/>
    <mergeCell ref="AO49:AO51"/>
    <mergeCell ref="AP49:AP51"/>
    <mergeCell ref="AQ49:AQ51"/>
    <mergeCell ref="AF49:AF51"/>
    <mergeCell ref="AG49:AG51"/>
    <mergeCell ref="AH49:AH51"/>
    <mergeCell ref="AI49:AI51"/>
    <mergeCell ref="AJ49:AJ51"/>
    <mergeCell ref="AK49:AK51"/>
    <mergeCell ref="Z49:Z51"/>
    <mergeCell ref="AA49:AA51"/>
    <mergeCell ref="AB49:AB51"/>
    <mergeCell ref="AC49:AC51"/>
    <mergeCell ref="AD49:AD51"/>
    <mergeCell ref="AE49:AE51"/>
    <mergeCell ref="T49:T51"/>
    <mergeCell ref="AZ45:AZ46"/>
    <mergeCell ref="C49:C51"/>
    <mergeCell ref="D49:D51"/>
    <mergeCell ref="E49:E51"/>
    <mergeCell ref="F49:F51"/>
    <mergeCell ref="G49:G51"/>
    <mergeCell ref="H49:H51"/>
    <mergeCell ref="K49:K51"/>
    <mergeCell ref="L49:L51"/>
    <mergeCell ref="M49:M51"/>
    <mergeCell ref="AT45:AT46"/>
    <mergeCell ref="AU45:AU46"/>
    <mergeCell ref="AV45:AV46"/>
    <mergeCell ref="AW45:AW46"/>
    <mergeCell ref="AX45:AX46"/>
    <mergeCell ref="AY45:AY46"/>
    <mergeCell ref="AN45:AN46"/>
    <mergeCell ref="AO45:AO46"/>
    <mergeCell ref="AP45:AP46"/>
    <mergeCell ref="AQ45:AQ46"/>
    <mergeCell ref="AR45:AR46"/>
    <mergeCell ref="AS45:AS46"/>
    <mergeCell ref="AH45:AH46"/>
    <mergeCell ref="AI45:AI46"/>
    <mergeCell ref="AJ45:AJ46"/>
    <mergeCell ref="AK45:AK46"/>
    <mergeCell ref="AL45:AL46"/>
    <mergeCell ref="AM45:AM46"/>
    <mergeCell ref="AB45:AB46"/>
    <mergeCell ref="AC45:AC46"/>
    <mergeCell ref="AD45:AD46"/>
    <mergeCell ref="AE45:AE46"/>
    <mergeCell ref="AF45:AF46"/>
    <mergeCell ref="AG45:AG46"/>
    <mergeCell ref="V45:V46"/>
    <mergeCell ref="W45:W46"/>
    <mergeCell ref="X45:X46"/>
    <mergeCell ref="Y45:Y46"/>
    <mergeCell ref="Z45:Z46"/>
    <mergeCell ref="AA45:AA46"/>
    <mergeCell ref="P45:P46"/>
    <mergeCell ref="Q45:Q46"/>
    <mergeCell ref="R45:R46"/>
    <mergeCell ref="S45:S46"/>
    <mergeCell ref="T45:T46"/>
    <mergeCell ref="U45:U46"/>
    <mergeCell ref="H45:H46"/>
    <mergeCell ref="K45:K46"/>
    <mergeCell ref="L45:L46"/>
    <mergeCell ref="M45:M46"/>
    <mergeCell ref="N45:N46"/>
    <mergeCell ref="O45:O46"/>
    <mergeCell ref="B45:B62"/>
    <mergeCell ref="C45:C46"/>
    <mergeCell ref="D45:D46"/>
    <mergeCell ref="E45:E46"/>
    <mergeCell ref="F45:F46"/>
    <mergeCell ref="G45:G46"/>
    <mergeCell ref="AU39:AU41"/>
    <mergeCell ref="AV39:AV41"/>
    <mergeCell ref="AW39:AW41"/>
    <mergeCell ref="AX39:AX41"/>
    <mergeCell ref="AY39:AY41"/>
    <mergeCell ref="AZ39:AZ41"/>
    <mergeCell ref="AO39:AO41"/>
    <mergeCell ref="AP39:AP41"/>
    <mergeCell ref="AQ39:AQ41"/>
    <mergeCell ref="AR39:AR41"/>
    <mergeCell ref="AS39:AS41"/>
    <mergeCell ref="AT39:AT41"/>
    <mergeCell ref="AI39:AI41"/>
    <mergeCell ref="AJ39:AJ41"/>
    <mergeCell ref="AK39:AK41"/>
    <mergeCell ref="AL39:AL41"/>
    <mergeCell ref="AM39:AM41"/>
    <mergeCell ref="AN39:AN41"/>
    <mergeCell ref="AC39:AC41"/>
    <mergeCell ref="AD39:AD41"/>
    <mergeCell ref="AE39:AE41"/>
    <mergeCell ref="AF39:AF41"/>
    <mergeCell ref="AG39:AG41"/>
    <mergeCell ref="AH39:AH41"/>
    <mergeCell ref="W39:W41"/>
    <mergeCell ref="X39:X41"/>
    <mergeCell ref="Y39:Y41"/>
    <mergeCell ref="Z39:Z41"/>
    <mergeCell ref="AA39:AA41"/>
    <mergeCell ref="AB39:AB41"/>
    <mergeCell ref="Q39:Q41"/>
    <mergeCell ref="R39:R41"/>
    <mergeCell ref="S39:S41"/>
    <mergeCell ref="T39:T41"/>
    <mergeCell ref="U39:U41"/>
    <mergeCell ref="V39:V41"/>
    <mergeCell ref="K39:K41"/>
    <mergeCell ref="L39:L41"/>
    <mergeCell ref="M39:M41"/>
    <mergeCell ref="N39:N41"/>
    <mergeCell ref="O39:O41"/>
    <mergeCell ref="P39:P41"/>
    <mergeCell ref="B39:B44"/>
    <mergeCell ref="C39:C41"/>
    <mergeCell ref="D39:D41"/>
    <mergeCell ref="E39:E41"/>
    <mergeCell ref="F39:F41"/>
    <mergeCell ref="H39:H41"/>
    <mergeCell ref="C44:I44"/>
    <mergeCell ref="AV34:AV35"/>
    <mergeCell ref="AW34:AW35"/>
    <mergeCell ref="AX34:AX35"/>
    <mergeCell ref="AY34:AY35"/>
    <mergeCell ref="AZ34:AZ35"/>
    <mergeCell ref="C38:I38"/>
    <mergeCell ref="AP34:AP35"/>
    <mergeCell ref="AQ34:AQ35"/>
    <mergeCell ref="AR34:AR35"/>
    <mergeCell ref="AS34:AS35"/>
    <mergeCell ref="AT34:AT35"/>
    <mergeCell ref="AU34:AU35"/>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A34:AA35"/>
    <mergeCell ref="AB34:AB35"/>
    <mergeCell ref="AC34:AC35"/>
    <mergeCell ref="R34:R35"/>
    <mergeCell ref="S34:S35"/>
    <mergeCell ref="T34:T35"/>
    <mergeCell ref="U34:U35"/>
    <mergeCell ref="V34:V35"/>
    <mergeCell ref="W34:W35"/>
    <mergeCell ref="L34:L35"/>
    <mergeCell ref="M34:M35"/>
    <mergeCell ref="N34:N35"/>
    <mergeCell ref="O34:O35"/>
    <mergeCell ref="P34:P35"/>
    <mergeCell ref="Q34:Q35"/>
    <mergeCell ref="C34:C35"/>
    <mergeCell ref="D34:D35"/>
    <mergeCell ref="E34:E35"/>
    <mergeCell ref="F34:F35"/>
    <mergeCell ref="H34:H35"/>
    <mergeCell ref="K34:K35"/>
    <mergeCell ref="AU32:AU33"/>
    <mergeCell ref="AC32:AC33"/>
    <mergeCell ref="AD32:AD33"/>
    <mergeCell ref="AE32:AE33"/>
    <mergeCell ref="AF32:AF33"/>
    <mergeCell ref="AG32:AG33"/>
    <mergeCell ref="AH32:AH33"/>
    <mergeCell ref="W32:W33"/>
    <mergeCell ref="X32:X33"/>
    <mergeCell ref="Y32:Y33"/>
    <mergeCell ref="Z32:Z33"/>
    <mergeCell ref="AA32:AA33"/>
    <mergeCell ref="AB32:AB33"/>
    <mergeCell ref="Q32:Q33"/>
    <mergeCell ref="R32:R33"/>
    <mergeCell ref="S32:S33"/>
    <mergeCell ref="AV32:AV33"/>
    <mergeCell ref="AW32:AW33"/>
    <mergeCell ref="AX32:AX33"/>
    <mergeCell ref="AY32:AY33"/>
    <mergeCell ref="AZ32:AZ33"/>
    <mergeCell ref="AO32:AO33"/>
    <mergeCell ref="AP32:AP33"/>
    <mergeCell ref="AQ32:AQ33"/>
    <mergeCell ref="AR32:AR33"/>
    <mergeCell ref="AS32:AS33"/>
    <mergeCell ref="AT32:AT33"/>
    <mergeCell ref="AI32:AI33"/>
    <mergeCell ref="AJ32:AJ33"/>
    <mergeCell ref="AK32:AK33"/>
    <mergeCell ref="AL32:AL33"/>
    <mergeCell ref="AM32:AM33"/>
    <mergeCell ref="AN32:AN33"/>
    <mergeCell ref="T32:T33"/>
    <mergeCell ref="U32:U33"/>
    <mergeCell ref="V32:V33"/>
    <mergeCell ref="K32:K33"/>
    <mergeCell ref="L32:L33"/>
    <mergeCell ref="M32:M33"/>
    <mergeCell ref="N32:N33"/>
    <mergeCell ref="O32:O33"/>
    <mergeCell ref="P32:P33"/>
    <mergeCell ref="AZ27:AZ28"/>
    <mergeCell ref="B30:I30"/>
    <mergeCell ref="A31:A77"/>
    <mergeCell ref="B31:B38"/>
    <mergeCell ref="G31:G37"/>
    <mergeCell ref="C32:C33"/>
    <mergeCell ref="D32:D33"/>
    <mergeCell ref="E32:E33"/>
    <mergeCell ref="F32:F33"/>
    <mergeCell ref="H32:H33"/>
    <mergeCell ref="AT27:AT28"/>
    <mergeCell ref="AU27:AU28"/>
    <mergeCell ref="AV27:AV28"/>
    <mergeCell ref="AW27:AW28"/>
    <mergeCell ref="AX27:AX28"/>
    <mergeCell ref="AY27:AY28"/>
    <mergeCell ref="AN27:AN28"/>
    <mergeCell ref="AO27:AO28"/>
    <mergeCell ref="AP27:AP28"/>
    <mergeCell ref="AQ27:AQ28"/>
    <mergeCell ref="AR27:AR28"/>
    <mergeCell ref="AS27:AS28"/>
    <mergeCell ref="AH27:AH28"/>
    <mergeCell ref="AI27:AI28"/>
    <mergeCell ref="AJ27:AJ28"/>
    <mergeCell ref="AK27:AK28"/>
    <mergeCell ref="AL27:AL28"/>
    <mergeCell ref="AM27:AM28"/>
    <mergeCell ref="AB27:AB28"/>
    <mergeCell ref="AC27:AC28"/>
    <mergeCell ref="AD27:AD28"/>
    <mergeCell ref="AE27:AE28"/>
    <mergeCell ref="AF27:AF28"/>
    <mergeCell ref="AG27:AG28"/>
    <mergeCell ref="V27:V28"/>
    <mergeCell ref="W27:W28"/>
    <mergeCell ref="X27:X28"/>
    <mergeCell ref="Y27:Y28"/>
    <mergeCell ref="Z27:Z28"/>
    <mergeCell ref="AA27:AA28"/>
    <mergeCell ref="P27:P28"/>
    <mergeCell ref="Q27:Q28"/>
    <mergeCell ref="R27:R28"/>
    <mergeCell ref="S27:S28"/>
    <mergeCell ref="T27:T28"/>
    <mergeCell ref="U27:U28"/>
    <mergeCell ref="H27:H28"/>
    <mergeCell ref="K27:K28"/>
    <mergeCell ref="L27:L28"/>
    <mergeCell ref="M27:M28"/>
    <mergeCell ref="N27:N28"/>
    <mergeCell ref="O27:O28"/>
    <mergeCell ref="AW24:AW26"/>
    <mergeCell ref="AX24:AX26"/>
    <mergeCell ref="AY24:AY26"/>
    <mergeCell ref="AZ24:AZ26"/>
    <mergeCell ref="B27:B28"/>
    <mergeCell ref="C27:C28"/>
    <mergeCell ref="D27:D28"/>
    <mergeCell ref="E27:E28"/>
    <mergeCell ref="F27:F28"/>
    <mergeCell ref="G27:G28"/>
    <mergeCell ref="AQ24:AQ26"/>
    <mergeCell ref="AR24:AR26"/>
    <mergeCell ref="AS24:AS26"/>
    <mergeCell ref="AT24:AT26"/>
    <mergeCell ref="AU24:AU26"/>
    <mergeCell ref="AV24:AV26"/>
    <mergeCell ref="AK24:AK26"/>
    <mergeCell ref="AL24:AL26"/>
    <mergeCell ref="AM24:AM26"/>
    <mergeCell ref="AN24:AN26"/>
    <mergeCell ref="AO24:AO26"/>
    <mergeCell ref="AP24:AP26"/>
    <mergeCell ref="AE24:AE26"/>
    <mergeCell ref="AF24:AF26"/>
    <mergeCell ref="AG24:AG26"/>
    <mergeCell ref="AH24:AH26"/>
    <mergeCell ref="AI24:AI26"/>
    <mergeCell ref="AJ24:AJ26"/>
    <mergeCell ref="Y24:Y26"/>
    <mergeCell ref="Z24:Z26"/>
    <mergeCell ref="AA24:AA26"/>
    <mergeCell ref="AB24:AB26"/>
    <mergeCell ref="AC24:AC26"/>
    <mergeCell ref="AD24:AD26"/>
    <mergeCell ref="S24:S26"/>
    <mergeCell ref="T24:T26"/>
    <mergeCell ref="U24:U26"/>
    <mergeCell ref="V24:V26"/>
    <mergeCell ref="W24:W26"/>
    <mergeCell ref="X24:X26"/>
    <mergeCell ref="M24:M26"/>
    <mergeCell ref="N24:N26"/>
    <mergeCell ref="O24:O26"/>
    <mergeCell ref="P24:P26"/>
    <mergeCell ref="Q24:Q26"/>
    <mergeCell ref="R24:R26"/>
    <mergeCell ref="AY22:AY23"/>
    <mergeCell ref="AZ22:AZ23"/>
    <mergeCell ref="C24:C26"/>
    <mergeCell ref="D24:D26"/>
    <mergeCell ref="E24:E26"/>
    <mergeCell ref="F24:F26"/>
    <mergeCell ref="G24:G26"/>
    <mergeCell ref="H24:H26"/>
    <mergeCell ref="K24:K26"/>
    <mergeCell ref="L24:L26"/>
    <mergeCell ref="AS22:AS23"/>
    <mergeCell ref="AT22:AT23"/>
    <mergeCell ref="AU22:AU23"/>
    <mergeCell ref="AV22:AV23"/>
    <mergeCell ref="AW22:AW23"/>
    <mergeCell ref="AX22:AX23"/>
    <mergeCell ref="AM22:AM23"/>
    <mergeCell ref="AN22:AN23"/>
    <mergeCell ref="AO22:AO23"/>
    <mergeCell ref="AP22:AP23"/>
    <mergeCell ref="AQ22:AQ23"/>
    <mergeCell ref="AR22:AR23"/>
    <mergeCell ref="AG22:AG23"/>
    <mergeCell ref="AH22:AH23"/>
    <mergeCell ref="AI22:AI23"/>
    <mergeCell ref="AJ22:AJ23"/>
    <mergeCell ref="AK22:AK23"/>
    <mergeCell ref="AL22:AL23"/>
    <mergeCell ref="AA22:AA23"/>
    <mergeCell ref="AB22:AB23"/>
    <mergeCell ref="AC22:AC23"/>
    <mergeCell ref="AD22:AD23"/>
    <mergeCell ref="AE22:AE23"/>
    <mergeCell ref="AF22:AF23"/>
    <mergeCell ref="U22:U23"/>
    <mergeCell ref="V22:V23"/>
    <mergeCell ref="W22:W23"/>
    <mergeCell ref="X22:X23"/>
    <mergeCell ref="Y22:Y23"/>
    <mergeCell ref="Z22:Z23"/>
    <mergeCell ref="O22:O23"/>
    <mergeCell ref="P22:P23"/>
    <mergeCell ref="Q22:Q23"/>
    <mergeCell ref="R22:R23"/>
    <mergeCell ref="S22:S23"/>
    <mergeCell ref="T22:T23"/>
    <mergeCell ref="AZ20:AZ21"/>
    <mergeCell ref="B22:B26"/>
    <mergeCell ref="C22:C23"/>
    <mergeCell ref="D22:D23"/>
    <mergeCell ref="E22:E23"/>
    <mergeCell ref="F22:F23"/>
    <mergeCell ref="G22:G23"/>
    <mergeCell ref="L22:L23"/>
    <mergeCell ref="M22:M23"/>
    <mergeCell ref="N22:N23"/>
    <mergeCell ref="AT20:AT21"/>
    <mergeCell ref="AU20:AU21"/>
    <mergeCell ref="AV20:AV21"/>
    <mergeCell ref="AW20:AW21"/>
    <mergeCell ref="AX20:AX21"/>
    <mergeCell ref="AY20:AY21"/>
    <mergeCell ref="AN20:AN21"/>
    <mergeCell ref="AO20:AO21"/>
    <mergeCell ref="AP20:AP21"/>
    <mergeCell ref="AQ20:AQ21"/>
    <mergeCell ref="AR20:AR21"/>
    <mergeCell ref="AS20:AS21"/>
    <mergeCell ref="AH20:AH21"/>
    <mergeCell ref="AI20:AI21"/>
    <mergeCell ref="AJ20:AJ21"/>
    <mergeCell ref="AK20:AK21"/>
    <mergeCell ref="AL20:AL21"/>
    <mergeCell ref="AM20:AM21"/>
    <mergeCell ref="AB20:AB21"/>
    <mergeCell ref="AC20:AC21"/>
    <mergeCell ref="AD20:AD21"/>
    <mergeCell ref="AE20:AE21"/>
    <mergeCell ref="AF20:AF21"/>
    <mergeCell ref="AG20:AG21"/>
    <mergeCell ref="V20:V21"/>
    <mergeCell ref="W20:W21"/>
    <mergeCell ref="X20:X21"/>
    <mergeCell ref="Y20:Y21"/>
    <mergeCell ref="Z20:Z21"/>
    <mergeCell ref="AA20:AA21"/>
    <mergeCell ref="P20:P21"/>
    <mergeCell ref="Q20:Q21"/>
    <mergeCell ref="R20:R21"/>
    <mergeCell ref="S20:S21"/>
    <mergeCell ref="T20:T21"/>
    <mergeCell ref="U20:U21"/>
    <mergeCell ref="H20:H21"/>
    <mergeCell ref="K20:K21"/>
    <mergeCell ref="L20:L21"/>
    <mergeCell ref="M20:M21"/>
    <mergeCell ref="N20:N21"/>
    <mergeCell ref="O20:O21"/>
    <mergeCell ref="B20:B21"/>
    <mergeCell ref="C20:C21"/>
    <mergeCell ref="D20:D21"/>
    <mergeCell ref="E20:E21"/>
    <mergeCell ref="F20:F21"/>
    <mergeCell ref="G20:G21"/>
    <mergeCell ref="AU18:AU19"/>
    <mergeCell ref="AV18:AV19"/>
    <mergeCell ref="AW18:AW19"/>
    <mergeCell ref="AX18:AX19"/>
    <mergeCell ref="AY18:AY19"/>
    <mergeCell ref="AZ18:AZ19"/>
    <mergeCell ref="AO18:AO19"/>
    <mergeCell ref="AP18:AP19"/>
    <mergeCell ref="AQ18:AQ19"/>
    <mergeCell ref="AR18:AR19"/>
    <mergeCell ref="AS18:AS19"/>
    <mergeCell ref="AT18:AT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Z18:Z19"/>
    <mergeCell ref="AA18:AA19"/>
    <mergeCell ref="AB18:AB19"/>
    <mergeCell ref="Q18:Q19"/>
    <mergeCell ref="R18:R19"/>
    <mergeCell ref="S18:S19"/>
    <mergeCell ref="T18:T19"/>
    <mergeCell ref="U18:U19"/>
    <mergeCell ref="V18:V19"/>
    <mergeCell ref="K18:K19"/>
    <mergeCell ref="L18:L19"/>
    <mergeCell ref="M18:M19"/>
    <mergeCell ref="N18:N19"/>
    <mergeCell ref="O18:O19"/>
    <mergeCell ref="P18:P19"/>
    <mergeCell ref="C18:C19"/>
    <mergeCell ref="D18:D19"/>
    <mergeCell ref="E18:E19"/>
    <mergeCell ref="F18:F19"/>
    <mergeCell ref="G18:G19"/>
    <mergeCell ref="H18:H19"/>
    <mergeCell ref="AU16:AU17"/>
    <mergeCell ref="AV16:AV17"/>
    <mergeCell ref="AW16:AW17"/>
    <mergeCell ref="AX16:AX17"/>
    <mergeCell ref="AY16:AY17"/>
    <mergeCell ref="AZ16:AZ17"/>
    <mergeCell ref="AO16:AO17"/>
    <mergeCell ref="AP16:AP17"/>
    <mergeCell ref="AQ16:AQ17"/>
    <mergeCell ref="AR16:AR17"/>
    <mergeCell ref="AS16:AS17"/>
    <mergeCell ref="AT16:AT17"/>
    <mergeCell ref="AI16:AI17"/>
    <mergeCell ref="AJ16:AJ17"/>
    <mergeCell ref="AK16:AK17"/>
    <mergeCell ref="AL16:AL17"/>
    <mergeCell ref="AM16:AM17"/>
    <mergeCell ref="AN16:AN17"/>
    <mergeCell ref="AC16:AC17"/>
    <mergeCell ref="AD16:AD17"/>
    <mergeCell ref="AE16:AE17"/>
    <mergeCell ref="AF16:AF17"/>
    <mergeCell ref="AG16:AG17"/>
    <mergeCell ref="AH16:AH17"/>
    <mergeCell ref="W16:W17"/>
    <mergeCell ref="X16:X17"/>
    <mergeCell ref="Y16:Y17"/>
    <mergeCell ref="Z16:Z17"/>
    <mergeCell ref="AA16:AA17"/>
    <mergeCell ref="AB16:AB17"/>
    <mergeCell ref="Q16:Q17"/>
    <mergeCell ref="R16:R17"/>
    <mergeCell ref="S16:S17"/>
    <mergeCell ref="T16:T17"/>
    <mergeCell ref="U16:U17"/>
    <mergeCell ref="V16:V17"/>
    <mergeCell ref="K16:K17"/>
    <mergeCell ref="L16:L17"/>
    <mergeCell ref="M16:M17"/>
    <mergeCell ref="N16:N17"/>
    <mergeCell ref="O16:O17"/>
    <mergeCell ref="P16:P17"/>
    <mergeCell ref="C15:I15"/>
    <mergeCell ref="A16:A30"/>
    <mergeCell ref="B16:B17"/>
    <mergeCell ref="C16:C17"/>
    <mergeCell ref="D16:D17"/>
    <mergeCell ref="E16:E17"/>
    <mergeCell ref="F16:F17"/>
    <mergeCell ref="G16:G17"/>
    <mergeCell ref="H16:H17"/>
    <mergeCell ref="B18:B19"/>
    <mergeCell ref="AU12:AU13"/>
    <mergeCell ref="AC12:AC13"/>
    <mergeCell ref="AD12:AD13"/>
    <mergeCell ref="AE12:AE13"/>
    <mergeCell ref="AF12:AF13"/>
    <mergeCell ref="AG12:AG13"/>
    <mergeCell ref="AH12:AH13"/>
    <mergeCell ref="W12:W13"/>
    <mergeCell ref="X12:X13"/>
    <mergeCell ref="Y12:Y13"/>
    <mergeCell ref="Z12:Z13"/>
    <mergeCell ref="AA12:AA13"/>
    <mergeCell ref="AB12:AB13"/>
    <mergeCell ref="Q12:Q13"/>
    <mergeCell ref="R12:R13"/>
    <mergeCell ref="S12:S13"/>
    <mergeCell ref="AV12:AV13"/>
    <mergeCell ref="AW12:AW13"/>
    <mergeCell ref="AX12:AX13"/>
    <mergeCell ref="AY12:AY13"/>
    <mergeCell ref="AZ12:AZ13"/>
    <mergeCell ref="AO12:AO13"/>
    <mergeCell ref="AP12:AP13"/>
    <mergeCell ref="AQ12:AQ13"/>
    <mergeCell ref="AR12:AR13"/>
    <mergeCell ref="AS12:AS13"/>
    <mergeCell ref="AT12:AT13"/>
    <mergeCell ref="AI12:AI13"/>
    <mergeCell ref="AJ12:AJ13"/>
    <mergeCell ref="AK12:AK13"/>
    <mergeCell ref="AL12:AL13"/>
    <mergeCell ref="AM12:AM13"/>
    <mergeCell ref="AN12:AN13"/>
    <mergeCell ref="T12:T13"/>
    <mergeCell ref="U12:U13"/>
    <mergeCell ref="V12:V13"/>
    <mergeCell ref="K12:K13"/>
    <mergeCell ref="L12:L13"/>
    <mergeCell ref="M12:M13"/>
    <mergeCell ref="N12:N13"/>
    <mergeCell ref="O12:O13"/>
    <mergeCell ref="P12:P13"/>
    <mergeCell ref="AW10:AW11"/>
    <mergeCell ref="AX10:AX11"/>
    <mergeCell ref="AY10:AY11"/>
    <mergeCell ref="AZ10:AZ11"/>
    <mergeCell ref="C12:C13"/>
    <mergeCell ref="D12:D13"/>
    <mergeCell ref="E12:E13"/>
    <mergeCell ref="F12:F13"/>
    <mergeCell ref="G12:G13"/>
    <mergeCell ref="H12:H13"/>
    <mergeCell ref="AQ10:AQ11"/>
    <mergeCell ref="AR10:AR11"/>
    <mergeCell ref="AS10:AS11"/>
    <mergeCell ref="AT10:AT11"/>
    <mergeCell ref="AU10:AU11"/>
    <mergeCell ref="AV10:AV11"/>
    <mergeCell ref="AK10:AK11"/>
    <mergeCell ref="AL10:AL11"/>
    <mergeCell ref="AM10:AM11"/>
    <mergeCell ref="AN10:AN11"/>
    <mergeCell ref="AO10:AO11"/>
    <mergeCell ref="AP10:AP11"/>
    <mergeCell ref="AE10:AE11"/>
    <mergeCell ref="AF10:AF11"/>
    <mergeCell ref="AG10:AG11"/>
    <mergeCell ref="AH10:AH11"/>
    <mergeCell ref="AI10:AI11"/>
    <mergeCell ref="AJ10:AJ11"/>
    <mergeCell ref="Y10:Y11"/>
    <mergeCell ref="Z10:Z11"/>
    <mergeCell ref="AA10:AA11"/>
    <mergeCell ref="AB10:AB11"/>
    <mergeCell ref="AC10:AC11"/>
    <mergeCell ref="AD10:AD11"/>
    <mergeCell ref="S10:S11"/>
    <mergeCell ref="T10:T11"/>
    <mergeCell ref="U10:U11"/>
    <mergeCell ref="V10:V11"/>
    <mergeCell ref="W10:W11"/>
    <mergeCell ref="X10:X11"/>
    <mergeCell ref="M10:M11"/>
    <mergeCell ref="N10:N11"/>
    <mergeCell ref="O10:O11"/>
    <mergeCell ref="P10:P11"/>
    <mergeCell ref="Q10:Q11"/>
    <mergeCell ref="R10:R11"/>
    <mergeCell ref="G10:G11"/>
    <mergeCell ref="H10:H11"/>
    <mergeCell ref="I10:I11"/>
    <mergeCell ref="J10:J11"/>
    <mergeCell ref="K10:K11"/>
    <mergeCell ref="L10:L11"/>
    <mergeCell ref="AY4:AY7"/>
    <mergeCell ref="AZ4:AZ7"/>
    <mergeCell ref="BA4:BA7"/>
    <mergeCell ref="C8:I8"/>
    <mergeCell ref="A9:A15"/>
    <mergeCell ref="B9:B15"/>
    <mergeCell ref="C10:C11"/>
    <mergeCell ref="D10:D11"/>
    <mergeCell ref="E10:E11"/>
    <mergeCell ref="F10:F11"/>
    <mergeCell ref="AS4:AS7"/>
    <mergeCell ref="AT4:AT7"/>
    <mergeCell ref="AU4:AU7"/>
    <mergeCell ref="AV4:AV7"/>
    <mergeCell ref="AW4:AW7"/>
    <mergeCell ref="AX4:AX7"/>
    <mergeCell ref="AM4:AM7"/>
    <mergeCell ref="AN4:AN7"/>
    <mergeCell ref="AO4:AO7"/>
    <mergeCell ref="AP4:AP7"/>
    <mergeCell ref="AQ4:AQ7"/>
    <mergeCell ref="AR4:AR7"/>
    <mergeCell ref="AG4:AG7"/>
    <mergeCell ref="AH4:AH7"/>
    <mergeCell ref="AI4:AI7"/>
    <mergeCell ref="AJ4:AJ7"/>
    <mergeCell ref="AK4:AK7"/>
    <mergeCell ref="AL4:AL7"/>
    <mergeCell ref="AA4:AA7"/>
    <mergeCell ref="AB4:AB7"/>
    <mergeCell ref="AC4:AC7"/>
    <mergeCell ref="AD4:AD7"/>
    <mergeCell ref="AE4:AE7"/>
    <mergeCell ref="AF4:AF7"/>
    <mergeCell ref="U4:U7"/>
    <mergeCell ref="V4:V7"/>
    <mergeCell ref="W4:W7"/>
    <mergeCell ref="X4:X7"/>
    <mergeCell ref="Y4:Y7"/>
    <mergeCell ref="Z4:Z7"/>
    <mergeCell ref="O4:O7"/>
    <mergeCell ref="P4:P7"/>
    <mergeCell ref="Q4:Q7"/>
    <mergeCell ref="R4:R7"/>
    <mergeCell ref="S4:S7"/>
    <mergeCell ref="T4:T7"/>
    <mergeCell ref="G4:G7"/>
    <mergeCell ref="H4:H7"/>
    <mergeCell ref="K4:K7"/>
    <mergeCell ref="L4:L7"/>
    <mergeCell ref="M4:M7"/>
    <mergeCell ref="N4:N7"/>
    <mergeCell ref="A4:A8"/>
    <mergeCell ref="B4:B8"/>
    <mergeCell ref="C4:C7"/>
    <mergeCell ref="D4:D7"/>
    <mergeCell ref="E4:E7"/>
    <mergeCell ref="F4:F7"/>
    <mergeCell ref="T2:AE2"/>
    <mergeCell ref="AF2:AJ2"/>
    <mergeCell ref="AK2:AV2"/>
    <mergeCell ref="AW2:AX2"/>
    <mergeCell ref="AY2:AY3"/>
    <mergeCell ref="AZ2:AZ3"/>
    <mergeCell ref="J2:J3"/>
    <mergeCell ref="K2:K3"/>
    <mergeCell ref="L2:L3"/>
    <mergeCell ref="M2:M3"/>
    <mergeCell ref="N2:N3"/>
    <mergeCell ref="O2:R2"/>
    <mergeCell ref="B1:AZ1"/>
    <mergeCell ref="A2:A3"/>
    <mergeCell ref="B2:B3"/>
    <mergeCell ref="C2:C3"/>
    <mergeCell ref="D2:D3"/>
    <mergeCell ref="E2:E3"/>
    <mergeCell ref="F2:F3"/>
    <mergeCell ref="G2:G3"/>
    <mergeCell ref="H2:H3"/>
    <mergeCell ref="I2:I3"/>
  </mergeCells>
  <conditionalFormatting sqref="B163 H137 H20:H24 H27:H29 H39 H42:H43 H45:H53 H55:H61 H79 H85 H90 H93:H97 H99:H105 H131:H133 H157 H164:H167 H181:H184 H187:H190 H192 H196:H1048576 H87:H88 H31:H37">
    <cfRule type="duplicateValues" dxfId="53" priority="16"/>
  </conditionalFormatting>
  <conditionalFormatting sqref="C32">
    <cfRule type="duplicateValues" dxfId="52" priority="8"/>
  </conditionalFormatting>
  <conditionalFormatting sqref="C34:C35">
    <cfRule type="duplicateValues" dxfId="51" priority="7"/>
  </conditionalFormatting>
  <conditionalFormatting sqref="E10:E11">
    <cfRule type="duplicateValues" dxfId="50" priority="13"/>
  </conditionalFormatting>
  <conditionalFormatting sqref="E32">
    <cfRule type="duplicateValues" dxfId="49" priority="3"/>
  </conditionalFormatting>
  <conditionalFormatting sqref="E34:F34">
    <cfRule type="duplicateValues" dxfId="48" priority="2"/>
  </conditionalFormatting>
  <conditionalFormatting sqref="G139">
    <cfRule type="duplicateValues" dxfId="47" priority="11"/>
  </conditionalFormatting>
  <conditionalFormatting sqref="G164">
    <cfRule type="duplicateValues" dxfId="46" priority="17"/>
  </conditionalFormatting>
  <conditionalFormatting sqref="G93:H93">
    <cfRule type="duplicateValues" dxfId="45" priority="9"/>
  </conditionalFormatting>
  <conditionalFormatting sqref="G97:H97">
    <cfRule type="duplicateValues" dxfId="44" priority="10"/>
  </conditionalFormatting>
  <conditionalFormatting sqref="H4:H7">
    <cfRule type="duplicateValues" dxfId="43" priority="12"/>
  </conditionalFormatting>
  <conditionalFormatting sqref="H9:H14">
    <cfRule type="duplicateValues" dxfId="42" priority="14"/>
  </conditionalFormatting>
  <conditionalFormatting sqref="H16:H19">
    <cfRule type="duplicateValues" dxfId="41" priority="15"/>
  </conditionalFormatting>
  <conditionalFormatting sqref="H70">
    <cfRule type="duplicateValues" dxfId="40" priority="4"/>
  </conditionalFormatting>
  <conditionalFormatting sqref="H76 H71:H74 H67:H69 H63:H65">
    <cfRule type="duplicateValues" dxfId="39" priority="18"/>
  </conditionalFormatting>
  <conditionalFormatting sqref="H153">
    <cfRule type="duplicateValues" dxfId="38" priority="1"/>
  </conditionalFormatting>
  <conditionalFormatting sqref="I187">
    <cfRule type="duplicateValues" dxfId="37" priority="6"/>
  </conditionalFormatting>
  <conditionalFormatting sqref="I188">
    <cfRule type="duplicateValues" dxfId="36" priority="5"/>
  </conditionalFormatting>
  <dataValidations count="8">
    <dataValidation type="list" allowBlank="1" showInputMessage="1" showErrorMessage="1" sqref="I164:I166" xr:uid="{00000000-0002-0000-0200-000000000000}">
      <formula1>INDIRECT(H158)</formula1>
    </dataValidation>
    <dataValidation type="list" allowBlank="1" showInputMessage="1" showErrorMessage="1" sqref="I168:I171" xr:uid="{00000000-0002-0000-0200-000001000000}">
      <formula1>INDIRECT(H164)</formula1>
    </dataValidation>
    <dataValidation type="list" allowBlank="1" showInputMessage="1" showErrorMessage="1" sqref="I119" xr:uid="{00000000-0002-0000-0200-000002000000}">
      <formula1>INDIRECT(H118)</formula1>
    </dataValidation>
    <dataValidation type="list" allowBlank="1" showInputMessage="1" showErrorMessage="1" error="SELECCIONE UNA OPCIÓN." sqref="I4:I7" xr:uid="{00000000-0002-0000-0200-000003000000}">
      <formula1>INDIRECT(H4)</formula1>
    </dataValidation>
    <dataValidation type="list" allowBlank="1" showInputMessage="1" showErrorMessage="1" sqref="I142:I143" xr:uid="{00000000-0002-0000-0200-000004000000}">
      <formula1>INDIRECT(G142)</formula1>
    </dataValidation>
    <dataValidation type="list" allowBlank="1" showInputMessage="1" showErrorMessage="1" sqref="I74 I144 I147:I148 I32:I33 I172:I178" xr:uid="{00000000-0002-0000-0200-000005000000}">
      <formula1>INDIRECT(#REF!)</formula1>
    </dataValidation>
    <dataValidation type="list" allowBlank="1" showInputMessage="1" showErrorMessage="1" sqref="I167 I16:I22 I34:I35 I39:I41 I45:I46 I49:I50 I52:I54 I56:I61 I78:I81 I145:I146 I181:I184 I139:I141 I24:I29 I105:I106 I108:I117 I120:I123 I125:I137 I149:I152" xr:uid="{00000000-0002-0000-0200-000006000000}">
      <formula1>INDIRECT(H16)</formula1>
    </dataValidation>
    <dataValidation type="list" allowBlank="1" showInputMessage="1" showErrorMessage="1" sqref="H22" xr:uid="{00000000-0002-0000-0200-000007000000}">
      <formula1>ACTIVIDADES</formula1>
    </dataValidation>
  </dataValidation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3">
        <x14:dataValidation type="list" operator="equal" allowBlank="1" showInputMessage="1" showErrorMessage="1" xr:uid="{00000000-0002-0000-0200-000008000000}">
          <x14:formula1>
            <xm:f>'rev despli'!$A$2:$A$5</xm:f>
          </x14:formula1>
          <x14:formula2>
            <xm:f>0</xm:f>
          </x14:formula2>
          <xm:sqref>L4:L7 L16:L29 L45:L61 L164:L168 L78:L81 L85:L90 L172:L178 L181:L184 L187:L190 L9:L14 L31:L32 L34:L37 L39:L43 L93:L97 L151 L125:L149 L157 L99:L123</xm:sqref>
        </x14:dataValidation>
        <x14:dataValidation type="list" operator="equal" allowBlank="1" showInputMessage="1" showErrorMessage="1" xr:uid="{00000000-0002-0000-0200-000009000000}">
          <x14:formula1>
            <xm:f>'rev despli'!$F$2:$F$5</xm:f>
          </x14:formula1>
          <x14:formula2>
            <xm:f>0</xm:f>
          </x14:formula2>
          <xm:sqref>M4:M7 M16:M29 M45:M61 M164:M168 M39:M43 M157 M90 M125:M130 M113:M123 M172:M178 M181:M184 M187:M190 M9:M14 M31:M32 M34:M37 M78:M81 M93:M97 M99:M105 M134:M149 M151 M85:M88</xm:sqref>
        </x14:dataValidation>
        <x14:dataValidation type="list" operator="equal" allowBlank="1" showInputMessage="1" showErrorMessage="1" xr:uid="{00000000-0002-0000-0200-00000A000000}">
          <x14:formula1>
            <xm:f>'rev despli'!$G$1:$G$18</xm:f>
          </x14:formula1>
          <x14:formula2>
            <xm:f>0</xm:f>
          </x14:formula2>
          <xm:sqref>N4:N7 N16:N29 N45:N61 N164:N168 N39:N43 N85:N88 N90 N125:N131 M131 N151 N172:N178 N181:N184 N187:N190 N9:N14 N31:N32 N34:N37 N78:N81 N93:N97 N142:N149 N134:N139 N157 N99:N123 M132:N133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4"/>
  <dimension ref="A1:H20"/>
  <sheetViews>
    <sheetView showGridLines="0" zoomScale="50" zoomScaleNormal="50" workbookViewId="0">
      <pane ySplit="2" topLeftCell="A18" activePane="bottomLeft" state="frozen"/>
      <selection pane="bottomLeft" activeCell="C3" sqref="C3"/>
    </sheetView>
  </sheetViews>
  <sheetFormatPr baseColWidth="10" defaultColWidth="11.453125" defaultRowHeight="14.5"/>
  <cols>
    <col min="1" max="1" width="29.26953125" customWidth="1"/>
    <col min="2" max="2" width="31.26953125" customWidth="1"/>
    <col min="3" max="3" width="47.81640625" customWidth="1"/>
    <col min="4" max="5" width="26.7265625" customWidth="1"/>
    <col min="6" max="6" width="34.81640625" style="1143" customWidth="1"/>
    <col min="7" max="7" width="26.26953125" style="1143" customWidth="1"/>
  </cols>
  <sheetData>
    <row r="1" spans="1:8" ht="37.4" customHeight="1" thickBot="1">
      <c r="A1" s="7687" t="s">
        <v>3353</v>
      </c>
      <c r="B1" s="7688"/>
      <c r="C1" s="7688"/>
      <c r="D1" s="7688"/>
      <c r="E1" s="7688"/>
      <c r="F1" s="7688"/>
      <c r="G1" s="7689"/>
    </row>
    <row r="2" spans="1:8" ht="29.15" customHeight="1" thickBot="1">
      <c r="A2" s="5139" t="s">
        <v>3354</v>
      </c>
      <c r="B2" s="5139" t="s">
        <v>3355</v>
      </c>
      <c r="C2" s="2374" t="s">
        <v>3483</v>
      </c>
      <c r="D2" s="2374" t="s">
        <v>3484</v>
      </c>
      <c r="E2" s="2374" t="s">
        <v>3485</v>
      </c>
      <c r="F2" s="2374" t="s">
        <v>3486</v>
      </c>
      <c r="G2" s="2374" t="s">
        <v>3359</v>
      </c>
    </row>
    <row r="3" spans="1:8" ht="29.15" customHeight="1" thickTop="1" thickBot="1">
      <c r="A3" s="2373"/>
      <c r="B3" s="7696" t="s">
        <v>3487</v>
      </c>
      <c r="C3" s="2375" t="s">
        <v>3488</v>
      </c>
      <c r="D3" s="2375" t="s">
        <v>3489</v>
      </c>
      <c r="E3" s="2375" t="s">
        <v>3490</v>
      </c>
      <c r="F3" s="2375"/>
      <c r="G3" s="2375">
        <v>102</v>
      </c>
      <c r="H3">
        <v>102</v>
      </c>
    </row>
    <row r="4" spans="1:8" ht="44.65" customHeight="1" thickTop="1">
      <c r="A4" s="7694" t="s">
        <v>3383</v>
      </c>
      <c r="B4" s="7697"/>
      <c r="C4" s="2375" t="s">
        <v>3491</v>
      </c>
      <c r="D4" s="2375" t="s">
        <v>3492</v>
      </c>
      <c r="E4" s="2375" t="s">
        <v>768</v>
      </c>
      <c r="F4" s="2375" t="s">
        <v>3493</v>
      </c>
      <c r="G4" s="2375">
        <v>57</v>
      </c>
      <c r="H4">
        <v>57</v>
      </c>
    </row>
    <row r="5" spans="1:8" ht="44.65" customHeight="1">
      <c r="A5" s="7695"/>
      <c r="B5" s="7697"/>
      <c r="C5" s="2375" t="s">
        <v>3494</v>
      </c>
      <c r="D5" s="2375" t="s">
        <v>3495</v>
      </c>
      <c r="E5" s="2375" t="s">
        <v>3490</v>
      </c>
      <c r="F5" s="2375" t="s">
        <v>3496</v>
      </c>
      <c r="G5" s="2375" t="s">
        <v>3497</v>
      </c>
      <c r="H5">
        <v>161</v>
      </c>
    </row>
    <row r="6" spans="1:8" ht="44.65" customHeight="1">
      <c r="A6" s="7695"/>
      <c r="B6" s="7697"/>
      <c r="C6" s="2375" t="s">
        <v>3498</v>
      </c>
      <c r="D6" s="2375" t="s">
        <v>3499</v>
      </c>
      <c r="E6" s="2375" t="s">
        <v>3490</v>
      </c>
      <c r="F6" s="2375" t="s">
        <v>668</v>
      </c>
      <c r="G6" s="2375" t="s">
        <v>3500</v>
      </c>
      <c r="H6">
        <v>36</v>
      </c>
    </row>
    <row r="7" spans="1:8" ht="65.150000000000006" customHeight="1">
      <c r="A7" s="7695"/>
      <c r="B7" s="7697"/>
      <c r="C7" s="2375" t="s">
        <v>3501</v>
      </c>
      <c r="D7" s="2376" t="s">
        <v>3502</v>
      </c>
      <c r="E7" s="2375" t="s">
        <v>3490</v>
      </c>
      <c r="F7" s="2375" t="s">
        <v>647</v>
      </c>
      <c r="G7" s="2375" t="s">
        <v>3503</v>
      </c>
      <c r="H7">
        <v>47</v>
      </c>
    </row>
    <row r="8" spans="1:8" ht="65.150000000000006" customHeight="1">
      <c r="A8" s="7695"/>
      <c r="B8" s="7697"/>
      <c r="C8" s="2375" t="s">
        <v>3504</v>
      </c>
      <c r="D8" s="2376" t="s">
        <v>3505</v>
      </c>
      <c r="E8" s="2375" t="s">
        <v>768</v>
      </c>
      <c r="F8" s="2375" t="s">
        <v>3493</v>
      </c>
      <c r="G8" s="2375" t="s">
        <v>3506</v>
      </c>
      <c r="H8">
        <v>27</v>
      </c>
    </row>
    <row r="9" spans="1:8" ht="65.150000000000006" customHeight="1">
      <c r="A9" s="7695"/>
      <c r="B9" s="7697"/>
      <c r="C9" s="2375" t="s">
        <v>3507</v>
      </c>
      <c r="D9" s="2376" t="s">
        <v>3508</v>
      </c>
      <c r="E9" s="2375" t="s">
        <v>3490</v>
      </c>
      <c r="F9" s="2375" t="s">
        <v>668</v>
      </c>
      <c r="G9" s="2375" t="s">
        <v>3509</v>
      </c>
      <c r="H9">
        <v>25</v>
      </c>
    </row>
    <row r="10" spans="1:8" ht="65.150000000000006" customHeight="1">
      <c r="A10" s="7695"/>
      <c r="B10" s="7697"/>
      <c r="C10" s="2375" t="s">
        <v>3510</v>
      </c>
      <c r="D10" s="2376"/>
      <c r="E10" s="2375" t="s">
        <v>768</v>
      </c>
      <c r="F10" s="2375" t="s">
        <v>3493</v>
      </c>
      <c r="G10" s="2375" t="s">
        <v>3511</v>
      </c>
      <c r="H10">
        <v>52</v>
      </c>
    </row>
    <row r="11" spans="1:8" ht="65.150000000000006" customHeight="1">
      <c r="A11" s="7695"/>
      <c r="B11" s="7697"/>
      <c r="C11" s="2375" t="s">
        <v>3512</v>
      </c>
      <c r="D11" s="2375" t="s">
        <v>3513</v>
      </c>
      <c r="E11" s="2375" t="s">
        <v>3490</v>
      </c>
      <c r="F11" s="2375" t="s">
        <v>3493</v>
      </c>
      <c r="G11" s="2375" t="s">
        <v>3514</v>
      </c>
      <c r="H11">
        <v>121</v>
      </c>
    </row>
    <row r="12" spans="1:8" ht="65.150000000000006" customHeight="1">
      <c r="A12" s="7695"/>
      <c r="B12" s="7697"/>
      <c r="C12" s="2375" t="s">
        <v>3515</v>
      </c>
      <c r="D12" s="2376"/>
      <c r="E12" s="2375" t="s">
        <v>768</v>
      </c>
      <c r="F12" s="2375" t="s">
        <v>3493</v>
      </c>
      <c r="G12" s="2375" t="s">
        <v>3516</v>
      </c>
      <c r="H12">
        <v>23</v>
      </c>
    </row>
    <row r="13" spans="1:8" ht="65.150000000000006" customHeight="1">
      <c r="A13" s="7695"/>
      <c r="B13" s="7697"/>
      <c r="C13" s="2375" t="s">
        <v>3517</v>
      </c>
      <c r="D13" s="2376" t="s">
        <v>3518</v>
      </c>
      <c r="E13" s="2375" t="s">
        <v>768</v>
      </c>
      <c r="F13" s="2375" t="s">
        <v>3493</v>
      </c>
      <c r="G13" s="2375" t="s">
        <v>3519</v>
      </c>
      <c r="H13">
        <v>28</v>
      </c>
    </row>
    <row r="14" spans="1:8" ht="65.150000000000006" customHeight="1">
      <c r="A14" s="7695"/>
      <c r="B14" s="7697"/>
      <c r="C14" s="2375" t="s">
        <v>3520</v>
      </c>
      <c r="D14" s="2375" t="s">
        <v>3521</v>
      </c>
      <c r="E14" s="2375" t="s">
        <v>3490</v>
      </c>
      <c r="F14" s="2375"/>
      <c r="G14" s="2375" t="s">
        <v>3522</v>
      </c>
      <c r="H14">
        <v>164</v>
      </c>
    </row>
    <row r="15" spans="1:8" ht="65.150000000000006" customHeight="1">
      <c r="A15" s="7695"/>
      <c r="B15" s="7697"/>
      <c r="C15" s="2375" t="s">
        <v>3523</v>
      </c>
      <c r="D15" s="2375" t="s">
        <v>3524</v>
      </c>
      <c r="E15" s="2375" t="s">
        <v>768</v>
      </c>
      <c r="F15" s="2375" t="s">
        <v>3493</v>
      </c>
      <c r="G15" s="2375" t="s">
        <v>3516</v>
      </c>
      <c r="H15">
        <v>23</v>
      </c>
    </row>
    <row r="16" spans="1:8" ht="65.150000000000006" customHeight="1">
      <c r="A16" s="7695"/>
      <c r="B16" s="7697"/>
      <c r="C16" s="2375" t="s">
        <v>3525</v>
      </c>
      <c r="D16" s="2377" t="s">
        <v>3526</v>
      </c>
      <c r="E16" s="2375" t="s">
        <v>768</v>
      </c>
      <c r="F16" s="2375" t="s">
        <v>3493</v>
      </c>
      <c r="G16" s="2375" t="s">
        <v>3527</v>
      </c>
      <c r="H16">
        <v>21</v>
      </c>
    </row>
    <row r="17" spans="1:8" ht="65.150000000000006" customHeight="1">
      <c r="A17" s="7695"/>
      <c r="B17" s="7697"/>
      <c r="C17" s="2375" t="s">
        <v>3528</v>
      </c>
      <c r="D17" s="2375"/>
      <c r="E17" s="2375" t="s">
        <v>3490</v>
      </c>
      <c r="F17" s="2375" t="s">
        <v>668</v>
      </c>
      <c r="G17" s="2375" t="s">
        <v>3529</v>
      </c>
      <c r="H17">
        <v>26</v>
      </c>
    </row>
    <row r="18" spans="1:8" ht="65.150000000000006" customHeight="1">
      <c r="A18" s="7695"/>
      <c r="B18" s="7697"/>
      <c r="C18" s="2375" t="s">
        <v>3530</v>
      </c>
      <c r="D18" s="2375" t="s">
        <v>3531</v>
      </c>
      <c r="E18" s="2375" t="s">
        <v>768</v>
      </c>
      <c r="F18" s="2375" t="s">
        <v>3493</v>
      </c>
      <c r="G18" s="2375" t="s">
        <v>3532</v>
      </c>
      <c r="H18">
        <v>30</v>
      </c>
    </row>
    <row r="19" spans="1:8" ht="65.150000000000006" customHeight="1">
      <c r="A19" s="7695"/>
      <c r="B19" s="7697"/>
      <c r="C19" s="2375" t="s">
        <v>3533</v>
      </c>
      <c r="D19" s="2377">
        <v>44852</v>
      </c>
      <c r="E19" s="2375" t="s">
        <v>768</v>
      </c>
      <c r="F19" s="2375" t="s">
        <v>3493</v>
      </c>
      <c r="G19" s="2375" t="s">
        <v>3534</v>
      </c>
      <c r="H19">
        <v>41</v>
      </c>
    </row>
    <row r="20" spans="1:8">
      <c r="H20">
        <f>SUM(H3:H19)</f>
        <v>984</v>
      </c>
    </row>
  </sheetData>
  <mergeCells count="3">
    <mergeCell ref="A4:A19"/>
    <mergeCell ref="B3:B19"/>
    <mergeCell ref="A1:G1"/>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8"/>
  <dimension ref="A1:C17"/>
  <sheetViews>
    <sheetView workbookViewId="0">
      <selection activeCell="C13" sqref="C13"/>
    </sheetView>
  </sheetViews>
  <sheetFormatPr baseColWidth="10" defaultColWidth="11.453125" defaultRowHeight="14.5"/>
  <cols>
    <col min="1" max="1" width="24.1796875" customWidth="1"/>
    <col min="2" max="2" width="27.54296875" customWidth="1"/>
    <col min="3" max="3" width="27" customWidth="1"/>
  </cols>
  <sheetData>
    <row r="1" spans="1:3" ht="28.15" customHeight="1" thickBot="1">
      <c r="A1" s="1883" t="s">
        <v>3535</v>
      </c>
      <c r="B1" s="1884" t="s">
        <v>1391</v>
      </c>
      <c r="C1" s="1884" t="s">
        <v>3536</v>
      </c>
    </row>
    <row r="2" spans="1:3" ht="48.65" customHeight="1" thickBot="1">
      <c r="A2" s="1890" t="s">
        <v>3537</v>
      </c>
      <c r="B2" s="1890" t="s">
        <v>3538</v>
      </c>
      <c r="C2" s="1891" t="s">
        <v>3539</v>
      </c>
    </row>
    <row r="3" spans="1:3" ht="45.65" customHeight="1" thickBot="1">
      <c r="A3" s="7698" t="s">
        <v>3540</v>
      </c>
      <c r="B3" s="7698" t="s">
        <v>3541</v>
      </c>
      <c r="C3" s="7701" t="s">
        <v>3542</v>
      </c>
    </row>
    <row r="4" spans="1:3" ht="15" hidden="1" thickBot="1">
      <c r="A4" s="7700"/>
      <c r="B4" s="7700"/>
      <c r="C4" s="7703"/>
    </row>
    <row r="5" spans="1:3">
      <c r="A5" s="7698" t="s">
        <v>3543</v>
      </c>
      <c r="B5" s="7698" t="s">
        <v>3544</v>
      </c>
      <c r="C5" s="1885" t="s">
        <v>1718</v>
      </c>
    </row>
    <row r="6" spans="1:3">
      <c r="A6" s="7699"/>
      <c r="B6" s="7699"/>
      <c r="C6" s="1886" t="s">
        <v>3545</v>
      </c>
    </row>
    <row r="7" spans="1:3" ht="18.649999999999999" customHeight="1">
      <c r="A7" s="7699"/>
      <c r="B7" s="7699"/>
      <c r="C7" s="1886" t="s">
        <v>3546</v>
      </c>
    </row>
    <row r="8" spans="1:3">
      <c r="A8" s="7699"/>
      <c r="B8" s="7699"/>
      <c r="C8" s="1886" t="s">
        <v>3547</v>
      </c>
    </row>
    <row r="9" spans="1:3">
      <c r="A9" s="7699"/>
      <c r="B9" s="7699"/>
      <c r="C9" s="1886" t="s">
        <v>3548</v>
      </c>
    </row>
    <row r="10" spans="1:3" ht="19.149999999999999" customHeight="1" thickBot="1">
      <c r="A10" s="7700"/>
      <c r="B10" s="7700"/>
      <c r="C10" s="1887" t="s">
        <v>3549</v>
      </c>
    </row>
    <row r="11" spans="1:3">
      <c r="A11" s="7698" t="s">
        <v>3550</v>
      </c>
      <c r="B11" s="7698" t="s">
        <v>3551</v>
      </c>
      <c r="C11" s="1885" t="s">
        <v>3552</v>
      </c>
    </row>
    <row r="12" spans="1:3">
      <c r="A12" s="7699"/>
      <c r="B12" s="7699"/>
      <c r="C12" s="1886" t="s">
        <v>3553</v>
      </c>
    </row>
    <row r="13" spans="1:3" ht="15" thickBot="1">
      <c r="A13" s="7700"/>
      <c r="B13" s="7700"/>
      <c r="C13" s="1887" t="s">
        <v>3554</v>
      </c>
    </row>
    <row r="14" spans="1:3" ht="40.15" customHeight="1" thickBot="1">
      <c r="A14" s="1889" t="s">
        <v>3555</v>
      </c>
      <c r="B14" s="1889" t="s">
        <v>3556</v>
      </c>
      <c r="C14" s="1888"/>
    </row>
    <row r="15" spans="1:3">
      <c r="A15" s="7704" t="s">
        <v>3557</v>
      </c>
      <c r="B15" s="7698" t="s">
        <v>3558</v>
      </c>
      <c r="C15" s="7701"/>
    </row>
    <row r="16" spans="1:3">
      <c r="A16" s="7705"/>
      <c r="B16" s="7699"/>
      <c r="C16" s="7702"/>
    </row>
    <row r="17" spans="1:3" ht="15" thickBot="1">
      <c r="A17" s="7706"/>
      <c r="B17" s="7700"/>
      <c r="C17" s="7703"/>
    </row>
  </sheetData>
  <mergeCells count="10">
    <mergeCell ref="B15:B17"/>
    <mergeCell ref="C15:C17"/>
    <mergeCell ref="B5:B10"/>
    <mergeCell ref="A15:A17"/>
    <mergeCell ref="A3:A4"/>
    <mergeCell ref="B3:B4"/>
    <mergeCell ref="C3:C4"/>
    <mergeCell ref="A5:A10"/>
    <mergeCell ref="A11:A13"/>
    <mergeCell ref="B11:B1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9"/>
  <dimension ref="A1:N33"/>
  <sheetViews>
    <sheetView topLeftCell="A23" zoomScale="70" zoomScaleNormal="70" workbookViewId="0">
      <selection activeCell="F16" sqref="F16"/>
    </sheetView>
  </sheetViews>
  <sheetFormatPr baseColWidth="10" defaultColWidth="11.453125" defaultRowHeight="14.5"/>
  <cols>
    <col min="1" max="1" width="23.81640625" customWidth="1"/>
    <col min="2" max="2" width="25" customWidth="1"/>
    <col min="3" max="3" width="33.81640625" customWidth="1"/>
    <col min="4" max="4" width="33.54296875" customWidth="1"/>
    <col min="5" max="5" width="18.54296875" style="1424" customWidth="1"/>
    <col min="6" max="6" width="19.1796875" style="1424" customWidth="1"/>
    <col min="7" max="7" width="10.81640625" style="1424"/>
    <col min="8" max="8" width="24.54296875" style="1311" customWidth="1"/>
  </cols>
  <sheetData>
    <row r="1" spans="1:14" ht="18.5">
      <c r="A1" s="1567" t="s">
        <v>3559</v>
      </c>
      <c r="B1" s="1567"/>
      <c r="C1" s="1567"/>
      <c r="D1" s="1567"/>
    </row>
    <row r="3" spans="1:14">
      <c r="A3" s="684" t="s">
        <v>3560</v>
      </c>
      <c r="B3" s="684"/>
      <c r="D3" s="684"/>
      <c r="E3" s="1425"/>
      <c r="F3" s="1425"/>
      <c r="G3" s="1425"/>
      <c r="H3" s="1423"/>
      <c r="I3" s="684"/>
      <c r="J3" s="684"/>
      <c r="K3" s="684"/>
      <c r="L3" s="684"/>
      <c r="M3" s="684"/>
      <c r="N3" s="684"/>
    </row>
    <row r="5" spans="1:14" ht="46.5">
      <c r="A5" s="1399" t="s">
        <v>3561</v>
      </c>
      <c r="B5" s="1399" t="s">
        <v>3</v>
      </c>
      <c r="C5" s="1399" t="s">
        <v>20</v>
      </c>
      <c r="D5" s="1399" t="s">
        <v>3562</v>
      </c>
      <c r="E5" s="1561" t="s">
        <v>3563</v>
      </c>
      <c r="F5" s="1561" t="s">
        <v>3564</v>
      </c>
      <c r="G5" s="1562" t="s">
        <v>3565</v>
      </c>
      <c r="H5" s="1400" t="s">
        <v>2496</v>
      </c>
    </row>
    <row r="6" spans="1:14" ht="26" hidden="1">
      <c r="A6" s="1397" t="s">
        <v>2592</v>
      </c>
      <c r="B6" s="1397" t="s">
        <v>2749</v>
      </c>
      <c r="C6" s="789" t="s">
        <v>2601</v>
      </c>
      <c r="D6" s="1397" t="s">
        <v>3566</v>
      </c>
      <c r="E6" s="1411">
        <v>5890598929</v>
      </c>
      <c r="F6" s="1411">
        <v>6651962000</v>
      </c>
      <c r="G6" s="1412">
        <f>+E6/F6</f>
        <v>0.88554308172536167</v>
      </c>
      <c r="H6" s="1417" t="s">
        <v>3567</v>
      </c>
    </row>
    <row r="7" spans="1:14" ht="26" hidden="1">
      <c r="A7" s="1397" t="s">
        <v>2592</v>
      </c>
      <c r="B7" s="1397" t="s">
        <v>2749</v>
      </c>
      <c r="C7" s="789" t="s">
        <v>2601</v>
      </c>
      <c r="D7" s="1397" t="s">
        <v>3568</v>
      </c>
      <c r="E7" s="1411">
        <v>6379799529</v>
      </c>
      <c r="F7" s="1411">
        <v>6651962000</v>
      </c>
      <c r="G7" s="1412">
        <f>+E7/F7</f>
        <v>0.95908538398144783</v>
      </c>
      <c r="H7" s="1417" t="s">
        <v>3567</v>
      </c>
    </row>
    <row r="8" spans="1:14" ht="26" hidden="1">
      <c r="A8" s="1397" t="s">
        <v>2592</v>
      </c>
      <c r="B8" s="1397" t="s">
        <v>2749</v>
      </c>
      <c r="C8" s="789" t="s">
        <v>2601</v>
      </c>
      <c r="D8" s="1397" t="s">
        <v>3569</v>
      </c>
      <c r="E8" s="1411">
        <v>6638589529</v>
      </c>
      <c r="F8" s="1411">
        <v>6651962000</v>
      </c>
      <c r="G8" s="1413">
        <f>+E8/F8</f>
        <v>0.99798969522074843</v>
      </c>
      <c r="H8" s="1417" t="s">
        <v>3567</v>
      </c>
    </row>
    <row r="9" spans="1:14" ht="26" hidden="1">
      <c r="A9" s="1397" t="s">
        <v>2592</v>
      </c>
      <c r="B9" s="1397" t="s">
        <v>2749</v>
      </c>
      <c r="C9" s="789" t="s">
        <v>2601</v>
      </c>
      <c r="D9" s="1397" t="s">
        <v>3570</v>
      </c>
      <c r="E9" s="1411"/>
      <c r="F9" s="1411">
        <v>6651962000</v>
      </c>
      <c r="G9" s="1413">
        <f>+E9/F9</f>
        <v>0</v>
      </c>
      <c r="H9" s="1560"/>
    </row>
    <row r="10" spans="1:14" ht="34.9" customHeight="1">
      <c r="A10" s="1397" t="s">
        <v>2592</v>
      </c>
      <c r="B10" s="1397" t="s">
        <v>2749</v>
      </c>
      <c r="C10" s="789" t="s">
        <v>3571</v>
      </c>
      <c r="D10" s="1397" t="s">
        <v>3572</v>
      </c>
      <c r="E10" s="1411">
        <f>+ejec.sept2022!G9</f>
        <v>7033742629</v>
      </c>
      <c r="F10" s="1411">
        <f>+ejec.sept2022!C9</f>
        <v>6651962000</v>
      </c>
      <c r="G10" s="1413">
        <f>+E10/F10</f>
        <v>1.0573936876067542</v>
      </c>
      <c r="H10" s="2091" t="s">
        <v>3567</v>
      </c>
    </row>
    <row r="11" spans="1:14" ht="18">
      <c r="A11" s="1402"/>
      <c r="B11" s="1402"/>
      <c r="C11" s="1403"/>
      <c r="D11" s="1402"/>
      <c r="E11" s="1426"/>
      <c r="F11" s="1426"/>
      <c r="G11" s="1563"/>
    </row>
    <row r="12" spans="1:14" ht="18">
      <c r="A12" s="1402"/>
      <c r="B12" s="1402"/>
      <c r="C12" s="1403"/>
      <c r="D12" s="1402"/>
      <c r="E12" s="1426"/>
      <c r="F12" s="1426"/>
      <c r="G12" s="1563"/>
    </row>
    <row r="13" spans="1:14" ht="18">
      <c r="A13" s="684" t="s">
        <v>2848</v>
      </c>
      <c r="E13" s="1427"/>
      <c r="F13" s="1427"/>
      <c r="G13" s="1427"/>
    </row>
    <row r="14" spans="1:14" ht="18">
      <c r="E14" s="1427"/>
      <c r="F14" s="1427"/>
      <c r="G14" s="1427"/>
    </row>
    <row r="15" spans="1:14" ht="36">
      <c r="A15" s="1399" t="s">
        <v>3561</v>
      </c>
      <c r="B15" s="1399" t="s">
        <v>3</v>
      </c>
      <c r="C15" s="1399" t="s">
        <v>20</v>
      </c>
      <c r="D15" s="1399" t="s">
        <v>3562</v>
      </c>
      <c r="E15" s="1421" t="s">
        <v>3573</v>
      </c>
      <c r="F15" s="1421" t="s">
        <v>2609</v>
      </c>
      <c r="G15" s="1422" t="s">
        <v>3565</v>
      </c>
      <c r="H15" s="1400" t="s">
        <v>2496</v>
      </c>
    </row>
    <row r="16" spans="1:14" ht="43.15" customHeight="1">
      <c r="A16" s="1398" t="s">
        <v>2847</v>
      </c>
      <c r="B16" s="1397" t="s">
        <v>2851</v>
      </c>
      <c r="C16" s="789" t="s">
        <v>2612</v>
      </c>
      <c r="D16" s="1398" t="s">
        <v>3574</v>
      </c>
      <c r="E16" s="1411">
        <f>+'EJE PPTAL2021'!H10+'EJE PPTAL2021'!H11+'EJE PPTAL2021'!H12+'EJE PPTAL2021'!H13</f>
        <v>6604339001</v>
      </c>
      <c r="F16" s="1411">
        <f>+ejec.sept2022!G9+ejec.sept2022!G10+ejec.sept2022!G11+ejec.sept2022!G12</f>
        <v>7744358729</v>
      </c>
      <c r="G16" s="1412">
        <f>+(F16/E16)-1</f>
        <v>0.17261677933664266</v>
      </c>
      <c r="H16" s="1418" t="s">
        <v>3575</v>
      </c>
    </row>
    <row r="17" spans="1:8" ht="43.15" hidden="1" customHeight="1">
      <c r="A17" s="1398" t="s">
        <v>2847</v>
      </c>
      <c r="B17" s="1397" t="s">
        <v>2851</v>
      </c>
      <c r="C17" s="789" t="s">
        <v>2612</v>
      </c>
      <c r="D17" s="1398" t="s">
        <v>3576</v>
      </c>
      <c r="E17" s="1411">
        <v>6203228700</v>
      </c>
      <c r="F17" s="1411">
        <v>7343732629</v>
      </c>
      <c r="G17" s="1413">
        <f>+(F17/E17)-1</f>
        <v>0.18385650185684765</v>
      </c>
      <c r="H17" s="1418" t="s">
        <v>3577</v>
      </c>
    </row>
    <row r="18" spans="1:8" ht="43.15" hidden="1" customHeight="1">
      <c r="A18" s="1398" t="s">
        <v>2847</v>
      </c>
      <c r="B18" s="1397" t="s">
        <v>2851</v>
      </c>
      <c r="C18" s="789" t="s">
        <v>2612</v>
      </c>
      <c r="D18" s="1398" t="s">
        <v>3578</v>
      </c>
      <c r="E18" s="1426"/>
      <c r="F18" s="1426"/>
      <c r="G18" s="1563"/>
      <c r="H18" s="1564"/>
    </row>
    <row r="19" spans="1:8" s="1408" customFormat="1" ht="16.5" customHeight="1">
      <c r="A19" s="1405"/>
      <c r="B19" s="1406"/>
      <c r="C19" s="1407"/>
      <c r="D19" s="1405"/>
      <c r="E19" s="1428"/>
      <c r="F19" s="1428"/>
      <c r="G19" s="1429"/>
      <c r="H19" s="1419"/>
    </row>
    <row r="20" spans="1:8" ht="40.5" customHeight="1">
      <c r="A20" s="1398" t="s">
        <v>2847</v>
      </c>
      <c r="B20" s="1398" t="s">
        <v>3579</v>
      </c>
      <c r="C20" s="789" t="s">
        <v>2619</v>
      </c>
      <c r="D20" s="1565" t="s">
        <v>3580</v>
      </c>
      <c r="E20" s="1411">
        <f>+'EJE PPTAL2021'!H9</f>
        <v>341717000</v>
      </c>
      <c r="F20" s="1411">
        <f>+ejec.sept2022!G8</f>
        <v>384968500</v>
      </c>
      <c r="G20" s="1412">
        <f>+(F20/E20)-1</f>
        <v>0.1265711100120861</v>
      </c>
      <c r="H20" s="1418" t="s">
        <v>3581</v>
      </c>
    </row>
    <row r="21" spans="1:8" ht="46.15" hidden="1" customHeight="1">
      <c r="A21" s="1398" t="s">
        <v>2847</v>
      </c>
      <c r="B21" s="1397" t="s">
        <v>2854</v>
      </c>
      <c r="C21" s="789" t="s">
        <v>2619</v>
      </c>
      <c r="D21" s="1565" t="s">
        <v>3582</v>
      </c>
      <c r="E21" s="1411">
        <v>193250000</v>
      </c>
      <c r="F21" s="1411">
        <v>219363000</v>
      </c>
      <c r="G21" s="1413">
        <f>+(F21/E21)-1</f>
        <v>0.13512548512289779</v>
      </c>
      <c r="H21" s="1418" t="s">
        <v>3577</v>
      </c>
    </row>
    <row r="22" spans="1:8" ht="42.65" hidden="1" customHeight="1">
      <c r="A22" s="1398" t="s">
        <v>2847</v>
      </c>
      <c r="B22" s="1397" t="s">
        <v>2854</v>
      </c>
      <c r="C22" s="789" t="s">
        <v>2619</v>
      </c>
      <c r="D22" s="1565" t="s">
        <v>3583</v>
      </c>
      <c r="E22" s="1411">
        <v>0</v>
      </c>
      <c r="F22" s="1411">
        <v>0</v>
      </c>
      <c r="G22" s="1413" t="e">
        <f>+(F22/E22)-1</f>
        <v>#DIV/0!</v>
      </c>
      <c r="H22" s="1418" t="s">
        <v>3577</v>
      </c>
    </row>
    <row r="23" spans="1:8" ht="28.5" customHeight="1">
      <c r="A23" s="1401"/>
      <c r="B23" s="1402"/>
      <c r="C23" s="1403"/>
      <c r="D23" s="1566"/>
      <c r="E23" s="1426">
        <f>+E20+E16</f>
        <v>6946056001</v>
      </c>
      <c r="F23" s="1426">
        <f>+F20+F16</f>
        <v>8129327229</v>
      </c>
      <c r="G23" s="1563"/>
      <c r="H23" s="1564"/>
    </row>
    <row r="24" spans="1:8" ht="18">
      <c r="A24" s="684" t="s">
        <v>3584</v>
      </c>
      <c r="E24" s="1427"/>
      <c r="F24" s="1427"/>
      <c r="G24" s="1427"/>
    </row>
    <row r="25" spans="1:8" ht="18">
      <c r="E25" s="1427"/>
      <c r="F25" s="1427"/>
      <c r="G25" s="1427"/>
    </row>
    <row r="26" spans="1:8" ht="31">
      <c r="A26" s="1399" t="s">
        <v>3561</v>
      </c>
      <c r="B26" s="1399" t="s">
        <v>3</v>
      </c>
      <c r="C26" s="1399" t="s">
        <v>20</v>
      </c>
      <c r="D26" s="1399" t="s">
        <v>3585</v>
      </c>
      <c r="E26" s="1561" t="s">
        <v>3586</v>
      </c>
      <c r="F26" s="1561" t="s">
        <v>3587</v>
      </c>
      <c r="G26" s="1562" t="s">
        <v>3565</v>
      </c>
      <c r="H26" s="1400" t="s">
        <v>2496</v>
      </c>
    </row>
    <row r="27" spans="1:8" ht="42">
      <c r="A27" s="1398" t="s">
        <v>2756</v>
      </c>
      <c r="B27" s="1398" t="s">
        <v>2760</v>
      </c>
      <c r="C27" s="789" t="s">
        <v>3588</v>
      </c>
      <c r="D27" s="1398" t="s">
        <v>3589</v>
      </c>
      <c r="E27" s="1416">
        <f>+'ANALISIS INGRESOS_2021_2022'!B25</f>
        <v>33623441</v>
      </c>
      <c r="F27" s="1416">
        <f>+'ANALISIS INGRESOS_2021_2022'!C25</f>
        <v>34285500</v>
      </c>
      <c r="G27" s="1430">
        <f>+(F27/E27)-1</f>
        <v>1.9690399920698098E-2</v>
      </c>
      <c r="H27" s="1418" t="s">
        <v>3590</v>
      </c>
    </row>
    <row r="28" spans="1:8" ht="39">
      <c r="A28" s="1404" t="s">
        <v>2756</v>
      </c>
      <c r="B28" s="1404" t="s">
        <v>2840</v>
      </c>
      <c r="C28" s="786" t="s">
        <v>3591</v>
      </c>
      <c r="D28" s="1404" t="s">
        <v>3592</v>
      </c>
      <c r="E28" s="1414">
        <f>+'ANALISIS INGRESOS_2021_2022'!B24</f>
        <v>69919100</v>
      </c>
      <c r="F28" s="1414">
        <f>+'ANALISIS INGRESOS_2021_2022'!C24</f>
        <v>78157000</v>
      </c>
      <c r="G28" s="1415">
        <f>+(F28/E28)-1</f>
        <v>0.11782045249438289</v>
      </c>
      <c r="H28" s="1420" t="s">
        <v>3590</v>
      </c>
    </row>
    <row r="29" spans="1:8" ht="42">
      <c r="A29" s="1398" t="s">
        <v>2756</v>
      </c>
      <c r="B29" s="1398" t="s">
        <v>2843</v>
      </c>
      <c r="C29" s="789" t="s">
        <v>3593</v>
      </c>
      <c r="D29" s="1398" t="s">
        <v>3594</v>
      </c>
      <c r="E29" s="1416">
        <v>0</v>
      </c>
      <c r="F29" s="1416">
        <v>0</v>
      </c>
      <c r="G29" s="1415">
        <v>0</v>
      </c>
      <c r="H29" s="1418" t="s">
        <v>3590</v>
      </c>
    </row>
    <row r="30" spans="1:8" ht="42">
      <c r="A30" s="1398" t="s">
        <v>2756</v>
      </c>
      <c r="B30" s="1398" t="s">
        <v>3595</v>
      </c>
      <c r="C30" s="789" t="s">
        <v>3596</v>
      </c>
      <c r="D30" s="1398" t="s">
        <v>3597</v>
      </c>
      <c r="E30" s="1416">
        <f>+'ANALISIS INGRESOS_2021_2022'!B27</f>
        <v>2077150</v>
      </c>
      <c r="F30" s="1416">
        <f>+'ANALISIS INGRESOS_2021_2022'!C27</f>
        <v>2174450</v>
      </c>
      <c r="G30" s="1415">
        <f>+(F30/E30)-1</f>
        <v>4.6843030113376427E-2</v>
      </c>
      <c r="H30" s="1418" t="s">
        <v>3590</v>
      </c>
    </row>
    <row r="32" spans="1:8">
      <c r="E32" s="1431"/>
    </row>
    <row r="33" spans="4:7">
      <c r="D33" s="1401"/>
      <c r="E33" s="1431"/>
      <c r="G33" s="143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5"/>
  <dimension ref="A1:D37"/>
  <sheetViews>
    <sheetView workbookViewId="0">
      <selection activeCell="A7" sqref="A7"/>
    </sheetView>
  </sheetViews>
  <sheetFormatPr baseColWidth="10" defaultColWidth="11.453125" defaultRowHeight="14.5"/>
  <cols>
    <col min="1" max="1" width="41.26953125" customWidth="1"/>
    <col min="2" max="2" width="15.26953125" customWidth="1"/>
    <col min="3" max="3" width="14.1796875" customWidth="1"/>
    <col min="4" max="4" width="12.26953125" bestFit="1" customWidth="1"/>
  </cols>
  <sheetData>
    <row r="1" spans="1:4" ht="15" thickBot="1"/>
    <row r="2" spans="1:4" ht="25.15" customHeight="1" thickBot="1">
      <c r="A2" s="7707" t="s">
        <v>3598</v>
      </c>
      <c r="B2" s="7708"/>
      <c r="C2" s="7709"/>
    </row>
    <row r="3" spans="1:4" ht="28">
      <c r="A3" s="2330" t="s">
        <v>3599</v>
      </c>
      <c r="B3" s="2331" t="s">
        <v>3600</v>
      </c>
      <c r="C3" s="2331" t="s">
        <v>3601</v>
      </c>
    </row>
    <row r="4" spans="1:4" ht="27.65" customHeight="1" thickBot="1">
      <c r="A4" s="2337" t="s">
        <v>3602</v>
      </c>
      <c r="B4" s="2338">
        <f>+'INDICADOR INGRESOS'!F10</f>
        <v>6651962000</v>
      </c>
      <c r="C4" s="2338">
        <f>+'INDICADOR INGRESOS'!E10</f>
        <v>7033742629</v>
      </c>
      <c r="D4" s="2093"/>
    </row>
    <row r="5" spans="1:4" ht="26.65" hidden="1" customHeight="1">
      <c r="A5" s="2332" t="s">
        <v>3603</v>
      </c>
      <c r="B5" s="2333">
        <v>159079000</v>
      </c>
      <c r="C5" s="2333">
        <v>141450000</v>
      </c>
      <c r="D5" s="2093"/>
    </row>
    <row r="6" spans="1:4" ht="24" hidden="1" customHeight="1">
      <c r="A6" s="2332" t="s">
        <v>3604</v>
      </c>
      <c r="B6" s="2333">
        <v>415648000</v>
      </c>
      <c r="C6" s="2333">
        <v>395192500</v>
      </c>
      <c r="D6" s="2093"/>
    </row>
    <row r="7" spans="1:4" ht="29.65" customHeight="1" thickBot="1">
      <c r="A7" s="2334" t="s">
        <v>3605</v>
      </c>
      <c r="B7" s="2335"/>
      <c r="C7" s="2336">
        <f>+C4/B4</f>
        <v>1.0573936876067542</v>
      </c>
    </row>
    <row r="8" spans="1:4">
      <c r="B8" s="2095">
        <f>SUM(B4:B6)</f>
        <v>7226689000</v>
      </c>
    </row>
    <row r="9" spans="1:4" ht="15" thickBot="1"/>
    <row r="10" spans="1:4" ht="37.9" customHeight="1" thickBot="1">
      <c r="A10" s="7711" t="s">
        <v>3606</v>
      </c>
      <c r="B10" s="7712"/>
      <c r="C10" s="7713"/>
    </row>
    <row r="11" spans="1:4" ht="30" customHeight="1" thickBot="1">
      <c r="A11" s="2342" t="s">
        <v>3607</v>
      </c>
      <c r="B11" s="2343" t="s">
        <v>3608</v>
      </c>
      <c r="C11" s="2343" t="s">
        <v>3609</v>
      </c>
    </row>
    <row r="12" spans="1:4">
      <c r="A12" s="2341" t="str">
        <f>+ejec.sept2022!A7</f>
        <v>PROVENIENTES DEL REGISTRO MERCANTIL</v>
      </c>
      <c r="B12" s="2326">
        <f>+'EJE PPTAL2021'!H8</f>
        <v>6946056001</v>
      </c>
      <c r="C12" s="2326">
        <f>+ejec.sept2022!G7</f>
        <v>8129327229</v>
      </c>
      <c r="D12" s="2095"/>
    </row>
    <row r="13" spans="1:4">
      <c r="A13" s="2318" t="str">
        <f>+ejec.sept2022!A14</f>
        <v>PROVENIENTES DEL REGISTRO DE PROPONENTES</v>
      </c>
      <c r="B13" s="2321">
        <f>+'EJE PPTAL2021'!H16</f>
        <v>254843750</v>
      </c>
      <c r="C13" s="2321">
        <f>+ejec.sept2022!G14</f>
        <v>243884200</v>
      </c>
      <c r="D13" s="2095"/>
    </row>
    <row r="14" spans="1:4">
      <c r="A14" s="2318" t="str">
        <f>+ejec.sept2022!A21</f>
        <v>PROVENIENTES   DEL  REGISTRO  DE   E.S.A.L</v>
      </c>
      <c r="B14" s="2321">
        <f>+'EJE PPTAL2021'!H23</f>
        <v>368393601</v>
      </c>
      <c r="C14" s="2321">
        <f>+ejec.sept2022!G21</f>
        <v>414127900</v>
      </c>
      <c r="D14" s="2095"/>
    </row>
    <row r="15" spans="1:4">
      <c r="A15" s="2339" t="str">
        <f>+ejec.sept2022!A29</f>
        <v>CONCILIACION-ARBITRAJE</v>
      </c>
      <c r="B15" s="2322">
        <f>+'EJE PPTAL2021'!H31</f>
        <v>26134703</v>
      </c>
      <c r="C15" s="2322">
        <f>+ejec.sept2022!G29</f>
        <v>34718267</v>
      </c>
    </row>
    <row r="16" spans="1:4">
      <c r="A16" s="2339" t="str">
        <f>+ejec.sept2022!A33</f>
        <v>INGRESOS NO OPERACIONALES PUBLICOS</v>
      </c>
      <c r="B16" s="2322">
        <f>+'EJE PPTAL2021'!H35</f>
        <v>135289259.83000001</v>
      </c>
      <c r="C16" s="2322">
        <f>+ejec.sept2022!G33</f>
        <v>55651283</v>
      </c>
    </row>
    <row r="17" spans="1:4" ht="15" thickBot="1">
      <c r="A17" s="2339" t="str">
        <f>+ejec.sept2022!A27</f>
        <v>OTROS INGRESOS PUBLICOS</v>
      </c>
      <c r="B17" s="2322">
        <f>+'EJE PPTAL2021'!H29</f>
        <v>1994500</v>
      </c>
      <c r="C17" s="2322">
        <f>+ejec.sept2022!G27</f>
        <v>876000</v>
      </c>
    </row>
    <row r="18" spans="1:4" ht="15" thickBot="1">
      <c r="A18" s="2344" t="s">
        <v>3610</v>
      </c>
      <c r="B18" s="2345">
        <f>SUM(B12:B17)</f>
        <v>7732711814.8299999</v>
      </c>
      <c r="C18" s="2345">
        <f>SUM(C12:C17)</f>
        <v>8878584879</v>
      </c>
      <c r="D18" s="2095"/>
    </row>
    <row r="19" spans="1:4" ht="15" thickBot="1">
      <c r="A19" s="2327" t="s">
        <v>3611</v>
      </c>
      <c r="B19" s="2328"/>
      <c r="C19" s="2329">
        <f>+(C18/B18)-1</f>
        <v>0.14818515051503844</v>
      </c>
    </row>
    <row r="21" spans="1:4" ht="28.4" customHeight="1" thickBot="1"/>
    <row r="22" spans="1:4" ht="33" customHeight="1" thickBot="1">
      <c r="A22" s="7714" t="s">
        <v>3612</v>
      </c>
      <c r="B22" s="7715"/>
      <c r="C22" s="7715"/>
      <c r="D22" s="7716"/>
    </row>
    <row r="23" spans="1:4" ht="26.65" customHeight="1" thickBot="1">
      <c r="A23" s="2349" t="s">
        <v>3607</v>
      </c>
      <c r="B23" s="2350" t="s">
        <v>3608</v>
      </c>
      <c r="C23" s="2350" t="s">
        <v>3613</v>
      </c>
      <c r="D23" s="2350" t="s">
        <v>3614</v>
      </c>
    </row>
    <row r="24" spans="1:4" ht="25.4" customHeight="1">
      <c r="A24" s="2353" t="s">
        <v>3615</v>
      </c>
      <c r="B24" s="2354">
        <f>+'EJE PPTAL2021'!H67</f>
        <v>69919100</v>
      </c>
      <c r="C24" s="2354">
        <f>+ejec.sept2022!G66</f>
        <v>78157000</v>
      </c>
      <c r="D24" s="2358">
        <f>+(C24/B24)-1</f>
        <v>0.11782045249438289</v>
      </c>
    </row>
    <row r="25" spans="1:4" ht="26">
      <c r="A25" s="2355" t="s">
        <v>3616</v>
      </c>
      <c r="B25" s="2351">
        <f>+'EJE PPTAL2021'!H72</f>
        <v>33623441</v>
      </c>
      <c r="C25" s="2351">
        <f>+ejec.sept2022!G70</f>
        <v>34285500</v>
      </c>
      <c r="D25" s="2359">
        <f>+(C25/B25)-1</f>
        <v>1.9690399920698098E-2</v>
      </c>
    </row>
    <row r="26" spans="1:4" ht="25.4" customHeight="1">
      <c r="A26" s="2355" t="s">
        <v>3617</v>
      </c>
      <c r="B26" s="2352">
        <v>0</v>
      </c>
      <c r="C26" s="2352">
        <v>0</v>
      </c>
      <c r="D26" s="2359">
        <v>0</v>
      </c>
    </row>
    <row r="27" spans="1:4" ht="36.4" customHeight="1">
      <c r="A27" s="2355" t="s">
        <v>3618</v>
      </c>
      <c r="B27" s="2351">
        <f>+'EJE PPTAL2021'!H68</f>
        <v>2077150</v>
      </c>
      <c r="C27" s="2351">
        <f>+ejec.sept2022!G67</f>
        <v>2174450</v>
      </c>
      <c r="D27" s="2359">
        <f>+(C27/B27)-1</f>
        <v>4.6843030113376427E-2</v>
      </c>
    </row>
    <row r="28" spans="1:4" ht="16" thickBot="1">
      <c r="A28" s="2356" t="s">
        <v>3619</v>
      </c>
      <c r="B28" s="2357">
        <f>SUM(B24:B27)</f>
        <v>105619691</v>
      </c>
      <c r="C28" s="2357">
        <f>SUM(C24:C27)</f>
        <v>114616950</v>
      </c>
      <c r="D28" s="2360">
        <f>+(C28/B28)-1</f>
        <v>8.5185431947533363E-2</v>
      </c>
    </row>
    <row r="29" spans="1:4" ht="16" thickBot="1">
      <c r="A29" s="7717" t="s">
        <v>3620</v>
      </c>
      <c r="B29" s="7718"/>
      <c r="C29" s="7719"/>
      <c r="D29" s="2361">
        <f>+C28/B28</f>
        <v>1.0851854319475334</v>
      </c>
    </row>
    <row r="30" spans="1:4" s="1409" customFormat="1" ht="20">
      <c r="A30" s="2319"/>
      <c r="B30" s="2319"/>
      <c r="C30" s="2320"/>
    </row>
    <row r="31" spans="1:4" s="1409" customFormat="1" ht="20">
      <c r="A31" s="2319"/>
      <c r="B31" s="2319"/>
      <c r="C31" s="2320"/>
    </row>
    <row r="32" spans="1:4" s="1409" customFormat="1" ht="20.149999999999999" customHeight="1">
      <c r="A32" s="7710" t="s">
        <v>3621</v>
      </c>
      <c r="B32" s="7710"/>
      <c r="C32" s="7710"/>
    </row>
    <row r="33" spans="1:3">
      <c r="A33" s="2341" t="s">
        <v>3602</v>
      </c>
      <c r="B33" s="2326">
        <v>5948220000</v>
      </c>
      <c r="C33" s="2326">
        <v>5711919350</v>
      </c>
    </row>
    <row r="34" spans="1:3">
      <c r="A34" s="2318" t="s">
        <v>3603</v>
      </c>
      <c r="B34" s="2321">
        <v>135501000</v>
      </c>
      <c r="C34" s="2321">
        <v>142076000</v>
      </c>
    </row>
    <row r="35" spans="1:3">
      <c r="A35" s="2318" t="s">
        <v>3604</v>
      </c>
      <c r="B35" s="2321">
        <v>381105000</v>
      </c>
      <c r="C35" s="2321">
        <v>326435750</v>
      </c>
    </row>
    <row r="36" spans="1:3" ht="15" thickBot="1">
      <c r="A36" s="2323" t="s">
        <v>3622</v>
      </c>
      <c r="B36" s="2324">
        <f>SUM(B33:B35)</f>
        <v>6464826000</v>
      </c>
      <c r="C36" s="2325">
        <f>SUM(C33:C35)</f>
        <v>6180431100</v>
      </c>
    </row>
    <row r="37" spans="1:3" ht="15" thickBot="1">
      <c r="A37" s="2327" t="s">
        <v>3623</v>
      </c>
      <c r="B37" s="2328"/>
      <c r="C37" s="2329">
        <f>+C36/B36</f>
        <v>0.95600888562197961</v>
      </c>
    </row>
  </sheetData>
  <mergeCells count="5">
    <mergeCell ref="A2:C2"/>
    <mergeCell ref="A32:C32"/>
    <mergeCell ref="A10:C10"/>
    <mergeCell ref="A22:D22"/>
    <mergeCell ref="A29:C29"/>
  </mergeCells>
  <pageMargins left="0.7" right="0.7" top="0.75" bottom="0.75" header="0.3" footer="0.3"/>
  <pageSetup orientation="portrait" horizontalDpi="4294967292"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6"/>
  <dimension ref="A1:L99"/>
  <sheetViews>
    <sheetView topLeftCell="A74" zoomScale="130" zoomScaleNormal="130" workbookViewId="0">
      <selection activeCell="G83" sqref="G83"/>
    </sheetView>
  </sheetViews>
  <sheetFormatPr baseColWidth="10" defaultColWidth="7.26953125" defaultRowHeight="13"/>
  <cols>
    <col min="1" max="1" width="31.7265625" style="2049" customWidth="1"/>
    <col min="2" max="2" width="3.81640625" style="2049" customWidth="1"/>
    <col min="3" max="5" width="12.7265625" style="2049" customWidth="1"/>
    <col min="6" max="6" width="13.7265625" style="2049" customWidth="1"/>
    <col min="7" max="7" width="16.7265625" style="2049" customWidth="1"/>
    <col min="8" max="8" width="2.81640625" style="2049" customWidth="1"/>
    <col min="9" max="9" width="8.81640625" style="2049" customWidth="1"/>
    <col min="10" max="10" width="6.7265625" style="2049" customWidth="1"/>
    <col min="11" max="11" width="15.7265625" style="2049" customWidth="1"/>
    <col min="12" max="12" width="16.26953125" style="2049" customWidth="1"/>
    <col min="13" max="16384" width="7.26953125" style="2049"/>
  </cols>
  <sheetData>
    <row r="1" spans="1:12" ht="7.15" customHeight="1">
      <c r="A1" s="7720" t="s">
        <v>3624</v>
      </c>
      <c r="B1" s="7720"/>
      <c r="C1" s="7720"/>
      <c r="D1" s="7720"/>
      <c r="E1" s="7720"/>
      <c r="F1" s="7720"/>
      <c r="G1" s="7720"/>
      <c r="H1" s="7720"/>
      <c r="I1" s="7720"/>
      <c r="J1" s="7720"/>
    </row>
    <row r="2" spans="1:12" ht="7.15" customHeight="1">
      <c r="A2" s="7720" t="s">
        <v>3625</v>
      </c>
      <c r="B2" s="7720"/>
      <c r="C2" s="7720"/>
      <c r="D2" s="7720"/>
      <c r="E2" s="7720"/>
      <c r="F2" s="7720"/>
      <c r="G2" s="7720"/>
      <c r="H2" s="7720"/>
      <c r="I2" s="7720"/>
      <c r="J2" s="7720"/>
    </row>
    <row r="3" spans="1:12" ht="10.15" customHeight="1">
      <c r="A3" s="7721" t="s">
        <v>3626</v>
      </c>
      <c r="B3" s="7721"/>
      <c r="C3" s="7721"/>
      <c r="D3" s="7721"/>
      <c r="E3" s="7721"/>
      <c r="F3" s="7721"/>
      <c r="G3" s="7721"/>
      <c r="H3" s="7721"/>
      <c r="I3" s="7721"/>
      <c r="J3" s="7721"/>
    </row>
    <row r="4" spans="1:12" ht="9" customHeight="1">
      <c r="A4" s="7722" t="s">
        <v>3627</v>
      </c>
      <c r="B4" s="7723"/>
      <c r="C4" s="2050" t="s">
        <v>3628</v>
      </c>
      <c r="D4" s="7724" t="s">
        <v>3629</v>
      </c>
      <c r="E4" s="2051" t="s">
        <v>3630</v>
      </c>
      <c r="F4" s="2052" t="s">
        <v>3631</v>
      </c>
      <c r="G4" s="2052" t="s">
        <v>3632</v>
      </c>
      <c r="H4" s="7726" t="s">
        <v>3633</v>
      </c>
      <c r="I4" s="7727"/>
      <c r="J4" s="7728" t="s">
        <v>3634</v>
      </c>
    </row>
    <row r="5" spans="1:12" ht="9" customHeight="1">
      <c r="A5" s="7730" t="s">
        <v>3635</v>
      </c>
      <c r="B5" s="7731"/>
      <c r="C5" s="2053" t="s">
        <v>3636</v>
      </c>
      <c r="D5" s="7725"/>
      <c r="E5" s="2053" t="s">
        <v>3637</v>
      </c>
      <c r="F5" s="2054" t="s">
        <v>3638</v>
      </c>
      <c r="G5" s="2053" t="s">
        <v>3638</v>
      </c>
      <c r="H5" s="7732" t="s">
        <v>3639</v>
      </c>
      <c r="I5" s="7733"/>
      <c r="J5" s="7729"/>
    </row>
    <row r="6" spans="1:12" ht="8.15" customHeight="1">
      <c r="A6" s="7738" t="s">
        <v>3640</v>
      </c>
      <c r="B6" s="7739"/>
      <c r="C6" s="2055"/>
      <c r="D6" s="2055"/>
      <c r="E6" s="2055"/>
      <c r="F6" s="2055"/>
      <c r="G6" s="2055"/>
      <c r="H6" s="7740"/>
      <c r="I6" s="7741"/>
      <c r="J6" s="2055"/>
    </row>
    <row r="7" spans="1:12" ht="8.15" customHeight="1">
      <c r="A7" s="7742" t="s">
        <v>3641</v>
      </c>
      <c r="B7" s="7743"/>
      <c r="C7" s="2056">
        <v>7939109000</v>
      </c>
      <c r="D7" s="2057"/>
      <c r="E7" s="2056">
        <v>7936486329</v>
      </c>
      <c r="F7" s="2056">
        <v>192840900</v>
      </c>
      <c r="G7" s="2056">
        <v>8129327229</v>
      </c>
      <c r="H7" s="7744">
        <v>-190218229</v>
      </c>
      <c r="I7" s="7745"/>
      <c r="J7" s="2058">
        <v>1.024</v>
      </c>
    </row>
    <row r="8" spans="1:12" ht="8.15" customHeight="1">
      <c r="A8" s="7746" t="s">
        <v>3642</v>
      </c>
      <c r="B8" s="7747"/>
      <c r="C8" s="2299">
        <v>464927000</v>
      </c>
      <c r="D8" s="2300">
        <v>0</v>
      </c>
      <c r="E8" s="2299">
        <v>339312500</v>
      </c>
      <c r="F8" s="2299">
        <v>45656000</v>
      </c>
      <c r="G8" s="2299">
        <v>384968500</v>
      </c>
      <c r="H8" s="7748">
        <v>79958500</v>
      </c>
      <c r="I8" s="7749"/>
      <c r="J8" s="2062">
        <v>0.82799999999999996</v>
      </c>
    </row>
    <row r="9" spans="1:12" ht="8.15" customHeight="1">
      <c r="A9" s="7734" t="s">
        <v>3643</v>
      </c>
      <c r="B9" s="7735"/>
      <c r="C9" s="2292">
        <v>6651962000</v>
      </c>
      <c r="D9" s="2293">
        <v>0</v>
      </c>
      <c r="E9" s="2292">
        <v>6944380929</v>
      </c>
      <c r="F9" s="2292">
        <v>89361700</v>
      </c>
      <c r="G9" s="2292">
        <v>7033742629</v>
      </c>
      <c r="H9" s="7736">
        <v>-381780629</v>
      </c>
      <c r="I9" s="7737"/>
      <c r="J9" s="2066">
        <v>1.0573999999999999</v>
      </c>
    </row>
    <row r="10" spans="1:12" ht="8.15" customHeight="1">
      <c r="A10" s="7734" t="s">
        <v>3644</v>
      </c>
      <c r="B10" s="7735"/>
      <c r="C10" s="2292">
        <v>264554000</v>
      </c>
      <c r="D10" s="2293">
        <v>0</v>
      </c>
      <c r="E10" s="2292">
        <v>212936900</v>
      </c>
      <c r="F10" s="2292">
        <v>24566200</v>
      </c>
      <c r="G10" s="2292">
        <v>237503100</v>
      </c>
      <c r="H10" s="7736">
        <v>27050900</v>
      </c>
      <c r="I10" s="7737"/>
      <c r="J10" s="2066">
        <v>0.89770000000000005</v>
      </c>
    </row>
    <row r="11" spans="1:12" ht="8.15" customHeight="1">
      <c r="A11" s="7734" t="s">
        <v>3645</v>
      </c>
      <c r="B11" s="7735"/>
      <c r="C11" s="2292">
        <v>225744000</v>
      </c>
      <c r="D11" s="2293">
        <v>0</v>
      </c>
      <c r="E11" s="2292">
        <v>211889100</v>
      </c>
      <c r="F11" s="2292">
        <v>7247500</v>
      </c>
      <c r="G11" s="2292">
        <v>219136600</v>
      </c>
      <c r="H11" s="7736">
        <v>6607400</v>
      </c>
      <c r="I11" s="7737"/>
      <c r="J11" s="2066">
        <v>0.97070000000000001</v>
      </c>
      <c r="L11" s="2092" t="str">
        <f>+A9</f>
        <v>DERECHOS DE RENOVACION</v>
      </c>
    </row>
    <row r="12" spans="1:12" ht="8.15" customHeight="1">
      <c r="A12" s="7734" t="s">
        <v>3646</v>
      </c>
      <c r="B12" s="7735"/>
      <c r="C12" s="2292">
        <v>331190000</v>
      </c>
      <c r="D12" s="2293">
        <v>0</v>
      </c>
      <c r="E12" s="2292">
        <v>227966900</v>
      </c>
      <c r="F12" s="2292">
        <v>26009500</v>
      </c>
      <c r="G12" s="2292">
        <v>253976400</v>
      </c>
      <c r="H12" s="7736">
        <v>77213600</v>
      </c>
      <c r="I12" s="7737"/>
      <c r="J12" s="2066">
        <v>0.76690000000000003</v>
      </c>
    </row>
    <row r="13" spans="1:12" ht="8.15" customHeight="1">
      <c r="A13" s="7756" t="s">
        <v>3647</v>
      </c>
      <c r="B13" s="7757"/>
      <c r="C13" s="2067">
        <v>732000</v>
      </c>
      <c r="D13" s="2068"/>
      <c r="E13" s="2069">
        <v>0</v>
      </c>
      <c r="F13" s="2069">
        <v>0</v>
      </c>
      <c r="G13" s="2070">
        <v>0</v>
      </c>
      <c r="H13" s="7758">
        <v>732000</v>
      </c>
      <c r="I13" s="7759"/>
      <c r="J13" s="2071">
        <v>0</v>
      </c>
    </row>
    <row r="14" spans="1:12" ht="8.15" customHeight="1">
      <c r="A14" s="7742" t="s">
        <v>3648</v>
      </c>
      <c r="B14" s="7743"/>
      <c r="C14" s="2056">
        <v>294865000</v>
      </c>
      <c r="D14" s="2057"/>
      <c r="E14" s="2056">
        <v>236839200</v>
      </c>
      <c r="F14" s="2056">
        <v>7045000</v>
      </c>
      <c r="G14" s="2056">
        <v>243884200</v>
      </c>
      <c r="H14" s="7744">
        <v>45473800</v>
      </c>
      <c r="I14" s="7745"/>
      <c r="J14" s="2058">
        <v>0.82709999999999995</v>
      </c>
    </row>
    <row r="15" spans="1:12" ht="8.15" customHeight="1">
      <c r="A15" s="7750" t="s">
        <v>3649</v>
      </c>
      <c r="B15" s="7751"/>
      <c r="C15" s="2059">
        <v>81865000</v>
      </c>
      <c r="D15" s="2060">
        <v>0</v>
      </c>
      <c r="E15" s="2061">
        <v>63468000</v>
      </c>
      <c r="F15" s="2061">
        <v>3690000</v>
      </c>
      <c r="G15" s="2059">
        <v>67158000</v>
      </c>
      <c r="H15" s="7748">
        <v>14707000</v>
      </c>
      <c r="I15" s="7749"/>
      <c r="J15" s="2062">
        <v>0.82040000000000002</v>
      </c>
    </row>
    <row r="16" spans="1:12" s="2295" customFormat="1" ht="8.15" customHeight="1">
      <c r="A16" s="7734" t="s">
        <v>3643</v>
      </c>
      <c r="B16" s="7735"/>
      <c r="C16" s="2292">
        <v>159079000</v>
      </c>
      <c r="D16" s="2293">
        <v>0</v>
      </c>
      <c r="E16" s="2292">
        <v>141450000</v>
      </c>
      <c r="F16" s="2293">
        <v>0</v>
      </c>
      <c r="G16" s="2292">
        <v>141450000</v>
      </c>
      <c r="H16" s="7752">
        <v>17629000</v>
      </c>
      <c r="I16" s="7753"/>
      <c r="J16" s="2294">
        <v>0.88919999999999999</v>
      </c>
    </row>
    <row r="17" spans="1:10" ht="8.15" customHeight="1">
      <c r="A17" s="7754" t="s">
        <v>3650</v>
      </c>
      <c r="B17" s="7755"/>
      <c r="C17" s="2064">
        <v>0</v>
      </c>
      <c r="D17" s="2064">
        <v>0</v>
      </c>
      <c r="E17" s="2065">
        <v>4920000</v>
      </c>
      <c r="F17" s="2072">
        <v>0</v>
      </c>
      <c r="G17" s="2063">
        <v>4920000</v>
      </c>
      <c r="H17" s="7736">
        <v>-4920000</v>
      </c>
      <c r="I17" s="7737"/>
      <c r="J17" s="2066">
        <v>1</v>
      </c>
    </row>
    <row r="18" spans="1:10" ht="9" customHeight="1">
      <c r="A18" s="7754" t="s">
        <v>3651</v>
      </c>
      <c r="B18" s="7755"/>
      <c r="C18" s="2063">
        <v>53921000</v>
      </c>
      <c r="D18" s="2064">
        <v>0</v>
      </c>
      <c r="E18" s="2065">
        <v>32505000</v>
      </c>
      <c r="F18" s="2065">
        <v>3355000</v>
      </c>
      <c r="G18" s="2063">
        <v>35860000</v>
      </c>
      <c r="H18" s="7736">
        <v>18061000</v>
      </c>
      <c r="I18" s="7737"/>
      <c r="J18" s="2066">
        <v>0.66500000000000004</v>
      </c>
    </row>
    <row r="19" spans="1:10" ht="8.15" customHeight="1">
      <c r="A19" s="7754" t="s">
        <v>3647</v>
      </c>
      <c r="B19" s="7755"/>
      <c r="C19" s="2064">
        <v>0</v>
      </c>
      <c r="D19" s="2064">
        <v>0</v>
      </c>
      <c r="E19" s="2065">
        <v>3200</v>
      </c>
      <c r="F19" s="2072">
        <v>0</v>
      </c>
      <c r="G19" s="2063">
        <v>3200</v>
      </c>
      <c r="H19" s="7736">
        <v>-3200</v>
      </c>
      <c r="I19" s="7737"/>
      <c r="J19" s="2066">
        <v>1</v>
      </c>
    </row>
    <row r="20" spans="1:10" ht="9" customHeight="1">
      <c r="A20" s="7766" t="s">
        <v>3652</v>
      </c>
      <c r="B20" s="7767"/>
      <c r="C20" s="2070">
        <v>0</v>
      </c>
      <c r="D20" s="2070">
        <v>0</v>
      </c>
      <c r="E20" s="2073">
        <v>-5507000</v>
      </c>
      <c r="F20" s="2069">
        <v>0</v>
      </c>
      <c r="G20" s="2067">
        <v>-5507000</v>
      </c>
      <c r="H20" s="7758">
        <v>5507000</v>
      </c>
      <c r="I20" s="7759"/>
      <c r="J20" s="2071">
        <v>1</v>
      </c>
    </row>
    <row r="21" spans="1:10" ht="7.15" customHeight="1">
      <c r="A21" s="7742" t="s">
        <v>3653</v>
      </c>
      <c r="B21" s="7743"/>
      <c r="C21" s="2056">
        <v>440834000</v>
      </c>
      <c r="D21" s="2057"/>
      <c r="E21" s="2056">
        <v>405580400</v>
      </c>
      <c r="F21" s="2056">
        <v>8547500</v>
      </c>
      <c r="G21" s="2056">
        <v>414127900</v>
      </c>
      <c r="H21" s="7744">
        <v>26706100</v>
      </c>
      <c r="I21" s="7745"/>
      <c r="J21" s="2058">
        <v>0.93940000000000001</v>
      </c>
    </row>
    <row r="22" spans="1:10" s="2295" customFormat="1" ht="8.15" customHeight="1">
      <c r="A22" s="7760" t="s">
        <v>3654</v>
      </c>
      <c r="B22" s="7761"/>
      <c r="C22" s="2296">
        <v>415648000</v>
      </c>
      <c r="D22" s="2297">
        <v>0</v>
      </c>
      <c r="E22" s="2296">
        <v>388247500</v>
      </c>
      <c r="F22" s="2296">
        <v>6945000</v>
      </c>
      <c r="G22" s="2296">
        <v>395192500</v>
      </c>
      <c r="H22" s="7762">
        <v>20455500</v>
      </c>
      <c r="I22" s="7763"/>
      <c r="J22" s="2298">
        <v>0.95079999999999998</v>
      </c>
    </row>
    <row r="23" spans="1:10" ht="8.15" customHeight="1">
      <c r="A23" s="7764" t="s">
        <v>3655</v>
      </c>
      <c r="B23" s="7765"/>
      <c r="C23" s="2063">
        <v>1352000</v>
      </c>
      <c r="D23" s="2064">
        <v>0</v>
      </c>
      <c r="E23" s="2065">
        <v>1504000</v>
      </c>
      <c r="F23" s="2065">
        <v>80000</v>
      </c>
      <c r="G23" s="2063">
        <v>1584000</v>
      </c>
      <c r="H23" s="7736">
        <v>-232000</v>
      </c>
      <c r="I23" s="7737"/>
      <c r="J23" s="2066">
        <v>1.1716</v>
      </c>
    </row>
    <row r="24" spans="1:10" ht="8.15" customHeight="1">
      <c r="A24" s="7764" t="s">
        <v>3651</v>
      </c>
      <c r="B24" s="7765"/>
      <c r="C24" s="2063">
        <v>23602000</v>
      </c>
      <c r="D24" s="2064">
        <v>0</v>
      </c>
      <c r="E24" s="2065">
        <v>16593900</v>
      </c>
      <c r="F24" s="2065">
        <v>1618500</v>
      </c>
      <c r="G24" s="2063">
        <v>18212400</v>
      </c>
      <c r="H24" s="7736">
        <v>5389600</v>
      </c>
      <c r="I24" s="7737"/>
      <c r="J24" s="2066">
        <v>0.77159999999999995</v>
      </c>
    </row>
    <row r="25" spans="1:10" ht="8.15" customHeight="1">
      <c r="A25" s="7764" t="s">
        <v>3647</v>
      </c>
      <c r="B25" s="7765"/>
      <c r="C25" s="2063">
        <v>232000</v>
      </c>
      <c r="D25" s="2064">
        <v>0</v>
      </c>
      <c r="E25" s="2072">
        <v>0</v>
      </c>
      <c r="F25" s="2072">
        <v>0</v>
      </c>
      <c r="G25" s="2064">
        <v>0</v>
      </c>
      <c r="H25" s="7736">
        <v>232000</v>
      </c>
      <c r="I25" s="7737"/>
      <c r="J25" s="2066">
        <v>0</v>
      </c>
    </row>
    <row r="26" spans="1:10" ht="8.15" customHeight="1">
      <c r="A26" s="7756" t="s">
        <v>3656</v>
      </c>
      <c r="B26" s="7757"/>
      <c r="C26" s="2070">
        <v>0</v>
      </c>
      <c r="D26" s="2070">
        <v>0</v>
      </c>
      <c r="E26" s="2073">
        <v>-765000</v>
      </c>
      <c r="F26" s="2073">
        <v>-96000</v>
      </c>
      <c r="G26" s="2067">
        <v>-861000</v>
      </c>
      <c r="H26" s="7758">
        <v>861000</v>
      </c>
      <c r="I26" s="7759"/>
      <c r="J26" s="2071">
        <v>1</v>
      </c>
    </row>
    <row r="27" spans="1:10" ht="8.15" customHeight="1">
      <c r="A27" s="7742" t="s">
        <v>3657</v>
      </c>
      <c r="B27" s="7743"/>
      <c r="C27" s="2074">
        <v>0</v>
      </c>
      <c r="D27" s="2057"/>
      <c r="E27" s="2056">
        <v>736000</v>
      </c>
      <c r="F27" s="2056">
        <v>140000</v>
      </c>
      <c r="G27" s="2056">
        <v>876000</v>
      </c>
      <c r="H27" s="7744">
        <v>-876000</v>
      </c>
      <c r="I27" s="7745"/>
      <c r="J27" s="2058">
        <v>1</v>
      </c>
    </row>
    <row r="28" spans="1:10" ht="8.15" customHeight="1">
      <c r="A28" s="7768" t="s">
        <v>3658</v>
      </c>
      <c r="B28" s="7769"/>
      <c r="C28" s="2075">
        <v>0</v>
      </c>
      <c r="D28" s="2075">
        <v>0</v>
      </c>
      <c r="E28" s="2076">
        <v>736000</v>
      </c>
      <c r="F28" s="2076">
        <v>140000</v>
      </c>
      <c r="G28" s="2077">
        <v>876000</v>
      </c>
      <c r="H28" s="7770">
        <v>-876000</v>
      </c>
      <c r="I28" s="7771"/>
      <c r="J28" s="2078">
        <v>1</v>
      </c>
    </row>
    <row r="29" spans="1:10" ht="8.65" customHeight="1">
      <c r="A29" s="7742" t="s">
        <v>3659</v>
      </c>
      <c r="B29" s="7743"/>
      <c r="C29" s="2056">
        <v>33811000</v>
      </c>
      <c r="D29" s="2057"/>
      <c r="E29" s="2056">
        <v>32821175</v>
      </c>
      <c r="F29" s="2056">
        <v>1897092</v>
      </c>
      <c r="G29" s="2056">
        <v>34718267</v>
      </c>
      <c r="H29" s="7744">
        <v>-907267</v>
      </c>
      <c r="I29" s="7745"/>
      <c r="J29" s="2058">
        <v>1.0267999999999999</v>
      </c>
    </row>
    <row r="30" spans="1:10" ht="8.15" customHeight="1">
      <c r="A30" s="7772" t="s">
        <v>3660</v>
      </c>
      <c r="B30" s="7773"/>
      <c r="C30" s="2059">
        <v>22672000</v>
      </c>
      <c r="D30" s="2060">
        <v>0</v>
      </c>
      <c r="E30" s="2061">
        <v>29919196</v>
      </c>
      <c r="F30" s="2061">
        <v>2113124</v>
      </c>
      <c r="G30" s="2059">
        <v>32032320</v>
      </c>
      <c r="H30" s="7748">
        <v>-9360320</v>
      </c>
      <c r="I30" s="7749"/>
      <c r="J30" s="2062">
        <v>1.4129</v>
      </c>
    </row>
    <row r="31" spans="1:10" ht="8.15" customHeight="1">
      <c r="A31" s="7764" t="s">
        <v>3661</v>
      </c>
      <c r="B31" s="7765"/>
      <c r="C31" s="2063">
        <v>11139000</v>
      </c>
      <c r="D31" s="2064">
        <v>0</v>
      </c>
      <c r="E31" s="2065">
        <v>3245090</v>
      </c>
      <c r="F31" s="2072">
        <v>0</v>
      </c>
      <c r="G31" s="2063">
        <v>3245090</v>
      </c>
      <c r="H31" s="7736">
        <v>7893910</v>
      </c>
      <c r="I31" s="7737"/>
      <c r="J31" s="2066">
        <v>0.2913</v>
      </c>
    </row>
    <row r="32" spans="1:10" ht="8.15" customHeight="1">
      <c r="A32" s="7756" t="s">
        <v>3662</v>
      </c>
      <c r="B32" s="7757"/>
      <c r="C32" s="2068"/>
      <c r="D32" s="2070">
        <v>0</v>
      </c>
      <c r="E32" s="2073">
        <v>-343111</v>
      </c>
      <c r="F32" s="2073">
        <v>-216032</v>
      </c>
      <c r="G32" s="2067">
        <v>-559143</v>
      </c>
      <c r="H32" s="7758">
        <v>559143</v>
      </c>
      <c r="I32" s="7759"/>
      <c r="J32" s="2071">
        <v>1</v>
      </c>
    </row>
    <row r="33" spans="1:11" ht="7.15" customHeight="1">
      <c r="A33" s="7742" t="s">
        <v>3663</v>
      </c>
      <c r="B33" s="7743"/>
      <c r="C33" s="2056">
        <v>34080000</v>
      </c>
      <c r="D33" s="2057"/>
      <c r="E33" s="2056">
        <v>48634576</v>
      </c>
      <c r="F33" s="2056">
        <v>7016707</v>
      </c>
      <c r="G33" s="2056">
        <v>55651283</v>
      </c>
      <c r="H33" s="7744">
        <v>-21571283</v>
      </c>
      <c r="I33" s="7745"/>
      <c r="J33" s="2058">
        <v>1.633</v>
      </c>
    </row>
    <row r="34" spans="1:11" ht="8.15" customHeight="1">
      <c r="A34" s="7772" t="s">
        <v>3664</v>
      </c>
      <c r="B34" s="7773"/>
      <c r="C34" s="2059">
        <v>15000000</v>
      </c>
      <c r="D34" s="2060">
        <v>0</v>
      </c>
      <c r="E34" s="2061">
        <v>26005449</v>
      </c>
      <c r="F34" s="2061">
        <v>100221</v>
      </c>
      <c r="G34" s="2059">
        <v>26105670</v>
      </c>
      <c r="H34" s="7748">
        <v>-11105670</v>
      </c>
      <c r="I34" s="7749"/>
      <c r="J34" s="2062">
        <v>1.7403999999999999</v>
      </c>
    </row>
    <row r="35" spans="1:11" ht="8.15" customHeight="1">
      <c r="A35" s="7764" t="s">
        <v>3665</v>
      </c>
      <c r="B35" s="7765"/>
      <c r="C35" s="2063">
        <v>19080000</v>
      </c>
      <c r="D35" s="2064">
        <v>0</v>
      </c>
      <c r="E35" s="2065">
        <v>14796907</v>
      </c>
      <c r="F35" s="2065">
        <v>3154155</v>
      </c>
      <c r="G35" s="2063">
        <v>17951062</v>
      </c>
      <c r="H35" s="7736">
        <v>1128938</v>
      </c>
      <c r="I35" s="7737"/>
      <c r="J35" s="2066">
        <v>0.94079999999999997</v>
      </c>
    </row>
    <row r="36" spans="1:11" ht="8.15" customHeight="1">
      <c r="A36" s="7764" t="s">
        <v>3658</v>
      </c>
      <c r="B36" s="7765"/>
      <c r="C36" s="2064">
        <v>0</v>
      </c>
      <c r="D36" s="2064">
        <v>0</v>
      </c>
      <c r="E36" s="2065">
        <v>7099914</v>
      </c>
      <c r="F36" s="2065">
        <v>3734789</v>
      </c>
      <c r="G36" s="2063">
        <v>10834702</v>
      </c>
      <c r="H36" s="7736">
        <v>-10834702</v>
      </c>
      <c r="I36" s="7737"/>
      <c r="J36" s="2066">
        <v>1</v>
      </c>
    </row>
    <row r="37" spans="1:11" ht="8.15" customHeight="1">
      <c r="A37" s="7764" t="s">
        <v>3666</v>
      </c>
      <c r="B37" s="7765"/>
      <c r="C37" s="2064">
        <v>0</v>
      </c>
      <c r="D37" s="2064">
        <v>0</v>
      </c>
      <c r="E37" s="2065">
        <v>625710</v>
      </c>
      <c r="F37" s="2065">
        <v>13369</v>
      </c>
      <c r="G37" s="2063">
        <v>639079</v>
      </c>
      <c r="H37" s="7736">
        <v>-639079</v>
      </c>
      <c r="I37" s="7737"/>
      <c r="J37" s="2066">
        <v>1</v>
      </c>
    </row>
    <row r="38" spans="1:11" ht="9" customHeight="1">
      <c r="A38" s="7756" t="s">
        <v>3667</v>
      </c>
      <c r="B38" s="7757"/>
      <c r="C38" s="2070">
        <v>0</v>
      </c>
      <c r="D38" s="2070">
        <v>0</v>
      </c>
      <c r="E38" s="2073">
        <v>106596</v>
      </c>
      <c r="F38" s="2073">
        <v>14174</v>
      </c>
      <c r="G38" s="2067">
        <v>120770</v>
      </c>
      <c r="H38" s="7758">
        <v>-120770</v>
      </c>
      <c r="I38" s="7759"/>
      <c r="J38" s="2071">
        <v>1</v>
      </c>
    </row>
    <row r="39" spans="1:11" ht="9" customHeight="1">
      <c r="A39" s="7774" t="s">
        <v>3668</v>
      </c>
      <c r="B39" s="7775"/>
      <c r="C39" s="2079">
        <v>8742699000</v>
      </c>
      <c r="D39" s="2080"/>
      <c r="E39" s="2079">
        <v>8661097680</v>
      </c>
      <c r="F39" s="2079">
        <v>217487199</v>
      </c>
      <c r="G39" s="2079">
        <v>8878584879</v>
      </c>
      <c r="H39" s="7776">
        <v>-141392879</v>
      </c>
      <c r="I39" s="7777"/>
      <c r="J39" s="2081">
        <v>1.0155000000000001</v>
      </c>
      <c r="K39" s="2340">
        <f>+G33+G29+G27+G21+G14+G7</f>
        <v>8878584879</v>
      </c>
    </row>
    <row r="40" spans="1:11" ht="9" customHeight="1">
      <c r="A40" s="7722" t="s">
        <v>3669</v>
      </c>
      <c r="B40" s="7723"/>
      <c r="C40" s="2050" t="s">
        <v>3628</v>
      </c>
      <c r="D40" s="7724" t="s">
        <v>3629</v>
      </c>
      <c r="E40" s="2051" t="s">
        <v>3630</v>
      </c>
      <c r="F40" s="2052" t="s">
        <v>3631</v>
      </c>
      <c r="G40" s="2052" t="s">
        <v>3632</v>
      </c>
      <c r="H40" s="7726" t="s">
        <v>3633</v>
      </c>
      <c r="I40" s="7727"/>
      <c r="J40" s="7728" t="s">
        <v>3634</v>
      </c>
    </row>
    <row r="41" spans="1:11" ht="9" customHeight="1">
      <c r="A41" s="7778" t="s">
        <v>3670</v>
      </c>
      <c r="B41" s="7779"/>
      <c r="C41" s="2053" t="s">
        <v>3636</v>
      </c>
      <c r="D41" s="7725"/>
      <c r="E41" s="2053" t="s">
        <v>3637</v>
      </c>
      <c r="F41" s="2054" t="s">
        <v>3638</v>
      </c>
      <c r="G41" s="2053" t="s">
        <v>3638</v>
      </c>
      <c r="H41" s="7732" t="s">
        <v>3639</v>
      </c>
      <c r="I41" s="7733"/>
      <c r="J41" s="7729"/>
    </row>
    <row r="42" spans="1:11" ht="9" customHeight="1">
      <c r="A42" s="7742" t="s">
        <v>3671</v>
      </c>
      <c r="B42" s="7743"/>
      <c r="C42" s="2056">
        <v>8742699000</v>
      </c>
      <c r="D42" s="2074">
        <v>0</v>
      </c>
      <c r="E42" s="2056">
        <v>4711044810</v>
      </c>
      <c r="F42" s="2056">
        <v>706081707</v>
      </c>
      <c r="G42" s="2056">
        <v>5417126517</v>
      </c>
      <c r="H42" s="7744">
        <v>3325572483</v>
      </c>
      <c r="I42" s="7745"/>
      <c r="J42" s="2058">
        <v>0.61960000000000004</v>
      </c>
    </row>
    <row r="43" spans="1:11" ht="10.15" customHeight="1">
      <c r="A43" s="7772" t="s">
        <v>3672</v>
      </c>
      <c r="B43" s="7773"/>
      <c r="C43" s="2059">
        <v>4321233000</v>
      </c>
      <c r="D43" s="2060">
        <v>0</v>
      </c>
      <c r="E43" s="2061">
        <v>2678955239</v>
      </c>
      <c r="F43" s="2061">
        <v>351009687</v>
      </c>
      <c r="G43" s="2059">
        <v>3029964926</v>
      </c>
      <c r="H43" s="7748">
        <v>1291268074</v>
      </c>
      <c r="I43" s="7749"/>
      <c r="J43" s="2062">
        <v>0.70120000000000005</v>
      </c>
    </row>
    <row r="44" spans="1:11" ht="8.15" customHeight="1">
      <c r="A44" s="7780" t="s">
        <v>3673</v>
      </c>
      <c r="B44" s="7781"/>
      <c r="C44" s="2063">
        <v>529455000</v>
      </c>
      <c r="D44" s="2063">
        <v>19703200</v>
      </c>
      <c r="E44" s="2065">
        <v>301113301</v>
      </c>
      <c r="F44" s="2065">
        <v>31983063</v>
      </c>
      <c r="G44" s="2063">
        <v>333096364</v>
      </c>
      <c r="H44" s="7736">
        <v>216061836</v>
      </c>
      <c r="I44" s="7737"/>
      <c r="J44" s="2066">
        <v>0.60660000000000003</v>
      </c>
    </row>
    <row r="45" spans="1:11" ht="8.15" customHeight="1">
      <c r="A45" s="7764" t="s">
        <v>3674</v>
      </c>
      <c r="B45" s="7765"/>
      <c r="C45" s="2063">
        <v>196007000</v>
      </c>
      <c r="D45" s="2063">
        <v>482000</v>
      </c>
      <c r="E45" s="2065">
        <v>115383516</v>
      </c>
      <c r="F45" s="2072">
        <v>0</v>
      </c>
      <c r="G45" s="2063">
        <v>115383516</v>
      </c>
      <c r="H45" s="7736">
        <v>81105484</v>
      </c>
      <c r="I45" s="7737"/>
      <c r="J45" s="2066">
        <v>0.5887</v>
      </c>
    </row>
    <row r="46" spans="1:11" ht="8.15" customHeight="1">
      <c r="A46" s="7764" t="s">
        <v>3665</v>
      </c>
      <c r="B46" s="7765"/>
      <c r="C46" s="2063">
        <v>122434000</v>
      </c>
      <c r="D46" s="2063">
        <v>13827659</v>
      </c>
      <c r="E46" s="2065">
        <v>77957778</v>
      </c>
      <c r="F46" s="2065">
        <v>6705882</v>
      </c>
      <c r="G46" s="2063">
        <v>84663660</v>
      </c>
      <c r="H46" s="7736">
        <v>51597999</v>
      </c>
      <c r="I46" s="7737"/>
      <c r="J46" s="2066">
        <v>0.6915</v>
      </c>
    </row>
    <row r="47" spans="1:11" ht="8.15" customHeight="1">
      <c r="A47" s="7764" t="s">
        <v>3675</v>
      </c>
      <c r="B47" s="7765"/>
      <c r="C47" s="2063">
        <v>701823000</v>
      </c>
      <c r="D47" s="2063">
        <v>10815128</v>
      </c>
      <c r="E47" s="2065">
        <v>253212201</v>
      </c>
      <c r="F47" s="2065">
        <v>108584679</v>
      </c>
      <c r="G47" s="2063">
        <v>361796880</v>
      </c>
      <c r="H47" s="7736">
        <v>350841248</v>
      </c>
      <c r="I47" s="7737"/>
      <c r="J47" s="2066">
        <v>0.51549999999999996</v>
      </c>
    </row>
    <row r="48" spans="1:11" ht="8.15" customHeight="1">
      <c r="A48" s="7764" t="s">
        <v>3676</v>
      </c>
      <c r="B48" s="7765"/>
      <c r="C48" s="2063">
        <v>79196000</v>
      </c>
      <c r="D48" s="2063">
        <v>-20000000</v>
      </c>
      <c r="E48" s="2065">
        <v>35885539</v>
      </c>
      <c r="F48" s="2065">
        <v>1192670</v>
      </c>
      <c r="G48" s="2063">
        <v>37078210</v>
      </c>
      <c r="H48" s="7736">
        <v>22117790</v>
      </c>
      <c r="I48" s="7737"/>
      <c r="J48" s="2066">
        <v>0.46820000000000001</v>
      </c>
    </row>
    <row r="49" spans="1:10" ht="8.15" customHeight="1">
      <c r="A49" s="7764" t="s">
        <v>3677</v>
      </c>
      <c r="B49" s="7765"/>
      <c r="C49" s="2063">
        <v>1237323000</v>
      </c>
      <c r="D49" s="2063">
        <v>-43540730</v>
      </c>
      <c r="E49" s="2065">
        <v>484829058</v>
      </c>
      <c r="F49" s="2065">
        <v>100459307</v>
      </c>
      <c r="G49" s="2063">
        <v>585288365</v>
      </c>
      <c r="H49" s="7736">
        <v>608493905</v>
      </c>
      <c r="I49" s="7737"/>
      <c r="J49" s="2066">
        <v>0.47299999999999998</v>
      </c>
    </row>
    <row r="50" spans="1:10" ht="8.15" customHeight="1">
      <c r="A50" s="7764" t="s">
        <v>3678</v>
      </c>
      <c r="B50" s="7765"/>
      <c r="C50" s="2063">
        <v>20000000</v>
      </c>
      <c r="D50" s="2063">
        <v>-13603200</v>
      </c>
      <c r="E50" s="2065">
        <v>2768951</v>
      </c>
      <c r="F50" s="2072">
        <v>0</v>
      </c>
      <c r="G50" s="2063">
        <v>2768951</v>
      </c>
      <c r="H50" s="7736">
        <v>3627849</v>
      </c>
      <c r="I50" s="7737"/>
      <c r="J50" s="2066">
        <v>0.1384</v>
      </c>
    </row>
    <row r="51" spans="1:10" ht="8.15" customHeight="1">
      <c r="A51" s="7764" t="s">
        <v>3679</v>
      </c>
      <c r="B51" s="7765"/>
      <c r="C51" s="2063">
        <v>391500000</v>
      </c>
      <c r="D51" s="2063">
        <v>10251046</v>
      </c>
      <c r="E51" s="2065">
        <v>202763013</v>
      </c>
      <c r="F51" s="2065">
        <v>27680256</v>
      </c>
      <c r="G51" s="2063">
        <v>230443269</v>
      </c>
      <c r="H51" s="7736">
        <v>171307777</v>
      </c>
      <c r="I51" s="7737"/>
      <c r="J51" s="2066">
        <v>0.58860000000000001</v>
      </c>
    </row>
    <row r="52" spans="1:10" ht="8.15" customHeight="1">
      <c r="A52" s="7764" t="s">
        <v>3680</v>
      </c>
      <c r="B52" s="7765"/>
      <c r="C52" s="2063">
        <v>2000000</v>
      </c>
      <c r="D52" s="2064">
        <v>0</v>
      </c>
      <c r="E52" s="2072">
        <v>0</v>
      </c>
      <c r="F52" s="2072">
        <v>0</v>
      </c>
      <c r="G52" s="2064">
        <v>0</v>
      </c>
      <c r="H52" s="7736">
        <v>2000000</v>
      </c>
      <c r="I52" s="7737"/>
      <c r="J52" s="2066">
        <v>0</v>
      </c>
    </row>
    <row r="53" spans="1:10" ht="8.15" customHeight="1">
      <c r="A53" s="7764" t="s">
        <v>3681</v>
      </c>
      <c r="B53" s="7765"/>
      <c r="C53" s="2063">
        <v>113467000</v>
      </c>
      <c r="D53" s="2063">
        <v>-11511000</v>
      </c>
      <c r="E53" s="2065">
        <v>53686814</v>
      </c>
      <c r="F53" s="2065">
        <v>3976000</v>
      </c>
      <c r="G53" s="2063">
        <v>57662814</v>
      </c>
      <c r="H53" s="7736">
        <v>44293186</v>
      </c>
      <c r="I53" s="7737"/>
      <c r="J53" s="2066">
        <v>0.50819999999999999</v>
      </c>
    </row>
    <row r="54" spans="1:10" ht="8.15" customHeight="1">
      <c r="A54" s="7764" t="s">
        <v>3682</v>
      </c>
      <c r="B54" s="7765"/>
      <c r="C54" s="2063">
        <v>327240000</v>
      </c>
      <c r="D54" s="2064">
        <v>0</v>
      </c>
      <c r="E54" s="2065">
        <v>153750456</v>
      </c>
      <c r="F54" s="2065">
        <v>19283464</v>
      </c>
      <c r="G54" s="2063">
        <v>173033920</v>
      </c>
      <c r="H54" s="7736">
        <v>154206080</v>
      </c>
      <c r="I54" s="7737"/>
      <c r="J54" s="2066">
        <v>0.52880000000000005</v>
      </c>
    </row>
    <row r="55" spans="1:10" ht="8.15" customHeight="1">
      <c r="A55" s="7764" t="s">
        <v>3683</v>
      </c>
      <c r="B55" s="7765"/>
      <c r="C55" s="2063">
        <v>15000000</v>
      </c>
      <c r="D55" s="2064">
        <v>0</v>
      </c>
      <c r="E55" s="2065">
        <v>5138983</v>
      </c>
      <c r="F55" s="2065">
        <v>691667</v>
      </c>
      <c r="G55" s="2063">
        <v>5830650</v>
      </c>
      <c r="H55" s="7736">
        <v>9169350</v>
      </c>
      <c r="I55" s="7737"/>
      <c r="J55" s="2066">
        <v>0.38869999999999999</v>
      </c>
    </row>
    <row r="56" spans="1:10" ht="8.15" customHeight="1">
      <c r="A56" s="7764" t="s">
        <v>3667</v>
      </c>
      <c r="B56" s="7765"/>
      <c r="C56" s="2063">
        <v>304134000</v>
      </c>
      <c r="D56" s="2063">
        <v>-1100000</v>
      </c>
      <c r="E56" s="2065">
        <v>150379629</v>
      </c>
      <c r="F56" s="2065">
        <v>7476175</v>
      </c>
      <c r="G56" s="2063">
        <v>157855804</v>
      </c>
      <c r="H56" s="7736">
        <v>145178196</v>
      </c>
      <c r="I56" s="7737"/>
      <c r="J56" s="2066">
        <v>0.52090000000000003</v>
      </c>
    </row>
    <row r="57" spans="1:10" ht="8.15" customHeight="1">
      <c r="A57" s="7756" t="s">
        <v>3684</v>
      </c>
      <c r="B57" s="7757"/>
      <c r="C57" s="2067">
        <v>381887000</v>
      </c>
      <c r="D57" s="2067">
        <v>34675897</v>
      </c>
      <c r="E57" s="2073">
        <v>195220331</v>
      </c>
      <c r="F57" s="2073">
        <v>47038857</v>
      </c>
      <c r="G57" s="2067">
        <v>242259188</v>
      </c>
      <c r="H57" s="7758">
        <v>174303709</v>
      </c>
      <c r="I57" s="7759"/>
      <c r="J57" s="2071">
        <v>0.63439999999999996</v>
      </c>
    </row>
    <row r="58" spans="1:10" ht="10.15" customHeight="1">
      <c r="A58" s="7774" t="s">
        <v>3685</v>
      </c>
      <c r="B58" s="7775"/>
      <c r="C58" s="2079">
        <v>8742699000</v>
      </c>
      <c r="D58" s="2082">
        <v>0</v>
      </c>
      <c r="E58" s="2079">
        <v>4711044810</v>
      </c>
      <c r="F58" s="2079">
        <v>706081707</v>
      </c>
      <c r="G58" s="2079">
        <v>5417126517</v>
      </c>
      <c r="H58" s="7776">
        <v>3325572483</v>
      </c>
      <c r="I58" s="7777"/>
      <c r="J58" s="2081">
        <v>0.61960000000000004</v>
      </c>
    </row>
    <row r="59" spans="1:10" ht="31.15" customHeight="1"/>
    <row r="60" spans="1:10" ht="7.15" customHeight="1">
      <c r="A60" s="7720" t="s">
        <v>3624</v>
      </c>
      <c r="B60" s="7720"/>
      <c r="C60" s="7720"/>
      <c r="D60" s="7720"/>
      <c r="E60" s="7720"/>
      <c r="F60" s="7720"/>
      <c r="G60" s="7720"/>
      <c r="H60" s="7720"/>
      <c r="I60" s="7720"/>
      <c r="J60" s="7720"/>
    </row>
    <row r="61" spans="1:10" ht="7.15" customHeight="1">
      <c r="A61" s="7720" t="s">
        <v>3625</v>
      </c>
      <c r="B61" s="7720"/>
      <c r="C61" s="7720"/>
      <c r="D61" s="7720"/>
      <c r="E61" s="7720"/>
      <c r="F61" s="7720"/>
      <c r="G61" s="7720"/>
      <c r="H61" s="7720"/>
      <c r="I61" s="7720"/>
      <c r="J61" s="7720"/>
    </row>
    <row r="62" spans="1:10" ht="10.15" customHeight="1">
      <c r="A62" s="7721" t="s">
        <v>3626</v>
      </c>
      <c r="B62" s="7721"/>
      <c r="C62" s="7721"/>
      <c r="D62" s="7721"/>
      <c r="E62" s="7721"/>
      <c r="F62" s="7721"/>
      <c r="G62" s="7721"/>
      <c r="H62" s="7721"/>
      <c r="I62" s="7721"/>
      <c r="J62" s="7721"/>
    </row>
    <row r="63" spans="1:10" ht="9" customHeight="1">
      <c r="A63" s="7722" t="s">
        <v>3627</v>
      </c>
      <c r="B63" s="7723"/>
      <c r="C63" s="2050" t="s">
        <v>3628</v>
      </c>
      <c r="D63" s="7724" t="s">
        <v>3629</v>
      </c>
      <c r="E63" s="2051" t="s">
        <v>3630</v>
      </c>
      <c r="F63" s="2052" t="s">
        <v>3631</v>
      </c>
      <c r="G63" s="2052" t="s">
        <v>3632</v>
      </c>
      <c r="H63" s="7726" t="s">
        <v>3633</v>
      </c>
      <c r="I63" s="7727"/>
      <c r="J63" s="7728" t="s">
        <v>3634</v>
      </c>
    </row>
    <row r="64" spans="1:10" ht="8.15" customHeight="1">
      <c r="A64" s="7784" t="s">
        <v>3686</v>
      </c>
      <c r="B64" s="7785"/>
      <c r="C64" s="2053" t="s">
        <v>3636</v>
      </c>
      <c r="D64" s="7725"/>
      <c r="E64" s="2053" t="s">
        <v>3637</v>
      </c>
      <c r="F64" s="2054" t="s">
        <v>3638</v>
      </c>
      <c r="G64" s="2053" t="s">
        <v>3638</v>
      </c>
      <c r="H64" s="7732" t="s">
        <v>3639</v>
      </c>
      <c r="I64" s="7733"/>
      <c r="J64" s="7729"/>
    </row>
    <row r="65" spans="1:10" ht="8.15" customHeight="1">
      <c r="A65" s="7742" t="s">
        <v>3687</v>
      </c>
      <c r="B65" s="7743"/>
      <c r="C65" s="2056">
        <v>95641000</v>
      </c>
      <c r="D65" s="2074">
        <v>0</v>
      </c>
      <c r="E65" s="2056">
        <v>79844900</v>
      </c>
      <c r="F65" s="2056">
        <v>486550</v>
      </c>
      <c r="G65" s="2056">
        <v>80331450</v>
      </c>
      <c r="H65" s="7744">
        <v>15309550</v>
      </c>
      <c r="I65" s="7745"/>
      <c r="J65" s="2058">
        <v>0.83989999999999998</v>
      </c>
    </row>
    <row r="66" spans="1:10" ht="8.15" customHeight="1">
      <c r="A66" s="7760" t="s">
        <v>3688</v>
      </c>
      <c r="B66" s="7761"/>
      <c r="C66" s="2301">
        <v>95000000</v>
      </c>
      <c r="D66" s="2302">
        <v>0</v>
      </c>
      <c r="E66" s="2301">
        <v>77814000</v>
      </c>
      <c r="F66" s="2301">
        <v>343000</v>
      </c>
      <c r="G66" s="2301">
        <v>78157000</v>
      </c>
      <c r="H66" s="7748">
        <v>16843000</v>
      </c>
      <c r="I66" s="7749"/>
      <c r="J66" s="2062">
        <v>0.82269999999999999</v>
      </c>
    </row>
    <row r="67" spans="1:10" ht="8.15" customHeight="1">
      <c r="A67" s="7782" t="s">
        <v>3689</v>
      </c>
      <c r="B67" s="7783"/>
      <c r="C67" s="2303">
        <v>641000</v>
      </c>
      <c r="D67" s="2304">
        <v>0</v>
      </c>
      <c r="E67" s="2303">
        <v>2030900</v>
      </c>
      <c r="F67" s="2303">
        <v>143550</v>
      </c>
      <c r="G67" s="2303">
        <v>2174450</v>
      </c>
      <c r="H67" s="7758">
        <v>-1533450</v>
      </c>
      <c r="I67" s="7759"/>
      <c r="J67" s="2071">
        <v>3.3923000000000001</v>
      </c>
    </row>
    <row r="68" spans="1:10" ht="8.15" customHeight="1">
      <c r="A68" s="7742" t="s">
        <v>3690</v>
      </c>
      <c r="B68" s="7743"/>
      <c r="C68" s="2056">
        <v>72756000</v>
      </c>
      <c r="D68" s="2074">
        <v>0</v>
      </c>
      <c r="E68" s="2056">
        <v>30472575</v>
      </c>
      <c r="F68" s="2056">
        <v>3809091</v>
      </c>
      <c r="G68" s="2056">
        <v>34281666</v>
      </c>
      <c r="H68" s="7744">
        <v>38474334</v>
      </c>
      <c r="I68" s="7745"/>
      <c r="J68" s="2058">
        <v>0.47120000000000001</v>
      </c>
    </row>
    <row r="69" spans="1:10" ht="8.15" customHeight="1">
      <c r="A69" s="7772" t="s">
        <v>3664</v>
      </c>
      <c r="B69" s="7773"/>
      <c r="C69" s="2060">
        <v>0</v>
      </c>
      <c r="D69" s="2060">
        <v>0</v>
      </c>
      <c r="E69" s="2061">
        <v>-2863</v>
      </c>
      <c r="F69" s="2061">
        <v>4182</v>
      </c>
      <c r="G69" s="2059">
        <v>1319</v>
      </c>
      <c r="H69" s="7748">
        <v>-1319</v>
      </c>
      <c r="I69" s="7749"/>
      <c r="J69" s="2062">
        <v>1</v>
      </c>
    </row>
    <row r="70" spans="1:10" ht="8.15" customHeight="1">
      <c r="A70" s="7734" t="s">
        <v>3665</v>
      </c>
      <c r="B70" s="7735"/>
      <c r="C70" s="2292">
        <v>49212000</v>
      </c>
      <c r="D70" s="2293">
        <v>0</v>
      </c>
      <c r="E70" s="2292">
        <v>30476000</v>
      </c>
      <c r="F70" s="2292">
        <v>3809500</v>
      </c>
      <c r="G70" s="2292">
        <v>34285500</v>
      </c>
      <c r="H70" s="7736">
        <v>14926500</v>
      </c>
      <c r="I70" s="7737"/>
      <c r="J70" s="2066">
        <v>0.69669999999999999</v>
      </c>
    </row>
    <row r="71" spans="1:10" ht="8.15" customHeight="1">
      <c r="A71" s="7764" t="s">
        <v>3677</v>
      </c>
      <c r="B71" s="7765"/>
      <c r="C71" s="2063">
        <v>23544000</v>
      </c>
      <c r="D71" s="2064">
        <v>0</v>
      </c>
      <c r="E71" s="2072">
        <v>27</v>
      </c>
      <c r="F71" s="2072">
        <v>3</v>
      </c>
      <c r="G71" s="2064">
        <v>30</v>
      </c>
      <c r="H71" s="7736">
        <v>23543970</v>
      </c>
      <c r="I71" s="7737"/>
      <c r="J71" s="2066">
        <v>0</v>
      </c>
    </row>
    <row r="72" spans="1:10" ht="8.15" customHeight="1">
      <c r="A72" s="7764" t="s">
        <v>3658</v>
      </c>
      <c r="B72" s="7765"/>
      <c r="C72" s="2064">
        <v>0</v>
      </c>
      <c r="D72" s="2083"/>
      <c r="E72" s="2072">
        <v>-139</v>
      </c>
      <c r="F72" s="2065">
        <v>-4833</v>
      </c>
      <c r="G72" s="2063">
        <v>-4973</v>
      </c>
      <c r="H72" s="7736">
        <v>4973</v>
      </c>
      <c r="I72" s="7737"/>
      <c r="J72" s="2066">
        <v>1</v>
      </c>
    </row>
    <row r="73" spans="1:10" ht="9" customHeight="1">
      <c r="A73" s="7756" t="s">
        <v>3667</v>
      </c>
      <c r="B73" s="7757"/>
      <c r="C73" s="2070">
        <v>0</v>
      </c>
      <c r="D73" s="2070">
        <v>0</v>
      </c>
      <c r="E73" s="2069">
        <v>-449</v>
      </c>
      <c r="F73" s="2069">
        <v>239</v>
      </c>
      <c r="G73" s="2070">
        <v>-210</v>
      </c>
      <c r="H73" s="7786">
        <v>210</v>
      </c>
      <c r="I73" s="7787"/>
      <c r="J73" s="2071">
        <v>1</v>
      </c>
    </row>
    <row r="74" spans="1:10" ht="11.15" customHeight="1">
      <c r="A74" s="7774" t="s">
        <v>3691</v>
      </c>
      <c r="B74" s="7775"/>
      <c r="C74" s="2079">
        <v>168397000</v>
      </c>
      <c r="D74" s="2082">
        <v>0</v>
      </c>
      <c r="E74" s="2079">
        <v>110317475</v>
      </c>
      <c r="F74" s="2079">
        <v>4295641</v>
      </c>
      <c r="G74" s="2079">
        <v>114613116</v>
      </c>
      <c r="H74" s="7776">
        <v>53783884</v>
      </c>
      <c r="I74" s="7777"/>
      <c r="J74" s="2081">
        <v>0.68059999999999998</v>
      </c>
    </row>
    <row r="75" spans="1:10" ht="10.15" customHeight="1">
      <c r="A75" s="7792" t="s">
        <v>3692</v>
      </c>
      <c r="B75" s="7793"/>
      <c r="C75" s="2050" t="s">
        <v>3628</v>
      </c>
      <c r="D75" s="7724" t="s">
        <v>3629</v>
      </c>
      <c r="E75" s="2051" t="s">
        <v>3630</v>
      </c>
      <c r="F75" s="2052" t="s">
        <v>3631</v>
      </c>
      <c r="G75" s="2052" t="s">
        <v>3632</v>
      </c>
      <c r="H75" s="7726" t="s">
        <v>3633</v>
      </c>
      <c r="I75" s="7727"/>
      <c r="J75" s="7728" t="s">
        <v>3634</v>
      </c>
    </row>
    <row r="76" spans="1:10" ht="10.15" customHeight="1">
      <c r="A76" s="7778"/>
      <c r="B76" s="7779"/>
      <c r="C76" s="2053" t="s">
        <v>3636</v>
      </c>
      <c r="D76" s="7725"/>
      <c r="E76" s="2053" t="s">
        <v>3637</v>
      </c>
      <c r="F76" s="2054" t="s">
        <v>3638</v>
      </c>
      <c r="G76" s="2053" t="s">
        <v>3638</v>
      </c>
      <c r="H76" s="7732" t="s">
        <v>3639</v>
      </c>
      <c r="I76" s="7733"/>
      <c r="J76" s="7729"/>
    </row>
    <row r="77" spans="1:10" ht="11.15" customHeight="1">
      <c r="A77" s="7788" t="s">
        <v>3671</v>
      </c>
      <c r="B77" s="7789"/>
      <c r="C77" s="2084">
        <v>168397000</v>
      </c>
      <c r="D77" s="2085">
        <v>0</v>
      </c>
      <c r="E77" s="2084">
        <v>50136114</v>
      </c>
      <c r="F77" s="2084">
        <v>8071017</v>
      </c>
      <c r="G77" s="2084">
        <v>58207131</v>
      </c>
      <c r="H77" s="7790">
        <v>110189869</v>
      </c>
      <c r="I77" s="7791"/>
      <c r="J77" s="2086">
        <v>0.34570000000000001</v>
      </c>
    </row>
    <row r="78" spans="1:10" ht="9" customHeight="1">
      <c r="A78" s="7772" t="s">
        <v>3693</v>
      </c>
      <c r="B78" s="7773"/>
      <c r="C78" s="2059">
        <v>5000000</v>
      </c>
      <c r="D78" s="2060">
        <v>0</v>
      </c>
      <c r="E78" s="2087">
        <v>0</v>
      </c>
      <c r="F78" s="2087">
        <v>0</v>
      </c>
      <c r="G78" s="2060">
        <v>0</v>
      </c>
      <c r="H78" s="7748">
        <v>5000000</v>
      </c>
      <c r="I78" s="7749"/>
      <c r="J78" s="2062">
        <v>0</v>
      </c>
    </row>
    <row r="79" spans="1:10" ht="9" customHeight="1">
      <c r="A79" s="7764" t="s">
        <v>3674</v>
      </c>
      <c r="B79" s="7765"/>
      <c r="C79" s="2063">
        <v>5581000</v>
      </c>
      <c r="D79" s="2064">
        <v>0</v>
      </c>
      <c r="E79" s="2065">
        <v>5360935</v>
      </c>
      <c r="F79" s="2072">
        <v>0</v>
      </c>
      <c r="G79" s="2063">
        <v>5360935</v>
      </c>
      <c r="H79" s="7736">
        <v>220065</v>
      </c>
      <c r="I79" s="7737"/>
      <c r="J79" s="2066">
        <v>0.96060000000000001</v>
      </c>
    </row>
    <row r="80" spans="1:10" ht="8.15" customHeight="1">
      <c r="A80" s="7764" t="s">
        <v>3675</v>
      </c>
      <c r="B80" s="7765"/>
      <c r="C80" s="2063">
        <v>21684000</v>
      </c>
      <c r="D80" s="2064">
        <v>0</v>
      </c>
      <c r="E80" s="2065">
        <v>19994000</v>
      </c>
      <c r="F80" s="2065">
        <v>777906</v>
      </c>
      <c r="G80" s="2063">
        <v>20771906</v>
      </c>
      <c r="H80" s="7736">
        <v>912094</v>
      </c>
      <c r="I80" s="7737"/>
      <c r="J80" s="2066">
        <v>0.95789999999999997</v>
      </c>
    </row>
    <row r="81" spans="1:10" ht="8.15" customHeight="1">
      <c r="A81" s="7764" t="s">
        <v>3677</v>
      </c>
      <c r="B81" s="7765"/>
      <c r="C81" s="2063">
        <v>5000000</v>
      </c>
      <c r="D81" s="2064">
        <v>0</v>
      </c>
      <c r="E81" s="2065">
        <v>3999000</v>
      </c>
      <c r="F81" s="2072">
        <v>0</v>
      </c>
      <c r="G81" s="2063">
        <v>3999000</v>
      </c>
      <c r="H81" s="7736">
        <v>1001000</v>
      </c>
      <c r="I81" s="7737"/>
      <c r="J81" s="2066">
        <v>0.79979999999999996</v>
      </c>
    </row>
    <row r="82" spans="1:10" ht="8.15" customHeight="1">
      <c r="A82" s="7764" t="s">
        <v>3678</v>
      </c>
      <c r="B82" s="7765"/>
      <c r="C82" s="2063">
        <v>4000000</v>
      </c>
      <c r="D82" s="2064">
        <v>0</v>
      </c>
      <c r="E82" s="2072">
        <v>0</v>
      </c>
      <c r="F82" s="2072">
        <v>0</v>
      </c>
      <c r="G82" s="2064">
        <v>0</v>
      </c>
      <c r="H82" s="7736">
        <v>4000000</v>
      </c>
      <c r="I82" s="7737"/>
      <c r="J82" s="2066">
        <v>0</v>
      </c>
    </row>
    <row r="83" spans="1:10" ht="8.15" customHeight="1">
      <c r="A83" s="7764" t="s">
        <v>3679</v>
      </c>
      <c r="B83" s="7765"/>
      <c r="C83" s="2063">
        <v>24000000</v>
      </c>
      <c r="D83" s="2064">
        <v>0</v>
      </c>
      <c r="E83" s="2065">
        <v>3662500</v>
      </c>
      <c r="F83" s="2065">
        <v>6332500</v>
      </c>
      <c r="G83" s="2063">
        <v>9995000</v>
      </c>
      <c r="H83" s="7736">
        <v>14005000</v>
      </c>
      <c r="I83" s="7737"/>
      <c r="J83" s="2066">
        <v>0.41649999999999998</v>
      </c>
    </row>
    <row r="84" spans="1:10" ht="8.15" customHeight="1">
      <c r="A84" s="7780" t="s">
        <v>3694</v>
      </c>
      <c r="B84" s="7781"/>
      <c r="C84" s="2063">
        <v>5000000</v>
      </c>
      <c r="D84" s="2064">
        <v>0</v>
      </c>
      <c r="E84" s="2065">
        <v>412000</v>
      </c>
      <c r="F84" s="2072">
        <v>0</v>
      </c>
      <c r="G84" s="2063">
        <v>412000</v>
      </c>
      <c r="H84" s="7736">
        <v>4588000</v>
      </c>
      <c r="I84" s="7737"/>
      <c r="J84" s="2066">
        <v>8.2400000000000001E-2</v>
      </c>
    </row>
    <row r="85" spans="1:10" ht="8.15" customHeight="1">
      <c r="A85" s="7764" t="s">
        <v>3682</v>
      </c>
      <c r="B85" s="7765"/>
      <c r="C85" s="2063">
        <v>4800000</v>
      </c>
      <c r="D85" s="2064">
        <v>0</v>
      </c>
      <c r="E85" s="2065">
        <v>2737812</v>
      </c>
      <c r="F85" s="2065">
        <v>342551</v>
      </c>
      <c r="G85" s="2063">
        <v>3080363</v>
      </c>
      <c r="H85" s="7736">
        <v>1719637</v>
      </c>
      <c r="I85" s="7737"/>
      <c r="J85" s="2066">
        <v>0.64170000000000005</v>
      </c>
    </row>
    <row r="86" spans="1:10" ht="8.15" customHeight="1">
      <c r="A86" s="7780" t="s">
        <v>3695</v>
      </c>
      <c r="B86" s="7781"/>
      <c r="C86" s="2063">
        <v>79136000</v>
      </c>
      <c r="D86" s="2064">
        <v>0</v>
      </c>
      <c r="E86" s="2065">
        <v>7643095</v>
      </c>
      <c r="F86" s="2065">
        <v>520000</v>
      </c>
      <c r="G86" s="2063">
        <v>8163095</v>
      </c>
      <c r="H86" s="7736">
        <v>70972905</v>
      </c>
      <c r="I86" s="7737"/>
      <c r="J86" s="2066">
        <v>0.1032</v>
      </c>
    </row>
    <row r="87" spans="1:10" ht="9" customHeight="1">
      <c r="A87" s="7756" t="s">
        <v>3684</v>
      </c>
      <c r="B87" s="7757"/>
      <c r="C87" s="2067">
        <v>14196000</v>
      </c>
      <c r="D87" s="2070">
        <v>0</v>
      </c>
      <c r="E87" s="2073">
        <v>6326772</v>
      </c>
      <c r="F87" s="2073">
        <v>98060</v>
      </c>
      <c r="G87" s="2067">
        <v>6424832</v>
      </c>
      <c r="H87" s="7758">
        <v>7771168</v>
      </c>
      <c r="I87" s="7759"/>
      <c r="J87" s="2071">
        <v>0.4526</v>
      </c>
    </row>
    <row r="88" spans="1:10" ht="9" customHeight="1">
      <c r="A88" s="7774" t="s">
        <v>3696</v>
      </c>
      <c r="B88" s="7775"/>
      <c r="C88" s="2079">
        <v>168397000</v>
      </c>
      <c r="D88" s="2082">
        <v>0</v>
      </c>
      <c r="E88" s="2079">
        <v>50136114</v>
      </c>
      <c r="F88" s="2079">
        <v>8071017</v>
      </c>
      <c r="G88" s="2079">
        <v>58207131</v>
      </c>
      <c r="H88" s="7776">
        <v>110189869</v>
      </c>
      <c r="I88" s="7777"/>
      <c r="J88" s="2081">
        <v>0.34570000000000001</v>
      </c>
    </row>
    <row r="89" spans="1:10" ht="10.15" customHeight="1">
      <c r="A89" s="7774" t="s">
        <v>3697</v>
      </c>
      <c r="B89" s="7775"/>
      <c r="C89" s="2079">
        <v>8911096000</v>
      </c>
      <c r="D89" s="2082">
        <v>0</v>
      </c>
      <c r="E89" s="2079">
        <v>8771415155</v>
      </c>
      <c r="F89" s="2079">
        <v>221782840</v>
      </c>
      <c r="G89" s="2079">
        <v>8993197995</v>
      </c>
      <c r="H89" s="7776">
        <v>-87608995</v>
      </c>
      <c r="I89" s="7777"/>
      <c r="J89" s="2081">
        <v>1.0092000000000001</v>
      </c>
    </row>
    <row r="90" spans="1:10" ht="10.15" customHeight="1">
      <c r="A90" s="7774" t="s">
        <v>3698</v>
      </c>
      <c r="B90" s="7775"/>
      <c r="C90" s="2079">
        <v>8911096000</v>
      </c>
      <c r="D90" s="2082">
        <v>0</v>
      </c>
      <c r="E90" s="2079">
        <v>4761180924</v>
      </c>
      <c r="F90" s="2079">
        <v>714152724</v>
      </c>
      <c r="G90" s="2079">
        <v>5475333648</v>
      </c>
      <c r="H90" s="7776">
        <v>3435762352</v>
      </c>
      <c r="I90" s="7777"/>
      <c r="J90" s="2081">
        <v>0.61439999999999995</v>
      </c>
    </row>
    <row r="91" spans="1:10" ht="10.15" customHeight="1">
      <c r="A91" s="7774" t="s">
        <v>3699</v>
      </c>
      <c r="B91" s="7775"/>
      <c r="C91" s="2082">
        <v>0</v>
      </c>
      <c r="D91" s="2082">
        <v>0</v>
      </c>
      <c r="E91" s="2079">
        <v>4010234231</v>
      </c>
      <c r="F91" s="2079">
        <v>-492369884</v>
      </c>
      <c r="G91" s="2079">
        <v>3517864347</v>
      </c>
      <c r="H91" s="7776">
        <v>-3523371347</v>
      </c>
      <c r="I91" s="7777"/>
      <c r="J91" s="2081">
        <v>1</v>
      </c>
    </row>
    <row r="92" spans="1:10" ht="10.15" customHeight="1">
      <c r="A92" s="7774" t="s">
        <v>3700</v>
      </c>
      <c r="B92" s="7775"/>
      <c r="C92" s="2082">
        <v>0</v>
      </c>
      <c r="D92" s="2082">
        <v>0</v>
      </c>
      <c r="E92" s="2079">
        <v>3950052870</v>
      </c>
      <c r="F92" s="2079">
        <v>-488594508</v>
      </c>
      <c r="G92" s="2079">
        <v>3461458362</v>
      </c>
      <c r="H92" s="7776">
        <v>-3466965362</v>
      </c>
      <c r="I92" s="7777"/>
      <c r="J92" s="2081">
        <v>1</v>
      </c>
    </row>
    <row r="93" spans="1:10" ht="12" customHeight="1">
      <c r="A93" s="7774" t="s">
        <v>3701</v>
      </c>
      <c r="B93" s="7775"/>
      <c r="C93" s="2082">
        <v>0</v>
      </c>
      <c r="D93" s="2082">
        <v>0</v>
      </c>
      <c r="E93" s="2079">
        <v>60181361</v>
      </c>
      <c r="F93" s="2079">
        <v>-3775376</v>
      </c>
      <c r="G93" s="2079">
        <v>56405985</v>
      </c>
      <c r="H93" s="7776">
        <v>-56405985</v>
      </c>
      <c r="I93" s="7777"/>
      <c r="J93" s="2081">
        <v>1</v>
      </c>
    </row>
    <row r="94" spans="1:10" ht="7.15" customHeight="1">
      <c r="A94" s="2088" t="s">
        <v>3702</v>
      </c>
      <c r="B94" s="7794" t="s">
        <v>3703</v>
      </c>
      <c r="C94" s="7794"/>
      <c r="D94" s="7794"/>
      <c r="E94" s="7794"/>
      <c r="F94" s="7794" t="s">
        <v>3704</v>
      </c>
      <c r="G94" s="7794"/>
      <c r="H94" s="7794"/>
    </row>
    <row r="95" spans="1:10" ht="8.15" customHeight="1">
      <c r="A95" s="2088" t="s">
        <v>3705</v>
      </c>
      <c r="B95" s="7794" t="s">
        <v>3706</v>
      </c>
      <c r="C95" s="7794"/>
      <c r="D95" s="7794"/>
      <c r="E95" s="7794"/>
      <c r="F95" s="7794" t="s">
        <v>3707</v>
      </c>
      <c r="G95" s="7794"/>
      <c r="H95" s="7794"/>
    </row>
    <row r="96" spans="1:10" ht="7.15" customHeight="1">
      <c r="A96" s="2089"/>
      <c r="B96" s="7794" t="s">
        <v>3708</v>
      </c>
      <c r="C96" s="7794"/>
      <c r="D96" s="7794"/>
      <c r="E96" s="7794"/>
      <c r="F96" s="7794" t="s">
        <v>3709</v>
      </c>
      <c r="G96" s="7794"/>
      <c r="H96" s="7794"/>
    </row>
    <row r="97" spans="1:1" ht="31.15" customHeight="1"/>
    <row r="98" spans="1:1" ht="61.15" customHeight="1"/>
    <row r="99" spans="1:1" ht="10.15" customHeight="1">
      <c r="A99" s="2090" t="s">
        <v>3710</v>
      </c>
    </row>
  </sheetData>
  <mergeCells count="191">
    <mergeCell ref="B95:E95"/>
    <mergeCell ref="F95:H95"/>
    <mergeCell ref="B96:E96"/>
    <mergeCell ref="F96:H96"/>
    <mergeCell ref="A92:B92"/>
    <mergeCell ref="H92:I92"/>
    <mergeCell ref="A93:B93"/>
    <mergeCell ref="H93:I93"/>
    <mergeCell ref="B94:E94"/>
    <mergeCell ref="F94:H94"/>
    <mergeCell ref="A89:B89"/>
    <mergeCell ref="H89:I89"/>
    <mergeCell ref="A90:B90"/>
    <mergeCell ref="H90:I90"/>
    <mergeCell ref="A91:B91"/>
    <mergeCell ref="H91:I91"/>
    <mergeCell ref="A86:B86"/>
    <mergeCell ref="H86:I86"/>
    <mergeCell ref="A87:B87"/>
    <mergeCell ref="H87:I87"/>
    <mergeCell ref="A88:B88"/>
    <mergeCell ref="H88:I88"/>
    <mergeCell ref="A83:B83"/>
    <mergeCell ref="H83:I83"/>
    <mergeCell ref="A84:B84"/>
    <mergeCell ref="H84:I84"/>
    <mergeCell ref="A85:B85"/>
    <mergeCell ref="H85:I85"/>
    <mergeCell ref="A80:B80"/>
    <mergeCell ref="H80:I80"/>
    <mergeCell ref="A81:B81"/>
    <mergeCell ref="H81:I81"/>
    <mergeCell ref="A82:B82"/>
    <mergeCell ref="H82:I82"/>
    <mergeCell ref="A77:B77"/>
    <mergeCell ref="H77:I77"/>
    <mergeCell ref="A78:B78"/>
    <mergeCell ref="H78:I78"/>
    <mergeCell ref="A79:B79"/>
    <mergeCell ref="H79:I79"/>
    <mergeCell ref="A74:B74"/>
    <mergeCell ref="H74:I74"/>
    <mergeCell ref="A75:B76"/>
    <mergeCell ref="D75:D76"/>
    <mergeCell ref="H75:I75"/>
    <mergeCell ref="J75:J76"/>
    <mergeCell ref="H76:I76"/>
    <mergeCell ref="A71:B71"/>
    <mergeCell ref="H71:I71"/>
    <mergeCell ref="A72:B72"/>
    <mergeCell ref="H72:I72"/>
    <mergeCell ref="A73:B73"/>
    <mergeCell ref="H73:I73"/>
    <mergeCell ref="A68:B68"/>
    <mergeCell ref="H68:I68"/>
    <mergeCell ref="A69:B69"/>
    <mergeCell ref="H69:I69"/>
    <mergeCell ref="A70:B70"/>
    <mergeCell ref="H70:I70"/>
    <mergeCell ref="A65:B65"/>
    <mergeCell ref="H65:I65"/>
    <mergeCell ref="A66:B66"/>
    <mergeCell ref="H66:I66"/>
    <mergeCell ref="A67:B67"/>
    <mergeCell ref="H67:I67"/>
    <mergeCell ref="A62:J62"/>
    <mergeCell ref="A63:B63"/>
    <mergeCell ref="D63:D64"/>
    <mergeCell ref="H63:I63"/>
    <mergeCell ref="J63:J64"/>
    <mergeCell ref="A64:B64"/>
    <mergeCell ref="H64:I64"/>
    <mergeCell ref="A57:B57"/>
    <mergeCell ref="H57:I57"/>
    <mergeCell ref="A58:B58"/>
    <mergeCell ref="H58:I58"/>
    <mergeCell ref="A60:J60"/>
    <mergeCell ref="A61:J61"/>
    <mergeCell ref="A54:B54"/>
    <mergeCell ref="H54:I54"/>
    <mergeCell ref="A55:B55"/>
    <mergeCell ref="H55:I55"/>
    <mergeCell ref="A56:B56"/>
    <mergeCell ref="H56:I56"/>
    <mergeCell ref="A51:B51"/>
    <mergeCell ref="H51:I51"/>
    <mergeCell ref="A52:B52"/>
    <mergeCell ref="H52:I52"/>
    <mergeCell ref="A53:B53"/>
    <mergeCell ref="H53:I53"/>
    <mergeCell ref="A48:B48"/>
    <mergeCell ref="H48:I48"/>
    <mergeCell ref="A49:B49"/>
    <mergeCell ref="H49:I49"/>
    <mergeCell ref="A50:B50"/>
    <mergeCell ref="H50:I50"/>
    <mergeCell ref="A45:B45"/>
    <mergeCell ref="H45:I45"/>
    <mergeCell ref="A46:B46"/>
    <mergeCell ref="H46:I46"/>
    <mergeCell ref="A47:B47"/>
    <mergeCell ref="H47:I47"/>
    <mergeCell ref="A42:B42"/>
    <mergeCell ref="H42:I42"/>
    <mergeCell ref="A43:B43"/>
    <mergeCell ref="H43:I43"/>
    <mergeCell ref="A44:B44"/>
    <mergeCell ref="H44:I44"/>
    <mergeCell ref="A39:B39"/>
    <mergeCell ref="H39:I39"/>
    <mergeCell ref="A40:B40"/>
    <mergeCell ref="D40:D41"/>
    <mergeCell ref="H40:I40"/>
    <mergeCell ref="J40:J41"/>
    <mergeCell ref="A41:B41"/>
    <mergeCell ref="H41:I41"/>
    <mergeCell ref="A36:B36"/>
    <mergeCell ref="H36:I36"/>
    <mergeCell ref="A37:B37"/>
    <mergeCell ref="H37:I37"/>
    <mergeCell ref="A38:B38"/>
    <mergeCell ref="H38:I38"/>
    <mergeCell ref="A33:B33"/>
    <mergeCell ref="H33:I33"/>
    <mergeCell ref="A34:B34"/>
    <mergeCell ref="H34:I34"/>
    <mergeCell ref="A35:B35"/>
    <mergeCell ref="H35:I35"/>
    <mergeCell ref="A30:B30"/>
    <mergeCell ref="H30:I30"/>
    <mergeCell ref="A31:B31"/>
    <mergeCell ref="H31:I31"/>
    <mergeCell ref="A32:B32"/>
    <mergeCell ref="H32:I32"/>
    <mergeCell ref="A27:B27"/>
    <mergeCell ref="H27:I27"/>
    <mergeCell ref="A28:B28"/>
    <mergeCell ref="H28:I28"/>
    <mergeCell ref="A29:B29"/>
    <mergeCell ref="H29:I29"/>
    <mergeCell ref="A24:B24"/>
    <mergeCell ref="H24:I24"/>
    <mergeCell ref="A25:B25"/>
    <mergeCell ref="H25:I25"/>
    <mergeCell ref="A26:B26"/>
    <mergeCell ref="H26:I26"/>
    <mergeCell ref="A21:B21"/>
    <mergeCell ref="H21:I21"/>
    <mergeCell ref="A22:B22"/>
    <mergeCell ref="H22:I22"/>
    <mergeCell ref="A23:B23"/>
    <mergeCell ref="H23:I23"/>
    <mergeCell ref="A18:B18"/>
    <mergeCell ref="H18:I18"/>
    <mergeCell ref="A19:B19"/>
    <mergeCell ref="H19:I19"/>
    <mergeCell ref="A20:B20"/>
    <mergeCell ref="H20:I20"/>
    <mergeCell ref="A15:B15"/>
    <mergeCell ref="H15:I15"/>
    <mergeCell ref="A16:B16"/>
    <mergeCell ref="H16:I16"/>
    <mergeCell ref="A17:B17"/>
    <mergeCell ref="H17:I17"/>
    <mergeCell ref="A12:B12"/>
    <mergeCell ref="H12:I12"/>
    <mergeCell ref="A13:B13"/>
    <mergeCell ref="H13:I13"/>
    <mergeCell ref="A14:B14"/>
    <mergeCell ref="H14:I14"/>
    <mergeCell ref="A9:B9"/>
    <mergeCell ref="H9:I9"/>
    <mergeCell ref="A10:B10"/>
    <mergeCell ref="H10:I10"/>
    <mergeCell ref="A11:B11"/>
    <mergeCell ref="H11:I11"/>
    <mergeCell ref="A6:B6"/>
    <mergeCell ref="H6:I6"/>
    <mergeCell ref="A7:B7"/>
    <mergeCell ref="H7:I7"/>
    <mergeCell ref="A8:B8"/>
    <mergeCell ref="H8:I8"/>
    <mergeCell ref="A1:J1"/>
    <mergeCell ref="A2:J2"/>
    <mergeCell ref="A3:J3"/>
    <mergeCell ref="A4:B4"/>
    <mergeCell ref="D4:D5"/>
    <mergeCell ref="H4:I4"/>
    <mergeCell ref="J4:J5"/>
    <mergeCell ref="A5:B5"/>
    <mergeCell ref="H5:I5"/>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7"/>
  <dimension ref="A1:L128"/>
  <sheetViews>
    <sheetView showGridLines="0" topLeftCell="C1" zoomScaleNormal="100" workbookViewId="0">
      <pane ySplit="6" topLeftCell="A7" activePane="bottomLeft" state="frozen"/>
      <selection pane="bottomLeft" activeCell="H9" sqref="H9"/>
    </sheetView>
  </sheetViews>
  <sheetFormatPr baseColWidth="10" defaultColWidth="11.1796875" defaultRowHeight="12.75" customHeight="1"/>
  <cols>
    <col min="1" max="1" width="7.7265625" style="2128" customWidth="1"/>
    <col min="2" max="2" width="9.7265625" style="2129" customWidth="1"/>
    <col min="3" max="3" width="36.1796875" style="2131" customWidth="1"/>
    <col min="4" max="4" width="11.26953125" style="2131" customWidth="1"/>
    <col min="5" max="5" width="13.54296875" style="2131" customWidth="1"/>
    <col min="6" max="6" width="12.81640625" style="2131" bestFit="1" customWidth="1"/>
    <col min="7" max="7" width="14.7265625" style="2131" bestFit="1" customWidth="1"/>
    <col min="8" max="8" width="16.26953125" style="2131" customWidth="1"/>
    <col min="9" max="9" width="12.81640625" style="2131" bestFit="1" customWidth="1"/>
    <col min="10" max="10" width="6.81640625" style="2131" bestFit="1" customWidth="1"/>
    <col min="11" max="11" width="14.81640625" style="2131" hidden="1" customWidth="1"/>
    <col min="12" max="12" width="16" style="2132" hidden="1" customWidth="1"/>
    <col min="13" max="16384" width="11.1796875" style="2131"/>
  </cols>
  <sheetData>
    <row r="1" spans="1:12" ht="12.75" customHeight="1">
      <c r="C1" s="2130"/>
      <c r="D1" s="2130"/>
      <c r="E1" s="2130"/>
      <c r="F1" s="2130"/>
      <c r="G1" s="2130"/>
      <c r="H1" s="2130"/>
      <c r="I1" s="2130"/>
      <c r="J1" s="2130"/>
    </row>
    <row r="2" spans="1:12" ht="12.75" customHeight="1">
      <c r="C2" s="7803" t="s">
        <v>3711</v>
      </c>
      <c r="D2" s="7803"/>
      <c r="E2" s="7803"/>
      <c r="F2" s="7803"/>
      <c r="G2" s="7803"/>
      <c r="H2" s="7803"/>
      <c r="I2" s="7803"/>
      <c r="J2" s="7803"/>
    </row>
    <row r="3" spans="1:12" ht="11.25" customHeight="1">
      <c r="C3" s="7803" t="s">
        <v>3712</v>
      </c>
      <c r="D3" s="7803"/>
      <c r="E3" s="7803"/>
      <c r="F3" s="7803"/>
      <c r="G3" s="7803"/>
      <c r="H3" s="7803"/>
      <c r="I3" s="7803"/>
      <c r="J3" s="7803"/>
    </row>
    <row r="4" spans="1:12" ht="14.25" customHeight="1" thickBot="1">
      <c r="C4" s="7804" t="s">
        <v>3713</v>
      </c>
      <c r="D4" s="7804"/>
      <c r="E4" s="7804"/>
      <c r="F4" s="7804"/>
      <c r="G4" s="7804"/>
      <c r="H4" s="7804"/>
      <c r="I4" s="7804"/>
      <c r="J4" s="7804"/>
    </row>
    <row r="5" spans="1:12" ht="10.5" customHeight="1">
      <c r="C5" s="2133" t="s">
        <v>3714</v>
      </c>
      <c r="D5" s="2134" t="s">
        <v>1861</v>
      </c>
      <c r="E5" s="7796" t="s">
        <v>3715</v>
      </c>
      <c r="F5" s="2135" t="s">
        <v>3716</v>
      </c>
      <c r="G5" s="2136" t="s">
        <v>3717</v>
      </c>
      <c r="H5" s="2136" t="s">
        <v>3718</v>
      </c>
      <c r="I5" s="2137" t="s">
        <v>3719</v>
      </c>
      <c r="J5" s="7798" t="s">
        <v>3720</v>
      </c>
    </row>
    <row r="6" spans="1:12" ht="14.25" customHeight="1" thickBot="1">
      <c r="C6" s="2138" t="s">
        <v>3721</v>
      </c>
      <c r="D6" s="5140" t="s">
        <v>3722</v>
      </c>
      <c r="E6" s="7797"/>
      <c r="F6" s="5141" t="s">
        <v>3723</v>
      </c>
      <c r="G6" s="5142" t="s">
        <v>3724</v>
      </c>
      <c r="H6" s="5142" t="s">
        <v>3724</v>
      </c>
      <c r="I6" s="5143" t="s">
        <v>3725</v>
      </c>
      <c r="J6" s="7799"/>
    </row>
    <row r="7" spans="1:12" ht="12.75" customHeight="1" thickTop="1" thickBot="1">
      <c r="C7" s="2139" t="s">
        <v>3726</v>
      </c>
      <c r="D7" s="2140"/>
      <c r="E7" s="2141"/>
      <c r="F7" s="2142"/>
      <c r="G7" s="2143"/>
      <c r="H7" s="2142"/>
      <c r="I7" s="2143"/>
      <c r="J7" s="2144"/>
    </row>
    <row r="8" spans="1:12" ht="12.75" customHeight="1">
      <c r="C8" s="2145" t="s">
        <v>3727</v>
      </c>
      <c r="D8" s="2146">
        <f t="shared" ref="D8:I8" si="0">SUM(D9:D15)</f>
        <v>7102568000</v>
      </c>
      <c r="E8" s="2146">
        <f t="shared" si="0"/>
        <v>0</v>
      </c>
      <c r="F8" s="2146">
        <f t="shared" si="0"/>
        <v>6784637651</v>
      </c>
      <c r="G8" s="2146">
        <f t="shared" si="0"/>
        <v>161418350</v>
      </c>
      <c r="H8" s="2146">
        <f t="shared" si="0"/>
        <v>6946056001</v>
      </c>
      <c r="I8" s="2147">
        <f t="shared" si="0"/>
        <v>156511999</v>
      </c>
      <c r="J8" s="2148">
        <f t="shared" ref="J8:J13" si="1">+IF(D8&gt;0,(H8/D8),IF(H8&gt;0,1,IF(H8&lt;0,1,0)))</f>
        <v>0.97796402667316951</v>
      </c>
    </row>
    <row r="9" spans="1:12" ht="12.75" customHeight="1">
      <c r="B9" s="2129">
        <v>4170101101</v>
      </c>
      <c r="C9" s="2149" t="s">
        <v>3728</v>
      </c>
      <c r="D9" s="2150">
        <v>420649000</v>
      </c>
      <c r="E9" s="2151">
        <v>0</v>
      </c>
      <c r="F9" s="2152">
        <v>304087000</v>
      </c>
      <c r="G9" s="2152">
        <f>+SUM([9]PUB!$H$12:$H$15)</f>
        <v>37630000</v>
      </c>
      <c r="H9" s="2153">
        <f t="shared" ref="H9:H15" si="2">+F9+G9</f>
        <v>341717000</v>
      </c>
      <c r="I9" s="2154">
        <f t="shared" ref="I9:I15" si="3">+D9+E9-H9</f>
        <v>78932000</v>
      </c>
      <c r="J9" s="2155">
        <f t="shared" si="1"/>
        <v>0.81235662036519762</v>
      </c>
      <c r="K9" s="2156">
        <f>+D9+D10+D14</f>
        <v>6370771000</v>
      </c>
      <c r="L9" s="2157" t="s">
        <v>3729</v>
      </c>
    </row>
    <row r="10" spans="1:12" ht="12.75" customHeight="1">
      <c r="B10" s="2129">
        <v>4170101102</v>
      </c>
      <c r="C10" s="2149" t="s">
        <v>3730</v>
      </c>
      <c r="D10" s="2151">
        <v>5948220000</v>
      </c>
      <c r="E10" s="2151">
        <v>0</v>
      </c>
      <c r="F10" s="2152">
        <v>5910791550</v>
      </c>
      <c r="G10" s="2152">
        <f>+SUM([9]PUB!$H$16:$H$19)</f>
        <v>74750800</v>
      </c>
      <c r="H10" s="2153">
        <f t="shared" si="2"/>
        <v>5985542350</v>
      </c>
      <c r="I10" s="2154">
        <f t="shared" si="3"/>
        <v>-37322350</v>
      </c>
      <c r="J10" s="2155">
        <f t="shared" si="1"/>
        <v>1.0062745409551093</v>
      </c>
      <c r="K10" s="2156">
        <f>+D11+D13</f>
        <v>537842000</v>
      </c>
      <c r="L10" s="2158" t="s">
        <v>3731</v>
      </c>
    </row>
    <row r="11" spans="1:12" ht="12.75" customHeight="1">
      <c r="B11" s="2129">
        <v>4170101103</v>
      </c>
      <c r="C11" s="2149" t="s">
        <v>3732</v>
      </c>
      <c r="D11" s="2151">
        <v>216061000</v>
      </c>
      <c r="E11" s="2151">
        <v>0</v>
      </c>
      <c r="F11" s="2152">
        <v>171724000</v>
      </c>
      <c r="G11" s="2152">
        <f>+SUM([9]PUB!$H$20:$H$23)</f>
        <v>19979250</v>
      </c>
      <c r="H11" s="2159">
        <f t="shared" si="2"/>
        <v>191703250</v>
      </c>
      <c r="I11" s="2154">
        <f t="shared" si="3"/>
        <v>24357750</v>
      </c>
      <c r="J11" s="2155">
        <f t="shared" si="1"/>
        <v>0.88726447623587779</v>
      </c>
      <c r="K11" s="2156">
        <f>+D12</f>
        <v>193955000</v>
      </c>
      <c r="L11" s="2160" t="s">
        <v>3733</v>
      </c>
    </row>
    <row r="12" spans="1:12" ht="12.75" customHeight="1">
      <c r="B12" s="2129">
        <v>4170101104</v>
      </c>
      <c r="C12" s="2149" t="s">
        <v>3734</v>
      </c>
      <c r="D12" s="2151">
        <v>193955000</v>
      </c>
      <c r="E12" s="2151">
        <v>0</v>
      </c>
      <c r="F12" s="2152">
        <v>187568901</v>
      </c>
      <c r="G12" s="2152">
        <f>+SUM([9]PUB!$H$24:$H$27)</f>
        <v>6634000</v>
      </c>
      <c r="H12" s="2161">
        <f t="shared" si="2"/>
        <v>194202901</v>
      </c>
      <c r="I12" s="2154">
        <f t="shared" si="3"/>
        <v>-247901</v>
      </c>
      <c r="J12" s="2155">
        <f t="shared" si="1"/>
        <v>1.0012781366811889</v>
      </c>
      <c r="K12" s="2156">
        <f>+D16</f>
        <v>257802000</v>
      </c>
      <c r="L12" s="2162" t="s">
        <v>3735</v>
      </c>
    </row>
    <row r="13" spans="1:12" ht="12.75" customHeight="1">
      <c r="B13" s="2129">
        <v>4170101105</v>
      </c>
      <c r="C13" s="2149" t="s">
        <v>3736</v>
      </c>
      <c r="D13" s="2151">
        <v>321781000</v>
      </c>
      <c r="E13" s="2151">
        <v>0</v>
      </c>
      <c r="F13" s="2152">
        <v>210466200</v>
      </c>
      <c r="G13" s="2152">
        <f>+SUM([9]PUB!$H$28:$H$31)</f>
        <v>22424300</v>
      </c>
      <c r="H13" s="2159">
        <f t="shared" si="2"/>
        <v>232890500</v>
      </c>
      <c r="I13" s="2154">
        <f t="shared" si="3"/>
        <v>88890500</v>
      </c>
      <c r="J13" s="2155">
        <f t="shared" si="1"/>
        <v>0.72375466544015965</v>
      </c>
      <c r="K13" s="2156"/>
      <c r="L13" s="2163" t="s">
        <v>3737</v>
      </c>
    </row>
    <row r="14" spans="1:12" ht="12.75" customHeight="1">
      <c r="B14" s="2129">
        <v>4170101108</v>
      </c>
      <c r="C14" s="2149" t="s">
        <v>3738</v>
      </c>
      <c r="D14" s="2151">
        <v>1902000</v>
      </c>
      <c r="E14" s="2151"/>
      <c r="F14" s="2152">
        <v>0</v>
      </c>
      <c r="G14" s="2152">
        <f>+[9]PUB!$H$32</f>
        <v>0</v>
      </c>
      <c r="H14" s="2153">
        <f t="shared" si="2"/>
        <v>0</v>
      </c>
      <c r="I14" s="2154">
        <f t="shared" si="3"/>
        <v>1902000</v>
      </c>
      <c r="J14" s="2155">
        <f>+IF((D14+E14)&gt;0,(H14/(D14+E14)),IF(H14&gt;0,1,IF(H14&lt;0,1,0)))</f>
        <v>0</v>
      </c>
      <c r="K14" s="2156">
        <f>+D23</f>
        <v>402702000</v>
      </c>
      <c r="L14" s="2164" t="s">
        <v>3739</v>
      </c>
    </row>
    <row r="15" spans="1:12" s="2172" customFormat="1" ht="12.75" hidden="1" customHeight="1">
      <c r="A15" s="2165"/>
      <c r="B15" s="2166">
        <v>417505</v>
      </c>
      <c r="C15" s="2167" t="s">
        <v>3740</v>
      </c>
      <c r="D15" s="2168">
        <v>0</v>
      </c>
      <c r="E15" s="2168">
        <v>0</v>
      </c>
      <c r="F15" s="2169">
        <v>0</v>
      </c>
      <c r="G15" s="2169">
        <v>0</v>
      </c>
      <c r="H15" s="2169">
        <f t="shared" si="2"/>
        <v>0</v>
      </c>
      <c r="I15" s="2170">
        <f t="shared" si="3"/>
        <v>0</v>
      </c>
      <c r="J15" s="2171">
        <f>+IF(D15&gt;0,(H15/D15),IF(H15&gt;0,1,IF(H15&lt;0,1,0)))</f>
        <v>0</v>
      </c>
      <c r="L15" s="2173"/>
    </row>
    <row r="16" spans="1:12" ht="12.75" customHeight="1">
      <c r="C16" s="2174" t="s">
        <v>3741</v>
      </c>
      <c r="D16" s="2175">
        <f t="shared" ref="D16:I16" si="4">SUM(D17:D22)</f>
        <v>257802000</v>
      </c>
      <c r="E16" s="2175">
        <f t="shared" si="4"/>
        <v>0</v>
      </c>
      <c r="F16" s="2175">
        <f t="shared" si="4"/>
        <v>245707750</v>
      </c>
      <c r="G16" s="2175">
        <f t="shared" si="4"/>
        <v>9136000</v>
      </c>
      <c r="H16" s="2176">
        <f t="shared" si="4"/>
        <v>254843750</v>
      </c>
      <c r="I16" s="2177">
        <f t="shared" si="4"/>
        <v>2958250</v>
      </c>
      <c r="J16" s="2178">
        <f>+IF(D6&gt;0,(H16/D16),IF(H16&gt;0,1,IF(H16&lt;0,1,0)))</f>
        <v>0.98852510841653674</v>
      </c>
    </row>
    <row r="17" spans="1:12" ht="12.75" customHeight="1">
      <c r="B17" s="2179">
        <v>4170101201</v>
      </c>
      <c r="C17" s="2180" t="s">
        <v>3742</v>
      </c>
      <c r="D17" s="2181">
        <v>81576000</v>
      </c>
      <c r="E17" s="2181">
        <v>0</v>
      </c>
      <c r="F17" s="2152">
        <v>61690000</v>
      </c>
      <c r="G17" s="2152">
        <f>+SUM([9]PUB!$H$34:$H$37)</f>
        <v>5283000</v>
      </c>
      <c r="H17" s="2182">
        <f t="shared" ref="H17:H22" si="5">+F17+G17</f>
        <v>66973000</v>
      </c>
      <c r="I17" s="2154">
        <f t="shared" ref="I17:I22" si="6">+D17+E17-H17</f>
        <v>14603000</v>
      </c>
      <c r="J17" s="2155">
        <f>+IF(D17&gt;0,(H17/D17),IF(H17&gt;0,1,IF(H17&lt;0,1,0)))</f>
        <v>0.82098901637736588</v>
      </c>
    </row>
    <row r="18" spans="1:12" ht="12.75" customHeight="1">
      <c r="B18" s="2129">
        <v>4170101202</v>
      </c>
      <c r="C18" s="2149" t="s">
        <v>3730</v>
      </c>
      <c r="D18" s="2181">
        <v>135501000</v>
      </c>
      <c r="E18" s="2181">
        <v>0</v>
      </c>
      <c r="F18" s="2152">
        <v>140315000</v>
      </c>
      <c r="G18" s="2152">
        <f>+SUM([9]PUB!$H$38:$H$39)</f>
        <v>-587000</v>
      </c>
      <c r="H18" s="2182">
        <f t="shared" si="5"/>
        <v>139728000</v>
      </c>
      <c r="I18" s="2154">
        <f t="shared" si="6"/>
        <v>-4227000</v>
      </c>
      <c r="J18" s="2155">
        <f>+IF(D18&gt;0,(H18/D18),IF(H18&gt;0,1,IF(H18&lt;0,1,0)))</f>
        <v>1.0311953417317954</v>
      </c>
    </row>
    <row r="19" spans="1:12" ht="12.75" customHeight="1">
      <c r="B19" s="2129">
        <v>4170101203</v>
      </c>
      <c r="C19" s="2149" t="s">
        <v>3743</v>
      </c>
      <c r="D19" s="2181">
        <v>0</v>
      </c>
      <c r="E19" s="2181">
        <v>0</v>
      </c>
      <c r="F19" s="2152">
        <v>6390750</v>
      </c>
      <c r="G19" s="2152">
        <f>+SUM([9]PUB!$H$40:$H$41)</f>
        <v>942000</v>
      </c>
      <c r="H19" s="2182">
        <f t="shared" si="5"/>
        <v>7332750</v>
      </c>
      <c r="I19" s="2154">
        <f t="shared" si="6"/>
        <v>-7332750</v>
      </c>
      <c r="J19" s="2155">
        <f>+IF(D19&gt;0,(H19/D19),IF(H19&gt;0,1,IF(H19&lt;0,1,0)))</f>
        <v>1</v>
      </c>
    </row>
    <row r="20" spans="1:12" ht="12.75" customHeight="1">
      <c r="B20" s="2129">
        <v>4170101205</v>
      </c>
      <c r="C20" s="2149" t="s">
        <v>3744</v>
      </c>
      <c r="D20" s="2181">
        <v>40725000</v>
      </c>
      <c r="E20" s="2181">
        <v>0</v>
      </c>
      <c r="F20" s="2152">
        <v>37312000</v>
      </c>
      <c r="G20" s="2152">
        <f>+SUM([9]PUB!$H$43:$H$45)</f>
        <v>3498000</v>
      </c>
      <c r="H20" s="2182">
        <f t="shared" si="5"/>
        <v>40810000</v>
      </c>
      <c r="I20" s="2154">
        <f t="shared" si="6"/>
        <v>-85000</v>
      </c>
      <c r="J20" s="2155">
        <f>+IF((D20+E20)&gt;0,(H20/(D20+E20)),IF(H20&gt;0,1,IF(H20&lt;0,1,0)))</f>
        <v>1.0020871700429712</v>
      </c>
      <c r="K20" s="2156"/>
    </row>
    <row r="21" spans="1:12" s="2172" customFormat="1" ht="13.5" hidden="1">
      <c r="A21" s="2165"/>
      <c r="B21" s="2166">
        <v>4170101208</v>
      </c>
      <c r="C21" s="2167" t="s">
        <v>3738</v>
      </c>
      <c r="D21" s="2183">
        <v>0</v>
      </c>
      <c r="E21" s="2183">
        <v>0</v>
      </c>
      <c r="F21" s="2169">
        <v>0</v>
      </c>
      <c r="G21" s="2169"/>
      <c r="H21" s="2169">
        <f t="shared" si="5"/>
        <v>0</v>
      </c>
      <c r="I21" s="2170">
        <f t="shared" si="6"/>
        <v>0</v>
      </c>
      <c r="J21" s="2171">
        <f>+IF(D21&gt;0,(H21/D21),IF(H21&gt;0,1,IF(H21&lt;0,1,0)))</f>
        <v>0</v>
      </c>
      <c r="L21" s="2173"/>
    </row>
    <row r="22" spans="1:12" s="2172" customFormat="1" ht="12.75" hidden="1" customHeight="1">
      <c r="A22" s="2165"/>
      <c r="B22" s="2166">
        <v>417510</v>
      </c>
      <c r="C22" s="2167" t="s">
        <v>3745</v>
      </c>
      <c r="D22" s="2183">
        <v>0</v>
      </c>
      <c r="E22" s="2183">
        <v>0</v>
      </c>
      <c r="F22" s="2169">
        <v>0</v>
      </c>
      <c r="G22" s="2169"/>
      <c r="H22" s="2169">
        <f t="shared" si="5"/>
        <v>0</v>
      </c>
      <c r="I22" s="2170">
        <f t="shared" si="6"/>
        <v>0</v>
      </c>
      <c r="J22" s="2171">
        <f>+IF(D22&gt;0,(H22/D22),IF(H22&gt;0,1,IF(H22&lt;0,1,0)))</f>
        <v>0</v>
      </c>
      <c r="L22" s="2173"/>
    </row>
    <row r="23" spans="1:12" ht="10.5" customHeight="1">
      <c r="C23" s="2184" t="s">
        <v>3746</v>
      </c>
      <c r="D23" s="2175">
        <f t="shared" ref="D23:I23" si="7">SUM(D24:D28)</f>
        <v>402702000</v>
      </c>
      <c r="E23" s="2175">
        <f t="shared" si="7"/>
        <v>0</v>
      </c>
      <c r="F23" s="2175">
        <f t="shared" si="7"/>
        <v>357820401</v>
      </c>
      <c r="G23" s="2175">
        <f t="shared" si="7"/>
        <v>10573200</v>
      </c>
      <c r="H23" s="2185">
        <f t="shared" si="7"/>
        <v>368393601</v>
      </c>
      <c r="I23" s="2177">
        <f t="shared" si="7"/>
        <v>34308399</v>
      </c>
      <c r="J23" s="2178">
        <f>+IF(D13&gt;0,(H23/D23),IF(H23&gt;0,1,IF(H23&lt;0,1,0)))</f>
        <v>0.91480449811523157</v>
      </c>
    </row>
    <row r="24" spans="1:12" ht="12.75" customHeight="1">
      <c r="A24" s="2186"/>
      <c r="B24" s="2129">
        <v>4170101301</v>
      </c>
      <c r="C24" s="2187" t="s">
        <v>3747</v>
      </c>
      <c r="D24" s="2181">
        <v>381105000</v>
      </c>
      <c r="E24" s="2181">
        <v>0</v>
      </c>
      <c r="F24" s="2152">
        <v>342593701</v>
      </c>
      <c r="G24" s="2152">
        <f>+SUM([9]PUB!$H$47:$H$50)</f>
        <v>8474400</v>
      </c>
      <c r="H24" s="2182">
        <f>+F24+G24</f>
        <v>351068101</v>
      </c>
      <c r="I24" s="2154">
        <f>+D24+E24-H24</f>
        <v>30036899</v>
      </c>
      <c r="J24" s="2155">
        <f>+IF(D24&gt;0,(H24/D24),IF(H24&gt;0,1,IF(H24&lt;0,1,0)))</f>
        <v>0.92118471549835346</v>
      </c>
    </row>
    <row r="25" spans="1:12" ht="12.75" customHeight="1">
      <c r="A25" s="2186"/>
      <c r="B25" s="2129">
        <v>4170101302</v>
      </c>
      <c r="C25" s="2187" t="s">
        <v>3748</v>
      </c>
      <c r="D25" s="2181">
        <v>1238000</v>
      </c>
      <c r="E25" s="2181">
        <v>0</v>
      </c>
      <c r="F25" s="2152">
        <v>1035000</v>
      </c>
      <c r="G25" s="2152">
        <f>+SUM([9]PUB!$H$51:$H$54)</f>
        <v>225000</v>
      </c>
      <c r="H25" s="2182">
        <f>+F25+G25</f>
        <v>1260000</v>
      </c>
      <c r="I25" s="2154">
        <f>+D25+E25-H25</f>
        <v>-22000</v>
      </c>
      <c r="J25" s="2155">
        <f>+IF(D25&gt;0,(H25/D25),IF(H25&gt;0,1,IF(H25&lt;0,1,0)))</f>
        <v>1.0177705977382876</v>
      </c>
    </row>
    <row r="26" spans="1:12" ht="12.75" customHeight="1">
      <c r="B26" s="2129">
        <v>4170101305</v>
      </c>
      <c r="C26" s="2187" t="s">
        <v>3744</v>
      </c>
      <c r="D26" s="2181">
        <v>19823000</v>
      </c>
      <c r="E26" s="2181">
        <v>0</v>
      </c>
      <c r="F26" s="2152">
        <v>14101700</v>
      </c>
      <c r="G26" s="2152">
        <f>+SUM([9]PUB!$H$55:$H$58)</f>
        <v>1918800</v>
      </c>
      <c r="H26" s="2182">
        <f>+F26+G26</f>
        <v>16020500</v>
      </c>
      <c r="I26" s="2154">
        <f>+D26+E26-H26</f>
        <v>3802500</v>
      </c>
      <c r="J26" s="2155">
        <f>+IF(D26&gt;0,(H26/D26),IF(H26&gt;0,1,IF(H26&lt;0,1,0)))</f>
        <v>0.80817736972204002</v>
      </c>
    </row>
    <row r="27" spans="1:12" ht="12.75" customHeight="1">
      <c r="B27" s="2129">
        <v>4170101308</v>
      </c>
      <c r="C27" s="2187" t="s">
        <v>3738</v>
      </c>
      <c r="D27" s="2181">
        <v>536000</v>
      </c>
      <c r="E27" s="2181">
        <v>0</v>
      </c>
      <c r="F27" s="2152">
        <v>0</v>
      </c>
      <c r="G27" s="2152">
        <f>+[9]PUB!$H$59</f>
        <v>0</v>
      </c>
      <c r="H27" s="2182">
        <f>+F27+G27</f>
        <v>0</v>
      </c>
      <c r="I27" s="2154">
        <f>+D27+E27-H27</f>
        <v>536000</v>
      </c>
      <c r="J27" s="2155">
        <f>+IF((D27+E27)&gt;0,(H27/(D27+E27)),IF(H27&gt;0,1,IF(H27&lt;0,1,0)))</f>
        <v>0</v>
      </c>
    </row>
    <row r="28" spans="1:12" ht="12.75" customHeight="1">
      <c r="B28" s="2129">
        <v>417515</v>
      </c>
      <c r="C28" s="2187" t="s">
        <v>3749</v>
      </c>
      <c r="D28" s="2181">
        <v>0</v>
      </c>
      <c r="E28" s="2181">
        <v>0</v>
      </c>
      <c r="F28" s="2152">
        <v>90000</v>
      </c>
      <c r="G28" s="2152">
        <f>+[9]PUB!$H$69</f>
        <v>-45000</v>
      </c>
      <c r="H28" s="2188">
        <f>+F28+G28</f>
        <v>45000</v>
      </c>
      <c r="I28" s="2154">
        <f>+D28+E28-H28</f>
        <v>-45000</v>
      </c>
      <c r="J28" s="2189">
        <f t="shared" ref="J28:J43" si="8">+IF(D28&gt;0,(H28/D28),IF(H28&gt;0,1,IF(H28&lt;0,1,0)))</f>
        <v>1</v>
      </c>
      <c r="L28" s="2190"/>
    </row>
    <row r="29" spans="1:12" ht="9.75" customHeight="1">
      <c r="C29" s="2184" t="s">
        <v>3750</v>
      </c>
      <c r="D29" s="2175">
        <f t="shared" ref="D29:I29" si="9">+D30</f>
        <v>0</v>
      </c>
      <c r="E29" s="2175">
        <f t="shared" si="9"/>
        <v>0</v>
      </c>
      <c r="F29" s="2175">
        <f t="shared" si="9"/>
        <v>1856500</v>
      </c>
      <c r="G29" s="2175">
        <f t="shared" si="9"/>
        <v>138000</v>
      </c>
      <c r="H29" s="2175">
        <f t="shared" si="9"/>
        <v>1994500</v>
      </c>
      <c r="I29" s="2191">
        <f t="shared" si="9"/>
        <v>-1994500</v>
      </c>
      <c r="J29" s="2178">
        <f t="shared" si="8"/>
        <v>1</v>
      </c>
    </row>
    <row r="30" spans="1:12" ht="12.75" customHeight="1">
      <c r="B30" s="2129">
        <v>4170101410</v>
      </c>
      <c r="C30" s="2187" t="s">
        <v>3751</v>
      </c>
      <c r="D30" s="2192">
        <v>0</v>
      </c>
      <c r="E30" s="2192">
        <v>0</v>
      </c>
      <c r="F30" s="2152">
        <v>1856500</v>
      </c>
      <c r="G30" s="2193">
        <f>+SUM([9]PUB!$H$61:$H$63)</f>
        <v>138000</v>
      </c>
      <c r="H30" s="2194">
        <f>+F30+G30</f>
        <v>1994500</v>
      </c>
      <c r="I30" s="2154">
        <f>+D30+E30-H30</f>
        <v>-1994500</v>
      </c>
      <c r="J30" s="2155">
        <f t="shared" si="8"/>
        <v>1</v>
      </c>
    </row>
    <row r="31" spans="1:12" ht="9.75" customHeight="1">
      <c r="C31" s="2184" t="s">
        <v>3752</v>
      </c>
      <c r="D31" s="2175">
        <f t="shared" ref="D31:I31" si="10">SUM(D32:D34)</f>
        <v>8906000</v>
      </c>
      <c r="E31" s="2175">
        <f t="shared" si="10"/>
        <v>0</v>
      </c>
      <c r="F31" s="2175">
        <f t="shared" si="10"/>
        <v>25360887</v>
      </c>
      <c r="G31" s="2195">
        <f t="shared" si="10"/>
        <v>773816</v>
      </c>
      <c r="H31" s="2196">
        <f t="shared" si="10"/>
        <v>26134703</v>
      </c>
      <c r="I31" s="2177">
        <f t="shared" si="10"/>
        <v>-17228703</v>
      </c>
      <c r="J31" s="2178">
        <f t="shared" si="8"/>
        <v>2.9345051650572649</v>
      </c>
      <c r="K31" s="2156">
        <f>+D31+D37</f>
        <v>27198000</v>
      </c>
      <c r="L31" s="2197" t="s">
        <v>3753</v>
      </c>
    </row>
    <row r="32" spans="1:12" ht="12.75" customHeight="1">
      <c r="B32" s="2198">
        <v>41701015</v>
      </c>
      <c r="C32" s="2149" t="s">
        <v>3754</v>
      </c>
      <c r="D32" s="2199">
        <v>8906000</v>
      </c>
      <c r="E32" s="2181">
        <v>0</v>
      </c>
      <c r="F32" s="2200">
        <v>15045016</v>
      </c>
      <c r="G32" s="2200">
        <f>+SUM([9]PUB!$H$64:$H$65)</f>
        <v>666253</v>
      </c>
      <c r="H32" s="2182">
        <f>+F32+G32</f>
        <v>15711269</v>
      </c>
      <c r="I32" s="2154">
        <f>+D32+E32-H32</f>
        <v>-6805269</v>
      </c>
      <c r="J32" s="2155">
        <f t="shared" si="8"/>
        <v>1.7641218279811364</v>
      </c>
    </row>
    <row r="33" spans="1:12" ht="12.75" customHeight="1">
      <c r="B33" s="2201">
        <v>41701020</v>
      </c>
      <c r="C33" s="2149" t="s">
        <v>3755</v>
      </c>
      <c r="D33" s="2202">
        <v>0</v>
      </c>
      <c r="E33" s="2202">
        <v>0</v>
      </c>
      <c r="F33" s="2203">
        <v>10521804</v>
      </c>
      <c r="G33" s="2152">
        <f>+[9]PUB!$H$67</f>
        <v>107563</v>
      </c>
      <c r="H33" s="2188">
        <f>+F33+G33</f>
        <v>10629367</v>
      </c>
      <c r="I33" s="2154">
        <f>+D33+E33-H33</f>
        <v>-10629367</v>
      </c>
      <c r="J33" s="2189">
        <f t="shared" si="8"/>
        <v>1</v>
      </c>
      <c r="L33" s="2190"/>
    </row>
    <row r="34" spans="1:12" ht="12.75" customHeight="1">
      <c r="A34" s="2190"/>
      <c r="B34" s="2129">
        <v>417520</v>
      </c>
      <c r="C34" s="2149" t="s">
        <v>3756</v>
      </c>
      <c r="D34" s="2204">
        <v>0</v>
      </c>
      <c r="E34" s="2204">
        <v>0</v>
      </c>
      <c r="F34" s="2205">
        <v>-205933</v>
      </c>
      <c r="G34" s="2152">
        <f>+[9]PUB!$H$70</f>
        <v>0</v>
      </c>
      <c r="H34" s="2188">
        <f>+F34+G34</f>
        <v>-205933</v>
      </c>
      <c r="I34" s="2154">
        <f>+D34+E34-H34</f>
        <v>205933</v>
      </c>
      <c r="J34" s="2189">
        <f t="shared" si="8"/>
        <v>1</v>
      </c>
      <c r="L34" s="2190"/>
    </row>
    <row r="35" spans="1:12" ht="10.5" customHeight="1">
      <c r="A35" s="2132"/>
      <c r="C35" s="2206" t="s">
        <v>3757</v>
      </c>
      <c r="D35" s="2175">
        <f t="shared" ref="D35:I35" si="11">SUM(D36:D42)</f>
        <v>100292000</v>
      </c>
      <c r="E35" s="2207">
        <f t="shared" si="11"/>
        <v>0</v>
      </c>
      <c r="F35" s="2207">
        <f t="shared" si="11"/>
        <v>131554051.16</v>
      </c>
      <c r="G35" s="2175">
        <f t="shared" si="11"/>
        <v>3735208.67</v>
      </c>
      <c r="H35" s="2175">
        <f t="shared" si="11"/>
        <v>135289259.83000001</v>
      </c>
      <c r="I35" s="2175">
        <f t="shared" si="11"/>
        <v>-34997259.829999998</v>
      </c>
      <c r="J35" s="2178">
        <f t="shared" si="8"/>
        <v>1.3489536536313964</v>
      </c>
    </row>
    <row r="36" spans="1:12" ht="12.75" customHeight="1">
      <c r="B36" s="2129">
        <v>42100501</v>
      </c>
      <c r="C36" s="2187" t="s">
        <v>3758</v>
      </c>
      <c r="D36" s="2208">
        <f>+[10]PUBLICO!$E$83</f>
        <v>82000000</v>
      </c>
      <c r="E36" s="2181">
        <v>0</v>
      </c>
      <c r="F36" s="2152">
        <v>14394299.210000001</v>
      </c>
      <c r="G36" s="2152">
        <f>+[9]PUB!$H$74</f>
        <v>2374091.67</v>
      </c>
      <c r="H36" s="2182">
        <f t="shared" ref="H36:H42" si="12">+F36+G36</f>
        <v>16768390.880000001</v>
      </c>
      <c r="I36" s="2154">
        <f t="shared" ref="I36:I42" si="13">+D36+E36-H36</f>
        <v>65231609.119999997</v>
      </c>
      <c r="J36" s="2155">
        <f t="shared" si="8"/>
        <v>0.20449257170731708</v>
      </c>
      <c r="K36" s="2156">
        <f>+D36</f>
        <v>82000000</v>
      </c>
      <c r="L36" s="2163" t="s">
        <v>3759</v>
      </c>
    </row>
    <row r="37" spans="1:12" ht="12.75" customHeight="1">
      <c r="B37" s="2129">
        <v>4220</v>
      </c>
      <c r="C37" s="2187" t="s">
        <v>3760</v>
      </c>
      <c r="D37" s="2181">
        <f>+SUM([10]PUBLICO!$E$86:$E$90)</f>
        <v>18292000</v>
      </c>
      <c r="E37" s="2181">
        <v>0</v>
      </c>
      <c r="F37" s="2152">
        <v>9767595</v>
      </c>
      <c r="G37" s="2152">
        <f>+[9]PUB!$H$75</f>
        <v>1190132</v>
      </c>
      <c r="H37" s="2209">
        <f t="shared" si="12"/>
        <v>10957727</v>
      </c>
      <c r="I37" s="2154">
        <f t="shared" si="13"/>
        <v>7334273</v>
      </c>
      <c r="J37" s="2155">
        <f t="shared" si="8"/>
        <v>0.5990447736715504</v>
      </c>
    </row>
    <row r="38" spans="1:12" s="2217" customFormat="1" ht="12.75" hidden="1" customHeight="1">
      <c r="A38" s="2210"/>
      <c r="B38" s="2211">
        <v>4235</v>
      </c>
      <c r="C38" s="2212" t="s">
        <v>3761</v>
      </c>
      <c r="D38" s="2213">
        <v>0</v>
      </c>
      <c r="E38" s="2213">
        <v>0</v>
      </c>
      <c r="F38" s="2214">
        <v>0</v>
      </c>
      <c r="G38" s="2214"/>
      <c r="H38" s="2214">
        <f t="shared" si="12"/>
        <v>0</v>
      </c>
      <c r="I38" s="2215">
        <f t="shared" si="13"/>
        <v>0</v>
      </c>
      <c r="J38" s="2216">
        <f t="shared" si="8"/>
        <v>0</v>
      </c>
      <c r="L38" s="2218"/>
    </row>
    <row r="39" spans="1:12" ht="12.75" customHeight="1">
      <c r="B39" s="2129">
        <v>4250</v>
      </c>
      <c r="C39" s="2187" t="s">
        <v>3751</v>
      </c>
      <c r="D39" s="2181">
        <v>0</v>
      </c>
      <c r="E39" s="2181">
        <v>0</v>
      </c>
      <c r="F39" s="2152">
        <v>2582911</v>
      </c>
      <c r="G39" s="2152">
        <f>+[9]PUB!$H$82</f>
        <v>170709</v>
      </c>
      <c r="H39" s="2194">
        <f t="shared" si="12"/>
        <v>2753620</v>
      </c>
      <c r="I39" s="2154">
        <f t="shared" si="13"/>
        <v>-2753620</v>
      </c>
      <c r="J39" s="2155">
        <f t="shared" si="8"/>
        <v>1</v>
      </c>
    </row>
    <row r="40" spans="1:12" ht="12.75" customHeight="1">
      <c r="B40" s="2129">
        <v>4255</v>
      </c>
      <c r="C40" s="2187" t="s">
        <v>3762</v>
      </c>
      <c r="D40" s="2181">
        <v>0</v>
      </c>
      <c r="E40" s="2181">
        <v>0</v>
      </c>
      <c r="F40" s="2152">
        <v>478170</v>
      </c>
      <c r="G40" s="2152">
        <f>+[9]PUB!$H$86</f>
        <v>0</v>
      </c>
      <c r="H40" s="2194">
        <f t="shared" si="12"/>
        <v>478170</v>
      </c>
      <c r="I40" s="2154">
        <f t="shared" si="13"/>
        <v>-478170</v>
      </c>
      <c r="J40" s="2189">
        <f t="shared" si="8"/>
        <v>1</v>
      </c>
      <c r="L40" s="2190"/>
    </row>
    <row r="41" spans="1:12" ht="12.75" customHeight="1" thickBot="1">
      <c r="B41" s="2129">
        <v>4295</v>
      </c>
      <c r="C41" s="2187" t="s">
        <v>3695</v>
      </c>
      <c r="D41" s="2219">
        <v>0</v>
      </c>
      <c r="E41" s="2219">
        <v>0</v>
      </c>
      <c r="F41" s="2152">
        <v>104331075.95</v>
      </c>
      <c r="G41" s="2152">
        <f>+[9]PUB!$H$89</f>
        <v>276</v>
      </c>
      <c r="H41" s="2194">
        <f t="shared" si="12"/>
        <v>104331351.95</v>
      </c>
      <c r="I41" s="2154">
        <f t="shared" si="13"/>
        <v>-104331351.95</v>
      </c>
      <c r="J41" s="2189">
        <f t="shared" si="8"/>
        <v>1</v>
      </c>
      <c r="L41" s="2220" t="s">
        <v>3763</v>
      </c>
    </row>
    <row r="42" spans="1:12" s="2217" customFormat="1" ht="12.75" hidden="1" customHeight="1" thickBot="1">
      <c r="A42" s="2210"/>
      <c r="B42" s="2211">
        <v>4275</v>
      </c>
      <c r="C42" s="2212" t="s">
        <v>3764</v>
      </c>
      <c r="D42" s="2213">
        <v>0</v>
      </c>
      <c r="E42" s="2213">
        <v>0</v>
      </c>
      <c r="F42" s="2214">
        <v>0</v>
      </c>
      <c r="G42" s="2214"/>
      <c r="H42" s="2214">
        <f t="shared" si="12"/>
        <v>0</v>
      </c>
      <c r="I42" s="2215">
        <f t="shared" si="13"/>
        <v>0</v>
      </c>
      <c r="J42" s="2216">
        <f t="shared" si="8"/>
        <v>0</v>
      </c>
      <c r="L42" s="2218"/>
    </row>
    <row r="43" spans="1:12" ht="12" customHeight="1" thickBot="1">
      <c r="C43" s="2221" t="s">
        <v>3765</v>
      </c>
      <c r="D43" s="2222">
        <f t="shared" ref="D43:I43" si="14">+D8+D16+D23+D29+D31+D35</f>
        <v>7872270000</v>
      </c>
      <c r="E43" s="2222">
        <f t="shared" si="14"/>
        <v>0</v>
      </c>
      <c r="F43" s="2222">
        <f t="shared" si="14"/>
        <v>7546937240.1599998</v>
      </c>
      <c r="G43" s="2223">
        <f t="shared" si="14"/>
        <v>185774574.66999999</v>
      </c>
      <c r="H43" s="2222">
        <f t="shared" si="14"/>
        <v>7732711814.8299999</v>
      </c>
      <c r="I43" s="2224">
        <f t="shared" si="14"/>
        <v>139558185.17000002</v>
      </c>
      <c r="J43" s="2225">
        <f t="shared" si="8"/>
        <v>0.98227218004844852</v>
      </c>
      <c r="K43" s="2156"/>
    </row>
    <row r="44" spans="1:12" ht="12" customHeight="1">
      <c r="C44" s="2226" t="s">
        <v>3766</v>
      </c>
      <c r="D44" s="2227" t="s">
        <v>1861</v>
      </c>
      <c r="E44" s="7796" t="str">
        <f>+E5</f>
        <v>TRASLADO</v>
      </c>
      <c r="F44" s="2228" t="str">
        <f t="shared" ref="F44:I45" si="15">+F5</f>
        <v>ACUMULADO AL</v>
      </c>
      <c r="G44" s="2136" t="str">
        <f t="shared" si="15"/>
        <v>MOVIMIENTO</v>
      </c>
      <c r="H44" s="2136" t="str">
        <f t="shared" si="15"/>
        <v>ACUMULADO</v>
      </c>
      <c r="I44" s="2137" t="str">
        <f t="shared" si="15"/>
        <v>SALDO</v>
      </c>
      <c r="J44" s="7798" t="s">
        <v>3720</v>
      </c>
      <c r="K44" s="2156"/>
    </row>
    <row r="45" spans="1:12" ht="12" customHeight="1" thickBot="1">
      <c r="C45" s="2229" t="s">
        <v>3767</v>
      </c>
      <c r="D45" s="2230" t="s">
        <v>3722</v>
      </c>
      <c r="E45" s="7801"/>
      <c r="F45" s="2231" t="str">
        <f t="shared" si="15"/>
        <v>MES ANTERIOR</v>
      </c>
      <c r="G45" s="2232" t="str">
        <f t="shared" si="15"/>
        <v>SEPTIEMBRE DE 2021</v>
      </c>
      <c r="H45" s="2232" t="str">
        <f t="shared" si="15"/>
        <v>SEPTIEMBRE DE 2021</v>
      </c>
      <c r="I45" s="2233" t="str">
        <f t="shared" si="15"/>
        <v>PRESUPUESTAL</v>
      </c>
      <c r="J45" s="7802"/>
      <c r="K45" s="2156"/>
    </row>
    <row r="46" spans="1:12" ht="12" customHeight="1" thickBot="1">
      <c r="C46" s="2234" t="s">
        <v>3768</v>
      </c>
      <c r="D46" s="2235">
        <f t="shared" ref="D46:I46" si="16">SUM(D47:D62)</f>
        <v>7872270000</v>
      </c>
      <c r="E46" s="2236">
        <f t="shared" si="16"/>
        <v>0</v>
      </c>
      <c r="F46" s="2235">
        <f t="shared" si="16"/>
        <v>4068152158.1399994</v>
      </c>
      <c r="G46" s="2237">
        <f t="shared" si="16"/>
        <v>542430524.44000006</v>
      </c>
      <c r="H46" s="2237">
        <f t="shared" si="16"/>
        <v>4610582682.5800009</v>
      </c>
      <c r="I46" s="2238">
        <f t="shared" si="16"/>
        <v>3261687317.4200001</v>
      </c>
      <c r="J46" s="2239">
        <f>+IF(D46&gt;0,(H46/D46),IF(H46&gt;0,1,IF(H46&lt;0,1,0)))</f>
        <v>0.58567385043704046</v>
      </c>
      <c r="K46" s="2156"/>
    </row>
    <row r="47" spans="1:12" ht="12" customHeight="1">
      <c r="B47" s="2240">
        <v>5105</v>
      </c>
      <c r="C47" s="2149" t="s">
        <v>3769</v>
      </c>
      <c r="D47" s="2202">
        <f>+SUM([10]PUBLICO!$E$177:$E$187)</f>
        <v>4025152000</v>
      </c>
      <c r="E47" s="2202">
        <f>-(18522500+11484000+12643500)</f>
        <v>-42650000</v>
      </c>
      <c r="F47" s="2152">
        <v>2463383477</v>
      </c>
      <c r="G47" s="2152">
        <f>+[9]PUB!$H$99</f>
        <v>291329681</v>
      </c>
      <c r="H47" s="2182">
        <f>+F47+G47</f>
        <v>2754713158</v>
      </c>
      <c r="I47" s="2154">
        <f t="shared" ref="I47:I62" si="17">+D47+E47-H47</f>
        <v>1227788842</v>
      </c>
      <c r="J47" s="2155">
        <f>+IF(D47&gt;0,(H47/D47),IF(H47&gt;0,1,IF(H47&lt;0,1,0)))</f>
        <v>0.68437493987804687</v>
      </c>
      <c r="K47" s="2156"/>
    </row>
    <row r="48" spans="1:12" ht="12" customHeight="1">
      <c r="B48" s="2129">
        <v>5110</v>
      </c>
      <c r="C48" s="2149" t="s">
        <v>3770</v>
      </c>
      <c r="D48" s="2202">
        <f>+SUM([10]PUBLICO!$E$424:$E$442)</f>
        <v>498442000</v>
      </c>
      <c r="E48" s="2202">
        <f>18522500+11484000+12643500+4490000</f>
        <v>47140000</v>
      </c>
      <c r="F48" s="2152">
        <v>183986763</v>
      </c>
      <c r="G48" s="2152">
        <f>+[9]PUB!$H$240</f>
        <v>29109190</v>
      </c>
      <c r="H48" s="2182">
        <f t="shared" ref="H48:H62" si="18">+F48+G48</f>
        <v>213095953</v>
      </c>
      <c r="I48" s="2154">
        <f t="shared" si="17"/>
        <v>332486047</v>
      </c>
      <c r="J48" s="2155">
        <f>+IF((D48+E48)&gt;0,(H48/(D48+E48)),IF(H48&gt;0,1,IF(H48&lt;0,1,0)))</f>
        <v>0.39058464722076608</v>
      </c>
      <c r="K48" s="2156"/>
    </row>
    <row r="49" spans="2:11" ht="12" customHeight="1">
      <c r="B49" s="2129">
        <v>5115</v>
      </c>
      <c r="C49" s="2149" t="s">
        <v>3771</v>
      </c>
      <c r="D49" s="2202">
        <f>+SUM([10]PUBLICO!$E$483:$E$486)</f>
        <v>173791000</v>
      </c>
      <c r="E49" s="2202">
        <f>9085000+3000000+3000000</f>
        <v>15085000</v>
      </c>
      <c r="F49" s="2152">
        <v>126763028</v>
      </c>
      <c r="G49" s="2152">
        <f>+[9]PUB!$H$264</f>
        <v>0</v>
      </c>
      <c r="H49" s="2182">
        <f t="shared" si="18"/>
        <v>126763028</v>
      </c>
      <c r="I49" s="2154">
        <f t="shared" si="17"/>
        <v>62112972</v>
      </c>
      <c r="J49" s="2155">
        <f t="shared" ref="J49:J59" si="19">+IF(D49&gt;0,(H49/D49),IF(H49&gt;0,1,IF(H49&lt;0,1,0)))</f>
        <v>0.729399266935572</v>
      </c>
      <c r="K49" s="2156"/>
    </row>
    <row r="50" spans="2:11" ht="12" customHeight="1">
      <c r="B50" s="2129">
        <v>5120</v>
      </c>
      <c r="C50" s="2149" t="s">
        <v>3760</v>
      </c>
      <c r="D50" s="2202">
        <f>+SUM([10]PUBLICO!$E$499:$E$506)</f>
        <v>103065000</v>
      </c>
      <c r="E50" s="2202">
        <v>0</v>
      </c>
      <c r="F50" s="2152">
        <v>53484985</v>
      </c>
      <c r="G50" s="2152">
        <f>+[9]PUB!$H$276</f>
        <v>5206361</v>
      </c>
      <c r="H50" s="2182">
        <f t="shared" si="18"/>
        <v>58691346</v>
      </c>
      <c r="I50" s="2154">
        <f t="shared" si="17"/>
        <v>44373654</v>
      </c>
      <c r="J50" s="2155">
        <f t="shared" si="19"/>
        <v>0.56945952554213364</v>
      </c>
      <c r="K50" s="2156"/>
    </row>
    <row r="51" spans="2:11" ht="12" customHeight="1">
      <c r="B51" s="2129">
        <v>5125</v>
      </c>
      <c r="C51" s="2149" t="s">
        <v>3772</v>
      </c>
      <c r="D51" s="2202">
        <f>+SUM([10]PUBLICO!$E$528:$E$538)</f>
        <v>759930000</v>
      </c>
      <c r="E51" s="2202">
        <v>0</v>
      </c>
      <c r="F51" s="2152">
        <v>259896467.34999999</v>
      </c>
      <c r="G51" s="2152">
        <f>+[9]PUB!$H$289</f>
        <v>65783468.420000002</v>
      </c>
      <c r="H51" s="2182">
        <f t="shared" si="18"/>
        <v>325679935.76999998</v>
      </c>
      <c r="I51" s="2154">
        <f t="shared" si="17"/>
        <v>434250064.23000002</v>
      </c>
      <c r="J51" s="2155">
        <f t="shared" si="19"/>
        <v>0.42856570443330305</v>
      </c>
      <c r="K51" s="2156"/>
    </row>
    <row r="52" spans="2:11" ht="12" customHeight="1">
      <c r="B52" s="2241">
        <v>5130</v>
      </c>
      <c r="C52" s="2149" t="s">
        <v>3773</v>
      </c>
      <c r="D52" s="2202">
        <f>+[10]PUBLICO!$E$576</f>
        <v>53286000</v>
      </c>
      <c r="E52" s="2202">
        <v>0</v>
      </c>
      <c r="F52" s="2152">
        <v>26345884.219999999</v>
      </c>
      <c r="G52" s="2152">
        <f>+[9]PUB!$H$307</f>
        <v>2611336.7200000002</v>
      </c>
      <c r="H52" s="2182">
        <f t="shared" si="18"/>
        <v>28957220.939999998</v>
      </c>
      <c r="I52" s="2154">
        <f t="shared" si="17"/>
        <v>24328779.060000002</v>
      </c>
      <c r="J52" s="2155">
        <f t="shared" si="19"/>
        <v>0.54343018691588785</v>
      </c>
      <c r="K52" s="2156"/>
    </row>
    <row r="53" spans="2:11" ht="12" customHeight="1">
      <c r="B53" s="2129">
        <v>5135</v>
      </c>
      <c r="C53" s="2149" t="s">
        <v>3774</v>
      </c>
      <c r="D53" s="2202">
        <f>+SUM([10]PUBLICO!$E$585:$E$605)</f>
        <v>1023022000</v>
      </c>
      <c r="E53" s="2202">
        <v>0</v>
      </c>
      <c r="F53" s="2152">
        <v>454486882</v>
      </c>
      <c r="G53" s="2152">
        <f>+[9]PUB!$H$316</f>
        <v>48263418</v>
      </c>
      <c r="H53" s="2182">
        <f t="shared" si="18"/>
        <v>502750300</v>
      </c>
      <c r="I53" s="2154">
        <f t="shared" si="17"/>
        <v>520271700</v>
      </c>
      <c r="J53" s="2155">
        <f t="shared" si="19"/>
        <v>0.49143645004701758</v>
      </c>
      <c r="K53" s="2156"/>
    </row>
    <row r="54" spans="2:11" ht="12" customHeight="1">
      <c r="B54" s="2129">
        <v>5140</v>
      </c>
      <c r="C54" s="2149" t="s">
        <v>3775</v>
      </c>
      <c r="D54" s="2202">
        <f>+[10]PUBLICO!$E$730</f>
        <v>45000000</v>
      </c>
      <c r="E54" s="2202">
        <f>-(9085000+4490000)</f>
        <v>-13575000</v>
      </c>
      <c r="F54" s="2152">
        <v>9555817</v>
      </c>
      <c r="G54" s="2152">
        <f>+[9]PUB!$H$374</f>
        <v>1350</v>
      </c>
      <c r="H54" s="2182">
        <f t="shared" si="18"/>
        <v>9557167</v>
      </c>
      <c r="I54" s="2154">
        <f t="shared" si="17"/>
        <v>21867833</v>
      </c>
      <c r="J54" s="2155">
        <f t="shared" si="19"/>
        <v>0.21238148888888889</v>
      </c>
      <c r="K54" s="2156"/>
    </row>
    <row r="55" spans="2:11" ht="12" customHeight="1">
      <c r="B55" s="2129">
        <v>5145</v>
      </c>
      <c r="C55" s="2187" t="s">
        <v>3776</v>
      </c>
      <c r="D55" s="2202">
        <f>+SUM([10]PUBLICO!$E$735:$E$736)</f>
        <v>276100000</v>
      </c>
      <c r="E55" s="2202">
        <v>0</v>
      </c>
      <c r="F55" s="2152">
        <v>124984670.31</v>
      </c>
      <c r="G55" s="2152">
        <f>+[9]PUB!$H$379</f>
        <v>37191105</v>
      </c>
      <c r="H55" s="2182">
        <f t="shared" si="18"/>
        <v>162175775.31</v>
      </c>
      <c r="I55" s="2154">
        <f t="shared" si="17"/>
        <v>113924224.69</v>
      </c>
      <c r="J55" s="2155">
        <f t="shared" si="19"/>
        <v>0.58738056975733433</v>
      </c>
      <c r="K55" s="2156"/>
    </row>
    <row r="56" spans="2:11" ht="12" customHeight="1">
      <c r="B56" s="2129">
        <v>5150</v>
      </c>
      <c r="C56" s="2149" t="s">
        <v>3777</v>
      </c>
      <c r="D56" s="2202">
        <f>+[10]PUBLICO!$E$745</f>
        <v>12000000</v>
      </c>
      <c r="E56" s="2202">
        <f>-(3000000+3000000)</f>
        <v>-6000000</v>
      </c>
      <c r="F56" s="2152">
        <v>30000</v>
      </c>
      <c r="G56" s="2152">
        <f>+[9]PUB!$H$388</f>
        <v>0</v>
      </c>
      <c r="H56" s="2182">
        <f t="shared" si="18"/>
        <v>30000</v>
      </c>
      <c r="I56" s="2154">
        <f t="shared" si="17"/>
        <v>5970000</v>
      </c>
      <c r="J56" s="2155">
        <f t="shared" si="19"/>
        <v>2.5000000000000001E-3</v>
      </c>
      <c r="K56" s="2156"/>
    </row>
    <row r="57" spans="2:11" ht="12" customHeight="1">
      <c r="B57" s="2129">
        <v>5155</v>
      </c>
      <c r="C57" s="2149" t="s">
        <v>3694</v>
      </c>
      <c r="D57" s="2202">
        <f>+SUM([10]PUBLICO!$E$750:$E$769)</f>
        <v>114336000</v>
      </c>
      <c r="E57" s="2202">
        <v>0</v>
      </c>
      <c r="F57" s="2152">
        <v>33108174</v>
      </c>
      <c r="G57" s="2152">
        <f>+[9]PUB!$H$393</f>
        <v>3747000</v>
      </c>
      <c r="H57" s="2182">
        <f t="shared" si="18"/>
        <v>36855174</v>
      </c>
      <c r="I57" s="2154">
        <f t="shared" si="17"/>
        <v>77480826</v>
      </c>
      <c r="J57" s="2155">
        <f t="shared" si="19"/>
        <v>0.32234094248530648</v>
      </c>
      <c r="K57" s="2156"/>
    </row>
    <row r="58" spans="2:11" ht="12" customHeight="1">
      <c r="B58" s="2129">
        <v>5160</v>
      </c>
      <c r="C58" s="2149" t="s">
        <v>3778</v>
      </c>
      <c r="D58" s="2202">
        <f>+[10]PUBLICO!$E$852</f>
        <v>302044000</v>
      </c>
      <c r="E58" s="2202">
        <v>0</v>
      </c>
      <c r="F58" s="2152">
        <v>163150230.37</v>
      </c>
      <c r="G58" s="2152">
        <f>+[9]PUB!$H$440</f>
        <v>35585612.609999999</v>
      </c>
      <c r="H58" s="2182">
        <f t="shared" si="18"/>
        <v>198735842.98000002</v>
      </c>
      <c r="I58" s="2154">
        <f t="shared" si="17"/>
        <v>103308157.01999998</v>
      </c>
      <c r="J58" s="2155">
        <f t="shared" si="19"/>
        <v>0.65796984207598896</v>
      </c>
      <c r="K58" s="2156"/>
    </row>
    <row r="59" spans="2:11" ht="12" customHeight="1">
      <c r="B59" s="2129">
        <v>5165</v>
      </c>
      <c r="C59" s="2149" t="s">
        <v>3779</v>
      </c>
      <c r="D59" s="2202">
        <f>+[10]PUBLICO!$E$861</f>
        <v>15000000</v>
      </c>
      <c r="E59" s="2202">
        <v>0</v>
      </c>
      <c r="F59" s="2152">
        <v>2801082.35</v>
      </c>
      <c r="G59" s="2152">
        <f>+[9]PUB!$H$449</f>
        <v>560216.67000000004</v>
      </c>
      <c r="H59" s="2182">
        <f t="shared" si="18"/>
        <v>3361299.02</v>
      </c>
      <c r="I59" s="2154">
        <f t="shared" si="17"/>
        <v>11638700.98</v>
      </c>
      <c r="J59" s="2155">
        <f t="shared" si="19"/>
        <v>0.22408660133333333</v>
      </c>
      <c r="K59" s="2156"/>
    </row>
    <row r="60" spans="2:11" ht="12" customHeight="1">
      <c r="B60" s="2129">
        <v>5195</v>
      </c>
      <c r="C60" s="2149" t="s">
        <v>3695</v>
      </c>
      <c r="D60" s="2202">
        <f>+SUM([10]PUBLICO!$E$865:$E$881)</f>
        <v>307518000</v>
      </c>
      <c r="E60" s="2202">
        <v>0</v>
      </c>
      <c r="F60" s="2152">
        <v>80357911.349999994</v>
      </c>
      <c r="G60" s="2152">
        <f>+[9]PUB!$H$453</f>
        <v>10848956</v>
      </c>
      <c r="H60" s="2182">
        <f t="shared" si="18"/>
        <v>91206867.349999994</v>
      </c>
      <c r="I60" s="2154">
        <f t="shared" si="17"/>
        <v>216311132.65000001</v>
      </c>
      <c r="J60" s="2155">
        <f>+IF((D60+E60)&gt;0,(H60/(D60+E60)),IF(H60&gt;0,1,IF(H60&lt;0,1,0)))</f>
        <v>0.29659033731358814</v>
      </c>
      <c r="K60" s="2156"/>
    </row>
    <row r="61" spans="2:11" ht="12" hidden="1" customHeight="1">
      <c r="B61" s="2211">
        <v>5199</v>
      </c>
      <c r="C61" s="2242" t="s">
        <v>3780</v>
      </c>
      <c r="D61" s="2243">
        <v>0</v>
      </c>
      <c r="E61" s="2243">
        <v>0</v>
      </c>
      <c r="F61" s="2214">
        <v>0</v>
      </c>
      <c r="G61" s="2214"/>
      <c r="H61" s="2214">
        <f t="shared" si="18"/>
        <v>0</v>
      </c>
      <c r="I61" s="2215">
        <f t="shared" si="17"/>
        <v>0</v>
      </c>
      <c r="J61" s="2216">
        <f>+IF(D61&gt;0,(H61/D61),IF(H61&gt;0,1,IF(H61&lt;0,1,0)))</f>
        <v>0</v>
      </c>
      <c r="K61" s="2156"/>
    </row>
    <row r="62" spans="2:11" ht="12" customHeight="1" thickBot="1">
      <c r="B62" s="2129">
        <v>5305</v>
      </c>
      <c r="C62" s="2149" t="s">
        <v>3781</v>
      </c>
      <c r="D62" s="2244">
        <f>+[10]PUBLICO!$E$951</f>
        <v>163584000</v>
      </c>
      <c r="E62" s="2244">
        <v>0</v>
      </c>
      <c r="F62" s="2152">
        <v>85816786.189999998</v>
      </c>
      <c r="G62" s="2152">
        <f>+[9]PUB!$H$494</f>
        <v>12192829.02</v>
      </c>
      <c r="H62" s="2182">
        <f t="shared" si="18"/>
        <v>98009615.209999993</v>
      </c>
      <c r="I62" s="2154">
        <f t="shared" si="17"/>
        <v>65574384.790000007</v>
      </c>
      <c r="J62" s="2155">
        <f>+IF(D62&gt;0,(H62/D62),IF(H62&gt;0,1,IF(H62&lt;0,1,0)))</f>
        <v>0.59913937310494914</v>
      </c>
      <c r="K62" s="2156"/>
    </row>
    <row r="63" spans="2:11" ht="12" customHeight="1" thickBot="1">
      <c r="C63" s="2245" t="s">
        <v>3782</v>
      </c>
      <c r="D63" s="2246">
        <f t="shared" ref="D63:I63" si="20">SUM(D47:D62)</f>
        <v>7872270000</v>
      </c>
      <c r="E63" s="2247">
        <f t="shared" si="20"/>
        <v>0</v>
      </c>
      <c r="F63" s="2246">
        <f t="shared" si="20"/>
        <v>4068152158.1399994</v>
      </c>
      <c r="G63" s="2248">
        <f t="shared" si="20"/>
        <v>542430524.44000006</v>
      </c>
      <c r="H63" s="2246">
        <f t="shared" si="20"/>
        <v>4610582682.5800009</v>
      </c>
      <c r="I63" s="2249">
        <f t="shared" si="20"/>
        <v>3261687317.4200001</v>
      </c>
      <c r="J63" s="2250">
        <f>+IF(D63&gt;0,(H63/D63),IF(H63&gt;0,1,IF(H63&lt;0,1,0)))</f>
        <v>0.58567385043704046</v>
      </c>
      <c r="K63" s="2156"/>
    </row>
    <row r="64" spans="2:11" ht="12" customHeight="1">
      <c r="C64" s="2138" t="s">
        <v>3714</v>
      </c>
      <c r="D64" s="2134" t="s">
        <v>1861</v>
      </c>
      <c r="E64" s="7796" t="s">
        <v>3715</v>
      </c>
      <c r="F64" s="2135" t="s">
        <v>3716</v>
      </c>
      <c r="G64" s="2136" t="s">
        <v>3717</v>
      </c>
      <c r="H64" s="2136" t="s">
        <v>3718</v>
      </c>
      <c r="I64" s="2137" t="s">
        <v>3719</v>
      </c>
      <c r="J64" s="7798" t="s">
        <v>3720</v>
      </c>
      <c r="K64" s="2156"/>
    </row>
    <row r="65" spans="1:12" ht="12" customHeight="1" thickBot="1">
      <c r="C65" s="5144" t="s">
        <v>3783</v>
      </c>
      <c r="D65" s="5140" t="s">
        <v>3722</v>
      </c>
      <c r="E65" s="7797"/>
      <c r="F65" s="5141" t="s">
        <v>3723</v>
      </c>
      <c r="G65" s="5142" t="str">
        <f>+G6</f>
        <v>SEPTIEMBRE DE 2021</v>
      </c>
      <c r="H65" s="5142" t="str">
        <f>+H6</f>
        <v>SEPTIEMBRE DE 2021</v>
      </c>
      <c r="I65" s="5143" t="s">
        <v>3725</v>
      </c>
      <c r="J65" s="7799"/>
      <c r="K65" s="2156"/>
    </row>
    <row r="66" spans="1:12" ht="12.75" customHeight="1" thickTop="1" thickBot="1">
      <c r="C66" s="2251" t="s">
        <v>3784</v>
      </c>
      <c r="D66" s="2237">
        <f t="shared" ref="D66:I66" si="21">SUM(D67:D69)</f>
        <v>81612000</v>
      </c>
      <c r="E66" s="2237">
        <f t="shared" si="21"/>
        <v>0</v>
      </c>
      <c r="F66" s="2237">
        <f t="shared" si="21"/>
        <v>71816050</v>
      </c>
      <c r="G66" s="2235">
        <f>SUM(G67:G69)</f>
        <v>180200</v>
      </c>
      <c r="H66" s="2237">
        <f t="shared" si="21"/>
        <v>71996250</v>
      </c>
      <c r="I66" s="2235">
        <f t="shared" si="21"/>
        <v>9615750</v>
      </c>
      <c r="J66" s="2178">
        <f t="shared" ref="J66:J78" si="22">+IF(D66&gt;0,(H66/D66),IF(H66&gt;0,1,IF(H66&lt;0,1,0)))</f>
        <v>0.88217725334509633</v>
      </c>
    </row>
    <row r="67" spans="1:12" ht="12.75" customHeight="1">
      <c r="A67" s="2252"/>
      <c r="B67" s="2240">
        <v>4170102101</v>
      </c>
      <c r="C67" s="2305" t="s">
        <v>3688</v>
      </c>
      <c r="D67" s="2306">
        <v>81000000</v>
      </c>
      <c r="E67" s="2307">
        <v>0</v>
      </c>
      <c r="F67" s="2308">
        <v>69919100</v>
      </c>
      <c r="G67" s="2308">
        <f>+[9]PRIV!$H$12</f>
        <v>0</v>
      </c>
      <c r="H67" s="2308">
        <f>+F67+G67</f>
        <v>69919100</v>
      </c>
      <c r="I67" s="2309">
        <f>+D67+E67-H67</f>
        <v>11080900</v>
      </c>
      <c r="J67" s="2310">
        <f t="shared" si="22"/>
        <v>0.86319876543209872</v>
      </c>
    </row>
    <row r="68" spans="1:12" ht="12.75" customHeight="1">
      <c r="A68" s="2252"/>
      <c r="B68" s="2240">
        <v>41701024</v>
      </c>
      <c r="C68" s="2311" t="s">
        <v>3785</v>
      </c>
      <c r="D68" s="2312">
        <v>612000</v>
      </c>
      <c r="E68" s="2307">
        <v>0</v>
      </c>
      <c r="F68" s="2308">
        <v>1896950</v>
      </c>
      <c r="G68" s="2313">
        <f>+SUM([9]PRIV!$H$13:$H$14)</f>
        <v>180200</v>
      </c>
      <c r="H68" s="2314">
        <f>+F68+G68</f>
        <v>2077150</v>
      </c>
      <c r="I68" s="2315">
        <f>+D68+E68-H68</f>
        <v>-1465150</v>
      </c>
      <c r="J68" s="2316">
        <f t="shared" si="22"/>
        <v>3.3940359477124185</v>
      </c>
    </row>
    <row r="69" spans="1:12" s="2217" customFormat="1" ht="12.75" hidden="1" customHeight="1">
      <c r="A69" s="2210"/>
      <c r="B69" s="2253">
        <v>4175</v>
      </c>
      <c r="C69" s="2212" t="s">
        <v>3786</v>
      </c>
      <c r="D69" s="2243">
        <v>0</v>
      </c>
      <c r="E69" s="2254">
        <v>0</v>
      </c>
      <c r="F69" s="2214">
        <v>0</v>
      </c>
      <c r="G69" s="2214"/>
      <c r="H69" s="2255">
        <f>+F69+G69</f>
        <v>0</v>
      </c>
      <c r="I69" s="2256">
        <f>+D69+E69-H69</f>
        <v>0</v>
      </c>
      <c r="J69" s="2257">
        <f t="shared" si="22"/>
        <v>0</v>
      </c>
      <c r="L69" s="2218"/>
    </row>
    <row r="70" spans="1:12" ht="12.75" customHeight="1">
      <c r="B70" s="2240"/>
      <c r="C70" s="2206" t="s">
        <v>3787</v>
      </c>
      <c r="D70" s="2195">
        <f t="shared" ref="D70:I70" si="23">SUM(D71:D77)</f>
        <v>100246000</v>
      </c>
      <c r="E70" s="2175">
        <f t="shared" si="23"/>
        <v>0</v>
      </c>
      <c r="F70" s="2175">
        <f>SUM(F71:F77)</f>
        <v>29874405.850000001</v>
      </c>
      <c r="G70" s="2175">
        <f>SUM(G71:G77)</f>
        <v>3749576.44</v>
      </c>
      <c r="H70" s="2146">
        <f>SUM(H71:H77)</f>
        <v>33623982.289999999</v>
      </c>
      <c r="I70" s="2207">
        <f t="shared" si="23"/>
        <v>66622017.710000001</v>
      </c>
      <c r="J70" s="2148">
        <f t="shared" si="22"/>
        <v>0.33541470273128104</v>
      </c>
    </row>
    <row r="71" spans="1:12" ht="12.75" customHeight="1">
      <c r="B71" s="2240">
        <v>42100502</v>
      </c>
      <c r="C71" s="2187" t="s">
        <v>3758</v>
      </c>
      <c r="D71" s="2202">
        <v>0</v>
      </c>
      <c r="E71" s="2181">
        <v>0</v>
      </c>
      <c r="F71" s="2152">
        <v>191.11999999999995</v>
      </c>
      <c r="G71" s="2152">
        <f>+[9]PRIV!$H$18</f>
        <v>998.14</v>
      </c>
      <c r="H71" s="2182">
        <f t="shared" ref="H71:H77" si="24">+F71+G71</f>
        <v>1189.26</v>
      </c>
      <c r="I71" s="2154">
        <f t="shared" ref="I71:I77" si="25">+D71+E71-H71</f>
        <v>-1189.26</v>
      </c>
      <c r="J71" s="2155">
        <f t="shared" si="22"/>
        <v>1</v>
      </c>
      <c r="K71" s="2130"/>
    </row>
    <row r="72" spans="1:12" ht="12.75" customHeight="1">
      <c r="B72" s="2129">
        <v>4220</v>
      </c>
      <c r="C72" s="2305" t="s">
        <v>3760</v>
      </c>
      <c r="D72" s="2317">
        <v>44646000</v>
      </c>
      <c r="E72" s="2306">
        <v>0</v>
      </c>
      <c r="F72" s="2308">
        <v>29874302</v>
      </c>
      <c r="G72" s="2308">
        <f>+[9]PRIV!$H$19</f>
        <v>3749139</v>
      </c>
      <c r="H72" s="2308">
        <f t="shared" si="24"/>
        <v>33623441</v>
      </c>
      <c r="I72" s="2309">
        <f t="shared" si="25"/>
        <v>11022559</v>
      </c>
      <c r="J72" s="2310">
        <f t="shared" si="22"/>
        <v>0.75311205931102454</v>
      </c>
      <c r="K72" s="2130"/>
    </row>
    <row r="73" spans="1:12" ht="12.75" customHeight="1">
      <c r="B73" s="2240">
        <v>4235</v>
      </c>
      <c r="C73" s="2149" t="s">
        <v>3788</v>
      </c>
      <c r="D73" s="2202">
        <f>3000000+5250000</f>
        <v>8250000</v>
      </c>
      <c r="E73" s="2181">
        <v>0</v>
      </c>
      <c r="F73" s="2152">
        <v>26.73</v>
      </c>
      <c r="G73" s="2152">
        <f>+[9]PRIV!$H$22</f>
        <v>3.3</v>
      </c>
      <c r="H73" s="2182">
        <f>+F73+G73</f>
        <v>30.03</v>
      </c>
      <c r="I73" s="2154">
        <f t="shared" si="25"/>
        <v>8249969.9699999997</v>
      </c>
      <c r="J73" s="2155">
        <f t="shared" si="22"/>
        <v>3.6400000000000003E-6</v>
      </c>
      <c r="K73" s="2130"/>
    </row>
    <row r="74" spans="1:12" ht="12.75" customHeight="1">
      <c r="B74" s="2240">
        <v>4245162</v>
      </c>
      <c r="C74" s="2149" t="s">
        <v>3789</v>
      </c>
      <c r="D74" s="2202">
        <v>47350000</v>
      </c>
      <c r="E74" s="2181">
        <v>0</v>
      </c>
      <c r="F74" s="2152">
        <v>0</v>
      </c>
      <c r="G74" s="2152">
        <f>+[9]PRIV!$H$29</f>
        <v>0</v>
      </c>
      <c r="H74" s="2182">
        <f t="shared" si="24"/>
        <v>0</v>
      </c>
      <c r="I74" s="2154">
        <f t="shared" si="25"/>
        <v>47350000</v>
      </c>
      <c r="J74" s="2155">
        <f t="shared" si="22"/>
        <v>0</v>
      </c>
      <c r="K74" s="2130"/>
    </row>
    <row r="75" spans="1:12" ht="12.75" customHeight="1">
      <c r="B75" s="2240">
        <v>4250</v>
      </c>
      <c r="C75" s="2187" t="s">
        <v>3751</v>
      </c>
      <c r="D75" s="2202">
        <v>0</v>
      </c>
      <c r="E75" s="2181">
        <v>0</v>
      </c>
      <c r="F75" s="2152">
        <v>-172</v>
      </c>
      <c r="G75" s="2152">
        <f>+[9]PRIV!$H$30</f>
        <v>-574</v>
      </c>
      <c r="H75" s="2188">
        <f t="shared" si="24"/>
        <v>-746</v>
      </c>
      <c r="I75" s="2154">
        <f t="shared" si="25"/>
        <v>746</v>
      </c>
      <c r="J75" s="2189">
        <f t="shared" si="22"/>
        <v>1</v>
      </c>
      <c r="K75" s="2130"/>
      <c r="L75" s="2190"/>
    </row>
    <row r="76" spans="1:12" ht="12.75" customHeight="1" thickBot="1">
      <c r="B76" s="2240">
        <v>4295</v>
      </c>
      <c r="C76" s="2149" t="s">
        <v>3695</v>
      </c>
      <c r="D76" s="2202">
        <v>0</v>
      </c>
      <c r="E76" s="2181">
        <v>0</v>
      </c>
      <c r="F76" s="2152">
        <v>58</v>
      </c>
      <c r="G76" s="2152">
        <f>+[9]PRIV!$H$33</f>
        <v>10</v>
      </c>
      <c r="H76" s="2188">
        <f t="shared" si="24"/>
        <v>68</v>
      </c>
      <c r="I76" s="2154">
        <f t="shared" si="25"/>
        <v>-68</v>
      </c>
      <c r="J76" s="2189">
        <f t="shared" si="22"/>
        <v>1</v>
      </c>
      <c r="K76" s="2130"/>
      <c r="L76" s="2190"/>
    </row>
    <row r="77" spans="1:12" s="2217" customFormat="1" ht="12.75" hidden="1" customHeight="1" thickBot="1">
      <c r="A77" s="2210"/>
      <c r="B77" s="2253">
        <v>4275</v>
      </c>
      <c r="C77" s="2212" t="s">
        <v>3764</v>
      </c>
      <c r="D77" s="2243">
        <v>0</v>
      </c>
      <c r="E77" s="2213">
        <v>0</v>
      </c>
      <c r="F77" s="2214">
        <v>0</v>
      </c>
      <c r="G77" s="2214"/>
      <c r="H77" s="2258">
        <f t="shared" si="24"/>
        <v>0</v>
      </c>
      <c r="I77" s="2215">
        <f t="shared" si="25"/>
        <v>0</v>
      </c>
      <c r="J77" s="2216">
        <f t="shared" si="22"/>
        <v>0</v>
      </c>
      <c r="K77" s="2259"/>
      <c r="L77" s="2218"/>
    </row>
    <row r="78" spans="1:12" ht="14" thickBot="1">
      <c r="B78" s="2240"/>
      <c r="C78" s="2260" t="s">
        <v>3790</v>
      </c>
      <c r="D78" s="2261">
        <f t="shared" ref="D78:I78" si="26">+D66+D70</f>
        <v>181858000</v>
      </c>
      <c r="E78" s="2262">
        <f t="shared" si="26"/>
        <v>0</v>
      </c>
      <c r="F78" s="2262">
        <f t="shared" si="26"/>
        <v>101690455.84999999</v>
      </c>
      <c r="G78" s="2263">
        <f>+G66+G70</f>
        <v>3929776.44</v>
      </c>
      <c r="H78" s="2262">
        <f>+H66+H70</f>
        <v>105620232.28999999</v>
      </c>
      <c r="I78" s="2264">
        <f t="shared" si="26"/>
        <v>76237767.710000008</v>
      </c>
      <c r="J78" s="2250">
        <f t="shared" si="22"/>
        <v>0.58078408588019215</v>
      </c>
      <c r="K78" s="2265"/>
    </row>
    <row r="79" spans="1:12" ht="12.75" customHeight="1">
      <c r="C79" s="2138" t="s">
        <v>3791</v>
      </c>
      <c r="D79" s="2134" t="s">
        <v>1861</v>
      </c>
      <c r="E79" s="7796" t="s">
        <v>3715</v>
      </c>
      <c r="F79" s="2135" t="s">
        <v>3716</v>
      </c>
      <c r="G79" s="2136" t="s">
        <v>3717</v>
      </c>
      <c r="H79" s="2136" t="s">
        <v>3718</v>
      </c>
      <c r="I79" s="2137" t="s">
        <v>3719</v>
      </c>
      <c r="J79" s="7798" t="s">
        <v>3720</v>
      </c>
    </row>
    <row r="80" spans="1:12" ht="12.75" customHeight="1" thickBot="1">
      <c r="C80" s="2184" t="s">
        <v>3768</v>
      </c>
      <c r="D80" s="5140" t="s">
        <v>3722</v>
      </c>
      <c r="E80" s="7797"/>
      <c r="F80" s="5141" t="s">
        <v>3723</v>
      </c>
      <c r="G80" s="5142" t="str">
        <f>+G65</f>
        <v>SEPTIEMBRE DE 2021</v>
      </c>
      <c r="H80" s="5142" t="str">
        <f>H65</f>
        <v>SEPTIEMBRE DE 2021</v>
      </c>
      <c r="I80" s="5143" t="s">
        <v>3725</v>
      </c>
      <c r="J80" s="7799"/>
    </row>
    <row r="81" spans="1:12" s="2217" customFormat="1" ht="12.75" hidden="1" customHeight="1" thickBot="1">
      <c r="A81" s="2210"/>
      <c r="B81" s="2211">
        <v>5105</v>
      </c>
      <c r="C81" s="2242" t="s">
        <v>3769</v>
      </c>
      <c r="D81" s="2213">
        <v>0</v>
      </c>
      <c r="E81" s="2213">
        <v>0</v>
      </c>
      <c r="F81" s="2214">
        <v>0</v>
      </c>
      <c r="G81" s="2214"/>
      <c r="H81" s="2214">
        <f>+F81+G81</f>
        <v>0</v>
      </c>
      <c r="I81" s="2215">
        <f t="shared" ref="I81:I95" si="27">+D81+E81-H81</f>
        <v>0</v>
      </c>
      <c r="J81" s="2216">
        <f>+IF(D81&gt;0,(H81/D81),IF(H81&gt;0,1,IF(H81&lt;0,1,0)))</f>
        <v>0</v>
      </c>
      <c r="L81" s="2218"/>
    </row>
    <row r="82" spans="1:12" ht="12.75" customHeight="1" thickTop="1">
      <c r="B82" s="2129">
        <v>5110</v>
      </c>
      <c r="C82" s="2149" t="s">
        <v>3770</v>
      </c>
      <c r="D82" s="2181">
        <f>+[11]PRIVADO!$E$34</f>
        <v>8096000</v>
      </c>
      <c r="E82" s="2181">
        <v>0</v>
      </c>
      <c r="F82" s="2152">
        <f>+[9]PRIV!$H$38</f>
        <v>0</v>
      </c>
      <c r="G82" s="2152">
        <f>+[12]PRIV!$H$38</f>
        <v>0</v>
      </c>
      <c r="H82" s="2182">
        <f>+F82+G82</f>
        <v>0</v>
      </c>
      <c r="I82" s="2154">
        <f t="shared" si="27"/>
        <v>8096000</v>
      </c>
      <c r="J82" s="2155">
        <f>+IF(D82&gt;0,(H82/D82),IF(H82&gt;0,1,IF(H82&lt;0,1,0)))</f>
        <v>0</v>
      </c>
      <c r="K82" s="2266"/>
    </row>
    <row r="83" spans="1:12" ht="12.75" customHeight="1">
      <c r="B83" s="2129">
        <v>5115</v>
      </c>
      <c r="C83" s="2149" t="s">
        <v>3771</v>
      </c>
      <c r="D83" s="2181">
        <f>+[11]PRIVADO!$E$37</f>
        <v>5467000</v>
      </c>
      <c r="E83" s="2181">
        <v>0</v>
      </c>
      <c r="F83" s="2152">
        <v>4757289</v>
      </c>
      <c r="G83" s="2152">
        <f>+[9]PRIV!$H$41</f>
        <v>0</v>
      </c>
      <c r="H83" s="2182">
        <f t="shared" ref="H83:H95" si="28">+F83+G83</f>
        <v>4757289</v>
      </c>
      <c r="I83" s="2154">
        <f t="shared" si="27"/>
        <v>709711</v>
      </c>
      <c r="J83" s="2155">
        <f>+IF((D83+E83)&gt;0,(H83/(D83+E83)),IF(H83&gt;0,1,IF(H83&lt;0,1,0)))</f>
        <v>0.87018273276019753</v>
      </c>
      <c r="K83" s="2266"/>
    </row>
    <row r="84" spans="1:12" ht="12.75" customHeight="1">
      <c r="B84" s="2129">
        <v>5125</v>
      </c>
      <c r="C84" s="2149" t="s">
        <v>3772</v>
      </c>
      <c r="D84" s="2181">
        <f>+SUM([11]PRIVADO!$E$42:$E$43)</f>
        <v>11819000</v>
      </c>
      <c r="E84" s="2181">
        <v>0</v>
      </c>
      <c r="F84" s="2152">
        <v>11212237</v>
      </c>
      <c r="G84" s="2152">
        <f>+[9]PRIV!$H$46</f>
        <v>606193</v>
      </c>
      <c r="H84" s="2182">
        <f t="shared" si="28"/>
        <v>11818430</v>
      </c>
      <c r="I84" s="2154">
        <f t="shared" si="27"/>
        <v>570</v>
      </c>
      <c r="J84" s="2155">
        <f t="shared" ref="J84:J93" si="29">+IF(D84&gt;0,(H84/D84),IF(H84&gt;0,1,IF(H84&lt;0,1,0)))</f>
        <v>0.99995177256959134</v>
      </c>
      <c r="K84" s="2266"/>
    </row>
    <row r="85" spans="1:12" s="2217" customFormat="1" ht="12.75" hidden="1" customHeight="1">
      <c r="A85" s="2210"/>
      <c r="B85" s="2211">
        <v>5130</v>
      </c>
      <c r="C85" s="2242" t="s">
        <v>3773</v>
      </c>
      <c r="D85" s="2213">
        <v>0</v>
      </c>
      <c r="E85" s="2213">
        <v>0</v>
      </c>
      <c r="F85" s="2214">
        <v>0</v>
      </c>
      <c r="G85" s="2214"/>
      <c r="H85" s="2182">
        <f t="shared" si="28"/>
        <v>0</v>
      </c>
      <c r="I85" s="2215">
        <f t="shared" si="27"/>
        <v>0</v>
      </c>
      <c r="J85" s="2216">
        <f t="shared" si="29"/>
        <v>0</v>
      </c>
      <c r="K85" s="2267"/>
      <c r="L85" s="2218"/>
    </row>
    <row r="86" spans="1:12" ht="12.75" customHeight="1">
      <c r="B86" s="2129">
        <v>5135</v>
      </c>
      <c r="C86" s="2149" t="s">
        <v>3774</v>
      </c>
      <c r="D86" s="2181">
        <f>+SUM([11]PRIVADO!$E$50:$E$51)</f>
        <v>3000000</v>
      </c>
      <c r="E86" s="2181">
        <v>0</v>
      </c>
      <c r="F86" s="2152">
        <v>0</v>
      </c>
      <c r="G86" s="2152">
        <f>+[9]PRIV!$H$51</f>
        <v>0</v>
      </c>
      <c r="H86" s="2182">
        <f t="shared" si="28"/>
        <v>0</v>
      </c>
      <c r="I86" s="2154">
        <f t="shared" si="27"/>
        <v>3000000</v>
      </c>
      <c r="J86" s="2155">
        <f t="shared" si="29"/>
        <v>0</v>
      </c>
      <c r="K86" s="2266"/>
    </row>
    <row r="87" spans="1:12" ht="12.75" customHeight="1">
      <c r="B87" s="2129">
        <v>5140</v>
      </c>
      <c r="C87" s="2149" t="s">
        <v>3775</v>
      </c>
      <c r="D87" s="2181">
        <f>+[11]PRIVADO!$E$59</f>
        <v>5000000</v>
      </c>
      <c r="E87" s="2181">
        <v>0</v>
      </c>
      <c r="F87" s="2152">
        <v>22700</v>
      </c>
      <c r="G87" s="2152">
        <f>+[9]PRIV!$H$59</f>
        <v>0</v>
      </c>
      <c r="H87" s="2182">
        <f t="shared" si="28"/>
        <v>22700</v>
      </c>
      <c r="I87" s="2154">
        <f t="shared" si="27"/>
        <v>4977300</v>
      </c>
      <c r="J87" s="2155">
        <f t="shared" si="29"/>
        <v>4.5399999999999998E-3</v>
      </c>
      <c r="K87" s="2266"/>
    </row>
    <row r="88" spans="1:12" ht="12.75" customHeight="1">
      <c r="B88" s="2129">
        <v>5145</v>
      </c>
      <c r="C88" s="2187" t="s">
        <v>3776</v>
      </c>
      <c r="D88" s="2181">
        <f>+[11]PRIVADO!$E$62</f>
        <v>29000000</v>
      </c>
      <c r="E88" s="2181">
        <v>0</v>
      </c>
      <c r="F88" s="2152">
        <v>0</v>
      </c>
      <c r="G88" s="2152">
        <f>+[9]PRIV!$H$62</f>
        <v>0</v>
      </c>
      <c r="H88" s="2182">
        <f t="shared" si="28"/>
        <v>0</v>
      </c>
      <c r="I88" s="2154">
        <f t="shared" si="27"/>
        <v>29000000</v>
      </c>
      <c r="J88" s="2155">
        <f t="shared" si="29"/>
        <v>0</v>
      </c>
      <c r="K88" s="2266"/>
    </row>
    <row r="89" spans="1:12" s="2217" customFormat="1" ht="12.75" hidden="1" customHeight="1">
      <c r="A89" s="2210"/>
      <c r="B89" s="2211">
        <v>5150</v>
      </c>
      <c r="C89" s="2212" t="s">
        <v>3777</v>
      </c>
      <c r="D89" s="2213">
        <v>0</v>
      </c>
      <c r="E89" s="2213">
        <v>0</v>
      </c>
      <c r="F89" s="2214">
        <v>0</v>
      </c>
      <c r="G89" s="2214"/>
      <c r="H89" s="2182">
        <f t="shared" si="28"/>
        <v>0</v>
      </c>
      <c r="I89" s="2215">
        <f t="shared" si="27"/>
        <v>0</v>
      </c>
      <c r="J89" s="2155">
        <f t="shared" si="29"/>
        <v>0</v>
      </c>
      <c r="K89" s="2267"/>
      <c r="L89" s="2218"/>
    </row>
    <row r="90" spans="1:12" ht="12.75" customHeight="1">
      <c r="B90" s="2129">
        <v>5155</v>
      </c>
      <c r="C90" s="2149" t="s">
        <v>3694</v>
      </c>
      <c r="D90" s="2181">
        <f>+[11]PRIVADO!$E$67</f>
        <v>5000000</v>
      </c>
      <c r="E90" s="2181">
        <v>0</v>
      </c>
      <c r="F90" s="2152">
        <v>0</v>
      </c>
      <c r="G90" s="2152">
        <f>+[9]PRIV!$H$67</f>
        <v>0</v>
      </c>
      <c r="H90" s="2182">
        <f t="shared" si="28"/>
        <v>0</v>
      </c>
      <c r="I90" s="2154">
        <f t="shared" si="27"/>
        <v>5000000</v>
      </c>
      <c r="J90" s="2155">
        <f t="shared" si="29"/>
        <v>0</v>
      </c>
      <c r="K90" s="2266"/>
    </row>
    <row r="91" spans="1:12" ht="12.75" customHeight="1">
      <c r="B91" s="2129">
        <v>5160</v>
      </c>
      <c r="C91" s="2149" t="s">
        <v>3778</v>
      </c>
      <c r="D91" s="2181">
        <f>+[11]PRIVADO!$E$72</f>
        <v>4800000</v>
      </c>
      <c r="E91" s="2181">
        <v>0</v>
      </c>
      <c r="F91" s="2152">
        <v>2730018.4</v>
      </c>
      <c r="G91" s="2152">
        <f>+[9]PRIV!$H$72</f>
        <v>341252.3</v>
      </c>
      <c r="H91" s="2182">
        <f t="shared" si="28"/>
        <v>3071270.6999999997</v>
      </c>
      <c r="I91" s="2154">
        <f t="shared" si="27"/>
        <v>1728729.3000000003</v>
      </c>
      <c r="J91" s="2155">
        <f t="shared" si="29"/>
        <v>0.63984806249999993</v>
      </c>
      <c r="K91" s="2266"/>
    </row>
    <row r="92" spans="1:12" ht="12.75" customHeight="1">
      <c r="B92" s="2129">
        <v>5195</v>
      </c>
      <c r="C92" s="2149" t="s">
        <v>3695</v>
      </c>
      <c r="D92" s="2181">
        <f>+[11]PRIVADO!$E$75</f>
        <v>80000000</v>
      </c>
      <c r="E92" s="2181">
        <v>0</v>
      </c>
      <c r="F92" s="2152">
        <v>1669568</v>
      </c>
      <c r="G92" s="2152">
        <f>+[9]PRIV!$H$75</f>
        <v>500000</v>
      </c>
      <c r="H92" s="2182">
        <f t="shared" si="28"/>
        <v>2169568</v>
      </c>
      <c r="I92" s="2154">
        <f t="shared" si="27"/>
        <v>77830432</v>
      </c>
      <c r="J92" s="2155">
        <f t="shared" si="29"/>
        <v>2.7119600000000001E-2</v>
      </c>
      <c r="K92" s="2266"/>
    </row>
    <row r="93" spans="1:12" s="2217" customFormat="1" ht="12.75" hidden="1" customHeight="1">
      <c r="A93" s="2210"/>
      <c r="B93" s="2211">
        <v>5199</v>
      </c>
      <c r="C93" s="2242" t="s">
        <v>3780</v>
      </c>
      <c r="D93" s="2213">
        <v>0</v>
      </c>
      <c r="E93" s="2213">
        <v>0</v>
      </c>
      <c r="F93" s="2214">
        <v>0</v>
      </c>
      <c r="G93" s="2214"/>
      <c r="H93" s="2182">
        <f t="shared" si="28"/>
        <v>0</v>
      </c>
      <c r="I93" s="2215">
        <f t="shared" si="27"/>
        <v>0</v>
      </c>
      <c r="J93" s="2216">
        <f t="shared" si="29"/>
        <v>0</v>
      </c>
      <c r="K93" s="2267"/>
      <c r="L93" s="2218"/>
    </row>
    <row r="94" spans="1:12" ht="12.75" customHeight="1" thickBot="1">
      <c r="B94" s="2129">
        <v>5305</v>
      </c>
      <c r="C94" s="2149" t="s">
        <v>3781</v>
      </c>
      <c r="D94" s="2181">
        <f>+[11]PRIVADO!$E$80</f>
        <v>29676000</v>
      </c>
      <c r="E94" s="2181">
        <v>0</v>
      </c>
      <c r="F94" s="2152">
        <v>7045506.9199999999</v>
      </c>
      <c r="G94" s="2152">
        <f>+[9]PRIV!$H$80</f>
        <v>399755</v>
      </c>
      <c r="H94" s="2182">
        <f t="shared" si="28"/>
        <v>7445261.9199999999</v>
      </c>
      <c r="I94" s="2154">
        <f t="shared" si="27"/>
        <v>22230738.079999998</v>
      </c>
      <c r="J94" s="2155">
        <f>+IF((D94+E94)&gt;0,(H94/(D94+E94)),IF(H94&gt;0,1,IF(H94&lt;0,1,0)))</f>
        <v>0.25088495484566653</v>
      </c>
      <c r="K94" s="2266"/>
    </row>
    <row r="95" spans="1:12" s="2217" customFormat="1" ht="12.75" hidden="1" customHeight="1" thickBot="1">
      <c r="A95" s="2210"/>
      <c r="B95" s="2253">
        <v>5395</v>
      </c>
      <c r="C95" s="2242" t="s">
        <v>3695</v>
      </c>
      <c r="D95" s="2213">
        <v>0</v>
      </c>
      <c r="E95" s="2213">
        <v>0</v>
      </c>
      <c r="F95" s="2214">
        <v>0</v>
      </c>
      <c r="G95" s="2214"/>
      <c r="H95" s="2258">
        <f t="shared" si="28"/>
        <v>0</v>
      </c>
      <c r="I95" s="2215">
        <f t="shared" si="27"/>
        <v>0</v>
      </c>
      <c r="J95" s="2216">
        <f>+IF((D95+E95)&gt;0,(H95/(D95+E95)),IF(H95&gt;0,1,IF(H95&lt;0,1,0)))</f>
        <v>0</v>
      </c>
      <c r="K95" s="2267"/>
      <c r="L95" s="2218"/>
    </row>
    <row r="96" spans="1:12" ht="12.75" customHeight="1" thickBot="1">
      <c r="C96" s="2268" t="s">
        <v>3792</v>
      </c>
      <c r="D96" s="2269">
        <f t="shared" ref="D96:I96" si="30">SUM(D81:D95)</f>
        <v>181858000</v>
      </c>
      <c r="E96" s="2270">
        <f t="shared" si="30"/>
        <v>0</v>
      </c>
      <c r="F96" s="2271">
        <f t="shared" si="30"/>
        <v>27437319.32</v>
      </c>
      <c r="G96" s="2263">
        <f t="shared" si="30"/>
        <v>1847200.3</v>
      </c>
      <c r="H96" s="2269">
        <f t="shared" si="30"/>
        <v>29284519.619999997</v>
      </c>
      <c r="I96" s="2263">
        <f t="shared" si="30"/>
        <v>152573480.38</v>
      </c>
      <c r="J96" s="2272">
        <f t="shared" ref="J96:J101" si="31">+IF(D96&gt;0,(H96/D96),IF(H96&gt;0,1,IF(H96&lt;0,1,0)))</f>
        <v>0.16102959242925799</v>
      </c>
      <c r="K96" s="2273"/>
    </row>
    <row r="97" spans="1:12" ht="12.75" customHeight="1" thickBot="1">
      <c r="B97" s="2240"/>
      <c r="C97" s="2268" t="s">
        <v>3793</v>
      </c>
      <c r="D97" s="2271">
        <f t="shared" ref="D97:I97" si="32">+D43+D78</f>
        <v>8054128000</v>
      </c>
      <c r="E97" s="2271">
        <f t="shared" si="32"/>
        <v>0</v>
      </c>
      <c r="F97" s="2271">
        <f t="shared" si="32"/>
        <v>7648627696.0100002</v>
      </c>
      <c r="G97" s="2271">
        <f t="shared" si="32"/>
        <v>189704351.10999998</v>
      </c>
      <c r="H97" s="2271">
        <f t="shared" si="32"/>
        <v>7838332047.1199999</v>
      </c>
      <c r="I97" s="2271">
        <f t="shared" si="32"/>
        <v>215795952.88000003</v>
      </c>
      <c r="J97" s="2272">
        <f t="shared" si="31"/>
        <v>0.97320678875726829</v>
      </c>
      <c r="K97" s="2265"/>
      <c r="L97" s="2190"/>
    </row>
    <row r="98" spans="1:12" ht="12.75" customHeight="1" thickBot="1">
      <c r="C98" s="2268" t="s">
        <v>3794</v>
      </c>
      <c r="D98" s="2271">
        <f t="shared" ref="D98:I98" si="33">+D63+D96</f>
        <v>8054128000</v>
      </c>
      <c r="E98" s="2271">
        <f t="shared" si="33"/>
        <v>0</v>
      </c>
      <c r="F98" s="2271">
        <f t="shared" si="33"/>
        <v>4095589477.4599996</v>
      </c>
      <c r="G98" s="2271">
        <f t="shared" si="33"/>
        <v>544277724.74000001</v>
      </c>
      <c r="H98" s="2271">
        <f t="shared" si="33"/>
        <v>4639867202.2000008</v>
      </c>
      <c r="I98" s="2271">
        <f t="shared" si="33"/>
        <v>3414260797.8000002</v>
      </c>
      <c r="J98" s="2272">
        <f t="shared" si="31"/>
        <v>0.57608560507108908</v>
      </c>
      <c r="K98" s="2274">
        <f>+D98*0.3</f>
        <v>2416238400</v>
      </c>
    </row>
    <row r="99" spans="1:12" ht="12.75" customHeight="1" thickBot="1">
      <c r="C99" s="2268" t="s">
        <v>3795</v>
      </c>
      <c r="D99" s="2271">
        <f t="shared" ref="D99:I99" si="34">+D97-D98</f>
        <v>0</v>
      </c>
      <c r="E99" s="2271">
        <f t="shared" si="34"/>
        <v>0</v>
      </c>
      <c r="F99" s="2271">
        <f t="shared" si="34"/>
        <v>3553038218.5500007</v>
      </c>
      <c r="G99" s="2271">
        <f t="shared" si="34"/>
        <v>-354573373.63</v>
      </c>
      <c r="H99" s="2271">
        <f t="shared" si="34"/>
        <v>3198464844.9199991</v>
      </c>
      <c r="I99" s="2271">
        <f t="shared" si="34"/>
        <v>-3198464844.9200001</v>
      </c>
      <c r="J99" s="2272">
        <f t="shared" si="31"/>
        <v>1</v>
      </c>
      <c r="K99" s="2273"/>
    </row>
    <row r="100" spans="1:12" ht="15.75" customHeight="1" thickBot="1">
      <c r="C100" s="2268" t="s">
        <v>3796</v>
      </c>
      <c r="D100" s="2271">
        <f t="shared" ref="D100:I100" si="35">+D43-D63</f>
        <v>0</v>
      </c>
      <c r="E100" s="2271">
        <f t="shared" si="35"/>
        <v>0</v>
      </c>
      <c r="F100" s="2271">
        <f t="shared" si="35"/>
        <v>3478785082.0200005</v>
      </c>
      <c r="G100" s="2271">
        <f t="shared" si="35"/>
        <v>-356655949.7700001</v>
      </c>
      <c r="H100" s="2271">
        <f t="shared" si="35"/>
        <v>3122129132.249999</v>
      </c>
      <c r="I100" s="2271">
        <f t="shared" si="35"/>
        <v>-3122129132.25</v>
      </c>
      <c r="J100" s="2272">
        <f t="shared" si="31"/>
        <v>1</v>
      </c>
      <c r="K100" s="2273"/>
    </row>
    <row r="101" spans="1:12" ht="14" thickBot="1">
      <c r="C101" s="2268" t="s">
        <v>3797</v>
      </c>
      <c r="D101" s="2271">
        <f t="shared" ref="D101:I101" si="36">+D78-D96</f>
        <v>0</v>
      </c>
      <c r="E101" s="2271">
        <f t="shared" si="36"/>
        <v>0</v>
      </c>
      <c r="F101" s="2271">
        <f t="shared" si="36"/>
        <v>74253136.530000001</v>
      </c>
      <c r="G101" s="2271">
        <f t="shared" si="36"/>
        <v>2082576.14</v>
      </c>
      <c r="H101" s="2271">
        <f t="shared" si="36"/>
        <v>76335712.669999987</v>
      </c>
      <c r="I101" s="2271">
        <f t="shared" si="36"/>
        <v>-76335712.669999987</v>
      </c>
      <c r="J101" s="2272">
        <f t="shared" si="31"/>
        <v>1</v>
      </c>
      <c r="K101" s="2273"/>
    </row>
    <row r="102" spans="1:12" ht="12.75" customHeight="1">
      <c r="C102" s="2275"/>
      <c r="D102" s="2275"/>
      <c r="E102" s="2276"/>
      <c r="F102" s="2276"/>
      <c r="G102" s="2276"/>
      <c r="H102" s="2276"/>
      <c r="I102" s="2277"/>
      <c r="J102" s="2278"/>
    </row>
    <row r="103" spans="1:12" ht="13.5">
      <c r="C103" s="2279"/>
      <c r="D103" s="2279"/>
      <c r="E103" s="2279"/>
      <c r="F103" s="2279"/>
      <c r="G103" s="2279"/>
      <c r="H103" s="2279"/>
      <c r="I103" s="2279"/>
      <c r="J103" s="2279"/>
    </row>
    <row r="104" spans="1:12" ht="12.75" customHeight="1">
      <c r="C104" s="2280"/>
      <c r="D104" s="2280"/>
      <c r="E104" s="2281"/>
      <c r="F104" s="2282"/>
      <c r="G104" s="2282"/>
      <c r="H104" s="2282"/>
      <c r="I104" s="2280"/>
      <c r="J104" s="2280"/>
    </row>
    <row r="105" spans="1:12" ht="12.75" customHeight="1">
      <c r="C105" s="2280"/>
      <c r="D105" s="2280"/>
      <c r="E105" s="2281"/>
      <c r="F105" s="2282"/>
      <c r="G105" s="2282"/>
      <c r="H105" s="2282"/>
      <c r="I105" s="2280"/>
      <c r="J105" s="2280"/>
    </row>
    <row r="106" spans="1:12" ht="12.75" customHeight="1">
      <c r="C106" s="2280"/>
      <c r="D106" s="2280"/>
      <c r="E106" s="2281"/>
      <c r="F106" s="2282"/>
      <c r="G106" s="2282"/>
      <c r="H106" s="2282"/>
      <c r="I106" s="2280"/>
      <c r="J106" s="2280"/>
    </row>
    <row r="107" spans="1:12" ht="12.75" customHeight="1">
      <c r="C107" s="2280"/>
      <c r="D107" s="2280"/>
      <c r="E107" s="2281"/>
      <c r="F107" s="2282"/>
      <c r="G107" s="2282"/>
      <c r="H107" s="2282"/>
      <c r="I107" s="2280"/>
      <c r="J107" s="2280"/>
    </row>
    <row r="108" spans="1:12" ht="12.75" customHeight="1">
      <c r="C108" s="2283"/>
      <c r="D108" s="2283"/>
      <c r="E108" s="2283"/>
      <c r="F108" s="2283"/>
      <c r="G108" s="2283"/>
      <c r="H108" s="2283"/>
      <c r="I108" s="2283"/>
      <c r="J108" s="2283"/>
    </row>
    <row r="109" spans="1:12" ht="12.75" customHeight="1">
      <c r="C109" s="2283"/>
      <c r="D109" s="2283"/>
      <c r="E109" s="2283"/>
      <c r="F109" s="2283"/>
      <c r="G109" s="2283"/>
      <c r="H109" s="7800"/>
      <c r="I109" s="7800"/>
      <c r="J109" s="7800"/>
    </row>
    <row r="110" spans="1:12" s="2288" customFormat="1" ht="12.75" customHeight="1">
      <c r="A110" s="2284"/>
      <c r="B110" s="2285"/>
      <c r="C110" s="2286" t="s">
        <v>3798</v>
      </c>
      <c r="D110" s="2286"/>
      <c r="E110" s="7800" t="s">
        <v>3799</v>
      </c>
      <c r="F110" s="7800"/>
      <c r="G110" s="7800"/>
      <c r="H110" s="7800" t="s">
        <v>3800</v>
      </c>
      <c r="I110" s="7800"/>
      <c r="J110" s="2287"/>
      <c r="L110" s="2289"/>
    </row>
    <row r="111" spans="1:12" s="2288" customFormat="1" ht="12.75" customHeight="1">
      <c r="A111" s="2284"/>
      <c r="B111" s="2285"/>
      <c r="C111" s="2286" t="s">
        <v>3801</v>
      </c>
      <c r="D111" s="2286"/>
      <c r="E111" s="2287"/>
      <c r="F111" s="2287" t="s">
        <v>3802</v>
      </c>
      <c r="G111" s="2287"/>
      <c r="H111" s="7795" t="s">
        <v>3803</v>
      </c>
      <c r="I111" s="7795"/>
      <c r="L111" s="2289"/>
    </row>
    <row r="112" spans="1:12" s="2288" customFormat="1" ht="12.75" customHeight="1">
      <c r="A112" s="2284"/>
      <c r="B112" s="2285"/>
      <c r="C112" s="2286"/>
      <c r="D112" s="2286"/>
      <c r="E112" s="2287" t="s">
        <v>3804</v>
      </c>
      <c r="F112" s="2287" t="s">
        <v>3805</v>
      </c>
      <c r="G112" s="2287"/>
      <c r="H112" s="2287" t="s">
        <v>3806</v>
      </c>
      <c r="I112" s="2287"/>
      <c r="J112" s="2287"/>
      <c r="L112" s="2289"/>
    </row>
    <row r="113" spans="1:12" s="2288" customFormat="1" ht="12.75" customHeight="1">
      <c r="A113" s="2284"/>
      <c r="B113" s="2285"/>
      <c r="C113" s="2286" t="s">
        <v>3807</v>
      </c>
      <c r="D113" s="2286"/>
      <c r="E113" s="2290"/>
      <c r="F113" s="2290"/>
      <c r="G113" s="2290" t="s">
        <v>3808</v>
      </c>
      <c r="H113" s="2290"/>
      <c r="I113" s="2290" t="s">
        <v>3808</v>
      </c>
      <c r="L113" s="2289"/>
    </row>
    <row r="114" spans="1:12" ht="12.75" customHeight="1">
      <c r="C114" s="2266"/>
      <c r="D114" s="2266"/>
      <c r="E114" s="2291"/>
      <c r="F114" s="2291"/>
      <c r="G114" s="2277"/>
      <c r="H114" s="2290"/>
      <c r="I114" s="2290"/>
      <c r="J114" s="2266"/>
    </row>
    <row r="115" spans="1:12" ht="12.75" customHeight="1">
      <c r="C115" s="2266"/>
      <c r="D115" s="2266"/>
      <c r="E115" s="2291"/>
      <c r="F115" s="2291"/>
      <c r="G115" s="2277"/>
      <c r="H115" s="2291"/>
      <c r="I115" s="2291"/>
      <c r="J115" s="2266"/>
    </row>
    <row r="116" spans="1:12" ht="12.75" customHeight="1">
      <c r="C116" s="2266"/>
      <c r="D116" s="2266"/>
      <c r="E116" s="2277"/>
      <c r="F116" s="2291"/>
      <c r="G116" s="2277"/>
      <c r="H116" s="2291"/>
      <c r="I116" s="2291"/>
      <c r="J116" s="2266"/>
    </row>
    <row r="117" spans="1:12" ht="12.75" customHeight="1">
      <c r="C117" s="2266"/>
      <c r="D117" s="2266"/>
      <c r="E117" s="2291"/>
      <c r="F117" s="2291" t="s">
        <v>3808</v>
      </c>
      <c r="G117" s="2277"/>
      <c r="H117" s="2291"/>
      <c r="I117" s="2291"/>
      <c r="J117" s="2266"/>
    </row>
    <row r="118" spans="1:12" ht="12.75" customHeight="1">
      <c r="C118" s="2266"/>
      <c r="D118" s="2266"/>
      <c r="E118" s="2291"/>
      <c r="F118" s="2291"/>
      <c r="G118" s="2277"/>
      <c r="H118" s="2291"/>
      <c r="I118" s="2291"/>
      <c r="J118" s="2266"/>
    </row>
    <row r="119" spans="1:12" ht="12.75" customHeight="1">
      <c r="C119" s="2266"/>
      <c r="D119" s="2266"/>
      <c r="E119" s="2291"/>
      <c r="F119" s="2291"/>
      <c r="G119" s="2277"/>
      <c r="H119" s="2291"/>
      <c r="I119" s="2291"/>
      <c r="J119" s="2266"/>
    </row>
    <row r="120" spans="1:12" ht="12.75" customHeight="1">
      <c r="C120" s="2266"/>
      <c r="D120" s="2266"/>
      <c r="E120" s="2291"/>
      <c r="F120" s="2291"/>
      <c r="G120" s="2277" t="s">
        <v>3808</v>
      </c>
      <c r="H120" s="2291"/>
      <c r="I120" s="2291"/>
      <c r="J120" s="2266"/>
    </row>
    <row r="121" spans="1:12" ht="12.75" customHeight="1">
      <c r="C121" s="2266"/>
      <c r="D121" s="2266"/>
      <c r="E121" s="2277"/>
      <c r="F121" s="2277"/>
      <c r="G121" s="2277"/>
      <c r="H121" s="2291"/>
      <c r="I121" s="2291"/>
      <c r="J121" s="2266"/>
    </row>
    <row r="122" spans="1:12" ht="12.75" customHeight="1">
      <c r="C122" s="2266"/>
      <c r="D122" s="2266"/>
      <c r="E122" s="2291"/>
      <c r="F122" s="2291"/>
      <c r="G122" s="2277"/>
      <c r="H122" s="2291"/>
      <c r="I122" s="2291"/>
      <c r="J122" s="2266"/>
    </row>
    <row r="123" spans="1:12" ht="12.75" customHeight="1">
      <c r="C123" s="2266"/>
      <c r="D123" s="2266"/>
      <c r="E123" s="2291"/>
      <c r="F123" s="2291"/>
      <c r="G123" s="2277" t="s">
        <v>3808</v>
      </c>
      <c r="H123" s="2291"/>
      <c r="I123" s="2291"/>
      <c r="J123" s="2266"/>
    </row>
    <row r="124" spans="1:12" ht="12.75" customHeight="1">
      <c r="C124" s="2266"/>
      <c r="D124" s="2266"/>
      <c r="E124" s="2291"/>
      <c r="F124" s="2291"/>
      <c r="G124" s="2277" t="s">
        <v>3808</v>
      </c>
      <c r="H124" s="2291"/>
      <c r="I124" s="2291"/>
      <c r="J124" s="2266"/>
    </row>
    <row r="125" spans="1:12" ht="12.75" customHeight="1">
      <c r="C125" s="2266"/>
      <c r="D125" s="2266"/>
      <c r="E125" s="2291"/>
      <c r="F125" s="2291"/>
      <c r="G125" s="2277" t="s">
        <v>3808</v>
      </c>
      <c r="H125" s="2291"/>
      <c r="I125" s="2291"/>
      <c r="J125" s="2266"/>
    </row>
    <row r="126" spans="1:12" ht="12.75" customHeight="1">
      <c r="C126" s="2266"/>
      <c r="D126" s="2266"/>
      <c r="E126" s="2291"/>
      <c r="F126" s="2291"/>
      <c r="G126" s="2277" t="s">
        <v>3808</v>
      </c>
      <c r="H126" s="2291"/>
      <c r="I126" s="2291"/>
      <c r="J126" s="2266"/>
    </row>
    <row r="127" spans="1:12" ht="12.75" customHeight="1">
      <c r="C127" s="2266"/>
      <c r="D127" s="2266"/>
      <c r="E127" s="2291"/>
      <c r="F127" s="2291"/>
      <c r="G127" s="2277" t="s">
        <v>3808</v>
      </c>
      <c r="H127" s="2291"/>
      <c r="I127" s="2291"/>
      <c r="J127" s="2266"/>
    </row>
    <row r="128" spans="1:12" ht="12.75" customHeight="1">
      <c r="C128" s="2266"/>
      <c r="D128" s="2266"/>
      <c r="E128" s="2291"/>
      <c r="F128" s="2291"/>
      <c r="G128" s="2277" t="s">
        <v>3808</v>
      </c>
      <c r="H128" s="2291"/>
      <c r="I128" s="2291"/>
      <c r="J128" s="2266"/>
    </row>
  </sheetData>
  <autoFilter ref="B1:B128" xr:uid="{00000000-0009-0000-0000-000022000000}"/>
  <mergeCells count="15">
    <mergeCell ref="E44:E45"/>
    <mergeCell ref="J44:J45"/>
    <mergeCell ref="C2:J2"/>
    <mergeCell ref="C3:J3"/>
    <mergeCell ref="C4:J4"/>
    <mergeCell ref="E5:E6"/>
    <mergeCell ref="J5:J6"/>
    <mergeCell ref="H111:I111"/>
    <mergeCell ref="E64:E65"/>
    <mergeCell ref="J64:J65"/>
    <mergeCell ref="E79:E80"/>
    <mergeCell ref="J79:J80"/>
    <mergeCell ref="H109:J109"/>
    <mergeCell ref="E110:G110"/>
    <mergeCell ref="H110:I110"/>
  </mergeCells>
  <printOptions horizontalCentered="1" verticalCentered="1"/>
  <pageMargins left="0.70866141732283472" right="0.70866141732283472" top="0.74803149606299213" bottom="0.74803149606299213" header="0.31496062992125984" footer="0.31496062992125984"/>
  <pageSetup scale="40" orientation="portrait" r:id="rId1"/>
  <headerFooter>
    <oddFooter>&amp;C&amp;"Arial Black,Normal"&amp;8CAMARA DE COMERCIO DE FACATATIVA EJECUCION PRESUPUESTAL AÑO 2021 Página &amp;P de &amp;N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8"/>
  <dimension ref="A1"/>
  <sheetViews>
    <sheetView workbookViewId="0">
      <selection activeCell="A8" sqref="A8"/>
    </sheetView>
  </sheetViews>
  <sheetFormatPr baseColWidth="10" defaultColWidth="11.453125" defaultRowHeight="14.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dimension ref="A1:AMK68"/>
  <sheetViews>
    <sheetView topLeftCell="F16" zoomScale="61" zoomScaleNormal="61" workbookViewId="0">
      <selection activeCell="Q21" sqref="Q21"/>
    </sheetView>
  </sheetViews>
  <sheetFormatPr baseColWidth="10" defaultColWidth="8.81640625" defaultRowHeight="20"/>
  <cols>
    <col min="1" max="1" width="23.7265625" style="1177" customWidth="1"/>
    <col min="2" max="2" width="19" style="1177" customWidth="1"/>
    <col min="3" max="3" width="23.26953125" style="1177" customWidth="1"/>
    <col min="4" max="4" width="22.54296875" style="1177" hidden="1" customWidth="1"/>
    <col min="5" max="5" width="21.81640625" style="1177" hidden="1" customWidth="1"/>
    <col min="6" max="6" width="35" style="1177" customWidth="1"/>
    <col min="7" max="7" width="35" style="1177" hidden="1" customWidth="1"/>
    <col min="8" max="8" width="22" style="1177" hidden="1" customWidth="1"/>
    <col min="9" max="9" width="35" style="1177" hidden="1" customWidth="1"/>
    <col min="10" max="10" width="12.81640625" style="1177" hidden="1" customWidth="1"/>
    <col min="11" max="11" width="16.81640625" style="1177" hidden="1" customWidth="1"/>
    <col min="12" max="15" width="35" style="1177" hidden="1" customWidth="1"/>
    <col min="16" max="16" width="13.1796875" style="1177" hidden="1" customWidth="1"/>
    <col min="17" max="17" width="18" style="1177" customWidth="1"/>
    <col min="18" max="18" width="35" style="1741" customWidth="1"/>
    <col min="19" max="21" width="35" style="1177" customWidth="1"/>
    <col min="22" max="22" width="14.81640625" style="1177" customWidth="1"/>
    <col min="23" max="23" width="18.1796875" style="1177" customWidth="1"/>
    <col min="24" max="24" width="17.1796875" style="1177" hidden="1" customWidth="1"/>
    <col min="25" max="25" width="11.1796875" style="1177" customWidth="1"/>
    <col min="26" max="26" width="17.1796875" style="1177" customWidth="1"/>
    <col min="27" max="27" width="35" style="1177" hidden="1" customWidth="1"/>
    <col min="28" max="33" width="1.26953125" style="1177" hidden="1" customWidth="1"/>
    <col min="34" max="37" width="35" style="1177" hidden="1" customWidth="1"/>
    <col min="38" max="38" width="22" style="1177" customWidth="1"/>
    <col min="39" max="39" width="22" style="1177" hidden="1" customWidth="1"/>
    <col min="40" max="40" width="35" style="1177" hidden="1" customWidth="1"/>
    <col min="41" max="41" width="22.26953125" style="1177" customWidth="1"/>
    <col min="42" max="42" width="29.81640625" style="1177" customWidth="1"/>
    <col min="43" max="53" width="35" style="1177" hidden="1" customWidth="1"/>
    <col min="54" max="66" width="8.81640625" style="1177" hidden="1" customWidth="1"/>
    <col min="67" max="256" width="8.81640625" style="1177" customWidth="1"/>
    <col min="257" max="257" width="23.7265625" style="1177" customWidth="1"/>
    <col min="258" max="258" width="19" style="1177" customWidth="1"/>
    <col min="259" max="259" width="23.26953125" style="1177" customWidth="1"/>
    <col min="260" max="260" width="22.54296875" style="1177" customWidth="1"/>
    <col min="261" max="261" width="21.81640625" style="1177" customWidth="1"/>
    <col min="262" max="309" width="35" style="1177" customWidth="1"/>
    <col min="310" max="512" width="8.81640625" style="1177" customWidth="1"/>
    <col min="513" max="513" width="23.7265625" style="1177" customWidth="1"/>
    <col min="514" max="514" width="19" style="1177" customWidth="1"/>
    <col min="515" max="515" width="23.26953125" style="1177" customWidth="1"/>
    <col min="516" max="516" width="22.54296875" style="1177" customWidth="1"/>
    <col min="517" max="517" width="21.81640625" style="1177" customWidth="1"/>
    <col min="518" max="565" width="35" style="1177" customWidth="1"/>
    <col min="566" max="768" width="8.81640625" style="1177" customWidth="1"/>
    <col min="769" max="769" width="23.7265625" style="1177" customWidth="1"/>
    <col min="770" max="770" width="19" style="1177" customWidth="1"/>
    <col min="771" max="771" width="23.26953125" style="1177" customWidth="1"/>
    <col min="772" max="772" width="22.54296875" style="1177" customWidth="1"/>
    <col min="773" max="773" width="21.81640625" style="1177" customWidth="1"/>
    <col min="774" max="821" width="35" style="1177" customWidth="1"/>
    <col min="822" max="1025" width="8.81640625" style="1177" customWidth="1"/>
  </cols>
  <sheetData>
    <row r="1" spans="1:1025" ht="18.5">
      <c r="A1" s="7805" t="s">
        <v>3809</v>
      </c>
      <c r="B1" s="7805"/>
      <c r="C1" s="7805"/>
      <c r="D1" s="7805"/>
      <c r="E1" s="7805"/>
      <c r="F1" s="7805"/>
      <c r="G1" s="7805"/>
      <c r="H1" s="7805"/>
      <c r="I1" s="7805"/>
      <c r="J1" s="7805"/>
      <c r="K1" s="7805"/>
      <c r="L1" s="7805"/>
      <c r="M1" s="7805"/>
      <c r="N1" s="7805"/>
      <c r="O1" s="7805"/>
      <c r="P1" s="7805"/>
      <c r="Q1" s="7805"/>
      <c r="R1" s="7805"/>
      <c r="S1" s="7805"/>
      <c r="T1" s="7805"/>
      <c r="U1" s="7805"/>
      <c r="V1" s="7805"/>
      <c r="W1" s="7805"/>
      <c r="X1" s="7805"/>
      <c r="Y1" s="7805"/>
      <c r="Z1" s="7805"/>
      <c r="AA1" s="7805"/>
      <c r="AB1" s="7805"/>
      <c r="AC1" s="7805"/>
      <c r="AD1" s="7805"/>
      <c r="AE1" s="7805"/>
      <c r="AF1" s="7805"/>
      <c r="AG1" s="7805"/>
      <c r="AH1" s="7805"/>
      <c r="AI1" s="7805"/>
      <c r="AJ1" s="7805"/>
      <c r="AK1" s="7805"/>
      <c r="AL1" s="7805"/>
      <c r="AM1" s="7805"/>
      <c r="AN1" s="7805"/>
      <c r="AO1" s="7805"/>
      <c r="AP1" s="7805"/>
      <c r="AQ1" s="7805"/>
      <c r="AR1" s="7805"/>
      <c r="AS1" s="7805"/>
      <c r="AT1" s="7805"/>
      <c r="AU1" s="7805"/>
      <c r="AV1" s="7805"/>
      <c r="AW1" s="7805"/>
      <c r="AX1" s="7805"/>
      <c r="AY1" s="7805"/>
      <c r="AZ1" s="7805"/>
      <c r="BA1" s="7805"/>
    </row>
    <row r="2" spans="1:1025" ht="14.5">
      <c r="A2" s="7806" t="s">
        <v>3810</v>
      </c>
      <c r="B2" s="7806"/>
      <c r="C2" s="7806"/>
      <c r="D2" s="7806"/>
      <c r="E2" s="7806"/>
      <c r="F2" s="7806"/>
      <c r="G2" s="7806"/>
      <c r="H2" s="7806"/>
      <c r="I2" s="7806"/>
      <c r="J2" s="7806"/>
      <c r="K2" s="7806"/>
      <c r="L2" s="7806"/>
      <c r="M2" s="7806"/>
      <c r="N2" s="7806"/>
      <c r="O2" s="7806"/>
      <c r="P2" s="7806"/>
      <c r="Q2" s="7806"/>
      <c r="R2" s="7806"/>
      <c r="S2" s="7806"/>
      <c r="T2" s="7806"/>
      <c r="U2" s="7806"/>
      <c r="V2" s="7806"/>
      <c r="W2" s="7806"/>
      <c r="X2" s="7806"/>
      <c r="Y2" s="7806"/>
      <c r="Z2" s="7806"/>
      <c r="AA2" s="7806"/>
      <c r="AB2" s="7806"/>
      <c r="AC2" s="7806"/>
      <c r="AD2" s="7806"/>
      <c r="AE2" s="7806"/>
      <c r="AF2" s="7806"/>
      <c r="AG2" s="7806"/>
      <c r="AH2" s="7806"/>
      <c r="AI2" s="7806"/>
      <c r="AJ2" s="7806"/>
      <c r="AK2" s="7806"/>
      <c r="AL2" s="7806"/>
      <c r="AM2" s="7806"/>
      <c r="AN2" s="7806"/>
      <c r="AO2" s="7806"/>
      <c r="AP2" s="7806"/>
      <c r="AQ2" s="7806"/>
      <c r="AR2" s="7806"/>
      <c r="AS2" s="7806"/>
      <c r="AT2" s="7806"/>
      <c r="AU2" s="7806"/>
      <c r="AV2" s="7806"/>
      <c r="AW2" s="7806"/>
      <c r="AX2" s="7806"/>
      <c r="AY2" s="7806"/>
      <c r="AZ2" s="7806"/>
      <c r="BA2" s="7806"/>
    </row>
    <row r="3" spans="1:1025" ht="14.5">
      <c r="A3" s="7806"/>
      <c r="B3" s="7806"/>
      <c r="C3" s="7806"/>
      <c r="D3" s="7806"/>
      <c r="E3" s="7806"/>
      <c r="F3" s="7806"/>
      <c r="G3" s="7806"/>
      <c r="H3" s="7806"/>
      <c r="I3" s="7806"/>
      <c r="J3" s="7806"/>
      <c r="K3" s="7806"/>
      <c r="L3" s="7806"/>
      <c r="M3" s="7806"/>
      <c r="N3" s="7806"/>
      <c r="O3" s="7806"/>
      <c r="P3" s="7806"/>
      <c r="Q3" s="7806"/>
      <c r="R3" s="7806"/>
      <c r="S3" s="7806"/>
      <c r="T3" s="7806"/>
      <c r="U3" s="7806"/>
      <c r="V3" s="7806"/>
      <c r="W3" s="7806"/>
      <c r="X3" s="7806"/>
      <c r="Y3" s="7806"/>
      <c r="Z3" s="7806"/>
      <c r="AA3" s="7806"/>
      <c r="AB3" s="7806"/>
      <c r="AC3" s="7806"/>
      <c r="AD3" s="7806"/>
      <c r="AE3" s="7806"/>
      <c r="AF3" s="7806"/>
      <c r="AG3" s="7806"/>
      <c r="AH3" s="7806"/>
      <c r="AI3" s="7806"/>
      <c r="AJ3" s="7806"/>
      <c r="AK3" s="7806"/>
      <c r="AL3" s="7806"/>
      <c r="AM3" s="7806"/>
      <c r="AN3" s="7806"/>
      <c r="AO3" s="7806"/>
      <c r="AP3" s="7806"/>
      <c r="AQ3" s="7806"/>
      <c r="AR3" s="7806"/>
      <c r="AS3" s="7806"/>
      <c r="AT3" s="7806"/>
      <c r="AU3" s="7806"/>
      <c r="AV3" s="7806"/>
      <c r="AW3" s="7806"/>
      <c r="AX3" s="7806"/>
      <c r="AY3" s="7806"/>
      <c r="AZ3" s="7806"/>
      <c r="BA3" s="7806"/>
    </row>
    <row r="4" spans="1:1025" ht="47.15" customHeight="1">
      <c r="A4" s="1178" t="s">
        <v>3811</v>
      </c>
      <c r="B4" s="1178" t="s">
        <v>3812</v>
      </c>
      <c r="C4" s="1178" t="s">
        <v>3813</v>
      </c>
      <c r="D4" s="1178" t="s">
        <v>3814</v>
      </c>
      <c r="E4" s="1178" t="s">
        <v>3815</v>
      </c>
      <c r="F4" s="1178" t="s">
        <v>3816</v>
      </c>
      <c r="G4" s="1178" t="s">
        <v>3817</v>
      </c>
      <c r="H4" s="1178" t="s">
        <v>3818</v>
      </c>
      <c r="I4" s="1178" t="s">
        <v>3819</v>
      </c>
      <c r="J4" s="1178" t="s">
        <v>3820</v>
      </c>
      <c r="K4" s="1178" t="s">
        <v>3821</v>
      </c>
      <c r="L4" s="1178" t="s">
        <v>3822</v>
      </c>
      <c r="M4" s="1178" t="s">
        <v>3823</v>
      </c>
      <c r="N4" s="1178" t="s">
        <v>3824</v>
      </c>
      <c r="O4" s="1178" t="s">
        <v>3825</v>
      </c>
      <c r="P4" s="1178" t="s">
        <v>3826</v>
      </c>
      <c r="Q4" s="1178" t="s">
        <v>3827</v>
      </c>
      <c r="R4" s="1736" t="s">
        <v>3828</v>
      </c>
      <c r="S4" s="1178" t="s">
        <v>3829</v>
      </c>
      <c r="T4" s="1178" t="s">
        <v>1391</v>
      </c>
      <c r="U4" s="1178" t="s">
        <v>3830</v>
      </c>
      <c r="V4" s="1178" t="s">
        <v>3831</v>
      </c>
      <c r="W4" s="1178" t="s">
        <v>3832</v>
      </c>
      <c r="X4" s="1178" t="s">
        <v>3833</v>
      </c>
      <c r="Y4" s="1178" t="s">
        <v>2496</v>
      </c>
      <c r="Z4" s="1178" t="s">
        <v>3834</v>
      </c>
      <c r="AA4" s="1178" t="s">
        <v>3835</v>
      </c>
      <c r="AB4" s="1178" t="s">
        <v>3836</v>
      </c>
      <c r="AC4" s="1178" t="s">
        <v>3837</v>
      </c>
      <c r="AD4" s="1178" t="s">
        <v>3838</v>
      </c>
      <c r="AE4" s="1178" t="s">
        <v>3839</v>
      </c>
      <c r="AF4" s="1178" t="s">
        <v>3840</v>
      </c>
      <c r="AG4" s="1178" t="s">
        <v>3841</v>
      </c>
      <c r="AH4" s="1178" t="s">
        <v>3842</v>
      </c>
      <c r="AI4" s="1178" t="s">
        <v>3843</v>
      </c>
      <c r="AJ4" s="1178" t="s">
        <v>3844</v>
      </c>
      <c r="AK4" s="1178" t="s">
        <v>3845</v>
      </c>
      <c r="AL4" s="1178" t="s">
        <v>3846</v>
      </c>
      <c r="AM4" s="1178" t="s">
        <v>3847</v>
      </c>
      <c r="AN4" s="1178" t="s">
        <v>3848</v>
      </c>
      <c r="AO4" s="1178" t="s">
        <v>3849</v>
      </c>
      <c r="AP4" s="1178" t="s">
        <v>3850</v>
      </c>
      <c r="AQ4" s="1178" t="s">
        <v>3851</v>
      </c>
      <c r="AR4" s="1178" t="s">
        <v>3852</v>
      </c>
      <c r="AS4" s="1178" t="s">
        <v>3853</v>
      </c>
      <c r="AT4" s="1178" t="s">
        <v>3854</v>
      </c>
      <c r="AU4" s="1178" t="s">
        <v>3855</v>
      </c>
      <c r="AV4" s="1178" t="s">
        <v>3856</v>
      </c>
      <c r="AW4" s="1178" t="s">
        <v>3857</v>
      </c>
      <c r="AX4" s="1178" t="s">
        <v>3858</v>
      </c>
      <c r="AY4" s="1178" t="s">
        <v>3859</v>
      </c>
      <c r="AZ4" s="1178" t="s">
        <v>3860</v>
      </c>
      <c r="BA4" s="1178" t="s">
        <v>3861</v>
      </c>
    </row>
    <row r="5" spans="1:1025" s="1750" customFormat="1" ht="30" customHeight="1">
      <c r="A5" s="1746" t="s">
        <v>3862</v>
      </c>
      <c r="B5" s="1746" t="s">
        <v>3863</v>
      </c>
      <c r="C5" s="1746" t="s">
        <v>647</v>
      </c>
      <c r="D5" s="1746" t="s">
        <v>3864</v>
      </c>
      <c r="E5" s="1746" t="s">
        <v>3865</v>
      </c>
      <c r="F5" s="1746" t="s">
        <v>3866</v>
      </c>
      <c r="G5" s="1748" t="s">
        <v>3867</v>
      </c>
      <c r="H5" s="1746"/>
      <c r="I5" s="1746"/>
      <c r="J5" s="1746"/>
      <c r="K5" s="1746"/>
      <c r="L5" s="1746"/>
      <c r="M5" s="1746"/>
      <c r="N5" s="1746"/>
      <c r="O5" s="1746"/>
      <c r="P5" s="1746" t="s">
        <v>3868</v>
      </c>
      <c r="Q5" s="1746" t="s">
        <v>3869</v>
      </c>
      <c r="R5" s="1739" t="e">
        <f>+#REF!</f>
        <v>#REF!</v>
      </c>
      <c r="S5" s="1746" t="s">
        <v>3870</v>
      </c>
      <c r="T5" s="1748" t="s">
        <v>3871</v>
      </c>
      <c r="U5" s="1746" t="s">
        <v>2504</v>
      </c>
      <c r="V5" s="1746" t="s">
        <v>3872</v>
      </c>
      <c r="W5" s="1746" t="s">
        <v>3873</v>
      </c>
      <c r="X5" s="1746" t="s">
        <v>3874</v>
      </c>
      <c r="Y5" s="1746" t="s">
        <v>3875</v>
      </c>
      <c r="Z5" s="1746" t="s">
        <v>3876</v>
      </c>
      <c r="AA5" s="1746" t="s">
        <v>1146</v>
      </c>
      <c r="AB5" s="1748" t="s">
        <v>3877</v>
      </c>
      <c r="AC5" s="1746" t="s">
        <v>3878</v>
      </c>
      <c r="AD5" s="1746" t="s">
        <v>3879</v>
      </c>
      <c r="AE5" s="1746" t="s">
        <v>3880</v>
      </c>
      <c r="AF5" s="1746" t="s">
        <v>3881</v>
      </c>
      <c r="AG5" s="1746"/>
      <c r="AH5" s="1746"/>
      <c r="AI5" s="1746"/>
      <c r="AJ5" s="1746"/>
      <c r="AK5" s="1746"/>
      <c r="AL5" s="1749" t="e">
        <f t="array" ref="AL5:AL7">+#REF!</f>
        <v>#REF!</v>
      </c>
      <c r="AM5" s="1746"/>
      <c r="AN5" s="1746"/>
      <c r="AO5" s="1746" t="e">
        <f t="array" ref="AO5:AO7">+#REF!</f>
        <v>#REF!</v>
      </c>
      <c r="AP5" s="1746"/>
      <c r="AQ5" s="1746"/>
      <c r="AR5" s="1746"/>
      <c r="AS5" s="1746"/>
      <c r="AT5" s="1746"/>
      <c r="AU5" s="1746"/>
      <c r="AV5" s="1746"/>
      <c r="AW5" s="1746"/>
      <c r="AX5" s="1746"/>
      <c r="AY5" s="1746"/>
      <c r="AZ5" s="1746"/>
      <c r="BA5" s="1746" t="s">
        <v>3882</v>
      </c>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1747"/>
      <c r="CX5" s="1747"/>
      <c r="CY5" s="1747"/>
      <c r="CZ5" s="1747"/>
      <c r="DA5" s="1747"/>
      <c r="DB5" s="1747"/>
      <c r="DC5" s="1747"/>
      <c r="DD5" s="1747"/>
      <c r="DE5" s="1747"/>
      <c r="DF5" s="1747"/>
      <c r="DG5" s="1747"/>
      <c r="DH5" s="1747"/>
      <c r="DI5" s="1747"/>
      <c r="DJ5" s="1747"/>
      <c r="DK5" s="1747"/>
      <c r="DL5" s="1747"/>
      <c r="DM5" s="1747"/>
      <c r="DN5" s="1747"/>
      <c r="DO5" s="1747"/>
      <c r="DP5" s="1747"/>
      <c r="DQ5" s="1747"/>
      <c r="DR5" s="1747"/>
      <c r="DS5" s="1747"/>
      <c r="DT5" s="1747"/>
      <c r="DU5" s="1747"/>
      <c r="DV5" s="1747"/>
      <c r="DW5" s="1747"/>
      <c r="DX5" s="1747"/>
      <c r="DY5" s="1747"/>
      <c r="DZ5" s="1747"/>
      <c r="EA5" s="1747"/>
      <c r="EB5" s="1747"/>
      <c r="EC5" s="1747"/>
      <c r="ED5" s="1747"/>
      <c r="EE5" s="1747"/>
      <c r="EF5" s="1747"/>
      <c r="EG5" s="1747"/>
      <c r="EH5" s="1747"/>
      <c r="EI5" s="1747"/>
      <c r="EJ5" s="1747"/>
      <c r="EK5" s="1747"/>
      <c r="EL5" s="1747"/>
      <c r="EM5" s="1747"/>
      <c r="EN5" s="1747"/>
      <c r="EO5" s="1747"/>
      <c r="EP5" s="1747"/>
      <c r="EQ5" s="1747"/>
      <c r="ER5" s="1747"/>
      <c r="ES5" s="1747"/>
      <c r="ET5" s="1747"/>
      <c r="EU5" s="1747"/>
      <c r="EV5" s="1747"/>
      <c r="EW5" s="1747"/>
      <c r="EX5" s="1747"/>
      <c r="EY5" s="1747"/>
      <c r="EZ5" s="1747"/>
      <c r="FA5" s="1747"/>
      <c r="FB5" s="1747"/>
      <c r="FC5" s="1747"/>
      <c r="FD5" s="1747"/>
      <c r="FE5" s="1747"/>
      <c r="FF5" s="1747"/>
      <c r="FG5" s="1747"/>
      <c r="FH5" s="1747"/>
      <c r="FI5" s="1747"/>
      <c r="FJ5" s="1747"/>
      <c r="FK5" s="1747"/>
      <c r="FL5" s="1747"/>
      <c r="FM5" s="1747"/>
      <c r="FN5" s="1747"/>
      <c r="FO5" s="1747"/>
      <c r="FP5" s="1747"/>
      <c r="FQ5" s="1747"/>
      <c r="FR5" s="1747"/>
      <c r="FS5" s="1747"/>
      <c r="FT5" s="1747"/>
      <c r="FU5" s="1747"/>
      <c r="FV5" s="1747"/>
      <c r="FW5" s="1747"/>
      <c r="FX5" s="1747"/>
      <c r="FY5" s="1747"/>
      <c r="FZ5" s="1747"/>
      <c r="GA5" s="1747"/>
      <c r="GB5" s="1747"/>
      <c r="GC5" s="1747"/>
      <c r="GD5" s="1747"/>
      <c r="GE5" s="1747"/>
      <c r="GF5" s="1747"/>
      <c r="GG5" s="1747"/>
      <c r="GH5" s="1747"/>
      <c r="GI5" s="1747"/>
      <c r="GJ5" s="1747"/>
      <c r="GK5" s="1747"/>
      <c r="GL5" s="1747"/>
      <c r="GM5" s="1747"/>
      <c r="GN5" s="1747"/>
      <c r="GO5" s="1747"/>
      <c r="GP5" s="1747"/>
      <c r="GQ5" s="1747"/>
      <c r="GR5" s="1747"/>
      <c r="GS5" s="1747"/>
      <c r="GT5" s="1747"/>
      <c r="GU5" s="1747"/>
      <c r="GV5" s="1747"/>
      <c r="GW5" s="1747"/>
      <c r="GX5" s="1747"/>
      <c r="GY5" s="1747"/>
      <c r="GZ5" s="1747"/>
      <c r="HA5" s="1747"/>
      <c r="HB5" s="1747"/>
      <c r="HC5" s="1747"/>
      <c r="HD5" s="1747"/>
      <c r="HE5" s="1747"/>
      <c r="HF5" s="1747"/>
      <c r="HG5" s="1747"/>
      <c r="HH5" s="1747"/>
      <c r="HI5" s="1747"/>
      <c r="HJ5" s="1747"/>
      <c r="HK5" s="1747"/>
      <c r="HL5" s="1747"/>
      <c r="HM5" s="1747"/>
      <c r="HN5" s="1747"/>
      <c r="HO5" s="1747"/>
      <c r="HP5" s="1747"/>
      <c r="HQ5" s="1747"/>
      <c r="HR5" s="1747"/>
      <c r="HS5" s="1747"/>
      <c r="HT5" s="1747"/>
      <c r="HU5" s="1747"/>
      <c r="HV5" s="1747"/>
      <c r="HW5" s="1747"/>
      <c r="HX5" s="1747"/>
      <c r="HY5" s="1747"/>
      <c r="HZ5" s="1747"/>
      <c r="IA5" s="1747"/>
      <c r="IB5" s="1747"/>
      <c r="IC5" s="1747"/>
      <c r="ID5" s="1747"/>
      <c r="IE5" s="1747"/>
      <c r="IF5" s="1747"/>
      <c r="IG5" s="1747"/>
      <c r="IH5" s="1747"/>
      <c r="II5" s="1747"/>
      <c r="IJ5" s="1747"/>
      <c r="IK5" s="1747"/>
      <c r="IL5" s="1747"/>
      <c r="IM5" s="1747"/>
      <c r="IN5" s="1747"/>
      <c r="IO5" s="1747"/>
      <c r="IP5" s="1747"/>
      <c r="IQ5" s="1747"/>
      <c r="IR5" s="1747"/>
      <c r="IS5" s="1747"/>
      <c r="IT5" s="1747"/>
      <c r="IU5" s="1747"/>
      <c r="IV5" s="1747"/>
      <c r="IW5" s="1747"/>
      <c r="IX5" s="1747"/>
      <c r="IY5" s="1747"/>
      <c r="IZ5" s="1747"/>
      <c r="JA5" s="1747"/>
      <c r="JB5" s="1747"/>
      <c r="JC5" s="1747"/>
      <c r="JD5" s="1747"/>
      <c r="JE5" s="1747"/>
      <c r="JF5" s="1747"/>
      <c r="JG5" s="1747"/>
      <c r="JH5" s="1747"/>
      <c r="JI5" s="1747"/>
      <c r="JJ5" s="1747"/>
      <c r="JK5" s="1747"/>
      <c r="JL5" s="1747"/>
      <c r="JM5" s="1747"/>
      <c r="JN5" s="1747"/>
      <c r="JO5" s="1747"/>
      <c r="JP5" s="1747"/>
      <c r="JQ5" s="1747"/>
      <c r="JR5" s="1747"/>
      <c r="JS5" s="1747"/>
      <c r="JT5" s="1747"/>
      <c r="JU5" s="1747"/>
      <c r="JV5" s="1747"/>
      <c r="JW5" s="1747"/>
      <c r="JX5" s="1747"/>
      <c r="JY5" s="1747"/>
      <c r="JZ5" s="1747"/>
      <c r="KA5" s="1747"/>
      <c r="KB5" s="1747"/>
      <c r="KC5" s="1747"/>
      <c r="KD5" s="1747"/>
      <c r="KE5" s="1747"/>
      <c r="KF5" s="1747"/>
      <c r="KG5" s="1747"/>
      <c r="KH5" s="1747"/>
      <c r="KI5" s="1747"/>
      <c r="KJ5" s="1747"/>
      <c r="KK5" s="1747"/>
      <c r="KL5" s="1747"/>
      <c r="KM5" s="1747"/>
      <c r="KN5" s="1747"/>
      <c r="KO5" s="1747"/>
      <c r="KP5" s="1747"/>
      <c r="KQ5" s="1747"/>
      <c r="KR5" s="1747"/>
      <c r="KS5" s="1747"/>
      <c r="KT5" s="1747"/>
      <c r="KU5" s="1747"/>
      <c r="KV5" s="1747"/>
      <c r="KW5" s="1747"/>
      <c r="KX5" s="1747"/>
      <c r="KY5" s="1747"/>
      <c r="KZ5" s="1747"/>
      <c r="LA5" s="1747"/>
      <c r="LB5" s="1747"/>
      <c r="LC5" s="1747"/>
      <c r="LD5" s="1747"/>
      <c r="LE5" s="1747"/>
      <c r="LF5" s="1747"/>
      <c r="LG5" s="1747"/>
      <c r="LH5" s="1747"/>
      <c r="LI5" s="1747"/>
      <c r="LJ5" s="1747"/>
      <c r="LK5" s="1747"/>
      <c r="LL5" s="1747"/>
      <c r="LM5" s="1747"/>
      <c r="LN5" s="1747"/>
      <c r="LO5" s="1747"/>
      <c r="LP5" s="1747"/>
      <c r="LQ5" s="1747"/>
      <c r="LR5" s="1747"/>
      <c r="LS5" s="1747"/>
      <c r="LT5" s="1747"/>
      <c r="LU5" s="1747"/>
      <c r="LV5" s="1747"/>
      <c r="LW5" s="1747"/>
      <c r="LX5" s="1747"/>
      <c r="LY5" s="1747"/>
      <c r="LZ5" s="1747"/>
      <c r="MA5" s="1747"/>
      <c r="MB5" s="1747"/>
      <c r="MC5" s="1747"/>
      <c r="MD5" s="1747"/>
      <c r="ME5" s="1747"/>
      <c r="MF5" s="1747"/>
      <c r="MG5" s="1747"/>
      <c r="MH5" s="1747"/>
      <c r="MI5" s="1747"/>
      <c r="MJ5" s="1747"/>
      <c r="MK5" s="1747"/>
      <c r="ML5" s="1747"/>
      <c r="MM5" s="1747"/>
      <c r="MN5" s="1747"/>
      <c r="MO5" s="1747"/>
      <c r="MP5" s="1747"/>
      <c r="MQ5" s="1747"/>
      <c r="MR5" s="1747"/>
      <c r="MS5" s="1747"/>
      <c r="MT5" s="1747"/>
      <c r="MU5" s="1747"/>
      <c r="MV5" s="1747"/>
      <c r="MW5" s="1747"/>
      <c r="MX5" s="1747"/>
      <c r="MY5" s="1747"/>
      <c r="MZ5" s="1747"/>
      <c r="NA5" s="1747"/>
      <c r="NB5" s="1747"/>
      <c r="NC5" s="1747"/>
      <c r="ND5" s="1747"/>
      <c r="NE5" s="1747"/>
      <c r="NF5" s="1747"/>
      <c r="NG5" s="1747"/>
      <c r="NH5" s="1747"/>
      <c r="NI5" s="1747"/>
      <c r="NJ5" s="1747"/>
      <c r="NK5" s="1747"/>
      <c r="NL5" s="1747"/>
      <c r="NM5" s="1747"/>
      <c r="NN5" s="1747"/>
      <c r="NO5" s="1747"/>
      <c r="NP5" s="1747"/>
      <c r="NQ5" s="1747"/>
      <c r="NR5" s="1747"/>
      <c r="NS5" s="1747"/>
      <c r="NT5" s="1747"/>
      <c r="NU5" s="1747"/>
      <c r="NV5" s="1747"/>
      <c r="NW5" s="1747"/>
      <c r="NX5" s="1747"/>
      <c r="NY5" s="1747"/>
      <c r="NZ5" s="1747"/>
      <c r="OA5" s="1747"/>
      <c r="OB5" s="1747"/>
      <c r="OC5" s="1747"/>
      <c r="OD5" s="1747"/>
      <c r="OE5" s="1747"/>
      <c r="OF5" s="1747"/>
      <c r="OG5" s="1747"/>
      <c r="OH5" s="1747"/>
      <c r="OI5" s="1747"/>
      <c r="OJ5" s="1747"/>
      <c r="OK5" s="1747"/>
      <c r="OL5" s="1747"/>
      <c r="OM5" s="1747"/>
      <c r="ON5" s="1747"/>
      <c r="OO5" s="1747"/>
      <c r="OP5" s="1747"/>
      <c r="OQ5" s="1747"/>
      <c r="OR5" s="1747"/>
      <c r="OS5" s="1747"/>
      <c r="OT5" s="1747"/>
      <c r="OU5" s="1747"/>
      <c r="OV5" s="1747"/>
      <c r="OW5" s="1747"/>
      <c r="OX5" s="1747"/>
      <c r="OY5" s="1747"/>
      <c r="OZ5" s="1747"/>
      <c r="PA5" s="1747"/>
      <c r="PB5" s="1747"/>
      <c r="PC5" s="1747"/>
      <c r="PD5" s="1747"/>
      <c r="PE5" s="1747"/>
      <c r="PF5" s="1747"/>
      <c r="PG5" s="1747"/>
      <c r="PH5" s="1747"/>
      <c r="PI5" s="1747"/>
      <c r="PJ5" s="1747"/>
      <c r="PK5" s="1747"/>
      <c r="PL5" s="1747"/>
      <c r="PM5" s="1747"/>
      <c r="PN5" s="1747"/>
      <c r="PO5" s="1747"/>
      <c r="PP5" s="1747"/>
      <c r="PQ5" s="1747"/>
      <c r="PR5" s="1747"/>
      <c r="PS5" s="1747"/>
      <c r="PT5" s="1747"/>
      <c r="PU5" s="1747"/>
      <c r="PV5" s="1747"/>
      <c r="PW5" s="1747"/>
      <c r="PX5" s="1747"/>
      <c r="PY5" s="1747"/>
      <c r="PZ5" s="1747"/>
      <c r="QA5" s="1747"/>
      <c r="QB5" s="1747"/>
      <c r="QC5" s="1747"/>
      <c r="QD5" s="1747"/>
      <c r="QE5" s="1747"/>
      <c r="QF5" s="1747"/>
      <c r="QG5" s="1747"/>
      <c r="QH5" s="1747"/>
      <c r="QI5" s="1747"/>
      <c r="QJ5" s="1747"/>
      <c r="QK5" s="1747"/>
      <c r="QL5" s="1747"/>
      <c r="QM5" s="1747"/>
      <c r="QN5" s="1747"/>
      <c r="QO5" s="1747"/>
      <c r="QP5" s="1747"/>
      <c r="QQ5" s="1747"/>
      <c r="QR5" s="1747"/>
      <c r="QS5" s="1747"/>
      <c r="QT5" s="1747"/>
      <c r="QU5" s="1747"/>
      <c r="QV5" s="1747"/>
      <c r="QW5" s="1747"/>
      <c r="QX5" s="1747"/>
      <c r="QY5" s="1747"/>
      <c r="QZ5" s="1747"/>
      <c r="RA5" s="1747"/>
      <c r="RB5" s="1747"/>
      <c r="RC5" s="1747"/>
      <c r="RD5" s="1747"/>
      <c r="RE5" s="1747"/>
      <c r="RF5" s="1747"/>
      <c r="RG5" s="1747"/>
      <c r="RH5" s="1747"/>
      <c r="RI5" s="1747"/>
      <c r="RJ5" s="1747"/>
      <c r="RK5" s="1747"/>
      <c r="RL5" s="1747"/>
      <c r="RM5" s="1747"/>
      <c r="RN5" s="1747"/>
      <c r="RO5" s="1747"/>
      <c r="RP5" s="1747"/>
      <c r="RQ5" s="1747"/>
      <c r="RR5" s="1747"/>
      <c r="RS5" s="1747"/>
      <c r="RT5" s="1747"/>
      <c r="RU5" s="1747"/>
      <c r="RV5" s="1747"/>
      <c r="RW5" s="1747"/>
      <c r="RX5" s="1747"/>
      <c r="RY5" s="1747"/>
      <c r="RZ5" s="1747"/>
      <c r="SA5" s="1747"/>
      <c r="SB5" s="1747"/>
      <c r="SC5" s="1747"/>
      <c r="SD5" s="1747"/>
      <c r="SE5" s="1747"/>
      <c r="SF5" s="1747"/>
      <c r="SG5" s="1747"/>
      <c r="SH5" s="1747"/>
      <c r="SI5" s="1747"/>
      <c r="SJ5" s="1747"/>
      <c r="SK5" s="1747"/>
      <c r="SL5" s="1747"/>
      <c r="SM5" s="1747"/>
      <c r="SN5" s="1747"/>
      <c r="SO5" s="1747"/>
      <c r="SP5" s="1747"/>
      <c r="SQ5" s="1747"/>
      <c r="SR5" s="1747"/>
      <c r="SS5" s="1747"/>
      <c r="ST5" s="1747"/>
      <c r="SU5" s="1747"/>
      <c r="SV5" s="1747"/>
      <c r="SW5" s="1747"/>
      <c r="SX5" s="1747"/>
      <c r="SY5" s="1747"/>
      <c r="SZ5" s="1747"/>
      <c r="TA5" s="1747"/>
      <c r="TB5" s="1747"/>
      <c r="TC5" s="1747"/>
      <c r="TD5" s="1747"/>
      <c r="TE5" s="1747"/>
      <c r="TF5" s="1747"/>
      <c r="TG5" s="1747"/>
      <c r="TH5" s="1747"/>
      <c r="TI5" s="1747"/>
      <c r="TJ5" s="1747"/>
      <c r="TK5" s="1747"/>
      <c r="TL5" s="1747"/>
      <c r="TM5" s="1747"/>
      <c r="TN5" s="1747"/>
      <c r="TO5" s="1747"/>
      <c r="TP5" s="1747"/>
      <c r="TQ5" s="1747"/>
      <c r="TR5" s="1747"/>
      <c r="TS5" s="1747"/>
      <c r="TT5" s="1747"/>
      <c r="TU5" s="1747"/>
      <c r="TV5" s="1747"/>
      <c r="TW5" s="1747"/>
      <c r="TX5" s="1747"/>
      <c r="TY5" s="1747"/>
      <c r="TZ5" s="1747"/>
      <c r="UA5" s="1747"/>
      <c r="UB5" s="1747"/>
      <c r="UC5" s="1747"/>
      <c r="UD5" s="1747"/>
      <c r="UE5" s="1747"/>
      <c r="UF5" s="1747"/>
      <c r="UG5" s="1747"/>
      <c r="UH5" s="1747"/>
      <c r="UI5" s="1747"/>
      <c r="UJ5" s="1747"/>
      <c r="UK5" s="1747"/>
      <c r="UL5" s="1747"/>
      <c r="UM5" s="1747"/>
      <c r="UN5" s="1747"/>
      <c r="UO5" s="1747"/>
      <c r="UP5" s="1747"/>
      <c r="UQ5" s="1747"/>
      <c r="UR5" s="1747"/>
      <c r="US5" s="1747"/>
      <c r="UT5" s="1747"/>
      <c r="UU5" s="1747"/>
      <c r="UV5" s="1747"/>
      <c r="UW5" s="1747"/>
      <c r="UX5" s="1747"/>
      <c r="UY5" s="1747"/>
      <c r="UZ5" s="1747"/>
      <c r="VA5" s="1747"/>
      <c r="VB5" s="1747"/>
      <c r="VC5" s="1747"/>
      <c r="VD5" s="1747"/>
      <c r="VE5" s="1747"/>
      <c r="VF5" s="1747"/>
      <c r="VG5" s="1747"/>
      <c r="VH5" s="1747"/>
      <c r="VI5" s="1747"/>
      <c r="VJ5" s="1747"/>
      <c r="VK5" s="1747"/>
      <c r="VL5" s="1747"/>
      <c r="VM5" s="1747"/>
      <c r="VN5" s="1747"/>
      <c r="VO5" s="1747"/>
      <c r="VP5" s="1747"/>
      <c r="VQ5" s="1747"/>
      <c r="VR5" s="1747"/>
      <c r="VS5" s="1747"/>
      <c r="VT5" s="1747"/>
      <c r="VU5" s="1747"/>
      <c r="VV5" s="1747"/>
      <c r="VW5" s="1747"/>
      <c r="VX5" s="1747"/>
      <c r="VY5" s="1747"/>
      <c r="VZ5" s="1747"/>
      <c r="WA5" s="1747"/>
      <c r="WB5" s="1747"/>
      <c r="WC5" s="1747"/>
      <c r="WD5" s="1747"/>
      <c r="WE5" s="1747"/>
      <c r="WF5" s="1747"/>
      <c r="WG5" s="1747"/>
      <c r="WH5" s="1747"/>
      <c r="WI5" s="1747"/>
      <c r="WJ5" s="1747"/>
      <c r="WK5" s="1747"/>
      <c r="WL5" s="1747"/>
      <c r="WM5" s="1747"/>
      <c r="WN5" s="1747"/>
      <c r="WO5" s="1747"/>
      <c r="WP5" s="1747"/>
      <c r="WQ5" s="1747"/>
      <c r="WR5" s="1747"/>
      <c r="WS5" s="1747"/>
      <c r="WT5" s="1747"/>
      <c r="WU5" s="1747"/>
      <c r="WV5" s="1747"/>
      <c r="WW5" s="1747"/>
      <c r="WX5" s="1747"/>
      <c r="WY5" s="1747"/>
      <c r="WZ5" s="1747"/>
      <c r="XA5" s="1747"/>
      <c r="XB5" s="1747"/>
      <c r="XC5" s="1747"/>
      <c r="XD5" s="1747"/>
      <c r="XE5" s="1747"/>
      <c r="XF5" s="1747"/>
      <c r="XG5" s="1747"/>
      <c r="XH5" s="1747"/>
      <c r="XI5" s="1747"/>
      <c r="XJ5" s="1747"/>
      <c r="XK5" s="1747"/>
      <c r="XL5" s="1747"/>
      <c r="XM5" s="1747"/>
      <c r="XN5" s="1747"/>
      <c r="XO5" s="1747"/>
      <c r="XP5" s="1747"/>
      <c r="XQ5" s="1747"/>
      <c r="XR5" s="1747"/>
      <c r="XS5" s="1747"/>
      <c r="XT5" s="1747"/>
      <c r="XU5" s="1747"/>
      <c r="XV5" s="1747"/>
      <c r="XW5" s="1747"/>
      <c r="XX5" s="1747"/>
      <c r="XY5" s="1747"/>
      <c r="XZ5" s="1747"/>
      <c r="YA5" s="1747"/>
      <c r="YB5" s="1747"/>
      <c r="YC5" s="1747"/>
      <c r="YD5" s="1747"/>
      <c r="YE5" s="1747"/>
      <c r="YF5" s="1747"/>
      <c r="YG5" s="1747"/>
      <c r="YH5" s="1747"/>
      <c r="YI5" s="1747"/>
      <c r="YJ5" s="1747"/>
      <c r="YK5" s="1747"/>
      <c r="YL5" s="1747"/>
      <c r="YM5" s="1747"/>
      <c r="YN5" s="1747"/>
      <c r="YO5" s="1747"/>
      <c r="YP5" s="1747"/>
      <c r="YQ5" s="1747"/>
      <c r="YR5" s="1747"/>
      <c r="YS5" s="1747"/>
      <c r="YT5" s="1747"/>
      <c r="YU5" s="1747"/>
      <c r="YV5" s="1747"/>
      <c r="YW5" s="1747"/>
      <c r="YX5" s="1747"/>
      <c r="YY5" s="1747"/>
      <c r="YZ5" s="1747"/>
      <c r="ZA5" s="1747"/>
      <c r="ZB5" s="1747"/>
      <c r="ZC5" s="1747"/>
      <c r="ZD5" s="1747"/>
      <c r="ZE5" s="1747"/>
      <c r="ZF5" s="1747"/>
      <c r="ZG5" s="1747"/>
      <c r="ZH5" s="1747"/>
      <c r="ZI5" s="1747"/>
      <c r="ZJ5" s="1747"/>
      <c r="ZK5" s="1747"/>
      <c r="ZL5" s="1747"/>
      <c r="ZM5" s="1747"/>
      <c r="ZN5" s="1747"/>
      <c r="ZO5" s="1747"/>
      <c r="ZP5" s="1747"/>
      <c r="ZQ5" s="1747"/>
      <c r="ZR5" s="1747"/>
      <c r="ZS5" s="1747"/>
      <c r="ZT5" s="1747"/>
      <c r="ZU5" s="1747"/>
      <c r="ZV5" s="1747"/>
      <c r="ZW5" s="1747"/>
      <c r="ZX5" s="1747"/>
      <c r="ZY5" s="1747"/>
      <c r="ZZ5" s="1747"/>
      <c r="AAA5" s="1747"/>
      <c r="AAB5" s="1747"/>
      <c r="AAC5" s="1747"/>
      <c r="AAD5" s="1747"/>
      <c r="AAE5" s="1747"/>
      <c r="AAF5" s="1747"/>
      <c r="AAG5" s="1747"/>
      <c r="AAH5" s="1747"/>
      <c r="AAI5" s="1747"/>
      <c r="AAJ5" s="1747"/>
      <c r="AAK5" s="1747"/>
      <c r="AAL5" s="1747"/>
      <c r="AAM5" s="1747"/>
      <c r="AAN5" s="1747"/>
      <c r="AAO5" s="1747"/>
      <c r="AAP5" s="1747"/>
      <c r="AAQ5" s="1747"/>
      <c r="AAR5" s="1747"/>
      <c r="AAS5" s="1747"/>
      <c r="AAT5" s="1747"/>
      <c r="AAU5" s="1747"/>
      <c r="AAV5" s="1747"/>
      <c r="AAW5" s="1747"/>
      <c r="AAX5" s="1747"/>
      <c r="AAY5" s="1747"/>
      <c r="AAZ5" s="1747"/>
      <c r="ABA5" s="1747"/>
      <c r="ABB5" s="1747"/>
      <c r="ABC5" s="1747"/>
      <c r="ABD5" s="1747"/>
      <c r="ABE5" s="1747"/>
      <c r="ABF5" s="1747"/>
      <c r="ABG5" s="1747"/>
      <c r="ABH5" s="1747"/>
      <c r="ABI5" s="1747"/>
      <c r="ABJ5" s="1747"/>
      <c r="ABK5" s="1747"/>
      <c r="ABL5" s="1747"/>
      <c r="ABM5" s="1747"/>
      <c r="ABN5" s="1747"/>
      <c r="ABO5" s="1747"/>
      <c r="ABP5" s="1747"/>
      <c r="ABQ5" s="1747"/>
      <c r="ABR5" s="1747"/>
      <c r="ABS5" s="1747"/>
      <c r="ABT5" s="1747"/>
      <c r="ABU5" s="1747"/>
      <c r="ABV5" s="1747"/>
      <c r="ABW5" s="1747"/>
      <c r="ABX5" s="1747"/>
      <c r="ABY5" s="1747"/>
      <c r="ABZ5" s="1747"/>
      <c r="ACA5" s="1747"/>
      <c r="ACB5" s="1747"/>
      <c r="ACC5" s="1747"/>
      <c r="ACD5" s="1747"/>
      <c r="ACE5" s="1747"/>
      <c r="ACF5" s="1747"/>
      <c r="ACG5" s="1747"/>
      <c r="ACH5" s="1747"/>
      <c r="ACI5" s="1747"/>
      <c r="ACJ5" s="1747"/>
      <c r="ACK5" s="1747"/>
      <c r="ACL5" s="1747"/>
      <c r="ACM5" s="1747"/>
      <c r="ACN5" s="1747"/>
      <c r="ACO5" s="1747"/>
      <c r="ACP5" s="1747"/>
      <c r="ACQ5" s="1747"/>
      <c r="ACR5" s="1747"/>
      <c r="ACS5" s="1747"/>
      <c r="ACT5" s="1747"/>
      <c r="ACU5" s="1747"/>
      <c r="ACV5" s="1747"/>
      <c r="ACW5" s="1747"/>
      <c r="ACX5" s="1747"/>
      <c r="ACY5" s="1747"/>
      <c r="ACZ5" s="1747"/>
      <c r="ADA5" s="1747"/>
      <c r="ADB5" s="1747"/>
      <c r="ADC5" s="1747"/>
      <c r="ADD5" s="1747"/>
      <c r="ADE5" s="1747"/>
      <c r="ADF5" s="1747"/>
      <c r="ADG5" s="1747"/>
      <c r="ADH5" s="1747"/>
      <c r="ADI5" s="1747"/>
      <c r="ADJ5" s="1747"/>
      <c r="ADK5" s="1747"/>
      <c r="ADL5" s="1747"/>
      <c r="ADM5" s="1747"/>
      <c r="ADN5" s="1747"/>
      <c r="ADO5" s="1747"/>
      <c r="ADP5" s="1747"/>
      <c r="ADQ5" s="1747"/>
      <c r="ADR5" s="1747"/>
      <c r="ADS5" s="1747"/>
      <c r="ADT5" s="1747"/>
      <c r="ADU5" s="1747"/>
      <c r="ADV5" s="1747"/>
      <c r="ADW5" s="1747"/>
      <c r="ADX5" s="1747"/>
      <c r="ADY5" s="1747"/>
      <c r="ADZ5" s="1747"/>
      <c r="AEA5" s="1747"/>
      <c r="AEB5" s="1747"/>
      <c r="AEC5" s="1747"/>
      <c r="AED5" s="1747"/>
      <c r="AEE5" s="1747"/>
      <c r="AEF5" s="1747"/>
      <c r="AEG5" s="1747"/>
      <c r="AEH5" s="1747"/>
      <c r="AEI5" s="1747"/>
      <c r="AEJ5" s="1747"/>
      <c r="AEK5" s="1747"/>
      <c r="AEL5" s="1747"/>
      <c r="AEM5" s="1747"/>
      <c r="AEN5" s="1747"/>
      <c r="AEO5" s="1747"/>
      <c r="AEP5" s="1747"/>
      <c r="AEQ5" s="1747"/>
      <c r="AER5" s="1747"/>
      <c r="AES5" s="1747"/>
      <c r="AET5" s="1747"/>
      <c r="AEU5" s="1747"/>
      <c r="AEV5" s="1747"/>
      <c r="AEW5" s="1747"/>
      <c r="AEX5" s="1747"/>
      <c r="AEY5" s="1747"/>
      <c r="AEZ5" s="1747"/>
      <c r="AFA5" s="1747"/>
      <c r="AFB5" s="1747"/>
      <c r="AFC5" s="1747"/>
      <c r="AFD5" s="1747"/>
      <c r="AFE5" s="1747"/>
      <c r="AFF5" s="1747"/>
      <c r="AFG5" s="1747"/>
      <c r="AFH5" s="1747"/>
      <c r="AFI5" s="1747"/>
      <c r="AFJ5" s="1747"/>
      <c r="AFK5" s="1747"/>
      <c r="AFL5" s="1747"/>
      <c r="AFM5" s="1747"/>
      <c r="AFN5" s="1747"/>
      <c r="AFO5" s="1747"/>
      <c r="AFP5" s="1747"/>
      <c r="AFQ5" s="1747"/>
      <c r="AFR5" s="1747"/>
      <c r="AFS5" s="1747"/>
      <c r="AFT5" s="1747"/>
      <c r="AFU5" s="1747"/>
      <c r="AFV5" s="1747"/>
      <c r="AFW5" s="1747"/>
      <c r="AFX5" s="1747"/>
      <c r="AFY5" s="1747"/>
      <c r="AFZ5" s="1747"/>
      <c r="AGA5" s="1747"/>
      <c r="AGB5" s="1747"/>
      <c r="AGC5" s="1747"/>
      <c r="AGD5" s="1747"/>
      <c r="AGE5" s="1747"/>
      <c r="AGF5" s="1747"/>
      <c r="AGG5" s="1747"/>
      <c r="AGH5" s="1747"/>
      <c r="AGI5" s="1747"/>
      <c r="AGJ5" s="1747"/>
      <c r="AGK5" s="1747"/>
      <c r="AGL5" s="1747"/>
      <c r="AGM5" s="1747"/>
      <c r="AGN5" s="1747"/>
      <c r="AGO5" s="1747"/>
      <c r="AGP5" s="1747"/>
      <c r="AGQ5" s="1747"/>
      <c r="AGR5" s="1747"/>
      <c r="AGS5" s="1747"/>
      <c r="AGT5" s="1747"/>
      <c r="AGU5" s="1747"/>
      <c r="AGV5" s="1747"/>
      <c r="AGW5" s="1747"/>
      <c r="AGX5" s="1747"/>
      <c r="AGY5" s="1747"/>
      <c r="AGZ5" s="1747"/>
      <c r="AHA5" s="1747"/>
      <c r="AHB5" s="1747"/>
      <c r="AHC5" s="1747"/>
      <c r="AHD5" s="1747"/>
      <c r="AHE5" s="1747"/>
      <c r="AHF5" s="1747"/>
      <c r="AHG5" s="1747"/>
      <c r="AHH5" s="1747"/>
      <c r="AHI5" s="1747"/>
      <c r="AHJ5" s="1747"/>
      <c r="AHK5" s="1747"/>
      <c r="AHL5" s="1747"/>
      <c r="AHM5" s="1747"/>
      <c r="AHN5" s="1747"/>
      <c r="AHO5" s="1747"/>
      <c r="AHP5" s="1747"/>
      <c r="AHQ5" s="1747"/>
      <c r="AHR5" s="1747"/>
      <c r="AHS5" s="1747"/>
      <c r="AHT5" s="1747"/>
      <c r="AHU5" s="1747"/>
      <c r="AHV5" s="1747"/>
      <c r="AHW5" s="1747"/>
      <c r="AHX5" s="1747"/>
      <c r="AHY5" s="1747"/>
      <c r="AHZ5" s="1747"/>
      <c r="AIA5" s="1747"/>
      <c r="AIB5" s="1747"/>
      <c r="AIC5" s="1747"/>
      <c r="AID5" s="1747"/>
      <c r="AIE5" s="1747"/>
      <c r="AIF5" s="1747"/>
      <c r="AIG5" s="1747"/>
      <c r="AIH5" s="1747"/>
      <c r="AII5" s="1747"/>
      <c r="AIJ5" s="1747"/>
      <c r="AIK5" s="1747"/>
      <c r="AIL5" s="1747"/>
      <c r="AIM5" s="1747"/>
      <c r="AIN5" s="1747"/>
      <c r="AIO5" s="1747"/>
      <c r="AIP5" s="1747"/>
      <c r="AIQ5" s="1747"/>
      <c r="AIR5" s="1747"/>
      <c r="AIS5" s="1747"/>
      <c r="AIT5" s="1747"/>
      <c r="AIU5" s="1747"/>
      <c r="AIV5" s="1747"/>
      <c r="AIW5" s="1747"/>
      <c r="AIX5" s="1747"/>
      <c r="AIY5" s="1747"/>
      <c r="AIZ5" s="1747"/>
      <c r="AJA5" s="1747"/>
      <c r="AJB5" s="1747"/>
      <c r="AJC5" s="1747"/>
      <c r="AJD5" s="1747"/>
      <c r="AJE5" s="1747"/>
      <c r="AJF5" s="1747"/>
      <c r="AJG5" s="1747"/>
      <c r="AJH5" s="1747"/>
      <c r="AJI5" s="1747"/>
      <c r="AJJ5" s="1747"/>
      <c r="AJK5" s="1747"/>
      <c r="AJL5" s="1747"/>
      <c r="AJM5" s="1747"/>
      <c r="AJN5" s="1747"/>
      <c r="AJO5" s="1747"/>
      <c r="AJP5" s="1747"/>
      <c r="AJQ5" s="1747"/>
      <c r="AJR5" s="1747"/>
      <c r="AJS5" s="1747"/>
      <c r="AJT5" s="1747"/>
      <c r="AJU5" s="1747"/>
      <c r="AJV5" s="1747"/>
      <c r="AJW5" s="1747"/>
      <c r="AJX5" s="1747"/>
      <c r="AJY5" s="1747"/>
      <c r="AJZ5" s="1747"/>
      <c r="AKA5" s="1747"/>
      <c r="AKB5" s="1747"/>
      <c r="AKC5" s="1747"/>
      <c r="AKD5" s="1747"/>
      <c r="AKE5" s="1747"/>
      <c r="AKF5" s="1747"/>
      <c r="AKG5" s="1747"/>
      <c r="AKH5" s="1747"/>
      <c r="AKI5" s="1747"/>
      <c r="AKJ5" s="1747"/>
      <c r="AKK5" s="1747"/>
      <c r="AKL5" s="1747"/>
      <c r="AKM5" s="1747"/>
      <c r="AKN5" s="1747"/>
      <c r="AKO5" s="1747"/>
      <c r="AKP5" s="1747"/>
      <c r="AKQ5" s="1747"/>
      <c r="AKR5" s="1747"/>
      <c r="AKS5" s="1747"/>
      <c r="AKT5" s="1747"/>
      <c r="AKU5" s="1747"/>
      <c r="AKV5" s="1747"/>
      <c r="AKW5" s="1747"/>
      <c r="AKX5" s="1747"/>
      <c r="AKY5" s="1747"/>
      <c r="AKZ5" s="1747"/>
      <c r="ALA5" s="1747"/>
      <c r="ALB5" s="1747"/>
      <c r="ALC5" s="1747"/>
      <c r="ALD5" s="1747"/>
      <c r="ALE5" s="1747"/>
      <c r="ALF5" s="1747"/>
      <c r="ALG5" s="1747"/>
      <c r="ALH5" s="1747"/>
      <c r="ALI5" s="1747"/>
      <c r="ALJ5" s="1747"/>
      <c r="ALK5" s="1747"/>
      <c r="ALL5" s="1747"/>
      <c r="ALM5" s="1747"/>
      <c r="ALN5" s="1747"/>
      <c r="ALO5" s="1747"/>
      <c r="ALP5" s="1747"/>
      <c r="ALQ5" s="1747"/>
      <c r="ALR5" s="1747"/>
      <c r="ALS5" s="1747"/>
      <c r="ALT5" s="1747"/>
      <c r="ALU5" s="1747"/>
      <c r="ALV5" s="1747"/>
      <c r="ALW5" s="1747"/>
      <c r="ALX5" s="1747"/>
      <c r="ALY5" s="1747"/>
      <c r="ALZ5" s="1747"/>
      <c r="AMA5" s="1747"/>
      <c r="AMB5" s="1747"/>
      <c r="AMC5" s="1747"/>
      <c r="AMD5" s="1747"/>
      <c r="AME5" s="1747"/>
      <c r="AMF5" s="1747"/>
      <c r="AMG5" s="1747"/>
      <c r="AMH5" s="1747"/>
      <c r="AMI5" s="1747"/>
      <c r="AMJ5" s="1747"/>
      <c r="AMK5" s="1747"/>
    </row>
    <row r="6" spans="1:1025" s="1409" customFormat="1" ht="30" customHeight="1">
      <c r="A6" s="1705" t="s">
        <v>3862</v>
      </c>
      <c r="B6" s="1705" t="s">
        <v>3863</v>
      </c>
      <c r="C6" s="1705" t="s">
        <v>647</v>
      </c>
      <c r="D6" s="1705" t="s">
        <v>3864</v>
      </c>
      <c r="E6" s="1705" t="s">
        <v>3865</v>
      </c>
      <c r="F6" s="1705" t="s">
        <v>3866</v>
      </c>
      <c r="G6" s="1709" t="s">
        <v>3867</v>
      </c>
      <c r="H6" s="1705"/>
      <c r="I6" s="1705"/>
      <c r="J6" s="1705"/>
      <c r="K6" s="1705"/>
      <c r="L6" s="1705"/>
      <c r="M6" s="1705"/>
      <c r="N6" s="1705"/>
      <c r="O6" s="1705"/>
      <c r="P6" s="1705" t="s">
        <v>3883</v>
      </c>
      <c r="Q6" s="1705" t="s">
        <v>3884</v>
      </c>
      <c r="R6" s="1739" t="s">
        <v>61</v>
      </c>
      <c r="S6" s="1705" t="s">
        <v>3885</v>
      </c>
      <c r="T6" s="1709" t="s">
        <v>3886</v>
      </c>
      <c r="U6" s="1705" t="s">
        <v>1530</v>
      </c>
      <c r="V6" s="1705" t="s">
        <v>3887</v>
      </c>
      <c r="W6" s="1705" t="s">
        <v>3888</v>
      </c>
      <c r="X6" s="1705" t="s">
        <v>3874</v>
      </c>
      <c r="Y6" s="1705" t="s">
        <v>3889</v>
      </c>
      <c r="Z6" s="1705" t="s">
        <v>3890</v>
      </c>
      <c r="AA6" s="1705" t="s">
        <v>1146</v>
      </c>
      <c r="AB6" s="1709" t="s">
        <v>3877</v>
      </c>
      <c r="AC6" s="1705" t="s">
        <v>3878</v>
      </c>
      <c r="AD6" s="1705" t="s">
        <v>3879</v>
      </c>
      <c r="AE6" s="1705" t="s">
        <v>3880</v>
      </c>
      <c r="AF6" s="1705" t="s">
        <v>3881</v>
      </c>
      <c r="AG6" s="1705"/>
      <c r="AH6" s="1705"/>
      <c r="AI6" s="1705"/>
      <c r="AJ6" s="1705"/>
      <c r="AK6" s="1705"/>
      <c r="AL6" s="1705" t="e">
        <v>#REF!</v>
      </c>
      <c r="AM6" s="1705"/>
      <c r="AN6" s="1705"/>
      <c r="AO6" s="1705" t="e">
        <v>#REF!</v>
      </c>
      <c r="AP6" s="1705"/>
      <c r="AQ6" s="1705"/>
      <c r="AR6" s="1705"/>
      <c r="AS6" s="1705"/>
      <c r="AT6" s="1705"/>
      <c r="AU6" s="1705"/>
      <c r="AV6" s="1705"/>
      <c r="AW6" s="1705"/>
      <c r="AX6" s="1705"/>
      <c r="AY6" s="1705"/>
      <c r="AZ6" s="1705"/>
      <c r="BA6" s="1705" t="s">
        <v>3891</v>
      </c>
      <c r="BB6" s="1714"/>
      <c r="BC6" s="1714"/>
      <c r="BD6" s="1714"/>
      <c r="BE6" s="1714"/>
      <c r="BF6" s="1714"/>
      <c r="BG6" s="1714"/>
      <c r="BH6" s="1714"/>
      <c r="BI6" s="1714"/>
      <c r="BJ6" s="1714"/>
      <c r="BK6" s="1714"/>
      <c r="BL6" s="1714"/>
      <c r="BM6" s="1714"/>
      <c r="BN6" s="1714"/>
      <c r="BO6" s="1714"/>
      <c r="BP6" s="1714"/>
      <c r="BQ6" s="1714"/>
      <c r="BR6" s="1714"/>
      <c r="BS6" s="1714"/>
      <c r="BT6" s="1714"/>
      <c r="BU6" s="1714"/>
      <c r="BV6" s="1714"/>
      <c r="BW6" s="1714"/>
      <c r="BX6" s="1714"/>
      <c r="BY6" s="1714"/>
      <c r="BZ6" s="1714"/>
      <c r="CA6" s="1714"/>
      <c r="CB6" s="1714"/>
      <c r="CC6" s="1714"/>
      <c r="CD6" s="1714"/>
      <c r="CE6" s="1714"/>
      <c r="CF6" s="1714"/>
      <c r="CG6" s="1714"/>
      <c r="CH6" s="1714"/>
      <c r="CI6" s="1714"/>
      <c r="CJ6" s="1714"/>
      <c r="CK6" s="1714"/>
      <c r="CL6" s="1714"/>
      <c r="CM6" s="1714"/>
      <c r="CN6" s="1714"/>
      <c r="CO6" s="1714"/>
      <c r="CP6" s="1714"/>
      <c r="CQ6" s="1714"/>
      <c r="CR6" s="1714"/>
      <c r="CS6" s="1714"/>
      <c r="CT6" s="1714"/>
      <c r="CU6" s="1714"/>
      <c r="CV6" s="1714"/>
      <c r="CW6" s="1714"/>
      <c r="CX6" s="1714"/>
      <c r="CY6" s="1714"/>
      <c r="CZ6" s="1714"/>
      <c r="DA6" s="1714"/>
      <c r="DB6" s="1714"/>
      <c r="DC6" s="1714"/>
      <c r="DD6" s="1714"/>
      <c r="DE6" s="1714"/>
      <c r="DF6" s="1714"/>
      <c r="DG6" s="1714"/>
      <c r="DH6" s="1714"/>
      <c r="DI6" s="1714"/>
      <c r="DJ6" s="1714"/>
      <c r="DK6" s="1714"/>
      <c r="DL6" s="1714"/>
      <c r="DM6" s="1714"/>
      <c r="DN6" s="1714"/>
      <c r="DO6" s="1714"/>
      <c r="DP6" s="1714"/>
      <c r="DQ6" s="1714"/>
      <c r="DR6" s="1714"/>
      <c r="DS6" s="1714"/>
      <c r="DT6" s="1714"/>
      <c r="DU6" s="1714"/>
      <c r="DV6" s="1714"/>
      <c r="DW6" s="1714"/>
      <c r="DX6" s="1714"/>
      <c r="DY6" s="1714"/>
      <c r="DZ6" s="1714"/>
      <c r="EA6" s="1714"/>
      <c r="EB6" s="1714"/>
      <c r="EC6" s="1714"/>
      <c r="ED6" s="1714"/>
      <c r="EE6" s="1714"/>
      <c r="EF6" s="1714"/>
      <c r="EG6" s="1714"/>
      <c r="EH6" s="1714"/>
      <c r="EI6" s="1714"/>
      <c r="EJ6" s="1714"/>
      <c r="EK6" s="1714"/>
      <c r="EL6" s="1714"/>
      <c r="EM6" s="1714"/>
      <c r="EN6" s="1714"/>
      <c r="EO6" s="1714"/>
      <c r="EP6" s="1714"/>
      <c r="EQ6" s="1714"/>
      <c r="ER6" s="1714"/>
      <c r="ES6" s="1714"/>
      <c r="ET6" s="1714"/>
      <c r="EU6" s="1714"/>
      <c r="EV6" s="1714"/>
      <c r="EW6" s="1714"/>
      <c r="EX6" s="1714"/>
      <c r="EY6" s="1714"/>
      <c r="EZ6" s="1714"/>
      <c r="FA6" s="1714"/>
      <c r="FB6" s="1714"/>
      <c r="FC6" s="1714"/>
      <c r="FD6" s="1714"/>
      <c r="FE6" s="1714"/>
      <c r="FF6" s="1714"/>
      <c r="FG6" s="1714"/>
      <c r="FH6" s="1714"/>
      <c r="FI6" s="1714"/>
      <c r="FJ6" s="1714"/>
      <c r="FK6" s="1714"/>
      <c r="FL6" s="1714"/>
      <c r="FM6" s="1714"/>
      <c r="FN6" s="1714"/>
      <c r="FO6" s="1714"/>
      <c r="FP6" s="1714"/>
      <c r="FQ6" s="1714"/>
      <c r="FR6" s="1714"/>
      <c r="FS6" s="1714"/>
      <c r="FT6" s="1714"/>
      <c r="FU6" s="1714"/>
      <c r="FV6" s="1714"/>
      <c r="FW6" s="1714"/>
      <c r="FX6" s="1714"/>
      <c r="FY6" s="1714"/>
      <c r="FZ6" s="1714"/>
      <c r="GA6" s="1714"/>
      <c r="GB6" s="1714"/>
      <c r="GC6" s="1714"/>
      <c r="GD6" s="1714"/>
      <c r="GE6" s="1714"/>
      <c r="GF6" s="1714"/>
      <c r="GG6" s="1714"/>
      <c r="GH6" s="1714"/>
      <c r="GI6" s="1714"/>
      <c r="GJ6" s="1714"/>
      <c r="GK6" s="1714"/>
      <c r="GL6" s="1714"/>
      <c r="GM6" s="1714"/>
      <c r="GN6" s="1714"/>
      <c r="GO6" s="1714"/>
      <c r="GP6" s="1714"/>
      <c r="GQ6" s="1714"/>
      <c r="GR6" s="1714"/>
      <c r="GS6" s="1714"/>
      <c r="GT6" s="1714"/>
      <c r="GU6" s="1714"/>
      <c r="GV6" s="1714"/>
      <c r="GW6" s="1714"/>
      <c r="GX6" s="1714"/>
      <c r="GY6" s="1714"/>
      <c r="GZ6" s="1714"/>
      <c r="HA6" s="1714"/>
      <c r="HB6" s="1714"/>
      <c r="HC6" s="1714"/>
      <c r="HD6" s="1714"/>
      <c r="HE6" s="1714"/>
      <c r="HF6" s="1714"/>
      <c r="HG6" s="1714"/>
      <c r="HH6" s="1714"/>
      <c r="HI6" s="1714"/>
      <c r="HJ6" s="1714"/>
      <c r="HK6" s="1714"/>
      <c r="HL6" s="1714"/>
      <c r="HM6" s="1714"/>
      <c r="HN6" s="1714"/>
      <c r="HO6" s="1714"/>
      <c r="HP6" s="1714"/>
      <c r="HQ6" s="1714"/>
      <c r="HR6" s="1714"/>
      <c r="HS6" s="1714"/>
      <c r="HT6" s="1714"/>
      <c r="HU6" s="1714"/>
      <c r="HV6" s="1714"/>
      <c r="HW6" s="1714"/>
      <c r="HX6" s="1714"/>
      <c r="HY6" s="1714"/>
      <c r="HZ6" s="1714"/>
      <c r="IA6" s="1714"/>
      <c r="IB6" s="1714"/>
      <c r="IC6" s="1714"/>
      <c r="ID6" s="1714"/>
      <c r="IE6" s="1714"/>
      <c r="IF6" s="1714"/>
      <c r="IG6" s="1714"/>
      <c r="IH6" s="1714"/>
      <c r="II6" s="1714"/>
      <c r="IJ6" s="1714"/>
      <c r="IK6" s="1714"/>
      <c r="IL6" s="1714"/>
      <c r="IM6" s="1714"/>
      <c r="IN6" s="1714"/>
      <c r="IO6" s="1714"/>
      <c r="IP6" s="1714"/>
      <c r="IQ6" s="1714"/>
      <c r="IR6" s="1714"/>
      <c r="IS6" s="1714"/>
      <c r="IT6" s="1714"/>
      <c r="IU6" s="1714"/>
      <c r="IV6" s="1714"/>
      <c r="IW6" s="1714"/>
      <c r="IX6" s="1714"/>
      <c r="IY6" s="1714"/>
      <c r="IZ6" s="1714"/>
      <c r="JA6" s="1714"/>
      <c r="JB6" s="1714"/>
      <c r="JC6" s="1714"/>
      <c r="JD6" s="1714"/>
      <c r="JE6" s="1714"/>
      <c r="JF6" s="1714"/>
      <c r="JG6" s="1714"/>
      <c r="JH6" s="1714"/>
      <c r="JI6" s="1714"/>
      <c r="JJ6" s="1714"/>
      <c r="JK6" s="1714"/>
      <c r="JL6" s="1714"/>
      <c r="JM6" s="1714"/>
      <c r="JN6" s="1714"/>
      <c r="JO6" s="1714"/>
      <c r="JP6" s="1714"/>
      <c r="JQ6" s="1714"/>
      <c r="JR6" s="1714"/>
      <c r="JS6" s="1714"/>
      <c r="JT6" s="1714"/>
      <c r="JU6" s="1714"/>
      <c r="JV6" s="1714"/>
      <c r="JW6" s="1714"/>
      <c r="JX6" s="1714"/>
      <c r="JY6" s="1714"/>
      <c r="JZ6" s="1714"/>
      <c r="KA6" s="1714"/>
      <c r="KB6" s="1714"/>
      <c r="KC6" s="1714"/>
      <c r="KD6" s="1714"/>
      <c r="KE6" s="1714"/>
      <c r="KF6" s="1714"/>
      <c r="KG6" s="1714"/>
      <c r="KH6" s="1714"/>
      <c r="KI6" s="1714"/>
      <c r="KJ6" s="1714"/>
      <c r="KK6" s="1714"/>
      <c r="KL6" s="1714"/>
      <c r="KM6" s="1714"/>
      <c r="KN6" s="1714"/>
      <c r="KO6" s="1714"/>
      <c r="KP6" s="1714"/>
      <c r="KQ6" s="1714"/>
      <c r="KR6" s="1714"/>
      <c r="KS6" s="1714"/>
      <c r="KT6" s="1714"/>
      <c r="KU6" s="1714"/>
      <c r="KV6" s="1714"/>
      <c r="KW6" s="1714"/>
      <c r="KX6" s="1714"/>
      <c r="KY6" s="1714"/>
      <c r="KZ6" s="1714"/>
      <c r="LA6" s="1714"/>
      <c r="LB6" s="1714"/>
      <c r="LC6" s="1714"/>
      <c r="LD6" s="1714"/>
      <c r="LE6" s="1714"/>
      <c r="LF6" s="1714"/>
      <c r="LG6" s="1714"/>
      <c r="LH6" s="1714"/>
      <c r="LI6" s="1714"/>
      <c r="LJ6" s="1714"/>
      <c r="LK6" s="1714"/>
      <c r="LL6" s="1714"/>
      <c r="LM6" s="1714"/>
      <c r="LN6" s="1714"/>
      <c r="LO6" s="1714"/>
      <c r="LP6" s="1714"/>
      <c r="LQ6" s="1714"/>
      <c r="LR6" s="1714"/>
      <c r="LS6" s="1714"/>
      <c r="LT6" s="1714"/>
      <c r="LU6" s="1714"/>
      <c r="LV6" s="1714"/>
      <c r="LW6" s="1714"/>
      <c r="LX6" s="1714"/>
      <c r="LY6" s="1714"/>
      <c r="LZ6" s="1714"/>
      <c r="MA6" s="1714"/>
      <c r="MB6" s="1714"/>
      <c r="MC6" s="1714"/>
      <c r="MD6" s="1714"/>
      <c r="ME6" s="1714"/>
      <c r="MF6" s="1714"/>
      <c r="MG6" s="1714"/>
      <c r="MH6" s="1714"/>
      <c r="MI6" s="1714"/>
      <c r="MJ6" s="1714"/>
      <c r="MK6" s="1714"/>
      <c r="ML6" s="1714"/>
      <c r="MM6" s="1714"/>
      <c r="MN6" s="1714"/>
      <c r="MO6" s="1714"/>
      <c r="MP6" s="1714"/>
      <c r="MQ6" s="1714"/>
      <c r="MR6" s="1714"/>
      <c r="MS6" s="1714"/>
      <c r="MT6" s="1714"/>
      <c r="MU6" s="1714"/>
      <c r="MV6" s="1714"/>
      <c r="MW6" s="1714"/>
      <c r="MX6" s="1714"/>
      <c r="MY6" s="1714"/>
      <c r="MZ6" s="1714"/>
      <c r="NA6" s="1714"/>
      <c r="NB6" s="1714"/>
      <c r="NC6" s="1714"/>
      <c r="ND6" s="1714"/>
      <c r="NE6" s="1714"/>
      <c r="NF6" s="1714"/>
      <c r="NG6" s="1714"/>
      <c r="NH6" s="1714"/>
      <c r="NI6" s="1714"/>
      <c r="NJ6" s="1714"/>
      <c r="NK6" s="1714"/>
      <c r="NL6" s="1714"/>
      <c r="NM6" s="1714"/>
      <c r="NN6" s="1714"/>
      <c r="NO6" s="1714"/>
      <c r="NP6" s="1714"/>
      <c r="NQ6" s="1714"/>
      <c r="NR6" s="1714"/>
      <c r="NS6" s="1714"/>
      <c r="NT6" s="1714"/>
      <c r="NU6" s="1714"/>
      <c r="NV6" s="1714"/>
      <c r="NW6" s="1714"/>
      <c r="NX6" s="1714"/>
      <c r="NY6" s="1714"/>
      <c r="NZ6" s="1714"/>
      <c r="OA6" s="1714"/>
      <c r="OB6" s="1714"/>
      <c r="OC6" s="1714"/>
      <c r="OD6" s="1714"/>
      <c r="OE6" s="1714"/>
      <c r="OF6" s="1714"/>
      <c r="OG6" s="1714"/>
      <c r="OH6" s="1714"/>
      <c r="OI6" s="1714"/>
      <c r="OJ6" s="1714"/>
      <c r="OK6" s="1714"/>
      <c r="OL6" s="1714"/>
      <c r="OM6" s="1714"/>
      <c r="ON6" s="1714"/>
      <c r="OO6" s="1714"/>
      <c r="OP6" s="1714"/>
      <c r="OQ6" s="1714"/>
      <c r="OR6" s="1714"/>
      <c r="OS6" s="1714"/>
      <c r="OT6" s="1714"/>
      <c r="OU6" s="1714"/>
      <c r="OV6" s="1714"/>
      <c r="OW6" s="1714"/>
      <c r="OX6" s="1714"/>
      <c r="OY6" s="1714"/>
      <c r="OZ6" s="1714"/>
      <c r="PA6" s="1714"/>
      <c r="PB6" s="1714"/>
      <c r="PC6" s="1714"/>
      <c r="PD6" s="1714"/>
      <c r="PE6" s="1714"/>
      <c r="PF6" s="1714"/>
      <c r="PG6" s="1714"/>
      <c r="PH6" s="1714"/>
      <c r="PI6" s="1714"/>
      <c r="PJ6" s="1714"/>
      <c r="PK6" s="1714"/>
      <c r="PL6" s="1714"/>
      <c r="PM6" s="1714"/>
      <c r="PN6" s="1714"/>
      <c r="PO6" s="1714"/>
      <c r="PP6" s="1714"/>
      <c r="PQ6" s="1714"/>
      <c r="PR6" s="1714"/>
      <c r="PS6" s="1714"/>
      <c r="PT6" s="1714"/>
      <c r="PU6" s="1714"/>
      <c r="PV6" s="1714"/>
      <c r="PW6" s="1714"/>
      <c r="PX6" s="1714"/>
      <c r="PY6" s="1714"/>
      <c r="PZ6" s="1714"/>
      <c r="QA6" s="1714"/>
      <c r="QB6" s="1714"/>
      <c r="QC6" s="1714"/>
      <c r="QD6" s="1714"/>
      <c r="QE6" s="1714"/>
      <c r="QF6" s="1714"/>
      <c r="QG6" s="1714"/>
      <c r="QH6" s="1714"/>
      <c r="QI6" s="1714"/>
      <c r="QJ6" s="1714"/>
      <c r="QK6" s="1714"/>
      <c r="QL6" s="1714"/>
      <c r="QM6" s="1714"/>
      <c r="QN6" s="1714"/>
      <c r="QO6" s="1714"/>
      <c r="QP6" s="1714"/>
      <c r="QQ6" s="1714"/>
      <c r="QR6" s="1714"/>
      <c r="QS6" s="1714"/>
      <c r="QT6" s="1714"/>
      <c r="QU6" s="1714"/>
      <c r="QV6" s="1714"/>
      <c r="QW6" s="1714"/>
      <c r="QX6" s="1714"/>
      <c r="QY6" s="1714"/>
      <c r="QZ6" s="1714"/>
      <c r="RA6" s="1714"/>
      <c r="RB6" s="1714"/>
      <c r="RC6" s="1714"/>
      <c r="RD6" s="1714"/>
      <c r="RE6" s="1714"/>
      <c r="RF6" s="1714"/>
      <c r="RG6" s="1714"/>
      <c r="RH6" s="1714"/>
      <c r="RI6" s="1714"/>
      <c r="RJ6" s="1714"/>
      <c r="RK6" s="1714"/>
      <c r="RL6" s="1714"/>
      <c r="RM6" s="1714"/>
      <c r="RN6" s="1714"/>
      <c r="RO6" s="1714"/>
      <c r="RP6" s="1714"/>
      <c r="RQ6" s="1714"/>
      <c r="RR6" s="1714"/>
      <c r="RS6" s="1714"/>
      <c r="RT6" s="1714"/>
      <c r="RU6" s="1714"/>
      <c r="RV6" s="1714"/>
      <c r="RW6" s="1714"/>
      <c r="RX6" s="1714"/>
      <c r="RY6" s="1714"/>
      <c r="RZ6" s="1714"/>
      <c r="SA6" s="1714"/>
      <c r="SB6" s="1714"/>
      <c r="SC6" s="1714"/>
      <c r="SD6" s="1714"/>
      <c r="SE6" s="1714"/>
      <c r="SF6" s="1714"/>
      <c r="SG6" s="1714"/>
      <c r="SH6" s="1714"/>
      <c r="SI6" s="1714"/>
      <c r="SJ6" s="1714"/>
      <c r="SK6" s="1714"/>
      <c r="SL6" s="1714"/>
      <c r="SM6" s="1714"/>
      <c r="SN6" s="1714"/>
      <c r="SO6" s="1714"/>
      <c r="SP6" s="1714"/>
      <c r="SQ6" s="1714"/>
      <c r="SR6" s="1714"/>
      <c r="SS6" s="1714"/>
      <c r="ST6" s="1714"/>
      <c r="SU6" s="1714"/>
      <c r="SV6" s="1714"/>
      <c r="SW6" s="1714"/>
      <c r="SX6" s="1714"/>
      <c r="SY6" s="1714"/>
      <c r="SZ6" s="1714"/>
      <c r="TA6" s="1714"/>
      <c r="TB6" s="1714"/>
      <c r="TC6" s="1714"/>
      <c r="TD6" s="1714"/>
      <c r="TE6" s="1714"/>
      <c r="TF6" s="1714"/>
      <c r="TG6" s="1714"/>
      <c r="TH6" s="1714"/>
      <c r="TI6" s="1714"/>
      <c r="TJ6" s="1714"/>
      <c r="TK6" s="1714"/>
      <c r="TL6" s="1714"/>
      <c r="TM6" s="1714"/>
      <c r="TN6" s="1714"/>
      <c r="TO6" s="1714"/>
      <c r="TP6" s="1714"/>
      <c r="TQ6" s="1714"/>
      <c r="TR6" s="1714"/>
      <c r="TS6" s="1714"/>
      <c r="TT6" s="1714"/>
      <c r="TU6" s="1714"/>
      <c r="TV6" s="1714"/>
      <c r="TW6" s="1714"/>
      <c r="TX6" s="1714"/>
      <c r="TY6" s="1714"/>
      <c r="TZ6" s="1714"/>
      <c r="UA6" s="1714"/>
      <c r="UB6" s="1714"/>
      <c r="UC6" s="1714"/>
      <c r="UD6" s="1714"/>
      <c r="UE6" s="1714"/>
      <c r="UF6" s="1714"/>
      <c r="UG6" s="1714"/>
      <c r="UH6" s="1714"/>
      <c r="UI6" s="1714"/>
      <c r="UJ6" s="1714"/>
      <c r="UK6" s="1714"/>
      <c r="UL6" s="1714"/>
      <c r="UM6" s="1714"/>
      <c r="UN6" s="1714"/>
      <c r="UO6" s="1714"/>
      <c r="UP6" s="1714"/>
      <c r="UQ6" s="1714"/>
      <c r="UR6" s="1714"/>
      <c r="US6" s="1714"/>
      <c r="UT6" s="1714"/>
      <c r="UU6" s="1714"/>
      <c r="UV6" s="1714"/>
      <c r="UW6" s="1714"/>
      <c r="UX6" s="1714"/>
      <c r="UY6" s="1714"/>
      <c r="UZ6" s="1714"/>
      <c r="VA6" s="1714"/>
      <c r="VB6" s="1714"/>
      <c r="VC6" s="1714"/>
      <c r="VD6" s="1714"/>
      <c r="VE6" s="1714"/>
      <c r="VF6" s="1714"/>
      <c r="VG6" s="1714"/>
      <c r="VH6" s="1714"/>
      <c r="VI6" s="1714"/>
      <c r="VJ6" s="1714"/>
      <c r="VK6" s="1714"/>
      <c r="VL6" s="1714"/>
      <c r="VM6" s="1714"/>
      <c r="VN6" s="1714"/>
      <c r="VO6" s="1714"/>
      <c r="VP6" s="1714"/>
      <c r="VQ6" s="1714"/>
      <c r="VR6" s="1714"/>
      <c r="VS6" s="1714"/>
      <c r="VT6" s="1714"/>
      <c r="VU6" s="1714"/>
      <c r="VV6" s="1714"/>
      <c r="VW6" s="1714"/>
      <c r="VX6" s="1714"/>
      <c r="VY6" s="1714"/>
      <c r="VZ6" s="1714"/>
      <c r="WA6" s="1714"/>
      <c r="WB6" s="1714"/>
      <c r="WC6" s="1714"/>
      <c r="WD6" s="1714"/>
      <c r="WE6" s="1714"/>
      <c r="WF6" s="1714"/>
      <c r="WG6" s="1714"/>
      <c r="WH6" s="1714"/>
      <c r="WI6" s="1714"/>
      <c r="WJ6" s="1714"/>
      <c r="WK6" s="1714"/>
      <c r="WL6" s="1714"/>
      <c r="WM6" s="1714"/>
      <c r="WN6" s="1714"/>
      <c r="WO6" s="1714"/>
      <c r="WP6" s="1714"/>
      <c r="WQ6" s="1714"/>
      <c r="WR6" s="1714"/>
      <c r="WS6" s="1714"/>
      <c r="WT6" s="1714"/>
      <c r="WU6" s="1714"/>
      <c r="WV6" s="1714"/>
      <c r="WW6" s="1714"/>
      <c r="WX6" s="1714"/>
      <c r="WY6" s="1714"/>
      <c r="WZ6" s="1714"/>
      <c r="XA6" s="1714"/>
      <c r="XB6" s="1714"/>
      <c r="XC6" s="1714"/>
      <c r="XD6" s="1714"/>
      <c r="XE6" s="1714"/>
      <c r="XF6" s="1714"/>
      <c r="XG6" s="1714"/>
      <c r="XH6" s="1714"/>
      <c r="XI6" s="1714"/>
      <c r="XJ6" s="1714"/>
      <c r="XK6" s="1714"/>
      <c r="XL6" s="1714"/>
      <c r="XM6" s="1714"/>
      <c r="XN6" s="1714"/>
      <c r="XO6" s="1714"/>
      <c r="XP6" s="1714"/>
      <c r="XQ6" s="1714"/>
      <c r="XR6" s="1714"/>
      <c r="XS6" s="1714"/>
      <c r="XT6" s="1714"/>
      <c r="XU6" s="1714"/>
      <c r="XV6" s="1714"/>
      <c r="XW6" s="1714"/>
      <c r="XX6" s="1714"/>
      <c r="XY6" s="1714"/>
      <c r="XZ6" s="1714"/>
      <c r="YA6" s="1714"/>
      <c r="YB6" s="1714"/>
      <c r="YC6" s="1714"/>
      <c r="YD6" s="1714"/>
      <c r="YE6" s="1714"/>
      <c r="YF6" s="1714"/>
      <c r="YG6" s="1714"/>
      <c r="YH6" s="1714"/>
      <c r="YI6" s="1714"/>
      <c r="YJ6" s="1714"/>
      <c r="YK6" s="1714"/>
      <c r="YL6" s="1714"/>
      <c r="YM6" s="1714"/>
      <c r="YN6" s="1714"/>
      <c r="YO6" s="1714"/>
      <c r="YP6" s="1714"/>
      <c r="YQ6" s="1714"/>
      <c r="YR6" s="1714"/>
      <c r="YS6" s="1714"/>
      <c r="YT6" s="1714"/>
      <c r="YU6" s="1714"/>
      <c r="YV6" s="1714"/>
      <c r="YW6" s="1714"/>
      <c r="YX6" s="1714"/>
      <c r="YY6" s="1714"/>
      <c r="YZ6" s="1714"/>
      <c r="ZA6" s="1714"/>
      <c r="ZB6" s="1714"/>
      <c r="ZC6" s="1714"/>
      <c r="ZD6" s="1714"/>
      <c r="ZE6" s="1714"/>
      <c r="ZF6" s="1714"/>
      <c r="ZG6" s="1714"/>
      <c r="ZH6" s="1714"/>
      <c r="ZI6" s="1714"/>
      <c r="ZJ6" s="1714"/>
      <c r="ZK6" s="1714"/>
      <c r="ZL6" s="1714"/>
      <c r="ZM6" s="1714"/>
      <c r="ZN6" s="1714"/>
      <c r="ZO6" s="1714"/>
      <c r="ZP6" s="1714"/>
      <c r="ZQ6" s="1714"/>
      <c r="ZR6" s="1714"/>
      <c r="ZS6" s="1714"/>
      <c r="ZT6" s="1714"/>
      <c r="ZU6" s="1714"/>
      <c r="ZV6" s="1714"/>
      <c r="ZW6" s="1714"/>
      <c r="ZX6" s="1714"/>
      <c r="ZY6" s="1714"/>
      <c r="ZZ6" s="1714"/>
      <c r="AAA6" s="1714"/>
      <c r="AAB6" s="1714"/>
      <c r="AAC6" s="1714"/>
      <c r="AAD6" s="1714"/>
      <c r="AAE6" s="1714"/>
      <c r="AAF6" s="1714"/>
      <c r="AAG6" s="1714"/>
      <c r="AAH6" s="1714"/>
      <c r="AAI6" s="1714"/>
      <c r="AAJ6" s="1714"/>
      <c r="AAK6" s="1714"/>
      <c r="AAL6" s="1714"/>
      <c r="AAM6" s="1714"/>
      <c r="AAN6" s="1714"/>
      <c r="AAO6" s="1714"/>
      <c r="AAP6" s="1714"/>
      <c r="AAQ6" s="1714"/>
      <c r="AAR6" s="1714"/>
      <c r="AAS6" s="1714"/>
      <c r="AAT6" s="1714"/>
      <c r="AAU6" s="1714"/>
      <c r="AAV6" s="1714"/>
      <c r="AAW6" s="1714"/>
      <c r="AAX6" s="1714"/>
      <c r="AAY6" s="1714"/>
      <c r="AAZ6" s="1714"/>
      <c r="ABA6" s="1714"/>
      <c r="ABB6" s="1714"/>
      <c r="ABC6" s="1714"/>
      <c r="ABD6" s="1714"/>
      <c r="ABE6" s="1714"/>
      <c r="ABF6" s="1714"/>
      <c r="ABG6" s="1714"/>
      <c r="ABH6" s="1714"/>
      <c r="ABI6" s="1714"/>
      <c r="ABJ6" s="1714"/>
      <c r="ABK6" s="1714"/>
      <c r="ABL6" s="1714"/>
      <c r="ABM6" s="1714"/>
      <c r="ABN6" s="1714"/>
      <c r="ABO6" s="1714"/>
      <c r="ABP6" s="1714"/>
      <c r="ABQ6" s="1714"/>
      <c r="ABR6" s="1714"/>
      <c r="ABS6" s="1714"/>
      <c r="ABT6" s="1714"/>
      <c r="ABU6" s="1714"/>
      <c r="ABV6" s="1714"/>
      <c r="ABW6" s="1714"/>
      <c r="ABX6" s="1714"/>
      <c r="ABY6" s="1714"/>
      <c r="ABZ6" s="1714"/>
      <c r="ACA6" s="1714"/>
      <c r="ACB6" s="1714"/>
      <c r="ACC6" s="1714"/>
      <c r="ACD6" s="1714"/>
      <c r="ACE6" s="1714"/>
      <c r="ACF6" s="1714"/>
      <c r="ACG6" s="1714"/>
      <c r="ACH6" s="1714"/>
      <c r="ACI6" s="1714"/>
      <c r="ACJ6" s="1714"/>
      <c r="ACK6" s="1714"/>
      <c r="ACL6" s="1714"/>
      <c r="ACM6" s="1714"/>
      <c r="ACN6" s="1714"/>
      <c r="ACO6" s="1714"/>
      <c r="ACP6" s="1714"/>
      <c r="ACQ6" s="1714"/>
      <c r="ACR6" s="1714"/>
      <c r="ACS6" s="1714"/>
      <c r="ACT6" s="1714"/>
      <c r="ACU6" s="1714"/>
      <c r="ACV6" s="1714"/>
      <c r="ACW6" s="1714"/>
      <c r="ACX6" s="1714"/>
      <c r="ACY6" s="1714"/>
      <c r="ACZ6" s="1714"/>
      <c r="ADA6" s="1714"/>
      <c r="ADB6" s="1714"/>
      <c r="ADC6" s="1714"/>
      <c r="ADD6" s="1714"/>
      <c r="ADE6" s="1714"/>
      <c r="ADF6" s="1714"/>
      <c r="ADG6" s="1714"/>
      <c r="ADH6" s="1714"/>
      <c r="ADI6" s="1714"/>
      <c r="ADJ6" s="1714"/>
      <c r="ADK6" s="1714"/>
      <c r="ADL6" s="1714"/>
      <c r="ADM6" s="1714"/>
      <c r="ADN6" s="1714"/>
      <c r="ADO6" s="1714"/>
      <c r="ADP6" s="1714"/>
      <c r="ADQ6" s="1714"/>
      <c r="ADR6" s="1714"/>
      <c r="ADS6" s="1714"/>
      <c r="ADT6" s="1714"/>
      <c r="ADU6" s="1714"/>
      <c r="ADV6" s="1714"/>
      <c r="ADW6" s="1714"/>
      <c r="ADX6" s="1714"/>
      <c r="ADY6" s="1714"/>
      <c r="ADZ6" s="1714"/>
      <c r="AEA6" s="1714"/>
      <c r="AEB6" s="1714"/>
      <c r="AEC6" s="1714"/>
      <c r="AED6" s="1714"/>
      <c r="AEE6" s="1714"/>
      <c r="AEF6" s="1714"/>
      <c r="AEG6" s="1714"/>
      <c r="AEH6" s="1714"/>
      <c r="AEI6" s="1714"/>
      <c r="AEJ6" s="1714"/>
      <c r="AEK6" s="1714"/>
      <c r="AEL6" s="1714"/>
      <c r="AEM6" s="1714"/>
      <c r="AEN6" s="1714"/>
      <c r="AEO6" s="1714"/>
      <c r="AEP6" s="1714"/>
      <c r="AEQ6" s="1714"/>
      <c r="AER6" s="1714"/>
      <c r="AES6" s="1714"/>
      <c r="AET6" s="1714"/>
      <c r="AEU6" s="1714"/>
      <c r="AEV6" s="1714"/>
      <c r="AEW6" s="1714"/>
      <c r="AEX6" s="1714"/>
      <c r="AEY6" s="1714"/>
      <c r="AEZ6" s="1714"/>
      <c r="AFA6" s="1714"/>
      <c r="AFB6" s="1714"/>
      <c r="AFC6" s="1714"/>
      <c r="AFD6" s="1714"/>
      <c r="AFE6" s="1714"/>
      <c r="AFF6" s="1714"/>
      <c r="AFG6" s="1714"/>
      <c r="AFH6" s="1714"/>
      <c r="AFI6" s="1714"/>
      <c r="AFJ6" s="1714"/>
      <c r="AFK6" s="1714"/>
      <c r="AFL6" s="1714"/>
      <c r="AFM6" s="1714"/>
      <c r="AFN6" s="1714"/>
      <c r="AFO6" s="1714"/>
      <c r="AFP6" s="1714"/>
      <c r="AFQ6" s="1714"/>
      <c r="AFR6" s="1714"/>
      <c r="AFS6" s="1714"/>
      <c r="AFT6" s="1714"/>
      <c r="AFU6" s="1714"/>
      <c r="AFV6" s="1714"/>
      <c r="AFW6" s="1714"/>
      <c r="AFX6" s="1714"/>
      <c r="AFY6" s="1714"/>
      <c r="AFZ6" s="1714"/>
      <c r="AGA6" s="1714"/>
      <c r="AGB6" s="1714"/>
      <c r="AGC6" s="1714"/>
      <c r="AGD6" s="1714"/>
      <c r="AGE6" s="1714"/>
      <c r="AGF6" s="1714"/>
      <c r="AGG6" s="1714"/>
      <c r="AGH6" s="1714"/>
      <c r="AGI6" s="1714"/>
      <c r="AGJ6" s="1714"/>
      <c r="AGK6" s="1714"/>
      <c r="AGL6" s="1714"/>
      <c r="AGM6" s="1714"/>
      <c r="AGN6" s="1714"/>
      <c r="AGO6" s="1714"/>
      <c r="AGP6" s="1714"/>
      <c r="AGQ6" s="1714"/>
      <c r="AGR6" s="1714"/>
      <c r="AGS6" s="1714"/>
      <c r="AGT6" s="1714"/>
      <c r="AGU6" s="1714"/>
      <c r="AGV6" s="1714"/>
      <c r="AGW6" s="1714"/>
      <c r="AGX6" s="1714"/>
      <c r="AGY6" s="1714"/>
      <c r="AGZ6" s="1714"/>
      <c r="AHA6" s="1714"/>
      <c r="AHB6" s="1714"/>
      <c r="AHC6" s="1714"/>
      <c r="AHD6" s="1714"/>
      <c r="AHE6" s="1714"/>
      <c r="AHF6" s="1714"/>
      <c r="AHG6" s="1714"/>
      <c r="AHH6" s="1714"/>
      <c r="AHI6" s="1714"/>
      <c r="AHJ6" s="1714"/>
      <c r="AHK6" s="1714"/>
      <c r="AHL6" s="1714"/>
      <c r="AHM6" s="1714"/>
      <c r="AHN6" s="1714"/>
      <c r="AHO6" s="1714"/>
      <c r="AHP6" s="1714"/>
      <c r="AHQ6" s="1714"/>
      <c r="AHR6" s="1714"/>
      <c r="AHS6" s="1714"/>
      <c r="AHT6" s="1714"/>
      <c r="AHU6" s="1714"/>
      <c r="AHV6" s="1714"/>
      <c r="AHW6" s="1714"/>
      <c r="AHX6" s="1714"/>
      <c r="AHY6" s="1714"/>
      <c r="AHZ6" s="1714"/>
      <c r="AIA6" s="1714"/>
      <c r="AIB6" s="1714"/>
      <c r="AIC6" s="1714"/>
      <c r="AID6" s="1714"/>
      <c r="AIE6" s="1714"/>
      <c r="AIF6" s="1714"/>
      <c r="AIG6" s="1714"/>
      <c r="AIH6" s="1714"/>
      <c r="AII6" s="1714"/>
      <c r="AIJ6" s="1714"/>
      <c r="AIK6" s="1714"/>
      <c r="AIL6" s="1714"/>
      <c r="AIM6" s="1714"/>
      <c r="AIN6" s="1714"/>
      <c r="AIO6" s="1714"/>
      <c r="AIP6" s="1714"/>
      <c r="AIQ6" s="1714"/>
      <c r="AIR6" s="1714"/>
      <c r="AIS6" s="1714"/>
      <c r="AIT6" s="1714"/>
      <c r="AIU6" s="1714"/>
      <c r="AIV6" s="1714"/>
      <c r="AIW6" s="1714"/>
      <c r="AIX6" s="1714"/>
      <c r="AIY6" s="1714"/>
      <c r="AIZ6" s="1714"/>
      <c r="AJA6" s="1714"/>
      <c r="AJB6" s="1714"/>
      <c r="AJC6" s="1714"/>
      <c r="AJD6" s="1714"/>
      <c r="AJE6" s="1714"/>
      <c r="AJF6" s="1714"/>
      <c r="AJG6" s="1714"/>
      <c r="AJH6" s="1714"/>
      <c r="AJI6" s="1714"/>
      <c r="AJJ6" s="1714"/>
      <c r="AJK6" s="1714"/>
      <c r="AJL6" s="1714"/>
      <c r="AJM6" s="1714"/>
      <c r="AJN6" s="1714"/>
      <c r="AJO6" s="1714"/>
      <c r="AJP6" s="1714"/>
      <c r="AJQ6" s="1714"/>
      <c r="AJR6" s="1714"/>
      <c r="AJS6" s="1714"/>
      <c r="AJT6" s="1714"/>
      <c r="AJU6" s="1714"/>
      <c r="AJV6" s="1714"/>
      <c r="AJW6" s="1714"/>
      <c r="AJX6" s="1714"/>
      <c r="AJY6" s="1714"/>
      <c r="AJZ6" s="1714"/>
      <c r="AKA6" s="1714"/>
      <c r="AKB6" s="1714"/>
      <c r="AKC6" s="1714"/>
      <c r="AKD6" s="1714"/>
      <c r="AKE6" s="1714"/>
      <c r="AKF6" s="1714"/>
      <c r="AKG6" s="1714"/>
      <c r="AKH6" s="1714"/>
      <c r="AKI6" s="1714"/>
      <c r="AKJ6" s="1714"/>
      <c r="AKK6" s="1714"/>
      <c r="AKL6" s="1714"/>
      <c r="AKM6" s="1714"/>
      <c r="AKN6" s="1714"/>
      <c r="AKO6" s="1714"/>
      <c r="AKP6" s="1714"/>
      <c r="AKQ6" s="1714"/>
      <c r="AKR6" s="1714"/>
      <c r="AKS6" s="1714"/>
      <c r="AKT6" s="1714"/>
      <c r="AKU6" s="1714"/>
      <c r="AKV6" s="1714"/>
      <c r="AKW6" s="1714"/>
      <c r="AKX6" s="1714"/>
      <c r="AKY6" s="1714"/>
      <c r="AKZ6" s="1714"/>
      <c r="ALA6" s="1714"/>
      <c r="ALB6" s="1714"/>
      <c r="ALC6" s="1714"/>
      <c r="ALD6" s="1714"/>
      <c r="ALE6" s="1714"/>
      <c r="ALF6" s="1714"/>
      <c r="ALG6" s="1714"/>
      <c r="ALH6" s="1714"/>
      <c r="ALI6" s="1714"/>
      <c r="ALJ6" s="1714"/>
      <c r="ALK6" s="1714"/>
      <c r="ALL6" s="1714"/>
      <c r="ALM6" s="1714"/>
      <c r="ALN6" s="1714"/>
      <c r="ALO6" s="1714"/>
      <c r="ALP6" s="1714"/>
      <c r="ALQ6" s="1714"/>
      <c r="ALR6" s="1714"/>
      <c r="ALS6" s="1714"/>
      <c r="ALT6" s="1714"/>
      <c r="ALU6" s="1714"/>
      <c r="ALV6" s="1714"/>
      <c r="ALW6" s="1714"/>
      <c r="ALX6" s="1714"/>
      <c r="ALY6" s="1714"/>
      <c r="ALZ6" s="1714"/>
      <c r="AMA6" s="1714"/>
      <c r="AMB6" s="1714"/>
      <c r="AMC6" s="1714"/>
      <c r="AMD6" s="1714"/>
      <c r="AME6" s="1714"/>
      <c r="AMF6" s="1714"/>
      <c r="AMG6" s="1714"/>
      <c r="AMH6" s="1714"/>
      <c r="AMI6" s="1714"/>
      <c r="AMJ6" s="1714"/>
      <c r="AMK6" s="1714"/>
    </row>
    <row r="7" spans="1:1025" s="1744" customFormat="1" ht="30" customHeight="1">
      <c r="A7" s="1707" t="s">
        <v>3862</v>
      </c>
      <c r="B7" s="1707" t="s">
        <v>3863</v>
      </c>
      <c r="C7" s="1707" t="s">
        <v>647</v>
      </c>
      <c r="D7" s="1707" t="s">
        <v>3892</v>
      </c>
      <c r="E7" s="1707" t="s">
        <v>3893</v>
      </c>
      <c r="F7" s="1707" t="s">
        <v>3894</v>
      </c>
      <c r="G7" s="1707" t="s">
        <v>3895</v>
      </c>
      <c r="H7" s="1742"/>
      <c r="I7" s="1742"/>
      <c r="J7" s="1707"/>
      <c r="K7" s="1707"/>
      <c r="L7" s="1707"/>
      <c r="M7" s="1707"/>
      <c r="N7" s="1707"/>
      <c r="O7" s="1707"/>
      <c r="P7" s="1707" t="s">
        <v>3896</v>
      </c>
      <c r="Q7" s="1707" t="s">
        <v>3897</v>
      </c>
      <c r="R7" s="1743" t="s">
        <v>145</v>
      </c>
      <c r="S7" s="1707" t="s">
        <v>3898</v>
      </c>
      <c r="T7" s="1708" t="s">
        <v>3899</v>
      </c>
      <c r="U7" s="1707" t="s">
        <v>1519</v>
      </c>
      <c r="V7" s="1707" t="s">
        <v>3900</v>
      </c>
      <c r="W7" s="1707" t="s">
        <v>3901</v>
      </c>
      <c r="X7" s="1707" t="s">
        <v>3874</v>
      </c>
      <c r="Y7" s="1707" t="s">
        <v>3902</v>
      </c>
      <c r="Z7" s="1707" t="s">
        <v>3903</v>
      </c>
      <c r="AA7" s="1707" t="s">
        <v>1146</v>
      </c>
      <c r="AB7" s="1707" t="s">
        <v>3904</v>
      </c>
      <c r="AC7" s="1707" t="s">
        <v>3905</v>
      </c>
      <c r="AD7" s="1707" t="s">
        <v>3906</v>
      </c>
      <c r="AE7" s="1707" t="s">
        <v>138</v>
      </c>
      <c r="AF7" s="1707" t="s">
        <v>3881</v>
      </c>
      <c r="AG7" s="1707"/>
      <c r="AH7" s="1707"/>
      <c r="AI7" s="1707"/>
      <c r="AJ7" s="1707"/>
      <c r="AK7" s="1707"/>
      <c r="AL7" s="1707" t="e">
        <v>#REF!</v>
      </c>
      <c r="AM7" s="1707"/>
      <c r="AN7" s="1707"/>
      <c r="AO7" s="1707" t="e">
        <v>#REF!</v>
      </c>
      <c r="AP7" s="1707"/>
      <c r="AQ7" s="1707"/>
      <c r="AR7" s="1707"/>
      <c r="AS7" s="1707"/>
      <c r="AT7" s="1707"/>
      <c r="AU7" s="1707"/>
      <c r="AV7" s="1707"/>
      <c r="AW7" s="1707"/>
      <c r="AX7" s="1707"/>
      <c r="AY7" s="1707"/>
      <c r="AZ7" s="1707"/>
      <c r="BA7" s="1707" t="s">
        <v>3907</v>
      </c>
      <c r="BB7" s="1711"/>
      <c r="BC7" s="1711"/>
      <c r="BD7" s="1711"/>
      <c r="BE7" s="1711"/>
      <c r="BF7" s="1711"/>
      <c r="BG7" s="1711"/>
      <c r="BH7" s="1711"/>
      <c r="BI7" s="1711"/>
      <c r="BJ7" s="1711"/>
      <c r="BK7" s="1711"/>
      <c r="BL7" s="1711"/>
      <c r="BM7" s="1711"/>
      <c r="BN7" s="1711"/>
      <c r="BO7" s="1711"/>
      <c r="BP7" s="1711"/>
      <c r="BQ7" s="1711"/>
      <c r="BR7" s="1711"/>
      <c r="BS7" s="1711"/>
      <c r="BT7" s="1711"/>
      <c r="BU7" s="1711"/>
      <c r="BV7" s="1711"/>
      <c r="BW7" s="1711"/>
      <c r="BX7" s="1711"/>
      <c r="BY7" s="1711"/>
      <c r="BZ7" s="1711"/>
      <c r="CA7" s="1711"/>
      <c r="CB7" s="1711"/>
      <c r="CC7" s="1711"/>
      <c r="CD7" s="1711"/>
      <c r="CE7" s="1711"/>
      <c r="CF7" s="1711"/>
      <c r="CG7" s="1711"/>
      <c r="CH7" s="1711"/>
      <c r="CI7" s="1711"/>
      <c r="CJ7" s="1711"/>
      <c r="CK7" s="1711"/>
      <c r="CL7" s="1711"/>
      <c r="CM7" s="1711"/>
      <c r="CN7" s="1711"/>
      <c r="CO7" s="1711"/>
      <c r="CP7" s="1711"/>
      <c r="CQ7" s="1711"/>
      <c r="CR7" s="1711"/>
      <c r="CS7" s="1711"/>
      <c r="CT7" s="1711"/>
      <c r="CU7" s="1711"/>
      <c r="CV7" s="1711"/>
      <c r="CW7" s="1711"/>
    </row>
    <row r="8" spans="1:1025" s="1409" customFormat="1" ht="30" customHeight="1">
      <c r="A8" s="1705" t="s">
        <v>3862</v>
      </c>
      <c r="B8" s="1705" t="s">
        <v>3863</v>
      </c>
      <c r="C8" s="1705" t="s">
        <v>647</v>
      </c>
      <c r="D8" s="1705" t="s">
        <v>3892</v>
      </c>
      <c r="E8" s="1705" t="s">
        <v>3893</v>
      </c>
      <c r="F8" s="1705" t="s">
        <v>3894</v>
      </c>
      <c r="G8" s="1705" t="s">
        <v>3895</v>
      </c>
      <c r="H8" s="1705"/>
      <c r="I8" s="1705"/>
      <c r="J8" s="1705"/>
      <c r="K8" s="1705"/>
      <c r="L8" s="1705"/>
      <c r="M8" s="1705"/>
      <c r="N8" s="1705"/>
      <c r="O8" s="1705"/>
      <c r="P8" s="1705" t="s">
        <v>3908</v>
      </c>
      <c r="Q8" s="1705" t="s">
        <v>3909</v>
      </c>
      <c r="R8" s="1739" t="e">
        <f>+#REF!</f>
        <v>#REF!</v>
      </c>
      <c r="S8" s="1705" t="s">
        <v>3910</v>
      </c>
      <c r="T8" s="1709" t="s">
        <v>3911</v>
      </c>
      <c r="U8" s="1705" t="s">
        <v>2504</v>
      </c>
      <c r="V8" s="1705" t="s">
        <v>3912</v>
      </c>
      <c r="W8" s="1705" t="s">
        <v>3913</v>
      </c>
      <c r="X8" s="1705" t="s">
        <v>3874</v>
      </c>
      <c r="Y8" s="1705" t="s">
        <v>3914</v>
      </c>
      <c r="Z8" s="1705" t="s">
        <v>3915</v>
      </c>
      <c r="AA8" s="1705" t="s">
        <v>1146</v>
      </c>
      <c r="AB8" s="1705" t="s">
        <v>3904</v>
      </c>
      <c r="AC8" s="1705" t="s">
        <v>3905</v>
      </c>
      <c r="AD8" s="1705" t="s">
        <v>3906</v>
      </c>
      <c r="AE8" s="1705" t="s">
        <v>138</v>
      </c>
      <c r="AF8" s="1705" t="s">
        <v>3881</v>
      </c>
      <c r="AG8" s="1705"/>
      <c r="AH8" s="1705"/>
      <c r="AI8" s="1705"/>
      <c r="AJ8" s="1705"/>
      <c r="AK8" s="1705"/>
      <c r="AL8" s="1705"/>
      <c r="AM8" s="1705"/>
      <c r="AN8" s="1705"/>
      <c r="AO8" s="1705"/>
      <c r="AP8" s="1705"/>
      <c r="AQ8" s="1705"/>
      <c r="AR8" s="1705"/>
      <c r="AS8" s="1705"/>
      <c r="AT8" s="1705"/>
      <c r="AU8" s="1705"/>
      <c r="AV8" s="1705"/>
      <c r="AW8" s="1705"/>
      <c r="AX8" s="1705"/>
      <c r="AY8" s="1705"/>
      <c r="AZ8" s="1705"/>
      <c r="BA8" s="1705" t="s">
        <v>3882</v>
      </c>
      <c r="BB8" s="1714"/>
      <c r="BC8" s="1714"/>
      <c r="BD8" s="1714"/>
      <c r="BE8" s="1714"/>
      <c r="BF8" s="1714"/>
      <c r="BG8" s="1714"/>
      <c r="BH8" s="1714"/>
      <c r="BI8" s="1714"/>
      <c r="BJ8" s="1714"/>
      <c r="BK8" s="1714"/>
      <c r="BL8" s="1714"/>
      <c r="BM8" s="1714"/>
      <c r="BN8" s="1714"/>
      <c r="BO8" s="1714"/>
      <c r="BP8" s="1714"/>
      <c r="BQ8" s="1714"/>
      <c r="BR8" s="1714"/>
      <c r="BS8" s="1714"/>
      <c r="BT8" s="1714"/>
      <c r="BU8" s="1714"/>
      <c r="BV8" s="1714"/>
      <c r="BW8" s="1714"/>
      <c r="BX8" s="1714"/>
      <c r="BY8" s="1714"/>
      <c r="BZ8" s="1714"/>
      <c r="CA8" s="1714"/>
      <c r="CB8" s="1714"/>
      <c r="CC8" s="1714"/>
      <c r="CD8" s="1714"/>
      <c r="CE8" s="1714"/>
      <c r="CF8" s="1714"/>
      <c r="CG8" s="1714"/>
      <c r="CH8" s="1714"/>
      <c r="CI8" s="1714"/>
      <c r="CJ8" s="1714"/>
      <c r="CK8" s="1714"/>
      <c r="CL8" s="1714"/>
      <c r="CM8" s="1714"/>
      <c r="CN8" s="1714"/>
      <c r="CO8" s="1714"/>
      <c r="CP8" s="1714"/>
      <c r="CQ8" s="1714"/>
      <c r="CR8" s="1714"/>
      <c r="CS8" s="1714"/>
      <c r="CT8" s="1714"/>
      <c r="CU8" s="1714"/>
      <c r="CV8" s="1714"/>
      <c r="CW8" s="1714"/>
      <c r="CX8" s="1714"/>
      <c r="CY8" s="1714"/>
      <c r="CZ8" s="1714"/>
      <c r="DA8" s="1714"/>
      <c r="DB8" s="1714"/>
      <c r="DC8" s="1714"/>
      <c r="DD8" s="1714"/>
      <c r="DE8" s="1714"/>
      <c r="DF8" s="1714"/>
      <c r="DG8" s="1714"/>
      <c r="DH8" s="1714"/>
      <c r="DI8" s="1714"/>
      <c r="DJ8" s="1714"/>
      <c r="DK8" s="1714"/>
      <c r="DL8" s="1714"/>
      <c r="DM8" s="1714"/>
      <c r="DN8" s="1714"/>
      <c r="DO8" s="1714"/>
      <c r="DP8" s="1714"/>
      <c r="DQ8" s="1714"/>
      <c r="DR8" s="1714"/>
      <c r="DS8" s="1714"/>
      <c r="DT8" s="1714"/>
      <c r="DU8" s="1714"/>
      <c r="DV8" s="1714"/>
      <c r="DW8" s="1714"/>
      <c r="DX8" s="1714"/>
      <c r="DY8" s="1714"/>
      <c r="DZ8" s="1714"/>
      <c r="EA8" s="1714"/>
      <c r="EB8" s="1714"/>
      <c r="EC8" s="1714"/>
      <c r="ED8" s="1714"/>
      <c r="EE8" s="1714"/>
      <c r="EF8" s="1714"/>
      <c r="EG8" s="1714"/>
      <c r="EH8" s="1714"/>
      <c r="EI8" s="1714"/>
      <c r="EJ8" s="1714"/>
      <c r="EK8" s="1714"/>
      <c r="EL8" s="1714"/>
      <c r="EM8" s="1714"/>
      <c r="EN8" s="1714"/>
      <c r="EO8" s="1714"/>
      <c r="EP8" s="1714"/>
      <c r="EQ8" s="1714"/>
      <c r="ER8" s="1714"/>
      <c r="ES8" s="1714"/>
      <c r="ET8" s="1714"/>
      <c r="EU8" s="1714"/>
      <c r="EV8" s="1714"/>
      <c r="EW8" s="1714"/>
      <c r="EX8" s="1714"/>
      <c r="EY8" s="1714"/>
      <c r="EZ8" s="1714"/>
      <c r="FA8" s="1714"/>
      <c r="FB8" s="1714"/>
      <c r="FC8" s="1714"/>
      <c r="FD8" s="1714"/>
      <c r="FE8" s="1714"/>
      <c r="FF8" s="1714"/>
      <c r="FG8" s="1714"/>
      <c r="FH8" s="1714"/>
      <c r="FI8" s="1714"/>
      <c r="FJ8" s="1714"/>
      <c r="FK8" s="1714"/>
      <c r="FL8" s="1714"/>
      <c r="FM8" s="1714"/>
      <c r="FN8" s="1714"/>
      <c r="FO8" s="1714"/>
      <c r="FP8" s="1714"/>
      <c r="FQ8" s="1714"/>
      <c r="FR8" s="1714"/>
      <c r="FS8" s="1714"/>
      <c r="FT8" s="1714"/>
      <c r="FU8" s="1714"/>
      <c r="FV8" s="1714"/>
      <c r="FW8" s="1714"/>
      <c r="FX8" s="1714"/>
      <c r="FY8" s="1714"/>
      <c r="FZ8" s="1714"/>
      <c r="GA8" s="1714"/>
      <c r="GB8" s="1714"/>
      <c r="GC8" s="1714"/>
      <c r="GD8" s="1714"/>
      <c r="GE8" s="1714"/>
      <c r="GF8" s="1714"/>
      <c r="GG8" s="1714"/>
      <c r="GH8" s="1714"/>
      <c r="GI8" s="1714"/>
      <c r="GJ8" s="1714"/>
      <c r="GK8" s="1714"/>
      <c r="GL8" s="1714"/>
      <c r="GM8" s="1714"/>
      <c r="GN8" s="1714"/>
      <c r="GO8" s="1714"/>
      <c r="GP8" s="1714"/>
      <c r="GQ8" s="1714"/>
      <c r="GR8" s="1714"/>
      <c r="GS8" s="1714"/>
      <c r="GT8" s="1714"/>
      <c r="GU8" s="1714"/>
      <c r="GV8" s="1714"/>
      <c r="GW8" s="1714"/>
      <c r="GX8" s="1714"/>
      <c r="GY8" s="1714"/>
      <c r="GZ8" s="1714"/>
      <c r="HA8" s="1714"/>
      <c r="HB8" s="1714"/>
      <c r="HC8" s="1714"/>
      <c r="HD8" s="1714"/>
      <c r="HE8" s="1714"/>
      <c r="HF8" s="1714"/>
      <c r="HG8" s="1714"/>
      <c r="HH8" s="1714"/>
      <c r="HI8" s="1714"/>
      <c r="HJ8" s="1714"/>
      <c r="HK8" s="1714"/>
      <c r="HL8" s="1714"/>
      <c r="HM8" s="1714"/>
      <c r="HN8" s="1714"/>
      <c r="HO8" s="1714"/>
      <c r="HP8" s="1714"/>
      <c r="HQ8" s="1714"/>
      <c r="HR8" s="1714"/>
      <c r="HS8" s="1714"/>
      <c r="HT8" s="1714"/>
      <c r="HU8" s="1714"/>
      <c r="HV8" s="1714"/>
      <c r="HW8" s="1714"/>
      <c r="HX8" s="1714"/>
      <c r="HY8" s="1714"/>
      <c r="HZ8" s="1714"/>
      <c r="IA8" s="1714"/>
      <c r="IB8" s="1714"/>
      <c r="IC8" s="1714"/>
      <c r="ID8" s="1714"/>
      <c r="IE8" s="1714"/>
      <c r="IF8" s="1714"/>
      <c r="IG8" s="1714"/>
      <c r="IH8" s="1714"/>
      <c r="II8" s="1714"/>
      <c r="IJ8" s="1714"/>
      <c r="IK8" s="1714"/>
      <c r="IL8" s="1714"/>
      <c r="IM8" s="1714"/>
      <c r="IN8" s="1714"/>
      <c r="IO8" s="1714"/>
      <c r="IP8" s="1714"/>
      <c r="IQ8" s="1714"/>
      <c r="IR8" s="1714"/>
      <c r="IS8" s="1714"/>
      <c r="IT8" s="1714"/>
      <c r="IU8" s="1714"/>
      <c r="IV8" s="1714"/>
      <c r="IW8" s="1714"/>
      <c r="IX8" s="1714"/>
      <c r="IY8" s="1714"/>
      <c r="IZ8" s="1714"/>
      <c r="JA8" s="1714"/>
      <c r="JB8" s="1714"/>
      <c r="JC8" s="1714"/>
      <c r="JD8" s="1714"/>
      <c r="JE8" s="1714"/>
      <c r="JF8" s="1714"/>
      <c r="JG8" s="1714"/>
      <c r="JH8" s="1714"/>
      <c r="JI8" s="1714"/>
      <c r="JJ8" s="1714"/>
      <c r="JK8" s="1714"/>
      <c r="JL8" s="1714"/>
      <c r="JM8" s="1714"/>
      <c r="JN8" s="1714"/>
      <c r="JO8" s="1714"/>
      <c r="JP8" s="1714"/>
      <c r="JQ8" s="1714"/>
      <c r="JR8" s="1714"/>
      <c r="JS8" s="1714"/>
      <c r="JT8" s="1714"/>
      <c r="JU8" s="1714"/>
      <c r="JV8" s="1714"/>
      <c r="JW8" s="1714"/>
      <c r="JX8" s="1714"/>
      <c r="JY8" s="1714"/>
      <c r="JZ8" s="1714"/>
      <c r="KA8" s="1714"/>
      <c r="KB8" s="1714"/>
      <c r="KC8" s="1714"/>
      <c r="KD8" s="1714"/>
      <c r="KE8" s="1714"/>
      <c r="KF8" s="1714"/>
      <c r="KG8" s="1714"/>
      <c r="KH8" s="1714"/>
      <c r="KI8" s="1714"/>
      <c r="KJ8" s="1714"/>
      <c r="KK8" s="1714"/>
      <c r="KL8" s="1714"/>
      <c r="KM8" s="1714"/>
      <c r="KN8" s="1714"/>
      <c r="KO8" s="1714"/>
      <c r="KP8" s="1714"/>
      <c r="KQ8" s="1714"/>
      <c r="KR8" s="1714"/>
      <c r="KS8" s="1714"/>
      <c r="KT8" s="1714"/>
      <c r="KU8" s="1714"/>
      <c r="KV8" s="1714"/>
      <c r="KW8" s="1714"/>
      <c r="KX8" s="1714"/>
      <c r="KY8" s="1714"/>
      <c r="KZ8" s="1714"/>
      <c r="LA8" s="1714"/>
      <c r="LB8" s="1714"/>
      <c r="LC8" s="1714"/>
      <c r="LD8" s="1714"/>
      <c r="LE8" s="1714"/>
      <c r="LF8" s="1714"/>
      <c r="LG8" s="1714"/>
      <c r="LH8" s="1714"/>
      <c r="LI8" s="1714"/>
      <c r="LJ8" s="1714"/>
      <c r="LK8" s="1714"/>
      <c r="LL8" s="1714"/>
      <c r="LM8" s="1714"/>
      <c r="LN8" s="1714"/>
      <c r="LO8" s="1714"/>
      <c r="LP8" s="1714"/>
      <c r="LQ8" s="1714"/>
      <c r="LR8" s="1714"/>
      <c r="LS8" s="1714"/>
      <c r="LT8" s="1714"/>
      <c r="LU8" s="1714"/>
      <c r="LV8" s="1714"/>
      <c r="LW8" s="1714"/>
      <c r="LX8" s="1714"/>
      <c r="LY8" s="1714"/>
      <c r="LZ8" s="1714"/>
      <c r="MA8" s="1714"/>
      <c r="MB8" s="1714"/>
      <c r="MC8" s="1714"/>
      <c r="MD8" s="1714"/>
      <c r="ME8" s="1714"/>
      <c r="MF8" s="1714"/>
      <c r="MG8" s="1714"/>
      <c r="MH8" s="1714"/>
      <c r="MI8" s="1714"/>
      <c r="MJ8" s="1714"/>
      <c r="MK8" s="1714"/>
      <c r="ML8" s="1714"/>
      <c r="MM8" s="1714"/>
      <c r="MN8" s="1714"/>
      <c r="MO8" s="1714"/>
      <c r="MP8" s="1714"/>
      <c r="MQ8" s="1714"/>
      <c r="MR8" s="1714"/>
      <c r="MS8" s="1714"/>
      <c r="MT8" s="1714"/>
      <c r="MU8" s="1714"/>
      <c r="MV8" s="1714"/>
      <c r="MW8" s="1714"/>
      <c r="MX8" s="1714"/>
      <c r="MY8" s="1714"/>
      <c r="MZ8" s="1714"/>
      <c r="NA8" s="1714"/>
      <c r="NB8" s="1714"/>
      <c r="NC8" s="1714"/>
      <c r="ND8" s="1714"/>
      <c r="NE8" s="1714"/>
      <c r="NF8" s="1714"/>
      <c r="NG8" s="1714"/>
      <c r="NH8" s="1714"/>
      <c r="NI8" s="1714"/>
      <c r="NJ8" s="1714"/>
      <c r="NK8" s="1714"/>
      <c r="NL8" s="1714"/>
      <c r="NM8" s="1714"/>
      <c r="NN8" s="1714"/>
      <c r="NO8" s="1714"/>
      <c r="NP8" s="1714"/>
      <c r="NQ8" s="1714"/>
      <c r="NR8" s="1714"/>
      <c r="NS8" s="1714"/>
      <c r="NT8" s="1714"/>
      <c r="NU8" s="1714"/>
      <c r="NV8" s="1714"/>
      <c r="NW8" s="1714"/>
      <c r="NX8" s="1714"/>
      <c r="NY8" s="1714"/>
      <c r="NZ8" s="1714"/>
      <c r="OA8" s="1714"/>
      <c r="OB8" s="1714"/>
      <c r="OC8" s="1714"/>
      <c r="OD8" s="1714"/>
      <c r="OE8" s="1714"/>
      <c r="OF8" s="1714"/>
      <c r="OG8" s="1714"/>
      <c r="OH8" s="1714"/>
      <c r="OI8" s="1714"/>
      <c r="OJ8" s="1714"/>
      <c r="OK8" s="1714"/>
      <c r="OL8" s="1714"/>
      <c r="OM8" s="1714"/>
      <c r="ON8" s="1714"/>
      <c r="OO8" s="1714"/>
      <c r="OP8" s="1714"/>
      <c r="OQ8" s="1714"/>
      <c r="OR8" s="1714"/>
      <c r="OS8" s="1714"/>
      <c r="OT8" s="1714"/>
      <c r="OU8" s="1714"/>
      <c r="OV8" s="1714"/>
      <c r="OW8" s="1714"/>
      <c r="OX8" s="1714"/>
      <c r="OY8" s="1714"/>
      <c r="OZ8" s="1714"/>
      <c r="PA8" s="1714"/>
      <c r="PB8" s="1714"/>
      <c r="PC8" s="1714"/>
      <c r="PD8" s="1714"/>
      <c r="PE8" s="1714"/>
      <c r="PF8" s="1714"/>
      <c r="PG8" s="1714"/>
      <c r="PH8" s="1714"/>
      <c r="PI8" s="1714"/>
      <c r="PJ8" s="1714"/>
      <c r="PK8" s="1714"/>
      <c r="PL8" s="1714"/>
      <c r="PM8" s="1714"/>
      <c r="PN8" s="1714"/>
      <c r="PO8" s="1714"/>
      <c r="PP8" s="1714"/>
      <c r="PQ8" s="1714"/>
      <c r="PR8" s="1714"/>
      <c r="PS8" s="1714"/>
      <c r="PT8" s="1714"/>
      <c r="PU8" s="1714"/>
      <c r="PV8" s="1714"/>
      <c r="PW8" s="1714"/>
      <c r="PX8" s="1714"/>
      <c r="PY8" s="1714"/>
      <c r="PZ8" s="1714"/>
      <c r="QA8" s="1714"/>
      <c r="QB8" s="1714"/>
      <c r="QC8" s="1714"/>
      <c r="QD8" s="1714"/>
      <c r="QE8" s="1714"/>
      <c r="QF8" s="1714"/>
      <c r="QG8" s="1714"/>
      <c r="QH8" s="1714"/>
      <c r="QI8" s="1714"/>
      <c r="QJ8" s="1714"/>
      <c r="QK8" s="1714"/>
      <c r="QL8" s="1714"/>
      <c r="QM8" s="1714"/>
      <c r="QN8" s="1714"/>
      <c r="QO8" s="1714"/>
      <c r="QP8" s="1714"/>
      <c r="QQ8" s="1714"/>
      <c r="QR8" s="1714"/>
      <c r="QS8" s="1714"/>
      <c r="QT8" s="1714"/>
      <c r="QU8" s="1714"/>
      <c r="QV8" s="1714"/>
      <c r="QW8" s="1714"/>
      <c r="QX8" s="1714"/>
      <c r="QY8" s="1714"/>
      <c r="QZ8" s="1714"/>
      <c r="RA8" s="1714"/>
      <c r="RB8" s="1714"/>
      <c r="RC8" s="1714"/>
      <c r="RD8" s="1714"/>
      <c r="RE8" s="1714"/>
      <c r="RF8" s="1714"/>
      <c r="RG8" s="1714"/>
      <c r="RH8" s="1714"/>
      <c r="RI8" s="1714"/>
      <c r="RJ8" s="1714"/>
      <c r="RK8" s="1714"/>
      <c r="RL8" s="1714"/>
      <c r="RM8" s="1714"/>
      <c r="RN8" s="1714"/>
      <c r="RO8" s="1714"/>
      <c r="RP8" s="1714"/>
      <c r="RQ8" s="1714"/>
      <c r="RR8" s="1714"/>
      <c r="RS8" s="1714"/>
      <c r="RT8" s="1714"/>
      <c r="RU8" s="1714"/>
      <c r="RV8" s="1714"/>
      <c r="RW8" s="1714"/>
      <c r="RX8" s="1714"/>
      <c r="RY8" s="1714"/>
      <c r="RZ8" s="1714"/>
      <c r="SA8" s="1714"/>
      <c r="SB8" s="1714"/>
      <c r="SC8" s="1714"/>
      <c r="SD8" s="1714"/>
      <c r="SE8" s="1714"/>
      <c r="SF8" s="1714"/>
      <c r="SG8" s="1714"/>
      <c r="SH8" s="1714"/>
      <c r="SI8" s="1714"/>
      <c r="SJ8" s="1714"/>
      <c r="SK8" s="1714"/>
      <c r="SL8" s="1714"/>
      <c r="SM8" s="1714"/>
      <c r="SN8" s="1714"/>
      <c r="SO8" s="1714"/>
      <c r="SP8" s="1714"/>
      <c r="SQ8" s="1714"/>
      <c r="SR8" s="1714"/>
      <c r="SS8" s="1714"/>
      <c r="ST8" s="1714"/>
      <c r="SU8" s="1714"/>
      <c r="SV8" s="1714"/>
      <c r="SW8" s="1714"/>
      <c r="SX8" s="1714"/>
      <c r="SY8" s="1714"/>
      <c r="SZ8" s="1714"/>
      <c r="TA8" s="1714"/>
      <c r="TB8" s="1714"/>
      <c r="TC8" s="1714"/>
      <c r="TD8" s="1714"/>
      <c r="TE8" s="1714"/>
      <c r="TF8" s="1714"/>
      <c r="TG8" s="1714"/>
      <c r="TH8" s="1714"/>
      <c r="TI8" s="1714"/>
      <c r="TJ8" s="1714"/>
      <c r="TK8" s="1714"/>
      <c r="TL8" s="1714"/>
      <c r="TM8" s="1714"/>
      <c r="TN8" s="1714"/>
      <c r="TO8" s="1714"/>
      <c r="TP8" s="1714"/>
      <c r="TQ8" s="1714"/>
      <c r="TR8" s="1714"/>
      <c r="TS8" s="1714"/>
      <c r="TT8" s="1714"/>
      <c r="TU8" s="1714"/>
      <c r="TV8" s="1714"/>
      <c r="TW8" s="1714"/>
      <c r="TX8" s="1714"/>
      <c r="TY8" s="1714"/>
      <c r="TZ8" s="1714"/>
      <c r="UA8" s="1714"/>
      <c r="UB8" s="1714"/>
      <c r="UC8" s="1714"/>
      <c r="UD8" s="1714"/>
      <c r="UE8" s="1714"/>
      <c r="UF8" s="1714"/>
      <c r="UG8" s="1714"/>
      <c r="UH8" s="1714"/>
      <c r="UI8" s="1714"/>
      <c r="UJ8" s="1714"/>
      <c r="UK8" s="1714"/>
      <c r="UL8" s="1714"/>
      <c r="UM8" s="1714"/>
      <c r="UN8" s="1714"/>
      <c r="UO8" s="1714"/>
      <c r="UP8" s="1714"/>
      <c r="UQ8" s="1714"/>
      <c r="UR8" s="1714"/>
      <c r="US8" s="1714"/>
      <c r="UT8" s="1714"/>
      <c r="UU8" s="1714"/>
      <c r="UV8" s="1714"/>
      <c r="UW8" s="1714"/>
      <c r="UX8" s="1714"/>
      <c r="UY8" s="1714"/>
      <c r="UZ8" s="1714"/>
      <c r="VA8" s="1714"/>
      <c r="VB8" s="1714"/>
      <c r="VC8" s="1714"/>
      <c r="VD8" s="1714"/>
      <c r="VE8" s="1714"/>
      <c r="VF8" s="1714"/>
      <c r="VG8" s="1714"/>
      <c r="VH8" s="1714"/>
      <c r="VI8" s="1714"/>
      <c r="VJ8" s="1714"/>
      <c r="VK8" s="1714"/>
      <c r="VL8" s="1714"/>
      <c r="VM8" s="1714"/>
      <c r="VN8" s="1714"/>
      <c r="VO8" s="1714"/>
      <c r="VP8" s="1714"/>
      <c r="VQ8" s="1714"/>
      <c r="VR8" s="1714"/>
      <c r="VS8" s="1714"/>
      <c r="VT8" s="1714"/>
      <c r="VU8" s="1714"/>
      <c r="VV8" s="1714"/>
      <c r="VW8" s="1714"/>
      <c r="VX8" s="1714"/>
      <c r="VY8" s="1714"/>
      <c r="VZ8" s="1714"/>
      <c r="WA8" s="1714"/>
      <c r="WB8" s="1714"/>
      <c r="WC8" s="1714"/>
      <c r="WD8" s="1714"/>
      <c r="WE8" s="1714"/>
      <c r="WF8" s="1714"/>
      <c r="WG8" s="1714"/>
      <c r="WH8" s="1714"/>
      <c r="WI8" s="1714"/>
      <c r="WJ8" s="1714"/>
      <c r="WK8" s="1714"/>
      <c r="WL8" s="1714"/>
      <c r="WM8" s="1714"/>
      <c r="WN8" s="1714"/>
      <c r="WO8" s="1714"/>
      <c r="WP8" s="1714"/>
      <c r="WQ8" s="1714"/>
      <c r="WR8" s="1714"/>
      <c r="WS8" s="1714"/>
      <c r="WT8" s="1714"/>
      <c r="WU8" s="1714"/>
      <c r="WV8" s="1714"/>
      <c r="WW8" s="1714"/>
      <c r="WX8" s="1714"/>
      <c r="WY8" s="1714"/>
      <c r="WZ8" s="1714"/>
      <c r="XA8" s="1714"/>
      <c r="XB8" s="1714"/>
      <c r="XC8" s="1714"/>
      <c r="XD8" s="1714"/>
      <c r="XE8" s="1714"/>
      <c r="XF8" s="1714"/>
      <c r="XG8" s="1714"/>
      <c r="XH8" s="1714"/>
      <c r="XI8" s="1714"/>
      <c r="XJ8" s="1714"/>
      <c r="XK8" s="1714"/>
      <c r="XL8" s="1714"/>
      <c r="XM8" s="1714"/>
      <c r="XN8" s="1714"/>
      <c r="XO8" s="1714"/>
      <c r="XP8" s="1714"/>
      <c r="XQ8" s="1714"/>
      <c r="XR8" s="1714"/>
      <c r="XS8" s="1714"/>
      <c r="XT8" s="1714"/>
      <c r="XU8" s="1714"/>
      <c r="XV8" s="1714"/>
      <c r="XW8" s="1714"/>
      <c r="XX8" s="1714"/>
      <c r="XY8" s="1714"/>
      <c r="XZ8" s="1714"/>
      <c r="YA8" s="1714"/>
      <c r="YB8" s="1714"/>
      <c r="YC8" s="1714"/>
      <c r="YD8" s="1714"/>
      <c r="YE8" s="1714"/>
      <c r="YF8" s="1714"/>
      <c r="YG8" s="1714"/>
      <c r="YH8" s="1714"/>
      <c r="YI8" s="1714"/>
      <c r="YJ8" s="1714"/>
      <c r="YK8" s="1714"/>
      <c r="YL8" s="1714"/>
      <c r="YM8" s="1714"/>
      <c r="YN8" s="1714"/>
      <c r="YO8" s="1714"/>
      <c r="YP8" s="1714"/>
      <c r="YQ8" s="1714"/>
      <c r="YR8" s="1714"/>
      <c r="YS8" s="1714"/>
      <c r="YT8" s="1714"/>
      <c r="YU8" s="1714"/>
      <c r="YV8" s="1714"/>
      <c r="YW8" s="1714"/>
      <c r="YX8" s="1714"/>
      <c r="YY8" s="1714"/>
      <c r="YZ8" s="1714"/>
      <c r="ZA8" s="1714"/>
      <c r="ZB8" s="1714"/>
      <c r="ZC8" s="1714"/>
      <c r="ZD8" s="1714"/>
      <c r="ZE8" s="1714"/>
      <c r="ZF8" s="1714"/>
      <c r="ZG8" s="1714"/>
      <c r="ZH8" s="1714"/>
      <c r="ZI8" s="1714"/>
      <c r="ZJ8" s="1714"/>
      <c r="ZK8" s="1714"/>
      <c r="ZL8" s="1714"/>
      <c r="ZM8" s="1714"/>
      <c r="ZN8" s="1714"/>
      <c r="ZO8" s="1714"/>
      <c r="ZP8" s="1714"/>
      <c r="ZQ8" s="1714"/>
      <c r="ZR8" s="1714"/>
      <c r="ZS8" s="1714"/>
      <c r="ZT8" s="1714"/>
      <c r="ZU8" s="1714"/>
      <c r="ZV8" s="1714"/>
      <c r="ZW8" s="1714"/>
      <c r="ZX8" s="1714"/>
      <c r="ZY8" s="1714"/>
      <c r="ZZ8" s="1714"/>
      <c r="AAA8" s="1714"/>
      <c r="AAB8" s="1714"/>
      <c r="AAC8" s="1714"/>
      <c r="AAD8" s="1714"/>
      <c r="AAE8" s="1714"/>
      <c r="AAF8" s="1714"/>
      <c r="AAG8" s="1714"/>
      <c r="AAH8" s="1714"/>
      <c r="AAI8" s="1714"/>
      <c r="AAJ8" s="1714"/>
      <c r="AAK8" s="1714"/>
      <c r="AAL8" s="1714"/>
      <c r="AAM8" s="1714"/>
      <c r="AAN8" s="1714"/>
      <c r="AAO8" s="1714"/>
      <c r="AAP8" s="1714"/>
      <c r="AAQ8" s="1714"/>
      <c r="AAR8" s="1714"/>
      <c r="AAS8" s="1714"/>
      <c r="AAT8" s="1714"/>
      <c r="AAU8" s="1714"/>
      <c r="AAV8" s="1714"/>
      <c r="AAW8" s="1714"/>
      <c r="AAX8" s="1714"/>
      <c r="AAY8" s="1714"/>
      <c r="AAZ8" s="1714"/>
      <c r="ABA8" s="1714"/>
      <c r="ABB8" s="1714"/>
      <c r="ABC8" s="1714"/>
      <c r="ABD8" s="1714"/>
      <c r="ABE8" s="1714"/>
      <c r="ABF8" s="1714"/>
      <c r="ABG8" s="1714"/>
      <c r="ABH8" s="1714"/>
      <c r="ABI8" s="1714"/>
      <c r="ABJ8" s="1714"/>
      <c r="ABK8" s="1714"/>
      <c r="ABL8" s="1714"/>
      <c r="ABM8" s="1714"/>
      <c r="ABN8" s="1714"/>
      <c r="ABO8" s="1714"/>
      <c r="ABP8" s="1714"/>
      <c r="ABQ8" s="1714"/>
      <c r="ABR8" s="1714"/>
      <c r="ABS8" s="1714"/>
      <c r="ABT8" s="1714"/>
      <c r="ABU8" s="1714"/>
      <c r="ABV8" s="1714"/>
      <c r="ABW8" s="1714"/>
      <c r="ABX8" s="1714"/>
      <c r="ABY8" s="1714"/>
      <c r="ABZ8" s="1714"/>
      <c r="ACA8" s="1714"/>
      <c r="ACB8" s="1714"/>
      <c r="ACC8" s="1714"/>
      <c r="ACD8" s="1714"/>
      <c r="ACE8" s="1714"/>
      <c r="ACF8" s="1714"/>
      <c r="ACG8" s="1714"/>
      <c r="ACH8" s="1714"/>
      <c r="ACI8" s="1714"/>
      <c r="ACJ8" s="1714"/>
      <c r="ACK8" s="1714"/>
      <c r="ACL8" s="1714"/>
      <c r="ACM8" s="1714"/>
      <c r="ACN8" s="1714"/>
      <c r="ACO8" s="1714"/>
      <c r="ACP8" s="1714"/>
      <c r="ACQ8" s="1714"/>
      <c r="ACR8" s="1714"/>
      <c r="ACS8" s="1714"/>
      <c r="ACT8" s="1714"/>
      <c r="ACU8" s="1714"/>
      <c r="ACV8" s="1714"/>
      <c r="ACW8" s="1714"/>
      <c r="ACX8" s="1714"/>
      <c r="ACY8" s="1714"/>
      <c r="ACZ8" s="1714"/>
      <c r="ADA8" s="1714"/>
      <c r="ADB8" s="1714"/>
      <c r="ADC8" s="1714"/>
      <c r="ADD8" s="1714"/>
      <c r="ADE8" s="1714"/>
      <c r="ADF8" s="1714"/>
      <c r="ADG8" s="1714"/>
      <c r="ADH8" s="1714"/>
      <c r="ADI8" s="1714"/>
      <c r="ADJ8" s="1714"/>
      <c r="ADK8" s="1714"/>
      <c r="ADL8" s="1714"/>
      <c r="ADM8" s="1714"/>
      <c r="ADN8" s="1714"/>
      <c r="ADO8" s="1714"/>
      <c r="ADP8" s="1714"/>
      <c r="ADQ8" s="1714"/>
      <c r="ADR8" s="1714"/>
      <c r="ADS8" s="1714"/>
      <c r="ADT8" s="1714"/>
      <c r="ADU8" s="1714"/>
      <c r="ADV8" s="1714"/>
      <c r="ADW8" s="1714"/>
      <c r="ADX8" s="1714"/>
      <c r="ADY8" s="1714"/>
      <c r="ADZ8" s="1714"/>
      <c r="AEA8" s="1714"/>
      <c r="AEB8" s="1714"/>
      <c r="AEC8" s="1714"/>
      <c r="AED8" s="1714"/>
      <c r="AEE8" s="1714"/>
      <c r="AEF8" s="1714"/>
      <c r="AEG8" s="1714"/>
      <c r="AEH8" s="1714"/>
      <c r="AEI8" s="1714"/>
      <c r="AEJ8" s="1714"/>
      <c r="AEK8" s="1714"/>
      <c r="AEL8" s="1714"/>
      <c r="AEM8" s="1714"/>
      <c r="AEN8" s="1714"/>
      <c r="AEO8" s="1714"/>
      <c r="AEP8" s="1714"/>
      <c r="AEQ8" s="1714"/>
      <c r="AER8" s="1714"/>
      <c r="AES8" s="1714"/>
      <c r="AET8" s="1714"/>
      <c r="AEU8" s="1714"/>
      <c r="AEV8" s="1714"/>
      <c r="AEW8" s="1714"/>
      <c r="AEX8" s="1714"/>
      <c r="AEY8" s="1714"/>
      <c r="AEZ8" s="1714"/>
      <c r="AFA8" s="1714"/>
      <c r="AFB8" s="1714"/>
      <c r="AFC8" s="1714"/>
      <c r="AFD8" s="1714"/>
      <c r="AFE8" s="1714"/>
      <c r="AFF8" s="1714"/>
      <c r="AFG8" s="1714"/>
      <c r="AFH8" s="1714"/>
      <c r="AFI8" s="1714"/>
      <c r="AFJ8" s="1714"/>
      <c r="AFK8" s="1714"/>
      <c r="AFL8" s="1714"/>
      <c r="AFM8" s="1714"/>
      <c r="AFN8" s="1714"/>
      <c r="AFO8" s="1714"/>
      <c r="AFP8" s="1714"/>
      <c r="AFQ8" s="1714"/>
      <c r="AFR8" s="1714"/>
      <c r="AFS8" s="1714"/>
      <c r="AFT8" s="1714"/>
      <c r="AFU8" s="1714"/>
      <c r="AFV8" s="1714"/>
      <c r="AFW8" s="1714"/>
      <c r="AFX8" s="1714"/>
      <c r="AFY8" s="1714"/>
      <c r="AFZ8" s="1714"/>
      <c r="AGA8" s="1714"/>
      <c r="AGB8" s="1714"/>
      <c r="AGC8" s="1714"/>
      <c r="AGD8" s="1714"/>
      <c r="AGE8" s="1714"/>
      <c r="AGF8" s="1714"/>
      <c r="AGG8" s="1714"/>
      <c r="AGH8" s="1714"/>
      <c r="AGI8" s="1714"/>
      <c r="AGJ8" s="1714"/>
      <c r="AGK8" s="1714"/>
      <c r="AGL8" s="1714"/>
      <c r="AGM8" s="1714"/>
      <c r="AGN8" s="1714"/>
      <c r="AGO8" s="1714"/>
      <c r="AGP8" s="1714"/>
      <c r="AGQ8" s="1714"/>
      <c r="AGR8" s="1714"/>
      <c r="AGS8" s="1714"/>
      <c r="AGT8" s="1714"/>
      <c r="AGU8" s="1714"/>
      <c r="AGV8" s="1714"/>
      <c r="AGW8" s="1714"/>
      <c r="AGX8" s="1714"/>
      <c r="AGY8" s="1714"/>
      <c r="AGZ8" s="1714"/>
      <c r="AHA8" s="1714"/>
      <c r="AHB8" s="1714"/>
      <c r="AHC8" s="1714"/>
      <c r="AHD8" s="1714"/>
      <c r="AHE8" s="1714"/>
      <c r="AHF8" s="1714"/>
      <c r="AHG8" s="1714"/>
      <c r="AHH8" s="1714"/>
      <c r="AHI8" s="1714"/>
      <c r="AHJ8" s="1714"/>
      <c r="AHK8" s="1714"/>
      <c r="AHL8" s="1714"/>
      <c r="AHM8" s="1714"/>
      <c r="AHN8" s="1714"/>
      <c r="AHO8" s="1714"/>
      <c r="AHP8" s="1714"/>
      <c r="AHQ8" s="1714"/>
      <c r="AHR8" s="1714"/>
      <c r="AHS8" s="1714"/>
      <c r="AHT8" s="1714"/>
      <c r="AHU8" s="1714"/>
      <c r="AHV8" s="1714"/>
      <c r="AHW8" s="1714"/>
      <c r="AHX8" s="1714"/>
      <c r="AHY8" s="1714"/>
      <c r="AHZ8" s="1714"/>
      <c r="AIA8" s="1714"/>
      <c r="AIB8" s="1714"/>
      <c r="AIC8" s="1714"/>
      <c r="AID8" s="1714"/>
      <c r="AIE8" s="1714"/>
      <c r="AIF8" s="1714"/>
      <c r="AIG8" s="1714"/>
      <c r="AIH8" s="1714"/>
      <c r="AII8" s="1714"/>
      <c r="AIJ8" s="1714"/>
      <c r="AIK8" s="1714"/>
      <c r="AIL8" s="1714"/>
      <c r="AIM8" s="1714"/>
      <c r="AIN8" s="1714"/>
      <c r="AIO8" s="1714"/>
      <c r="AIP8" s="1714"/>
      <c r="AIQ8" s="1714"/>
      <c r="AIR8" s="1714"/>
      <c r="AIS8" s="1714"/>
      <c r="AIT8" s="1714"/>
      <c r="AIU8" s="1714"/>
      <c r="AIV8" s="1714"/>
      <c r="AIW8" s="1714"/>
      <c r="AIX8" s="1714"/>
      <c r="AIY8" s="1714"/>
      <c r="AIZ8" s="1714"/>
      <c r="AJA8" s="1714"/>
      <c r="AJB8" s="1714"/>
      <c r="AJC8" s="1714"/>
      <c r="AJD8" s="1714"/>
      <c r="AJE8" s="1714"/>
      <c r="AJF8" s="1714"/>
      <c r="AJG8" s="1714"/>
      <c r="AJH8" s="1714"/>
      <c r="AJI8" s="1714"/>
      <c r="AJJ8" s="1714"/>
      <c r="AJK8" s="1714"/>
      <c r="AJL8" s="1714"/>
      <c r="AJM8" s="1714"/>
      <c r="AJN8" s="1714"/>
      <c r="AJO8" s="1714"/>
      <c r="AJP8" s="1714"/>
      <c r="AJQ8" s="1714"/>
      <c r="AJR8" s="1714"/>
      <c r="AJS8" s="1714"/>
      <c r="AJT8" s="1714"/>
      <c r="AJU8" s="1714"/>
      <c r="AJV8" s="1714"/>
      <c r="AJW8" s="1714"/>
      <c r="AJX8" s="1714"/>
      <c r="AJY8" s="1714"/>
      <c r="AJZ8" s="1714"/>
      <c r="AKA8" s="1714"/>
      <c r="AKB8" s="1714"/>
      <c r="AKC8" s="1714"/>
      <c r="AKD8" s="1714"/>
      <c r="AKE8" s="1714"/>
      <c r="AKF8" s="1714"/>
      <c r="AKG8" s="1714"/>
      <c r="AKH8" s="1714"/>
      <c r="AKI8" s="1714"/>
      <c r="AKJ8" s="1714"/>
      <c r="AKK8" s="1714"/>
      <c r="AKL8" s="1714"/>
      <c r="AKM8" s="1714"/>
      <c r="AKN8" s="1714"/>
      <c r="AKO8" s="1714"/>
      <c r="AKP8" s="1714"/>
      <c r="AKQ8" s="1714"/>
      <c r="AKR8" s="1714"/>
      <c r="AKS8" s="1714"/>
      <c r="AKT8" s="1714"/>
      <c r="AKU8" s="1714"/>
      <c r="AKV8" s="1714"/>
      <c r="AKW8" s="1714"/>
      <c r="AKX8" s="1714"/>
      <c r="AKY8" s="1714"/>
      <c r="AKZ8" s="1714"/>
      <c r="ALA8" s="1714"/>
      <c r="ALB8" s="1714"/>
      <c r="ALC8" s="1714"/>
      <c r="ALD8" s="1714"/>
      <c r="ALE8" s="1714"/>
      <c r="ALF8" s="1714"/>
      <c r="ALG8" s="1714"/>
      <c r="ALH8" s="1714"/>
      <c r="ALI8" s="1714"/>
      <c r="ALJ8" s="1714"/>
      <c r="ALK8" s="1714"/>
      <c r="ALL8" s="1714"/>
      <c r="ALM8" s="1714"/>
      <c r="ALN8" s="1714"/>
      <c r="ALO8" s="1714"/>
      <c r="ALP8" s="1714"/>
      <c r="ALQ8" s="1714"/>
      <c r="ALR8" s="1714"/>
      <c r="ALS8" s="1714"/>
      <c r="ALT8" s="1714"/>
      <c r="ALU8" s="1714"/>
      <c r="ALV8" s="1714"/>
      <c r="ALW8" s="1714"/>
      <c r="ALX8" s="1714"/>
      <c r="ALY8" s="1714"/>
      <c r="ALZ8" s="1714"/>
      <c r="AMA8" s="1714"/>
      <c r="AMB8" s="1714"/>
      <c r="AMC8" s="1714"/>
      <c r="AMD8" s="1714"/>
      <c r="AME8" s="1714"/>
      <c r="AMF8" s="1714"/>
      <c r="AMG8" s="1714"/>
      <c r="AMH8" s="1714"/>
      <c r="AMI8" s="1714"/>
      <c r="AMJ8" s="1714"/>
      <c r="AMK8" s="1714"/>
    </row>
    <row r="9" spans="1:1025" s="1710" customFormat="1" ht="30" customHeight="1">
      <c r="A9" s="1706" t="s">
        <v>3862</v>
      </c>
      <c r="B9" s="1706" t="s">
        <v>3863</v>
      </c>
      <c r="C9" s="1706" t="s">
        <v>647</v>
      </c>
      <c r="D9" s="1706" t="s">
        <v>3892</v>
      </c>
      <c r="E9" s="1706" t="s">
        <v>3893</v>
      </c>
      <c r="F9" s="1706" t="s">
        <v>3894</v>
      </c>
      <c r="G9" s="1706" t="s">
        <v>3895</v>
      </c>
      <c r="H9" s="1706"/>
      <c r="I9" s="1706"/>
      <c r="J9" s="1706"/>
      <c r="K9" s="1706"/>
      <c r="L9" s="1706"/>
      <c r="M9" s="1706"/>
      <c r="N9" s="1706"/>
      <c r="O9" s="1706"/>
      <c r="P9" s="1706" t="s">
        <v>3916</v>
      </c>
      <c r="Q9" s="1706" t="s">
        <v>3917</v>
      </c>
      <c r="R9" s="1745"/>
      <c r="S9" s="1706" t="s">
        <v>3898</v>
      </c>
      <c r="T9" s="1706" t="s">
        <v>3918</v>
      </c>
      <c r="U9" s="1706" t="s">
        <v>1519</v>
      </c>
      <c r="V9" s="1706" t="s">
        <v>3900</v>
      </c>
      <c r="W9" s="1706" t="s">
        <v>3901</v>
      </c>
      <c r="X9" s="1706" t="s">
        <v>3874</v>
      </c>
      <c r="Y9" s="1706" t="s">
        <v>3919</v>
      </c>
      <c r="Z9" s="1706" t="s">
        <v>3920</v>
      </c>
      <c r="AA9" s="1706" t="s">
        <v>1146</v>
      </c>
      <c r="AB9" s="1706" t="s">
        <v>3904</v>
      </c>
      <c r="AC9" s="1706" t="s">
        <v>3905</v>
      </c>
      <c r="AD9" s="1706" t="s">
        <v>3906</v>
      </c>
      <c r="AE9" s="1706" t="s">
        <v>138</v>
      </c>
      <c r="AF9" s="1706" t="s">
        <v>3881</v>
      </c>
      <c r="AG9" s="1706"/>
      <c r="AH9" s="1706"/>
      <c r="AI9" s="1706"/>
      <c r="AJ9" s="1706"/>
      <c r="AK9" s="1706"/>
      <c r="AL9" s="1706"/>
      <c r="AM9" s="1706"/>
      <c r="AN9" s="1706"/>
      <c r="AO9" s="1706"/>
      <c r="AP9" s="1706"/>
      <c r="AQ9" s="1706"/>
      <c r="AR9" s="1706"/>
      <c r="AS9" s="1706"/>
      <c r="AT9" s="1706"/>
      <c r="AU9" s="1706"/>
      <c r="AV9" s="1706"/>
      <c r="AW9" s="1706"/>
      <c r="AX9" s="1706"/>
      <c r="AY9" s="1706"/>
      <c r="AZ9" s="1706"/>
      <c r="BA9" s="1706" t="s">
        <v>3907</v>
      </c>
    </row>
    <row r="10" spans="1:1025" s="1711" customFormat="1" ht="30" customHeight="1">
      <c r="A10" s="1707" t="s">
        <v>3862</v>
      </c>
      <c r="B10" s="1707" t="s">
        <v>3863</v>
      </c>
      <c r="C10" s="1707" t="s">
        <v>647</v>
      </c>
      <c r="D10" s="1707" t="s">
        <v>3921</v>
      </c>
      <c r="E10" s="1707" t="s">
        <v>3922</v>
      </c>
      <c r="F10" s="1707" t="s">
        <v>3923</v>
      </c>
      <c r="G10" s="1708" t="s">
        <v>3924</v>
      </c>
      <c r="H10" s="1707"/>
      <c r="I10" s="1707"/>
      <c r="J10" s="1707"/>
      <c r="K10" s="1707"/>
      <c r="L10" s="1707"/>
      <c r="M10" s="1707"/>
      <c r="N10" s="1707"/>
      <c r="O10" s="1707"/>
      <c r="P10" s="1707" t="s">
        <v>3925</v>
      </c>
      <c r="Q10" s="1707" t="s">
        <v>3926</v>
      </c>
      <c r="R10" s="1743"/>
      <c r="S10" s="1707" t="s">
        <v>3926</v>
      </c>
      <c r="T10" s="1707" t="s">
        <v>3927</v>
      </c>
      <c r="U10" s="1707" t="s">
        <v>3926</v>
      </c>
      <c r="V10" s="1707" t="s">
        <v>3928</v>
      </c>
      <c r="W10" s="1707" t="s">
        <v>3928</v>
      </c>
      <c r="X10" s="1707" t="s">
        <v>3874</v>
      </c>
      <c r="Y10" s="1707" t="s">
        <v>1146</v>
      </c>
      <c r="Z10" s="1707" t="s">
        <v>1146</v>
      </c>
      <c r="AA10" s="1707" t="s">
        <v>1146</v>
      </c>
      <c r="AB10" s="1708" t="s">
        <v>3929</v>
      </c>
      <c r="AC10" s="1708" t="s">
        <v>3930</v>
      </c>
      <c r="AD10" s="1707" t="s">
        <v>3879</v>
      </c>
      <c r="AE10" s="1707" t="s">
        <v>3880</v>
      </c>
      <c r="AF10" s="1707" t="s">
        <v>3881</v>
      </c>
      <c r="AG10" s="1707"/>
      <c r="AH10" s="1707"/>
      <c r="AI10" s="1707"/>
      <c r="AJ10" s="1707"/>
      <c r="AK10" s="1707"/>
      <c r="AL10" s="1707"/>
      <c r="AM10" s="1707"/>
      <c r="AN10" s="1707"/>
      <c r="AO10" s="1707"/>
      <c r="AP10" s="1707"/>
      <c r="AQ10" s="1707"/>
      <c r="AR10" s="1707"/>
      <c r="AS10" s="1707"/>
      <c r="AT10" s="1707"/>
      <c r="AU10" s="1707"/>
      <c r="AV10" s="1707"/>
      <c r="AW10" s="1707"/>
      <c r="AX10" s="1707"/>
      <c r="AY10" s="1707"/>
      <c r="AZ10" s="1707"/>
      <c r="BA10" s="1707" t="s">
        <v>3931</v>
      </c>
    </row>
    <row r="11" spans="1:1025" s="1409" customFormat="1" ht="30" customHeight="1">
      <c r="A11" s="1705" t="s">
        <v>3862</v>
      </c>
      <c r="B11" s="1705" t="s">
        <v>3863</v>
      </c>
      <c r="C11" s="1705" t="s">
        <v>647</v>
      </c>
      <c r="D11" s="1705" t="s">
        <v>3932</v>
      </c>
      <c r="E11" s="1705" t="s">
        <v>3933</v>
      </c>
      <c r="F11" s="1705" t="s">
        <v>3934</v>
      </c>
      <c r="G11" s="1709" t="s">
        <v>3935</v>
      </c>
      <c r="H11" s="1705"/>
      <c r="I11" s="1705"/>
      <c r="J11" s="1705"/>
      <c r="K11" s="1705"/>
      <c r="L11" s="1705"/>
      <c r="M11" s="1705"/>
      <c r="N11" s="1705"/>
      <c r="O11" s="1705"/>
      <c r="P11" s="1705" t="s">
        <v>3936</v>
      </c>
      <c r="Q11" s="1705" t="s">
        <v>3937</v>
      </c>
      <c r="R11" s="1739"/>
      <c r="S11" s="1705" t="s">
        <v>3938</v>
      </c>
      <c r="T11" s="1709" t="s">
        <v>3939</v>
      </c>
      <c r="U11" s="1705" t="s">
        <v>2504</v>
      </c>
      <c r="V11" s="1705" t="s">
        <v>3940</v>
      </c>
      <c r="W11" s="1705" t="s">
        <v>3941</v>
      </c>
      <c r="X11" s="1705" t="s">
        <v>3874</v>
      </c>
      <c r="Y11" s="1705" t="s">
        <v>3914</v>
      </c>
      <c r="Z11" s="1705" t="s">
        <v>3942</v>
      </c>
      <c r="AA11" s="1705" t="s">
        <v>1146</v>
      </c>
      <c r="AB11" s="1705" t="s">
        <v>3943</v>
      </c>
      <c r="AC11" s="1709" t="s">
        <v>3944</v>
      </c>
      <c r="AD11" s="1705" t="s">
        <v>3879</v>
      </c>
      <c r="AE11" s="1705" t="s">
        <v>3880</v>
      </c>
      <c r="AF11" s="1705" t="s">
        <v>3881</v>
      </c>
      <c r="AG11" s="1705"/>
      <c r="AH11" s="1705"/>
      <c r="AI11" s="1705"/>
      <c r="AJ11" s="1705"/>
      <c r="AK11" s="1705"/>
      <c r="AL11" s="1705"/>
      <c r="AM11" s="1705"/>
      <c r="AN11" s="1705"/>
      <c r="AO11" s="1705"/>
      <c r="AP11" s="1705"/>
      <c r="AQ11" s="1705"/>
      <c r="AR11" s="1705"/>
      <c r="AS11" s="1705"/>
      <c r="AT11" s="1705"/>
      <c r="AU11" s="1705"/>
      <c r="AV11" s="1705"/>
      <c r="AW11" s="1705"/>
      <c r="AX11" s="1705"/>
      <c r="AY11" s="1705"/>
      <c r="AZ11" s="1705"/>
      <c r="BA11" s="1705" t="s">
        <v>3945</v>
      </c>
      <c r="BB11" s="1714"/>
      <c r="BC11" s="1714"/>
      <c r="BD11" s="1714"/>
      <c r="BE11" s="1714"/>
      <c r="BF11" s="1714"/>
      <c r="BG11" s="1714"/>
      <c r="BH11" s="1714"/>
      <c r="BI11" s="1714"/>
      <c r="BJ11" s="1714"/>
      <c r="BK11" s="1714"/>
      <c r="BL11" s="1714"/>
      <c r="BM11" s="1714"/>
      <c r="BN11" s="1714"/>
      <c r="BO11" s="1714"/>
      <c r="BP11" s="1714"/>
      <c r="BQ11" s="1714"/>
      <c r="BR11" s="1714"/>
      <c r="BS11" s="1714"/>
      <c r="BT11" s="1714"/>
      <c r="BU11" s="1714"/>
      <c r="BV11" s="1714"/>
      <c r="BW11" s="1714"/>
      <c r="BX11" s="1714"/>
      <c r="BY11" s="1714"/>
      <c r="BZ11" s="1714"/>
      <c r="CA11" s="1714"/>
      <c r="CB11" s="1714"/>
      <c r="CC11" s="1714"/>
      <c r="CD11" s="1714"/>
      <c r="CE11" s="1714"/>
      <c r="CF11" s="1714"/>
      <c r="CG11" s="1714"/>
      <c r="CH11" s="1714"/>
      <c r="CI11" s="1714"/>
      <c r="CJ11" s="1714"/>
      <c r="CK11" s="1714"/>
      <c r="CL11" s="1714"/>
      <c r="CM11" s="1714"/>
      <c r="CN11" s="1714"/>
      <c r="CO11" s="1714"/>
      <c r="CP11" s="1714"/>
      <c r="CQ11" s="1714"/>
      <c r="CR11" s="1714"/>
      <c r="CS11" s="1714"/>
      <c r="CT11" s="1714"/>
      <c r="CU11" s="1714"/>
      <c r="CV11" s="1714"/>
      <c r="CW11" s="1714"/>
      <c r="CX11" s="1714"/>
      <c r="CY11" s="1714"/>
      <c r="CZ11" s="1714"/>
      <c r="DA11" s="1714"/>
      <c r="DB11" s="1714"/>
      <c r="DC11" s="1714"/>
      <c r="DD11" s="1714"/>
      <c r="DE11" s="1714"/>
      <c r="DF11" s="1714"/>
      <c r="DG11" s="1714"/>
      <c r="DH11" s="1714"/>
      <c r="DI11" s="1714"/>
      <c r="DJ11" s="1714"/>
      <c r="DK11" s="1714"/>
      <c r="DL11" s="1714"/>
      <c r="DM11" s="1714"/>
      <c r="DN11" s="1714"/>
      <c r="DO11" s="1714"/>
      <c r="DP11" s="1714"/>
      <c r="DQ11" s="1714"/>
      <c r="DR11" s="1714"/>
      <c r="DS11" s="1714"/>
      <c r="DT11" s="1714"/>
      <c r="DU11" s="1714"/>
      <c r="DV11" s="1714"/>
      <c r="DW11" s="1714"/>
      <c r="DX11" s="1714"/>
      <c r="DY11" s="1714"/>
      <c r="DZ11" s="1714"/>
      <c r="EA11" s="1714"/>
      <c r="EB11" s="1714"/>
      <c r="EC11" s="1714"/>
      <c r="ED11" s="1714"/>
      <c r="EE11" s="1714"/>
      <c r="EF11" s="1714"/>
      <c r="EG11" s="1714"/>
      <c r="EH11" s="1714"/>
      <c r="EI11" s="1714"/>
      <c r="EJ11" s="1714"/>
      <c r="EK11" s="1714"/>
      <c r="EL11" s="1714"/>
      <c r="EM11" s="1714"/>
      <c r="EN11" s="1714"/>
      <c r="EO11" s="1714"/>
      <c r="EP11" s="1714"/>
      <c r="EQ11" s="1714"/>
      <c r="ER11" s="1714"/>
      <c r="ES11" s="1714"/>
      <c r="ET11" s="1714"/>
      <c r="EU11" s="1714"/>
      <c r="EV11" s="1714"/>
      <c r="EW11" s="1714"/>
      <c r="EX11" s="1714"/>
      <c r="EY11" s="1714"/>
      <c r="EZ11" s="1714"/>
      <c r="FA11" s="1714"/>
      <c r="FB11" s="1714"/>
      <c r="FC11" s="1714"/>
      <c r="FD11" s="1714"/>
      <c r="FE11" s="1714"/>
      <c r="FF11" s="1714"/>
      <c r="FG11" s="1714"/>
      <c r="FH11" s="1714"/>
      <c r="FI11" s="1714"/>
      <c r="FJ11" s="1714"/>
      <c r="FK11" s="1714"/>
      <c r="FL11" s="1714"/>
      <c r="FM11" s="1714"/>
      <c r="FN11" s="1714"/>
      <c r="FO11" s="1714"/>
      <c r="FP11" s="1714"/>
      <c r="FQ11" s="1714"/>
      <c r="FR11" s="1714"/>
      <c r="FS11" s="1714"/>
      <c r="FT11" s="1714"/>
      <c r="FU11" s="1714"/>
      <c r="FV11" s="1714"/>
      <c r="FW11" s="1714"/>
      <c r="FX11" s="1714"/>
      <c r="FY11" s="1714"/>
      <c r="FZ11" s="1714"/>
      <c r="GA11" s="1714"/>
      <c r="GB11" s="1714"/>
      <c r="GC11" s="1714"/>
      <c r="GD11" s="1714"/>
      <c r="GE11" s="1714"/>
      <c r="GF11" s="1714"/>
      <c r="GG11" s="1714"/>
      <c r="GH11" s="1714"/>
      <c r="GI11" s="1714"/>
      <c r="GJ11" s="1714"/>
      <c r="GK11" s="1714"/>
      <c r="GL11" s="1714"/>
      <c r="GM11" s="1714"/>
      <c r="GN11" s="1714"/>
      <c r="GO11" s="1714"/>
      <c r="GP11" s="1714"/>
      <c r="GQ11" s="1714"/>
      <c r="GR11" s="1714"/>
      <c r="GS11" s="1714"/>
      <c r="GT11" s="1714"/>
      <c r="GU11" s="1714"/>
      <c r="GV11" s="1714"/>
      <c r="GW11" s="1714"/>
      <c r="GX11" s="1714"/>
      <c r="GY11" s="1714"/>
      <c r="GZ11" s="1714"/>
      <c r="HA11" s="1714"/>
      <c r="HB11" s="1714"/>
      <c r="HC11" s="1714"/>
      <c r="HD11" s="1714"/>
      <c r="HE11" s="1714"/>
      <c r="HF11" s="1714"/>
      <c r="HG11" s="1714"/>
      <c r="HH11" s="1714"/>
      <c r="HI11" s="1714"/>
      <c r="HJ11" s="1714"/>
      <c r="HK11" s="1714"/>
      <c r="HL11" s="1714"/>
      <c r="HM11" s="1714"/>
      <c r="HN11" s="1714"/>
      <c r="HO11" s="1714"/>
      <c r="HP11" s="1714"/>
      <c r="HQ11" s="1714"/>
      <c r="HR11" s="1714"/>
      <c r="HS11" s="1714"/>
      <c r="HT11" s="1714"/>
      <c r="HU11" s="1714"/>
      <c r="HV11" s="1714"/>
      <c r="HW11" s="1714"/>
      <c r="HX11" s="1714"/>
      <c r="HY11" s="1714"/>
      <c r="HZ11" s="1714"/>
      <c r="IA11" s="1714"/>
      <c r="IB11" s="1714"/>
      <c r="IC11" s="1714"/>
      <c r="ID11" s="1714"/>
      <c r="IE11" s="1714"/>
      <c r="IF11" s="1714"/>
      <c r="IG11" s="1714"/>
      <c r="IH11" s="1714"/>
      <c r="II11" s="1714"/>
      <c r="IJ11" s="1714"/>
      <c r="IK11" s="1714"/>
      <c r="IL11" s="1714"/>
      <c r="IM11" s="1714"/>
      <c r="IN11" s="1714"/>
      <c r="IO11" s="1714"/>
      <c r="IP11" s="1714"/>
      <c r="IQ11" s="1714"/>
      <c r="IR11" s="1714"/>
      <c r="IS11" s="1714"/>
      <c r="IT11" s="1714"/>
      <c r="IU11" s="1714"/>
      <c r="IV11" s="1714"/>
      <c r="IW11" s="1714"/>
      <c r="IX11" s="1714"/>
      <c r="IY11" s="1714"/>
      <c r="IZ11" s="1714"/>
      <c r="JA11" s="1714"/>
      <c r="JB11" s="1714"/>
      <c r="JC11" s="1714"/>
      <c r="JD11" s="1714"/>
      <c r="JE11" s="1714"/>
      <c r="JF11" s="1714"/>
      <c r="JG11" s="1714"/>
      <c r="JH11" s="1714"/>
      <c r="JI11" s="1714"/>
      <c r="JJ11" s="1714"/>
      <c r="JK11" s="1714"/>
      <c r="JL11" s="1714"/>
      <c r="JM11" s="1714"/>
      <c r="JN11" s="1714"/>
      <c r="JO11" s="1714"/>
      <c r="JP11" s="1714"/>
      <c r="JQ11" s="1714"/>
      <c r="JR11" s="1714"/>
      <c r="JS11" s="1714"/>
      <c r="JT11" s="1714"/>
      <c r="JU11" s="1714"/>
      <c r="JV11" s="1714"/>
      <c r="JW11" s="1714"/>
      <c r="JX11" s="1714"/>
      <c r="JY11" s="1714"/>
      <c r="JZ11" s="1714"/>
      <c r="KA11" s="1714"/>
      <c r="KB11" s="1714"/>
      <c r="KC11" s="1714"/>
      <c r="KD11" s="1714"/>
      <c r="KE11" s="1714"/>
      <c r="KF11" s="1714"/>
      <c r="KG11" s="1714"/>
      <c r="KH11" s="1714"/>
      <c r="KI11" s="1714"/>
      <c r="KJ11" s="1714"/>
      <c r="KK11" s="1714"/>
      <c r="KL11" s="1714"/>
      <c r="KM11" s="1714"/>
      <c r="KN11" s="1714"/>
      <c r="KO11" s="1714"/>
      <c r="KP11" s="1714"/>
      <c r="KQ11" s="1714"/>
      <c r="KR11" s="1714"/>
      <c r="KS11" s="1714"/>
      <c r="KT11" s="1714"/>
      <c r="KU11" s="1714"/>
      <c r="KV11" s="1714"/>
      <c r="KW11" s="1714"/>
      <c r="KX11" s="1714"/>
      <c r="KY11" s="1714"/>
      <c r="KZ11" s="1714"/>
      <c r="LA11" s="1714"/>
      <c r="LB11" s="1714"/>
      <c r="LC11" s="1714"/>
      <c r="LD11" s="1714"/>
      <c r="LE11" s="1714"/>
      <c r="LF11" s="1714"/>
      <c r="LG11" s="1714"/>
      <c r="LH11" s="1714"/>
      <c r="LI11" s="1714"/>
      <c r="LJ11" s="1714"/>
      <c r="LK11" s="1714"/>
      <c r="LL11" s="1714"/>
      <c r="LM11" s="1714"/>
      <c r="LN11" s="1714"/>
      <c r="LO11" s="1714"/>
      <c r="LP11" s="1714"/>
      <c r="LQ11" s="1714"/>
      <c r="LR11" s="1714"/>
      <c r="LS11" s="1714"/>
      <c r="LT11" s="1714"/>
      <c r="LU11" s="1714"/>
      <c r="LV11" s="1714"/>
      <c r="LW11" s="1714"/>
      <c r="LX11" s="1714"/>
      <c r="LY11" s="1714"/>
      <c r="LZ11" s="1714"/>
      <c r="MA11" s="1714"/>
      <c r="MB11" s="1714"/>
      <c r="MC11" s="1714"/>
      <c r="MD11" s="1714"/>
      <c r="ME11" s="1714"/>
      <c r="MF11" s="1714"/>
      <c r="MG11" s="1714"/>
      <c r="MH11" s="1714"/>
      <c r="MI11" s="1714"/>
      <c r="MJ11" s="1714"/>
      <c r="MK11" s="1714"/>
      <c r="ML11" s="1714"/>
      <c r="MM11" s="1714"/>
      <c r="MN11" s="1714"/>
      <c r="MO11" s="1714"/>
      <c r="MP11" s="1714"/>
      <c r="MQ11" s="1714"/>
      <c r="MR11" s="1714"/>
      <c r="MS11" s="1714"/>
      <c r="MT11" s="1714"/>
      <c r="MU11" s="1714"/>
      <c r="MV11" s="1714"/>
      <c r="MW11" s="1714"/>
      <c r="MX11" s="1714"/>
      <c r="MY11" s="1714"/>
      <c r="MZ11" s="1714"/>
      <c r="NA11" s="1714"/>
      <c r="NB11" s="1714"/>
      <c r="NC11" s="1714"/>
      <c r="ND11" s="1714"/>
      <c r="NE11" s="1714"/>
      <c r="NF11" s="1714"/>
      <c r="NG11" s="1714"/>
      <c r="NH11" s="1714"/>
      <c r="NI11" s="1714"/>
      <c r="NJ11" s="1714"/>
      <c r="NK11" s="1714"/>
      <c r="NL11" s="1714"/>
      <c r="NM11" s="1714"/>
      <c r="NN11" s="1714"/>
      <c r="NO11" s="1714"/>
      <c r="NP11" s="1714"/>
      <c r="NQ11" s="1714"/>
      <c r="NR11" s="1714"/>
      <c r="NS11" s="1714"/>
      <c r="NT11" s="1714"/>
      <c r="NU11" s="1714"/>
      <c r="NV11" s="1714"/>
      <c r="NW11" s="1714"/>
      <c r="NX11" s="1714"/>
      <c r="NY11" s="1714"/>
      <c r="NZ11" s="1714"/>
      <c r="OA11" s="1714"/>
      <c r="OB11" s="1714"/>
      <c r="OC11" s="1714"/>
      <c r="OD11" s="1714"/>
      <c r="OE11" s="1714"/>
      <c r="OF11" s="1714"/>
      <c r="OG11" s="1714"/>
      <c r="OH11" s="1714"/>
      <c r="OI11" s="1714"/>
      <c r="OJ11" s="1714"/>
      <c r="OK11" s="1714"/>
      <c r="OL11" s="1714"/>
      <c r="OM11" s="1714"/>
      <c r="ON11" s="1714"/>
      <c r="OO11" s="1714"/>
      <c r="OP11" s="1714"/>
      <c r="OQ11" s="1714"/>
      <c r="OR11" s="1714"/>
      <c r="OS11" s="1714"/>
      <c r="OT11" s="1714"/>
      <c r="OU11" s="1714"/>
      <c r="OV11" s="1714"/>
      <c r="OW11" s="1714"/>
      <c r="OX11" s="1714"/>
      <c r="OY11" s="1714"/>
      <c r="OZ11" s="1714"/>
      <c r="PA11" s="1714"/>
      <c r="PB11" s="1714"/>
      <c r="PC11" s="1714"/>
      <c r="PD11" s="1714"/>
      <c r="PE11" s="1714"/>
      <c r="PF11" s="1714"/>
      <c r="PG11" s="1714"/>
      <c r="PH11" s="1714"/>
      <c r="PI11" s="1714"/>
      <c r="PJ11" s="1714"/>
      <c r="PK11" s="1714"/>
      <c r="PL11" s="1714"/>
      <c r="PM11" s="1714"/>
      <c r="PN11" s="1714"/>
      <c r="PO11" s="1714"/>
      <c r="PP11" s="1714"/>
      <c r="PQ11" s="1714"/>
      <c r="PR11" s="1714"/>
      <c r="PS11" s="1714"/>
      <c r="PT11" s="1714"/>
      <c r="PU11" s="1714"/>
      <c r="PV11" s="1714"/>
      <c r="PW11" s="1714"/>
      <c r="PX11" s="1714"/>
      <c r="PY11" s="1714"/>
      <c r="PZ11" s="1714"/>
      <c r="QA11" s="1714"/>
      <c r="QB11" s="1714"/>
      <c r="QC11" s="1714"/>
      <c r="QD11" s="1714"/>
      <c r="QE11" s="1714"/>
      <c r="QF11" s="1714"/>
      <c r="QG11" s="1714"/>
      <c r="QH11" s="1714"/>
      <c r="QI11" s="1714"/>
      <c r="QJ11" s="1714"/>
      <c r="QK11" s="1714"/>
      <c r="QL11" s="1714"/>
      <c r="QM11" s="1714"/>
      <c r="QN11" s="1714"/>
      <c r="QO11" s="1714"/>
      <c r="QP11" s="1714"/>
      <c r="QQ11" s="1714"/>
      <c r="QR11" s="1714"/>
      <c r="QS11" s="1714"/>
      <c r="QT11" s="1714"/>
      <c r="QU11" s="1714"/>
      <c r="QV11" s="1714"/>
      <c r="QW11" s="1714"/>
      <c r="QX11" s="1714"/>
      <c r="QY11" s="1714"/>
      <c r="QZ11" s="1714"/>
      <c r="RA11" s="1714"/>
      <c r="RB11" s="1714"/>
      <c r="RC11" s="1714"/>
      <c r="RD11" s="1714"/>
      <c r="RE11" s="1714"/>
      <c r="RF11" s="1714"/>
      <c r="RG11" s="1714"/>
      <c r="RH11" s="1714"/>
      <c r="RI11" s="1714"/>
      <c r="RJ11" s="1714"/>
      <c r="RK11" s="1714"/>
      <c r="RL11" s="1714"/>
      <c r="RM11" s="1714"/>
      <c r="RN11" s="1714"/>
      <c r="RO11" s="1714"/>
      <c r="RP11" s="1714"/>
      <c r="RQ11" s="1714"/>
      <c r="RR11" s="1714"/>
      <c r="RS11" s="1714"/>
      <c r="RT11" s="1714"/>
      <c r="RU11" s="1714"/>
      <c r="RV11" s="1714"/>
      <c r="RW11" s="1714"/>
      <c r="RX11" s="1714"/>
      <c r="RY11" s="1714"/>
      <c r="RZ11" s="1714"/>
      <c r="SA11" s="1714"/>
      <c r="SB11" s="1714"/>
      <c r="SC11" s="1714"/>
      <c r="SD11" s="1714"/>
      <c r="SE11" s="1714"/>
      <c r="SF11" s="1714"/>
      <c r="SG11" s="1714"/>
      <c r="SH11" s="1714"/>
      <c r="SI11" s="1714"/>
      <c r="SJ11" s="1714"/>
      <c r="SK11" s="1714"/>
      <c r="SL11" s="1714"/>
      <c r="SM11" s="1714"/>
      <c r="SN11" s="1714"/>
      <c r="SO11" s="1714"/>
      <c r="SP11" s="1714"/>
      <c r="SQ11" s="1714"/>
      <c r="SR11" s="1714"/>
      <c r="SS11" s="1714"/>
      <c r="ST11" s="1714"/>
      <c r="SU11" s="1714"/>
      <c r="SV11" s="1714"/>
      <c r="SW11" s="1714"/>
      <c r="SX11" s="1714"/>
      <c r="SY11" s="1714"/>
      <c r="SZ11" s="1714"/>
      <c r="TA11" s="1714"/>
      <c r="TB11" s="1714"/>
      <c r="TC11" s="1714"/>
      <c r="TD11" s="1714"/>
      <c r="TE11" s="1714"/>
      <c r="TF11" s="1714"/>
      <c r="TG11" s="1714"/>
      <c r="TH11" s="1714"/>
      <c r="TI11" s="1714"/>
      <c r="TJ11" s="1714"/>
      <c r="TK11" s="1714"/>
      <c r="TL11" s="1714"/>
      <c r="TM11" s="1714"/>
      <c r="TN11" s="1714"/>
      <c r="TO11" s="1714"/>
      <c r="TP11" s="1714"/>
      <c r="TQ11" s="1714"/>
      <c r="TR11" s="1714"/>
      <c r="TS11" s="1714"/>
      <c r="TT11" s="1714"/>
      <c r="TU11" s="1714"/>
      <c r="TV11" s="1714"/>
      <c r="TW11" s="1714"/>
      <c r="TX11" s="1714"/>
      <c r="TY11" s="1714"/>
      <c r="TZ11" s="1714"/>
      <c r="UA11" s="1714"/>
      <c r="UB11" s="1714"/>
      <c r="UC11" s="1714"/>
      <c r="UD11" s="1714"/>
      <c r="UE11" s="1714"/>
      <c r="UF11" s="1714"/>
      <c r="UG11" s="1714"/>
      <c r="UH11" s="1714"/>
      <c r="UI11" s="1714"/>
      <c r="UJ11" s="1714"/>
      <c r="UK11" s="1714"/>
      <c r="UL11" s="1714"/>
      <c r="UM11" s="1714"/>
      <c r="UN11" s="1714"/>
      <c r="UO11" s="1714"/>
      <c r="UP11" s="1714"/>
      <c r="UQ11" s="1714"/>
      <c r="UR11" s="1714"/>
      <c r="US11" s="1714"/>
      <c r="UT11" s="1714"/>
      <c r="UU11" s="1714"/>
      <c r="UV11" s="1714"/>
      <c r="UW11" s="1714"/>
      <c r="UX11" s="1714"/>
      <c r="UY11" s="1714"/>
      <c r="UZ11" s="1714"/>
      <c r="VA11" s="1714"/>
      <c r="VB11" s="1714"/>
      <c r="VC11" s="1714"/>
      <c r="VD11" s="1714"/>
      <c r="VE11" s="1714"/>
      <c r="VF11" s="1714"/>
      <c r="VG11" s="1714"/>
      <c r="VH11" s="1714"/>
      <c r="VI11" s="1714"/>
      <c r="VJ11" s="1714"/>
      <c r="VK11" s="1714"/>
      <c r="VL11" s="1714"/>
      <c r="VM11" s="1714"/>
      <c r="VN11" s="1714"/>
      <c r="VO11" s="1714"/>
      <c r="VP11" s="1714"/>
      <c r="VQ11" s="1714"/>
      <c r="VR11" s="1714"/>
      <c r="VS11" s="1714"/>
      <c r="VT11" s="1714"/>
      <c r="VU11" s="1714"/>
      <c r="VV11" s="1714"/>
      <c r="VW11" s="1714"/>
      <c r="VX11" s="1714"/>
      <c r="VY11" s="1714"/>
      <c r="VZ11" s="1714"/>
      <c r="WA11" s="1714"/>
      <c r="WB11" s="1714"/>
      <c r="WC11" s="1714"/>
      <c r="WD11" s="1714"/>
      <c r="WE11" s="1714"/>
      <c r="WF11" s="1714"/>
      <c r="WG11" s="1714"/>
      <c r="WH11" s="1714"/>
      <c r="WI11" s="1714"/>
      <c r="WJ11" s="1714"/>
      <c r="WK11" s="1714"/>
      <c r="WL11" s="1714"/>
      <c r="WM11" s="1714"/>
      <c r="WN11" s="1714"/>
      <c r="WO11" s="1714"/>
      <c r="WP11" s="1714"/>
      <c r="WQ11" s="1714"/>
      <c r="WR11" s="1714"/>
      <c r="WS11" s="1714"/>
      <c r="WT11" s="1714"/>
      <c r="WU11" s="1714"/>
      <c r="WV11" s="1714"/>
      <c r="WW11" s="1714"/>
      <c r="WX11" s="1714"/>
      <c r="WY11" s="1714"/>
      <c r="WZ11" s="1714"/>
      <c r="XA11" s="1714"/>
      <c r="XB11" s="1714"/>
      <c r="XC11" s="1714"/>
      <c r="XD11" s="1714"/>
      <c r="XE11" s="1714"/>
      <c r="XF11" s="1714"/>
      <c r="XG11" s="1714"/>
      <c r="XH11" s="1714"/>
      <c r="XI11" s="1714"/>
      <c r="XJ11" s="1714"/>
      <c r="XK11" s="1714"/>
      <c r="XL11" s="1714"/>
      <c r="XM11" s="1714"/>
      <c r="XN11" s="1714"/>
      <c r="XO11" s="1714"/>
      <c r="XP11" s="1714"/>
      <c r="XQ11" s="1714"/>
      <c r="XR11" s="1714"/>
      <c r="XS11" s="1714"/>
      <c r="XT11" s="1714"/>
      <c r="XU11" s="1714"/>
      <c r="XV11" s="1714"/>
      <c r="XW11" s="1714"/>
      <c r="XX11" s="1714"/>
      <c r="XY11" s="1714"/>
      <c r="XZ11" s="1714"/>
      <c r="YA11" s="1714"/>
      <c r="YB11" s="1714"/>
      <c r="YC11" s="1714"/>
      <c r="YD11" s="1714"/>
      <c r="YE11" s="1714"/>
      <c r="YF11" s="1714"/>
      <c r="YG11" s="1714"/>
      <c r="YH11" s="1714"/>
      <c r="YI11" s="1714"/>
      <c r="YJ11" s="1714"/>
      <c r="YK11" s="1714"/>
      <c r="YL11" s="1714"/>
      <c r="YM11" s="1714"/>
      <c r="YN11" s="1714"/>
      <c r="YO11" s="1714"/>
      <c r="YP11" s="1714"/>
      <c r="YQ11" s="1714"/>
      <c r="YR11" s="1714"/>
      <c r="YS11" s="1714"/>
      <c r="YT11" s="1714"/>
      <c r="YU11" s="1714"/>
      <c r="YV11" s="1714"/>
      <c r="YW11" s="1714"/>
      <c r="YX11" s="1714"/>
      <c r="YY11" s="1714"/>
      <c r="YZ11" s="1714"/>
      <c r="ZA11" s="1714"/>
      <c r="ZB11" s="1714"/>
      <c r="ZC11" s="1714"/>
      <c r="ZD11" s="1714"/>
      <c r="ZE11" s="1714"/>
      <c r="ZF11" s="1714"/>
      <c r="ZG11" s="1714"/>
      <c r="ZH11" s="1714"/>
      <c r="ZI11" s="1714"/>
      <c r="ZJ11" s="1714"/>
      <c r="ZK11" s="1714"/>
      <c r="ZL11" s="1714"/>
      <c r="ZM11" s="1714"/>
      <c r="ZN11" s="1714"/>
      <c r="ZO11" s="1714"/>
      <c r="ZP11" s="1714"/>
      <c r="ZQ11" s="1714"/>
      <c r="ZR11" s="1714"/>
      <c r="ZS11" s="1714"/>
      <c r="ZT11" s="1714"/>
      <c r="ZU11" s="1714"/>
      <c r="ZV11" s="1714"/>
      <c r="ZW11" s="1714"/>
      <c r="ZX11" s="1714"/>
      <c r="ZY11" s="1714"/>
      <c r="ZZ11" s="1714"/>
      <c r="AAA11" s="1714"/>
      <c r="AAB11" s="1714"/>
      <c r="AAC11" s="1714"/>
      <c r="AAD11" s="1714"/>
      <c r="AAE11" s="1714"/>
      <c r="AAF11" s="1714"/>
      <c r="AAG11" s="1714"/>
      <c r="AAH11" s="1714"/>
      <c r="AAI11" s="1714"/>
      <c r="AAJ11" s="1714"/>
      <c r="AAK11" s="1714"/>
      <c r="AAL11" s="1714"/>
      <c r="AAM11" s="1714"/>
      <c r="AAN11" s="1714"/>
      <c r="AAO11" s="1714"/>
      <c r="AAP11" s="1714"/>
      <c r="AAQ11" s="1714"/>
      <c r="AAR11" s="1714"/>
      <c r="AAS11" s="1714"/>
      <c r="AAT11" s="1714"/>
      <c r="AAU11" s="1714"/>
      <c r="AAV11" s="1714"/>
      <c r="AAW11" s="1714"/>
      <c r="AAX11" s="1714"/>
      <c r="AAY11" s="1714"/>
      <c r="AAZ11" s="1714"/>
      <c r="ABA11" s="1714"/>
      <c r="ABB11" s="1714"/>
      <c r="ABC11" s="1714"/>
      <c r="ABD11" s="1714"/>
      <c r="ABE11" s="1714"/>
      <c r="ABF11" s="1714"/>
      <c r="ABG11" s="1714"/>
      <c r="ABH11" s="1714"/>
      <c r="ABI11" s="1714"/>
      <c r="ABJ11" s="1714"/>
      <c r="ABK11" s="1714"/>
      <c r="ABL11" s="1714"/>
      <c r="ABM11" s="1714"/>
      <c r="ABN11" s="1714"/>
      <c r="ABO11" s="1714"/>
      <c r="ABP11" s="1714"/>
      <c r="ABQ11" s="1714"/>
      <c r="ABR11" s="1714"/>
      <c r="ABS11" s="1714"/>
      <c r="ABT11" s="1714"/>
      <c r="ABU11" s="1714"/>
      <c r="ABV11" s="1714"/>
      <c r="ABW11" s="1714"/>
      <c r="ABX11" s="1714"/>
      <c r="ABY11" s="1714"/>
      <c r="ABZ11" s="1714"/>
      <c r="ACA11" s="1714"/>
      <c r="ACB11" s="1714"/>
      <c r="ACC11" s="1714"/>
      <c r="ACD11" s="1714"/>
      <c r="ACE11" s="1714"/>
      <c r="ACF11" s="1714"/>
      <c r="ACG11" s="1714"/>
      <c r="ACH11" s="1714"/>
      <c r="ACI11" s="1714"/>
      <c r="ACJ11" s="1714"/>
      <c r="ACK11" s="1714"/>
      <c r="ACL11" s="1714"/>
      <c r="ACM11" s="1714"/>
      <c r="ACN11" s="1714"/>
      <c r="ACO11" s="1714"/>
      <c r="ACP11" s="1714"/>
      <c r="ACQ11" s="1714"/>
      <c r="ACR11" s="1714"/>
      <c r="ACS11" s="1714"/>
      <c r="ACT11" s="1714"/>
      <c r="ACU11" s="1714"/>
      <c r="ACV11" s="1714"/>
      <c r="ACW11" s="1714"/>
      <c r="ACX11" s="1714"/>
      <c r="ACY11" s="1714"/>
      <c r="ACZ11" s="1714"/>
      <c r="ADA11" s="1714"/>
      <c r="ADB11" s="1714"/>
      <c r="ADC11" s="1714"/>
      <c r="ADD11" s="1714"/>
      <c r="ADE11" s="1714"/>
      <c r="ADF11" s="1714"/>
      <c r="ADG11" s="1714"/>
      <c r="ADH11" s="1714"/>
      <c r="ADI11" s="1714"/>
      <c r="ADJ11" s="1714"/>
      <c r="ADK11" s="1714"/>
      <c r="ADL11" s="1714"/>
      <c r="ADM11" s="1714"/>
      <c r="ADN11" s="1714"/>
      <c r="ADO11" s="1714"/>
      <c r="ADP11" s="1714"/>
      <c r="ADQ11" s="1714"/>
      <c r="ADR11" s="1714"/>
      <c r="ADS11" s="1714"/>
      <c r="ADT11" s="1714"/>
      <c r="ADU11" s="1714"/>
      <c r="ADV11" s="1714"/>
      <c r="ADW11" s="1714"/>
      <c r="ADX11" s="1714"/>
      <c r="ADY11" s="1714"/>
      <c r="ADZ11" s="1714"/>
      <c r="AEA11" s="1714"/>
      <c r="AEB11" s="1714"/>
      <c r="AEC11" s="1714"/>
      <c r="AED11" s="1714"/>
      <c r="AEE11" s="1714"/>
      <c r="AEF11" s="1714"/>
      <c r="AEG11" s="1714"/>
      <c r="AEH11" s="1714"/>
      <c r="AEI11" s="1714"/>
      <c r="AEJ11" s="1714"/>
      <c r="AEK11" s="1714"/>
      <c r="AEL11" s="1714"/>
      <c r="AEM11" s="1714"/>
      <c r="AEN11" s="1714"/>
      <c r="AEO11" s="1714"/>
      <c r="AEP11" s="1714"/>
      <c r="AEQ11" s="1714"/>
      <c r="AER11" s="1714"/>
      <c r="AES11" s="1714"/>
      <c r="AET11" s="1714"/>
      <c r="AEU11" s="1714"/>
      <c r="AEV11" s="1714"/>
      <c r="AEW11" s="1714"/>
      <c r="AEX11" s="1714"/>
      <c r="AEY11" s="1714"/>
      <c r="AEZ11" s="1714"/>
      <c r="AFA11" s="1714"/>
      <c r="AFB11" s="1714"/>
      <c r="AFC11" s="1714"/>
      <c r="AFD11" s="1714"/>
      <c r="AFE11" s="1714"/>
      <c r="AFF11" s="1714"/>
      <c r="AFG11" s="1714"/>
      <c r="AFH11" s="1714"/>
      <c r="AFI11" s="1714"/>
      <c r="AFJ11" s="1714"/>
      <c r="AFK11" s="1714"/>
      <c r="AFL11" s="1714"/>
      <c r="AFM11" s="1714"/>
      <c r="AFN11" s="1714"/>
      <c r="AFO11" s="1714"/>
      <c r="AFP11" s="1714"/>
      <c r="AFQ11" s="1714"/>
      <c r="AFR11" s="1714"/>
      <c r="AFS11" s="1714"/>
      <c r="AFT11" s="1714"/>
      <c r="AFU11" s="1714"/>
      <c r="AFV11" s="1714"/>
      <c r="AFW11" s="1714"/>
      <c r="AFX11" s="1714"/>
      <c r="AFY11" s="1714"/>
      <c r="AFZ11" s="1714"/>
      <c r="AGA11" s="1714"/>
      <c r="AGB11" s="1714"/>
      <c r="AGC11" s="1714"/>
      <c r="AGD11" s="1714"/>
      <c r="AGE11" s="1714"/>
      <c r="AGF11" s="1714"/>
      <c r="AGG11" s="1714"/>
      <c r="AGH11" s="1714"/>
      <c r="AGI11" s="1714"/>
      <c r="AGJ11" s="1714"/>
      <c r="AGK11" s="1714"/>
      <c r="AGL11" s="1714"/>
      <c r="AGM11" s="1714"/>
      <c r="AGN11" s="1714"/>
      <c r="AGO11" s="1714"/>
      <c r="AGP11" s="1714"/>
      <c r="AGQ11" s="1714"/>
      <c r="AGR11" s="1714"/>
      <c r="AGS11" s="1714"/>
      <c r="AGT11" s="1714"/>
      <c r="AGU11" s="1714"/>
      <c r="AGV11" s="1714"/>
      <c r="AGW11" s="1714"/>
      <c r="AGX11" s="1714"/>
      <c r="AGY11" s="1714"/>
      <c r="AGZ11" s="1714"/>
      <c r="AHA11" s="1714"/>
      <c r="AHB11" s="1714"/>
      <c r="AHC11" s="1714"/>
      <c r="AHD11" s="1714"/>
      <c r="AHE11" s="1714"/>
      <c r="AHF11" s="1714"/>
      <c r="AHG11" s="1714"/>
      <c r="AHH11" s="1714"/>
      <c r="AHI11" s="1714"/>
      <c r="AHJ11" s="1714"/>
      <c r="AHK11" s="1714"/>
      <c r="AHL11" s="1714"/>
      <c r="AHM11" s="1714"/>
      <c r="AHN11" s="1714"/>
      <c r="AHO11" s="1714"/>
      <c r="AHP11" s="1714"/>
      <c r="AHQ11" s="1714"/>
      <c r="AHR11" s="1714"/>
      <c r="AHS11" s="1714"/>
      <c r="AHT11" s="1714"/>
      <c r="AHU11" s="1714"/>
      <c r="AHV11" s="1714"/>
      <c r="AHW11" s="1714"/>
      <c r="AHX11" s="1714"/>
      <c r="AHY11" s="1714"/>
      <c r="AHZ11" s="1714"/>
      <c r="AIA11" s="1714"/>
      <c r="AIB11" s="1714"/>
      <c r="AIC11" s="1714"/>
      <c r="AID11" s="1714"/>
      <c r="AIE11" s="1714"/>
      <c r="AIF11" s="1714"/>
      <c r="AIG11" s="1714"/>
      <c r="AIH11" s="1714"/>
      <c r="AII11" s="1714"/>
      <c r="AIJ11" s="1714"/>
      <c r="AIK11" s="1714"/>
      <c r="AIL11" s="1714"/>
      <c r="AIM11" s="1714"/>
      <c r="AIN11" s="1714"/>
      <c r="AIO11" s="1714"/>
      <c r="AIP11" s="1714"/>
      <c r="AIQ11" s="1714"/>
      <c r="AIR11" s="1714"/>
      <c r="AIS11" s="1714"/>
      <c r="AIT11" s="1714"/>
      <c r="AIU11" s="1714"/>
      <c r="AIV11" s="1714"/>
      <c r="AIW11" s="1714"/>
      <c r="AIX11" s="1714"/>
      <c r="AIY11" s="1714"/>
      <c r="AIZ11" s="1714"/>
      <c r="AJA11" s="1714"/>
      <c r="AJB11" s="1714"/>
      <c r="AJC11" s="1714"/>
      <c r="AJD11" s="1714"/>
      <c r="AJE11" s="1714"/>
      <c r="AJF11" s="1714"/>
      <c r="AJG11" s="1714"/>
      <c r="AJH11" s="1714"/>
      <c r="AJI11" s="1714"/>
      <c r="AJJ11" s="1714"/>
      <c r="AJK11" s="1714"/>
      <c r="AJL11" s="1714"/>
      <c r="AJM11" s="1714"/>
      <c r="AJN11" s="1714"/>
      <c r="AJO11" s="1714"/>
      <c r="AJP11" s="1714"/>
      <c r="AJQ11" s="1714"/>
      <c r="AJR11" s="1714"/>
      <c r="AJS11" s="1714"/>
      <c r="AJT11" s="1714"/>
      <c r="AJU11" s="1714"/>
      <c r="AJV11" s="1714"/>
      <c r="AJW11" s="1714"/>
      <c r="AJX11" s="1714"/>
      <c r="AJY11" s="1714"/>
      <c r="AJZ11" s="1714"/>
      <c r="AKA11" s="1714"/>
      <c r="AKB11" s="1714"/>
      <c r="AKC11" s="1714"/>
      <c r="AKD11" s="1714"/>
      <c r="AKE11" s="1714"/>
      <c r="AKF11" s="1714"/>
      <c r="AKG11" s="1714"/>
      <c r="AKH11" s="1714"/>
      <c r="AKI11" s="1714"/>
      <c r="AKJ11" s="1714"/>
      <c r="AKK11" s="1714"/>
      <c r="AKL11" s="1714"/>
      <c r="AKM11" s="1714"/>
      <c r="AKN11" s="1714"/>
      <c r="AKO11" s="1714"/>
      <c r="AKP11" s="1714"/>
      <c r="AKQ11" s="1714"/>
      <c r="AKR11" s="1714"/>
      <c r="AKS11" s="1714"/>
      <c r="AKT11" s="1714"/>
      <c r="AKU11" s="1714"/>
      <c r="AKV11" s="1714"/>
      <c r="AKW11" s="1714"/>
      <c r="AKX11" s="1714"/>
      <c r="AKY11" s="1714"/>
      <c r="AKZ11" s="1714"/>
      <c r="ALA11" s="1714"/>
      <c r="ALB11" s="1714"/>
      <c r="ALC11" s="1714"/>
      <c r="ALD11" s="1714"/>
      <c r="ALE11" s="1714"/>
      <c r="ALF11" s="1714"/>
      <c r="ALG11" s="1714"/>
      <c r="ALH11" s="1714"/>
      <c r="ALI11" s="1714"/>
      <c r="ALJ11" s="1714"/>
      <c r="ALK11" s="1714"/>
      <c r="ALL11" s="1714"/>
      <c r="ALM11" s="1714"/>
      <c r="ALN11" s="1714"/>
      <c r="ALO11" s="1714"/>
      <c r="ALP11" s="1714"/>
      <c r="ALQ11" s="1714"/>
      <c r="ALR11" s="1714"/>
      <c r="ALS11" s="1714"/>
      <c r="ALT11" s="1714"/>
      <c r="ALU11" s="1714"/>
      <c r="ALV11" s="1714"/>
      <c r="ALW11" s="1714"/>
      <c r="ALX11" s="1714"/>
      <c r="ALY11" s="1714"/>
      <c r="ALZ11" s="1714"/>
      <c r="AMA11" s="1714"/>
      <c r="AMB11" s="1714"/>
      <c r="AMC11" s="1714"/>
      <c r="AMD11" s="1714"/>
      <c r="AME11" s="1714"/>
      <c r="AMF11" s="1714"/>
      <c r="AMG11" s="1714"/>
      <c r="AMH11" s="1714"/>
      <c r="AMI11" s="1714"/>
      <c r="AMJ11" s="1714"/>
      <c r="AMK11" s="1714"/>
    </row>
    <row r="12" spans="1:1025" s="1409" customFormat="1" ht="30" customHeight="1">
      <c r="A12" s="1705" t="s">
        <v>3862</v>
      </c>
      <c r="B12" s="1705" t="s">
        <v>3863</v>
      </c>
      <c r="C12" s="1705" t="s">
        <v>647</v>
      </c>
      <c r="D12" s="1705" t="s">
        <v>3946</v>
      </c>
      <c r="E12" s="1705" t="s">
        <v>3947</v>
      </c>
      <c r="F12" s="1705" t="s">
        <v>3948</v>
      </c>
      <c r="G12" s="1709" t="s">
        <v>3949</v>
      </c>
      <c r="H12" s="1705"/>
      <c r="I12" s="1705"/>
      <c r="J12" s="1705"/>
      <c r="K12" s="1705"/>
      <c r="L12" s="1705"/>
      <c r="M12" s="1705"/>
      <c r="N12" s="1705"/>
      <c r="O12" s="1705"/>
      <c r="P12" s="1705" t="s">
        <v>3950</v>
      </c>
      <c r="Q12" s="1705" t="s">
        <v>3951</v>
      </c>
      <c r="R12" s="1739"/>
      <c r="S12" s="1705" t="s">
        <v>3952</v>
      </c>
      <c r="T12" s="1709" t="s">
        <v>3953</v>
      </c>
      <c r="U12" s="1705" t="s">
        <v>1519</v>
      </c>
      <c r="V12" s="1705" t="s">
        <v>3928</v>
      </c>
      <c r="W12" s="1705" t="s">
        <v>3941</v>
      </c>
      <c r="X12" s="1705" t="s">
        <v>3874</v>
      </c>
      <c r="Y12" s="1705" t="s">
        <v>3889</v>
      </c>
      <c r="Z12" s="1705" t="s">
        <v>3954</v>
      </c>
      <c r="AA12" s="1705" t="s">
        <v>1146</v>
      </c>
      <c r="AB12" s="1709" t="s">
        <v>3955</v>
      </c>
      <c r="AC12" s="1709" t="s">
        <v>3956</v>
      </c>
      <c r="AD12" s="1705" t="s">
        <v>3879</v>
      </c>
      <c r="AE12" s="1705" t="s">
        <v>3880</v>
      </c>
      <c r="AF12" s="1705" t="s">
        <v>3881</v>
      </c>
      <c r="AG12" s="1705"/>
      <c r="AH12" s="1705"/>
      <c r="AI12" s="1705"/>
      <c r="AJ12" s="1705"/>
      <c r="AK12" s="1705"/>
      <c r="AL12" s="1705"/>
      <c r="AM12" s="1705"/>
      <c r="AN12" s="1705"/>
      <c r="AO12" s="1705"/>
      <c r="AP12" s="1705"/>
      <c r="AQ12" s="1705"/>
      <c r="AR12" s="1705"/>
      <c r="AS12" s="1705"/>
      <c r="AT12" s="1705"/>
      <c r="AU12" s="1705"/>
      <c r="AV12" s="1705"/>
      <c r="AW12" s="1705"/>
      <c r="AX12" s="1705"/>
      <c r="AY12" s="1705"/>
      <c r="AZ12" s="1705"/>
      <c r="BA12" s="1705" t="s">
        <v>3891</v>
      </c>
      <c r="BB12" s="1714"/>
      <c r="BC12" s="1714"/>
      <c r="BD12" s="1714"/>
      <c r="BE12" s="1714"/>
      <c r="BF12" s="1714"/>
      <c r="BG12" s="1714"/>
      <c r="BH12" s="1714"/>
      <c r="BI12" s="1714"/>
      <c r="BJ12" s="1714"/>
      <c r="BK12" s="1714"/>
      <c r="BL12" s="1714"/>
      <c r="BM12" s="1714"/>
      <c r="BN12" s="1714"/>
      <c r="BO12" s="1714"/>
      <c r="BP12" s="1714"/>
      <c r="BQ12" s="1714"/>
      <c r="BR12" s="1714"/>
      <c r="BS12" s="1714"/>
      <c r="BT12" s="1714"/>
      <c r="BU12" s="1714"/>
      <c r="BV12" s="1714"/>
      <c r="BW12" s="1714"/>
      <c r="BX12" s="1714"/>
      <c r="BY12" s="1714"/>
      <c r="BZ12" s="1714"/>
      <c r="CA12" s="1714"/>
      <c r="CB12" s="1714"/>
      <c r="CC12" s="1714"/>
      <c r="CD12" s="1714"/>
      <c r="CE12" s="1714"/>
      <c r="CF12" s="1714"/>
      <c r="CG12" s="1714"/>
      <c r="CH12" s="1714"/>
      <c r="CI12" s="1714"/>
      <c r="CJ12" s="1714"/>
      <c r="CK12" s="1714"/>
      <c r="CL12" s="1714"/>
      <c r="CM12" s="1714"/>
      <c r="CN12" s="1714"/>
      <c r="CO12" s="1714"/>
      <c r="CP12" s="1714"/>
      <c r="CQ12" s="1714"/>
      <c r="CR12" s="1714"/>
      <c r="CS12" s="1714"/>
      <c r="CT12" s="1714"/>
      <c r="CU12" s="1714"/>
      <c r="CV12" s="1714"/>
      <c r="CW12" s="1714"/>
      <c r="CX12" s="1714"/>
      <c r="CY12" s="1714"/>
      <c r="CZ12" s="1714"/>
      <c r="DA12" s="1714"/>
      <c r="DB12" s="1714"/>
      <c r="DC12" s="1714"/>
      <c r="DD12" s="1714"/>
      <c r="DE12" s="1714"/>
      <c r="DF12" s="1714"/>
      <c r="DG12" s="1714"/>
      <c r="DH12" s="1714"/>
      <c r="DI12" s="1714"/>
      <c r="DJ12" s="1714"/>
      <c r="DK12" s="1714"/>
      <c r="DL12" s="1714"/>
      <c r="DM12" s="1714"/>
      <c r="DN12" s="1714"/>
      <c r="DO12" s="1714"/>
      <c r="DP12" s="1714"/>
      <c r="DQ12" s="1714"/>
      <c r="DR12" s="1714"/>
      <c r="DS12" s="1714"/>
      <c r="DT12" s="1714"/>
      <c r="DU12" s="1714"/>
      <c r="DV12" s="1714"/>
      <c r="DW12" s="1714"/>
      <c r="DX12" s="1714"/>
      <c r="DY12" s="1714"/>
      <c r="DZ12" s="1714"/>
      <c r="EA12" s="1714"/>
      <c r="EB12" s="1714"/>
      <c r="EC12" s="1714"/>
      <c r="ED12" s="1714"/>
      <c r="EE12" s="1714"/>
      <c r="EF12" s="1714"/>
      <c r="EG12" s="1714"/>
      <c r="EH12" s="1714"/>
      <c r="EI12" s="1714"/>
      <c r="EJ12" s="1714"/>
      <c r="EK12" s="1714"/>
      <c r="EL12" s="1714"/>
      <c r="EM12" s="1714"/>
      <c r="EN12" s="1714"/>
      <c r="EO12" s="1714"/>
      <c r="EP12" s="1714"/>
      <c r="EQ12" s="1714"/>
      <c r="ER12" s="1714"/>
      <c r="ES12" s="1714"/>
      <c r="ET12" s="1714"/>
      <c r="EU12" s="1714"/>
      <c r="EV12" s="1714"/>
      <c r="EW12" s="1714"/>
      <c r="EX12" s="1714"/>
      <c r="EY12" s="1714"/>
      <c r="EZ12" s="1714"/>
      <c r="FA12" s="1714"/>
      <c r="FB12" s="1714"/>
      <c r="FC12" s="1714"/>
      <c r="FD12" s="1714"/>
      <c r="FE12" s="1714"/>
      <c r="FF12" s="1714"/>
      <c r="FG12" s="1714"/>
      <c r="FH12" s="1714"/>
      <c r="FI12" s="1714"/>
      <c r="FJ12" s="1714"/>
      <c r="FK12" s="1714"/>
      <c r="FL12" s="1714"/>
      <c r="FM12" s="1714"/>
      <c r="FN12" s="1714"/>
      <c r="FO12" s="1714"/>
      <c r="FP12" s="1714"/>
      <c r="FQ12" s="1714"/>
      <c r="FR12" s="1714"/>
      <c r="FS12" s="1714"/>
      <c r="FT12" s="1714"/>
      <c r="FU12" s="1714"/>
      <c r="FV12" s="1714"/>
      <c r="FW12" s="1714"/>
      <c r="FX12" s="1714"/>
      <c r="FY12" s="1714"/>
      <c r="FZ12" s="1714"/>
      <c r="GA12" s="1714"/>
      <c r="GB12" s="1714"/>
      <c r="GC12" s="1714"/>
      <c r="GD12" s="1714"/>
      <c r="GE12" s="1714"/>
      <c r="GF12" s="1714"/>
      <c r="GG12" s="1714"/>
      <c r="GH12" s="1714"/>
      <c r="GI12" s="1714"/>
      <c r="GJ12" s="1714"/>
      <c r="GK12" s="1714"/>
      <c r="GL12" s="1714"/>
      <c r="GM12" s="1714"/>
      <c r="GN12" s="1714"/>
      <c r="GO12" s="1714"/>
      <c r="GP12" s="1714"/>
      <c r="GQ12" s="1714"/>
      <c r="GR12" s="1714"/>
      <c r="GS12" s="1714"/>
      <c r="GT12" s="1714"/>
      <c r="GU12" s="1714"/>
      <c r="GV12" s="1714"/>
      <c r="GW12" s="1714"/>
      <c r="GX12" s="1714"/>
      <c r="GY12" s="1714"/>
      <c r="GZ12" s="1714"/>
      <c r="HA12" s="1714"/>
      <c r="HB12" s="1714"/>
      <c r="HC12" s="1714"/>
      <c r="HD12" s="1714"/>
      <c r="HE12" s="1714"/>
      <c r="HF12" s="1714"/>
      <c r="HG12" s="1714"/>
      <c r="HH12" s="1714"/>
      <c r="HI12" s="1714"/>
      <c r="HJ12" s="1714"/>
      <c r="HK12" s="1714"/>
      <c r="HL12" s="1714"/>
      <c r="HM12" s="1714"/>
      <c r="HN12" s="1714"/>
      <c r="HO12" s="1714"/>
      <c r="HP12" s="1714"/>
      <c r="HQ12" s="1714"/>
      <c r="HR12" s="1714"/>
      <c r="HS12" s="1714"/>
      <c r="HT12" s="1714"/>
      <c r="HU12" s="1714"/>
      <c r="HV12" s="1714"/>
      <c r="HW12" s="1714"/>
      <c r="HX12" s="1714"/>
      <c r="HY12" s="1714"/>
      <c r="HZ12" s="1714"/>
      <c r="IA12" s="1714"/>
      <c r="IB12" s="1714"/>
      <c r="IC12" s="1714"/>
      <c r="ID12" s="1714"/>
      <c r="IE12" s="1714"/>
      <c r="IF12" s="1714"/>
      <c r="IG12" s="1714"/>
      <c r="IH12" s="1714"/>
      <c r="II12" s="1714"/>
      <c r="IJ12" s="1714"/>
      <c r="IK12" s="1714"/>
      <c r="IL12" s="1714"/>
      <c r="IM12" s="1714"/>
      <c r="IN12" s="1714"/>
      <c r="IO12" s="1714"/>
      <c r="IP12" s="1714"/>
      <c r="IQ12" s="1714"/>
      <c r="IR12" s="1714"/>
      <c r="IS12" s="1714"/>
      <c r="IT12" s="1714"/>
      <c r="IU12" s="1714"/>
      <c r="IV12" s="1714"/>
      <c r="IW12" s="1714"/>
      <c r="IX12" s="1714"/>
      <c r="IY12" s="1714"/>
      <c r="IZ12" s="1714"/>
      <c r="JA12" s="1714"/>
      <c r="JB12" s="1714"/>
      <c r="JC12" s="1714"/>
      <c r="JD12" s="1714"/>
      <c r="JE12" s="1714"/>
      <c r="JF12" s="1714"/>
      <c r="JG12" s="1714"/>
      <c r="JH12" s="1714"/>
      <c r="JI12" s="1714"/>
      <c r="JJ12" s="1714"/>
      <c r="JK12" s="1714"/>
      <c r="JL12" s="1714"/>
      <c r="JM12" s="1714"/>
      <c r="JN12" s="1714"/>
      <c r="JO12" s="1714"/>
      <c r="JP12" s="1714"/>
      <c r="JQ12" s="1714"/>
      <c r="JR12" s="1714"/>
      <c r="JS12" s="1714"/>
      <c r="JT12" s="1714"/>
      <c r="JU12" s="1714"/>
      <c r="JV12" s="1714"/>
      <c r="JW12" s="1714"/>
      <c r="JX12" s="1714"/>
      <c r="JY12" s="1714"/>
      <c r="JZ12" s="1714"/>
      <c r="KA12" s="1714"/>
      <c r="KB12" s="1714"/>
      <c r="KC12" s="1714"/>
      <c r="KD12" s="1714"/>
      <c r="KE12" s="1714"/>
      <c r="KF12" s="1714"/>
      <c r="KG12" s="1714"/>
      <c r="KH12" s="1714"/>
      <c r="KI12" s="1714"/>
      <c r="KJ12" s="1714"/>
      <c r="KK12" s="1714"/>
      <c r="KL12" s="1714"/>
      <c r="KM12" s="1714"/>
      <c r="KN12" s="1714"/>
      <c r="KO12" s="1714"/>
      <c r="KP12" s="1714"/>
      <c r="KQ12" s="1714"/>
      <c r="KR12" s="1714"/>
      <c r="KS12" s="1714"/>
      <c r="KT12" s="1714"/>
      <c r="KU12" s="1714"/>
      <c r="KV12" s="1714"/>
      <c r="KW12" s="1714"/>
      <c r="KX12" s="1714"/>
      <c r="KY12" s="1714"/>
      <c r="KZ12" s="1714"/>
      <c r="LA12" s="1714"/>
      <c r="LB12" s="1714"/>
      <c r="LC12" s="1714"/>
      <c r="LD12" s="1714"/>
      <c r="LE12" s="1714"/>
      <c r="LF12" s="1714"/>
      <c r="LG12" s="1714"/>
      <c r="LH12" s="1714"/>
      <c r="LI12" s="1714"/>
      <c r="LJ12" s="1714"/>
      <c r="LK12" s="1714"/>
      <c r="LL12" s="1714"/>
      <c r="LM12" s="1714"/>
      <c r="LN12" s="1714"/>
      <c r="LO12" s="1714"/>
      <c r="LP12" s="1714"/>
      <c r="LQ12" s="1714"/>
      <c r="LR12" s="1714"/>
      <c r="LS12" s="1714"/>
      <c r="LT12" s="1714"/>
      <c r="LU12" s="1714"/>
      <c r="LV12" s="1714"/>
      <c r="LW12" s="1714"/>
      <c r="LX12" s="1714"/>
      <c r="LY12" s="1714"/>
      <c r="LZ12" s="1714"/>
      <c r="MA12" s="1714"/>
      <c r="MB12" s="1714"/>
      <c r="MC12" s="1714"/>
      <c r="MD12" s="1714"/>
      <c r="ME12" s="1714"/>
      <c r="MF12" s="1714"/>
      <c r="MG12" s="1714"/>
      <c r="MH12" s="1714"/>
      <c r="MI12" s="1714"/>
      <c r="MJ12" s="1714"/>
      <c r="MK12" s="1714"/>
      <c r="ML12" s="1714"/>
      <c r="MM12" s="1714"/>
      <c r="MN12" s="1714"/>
      <c r="MO12" s="1714"/>
      <c r="MP12" s="1714"/>
      <c r="MQ12" s="1714"/>
      <c r="MR12" s="1714"/>
      <c r="MS12" s="1714"/>
      <c r="MT12" s="1714"/>
      <c r="MU12" s="1714"/>
      <c r="MV12" s="1714"/>
      <c r="MW12" s="1714"/>
      <c r="MX12" s="1714"/>
      <c r="MY12" s="1714"/>
      <c r="MZ12" s="1714"/>
      <c r="NA12" s="1714"/>
      <c r="NB12" s="1714"/>
      <c r="NC12" s="1714"/>
      <c r="ND12" s="1714"/>
      <c r="NE12" s="1714"/>
      <c r="NF12" s="1714"/>
      <c r="NG12" s="1714"/>
      <c r="NH12" s="1714"/>
      <c r="NI12" s="1714"/>
      <c r="NJ12" s="1714"/>
      <c r="NK12" s="1714"/>
      <c r="NL12" s="1714"/>
      <c r="NM12" s="1714"/>
      <c r="NN12" s="1714"/>
      <c r="NO12" s="1714"/>
      <c r="NP12" s="1714"/>
      <c r="NQ12" s="1714"/>
      <c r="NR12" s="1714"/>
      <c r="NS12" s="1714"/>
      <c r="NT12" s="1714"/>
      <c r="NU12" s="1714"/>
      <c r="NV12" s="1714"/>
      <c r="NW12" s="1714"/>
      <c r="NX12" s="1714"/>
      <c r="NY12" s="1714"/>
      <c r="NZ12" s="1714"/>
      <c r="OA12" s="1714"/>
      <c r="OB12" s="1714"/>
      <c r="OC12" s="1714"/>
      <c r="OD12" s="1714"/>
      <c r="OE12" s="1714"/>
      <c r="OF12" s="1714"/>
      <c r="OG12" s="1714"/>
      <c r="OH12" s="1714"/>
      <c r="OI12" s="1714"/>
      <c r="OJ12" s="1714"/>
      <c r="OK12" s="1714"/>
      <c r="OL12" s="1714"/>
      <c r="OM12" s="1714"/>
      <c r="ON12" s="1714"/>
      <c r="OO12" s="1714"/>
      <c r="OP12" s="1714"/>
      <c r="OQ12" s="1714"/>
      <c r="OR12" s="1714"/>
      <c r="OS12" s="1714"/>
      <c r="OT12" s="1714"/>
      <c r="OU12" s="1714"/>
      <c r="OV12" s="1714"/>
      <c r="OW12" s="1714"/>
      <c r="OX12" s="1714"/>
      <c r="OY12" s="1714"/>
      <c r="OZ12" s="1714"/>
      <c r="PA12" s="1714"/>
      <c r="PB12" s="1714"/>
      <c r="PC12" s="1714"/>
      <c r="PD12" s="1714"/>
      <c r="PE12" s="1714"/>
      <c r="PF12" s="1714"/>
      <c r="PG12" s="1714"/>
      <c r="PH12" s="1714"/>
      <c r="PI12" s="1714"/>
      <c r="PJ12" s="1714"/>
      <c r="PK12" s="1714"/>
      <c r="PL12" s="1714"/>
      <c r="PM12" s="1714"/>
      <c r="PN12" s="1714"/>
      <c r="PO12" s="1714"/>
      <c r="PP12" s="1714"/>
      <c r="PQ12" s="1714"/>
      <c r="PR12" s="1714"/>
      <c r="PS12" s="1714"/>
      <c r="PT12" s="1714"/>
      <c r="PU12" s="1714"/>
      <c r="PV12" s="1714"/>
      <c r="PW12" s="1714"/>
      <c r="PX12" s="1714"/>
      <c r="PY12" s="1714"/>
      <c r="PZ12" s="1714"/>
      <c r="QA12" s="1714"/>
      <c r="QB12" s="1714"/>
      <c r="QC12" s="1714"/>
      <c r="QD12" s="1714"/>
      <c r="QE12" s="1714"/>
      <c r="QF12" s="1714"/>
      <c r="QG12" s="1714"/>
      <c r="QH12" s="1714"/>
      <c r="QI12" s="1714"/>
      <c r="QJ12" s="1714"/>
      <c r="QK12" s="1714"/>
      <c r="QL12" s="1714"/>
      <c r="QM12" s="1714"/>
      <c r="QN12" s="1714"/>
      <c r="QO12" s="1714"/>
      <c r="QP12" s="1714"/>
      <c r="QQ12" s="1714"/>
      <c r="QR12" s="1714"/>
      <c r="QS12" s="1714"/>
      <c r="QT12" s="1714"/>
      <c r="QU12" s="1714"/>
      <c r="QV12" s="1714"/>
      <c r="QW12" s="1714"/>
      <c r="QX12" s="1714"/>
      <c r="QY12" s="1714"/>
      <c r="QZ12" s="1714"/>
      <c r="RA12" s="1714"/>
      <c r="RB12" s="1714"/>
      <c r="RC12" s="1714"/>
      <c r="RD12" s="1714"/>
      <c r="RE12" s="1714"/>
      <c r="RF12" s="1714"/>
      <c r="RG12" s="1714"/>
      <c r="RH12" s="1714"/>
      <c r="RI12" s="1714"/>
      <c r="RJ12" s="1714"/>
      <c r="RK12" s="1714"/>
      <c r="RL12" s="1714"/>
      <c r="RM12" s="1714"/>
      <c r="RN12" s="1714"/>
      <c r="RO12" s="1714"/>
      <c r="RP12" s="1714"/>
      <c r="RQ12" s="1714"/>
      <c r="RR12" s="1714"/>
      <c r="RS12" s="1714"/>
      <c r="RT12" s="1714"/>
      <c r="RU12" s="1714"/>
      <c r="RV12" s="1714"/>
      <c r="RW12" s="1714"/>
      <c r="RX12" s="1714"/>
      <c r="RY12" s="1714"/>
      <c r="RZ12" s="1714"/>
      <c r="SA12" s="1714"/>
      <c r="SB12" s="1714"/>
      <c r="SC12" s="1714"/>
      <c r="SD12" s="1714"/>
      <c r="SE12" s="1714"/>
      <c r="SF12" s="1714"/>
      <c r="SG12" s="1714"/>
      <c r="SH12" s="1714"/>
      <c r="SI12" s="1714"/>
      <c r="SJ12" s="1714"/>
      <c r="SK12" s="1714"/>
      <c r="SL12" s="1714"/>
      <c r="SM12" s="1714"/>
      <c r="SN12" s="1714"/>
      <c r="SO12" s="1714"/>
      <c r="SP12" s="1714"/>
      <c r="SQ12" s="1714"/>
      <c r="SR12" s="1714"/>
      <c r="SS12" s="1714"/>
      <c r="ST12" s="1714"/>
      <c r="SU12" s="1714"/>
      <c r="SV12" s="1714"/>
      <c r="SW12" s="1714"/>
      <c r="SX12" s="1714"/>
      <c r="SY12" s="1714"/>
      <c r="SZ12" s="1714"/>
      <c r="TA12" s="1714"/>
      <c r="TB12" s="1714"/>
      <c r="TC12" s="1714"/>
      <c r="TD12" s="1714"/>
      <c r="TE12" s="1714"/>
      <c r="TF12" s="1714"/>
      <c r="TG12" s="1714"/>
      <c r="TH12" s="1714"/>
      <c r="TI12" s="1714"/>
      <c r="TJ12" s="1714"/>
      <c r="TK12" s="1714"/>
      <c r="TL12" s="1714"/>
      <c r="TM12" s="1714"/>
      <c r="TN12" s="1714"/>
      <c r="TO12" s="1714"/>
      <c r="TP12" s="1714"/>
      <c r="TQ12" s="1714"/>
      <c r="TR12" s="1714"/>
      <c r="TS12" s="1714"/>
      <c r="TT12" s="1714"/>
      <c r="TU12" s="1714"/>
      <c r="TV12" s="1714"/>
      <c r="TW12" s="1714"/>
      <c r="TX12" s="1714"/>
      <c r="TY12" s="1714"/>
      <c r="TZ12" s="1714"/>
      <c r="UA12" s="1714"/>
      <c r="UB12" s="1714"/>
      <c r="UC12" s="1714"/>
      <c r="UD12" s="1714"/>
      <c r="UE12" s="1714"/>
      <c r="UF12" s="1714"/>
      <c r="UG12" s="1714"/>
      <c r="UH12" s="1714"/>
      <c r="UI12" s="1714"/>
      <c r="UJ12" s="1714"/>
      <c r="UK12" s="1714"/>
      <c r="UL12" s="1714"/>
      <c r="UM12" s="1714"/>
      <c r="UN12" s="1714"/>
      <c r="UO12" s="1714"/>
      <c r="UP12" s="1714"/>
      <c r="UQ12" s="1714"/>
      <c r="UR12" s="1714"/>
      <c r="US12" s="1714"/>
      <c r="UT12" s="1714"/>
      <c r="UU12" s="1714"/>
      <c r="UV12" s="1714"/>
      <c r="UW12" s="1714"/>
      <c r="UX12" s="1714"/>
      <c r="UY12" s="1714"/>
      <c r="UZ12" s="1714"/>
      <c r="VA12" s="1714"/>
      <c r="VB12" s="1714"/>
      <c r="VC12" s="1714"/>
      <c r="VD12" s="1714"/>
      <c r="VE12" s="1714"/>
      <c r="VF12" s="1714"/>
      <c r="VG12" s="1714"/>
      <c r="VH12" s="1714"/>
      <c r="VI12" s="1714"/>
      <c r="VJ12" s="1714"/>
      <c r="VK12" s="1714"/>
      <c r="VL12" s="1714"/>
      <c r="VM12" s="1714"/>
      <c r="VN12" s="1714"/>
      <c r="VO12" s="1714"/>
      <c r="VP12" s="1714"/>
      <c r="VQ12" s="1714"/>
      <c r="VR12" s="1714"/>
      <c r="VS12" s="1714"/>
      <c r="VT12" s="1714"/>
      <c r="VU12" s="1714"/>
      <c r="VV12" s="1714"/>
      <c r="VW12" s="1714"/>
      <c r="VX12" s="1714"/>
      <c r="VY12" s="1714"/>
      <c r="VZ12" s="1714"/>
      <c r="WA12" s="1714"/>
      <c r="WB12" s="1714"/>
      <c r="WC12" s="1714"/>
      <c r="WD12" s="1714"/>
      <c r="WE12" s="1714"/>
      <c r="WF12" s="1714"/>
      <c r="WG12" s="1714"/>
      <c r="WH12" s="1714"/>
      <c r="WI12" s="1714"/>
      <c r="WJ12" s="1714"/>
      <c r="WK12" s="1714"/>
      <c r="WL12" s="1714"/>
      <c r="WM12" s="1714"/>
      <c r="WN12" s="1714"/>
      <c r="WO12" s="1714"/>
      <c r="WP12" s="1714"/>
      <c r="WQ12" s="1714"/>
      <c r="WR12" s="1714"/>
      <c r="WS12" s="1714"/>
      <c r="WT12" s="1714"/>
      <c r="WU12" s="1714"/>
      <c r="WV12" s="1714"/>
      <c r="WW12" s="1714"/>
      <c r="WX12" s="1714"/>
      <c r="WY12" s="1714"/>
      <c r="WZ12" s="1714"/>
      <c r="XA12" s="1714"/>
      <c r="XB12" s="1714"/>
      <c r="XC12" s="1714"/>
      <c r="XD12" s="1714"/>
      <c r="XE12" s="1714"/>
      <c r="XF12" s="1714"/>
      <c r="XG12" s="1714"/>
      <c r="XH12" s="1714"/>
      <c r="XI12" s="1714"/>
      <c r="XJ12" s="1714"/>
      <c r="XK12" s="1714"/>
      <c r="XL12" s="1714"/>
      <c r="XM12" s="1714"/>
      <c r="XN12" s="1714"/>
      <c r="XO12" s="1714"/>
      <c r="XP12" s="1714"/>
      <c r="XQ12" s="1714"/>
      <c r="XR12" s="1714"/>
      <c r="XS12" s="1714"/>
      <c r="XT12" s="1714"/>
      <c r="XU12" s="1714"/>
      <c r="XV12" s="1714"/>
      <c r="XW12" s="1714"/>
      <c r="XX12" s="1714"/>
      <c r="XY12" s="1714"/>
      <c r="XZ12" s="1714"/>
      <c r="YA12" s="1714"/>
      <c r="YB12" s="1714"/>
      <c r="YC12" s="1714"/>
      <c r="YD12" s="1714"/>
      <c r="YE12" s="1714"/>
      <c r="YF12" s="1714"/>
      <c r="YG12" s="1714"/>
      <c r="YH12" s="1714"/>
      <c r="YI12" s="1714"/>
      <c r="YJ12" s="1714"/>
      <c r="YK12" s="1714"/>
      <c r="YL12" s="1714"/>
      <c r="YM12" s="1714"/>
      <c r="YN12" s="1714"/>
      <c r="YO12" s="1714"/>
      <c r="YP12" s="1714"/>
      <c r="YQ12" s="1714"/>
      <c r="YR12" s="1714"/>
      <c r="YS12" s="1714"/>
      <c r="YT12" s="1714"/>
      <c r="YU12" s="1714"/>
      <c r="YV12" s="1714"/>
      <c r="YW12" s="1714"/>
      <c r="YX12" s="1714"/>
      <c r="YY12" s="1714"/>
      <c r="YZ12" s="1714"/>
      <c r="ZA12" s="1714"/>
      <c r="ZB12" s="1714"/>
      <c r="ZC12" s="1714"/>
      <c r="ZD12" s="1714"/>
      <c r="ZE12" s="1714"/>
      <c r="ZF12" s="1714"/>
      <c r="ZG12" s="1714"/>
      <c r="ZH12" s="1714"/>
      <c r="ZI12" s="1714"/>
      <c r="ZJ12" s="1714"/>
      <c r="ZK12" s="1714"/>
      <c r="ZL12" s="1714"/>
      <c r="ZM12" s="1714"/>
      <c r="ZN12" s="1714"/>
      <c r="ZO12" s="1714"/>
      <c r="ZP12" s="1714"/>
      <c r="ZQ12" s="1714"/>
      <c r="ZR12" s="1714"/>
      <c r="ZS12" s="1714"/>
      <c r="ZT12" s="1714"/>
      <c r="ZU12" s="1714"/>
      <c r="ZV12" s="1714"/>
      <c r="ZW12" s="1714"/>
      <c r="ZX12" s="1714"/>
      <c r="ZY12" s="1714"/>
      <c r="ZZ12" s="1714"/>
      <c r="AAA12" s="1714"/>
      <c r="AAB12" s="1714"/>
      <c r="AAC12" s="1714"/>
      <c r="AAD12" s="1714"/>
      <c r="AAE12" s="1714"/>
      <c r="AAF12" s="1714"/>
      <c r="AAG12" s="1714"/>
      <c r="AAH12" s="1714"/>
      <c r="AAI12" s="1714"/>
      <c r="AAJ12" s="1714"/>
      <c r="AAK12" s="1714"/>
      <c r="AAL12" s="1714"/>
      <c r="AAM12" s="1714"/>
      <c r="AAN12" s="1714"/>
      <c r="AAO12" s="1714"/>
      <c r="AAP12" s="1714"/>
      <c r="AAQ12" s="1714"/>
      <c r="AAR12" s="1714"/>
      <c r="AAS12" s="1714"/>
      <c r="AAT12" s="1714"/>
      <c r="AAU12" s="1714"/>
      <c r="AAV12" s="1714"/>
      <c r="AAW12" s="1714"/>
      <c r="AAX12" s="1714"/>
      <c r="AAY12" s="1714"/>
      <c r="AAZ12" s="1714"/>
      <c r="ABA12" s="1714"/>
      <c r="ABB12" s="1714"/>
      <c r="ABC12" s="1714"/>
      <c r="ABD12" s="1714"/>
      <c r="ABE12" s="1714"/>
      <c r="ABF12" s="1714"/>
      <c r="ABG12" s="1714"/>
      <c r="ABH12" s="1714"/>
      <c r="ABI12" s="1714"/>
      <c r="ABJ12" s="1714"/>
      <c r="ABK12" s="1714"/>
      <c r="ABL12" s="1714"/>
      <c r="ABM12" s="1714"/>
      <c r="ABN12" s="1714"/>
      <c r="ABO12" s="1714"/>
      <c r="ABP12" s="1714"/>
      <c r="ABQ12" s="1714"/>
      <c r="ABR12" s="1714"/>
      <c r="ABS12" s="1714"/>
      <c r="ABT12" s="1714"/>
      <c r="ABU12" s="1714"/>
      <c r="ABV12" s="1714"/>
      <c r="ABW12" s="1714"/>
      <c r="ABX12" s="1714"/>
      <c r="ABY12" s="1714"/>
      <c r="ABZ12" s="1714"/>
      <c r="ACA12" s="1714"/>
      <c r="ACB12" s="1714"/>
      <c r="ACC12" s="1714"/>
      <c r="ACD12" s="1714"/>
      <c r="ACE12" s="1714"/>
      <c r="ACF12" s="1714"/>
      <c r="ACG12" s="1714"/>
      <c r="ACH12" s="1714"/>
      <c r="ACI12" s="1714"/>
      <c r="ACJ12" s="1714"/>
      <c r="ACK12" s="1714"/>
      <c r="ACL12" s="1714"/>
      <c r="ACM12" s="1714"/>
      <c r="ACN12" s="1714"/>
      <c r="ACO12" s="1714"/>
      <c r="ACP12" s="1714"/>
      <c r="ACQ12" s="1714"/>
      <c r="ACR12" s="1714"/>
      <c r="ACS12" s="1714"/>
      <c r="ACT12" s="1714"/>
      <c r="ACU12" s="1714"/>
      <c r="ACV12" s="1714"/>
      <c r="ACW12" s="1714"/>
      <c r="ACX12" s="1714"/>
      <c r="ACY12" s="1714"/>
      <c r="ACZ12" s="1714"/>
      <c r="ADA12" s="1714"/>
      <c r="ADB12" s="1714"/>
      <c r="ADC12" s="1714"/>
      <c r="ADD12" s="1714"/>
      <c r="ADE12" s="1714"/>
      <c r="ADF12" s="1714"/>
      <c r="ADG12" s="1714"/>
      <c r="ADH12" s="1714"/>
      <c r="ADI12" s="1714"/>
      <c r="ADJ12" s="1714"/>
      <c r="ADK12" s="1714"/>
      <c r="ADL12" s="1714"/>
      <c r="ADM12" s="1714"/>
      <c r="ADN12" s="1714"/>
      <c r="ADO12" s="1714"/>
      <c r="ADP12" s="1714"/>
      <c r="ADQ12" s="1714"/>
      <c r="ADR12" s="1714"/>
      <c r="ADS12" s="1714"/>
      <c r="ADT12" s="1714"/>
      <c r="ADU12" s="1714"/>
      <c r="ADV12" s="1714"/>
      <c r="ADW12" s="1714"/>
      <c r="ADX12" s="1714"/>
      <c r="ADY12" s="1714"/>
      <c r="ADZ12" s="1714"/>
      <c r="AEA12" s="1714"/>
      <c r="AEB12" s="1714"/>
      <c r="AEC12" s="1714"/>
      <c r="AED12" s="1714"/>
      <c r="AEE12" s="1714"/>
      <c r="AEF12" s="1714"/>
      <c r="AEG12" s="1714"/>
      <c r="AEH12" s="1714"/>
      <c r="AEI12" s="1714"/>
      <c r="AEJ12" s="1714"/>
      <c r="AEK12" s="1714"/>
      <c r="AEL12" s="1714"/>
      <c r="AEM12" s="1714"/>
      <c r="AEN12" s="1714"/>
      <c r="AEO12" s="1714"/>
      <c r="AEP12" s="1714"/>
      <c r="AEQ12" s="1714"/>
      <c r="AER12" s="1714"/>
      <c r="AES12" s="1714"/>
      <c r="AET12" s="1714"/>
      <c r="AEU12" s="1714"/>
      <c r="AEV12" s="1714"/>
      <c r="AEW12" s="1714"/>
      <c r="AEX12" s="1714"/>
      <c r="AEY12" s="1714"/>
      <c r="AEZ12" s="1714"/>
      <c r="AFA12" s="1714"/>
      <c r="AFB12" s="1714"/>
      <c r="AFC12" s="1714"/>
      <c r="AFD12" s="1714"/>
      <c r="AFE12" s="1714"/>
      <c r="AFF12" s="1714"/>
      <c r="AFG12" s="1714"/>
      <c r="AFH12" s="1714"/>
      <c r="AFI12" s="1714"/>
      <c r="AFJ12" s="1714"/>
      <c r="AFK12" s="1714"/>
      <c r="AFL12" s="1714"/>
      <c r="AFM12" s="1714"/>
      <c r="AFN12" s="1714"/>
      <c r="AFO12" s="1714"/>
      <c r="AFP12" s="1714"/>
      <c r="AFQ12" s="1714"/>
      <c r="AFR12" s="1714"/>
      <c r="AFS12" s="1714"/>
      <c r="AFT12" s="1714"/>
      <c r="AFU12" s="1714"/>
      <c r="AFV12" s="1714"/>
      <c r="AFW12" s="1714"/>
      <c r="AFX12" s="1714"/>
      <c r="AFY12" s="1714"/>
      <c r="AFZ12" s="1714"/>
      <c r="AGA12" s="1714"/>
      <c r="AGB12" s="1714"/>
      <c r="AGC12" s="1714"/>
      <c r="AGD12" s="1714"/>
      <c r="AGE12" s="1714"/>
      <c r="AGF12" s="1714"/>
      <c r="AGG12" s="1714"/>
      <c r="AGH12" s="1714"/>
      <c r="AGI12" s="1714"/>
      <c r="AGJ12" s="1714"/>
      <c r="AGK12" s="1714"/>
      <c r="AGL12" s="1714"/>
      <c r="AGM12" s="1714"/>
      <c r="AGN12" s="1714"/>
      <c r="AGO12" s="1714"/>
      <c r="AGP12" s="1714"/>
      <c r="AGQ12" s="1714"/>
      <c r="AGR12" s="1714"/>
      <c r="AGS12" s="1714"/>
      <c r="AGT12" s="1714"/>
      <c r="AGU12" s="1714"/>
      <c r="AGV12" s="1714"/>
      <c r="AGW12" s="1714"/>
      <c r="AGX12" s="1714"/>
      <c r="AGY12" s="1714"/>
      <c r="AGZ12" s="1714"/>
      <c r="AHA12" s="1714"/>
      <c r="AHB12" s="1714"/>
      <c r="AHC12" s="1714"/>
      <c r="AHD12" s="1714"/>
      <c r="AHE12" s="1714"/>
      <c r="AHF12" s="1714"/>
      <c r="AHG12" s="1714"/>
      <c r="AHH12" s="1714"/>
      <c r="AHI12" s="1714"/>
      <c r="AHJ12" s="1714"/>
      <c r="AHK12" s="1714"/>
      <c r="AHL12" s="1714"/>
      <c r="AHM12" s="1714"/>
      <c r="AHN12" s="1714"/>
      <c r="AHO12" s="1714"/>
      <c r="AHP12" s="1714"/>
      <c r="AHQ12" s="1714"/>
      <c r="AHR12" s="1714"/>
      <c r="AHS12" s="1714"/>
      <c r="AHT12" s="1714"/>
      <c r="AHU12" s="1714"/>
      <c r="AHV12" s="1714"/>
      <c r="AHW12" s="1714"/>
      <c r="AHX12" s="1714"/>
      <c r="AHY12" s="1714"/>
      <c r="AHZ12" s="1714"/>
      <c r="AIA12" s="1714"/>
      <c r="AIB12" s="1714"/>
      <c r="AIC12" s="1714"/>
      <c r="AID12" s="1714"/>
      <c r="AIE12" s="1714"/>
      <c r="AIF12" s="1714"/>
      <c r="AIG12" s="1714"/>
      <c r="AIH12" s="1714"/>
      <c r="AII12" s="1714"/>
      <c r="AIJ12" s="1714"/>
      <c r="AIK12" s="1714"/>
      <c r="AIL12" s="1714"/>
      <c r="AIM12" s="1714"/>
      <c r="AIN12" s="1714"/>
      <c r="AIO12" s="1714"/>
      <c r="AIP12" s="1714"/>
      <c r="AIQ12" s="1714"/>
      <c r="AIR12" s="1714"/>
      <c r="AIS12" s="1714"/>
      <c r="AIT12" s="1714"/>
      <c r="AIU12" s="1714"/>
      <c r="AIV12" s="1714"/>
      <c r="AIW12" s="1714"/>
      <c r="AIX12" s="1714"/>
      <c r="AIY12" s="1714"/>
      <c r="AIZ12" s="1714"/>
      <c r="AJA12" s="1714"/>
      <c r="AJB12" s="1714"/>
      <c r="AJC12" s="1714"/>
      <c r="AJD12" s="1714"/>
      <c r="AJE12" s="1714"/>
      <c r="AJF12" s="1714"/>
      <c r="AJG12" s="1714"/>
      <c r="AJH12" s="1714"/>
      <c r="AJI12" s="1714"/>
      <c r="AJJ12" s="1714"/>
      <c r="AJK12" s="1714"/>
      <c r="AJL12" s="1714"/>
      <c r="AJM12" s="1714"/>
      <c r="AJN12" s="1714"/>
      <c r="AJO12" s="1714"/>
      <c r="AJP12" s="1714"/>
      <c r="AJQ12" s="1714"/>
      <c r="AJR12" s="1714"/>
      <c r="AJS12" s="1714"/>
      <c r="AJT12" s="1714"/>
      <c r="AJU12" s="1714"/>
      <c r="AJV12" s="1714"/>
      <c r="AJW12" s="1714"/>
      <c r="AJX12" s="1714"/>
      <c r="AJY12" s="1714"/>
      <c r="AJZ12" s="1714"/>
      <c r="AKA12" s="1714"/>
      <c r="AKB12" s="1714"/>
      <c r="AKC12" s="1714"/>
      <c r="AKD12" s="1714"/>
      <c r="AKE12" s="1714"/>
      <c r="AKF12" s="1714"/>
      <c r="AKG12" s="1714"/>
      <c r="AKH12" s="1714"/>
      <c r="AKI12" s="1714"/>
      <c r="AKJ12" s="1714"/>
      <c r="AKK12" s="1714"/>
      <c r="AKL12" s="1714"/>
      <c r="AKM12" s="1714"/>
      <c r="AKN12" s="1714"/>
      <c r="AKO12" s="1714"/>
      <c r="AKP12" s="1714"/>
      <c r="AKQ12" s="1714"/>
      <c r="AKR12" s="1714"/>
      <c r="AKS12" s="1714"/>
      <c r="AKT12" s="1714"/>
      <c r="AKU12" s="1714"/>
      <c r="AKV12" s="1714"/>
      <c r="AKW12" s="1714"/>
      <c r="AKX12" s="1714"/>
      <c r="AKY12" s="1714"/>
      <c r="AKZ12" s="1714"/>
      <c r="ALA12" s="1714"/>
      <c r="ALB12" s="1714"/>
      <c r="ALC12" s="1714"/>
      <c r="ALD12" s="1714"/>
      <c r="ALE12" s="1714"/>
      <c r="ALF12" s="1714"/>
      <c r="ALG12" s="1714"/>
      <c r="ALH12" s="1714"/>
      <c r="ALI12" s="1714"/>
      <c r="ALJ12" s="1714"/>
      <c r="ALK12" s="1714"/>
      <c r="ALL12" s="1714"/>
      <c r="ALM12" s="1714"/>
      <c r="ALN12" s="1714"/>
      <c r="ALO12" s="1714"/>
      <c r="ALP12" s="1714"/>
      <c r="ALQ12" s="1714"/>
      <c r="ALR12" s="1714"/>
      <c r="ALS12" s="1714"/>
      <c r="ALT12" s="1714"/>
      <c r="ALU12" s="1714"/>
      <c r="ALV12" s="1714"/>
      <c r="ALW12" s="1714"/>
      <c r="ALX12" s="1714"/>
      <c r="ALY12" s="1714"/>
      <c r="ALZ12" s="1714"/>
      <c r="AMA12" s="1714"/>
      <c r="AMB12" s="1714"/>
      <c r="AMC12" s="1714"/>
      <c r="AMD12" s="1714"/>
      <c r="AME12" s="1714"/>
      <c r="AMF12" s="1714"/>
      <c r="AMG12" s="1714"/>
      <c r="AMH12" s="1714"/>
      <c r="AMI12" s="1714"/>
      <c r="AMJ12" s="1714"/>
      <c r="AMK12" s="1714"/>
    </row>
    <row r="13" spans="1:1025" s="1409" customFormat="1" ht="30" customHeight="1">
      <c r="A13" s="1705" t="s">
        <v>3862</v>
      </c>
      <c r="B13" s="1705" t="s">
        <v>3863</v>
      </c>
      <c r="C13" s="1705" t="s">
        <v>647</v>
      </c>
      <c r="D13" s="1705" t="s">
        <v>3946</v>
      </c>
      <c r="E13" s="1705" t="s">
        <v>3947</v>
      </c>
      <c r="F13" s="1705" t="s">
        <v>3948</v>
      </c>
      <c r="G13" s="1709" t="s">
        <v>3949</v>
      </c>
      <c r="H13" s="1705"/>
      <c r="I13" s="1705"/>
      <c r="J13" s="1705"/>
      <c r="K13" s="1705"/>
      <c r="L13" s="1705"/>
      <c r="M13" s="1705"/>
      <c r="N13" s="1705"/>
      <c r="O13" s="1705"/>
      <c r="P13" s="1705" t="s">
        <v>3957</v>
      </c>
      <c r="Q13" s="1705" t="s">
        <v>3958</v>
      </c>
      <c r="R13" s="1739"/>
      <c r="S13" s="1705" t="s">
        <v>3959</v>
      </c>
      <c r="T13" s="1709" t="s">
        <v>3960</v>
      </c>
      <c r="U13" s="1705" t="s">
        <v>1519</v>
      </c>
      <c r="V13" s="1705" t="s">
        <v>3940</v>
      </c>
      <c r="W13" s="1705" t="s">
        <v>3961</v>
      </c>
      <c r="X13" s="1705" t="s">
        <v>3874</v>
      </c>
      <c r="Y13" s="1705" t="s">
        <v>3962</v>
      </c>
      <c r="Z13" s="1712">
        <v>6300000</v>
      </c>
      <c r="AA13" s="1705" t="s">
        <v>1146</v>
      </c>
      <c r="AB13" s="1709" t="s">
        <v>3955</v>
      </c>
      <c r="AC13" s="1709" t="s">
        <v>3956</v>
      </c>
      <c r="AD13" s="1705" t="s">
        <v>3879</v>
      </c>
      <c r="AE13" s="1705" t="s">
        <v>3880</v>
      </c>
      <c r="AF13" s="1705" t="s">
        <v>3881</v>
      </c>
      <c r="AG13" s="1705"/>
      <c r="AH13" s="1705"/>
      <c r="AI13" s="1705"/>
      <c r="AJ13" s="1705"/>
      <c r="AK13" s="1705"/>
      <c r="AL13" s="1705"/>
      <c r="AM13" s="1705"/>
      <c r="AN13" s="1705"/>
      <c r="AO13" s="1705"/>
      <c r="AP13" s="1705"/>
      <c r="AQ13" s="1705"/>
      <c r="AR13" s="1705"/>
      <c r="AS13" s="1705"/>
      <c r="AT13" s="1705"/>
      <c r="AU13" s="1705"/>
      <c r="AV13" s="1705"/>
      <c r="AW13" s="1705"/>
      <c r="AX13" s="1705"/>
      <c r="AY13" s="1705"/>
      <c r="AZ13" s="1705"/>
      <c r="BA13" s="1705" t="s">
        <v>3882</v>
      </c>
      <c r="BB13" s="1714"/>
      <c r="BC13" s="1714"/>
      <c r="BD13" s="1714"/>
      <c r="BE13" s="1714"/>
      <c r="BF13" s="1714"/>
      <c r="BG13" s="1714"/>
      <c r="BH13" s="1714"/>
      <c r="BI13" s="1714"/>
      <c r="BJ13" s="1714"/>
      <c r="BK13" s="1714"/>
      <c r="BL13" s="1714"/>
      <c r="BM13" s="1714"/>
      <c r="BN13" s="1714"/>
      <c r="BO13" s="1714"/>
      <c r="BP13" s="1714"/>
      <c r="BQ13" s="1714"/>
      <c r="BR13" s="1714"/>
      <c r="BS13" s="1714"/>
      <c r="BT13" s="1714"/>
      <c r="BU13" s="1714"/>
      <c r="BV13" s="1714"/>
      <c r="BW13" s="1714"/>
      <c r="BX13" s="1714"/>
      <c r="BY13" s="1714"/>
      <c r="BZ13" s="1714"/>
      <c r="CA13" s="1714"/>
      <c r="CB13" s="1714"/>
      <c r="CC13" s="1714"/>
      <c r="CD13" s="1714"/>
      <c r="CE13" s="1714"/>
      <c r="CF13" s="1714"/>
      <c r="CG13" s="1714"/>
      <c r="CH13" s="1714"/>
      <c r="CI13" s="1714"/>
      <c r="CJ13" s="1714"/>
      <c r="CK13" s="1714"/>
      <c r="CL13" s="1714"/>
      <c r="CM13" s="1714"/>
      <c r="CN13" s="1714"/>
      <c r="CO13" s="1714"/>
      <c r="CP13" s="1714"/>
      <c r="CQ13" s="1714"/>
      <c r="CR13" s="1714"/>
      <c r="CS13" s="1714"/>
      <c r="CT13" s="1714"/>
      <c r="CU13" s="1714"/>
      <c r="CV13" s="1714"/>
      <c r="CW13" s="1714"/>
      <c r="CX13" s="1714"/>
      <c r="CY13" s="1714"/>
      <c r="CZ13" s="1714"/>
      <c r="DA13" s="1714"/>
      <c r="DB13" s="1714"/>
      <c r="DC13" s="1714"/>
      <c r="DD13" s="1714"/>
      <c r="DE13" s="1714"/>
      <c r="DF13" s="1714"/>
      <c r="DG13" s="1714"/>
      <c r="DH13" s="1714"/>
      <c r="DI13" s="1714"/>
      <c r="DJ13" s="1714"/>
      <c r="DK13" s="1714"/>
      <c r="DL13" s="1714"/>
      <c r="DM13" s="1714"/>
      <c r="DN13" s="1714"/>
      <c r="DO13" s="1714"/>
      <c r="DP13" s="1714"/>
      <c r="DQ13" s="1714"/>
      <c r="DR13" s="1714"/>
      <c r="DS13" s="1714"/>
      <c r="DT13" s="1714"/>
      <c r="DU13" s="1714"/>
      <c r="DV13" s="1714"/>
      <c r="DW13" s="1714"/>
      <c r="DX13" s="1714"/>
      <c r="DY13" s="1714"/>
      <c r="DZ13" s="1714"/>
      <c r="EA13" s="1714"/>
      <c r="EB13" s="1714"/>
      <c r="EC13" s="1714"/>
      <c r="ED13" s="1714"/>
      <c r="EE13" s="1714"/>
      <c r="EF13" s="1714"/>
      <c r="EG13" s="1714"/>
      <c r="EH13" s="1714"/>
      <c r="EI13" s="1714"/>
      <c r="EJ13" s="1714"/>
      <c r="EK13" s="1714"/>
      <c r="EL13" s="1714"/>
      <c r="EM13" s="1714"/>
      <c r="EN13" s="1714"/>
      <c r="EO13" s="1714"/>
      <c r="EP13" s="1714"/>
      <c r="EQ13" s="1714"/>
      <c r="ER13" s="1714"/>
      <c r="ES13" s="1714"/>
      <c r="ET13" s="1714"/>
      <c r="EU13" s="1714"/>
      <c r="EV13" s="1714"/>
      <c r="EW13" s="1714"/>
      <c r="EX13" s="1714"/>
      <c r="EY13" s="1714"/>
      <c r="EZ13" s="1714"/>
      <c r="FA13" s="1714"/>
      <c r="FB13" s="1714"/>
      <c r="FC13" s="1714"/>
      <c r="FD13" s="1714"/>
      <c r="FE13" s="1714"/>
      <c r="FF13" s="1714"/>
      <c r="FG13" s="1714"/>
      <c r="FH13" s="1714"/>
      <c r="FI13" s="1714"/>
      <c r="FJ13" s="1714"/>
      <c r="FK13" s="1714"/>
      <c r="FL13" s="1714"/>
      <c r="FM13" s="1714"/>
      <c r="FN13" s="1714"/>
      <c r="FO13" s="1714"/>
      <c r="FP13" s="1714"/>
      <c r="FQ13" s="1714"/>
      <c r="FR13" s="1714"/>
      <c r="FS13" s="1714"/>
      <c r="FT13" s="1714"/>
      <c r="FU13" s="1714"/>
      <c r="FV13" s="1714"/>
      <c r="FW13" s="1714"/>
      <c r="FX13" s="1714"/>
      <c r="FY13" s="1714"/>
      <c r="FZ13" s="1714"/>
      <c r="GA13" s="1714"/>
      <c r="GB13" s="1714"/>
      <c r="GC13" s="1714"/>
      <c r="GD13" s="1714"/>
      <c r="GE13" s="1714"/>
      <c r="GF13" s="1714"/>
      <c r="GG13" s="1714"/>
      <c r="GH13" s="1714"/>
      <c r="GI13" s="1714"/>
      <c r="GJ13" s="1714"/>
      <c r="GK13" s="1714"/>
      <c r="GL13" s="1714"/>
      <c r="GM13" s="1714"/>
      <c r="GN13" s="1714"/>
      <c r="GO13" s="1714"/>
      <c r="GP13" s="1714"/>
      <c r="GQ13" s="1714"/>
      <c r="GR13" s="1714"/>
      <c r="GS13" s="1714"/>
      <c r="GT13" s="1714"/>
      <c r="GU13" s="1714"/>
      <c r="GV13" s="1714"/>
      <c r="GW13" s="1714"/>
      <c r="GX13" s="1714"/>
      <c r="GY13" s="1714"/>
      <c r="GZ13" s="1714"/>
      <c r="HA13" s="1714"/>
      <c r="HB13" s="1714"/>
      <c r="HC13" s="1714"/>
      <c r="HD13" s="1714"/>
      <c r="HE13" s="1714"/>
      <c r="HF13" s="1714"/>
      <c r="HG13" s="1714"/>
      <c r="HH13" s="1714"/>
      <c r="HI13" s="1714"/>
      <c r="HJ13" s="1714"/>
      <c r="HK13" s="1714"/>
      <c r="HL13" s="1714"/>
      <c r="HM13" s="1714"/>
      <c r="HN13" s="1714"/>
      <c r="HO13" s="1714"/>
      <c r="HP13" s="1714"/>
      <c r="HQ13" s="1714"/>
      <c r="HR13" s="1714"/>
      <c r="HS13" s="1714"/>
      <c r="HT13" s="1714"/>
      <c r="HU13" s="1714"/>
      <c r="HV13" s="1714"/>
      <c r="HW13" s="1714"/>
      <c r="HX13" s="1714"/>
      <c r="HY13" s="1714"/>
      <c r="HZ13" s="1714"/>
      <c r="IA13" s="1714"/>
      <c r="IB13" s="1714"/>
      <c r="IC13" s="1714"/>
      <c r="ID13" s="1714"/>
      <c r="IE13" s="1714"/>
      <c r="IF13" s="1714"/>
      <c r="IG13" s="1714"/>
      <c r="IH13" s="1714"/>
      <c r="II13" s="1714"/>
      <c r="IJ13" s="1714"/>
      <c r="IK13" s="1714"/>
      <c r="IL13" s="1714"/>
      <c r="IM13" s="1714"/>
      <c r="IN13" s="1714"/>
      <c r="IO13" s="1714"/>
      <c r="IP13" s="1714"/>
      <c r="IQ13" s="1714"/>
      <c r="IR13" s="1714"/>
      <c r="IS13" s="1714"/>
      <c r="IT13" s="1714"/>
      <c r="IU13" s="1714"/>
      <c r="IV13" s="1714"/>
      <c r="IW13" s="1714"/>
      <c r="IX13" s="1714"/>
      <c r="IY13" s="1714"/>
      <c r="IZ13" s="1714"/>
      <c r="JA13" s="1714"/>
      <c r="JB13" s="1714"/>
      <c r="JC13" s="1714"/>
      <c r="JD13" s="1714"/>
      <c r="JE13" s="1714"/>
      <c r="JF13" s="1714"/>
      <c r="JG13" s="1714"/>
      <c r="JH13" s="1714"/>
      <c r="JI13" s="1714"/>
      <c r="JJ13" s="1714"/>
      <c r="JK13" s="1714"/>
      <c r="JL13" s="1714"/>
      <c r="JM13" s="1714"/>
      <c r="JN13" s="1714"/>
      <c r="JO13" s="1714"/>
      <c r="JP13" s="1714"/>
      <c r="JQ13" s="1714"/>
      <c r="JR13" s="1714"/>
      <c r="JS13" s="1714"/>
      <c r="JT13" s="1714"/>
      <c r="JU13" s="1714"/>
      <c r="JV13" s="1714"/>
      <c r="JW13" s="1714"/>
      <c r="JX13" s="1714"/>
      <c r="JY13" s="1714"/>
      <c r="JZ13" s="1714"/>
      <c r="KA13" s="1714"/>
      <c r="KB13" s="1714"/>
      <c r="KC13" s="1714"/>
      <c r="KD13" s="1714"/>
      <c r="KE13" s="1714"/>
      <c r="KF13" s="1714"/>
      <c r="KG13" s="1714"/>
      <c r="KH13" s="1714"/>
      <c r="KI13" s="1714"/>
      <c r="KJ13" s="1714"/>
      <c r="KK13" s="1714"/>
      <c r="KL13" s="1714"/>
      <c r="KM13" s="1714"/>
      <c r="KN13" s="1714"/>
      <c r="KO13" s="1714"/>
      <c r="KP13" s="1714"/>
      <c r="KQ13" s="1714"/>
      <c r="KR13" s="1714"/>
      <c r="KS13" s="1714"/>
      <c r="KT13" s="1714"/>
      <c r="KU13" s="1714"/>
      <c r="KV13" s="1714"/>
      <c r="KW13" s="1714"/>
      <c r="KX13" s="1714"/>
      <c r="KY13" s="1714"/>
      <c r="KZ13" s="1714"/>
      <c r="LA13" s="1714"/>
      <c r="LB13" s="1714"/>
      <c r="LC13" s="1714"/>
      <c r="LD13" s="1714"/>
      <c r="LE13" s="1714"/>
      <c r="LF13" s="1714"/>
      <c r="LG13" s="1714"/>
      <c r="LH13" s="1714"/>
      <c r="LI13" s="1714"/>
      <c r="LJ13" s="1714"/>
      <c r="LK13" s="1714"/>
      <c r="LL13" s="1714"/>
      <c r="LM13" s="1714"/>
      <c r="LN13" s="1714"/>
      <c r="LO13" s="1714"/>
      <c r="LP13" s="1714"/>
      <c r="LQ13" s="1714"/>
      <c r="LR13" s="1714"/>
      <c r="LS13" s="1714"/>
      <c r="LT13" s="1714"/>
      <c r="LU13" s="1714"/>
      <c r="LV13" s="1714"/>
      <c r="LW13" s="1714"/>
      <c r="LX13" s="1714"/>
      <c r="LY13" s="1714"/>
      <c r="LZ13" s="1714"/>
      <c r="MA13" s="1714"/>
      <c r="MB13" s="1714"/>
      <c r="MC13" s="1714"/>
      <c r="MD13" s="1714"/>
      <c r="ME13" s="1714"/>
      <c r="MF13" s="1714"/>
      <c r="MG13" s="1714"/>
      <c r="MH13" s="1714"/>
      <c r="MI13" s="1714"/>
      <c r="MJ13" s="1714"/>
      <c r="MK13" s="1714"/>
      <c r="ML13" s="1714"/>
      <c r="MM13" s="1714"/>
      <c r="MN13" s="1714"/>
      <c r="MO13" s="1714"/>
      <c r="MP13" s="1714"/>
      <c r="MQ13" s="1714"/>
      <c r="MR13" s="1714"/>
      <c r="MS13" s="1714"/>
      <c r="MT13" s="1714"/>
      <c r="MU13" s="1714"/>
      <c r="MV13" s="1714"/>
      <c r="MW13" s="1714"/>
      <c r="MX13" s="1714"/>
      <c r="MY13" s="1714"/>
      <c r="MZ13" s="1714"/>
      <c r="NA13" s="1714"/>
      <c r="NB13" s="1714"/>
      <c r="NC13" s="1714"/>
      <c r="ND13" s="1714"/>
      <c r="NE13" s="1714"/>
      <c r="NF13" s="1714"/>
      <c r="NG13" s="1714"/>
      <c r="NH13" s="1714"/>
      <c r="NI13" s="1714"/>
      <c r="NJ13" s="1714"/>
      <c r="NK13" s="1714"/>
      <c r="NL13" s="1714"/>
      <c r="NM13" s="1714"/>
      <c r="NN13" s="1714"/>
      <c r="NO13" s="1714"/>
      <c r="NP13" s="1714"/>
      <c r="NQ13" s="1714"/>
      <c r="NR13" s="1714"/>
      <c r="NS13" s="1714"/>
      <c r="NT13" s="1714"/>
      <c r="NU13" s="1714"/>
      <c r="NV13" s="1714"/>
      <c r="NW13" s="1714"/>
      <c r="NX13" s="1714"/>
      <c r="NY13" s="1714"/>
      <c r="NZ13" s="1714"/>
      <c r="OA13" s="1714"/>
      <c r="OB13" s="1714"/>
      <c r="OC13" s="1714"/>
      <c r="OD13" s="1714"/>
      <c r="OE13" s="1714"/>
      <c r="OF13" s="1714"/>
      <c r="OG13" s="1714"/>
      <c r="OH13" s="1714"/>
      <c r="OI13" s="1714"/>
      <c r="OJ13" s="1714"/>
      <c r="OK13" s="1714"/>
      <c r="OL13" s="1714"/>
      <c r="OM13" s="1714"/>
      <c r="ON13" s="1714"/>
      <c r="OO13" s="1714"/>
      <c r="OP13" s="1714"/>
      <c r="OQ13" s="1714"/>
      <c r="OR13" s="1714"/>
      <c r="OS13" s="1714"/>
      <c r="OT13" s="1714"/>
      <c r="OU13" s="1714"/>
      <c r="OV13" s="1714"/>
      <c r="OW13" s="1714"/>
      <c r="OX13" s="1714"/>
      <c r="OY13" s="1714"/>
      <c r="OZ13" s="1714"/>
      <c r="PA13" s="1714"/>
      <c r="PB13" s="1714"/>
      <c r="PC13" s="1714"/>
      <c r="PD13" s="1714"/>
      <c r="PE13" s="1714"/>
      <c r="PF13" s="1714"/>
      <c r="PG13" s="1714"/>
      <c r="PH13" s="1714"/>
      <c r="PI13" s="1714"/>
      <c r="PJ13" s="1714"/>
      <c r="PK13" s="1714"/>
      <c r="PL13" s="1714"/>
      <c r="PM13" s="1714"/>
      <c r="PN13" s="1714"/>
      <c r="PO13" s="1714"/>
      <c r="PP13" s="1714"/>
      <c r="PQ13" s="1714"/>
      <c r="PR13" s="1714"/>
      <c r="PS13" s="1714"/>
      <c r="PT13" s="1714"/>
      <c r="PU13" s="1714"/>
      <c r="PV13" s="1714"/>
      <c r="PW13" s="1714"/>
      <c r="PX13" s="1714"/>
      <c r="PY13" s="1714"/>
      <c r="PZ13" s="1714"/>
      <c r="QA13" s="1714"/>
      <c r="QB13" s="1714"/>
      <c r="QC13" s="1714"/>
      <c r="QD13" s="1714"/>
      <c r="QE13" s="1714"/>
      <c r="QF13" s="1714"/>
      <c r="QG13" s="1714"/>
      <c r="QH13" s="1714"/>
      <c r="QI13" s="1714"/>
      <c r="QJ13" s="1714"/>
      <c r="QK13" s="1714"/>
      <c r="QL13" s="1714"/>
      <c r="QM13" s="1714"/>
      <c r="QN13" s="1714"/>
      <c r="QO13" s="1714"/>
      <c r="QP13" s="1714"/>
      <c r="QQ13" s="1714"/>
      <c r="QR13" s="1714"/>
      <c r="QS13" s="1714"/>
      <c r="QT13" s="1714"/>
      <c r="QU13" s="1714"/>
      <c r="QV13" s="1714"/>
      <c r="QW13" s="1714"/>
      <c r="QX13" s="1714"/>
      <c r="QY13" s="1714"/>
      <c r="QZ13" s="1714"/>
      <c r="RA13" s="1714"/>
      <c r="RB13" s="1714"/>
      <c r="RC13" s="1714"/>
      <c r="RD13" s="1714"/>
      <c r="RE13" s="1714"/>
      <c r="RF13" s="1714"/>
      <c r="RG13" s="1714"/>
      <c r="RH13" s="1714"/>
      <c r="RI13" s="1714"/>
      <c r="RJ13" s="1714"/>
      <c r="RK13" s="1714"/>
      <c r="RL13" s="1714"/>
      <c r="RM13" s="1714"/>
      <c r="RN13" s="1714"/>
      <c r="RO13" s="1714"/>
      <c r="RP13" s="1714"/>
      <c r="RQ13" s="1714"/>
      <c r="RR13" s="1714"/>
      <c r="RS13" s="1714"/>
      <c r="RT13" s="1714"/>
      <c r="RU13" s="1714"/>
      <c r="RV13" s="1714"/>
      <c r="RW13" s="1714"/>
      <c r="RX13" s="1714"/>
      <c r="RY13" s="1714"/>
      <c r="RZ13" s="1714"/>
      <c r="SA13" s="1714"/>
      <c r="SB13" s="1714"/>
      <c r="SC13" s="1714"/>
      <c r="SD13" s="1714"/>
      <c r="SE13" s="1714"/>
      <c r="SF13" s="1714"/>
      <c r="SG13" s="1714"/>
      <c r="SH13" s="1714"/>
      <c r="SI13" s="1714"/>
      <c r="SJ13" s="1714"/>
      <c r="SK13" s="1714"/>
      <c r="SL13" s="1714"/>
      <c r="SM13" s="1714"/>
      <c r="SN13" s="1714"/>
      <c r="SO13" s="1714"/>
      <c r="SP13" s="1714"/>
      <c r="SQ13" s="1714"/>
      <c r="SR13" s="1714"/>
      <c r="SS13" s="1714"/>
      <c r="ST13" s="1714"/>
      <c r="SU13" s="1714"/>
      <c r="SV13" s="1714"/>
      <c r="SW13" s="1714"/>
      <c r="SX13" s="1714"/>
      <c r="SY13" s="1714"/>
      <c r="SZ13" s="1714"/>
      <c r="TA13" s="1714"/>
      <c r="TB13" s="1714"/>
      <c r="TC13" s="1714"/>
      <c r="TD13" s="1714"/>
      <c r="TE13" s="1714"/>
      <c r="TF13" s="1714"/>
      <c r="TG13" s="1714"/>
      <c r="TH13" s="1714"/>
      <c r="TI13" s="1714"/>
      <c r="TJ13" s="1714"/>
      <c r="TK13" s="1714"/>
      <c r="TL13" s="1714"/>
      <c r="TM13" s="1714"/>
      <c r="TN13" s="1714"/>
      <c r="TO13" s="1714"/>
      <c r="TP13" s="1714"/>
      <c r="TQ13" s="1714"/>
      <c r="TR13" s="1714"/>
      <c r="TS13" s="1714"/>
      <c r="TT13" s="1714"/>
      <c r="TU13" s="1714"/>
      <c r="TV13" s="1714"/>
      <c r="TW13" s="1714"/>
      <c r="TX13" s="1714"/>
      <c r="TY13" s="1714"/>
      <c r="TZ13" s="1714"/>
      <c r="UA13" s="1714"/>
      <c r="UB13" s="1714"/>
      <c r="UC13" s="1714"/>
      <c r="UD13" s="1714"/>
      <c r="UE13" s="1714"/>
      <c r="UF13" s="1714"/>
      <c r="UG13" s="1714"/>
      <c r="UH13" s="1714"/>
      <c r="UI13" s="1714"/>
      <c r="UJ13" s="1714"/>
      <c r="UK13" s="1714"/>
      <c r="UL13" s="1714"/>
      <c r="UM13" s="1714"/>
      <c r="UN13" s="1714"/>
      <c r="UO13" s="1714"/>
      <c r="UP13" s="1714"/>
      <c r="UQ13" s="1714"/>
      <c r="UR13" s="1714"/>
      <c r="US13" s="1714"/>
      <c r="UT13" s="1714"/>
      <c r="UU13" s="1714"/>
      <c r="UV13" s="1714"/>
      <c r="UW13" s="1714"/>
      <c r="UX13" s="1714"/>
      <c r="UY13" s="1714"/>
      <c r="UZ13" s="1714"/>
      <c r="VA13" s="1714"/>
      <c r="VB13" s="1714"/>
      <c r="VC13" s="1714"/>
      <c r="VD13" s="1714"/>
      <c r="VE13" s="1714"/>
      <c r="VF13" s="1714"/>
      <c r="VG13" s="1714"/>
      <c r="VH13" s="1714"/>
      <c r="VI13" s="1714"/>
      <c r="VJ13" s="1714"/>
      <c r="VK13" s="1714"/>
      <c r="VL13" s="1714"/>
      <c r="VM13" s="1714"/>
      <c r="VN13" s="1714"/>
      <c r="VO13" s="1714"/>
      <c r="VP13" s="1714"/>
      <c r="VQ13" s="1714"/>
      <c r="VR13" s="1714"/>
      <c r="VS13" s="1714"/>
      <c r="VT13" s="1714"/>
      <c r="VU13" s="1714"/>
      <c r="VV13" s="1714"/>
      <c r="VW13" s="1714"/>
      <c r="VX13" s="1714"/>
      <c r="VY13" s="1714"/>
      <c r="VZ13" s="1714"/>
      <c r="WA13" s="1714"/>
      <c r="WB13" s="1714"/>
      <c r="WC13" s="1714"/>
      <c r="WD13" s="1714"/>
      <c r="WE13" s="1714"/>
      <c r="WF13" s="1714"/>
      <c r="WG13" s="1714"/>
      <c r="WH13" s="1714"/>
      <c r="WI13" s="1714"/>
      <c r="WJ13" s="1714"/>
      <c r="WK13" s="1714"/>
      <c r="WL13" s="1714"/>
      <c r="WM13" s="1714"/>
      <c r="WN13" s="1714"/>
      <c r="WO13" s="1714"/>
      <c r="WP13" s="1714"/>
      <c r="WQ13" s="1714"/>
      <c r="WR13" s="1714"/>
      <c r="WS13" s="1714"/>
      <c r="WT13" s="1714"/>
      <c r="WU13" s="1714"/>
      <c r="WV13" s="1714"/>
      <c r="WW13" s="1714"/>
      <c r="WX13" s="1714"/>
      <c r="WY13" s="1714"/>
      <c r="WZ13" s="1714"/>
      <c r="XA13" s="1714"/>
      <c r="XB13" s="1714"/>
      <c r="XC13" s="1714"/>
      <c r="XD13" s="1714"/>
      <c r="XE13" s="1714"/>
      <c r="XF13" s="1714"/>
      <c r="XG13" s="1714"/>
      <c r="XH13" s="1714"/>
      <c r="XI13" s="1714"/>
      <c r="XJ13" s="1714"/>
      <c r="XK13" s="1714"/>
      <c r="XL13" s="1714"/>
      <c r="XM13" s="1714"/>
      <c r="XN13" s="1714"/>
      <c r="XO13" s="1714"/>
      <c r="XP13" s="1714"/>
      <c r="XQ13" s="1714"/>
      <c r="XR13" s="1714"/>
      <c r="XS13" s="1714"/>
      <c r="XT13" s="1714"/>
      <c r="XU13" s="1714"/>
      <c r="XV13" s="1714"/>
      <c r="XW13" s="1714"/>
      <c r="XX13" s="1714"/>
      <c r="XY13" s="1714"/>
      <c r="XZ13" s="1714"/>
      <c r="YA13" s="1714"/>
      <c r="YB13" s="1714"/>
      <c r="YC13" s="1714"/>
      <c r="YD13" s="1714"/>
      <c r="YE13" s="1714"/>
      <c r="YF13" s="1714"/>
      <c r="YG13" s="1714"/>
      <c r="YH13" s="1714"/>
      <c r="YI13" s="1714"/>
      <c r="YJ13" s="1714"/>
      <c r="YK13" s="1714"/>
      <c r="YL13" s="1714"/>
      <c r="YM13" s="1714"/>
      <c r="YN13" s="1714"/>
      <c r="YO13" s="1714"/>
      <c r="YP13" s="1714"/>
      <c r="YQ13" s="1714"/>
      <c r="YR13" s="1714"/>
      <c r="YS13" s="1714"/>
      <c r="YT13" s="1714"/>
      <c r="YU13" s="1714"/>
      <c r="YV13" s="1714"/>
      <c r="YW13" s="1714"/>
      <c r="YX13" s="1714"/>
      <c r="YY13" s="1714"/>
      <c r="YZ13" s="1714"/>
      <c r="ZA13" s="1714"/>
      <c r="ZB13" s="1714"/>
      <c r="ZC13" s="1714"/>
      <c r="ZD13" s="1714"/>
      <c r="ZE13" s="1714"/>
      <c r="ZF13" s="1714"/>
      <c r="ZG13" s="1714"/>
      <c r="ZH13" s="1714"/>
      <c r="ZI13" s="1714"/>
      <c r="ZJ13" s="1714"/>
      <c r="ZK13" s="1714"/>
      <c r="ZL13" s="1714"/>
      <c r="ZM13" s="1714"/>
      <c r="ZN13" s="1714"/>
      <c r="ZO13" s="1714"/>
      <c r="ZP13" s="1714"/>
      <c r="ZQ13" s="1714"/>
      <c r="ZR13" s="1714"/>
      <c r="ZS13" s="1714"/>
      <c r="ZT13" s="1714"/>
      <c r="ZU13" s="1714"/>
      <c r="ZV13" s="1714"/>
      <c r="ZW13" s="1714"/>
      <c r="ZX13" s="1714"/>
      <c r="ZY13" s="1714"/>
      <c r="ZZ13" s="1714"/>
      <c r="AAA13" s="1714"/>
      <c r="AAB13" s="1714"/>
      <c r="AAC13" s="1714"/>
      <c r="AAD13" s="1714"/>
      <c r="AAE13" s="1714"/>
      <c r="AAF13" s="1714"/>
      <c r="AAG13" s="1714"/>
      <c r="AAH13" s="1714"/>
      <c r="AAI13" s="1714"/>
      <c r="AAJ13" s="1714"/>
      <c r="AAK13" s="1714"/>
      <c r="AAL13" s="1714"/>
      <c r="AAM13" s="1714"/>
      <c r="AAN13" s="1714"/>
      <c r="AAO13" s="1714"/>
      <c r="AAP13" s="1714"/>
      <c r="AAQ13" s="1714"/>
      <c r="AAR13" s="1714"/>
      <c r="AAS13" s="1714"/>
      <c r="AAT13" s="1714"/>
      <c r="AAU13" s="1714"/>
      <c r="AAV13" s="1714"/>
      <c r="AAW13" s="1714"/>
      <c r="AAX13" s="1714"/>
      <c r="AAY13" s="1714"/>
      <c r="AAZ13" s="1714"/>
      <c r="ABA13" s="1714"/>
      <c r="ABB13" s="1714"/>
      <c r="ABC13" s="1714"/>
      <c r="ABD13" s="1714"/>
      <c r="ABE13" s="1714"/>
      <c r="ABF13" s="1714"/>
      <c r="ABG13" s="1714"/>
      <c r="ABH13" s="1714"/>
      <c r="ABI13" s="1714"/>
      <c r="ABJ13" s="1714"/>
      <c r="ABK13" s="1714"/>
      <c r="ABL13" s="1714"/>
      <c r="ABM13" s="1714"/>
      <c r="ABN13" s="1714"/>
      <c r="ABO13" s="1714"/>
      <c r="ABP13" s="1714"/>
      <c r="ABQ13" s="1714"/>
      <c r="ABR13" s="1714"/>
      <c r="ABS13" s="1714"/>
      <c r="ABT13" s="1714"/>
      <c r="ABU13" s="1714"/>
      <c r="ABV13" s="1714"/>
      <c r="ABW13" s="1714"/>
      <c r="ABX13" s="1714"/>
      <c r="ABY13" s="1714"/>
      <c r="ABZ13" s="1714"/>
      <c r="ACA13" s="1714"/>
      <c r="ACB13" s="1714"/>
      <c r="ACC13" s="1714"/>
      <c r="ACD13" s="1714"/>
      <c r="ACE13" s="1714"/>
      <c r="ACF13" s="1714"/>
      <c r="ACG13" s="1714"/>
      <c r="ACH13" s="1714"/>
      <c r="ACI13" s="1714"/>
      <c r="ACJ13" s="1714"/>
      <c r="ACK13" s="1714"/>
      <c r="ACL13" s="1714"/>
      <c r="ACM13" s="1714"/>
      <c r="ACN13" s="1714"/>
      <c r="ACO13" s="1714"/>
      <c r="ACP13" s="1714"/>
      <c r="ACQ13" s="1714"/>
      <c r="ACR13" s="1714"/>
      <c r="ACS13" s="1714"/>
      <c r="ACT13" s="1714"/>
      <c r="ACU13" s="1714"/>
      <c r="ACV13" s="1714"/>
      <c r="ACW13" s="1714"/>
      <c r="ACX13" s="1714"/>
      <c r="ACY13" s="1714"/>
      <c r="ACZ13" s="1714"/>
      <c r="ADA13" s="1714"/>
      <c r="ADB13" s="1714"/>
      <c r="ADC13" s="1714"/>
      <c r="ADD13" s="1714"/>
      <c r="ADE13" s="1714"/>
      <c r="ADF13" s="1714"/>
      <c r="ADG13" s="1714"/>
      <c r="ADH13" s="1714"/>
      <c r="ADI13" s="1714"/>
      <c r="ADJ13" s="1714"/>
      <c r="ADK13" s="1714"/>
      <c r="ADL13" s="1714"/>
      <c r="ADM13" s="1714"/>
      <c r="ADN13" s="1714"/>
      <c r="ADO13" s="1714"/>
      <c r="ADP13" s="1714"/>
      <c r="ADQ13" s="1714"/>
      <c r="ADR13" s="1714"/>
      <c r="ADS13" s="1714"/>
      <c r="ADT13" s="1714"/>
      <c r="ADU13" s="1714"/>
      <c r="ADV13" s="1714"/>
      <c r="ADW13" s="1714"/>
      <c r="ADX13" s="1714"/>
      <c r="ADY13" s="1714"/>
      <c r="ADZ13" s="1714"/>
      <c r="AEA13" s="1714"/>
      <c r="AEB13" s="1714"/>
      <c r="AEC13" s="1714"/>
      <c r="AED13" s="1714"/>
      <c r="AEE13" s="1714"/>
      <c r="AEF13" s="1714"/>
      <c r="AEG13" s="1714"/>
      <c r="AEH13" s="1714"/>
      <c r="AEI13" s="1714"/>
      <c r="AEJ13" s="1714"/>
      <c r="AEK13" s="1714"/>
      <c r="AEL13" s="1714"/>
      <c r="AEM13" s="1714"/>
      <c r="AEN13" s="1714"/>
      <c r="AEO13" s="1714"/>
      <c r="AEP13" s="1714"/>
      <c r="AEQ13" s="1714"/>
      <c r="AER13" s="1714"/>
      <c r="AES13" s="1714"/>
      <c r="AET13" s="1714"/>
      <c r="AEU13" s="1714"/>
      <c r="AEV13" s="1714"/>
      <c r="AEW13" s="1714"/>
      <c r="AEX13" s="1714"/>
      <c r="AEY13" s="1714"/>
      <c r="AEZ13" s="1714"/>
      <c r="AFA13" s="1714"/>
      <c r="AFB13" s="1714"/>
      <c r="AFC13" s="1714"/>
      <c r="AFD13" s="1714"/>
      <c r="AFE13" s="1714"/>
      <c r="AFF13" s="1714"/>
      <c r="AFG13" s="1714"/>
      <c r="AFH13" s="1714"/>
      <c r="AFI13" s="1714"/>
      <c r="AFJ13" s="1714"/>
      <c r="AFK13" s="1714"/>
      <c r="AFL13" s="1714"/>
      <c r="AFM13" s="1714"/>
      <c r="AFN13" s="1714"/>
      <c r="AFO13" s="1714"/>
      <c r="AFP13" s="1714"/>
      <c r="AFQ13" s="1714"/>
      <c r="AFR13" s="1714"/>
      <c r="AFS13" s="1714"/>
      <c r="AFT13" s="1714"/>
      <c r="AFU13" s="1714"/>
      <c r="AFV13" s="1714"/>
      <c r="AFW13" s="1714"/>
      <c r="AFX13" s="1714"/>
      <c r="AFY13" s="1714"/>
      <c r="AFZ13" s="1714"/>
      <c r="AGA13" s="1714"/>
      <c r="AGB13" s="1714"/>
      <c r="AGC13" s="1714"/>
      <c r="AGD13" s="1714"/>
      <c r="AGE13" s="1714"/>
      <c r="AGF13" s="1714"/>
      <c r="AGG13" s="1714"/>
      <c r="AGH13" s="1714"/>
      <c r="AGI13" s="1714"/>
      <c r="AGJ13" s="1714"/>
      <c r="AGK13" s="1714"/>
      <c r="AGL13" s="1714"/>
      <c r="AGM13" s="1714"/>
      <c r="AGN13" s="1714"/>
      <c r="AGO13" s="1714"/>
      <c r="AGP13" s="1714"/>
      <c r="AGQ13" s="1714"/>
      <c r="AGR13" s="1714"/>
      <c r="AGS13" s="1714"/>
      <c r="AGT13" s="1714"/>
      <c r="AGU13" s="1714"/>
      <c r="AGV13" s="1714"/>
      <c r="AGW13" s="1714"/>
      <c r="AGX13" s="1714"/>
      <c r="AGY13" s="1714"/>
      <c r="AGZ13" s="1714"/>
      <c r="AHA13" s="1714"/>
      <c r="AHB13" s="1714"/>
      <c r="AHC13" s="1714"/>
      <c r="AHD13" s="1714"/>
      <c r="AHE13" s="1714"/>
      <c r="AHF13" s="1714"/>
      <c r="AHG13" s="1714"/>
      <c r="AHH13" s="1714"/>
      <c r="AHI13" s="1714"/>
      <c r="AHJ13" s="1714"/>
      <c r="AHK13" s="1714"/>
      <c r="AHL13" s="1714"/>
      <c r="AHM13" s="1714"/>
      <c r="AHN13" s="1714"/>
      <c r="AHO13" s="1714"/>
      <c r="AHP13" s="1714"/>
      <c r="AHQ13" s="1714"/>
      <c r="AHR13" s="1714"/>
      <c r="AHS13" s="1714"/>
      <c r="AHT13" s="1714"/>
      <c r="AHU13" s="1714"/>
      <c r="AHV13" s="1714"/>
      <c r="AHW13" s="1714"/>
      <c r="AHX13" s="1714"/>
      <c r="AHY13" s="1714"/>
      <c r="AHZ13" s="1714"/>
      <c r="AIA13" s="1714"/>
      <c r="AIB13" s="1714"/>
      <c r="AIC13" s="1714"/>
      <c r="AID13" s="1714"/>
      <c r="AIE13" s="1714"/>
      <c r="AIF13" s="1714"/>
      <c r="AIG13" s="1714"/>
      <c r="AIH13" s="1714"/>
      <c r="AII13" s="1714"/>
      <c r="AIJ13" s="1714"/>
      <c r="AIK13" s="1714"/>
      <c r="AIL13" s="1714"/>
      <c r="AIM13" s="1714"/>
      <c r="AIN13" s="1714"/>
      <c r="AIO13" s="1714"/>
      <c r="AIP13" s="1714"/>
      <c r="AIQ13" s="1714"/>
      <c r="AIR13" s="1714"/>
      <c r="AIS13" s="1714"/>
      <c r="AIT13" s="1714"/>
      <c r="AIU13" s="1714"/>
      <c r="AIV13" s="1714"/>
      <c r="AIW13" s="1714"/>
      <c r="AIX13" s="1714"/>
      <c r="AIY13" s="1714"/>
      <c r="AIZ13" s="1714"/>
      <c r="AJA13" s="1714"/>
      <c r="AJB13" s="1714"/>
      <c r="AJC13" s="1714"/>
      <c r="AJD13" s="1714"/>
      <c r="AJE13" s="1714"/>
      <c r="AJF13" s="1714"/>
      <c r="AJG13" s="1714"/>
      <c r="AJH13" s="1714"/>
      <c r="AJI13" s="1714"/>
      <c r="AJJ13" s="1714"/>
      <c r="AJK13" s="1714"/>
      <c r="AJL13" s="1714"/>
      <c r="AJM13" s="1714"/>
      <c r="AJN13" s="1714"/>
      <c r="AJO13" s="1714"/>
      <c r="AJP13" s="1714"/>
      <c r="AJQ13" s="1714"/>
      <c r="AJR13" s="1714"/>
      <c r="AJS13" s="1714"/>
      <c r="AJT13" s="1714"/>
      <c r="AJU13" s="1714"/>
      <c r="AJV13" s="1714"/>
      <c r="AJW13" s="1714"/>
      <c r="AJX13" s="1714"/>
      <c r="AJY13" s="1714"/>
      <c r="AJZ13" s="1714"/>
      <c r="AKA13" s="1714"/>
      <c r="AKB13" s="1714"/>
      <c r="AKC13" s="1714"/>
      <c r="AKD13" s="1714"/>
      <c r="AKE13" s="1714"/>
      <c r="AKF13" s="1714"/>
      <c r="AKG13" s="1714"/>
      <c r="AKH13" s="1714"/>
      <c r="AKI13" s="1714"/>
      <c r="AKJ13" s="1714"/>
      <c r="AKK13" s="1714"/>
      <c r="AKL13" s="1714"/>
      <c r="AKM13" s="1714"/>
      <c r="AKN13" s="1714"/>
      <c r="AKO13" s="1714"/>
      <c r="AKP13" s="1714"/>
      <c r="AKQ13" s="1714"/>
      <c r="AKR13" s="1714"/>
      <c r="AKS13" s="1714"/>
      <c r="AKT13" s="1714"/>
      <c r="AKU13" s="1714"/>
      <c r="AKV13" s="1714"/>
      <c r="AKW13" s="1714"/>
      <c r="AKX13" s="1714"/>
      <c r="AKY13" s="1714"/>
      <c r="AKZ13" s="1714"/>
      <c r="ALA13" s="1714"/>
      <c r="ALB13" s="1714"/>
      <c r="ALC13" s="1714"/>
      <c r="ALD13" s="1714"/>
      <c r="ALE13" s="1714"/>
      <c r="ALF13" s="1714"/>
      <c r="ALG13" s="1714"/>
      <c r="ALH13" s="1714"/>
      <c r="ALI13" s="1714"/>
      <c r="ALJ13" s="1714"/>
      <c r="ALK13" s="1714"/>
      <c r="ALL13" s="1714"/>
      <c r="ALM13" s="1714"/>
      <c r="ALN13" s="1714"/>
      <c r="ALO13" s="1714"/>
      <c r="ALP13" s="1714"/>
      <c r="ALQ13" s="1714"/>
      <c r="ALR13" s="1714"/>
      <c r="ALS13" s="1714"/>
      <c r="ALT13" s="1714"/>
      <c r="ALU13" s="1714"/>
      <c r="ALV13" s="1714"/>
      <c r="ALW13" s="1714"/>
      <c r="ALX13" s="1714"/>
      <c r="ALY13" s="1714"/>
      <c r="ALZ13" s="1714"/>
      <c r="AMA13" s="1714"/>
      <c r="AMB13" s="1714"/>
      <c r="AMC13" s="1714"/>
      <c r="AMD13" s="1714"/>
      <c r="AME13" s="1714"/>
      <c r="AMF13" s="1714"/>
      <c r="AMG13" s="1714"/>
      <c r="AMH13" s="1714"/>
      <c r="AMI13" s="1714"/>
      <c r="AMJ13" s="1714"/>
      <c r="AMK13" s="1714"/>
    </row>
    <row r="14" spans="1:1025" s="1409" customFormat="1" ht="30" customHeight="1">
      <c r="A14" s="1705" t="s">
        <v>3862</v>
      </c>
      <c r="B14" s="1705" t="s">
        <v>3863</v>
      </c>
      <c r="C14" s="1705" t="s">
        <v>647</v>
      </c>
      <c r="D14" s="1705" t="s">
        <v>3946</v>
      </c>
      <c r="E14" s="1705" t="s">
        <v>3947</v>
      </c>
      <c r="F14" s="1705" t="s">
        <v>3948</v>
      </c>
      <c r="G14" s="1709" t="s">
        <v>3949</v>
      </c>
      <c r="H14" s="1705"/>
      <c r="I14" s="1705"/>
      <c r="J14" s="1705"/>
      <c r="K14" s="1705"/>
      <c r="L14" s="1705"/>
      <c r="M14" s="1705"/>
      <c r="N14" s="1705"/>
      <c r="O14" s="1705"/>
      <c r="P14" s="1705" t="s">
        <v>3963</v>
      </c>
      <c r="Q14" s="1705" t="s">
        <v>3964</v>
      </c>
      <c r="R14" s="1739"/>
      <c r="S14" s="1705" t="s">
        <v>3965</v>
      </c>
      <c r="T14" s="1713" t="s">
        <v>3966</v>
      </c>
      <c r="U14" s="1705" t="s">
        <v>1519</v>
      </c>
      <c r="V14" s="1705" t="s">
        <v>3940</v>
      </c>
      <c r="W14" s="1705" t="s">
        <v>3912</v>
      </c>
      <c r="X14" s="1705" t="s">
        <v>3874</v>
      </c>
      <c r="Y14" s="1705" t="s">
        <v>3914</v>
      </c>
      <c r="Z14" s="1712" t="s">
        <v>3967</v>
      </c>
      <c r="AA14" s="1705" t="s">
        <v>1146</v>
      </c>
      <c r="AB14" s="1709" t="s">
        <v>3955</v>
      </c>
      <c r="AC14" s="1709" t="s">
        <v>3956</v>
      </c>
      <c r="AD14" s="1705" t="s">
        <v>3879</v>
      </c>
      <c r="AE14" s="1705" t="s">
        <v>3880</v>
      </c>
      <c r="AF14" s="1705" t="s">
        <v>3881</v>
      </c>
      <c r="AG14" s="1705"/>
      <c r="AH14" s="1705"/>
      <c r="AI14" s="1705"/>
      <c r="AJ14" s="1705"/>
      <c r="AK14" s="1705"/>
      <c r="AL14" s="1705"/>
      <c r="AM14" s="1705"/>
      <c r="AN14" s="1705"/>
      <c r="AO14" s="1705"/>
      <c r="AP14" s="1705"/>
      <c r="AQ14" s="1705"/>
      <c r="AR14" s="1705"/>
      <c r="AS14" s="1705"/>
      <c r="AT14" s="1705"/>
      <c r="AU14" s="1705"/>
      <c r="AV14" s="1705"/>
      <c r="AW14" s="1705"/>
      <c r="AX14" s="1705"/>
      <c r="AY14" s="1705"/>
      <c r="AZ14" s="1705"/>
      <c r="BA14" s="1705" t="s">
        <v>3891</v>
      </c>
      <c r="BB14" s="1714"/>
      <c r="BC14" s="1714"/>
      <c r="BD14" s="1714"/>
      <c r="BE14" s="1714"/>
      <c r="BF14" s="1714"/>
      <c r="BG14" s="1714"/>
      <c r="BH14" s="1714"/>
      <c r="BI14" s="1714"/>
      <c r="BJ14" s="1714"/>
      <c r="BK14" s="1714"/>
      <c r="BL14" s="1714"/>
      <c r="BM14" s="1714"/>
      <c r="BN14" s="1714"/>
      <c r="BO14" s="1714"/>
      <c r="BP14" s="1714"/>
      <c r="BQ14" s="1714"/>
      <c r="BR14" s="1714"/>
      <c r="BS14" s="1714"/>
      <c r="BT14" s="1714"/>
      <c r="BU14" s="1714"/>
      <c r="BV14" s="1714"/>
      <c r="BW14" s="1714"/>
      <c r="BX14" s="1714"/>
      <c r="BY14" s="1714"/>
      <c r="BZ14" s="1714"/>
      <c r="CA14" s="1714"/>
      <c r="CB14" s="1714"/>
      <c r="CC14" s="1714"/>
      <c r="CD14" s="1714"/>
      <c r="CE14" s="1714"/>
      <c r="CF14" s="1714"/>
      <c r="CG14" s="1714"/>
      <c r="CH14" s="1714"/>
      <c r="CI14" s="1714"/>
      <c r="CJ14" s="1714"/>
      <c r="CK14" s="1714"/>
      <c r="CL14" s="1714"/>
      <c r="CM14" s="1714"/>
      <c r="CN14" s="1714"/>
      <c r="CO14" s="1714"/>
      <c r="CP14" s="1714"/>
      <c r="CQ14" s="1714"/>
      <c r="CR14" s="1714"/>
      <c r="CS14" s="1714"/>
      <c r="CT14" s="1714"/>
      <c r="CU14" s="1714"/>
      <c r="CV14" s="1714"/>
      <c r="CW14" s="1714"/>
      <c r="CX14" s="1714"/>
      <c r="CY14" s="1714"/>
      <c r="CZ14" s="1714"/>
      <c r="DA14" s="1714"/>
      <c r="DB14" s="1714"/>
      <c r="DC14" s="1714"/>
      <c r="DD14" s="1714"/>
      <c r="DE14" s="1714"/>
      <c r="DF14" s="1714"/>
      <c r="DG14" s="1714"/>
      <c r="DH14" s="1714"/>
      <c r="DI14" s="1714"/>
      <c r="DJ14" s="1714"/>
      <c r="DK14" s="1714"/>
      <c r="DL14" s="1714"/>
      <c r="DM14" s="1714"/>
      <c r="DN14" s="1714"/>
      <c r="DO14" s="1714"/>
      <c r="DP14" s="1714"/>
      <c r="DQ14" s="1714"/>
      <c r="DR14" s="1714"/>
      <c r="DS14" s="1714"/>
      <c r="DT14" s="1714"/>
      <c r="DU14" s="1714"/>
      <c r="DV14" s="1714"/>
      <c r="DW14" s="1714"/>
      <c r="DX14" s="1714"/>
      <c r="DY14" s="1714"/>
      <c r="DZ14" s="1714"/>
      <c r="EA14" s="1714"/>
      <c r="EB14" s="1714"/>
      <c r="EC14" s="1714"/>
      <c r="ED14" s="1714"/>
      <c r="EE14" s="1714"/>
      <c r="EF14" s="1714"/>
      <c r="EG14" s="1714"/>
      <c r="EH14" s="1714"/>
      <c r="EI14" s="1714"/>
      <c r="EJ14" s="1714"/>
      <c r="EK14" s="1714"/>
      <c r="EL14" s="1714"/>
      <c r="EM14" s="1714"/>
      <c r="EN14" s="1714"/>
      <c r="EO14" s="1714"/>
      <c r="EP14" s="1714"/>
      <c r="EQ14" s="1714"/>
      <c r="ER14" s="1714"/>
      <c r="ES14" s="1714"/>
      <c r="ET14" s="1714"/>
      <c r="EU14" s="1714"/>
      <c r="EV14" s="1714"/>
      <c r="EW14" s="1714"/>
      <c r="EX14" s="1714"/>
      <c r="EY14" s="1714"/>
      <c r="EZ14" s="1714"/>
      <c r="FA14" s="1714"/>
      <c r="FB14" s="1714"/>
      <c r="FC14" s="1714"/>
      <c r="FD14" s="1714"/>
      <c r="FE14" s="1714"/>
      <c r="FF14" s="1714"/>
      <c r="FG14" s="1714"/>
      <c r="FH14" s="1714"/>
      <c r="FI14" s="1714"/>
      <c r="FJ14" s="1714"/>
      <c r="FK14" s="1714"/>
      <c r="FL14" s="1714"/>
      <c r="FM14" s="1714"/>
      <c r="FN14" s="1714"/>
      <c r="FO14" s="1714"/>
      <c r="FP14" s="1714"/>
      <c r="FQ14" s="1714"/>
      <c r="FR14" s="1714"/>
      <c r="FS14" s="1714"/>
      <c r="FT14" s="1714"/>
      <c r="FU14" s="1714"/>
      <c r="FV14" s="1714"/>
      <c r="FW14" s="1714"/>
      <c r="FX14" s="1714"/>
      <c r="FY14" s="1714"/>
      <c r="FZ14" s="1714"/>
      <c r="GA14" s="1714"/>
      <c r="GB14" s="1714"/>
      <c r="GC14" s="1714"/>
      <c r="GD14" s="1714"/>
      <c r="GE14" s="1714"/>
      <c r="GF14" s="1714"/>
      <c r="GG14" s="1714"/>
      <c r="GH14" s="1714"/>
      <c r="GI14" s="1714"/>
      <c r="GJ14" s="1714"/>
      <c r="GK14" s="1714"/>
      <c r="GL14" s="1714"/>
      <c r="GM14" s="1714"/>
      <c r="GN14" s="1714"/>
      <c r="GO14" s="1714"/>
      <c r="GP14" s="1714"/>
      <c r="GQ14" s="1714"/>
      <c r="GR14" s="1714"/>
      <c r="GS14" s="1714"/>
      <c r="GT14" s="1714"/>
      <c r="GU14" s="1714"/>
      <c r="GV14" s="1714"/>
      <c r="GW14" s="1714"/>
      <c r="GX14" s="1714"/>
      <c r="GY14" s="1714"/>
      <c r="GZ14" s="1714"/>
      <c r="HA14" s="1714"/>
      <c r="HB14" s="1714"/>
      <c r="HC14" s="1714"/>
      <c r="HD14" s="1714"/>
      <c r="HE14" s="1714"/>
      <c r="HF14" s="1714"/>
      <c r="HG14" s="1714"/>
      <c r="HH14" s="1714"/>
      <c r="HI14" s="1714"/>
      <c r="HJ14" s="1714"/>
      <c r="HK14" s="1714"/>
      <c r="HL14" s="1714"/>
      <c r="HM14" s="1714"/>
      <c r="HN14" s="1714"/>
      <c r="HO14" s="1714"/>
      <c r="HP14" s="1714"/>
      <c r="HQ14" s="1714"/>
      <c r="HR14" s="1714"/>
      <c r="HS14" s="1714"/>
      <c r="HT14" s="1714"/>
      <c r="HU14" s="1714"/>
      <c r="HV14" s="1714"/>
      <c r="HW14" s="1714"/>
      <c r="HX14" s="1714"/>
      <c r="HY14" s="1714"/>
      <c r="HZ14" s="1714"/>
      <c r="IA14" s="1714"/>
      <c r="IB14" s="1714"/>
      <c r="IC14" s="1714"/>
      <c r="ID14" s="1714"/>
      <c r="IE14" s="1714"/>
      <c r="IF14" s="1714"/>
      <c r="IG14" s="1714"/>
      <c r="IH14" s="1714"/>
      <c r="II14" s="1714"/>
      <c r="IJ14" s="1714"/>
      <c r="IK14" s="1714"/>
      <c r="IL14" s="1714"/>
      <c r="IM14" s="1714"/>
      <c r="IN14" s="1714"/>
      <c r="IO14" s="1714"/>
      <c r="IP14" s="1714"/>
      <c r="IQ14" s="1714"/>
      <c r="IR14" s="1714"/>
      <c r="IS14" s="1714"/>
      <c r="IT14" s="1714"/>
      <c r="IU14" s="1714"/>
      <c r="IV14" s="1714"/>
      <c r="IW14" s="1714"/>
      <c r="IX14" s="1714"/>
      <c r="IY14" s="1714"/>
      <c r="IZ14" s="1714"/>
      <c r="JA14" s="1714"/>
      <c r="JB14" s="1714"/>
      <c r="JC14" s="1714"/>
      <c r="JD14" s="1714"/>
      <c r="JE14" s="1714"/>
      <c r="JF14" s="1714"/>
      <c r="JG14" s="1714"/>
      <c r="JH14" s="1714"/>
      <c r="JI14" s="1714"/>
      <c r="JJ14" s="1714"/>
      <c r="JK14" s="1714"/>
      <c r="JL14" s="1714"/>
      <c r="JM14" s="1714"/>
      <c r="JN14" s="1714"/>
      <c r="JO14" s="1714"/>
      <c r="JP14" s="1714"/>
      <c r="JQ14" s="1714"/>
      <c r="JR14" s="1714"/>
      <c r="JS14" s="1714"/>
      <c r="JT14" s="1714"/>
      <c r="JU14" s="1714"/>
      <c r="JV14" s="1714"/>
      <c r="JW14" s="1714"/>
      <c r="JX14" s="1714"/>
      <c r="JY14" s="1714"/>
      <c r="JZ14" s="1714"/>
      <c r="KA14" s="1714"/>
      <c r="KB14" s="1714"/>
      <c r="KC14" s="1714"/>
      <c r="KD14" s="1714"/>
      <c r="KE14" s="1714"/>
      <c r="KF14" s="1714"/>
      <c r="KG14" s="1714"/>
      <c r="KH14" s="1714"/>
      <c r="KI14" s="1714"/>
      <c r="KJ14" s="1714"/>
      <c r="KK14" s="1714"/>
      <c r="KL14" s="1714"/>
      <c r="KM14" s="1714"/>
      <c r="KN14" s="1714"/>
      <c r="KO14" s="1714"/>
      <c r="KP14" s="1714"/>
      <c r="KQ14" s="1714"/>
      <c r="KR14" s="1714"/>
      <c r="KS14" s="1714"/>
      <c r="KT14" s="1714"/>
      <c r="KU14" s="1714"/>
      <c r="KV14" s="1714"/>
      <c r="KW14" s="1714"/>
      <c r="KX14" s="1714"/>
      <c r="KY14" s="1714"/>
      <c r="KZ14" s="1714"/>
      <c r="LA14" s="1714"/>
      <c r="LB14" s="1714"/>
      <c r="LC14" s="1714"/>
      <c r="LD14" s="1714"/>
      <c r="LE14" s="1714"/>
      <c r="LF14" s="1714"/>
      <c r="LG14" s="1714"/>
      <c r="LH14" s="1714"/>
      <c r="LI14" s="1714"/>
      <c r="LJ14" s="1714"/>
      <c r="LK14" s="1714"/>
      <c r="LL14" s="1714"/>
      <c r="LM14" s="1714"/>
      <c r="LN14" s="1714"/>
      <c r="LO14" s="1714"/>
      <c r="LP14" s="1714"/>
      <c r="LQ14" s="1714"/>
      <c r="LR14" s="1714"/>
      <c r="LS14" s="1714"/>
      <c r="LT14" s="1714"/>
      <c r="LU14" s="1714"/>
      <c r="LV14" s="1714"/>
      <c r="LW14" s="1714"/>
      <c r="LX14" s="1714"/>
      <c r="LY14" s="1714"/>
      <c r="LZ14" s="1714"/>
      <c r="MA14" s="1714"/>
      <c r="MB14" s="1714"/>
      <c r="MC14" s="1714"/>
      <c r="MD14" s="1714"/>
      <c r="ME14" s="1714"/>
      <c r="MF14" s="1714"/>
      <c r="MG14" s="1714"/>
      <c r="MH14" s="1714"/>
      <c r="MI14" s="1714"/>
      <c r="MJ14" s="1714"/>
      <c r="MK14" s="1714"/>
      <c r="ML14" s="1714"/>
      <c r="MM14" s="1714"/>
      <c r="MN14" s="1714"/>
      <c r="MO14" s="1714"/>
      <c r="MP14" s="1714"/>
      <c r="MQ14" s="1714"/>
      <c r="MR14" s="1714"/>
      <c r="MS14" s="1714"/>
      <c r="MT14" s="1714"/>
      <c r="MU14" s="1714"/>
      <c r="MV14" s="1714"/>
      <c r="MW14" s="1714"/>
      <c r="MX14" s="1714"/>
      <c r="MY14" s="1714"/>
      <c r="MZ14" s="1714"/>
      <c r="NA14" s="1714"/>
      <c r="NB14" s="1714"/>
      <c r="NC14" s="1714"/>
      <c r="ND14" s="1714"/>
      <c r="NE14" s="1714"/>
      <c r="NF14" s="1714"/>
      <c r="NG14" s="1714"/>
      <c r="NH14" s="1714"/>
      <c r="NI14" s="1714"/>
      <c r="NJ14" s="1714"/>
      <c r="NK14" s="1714"/>
      <c r="NL14" s="1714"/>
      <c r="NM14" s="1714"/>
      <c r="NN14" s="1714"/>
      <c r="NO14" s="1714"/>
      <c r="NP14" s="1714"/>
      <c r="NQ14" s="1714"/>
      <c r="NR14" s="1714"/>
      <c r="NS14" s="1714"/>
      <c r="NT14" s="1714"/>
      <c r="NU14" s="1714"/>
      <c r="NV14" s="1714"/>
      <c r="NW14" s="1714"/>
      <c r="NX14" s="1714"/>
      <c r="NY14" s="1714"/>
      <c r="NZ14" s="1714"/>
      <c r="OA14" s="1714"/>
      <c r="OB14" s="1714"/>
      <c r="OC14" s="1714"/>
      <c r="OD14" s="1714"/>
      <c r="OE14" s="1714"/>
      <c r="OF14" s="1714"/>
      <c r="OG14" s="1714"/>
      <c r="OH14" s="1714"/>
      <c r="OI14" s="1714"/>
      <c r="OJ14" s="1714"/>
      <c r="OK14" s="1714"/>
      <c r="OL14" s="1714"/>
      <c r="OM14" s="1714"/>
      <c r="ON14" s="1714"/>
      <c r="OO14" s="1714"/>
      <c r="OP14" s="1714"/>
      <c r="OQ14" s="1714"/>
      <c r="OR14" s="1714"/>
      <c r="OS14" s="1714"/>
      <c r="OT14" s="1714"/>
      <c r="OU14" s="1714"/>
      <c r="OV14" s="1714"/>
      <c r="OW14" s="1714"/>
      <c r="OX14" s="1714"/>
      <c r="OY14" s="1714"/>
      <c r="OZ14" s="1714"/>
      <c r="PA14" s="1714"/>
      <c r="PB14" s="1714"/>
      <c r="PC14" s="1714"/>
      <c r="PD14" s="1714"/>
      <c r="PE14" s="1714"/>
      <c r="PF14" s="1714"/>
      <c r="PG14" s="1714"/>
      <c r="PH14" s="1714"/>
      <c r="PI14" s="1714"/>
      <c r="PJ14" s="1714"/>
      <c r="PK14" s="1714"/>
      <c r="PL14" s="1714"/>
      <c r="PM14" s="1714"/>
      <c r="PN14" s="1714"/>
      <c r="PO14" s="1714"/>
      <c r="PP14" s="1714"/>
      <c r="PQ14" s="1714"/>
      <c r="PR14" s="1714"/>
      <c r="PS14" s="1714"/>
      <c r="PT14" s="1714"/>
      <c r="PU14" s="1714"/>
      <c r="PV14" s="1714"/>
      <c r="PW14" s="1714"/>
      <c r="PX14" s="1714"/>
      <c r="PY14" s="1714"/>
      <c r="PZ14" s="1714"/>
      <c r="QA14" s="1714"/>
      <c r="QB14" s="1714"/>
      <c r="QC14" s="1714"/>
      <c r="QD14" s="1714"/>
      <c r="QE14" s="1714"/>
      <c r="QF14" s="1714"/>
      <c r="QG14" s="1714"/>
      <c r="QH14" s="1714"/>
      <c r="QI14" s="1714"/>
      <c r="QJ14" s="1714"/>
      <c r="QK14" s="1714"/>
      <c r="QL14" s="1714"/>
      <c r="QM14" s="1714"/>
      <c r="QN14" s="1714"/>
      <c r="QO14" s="1714"/>
      <c r="QP14" s="1714"/>
      <c r="QQ14" s="1714"/>
      <c r="QR14" s="1714"/>
      <c r="QS14" s="1714"/>
      <c r="QT14" s="1714"/>
      <c r="QU14" s="1714"/>
      <c r="QV14" s="1714"/>
      <c r="QW14" s="1714"/>
      <c r="QX14" s="1714"/>
      <c r="QY14" s="1714"/>
      <c r="QZ14" s="1714"/>
      <c r="RA14" s="1714"/>
      <c r="RB14" s="1714"/>
      <c r="RC14" s="1714"/>
      <c r="RD14" s="1714"/>
      <c r="RE14" s="1714"/>
      <c r="RF14" s="1714"/>
      <c r="RG14" s="1714"/>
      <c r="RH14" s="1714"/>
      <c r="RI14" s="1714"/>
      <c r="RJ14" s="1714"/>
      <c r="RK14" s="1714"/>
      <c r="RL14" s="1714"/>
      <c r="RM14" s="1714"/>
      <c r="RN14" s="1714"/>
      <c r="RO14" s="1714"/>
      <c r="RP14" s="1714"/>
      <c r="RQ14" s="1714"/>
      <c r="RR14" s="1714"/>
      <c r="RS14" s="1714"/>
      <c r="RT14" s="1714"/>
      <c r="RU14" s="1714"/>
      <c r="RV14" s="1714"/>
      <c r="RW14" s="1714"/>
      <c r="RX14" s="1714"/>
      <c r="RY14" s="1714"/>
      <c r="RZ14" s="1714"/>
      <c r="SA14" s="1714"/>
      <c r="SB14" s="1714"/>
      <c r="SC14" s="1714"/>
      <c r="SD14" s="1714"/>
      <c r="SE14" s="1714"/>
      <c r="SF14" s="1714"/>
      <c r="SG14" s="1714"/>
      <c r="SH14" s="1714"/>
      <c r="SI14" s="1714"/>
      <c r="SJ14" s="1714"/>
      <c r="SK14" s="1714"/>
      <c r="SL14" s="1714"/>
      <c r="SM14" s="1714"/>
      <c r="SN14" s="1714"/>
      <c r="SO14" s="1714"/>
      <c r="SP14" s="1714"/>
      <c r="SQ14" s="1714"/>
      <c r="SR14" s="1714"/>
      <c r="SS14" s="1714"/>
      <c r="ST14" s="1714"/>
      <c r="SU14" s="1714"/>
      <c r="SV14" s="1714"/>
      <c r="SW14" s="1714"/>
      <c r="SX14" s="1714"/>
      <c r="SY14" s="1714"/>
      <c r="SZ14" s="1714"/>
      <c r="TA14" s="1714"/>
      <c r="TB14" s="1714"/>
      <c r="TC14" s="1714"/>
      <c r="TD14" s="1714"/>
      <c r="TE14" s="1714"/>
      <c r="TF14" s="1714"/>
      <c r="TG14" s="1714"/>
      <c r="TH14" s="1714"/>
      <c r="TI14" s="1714"/>
      <c r="TJ14" s="1714"/>
      <c r="TK14" s="1714"/>
      <c r="TL14" s="1714"/>
      <c r="TM14" s="1714"/>
      <c r="TN14" s="1714"/>
      <c r="TO14" s="1714"/>
      <c r="TP14" s="1714"/>
      <c r="TQ14" s="1714"/>
      <c r="TR14" s="1714"/>
      <c r="TS14" s="1714"/>
      <c r="TT14" s="1714"/>
      <c r="TU14" s="1714"/>
      <c r="TV14" s="1714"/>
      <c r="TW14" s="1714"/>
      <c r="TX14" s="1714"/>
      <c r="TY14" s="1714"/>
      <c r="TZ14" s="1714"/>
      <c r="UA14" s="1714"/>
      <c r="UB14" s="1714"/>
      <c r="UC14" s="1714"/>
      <c r="UD14" s="1714"/>
      <c r="UE14" s="1714"/>
      <c r="UF14" s="1714"/>
      <c r="UG14" s="1714"/>
      <c r="UH14" s="1714"/>
      <c r="UI14" s="1714"/>
      <c r="UJ14" s="1714"/>
      <c r="UK14" s="1714"/>
      <c r="UL14" s="1714"/>
      <c r="UM14" s="1714"/>
      <c r="UN14" s="1714"/>
      <c r="UO14" s="1714"/>
      <c r="UP14" s="1714"/>
      <c r="UQ14" s="1714"/>
      <c r="UR14" s="1714"/>
      <c r="US14" s="1714"/>
      <c r="UT14" s="1714"/>
      <c r="UU14" s="1714"/>
      <c r="UV14" s="1714"/>
      <c r="UW14" s="1714"/>
      <c r="UX14" s="1714"/>
      <c r="UY14" s="1714"/>
      <c r="UZ14" s="1714"/>
      <c r="VA14" s="1714"/>
      <c r="VB14" s="1714"/>
      <c r="VC14" s="1714"/>
      <c r="VD14" s="1714"/>
      <c r="VE14" s="1714"/>
      <c r="VF14" s="1714"/>
      <c r="VG14" s="1714"/>
      <c r="VH14" s="1714"/>
      <c r="VI14" s="1714"/>
      <c r="VJ14" s="1714"/>
      <c r="VK14" s="1714"/>
      <c r="VL14" s="1714"/>
      <c r="VM14" s="1714"/>
      <c r="VN14" s="1714"/>
      <c r="VO14" s="1714"/>
      <c r="VP14" s="1714"/>
      <c r="VQ14" s="1714"/>
      <c r="VR14" s="1714"/>
      <c r="VS14" s="1714"/>
      <c r="VT14" s="1714"/>
      <c r="VU14" s="1714"/>
      <c r="VV14" s="1714"/>
      <c r="VW14" s="1714"/>
      <c r="VX14" s="1714"/>
      <c r="VY14" s="1714"/>
      <c r="VZ14" s="1714"/>
      <c r="WA14" s="1714"/>
      <c r="WB14" s="1714"/>
      <c r="WC14" s="1714"/>
      <c r="WD14" s="1714"/>
      <c r="WE14" s="1714"/>
      <c r="WF14" s="1714"/>
      <c r="WG14" s="1714"/>
      <c r="WH14" s="1714"/>
      <c r="WI14" s="1714"/>
      <c r="WJ14" s="1714"/>
      <c r="WK14" s="1714"/>
      <c r="WL14" s="1714"/>
      <c r="WM14" s="1714"/>
      <c r="WN14" s="1714"/>
      <c r="WO14" s="1714"/>
      <c r="WP14" s="1714"/>
      <c r="WQ14" s="1714"/>
      <c r="WR14" s="1714"/>
      <c r="WS14" s="1714"/>
      <c r="WT14" s="1714"/>
      <c r="WU14" s="1714"/>
      <c r="WV14" s="1714"/>
      <c r="WW14" s="1714"/>
      <c r="WX14" s="1714"/>
      <c r="WY14" s="1714"/>
      <c r="WZ14" s="1714"/>
      <c r="XA14" s="1714"/>
      <c r="XB14" s="1714"/>
      <c r="XC14" s="1714"/>
      <c r="XD14" s="1714"/>
      <c r="XE14" s="1714"/>
      <c r="XF14" s="1714"/>
      <c r="XG14" s="1714"/>
      <c r="XH14" s="1714"/>
      <c r="XI14" s="1714"/>
      <c r="XJ14" s="1714"/>
      <c r="XK14" s="1714"/>
      <c r="XL14" s="1714"/>
      <c r="XM14" s="1714"/>
      <c r="XN14" s="1714"/>
      <c r="XO14" s="1714"/>
      <c r="XP14" s="1714"/>
      <c r="XQ14" s="1714"/>
      <c r="XR14" s="1714"/>
      <c r="XS14" s="1714"/>
      <c r="XT14" s="1714"/>
      <c r="XU14" s="1714"/>
      <c r="XV14" s="1714"/>
      <c r="XW14" s="1714"/>
      <c r="XX14" s="1714"/>
      <c r="XY14" s="1714"/>
      <c r="XZ14" s="1714"/>
      <c r="YA14" s="1714"/>
      <c r="YB14" s="1714"/>
      <c r="YC14" s="1714"/>
      <c r="YD14" s="1714"/>
      <c r="YE14" s="1714"/>
      <c r="YF14" s="1714"/>
      <c r="YG14" s="1714"/>
      <c r="YH14" s="1714"/>
      <c r="YI14" s="1714"/>
      <c r="YJ14" s="1714"/>
      <c r="YK14" s="1714"/>
      <c r="YL14" s="1714"/>
      <c r="YM14" s="1714"/>
      <c r="YN14" s="1714"/>
      <c r="YO14" s="1714"/>
      <c r="YP14" s="1714"/>
      <c r="YQ14" s="1714"/>
      <c r="YR14" s="1714"/>
      <c r="YS14" s="1714"/>
      <c r="YT14" s="1714"/>
      <c r="YU14" s="1714"/>
      <c r="YV14" s="1714"/>
      <c r="YW14" s="1714"/>
      <c r="YX14" s="1714"/>
      <c r="YY14" s="1714"/>
      <c r="YZ14" s="1714"/>
      <c r="ZA14" s="1714"/>
      <c r="ZB14" s="1714"/>
      <c r="ZC14" s="1714"/>
      <c r="ZD14" s="1714"/>
      <c r="ZE14" s="1714"/>
      <c r="ZF14" s="1714"/>
      <c r="ZG14" s="1714"/>
      <c r="ZH14" s="1714"/>
      <c r="ZI14" s="1714"/>
      <c r="ZJ14" s="1714"/>
      <c r="ZK14" s="1714"/>
      <c r="ZL14" s="1714"/>
      <c r="ZM14" s="1714"/>
      <c r="ZN14" s="1714"/>
      <c r="ZO14" s="1714"/>
      <c r="ZP14" s="1714"/>
      <c r="ZQ14" s="1714"/>
      <c r="ZR14" s="1714"/>
      <c r="ZS14" s="1714"/>
      <c r="ZT14" s="1714"/>
      <c r="ZU14" s="1714"/>
      <c r="ZV14" s="1714"/>
      <c r="ZW14" s="1714"/>
      <c r="ZX14" s="1714"/>
      <c r="ZY14" s="1714"/>
      <c r="ZZ14" s="1714"/>
      <c r="AAA14" s="1714"/>
      <c r="AAB14" s="1714"/>
      <c r="AAC14" s="1714"/>
      <c r="AAD14" s="1714"/>
      <c r="AAE14" s="1714"/>
      <c r="AAF14" s="1714"/>
      <c r="AAG14" s="1714"/>
      <c r="AAH14" s="1714"/>
      <c r="AAI14" s="1714"/>
      <c r="AAJ14" s="1714"/>
      <c r="AAK14" s="1714"/>
      <c r="AAL14" s="1714"/>
      <c r="AAM14" s="1714"/>
      <c r="AAN14" s="1714"/>
      <c r="AAO14" s="1714"/>
      <c r="AAP14" s="1714"/>
      <c r="AAQ14" s="1714"/>
      <c r="AAR14" s="1714"/>
      <c r="AAS14" s="1714"/>
      <c r="AAT14" s="1714"/>
      <c r="AAU14" s="1714"/>
      <c r="AAV14" s="1714"/>
      <c r="AAW14" s="1714"/>
      <c r="AAX14" s="1714"/>
      <c r="AAY14" s="1714"/>
      <c r="AAZ14" s="1714"/>
      <c r="ABA14" s="1714"/>
      <c r="ABB14" s="1714"/>
      <c r="ABC14" s="1714"/>
      <c r="ABD14" s="1714"/>
      <c r="ABE14" s="1714"/>
      <c r="ABF14" s="1714"/>
      <c r="ABG14" s="1714"/>
      <c r="ABH14" s="1714"/>
      <c r="ABI14" s="1714"/>
      <c r="ABJ14" s="1714"/>
      <c r="ABK14" s="1714"/>
      <c r="ABL14" s="1714"/>
      <c r="ABM14" s="1714"/>
      <c r="ABN14" s="1714"/>
      <c r="ABO14" s="1714"/>
      <c r="ABP14" s="1714"/>
      <c r="ABQ14" s="1714"/>
      <c r="ABR14" s="1714"/>
      <c r="ABS14" s="1714"/>
      <c r="ABT14" s="1714"/>
      <c r="ABU14" s="1714"/>
      <c r="ABV14" s="1714"/>
      <c r="ABW14" s="1714"/>
      <c r="ABX14" s="1714"/>
      <c r="ABY14" s="1714"/>
      <c r="ABZ14" s="1714"/>
      <c r="ACA14" s="1714"/>
      <c r="ACB14" s="1714"/>
      <c r="ACC14" s="1714"/>
      <c r="ACD14" s="1714"/>
      <c r="ACE14" s="1714"/>
      <c r="ACF14" s="1714"/>
      <c r="ACG14" s="1714"/>
      <c r="ACH14" s="1714"/>
      <c r="ACI14" s="1714"/>
      <c r="ACJ14" s="1714"/>
      <c r="ACK14" s="1714"/>
      <c r="ACL14" s="1714"/>
      <c r="ACM14" s="1714"/>
      <c r="ACN14" s="1714"/>
      <c r="ACO14" s="1714"/>
      <c r="ACP14" s="1714"/>
      <c r="ACQ14" s="1714"/>
      <c r="ACR14" s="1714"/>
      <c r="ACS14" s="1714"/>
      <c r="ACT14" s="1714"/>
      <c r="ACU14" s="1714"/>
      <c r="ACV14" s="1714"/>
      <c r="ACW14" s="1714"/>
      <c r="ACX14" s="1714"/>
      <c r="ACY14" s="1714"/>
      <c r="ACZ14" s="1714"/>
      <c r="ADA14" s="1714"/>
      <c r="ADB14" s="1714"/>
      <c r="ADC14" s="1714"/>
      <c r="ADD14" s="1714"/>
      <c r="ADE14" s="1714"/>
      <c r="ADF14" s="1714"/>
      <c r="ADG14" s="1714"/>
      <c r="ADH14" s="1714"/>
      <c r="ADI14" s="1714"/>
      <c r="ADJ14" s="1714"/>
      <c r="ADK14" s="1714"/>
      <c r="ADL14" s="1714"/>
      <c r="ADM14" s="1714"/>
      <c r="ADN14" s="1714"/>
      <c r="ADO14" s="1714"/>
      <c r="ADP14" s="1714"/>
      <c r="ADQ14" s="1714"/>
      <c r="ADR14" s="1714"/>
      <c r="ADS14" s="1714"/>
      <c r="ADT14" s="1714"/>
      <c r="ADU14" s="1714"/>
      <c r="ADV14" s="1714"/>
      <c r="ADW14" s="1714"/>
      <c r="ADX14" s="1714"/>
      <c r="ADY14" s="1714"/>
      <c r="ADZ14" s="1714"/>
      <c r="AEA14" s="1714"/>
      <c r="AEB14" s="1714"/>
      <c r="AEC14" s="1714"/>
      <c r="AED14" s="1714"/>
      <c r="AEE14" s="1714"/>
      <c r="AEF14" s="1714"/>
      <c r="AEG14" s="1714"/>
      <c r="AEH14" s="1714"/>
      <c r="AEI14" s="1714"/>
      <c r="AEJ14" s="1714"/>
      <c r="AEK14" s="1714"/>
      <c r="AEL14" s="1714"/>
      <c r="AEM14" s="1714"/>
      <c r="AEN14" s="1714"/>
      <c r="AEO14" s="1714"/>
      <c r="AEP14" s="1714"/>
      <c r="AEQ14" s="1714"/>
      <c r="AER14" s="1714"/>
      <c r="AES14" s="1714"/>
      <c r="AET14" s="1714"/>
      <c r="AEU14" s="1714"/>
      <c r="AEV14" s="1714"/>
      <c r="AEW14" s="1714"/>
      <c r="AEX14" s="1714"/>
      <c r="AEY14" s="1714"/>
      <c r="AEZ14" s="1714"/>
      <c r="AFA14" s="1714"/>
      <c r="AFB14" s="1714"/>
      <c r="AFC14" s="1714"/>
      <c r="AFD14" s="1714"/>
      <c r="AFE14" s="1714"/>
      <c r="AFF14" s="1714"/>
      <c r="AFG14" s="1714"/>
      <c r="AFH14" s="1714"/>
      <c r="AFI14" s="1714"/>
      <c r="AFJ14" s="1714"/>
      <c r="AFK14" s="1714"/>
      <c r="AFL14" s="1714"/>
      <c r="AFM14" s="1714"/>
      <c r="AFN14" s="1714"/>
      <c r="AFO14" s="1714"/>
      <c r="AFP14" s="1714"/>
      <c r="AFQ14" s="1714"/>
      <c r="AFR14" s="1714"/>
      <c r="AFS14" s="1714"/>
      <c r="AFT14" s="1714"/>
      <c r="AFU14" s="1714"/>
      <c r="AFV14" s="1714"/>
      <c r="AFW14" s="1714"/>
      <c r="AFX14" s="1714"/>
      <c r="AFY14" s="1714"/>
      <c r="AFZ14" s="1714"/>
      <c r="AGA14" s="1714"/>
      <c r="AGB14" s="1714"/>
      <c r="AGC14" s="1714"/>
      <c r="AGD14" s="1714"/>
      <c r="AGE14" s="1714"/>
      <c r="AGF14" s="1714"/>
      <c r="AGG14" s="1714"/>
      <c r="AGH14" s="1714"/>
      <c r="AGI14" s="1714"/>
      <c r="AGJ14" s="1714"/>
      <c r="AGK14" s="1714"/>
      <c r="AGL14" s="1714"/>
      <c r="AGM14" s="1714"/>
      <c r="AGN14" s="1714"/>
      <c r="AGO14" s="1714"/>
      <c r="AGP14" s="1714"/>
      <c r="AGQ14" s="1714"/>
      <c r="AGR14" s="1714"/>
      <c r="AGS14" s="1714"/>
      <c r="AGT14" s="1714"/>
      <c r="AGU14" s="1714"/>
      <c r="AGV14" s="1714"/>
      <c r="AGW14" s="1714"/>
      <c r="AGX14" s="1714"/>
      <c r="AGY14" s="1714"/>
      <c r="AGZ14" s="1714"/>
      <c r="AHA14" s="1714"/>
      <c r="AHB14" s="1714"/>
      <c r="AHC14" s="1714"/>
      <c r="AHD14" s="1714"/>
      <c r="AHE14" s="1714"/>
      <c r="AHF14" s="1714"/>
      <c r="AHG14" s="1714"/>
      <c r="AHH14" s="1714"/>
      <c r="AHI14" s="1714"/>
      <c r="AHJ14" s="1714"/>
      <c r="AHK14" s="1714"/>
      <c r="AHL14" s="1714"/>
      <c r="AHM14" s="1714"/>
      <c r="AHN14" s="1714"/>
      <c r="AHO14" s="1714"/>
      <c r="AHP14" s="1714"/>
      <c r="AHQ14" s="1714"/>
      <c r="AHR14" s="1714"/>
      <c r="AHS14" s="1714"/>
      <c r="AHT14" s="1714"/>
      <c r="AHU14" s="1714"/>
      <c r="AHV14" s="1714"/>
      <c r="AHW14" s="1714"/>
      <c r="AHX14" s="1714"/>
      <c r="AHY14" s="1714"/>
      <c r="AHZ14" s="1714"/>
      <c r="AIA14" s="1714"/>
      <c r="AIB14" s="1714"/>
      <c r="AIC14" s="1714"/>
      <c r="AID14" s="1714"/>
      <c r="AIE14" s="1714"/>
      <c r="AIF14" s="1714"/>
      <c r="AIG14" s="1714"/>
      <c r="AIH14" s="1714"/>
      <c r="AII14" s="1714"/>
      <c r="AIJ14" s="1714"/>
      <c r="AIK14" s="1714"/>
      <c r="AIL14" s="1714"/>
      <c r="AIM14" s="1714"/>
      <c r="AIN14" s="1714"/>
      <c r="AIO14" s="1714"/>
      <c r="AIP14" s="1714"/>
      <c r="AIQ14" s="1714"/>
      <c r="AIR14" s="1714"/>
      <c r="AIS14" s="1714"/>
      <c r="AIT14" s="1714"/>
      <c r="AIU14" s="1714"/>
      <c r="AIV14" s="1714"/>
      <c r="AIW14" s="1714"/>
      <c r="AIX14" s="1714"/>
      <c r="AIY14" s="1714"/>
      <c r="AIZ14" s="1714"/>
      <c r="AJA14" s="1714"/>
      <c r="AJB14" s="1714"/>
      <c r="AJC14" s="1714"/>
      <c r="AJD14" s="1714"/>
      <c r="AJE14" s="1714"/>
      <c r="AJF14" s="1714"/>
      <c r="AJG14" s="1714"/>
      <c r="AJH14" s="1714"/>
      <c r="AJI14" s="1714"/>
      <c r="AJJ14" s="1714"/>
      <c r="AJK14" s="1714"/>
      <c r="AJL14" s="1714"/>
      <c r="AJM14" s="1714"/>
      <c r="AJN14" s="1714"/>
      <c r="AJO14" s="1714"/>
      <c r="AJP14" s="1714"/>
      <c r="AJQ14" s="1714"/>
      <c r="AJR14" s="1714"/>
      <c r="AJS14" s="1714"/>
      <c r="AJT14" s="1714"/>
      <c r="AJU14" s="1714"/>
      <c r="AJV14" s="1714"/>
      <c r="AJW14" s="1714"/>
      <c r="AJX14" s="1714"/>
      <c r="AJY14" s="1714"/>
      <c r="AJZ14" s="1714"/>
      <c r="AKA14" s="1714"/>
      <c r="AKB14" s="1714"/>
      <c r="AKC14" s="1714"/>
      <c r="AKD14" s="1714"/>
      <c r="AKE14" s="1714"/>
      <c r="AKF14" s="1714"/>
      <c r="AKG14" s="1714"/>
      <c r="AKH14" s="1714"/>
      <c r="AKI14" s="1714"/>
      <c r="AKJ14" s="1714"/>
      <c r="AKK14" s="1714"/>
      <c r="AKL14" s="1714"/>
      <c r="AKM14" s="1714"/>
      <c r="AKN14" s="1714"/>
      <c r="AKO14" s="1714"/>
      <c r="AKP14" s="1714"/>
      <c r="AKQ14" s="1714"/>
      <c r="AKR14" s="1714"/>
      <c r="AKS14" s="1714"/>
      <c r="AKT14" s="1714"/>
      <c r="AKU14" s="1714"/>
      <c r="AKV14" s="1714"/>
      <c r="AKW14" s="1714"/>
      <c r="AKX14" s="1714"/>
      <c r="AKY14" s="1714"/>
      <c r="AKZ14" s="1714"/>
      <c r="ALA14" s="1714"/>
      <c r="ALB14" s="1714"/>
      <c r="ALC14" s="1714"/>
      <c r="ALD14" s="1714"/>
      <c r="ALE14" s="1714"/>
      <c r="ALF14" s="1714"/>
      <c r="ALG14" s="1714"/>
      <c r="ALH14" s="1714"/>
      <c r="ALI14" s="1714"/>
      <c r="ALJ14" s="1714"/>
      <c r="ALK14" s="1714"/>
      <c r="ALL14" s="1714"/>
      <c r="ALM14" s="1714"/>
      <c r="ALN14" s="1714"/>
      <c r="ALO14" s="1714"/>
      <c r="ALP14" s="1714"/>
      <c r="ALQ14" s="1714"/>
      <c r="ALR14" s="1714"/>
      <c r="ALS14" s="1714"/>
      <c r="ALT14" s="1714"/>
      <c r="ALU14" s="1714"/>
      <c r="ALV14" s="1714"/>
      <c r="ALW14" s="1714"/>
      <c r="ALX14" s="1714"/>
      <c r="ALY14" s="1714"/>
      <c r="ALZ14" s="1714"/>
      <c r="AMA14" s="1714"/>
      <c r="AMB14" s="1714"/>
      <c r="AMC14" s="1714"/>
      <c r="AMD14" s="1714"/>
      <c r="AME14" s="1714"/>
      <c r="AMF14" s="1714"/>
      <c r="AMG14" s="1714"/>
      <c r="AMH14" s="1714"/>
      <c r="AMI14" s="1714"/>
      <c r="AMJ14" s="1714"/>
      <c r="AMK14" s="1714"/>
    </row>
    <row r="15" spans="1:1025" s="1409" customFormat="1" ht="30" customHeight="1">
      <c r="A15" s="1705" t="s">
        <v>3862</v>
      </c>
      <c r="B15" s="1705" t="s">
        <v>3863</v>
      </c>
      <c r="C15" s="1705" t="s">
        <v>647</v>
      </c>
      <c r="D15" s="1705" t="s">
        <v>3946</v>
      </c>
      <c r="E15" s="1705" t="s">
        <v>3947</v>
      </c>
      <c r="F15" s="1705" t="s">
        <v>3948</v>
      </c>
      <c r="G15" s="1709" t="s">
        <v>3949</v>
      </c>
      <c r="H15" s="1705"/>
      <c r="I15" s="1705"/>
      <c r="J15" s="1705"/>
      <c r="K15" s="1705"/>
      <c r="L15" s="1705"/>
      <c r="M15" s="1705"/>
      <c r="N15" s="1705"/>
      <c r="O15" s="1705"/>
      <c r="P15" s="1705" t="s">
        <v>3968</v>
      </c>
      <c r="Q15" s="1705" t="s">
        <v>3969</v>
      </c>
      <c r="R15" s="1739"/>
      <c r="S15" s="1705" t="s">
        <v>3970</v>
      </c>
      <c r="T15" s="1709" t="s">
        <v>3971</v>
      </c>
      <c r="U15" s="1705" t="s">
        <v>2504</v>
      </c>
      <c r="V15" s="1705" t="s">
        <v>3940</v>
      </c>
      <c r="W15" s="1705" t="s">
        <v>3972</v>
      </c>
      <c r="X15" s="1705" t="s">
        <v>3874</v>
      </c>
      <c r="Y15" s="1705" t="s">
        <v>3914</v>
      </c>
      <c r="Z15" s="1705" t="s">
        <v>3973</v>
      </c>
      <c r="AA15" s="1705" t="s">
        <v>1146</v>
      </c>
      <c r="AB15" s="1709" t="s">
        <v>3955</v>
      </c>
      <c r="AC15" s="1709" t="s">
        <v>3956</v>
      </c>
      <c r="AD15" s="1705" t="s">
        <v>3879</v>
      </c>
      <c r="AE15" s="1705" t="s">
        <v>3880</v>
      </c>
      <c r="AF15" s="1705" t="s">
        <v>3881</v>
      </c>
      <c r="AG15" s="1705"/>
      <c r="AH15" s="1705"/>
      <c r="AI15" s="1705"/>
      <c r="AJ15" s="1705"/>
      <c r="AK15" s="1705"/>
      <c r="AL15" s="1705"/>
      <c r="AM15" s="1705"/>
      <c r="AN15" s="1705"/>
      <c r="AO15" s="1705"/>
      <c r="AP15" s="1705"/>
      <c r="AQ15" s="1705"/>
      <c r="AR15" s="1705"/>
      <c r="AS15" s="1705"/>
      <c r="AT15" s="1705"/>
      <c r="AU15" s="1705"/>
      <c r="AV15" s="1705"/>
      <c r="AW15" s="1705"/>
      <c r="AX15" s="1705"/>
      <c r="AY15" s="1705"/>
      <c r="AZ15" s="1705"/>
      <c r="BA15" s="1705" t="s">
        <v>3891</v>
      </c>
      <c r="BB15" s="1714"/>
      <c r="BC15" s="1714"/>
      <c r="BD15" s="1714"/>
      <c r="BE15" s="1714"/>
      <c r="BF15" s="1714"/>
      <c r="BG15" s="1714"/>
      <c r="BH15" s="1714"/>
      <c r="BI15" s="1714"/>
      <c r="BJ15" s="1714"/>
      <c r="BK15" s="1714"/>
      <c r="BL15" s="1714"/>
      <c r="BM15" s="1714"/>
      <c r="BN15" s="1714"/>
      <c r="BO15" s="1714"/>
      <c r="BP15" s="1714"/>
      <c r="BQ15" s="1714"/>
      <c r="BR15" s="1714"/>
      <c r="BS15" s="1714"/>
      <c r="BT15" s="1714"/>
      <c r="BU15" s="1714"/>
      <c r="BV15" s="1714"/>
      <c r="BW15" s="1714"/>
      <c r="BX15" s="1714"/>
      <c r="BY15" s="1714"/>
      <c r="BZ15" s="1714"/>
      <c r="CA15" s="1714"/>
      <c r="CB15" s="1714"/>
      <c r="CC15" s="1714"/>
      <c r="CD15" s="1714"/>
      <c r="CE15" s="1714"/>
      <c r="CF15" s="1714"/>
      <c r="CG15" s="1714"/>
      <c r="CH15" s="1714"/>
      <c r="CI15" s="1714"/>
      <c r="CJ15" s="1714"/>
      <c r="CK15" s="1714"/>
      <c r="CL15" s="1714"/>
      <c r="CM15" s="1714"/>
      <c r="CN15" s="1714"/>
      <c r="CO15" s="1714"/>
      <c r="CP15" s="1714"/>
      <c r="CQ15" s="1714"/>
      <c r="CR15" s="1714"/>
      <c r="CS15" s="1714"/>
      <c r="CT15" s="1714"/>
      <c r="CU15" s="1714"/>
      <c r="CV15" s="1714"/>
      <c r="CW15" s="1714"/>
      <c r="CX15" s="1714"/>
      <c r="CY15" s="1714"/>
      <c r="CZ15" s="1714"/>
      <c r="DA15" s="1714"/>
      <c r="DB15" s="1714"/>
      <c r="DC15" s="1714"/>
      <c r="DD15" s="1714"/>
      <c r="DE15" s="1714"/>
      <c r="DF15" s="1714"/>
      <c r="DG15" s="1714"/>
      <c r="DH15" s="1714"/>
      <c r="DI15" s="1714"/>
      <c r="DJ15" s="1714"/>
      <c r="DK15" s="1714"/>
      <c r="DL15" s="1714"/>
      <c r="DM15" s="1714"/>
      <c r="DN15" s="1714"/>
      <c r="DO15" s="1714"/>
      <c r="DP15" s="1714"/>
      <c r="DQ15" s="1714"/>
      <c r="DR15" s="1714"/>
      <c r="DS15" s="1714"/>
      <c r="DT15" s="1714"/>
      <c r="DU15" s="1714"/>
      <c r="DV15" s="1714"/>
      <c r="DW15" s="1714"/>
      <c r="DX15" s="1714"/>
      <c r="DY15" s="1714"/>
      <c r="DZ15" s="1714"/>
      <c r="EA15" s="1714"/>
      <c r="EB15" s="1714"/>
      <c r="EC15" s="1714"/>
      <c r="ED15" s="1714"/>
      <c r="EE15" s="1714"/>
      <c r="EF15" s="1714"/>
      <c r="EG15" s="1714"/>
      <c r="EH15" s="1714"/>
      <c r="EI15" s="1714"/>
      <c r="EJ15" s="1714"/>
      <c r="EK15" s="1714"/>
      <c r="EL15" s="1714"/>
      <c r="EM15" s="1714"/>
      <c r="EN15" s="1714"/>
      <c r="EO15" s="1714"/>
      <c r="EP15" s="1714"/>
      <c r="EQ15" s="1714"/>
      <c r="ER15" s="1714"/>
      <c r="ES15" s="1714"/>
      <c r="ET15" s="1714"/>
      <c r="EU15" s="1714"/>
      <c r="EV15" s="1714"/>
      <c r="EW15" s="1714"/>
      <c r="EX15" s="1714"/>
      <c r="EY15" s="1714"/>
      <c r="EZ15" s="1714"/>
      <c r="FA15" s="1714"/>
      <c r="FB15" s="1714"/>
      <c r="FC15" s="1714"/>
      <c r="FD15" s="1714"/>
      <c r="FE15" s="1714"/>
      <c r="FF15" s="1714"/>
      <c r="FG15" s="1714"/>
      <c r="FH15" s="1714"/>
      <c r="FI15" s="1714"/>
      <c r="FJ15" s="1714"/>
      <c r="FK15" s="1714"/>
      <c r="FL15" s="1714"/>
      <c r="FM15" s="1714"/>
      <c r="FN15" s="1714"/>
      <c r="FO15" s="1714"/>
      <c r="FP15" s="1714"/>
      <c r="FQ15" s="1714"/>
      <c r="FR15" s="1714"/>
      <c r="FS15" s="1714"/>
      <c r="FT15" s="1714"/>
      <c r="FU15" s="1714"/>
      <c r="FV15" s="1714"/>
      <c r="FW15" s="1714"/>
      <c r="FX15" s="1714"/>
      <c r="FY15" s="1714"/>
      <c r="FZ15" s="1714"/>
      <c r="GA15" s="1714"/>
      <c r="GB15" s="1714"/>
      <c r="GC15" s="1714"/>
      <c r="GD15" s="1714"/>
      <c r="GE15" s="1714"/>
      <c r="GF15" s="1714"/>
      <c r="GG15" s="1714"/>
      <c r="GH15" s="1714"/>
      <c r="GI15" s="1714"/>
      <c r="GJ15" s="1714"/>
      <c r="GK15" s="1714"/>
      <c r="GL15" s="1714"/>
      <c r="GM15" s="1714"/>
      <c r="GN15" s="1714"/>
      <c r="GO15" s="1714"/>
      <c r="GP15" s="1714"/>
      <c r="GQ15" s="1714"/>
      <c r="GR15" s="1714"/>
      <c r="GS15" s="1714"/>
      <c r="GT15" s="1714"/>
      <c r="GU15" s="1714"/>
      <c r="GV15" s="1714"/>
      <c r="GW15" s="1714"/>
      <c r="GX15" s="1714"/>
      <c r="GY15" s="1714"/>
      <c r="GZ15" s="1714"/>
      <c r="HA15" s="1714"/>
      <c r="HB15" s="1714"/>
      <c r="HC15" s="1714"/>
      <c r="HD15" s="1714"/>
      <c r="HE15" s="1714"/>
      <c r="HF15" s="1714"/>
      <c r="HG15" s="1714"/>
      <c r="HH15" s="1714"/>
      <c r="HI15" s="1714"/>
      <c r="HJ15" s="1714"/>
      <c r="HK15" s="1714"/>
      <c r="HL15" s="1714"/>
      <c r="HM15" s="1714"/>
      <c r="HN15" s="1714"/>
      <c r="HO15" s="1714"/>
      <c r="HP15" s="1714"/>
      <c r="HQ15" s="1714"/>
      <c r="HR15" s="1714"/>
      <c r="HS15" s="1714"/>
      <c r="HT15" s="1714"/>
      <c r="HU15" s="1714"/>
      <c r="HV15" s="1714"/>
      <c r="HW15" s="1714"/>
      <c r="HX15" s="1714"/>
      <c r="HY15" s="1714"/>
      <c r="HZ15" s="1714"/>
      <c r="IA15" s="1714"/>
      <c r="IB15" s="1714"/>
      <c r="IC15" s="1714"/>
      <c r="ID15" s="1714"/>
      <c r="IE15" s="1714"/>
      <c r="IF15" s="1714"/>
      <c r="IG15" s="1714"/>
      <c r="IH15" s="1714"/>
      <c r="II15" s="1714"/>
      <c r="IJ15" s="1714"/>
      <c r="IK15" s="1714"/>
      <c r="IL15" s="1714"/>
      <c r="IM15" s="1714"/>
      <c r="IN15" s="1714"/>
      <c r="IO15" s="1714"/>
      <c r="IP15" s="1714"/>
      <c r="IQ15" s="1714"/>
      <c r="IR15" s="1714"/>
      <c r="IS15" s="1714"/>
      <c r="IT15" s="1714"/>
      <c r="IU15" s="1714"/>
      <c r="IV15" s="1714"/>
      <c r="IW15" s="1714"/>
      <c r="IX15" s="1714"/>
      <c r="IY15" s="1714"/>
      <c r="IZ15" s="1714"/>
      <c r="JA15" s="1714"/>
      <c r="JB15" s="1714"/>
      <c r="JC15" s="1714"/>
      <c r="JD15" s="1714"/>
      <c r="JE15" s="1714"/>
      <c r="JF15" s="1714"/>
      <c r="JG15" s="1714"/>
      <c r="JH15" s="1714"/>
      <c r="JI15" s="1714"/>
      <c r="JJ15" s="1714"/>
      <c r="JK15" s="1714"/>
      <c r="JL15" s="1714"/>
      <c r="JM15" s="1714"/>
      <c r="JN15" s="1714"/>
      <c r="JO15" s="1714"/>
      <c r="JP15" s="1714"/>
      <c r="JQ15" s="1714"/>
      <c r="JR15" s="1714"/>
      <c r="JS15" s="1714"/>
      <c r="JT15" s="1714"/>
      <c r="JU15" s="1714"/>
      <c r="JV15" s="1714"/>
      <c r="JW15" s="1714"/>
      <c r="JX15" s="1714"/>
      <c r="JY15" s="1714"/>
      <c r="JZ15" s="1714"/>
      <c r="KA15" s="1714"/>
      <c r="KB15" s="1714"/>
      <c r="KC15" s="1714"/>
      <c r="KD15" s="1714"/>
      <c r="KE15" s="1714"/>
      <c r="KF15" s="1714"/>
      <c r="KG15" s="1714"/>
      <c r="KH15" s="1714"/>
      <c r="KI15" s="1714"/>
      <c r="KJ15" s="1714"/>
      <c r="KK15" s="1714"/>
      <c r="KL15" s="1714"/>
      <c r="KM15" s="1714"/>
      <c r="KN15" s="1714"/>
      <c r="KO15" s="1714"/>
      <c r="KP15" s="1714"/>
      <c r="KQ15" s="1714"/>
      <c r="KR15" s="1714"/>
      <c r="KS15" s="1714"/>
      <c r="KT15" s="1714"/>
      <c r="KU15" s="1714"/>
      <c r="KV15" s="1714"/>
      <c r="KW15" s="1714"/>
      <c r="KX15" s="1714"/>
      <c r="KY15" s="1714"/>
      <c r="KZ15" s="1714"/>
      <c r="LA15" s="1714"/>
      <c r="LB15" s="1714"/>
      <c r="LC15" s="1714"/>
      <c r="LD15" s="1714"/>
      <c r="LE15" s="1714"/>
      <c r="LF15" s="1714"/>
      <c r="LG15" s="1714"/>
      <c r="LH15" s="1714"/>
      <c r="LI15" s="1714"/>
      <c r="LJ15" s="1714"/>
      <c r="LK15" s="1714"/>
      <c r="LL15" s="1714"/>
      <c r="LM15" s="1714"/>
      <c r="LN15" s="1714"/>
      <c r="LO15" s="1714"/>
      <c r="LP15" s="1714"/>
      <c r="LQ15" s="1714"/>
      <c r="LR15" s="1714"/>
      <c r="LS15" s="1714"/>
      <c r="LT15" s="1714"/>
      <c r="LU15" s="1714"/>
      <c r="LV15" s="1714"/>
      <c r="LW15" s="1714"/>
      <c r="LX15" s="1714"/>
      <c r="LY15" s="1714"/>
      <c r="LZ15" s="1714"/>
      <c r="MA15" s="1714"/>
      <c r="MB15" s="1714"/>
      <c r="MC15" s="1714"/>
      <c r="MD15" s="1714"/>
      <c r="ME15" s="1714"/>
      <c r="MF15" s="1714"/>
      <c r="MG15" s="1714"/>
      <c r="MH15" s="1714"/>
      <c r="MI15" s="1714"/>
      <c r="MJ15" s="1714"/>
      <c r="MK15" s="1714"/>
      <c r="ML15" s="1714"/>
      <c r="MM15" s="1714"/>
      <c r="MN15" s="1714"/>
      <c r="MO15" s="1714"/>
      <c r="MP15" s="1714"/>
      <c r="MQ15" s="1714"/>
      <c r="MR15" s="1714"/>
      <c r="MS15" s="1714"/>
      <c r="MT15" s="1714"/>
      <c r="MU15" s="1714"/>
      <c r="MV15" s="1714"/>
      <c r="MW15" s="1714"/>
      <c r="MX15" s="1714"/>
      <c r="MY15" s="1714"/>
      <c r="MZ15" s="1714"/>
      <c r="NA15" s="1714"/>
      <c r="NB15" s="1714"/>
      <c r="NC15" s="1714"/>
      <c r="ND15" s="1714"/>
      <c r="NE15" s="1714"/>
      <c r="NF15" s="1714"/>
      <c r="NG15" s="1714"/>
      <c r="NH15" s="1714"/>
      <c r="NI15" s="1714"/>
      <c r="NJ15" s="1714"/>
      <c r="NK15" s="1714"/>
      <c r="NL15" s="1714"/>
      <c r="NM15" s="1714"/>
      <c r="NN15" s="1714"/>
      <c r="NO15" s="1714"/>
      <c r="NP15" s="1714"/>
      <c r="NQ15" s="1714"/>
      <c r="NR15" s="1714"/>
      <c r="NS15" s="1714"/>
      <c r="NT15" s="1714"/>
      <c r="NU15" s="1714"/>
      <c r="NV15" s="1714"/>
      <c r="NW15" s="1714"/>
      <c r="NX15" s="1714"/>
      <c r="NY15" s="1714"/>
      <c r="NZ15" s="1714"/>
      <c r="OA15" s="1714"/>
      <c r="OB15" s="1714"/>
      <c r="OC15" s="1714"/>
      <c r="OD15" s="1714"/>
      <c r="OE15" s="1714"/>
      <c r="OF15" s="1714"/>
      <c r="OG15" s="1714"/>
      <c r="OH15" s="1714"/>
      <c r="OI15" s="1714"/>
      <c r="OJ15" s="1714"/>
      <c r="OK15" s="1714"/>
      <c r="OL15" s="1714"/>
      <c r="OM15" s="1714"/>
      <c r="ON15" s="1714"/>
      <c r="OO15" s="1714"/>
      <c r="OP15" s="1714"/>
      <c r="OQ15" s="1714"/>
      <c r="OR15" s="1714"/>
      <c r="OS15" s="1714"/>
      <c r="OT15" s="1714"/>
      <c r="OU15" s="1714"/>
      <c r="OV15" s="1714"/>
      <c r="OW15" s="1714"/>
      <c r="OX15" s="1714"/>
      <c r="OY15" s="1714"/>
      <c r="OZ15" s="1714"/>
      <c r="PA15" s="1714"/>
      <c r="PB15" s="1714"/>
      <c r="PC15" s="1714"/>
      <c r="PD15" s="1714"/>
      <c r="PE15" s="1714"/>
      <c r="PF15" s="1714"/>
      <c r="PG15" s="1714"/>
      <c r="PH15" s="1714"/>
      <c r="PI15" s="1714"/>
      <c r="PJ15" s="1714"/>
      <c r="PK15" s="1714"/>
      <c r="PL15" s="1714"/>
      <c r="PM15" s="1714"/>
      <c r="PN15" s="1714"/>
      <c r="PO15" s="1714"/>
      <c r="PP15" s="1714"/>
      <c r="PQ15" s="1714"/>
      <c r="PR15" s="1714"/>
      <c r="PS15" s="1714"/>
      <c r="PT15" s="1714"/>
      <c r="PU15" s="1714"/>
      <c r="PV15" s="1714"/>
      <c r="PW15" s="1714"/>
      <c r="PX15" s="1714"/>
      <c r="PY15" s="1714"/>
      <c r="PZ15" s="1714"/>
      <c r="QA15" s="1714"/>
      <c r="QB15" s="1714"/>
      <c r="QC15" s="1714"/>
      <c r="QD15" s="1714"/>
      <c r="QE15" s="1714"/>
      <c r="QF15" s="1714"/>
      <c r="QG15" s="1714"/>
      <c r="QH15" s="1714"/>
      <c r="QI15" s="1714"/>
      <c r="QJ15" s="1714"/>
      <c r="QK15" s="1714"/>
      <c r="QL15" s="1714"/>
      <c r="QM15" s="1714"/>
      <c r="QN15" s="1714"/>
      <c r="QO15" s="1714"/>
      <c r="QP15" s="1714"/>
      <c r="QQ15" s="1714"/>
      <c r="QR15" s="1714"/>
      <c r="QS15" s="1714"/>
      <c r="QT15" s="1714"/>
      <c r="QU15" s="1714"/>
      <c r="QV15" s="1714"/>
      <c r="QW15" s="1714"/>
      <c r="QX15" s="1714"/>
      <c r="QY15" s="1714"/>
      <c r="QZ15" s="1714"/>
      <c r="RA15" s="1714"/>
      <c r="RB15" s="1714"/>
      <c r="RC15" s="1714"/>
      <c r="RD15" s="1714"/>
      <c r="RE15" s="1714"/>
      <c r="RF15" s="1714"/>
      <c r="RG15" s="1714"/>
      <c r="RH15" s="1714"/>
      <c r="RI15" s="1714"/>
      <c r="RJ15" s="1714"/>
      <c r="RK15" s="1714"/>
      <c r="RL15" s="1714"/>
      <c r="RM15" s="1714"/>
      <c r="RN15" s="1714"/>
      <c r="RO15" s="1714"/>
      <c r="RP15" s="1714"/>
      <c r="RQ15" s="1714"/>
      <c r="RR15" s="1714"/>
      <c r="RS15" s="1714"/>
      <c r="RT15" s="1714"/>
      <c r="RU15" s="1714"/>
      <c r="RV15" s="1714"/>
      <c r="RW15" s="1714"/>
      <c r="RX15" s="1714"/>
      <c r="RY15" s="1714"/>
      <c r="RZ15" s="1714"/>
      <c r="SA15" s="1714"/>
      <c r="SB15" s="1714"/>
      <c r="SC15" s="1714"/>
      <c r="SD15" s="1714"/>
      <c r="SE15" s="1714"/>
      <c r="SF15" s="1714"/>
      <c r="SG15" s="1714"/>
      <c r="SH15" s="1714"/>
      <c r="SI15" s="1714"/>
      <c r="SJ15" s="1714"/>
      <c r="SK15" s="1714"/>
      <c r="SL15" s="1714"/>
      <c r="SM15" s="1714"/>
      <c r="SN15" s="1714"/>
      <c r="SO15" s="1714"/>
      <c r="SP15" s="1714"/>
      <c r="SQ15" s="1714"/>
      <c r="SR15" s="1714"/>
      <c r="SS15" s="1714"/>
      <c r="ST15" s="1714"/>
      <c r="SU15" s="1714"/>
      <c r="SV15" s="1714"/>
      <c r="SW15" s="1714"/>
      <c r="SX15" s="1714"/>
      <c r="SY15" s="1714"/>
      <c r="SZ15" s="1714"/>
      <c r="TA15" s="1714"/>
      <c r="TB15" s="1714"/>
      <c r="TC15" s="1714"/>
      <c r="TD15" s="1714"/>
      <c r="TE15" s="1714"/>
      <c r="TF15" s="1714"/>
      <c r="TG15" s="1714"/>
      <c r="TH15" s="1714"/>
      <c r="TI15" s="1714"/>
      <c r="TJ15" s="1714"/>
      <c r="TK15" s="1714"/>
      <c r="TL15" s="1714"/>
      <c r="TM15" s="1714"/>
      <c r="TN15" s="1714"/>
      <c r="TO15" s="1714"/>
      <c r="TP15" s="1714"/>
      <c r="TQ15" s="1714"/>
      <c r="TR15" s="1714"/>
      <c r="TS15" s="1714"/>
      <c r="TT15" s="1714"/>
      <c r="TU15" s="1714"/>
      <c r="TV15" s="1714"/>
      <c r="TW15" s="1714"/>
      <c r="TX15" s="1714"/>
      <c r="TY15" s="1714"/>
      <c r="TZ15" s="1714"/>
      <c r="UA15" s="1714"/>
      <c r="UB15" s="1714"/>
      <c r="UC15" s="1714"/>
      <c r="UD15" s="1714"/>
      <c r="UE15" s="1714"/>
      <c r="UF15" s="1714"/>
      <c r="UG15" s="1714"/>
      <c r="UH15" s="1714"/>
      <c r="UI15" s="1714"/>
      <c r="UJ15" s="1714"/>
      <c r="UK15" s="1714"/>
      <c r="UL15" s="1714"/>
      <c r="UM15" s="1714"/>
      <c r="UN15" s="1714"/>
      <c r="UO15" s="1714"/>
      <c r="UP15" s="1714"/>
      <c r="UQ15" s="1714"/>
      <c r="UR15" s="1714"/>
      <c r="US15" s="1714"/>
      <c r="UT15" s="1714"/>
      <c r="UU15" s="1714"/>
      <c r="UV15" s="1714"/>
      <c r="UW15" s="1714"/>
      <c r="UX15" s="1714"/>
      <c r="UY15" s="1714"/>
      <c r="UZ15" s="1714"/>
      <c r="VA15" s="1714"/>
      <c r="VB15" s="1714"/>
      <c r="VC15" s="1714"/>
      <c r="VD15" s="1714"/>
      <c r="VE15" s="1714"/>
      <c r="VF15" s="1714"/>
      <c r="VG15" s="1714"/>
      <c r="VH15" s="1714"/>
      <c r="VI15" s="1714"/>
      <c r="VJ15" s="1714"/>
      <c r="VK15" s="1714"/>
      <c r="VL15" s="1714"/>
      <c r="VM15" s="1714"/>
      <c r="VN15" s="1714"/>
      <c r="VO15" s="1714"/>
      <c r="VP15" s="1714"/>
      <c r="VQ15" s="1714"/>
      <c r="VR15" s="1714"/>
      <c r="VS15" s="1714"/>
      <c r="VT15" s="1714"/>
      <c r="VU15" s="1714"/>
      <c r="VV15" s="1714"/>
      <c r="VW15" s="1714"/>
      <c r="VX15" s="1714"/>
      <c r="VY15" s="1714"/>
      <c r="VZ15" s="1714"/>
      <c r="WA15" s="1714"/>
      <c r="WB15" s="1714"/>
      <c r="WC15" s="1714"/>
      <c r="WD15" s="1714"/>
      <c r="WE15" s="1714"/>
      <c r="WF15" s="1714"/>
      <c r="WG15" s="1714"/>
      <c r="WH15" s="1714"/>
      <c r="WI15" s="1714"/>
      <c r="WJ15" s="1714"/>
      <c r="WK15" s="1714"/>
      <c r="WL15" s="1714"/>
      <c r="WM15" s="1714"/>
      <c r="WN15" s="1714"/>
      <c r="WO15" s="1714"/>
      <c r="WP15" s="1714"/>
      <c r="WQ15" s="1714"/>
      <c r="WR15" s="1714"/>
      <c r="WS15" s="1714"/>
      <c r="WT15" s="1714"/>
      <c r="WU15" s="1714"/>
      <c r="WV15" s="1714"/>
      <c r="WW15" s="1714"/>
      <c r="WX15" s="1714"/>
      <c r="WY15" s="1714"/>
      <c r="WZ15" s="1714"/>
      <c r="XA15" s="1714"/>
      <c r="XB15" s="1714"/>
      <c r="XC15" s="1714"/>
      <c r="XD15" s="1714"/>
      <c r="XE15" s="1714"/>
      <c r="XF15" s="1714"/>
      <c r="XG15" s="1714"/>
      <c r="XH15" s="1714"/>
      <c r="XI15" s="1714"/>
      <c r="XJ15" s="1714"/>
      <c r="XK15" s="1714"/>
      <c r="XL15" s="1714"/>
      <c r="XM15" s="1714"/>
      <c r="XN15" s="1714"/>
      <c r="XO15" s="1714"/>
      <c r="XP15" s="1714"/>
      <c r="XQ15" s="1714"/>
      <c r="XR15" s="1714"/>
      <c r="XS15" s="1714"/>
      <c r="XT15" s="1714"/>
      <c r="XU15" s="1714"/>
      <c r="XV15" s="1714"/>
      <c r="XW15" s="1714"/>
      <c r="XX15" s="1714"/>
      <c r="XY15" s="1714"/>
      <c r="XZ15" s="1714"/>
      <c r="YA15" s="1714"/>
      <c r="YB15" s="1714"/>
      <c r="YC15" s="1714"/>
      <c r="YD15" s="1714"/>
      <c r="YE15" s="1714"/>
      <c r="YF15" s="1714"/>
      <c r="YG15" s="1714"/>
      <c r="YH15" s="1714"/>
      <c r="YI15" s="1714"/>
      <c r="YJ15" s="1714"/>
      <c r="YK15" s="1714"/>
      <c r="YL15" s="1714"/>
      <c r="YM15" s="1714"/>
      <c r="YN15" s="1714"/>
      <c r="YO15" s="1714"/>
      <c r="YP15" s="1714"/>
      <c r="YQ15" s="1714"/>
      <c r="YR15" s="1714"/>
      <c r="YS15" s="1714"/>
      <c r="YT15" s="1714"/>
      <c r="YU15" s="1714"/>
      <c r="YV15" s="1714"/>
      <c r="YW15" s="1714"/>
      <c r="YX15" s="1714"/>
      <c r="YY15" s="1714"/>
      <c r="YZ15" s="1714"/>
      <c r="ZA15" s="1714"/>
      <c r="ZB15" s="1714"/>
      <c r="ZC15" s="1714"/>
      <c r="ZD15" s="1714"/>
      <c r="ZE15" s="1714"/>
      <c r="ZF15" s="1714"/>
      <c r="ZG15" s="1714"/>
      <c r="ZH15" s="1714"/>
      <c r="ZI15" s="1714"/>
      <c r="ZJ15" s="1714"/>
      <c r="ZK15" s="1714"/>
      <c r="ZL15" s="1714"/>
      <c r="ZM15" s="1714"/>
      <c r="ZN15" s="1714"/>
      <c r="ZO15" s="1714"/>
      <c r="ZP15" s="1714"/>
      <c r="ZQ15" s="1714"/>
      <c r="ZR15" s="1714"/>
      <c r="ZS15" s="1714"/>
      <c r="ZT15" s="1714"/>
      <c r="ZU15" s="1714"/>
      <c r="ZV15" s="1714"/>
      <c r="ZW15" s="1714"/>
      <c r="ZX15" s="1714"/>
      <c r="ZY15" s="1714"/>
      <c r="ZZ15" s="1714"/>
      <c r="AAA15" s="1714"/>
      <c r="AAB15" s="1714"/>
      <c r="AAC15" s="1714"/>
      <c r="AAD15" s="1714"/>
      <c r="AAE15" s="1714"/>
      <c r="AAF15" s="1714"/>
      <c r="AAG15" s="1714"/>
      <c r="AAH15" s="1714"/>
      <c r="AAI15" s="1714"/>
      <c r="AAJ15" s="1714"/>
      <c r="AAK15" s="1714"/>
      <c r="AAL15" s="1714"/>
      <c r="AAM15" s="1714"/>
      <c r="AAN15" s="1714"/>
      <c r="AAO15" s="1714"/>
      <c r="AAP15" s="1714"/>
      <c r="AAQ15" s="1714"/>
      <c r="AAR15" s="1714"/>
      <c r="AAS15" s="1714"/>
      <c r="AAT15" s="1714"/>
      <c r="AAU15" s="1714"/>
      <c r="AAV15" s="1714"/>
      <c r="AAW15" s="1714"/>
      <c r="AAX15" s="1714"/>
      <c r="AAY15" s="1714"/>
      <c r="AAZ15" s="1714"/>
      <c r="ABA15" s="1714"/>
      <c r="ABB15" s="1714"/>
      <c r="ABC15" s="1714"/>
      <c r="ABD15" s="1714"/>
      <c r="ABE15" s="1714"/>
      <c r="ABF15" s="1714"/>
      <c r="ABG15" s="1714"/>
      <c r="ABH15" s="1714"/>
      <c r="ABI15" s="1714"/>
      <c r="ABJ15" s="1714"/>
      <c r="ABK15" s="1714"/>
      <c r="ABL15" s="1714"/>
      <c r="ABM15" s="1714"/>
      <c r="ABN15" s="1714"/>
      <c r="ABO15" s="1714"/>
      <c r="ABP15" s="1714"/>
      <c r="ABQ15" s="1714"/>
      <c r="ABR15" s="1714"/>
      <c r="ABS15" s="1714"/>
      <c r="ABT15" s="1714"/>
      <c r="ABU15" s="1714"/>
      <c r="ABV15" s="1714"/>
      <c r="ABW15" s="1714"/>
      <c r="ABX15" s="1714"/>
      <c r="ABY15" s="1714"/>
      <c r="ABZ15" s="1714"/>
      <c r="ACA15" s="1714"/>
      <c r="ACB15" s="1714"/>
      <c r="ACC15" s="1714"/>
      <c r="ACD15" s="1714"/>
      <c r="ACE15" s="1714"/>
      <c r="ACF15" s="1714"/>
      <c r="ACG15" s="1714"/>
      <c r="ACH15" s="1714"/>
      <c r="ACI15" s="1714"/>
      <c r="ACJ15" s="1714"/>
      <c r="ACK15" s="1714"/>
      <c r="ACL15" s="1714"/>
      <c r="ACM15" s="1714"/>
      <c r="ACN15" s="1714"/>
      <c r="ACO15" s="1714"/>
      <c r="ACP15" s="1714"/>
      <c r="ACQ15" s="1714"/>
      <c r="ACR15" s="1714"/>
      <c r="ACS15" s="1714"/>
      <c r="ACT15" s="1714"/>
      <c r="ACU15" s="1714"/>
      <c r="ACV15" s="1714"/>
      <c r="ACW15" s="1714"/>
      <c r="ACX15" s="1714"/>
      <c r="ACY15" s="1714"/>
      <c r="ACZ15" s="1714"/>
      <c r="ADA15" s="1714"/>
      <c r="ADB15" s="1714"/>
      <c r="ADC15" s="1714"/>
      <c r="ADD15" s="1714"/>
      <c r="ADE15" s="1714"/>
      <c r="ADF15" s="1714"/>
      <c r="ADG15" s="1714"/>
      <c r="ADH15" s="1714"/>
      <c r="ADI15" s="1714"/>
      <c r="ADJ15" s="1714"/>
      <c r="ADK15" s="1714"/>
      <c r="ADL15" s="1714"/>
      <c r="ADM15" s="1714"/>
      <c r="ADN15" s="1714"/>
      <c r="ADO15" s="1714"/>
      <c r="ADP15" s="1714"/>
      <c r="ADQ15" s="1714"/>
      <c r="ADR15" s="1714"/>
      <c r="ADS15" s="1714"/>
      <c r="ADT15" s="1714"/>
      <c r="ADU15" s="1714"/>
      <c r="ADV15" s="1714"/>
      <c r="ADW15" s="1714"/>
      <c r="ADX15" s="1714"/>
      <c r="ADY15" s="1714"/>
      <c r="ADZ15" s="1714"/>
      <c r="AEA15" s="1714"/>
      <c r="AEB15" s="1714"/>
      <c r="AEC15" s="1714"/>
      <c r="AED15" s="1714"/>
      <c r="AEE15" s="1714"/>
      <c r="AEF15" s="1714"/>
      <c r="AEG15" s="1714"/>
      <c r="AEH15" s="1714"/>
      <c r="AEI15" s="1714"/>
      <c r="AEJ15" s="1714"/>
      <c r="AEK15" s="1714"/>
      <c r="AEL15" s="1714"/>
      <c r="AEM15" s="1714"/>
      <c r="AEN15" s="1714"/>
      <c r="AEO15" s="1714"/>
      <c r="AEP15" s="1714"/>
      <c r="AEQ15" s="1714"/>
      <c r="AER15" s="1714"/>
      <c r="AES15" s="1714"/>
      <c r="AET15" s="1714"/>
      <c r="AEU15" s="1714"/>
      <c r="AEV15" s="1714"/>
      <c r="AEW15" s="1714"/>
      <c r="AEX15" s="1714"/>
      <c r="AEY15" s="1714"/>
      <c r="AEZ15" s="1714"/>
      <c r="AFA15" s="1714"/>
      <c r="AFB15" s="1714"/>
      <c r="AFC15" s="1714"/>
      <c r="AFD15" s="1714"/>
      <c r="AFE15" s="1714"/>
      <c r="AFF15" s="1714"/>
      <c r="AFG15" s="1714"/>
      <c r="AFH15" s="1714"/>
      <c r="AFI15" s="1714"/>
      <c r="AFJ15" s="1714"/>
      <c r="AFK15" s="1714"/>
      <c r="AFL15" s="1714"/>
      <c r="AFM15" s="1714"/>
      <c r="AFN15" s="1714"/>
      <c r="AFO15" s="1714"/>
      <c r="AFP15" s="1714"/>
      <c r="AFQ15" s="1714"/>
      <c r="AFR15" s="1714"/>
      <c r="AFS15" s="1714"/>
      <c r="AFT15" s="1714"/>
      <c r="AFU15" s="1714"/>
      <c r="AFV15" s="1714"/>
      <c r="AFW15" s="1714"/>
      <c r="AFX15" s="1714"/>
      <c r="AFY15" s="1714"/>
      <c r="AFZ15" s="1714"/>
      <c r="AGA15" s="1714"/>
      <c r="AGB15" s="1714"/>
      <c r="AGC15" s="1714"/>
      <c r="AGD15" s="1714"/>
      <c r="AGE15" s="1714"/>
      <c r="AGF15" s="1714"/>
      <c r="AGG15" s="1714"/>
      <c r="AGH15" s="1714"/>
      <c r="AGI15" s="1714"/>
      <c r="AGJ15" s="1714"/>
      <c r="AGK15" s="1714"/>
      <c r="AGL15" s="1714"/>
      <c r="AGM15" s="1714"/>
      <c r="AGN15" s="1714"/>
      <c r="AGO15" s="1714"/>
      <c r="AGP15" s="1714"/>
      <c r="AGQ15" s="1714"/>
      <c r="AGR15" s="1714"/>
      <c r="AGS15" s="1714"/>
      <c r="AGT15" s="1714"/>
      <c r="AGU15" s="1714"/>
      <c r="AGV15" s="1714"/>
      <c r="AGW15" s="1714"/>
      <c r="AGX15" s="1714"/>
      <c r="AGY15" s="1714"/>
      <c r="AGZ15" s="1714"/>
      <c r="AHA15" s="1714"/>
      <c r="AHB15" s="1714"/>
      <c r="AHC15" s="1714"/>
      <c r="AHD15" s="1714"/>
      <c r="AHE15" s="1714"/>
      <c r="AHF15" s="1714"/>
      <c r="AHG15" s="1714"/>
      <c r="AHH15" s="1714"/>
      <c r="AHI15" s="1714"/>
      <c r="AHJ15" s="1714"/>
      <c r="AHK15" s="1714"/>
      <c r="AHL15" s="1714"/>
      <c r="AHM15" s="1714"/>
      <c r="AHN15" s="1714"/>
      <c r="AHO15" s="1714"/>
      <c r="AHP15" s="1714"/>
      <c r="AHQ15" s="1714"/>
      <c r="AHR15" s="1714"/>
      <c r="AHS15" s="1714"/>
      <c r="AHT15" s="1714"/>
      <c r="AHU15" s="1714"/>
      <c r="AHV15" s="1714"/>
      <c r="AHW15" s="1714"/>
      <c r="AHX15" s="1714"/>
      <c r="AHY15" s="1714"/>
      <c r="AHZ15" s="1714"/>
      <c r="AIA15" s="1714"/>
      <c r="AIB15" s="1714"/>
      <c r="AIC15" s="1714"/>
      <c r="AID15" s="1714"/>
      <c r="AIE15" s="1714"/>
      <c r="AIF15" s="1714"/>
      <c r="AIG15" s="1714"/>
      <c r="AIH15" s="1714"/>
      <c r="AII15" s="1714"/>
      <c r="AIJ15" s="1714"/>
      <c r="AIK15" s="1714"/>
      <c r="AIL15" s="1714"/>
      <c r="AIM15" s="1714"/>
      <c r="AIN15" s="1714"/>
      <c r="AIO15" s="1714"/>
      <c r="AIP15" s="1714"/>
      <c r="AIQ15" s="1714"/>
      <c r="AIR15" s="1714"/>
      <c r="AIS15" s="1714"/>
      <c r="AIT15" s="1714"/>
      <c r="AIU15" s="1714"/>
      <c r="AIV15" s="1714"/>
      <c r="AIW15" s="1714"/>
      <c r="AIX15" s="1714"/>
      <c r="AIY15" s="1714"/>
      <c r="AIZ15" s="1714"/>
      <c r="AJA15" s="1714"/>
      <c r="AJB15" s="1714"/>
      <c r="AJC15" s="1714"/>
      <c r="AJD15" s="1714"/>
      <c r="AJE15" s="1714"/>
      <c r="AJF15" s="1714"/>
      <c r="AJG15" s="1714"/>
      <c r="AJH15" s="1714"/>
      <c r="AJI15" s="1714"/>
      <c r="AJJ15" s="1714"/>
      <c r="AJK15" s="1714"/>
      <c r="AJL15" s="1714"/>
      <c r="AJM15" s="1714"/>
      <c r="AJN15" s="1714"/>
      <c r="AJO15" s="1714"/>
      <c r="AJP15" s="1714"/>
      <c r="AJQ15" s="1714"/>
      <c r="AJR15" s="1714"/>
      <c r="AJS15" s="1714"/>
      <c r="AJT15" s="1714"/>
      <c r="AJU15" s="1714"/>
      <c r="AJV15" s="1714"/>
      <c r="AJW15" s="1714"/>
      <c r="AJX15" s="1714"/>
      <c r="AJY15" s="1714"/>
      <c r="AJZ15" s="1714"/>
      <c r="AKA15" s="1714"/>
      <c r="AKB15" s="1714"/>
      <c r="AKC15" s="1714"/>
      <c r="AKD15" s="1714"/>
      <c r="AKE15" s="1714"/>
      <c r="AKF15" s="1714"/>
      <c r="AKG15" s="1714"/>
      <c r="AKH15" s="1714"/>
      <c r="AKI15" s="1714"/>
      <c r="AKJ15" s="1714"/>
      <c r="AKK15" s="1714"/>
      <c r="AKL15" s="1714"/>
      <c r="AKM15" s="1714"/>
      <c r="AKN15" s="1714"/>
      <c r="AKO15" s="1714"/>
      <c r="AKP15" s="1714"/>
      <c r="AKQ15" s="1714"/>
      <c r="AKR15" s="1714"/>
      <c r="AKS15" s="1714"/>
      <c r="AKT15" s="1714"/>
      <c r="AKU15" s="1714"/>
      <c r="AKV15" s="1714"/>
      <c r="AKW15" s="1714"/>
      <c r="AKX15" s="1714"/>
      <c r="AKY15" s="1714"/>
      <c r="AKZ15" s="1714"/>
      <c r="ALA15" s="1714"/>
      <c r="ALB15" s="1714"/>
      <c r="ALC15" s="1714"/>
      <c r="ALD15" s="1714"/>
      <c r="ALE15" s="1714"/>
      <c r="ALF15" s="1714"/>
      <c r="ALG15" s="1714"/>
      <c r="ALH15" s="1714"/>
      <c r="ALI15" s="1714"/>
      <c r="ALJ15" s="1714"/>
      <c r="ALK15" s="1714"/>
      <c r="ALL15" s="1714"/>
      <c r="ALM15" s="1714"/>
      <c r="ALN15" s="1714"/>
      <c r="ALO15" s="1714"/>
      <c r="ALP15" s="1714"/>
      <c r="ALQ15" s="1714"/>
      <c r="ALR15" s="1714"/>
      <c r="ALS15" s="1714"/>
      <c r="ALT15" s="1714"/>
      <c r="ALU15" s="1714"/>
      <c r="ALV15" s="1714"/>
      <c r="ALW15" s="1714"/>
      <c r="ALX15" s="1714"/>
      <c r="ALY15" s="1714"/>
      <c r="ALZ15" s="1714"/>
      <c r="AMA15" s="1714"/>
      <c r="AMB15" s="1714"/>
      <c r="AMC15" s="1714"/>
      <c r="AMD15" s="1714"/>
      <c r="AME15" s="1714"/>
      <c r="AMF15" s="1714"/>
      <c r="AMG15" s="1714"/>
      <c r="AMH15" s="1714"/>
      <c r="AMI15" s="1714"/>
      <c r="AMJ15" s="1714"/>
      <c r="AMK15" s="1714"/>
    </row>
    <row r="16" spans="1:1025" s="1409" customFormat="1" ht="30" customHeight="1">
      <c r="A16" s="1705" t="s">
        <v>3862</v>
      </c>
      <c r="B16" s="1705" t="s">
        <v>3863</v>
      </c>
      <c r="C16" s="1705" t="s">
        <v>647</v>
      </c>
      <c r="D16" s="1705" t="s">
        <v>3946</v>
      </c>
      <c r="E16" s="1705" t="s">
        <v>3947</v>
      </c>
      <c r="F16" s="1705" t="s">
        <v>3948</v>
      </c>
      <c r="G16" s="1709" t="s">
        <v>3949</v>
      </c>
      <c r="H16" s="1705"/>
      <c r="I16" s="1705"/>
      <c r="J16" s="1705"/>
      <c r="K16" s="1705"/>
      <c r="L16" s="1705"/>
      <c r="M16" s="1705"/>
      <c r="N16" s="1705"/>
      <c r="O16" s="1705"/>
      <c r="P16" s="1705" t="s">
        <v>3974</v>
      </c>
      <c r="Q16" s="1705" t="s">
        <v>3975</v>
      </c>
      <c r="R16" s="1739"/>
      <c r="S16" s="1705" t="s">
        <v>3976</v>
      </c>
      <c r="T16" s="1709" t="s">
        <v>3977</v>
      </c>
      <c r="U16" s="1705" t="s">
        <v>2504</v>
      </c>
      <c r="V16" s="1705" t="s">
        <v>3940</v>
      </c>
      <c r="W16" s="1705" t="s">
        <v>3941</v>
      </c>
      <c r="X16" s="1705" t="s">
        <v>3874</v>
      </c>
      <c r="Y16" s="1705" t="s">
        <v>3978</v>
      </c>
      <c r="Z16" s="1705" t="s">
        <v>3979</v>
      </c>
      <c r="AA16" s="1705" t="s">
        <v>1146</v>
      </c>
      <c r="AB16" s="1709" t="s">
        <v>3955</v>
      </c>
      <c r="AC16" s="1709" t="s">
        <v>3956</v>
      </c>
      <c r="AD16" s="1705" t="s">
        <v>3879</v>
      </c>
      <c r="AE16" s="1705" t="s">
        <v>3880</v>
      </c>
      <c r="AF16" s="1705" t="s">
        <v>3881</v>
      </c>
      <c r="AG16" s="1705"/>
      <c r="AH16" s="1705"/>
      <c r="AI16" s="1705"/>
      <c r="AJ16" s="1705"/>
      <c r="AK16" s="1705"/>
      <c r="AL16" s="1705"/>
      <c r="AM16" s="1705"/>
      <c r="AN16" s="1705"/>
      <c r="AO16" s="1705"/>
      <c r="AP16" s="1705"/>
      <c r="AQ16" s="1705"/>
      <c r="AR16" s="1705"/>
      <c r="AS16" s="1705"/>
      <c r="AT16" s="1705"/>
      <c r="AU16" s="1705"/>
      <c r="AV16" s="1705"/>
      <c r="AW16" s="1705"/>
      <c r="AX16" s="1705"/>
      <c r="AY16" s="1705"/>
      <c r="AZ16" s="1705"/>
      <c r="BA16" s="1705" t="s">
        <v>3882</v>
      </c>
      <c r="BB16" s="1714"/>
      <c r="BC16" s="1714"/>
      <c r="BD16" s="1714"/>
      <c r="BE16" s="1714"/>
      <c r="BF16" s="1714"/>
      <c r="BG16" s="1714"/>
      <c r="BH16" s="1714"/>
      <c r="BI16" s="1714"/>
      <c r="BJ16" s="1714"/>
      <c r="BK16" s="1714"/>
      <c r="BL16" s="1714"/>
      <c r="BM16" s="1714"/>
      <c r="BN16" s="1714"/>
      <c r="BO16" s="1714"/>
      <c r="BP16" s="1714"/>
      <c r="BQ16" s="1714"/>
      <c r="BR16" s="1714"/>
      <c r="BS16" s="1714"/>
      <c r="BT16" s="1714"/>
      <c r="BU16" s="1714"/>
      <c r="BV16" s="1714"/>
      <c r="BW16" s="1714"/>
      <c r="BX16" s="1714"/>
      <c r="BY16" s="1714"/>
      <c r="BZ16" s="1714"/>
      <c r="CA16" s="1714"/>
      <c r="CB16" s="1714"/>
      <c r="CC16" s="1714"/>
      <c r="CD16" s="1714"/>
      <c r="CE16" s="1714"/>
      <c r="CF16" s="1714"/>
      <c r="CG16" s="1714"/>
      <c r="CH16" s="1714"/>
      <c r="CI16" s="1714"/>
      <c r="CJ16" s="1714"/>
      <c r="CK16" s="1714"/>
      <c r="CL16" s="1714"/>
      <c r="CM16" s="1714"/>
      <c r="CN16" s="1714"/>
      <c r="CO16" s="1714"/>
      <c r="CP16" s="1714"/>
      <c r="CQ16" s="1714"/>
      <c r="CR16" s="1714"/>
      <c r="CS16" s="1714"/>
      <c r="CT16" s="1714"/>
      <c r="CU16" s="1714"/>
      <c r="CV16" s="1714"/>
      <c r="CW16" s="1714"/>
      <c r="CX16" s="1714"/>
      <c r="CY16" s="1714"/>
      <c r="CZ16" s="1714"/>
      <c r="DA16" s="1714"/>
      <c r="DB16" s="1714"/>
      <c r="DC16" s="1714"/>
      <c r="DD16" s="1714"/>
      <c r="DE16" s="1714"/>
      <c r="DF16" s="1714"/>
      <c r="DG16" s="1714"/>
      <c r="DH16" s="1714"/>
      <c r="DI16" s="1714"/>
      <c r="DJ16" s="1714"/>
      <c r="DK16" s="1714"/>
      <c r="DL16" s="1714"/>
      <c r="DM16" s="1714"/>
      <c r="DN16" s="1714"/>
      <c r="DO16" s="1714"/>
      <c r="DP16" s="1714"/>
      <c r="DQ16" s="1714"/>
      <c r="DR16" s="1714"/>
      <c r="DS16" s="1714"/>
      <c r="DT16" s="1714"/>
      <c r="DU16" s="1714"/>
      <c r="DV16" s="1714"/>
      <c r="DW16" s="1714"/>
      <c r="DX16" s="1714"/>
      <c r="DY16" s="1714"/>
      <c r="DZ16" s="1714"/>
      <c r="EA16" s="1714"/>
      <c r="EB16" s="1714"/>
      <c r="EC16" s="1714"/>
      <c r="ED16" s="1714"/>
      <c r="EE16" s="1714"/>
      <c r="EF16" s="1714"/>
      <c r="EG16" s="1714"/>
      <c r="EH16" s="1714"/>
      <c r="EI16" s="1714"/>
      <c r="EJ16" s="1714"/>
      <c r="EK16" s="1714"/>
      <c r="EL16" s="1714"/>
      <c r="EM16" s="1714"/>
      <c r="EN16" s="1714"/>
      <c r="EO16" s="1714"/>
      <c r="EP16" s="1714"/>
      <c r="EQ16" s="1714"/>
      <c r="ER16" s="1714"/>
      <c r="ES16" s="1714"/>
      <c r="ET16" s="1714"/>
      <c r="EU16" s="1714"/>
      <c r="EV16" s="1714"/>
      <c r="EW16" s="1714"/>
      <c r="EX16" s="1714"/>
      <c r="EY16" s="1714"/>
      <c r="EZ16" s="1714"/>
      <c r="FA16" s="1714"/>
      <c r="FB16" s="1714"/>
      <c r="FC16" s="1714"/>
      <c r="FD16" s="1714"/>
      <c r="FE16" s="1714"/>
      <c r="FF16" s="1714"/>
      <c r="FG16" s="1714"/>
      <c r="FH16" s="1714"/>
      <c r="FI16" s="1714"/>
      <c r="FJ16" s="1714"/>
      <c r="FK16" s="1714"/>
      <c r="FL16" s="1714"/>
      <c r="FM16" s="1714"/>
      <c r="FN16" s="1714"/>
      <c r="FO16" s="1714"/>
      <c r="FP16" s="1714"/>
      <c r="FQ16" s="1714"/>
      <c r="FR16" s="1714"/>
      <c r="FS16" s="1714"/>
      <c r="FT16" s="1714"/>
      <c r="FU16" s="1714"/>
      <c r="FV16" s="1714"/>
      <c r="FW16" s="1714"/>
      <c r="FX16" s="1714"/>
      <c r="FY16" s="1714"/>
      <c r="FZ16" s="1714"/>
      <c r="GA16" s="1714"/>
      <c r="GB16" s="1714"/>
      <c r="GC16" s="1714"/>
      <c r="GD16" s="1714"/>
      <c r="GE16" s="1714"/>
      <c r="GF16" s="1714"/>
      <c r="GG16" s="1714"/>
      <c r="GH16" s="1714"/>
      <c r="GI16" s="1714"/>
      <c r="GJ16" s="1714"/>
      <c r="GK16" s="1714"/>
      <c r="GL16" s="1714"/>
      <c r="GM16" s="1714"/>
      <c r="GN16" s="1714"/>
      <c r="GO16" s="1714"/>
      <c r="GP16" s="1714"/>
      <c r="GQ16" s="1714"/>
      <c r="GR16" s="1714"/>
      <c r="GS16" s="1714"/>
      <c r="GT16" s="1714"/>
      <c r="GU16" s="1714"/>
      <c r="GV16" s="1714"/>
      <c r="GW16" s="1714"/>
      <c r="GX16" s="1714"/>
      <c r="GY16" s="1714"/>
      <c r="GZ16" s="1714"/>
      <c r="HA16" s="1714"/>
      <c r="HB16" s="1714"/>
      <c r="HC16" s="1714"/>
      <c r="HD16" s="1714"/>
      <c r="HE16" s="1714"/>
      <c r="HF16" s="1714"/>
      <c r="HG16" s="1714"/>
      <c r="HH16" s="1714"/>
      <c r="HI16" s="1714"/>
      <c r="HJ16" s="1714"/>
      <c r="HK16" s="1714"/>
      <c r="HL16" s="1714"/>
      <c r="HM16" s="1714"/>
      <c r="HN16" s="1714"/>
      <c r="HO16" s="1714"/>
      <c r="HP16" s="1714"/>
      <c r="HQ16" s="1714"/>
      <c r="HR16" s="1714"/>
      <c r="HS16" s="1714"/>
      <c r="HT16" s="1714"/>
      <c r="HU16" s="1714"/>
      <c r="HV16" s="1714"/>
      <c r="HW16" s="1714"/>
      <c r="HX16" s="1714"/>
      <c r="HY16" s="1714"/>
      <c r="HZ16" s="1714"/>
      <c r="IA16" s="1714"/>
      <c r="IB16" s="1714"/>
      <c r="IC16" s="1714"/>
      <c r="ID16" s="1714"/>
      <c r="IE16" s="1714"/>
      <c r="IF16" s="1714"/>
      <c r="IG16" s="1714"/>
      <c r="IH16" s="1714"/>
      <c r="II16" s="1714"/>
      <c r="IJ16" s="1714"/>
      <c r="IK16" s="1714"/>
      <c r="IL16" s="1714"/>
      <c r="IM16" s="1714"/>
      <c r="IN16" s="1714"/>
      <c r="IO16" s="1714"/>
      <c r="IP16" s="1714"/>
      <c r="IQ16" s="1714"/>
      <c r="IR16" s="1714"/>
      <c r="IS16" s="1714"/>
      <c r="IT16" s="1714"/>
      <c r="IU16" s="1714"/>
      <c r="IV16" s="1714"/>
      <c r="IW16" s="1714"/>
      <c r="IX16" s="1714"/>
      <c r="IY16" s="1714"/>
      <c r="IZ16" s="1714"/>
      <c r="JA16" s="1714"/>
      <c r="JB16" s="1714"/>
      <c r="JC16" s="1714"/>
      <c r="JD16" s="1714"/>
      <c r="JE16" s="1714"/>
      <c r="JF16" s="1714"/>
      <c r="JG16" s="1714"/>
      <c r="JH16" s="1714"/>
      <c r="JI16" s="1714"/>
      <c r="JJ16" s="1714"/>
      <c r="JK16" s="1714"/>
      <c r="JL16" s="1714"/>
      <c r="JM16" s="1714"/>
      <c r="JN16" s="1714"/>
      <c r="JO16" s="1714"/>
      <c r="JP16" s="1714"/>
      <c r="JQ16" s="1714"/>
      <c r="JR16" s="1714"/>
      <c r="JS16" s="1714"/>
      <c r="JT16" s="1714"/>
      <c r="JU16" s="1714"/>
      <c r="JV16" s="1714"/>
      <c r="JW16" s="1714"/>
      <c r="JX16" s="1714"/>
      <c r="JY16" s="1714"/>
      <c r="JZ16" s="1714"/>
      <c r="KA16" s="1714"/>
      <c r="KB16" s="1714"/>
      <c r="KC16" s="1714"/>
      <c r="KD16" s="1714"/>
      <c r="KE16" s="1714"/>
      <c r="KF16" s="1714"/>
      <c r="KG16" s="1714"/>
      <c r="KH16" s="1714"/>
      <c r="KI16" s="1714"/>
      <c r="KJ16" s="1714"/>
      <c r="KK16" s="1714"/>
      <c r="KL16" s="1714"/>
      <c r="KM16" s="1714"/>
      <c r="KN16" s="1714"/>
      <c r="KO16" s="1714"/>
      <c r="KP16" s="1714"/>
      <c r="KQ16" s="1714"/>
      <c r="KR16" s="1714"/>
      <c r="KS16" s="1714"/>
      <c r="KT16" s="1714"/>
      <c r="KU16" s="1714"/>
      <c r="KV16" s="1714"/>
      <c r="KW16" s="1714"/>
      <c r="KX16" s="1714"/>
      <c r="KY16" s="1714"/>
      <c r="KZ16" s="1714"/>
      <c r="LA16" s="1714"/>
      <c r="LB16" s="1714"/>
      <c r="LC16" s="1714"/>
      <c r="LD16" s="1714"/>
      <c r="LE16" s="1714"/>
      <c r="LF16" s="1714"/>
      <c r="LG16" s="1714"/>
      <c r="LH16" s="1714"/>
      <c r="LI16" s="1714"/>
      <c r="LJ16" s="1714"/>
      <c r="LK16" s="1714"/>
      <c r="LL16" s="1714"/>
      <c r="LM16" s="1714"/>
      <c r="LN16" s="1714"/>
      <c r="LO16" s="1714"/>
      <c r="LP16" s="1714"/>
      <c r="LQ16" s="1714"/>
      <c r="LR16" s="1714"/>
      <c r="LS16" s="1714"/>
      <c r="LT16" s="1714"/>
      <c r="LU16" s="1714"/>
      <c r="LV16" s="1714"/>
      <c r="LW16" s="1714"/>
      <c r="LX16" s="1714"/>
      <c r="LY16" s="1714"/>
      <c r="LZ16" s="1714"/>
      <c r="MA16" s="1714"/>
      <c r="MB16" s="1714"/>
      <c r="MC16" s="1714"/>
      <c r="MD16" s="1714"/>
      <c r="ME16" s="1714"/>
      <c r="MF16" s="1714"/>
      <c r="MG16" s="1714"/>
      <c r="MH16" s="1714"/>
      <c r="MI16" s="1714"/>
      <c r="MJ16" s="1714"/>
      <c r="MK16" s="1714"/>
      <c r="ML16" s="1714"/>
      <c r="MM16" s="1714"/>
      <c r="MN16" s="1714"/>
      <c r="MO16" s="1714"/>
      <c r="MP16" s="1714"/>
      <c r="MQ16" s="1714"/>
      <c r="MR16" s="1714"/>
      <c r="MS16" s="1714"/>
      <c r="MT16" s="1714"/>
      <c r="MU16" s="1714"/>
      <c r="MV16" s="1714"/>
      <c r="MW16" s="1714"/>
      <c r="MX16" s="1714"/>
      <c r="MY16" s="1714"/>
      <c r="MZ16" s="1714"/>
      <c r="NA16" s="1714"/>
      <c r="NB16" s="1714"/>
      <c r="NC16" s="1714"/>
      <c r="ND16" s="1714"/>
      <c r="NE16" s="1714"/>
      <c r="NF16" s="1714"/>
      <c r="NG16" s="1714"/>
      <c r="NH16" s="1714"/>
      <c r="NI16" s="1714"/>
      <c r="NJ16" s="1714"/>
      <c r="NK16" s="1714"/>
      <c r="NL16" s="1714"/>
      <c r="NM16" s="1714"/>
      <c r="NN16" s="1714"/>
      <c r="NO16" s="1714"/>
      <c r="NP16" s="1714"/>
      <c r="NQ16" s="1714"/>
      <c r="NR16" s="1714"/>
      <c r="NS16" s="1714"/>
      <c r="NT16" s="1714"/>
      <c r="NU16" s="1714"/>
      <c r="NV16" s="1714"/>
      <c r="NW16" s="1714"/>
      <c r="NX16" s="1714"/>
      <c r="NY16" s="1714"/>
      <c r="NZ16" s="1714"/>
      <c r="OA16" s="1714"/>
      <c r="OB16" s="1714"/>
      <c r="OC16" s="1714"/>
      <c r="OD16" s="1714"/>
      <c r="OE16" s="1714"/>
      <c r="OF16" s="1714"/>
      <c r="OG16" s="1714"/>
      <c r="OH16" s="1714"/>
      <c r="OI16" s="1714"/>
      <c r="OJ16" s="1714"/>
      <c r="OK16" s="1714"/>
      <c r="OL16" s="1714"/>
      <c r="OM16" s="1714"/>
      <c r="ON16" s="1714"/>
      <c r="OO16" s="1714"/>
      <c r="OP16" s="1714"/>
      <c r="OQ16" s="1714"/>
      <c r="OR16" s="1714"/>
      <c r="OS16" s="1714"/>
      <c r="OT16" s="1714"/>
      <c r="OU16" s="1714"/>
      <c r="OV16" s="1714"/>
      <c r="OW16" s="1714"/>
      <c r="OX16" s="1714"/>
      <c r="OY16" s="1714"/>
      <c r="OZ16" s="1714"/>
      <c r="PA16" s="1714"/>
      <c r="PB16" s="1714"/>
      <c r="PC16" s="1714"/>
      <c r="PD16" s="1714"/>
      <c r="PE16" s="1714"/>
      <c r="PF16" s="1714"/>
      <c r="PG16" s="1714"/>
      <c r="PH16" s="1714"/>
      <c r="PI16" s="1714"/>
      <c r="PJ16" s="1714"/>
      <c r="PK16" s="1714"/>
      <c r="PL16" s="1714"/>
      <c r="PM16" s="1714"/>
      <c r="PN16" s="1714"/>
      <c r="PO16" s="1714"/>
      <c r="PP16" s="1714"/>
      <c r="PQ16" s="1714"/>
      <c r="PR16" s="1714"/>
      <c r="PS16" s="1714"/>
      <c r="PT16" s="1714"/>
      <c r="PU16" s="1714"/>
      <c r="PV16" s="1714"/>
      <c r="PW16" s="1714"/>
      <c r="PX16" s="1714"/>
      <c r="PY16" s="1714"/>
      <c r="PZ16" s="1714"/>
      <c r="QA16" s="1714"/>
      <c r="QB16" s="1714"/>
      <c r="QC16" s="1714"/>
      <c r="QD16" s="1714"/>
      <c r="QE16" s="1714"/>
      <c r="QF16" s="1714"/>
      <c r="QG16" s="1714"/>
      <c r="QH16" s="1714"/>
      <c r="QI16" s="1714"/>
      <c r="QJ16" s="1714"/>
      <c r="QK16" s="1714"/>
      <c r="QL16" s="1714"/>
      <c r="QM16" s="1714"/>
      <c r="QN16" s="1714"/>
      <c r="QO16" s="1714"/>
      <c r="QP16" s="1714"/>
      <c r="QQ16" s="1714"/>
      <c r="QR16" s="1714"/>
      <c r="QS16" s="1714"/>
      <c r="QT16" s="1714"/>
      <c r="QU16" s="1714"/>
      <c r="QV16" s="1714"/>
      <c r="QW16" s="1714"/>
      <c r="QX16" s="1714"/>
      <c r="QY16" s="1714"/>
      <c r="QZ16" s="1714"/>
      <c r="RA16" s="1714"/>
      <c r="RB16" s="1714"/>
      <c r="RC16" s="1714"/>
      <c r="RD16" s="1714"/>
      <c r="RE16" s="1714"/>
      <c r="RF16" s="1714"/>
      <c r="RG16" s="1714"/>
      <c r="RH16" s="1714"/>
      <c r="RI16" s="1714"/>
      <c r="RJ16" s="1714"/>
      <c r="RK16" s="1714"/>
      <c r="RL16" s="1714"/>
      <c r="RM16" s="1714"/>
      <c r="RN16" s="1714"/>
      <c r="RO16" s="1714"/>
      <c r="RP16" s="1714"/>
      <c r="RQ16" s="1714"/>
      <c r="RR16" s="1714"/>
      <c r="RS16" s="1714"/>
      <c r="RT16" s="1714"/>
      <c r="RU16" s="1714"/>
      <c r="RV16" s="1714"/>
      <c r="RW16" s="1714"/>
      <c r="RX16" s="1714"/>
      <c r="RY16" s="1714"/>
      <c r="RZ16" s="1714"/>
      <c r="SA16" s="1714"/>
      <c r="SB16" s="1714"/>
      <c r="SC16" s="1714"/>
      <c r="SD16" s="1714"/>
      <c r="SE16" s="1714"/>
      <c r="SF16" s="1714"/>
      <c r="SG16" s="1714"/>
      <c r="SH16" s="1714"/>
      <c r="SI16" s="1714"/>
      <c r="SJ16" s="1714"/>
      <c r="SK16" s="1714"/>
      <c r="SL16" s="1714"/>
      <c r="SM16" s="1714"/>
      <c r="SN16" s="1714"/>
      <c r="SO16" s="1714"/>
      <c r="SP16" s="1714"/>
      <c r="SQ16" s="1714"/>
      <c r="SR16" s="1714"/>
      <c r="SS16" s="1714"/>
      <c r="ST16" s="1714"/>
      <c r="SU16" s="1714"/>
      <c r="SV16" s="1714"/>
      <c r="SW16" s="1714"/>
      <c r="SX16" s="1714"/>
      <c r="SY16" s="1714"/>
      <c r="SZ16" s="1714"/>
      <c r="TA16" s="1714"/>
      <c r="TB16" s="1714"/>
      <c r="TC16" s="1714"/>
      <c r="TD16" s="1714"/>
      <c r="TE16" s="1714"/>
      <c r="TF16" s="1714"/>
      <c r="TG16" s="1714"/>
      <c r="TH16" s="1714"/>
      <c r="TI16" s="1714"/>
      <c r="TJ16" s="1714"/>
      <c r="TK16" s="1714"/>
      <c r="TL16" s="1714"/>
      <c r="TM16" s="1714"/>
      <c r="TN16" s="1714"/>
      <c r="TO16" s="1714"/>
      <c r="TP16" s="1714"/>
      <c r="TQ16" s="1714"/>
      <c r="TR16" s="1714"/>
      <c r="TS16" s="1714"/>
      <c r="TT16" s="1714"/>
      <c r="TU16" s="1714"/>
      <c r="TV16" s="1714"/>
      <c r="TW16" s="1714"/>
      <c r="TX16" s="1714"/>
      <c r="TY16" s="1714"/>
      <c r="TZ16" s="1714"/>
      <c r="UA16" s="1714"/>
      <c r="UB16" s="1714"/>
      <c r="UC16" s="1714"/>
      <c r="UD16" s="1714"/>
      <c r="UE16" s="1714"/>
      <c r="UF16" s="1714"/>
      <c r="UG16" s="1714"/>
      <c r="UH16" s="1714"/>
      <c r="UI16" s="1714"/>
      <c r="UJ16" s="1714"/>
      <c r="UK16" s="1714"/>
      <c r="UL16" s="1714"/>
      <c r="UM16" s="1714"/>
      <c r="UN16" s="1714"/>
      <c r="UO16" s="1714"/>
      <c r="UP16" s="1714"/>
      <c r="UQ16" s="1714"/>
      <c r="UR16" s="1714"/>
      <c r="US16" s="1714"/>
      <c r="UT16" s="1714"/>
      <c r="UU16" s="1714"/>
      <c r="UV16" s="1714"/>
      <c r="UW16" s="1714"/>
      <c r="UX16" s="1714"/>
      <c r="UY16" s="1714"/>
      <c r="UZ16" s="1714"/>
      <c r="VA16" s="1714"/>
      <c r="VB16" s="1714"/>
      <c r="VC16" s="1714"/>
      <c r="VD16" s="1714"/>
      <c r="VE16" s="1714"/>
      <c r="VF16" s="1714"/>
      <c r="VG16" s="1714"/>
      <c r="VH16" s="1714"/>
      <c r="VI16" s="1714"/>
      <c r="VJ16" s="1714"/>
      <c r="VK16" s="1714"/>
      <c r="VL16" s="1714"/>
      <c r="VM16" s="1714"/>
      <c r="VN16" s="1714"/>
      <c r="VO16" s="1714"/>
      <c r="VP16" s="1714"/>
      <c r="VQ16" s="1714"/>
      <c r="VR16" s="1714"/>
      <c r="VS16" s="1714"/>
      <c r="VT16" s="1714"/>
      <c r="VU16" s="1714"/>
      <c r="VV16" s="1714"/>
      <c r="VW16" s="1714"/>
      <c r="VX16" s="1714"/>
      <c r="VY16" s="1714"/>
      <c r="VZ16" s="1714"/>
      <c r="WA16" s="1714"/>
      <c r="WB16" s="1714"/>
      <c r="WC16" s="1714"/>
      <c r="WD16" s="1714"/>
      <c r="WE16" s="1714"/>
      <c r="WF16" s="1714"/>
      <c r="WG16" s="1714"/>
      <c r="WH16" s="1714"/>
      <c r="WI16" s="1714"/>
      <c r="WJ16" s="1714"/>
      <c r="WK16" s="1714"/>
      <c r="WL16" s="1714"/>
      <c r="WM16" s="1714"/>
      <c r="WN16" s="1714"/>
      <c r="WO16" s="1714"/>
      <c r="WP16" s="1714"/>
      <c r="WQ16" s="1714"/>
      <c r="WR16" s="1714"/>
      <c r="WS16" s="1714"/>
      <c r="WT16" s="1714"/>
      <c r="WU16" s="1714"/>
      <c r="WV16" s="1714"/>
      <c r="WW16" s="1714"/>
      <c r="WX16" s="1714"/>
      <c r="WY16" s="1714"/>
      <c r="WZ16" s="1714"/>
      <c r="XA16" s="1714"/>
      <c r="XB16" s="1714"/>
      <c r="XC16" s="1714"/>
      <c r="XD16" s="1714"/>
      <c r="XE16" s="1714"/>
      <c r="XF16" s="1714"/>
      <c r="XG16" s="1714"/>
      <c r="XH16" s="1714"/>
      <c r="XI16" s="1714"/>
      <c r="XJ16" s="1714"/>
      <c r="XK16" s="1714"/>
      <c r="XL16" s="1714"/>
      <c r="XM16" s="1714"/>
      <c r="XN16" s="1714"/>
      <c r="XO16" s="1714"/>
      <c r="XP16" s="1714"/>
      <c r="XQ16" s="1714"/>
      <c r="XR16" s="1714"/>
      <c r="XS16" s="1714"/>
      <c r="XT16" s="1714"/>
      <c r="XU16" s="1714"/>
      <c r="XV16" s="1714"/>
      <c r="XW16" s="1714"/>
      <c r="XX16" s="1714"/>
      <c r="XY16" s="1714"/>
      <c r="XZ16" s="1714"/>
      <c r="YA16" s="1714"/>
      <c r="YB16" s="1714"/>
      <c r="YC16" s="1714"/>
      <c r="YD16" s="1714"/>
      <c r="YE16" s="1714"/>
      <c r="YF16" s="1714"/>
      <c r="YG16" s="1714"/>
      <c r="YH16" s="1714"/>
      <c r="YI16" s="1714"/>
      <c r="YJ16" s="1714"/>
      <c r="YK16" s="1714"/>
      <c r="YL16" s="1714"/>
      <c r="YM16" s="1714"/>
      <c r="YN16" s="1714"/>
      <c r="YO16" s="1714"/>
      <c r="YP16" s="1714"/>
      <c r="YQ16" s="1714"/>
      <c r="YR16" s="1714"/>
      <c r="YS16" s="1714"/>
      <c r="YT16" s="1714"/>
      <c r="YU16" s="1714"/>
      <c r="YV16" s="1714"/>
      <c r="YW16" s="1714"/>
      <c r="YX16" s="1714"/>
      <c r="YY16" s="1714"/>
      <c r="YZ16" s="1714"/>
      <c r="ZA16" s="1714"/>
      <c r="ZB16" s="1714"/>
      <c r="ZC16" s="1714"/>
      <c r="ZD16" s="1714"/>
      <c r="ZE16" s="1714"/>
      <c r="ZF16" s="1714"/>
      <c r="ZG16" s="1714"/>
      <c r="ZH16" s="1714"/>
      <c r="ZI16" s="1714"/>
      <c r="ZJ16" s="1714"/>
      <c r="ZK16" s="1714"/>
      <c r="ZL16" s="1714"/>
      <c r="ZM16" s="1714"/>
      <c r="ZN16" s="1714"/>
      <c r="ZO16" s="1714"/>
      <c r="ZP16" s="1714"/>
      <c r="ZQ16" s="1714"/>
      <c r="ZR16" s="1714"/>
      <c r="ZS16" s="1714"/>
      <c r="ZT16" s="1714"/>
      <c r="ZU16" s="1714"/>
      <c r="ZV16" s="1714"/>
      <c r="ZW16" s="1714"/>
      <c r="ZX16" s="1714"/>
      <c r="ZY16" s="1714"/>
      <c r="ZZ16" s="1714"/>
      <c r="AAA16" s="1714"/>
      <c r="AAB16" s="1714"/>
      <c r="AAC16" s="1714"/>
      <c r="AAD16" s="1714"/>
      <c r="AAE16" s="1714"/>
      <c r="AAF16" s="1714"/>
      <c r="AAG16" s="1714"/>
      <c r="AAH16" s="1714"/>
      <c r="AAI16" s="1714"/>
      <c r="AAJ16" s="1714"/>
      <c r="AAK16" s="1714"/>
      <c r="AAL16" s="1714"/>
      <c r="AAM16" s="1714"/>
      <c r="AAN16" s="1714"/>
      <c r="AAO16" s="1714"/>
      <c r="AAP16" s="1714"/>
      <c r="AAQ16" s="1714"/>
      <c r="AAR16" s="1714"/>
      <c r="AAS16" s="1714"/>
      <c r="AAT16" s="1714"/>
      <c r="AAU16" s="1714"/>
      <c r="AAV16" s="1714"/>
      <c r="AAW16" s="1714"/>
      <c r="AAX16" s="1714"/>
      <c r="AAY16" s="1714"/>
      <c r="AAZ16" s="1714"/>
      <c r="ABA16" s="1714"/>
      <c r="ABB16" s="1714"/>
      <c r="ABC16" s="1714"/>
      <c r="ABD16" s="1714"/>
      <c r="ABE16" s="1714"/>
      <c r="ABF16" s="1714"/>
      <c r="ABG16" s="1714"/>
      <c r="ABH16" s="1714"/>
      <c r="ABI16" s="1714"/>
      <c r="ABJ16" s="1714"/>
      <c r="ABK16" s="1714"/>
      <c r="ABL16" s="1714"/>
      <c r="ABM16" s="1714"/>
      <c r="ABN16" s="1714"/>
      <c r="ABO16" s="1714"/>
      <c r="ABP16" s="1714"/>
      <c r="ABQ16" s="1714"/>
      <c r="ABR16" s="1714"/>
      <c r="ABS16" s="1714"/>
      <c r="ABT16" s="1714"/>
      <c r="ABU16" s="1714"/>
      <c r="ABV16" s="1714"/>
      <c r="ABW16" s="1714"/>
      <c r="ABX16" s="1714"/>
      <c r="ABY16" s="1714"/>
      <c r="ABZ16" s="1714"/>
      <c r="ACA16" s="1714"/>
      <c r="ACB16" s="1714"/>
      <c r="ACC16" s="1714"/>
      <c r="ACD16" s="1714"/>
      <c r="ACE16" s="1714"/>
      <c r="ACF16" s="1714"/>
      <c r="ACG16" s="1714"/>
      <c r="ACH16" s="1714"/>
      <c r="ACI16" s="1714"/>
      <c r="ACJ16" s="1714"/>
      <c r="ACK16" s="1714"/>
      <c r="ACL16" s="1714"/>
      <c r="ACM16" s="1714"/>
      <c r="ACN16" s="1714"/>
      <c r="ACO16" s="1714"/>
      <c r="ACP16" s="1714"/>
      <c r="ACQ16" s="1714"/>
      <c r="ACR16" s="1714"/>
      <c r="ACS16" s="1714"/>
      <c r="ACT16" s="1714"/>
      <c r="ACU16" s="1714"/>
      <c r="ACV16" s="1714"/>
      <c r="ACW16" s="1714"/>
      <c r="ACX16" s="1714"/>
      <c r="ACY16" s="1714"/>
      <c r="ACZ16" s="1714"/>
      <c r="ADA16" s="1714"/>
      <c r="ADB16" s="1714"/>
      <c r="ADC16" s="1714"/>
      <c r="ADD16" s="1714"/>
      <c r="ADE16" s="1714"/>
      <c r="ADF16" s="1714"/>
      <c r="ADG16" s="1714"/>
      <c r="ADH16" s="1714"/>
      <c r="ADI16" s="1714"/>
      <c r="ADJ16" s="1714"/>
      <c r="ADK16" s="1714"/>
      <c r="ADL16" s="1714"/>
      <c r="ADM16" s="1714"/>
      <c r="ADN16" s="1714"/>
      <c r="ADO16" s="1714"/>
      <c r="ADP16" s="1714"/>
      <c r="ADQ16" s="1714"/>
      <c r="ADR16" s="1714"/>
      <c r="ADS16" s="1714"/>
      <c r="ADT16" s="1714"/>
      <c r="ADU16" s="1714"/>
      <c r="ADV16" s="1714"/>
      <c r="ADW16" s="1714"/>
      <c r="ADX16" s="1714"/>
      <c r="ADY16" s="1714"/>
      <c r="ADZ16" s="1714"/>
      <c r="AEA16" s="1714"/>
      <c r="AEB16" s="1714"/>
      <c r="AEC16" s="1714"/>
      <c r="AED16" s="1714"/>
      <c r="AEE16" s="1714"/>
      <c r="AEF16" s="1714"/>
      <c r="AEG16" s="1714"/>
      <c r="AEH16" s="1714"/>
      <c r="AEI16" s="1714"/>
      <c r="AEJ16" s="1714"/>
      <c r="AEK16" s="1714"/>
      <c r="AEL16" s="1714"/>
      <c r="AEM16" s="1714"/>
      <c r="AEN16" s="1714"/>
      <c r="AEO16" s="1714"/>
      <c r="AEP16" s="1714"/>
      <c r="AEQ16" s="1714"/>
      <c r="AER16" s="1714"/>
      <c r="AES16" s="1714"/>
      <c r="AET16" s="1714"/>
      <c r="AEU16" s="1714"/>
      <c r="AEV16" s="1714"/>
      <c r="AEW16" s="1714"/>
      <c r="AEX16" s="1714"/>
      <c r="AEY16" s="1714"/>
      <c r="AEZ16" s="1714"/>
      <c r="AFA16" s="1714"/>
      <c r="AFB16" s="1714"/>
      <c r="AFC16" s="1714"/>
      <c r="AFD16" s="1714"/>
      <c r="AFE16" s="1714"/>
      <c r="AFF16" s="1714"/>
      <c r="AFG16" s="1714"/>
      <c r="AFH16" s="1714"/>
      <c r="AFI16" s="1714"/>
      <c r="AFJ16" s="1714"/>
      <c r="AFK16" s="1714"/>
      <c r="AFL16" s="1714"/>
      <c r="AFM16" s="1714"/>
      <c r="AFN16" s="1714"/>
      <c r="AFO16" s="1714"/>
      <c r="AFP16" s="1714"/>
      <c r="AFQ16" s="1714"/>
      <c r="AFR16" s="1714"/>
      <c r="AFS16" s="1714"/>
      <c r="AFT16" s="1714"/>
      <c r="AFU16" s="1714"/>
      <c r="AFV16" s="1714"/>
      <c r="AFW16" s="1714"/>
      <c r="AFX16" s="1714"/>
      <c r="AFY16" s="1714"/>
      <c r="AFZ16" s="1714"/>
      <c r="AGA16" s="1714"/>
      <c r="AGB16" s="1714"/>
      <c r="AGC16" s="1714"/>
      <c r="AGD16" s="1714"/>
      <c r="AGE16" s="1714"/>
      <c r="AGF16" s="1714"/>
      <c r="AGG16" s="1714"/>
      <c r="AGH16" s="1714"/>
      <c r="AGI16" s="1714"/>
      <c r="AGJ16" s="1714"/>
      <c r="AGK16" s="1714"/>
      <c r="AGL16" s="1714"/>
      <c r="AGM16" s="1714"/>
      <c r="AGN16" s="1714"/>
      <c r="AGO16" s="1714"/>
      <c r="AGP16" s="1714"/>
      <c r="AGQ16" s="1714"/>
      <c r="AGR16" s="1714"/>
      <c r="AGS16" s="1714"/>
      <c r="AGT16" s="1714"/>
      <c r="AGU16" s="1714"/>
      <c r="AGV16" s="1714"/>
      <c r="AGW16" s="1714"/>
      <c r="AGX16" s="1714"/>
      <c r="AGY16" s="1714"/>
      <c r="AGZ16" s="1714"/>
      <c r="AHA16" s="1714"/>
      <c r="AHB16" s="1714"/>
      <c r="AHC16" s="1714"/>
      <c r="AHD16" s="1714"/>
      <c r="AHE16" s="1714"/>
      <c r="AHF16" s="1714"/>
      <c r="AHG16" s="1714"/>
      <c r="AHH16" s="1714"/>
      <c r="AHI16" s="1714"/>
      <c r="AHJ16" s="1714"/>
      <c r="AHK16" s="1714"/>
      <c r="AHL16" s="1714"/>
      <c r="AHM16" s="1714"/>
      <c r="AHN16" s="1714"/>
      <c r="AHO16" s="1714"/>
      <c r="AHP16" s="1714"/>
      <c r="AHQ16" s="1714"/>
      <c r="AHR16" s="1714"/>
      <c r="AHS16" s="1714"/>
      <c r="AHT16" s="1714"/>
      <c r="AHU16" s="1714"/>
      <c r="AHV16" s="1714"/>
      <c r="AHW16" s="1714"/>
      <c r="AHX16" s="1714"/>
      <c r="AHY16" s="1714"/>
      <c r="AHZ16" s="1714"/>
      <c r="AIA16" s="1714"/>
      <c r="AIB16" s="1714"/>
      <c r="AIC16" s="1714"/>
      <c r="AID16" s="1714"/>
      <c r="AIE16" s="1714"/>
      <c r="AIF16" s="1714"/>
      <c r="AIG16" s="1714"/>
      <c r="AIH16" s="1714"/>
      <c r="AII16" s="1714"/>
      <c r="AIJ16" s="1714"/>
      <c r="AIK16" s="1714"/>
      <c r="AIL16" s="1714"/>
      <c r="AIM16" s="1714"/>
      <c r="AIN16" s="1714"/>
      <c r="AIO16" s="1714"/>
      <c r="AIP16" s="1714"/>
      <c r="AIQ16" s="1714"/>
      <c r="AIR16" s="1714"/>
      <c r="AIS16" s="1714"/>
      <c r="AIT16" s="1714"/>
      <c r="AIU16" s="1714"/>
      <c r="AIV16" s="1714"/>
      <c r="AIW16" s="1714"/>
      <c r="AIX16" s="1714"/>
      <c r="AIY16" s="1714"/>
      <c r="AIZ16" s="1714"/>
      <c r="AJA16" s="1714"/>
      <c r="AJB16" s="1714"/>
      <c r="AJC16" s="1714"/>
      <c r="AJD16" s="1714"/>
      <c r="AJE16" s="1714"/>
      <c r="AJF16" s="1714"/>
      <c r="AJG16" s="1714"/>
      <c r="AJH16" s="1714"/>
      <c r="AJI16" s="1714"/>
      <c r="AJJ16" s="1714"/>
      <c r="AJK16" s="1714"/>
      <c r="AJL16" s="1714"/>
      <c r="AJM16" s="1714"/>
      <c r="AJN16" s="1714"/>
      <c r="AJO16" s="1714"/>
      <c r="AJP16" s="1714"/>
      <c r="AJQ16" s="1714"/>
      <c r="AJR16" s="1714"/>
      <c r="AJS16" s="1714"/>
      <c r="AJT16" s="1714"/>
      <c r="AJU16" s="1714"/>
      <c r="AJV16" s="1714"/>
      <c r="AJW16" s="1714"/>
      <c r="AJX16" s="1714"/>
      <c r="AJY16" s="1714"/>
      <c r="AJZ16" s="1714"/>
      <c r="AKA16" s="1714"/>
      <c r="AKB16" s="1714"/>
      <c r="AKC16" s="1714"/>
      <c r="AKD16" s="1714"/>
      <c r="AKE16" s="1714"/>
      <c r="AKF16" s="1714"/>
      <c r="AKG16" s="1714"/>
      <c r="AKH16" s="1714"/>
      <c r="AKI16" s="1714"/>
      <c r="AKJ16" s="1714"/>
      <c r="AKK16" s="1714"/>
      <c r="AKL16" s="1714"/>
      <c r="AKM16" s="1714"/>
      <c r="AKN16" s="1714"/>
      <c r="AKO16" s="1714"/>
      <c r="AKP16" s="1714"/>
      <c r="AKQ16" s="1714"/>
      <c r="AKR16" s="1714"/>
      <c r="AKS16" s="1714"/>
      <c r="AKT16" s="1714"/>
      <c r="AKU16" s="1714"/>
      <c r="AKV16" s="1714"/>
      <c r="AKW16" s="1714"/>
      <c r="AKX16" s="1714"/>
      <c r="AKY16" s="1714"/>
      <c r="AKZ16" s="1714"/>
      <c r="ALA16" s="1714"/>
      <c r="ALB16" s="1714"/>
      <c r="ALC16" s="1714"/>
      <c r="ALD16" s="1714"/>
      <c r="ALE16" s="1714"/>
      <c r="ALF16" s="1714"/>
      <c r="ALG16" s="1714"/>
      <c r="ALH16" s="1714"/>
      <c r="ALI16" s="1714"/>
      <c r="ALJ16" s="1714"/>
      <c r="ALK16" s="1714"/>
      <c r="ALL16" s="1714"/>
      <c r="ALM16" s="1714"/>
      <c r="ALN16" s="1714"/>
      <c r="ALO16" s="1714"/>
      <c r="ALP16" s="1714"/>
      <c r="ALQ16" s="1714"/>
      <c r="ALR16" s="1714"/>
      <c r="ALS16" s="1714"/>
      <c r="ALT16" s="1714"/>
      <c r="ALU16" s="1714"/>
      <c r="ALV16" s="1714"/>
      <c r="ALW16" s="1714"/>
      <c r="ALX16" s="1714"/>
      <c r="ALY16" s="1714"/>
      <c r="ALZ16" s="1714"/>
      <c r="AMA16" s="1714"/>
      <c r="AMB16" s="1714"/>
      <c r="AMC16" s="1714"/>
      <c r="AMD16" s="1714"/>
      <c r="AME16" s="1714"/>
      <c r="AMF16" s="1714"/>
      <c r="AMG16" s="1714"/>
      <c r="AMH16" s="1714"/>
      <c r="AMI16" s="1714"/>
      <c r="AMJ16" s="1714"/>
      <c r="AMK16" s="1714"/>
    </row>
    <row r="17" spans="1:1025" s="1409" customFormat="1" ht="30" customHeight="1">
      <c r="A17" s="1705" t="s">
        <v>3862</v>
      </c>
      <c r="B17" s="1705" t="s">
        <v>3863</v>
      </c>
      <c r="C17" s="1705" t="s">
        <v>647</v>
      </c>
      <c r="D17" s="1705" t="s">
        <v>3946</v>
      </c>
      <c r="E17" s="1705" t="s">
        <v>3947</v>
      </c>
      <c r="F17" s="1705" t="s">
        <v>3948</v>
      </c>
      <c r="G17" s="1709" t="s">
        <v>3949</v>
      </c>
      <c r="H17" s="1705"/>
      <c r="I17" s="1705"/>
      <c r="J17" s="1705"/>
      <c r="K17" s="1705"/>
      <c r="L17" s="1705"/>
      <c r="M17" s="1705"/>
      <c r="N17" s="1705"/>
      <c r="O17" s="1705"/>
      <c r="P17" s="1705" t="s">
        <v>3980</v>
      </c>
      <c r="Q17" s="1705" t="s">
        <v>3981</v>
      </c>
      <c r="R17" s="1739"/>
      <c r="S17" s="1705" t="s">
        <v>3982</v>
      </c>
      <c r="T17" s="1705" t="s">
        <v>3983</v>
      </c>
      <c r="U17" s="1705" t="s">
        <v>2504</v>
      </c>
      <c r="V17" s="1705" t="s">
        <v>3984</v>
      </c>
      <c r="W17" s="1705" t="s">
        <v>3913</v>
      </c>
      <c r="X17" s="1705" t="s">
        <v>3874</v>
      </c>
      <c r="Y17" s="1705" t="s">
        <v>3985</v>
      </c>
      <c r="Z17" s="1705" t="s">
        <v>3986</v>
      </c>
      <c r="AA17" s="1705" t="s">
        <v>1146</v>
      </c>
      <c r="AB17" s="1709" t="s">
        <v>3955</v>
      </c>
      <c r="AC17" s="1709" t="s">
        <v>3956</v>
      </c>
      <c r="AD17" s="1705" t="s">
        <v>3879</v>
      </c>
      <c r="AE17" s="1705" t="s">
        <v>3880</v>
      </c>
      <c r="AF17" s="1705" t="s">
        <v>3881</v>
      </c>
      <c r="AG17" s="1705"/>
      <c r="AH17" s="1705"/>
      <c r="AI17" s="1705"/>
      <c r="AJ17" s="1705"/>
      <c r="AK17" s="1705"/>
      <c r="AL17" s="1705"/>
      <c r="AM17" s="1705"/>
      <c r="AN17" s="1705"/>
      <c r="AO17" s="1705"/>
      <c r="AP17" s="1705"/>
      <c r="AQ17" s="1705"/>
      <c r="AR17" s="1705"/>
      <c r="AS17" s="1705"/>
      <c r="AT17" s="1705"/>
      <c r="AU17" s="1705"/>
      <c r="AV17" s="1705"/>
      <c r="AW17" s="1705"/>
      <c r="AX17" s="1705"/>
      <c r="AY17" s="1705"/>
      <c r="AZ17" s="1705"/>
      <c r="BA17" s="1705" t="s">
        <v>3882</v>
      </c>
      <c r="BB17" s="1714"/>
      <c r="BC17" s="1714"/>
      <c r="BD17" s="1714"/>
      <c r="BE17" s="1714"/>
      <c r="BF17" s="1714"/>
      <c r="BG17" s="1714"/>
      <c r="BH17" s="1714"/>
      <c r="BI17" s="1714"/>
      <c r="BJ17" s="1714"/>
      <c r="BK17" s="1714"/>
      <c r="BL17" s="1714"/>
      <c r="BM17" s="1714"/>
      <c r="BN17" s="1714"/>
      <c r="BO17" s="1714"/>
      <c r="BP17" s="1714"/>
      <c r="BQ17" s="1714"/>
      <c r="BR17" s="1714"/>
      <c r="BS17" s="1714"/>
      <c r="BT17" s="1714"/>
      <c r="BU17" s="1714"/>
      <c r="BV17" s="1714"/>
      <c r="BW17" s="1714"/>
      <c r="BX17" s="1714"/>
      <c r="BY17" s="1714"/>
      <c r="BZ17" s="1714"/>
      <c r="CA17" s="1714"/>
      <c r="CB17" s="1714"/>
      <c r="CC17" s="1714"/>
      <c r="CD17" s="1714"/>
      <c r="CE17" s="1714"/>
      <c r="CF17" s="1714"/>
      <c r="CG17" s="1714"/>
      <c r="CH17" s="1714"/>
      <c r="CI17" s="1714"/>
      <c r="CJ17" s="1714"/>
      <c r="CK17" s="1714"/>
      <c r="CL17" s="1714"/>
      <c r="CM17" s="1714"/>
      <c r="CN17" s="1714"/>
      <c r="CO17" s="1714"/>
      <c r="CP17" s="1714"/>
      <c r="CQ17" s="1714"/>
      <c r="CR17" s="1714"/>
      <c r="CS17" s="1714"/>
      <c r="CT17" s="1714"/>
      <c r="CU17" s="1714"/>
      <c r="CV17" s="1714"/>
      <c r="CW17" s="1714"/>
      <c r="CX17" s="1714"/>
      <c r="CY17" s="1714"/>
      <c r="CZ17" s="1714"/>
      <c r="DA17" s="1714"/>
      <c r="DB17" s="1714"/>
      <c r="DC17" s="1714"/>
      <c r="DD17" s="1714"/>
      <c r="DE17" s="1714"/>
      <c r="DF17" s="1714"/>
      <c r="DG17" s="1714"/>
      <c r="DH17" s="1714"/>
      <c r="DI17" s="1714"/>
      <c r="DJ17" s="1714"/>
      <c r="DK17" s="1714"/>
      <c r="DL17" s="1714"/>
      <c r="DM17" s="1714"/>
      <c r="DN17" s="1714"/>
      <c r="DO17" s="1714"/>
      <c r="DP17" s="1714"/>
      <c r="DQ17" s="1714"/>
      <c r="DR17" s="1714"/>
      <c r="DS17" s="1714"/>
      <c r="DT17" s="1714"/>
      <c r="DU17" s="1714"/>
      <c r="DV17" s="1714"/>
      <c r="DW17" s="1714"/>
      <c r="DX17" s="1714"/>
      <c r="DY17" s="1714"/>
      <c r="DZ17" s="1714"/>
      <c r="EA17" s="1714"/>
      <c r="EB17" s="1714"/>
      <c r="EC17" s="1714"/>
      <c r="ED17" s="1714"/>
      <c r="EE17" s="1714"/>
      <c r="EF17" s="1714"/>
      <c r="EG17" s="1714"/>
      <c r="EH17" s="1714"/>
      <c r="EI17" s="1714"/>
      <c r="EJ17" s="1714"/>
      <c r="EK17" s="1714"/>
      <c r="EL17" s="1714"/>
      <c r="EM17" s="1714"/>
      <c r="EN17" s="1714"/>
      <c r="EO17" s="1714"/>
      <c r="EP17" s="1714"/>
      <c r="EQ17" s="1714"/>
      <c r="ER17" s="1714"/>
      <c r="ES17" s="1714"/>
      <c r="ET17" s="1714"/>
      <c r="EU17" s="1714"/>
      <c r="EV17" s="1714"/>
      <c r="EW17" s="1714"/>
      <c r="EX17" s="1714"/>
      <c r="EY17" s="1714"/>
      <c r="EZ17" s="1714"/>
      <c r="FA17" s="1714"/>
      <c r="FB17" s="1714"/>
      <c r="FC17" s="1714"/>
      <c r="FD17" s="1714"/>
      <c r="FE17" s="1714"/>
      <c r="FF17" s="1714"/>
      <c r="FG17" s="1714"/>
      <c r="FH17" s="1714"/>
      <c r="FI17" s="1714"/>
      <c r="FJ17" s="1714"/>
      <c r="FK17" s="1714"/>
      <c r="FL17" s="1714"/>
      <c r="FM17" s="1714"/>
      <c r="FN17" s="1714"/>
      <c r="FO17" s="1714"/>
      <c r="FP17" s="1714"/>
      <c r="FQ17" s="1714"/>
      <c r="FR17" s="1714"/>
      <c r="FS17" s="1714"/>
      <c r="FT17" s="1714"/>
      <c r="FU17" s="1714"/>
      <c r="FV17" s="1714"/>
      <c r="FW17" s="1714"/>
      <c r="FX17" s="1714"/>
      <c r="FY17" s="1714"/>
      <c r="FZ17" s="1714"/>
      <c r="GA17" s="1714"/>
      <c r="GB17" s="1714"/>
      <c r="GC17" s="1714"/>
      <c r="GD17" s="1714"/>
      <c r="GE17" s="1714"/>
      <c r="GF17" s="1714"/>
      <c r="GG17" s="1714"/>
      <c r="GH17" s="1714"/>
      <c r="GI17" s="1714"/>
      <c r="GJ17" s="1714"/>
      <c r="GK17" s="1714"/>
      <c r="GL17" s="1714"/>
      <c r="GM17" s="1714"/>
      <c r="GN17" s="1714"/>
      <c r="GO17" s="1714"/>
      <c r="GP17" s="1714"/>
      <c r="GQ17" s="1714"/>
      <c r="GR17" s="1714"/>
      <c r="GS17" s="1714"/>
      <c r="GT17" s="1714"/>
      <c r="GU17" s="1714"/>
      <c r="GV17" s="1714"/>
      <c r="GW17" s="1714"/>
      <c r="GX17" s="1714"/>
      <c r="GY17" s="1714"/>
      <c r="GZ17" s="1714"/>
      <c r="HA17" s="1714"/>
      <c r="HB17" s="1714"/>
      <c r="HC17" s="1714"/>
      <c r="HD17" s="1714"/>
      <c r="HE17" s="1714"/>
      <c r="HF17" s="1714"/>
      <c r="HG17" s="1714"/>
      <c r="HH17" s="1714"/>
      <c r="HI17" s="1714"/>
      <c r="HJ17" s="1714"/>
      <c r="HK17" s="1714"/>
      <c r="HL17" s="1714"/>
      <c r="HM17" s="1714"/>
      <c r="HN17" s="1714"/>
      <c r="HO17" s="1714"/>
      <c r="HP17" s="1714"/>
      <c r="HQ17" s="1714"/>
      <c r="HR17" s="1714"/>
      <c r="HS17" s="1714"/>
      <c r="HT17" s="1714"/>
      <c r="HU17" s="1714"/>
      <c r="HV17" s="1714"/>
      <c r="HW17" s="1714"/>
      <c r="HX17" s="1714"/>
      <c r="HY17" s="1714"/>
      <c r="HZ17" s="1714"/>
      <c r="IA17" s="1714"/>
      <c r="IB17" s="1714"/>
      <c r="IC17" s="1714"/>
      <c r="ID17" s="1714"/>
      <c r="IE17" s="1714"/>
      <c r="IF17" s="1714"/>
      <c r="IG17" s="1714"/>
      <c r="IH17" s="1714"/>
      <c r="II17" s="1714"/>
      <c r="IJ17" s="1714"/>
      <c r="IK17" s="1714"/>
      <c r="IL17" s="1714"/>
      <c r="IM17" s="1714"/>
      <c r="IN17" s="1714"/>
      <c r="IO17" s="1714"/>
      <c r="IP17" s="1714"/>
      <c r="IQ17" s="1714"/>
      <c r="IR17" s="1714"/>
      <c r="IS17" s="1714"/>
      <c r="IT17" s="1714"/>
      <c r="IU17" s="1714"/>
      <c r="IV17" s="1714"/>
      <c r="IW17" s="1714"/>
      <c r="IX17" s="1714"/>
      <c r="IY17" s="1714"/>
      <c r="IZ17" s="1714"/>
      <c r="JA17" s="1714"/>
      <c r="JB17" s="1714"/>
      <c r="JC17" s="1714"/>
      <c r="JD17" s="1714"/>
      <c r="JE17" s="1714"/>
      <c r="JF17" s="1714"/>
      <c r="JG17" s="1714"/>
      <c r="JH17" s="1714"/>
      <c r="JI17" s="1714"/>
      <c r="JJ17" s="1714"/>
      <c r="JK17" s="1714"/>
      <c r="JL17" s="1714"/>
      <c r="JM17" s="1714"/>
      <c r="JN17" s="1714"/>
      <c r="JO17" s="1714"/>
      <c r="JP17" s="1714"/>
      <c r="JQ17" s="1714"/>
      <c r="JR17" s="1714"/>
      <c r="JS17" s="1714"/>
      <c r="JT17" s="1714"/>
      <c r="JU17" s="1714"/>
      <c r="JV17" s="1714"/>
      <c r="JW17" s="1714"/>
      <c r="JX17" s="1714"/>
      <c r="JY17" s="1714"/>
      <c r="JZ17" s="1714"/>
      <c r="KA17" s="1714"/>
      <c r="KB17" s="1714"/>
      <c r="KC17" s="1714"/>
      <c r="KD17" s="1714"/>
      <c r="KE17" s="1714"/>
      <c r="KF17" s="1714"/>
      <c r="KG17" s="1714"/>
      <c r="KH17" s="1714"/>
      <c r="KI17" s="1714"/>
      <c r="KJ17" s="1714"/>
      <c r="KK17" s="1714"/>
      <c r="KL17" s="1714"/>
      <c r="KM17" s="1714"/>
      <c r="KN17" s="1714"/>
      <c r="KO17" s="1714"/>
      <c r="KP17" s="1714"/>
      <c r="KQ17" s="1714"/>
      <c r="KR17" s="1714"/>
      <c r="KS17" s="1714"/>
      <c r="KT17" s="1714"/>
      <c r="KU17" s="1714"/>
      <c r="KV17" s="1714"/>
      <c r="KW17" s="1714"/>
      <c r="KX17" s="1714"/>
      <c r="KY17" s="1714"/>
      <c r="KZ17" s="1714"/>
      <c r="LA17" s="1714"/>
      <c r="LB17" s="1714"/>
      <c r="LC17" s="1714"/>
      <c r="LD17" s="1714"/>
      <c r="LE17" s="1714"/>
      <c r="LF17" s="1714"/>
      <c r="LG17" s="1714"/>
      <c r="LH17" s="1714"/>
      <c r="LI17" s="1714"/>
      <c r="LJ17" s="1714"/>
      <c r="LK17" s="1714"/>
      <c r="LL17" s="1714"/>
      <c r="LM17" s="1714"/>
      <c r="LN17" s="1714"/>
      <c r="LO17" s="1714"/>
      <c r="LP17" s="1714"/>
      <c r="LQ17" s="1714"/>
      <c r="LR17" s="1714"/>
      <c r="LS17" s="1714"/>
      <c r="LT17" s="1714"/>
      <c r="LU17" s="1714"/>
      <c r="LV17" s="1714"/>
      <c r="LW17" s="1714"/>
      <c r="LX17" s="1714"/>
      <c r="LY17" s="1714"/>
      <c r="LZ17" s="1714"/>
      <c r="MA17" s="1714"/>
      <c r="MB17" s="1714"/>
      <c r="MC17" s="1714"/>
      <c r="MD17" s="1714"/>
      <c r="ME17" s="1714"/>
      <c r="MF17" s="1714"/>
      <c r="MG17" s="1714"/>
      <c r="MH17" s="1714"/>
      <c r="MI17" s="1714"/>
      <c r="MJ17" s="1714"/>
      <c r="MK17" s="1714"/>
      <c r="ML17" s="1714"/>
      <c r="MM17" s="1714"/>
      <c r="MN17" s="1714"/>
      <c r="MO17" s="1714"/>
      <c r="MP17" s="1714"/>
      <c r="MQ17" s="1714"/>
      <c r="MR17" s="1714"/>
      <c r="MS17" s="1714"/>
      <c r="MT17" s="1714"/>
      <c r="MU17" s="1714"/>
      <c r="MV17" s="1714"/>
      <c r="MW17" s="1714"/>
      <c r="MX17" s="1714"/>
      <c r="MY17" s="1714"/>
      <c r="MZ17" s="1714"/>
      <c r="NA17" s="1714"/>
      <c r="NB17" s="1714"/>
      <c r="NC17" s="1714"/>
      <c r="ND17" s="1714"/>
      <c r="NE17" s="1714"/>
      <c r="NF17" s="1714"/>
      <c r="NG17" s="1714"/>
      <c r="NH17" s="1714"/>
      <c r="NI17" s="1714"/>
      <c r="NJ17" s="1714"/>
      <c r="NK17" s="1714"/>
      <c r="NL17" s="1714"/>
      <c r="NM17" s="1714"/>
      <c r="NN17" s="1714"/>
      <c r="NO17" s="1714"/>
      <c r="NP17" s="1714"/>
      <c r="NQ17" s="1714"/>
      <c r="NR17" s="1714"/>
      <c r="NS17" s="1714"/>
      <c r="NT17" s="1714"/>
      <c r="NU17" s="1714"/>
      <c r="NV17" s="1714"/>
      <c r="NW17" s="1714"/>
      <c r="NX17" s="1714"/>
      <c r="NY17" s="1714"/>
      <c r="NZ17" s="1714"/>
      <c r="OA17" s="1714"/>
      <c r="OB17" s="1714"/>
      <c r="OC17" s="1714"/>
      <c r="OD17" s="1714"/>
      <c r="OE17" s="1714"/>
      <c r="OF17" s="1714"/>
      <c r="OG17" s="1714"/>
      <c r="OH17" s="1714"/>
      <c r="OI17" s="1714"/>
      <c r="OJ17" s="1714"/>
      <c r="OK17" s="1714"/>
      <c r="OL17" s="1714"/>
      <c r="OM17" s="1714"/>
      <c r="ON17" s="1714"/>
      <c r="OO17" s="1714"/>
      <c r="OP17" s="1714"/>
      <c r="OQ17" s="1714"/>
      <c r="OR17" s="1714"/>
      <c r="OS17" s="1714"/>
      <c r="OT17" s="1714"/>
      <c r="OU17" s="1714"/>
      <c r="OV17" s="1714"/>
      <c r="OW17" s="1714"/>
      <c r="OX17" s="1714"/>
      <c r="OY17" s="1714"/>
      <c r="OZ17" s="1714"/>
      <c r="PA17" s="1714"/>
      <c r="PB17" s="1714"/>
      <c r="PC17" s="1714"/>
      <c r="PD17" s="1714"/>
      <c r="PE17" s="1714"/>
      <c r="PF17" s="1714"/>
      <c r="PG17" s="1714"/>
      <c r="PH17" s="1714"/>
      <c r="PI17" s="1714"/>
      <c r="PJ17" s="1714"/>
      <c r="PK17" s="1714"/>
      <c r="PL17" s="1714"/>
      <c r="PM17" s="1714"/>
      <c r="PN17" s="1714"/>
      <c r="PO17" s="1714"/>
      <c r="PP17" s="1714"/>
      <c r="PQ17" s="1714"/>
      <c r="PR17" s="1714"/>
      <c r="PS17" s="1714"/>
      <c r="PT17" s="1714"/>
      <c r="PU17" s="1714"/>
      <c r="PV17" s="1714"/>
      <c r="PW17" s="1714"/>
      <c r="PX17" s="1714"/>
      <c r="PY17" s="1714"/>
      <c r="PZ17" s="1714"/>
      <c r="QA17" s="1714"/>
      <c r="QB17" s="1714"/>
      <c r="QC17" s="1714"/>
      <c r="QD17" s="1714"/>
      <c r="QE17" s="1714"/>
      <c r="QF17" s="1714"/>
      <c r="QG17" s="1714"/>
      <c r="QH17" s="1714"/>
      <c r="QI17" s="1714"/>
      <c r="QJ17" s="1714"/>
      <c r="QK17" s="1714"/>
      <c r="QL17" s="1714"/>
      <c r="QM17" s="1714"/>
      <c r="QN17" s="1714"/>
      <c r="QO17" s="1714"/>
      <c r="QP17" s="1714"/>
      <c r="QQ17" s="1714"/>
      <c r="QR17" s="1714"/>
      <c r="QS17" s="1714"/>
      <c r="QT17" s="1714"/>
      <c r="QU17" s="1714"/>
      <c r="QV17" s="1714"/>
      <c r="QW17" s="1714"/>
      <c r="QX17" s="1714"/>
      <c r="QY17" s="1714"/>
      <c r="QZ17" s="1714"/>
      <c r="RA17" s="1714"/>
      <c r="RB17" s="1714"/>
      <c r="RC17" s="1714"/>
      <c r="RD17" s="1714"/>
      <c r="RE17" s="1714"/>
      <c r="RF17" s="1714"/>
      <c r="RG17" s="1714"/>
      <c r="RH17" s="1714"/>
      <c r="RI17" s="1714"/>
      <c r="RJ17" s="1714"/>
      <c r="RK17" s="1714"/>
      <c r="RL17" s="1714"/>
      <c r="RM17" s="1714"/>
      <c r="RN17" s="1714"/>
      <c r="RO17" s="1714"/>
      <c r="RP17" s="1714"/>
      <c r="RQ17" s="1714"/>
      <c r="RR17" s="1714"/>
      <c r="RS17" s="1714"/>
      <c r="RT17" s="1714"/>
      <c r="RU17" s="1714"/>
      <c r="RV17" s="1714"/>
      <c r="RW17" s="1714"/>
      <c r="RX17" s="1714"/>
      <c r="RY17" s="1714"/>
      <c r="RZ17" s="1714"/>
      <c r="SA17" s="1714"/>
      <c r="SB17" s="1714"/>
      <c r="SC17" s="1714"/>
      <c r="SD17" s="1714"/>
      <c r="SE17" s="1714"/>
      <c r="SF17" s="1714"/>
      <c r="SG17" s="1714"/>
      <c r="SH17" s="1714"/>
      <c r="SI17" s="1714"/>
      <c r="SJ17" s="1714"/>
      <c r="SK17" s="1714"/>
      <c r="SL17" s="1714"/>
      <c r="SM17" s="1714"/>
      <c r="SN17" s="1714"/>
      <c r="SO17" s="1714"/>
      <c r="SP17" s="1714"/>
      <c r="SQ17" s="1714"/>
      <c r="SR17" s="1714"/>
      <c r="SS17" s="1714"/>
      <c r="ST17" s="1714"/>
      <c r="SU17" s="1714"/>
      <c r="SV17" s="1714"/>
      <c r="SW17" s="1714"/>
      <c r="SX17" s="1714"/>
      <c r="SY17" s="1714"/>
      <c r="SZ17" s="1714"/>
      <c r="TA17" s="1714"/>
      <c r="TB17" s="1714"/>
      <c r="TC17" s="1714"/>
      <c r="TD17" s="1714"/>
      <c r="TE17" s="1714"/>
      <c r="TF17" s="1714"/>
      <c r="TG17" s="1714"/>
      <c r="TH17" s="1714"/>
      <c r="TI17" s="1714"/>
      <c r="TJ17" s="1714"/>
      <c r="TK17" s="1714"/>
      <c r="TL17" s="1714"/>
      <c r="TM17" s="1714"/>
      <c r="TN17" s="1714"/>
      <c r="TO17" s="1714"/>
      <c r="TP17" s="1714"/>
      <c r="TQ17" s="1714"/>
      <c r="TR17" s="1714"/>
      <c r="TS17" s="1714"/>
      <c r="TT17" s="1714"/>
      <c r="TU17" s="1714"/>
      <c r="TV17" s="1714"/>
      <c r="TW17" s="1714"/>
      <c r="TX17" s="1714"/>
      <c r="TY17" s="1714"/>
      <c r="TZ17" s="1714"/>
      <c r="UA17" s="1714"/>
      <c r="UB17" s="1714"/>
      <c r="UC17" s="1714"/>
      <c r="UD17" s="1714"/>
      <c r="UE17" s="1714"/>
      <c r="UF17" s="1714"/>
      <c r="UG17" s="1714"/>
      <c r="UH17" s="1714"/>
      <c r="UI17" s="1714"/>
      <c r="UJ17" s="1714"/>
      <c r="UK17" s="1714"/>
      <c r="UL17" s="1714"/>
      <c r="UM17" s="1714"/>
      <c r="UN17" s="1714"/>
      <c r="UO17" s="1714"/>
      <c r="UP17" s="1714"/>
      <c r="UQ17" s="1714"/>
      <c r="UR17" s="1714"/>
      <c r="US17" s="1714"/>
      <c r="UT17" s="1714"/>
      <c r="UU17" s="1714"/>
      <c r="UV17" s="1714"/>
      <c r="UW17" s="1714"/>
      <c r="UX17" s="1714"/>
      <c r="UY17" s="1714"/>
      <c r="UZ17" s="1714"/>
      <c r="VA17" s="1714"/>
      <c r="VB17" s="1714"/>
      <c r="VC17" s="1714"/>
      <c r="VD17" s="1714"/>
      <c r="VE17" s="1714"/>
      <c r="VF17" s="1714"/>
      <c r="VG17" s="1714"/>
      <c r="VH17" s="1714"/>
      <c r="VI17" s="1714"/>
      <c r="VJ17" s="1714"/>
      <c r="VK17" s="1714"/>
      <c r="VL17" s="1714"/>
      <c r="VM17" s="1714"/>
      <c r="VN17" s="1714"/>
      <c r="VO17" s="1714"/>
      <c r="VP17" s="1714"/>
      <c r="VQ17" s="1714"/>
      <c r="VR17" s="1714"/>
      <c r="VS17" s="1714"/>
      <c r="VT17" s="1714"/>
      <c r="VU17" s="1714"/>
      <c r="VV17" s="1714"/>
      <c r="VW17" s="1714"/>
      <c r="VX17" s="1714"/>
      <c r="VY17" s="1714"/>
      <c r="VZ17" s="1714"/>
      <c r="WA17" s="1714"/>
      <c r="WB17" s="1714"/>
      <c r="WC17" s="1714"/>
      <c r="WD17" s="1714"/>
      <c r="WE17" s="1714"/>
      <c r="WF17" s="1714"/>
      <c r="WG17" s="1714"/>
      <c r="WH17" s="1714"/>
      <c r="WI17" s="1714"/>
      <c r="WJ17" s="1714"/>
      <c r="WK17" s="1714"/>
      <c r="WL17" s="1714"/>
      <c r="WM17" s="1714"/>
      <c r="WN17" s="1714"/>
      <c r="WO17" s="1714"/>
      <c r="WP17" s="1714"/>
      <c r="WQ17" s="1714"/>
      <c r="WR17" s="1714"/>
      <c r="WS17" s="1714"/>
      <c r="WT17" s="1714"/>
      <c r="WU17" s="1714"/>
      <c r="WV17" s="1714"/>
      <c r="WW17" s="1714"/>
      <c r="WX17" s="1714"/>
      <c r="WY17" s="1714"/>
      <c r="WZ17" s="1714"/>
      <c r="XA17" s="1714"/>
      <c r="XB17" s="1714"/>
      <c r="XC17" s="1714"/>
      <c r="XD17" s="1714"/>
      <c r="XE17" s="1714"/>
      <c r="XF17" s="1714"/>
      <c r="XG17" s="1714"/>
      <c r="XH17" s="1714"/>
      <c r="XI17" s="1714"/>
      <c r="XJ17" s="1714"/>
      <c r="XK17" s="1714"/>
      <c r="XL17" s="1714"/>
      <c r="XM17" s="1714"/>
      <c r="XN17" s="1714"/>
      <c r="XO17" s="1714"/>
      <c r="XP17" s="1714"/>
      <c r="XQ17" s="1714"/>
      <c r="XR17" s="1714"/>
      <c r="XS17" s="1714"/>
      <c r="XT17" s="1714"/>
      <c r="XU17" s="1714"/>
      <c r="XV17" s="1714"/>
      <c r="XW17" s="1714"/>
      <c r="XX17" s="1714"/>
      <c r="XY17" s="1714"/>
      <c r="XZ17" s="1714"/>
      <c r="YA17" s="1714"/>
      <c r="YB17" s="1714"/>
      <c r="YC17" s="1714"/>
      <c r="YD17" s="1714"/>
      <c r="YE17" s="1714"/>
      <c r="YF17" s="1714"/>
      <c r="YG17" s="1714"/>
      <c r="YH17" s="1714"/>
      <c r="YI17" s="1714"/>
      <c r="YJ17" s="1714"/>
      <c r="YK17" s="1714"/>
      <c r="YL17" s="1714"/>
      <c r="YM17" s="1714"/>
      <c r="YN17" s="1714"/>
      <c r="YO17" s="1714"/>
      <c r="YP17" s="1714"/>
      <c r="YQ17" s="1714"/>
      <c r="YR17" s="1714"/>
      <c r="YS17" s="1714"/>
      <c r="YT17" s="1714"/>
      <c r="YU17" s="1714"/>
      <c r="YV17" s="1714"/>
      <c r="YW17" s="1714"/>
      <c r="YX17" s="1714"/>
      <c r="YY17" s="1714"/>
      <c r="YZ17" s="1714"/>
      <c r="ZA17" s="1714"/>
      <c r="ZB17" s="1714"/>
      <c r="ZC17" s="1714"/>
      <c r="ZD17" s="1714"/>
      <c r="ZE17" s="1714"/>
      <c r="ZF17" s="1714"/>
      <c r="ZG17" s="1714"/>
      <c r="ZH17" s="1714"/>
      <c r="ZI17" s="1714"/>
      <c r="ZJ17" s="1714"/>
      <c r="ZK17" s="1714"/>
      <c r="ZL17" s="1714"/>
      <c r="ZM17" s="1714"/>
      <c r="ZN17" s="1714"/>
      <c r="ZO17" s="1714"/>
      <c r="ZP17" s="1714"/>
      <c r="ZQ17" s="1714"/>
      <c r="ZR17" s="1714"/>
      <c r="ZS17" s="1714"/>
      <c r="ZT17" s="1714"/>
      <c r="ZU17" s="1714"/>
      <c r="ZV17" s="1714"/>
      <c r="ZW17" s="1714"/>
      <c r="ZX17" s="1714"/>
      <c r="ZY17" s="1714"/>
      <c r="ZZ17" s="1714"/>
      <c r="AAA17" s="1714"/>
      <c r="AAB17" s="1714"/>
      <c r="AAC17" s="1714"/>
      <c r="AAD17" s="1714"/>
      <c r="AAE17" s="1714"/>
      <c r="AAF17" s="1714"/>
      <c r="AAG17" s="1714"/>
      <c r="AAH17" s="1714"/>
      <c r="AAI17" s="1714"/>
      <c r="AAJ17" s="1714"/>
      <c r="AAK17" s="1714"/>
      <c r="AAL17" s="1714"/>
      <c r="AAM17" s="1714"/>
      <c r="AAN17" s="1714"/>
      <c r="AAO17" s="1714"/>
      <c r="AAP17" s="1714"/>
      <c r="AAQ17" s="1714"/>
      <c r="AAR17" s="1714"/>
      <c r="AAS17" s="1714"/>
      <c r="AAT17" s="1714"/>
      <c r="AAU17" s="1714"/>
      <c r="AAV17" s="1714"/>
      <c r="AAW17" s="1714"/>
      <c r="AAX17" s="1714"/>
      <c r="AAY17" s="1714"/>
      <c r="AAZ17" s="1714"/>
      <c r="ABA17" s="1714"/>
      <c r="ABB17" s="1714"/>
      <c r="ABC17" s="1714"/>
      <c r="ABD17" s="1714"/>
      <c r="ABE17" s="1714"/>
      <c r="ABF17" s="1714"/>
      <c r="ABG17" s="1714"/>
      <c r="ABH17" s="1714"/>
      <c r="ABI17" s="1714"/>
      <c r="ABJ17" s="1714"/>
      <c r="ABK17" s="1714"/>
      <c r="ABL17" s="1714"/>
      <c r="ABM17" s="1714"/>
      <c r="ABN17" s="1714"/>
      <c r="ABO17" s="1714"/>
      <c r="ABP17" s="1714"/>
      <c r="ABQ17" s="1714"/>
      <c r="ABR17" s="1714"/>
      <c r="ABS17" s="1714"/>
      <c r="ABT17" s="1714"/>
      <c r="ABU17" s="1714"/>
      <c r="ABV17" s="1714"/>
      <c r="ABW17" s="1714"/>
      <c r="ABX17" s="1714"/>
      <c r="ABY17" s="1714"/>
      <c r="ABZ17" s="1714"/>
      <c r="ACA17" s="1714"/>
      <c r="ACB17" s="1714"/>
      <c r="ACC17" s="1714"/>
      <c r="ACD17" s="1714"/>
      <c r="ACE17" s="1714"/>
      <c r="ACF17" s="1714"/>
      <c r="ACG17" s="1714"/>
      <c r="ACH17" s="1714"/>
      <c r="ACI17" s="1714"/>
      <c r="ACJ17" s="1714"/>
      <c r="ACK17" s="1714"/>
      <c r="ACL17" s="1714"/>
      <c r="ACM17" s="1714"/>
      <c r="ACN17" s="1714"/>
      <c r="ACO17" s="1714"/>
      <c r="ACP17" s="1714"/>
      <c r="ACQ17" s="1714"/>
      <c r="ACR17" s="1714"/>
      <c r="ACS17" s="1714"/>
      <c r="ACT17" s="1714"/>
      <c r="ACU17" s="1714"/>
      <c r="ACV17" s="1714"/>
      <c r="ACW17" s="1714"/>
      <c r="ACX17" s="1714"/>
      <c r="ACY17" s="1714"/>
      <c r="ACZ17" s="1714"/>
      <c r="ADA17" s="1714"/>
      <c r="ADB17" s="1714"/>
      <c r="ADC17" s="1714"/>
      <c r="ADD17" s="1714"/>
      <c r="ADE17" s="1714"/>
      <c r="ADF17" s="1714"/>
      <c r="ADG17" s="1714"/>
      <c r="ADH17" s="1714"/>
      <c r="ADI17" s="1714"/>
      <c r="ADJ17" s="1714"/>
      <c r="ADK17" s="1714"/>
      <c r="ADL17" s="1714"/>
      <c r="ADM17" s="1714"/>
      <c r="ADN17" s="1714"/>
      <c r="ADO17" s="1714"/>
      <c r="ADP17" s="1714"/>
      <c r="ADQ17" s="1714"/>
      <c r="ADR17" s="1714"/>
      <c r="ADS17" s="1714"/>
      <c r="ADT17" s="1714"/>
      <c r="ADU17" s="1714"/>
      <c r="ADV17" s="1714"/>
      <c r="ADW17" s="1714"/>
      <c r="ADX17" s="1714"/>
      <c r="ADY17" s="1714"/>
      <c r="ADZ17" s="1714"/>
      <c r="AEA17" s="1714"/>
      <c r="AEB17" s="1714"/>
      <c r="AEC17" s="1714"/>
      <c r="AED17" s="1714"/>
      <c r="AEE17" s="1714"/>
      <c r="AEF17" s="1714"/>
      <c r="AEG17" s="1714"/>
      <c r="AEH17" s="1714"/>
      <c r="AEI17" s="1714"/>
      <c r="AEJ17" s="1714"/>
      <c r="AEK17" s="1714"/>
      <c r="AEL17" s="1714"/>
      <c r="AEM17" s="1714"/>
      <c r="AEN17" s="1714"/>
      <c r="AEO17" s="1714"/>
      <c r="AEP17" s="1714"/>
      <c r="AEQ17" s="1714"/>
      <c r="AER17" s="1714"/>
      <c r="AES17" s="1714"/>
      <c r="AET17" s="1714"/>
      <c r="AEU17" s="1714"/>
      <c r="AEV17" s="1714"/>
      <c r="AEW17" s="1714"/>
      <c r="AEX17" s="1714"/>
      <c r="AEY17" s="1714"/>
      <c r="AEZ17" s="1714"/>
      <c r="AFA17" s="1714"/>
      <c r="AFB17" s="1714"/>
      <c r="AFC17" s="1714"/>
      <c r="AFD17" s="1714"/>
      <c r="AFE17" s="1714"/>
      <c r="AFF17" s="1714"/>
      <c r="AFG17" s="1714"/>
      <c r="AFH17" s="1714"/>
      <c r="AFI17" s="1714"/>
      <c r="AFJ17" s="1714"/>
      <c r="AFK17" s="1714"/>
      <c r="AFL17" s="1714"/>
      <c r="AFM17" s="1714"/>
      <c r="AFN17" s="1714"/>
      <c r="AFO17" s="1714"/>
      <c r="AFP17" s="1714"/>
      <c r="AFQ17" s="1714"/>
      <c r="AFR17" s="1714"/>
      <c r="AFS17" s="1714"/>
      <c r="AFT17" s="1714"/>
      <c r="AFU17" s="1714"/>
      <c r="AFV17" s="1714"/>
      <c r="AFW17" s="1714"/>
      <c r="AFX17" s="1714"/>
      <c r="AFY17" s="1714"/>
      <c r="AFZ17" s="1714"/>
      <c r="AGA17" s="1714"/>
      <c r="AGB17" s="1714"/>
      <c r="AGC17" s="1714"/>
      <c r="AGD17" s="1714"/>
      <c r="AGE17" s="1714"/>
      <c r="AGF17" s="1714"/>
      <c r="AGG17" s="1714"/>
      <c r="AGH17" s="1714"/>
      <c r="AGI17" s="1714"/>
      <c r="AGJ17" s="1714"/>
      <c r="AGK17" s="1714"/>
      <c r="AGL17" s="1714"/>
      <c r="AGM17" s="1714"/>
      <c r="AGN17" s="1714"/>
      <c r="AGO17" s="1714"/>
      <c r="AGP17" s="1714"/>
      <c r="AGQ17" s="1714"/>
      <c r="AGR17" s="1714"/>
      <c r="AGS17" s="1714"/>
      <c r="AGT17" s="1714"/>
      <c r="AGU17" s="1714"/>
      <c r="AGV17" s="1714"/>
      <c r="AGW17" s="1714"/>
      <c r="AGX17" s="1714"/>
      <c r="AGY17" s="1714"/>
      <c r="AGZ17" s="1714"/>
      <c r="AHA17" s="1714"/>
      <c r="AHB17" s="1714"/>
      <c r="AHC17" s="1714"/>
      <c r="AHD17" s="1714"/>
      <c r="AHE17" s="1714"/>
      <c r="AHF17" s="1714"/>
      <c r="AHG17" s="1714"/>
      <c r="AHH17" s="1714"/>
      <c r="AHI17" s="1714"/>
      <c r="AHJ17" s="1714"/>
      <c r="AHK17" s="1714"/>
      <c r="AHL17" s="1714"/>
      <c r="AHM17" s="1714"/>
      <c r="AHN17" s="1714"/>
      <c r="AHO17" s="1714"/>
      <c r="AHP17" s="1714"/>
      <c r="AHQ17" s="1714"/>
      <c r="AHR17" s="1714"/>
      <c r="AHS17" s="1714"/>
      <c r="AHT17" s="1714"/>
      <c r="AHU17" s="1714"/>
      <c r="AHV17" s="1714"/>
      <c r="AHW17" s="1714"/>
      <c r="AHX17" s="1714"/>
      <c r="AHY17" s="1714"/>
      <c r="AHZ17" s="1714"/>
      <c r="AIA17" s="1714"/>
      <c r="AIB17" s="1714"/>
      <c r="AIC17" s="1714"/>
      <c r="AID17" s="1714"/>
      <c r="AIE17" s="1714"/>
      <c r="AIF17" s="1714"/>
      <c r="AIG17" s="1714"/>
      <c r="AIH17" s="1714"/>
      <c r="AII17" s="1714"/>
      <c r="AIJ17" s="1714"/>
      <c r="AIK17" s="1714"/>
      <c r="AIL17" s="1714"/>
      <c r="AIM17" s="1714"/>
      <c r="AIN17" s="1714"/>
      <c r="AIO17" s="1714"/>
      <c r="AIP17" s="1714"/>
      <c r="AIQ17" s="1714"/>
      <c r="AIR17" s="1714"/>
      <c r="AIS17" s="1714"/>
      <c r="AIT17" s="1714"/>
      <c r="AIU17" s="1714"/>
      <c r="AIV17" s="1714"/>
      <c r="AIW17" s="1714"/>
      <c r="AIX17" s="1714"/>
      <c r="AIY17" s="1714"/>
      <c r="AIZ17" s="1714"/>
      <c r="AJA17" s="1714"/>
      <c r="AJB17" s="1714"/>
      <c r="AJC17" s="1714"/>
      <c r="AJD17" s="1714"/>
      <c r="AJE17" s="1714"/>
      <c r="AJF17" s="1714"/>
      <c r="AJG17" s="1714"/>
      <c r="AJH17" s="1714"/>
      <c r="AJI17" s="1714"/>
      <c r="AJJ17" s="1714"/>
      <c r="AJK17" s="1714"/>
      <c r="AJL17" s="1714"/>
      <c r="AJM17" s="1714"/>
      <c r="AJN17" s="1714"/>
      <c r="AJO17" s="1714"/>
      <c r="AJP17" s="1714"/>
      <c r="AJQ17" s="1714"/>
      <c r="AJR17" s="1714"/>
      <c r="AJS17" s="1714"/>
      <c r="AJT17" s="1714"/>
      <c r="AJU17" s="1714"/>
      <c r="AJV17" s="1714"/>
      <c r="AJW17" s="1714"/>
      <c r="AJX17" s="1714"/>
      <c r="AJY17" s="1714"/>
      <c r="AJZ17" s="1714"/>
      <c r="AKA17" s="1714"/>
      <c r="AKB17" s="1714"/>
      <c r="AKC17" s="1714"/>
      <c r="AKD17" s="1714"/>
      <c r="AKE17" s="1714"/>
      <c r="AKF17" s="1714"/>
      <c r="AKG17" s="1714"/>
      <c r="AKH17" s="1714"/>
      <c r="AKI17" s="1714"/>
      <c r="AKJ17" s="1714"/>
      <c r="AKK17" s="1714"/>
      <c r="AKL17" s="1714"/>
      <c r="AKM17" s="1714"/>
      <c r="AKN17" s="1714"/>
      <c r="AKO17" s="1714"/>
      <c r="AKP17" s="1714"/>
      <c r="AKQ17" s="1714"/>
      <c r="AKR17" s="1714"/>
      <c r="AKS17" s="1714"/>
      <c r="AKT17" s="1714"/>
      <c r="AKU17" s="1714"/>
      <c r="AKV17" s="1714"/>
      <c r="AKW17" s="1714"/>
      <c r="AKX17" s="1714"/>
      <c r="AKY17" s="1714"/>
      <c r="AKZ17" s="1714"/>
      <c r="ALA17" s="1714"/>
      <c r="ALB17" s="1714"/>
      <c r="ALC17" s="1714"/>
      <c r="ALD17" s="1714"/>
      <c r="ALE17" s="1714"/>
      <c r="ALF17" s="1714"/>
      <c r="ALG17" s="1714"/>
      <c r="ALH17" s="1714"/>
      <c r="ALI17" s="1714"/>
      <c r="ALJ17" s="1714"/>
      <c r="ALK17" s="1714"/>
      <c r="ALL17" s="1714"/>
      <c r="ALM17" s="1714"/>
      <c r="ALN17" s="1714"/>
      <c r="ALO17" s="1714"/>
      <c r="ALP17" s="1714"/>
      <c r="ALQ17" s="1714"/>
      <c r="ALR17" s="1714"/>
      <c r="ALS17" s="1714"/>
      <c r="ALT17" s="1714"/>
      <c r="ALU17" s="1714"/>
      <c r="ALV17" s="1714"/>
      <c r="ALW17" s="1714"/>
      <c r="ALX17" s="1714"/>
      <c r="ALY17" s="1714"/>
      <c r="ALZ17" s="1714"/>
      <c r="AMA17" s="1714"/>
      <c r="AMB17" s="1714"/>
      <c r="AMC17" s="1714"/>
      <c r="AMD17" s="1714"/>
      <c r="AME17" s="1714"/>
      <c r="AMF17" s="1714"/>
      <c r="AMG17" s="1714"/>
      <c r="AMH17" s="1714"/>
      <c r="AMI17" s="1714"/>
      <c r="AMJ17" s="1714"/>
      <c r="AMK17" s="1714"/>
    </row>
    <row r="18" spans="1:1025" s="1409" customFormat="1" ht="30" customHeight="1">
      <c r="A18" s="1705" t="s">
        <v>3862</v>
      </c>
      <c r="B18" s="1705" t="s">
        <v>3863</v>
      </c>
      <c r="C18" s="1705" t="s">
        <v>647</v>
      </c>
      <c r="D18" s="1705" t="s">
        <v>3946</v>
      </c>
      <c r="E18" s="1705" t="s">
        <v>3947</v>
      </c>
      <c r="F18" s="1705" t="s">
        <v>3948</v>
      </c>
      <c r="G18" s="1709" t="s">
        <v>3949</v>
      </c>
      <c r="H18" s="1705"/>
      <c r="I18" s="1705"/>
      <c r="J18" s="1705"/>
      <c r="K18" s="1705"/>
      <c r="L18" s="1705"/>
      <c r="M18" s="1705"/>
      <c r="N18" s="1705"/>
      <c r="O18" s="1705"/>
      <c r="P18" s="1705" t="s">
        <v>3987</v>
      </c>
      <c r="Q18" s="1705" t="s">
        <v>3988</v>
      </c>
      <c r="R18" s="1739"/>
      <c r="S18" s="1705" t="s">
        <v>528</v>
      </c>
      <c r="T18" s="1709" t="s">
        <v>3989</v>
      </c>
      <c r="U18" s="1705" t="s">
        <v>2504</v>
      </c>
      <c r="V18" s="1705" t="s">
        <v>3912</v>
      </c>
      <c r="W18" s="1705" t="s">
        <v>3913</v>
      </c>
      <c r="X18" s="1705" t="s">
        <v>3874</v>
      </c>
      <c r="Y18" s="1705" t="s">
        <v>3990</v>
      </c>
      <c r="Z18" s="1705" t="s">
        <v>3991</v>
      </c>
      <c r="AA18" s="1705" t="s">
        <v>1146</v>
      </c>
      <c r="AB18" s="1709" t="s">
        <v>3955</v>
      </c>
      <c r="AC18" s="1709" t="s">
        <v>3956</v>
      </c>
      <c r="AD18" s="1705" t="s">
        <v>3879</v>
      </c>
      <c r="AE18" s="1705" t="s">
        <v>3880</v>
      </c>
      <c r="AF18" s="1705" t="s">
        <v>3881</v>
      </c>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t="s">
        <v>3882</v>
      </c>
      <c r="BB18" s="1714"/>
      <c r="BC18" s="1714"/>
      <c r="BD18" s="1714"/>
      <c r="BE18" s="1714"/>
      <c r="BF18" s="1714"/>
      <c r="BG18" s="1714"/>
      <c r="BH18" s="1714"/>
      <c r="BI18" s="1714"/>
      <c r="BJ18" s="1714"/>
      <c r="BK18" s="1714"/>
      <c r="BL18" s="1714"/>
      <c r="BM18" s="1714"/>
      <c r="BN18" s="1714"/>
      <c r="BO18" s="1714"/>
      <c r="BP18" s="1714"/>
      <c r="BQ18" s="1714"/>
      <c r="BR18" s="1714"/>
      <c r="BS18" s="1714"/>
      <c r="BT18" s="1714"/>
      <c r="BU18" s="1714"/>
      <c r="BV18" s="1714"/>
      <c r="BW18" s="1714"/>
      <c r="BX18" s="1714"/>
      <c r="BY18" s="1714"/>
      <c r="BZ18" s="1714"/>
      <c r="CA18" s="1714"/>
      <c r="CB18" s="1714"/>
      <c r="CC18" s="1714"/>
      <c r="CD18" s="1714"/>
      <c r="CE18" s="1714"/>
      <c r="CF18" s="1714"/>
      <c r="CG18" s="1714"/>
      <c r="CH18" s="1714"/>
      <c r="CI18" s="1714"/>
      <c r="CJ18" s="1714"/>
      <c r="CK18" s="1714"/>
      <c r="CL18" s="1714"/>
      <c r="CM18" s="1714"/>
      <c r="CN18" s="1714"/>
      <c r="CO18" s="1714"/>
      <c r="CP18" s="1714"/>
      <c r="CQ18" s="1714"/>
      <c r="CR18" s="1714"/>
      <c r="CS18" s="1714"/>
      <c r="CT18" s="1714"/>
      <c r="CU18" s="1714"/>
      <c r="CV18" s="1714"/>
      <c r="CW18" s="1714"/>
      <c r="CX18" s="1714"/>
      <c r="CY18" s="1714"/>
      <c r="CZ18" s="1714"/>
      <c r="DA18" s="1714"/>
      <c r="DB18" s="1714"/>
      <c r="DC18" s="1714"/>
      <c r="DD18" s="1714"/>
      <c r="DE18" s="1714"/>
      <c r="DF18" s="1714"/>
      <c r="DG18" s="1714"/>
      <c r="DH18" s="1714"/>
      <c r="DI18" s="1714"/>
      <c r="DJ18" s="1714"/>
      <c r="DK18" s="1714"/>
      <c r="DL18" s="1714"/>
      <c r="DM18" s="1714"/>
      <c r="DN18" s="1714"/>
      <c r="DO18" s="1714"/>
      <c r="DP18" s="1714"/>
      <c r="DQ18" s="1714"/>
      <c r="DR18" s="1714"/>
      <c r="DS18" s="1714"/>
      <c r="DT18" s="1714"/>
      <c r="DU18" s="1714"/>
      <c r="DV18" s="1714"/>
      <c r="DW18" s="1714"/>
      <c r="DX18" s="1714"/>
      <c r="DY18" s="1714"/>
      <c r="DZ18" s="1714"/>
      <c r="EA18" s="1714"/>
      <c r="EB18" s="1714"/>
      <c r="EC18" s="1714"/>
      <c r="ED18" s="1714"/>
      <c r="EE18" s="1714"/>
      <c r="EF18" s="1714"/>
      <c r="EG18" s="1714"/>
      <c r="EH18" s="1714"/>
      <c r="EI18" s="1714"/>
      <c r="EJ18" s="1714"/>
      <c r="EK18" s="1714"/>
      <c r="EL18" s="1714"/>
      <c r="EM18" s="1714"/>
      <c r="EN18" s="1714"/>
      <c r="EO18" s="1714"/>
      <c r="EP18" s="1714"/>
      <c r="EQ18" s="1714"/>
      <c r="ER18" s="1714"/>
      <c r="ES18" s="1714"/>
      <c r="ET18" s="1714"/>
      <c r="EU18" s="1714"/>
      <c r="EV18" s="1714"/>
      <c r="EW18" s="1714"/>
      <c r="EX18" s="1714"/>
      <c r="EY18" s="1714"/>
      <c r="EZ18" s="1714"/>
      <c r="FA18" s="1714"/>
      <c r="FB18" s="1714"/>
      <c r="FC18" s="1714"/>
      <c r="FD18" s="1714"/>
      <c r="FE18" s="1714"/>
      <c r="FF18" s="1714"/>
      <c r="FG18" s="1714"/>
      <c r="FH18" s="1714"/>
      <c r="FI18" s="1714"/>
      <c r="FJ18" s="1714"/>
      <c r="FK18" s="1714"/>
      <c r="FL18" s="1714"/>
      <c r="FM18" s="1714"/>
      <c r="FN18" s="1714"/>
      <c r="FO18" s="1714"/>
      <c r="FP18" s="1714"/>
      <c r="FQ18" s="1714"/>
      <c r="FR18" s="1714"/>
      <c r="FS18" s="1714"/>
      <c r="FT18" s="1714"/>
      <c r="FU18" s="1714"/>
      <c r="FV18" s="1714"/>
      <c r="FW18" s="1714"/>
      <c r="FX18" s="1714"/>
      <c r="FY18" s="1714"/>
      <c r="FZ18" s="1714"/>
      <c r="GA18" s="1714"/>
      <c r="GB18" s="1714"/>
      <c r="GC18" s="1714"/>
      <c r="GD18" s="1714"/>
      <c r="GE18" s="1714"/>
      <c r="GF18" s="1714"/>
      <c r="GG18" s="1714"/>
      <c r="GH18" s="1714"/>
      <c r="GI18" s="1714"/>
      <c r="GJ18" s="1714"/>
      <c r="GK18" s="1714"/>
      <c r="GL18" s="1714"/>
      <c r="GM18" s="1714"/>
      <c r="GN18" s="1714"/>
      <c r="GO18" s="1714"/>
      <c r="GP18" s="1714"/>
      <c r="GQ18" s="1714"/>
      <c r="GR18" s="1714"/>
      <c r="GS18" s="1714"/>
      <c r="GT18" s="1714"/>
      <c r="GU18" s="1714"/>
      <c r="GV18" s="1714"/>
      <c r="GW18" s="1714"/>
      <c r="GX18" s="1714"/>
      <c r="GY18" s="1714"/>
      <c r="GZ18" s="1714"/>
      <c r="HA18" s="1714"/>
      <c r="HB18" s="1714"/>
      <c r="HC18" s="1714"/>
      <c r="HD18" s="1714"/>
      <c r="HE18" s="1714"/>
      <c r="HF18" s="1714"/>
      <c r="HG18" s="1714"/>
      <c r="HH18" s="1714"/>
      <c r="HI18" s="1714"/>
      <c r="HJ18" s="1714"/>
      <c r="HK18" s="1714"/>
      <c r="HL18" s="1714"/>
      <c r="HM18" s="1714"/>
      <c r="HN18" s="1714"/>
      <c r="HO18" s="1714"/>
      <c r="HP18" s="1714"/>
      <c r="HQ18" s="1714"/>
      <c r="HR18" s="1714"/>
      <c r="HS18" s="1714"/>
      <c r="HT18" s="1714"/>
      <c r="HU18" s="1714"/>
      <c r="HV18" s="1714"/>
      <c r="HW18" s="1714"/>
      <c r="HX18" s="1714"/>
      <c r="HY18" s="1714"/>
      <c r="HZ18" s="1714"/>
      <c r="IA18" s="1714"/>
      <c r="IB18" s="1714"/>
      <c r="IC18" s="1714"/>
      <c r="ID18" s="1714"/>
      <c r="IE18" s="1714"/>
      <c r="IF18" s="1714"/>
      <c r="IG18" s="1714"/>
      <c r="IH18" s="1714"/>
      <c r="II18" s="1714"/>
      <c r="IJ18" s="1714"/>
      <c r="IK18" s="1714"/>
      <c r="IL18" s="1714"/>
      <c r="IM18" s="1714"/>
      <c r="IN18" s="1714"/>
      <c r="IO18" s="1714"/>
      <c r="IP18" s="1714"/>
      <c r="IQ18" s="1714"/>
      <c r="IR18" s="1714"/>
      <c r="IS18" s="1714"/>
      <c r="IT18" s="1714"/>
      <c r="IU18" s="1714"/>
      <c r="IV18" s="1714"/>
      <c r="IW18" s="1714"/>
      <c r="IX18" s="1714"/>
      <c r="IY18" s="1714"/>
      <c r="IZ18" s="1714"/>
      <c r="JA18" s="1714"/>
      <c r="JB18" s="1714"/>
      <c r="JC18" s="1714"/>
      <c r="JD18" s="1714"/>
      <c r="JE18" s="1714"/>
      <c r="JF18" s="1714"/>
      <c r="JG18" s="1714"/>
      <c r="JH18" s="1714"/>
      <c r="JI18" s="1714"/>
      <c r="JJ18" s="1714"/>
      <c r="JK18" s="1714"/>
      <c r="JL18" s="1714"/>
      <c r="JM18" s="1714"/>
      <c r="JN18" s="1714"/>
      <c r="JO18" s="1714"/>
      <c r="JP18" s="1714"/>
      <c r="JQ18" s="1714"/>
      <c r="JR18" s="1714"/>
      <c r="JS18" s="1714"/>
      <c r="JT18" s="1714"/>
      <c r="JU18" s="1714"/>
      <c r="JV18" s="1714"/>
      <c r="JW18" s="1714"/>
      <c r="JX18" s="1714"/>
      <c r="JY18" s="1714"/>
      <c r="JZ18" s="1714"/>
      <c r="KA18" s="1714"/>
      <c r="KB18" s="1714"/>
      <c r="KC18" s="1714"/>
      <c r="KD18" s="1714"/>
      <c r="KE18" s="1714"/>
      <c r="KF18" s="1714"/>
      <c r="KG18" s="1714"/>
      <c r="KH18" s="1714"/>
      <c r="KI18" s="1714"/>
      <c r="KJ18" s="1714"/>
      <c r="KK18" s="1714"/>
      <c r="KL18" s="1714"/>
      <c r="KM18" s="1714"/>
      <c r="KN18" s="1714"/>
      <c r="KO18" s="1714"/>
      <c r="KP18" s="1714"/>
      <c r="KQ18" s="1714"/>
      <c r="KR18" s="1714"/>
      <c r="KS18" s="1714"/>
      <c r="KT18" s="1714"/>
      <c r="KU18" s="1714"/>
      <c r="KV18" s="1714"/>
      <c r="KW18" s="1714"/>
      <c r="KX18" s="1714"/>
      <c r="KY18" s="1714"/>
      <c r="KZ18" s="1714"/>
      <c r="LA18" s="1714"/>
      <c r="LB18" s="1714"/>
      <c r="LC18" s="1714"/>
      <c r="LD18" s="1714"/>
      <c r="LE18" s="1714"/>
      <c r="LF18" s="1714"/>
      <c r="LG18" s="1714"/>
      <c r="LH18" s="1714"/>
      <c r="LI18" s="1714"/>
      <c r="LJ18" s="1714"/>
      <c r="LK18" s="1714"/>
      <c r="LL18" s="1714"/>
      <c r="LM18" s="1714"/>
      <c r="LN18" s="1714"/>
      <c r="LO18" s="1714"/>
      <c r="LP18" s="1714"/>
      <c r="LQ18" s="1714"/>
      <c r="LR18" s="1714"/>
      <c r="LS18" s="1714"/>
      <c r="LT18" s="1714"/>
      <c r="LU18" s="1714"/>
      <c r="LV18" s="1714"/>
      <c r="LW18" s="1714"/>
      <c r="LX18" s="1714"/>
      <c r="LY18" s="1714"/>
      <c r="LZ18" s="1714"/>
      <c r="MA18" s="1714"/>
      <c r="MB18" s="1714"/>
      <c r="MC18" s="1714"/>
      <c r="MD18" s="1714"/>
      <c r="ME18" s="1714"/>
      <c r="MF18" s="1714"/>
      <c r="MG18" s="1714"/>
      <c r="MH18" s="1714"/>
      <c r="MI18" s="1714"/>
      <c r="MJ18" s="1714"/>
      <c r="MK18" s="1714"/>
      <c r="ML18" s="1714"/>
      <c r="MM18" s="1714"/>
      <c r="MN18" s="1714"/>
      <c r="MO18" s="1714"/>
      <c r="MP18" s="1714"/>
      <c r="MQ18" s="1714"/>
      <c r="MR18" s="1714"/>
      <c r="MS18" s="1714"/>
      <c r="MT18" s="1714"/>
      <c r="MU18" s="1714"/>
      <c r="MV18" s="1714"/>
      <c r="MW18" s="1714"/>
      <c r="MX18" s="1714"/>
      <c r="MY18" s="1714"/>
      <c r="MZ18" s="1714"/>
      <c r="NA18" s="1714"/>
      <c r="NB18" s="1714"/>
      <c r="NC18" s="1714"/>
      <c r="ND18" s="1714"/>
      <c r="NE18" s="1714"/>
      <c r="NF18" s="1714"/>
      <c r="NG18" s="1714"/>
      <c r="NH18" s="1714"/>
      <c r="NI18" s="1714"/>
      <c r="NJ18" s="1714"/>
      <c r="NK18" s="1714"/>
      <c r="NL18" s="1714"/>
      <c r="NM18" s="1714"/>
      <c r="NN18" s="1714"/>
      <c r="NO18" s="1714"/>
      <c r="NP18" s="1714"/>
      <c r="NQ18" s="1714"/>
      <c r="NR18" s="1714"/>
      <c r="NS18" s="1714"/>
      <c r="NT18" s="1714"/>
      <c r="NU18" s="1714"/>
      <c r="NV18" s="1714"/>
      <c r="NW18" s="1714"/>
      <c r="NX18" s="1714"/>
      <c r="NY18" s="1714"/>
      <c r="NZ18" s="1714"/>
      <c r="OA18" s="1714"/>
      <c r="OB18" s="1714"/>
      <c r="OC18" s="1714"/>
      <c r="OD18" s="1714"/>
      <c r="OE18" s="1714"/>
      <c r="OF18" s="1714"/>
      <c r="OG18" s="1714"/>
      <c r="OH18" s="1714"/>
      <c r="OI18" s="1714"/>
      <c r="OJ18" s="1714"/>
      <c r="OK18" s="1714"/>
      <c r="OL18" s="1714"/>
      <c r="OM18" s="1714"/>
      <c r="ON18" s="1714"/>
      <c r="OO18" s="1714"/>
      <c r="OP18" s="1714"/>
      <c r="OQ18" s="1714"/>
      <c r="OR18" s="1714"/>
      <c r="OS18" s="1714"/>
      <c r="OT18" s="1714"/>
      <c r="OU18" s="1714"/>
      <c r="OV18" s="1714"/>
      <c r="OW18" s="1714"/>
      <c r="OX18" s="1714"/>
      <c r="OY18" s="1714"/>
      <c r="OZ18" s="1714"/>
      <c r="PA18" s="1714"/>
      <c r="PB18" s="1714"/>
      <c r="PC18" s="1714"/>
      <c r="PD18" s="1714"/>
      <c r="PE18" s="1714"/>
      <c r="PF18" s="1714"/>
      <c r="PG18" s="1714"/>
      <c r="PH18" s="1714"/>
      <c r="PI18" s="1714"/>
      <c r="PJ18" s="1714"/>
      <c r="PK18" s="1714"/>
      <c r="PL18" s="1714"/>
      <c r="PM18" s="1714"/>
      <c r="PN18" s="1714"/>
      <c r="PO18" s="1714"/>
      <c r="PP18" s="1714"/>
      <c r="PQ18" s="1714"/>
      <c r="PR18" s="1714"/>
      <c r="PS18" s="1714"/>
      <c r="PT18" s="1714"/>
      <c r="PU18" s="1714"/>
      <c r="PV18" s="1714"/>
      <c r="PW18" s="1714"/>
      <c r="PX18" s="1714"/>
      <c r="PY18" s="1714"/>
      <c r="PZ18" s="1714"/>
      <c r="QA18" s="1714"/>
      <c r="QB18" s="1714"/>
      <c r="QC18" s="1714"/>
      <c r="QD18" s="1714"/>
      <c r="QE18" s="1714"/>
      <c r="QF18" s="1714"/>
      <c r="QG18" s="1714"/>
      <c r="QH18" s="1714"/>
      <c r="QI18" s="1714"/>
      <c r="QJ18" s="1714"/>
      <c r="QK18" s="1714"/>
      <c r="QL18" s="1714"/>
      <c r="QM18" s="1714"/>
      <c r="QN18" s="1714"/>
      <c r="QO18" s="1714"/>
      <c r="QP18" s="1714"/>
      <c r="QQ18" s="1714"/>
      <c r="QR18" s="1714"/>
      <c r="QS18" s="1714"/>
      <c r="QT18" s="1714"/>
      <c r="QU18" s="1714"/>
      <c r="QV18" s="1714"/>
      <c r="QW18" s="1714"/>
      <c r="QX18" s="1714"/>
      <c r="QY18" s="1714"/>
      <c r="QZ18" s="1714"/>
      <c r="RA18" s="1714"/>
      <c r="RB18" s="1714"/>
      <c r="RC18" s="1714"/>
      <c r="RD18" s="1714"/>
      <c r="RE18" s="1714"/>
      <c r="RF18" s="1714"/>
      <c r="RG18" s="1714"/>
      <c r="RH18" s="1714"/>
      <c r="RI18" s="1714"/>
      <c r="RJ18" s="1714"/>
      <c r="RK18" s="1714"/>
      <c r="RL18" s="1714"/>
      <c r="RM18" s="1714"/>
      <c r="RN18" s="1714"/>
      <c r="RO18" s="1714"/>
      <c r="RP18" s="1714"/>
      <c r="RQ18" s="1714"/>
      <c r="RR18" s="1714"/>
      <c r="RS18" s="1714"/>
      <c r="RT18" s="1714"/>
      <c r="RU18" s="1714"/>
      <c r="RV18" s="1714"/>
      <c r="RW18" s="1714"/>
      <c r="RX18" s="1714"/>
      <c r="RY18" s="1714"/>
      <c r="RZ18" s="1714"/>
      <c r="SA18" s="1714"/>
      <c r="SB18" s="1714"/>
      <c r="SC18" s="1714"/>
      <c r="SD18" s="1714"/>
      <c r="SE18" s="1714"/>
      <c r="SF18" s="1714"/>
      <c r="SG18" s="1714"/>
      <c r="SH18" s="1714"/>
      <c r="SI18" s="1714"/>
      <c r="SJ18" s="1714"/>
      <c r="SK18" s="1714"/>
      <c r="SL18" s="1714"/>
      <c r="SM18" s="1714"/>
      <c r="SN18" s="1714"/>
      <c r="SO18" s="1714"/>
      <c r="SP18" s="1714"/>
      <c r="SQ18" s="1714"/>
      <c r="SR18" s="1714"/>
      <c r="SS18" s="1714"/>
      <c r="ST18" s="1714"/>
      <c r="SU18" s="1714"/>
      <c r="SV18" s="1714"/>
      <c r="SW18" s="1714"/>
      <c r="SX18" s="1714"/>
      <c r="SY18" s="1714"/>
      <c r="SZ18" s="1714"/>
      <c r="TA18" s="1714"/>
      <c r="TB18" s="1714"/>
      <c r="TC18" s="1714"/>
      <c r="TD18" s="1714"/>
      <c r="TE18" s="1714"/>
      <c r="TF18" s="1714"/>
      <c r="TG18" s="1714"/>
      <c r="TH18" s="1714"/>
      <c r="TI18" s="1714"/>
      <c r="TJ18" s="1714"/>
      <c r="TK18" s="1714"/>
      <c r="TL18" s="1714"/>
      <c r="TM18" s="1714"/>
      <c r="TN18" s="1714"/>
      <c r="TO18" s="1714"/>
      <c r="TP18" s="1714"/>
      <c r="TQ18" s="1714"/>
      <c r="TR18" s="1714"/>
      <c r="TS18" s="1714"/>
      <c r="TT18" s="1714"/>
      <c r="TU18" s="1714"/>
      <c r="TV18" s="1714"/>
      <c r="TW18" s="1714"/>
      <c r="TX18" s="1714"/>
      <c r="TY18" s="1714"/>
      <c r="TZ18" s="1714"/>
      <c r="UA18" s="1714"/>
      <c r="UB18" s="1714"/>
      <c r="UC18" s="1714"/>
      <c r="UD18" s="1714"/>
      <c r="UE18" s="1714"/>
      <c r="UF18" s="1714"/>
      <c r="UG18" s="1714"/>
      <c r="UH18" s="1714"/>
      <c r="UI18" s="1714"/>
      <c r="UJ18" s="1714"/>
      <c r="UK18" s="1714"/>
      <c r="UL18" s="1714"/>
      <c r="UM18" s="1714"/>
      <c r="UN18" s="1714"/>
      <c r="UO18" s="1714"/>
      <c r="UP18" s="1714"/>
      <c r="UQ18" s="1714"/>
      <c r="UR18" s="1714"/>
      <c r="US18" s="1714"/>
      <c r="UT18" s="1714"/>
      <c r="UU18" s="1714"/>
      <c r="UV18" s="1714"/>
      <c r="UW18" s="1714"/>
      <c r="UX18" s="1714"/>
      <c r="UY18" s="1714"/>
      <c r="UZ18" s="1714"/>
      <c r="VA18" s="1714"/>
      <c r="VB18" s="1714"/>
      <c r="VC18" s="1714"/>
      <c r="VD18" s="1714"/>
      <c r="VE18" s="1714"/>
      <c r="VF18" s="1714"/>
      <c r="VG18" s="1714"/>
      <c r="VH18" s="1714"/>
      <c r="VI18" s="1714"/>
      <c r="VJ18" s="1714"/>
      <c r="VK18" s="1714"/>
      <c r="VL18" s="1714"/>
      <c r="VM18" s="1714"/>
      <c r="VN18" s="1714"/>
      <c r="VO18" s="1714"/>
      <c r="VP18" s="1714"/>
      <c r="VQ18" s="1714"/>
      <c r="VR18" s="1714"/>
      <c r="VS18" s="1714"/>
      <c r="VT18" s="1714"/>
      <c r="VU18" s="1714"/>
      <c r="VV18" s="1714"/>
      <c r="VW18" s="1714"/>
      <c r="VX18" s="1714"/>
      <c r="VY18" s="1714"/>
      <c r="VZ18" s="1714"/>
      <c r="WA18" s="1714"/>
      <c r="WB18" s="1714"/>
      <c r="WC18" s="1714"/>
      <c r="WD18" s="1714"/>
      <c r="WE18" s="1714"/>
      <c r="WF18" s="1714"/>
      <c r="WG18" s="1714"/>
      <c r="WH18" s="1714"/>
      <c r="WI18" s="1714"/>
      <c r="WJ18" s="1714"/>
      <c r="WK18" s="1714"/>
      <c r="WL18" s="1714"/>
      <c r="WM18" s="1714"/>
      <c r="WN18" s="1714"/>
      <c r="WO18" s="1714"/>
      <c r="WP18" s="1714"/>
      <c r="WQ18" s="1714"/>
      <c r="WR18" s="1714"/>
      <c r="WS18" s="1714"/>
      <c r="WT18" s="1714"/>
      <c r="WU18" s="1714"/>
      <c r="WV18" s="1714"/>
      <c r="WW18" s="1714"/>
      <c r="WX18" s="1714"/>
      <c r="WY18" s="1714"/>
      <c r="WZ18" s="1714"/>
      <c r="XA18" s="1714"/>
      <c r="XB18" s="1714"/>
      <c r="XC18" s="1714"/>
      <c r="XD18" s="1714"/>
      <c r="XE18" s="1714"/>
      <c r="XF18" s="1714"/>
      <c r="XG18" s="1714"/>
      <c r="XH18" s="1714"/>
      <c r="XI18" s="1714"/>
      <c r="XJ18" s="1714"/>
      <c r="XK18" s="1714"/>
      <c r="XL18" s="1714"/>
      <c r="XM18" s="1714"/>
      <c r="XN18" s="1714"/>
      <c r="XO18" s="1714"/>
      <c r="XP18" s="1714"/>
      <c r="XQ18" s="1714"/>
      <c r="XR18" s="1714"/>
      <c r="XS18" s="1714"/>
      <c r="XT18" s="1714"/>
      <c r="XU18" s="1714"/>
      <c r="XV18" s="1714"/>
      <c r="XW18" s="1714"/>
      <c r="XX18" s="1714"/>
      <c r="XY18" s="1714"/>
      <c r="XZ18" s="1714"/>
      <c r="YA18" s="1714"/>
      <c r="YB18" s="1714"/>
      <c r="YC18" s="1714"/>
      <c r="YD18" s="1714"/>
      <c r="YE18" s="1714"/>
      <c r="YF18" s="1714"/>
      <c r="YG18" s="1714"/>
      <c r="YH18" s="1714"/>
      <c r="YI18" s="1714"/>
      <c r="YJ18" s="1714"/>
      <c r="YK18" s="1714"/>
      <c r="YL18" s="1714"/>
      <c r="YM18" s="1714"/>
      <c r="YN18" s="1714"/>
      <c r="YO18" s="1714"/>
      <c r="YP18" s="1714"/>
      <c r="YQ18" s="1714"/>
      <c r="YR18" s="1714"/>
      <c r="YS18" s="1714"/>
      <c r="YT18" s="1714"/>
      <c r="YU18" s="1714"/>
      <c r="YV18" s="1714"/>
      <c r="YW18" s="1714"/>
      <c r="YX18" s="1714"/>
      <c r="YY18" s="1714"/>
      <c r="YZ18" s="1714"/>
      <c r="ZA18" s="1714"/>
      <c r="ZB18" s="1714"/>
      <c r="ZC18" s="1714"/>
      <c r="ZD18" s="1714"/>
      <c r="ZE18" s="1714"/>
      <c r="ZF18" s="1714"/>
      <c r="ZG18" s="1714"/>
      <c r="ZH18" s="1714"/>
      <c r="ZI18" s="1714"/>
      <c r="ZJ18" s="1714"/>
      <c r="ZK18" s="1714"/>
      <c r="ZL18" s="1714"/>
      <c r="ZM18" s="1714"/>
      <c r="ZN18" s="1714"/>
      <c r="ZO18" s="1714"/>
      <c r="ZP18" s="1714"/>
      <c r="ZQ18" s="1714"/>
      <c r="ZR18" s="1714"/>
      <c r="ZS18" s="1714"/>
      <c r="ZT18" s="1714"/>
      <c r="ZU18" s="1714"/>
      <c r="ZV18" s="1714"/>
      <c r="ZW18" s="1714"/>
      <c r="ZX18" s="1714"/>
      <c r="ZY18" s="1714"/>
      <c r="ZZ18" s="1714"/>
      <c r="AAA18" s="1714"/>
      <c r="AAB18" s="1714"/>
      <c r="AAC18" s="1714"/>
      <c r="AAD18" s="1714"/>
      <c r="AAE18" s="1714"/>
      <c r="AAF18" s="1714"/>
      <c r="AAG18" s="1714"/>
      <c r="AAH18" s="1714"/>
      <c r="AAI18" s="1714"/>
      <c r="AAJ18" s="1714"/>
      <c r="AAK18" s="1714"/>
      <c r="AAL18" s="1714"/>
      <c r="AAM18" s="1714"/>
      <c r="AAN18" s="1714"/>
      <c r="AAO18" s="1714"/>
      <c r="AAP18" s="1714"/>
      <c r="AAQ18" s="1714"/>
      <c r="AAR18" s="1714"/>
      <c r="AAS18" s="1714"/>
      <c r="AAT18" s="1714"/>
      <c r="AAU18" s="1714"/>
      <c r="AAV18" s="1714"/>
      <c r="AAW18" s="1714"/>
      <c r="AAX18" s="1714"/>
      <c r="AAY18" s="1714"/>
      <c r="AAZ18" s="1714"/>
      <c r="ABA18" s="1714"/>
      <c r="ABB18" s="1714"/>
      <c r="ABC18" s="1714"/>
      <c r="ABD18" s="1714"/>
      <c r="ABE18" s="1714"/>
      <c r="ABF18" s="1714"/>
      <c r="ABG18" s="1714"/>
      <c r="ABH18" s="1714"/>
      <c r="ABI18" s="1714"/>
      <c r="ABJ18" s="1714"/>
      <c r="ABK18" s="1714"/>
      <c r="ABL18" s="1714"/>
      <c r="ABM18" s="1714"/>
      <c r="ABN18" s="1714"/>
      <c r="ABO18" s="1714"/>
      <c r="ABP18" s="1714"/>
      <c r="ABQ18" s="1714"/>
      <c r="ABR18" s="1714"/>
      <c r="ABS18" s="1714"/>
      <c r="ABT18" s="1714"/>
      <c r="ABU18" s="1714"/>
      <c r="ABV18" s="1714"/>
      <c r="ABW18" s="1714"/>
      <c r="ABX18" s="1714"/>
      <c r="ABY18" s="1714"/>
      <c r="ABZ18" s="1714"/>
      <c r="ACA18" s="1714"/>
      <c r="ACB18" s="1714"/>
      <c r="ACC18" s="1714"/>
      <c r="ACD18" s="1714"/>
      <c r="ACE18" s="1714"/>
      <c r="ACF18" s="1714"/>
      <c r="ACG18" s="1714"/>
      <c r="ACH18" s="1714"/>
      <c r="ACI18" s="1714"/>
      <c r="ACJ18" s="1714"/>
      <c r="ACK18" s="1714"/>
      <c r="ACL18" s="1714"/>
      <c r="ACM18" s="1714"/>
      <c r="ACN18" s="1714"/>
      <c r="ACO18" s="1714"/>
      <c r="ACP18" s="1714"/>
      <c r="ACQ18" s="1714"/>
      <c r="ACR18" s="1714"/>
      <c r="ACS18" s="1714"/>
      <c r="ACT18" s="1714"/>
      <c r="ACU18" s="1714"/>
      <c r="ACV18" s="1714"/>
      <c r="ACW18" s="1714"/>
      <c r="ACX18" s="1714"/>
      <c r="ACY18" s="1714"/>
      <c r="ACZ18" s="1714"/>
      <c r="ADA18" s="1714"/>
      <c r="ADB18" s="1714"/>
      <c r="ADC18" s="1714"/>
      <c r="ADD18" s="1714"/>
      <c r="ADE18" s="1714"/>
      <c r="ADF18" s="1714"/>
      <c r="ADG18" s="1714"/>
      <c r="ADH18" s="1714"/>
      <c r="ADI18" s="1714"/>
      <c r="ADJ18" s="1714"/>
      <c r="ADK18" s="1714"/>
      <c r="ADL18" s="1714"/>
      <c r="ADM18" s="1714"/>
      <c r="ADN18" s="1714"/>
      <c r="ADO18" s="1714"/>
      <c r="ADP18" s="1714"/>
      <c r="ADQ18" s="1714"/>
      <c r="ADR18" s="1714"/>
      <c r="ADS18" s="1714"/>
      <c r="ADT18" s="1714"/>
      <c r="ADU18" s="1714"/>
      <c r="ADV18" s="1714"/>
      <c r="ADW18" s="1714"/>
      <c r="ADX18" s="1714"/>
      <c r="ADY18" s="1714"/>
      <c r="ADZ18" s="1714"/>
      <c r="AEA18" s="1714"/>
      <c r="AEB18" s="1714"/>
      <c r="AEC18" s="1714"/>
      <c r="AED18" s="1714"/>
      <c r="AEE18" s="1714"/>
      <c r="AEF18" s="1714"/>
      <c r="AEG18" s="1714"/>
      <c r="AEH18" s="1714"/>
      <c r="AEI18" s="1714"/>
      <c r="AEJ18" s="1714"/>
      <c r="AEK18" s="1714"/>
      <c r="AEL18" s="1714"/>
      <c r="AEM18" s="1714"/>
      <c r="AEN18" s="1714"/>
      <c r="AEO18" s="1714"/>
      <c r="AEP18" s="1714"/>
      <c r="AEQ18" s="1714"/>
      <c r="AER18" s="1714"/>
      <c r="AES18" s="1714"/>
      <c r="AET18" s="1714"/>
      <c r="AEU18" s="1714"/>
      <c r="AEV18" s="1714"/>
      <c r="AEW18" s="1714"/>
      <c r="AEX18" s="1714"/>
      <c r="AEY18" s="1714"/>
      <c r="AEZ18" s="1714"/>
      <c r="AFA18" s="1714"/>
      <c r="AFB18" s="1714"/>
      <c r="AFC18" s="1714"/>
      <c r="AFD18" s="1714"/>
      <c r="AFE18" s="1714"/>
      <c r="AFF18" s="1714"/>
      <c r="AFG18" s="1714"/>
      <c r="AFH18" s="1714"/>
      <c r="AFI18" s="1714"/>
      <c r="AFJ18" s="1714"/>
      <c r="AFK18" s="1714"/>
      <c r="AFL18" s="1714"/>
      <c r="AFM18" s="1714"/>
      <c r="AFN18" s="1714"/>
      <c r="AFO18" s="1714"/>
      <c r="AFP18" s="1714"/>
      <c r="AFQ18" s="1714"/>
      <c r="AFR18" s="1714"/>
      <c r="AFS18" s="1714"/>
      <c r="AFT18" s="1714"/>
      <c r="AFU18" s="1714"/>
      <c r="AFV18" s="1714"/>
      <c r="AFW18" s="1714"/>
      <c r="AFX18" s="1714"/>
      <c r="AFY18" s="1714"/>
      <c r="AFZ18" s="1714"/>
      <c r="AGA18" s="1714"/>
      <c r="AGB18" s="1714"/>
      <c r="AGC18" s="1714"/>
      <c r="AGD18" s="1714"/>
      <c r="AGE18" s="1714"/>
      <c r="AGF18" s="1714"/>
      <c r="AGG18" s="1714"/>
      <c r="AGH18" s="1714"/>
      <c r="AGI18" s="1714"/>
      <c r="AGJ18" s="1714"/>
      <c r="AGK18" s="1714"/>
      <c r="AGL18" s="1714"/>
      <c r="AGM18" s="1714"/>
      <c r="AGN18" s="1714"/>
      <c r="AGO18" s="1714"/>
      <c r="AGP18" s="1714"/>
      <c r="AGQ18" s="1714"/>
      <c r="AGR18" s="1714"/>
      <c r="AGS18" s="1714"/>
      <c r="AGT18" s="1714"/>
      <c r="AGU18" s="1714"/>
      <c r="AGV18" s="1714"/>
      <c r="AGW18" s="1714"/>
      <c r="AGX18" s="1714"/>
      <c r="AGY18" s="1714"/>
      <c r="AGZ18" s="1714"/>
      <c r="AHA18" s="1714"/>
      <c r="AHB18" s="1714"/>
      <c r="AHC18" s="1714"/>
      <c r="AHD18" s="1714"/>
      <c r="AHE18" s="1714"/>
      <c r="AHF18" s="1714"/>
      <c r="AHG18" s="1714"/>
      <c r="AHH18" s="1714"/>
      <c r="AHI18" s="1714"/>
      <c r="AHJ18" s="1714"/>
      <c r="AHK18" s="1714"/>
      <c r="AHL18" s="1714"/>
      <c r="AHM18" s="1714"/>
      <c r="AHN18" s="1714"/>
      <c r="AHO18" s="1714"/>
      <c r="AHP18" s="1714"/>
      <c r="AHQ18" s="1714"/>
      <c r="AHR18" s="1714"/>
      <c r="AHS18" s="1714"/>
      <c r="AHT18" s="1714"/>
      <c r="AHU18" s="1714"/>
      <c r="AHV18" s="1714"/>
      <c r="AHW18" s="1714"/>
      <c r="AHX18" s="1714"/>
      <c r="AHY18" s="1714"/>
      <c r="AHZ18" s="1714"/>
      <c r="AIA18" s="1714"/>
      <c r="AIB18" s="1714"/>
      <c r="AIC18" s="1714"/>
      <c r="AID18" s="1714"/>
      <c r="AIE18" s="1714"/>
      <c r="AIF18" s="1714"/>
      <c r="AIG18" s="1714"/>
      <c r="AIH18" s="1714"/>
      <c r="AII18" s="1714"/>
      <c r="AIJ18" s="1714"/>
      <c r="AIK18" s="1714"/>
      <c r="AIL18" s="1714"/>
      <c r="AIM18" s="1714"/>
      <c r="AIN18" s="1714"/>
      <c r="AIO18" s="1714"/>
      <c r="AIP18" s="1714"/>
      <c r="AIQ18" s="1714"/>
      <c r="AIR18" s="1714"/>
      <c r="AIS18" s="1714"/>
      <c r="AIT18" s="1714"/>
      <c r="AIU18" s="1714"/>
      <c r="AIV18" s="1714"/>
      <c r="AIW18" s="1714"/>
      <c r="AIX18" s="1714"/>
      <c r="AIY18" s="1714"/>
      <c r="AIZ18" s="1714"/>
      <c r="AJA18" s="1714"/>
      <c r="AJB18" s="1714"/>
      <c r="AJC18" s="1714"/>
      <c r="AJD18" s="1714"/>
      <c r="AJE18" s="1714"/>
      <c r="AJF18" s="1714"/>
      <c r="AJG18" s="1714"/>
      <c r="AJH18" s="1714"/>
      <c r="AJI18" s="1714"/>
      <c r="AJJ18" s="1714"/>
      <c r="AJK18" s="1714"/>
      <c r="AJL18" s="1714"/>
      <c r="AJM18" s="1714"/>
      <c r="AJN18" s="1714"/>
      <c r="AJO18" s="1714"/>
      <c r="AJP18" s="1714"/>
      <c r="AJQ18" s="1714"/>
      <c r="AJR18" s="1714"/>
      <c r="AJS18" s="1714"/>
      <c r="AJT18" s="1714"/>
      <c r="AJU18" s="1714"/>
      <c r="AJV18" s="1714"/>
      <c r="AJW18" s="1714"/>
      <c r="AJX18" s="1714"/>
      <c r="AJY18" s="1714"/>
      <c r="AJZ18" s="1714"/>
      <c r="AKA18" s="1714"/>
      <c r="AKB18" s="1714"/>
      <c r="AKC18" s="1714"/>
      <c r="AKD18" s="1714"/>
      <c r="AKE18" s="1714"/>
      <c r="AKF18" s="1714"/>
      <c r="AKG18" s="1714"/>
      <c r="AKH18" s="1714"/>
      <c r="AKI18" s="1714"/>
      <c r="AKJ18" s="1714"/>
      <c r="AKK18" s="1714"/>
      <c r="AKL18" s="1714"/>
      <c r="AKM18" s="1714"/>
      <c r="AKN18" s="1714"/>
      <c r="AKO18" s="1714"/>
      <c r="AKP18" s="1714"/>
      <c r="AKQ18" s="1714"/>
      <c r="AKR18" s="1714"/>
      <c r="AKS18" s="1714"/>
      <c r="AKT18" s="1714"/>
      <c r="AKU18" s="1714"/>
      <c r="AKV18" s="1714"/>
      <c r="AKW18" s="1714"/>
      <c r="AKX18" s="1714"/>
      <c r="AKY18" s="1714"/>
      <c r="AKZ18" s="1714"/>
      <c r="ALA18" s="1714"/>
      <c r="ALB18" s="1714"/>
      <c r="ALC18" s="1714"/>
      <c r="ALD18" s="1714"/>
      <c r="ALE18" s="1714"/>
      <c r="ALF18" s="1714"/>
      <c r="ALG18" s="1714"/>
      <c r="ALH18" s="1714"/>
      <c r="ALI18" s="1714"/>
      <c r="ALJ18" s="1714"/>
      <c r="ALK18" s="1714"/>
      <c r="ALL18" s="1714"/>
      <c r="ALM18" s="1714"/>
      <c r="ALN18" s="1714"/>
      <c r="ALO18" s="1714"/>
      <c r="ALP18" s="1714"/>
      <c r="ALQ18" s="1714"/>
      <c r="ALR18" s="1714"/>
      <c r="ALS18" s="1714"/>
      <c r="ALT18" s="1714"/>
      <c r="ALU18" s="1714"/>
      <c r="ALV18" s="1714"/>
      <c r="ALW18" s="1714"/>
      <c r="ALX18" s="1714"/>
      <c r="ALY18" s="1714"/>
      <c r="ALZ18" s="1714"/>
      <c r="AMA18" s="1714"/>
      <c r="AMB18" s="1714"/>
      <c r="AMC18" s="1714"/>
      <c r="AMD18" s="1714"/>
      <c r="AME18" s="1714"/>
      <c r="AMF18" s="1714"/>
      <c r="AMG18" s="1714"/>
      <c r="AMH18" s="1714"/>
      <c r="AMI18" s="1714"/>
      <c r="AMJ18" s="1714"/>
      <c r="AMK18" s="1714"/>
    </row>
    <row r="19" spans="1:1025" s="1747" customFormat="1" ht="30" customHeight="1">
      <c r="A19" s="1705" t="s">
        <v>3862</v>
      </c>
      <c r="B19" s="1705" t="s">
        <v>3863</v>
      </c>
      <c r="C19" s="1705" t="s">
        <v>647</v>
      </c>
      <c r="D19" s="1705" t="s">
        <v>3946</v>
      </c>
      <c r="E19" s="1705" t="s">
        <v>3947</v>
      </c>
      <c r="F19" s="1705" t="s">
        <v>3948</v>
      </c>
      <c r="G19" s="1709" t="s">
        <v>3949</v>
      </c>
      <c r="H19" s="1746"/>
      <c r="I19" s="1746"/>
      <c r="J19" s="1705"/>
      <c r="K19" s="1705"/>
      <c r="L19" s="1705"/>
      <c r="M19" s="1705"/>
      <c r="N19" s="1705"/>
      <c r="O19" s="1705"/>
      <c r="P19" s="1705" t="s">
        <v>3992</v>
      </c>
      <c r="Q19" s="1705" t="s">
        <v>3993</v>
      </c>
      <c r="R19" s="1739"/>
      <c r="S19" s="1705" t="s">
        <v>3952</v>
      </c>
      <c r="T19" s="1709" t="s">
        <v>3994</v>
      </c>
      <c r="U19" s="1705" t="s">
        <v>1519</v>
      </c>
      <c r="V19" s="1705" t="s">
        <v>3900</v>
      </c>
      <c r="W19" s="1705" t="s">
        <v>3901</v>
      </c>
      <c r="X19" s="1705" t="s">
        <v>3874</v>
      </c>
      <c r="Y19" s="1705" t="s">
        <v>3995</v>
      </c>
      <c r="Z19" s="1706" t="s">
        <v>3996</v>
      </c>
      <c r="AA19" s="1705" t="s">
        <v>1146</v>
      </c>
      <c r="AB19" s="1709" t="s">
        <v>3955</v>
      </c>
      <c r="AC19" s="1709" t="s">
        <v>3956</v>
      </c>
      <c r="AD19" s="1705" t="s">
        <v>3879</v>
      </c>
      <c r="AE19" s="1705" t="s">
        <v>3880</v>
      </c>
      <c r="AF19" s="1705" t="s">
        <v>3881</v>
      </c>
      <c r="AG19" s="1705"/>
      <c r="AH19" s="1705"/>
      <c r="AI19" s="1705"/>
      <c r="AJ19" s="1705"/>
      <c r="AK19" s="1705"/>
      <c r="AL19" s="1705"/>
      <c r="AM19" s="1705"/>
      <c r="AN19" s="1705"/>
      <c r="AO19" s="1705"/>
      <c r="AP19" s="1705"/>
      <c r="AQ19" s="1705"/>
      <c r="AR19" s="1705"/>
      <c r="AS19" s="1705"/>
      <c r="AT19" s="1705"/>
      <c r="AU19" s="1705"/>
      <c r="AV19" s="1705"/>
      <c r="AW19" s="1705"/>
      <c r="AX19" s="1705"/>
      <c r="AY19" s="1705"/>
      <c r="AZ19" s="1705"/>
      <c r="BA19" s="1705" t="s">
        <v>3882</v>
      </c>
      <c r="BB19" s="1714"/>
      <c r="BC19" s="1714"/>
      <c r="BD19" s="1714"/>
      <c r="BE19" s="1714"/>
      <c r="BF19" s="1714"/>
      <c r="BG19" s="1714"/>
      <c r="BH19" s="1714"/>
      <c r="BI19" s="1714"/>
      <c r="BJ19" s="1714"/>
      <c r="BK19" s="1714"/>
      <c r="BL19" s="1714"/>
      <c r="BM19" s="1714"/>
      <c r="BN19" s="1714"/>
      <c r="BO19" s="1714"/>
      <c r="BP19" s="1714"/>
      <c r="BQ19" s="1714"/>
      <c r="BR19" s="1714"/>
      <c r="BS19" s="1714"/>
      <c r="BT19" s="1714"/>
      <c r="BU19" s="1714"/>
      <c r="BV19" s="1714"/>
      <c r="BW19" s="1714"/>
      <c r="BX19" s="1714"/>
      <c r="BY19" s="1714"/>
      <c r="BZ19" s="1714"/>
      <c r="CA19" s="1714"/>
      <c r="CB19" s="1714"/>
      <c r="CC19" s="1714"/>
      <c r="CD19" s="1714"/>
      <c r="CE19" s="1714"/>
      <c r="CF19" s="1714"/>
      <c r="CG19" s="1714"/>
      <c r="CH19" s="1714"/>
      <c r="CI19" s="1714"/>
      <c r="CJ19" s="1714"/>
      <c r="CK19" s="1714"/>
      <c r="CL19" s="1714"/>
      <c r="CM19" s="1714"/>
      <c r="CN19" s="1714"/>
      <c r="CO19" s="1714"/>
      <c r="CP19" s="1714"/>
      <c r="CQ19" s="1714"/>
      <c r="CR19" s="1714"/>
      <c r="CS19" s="1714"/>
      <c r="CT19" s="1714"/>
      <c r="CU19" s="1714"/>
      <c r="CV19" s="1714"/>
      <c r="CW19" s="1714"/>
    </row>
    <row r="20" spans="1:1025" s="1409" customFormat="1" ht="30" customHeight="1">
      <c r="A20" s="1705" t="s">
        <v>3862</v>
      </c>
      <c r="B20" s="1705" t="s">
        <v>3863</v>
      </c>
      <c r="C20" s="1705" t="s">
        <v>647</v>
      </c>
      <c r="D20" s="1705" t="s">
        <v>3946</v>
      </c>
      <c r="E20" s="1705" t="s">
        <v>3947</v>
      </c>
      <c r="F20" s="1705" t="s">
        <v>3948</v>
      </c>
      <c r="G20" s="1709" t="s">
        <v>3949</v>
      </c>
      <c r="H20" s="1705"/>
      <c r="I20" s="1705"/>
      <c r="J20" s="1705"/>
      <c r="K20" s="1705"/>
      <c r="L20" s="1705"/>
      <c r="M20" s="1705"/>
      <c r="N20" s="1705"/>
      <c r="O20" s="1705"/>
      <c r="P20" s="1705" t="s">
        <v>3997</v>
      </c>
      <c r="Q20" s="1705" t="s">
        <v>3998</v>
      </c>
      <c r="R20" s="1739"/>
      <c r="S20" s="1705" t="s">
        <v>3959</v>
      </c>
      <c r="T20" s="1709" t="s">
        <v>3999</v>
      </c>
      <c r="U20" s="1705" t="s">
        <v>1519</v>
      </c>
      <c r="V20" s="1705" t="s">
        <v>3940</v>
      </c>
      <c r="W20" s="1705" t="s">
        <v>3961</v>
      </c>
      <c r="X20" s="1705" t="s">
        <v>3874</v>
      </c>
      <c r="Y20" s="1705" t="s">
        <v>3962</v>
      </c>
      <c r="Z20" s="1706" t="s">
        <v>4000</v>
      </c>
      <c r="AA20" s="1705" t="s">
        <v>1146</v>
      </c>
      <c r="AB20" s="1709" t="s">
        <v>3955</v>
      </c>
      <c r="AC20" s="1709" t="s">
        <v>3956</v>
      </c>
      <c r="AD20" s="1705" t="s">
        <v>3879</v>
      </c>
      <c r="AE20" s="1705" t="s">
        <v>3880</v>
      </c>
      <c r="AF20" s="1705" t="s">
        <v>3881</v>
      </c>
      <c r="AG20" s="1705"/>
      <c r="AH20" s="1705"/>
      <c r="AI20" s="1705"/>
      <c r="AJ20" s="1705"/>
      <c r="AK20" s="1705"/>
      <c r="AL20" s="1705"/>
      <c r="AM20" s="1705"/>
      <c r="AN20" s="1705"/>
      <c r="AO20" s="1705"/>
      <c r="AP20" s="1705"/>
      <c r="AQ20" s="1705"/>
      <c r="AR20" s="1705"/>
      <c r="AS20" s="1705"/>
      <c r="AT20" s="1705"/>
      <c r="AU20" s="1705"/>
      <c r="AV20" s="1705"/>
      <c r="AW20" s="1705"/>
      <c r="AX20" s="1705"/>
      <c r="AY20" s="1705"/>
      <c r="AZ20" s="1705"/>
      <c r="BA20" s="1705" t="s">
        <v>3907</v>
      </c>
      <c r="BB20" s="1714"/>
      <c r="BC20" s="1714"/>
      <c r="BD20" s="1714"/>
      <c r="BE20" s="1714"/>
      <c r="BF20" s="1714"/>
      <c r="BG20" s="1714"/>
      <c r="BH20" s="1714"/>
      <c r="BI20" s="1714"/>
      <c r="BJ20" s="1714"/>
      <c r="BK20" s="1714"/>
      <c r="BL20" s="1714"/>
      <c r="BM20" s="1714"/>
      <c r="BN20" s="1714"/>
      <c r="BO20" s="1714"/>
      <c r="BP20" s="1714"/>
      <c r="BQ20" s="1714"/>
      <c r="BR20" s="1714"/>
      <c r="BS20" s="1714"/>
      <c r="BT20" s="1714"/>
      <c r="BU20" s="1714"/>
      <c r="BV20" s="1714"/>
      <c r="BW20" s="1714"/>
      <c r="BX20" s="1714"/>
      <c r="BY20" s="1714"/>
      <c r="BZ20" s="1714"/>
      <c r="CA20" s="1714"/>
      <c r="CB20" s="1714"/>
      <c r="CC20" s="1714"/>
      <c r="CD20" s="1714"/>
      <c r="CE20" s="1714"/>
      <c r="CF20" s="1714"/>
      <c r="CG20" s="1714"/>
      <c r="CH20" s="1714"/>
      <c r="CI20" s="1714"/>
      <c r="CJ20" s="1714"/>
      <c r="CK20" s="1714"/>
      <c r="CL20" s="1714"/>
      <c r="CM20" s="1714"/>
      <c r="CN20" s="1714"/>
      <c r="CO20" s="1714"/>
      <c r="CP20" s="1714"/>
      <c r="CQ20" s="1714"/>
      <c r="CR20" s="1714"/>
      <c r="CS20" s="1714"/>
      <c r="CT20" s="1714"/>
      <c r="CU20" s="1714"/>
      <c r="CV20" s="1714"/>
      <c r="CW20" s="1714"/>
      <c r="CX20" s="1714"/>
      <c r="CY20" s="1714"/>
      <c r="CZ20" s="1714"/>
      <c r="DA20" s="1714"/>
      <c r="DB20" s="1714"/>
      <c r="DC20" s="1714"/>
      <c r="DD20" s="1714"/>
      <c r="DE20" s="1714"/>
      <c r="DF20" s="1714"/>
      <c r="DG20" s="1714"/>
      <c r="DH20" s="1714"/>
      <c r="DI20" s="1714"/>
      <c r="DJ20" s="1714"/>
      <c r="DK20" s="1714"/>
      <c r="DL20" s="1714"/>
      <c r="DM20" s="1714"/>
      <c r="DN20" s="1714"/>
      <c r="DO20" s="1714"/>
      <c r="DP20" s="1714"/>
      <c r="DQ20" s="1714"/>
      <c r="DR20" s="1714"/>
      <c r="DS20" s="1714"/>
      <c r="DT20" s="1714"/>
      <c r="DU20" s="1714"/>
      <c r="DV20" s="1714"/>
      <c r="DW20" s="1714"/>
      <c r="DX20" s="1714"/>
      <c r="DY20" s="1714"/>
      <c r="DZ20" s="1714"/>
      <c r="EA20" s="1714"/>
      <c r="EB20" s="1714"/>
      <c r="EC20" s="1714"/>
      <c r="ED20" s="1714"/>
      <c r="EE20" s="1714"/>
      <c r="EF20" s="1714"/>
      <c r="EG20" s="1714"/>
      <c r="EH20" s="1714"/>
      <c r="EI20" s="1714"/>
      <c r="EJ20" s="1714"/>
      <c r="EK20" s="1714"/>
      <c r="EL20" s="1714"/>
      <c r="EM20" s="1714"/>
      <c r="EN20" s="1714"/>
      <c r="EO20" s="1714"/>
      <c r="EP20" s="1714"/>
      <c r="EQ20" s="1714"/>
      <c r="ER20" s="1714"/>
      <c r="ES20" s="1714"/>
      <c r="ET20" s="1714"/>
      <c r="EU20" s="1714"/>
      <c r="EV20" s="1714"/>
      <c r="EW20" s="1714"/>
      <c r="EX20" s="1714"/>
      <c r="EY20" s="1714"/>
      <c r="EZ20" s="1714"/>
      <c r="FA20" s="1714"/>
      <c r="FB20" s="1714"/>
      <c r="FC20" s="1714"/>
      <c r="FD20" s="1714"/>
      <c r="FE20" s="1714"/>
      <c r="FF20" s="1714"/>
      <c r="FG20" s="1714"/>
      <c r="FH20" s="1714"/>
      <c r="FI20" s="1714"/>
      <c r="FJ20" s="1714"/>
      <c r="FK20" s="1714"/>
      <c r="FL20" s="1714"/>
      <c r="FM20" s="1714"/>
      <c r="FN20" s="1714"/>
      <c r="FO20" s="1714"/>
      <c r="FP20" s="1714"/>
      <c r="FQ20" s="1714"/>
      <c r="FR20" s="1714"/>
      <c r="FS20" s="1714"/>
      <c r="FT20" s="1714"/>
      <c r="FU20" s="1714"/>
      <c r="FV20" s="1714"/>
      <c r="FW20" s="1714"/>
      <c r="FX20" s="1714"/>
      <c r="FY20" s="1714"/>
      <c r="FZ20" s="1714"/>
      <c r="GA20" s="1714"/>
      <c r="GB20" s="1714"/>
      <c r="GC20" s="1714"/>
      <c r="GD20" s="1714"/>
      <c r="GE20" s="1714"/>
      <c r="GF20" s="1714"/>
      <c r="GG20" s="1714"/>
      <c r="GH20" s="1714"/>
      <c r="GI20" s="1714"/>
      <c r="GJ20" s="1714"/>
      <c r="GK20" s="1714"/>
      <c r="GL20" s="1714"/>
      <c r="GM20" s="1714"/>
      <c r="GN20" s="1714"/>
      <c r="GO20" s="1714"/>
      <c r="GP20" s="1714"/>
      <c r="GQ20" s="1714"/>
      <c r="GR20" s="1714"/>
      <c r="GS20" s="1714"/>
      <c r="GT20" s="1714"/>
      <c r="GU20" s="1714"/>
      <c r="GV20" s="1714"/>
      <c r="GW20" s="1714"/>
      <c r="GX20" s="1714"/>
      <c r="GY20" s="1714"/>
      <c r="GZ20" s="1714"/>
      <c r="HA20" s="1714"/>
      <c r="HB20" s="1714"/>
      <c r="HC20" s="1714"/>
      <c r="HD20" s="1714"/>
      <c r="HE20" s="1714"/>
      <c r="HF20" s="1714"/>
      <c r="HG20" s="1714"/>
      <c r="HH20" s="1714"/>
      <c r="HI20" s="1714"/>
      <c r="HJ20" s="1714"/>
      <c r="HK20" s="1714"/>
      <c r="HL20" s="1714"/>
      <c r="HM20" s="1714"/>
      <c r="HN20" s="1714"/>
      <c r="HO20" s="1714"/>
      <c r="HP20" s="1714"/>
      <c r="HQ20" s="1714"/>
      <c r="HR20" s="1714"/>
      <c r="HS20" s="1714"/>
      <c r="HT20" s="1714"/>
      <c r="HU20" s="1714"/>
      <c r="HV20" s="1714"/>
      <c r="HW20" s="1714"/>
      <c r="HX20" s="1714"/>
      <c r="HY20" s="1714"/>
      <c r="HZ20" s="1714"/>
      <c r="IA20" s="1714"/>
      <c r="IB20" s="1714"/>
      <c r="IC20" s="1714"/>
      <c r="ID20" s="1714"/>
      <c r="IE20" s="1714"/>
      <c r="IF20" s="1714"/>
      <c r="IG20" s="1714"/>
      <c r="IH20" s="1714"/>
      <c r="II20" s="1714"/>
      <c r="IJ20" s="1714"/>
      <c r="IK20" s="1714"/>
      <c r="IL20" s="1714"/>
      <c r="IM20" s="1714"/>
      <c r="IN20" s="1714"/>
      <c r="IO20" s="1714"/>
      <c r="IP20" s="1714"/>
      <c r="IQ20" s="1714"/>
      <c r="IR20" s="1714"/>
      <c r="IS20" s="1714"/>
      <c r="IT20" s="1714"/>
      <c r="IU20" s="1714"/>
      <c r="IV20" s="1714"/>
      <c r="IW20" s="1714"/>
      <c r="IX20" s="1714"/>
      <c r="IY20" s="1714"/>
      <c r="IZ20" s="1714"/>
      <c r="JA20" s="1714"/>
      <c r="JB20" s="1714"/>
      <c r="JC20" s="1714"/>
      <c r="JD20" s="1714"/>
      <c r="JE20" s="1714"/>
      <c r="JF20" s="1714"/>
      <c r="JG20" s="1714"/>
      <c r="JH20" s="1714"/>
      <c r="JI20" s="1714"/>
      <c r="JJ20" s="1714"/>
      <c r="JK20" s="1714"/>
      <c r="JL20" s="1714"/>
      <c r="JM20" s="1714"/>
      <c r="JN20" s="1714"/>
      <c r="JO20" s="1714"/>
      <c r="JP20" s="1714"/>
      <c r="JQ20" s="1714"/>
      <c r="JR20" s="1714"/>
      <c r="JS20" s="1714"/>
      <c r="JT20" s="1714"/>
      <c r="JU20" s="1714"/>
      <c r="JV20" s="1714"/>
      <c r="JW20" s="1714"/>
      <c r="JX20" s="1714"/>
      <c r="JY20" s="1714"/>
      <c r="JZ20" s="1714"/>
      <c r="KA20" s="1714"/>
      <c r="KB20" s="1714"/>
      <c r="KC20" s="1714"/>
      <c r="KD20" s="1714"/>
      <c r="KE20" s="1714"/>
      <c r="KF20" s="1714"/>
      <c r="KG20" s="1714"/>
      <c r="KH20" s="1714"/>
      <c r="KI20" s="1714"/>
      <c r="KJ20" s="1714"/>
      <c r="KK20" s="1714"/>
      <c r="KL20" s="1714"/>
      <c r="KM20" s="1714"/>
      <c r="KN20" s="1714"/>
      <c r="KO20" s="1714"/>
      <c r="KP20" s="1714"/>
      <c r="KQ20" s="1714"/>
      <c r="KR20" s="1714"/>
      <c r="KS20" s="1714"/>
      <c r="KT20" s="1714"/>
      <c r="KU20" s="1714"/>
      <c r="KV20" s="1714"/>
      <c r="KW20" s="1714"/>
      <c r="KX20" s="1714"/>
      <c r="KY20" s="1714"/>
      <c r="KZ20" s="1714"/>
      <c r="LA20" s="1714"/>
      <c r="LB20" s="1714"/>
      <c r="LC20" s="1714"/>
      <c r="LD20" s="1714"/>
      <c r="LE20" s="1714"/>
      <c r="LF20" s="1714"/>
      <c r="LG20" s="1714"/>
      <c r="LH20" s="1714"/>
      <c r="LI20" s="1714"/>
      <c r="LJ20" s="1714"/>
      <c r="LK20" s="1714"/>
      <c r="LL20" s="1714"/>
      <c r="LM20" s="1714"/>
      <c r="LN20" s="1714"/>
      <c r="LO20" s="1714"/>
      <c r="LP20" s="1714"/>
      <c r="LQ20" s="1714"/>
      <c r="LR20" s="1714"/>
      <c r="LS20" s="1714"/>
      <c r="LT20" s="1714"/>
      <c r="LU20" s="1714"/>
      <c r="LV20" s="1714"/>
      <c r="LW20" s="1714"/>
      <c r="LX20" s="1714"/>
      <c r="LY20" s="1714"/>
      <c r="LZ20" s="1714"/>
      <c r="MA20" s="1714"/>
      <c r="MB20" s="1714"/>
      <c r="MC20" s="1714"/>
      <c r="MD20" s="1714"/>
      <c r="ME20" s="1714"/>
      <c r="MF20" s="1714"/>
      <c r="MG20" s="1714"/>
      <c r="MH20" s="1714"/>
      <c r="MI20" s="1714"/>
      <c r="MJ20" s="1714"/>
      <c r="MK20" s="1714"/>
      <c r="ML20" s="1714"/>
      <c r="MM20" s="1714"/>
      <c r="MN20" s="1714"/>
      <c r="MO20" s="1714"/>
      <c r="MP20" s="1714"/>
      <c r="MQ20" s="1714"/>
      <c r="MR20" s="1714"/>
      <c r="MS20" s="1714"/>
      <c r="MT20" s="1714"/>
      <c r="MU20" s="1714"/>
      <c r="MV20" s="1714"/>
      <c r="MW20" s="1714"/>
      <c r="MX20" s="1714"/>
      <c r="MY20" s="1714"/>
      <c r="MZ20" s="1714"/>
      <c r="NA20" s="1714"/>
      <c r="NB20" s="1714"/>
      <c r="NC20" s="1714"/>
      <c r="ND20" s="1714"/>
      <c r="NE20" s="1714"/>
      <c r="NF20" s="1714"/>
      <c r="NG20" s="1714"/>
      <c r="NH20" s="1714"/>
      <c r="NI20" s="1714"/>
      <c r="NJ20" s="1714"/>
      <c r="NK20" s="1714"/>
      <c r="NL20" s="1714"/>
      <c r="NM20" s="1714"/>
      <c r="NN20" s="1714"/>
      <c r="NO20" s="1714"/>
      <c r="NP20" s="1714"/>
      <c r="NQ20" s="1714"/>
      <c r="NR20" s="1714"/>
      <c r="NS20" s="1714"/>
      <c r="NT20" s="1714"/>
      <c r="NU20" s="1714"/>
      <c r="NV20" s="1714"/>
      <c r="NW20" s="1714"/>
      <c r="NX20" s="1714"/>
      <c r="NY20" s="1714"/>
      <c r="NZ20" s="1714"/>
      <c r="OA20" s="1714"/>
      <c r="OB20" s="1714"/>
      <c r="OC20" s="1714"/>
      <c r="OD20" s="1714"/>
      <c r="OE20" s="1714"/>
      <c r="OF20" s="1714"/>
      <c r="OG20" s="1714"/>
      <c r="OH20" s="1714"/>
      <c r="OI20" s="1714"/>
      <c r="OJ20" s="1714"/>
      <c r="OK20" s="1714"/>
      <c r="OL20" s="1714"/>
      <c r="OM20" s="1714"/>
      <c r="ON20" s="1714"/>
      <c r="OO20" s="1714"/>
      <c r="OP20" s="1714"/>
      <c r="OQ20" s="1714"/>
      <c r="OR20" s="1714"/>
      <c r="OS20" s="1714"/>
      <c r="OT20" s="1714"/>
      <c r="OU20" s="1714"/>
      <c r="OV20" s="1714"/>
      <c r="OW20" s="1714"/>
      <c r="OX20" s="1714"/>
      <c r="OY20" s="1714"/>
      <c r="OZ20" s="1714"/>
      <c r="PA20" s="1714"/>
      <c r="PB20" s="1714"/>
      <c r="PC20" s="1714"/>
      <c r="PD20" s="1714"/>
      <c r="PE20" s="1714"/>
      <c r="PF20" s="1714"/>
      <c r="PG20" s="1714"/>
      <c r="PH20" s="1714"/>
      <c r="PI20" s="1714"/>
      <c r="PJ20" s="1714"/>
      <c r="PK20" s="1714"/>
      <c r="PL20" s="1714"/>
      <c r="PM20" s="1714"/>
      <c r="PN20" s="1714"/>
      <c r="PO20" s="1714"/>
      <c r="PP20" s="1714"/>
      <c r="PQ20" s="1714"/>
      <c r="PR20" s="1714"/>
      <c r="PS20" s="1714"/>
      <c r="PT20" s="1714"/>
      <c r="PU20" s="1714"/>
      <c r="PV20" s="1714"/>
      <c r="PW20" s="1714"/>
      <c r="PX20" s="1714"/>
      <c r="PY20" s="1714"/>
      <c r="PZ20" s="1714"/>
      <c r="QA20" s="1714"/>
      <c r="QB20" s="1714"/>
      <c r="QC20" s="1714"/>
      <c r="QD20" s="1714"/>
      <c r="QE20" s="1714"/>
      <c r="QF20" s="1714"/>
      <c r="QG20" s="1714"/>
      <c r="QH20" s="1714"/>
      <c r="QI20" s="1714"/>
      <c r="QJ20" s="1714"/>
      <c r="QK20" s="1714"/>
      <c r="QL20" s="1714"/>
      <c r="QM20" s="1714"/>
      <c r="QN20" s="1714"/>
      <c r="QO20" s="1714"/>
      <c r="QP20" s="1714"/>
      <c r="QQ20" s="1714"/>
      <c r="QR20" s="1714"/>
      <c r="QS20" s="1714"/>
      <c r="QT20" s="1714"/>
      <c r="QU20" s="1714"/>
      <c r="QV20" s="1714"/>
      <c r="QW20" s="1714"/>
      <c r="QX20" s="1714"/>
      <c r="QY20" s="1714"/>
      <c r="QZ20" s="1714"/>
      <c r="RA20" s="1714"/>
      <c r="RB20" s="1714"/>
      <c r="RC20" s="1714"/>
      <c r="RD20" s="1714"/>
      <c r="RE20" s="1714"/>
      <c r="RF20" s="1714"/>
      <c r="RG20" s="1714"/>
      <c r="RH20" s="1714"/>
      <c r="RI20" s="1714"/>
      <c r="RJ20" s="1714"/>
      <c r="RK20" s="1714"/>
      <c r="RL20" s="1714"/>
      <c r="RM20" s="1714"/>
      <c r="RN20" s="1714"/>
      <c r="RO20" s="1714"/>
      <c r="RP20" s="1714"/>
      <c r="RQ20" s="1714"/>
      <c r="RR20" s="1714"/>
      <c r="RS20" s="1714"/>
      <c r="RT20" s="1714"/>
      <c r="RU20" s="1714"/>
      <c r="RV20" s="1714"/>
      <c r="RW20" s="1714"/>
      <c r="RX20" s="1714"/>
      <c r="RY20" s="1714"/>
      <c r="RZ20" s="1714"/>
      <c r="SA20" s="1714"/>
      <c r="SB20" s="1714"/>
      <c r="SC20" s="1714"/>
      <c r="SD20" s="1714"/>
      <c r="SE20" s="1714"/>
      <c r="SF20" s="1714"/>
      <c r="SG20" s="1714"/>
      <c r="SH20" s="1714"/>
      <c r="SI20" s="1714"/>
      <c r="SJ20" s="1714"/>
      <c r="SK20" s="1714"/>
      <c r="SL20" s="1714"/>
      <c r="SM20" s="1714"/>
      <c r="SN20" s="1714"/>
      <c r="SO20" s="1714"/>
      <c r="SP20" s="1714"/>
      <c r="SQ20" s="1714"/>
      <c r="SR20" s="1714"/>
      <c r="SS20" s="1714"/>
      <c r="ST20" s="1714"/>
      <c r="SU20" s="1714"/>
      <c r="SV20" s="1714"/>
      <c r="SW20" s="1714"/>
      <c r="SX20" s="1714"/>
      <c r="SY20" s="1714"/>
      <c r="SZ20" s="1714"/>
      <c r="TA20" s="1714"/>
      <c r="TB20" s="1714"/>
      <c r="TC20" s="1714"/>
      <c r="TD20" s="1714"/>
      <c r="TE20" s="1714"/>
      <c r="TF20" s="1714"/>
      <c r="TG20" s="1714"/>
      <c r="TH20" s="1714"/>
      <c r="TI20" s="1714"/>
      <c r="TJ20" s="1714"/>
      <c r="TK20" s="1714"/>
      <c r="TL20" s="1714"/>
      <c r="TM20" s="1714"/>
      <c r="TN20" s="1714"/>
      <c r="TO20" s="1714"/>
      <c r="TP20" s="1714"/>
      <c r="TQ20" s="1714"/>
      <c r="TR20" s="1714"/>
      <c r="TS20" s="1714"/>
      <c r="TT20" s="1714"/>
      <c r="TU20" s="1714"/>
      <c r="TV20" s="1714"/>
      <c r="TW20" s="1714"/>
      <c r="TX20" s="1714"/>
      <c r="TY20" s="1714"/>
      <c r="TZ20" s="1714"/>
      <c r="UA20" s="1714"/>
      <c r="UB20" s="1714"/>
      <c r="UC20" s="1714"/>
      <c r="UD20" s="1714"/>
      <c r="UE20" s="1714"/>
      <c r="UF20" s="1714"/>
      <c r="UG20" s="1714"/>
      <c r="UH20" s="1714"/>
      <c r="UI20" s="1714"/>
      <c r="UJ20" s="1714"/>
      <c r="UK20" s="1714"/>
      <c r="UL20" s="1714"/>
      <c r="UM20" s="1714"/>
      <c r="UN20" s="1714"/>
      <c r="UO20" s="1714"/>
      <c r="UP20" s="1714"/>
      <c r="UQ20" s="1714"/>
      <c r="UR20" s="1714"/>
      <c r="US20" s="1714"/>
      <c r="UT20" s="1714"/>
      <c r="UU20" s="1714"/>
      <c r="UV20" s="1714"/>
      <c r="UW20" s="1714"/>
      <c r="UX20" s="1714"/>
      <c r="UY20" s="1714"/>
      <c r="UZ20" s="1714"/>
      <c r="VA20" s="1714"/>
      <c r="VB20" s="1714"/>
      <c r="VC20" s="1714"/>
      <c r="VD20" s="1714"/>
      <c r="VE20" s="1714"/>
      <c r="VF20" s="1714"/>
      <c r="VG20" s="1714"/>
      <c r="VH20" s="1714"/>
      <c r="VI20" s="1714"/>
      <c r="VJ20" s="1714"/>
      <c r="VK20" s="1714"/>
      <c r="VL20" s="1714"/>
      <c r="VM20" s="1714"/>
      <c r="VN20" s="1714"/>
      <c r="VO20" s="1714"/>
      <c r="VP20" s="1714"/>
      <c r="VQ20" s="1714"/>
      <c r="VR20" s="1714"/>
      <c r="VS20" s="1714"/>
      <c r="VT20" s="1714"/>
      <c r="VU20" s="1714"/>
      <c r="VV20" s="1714"/>
      <c r="VW20" s="1714"/>
      <c r="VX20" s="1714"/>
      <c r="VY20" s="1714"/>
      <c r="VZ20" s="1714"/>
      <c r="WA20" s="1714"/>
      <c r="WB20" s="1714"/>
      <c r="WC20" s="1714"/>
      <c r="WD20" s="1714"/>
      <c r="WE20" s="1714"/>
      <c r="WF20" s="1714"/>
      <c r="WG20" s="1714"/>
      <c r="WH20" s="1714"/>
      <c r="WI20" s="1714"/>
      <c r="WJ20" s="1714"/>
      <c r="WK20" s="1714"/>
      <c r="WL20" s="1714"/>
      <c r="WM20" s="1714"/>
      <c r="WN20" s="1714"/>
      <c r="WO20" s="1714"/>
      <c r="WP20" s="1714"/>
      <c r="WQ20" s="1714"/>
      <c r="WR20" s="1714"/>
      <c r="WS20" s="1714"/>
      <c r="WT20" s="1714"/>
      <c r="WU20" s="1714"/>
      <c r="WV20" s="1714"/>
      <c r="WW20" s="1714"/>
      <c r="WX20" s="1714"/>
      <c r="WY20" s="1714"/>
      <c r="WZ20" s="1714"/>
      <c r="XA20" s="1714"/>
      <c r="XB20" s="1714"/>
      <c r="XC20" s="1714"/>
      <c r="XD20" s="1714"/>
      <c r="XE20" s="1714"/>
      <c r="XF20" s="1714"/>
      <c r="XG20" s="1714"/>
      <c r="XH20" s="1714"/>
      <c r="XI20" s="1714"/>
      <c r="XJ20" s="1714"/>
      <c r="XK20" s="1714"/>
      <c r="XL20" s="1714"/>
      <c r="XM20" s="1714"/>
      <c r="XN20" s="1714"/>
      <c r="XO20" s="1714"/>
      <c r="XP20" s="1714"/>
      <c r="XQ20" s="1714"/>
      <c r="XR20" s="1714"/>
      <c r="XS20" s="1714"/>
      <c r="XT20" s="1714"/>
      <c r="XU20" s="1714"/>
      <c r="XV20" s="1714"/>
      <c r="XW20" s="1714"/>
      <c r="XX20" s="1714"/>
      <c r="XY20" s="1714"/>
      <c r="XZ20" s="1714"/>
      <c r="YA20" s="1714"/>
      <c r="YB20" s="1714"/>
      <c r="YC20" s="1714"/>
      <c r="YD20" s="1714"/>
      <c r="YE20" s="1714"/>
      <c r="YF20" s="1714"/>
      <c r="YG20" s="1714"/>
      <c r="YH20" s="1714"/>
      <c r="YI20" s="1714"/>
      <c r="YJ20" s="1714"/>
      <c r="YK20" s="1714"/>
      <c r="YL20" s="1714"/>
      <c r="YM20" s="1714"/>
      <c r="YN20" s="1714"/>
      <c r="YO20" s="1714"/>
      <c r="YP20" s="1714"/>
      <c r="YQ20" s="1714"/>
      <c r="YR20" s="1714"/>
      <c r="YS20" s="1714"/>
      <c r="YT20" s="1714"/>
      <c r="YU20" s="1714"/>
      <c r="YV20" s="1714"/>
      <c r="YW20" s="1714"/>
      <c r="YX20" s="1714"/>
      <c r="YY20" s="1714"/>
      <c r="YZ20" s="1714"/>
      <c r="ZA20" s="1714"/>
      <c r="ZB20" s="1714"/>
      <c r="ZC20" s="1714"/>
      <c r="ZD20" s="1714"/>
      <c r="ZE20" s="1714"/>
      <c r="ZF20" s="1714"/>
      <c r="ZG20" s="1714"/>
      <c r="ZH20" s="1714"/>
      <c r="ZI20" s="1714"/>
      <c r="ZJ20" s="1714"/>
      <c r="ZK20" s="1714"/>
      <c r="ZL20" s="1714"/>
      <c r="ZM20" s="1714"/>
      <c r="ZN20" s="1714"/>
      <c r="ZO20" s="1714"/>
      <c r="ZP20" s="1714"/>
      <c r="ZQ20" s="1714"/>
      <c r="ZR20" s="1714"/>
      <c r="ZS20" s="1714"/>
      <c r="ZT20" s="1714"/>
      <c r="ZU20" s="1714"/>
      <c r="ZV20" s="1714"/>
      <c r="ZW20" s="1714"/>
      <c r="ZX20" s="1714"/>
      <c r="ZY20" s="1714"/>
      <c r="ZZ20" s="1714"/>
      <c r="AAA20" s="1714"/>
      <c r="AAB20" s="1714"/>
      <c r="AAC20" s="1714"/>
      <c r="AAD20" s="1714"/>
      <c r="AAE20" s="1714"/>
      <c r="AAF20" s="1714"/>
      <c r="AAG20" s="1714"/>
      <c r="AAH20" s="1714"/>
      <c r="AAI20" s="1714"/>
      <c r="AAJ20" s="1714"/>
      <c r="AAK20" s="1714"/>
      <c r="AAL20" s="1714"/>
      <c r="AAM20" s="1714"/>
      <c r="AAN20" s="1714"/>
      <c r="AAO20" s="1714"/>
      <c r="AAP20" s="1714"/>
      <c r="AAQ20" s="1714"/>
      <c r="AAR20" s="1714"/>
      <c r="AAS20" s="1714"/>
      <c r="AAT20" s="1714"/>
      <c r="AAU20" s="1714"/>
      <c r="AAV20" s="1714"/>
      <c r="AAW20" s="1714"/>
      <c r="AAX20" s="1714"/>
      <c r="AAY20" s="1714"/>
      <c r="AAZ20" s="1714"/>
      <c r="ABA20" s="1714"/>
      <c r="ABB20" s="1714"/>
      <c r="ABC20" s="1714"/>
      <c r="ABD20" s="1714"/>
      <c r="ABE20" s="1714"/>
      <c r="ABF20" s="1714"/>
      <c r="ABG20" s="1714"/>
      <c r="ABH20" s="1714"/>
      <c r="ABI20" s="1714"/>
      <c r="ABJ20" s="1714"/>
      <c r="ABK20" s="1714"/>
      <c r="ABL20" s="1714"/>
      <c r="ABM20" s="1714"/>
      <c r="ABN20" s="1714"/>
      <c r="ABO20" s="1714"/>
      <c r="ABP20" s="1714"/>
      <c r="ABQ20" s="1714"/>
      <c r="ABR20" s="1714"/>
      <c r="ABS20" s="1714"/>
      <c r="ABT20" s="1714"/>
      <c r="ABU20" s="1714"/>
      <c r="ABV20" s="1714"/>
      <c r="ABW20" s="1714"/>
      <c r="ABX20" s="1714"/>
      <c r="ABY20" s="1714"/>
      <c r="ABZ20" s="1714"/>
      <c r="ACA20" s="1714"/>
      <c r="ACB20" s="1714"/>
      <c r="ACC20" s="1714"/>
      <c r="ACD20" s="1714"/>
      <c r="ACE20" s="1714"/>
      <c r="ACF20" s="1714"/>
      <c r="ACG20" s="1714"/>
      <c r="ACH20" s="1714"/>
      <c r="ACI20" s="1714"/>
      <c r="ACJ20" s="1714"/>
      <c r="ACK20" s="1714"/>
      <c r="ACL20" s="1714"/>
      <c r="ACM20" s="1714"/>
      <c r="ACN20" s="1714"/>
      <c r="ACO20" s="1714"/>
      <c r="ACP20" s="1714"/>
      <c r="ACQ20" s="1714"/>
      <c r="ACR20" s="1714"/>
      <c r="ACS20" s="1714"/>
      <c r="ACT20" s="1714"/>
      <c r="ACU20" s="1714"/>
      <c r="ACV20" s="1714"/>
      <c r="ACW20" s="1714"/>
      <c r="ACX20" s="1714"/>
      <c r="ACY20" s="1714"/>
      <c r="ACZ20" s="1714"/>
      <c r="ADA20" s="1714"/>
      <c r="ADB20" s="1714"/>
      <c r="ADC20" s="1714"/>
      <c r="ADD20" s="1714"/>
      <c r="ADE20" s="1714"/>
      <c r="ADF20" s="1714"/>
      <c r="ADG20" s="1714"/>
      <c r="ADH20" s="1714"/>
      <c r="ADI20" s="1714"/>
      <c r="ADJ20" s="1714"/>
      <c r="ADK20" s="1714"/>
      <c r="ADL20" s="1714"/>
      <c r="ADM20" s="1714"/>
      <c r="ADN20" s="1714"/>
      <c r="ADO20" s="1714"/>
      <c r="ADP20" s="1714"/>
      <c r="ADQ20" s="1714"/>
      <c r="ADR20" s="1714"/>
      <c r="ADS20" s="1714"/>
      <c r="ADT20" s="1714"/>
      <c r="ADU20" s="1714"/>
      <c r="ADV20" s="1714"/>
      <c r="ADW20" s="1714"/>
      <c r="ADX20" s="1714"/>
      <c r="ADY20" s="1714"/>
      <c r="ADZ20" s="1714"/>
      <c r="AEA20" s="1714"/>
      <c r="AEB20" s="1714"/>
      <c r="AEC20" s="1714"/>
      <c r="AED20" s="1714"/>
      <c r="AEE20" s="1714"/>
      <c r="AEF20" s="1714"/>
      <c r="AEG20" s="1714"/>
      <c r="AEH20" s="1714"/>
      <c r="AEI20" s="1714"/>
      <c r="AEJ20" s="1714"/>
      <c r="AEK20" s="1714"/>
      <c r="AEL20" s="1714"/>
      <c r="AEM20" s="1714"/>
      <c r="AEN20" s="1714"/>
      <c r="AEO20" s="1714"/>
      <c r="AEP20" s="1714"/>
      <c r="AEQ20" s="1714"/>
      <c r="AER20" s="1714"/>
      <c r="AES20" s="1714"/>
      <c r="AET20" s="1714"/>
      <c r="AEU20" s="1714"/>
      <c r="AEV20" s="1714"/>
      <c r="AEW20" s="1714"/>
      <c r="AEX20" s="1714"/>
      <c r="AEY20" s="1714"/>
      <c r="AEZ20" s="1714"/>
      <c r="AFA20" s="1714"/>
      <c r="AFB20" s="1714"/>
      <c r="AFC20" s="1714"/>
      <c r="AFD20" s="1714"/>
      <c r="AFE20" s="1714"/>
      <c r="AFF20" s="1714"/>
      <c r="AFG20" s="1714"/>
      <c r="AFH20" s="1714"/>
      <c r="AFI20" s="1714"/>
      <c r="AFJ20" s="1714"/>
      <c r="AFK20" s="1714"/>
      <c r="AFL20" s="1714"/>
      <c r="AFM20" s="1714"/>
      <c r="AFN20" s="1714"/>
      <c r="AFO20" s="1714"/>
      <c r="AFP20" s="1714"/>
      <c r="AFQ20" s="1714"/>
      <c r="AFR20" s="1714"/>
      <c r="AFS20" s="1714"/>
      <c r="AFT20" s="1714"/>
      <c r="AFU20" s="1714"/>
      <c r="AFV20" s="1714"/>
      <c r="AFW20" s="1714"/>
      <c r="AFX20" s="1714"/>
      <c r="AFY20" s="1714"/>
      <c r="AFZ20" s="1714"/>
      <c r="AGA20" s="1714"/>
      <c r="AGB20" s="1714"/>
      <c r="AGC20" s="1714"/>
      <c r="AGD20" s="1714"/>
      <c r="AGE20" s="1714"/>
      <c r="AGF20" s="1714"/>
      <c r="AGG20" s="1714"/>
      <c r="AGH20" s="1714"/>
      <c r="AGI20" s="1714"/>
      <c r="AGJ20" s="1714"/>
      <c r="AGK20" s="1714"/>
      <c r="AGL20" s="1714"/>
      <c r="AGM20" s="1714"/>
      <c r="AGN20" s="1714"/>
      <c r="AGO20" s="1714"/>
      <c r="AGP20" s="1714"/>
      <c r="AGQ20" s="1714"/>
      <c r="AGR20" s="1714"/>
      <c r="AGS20" s="1714"/>
      <c r="AGT20" s="1714"/>
      <c r="AGU20" s="1714"/>
      <c r="AGV20" s="1714"/>
      <c r="AGW20" s="1714"/>
      <c r="AGX20" s="1714"/>
      <c r="AGY20" s="1714"/>
      <c r="AGZ20" s="1714"/>
      <c r="AHA20" s="1714"/>
      <c r="AHB20" s="1714"/>
      <c r="AHC20" s="1714"/>
      <c r="AHD20" s="1714"/>
      <c r="AHE20" s="1714"/>
      <c r="AHF20" s="1714"/>
      <c r="AHG20" s="1714"/>
      <c r="AHH20" s="1714"/>
      <c r="AHI20" s="1714"/>
      <c r="AHJ20" s="1714"/>
      <c r="AHK20" s="1714"/>
      <c r="AHL20" s="1714"/>
      <c r="AHM20" s="1714"/>
      <c r="AHN20" s="1714"/>
      <c r="AHO20" s="1714"/>
      <c r="AHP20" s="1714"/>
      <c r="AHQ20" s="1714"/>
      <c r="AHR20" s="1714"/>
      <c r="AHS20" s="1714"/>
      <c r="AHT20" s="1714"/>
      <c r="AHU20" s="1714"/>
      <c r="AHV20" s="1714"/>
      <c r="AHW20" s="1714"/>
      <c r="AHX20" s="1714"/>
      <c r="AHY20" s="1714"/>
      <c r="AHZ20" s="1714"/>
      <c r="AIA20" s="1714"/>
      <c r="AIB20" s="1714"/>
      <c r="AIC20" s="1714"/>
      <c r="AID20" s="1714"/>
      <c r="AIE20" s="1714"/>
      <c r="AIF20" s="1714"/>
      <c r="AIG20" s="1714"/>
      <c r="AIH20" s="1714"/>
      <c r="AII20" s="1714"/>
      <c r="AIJ20" s="1714"/>
      <c r="AIK20" s="1714"/>
      <c r="AIL20" s="1714"/>
      <c r="AIM20" s="1714"/>
      <c r="AIN20" s="1714"/>
      <c r="AIO20" s="1714"/>
      <c r="AIP20" s="1714"/>
      <c r="AIQ20" s="1714"/>
      <c r="AIR20" s="1714"/>
      <c r="AIS20" s="1714"/>
      <c r="AIT20" s="1714"/>
      <c r="AIU20" s="1714"/>
      <c r="AIV20" s="1714"/>
      <c r="AIW20" s="1714"/>
      <c r="AIX20" s="1714"/>
      <c r="AIY20" s="1714"/>
      <c r="AIZ20" s="1714"/>
      <c r="AJA20" s="1714"/>
      <c r="AJB20" s="1714"/>
      <c r="AJC20" s="1714"/>
      <c r="AJD20" s="1714"/>
      <c r="AJE20" s="1714"/>
      <c r="AJF20" s="1714"/>
      <c r="AJG20" s="1714"/>
      <c r="AJH20" s="1714"/>
      <c r="AJI20" s="1714"/>
      <c r="AJJ20" s="1714"/>
      <c r="AJK20" s="1714"/>
      <c r="AJL20" s="1714"/>
      <c r="AJM20" s="1714"/>
      <c r="AJN20" s="1714"/>
      <c r="AJO20" s="1714"/>
      <c r="AJP20" s="1714"/>
      <c r="AJQ20" s="1714"/>
      <c r="AJR20" s="1714"/>
      <c r="AJS20" s="1714"/>
      <c r="AJT20" s="1714"/>
      <c r="AJU20" s="1714"/>
      <c r="AJV20" s="1714"/>
      <c r="AJW20" s="1714"/>
      <c r="AJX20" s="1714"/>
      <c r="AJY20" s="1714"/>
      <c r="AJZ20" s="1714"/>
      <c r="AKA20" s="1714"/>
      <c r="AKB20" s="1714"/>
      <c r="AKC20" s="1714"/>
      <c r="AKD20" s="1714"/>
      <c r="AKE20" s="1714"/>
      <c r="AKF20" s="1714"/>
      <c r="AKG20" s="1714"/>
      <c r="AKH20" s="1714"/>
      <c r="AKI20" s="1714"/>
      <c r="AKJ20" s="1714"/>
      <c r="AKK20" s="1714"/>
      <c r="AKL20" s="1714"/>
      <c r="AKM20" s="1714"/>
      <c r="AKN20" s="1714"/>
      <c r="AKO20" s="1714"/>
      <c r="AKP20" s="1714"/>
      <c r="AKQ20" s="1714"/>
      <c r="AKR20" s="1714"/>
      <c r="AKS20" s="1714"/>
      <c r="AKT20" s="1714"/>
      <c r="AKU20" s="1714"/>
      <c r="AKV20" s="1714"/>
      <c r="AKW20" s="1714"/>
      <c r="AKX20" s="1714"/>
      <c r="AKY20" s="1714"/>
      <c r="AKZ20" s="1714"/>
      <c r="ALA20" s="1714"/>
      <c r="ALB20" s="1714"/>
      <c r="ALC20" s="1714"/>
      <c r="ALD20" s="1714"/>
      <c r="ALE20" s="1714"/>
      <c r="ALF20" s="1714"/>
      <c r="ALG20" s="1714"/>
      <c r="ALH20" s="1714"/>
      <c r="ALI20" s="1714"/>
      <c r="ALJ20" s="1714"/>
      <c r="ALK20" s="1714"/>
      <c r="ALL20" s="1714"/>
      <c r="ALM20" s="1714"/>
      <c r="ALN20" s="1714"/>
      <c r="ALO20" s="1714"/>
      <c r="ALP20" s="1714"/>
      <c r="ALQ20" s="1714"/>
      <c r="ALR20" s="1714"/>
      <c r="ALS20" s="1714"/>
      <c r="ALT20" s="1714"/>
      <c r="ALU20" s="1714"/>
      <c r="ALV20" s="1714"/>
      <c r="ALW20" s="1714"/>
      <c r="ALX20" s="1714"/>
      <c r="ALY20" s="1714"/>
      <c r="ALZ20" s="1714"/>
      <c r="AMA20" s="1714"/>
      <c r="AMB20" s="1714"/>
      <c r="AMC20" s="1714"/>
      <c r="AMD20" s="1714"/>
      <c r="AME20" s="1714"/>
      <c r="AMF20" s="1714"/>
      <c r="AMG20" s="1714"/>
      <c r="AMH20" s="1714"/>
      <c r="AMI20" s="1714"/>
      <c r="AMJ20" s="1714"/>
      <c r="AMK20" s="1714"/>
    </row>
    <row r="21" spans="1:1025" s="1409" customFormat="1" ht="30" customHeight="1">
      <c r="A21" s="1705" t="s">
        <v>3862</v>
      </c>
      <c r="B21" s="1705" t="s">
        <v>3863</v>
      </c>
      <c r="C21" s="1705" t="s">
        <v>647</v>
      </c>
      <c r="D21" s="1705" t="s">
        <v>3946</v>
      </c>
      <c r="E21" s="1705" t="s">
        <v>3947</v>
      </c>
      <c r="F21" s="1705" t="s">
        <v>3948</v>
      </c>
      <c r="G21" s="1709" t="s">
        <v>3949</v>
      </c>
      <c r="H21" s="1705"/>
      <c r="I21" s="1705"/>
      <c r="J21" s="1705"/>
      <c r="K21" s="1705"/>
      <c r="L21" s="1705"/>
      <c r="M21" s="1705"/>
      <c r="N21" s="1705"/>
      <c r="O21" s="1705"/>
      <c r="P21" s="1705" t="s">
        <v>4001</v>
      </c>
      <c r="Q21" s="1705" t="s">
        <v>3975</v>
      </c>
      <c r="R21" s="1739"/>
      <c r="S21" s="1705" t="s">
        <v>4002</v>
      </c>
      <c r="T21" s="1705" t="s">
        <v>4003</v>
      </c>
      <c r="U21" s="1705" t="s">
        <v>1519</v>
      </c>
      <c r="V21" s="1705" t="s">
        <v>3940</v>
      </c>
      <c r="W21" s="1705" t="s">
        <v>3901</v>
      </c>
      <c r="X21" s="1705" t="s">
        <v>3874</v>
      </c>
      <c r="Y21" s="1705" t="s">
        <v>4004</v>
      </c>
      <c r="Z21" s="1706" t="s">
        <v>4005</v>
      </c>
      <c r="AA21" s="1705" t="s">
        <v>1146</v>
      </c>
      <c r="AB21" s="1709" t="s">
        <v>3955</v>
      </c>
      <c r="AC21" s="1709" t="s">
        <v>3956</v>
      </c>
      <c r="AD21" s="1705" t="s">
        <v>3879</v>
      </c>
      <c r="AE21" s="1705" t="s">
        <v>3880</v>
      </c>
      <c r="AF21" s="1705" t="s">
        <v>3881</v>
      </c>
      <c r="AG21" s="1705"/>
      <c r="AH21" s="1705"/>
      <c r="AI21" s="1705"/>
      <c r="AJ21" s="1705"/>
      <c r="AK21" s="1705"/>
      <c r="AL21" s="1705"/>
      <c r="AM21" s="1705"/>
      <c r="AN21" s="1705"/>
      <c r="AO21" s="1705"/>
      <c r="AP21" s="1705"/>
      <c r="AQ21" s="1705"/>
      <c r="AR21" s="1705"/>
      <c r="AS21" s="1705"/>
      <c r="AT21" s="1705"/>
      <c r="AU21" s="1705"/>
      <c r="AV21" s="1705"/>
      <c r="AW21" s="1705"/>
      <c r="AX21" s="1705"/>
      <c r="AY21" s="1705"/>
      <c r="AZ21" s="1705"/>
      <c r="BA21" s="1705" t="s">
        <v>3907</v>
      </c>
      <c r="BB21" s="1714"/>
      <c r="BC21" s="1714"/>
      <c r="BD21" s="1714"/>
      <c r="BE21" s="1714"/>
      <c r="BF21" s="1714"/>
      <c r="BG21" s="1714"/>
      <c r="BH21" s="1714"/>
      <c r="BI21" s="1714"/>
      <c r="BJ21" s="1714"/>
      <c r="BK21" s="1714"/>
      <c r="BL21" s="1714"/>
      <c r="BM21" s="1714"/>
      <c r="BN21" s="1714"/>
      <c r="BO21" s="1714"/>
      <c r="BP21" s="1714"/>
      <c r="BQ21" s="1714"/>
      <c r="BR21" s="1714"/>
      <c r="BS21" s="1714"/>
      <c r="BT21" s="1714"/>
      <c r="BU21" s="1714"/>
      <c r="BV21" s="1714"/>
      <c r="BW21" s="1714"/>
      <c r="BX21" s="1714"/>
      <c r="BY21" s="1714"/>
      <c r="BZ21" s="1714"/>
      <c r="CA21" s="1714"/>
      <c r="CB21" s="1714"/>
      <c r="CC21" s="1714"/>
      <c r="CD21" s="1714"/>
      <c r="CE21" s="1714"/>
      <c r="CF21" s="1714"/>
      <c r="CG21" s="1714"/>
      <c r="CH21" s="1714"/>
      <c r="CI21" s="1714"/>
      <c r="CJ21" s="1714"/>
      <c r="CK21" s="1714"/>
      <c r="CL21" s="1714"/>
      <c r="CM21" s="1714"/>
      <c r="CN21" s="1714"/>
      <c r="CO21" s="1714"/>
      <c r="CP21" s="1714"/>
      <c r="CQ21" s="1714"/>
      <c r="CR21" s="1714"/>
      <c r="CS21" s="1714"/>
      <c r="CT21" s="1714"/>
      <c r="CU21" s="1714"/>
      <c r="CV21" s="1714"/>
      <c r="CW21" s="1714"/>
      <c r="CX21" s="1714"/>
      <c r="CY21" s="1714"/>
      <c r="CZ21" s="1714"/>
      <c r="DA21" s="1714"/>
      <c r="DB21" s="1714"/>
      <c r="DC21" s="1714"/>
      <c r="DD21" s="1714"/>
      <c r="DE21" s="1714"/>
      <c r="DF21" s="1714"/>
      <c r="DG21" s="1714"/>
      <c r="DH21" s="1714"/>
      <c r="DI21" s="1714"/>
      <c r="DJ21" s="1714"/>
      <c r="DK21" s="1714"/>
      <c r="DL21" s="1714"/>
      <c r="DM21" s="1714"/>
      <c r="DN21" s="1714"/>
      <c r="DO21" s="1714"/>
      <c r="DP21" s="1714"/>
      <c r="DQ21" s="1714"/>
      <c r="DR21" s="1714"/>
      <c r="DS21" s="1714"/>
      <c r="DT21" s="1714"/>
      <c r="DU21" s="1714"/>
      <c r="DV21" s="1714"/>
      <c r="DW21" s="1714"/>
      <c r="DX21" s="1714"/>
      <c r="DY21" s="1714"/>
      <c r="DZ21" s="1714"/>
      <c r="EA21" s="1714"/>
      <c r="EB21" s="1714"/>
      <c r="EC21" s="1714"/>
      <c r="ED21" s="1714"/>
      <c r="EE21" s="1714"/>
      <c r="EF21" s="1714"/>
      <c r="EG21" s="1714"/>
      <c r="EH21" s="1714"/>
      <c r="EI21" s="1714"/>
      <c r="EJ21" s="1714"/>
      <c r="EK21" s="1714"/>
      <c r="EL21" s="1714"/>
      <c r="EM21" s="1714"/>
      <c r="EN21" s="1714"/>
      <c r="EO21" s="1714"/>
      <c r="EP21" s="1714"/>
      <c r="EQ21" s="1714"/>
      <c r="ER21" s="1714"/>
      <c r="ES21" s="1714"/>
      <c r="ET21" s="1714"/>
      <c r="EU21" s="1714"/>
      <c r="EV21" s="1714"/>
      <c r="EW21" s="1714"/>
      <c r="EX21" s="1714"/>
      <c r="EY21" s="1714"/>
      <c r="EZ21" s="1714"/>
      <c r="FA21" s="1714"/>
      <c r="FB21" s="1714"/>
      <c r="FC21" s="1714"/>
      <c r="FD21" s="1714"/>
      <c r="FE21" s="1714"/>
      <c r="FF21" s="1714"/>
      <c r="FG21" s="1714"/>
      <c r="FH21" s="1714"/>
      <c r="FI21" s="1714"/>
      <c r="FJ21" s="1714"/>
      <c r="FK21" s="1714"/>
      <c r="FL21" s="1714"/>
      <c r="FM21" s="1714"/>
      <c r="FN21" s="1714"/>
      <c r="FO21" s="1714"/>
      <c r="FP21" s="1714"/>
      <c r="FQ21" s="1714"/>
      <c r="FR21" s="1714"/>
      <c r="FS21" s="1714"/>
      <c r="FT21" s="1714"/>
      <c r="FU21" s="1714"/>
      <c r="FV21" s="1714"/>
      <c r="FW21" s="1714"/>
      <c r="FX21" s="1714"/>
      <c r="FY21" s="1714"/>
      <c r="FZ21" s="1714"/>
      <c r="GA21" s="1714"/>
      <c r="GB21" s="1714"/>
      <c r="GC21" s="1714"/>
      <c r="GD21" s="1714"/>
      <c r="GE21" s="1714"/>
      <c r="GF21" s="1714"/>
      <c r="GG21" s="1714"/>
      <c r="GH21" s="1714"/>
      <c r="GI21" s="1714"/>
      <c r="GJ21" s="1714"/>
      <c r="GK21" s="1714"/>
      <c r="GL21" s="1714"/>
      <c r="GM21" s="1714"/>
      <c r="GN21" s="1714"/>
      <c r="GO21" s="1714"/>
      <c r="GP21" s="1714"/>
      <c r="GQ21" s="1714"/>
      <c r="GR21" s="1714"/>
      <c r="GS21" s="1714"/>
      <c r="GT21" s="1714"/>
      <c r="GU21" s="1714"/>
      <c r="GV21" s="1714"/>
      <c r="GW21" s="1714"/>
      <c r="GX21" s="1714"/>
      <c r="GY21" s="1714"/>
      <c r="GZ21" s="1714"/>
      <c r="HA21" s="1714"/>
      <c r="HB21" s="1714"/>
      <c r="HC21" s="1714"/>
      <c r="HD21" s="1714"/>
      <c r="HE21" s="1714"/>
      <c r="HF21" s="1714"/>
      <c r="HG21" s="1714"/>
      <c r="HH21" s="1714"/>
      <c r="HI21" s="1714"/>
      <c r="HJ21" s="1714"/>
      <c r="HK21" s="1714"/>
      <c r="HL21" s="1714"/>
      <c r="HM21" s="1714"/>
      <c r="HN21" s="1714"/>
      <c r="HO21" s="1714"/>
      <c r="HP21" s="1714"/>
      <c r="HQ21" s="1714"/>
      <c r="HR21" s="1714"/>
      <c r="HS21" s="1714"/>
      <c r="HT21" s="1714"/>
      <c r="HU21" s="1714"/>
      <c r="HV21" s="1714"/>
      <c r="HW21" s="1714"/>
      <c r="HX21" s="1714"/>
      <c r="HY21" s="1714"/>
      <c r="HZ21" s="1714"/>
      <c r="IA21" s="1714"/>
      <c r="IB21" s="1714"/>
      <c r="IC21" s="1714"/>
      <c r="ID21" s="1714"/>
      <c r="IE21" s="1714"/>
      <c r="IF21" s="1714"/>
      <c r="IG21" s="1714"/>
      <c r="IH21" s="1714"/>
      <c r="II21" s="1714"/>
      <c r="IJ21" s="1714"/>
      <c r="IK21" s="1714"/>
      <c r="IL21" s="1714"/>
      <c r="IM21" s="1714"/>
      <c r="IN21" s="1714"/>
      <c r="IO21" s="1714"/>
      <c r="IP21" s="1714"/>
      <c r="IQ21" s="1714"/>
      <c r="IR21" s="1714"/>
      <c r="IS21" s="1714"/>
      <c r="IT21" s="1714"/>
      <c r="IU21" s="1714"/>
      <c r="IV21" s="1714"/>
      <c r="IW21" s="1714"/>
      <c r="IX21" s="1714"/>
      <c r="IY21" s="1714"/>
      <c r="IZ21" s="1714"/>
      <c r="JA21" s="1714"/>
      <c r="JB21" s="1714"/>
      <c r="JC21" s="1714"/>
      <c r="JD21" s="1714"/>
      <c r="JE21" s="1714"/>
      <c r="JF21" s="1714"/>
      <c r="JG21" s="1714"/>
      <c r="JH21" s="1714"/>
      <c r="JI21" s="1714"/>
      <c r="JJ21" s="1714"/>
      <c r="JK21" s="1714"/>
      <c r="JL21" s="1714"/>
      <c r="JM21" s="1714"/>
      <c r="JN21" s="1714"/>
      <c r="JO21" s="1714"/>
      <c r="JP21" s="1714"/>
      <c r="JQ21" s="1714"/>
      <c r="JR21" s="1714"/>
      <c r="JS21" s="1714"/>
      <c r="JT21" s="1714"/>
      <c r="JU21" s="1714"/>
      <c r="JV21" s="1714"/>
      <c r="JW21" s="1714"/>
      <c r="JX21" s="1714"/>
      <c r="JY21" s="1714"/>
      <c r="JZ21" s="1714"/>
      <c r="KA21" s="1714"/>
      <c r="KB21" s="1714"/>
      <c r="KC21" s="1714"/>
      <c r="KD21" s="1714"/>
      <c r="KE21" s="1714"/>
      <c r="KF21" s="1714"/>
      <c r="KG21" s="1714"/>
      <c r="KH21" s="1714"/>
      <c r="KI21" s="1714"/>
      <c r="KJ21" s="1714"/>
      <c r="KK21" s="1714"/>
      <c r="KL21" s="1714"/>
      <c r="KM21" s="1714"/>
      <c r="KN21" s="1714"/>
      <c r="KO21" s="1714"/>
      <c r="KP21" s="1714"/>
      <c r="KQ21" s="1714"/>
      <c r="KR21" s="1714"/>
      <c r="KS21" s="1714"/>
      <c r="KT21" s="1714"/>
      <c r="KU21" s="1714"/>
      <c r="KV21" s="1714"/>
      <c r="KW21" s="1714"/>
      <c r="KX21" s="1714"/>
      <c r="KY21" s="1714"/>
      <c r="KZ21" s="1714"/>
      <c r="LA21" s="1714"/>
      <c r="LB21" s="1714"/>
      <c r="LC21" s="1714"/>
      <c r="LD21" s="1714"/>
      <c r="LE21" s="1714"/>
      <c r="LF21" s="1714"/>
      <c r="LG21" s="1714"/>
      <c r="LH21" s="1714"/>
      <c r="LI21" s="1714"/>
      <c r="LJ21" s="1714"/>
      <c r="LK21" s="1714"/>
      <c r="LL21" s="1714"/>
      <c r="LM21" s="1714"/>
      <c r="LN21" s="1714"/>
      <c r="LO21" s="1714"/>
      <c r="LP21" s="1714"/>
      <c r="LQ21" s="1714"/>
      <c r="LR21" s="1714"/>
      <c r="LS21" s="1714"/>
      <c r="LT21" s="1714"/>
      <c r="LU21" s="1714"/>
      <c r="LV21" s="1714"/>
      <c r="LW21" s="1714"/>
      <c r="LX21" s="1714"/>
      <c r="LY21" s="1714"/>
      <c r="LZ21" s="1714"/>
      <c r="MA21" s="1714"/>
      <c r="MB21" s="1714"/>
      <c r="MC21" s="1714"/>
      <c r="MD21" s="1714"/>
      <c r="ME21" s="1714"/>
      <c r="MF21" s="1714"/>
      <c r="MG21" s="1714"/>
      <c r="MH21" s="1714"/>
      <c r="MI21" s="1714"/>
      <c r="MJ21" s="1714"/>
      <c r="MK21" s="1714"/>
      <c r="ML21" s="1714"/>
      <c r="MM21" s="1714"/>
      <c r="MN21" s="1714"/>
      <c r="MO21" s="1714"/>
      <c r="MP21" s="1714"/>
      <c r="MQ21" s="1714"/>
      <c r="MR21" s="1714"/>
      <c r="MS21" s="1714"/>
      <c r="MT21" s="1714"/>
      <c r="MU21" s="1714"/>
      <c r="MV21" s="1714"/>
      <c r="MW21" s="1714"/>
      <c r="MX21" s="1714"/>
      <c r="MY21" s="1714"/>
      <c r="MZ21" s="1714"/>
      <c r="NA21" s="1714"/>
      <c r="NB21" s="1714"/>
      <c r="NC21" s="1714"/>
      <c r="ND21" s="1714"/>
      <c r="NE21" s="1714"/>
      <c r="NF21" s="1714"/>
      <c r="NG21" s="1714"/>
      <c r="NH21" s="1714"/>
      <c r="NI21" s="1714"/>
      <c r="NJ21" s="1714"/>
      <c r="NK21" s="1714"/>
      <c r="NL21" s="1714"/>
      <c r="NM21" s="1714"/>
      <c r="NN21" s="1714"/>
      <c r="NO21" s="1714"/>
      <c r="NP21" s="1714"/>
      <c r="NQ21" s="1714"/>
      <c r="NR21" s="1714"/>
      <c r="NS21" s="1714"/>
      <c r="NT21" s="1714"/>
      <c r="NU21" s="1714"/>
      <c r="NV21" s="1714"/>
      <c r="NW21" s="1714"/>
      <c r="NX21" s="1714"/>
      <c r="NY21" s="1714"/>
      <c r="NZ21" s="1714"/>
      <c r="OA21" s="1714"/>
      <c r="OB21" s="1714"/>
      <c r="OC21" s="1714"/>
      <c r="OD21" s="1714"/>
      <c r="OE21" s="1714"/>
      <c r="OF21" s="1714"/>
      <c r="OG21" s="1714"/>
      <c r="OH21" s="1714"/>
      <c r="OI21" s="1714"/>
      <c r="OJ21" s="1714"/>
      <c r="OK21" s="1714"/>
      <c r="OL21" s="1714"/>
      <c r="OM21" s="1714"/>
      <c r="ON21" s="1714"/>
      <c r="OO21" s="1714"/>
      <c r="OP21" s="1714"/>
      <c r="OQ21" s="1714"/>
      <c r="OR21" s="1714"/>
      <c r="OS21" s="1714"/>
      <c r="OT21" s="1714"/>
      <c r="OU21" s="1714"/>
      <c r="OV21" s="1714"/>
      <c r="OW21" s="1714"/>
      <c r="OX21" s="1714"/>
      <c r="OY21" s="1714"/>
      <c r="OZ21" s="1714"/>
      <c r="PA21" s="1714"/>
      <c r="PB21" s="1714"/>
      <c r="PC21" s="1714"/>
      <c r="PD21" s="1714"/>
      <c r="PE21" s="1714"/>
      <c r="PF21" s="1714"/>
      <c r="PG21" s="1714"/>
      <c r="PH21" s="1714"/>
      <c r="PI21" s="1714"/>
      <c r="PJ21" s="1714"/>
      <c r="PK21" s="1714"/>
      <c r="PL21" s="1714"/>
      <c r="PM21" s="1714"/>
      <c r="PN21" s="1714"/>
      <c r="PO21" s="1714"/>
      <c r="PP21" s="1714"/>
      <c r="PQ21" s="1714"/>
      <c r="PR21" s="1714"/>
      <c r="PS21" s="1714"/>
      <c r="PT21" s="1714"/>
      <c r="PU21" s="1714"/>
      <c r="PV21" s="1714"/>
      <c r="PW21" s="1714"/>
      <c r="PX21" s="1714"/>
      <c r="PY21" s="1714"/>
      <c r="PZ21" s="1714"/>
      <c r="QA21" s="1714"/>
      <c r="QB21" s="1714"/>
      <c r="QC21" s="1714"/>
      <c r="QD21" s="1714"/>
      <c r="QE21" s="1714"/>
      <c r="QF21" s="1714"/>
      <c r="QG21" s="1714"/>
      <c r="QH21" s="1714"/>
      <c r="QI21" s="1714"/>
      <c r="QJ21" s="1714"/>
      <c r="QK21" s="1714"/>
      <c r="QL21" s="1714"/>
      <c r="QM21" s="1714"/>
      <c r="QN21" s="1714"/>
      <c r="QO21" s="1714"/>
      <c r="QP21" s="1714"/>
      <c r="QQ21" s="1714"/>
      <c r="QR21" s="1714"/>
      <c r="QS21" s="1714"/>
      <c r="QT21" s="1714"/>
      <c r="QU21" s="1714"/>
      <c r="QV21" s="1714"/>
      <c r="QW21" s="1714"/>
      <c r="QX21" s="1714"/>
      <c r="QY21" s="1714"/>
      <c r="QZ21" s="1714"/>
      <c r="RA21" s="1714"/>
      <c r="RB21" s="1714"/>
      <c r="RC21" s="1714"/>
      <c r="RD21" s="1714"/>
      <c r="RE21" s="1714"/>
      <c r="RF21" s="1714"/>
      <c r="RG21" s="1714"/>
      <c r="RH21" s="1714"/>
      <c r="RI21" s="1714"/>
      <c r="RJ21" s="1714"/>
      <c r="RK21" s="1714"/>
      <c r="RL21" s="1714"/>
      <c r="RM21" s="1714"/>
      <c r="RN21" s="1714"/>
      <c r="RO21" s="1714"/>
      <c r="RP21" s="1714"/>
      <c r="RQ21" s="1714"/>
      <c r="RR21" s="1714"/>
      <c r="RS21" s="1714"/>
      <c r="RT21" s="1714"/>
      <c r="RU21" s="1714"/>
      <c r="RV21" s="1714"/>
      <c r="RW21" s="1714"/>
      <c r="RX21" s="1714"/>
      <c r="RY21" s="1714"/>
      <c r="RZ21" s="1714"/>
      <c r="SA21" s="1714"/>
      <c r="SB21" s="1714"/>
      <c r="SC21" s="1714"/>
      <c r="SD21" s="1714"/>
      <c r="SE21" s="1714"/>
      <c r="SF21" s="1714"/>
      <c r="SG21" s="1714"/>
      <c r="SH21" s="1714"/>
      <c r="SI21" s="1714"/>
      <c r="SJ21" s="1714"/>
      <c r="SK21" s="1714"/>
      <c r="SL21" s="1714"/>
      <c r="SM21" s="1714"/>
      <c r="SN21" s="1714"/>
      <c r="SO21" s="1714"/>
      <c r="SP21" s="1714"/>
      <c r="SQ21" s="1714"/>
      <c r="SR21" s="1714"/>
      <c r="SS21" s="1714"/>
      <c r="ST21" s="1714"/>
      <c r="SU21" s="1714"/>
      <c r="SV21" s="1714"/>
      <c r="SW21" s="1714"/>
      <c r="SX21" s="1714"/>
      <c r="SY21" s="1714"/>
      <c r="SZ21" s="1714"/>
      <c r="TA21" s="1714"/>
      <c r="TB21" s="1714"/>
      <c r="TC21" s="1714"/>
      <c r="TD21" s="1714"/>
      <c r="TE21" s="1714"/>
      <c r="TF21" s="1714"/>
      <c r="TG21" s="1714"/>
      <c r="TH21" s="1714"/>
      <c r="TI21" s="1714"/>
      <c r="TJ21" s="1714"/>
      <c r="TK21" s="1714"/>
      <c r="TL21" s="1714"/>
      <c r="TM21" s="1714"/>
      <c r="TN21" s="1714"/>
      <c r="TO21" s="1714"/>
      <c r="TP21" s="1714"/>
      <c r="TQ21" s="1714"/>
      <c r="TR21" s="1714"/>
      <c r="TS21" s="1714"/>
      <c r="TT21" s="1714"/>
      <c r="TU21" s="1714"/>
      <c r="TV21" s="1714"/>
      <c r="TW21" s="1714"/>
      <c r="TX21" s="1714"/>
      <c r="TY21" s="1714"/>
      <c r="TZ21" s="1714"/>
      <c r="UA21" s="1714"/>
      <c r="UB21" s="1714"/>
      <c r="UC21" s="1714"/>
      <c r="UD21" s="1714"/>
      <c r="UE21" s="1714"/>
      <c r="UF21" s="1714"/>
      <c r="UG21" s="1714"/>
      <c r="UH21" s="1714"/>
      <c r="UI21" s="1714"/>
      <c r="UJ21" s="1714"/>
      <c r="UK21" s="1714"/>
      <c r="UL21" s="1714"/>
      <c r="UM21" s="1714"/>
      <c r="UN21" s="1714"/>
      <c r="UO21" s="1714"/>
      <c r="UP21" s="1714"/>
      <c r="UQ21" s="1714"/>
      <c r="UR21" s="1714"/>
      <c r="US21" s="1714"/>
      <c r="UT21" s="1714"/>
      <c r="UU21" s="1714"/>
      <c r="UV21" s="1714"/>
      <c r="UW21" s="1714"/>
      <c r="UX21" s="1714"/>
      <c r="UY21" s="1714"/>
      <c r="UZ21" s="1714"/>
      <c r="VA21" s="1714"/>
      <c r="VB21" s="1714"/>
      <c r="VC21" s="1714"/>
      <c r="VD21" s="1714"/>
      <c r="VE21" s="1714"/>
      <c r="VF21" s="1714"/>
      <c r="VG21" s="1714"/>
      <c r="VH21" s="1714"/>
      <c r="VI21" s="1714"/>
      <c r="VJ21" s="1714"/>
      <c r="VK21" s="1714"/>
      <c r="VL21" s="1714"/>
      <c r="VM21" s="1714"/>
      <c r="VN21" s="1714"/>
      <c r="VO21" s="1714"/>
      <c r="VP21" s="1714"/>
      <c r="VQ21" s="1714"/>
      <c r="VR21" s="1714"/>
      <c r="VS21" s="1714"/>
      <c r="VT21" s="1714"/>
      <c r="VU21" s="1714"/>
      <c r="VV21" s="1714"/>
      <c r="VW21" s="1714"/>
      <c r="VX21" s="1714"/>
      <c r="VY21" s="1714"/>
      <c r="VZ21" s="1714"/>
      <c r="WA21" s="1714"/>
      <c r="WB21" s="1714"/>
      <c r="WC21" s="1714"/>
      <c r="WD21" s="1714"/>
      <c r="WE21" s="1714"/>
      <c r="WF21" s="1714"/>
      <c r="WG21" s="1714"/>
      <c r="WH21" s="1714"/>
      <c r="WI21" s="1714"/>
      <c r="WJ21" s="1714"/>
      <c r="WK21" s="1714"/>
      <c r="WL21" s="1714"/>
      <c r="WM21" s="1714"/>
      <c r="WN21" s="1714"/>
      <c r="WO21" s="1714"/>
      <c r="WP21" s="1714"/>
      <c r="WQ21" s="1714"/>
      <c r="WR21" s="1714"/>
      <c r="WS21" s="1714"/>
      <c r="WT21" s="1714"/>
      <c r="WU21" s="1714"/>
      <c r="WV21" s="1714"/>
      <c r="WW21" s="1714"/>
      <c r="WX21" s="1714"/>
      <c r="WY21" s="1714"/>
      <c r="WZ21" s="1714"/>
      <c r="XA21" s="1714"/>
      <c r="XB21" s="1714"/>
      <c r="XC21" s="1714"/>
      <c r="XD21" s="1714"/>
      <c r="XE21" s="1714"/>
      <c r="XF21" s="1714"/>
      <c r="XG21" s="1714"/>
      <c r="XH21" s="1714"/>
      <c r="XI21" s="1714"/>
      <c r="XJ21" s="1714"/>
      <c r="XK21" s="1714"/>
      <c r="XL21" s="1714"/>
      <c r="XM21" s="1714"/>
      <c r="XN21" s="1714"/>
      <c r="XO21" s="1714"/>
      <c r="XP21" s="1714"/>
      <c r="XQ21" s="1714"/>
      <c r="XR21" s="1714"/>
      <c r="XS21" s="1714"/>
      <c r="XT21" s="1714"/>
      <c r="XU21" s="1714"/>
      <c r="XV21" s="1714"/>
      <c r="XW21" s="1714"/>
      <c r="XX21" s="1714"/>
      <c r="XY21" s="1714"/>
      <c r="XZ21" s="1714"/>
      <c r="YA21" s="1714"/>
      <c r="YB21" s="1714"/>
      <c r="YC21" s="1714"/>
      <c r="YD21" s="1714"/>
      <c r="YE21" s="1714"/>
      <c r="YF21" s="1714"/>
      <c r="YG21" s="1714"/>
      <c r="YH21" s="1714"/>
      <c r="YI21" s="1714"/>
      <c r="YJ21" s="1714"/>
      <c r="YK21" s="1714"/>
      <c r="YL21" s="1714"/>
      <c r="YM21" s="1714"/>
      <c r="YN21" s="1714"/>
      <c r="YO21" s="1714"/>
      <c r="YP21" s="1714"/>
      <c r="YQ21" s="1714"/>
      <c r="YR21" s="1714"/>
      <c r="YS21" s="1714"/>
      <c r="YT21" s="1714"/>
      <c r="YU21" s="1714"/>
      <c r="YV21" s="1714"/>
      <c r="YW21" s="1714"/>
      <c r="YX21" s="1714"/>
      <c r="YY21" s="1714"/>
      <c r="YZ21" s="1714"/>
      <c r="ZA21" s="1714"/>
      <c r="ZB21" s="1714"/>
      <c r="ZC21" s="1714"/>
      <c r="ZD21" s="1714"/>
      <c r="ZE21" s="1714"/>
      <c r="ZF21" s="1714"/>
      <c r="ZG21" s="1714"/>
      <c r="ZH21" s="1714"/>
      <c r="ZI21" s="1714"/>
      <c r="ZJ21" s="1714"/>
      <c r="ZK21" s="1714"/>
      <c r="ZL21" s="1714"/>
      <c r="ZM21" s="1714"/>
      <c r="ZN21" s="1714"/>
      <c r="ZO21" s="1714"/>
      <c r="ZP21" s="1714"/>
      <c r="ZQ21" s="1714"/>
      <c r="ZR21" s="1714"/>
      <c r="ZS21" s="1714"/>
      <c r="ZT21" s="1714"/>
      <c r="ZU21" s="1714"/>
      <c r="ZV21" s="1714"/>
      <c r="ZW21" s="1714"/>
      <c r="ZX21" s="1714"/>
      <c r="ZY21" s="1714"/>
      <c r="ZZ21" s="1714"/>
      <c r="AAA21" s="1714"/>
      <c r="AAB21" s="1714"/>
      <c r="AAC21" s="1714"/>
      <c r="AAD21" s="1714"/>
      <c r="AAE21" s="1714"/>
      <c r="AAF21" s="1714"/>
      <c r="AAG21" s="1714"/>
      <c r="AAH21" s="1714"/>
      <c r="AAI21" s="1714"/>
      <c r="AAJ21" s="1714"/>
      <c r="AAK21" s="1714"/>
      <c r="AAL21" s="1714"/>
      <c r="AAM21" s="1714"/>
      <c r="AAN21" s="1714"/>
      <c r="AAO21" s="1714"/>
      <c r="AAP21" s="1714"/>
      <c r="AAQ21" s="1714"/>
      <c r="AAR21" s="1714"/>
      <c r="AAS21" s="1714"/>
      <c r="AAT21" s="1714"/>
      <c r="AAU21" s="1714"/>
      <c r="AAV21" s="1714"/>
      <c r="AAW21" s="1714"/>
      <c r="AAX21" s="1714"/>
      <c r="AAY21" s="1714"/>
      <c r="AAZ21" s="1714"/>
      <c r="ABA21" s="1714"/>
      <c r="ABB21" s="1714"/>
      <c r="ABC21" s="1714"/>
      <c r="ABD21" s="1714"/>
      <c r="ABE21" s="1714"/>
      <c r="ABF21" s="1714"/>
      <c r="ABG21" s="1714"/>
      <c r="ABH21" s="1714"/>
      <c r="ABI21" s="1714"/>
      <c r="ABJ21" s="1714"/>
      <c r="ABK21" s="1714"/>
      <c r="ABL21" s="1714"/>
      <c r="ABM21" s="1714"/>
      <c r="ABN21" s="1714"/>
      <c r="ABO21" s="1714"/>
      <c r="ABP21" s="1714"/>
      <c r="ABQ21" s="1714"/>
      <c r="ABR21" s="1714"/>
      <c r="ABS21" s="1714"/>
      <c r="ABT21" s="1714"/>
      <c r="ABU21" s="1714"/>
      <c r="ABV21" s="1714"/>
      <c r="ABW21" s="1714"/>
      <c r="ABX21" s="1714"/>
      <c r="ABY21" s="1714"/>
      <c r="ABZ21" s="1714"/>
      <c r="ACA21" s="1714"/>
      <c r="ACB21" s="1714"/>
      <c r="ACC21" s="1714"/>
      <c r="ACD21" s="1714"/>
      <c r="ACE21" s="1714"/>
      <c r="ACF21" s="1714"/>
      <c r="ACG21" s="1714"/>
      <c r="ACH21" s="1714"/>
      <c r="ACI21" s="1714"/>
      <c r="ACJ21" s="1714"/>
      <c r="ACK21" s="1714"/>
      <c r="ACL21" s="1714"/>
      <c r="ACM21" s="1714"/>
      <c r="ACN21" s="1714"/>
      <c r="ACO21" s="1714"/>
      <c r="ACP21" s="1714"/>
      <c r="ACQ21" s="1714"/>
      <c r="ACR21" s="1714"/>
      <c r="ACS21" s="1714"/>
      <c r="ACT21" s="1714"/>
      <c r="ACU21" s="1714"/>
      <c r="ACV21" s="1714"/>
      <c r="ACW21" s="1714"/>
      <c r="ACX21" s="1714"/>
      <c r="ACY21" s="1714"/>
      <c r="ACZ21" s="1714"/>
      <c r="ADA21" s="1714"/>
      <c r="ADB21" s="1714"/>
      <c r="ADC21" s="1714"/>
      <c r="ADD21" s="1714"/>
      <c r="ADE21" s="1714"/>
      <c r="ADF21" s="1714"/>
      <c r="ADG21" s="1714"/>
      <c r="ADH21" s="1714"/>
      <c r="ADI21" s="1714"/>
      <c r="ADJ21" s="1714"/>
      <c r="ADK21" s="1714"/>
      <c r="ADL21" s="1714"/>
      <c r="ADM21" s="1714"/>
      <c r="ADN21" s="1714"/>
      <c r="ADO21" s="1714"/>
      <c r="ADP21" s="1714"/>
      <c r="ADQ21" s="1714"/>
      <c r="ADR21" s="1714"/>
      <c r="ADS21" s="1714"/>
      <c r="ADT21" s="1714"/>
      <c r="ADU21" s="1714"/>
      <c r="ADV21" s="1714"/>
      <c r="ADW21" s="1714"/>
      <c r="ADX21" s="1714"/>
      <c r="ADY21" s="1714"/>
      <c r="ADZ21" s="1714"/>
      <c r="AEA21" s="1714"/>
      <c r="AEB21" s="1714"/>
      <c r="AEC21" s="1714"/>
      <c r="AED21" s="1714"/>
      <c r="AEE21" s="1714"/>
      <c r="AEF21" s="1714"/>
      <c r="AEG21" s="1714"/>
      <c r="AEH21" s="1714"/>
      <c r="AEI21" s="1714"/>
      <c r="AEJ21" s="1714"/>
      <c r="AEK21" s="1714"/>
      <c r="AEL21" s="1714"/>
      <c r="AEM21" s="1714"/>
      <c r="AEN21" s="1714"/>
      <c r="AEO21" s="1714"/>
      <c r="AEP21" s="1714"/>
      <c r="AEQ21" s="1714"/>
      <c r="AER21" s="1714"/>
      <c r="AES21" s="1714"/>
      <c r="AET21" s="1714"/>
      <c r="AEU21" s="1714"/>
      <c r="AEV21" s="1714"/>
      <c r="AEW21" s="1714"/>
      <c r="AEX21" s="1714"/>
      <c r="AEY21" s="1714"/>
      <c r="AEZ21" s="1714"/>
      <c r="AFA21" s="1714"/>
      <c r="AFB21" s="1714"/>
      <c r="AFC21" s="1714"/>
      <c r="AFD21" s="1714"/>
      <c r="AFE21" s="1714"/>
      <c r="AFF21" s="1714"/>
      <c r="AFG21" s="1714"/>
      <c r="AFH21" s="1714"/>
      <c r="AFI21" s="1714"/>
      <c r="AFJ21" s="1714"/>
      <c r="AFK21" s="1714"/>
      <c r="AFL21" s="1714"/>
      <c r="AFM21" s="1714"/>
      <c r="AFN21" s="1714"/>
      <c r="AFO21" s="1714"/>
      <c r="AFP21" s="1714"/>
      <c r="AFQ21" s="1714"/>
      <c r="AFR21" s="1714"/>
      <c r="AFS21" s="1714"/>
      <c r="AFT21" s="1714"/>
      <c r="AFU21" s="1714"/>
      <c r="AFV21" s="1714"/>
      <c r="AFW21" s="1714"/>
      <c r="AFX21" s="1714"/>
      <c r="AFY21" s="1714"/>
      <c r="AFZ21" s="1714"/>
      <c r="AGA21" s="1714"/>
      <c r="AGB21" s="1714"/>
      <c r="AGC21" s="1714"/>
      <c r="AGD21" s="1714"/>
      <c r="AGE21" s="1714"/>
      <c r="AGF21" s="1714"/>
      <c r="AGG21" s="1714"/>
      <c r="AGH21" s="1714"/>
      <c r="AGI21" s="1714"/>
      <c r="AGJ21" s="1714"/>
      <c r="AGK21" s="1714"/>
      <c r="AGL21" s="1714"/>
      <c r="AGM21" s="1714"/>
      <c r="AGN21" s="1714"/>
      <c r="AGO21" s="1714"/>
      <c r="AGP21" s="1714"/>
      <c r="AGQ21" s="1714"/>
      <c r="AGR21" s="1714"/>
      <c r="AGS21" s="1714"/>
      <c r="AGT21" s="1714"/>
      <c r="AGU21" s="1714"/>
      <c r="AGV21" s="1714"/>
      <c r="AGW21" s="1714"/>
      <c r="AGX21" s="1714"/>
      <c r="AGY21" s="1714"/>
      <c r="AGZ21" s="1714"/>
      <c r="AHA21" s="1714"/>
      <c r="AHB21" s="1714"/>
      <c r="AHC21" s="1714"/>
      <c r="AHD21" s="1714"/>
      <c r="AHE21" s="1714"/>
      <c r="AHF21" s="1714"/>
      <c r="AHG21" s="1714"/>
      <c r="AHH21" s="1714"/>
      <c r="AHI21" s="1714"/>
      <c r="AHJ21" s="1714"/>
      <c r="AHK21" s="1714"/>
      <c r="AHL21" s="1714"/>
      <c r="AHM21" s="1714"/>
      <c r="AHN21" s="1714"/>
      <c r="AHO21" s="1714"/>
      <c r="AHP21" s="1714"/>
      <c r="AHQ21" s="1714"/>
      <c r="AHR21" s="1714"/>
      <c r="AHS21" s="1714"/>
      <c r="AHT21" s="1714"/>
      <c r="AHU21" s="1714"/>
      <c r="AHV21" s="1714"/>
      <c r="AHW21" s="1714"/>
      <c r="AHX21" s="1714"/>
      <c r="AHY21" s="1714"/>
      <c r="AHZ21" s="1714"/>
      <c r="AIA21" s="1714"/>
      <c r="AIB21" s="1714"/>
      <c r="AIC21" s="1714"/>
      <c r="AID21" s="1714"/>
      <c r="AIE21" s="1714"/>
      <c r="AIF21" s="1714"/>
      <c r="AIG21" s="1714"/>
      <c r="AIH21" s="1714"/>
      <c r="AII21" s="1714"/>
      <c r="AIJ21" s="1714"/>
      <c r="AIK21" s="1714"/>
      <c r="AIL21" s="1714"/>
      <c r="AIM21" s="1714"/>
      <c r="AIN21" s="1714"/>
      <c r="AIO21" s="1714"/>
      <c r="AIP21" s="1714"/>
      <c r="AIQ21" s="1714"/>
      <c r="AIR21" s="1714"/>
      <c r="AIS21" s="1714"/>
      <c r="AIT21" s="1714"/>
      <c r="AIU21" s="1714"/>
      <c r="AIV21" s="1714"/>
      <c r="AIW21" s="1714"/>
      <c r="AIX21" s="1714"/>
      <c r="AIY21" s="1714"/>
      <c r="AIZ21" s="1714"/>
      <c r="AJA21" s="1714"/>
      <c r="AJB21" s="1714"/>
      <c r="AJC21" s="1714"/>
      <c r="AJD21" s="1714"/>
      <c r="AJE21" s="1714"/>
      <c r="AJF21" s="1714"/>
      <c r="AJG21" s="1714"/>
      <c r="AJH21" s="1714"/>
      <c r="AJI21" s="1714"/>
      <c r="AJJ21" s="1714"/>
      <c r="AJK21" s="1714"/>
      <c r="AJL21" s="1714"/>
      <c r="AJM21" s="1714"/>
      <c r="AJN21" s="1714"/>
      <c r="AJO21" s="1714"/>
      <c r="AJP21" s="1714"/>
      <c r="AJQ21" s="1714"/>
      <c r="AJR21" s="1714"/>
      <c r="AJS21" s="1714"/>
      <c r="AJT21" s="1714"/>
      <c r="AJU21" s="1714"/>
      <c r="AJV21" s="1714"/>
      <c r="AJW21" s="1714"/>
      <c r="AJX21" s="1714"/>
      <c r="AJY21" s="1714"/>
      <c r="AJZ21" s="1714"/>
      <c r="AKA21" s="1714"/>
      <c r="AKB21" s="1714"/>
      <c r="AKC21" s="1714"/>
      <c r="AKD21" s="1714"/>
      <c r="AKE21" s="1714"/>
      <c r="AKF21" s="1714"/>
      <c r="AKG21" s="1714"/>
      <c r="AKH21" s="1714"/>
      <c r="AKI21" s="1714"/>
      <c r="AKJ21" s="1714"/>
      <c r="AKK21" s="1714"/>
      <c r="AKL21" s="1714"/>
      <c r="AKM21" s="1714"/>
      <c r="AKN21" s="1714"/>
      <c r="AKO21" s="1714"/>
      <c r="AKP21" s="1714"/>
      <c r="AKQ21" s="1714"/>
      <c r="AKR21" s="1714"/>
      <c r="AKS21" s="1714"/>
      <c r="AKT21" s="1714"/>
      <c r="AKU21" s="1714"/>
      <c r="AKV21" s="1714"/>
      <c r="AKW21" s="1714"/>
      <c r="AKX21" s="1714"/>
      <c r="AKY21" s="1714"/>
      <c r="AKZ21" s="1714"/>
      <c r="ALA21" s="1714"/>
      <c r="ALB21" s="1714"/>
      <c r="ALC21" s="1714"/>
      <c r="ALD21" s="1714"/>
      <c r="ALE21" s="1714"/>
      <c r="ALF21" s="1714"/>
      <c r="ALG21" s="1714"/>
      <c r="ALH21" s="1714"/>
      <c r="ALI21" s="1714"/>
      <c r="ALJ21" s="1714"/>
      <c r="ALK21" s="1714"/>
      <c r="ALL21" s="1714"/>
      <c r="ALM21" s="1714"/>
      <c r="ALN21" s="1714"/>
      <c r="ALO21" s="1714"/>
      <c r="ALP21" s="1714"/>
      <c r="ALQ21" s="1714"/>
      <c r="ALR21" s="1714"/>
      <c r="ALS21" s="1714"/>
      <c r="ALT21" s="1714"/>
      <c r="ALU21" s="1714"/>
      <c r="ALV21" s="1714"/>
      <c r="ALW21" s="1714"/>
      <c r="ALX21" s="1714"/>
      <c r="ALY21" s="1714"/>
      <c r="ALZ21" s="1714"/>
      <c r="AMA21" s="1714"/>
      <c r="AMB21" s="1714"/>
      <c r="AMC21" s="1714"/>
      <c r="AMD21" s="1714"/>
      <c r="AME21" s="1714"/>
      <c r="AMF21" s="1714"/>
      <c r="AMG21" s="1714"/>
      <c r="AMH21" s="1714"/>
      <c r="AMI21" s="1714"/>
      <c r="AMJ21" s="1714"/>
      <c r="AMK21" s="1714"/>
    </row>
    <row r="22" spans="1:1025" s="1409" customFormat="1" ht="30" customHeight="1">
      <c r="A22" s="1705" t="s">
        <v>3862</v>
      </c>
      <c r="B22" s="1705" t="s">
        <v>3863</v>
      </c>
      <c r="C22" s="1705" t="s">
        <v>647</v>
      </c>
      <c r="D22" s="1705" t="s">
        <v>4006</v>
      </c>
      <c r="E22" s="1705" t="s">
        <v>4007</v>
      </c>
      <c r="F22" s="1705" t="s">
        <v>4008</v>
      </c>
      <c r="G22" s="1705" t="s">
        <v>4009</v>
      </c>
      <c r="H22" s="1705"/>
      <c r="I22" s="1705"/>
      <c r="J22" s="1705"/>
      <c r="K22" s="1705"/>
      <c r="L22" s="1705"/>
      <c r="M22" s="1705"/>
      <c r="N22" s="1705"/>
      <c r="O22" s="1705"/>
      <c r="P22" s="1705" t="s">
        <v>4010</v>
      </c>
      <c r="Q22" s="1705" t="s">
        <v>4011</v>
      </c>
      <c r="R22" s="1739"/>
      <c r="S22" s="1705" t="s">
        <v>3970</v>
      </c>
      <c r="T22" s="1709" t="s">
        <v>4012</v>
      </c>
      <c r="U22" s="1705" t="s">
        <v>2504</v>
      </c>
      <c r="V22" s="1705" t="s">
        <v>3912</v>
      </c>
      <c r="W22" s="1705" t="s">
        <v>4013</v>
      </c>
      <c r="X22" s="1705" t="s">
        <v>3874</v>
      </c>
      <c r="Y22" s="1705" t="s">
        <v>3914</v>
      </c>
      <c r="Z22" s="1705" t="s">
        <v>4014</v>
      </c>
      <c r="AA22" s="1705" t="s">
        <v>1146</v>
      </c>
      <c r="AB22" s="1709" t="s">
        <v>4015</v>
      </c>
      <c r="AC22" s="1709" t="s">
        <v>4016</v>
      </c>
      <c r="AD22" s="1705" t="s">
        <v>3879</v>
      </c>
      <c r="AE22" s="1705" t="s">
        <v>3880</v>
      </c>
      <c r="AF22" s="1705" t="s">
        <v>3881</v>
      </c>
      <c r="AG22" s="1705"/>
      <c r="AH22" s="1705"/>
      <c r="AI22" s="1705"/>
      <c r="AJ22" s="1705"/>
      <c r="AK22" s="1705"/>
      <c r="AL22" s="1705"/>
      <c r="AM22" s="1705"/>
      <c r="AN22" s="1705"/>
      <c r="AO22" s="1705"/>
      <c r="AP22" s="1705"/>
      <c r="AQ22" s="1705"/>
      <c r="AR22" s="1705"/>
      <c r="AS22" s="1705"/>
      <c r="AT22" s="1705"/>
      <c r="AU22" s="1705"/>
      <c r="AV22" s="1705"/>
      <c r="AW22" s="1705"/>
      <c r="AX22" s="1705"/>
      <c r="AY22" s="1705"/>
      <c r="AZ22" s="1705"/>
      <c r="BA22" s="1705" t="s">
        <v>3907</v>
      </c>
      <c r="BB22" s="1714"/>
      <c r="BC22" s="1714"/>
      <c r="BD22" s="1714"/>
      <c r="BE22" s="1714"/>
      <c r="BF22" s="1714"/>
      <c r="BG22" s="1714"/>
      <c r="BH22" s="1714"/>
      <c r="BI22" s="1714"/>
      <c r="BJ22" s="1714"/>
      <c r="BK22" s="1714"/>
      <c r="BL22" s="1714"/>
      <c r="BM22" s="1714"/>
      <c r="BN22" s="1714"/>
      <c r="BO22" s="1714"/>
      <c r="BP22" s="1714"/>
      <c r="BQ22" s="1714"/>
      <c r="BR22" s="1714"/>
      <c r="BS22" s="1714"/>
      <c r="BT22" s="1714"/>
      <c r="BU22" s="1714"/>
      <c r="BV22" s="1714"/>
      <c r="BW22" s="1714"/>
      <c r="BX22" s="1714"/>
      <c r="BY22" s="1714"/>
      <c r="BZ22" s="1714"/>
      <c r="CA22" s="1714"/>
      <c r="CB22" s="1714"/>
      <c r="CC22" s="1714"/>
      <c r="CD22" s="1714"/>
      <c r="CE22" s="1714"/>
      <c r="CF22" s="1714"/>
      <c r="CG22" s="1714"/>
      <c r="CH22" s="1714"/>
      <c r="CI22" s="1714"/>
      <c r="CJ22" s="1714"/>
      <c r="CK22" s="1714"/>
      <c r="CL22" s="1714"/>
      <c r="CM22" s="1714"/>
      <c r="CN22" s="1714"/>
      <c r="CO22" s="1714"/>
      <c r="CP22" s="1714"/>
      <c r="CQ22" s="1714"/>
      <c r="CR22" s="1714"/>
      <c r="CS22" s="1714"/>
      <c r="CT22" s="1714"/>
      <c r="CU22" s="1714"/>
      <c r="CV22" s="1714"/>
      <c r="CW22" s="1714"/>
      <c r="CX22" s="1714"/>
      <c r="CY22" s="1714"/>
      <c r="CZ22" s="1714"/>
      <c r="DA22" s="1714"/>
      <c r="DB22" s="1714"/>
      <c r="DC22" s="1714"/>
      <c r="DD22" s="1714"/>
      <c r="DE22" s="1714"/>
      <c r="DF22" s="1714"/>
      <c r="DG22" s="1714"/>
      <c r="DH22" s="1714"/>
      <c r="DI22" s="1714"/>
      <c r="DJ22" s="1714"/>
      <c r="DK22" s="1714"/>
      <c r="DL22" s="1714"/>
      <c r="DM22" s="1714"/>
      <c r="DN22" s="1714"/>
      <c r="DO22" s="1714"/>
      <c r="DP22" s="1714"/>
      <c r="DQ22" s="1714"/>
      <c r="DR22" s="1714"/>
      <c r="DS22" s="1714"/>
      <c r="DT22" s="1714"/>
      <c r="DU22" s="1714"/>
      <c r="DV22" s="1714"/>
      <c r="DW22" s="1714"/>
      <c r="DX22" s="1714"/>
      <c r="DY22" s="1714"/>
      <c r="DZ22" s="1714"/>
      <c r="EA22" s="1714"/>
      <c r="EB22" s="1714"/>
      <c r="EC22" s="1714"/>
      <c r="ED22" s="1714"/>
      <c r="EE22" s="1714"/>
      <c r="EF22" s="1714"/>
      <c r="EG22" s="1714"/>
      <c r="EH22" s="1714"/>
      <c r="EI22" s="1714"/>
      <c r="EJ22" s="1714"/>
      <c r="EK22" s="1714"/>
      <c r="EL22" s="1714"/>
      <c r="EM22" s="1714"/>
      <c r="EN22" s="1714"/>
      <c r="EO22" s="1714"/>
      <c r="EP22" s="1714"/>
      <c r="EQ22" s="1714"/>
      <c r="ER22" s="1714"/>
      <c r="ES22" s="1714"/>
      <c r="ET22" s="1714"/>
      <c r="EU22" s="1714"/>
      <c r="EV22" s="1714"/>
      <c r="EW22" s="1714"/>
      <c r="EX22" s="1714"/>
      <c r="EY22" s="1714"/>
      <c r="EZ22" s="1714"/>
      <c r="FA22" s="1714"/>
      <c r="FB22" s="1714"/>
      <c r="FC22" s="1714"/>
      <c r="FD22" s="1714"/>
      <c r="FE22" s="1714"/>
      <c r="FF22" s="1714"/>
      <c r="FG22" s="1714"/>
      <c r="FH22" s="1714"/>
      <c r="FI22" s="1714"/>
      <c r="FJ22" s="1714"/>
      <c r="FK22" s="1714"/>
      <c r="FL22" s="1714"/>
      <c r="FM22" s="1714"/>
      <c r="FN22" s="1714"/>
      <c r="FO22" s="1714"/>
      <c r="FP22" s="1714"/>
      <c r="FQ22" s="1714"/>
      <c r="FR22" s="1714"/>
      <c r="FS22" s="1714"/>
      <c r="FT22" s="1714"/>
      <c r="FU22" s="1714"/>
      <c r="FV22" s="1714"/>
      <c r="FW22" s="1714"/>
      <c r="FX22" s="1714"/>
      <c r="FY22" s="1714"/>
      <c r="FZ22" s="1714"/>
      <c r="GA22" s="1714"/>
      <c r="GB22" s="1714"/>
      <c r="GC22" s="1714"/>
      <c r="GD22" s="1714"/>
      <c r="GE22" s="1714"/>
      <c r="GF22" s="1714"/>
      <c r="GG22" s="1714"/>
      <c r="GH22" s="1714"/>
      <c r="GI22" s="1714"/>
      <c r="GJ22" s="1714"/>
      <c r="GK22" s="1714"/>
      <c r="GL22" s="1714"/>
      <c r="GM22" s="1714"/>
      <c r="GN22" s="1714"/>
      <c r="GO22" s="1714"/>
      <c r="GP22" s="1714"/>
      <c r="GQ22" s="1714"/>
      <c r="GR22" s="1714"/>
      <c r="GS22" s="1714"/>
      <c r="GT22" s="1714"/>
      <c r="GU22" s="1714"/>
      <c r="GV22" s="1714"/>
      <c r="GW22" s="1714"/>
      <c r="GX22" s="1714"/>
      <c r="GY22" s="1714"/>
      <c r="GZ22" s="1714"/>
      <c r="HA22" s="1714"/>
      <c r="HB22" s="1714"/>
      <c r="HC22" s="1714"/>
      <c r="HD22" s="1714"/>
      <c r="HE22" s="1714"/>
      <c r="HF22" s="1714"/>
      <c r="HG22" s="1714"/>
      <c r="HH22" s="1714"/>
      <c r="HI22" s="1714"/>
      <c r="HJ22" s="1714"/>
      <c r="HK22" s="1714"/>
      <c r="HL22" s="1714"/>
      <c r="HM22" s="1714"/>
      <c r="HN22" s="1714"/>
      <c r="HO22" s="1714"/>
      <c r="HP22" s="1714"/>
      <c r="HQ22" s="1714"/>
      <c r="HR22" s="1714"/>
      <c r="HS22" s="1714"/>
      <c r="HT22" s="1714"/>
      <c r="HU22" s="1714"/>
      <c r="HV22" s="1714"/>
      <c r="HW22" s="1714"/>
      <c r="HX22" s="1714"/>
      <c r="HY22" s="1714"/>
      <c r="HZ22" s="1714"/>
      <c r="IA22" s="1714"/>
      <c r="IB22" s="1714"/>
      <c r="IC22" s="1714"/>
      <c r="ID22" s="1714"/>
      <c r="IE22" s="1714"/>
      <c r="IF22" s="1714"/>
      <c r="IG22" s="1714"/>
      <c r="IH22" s="1714"/>
      <c r="II22" s="1714"/>
      <c r="IJ22" s="1714"/>
      <c r="IK22" s="1714"/>
      <c r="IL22" s="1714"/>
      <c r="IM22" s="1714"/>
      <c r="IN22" s="1714"/>
      <c r="IO22" s="1714"/>
      <c r="IP22" s="1714"/>
      <c r="IQ22" s="1714"/>
      <c r="IR22" s="1714"/>
      <c r="IS22" s="1714"/>
      <c r="IT22" s="1714"/>
      <c r="IU22" s="1714"/>
      <c r="IV22" s="1714"/>
      <c r="IW22" s="1714"/>
      <c r="IX22" s="1714"/>
      <c r="IY22" s="1714"/>
      <c r="IZ22" s="1714"/>
      <c r="JA22" s="1714"/>
      <c r="JB22" s="1714"/>
      <c r="JC22" s="1714"/>
      <c r="JD22" s="1714"/>
      <c r="JE22" s="1714"/>
      <c r="JF22" s="1714"/>
      <c r="JG22" s="1714"/>
      <c r="JH22" s="1714"/>
      <c r="JI22" s="1714"/>
      <c r="JJ22" s="1714"/>
      <c r="JK22" s="1714"/>
      <c r="JL22" s="1714"/>
      <c r="JM22" s="1714"/>
      <c r="JN22" s="1714"/>
      <c r="JO22" s="1714"/>
      <c r="JP22" s="1714"/>
      <c r="JQ22" s="1714"/>
      <c r="JR22" s="1714"/>
      <c r="JS22" s="1714"/>
      <c r="JT22" s="1714"/>
      <c r="JU22" s="1714"/>
      <c r="JV22" s="1714"/>
      <c r="JW22" s="1714"/>
      <c r="JX22" s="1714"/>
      <c r="JY22" s="1714"/>
      <c r="JZ22" s="1714"/>
      <c r="KA22" s="1714"/>
      <c r="KB22" s="1714"/>
      <c r="KC22" s="1714"/>
      <c r="KD22" s="1714"/>
      <c r="KE22" s="1714"/>
      <c r="KF22" s="1714"/>
      <c r="KG22" s="1714"/>
      <c r="KH22" s="1714"/>
      <c r="KI22" s="1714"/>
      <c r="KJ22" s="1714"/>
      <c r="KK22" s="1714"/>
      <c r="KL22" s="1714"/>
      <c r="KM22" s="1714"/>
      <c r="KN22" s="1714"/>
      <c r="KO22" s="1714"/>
      <c r="KP22" s="1714"/>
      <c r="KQ22" s="1714"/>
      <c r="KR22" s="1714"/>
      <c r="KS22" s="1714"/>
      <c r="KT22" s="1714"/>
      <c r="KU22" s="1714"/>
      <c r="KV22" s="1714"/>
      <c r="KW22" s="1714"/>
      <c r="KX22" s="1714"/>
      <c r="KY22" s="1714"/>
      <c r="KZ22" s="1714"/>
      <c r="LA22" s="1714"/>
      <c r="LB22" s="1714"/>
      <c r="LC22" s="1714"/>
      <c r="LD22" s="1714"/>
      <c r="LE22" s="1714"/>
      <c r="LF22" s="1714"/>
      <c r="LG22" s="1714"/>
      <c r="LH22" s="1714"/>
      <c r="LI22" s="1714"/>
      <c r="LJ22" s="1714"/>
      <c r="LK22" s="1714"/>
      <c r="LL22" s="1714"/>
      <c r="LM22" s="1714"/>
      <c r="LN22" s="1714"/>
      <c r="LO22" s="1714"/>
      <c r="LP22" s="1714"/>
      <c r="LQ22" s="1714"/>
      <c r="LR22" s="1714"/>
      <c r="LS22" s="1714"/>
      <c r="LT22" s="1714"/>
      <c r="LU22" s="1714"/>
      <c r="LV22" s="1714"/>
      <c r="LW22" s="1714"/>
      <c r="LX22" s="1714"/>
      <c r="LY22" s="1714"/>
      <c r="LZ22" s="1714"/>
      <c r="MA22" s="1714"/>
      <c r="MB22" s="1714"/>
      <c r="MC22" s="1714"/>
      <c r="MD22" s="1714"/>
      <c r="ME22" s="1714"/>
      <c r="MF22" s="1714"/>
      <c r="MG22" s="1714"/>
      <c r="MH22" s="1714"/>
      <c r="MI22" s="1714"/>
      <c r="MJ22" s="1714"/>
      <c r="MK22" s="1714"/>
      <c r="ML22" s="1714"/>
      <c r="MM22" s="1714"/>
      <c r="MN22" s="1714"/>
      <c r="MO22" s="1714"/>
      <c r="MP22" s="1714"/>
      <c r="MQ22" s="1714"/>
      <c r="MR22" s="1714"/>
      <c r="MS22" s="1714"/>
      <c r="MT22" s="1714"/>
      <c r="MU22" s="1714"/>
      <c r="MV22" s="1714"/>
      <c r="MW22" s="1714"/>
      <c r="MX22" s="1714"/>
      <c r="MY22" s="1714"/>
      <c r="MZ22" s="1714"/>
      <c r="NA22" s="1714"/>
      <c r="NB22" s="1714"/>
      <c r="NC22" s="1714"/>
      <c r="ND22" s="1714"/>
      <c r="NE22" s="1714"/>
      <c r="NF22" s="1714"/>
      <c r="NG22" s="1714"/>
      <c r="NH22" s="1714"/>
      <c r="NI22" s="1714"/>
      <c r="NJ22" s="1714"/>
      <c r="NK22" s="1714"/>
      <c r="NL22" s="1714"/>
      <c r="NM22" s="1714"/>
      <c r="NN22" s="1714"/>
      <c r="NO22" s="1714"/>
      <c r="NP22" s="1714"/>
      <c r="NQ22" s="1714"/>
      <c r="NR22" s="1714"/>
      <c r="NS22" s="1714"/>
      <c r="NT22" s="1714"/>
      <c r="NU22" s="1714"/>
      <c r="NV22" s="1714"/>
      <c r="NW22" s="1714"/>
      <c r="NX22" s="1714"/>
      <c r="NY22" s="1714"/>
      <c r="NZ22" s="1714"/>
      <c r="OA22" s="1714"/>
      <c r="OB22" s="1714"/>
      <c r="OC22" s="1714"/>
      <c r="OD22" s="1714"/>
      <c r="OE22" s="1714"/>
      <c r="OF22" s="1714"/>
      <c r="OG22" s="1714"/>
      <c r="OH22" s="1714"/>
      <c r="OI22" s="1714"/>
      <c r="OJ22" s="1714"/>
      <c r="OK22" s="1714"/>
      <c r="OL22" s="1714"/>
      <c r="OM22" s="1714"/>
      <c r="ON22" s="1714"/>
      <c r="OO22" s="1714"/>
      <c r="OP22" s="1714"/>
      <c r="OQ22" s="1714"/>
      <c r="OR22" s="1714"/>
      <c r="OS22" s="1714"/>
      <c r="OT22" s="1714"/>
      <c r="OU22" s="1714"/>
      <c r="OV22" s="1714"/>
      <c r="OW22" s="1714"/>
      <c r="OX22" s="1714"/>
      <c r="OY22" s="1714"/>
      <c r="OZ22" s="1714"/>
      <c r="PA22" s="1714"/>
      <c r="PB22" s="1714"/>
      <c r="PC22" s="1714"/>
      <c r="PD22" s="1714"/>
      <c r="PE22" s="1714"/>
      <c r="PF22" s="1714"/>
      <c r="PG22" s="1714"/>
      <c r="PH22" s="1714"/>
      <c r="PI22" s="1714"/>
      <c r="PJ22" s="1714"/>
      <c r="PK22" s="1714"/>
      <c r="PL22" s="1714"/>
      <c r="PM22" s="1714"/>
      <c r="PN22" s="1714"/>
      <c r="PO22" s="1714"/>
      <c r="PP22" s="1714"/>
      <c r="PQ22" s="1714"/>
      <c r="PR22" s="1714"/>
      <c r="PS22" s="1714"/>
      <c r="PT22" s="1714"/>
      <c r="PU22" s="1714"/>
      <c r="PV22" s="1714"/>
      <c r="PW22" s="1714"/>
      <c r="PX22" s="1714"/>
      <c r="PY22" s="1714"/>
      <c r="PZ22" s="1714"/>
      <c r="QA22" s="1714"/>
      <c r="QB22" s="1714"/>
      <c r="QC22" s="1714"/>
      <c r="QD22" s="1714"/>
      <c r="QE22" s="1714"/>
      <c r="QF22" s="1714"/>
      <c r="QG22" s="1714"/>
      <c r="QH22" s="1714"/>
      <c r="QI22" s="1714"/>
      <c r="QJ22" s="1714"/>
      <c r="QK22" s="1714"/>
      <c r="QL22" s="1714"/>
      <c r="QM22" s="1714"/>
      <c r="QN22" s="1714"/>
      <c r="QO22" s="1714"/>
      <c r="QP22" s="1714"/>
      <c r="QQ22" s="1714"/>
      <c r="QR22" s="1714"/>
      <c r="QS22" s="1714"/>
      <c r="QT22" s="1714"/>
      <c r="QU22" s="1714"/>
      <c r="QV22" s="1714"/>
      <c r="QW22" s="1714"/>
      <c r="QX22" s="1714"/>
      <c r="QY22" s="1714"/>
      <c r="QZ22" s="1714"/>
      <c r="RA22" s="1714"/>
      <c r="RB22" s="1714"/>
      <c r="RC22" s="1714"/>
      <c r="RD22" s="1714"/>
      <c r="RE22" s="1714"/>
      <c r="RF22" s="1714"/>
      <c r="RG22" s="1714"/>
      <c r="RH22" s="1714"/>
      <c r="RI22" s="1714"/>
      <c r="RJ22" s="1714"/>
      <c r="RK22" s="1714"/>
      <c r="RL22" s="1714"/>
      <c r="RM22" s="1714"/>
      <c r="RN22" s="1714"/>
      <c r="RO22" s="1714"/>
      <c r="RP22" s="1714"/>
      <c r="RQ22" s="1714"/>
      <c r="RR22" s="1714"/>
      <c r="RS22" s="1714"/>
      <c r="RT22" s="1714"/>
      <c r="RU22" s="1714"/>
      <c r="RV22" s="1714"/>
      <c r="RW22" s="1714"/>
      <c r="RX22" s="1714"/>
      <c r="RY22" s="1714"/>
      <c r="RZ22" s="1714"/>
      <c r="SA22" s="1714"/>
      <c r="SB22" s="1714"/>
      <c r="SC22" s="1714"/>
      <c r="SD22" s="1714"/>
      <c r="SE22" s="1714"/>
      <c r="SF22" s="1714"/>
      <c r="SG22" s="1714"/>
      <c r="SH22" s="1714"/>
      <c r="SI22" s="1714"/>
      <c r="SJ22" s="1714"/>
      <c r="SK22" s="1714"/>
      <c r="SL22" s="1714"/>
      <c r="SM22" s="1714"/>
      <c r="SN22" s="1714"/>
      <c r="SO22" s="1714"/>
      <c r="SP22" s="1714"/>
      <c r="SQ22" s="1714"/>
      <c r="SR22" s="1714"/>
      <c r="SS22" s="1714"/>
      <c r="ST22" s="1714"/>
      <c r="SU22" s="1714"/>
      <c r="SV22" s="1714"/>
      <c r="SW22" s="1714"/>
      <c r="SX22" s="1714"/>
      <c r="SY22" s="1714"/>
      <c r="SZ22" s="1714"/>
      <c r="TA22" s="1714"/>
      <c r="TB22" s="1714"/>
      <c r="TC22" s="1714"/>
      <c r="TD22" s="1714"/>
      <c r="TE22" s="1714"/>
      <c r="TF22" s="1714"/>
      <c r="TG22" s="1714"/>
      <c r="TH22" s="1714"/>
      <c r="TI22" s="1714"/>
      <c r="TJ22" s="1714"/>
      <c r="TK22" s="1714"/>
      <c r="TL22" s="1714"/>
      <c r="TM22" s="1714"/>
      <c r="TN22" s="1714"/>
      <c r="TO22" s="1714"/>
      <c r="TP22" s="1714"/>
      <c r="TQ22" s="1714"/>
      <c r="TR22" s="1714"/>
      <c r="TS22" s="1714"/>
      <c r="TT22" s="1714"/>
      <c r="TU22" s="1714"/>
      <c r="TV22" s="1714"/>
      <c r="TW22" s="1714"/>
      <c r="TX22" s="1714"/>
      <c r="TY22" s="1714"/>
      <c r="TZ22" s="1714"/>
      <c r="UA22" s="1714"/>
      <c r="UB22" s="1714"/>
      <c r="UC22" s="1714"/>
      <c r="UD22" s="1714"/>
      <c r="UE22" s="1714"/>
      <c r="UF22" s="1714"/>
      <c r="UG22" s="1714"/>
      <c r="UH22" s="1714"/>
      <c r="UI22" s="1714"/>
      <c r="UJ22" s="1714"/>
      <c r="UK22" s="1714"/>
      <c r="UL22" s="1714"/>
      <c r="UM22" s="1714"/>
      <c r="UN22" s="1714"/>
      <c r="UO22" s="1714"/>
      <c r="UP22" s="1714"/>
      <c r="UQ22" s="1714"/>
      <c r="UR22" s="1714"/>
      <c r="US22" s="1714"/>
      <c r="UT22" s="1714"/>
      <c r="UU22" s="1714"/>
      <c r="UV22" s="1714"/>
      <c r="UW22" s="1714"/>
      <c r="UX22" s="1714"/>
      <c r="UY22" s="1714"/>
      <c r="UZ22" s="1714"/>
      <c r="VA22" s="1714"/>
      <c r="VB22" s="1714"/>
      <c r="VC22" s="1714"/>
      <c r="VD22" s="1714"/>
      <c r="VE22" s="1714"/>
      <c r="VF22" s="1714"/>
      <c r="VG22" s="1714"/>
      <c r="VH22" s="1714"/>
      <c r="VI22" s="1714"/>
      <c r="VJ22" s="1714"/>
      <c r="VK22" s="1714"/>
      <c r="VL22" s="1714"/>
      <c r="VM22" s="1714"/>
      <c r="VN22" s="1714"/>
      <c r="VO22" s="1714"/>
      <c r="VP22" s="1714"/>
      <c r="VQ22" s="1714"/>
      <c r="VR22" s="1714"/>
      <c r="VS22" s="1714"/>
      <c r="VT22" s="1714"/>
      <c r="VU22" s="1714"/>
      <c r="VV22" s="1714"/>
      <c r="VW22" s="1714"/>
      <c r="VX22" s="1714"/>
      <c r="VY22" s="1714"/>
      <c r="VZ22" s="1714"/>
      <c r="WA22" s="1714"/>
      <c r="WB22" s="1714"/>
      <c r="WC22" s="1714"/>
      <c r="WD22" s="1714"/>
      <c r="WE22" s="1714"/>
      <c r="WF22" s="1714"/>
      <c r="WG22" s="1714"/>
      <c r="WH22" s="1714"/>
      <c r="WI22" s="1714"/>
      <c r="WJ22" s="1714"/>
      <c r="WK22" s="1714"/>
      <c r="WL22" s="1714"/>
      <c r="WM22" s="1714"/>
      <c r="WN22" s="1714"/>
      <c r="WO22" s="1714"/>
      <c r="WP22" s="1714"/>
      <c r="WQ22" s="1714"/>
      <c r="WR22" s="1714"/>
      <c r="WS22" s="1714"/>
      <c r="WT22" s="1714"/>
      <c r="WU22" s="1714"/>
      <c r="WV22" s="1714"/>
      <c r="WW22" s="1714"/>
      <c r="WX22" s="1714"/>
      <c r="WY22" s="1714"/>
      <c r="WZ22" s="1714"/>
      <c r="XA22" s="1714"/>
      <c r="XB22" s="1714"/>
      <c r="XC22" s="1714"/>
      <c r="XD22" s="1714"/>
      <c r="XE22" s="1714"/>
      <c r="XF22" s="1714"/>
      <c r="XG22" s="1714"/>
      <c r="XH22" s="1714"/>
      <c r="XI22" s="1714"/>
      <c r="XJ22" s="1714"/>
      <c r="XK22" s="1714"/>
      <c r="XL22" s="1714"/>
      <c r="XM22" s="1714"/>
      <c r="XN22" s="1714"/>
      <c r="XO22" s="1714"/>
      <c r="XP22" s="1714"/>
      <c r="XQ22" s="1714"/>
      <c r="XR22" s="1714"/>
      <c r="XS22" s="1714"/>
      <c r="XT22" s="1714"/>
      <c r="XU22" s="1714"/>
      <c r="XV22" s="1714"/>
      <c r="XW22" s="1714"/>
      <c r="XX22" s="1714"/>
      <c r="XY22" s="1714"/>
      <c r="XZ22" s="1714"/>
      <c r="YA22" s="1714"/>
      <c r="YB22" s="1714"/>
      <c r="YC22" s="1714"/>
      <c r="YD22" s="1714"/>
      <c r="YE22" s="1714"/>
      <c r="YF22" s="1714"/>
      <c r="YG22" s="1714"/>
      <c r="YH22" s="1714"/>
      <c r="YI22" s="1714"/>
      <c r="YJ22" s="1714"/>
      <c r="YK22" s="1714"/>
      <c r="YL22" s="1714"/>
      <c r="YM22" s="1714"/>
      <c r="YN22" s="1714"/>
      <c r="YO22" s="1714"/>
      <c r="YP22" s="1714"/>
      <c r="YQ22" s="1714"/>
      <c r="YR22" s="1714"/>
      <c r="YS22" s="1714"/>
      <c r="YT22" s="1714"/>
      <c r="YU22" s="1714"/>
      <c r="YV22" s="1714"/>
      <c r="YW22" s="1714"/>
      <c r="YX22" s="1714"/>
      <c r="YY22" s="1714"/>
      <c r="YZ22" s="1714"/>
      <c r="ZA22" s="1714"/>
      <c r="ZB22" s="1714"/>
      <c r="ZC22" s="1714"/>
      <c r="ZD22" s="1714"/>
      <c r="ZE22" s="1714"/>
      <c r="ZF22" s="1714"/>
      <c r="ZG22" s="1714"/>
      <c r="ZH22" s="1714"/>
      <c r="ZI22" s="1714"/>
      <c r="ZJ22" s="1714"/>
      <c r="ZK22" s="1714"/>
      <c r="ZL22" s="1714"/>
      <c r="ZM22" s="1714"/>
      <c r="ZN22" s="1714"/>
      <c r="ZO22" s="1714"/>
      <c r="ZP22" s="1714"/>
      <c r="ZQ22" s="1714"/>
      <c r="ZR22" s="1714"/>
      <c r="ZS22" s="1714"/>
      <c r="ZT22" s="1714"/>
      <c r="ZU22" s="1714"/>
      <c r="ZV22" s="1714"/>
      <c r="ZW22" s="1714"/>
      <c r="ZX22" s="1714"/>
      <c r="ZY22" s="1714"/>
      <c r="ZZ22" s="1714"/>
      <c r="AAA22" s="1714"/>
      <c r="AAB22" s="1714"/>
      <c r="AAC22" s="1714"/>
      <c r="AAD22" s="1714"/>
      <c r="AAE22" s="1714"/>
      <c r="AAF22" s="1714"/>
      <c r="AAG22" s="1714"/>
      <c r="AAH22" s="1714"/>
      <c r="AAI22" s="1714"/>
      <c r="AAJ22" s="1714"/>
      <c r="AAK22" s="1714"/>
      <c r="AAL22" s="1714"/>
      <c r="AAM22" s="1714"/>
      <c r="AAN22" s="1714"/>
      <c r="AAO22" s="1714"/>
      <c r="AAP22" s="1714"/>
      <c r="AAQ22" s="1714"/>
      <c r="AAR22" s="1714"/>
      <c r="AAS22" s="1714"/>
      <c r="AAT22" s="1714"/>
      <c r="AAU22" s="1714"/>
      <c r="AAV22" s="1714"/>
      <c r="AAW22" s="1714"/>
      <c r="AAX22" s="1714"/>
      <c r="AAY22" s="1714"/>
      <c r="AAZ22" s="1714"/>
      <c r="ABA22" s="1714"/>
      <c r="ABB22" s="1714"/>
      <c r="ABC22" s="1714"/>
      <c r="ABD22" s="1714"/>
      <c r="ABE22" s="1714"/>
      <c r="ABF22" s="1714"/>
      <c r="ABG22" s="1714"/>
      <c r="ABH22" s="1714"/>
      <c r="ABI22" s="1714"/>
      <c r="ABJ22" s="1714"/>
      <c r="ABK22" s="1714"/>
      <c r="ABL22" s="1714"/>
      <c r="ABM22" s="1714"/>
      <c r="ABN22" s="1714"/>
      <c r="ABO22" s="1714"/>
      <c r="ABP22" s="1714"/>
      <c r="ABQ22" s="1714"/>
      <c r="ABR22" s="1714"/>
      <c r="ABS22" s="1714"/>
      <c r="ABT22" s="1714"/>
      <c r="ABU22" s="1714"/>
      <c r="ABV22" s="1714"/>
      <c r="ABW22" s="1714"/>
      <c r="ABX22" s="1714"/>
      <c r="ABY22" s="1714"/>
      <c r="ABZ22" s="1714"/>
      <c r="ACA22" s="1714"/>
      <c r="ACB22" s="1714"/>
      <c r="ACC22" s="1714"/>
      <c r="ACD22" s="1714"/>
      <c r="ACE22" s="1714"/>
      <c r="ACF22" s="1714"/>
      <c r="ACG22" s="1714"/>
      <c r="ACH22" s="1714"/>
      <c r="ACI22" s="1714"/>
      <c r="ACJ22" s="1714"/>
      <c r="ACK22" s="1714"/>
      <c r="ACL22" s="1714"/>
      <c r="ACM22" s="1714"/>
      <c r="ACN22" s="1714"/>
      <c r="ACO22" s="1714"/>
      <c r="ACP22" s="1714"/>
      <c r="ACQ22" s="1714"/>
      <c r="ACR22" s="1714"/>
      <c r="ACS22" s="1714"/>
      <c r="ACT22" s="1714"/>
      <c r="ACU22" s="1714"/>
      <c r="ACV22" s="1714"/>
      <c r="ACW22" s="1714"/>
      <c r="ACX22" s="1714"/>
      <c r="ACY22" s="1714"/>
      <c r="ACZ22" s="1714"/>
      <c r="ADA22" s="1714"/>
      <c r="ADB22" s="1714"/>
      <c r="ADC22" s="1714"/>
      <c r="ADD22" s="1714"/>
      <c r="ADE22" s="1714"/>
      <c r="ADF22" s="1714"/>
      <c r="ADG22" s="1714"/>
      <c r="ADH22" s="1714"/>
      <c r="ADI22" s="1714"/>
      <c r="ADJ22" s="1714"/>
      <c r="ADK22" s="1714"/>
      <c r="ADL22" s="1714"/>
      <c r="ADM22" s="1714"/>
      <c r="ADN22" s="1714"/>
      <c r="ADO22" s="1714"/>
      <c r="ADP22" s="1714"/>
      <c r="ADQ22" s="1714"/>
      <c r="ADR22" s="1714"/>
      <c r="ADS22" s="1714"/>
      <c r="ADT22" s="1714"/>
      <c r="ADU22" s="1714"/>
      <c r="ADV22" s="1714"/>
      <c r="ADW22" s="1714"/>
      <c r="ADX22" s="1714"/>
      <c r="ADY22" s="1714"/>
      <c r="ADZ22" s="1714"/>
      <c r="AEA22" s="1714"/>
      <c r="AEB22" s="1714"/>
      <c r="AEC22" s="1714"/>
      <c r="AED22" s="1714"/>
      <c r="AEE22" s="1714"/>
      <c r="AEF22" s="1714"/>
      <c r="AEG22" s="1714"/>
      <c r="AEH22" s="1714"/>
      <c r="AEI22" s="1714"/>
      <c r="AEJ22" s="1714"/>
      <c r="AEK22" s="1714"/>
      <c r="AEL22" s="1714"/>
      <c r="AEM22" s="1714"/>
      <c r="AEN22" s="1714"/>
      <c r="AEO22" s="1714"/>
      <c r="AEP22" s="1714"/>
      <c r="AEQ22" s="1714"/>
      <c r="AER22" s="1714"/>
      <c r="AES22" s="1714"/>
      <c r="AET22" s="1714"/>
      <c r="AEU22" s="1714"/>
      <c r="AEV22" s="1714"/>
      <c r="AEW22" s="1714"/>
      <c r="AEX22" s="1714"/>
      <c r="AEY22" s="1714"/>
      <c r="AEZ22" s="1714"/>
      <c r="AFA22" s="1714"/>
      <c r="AFB22" s="1714"/>
      <c r="AFC22" s="1714"/>
      <c r="AFD22" s="1714"/>
      <c r="AFE22" s="1714"/>
      <c r="AFF22" s="1714"/>
      <c r="AFG22" s="1714"/>
      <c r="AFH22" s="1714"/>
      <c r="AFI22" s="1714"/>
      <c r="AFJ22" s="1714"/>
      <c r="AFK22" s="1714"/>
      <c r="AFL22" s="1714"/>
      <c r="AFM22" s="1714"/>
      <c r="AFN22" s="1714"/>
      <c r="AFO22" s="1714"/>
      <c r="AFP22" s="1714"/>
      <c r="AFQ22" s="1714"/>
      <c r="AFR22" s="1714"/>
      <c r="AFS22" s="1714"/>
      <c r="AFT22" s="1714"/>
      <c r="AFU22" s="1714"/>
      <c r="AFV22" s="1714"/>
      <c r="AFW22" s="1714"/>
      <c r="AFX22" s="1714"/>
      <c r="AFY22" s="1714"/>
      <c r="AFZ22" s="1714"/>
      <c r="AGA22" s="1714"/>
      <c r="AGB22" s="1714"/>
      <c r="AGC22" s="1714"/>
      <c r="AGD22" s="1714"/>
      <c r="AGE22" s="1714"/>
      <c r="AGF22" s="1714"/>
      <c r="AGG22" s="1714"/>
      <c r="AGH22" s="1714"/>
      <c r="AGI22" s="1714"/>
      <c r="AGJ22" s="1714"/>
      <c r="AGK22" s="1714"/>
      <c r="AGL22" s="1714"/>
      <c r="AGM22" s="1714"/>
      <c r="AGN22" s="1714"/>
      <c r="AGO22" s="1714"/>
      <c r="AGP22" s="1714"/>
      <c r="AGQ22" s="1714"/>
      <c r="AGR22" s="1714"/>
      <c r="AGS22" s="1714"/>
      <c r="AGT22" s="1714"/>
      <c r="AGU22" s="1714"/>
      <c r="AGV22" s="1714"/>
      <c r="AGW22" s="1714"/>
      <c r="AGX22" s="1714"/>
      <c r="AGY22" s="1714"/>
      <c r="AGZ22" s="1714"/>
      <c r="AHA22" s="1714"/>
      <c r="AHB22" s="1714"/>
      <c r="AHC22" s="1714"/>
      <c r="AHD22" s="1714"/>
      <c r="AHE22" s="1714"/>
      <c r="AHF22" s="1714"/>
      <c r="AHG22" s="1714"/>
      <c r="AHH22" s="1714"/>
      <c r="AHI22" s="1714"/>
      <c r="AHJ22" s="1714"/>
      <c r="AHK22" s="1714"/>
      <c r="AHL22" s="1714"/>
      <c r="AHM22" s="1714"/>
      <c r="AHN22" s="1714"/>
      <c r="AHO22" s="1714"/>
      <c r="AHP22" s="1714"/>
      <c r="AHQ22" s="1714"/>
      <c r="AHR22" s="1714"/>
      <c r="AHS22" s="1714"/>
      <c r="AHT22" s="1714"/>
      <c r="AHU22" s="1714"/>
      <c r="AHV22" s="1714"/>
      <c r="AHW22" s="1714"/>
      <c r="AHX22" s="1714"/>
      <c r="AHY22" s="1714"/>
      <c r="AHZ22" s="1714"/>
      <c r="AIA22" s="1714"/>
      <c r="AIB22" s="1714"/>
      <c r="AIC22" s="1714"/>
      <c r="AID22" s="1714"/>
      <c r="AIE22" s="1714"/>
      <c r="AIF22" s="1714"/>
      <c r="AIG22" s="1714"/>
      <c r="AIH22" s="1714"/>
      <c r="AII22" s="1714"/>
      <c r="AIJ22" s="1714"/>
      <c r="AIK22" s="1714"/>
      <c r="AIL22" s="1714"/>
      <c r="AIM22" s="1714"/>
      <c r="AIN22" s="1714"/>
      <c r="AIO22" s="1714"/>
      <c r="AIP22" s="1714"/>
      <c r="AIQ22" s="1714"/>
      <c r="AIR22" s="1714"/>
      <c r="AIS22" s="1714"/>
      <c r="AIT22" s="1714"/>
      <c r="AIU22" s="1714"/>
      <c r="AIV22" s="1714"/>
      <c r="AIW22" s="1714"/>
      <c r="AIX22" s="1714"/>
      <c r="AIY22" s="1714"/>
      <c r="AIZ22" s="1714"/>
      <c r="AJA22" s="1714"/>
      <c r="AJB22" s="1714"/>
      <c r="AJC22" s="1714"/>
      <c r="AJD22" s="1714"/>
      <c r="AJE22" s="1714"/>
      <c r="AJF22" s="1714"/>
      <c r="AJG22" s="1714"/>
      <c r="AJH22" s="1714"/>
      <c r="AJI22" s="1714"/>
      <c r="AJJ22" s="1714"/>
      <c r="AJK22" s="1714"/>
      <c r="AJL22" s="1714"/>
      <c r="AJM22" s="1714"/>
      <c r="AJN22" s="1714"/>
      <c r="AJO22" s="1714"/>
      <c r="AJP22" s="1714"/>
      <c r="AJQ22" s="1714"/>
      <c r="AJR22" s="1714"/>
      <c r="AJS22" s="1714"/>
      <c r="AJT22" s="1714"/>
      <c r="AJU22" s="1714"/>
      <c r="AJV22" s="1714"/>
      <c r="AJW22" s="1714"/>
      <c r="AJX22" s="1714"/>
      <c r="AJY22" s="1714"/>
      <c r="AJZ22" s="1714"/>
      <c r="AKA22" s="1714"/>
      <c r="AKB22" s="1714"/>
      <c r="AKC22" s="1714"/>
      <c r="AKD22" s="1714"/>
      <c r="AKE22" s="1714"/>
      <c r="AKF22" s="1714"/>
      <c r="AKG22" s="1714"/>
      <c r="AKH22" s="1714"/>
      <c r="AKI22" s="1714"/>
      <c r="AKJ22" s="1714"/>
      <c r="AKK22" s="1714"/>
      <c r="AKL22" s="1714"/>
      <c r="AKM22" s="1714"/>
      <c r="AKN22" s="1714"/>
      <c r="AKO22" s="1714"/>
      <c r="AKP22" s="1714"/>
      <c r="AKQ22" s="1714"/>
      <c r="AKR22" s="1714"/>
      <c r="AKS22" s="1714"/>
      <c r="AKT22" s="1714"/>
      <c r="AKU22" s="1714"/>
      <c r="AKV22" s="1714"/>
      <c r="AKW22" s="1714"/>
      <c r="AKX22" s="1714"/>
      <c r="AKY22" s="1714"/>
      <c r="AKZ22" s="1714"/>
      <c r="ALA22" s="1714"/>
      <c r="ALB22" s="1714"/>
      <c r="ALC22" s="1714"/>
      <c r="ALD22" s="1714"/>
      <c r="ALE22" s="1714"/>
      <c r="ALF22" s="1714"/>
      <c r="ALG22" s="1714"/>
      <c r="ALH22" s="1714"/>
      <c r="ALI22" s="1714"/>
      <c r="ALJ22" s="1714"/>
      <c r="ALK22" s="1714"/>
      <c r="ALL22" s="1714"/>
      <c r="ALM22" s="1714"/>
      <c r="ALN22" s="1714"/>
      <c r="ALO22" s="1714"/>
      <c r="ALP22" s="1714"/>
      <c r="ALQ22" s="1714"/>
      <c r="ALR22" s="1714"/>
      <c r="ALS22" s="1714"/>
      <c r="ALT22" s="1714"/>
      <c r="ALU22" s="1714"/>
      <c r="ALV22" s="1714"/>
      <c r="ALW22" s="1714"/>
      <c r="ALX22" s="1714"/>
      <c r="ALY22" s="1714"/>
      <c r="ALZ22" s="1714"/>
      <c r="AMA22" s="1714"/>
      <c r="AMB22" s="1714"/>
      <c r="AMC22" s="1714"/>
      <c r="AMD22" s="1714"/>
      <c r="AME22" s="1714"/>
      <c r="AMF22" s="1714"/>
      <c r="AMG22" s="1714"/>
      <c r="AMH22" s="1714"/>
      <c r="AMI22" s="1714"/>
      <c r="AMJ22" s="1714"/>
      <c r="AMK22" s="1714"/>
    </row>
    <row r="23" spans="1:1025" s="1409" customFormat="1" ht="30" customHeight="1">
      <c r="A23" s="1705" t="s">
        <v>3862</v>
      </c>
      <c r="B23" s="1705" t="s">
        <v>3863</v>
      </c>
      <c r="C23" s="1705" t="s">
        <v>647</v>
      </c>
      <c r="D23" s="1705" t="s">
        <v>4006</v>
      </c>
      <c r="E23" s="1705" t="s">
        <v>4007</v>
      </c>
      <c r="F23" s="1705" t="s">
        <v>4008</v>
      </c>
      <c r="G23" s="1705" t="s">
        <v>4009</v>
      </c>
      <c r="H23" s="1705"/>
      <c r="I23" s="1705"/>
      <c r="J23" s="1705"/>
      <c r="K23" s="1705"/>
      <c r="L23" s="1705"/>
      <c r="M23" s="1705"/>
      <c r="N23" s="1705"/>
      <c r="O23" s="1705"/>
      <c r="P23" s="1705" t="s">
        <v>4017</v>
      </c>
      <c r="Q23" s="1705" t="s">
        <v>4018</v>
      </c>
      <c r="R23" s="1739"/>
      <c r="S23" s="1705" t="s">
        <v>3970</v>
      </c>
      <c r="T23" s="1709" t="s">
        <v>4019</v>
      </c>
      <c r="U23" s="1705" t="s">
        <v>2504</v>
      </c>
      <c r="V23" s="1705" t="s">
        <v>3912</v>
      </c>
      <c r="W23" s="1705" t="s">
        <v>3913</v>
      </c>
      <c r="X23" s="1705" t="s">
        <v>3874</v>
      </c>
      <c r="Y23" s="1705" t="s">
        <v>3914</v>
      </c>
      <c r="Z23" s="1705" t="s">
        <v>4020</v>
      </c>
      <c r="AA23" s="1705" t="s">
        <v>1146</v>
      </c>
      <c r="AB23" s="1709" t="s">
        <v>4015</v>
      </c>
      <c r="AC23" s="1709" t="s">
        <v>4016</v>
      </c>
      <c r="AD23" s="1705" t="s">
        <v>3879</v>
      </c>
      <c r="AE23" s="1705" t="s">
        <v>3880</v>
      </c>
      <c r="AF23" s="1705" t="s">
        <v>3881</v>
      </c>
      <c r="AG23" s="1705"/>
      <c r="AH23" s="1705"/>
      <c r="AI23" s="1705"/>
      <c r="AJ23" s="1705"/>
      <c r="AK23" s="1705"/>
      <c r="AL23" s="1705"/>
      <c r="AM23" s="1705"/>
      <c r="AN23" s="1705"/>
      <c r="AO23" s="1705"/>
      <c r="AP23" s="1705"/>
      <c r="AQ23" s="1705"/>
      <c r="AR23" s="1705"/>
      <c r="AS23" s="1705"/>
      <c r="AT23" s="1705"/>
      <c r="AU23" s="1705"/>
      <c r="AV23" s="1705"/>
      <c r="AW23" s="1705"/>
      <c r="AX23" s="1705"/>
      <c r="AY23" s="1705"/>
      <c r="AZ23" s="1705"/>
      <c r="BA23" s="1705" t="s">
        <v>4021</v>
      </c>
      <c r="BB23" s="1714"/>
      <c r="BC23" s="1714"/>
      <c r="BD23" s="1714"/>
      <c r="BE23" s="1714"/>
      <c r="BF23" s="1714"/>
      <c r="BG23" s="1714"/>
      <c r="BH23" s="1714"/>
      <c r="BI23" s="1714"/>
      <c r="BJ23" s="1714"/>
      <c r="BK23" s="1714"/>
      <c r="BL23" s="1714"/>
      <c r="BM23" s="1714"/>
      <c r="BN23" s="1714"/>
      <c r="BO23" s="1714"/>
      <c r="BP23" s="1714"/>
      <c r="BQ23" s="1714"/>
      <c r="BR23" s="1714"/>
      <c r="BS23" s="1714"/>
      <c r="BT23" s="1714"/>
      <c r="BU23" s="1714"/>
      <c r="BV23" s="1714"/>
      <c r="BW23" s="1714"/>
      <c r="BX23" s="1714"/>
      <c r="BY23" s="1714"/>
      <c r="BZ23" s="1714"/>
      <c r="CA23" s="1714"/>
      <c r="CB23" s="1714"/>
      <c r="CC23" s="1714"/>
      <c r="CD23" s="1714"/>
      <c r="CE23" s="1714"/>
      <c r="CF23" s="1714"/>
      <c r="CG23" s="1714"/>
      <c r="CH23" s="1714"/>
      <c r="CI23" s="1714"/>
      <c r="CJ23" s="1714"/>
      <c r="CK23" s="1714"/>
      <c r="CL23" s="1714"/>
      <c r="CM23" s="1714"/>
      <c r="CN23" s="1714"/>
      <c r="CO23" s="1714"/>
      <c r="CP23" s="1714"/>
      <c r="CQ23" s="1714"/>
      <c r="CR23" s="1714"/>
      <c r="CS23" s="1714"/>
      <c r="CT23" s="1714"/>
      <c r="CU23" s="1714"/>
      <c r="CV23" s="1714"/>
      <c r="CW23" s="1714"/>
      <c r="CX23" s="1714"/>
      <c r="CY23" s="1714"/>
      <c r="CZ23" s="1714"/>
      <c r="DA23" s="1714"/>
      <c r="DB23" s="1714"/>
      <c r="DC23" s="1714"/>
      <c r="DD23" s="1714"/>
      <c r="DE23" s="1714"/>
      <c r="DF23" s="1714"/>
      <c r="DG23" s="1714"/>
      <c r="DH23" s="1714"/>
      <c r="DI23" s="1714"/>
      <c r="DJ23" s="1714"/>
      <c r="DK23" s="1714"/>
      <c r="DL23" s="1714"/>
      <c r="DM23" s="1714"/>
      <c r="DN23" s="1714"/>
      <c r="DO23" s="1714"/>
      <c r="DP23" s="1714"/>
      <c r="DQ23" s="1714"/>
      <c r="DR23" s="1714"/>
      <c r="DS23" s="1714"/>
      <c r="DT23" s="1714"/>
      <c r="DU23" s="1714"/>
      <c r="DV23" s="1714"/>
      <c r="DW23" s="1714"/>
      <c r="DX23" s="1714"/>
      <c r="DY23" s="1714"/>
      <c r="DZ23" s="1714"/>
      <c r="EA23" s="1714"/>
      <c r="EB23" s="1714"/>
      <c r="EC23" s="1714"/>
      <c r="ED23" s="1714"/>
      <c r="EE23" s="1714"/>
      <c r="EF23" s="1714"/>
      <c r="EG23" s="1714"/>
      <c r="EH23" s="1714"/>
      <c r="EI23" s="1714"/>
      <c r="EJ23" s="1714"/>
      <c r="EK23" s="1714"/>
      <c r="EL23" s="1714"/>
      <c r="EM23" s="1714"/>
      <c r="EN23" s="1714"/>
      <c r="EO23" s="1714"/>
      <c r="EP23" s="1714"/>
      <c r="EQ23" s="1714"/>
      <c r="ER23" s="1714"/>
      <c r="ES23" s="1714"/>
      <c r="ET23" s="1714"/>
      <c r="EU23" s="1714"/>
      <c r="EV23" s="1714"/>
      <c r="EW23" s="1714"/>
      <c r="EX23" s="1714"/>
      <c r="EY23" s="1714"/>
      <c r="EZ23" s="1714"/>
      <c r="FA23" s="1714"/>
      <c r="FB23" s="1714"/>
      <c r="FC23" s="1714"/>
      <c r="FD23" s="1714"/>
      <c r="FE23" s="1714"/>
      <c r="FF23" s="1714"/>
      <c r="FG23" s="1714"/>
      <c r="FH23" s="1714"/>
      <c r="FI23" s="1714"/>
      <c r="FJ23" s="1714"/>
      <c r="FK23" s="1714"/>
      <c r="FL23" s="1714"/>
      <c r="FM23" s="1714"/>
      <c r="FN23" s="1714"/>
      <c r="FO23" s="1714"/>
      <c r="FP23" s="1714"/>
      <c r="FQ23" s="1714"/>
      <c r="FR23" s="1714"/>
      <c r="FS23" s="1714"/>
      <c r="FT23" s="1714"/>
      <c r="FU23" s="1714"/>
      <c r="FV23" s="1714"/>
      <c r="FW23" s="1714"/>
      <c r="FX23" s="1714"/>
      <c r="FY23" s="1714"/>
      <c r="FZ23" s="1714"/>
      <c r="GA23" s="1714"/>
      <c r="GB23" s="1714"/>
      <c r="GC23" s="1714"/>
      <c r="GD23" s="1714"/>
      <c r="GE23" s="1714"/>
      <c r="GF23" s="1714"/>
      <c r="GG23" s="1714"/>
      <c r="GH23" s="1714"/>
      <c r="GI23" s="1714"/>
      <c r="GJ23" s="1714"/>
      <c r="GK23" s="1714"/>
      <c r="GL23" s="1714"/>
      <c r="GM23" s="1714"/>
      <c r="GN23" s="1714"/>
      <c r="GO23" s="1714"/>
      <c r="GP23" s="1714"/>
      <c r="GQ23" s="1714"/>
      <c r="GR23" s="1714"/>
      <c r="GS23" s="1714"/>
      <c r="GT23" s="1714"/>
      <c r="GU23" s="1714"/>
      <c r="GV23" s="1714"/>
      <c r="GW23" s="1714"/>
      <c r="GX23" s="1714"/>
      <c r="GY23" s="1714"/>
      <c r="GZ23" s="1714"/>
      <c r="HA23" s="1714"/>
      <c r="HB23" s="1714"/>
      <c r="HC23" s="1714"/>
      <c r="HD23" s="1714"/>
      <c r="HE23" s="1714"/>
      <c r="HF23" s="1714"/>
      <c r="HG23" s="1714"/>
      <c r="HH23" s="1714"/>
      <c r="HI23" s="1714"/>
      <c r="HJ23" s="1714"/>
      <c r="HK23" s="1714"/>
      <c r="HL23" s="1714"/>
      <c r="HM23" s="1714"/>
      <c r="HN23" s="1714"/>
      <c r="HO23" s="1714"/>
      <c r="HP23" s="1714"/>
      <c r="HQ23" s="1714"/>
      <c r="HR23" s="1714"/>
      <c r="HS23" s="1714"/>
      <c r="HT23" s="1714"/>
      <c r="HU23" s="1714"/>
      <c r="HV23" s="1714"/>
      <c r="HW23" s="1714"/>
      <c r="HX23" s="1714"/>
      <c r="HY23" s="1714"/>
      <c r="HZ23" s="1714"/>
      <c r="IA23" s="1714"/>
      <c r="IB23" s="1714"/>
      <c r="IC23" s="1714"/>
      <c r="ID23" s="1714"/>
      <c r="IE23" s="1714"/>
      <c r="IF23" s="1714"/>
      <c r="IG23" s="1714"/>
      <c r="IH23" s="1714"/>
      <c r="II23" s="1714"/>
      <c r="IJ23" s="1714"/>
      <c r="IK23" s="1714"/>
      <c r="IL23" s="1714"/>
      <c r="IM23" s="1714"/>
      <c r="IN23" s="1714"/>
      <c r="IO23" s="1714"/>
      <c r="IP23" s="1714"/>
      <c r="IQ23" s="1714"/>
      <c r="IR23" s="1714"/>
      <c r="IS23" s="1714"/>
      <c r="IT23" s="1714"/>
      <c r="IU23" s="1714"/>
      <c r="IV23" s="1714"/>
      <c r="IW23" s="1714"/>
      <c r="IX23" s="1714"/>
      <c r="IY23" s="1714"/>
      <c r="IZ23" s="1714"/>
      <c r="JA23" s="1714"/>
      <c r="JB23" s="1714"/>
      <c r="JC23" s="1714"/>
      <c r="JD23" s="1714"/>
      <c r="JE23" s="1714"/>
      <c r="JF23" s="1714"/>
      <c r="JG23" s="1714"/>
      <c r="JH23" s="1714"/>
      <c r="JI23" s="1714"/>
      <c r="JJ23" s="1714"/>
      <c r="JK23" s="1714"/>
      <c r="JL23" s="1714"/>
      <c r="JM23" s="1714"/>
      <c r="JN23" s="1714"/>
      <c r="JO23" s="1714"/>
      <c r="JP23" s="1714"/>
      <c r="JQ23" s="1714"/>
      <c r="JR23" s="1714"/>
      <c r="JS23" s="1714"/>
      <c r="JT23" s="1714"/>
      <c r="JU23" s="1714"/>
      <c r="JV23" s="1714"/>
      <c r="JW23" s="1714"/>
      <c r="JX23" s="1714"/>
      <c r="JY23" s="1714"/>
      <c r="JZ23" s="1714"/>
      <c r="KA23" s="1714"/>
      <c r="KB23" s="1714"/>
      <c r="KC23" s="1714"/>
      <c r="KD23" s="1714"/>
      <c r="KE23" s="1714"/>
      <c r="KF23" s="1714"/>
      <c r="KG23" s="1714"/>
      <c r="KH23" s="1714"/>
      <c r="KI23" s="1714"/>
      <c r="KJ23" s="1714"/>
      <c r="KK23" s="1714"/>
      <c r="KL23" s="1714"/>
      <c r="KM23" s="1714"/>
      <c r="KN23" s="1714"/>
      <c r="KO23" s="1714"/>
      <c r="KP23" s="1714"/>
      <c r="KQ23" s="1714"/>
      <c r="KR23" s="1714"/>
      <c r="KS23" s="1714"/>
      <c r="KT23" s="1714"/>
      <c r="KU23" s="1714"/>
      <c r="KV23" s="1714"/>
      <c r="KW23" s="1714"/>
      <c r="KX23" s="1714"/>
      <c r="KY23" s="1714"/>
      <c r="KZ23" s="1714"/>
      <c r="LA23" s="1714"/>
      <c r="LB23" s="1714"/>
      <c r="LC23" s="1714"/>
      <c r="LD23" s="1714"/>
      <c r="LE23" s="1714"/>
      <c r="LF23" s="1714"/>
      <c r="LG23" s="1714"/>
      <c r="LH23" s="1714"/>
      <c r="LI23" s="1714"/>
      <c r="LJ23" s="1714"/>
      <c r="LK23" s="1714"/>
      <c r="LL23" s="1714"/>
      <c r="LM23" s="1714"/>
      <c r="LN23" s="1714"/>
      <c r="LO23" s="1714"/>
      <c r="LP23" s="1714"/>
      <c r="LQ23" s="1714"/>
      <c r="LR23" s="1714"/>
      <c r="LS23" s="1714"/>
      <c r="LT23" s="1714"/>
      <c r="LU23" s="1714"/>
      <c r="LV23" s="1714"/>
      <c r="LW23" s="1714"/>
      <c r="LX23" s="1714"/>
      <c r="LY23" s="1714"/>
      <c r="LZ23" s="1714"/>
      <c r="MA23" s="1714"/>
      <c r="MB23" s="1714"/>
      <c r="MC23" s="1714"/>
      <c r="MD23" s="1714"/>
      <c r="ME23" s="1714"/>
      <c r="MF23" s="1714"/>
      <c r="MG23" s="1714"/>
      <c r="MH23" s="1714"/>
      <c r="MI23" s="1714"/>
      <c r="MJ23" s="1714"/>
      <c r="MK23" s="1714"/>
      <c r="ML23" s="1714"/>
      <c r="MM23" s="1714"/>
      <c r="MN23" s="1714"/>
      <c r="MO23" s="1714"/>
      <c r="MP23" s="1714"/>
      <c r="MQ23" s="1714"/>
      <c r="MR23" s="1714"/>
      <c r="MS23" s="1714"/>
      <c r="MT23" s="1714"/>
      <c r="MU23" s="1714"/>
      <c r="MV23" s="1714"/>
      <c r="MW23" s="1714"/>
      <c r="MX23" s="1714"/>
      <c r="MY23" s="1714"/>
      <c r="MZ23" s="1714"/>
      <c r="NA23" s="1714"/>
      <c r="NB23" s="1714"/>
      <c r="NC23" s="1714"/>
      <c r="ND23" s="1714"/>
      <c r="NE23" s="1714"/>
      <c r="NF23" s="1714"/>
      <c r="NG23" s="1714"/>
      <c r="NH23" s="1714"/>
      <c r="NI23" s="1714"/>
      <c r="NJ23" s="1714"/>
      <c r="NK23" s="1714"/>
      <c r="NL23" s="1714"/>
      <c r="NM23" s="1714"/>
      <c r="NN23" s="1714"/>
      <c r="NO23" s="1714"/>
      <c r="NP23" s="1714"/>
      <c r="NQ23" s="1714"/>
      <c r="NR23" s="1714"/>
      <c r="NS23" s="1714"/>
      <c r="NT23" s="1714"/>
      <c r="NU23" s="1714"/>
      <c r="NV23" s="1714"/>
      <c r="NW23" s="1714"/>
      <c r="NX23" s="1714"/>
      <c r="NY23" s="1714"/>
      <c r="NZ23" s="1714"/>
      <c r="OA23" s="1714"/>
      <c r="OB23" s="1714"/>
      <c r="OC23" s="1714"/>
      <c r="OD23" s="1714"/>
      <c r="OE23" s="1714"/>
      <c r="OF23" s="1714"/>
      <c r="OG23" s="1714"/>
      <c r="OH23" s="1714"/>
      <c r="OI23" s="1714"/>
      <c r="OJ23" s="1714"/>
      <c r="OK23" s="1714"/>
      <c r="OL23" s="1714"/>
      <c r="OM23" s="1714"/>
      <c r="ON23" s="1714"/>
      <c r="OO23" s="1714"/>
      <c r="OP23" s="1714"/>
      <c r="OQ23" s="1714"/>
      <c r="OR23" s="1714"/>
      <c r="OS23" s="1714"/>
      <c r="OT23" s="1714"/>
      <c r="OU23" s="1714"/>
      <c r="OV23" s="1714"/>
      <c r="OW23" s="1714"/>
      <c r="OX23" s="1714"/>
      <c r="OY23" s="1714"/>
      <c r="OZ23" s="1714"/>
      <c r="PA23" s="1714"/>
      <c r="PB23" s="1714"/>
      <c r="PC23" s="1714"/>
      <c r="PD23" s="1714"/>
      <c r="PE23" s="1714"/>
      <c r="PF23" s="1714"/>
      <c r="PG23" s="1714"/>
      <c r="PH23" s="1714"/>
      <c r="PI23" s="1714"/>
      <c r="PJ23" s="1714"/>
      <c r="PK23" s="1714"/>
      <c r="PL23" s="1714"/>
      <c r="PM23" s="1714"/>
      <c r="PN23" s="1714"/>
      <c r="PO23" s="1714"/>
      <c r="PP23" s="1714"/>
      <c r="PQ23" s="1714"/>
      <c r="PR23" s="1714"/>
      <c r="PS23" s="1714"/>
      <c r="PT23" s="1714"/>
      <c r="PU23" s="1714"/>
      <c r="PV23" s="1714"/>
      <c r="PW23" s="1714"/>
      <c r="PX23" s="1714"/>
      <c r="PY23" s="1714"/>
      <c r="PZ23" s="1714"/>
      <c r="QA23" s="1714"/>
      <c r="QB23" s="1714"/>
      <c r="QC23" s="1714"/>
      <c r="QD23" s="1714"/>
      <c r="QE23" s="1714"/>
      <c r="QF23" s="1714"/>
      <c r="QG23" s="1714"/>
      <c r="QH23" s="1714"/>
      <c r="QI23" s="1714"/>
      <c r="QJ23" s="1714"/>
      <c r="QK23" s="1714"/>
      <c r="QL23" s="1714"/>
      <c r="QM23" s="1714"/>
      <c r="QN23" s="1714"/>
      <c r="QO23" s="1714"/>
      <c r="QP23" s="1714"/>
      <c r="QQ23" s="1714"/>
      <c r="QR23" s="1714"/>
      <c r="QS23" s="1714"/>
      <c r="QT23" s="1714"/>
      <c r="QU23" s="1714"/>
      <c r="QV23" s="1714"/>
      <c r="QW23" s="1714"/>
      <c r="QX23" s="1714"/>
      <c r="QY23" s="1714"/>
      <c r="QZ23" s="1714"/>
      <c r="RA23" s="1714"/>
      <c r="RB23" s="1714"/>
      <c r="RC23" s="1714"/>
      <c r="RD23" s="1714"/>
      <c r="RE23" s="1714"/>
      <c r="RF23" s="1714"/>
      <c r="RG23" s="1714"/>
      <c r="RH23" s="1714"/>
      <c r="RI23" s="1714"/>
      <c r="RJ23" s="1714"/>
      <c r="RK23" s="1714"/>
      <c r="RL23" s="1714"/>
      <c r="RM23" s="1714"/>
      <c r="RN23" s="1714"/>
      <c r="RO23" s="1714"/>
      <c r="RP23" s="1714"/>
      <c r="RQ23" s="1714"/>
      <c r="RR23" s="1714"/>
      <c r="RS23" s="1714"/>
      <c r="RT23" s="1714"/>
      <c r="RU23" s="1714"/>
      <c r="RV23" s="1714"/>
      <c r="RW23" s="1714"/>
      <c r="RX23" s="1714"/>
      <c r="RY23" s="1714"/>
      <c r="RZ23" s="1714"/>
      <c r="SA23" s="1714"/>
      <c r="SB23" s="1714"/>
      <c r="SC23" s="1714"/>
      <c r="SD23" s="1714"/>
      <c r="SE23" s="1714"/>
      <c r="SF23" s="1714"/>
      <c r="SG23" s="1714"/>
      <c r="SH23" s="1714"/>
      <c r="SI23" s="1714"/>
      <c r="SJ23" s="1714"/>
      <c r="SK23" s="1714"/>
      <c r="SL23" s="1714"/>
      <c r="SM23" s="1714"/>
      <c r="SN23" s="1714"/>
      <c r="SO23" s="1714"/>
      <c r="SP23" s="1714"/>
      <c r="SQ23" s="1714"/>
      <c r="SR23" s="1714"/>
      <c r="SS23" s="1714"/>
      <c r="ST23" s="1714"/>
      <c r="SU23" s="1714"/>
      <c r="SV23" s="1714"/>
      <c r="SW23" s="1714"/>
      <c r="SX23" s="1714"/>
      <c r="SY23" s="1714"/>
      <c r="SZ23" s="1714"/>
      <c r="TA23" s="1714"/>
      <c r="TB23" s="1714"/>
      <c r="TC23" s="1714"/>
      <c r="TD23" s="1714"/>
      <c r="TE23" s="1714"/>
      <c r="TF23" s="1714"/>
      <c r="TG23" s="1714"/>
      <c r="TH23" s="1714"/>
      <c r="TI23" s="1714"/>
      <c r="TJ23" s="1714"/>
      <c r="TK23" s="1714"/>
      <c r="TL23" s="1714"/>
      <c r="TM23" s="1714"/>
      <c r="TN23" s="1714"/>
      <c r="TO23" s="1714"/>
      <c r="TP23" s="1714"/>
      <c r="TQ23" s="1714"/>
      <c r="TR23" s="1714"/>
      <c r="TS23" s="1714"/>
      <c r="TT23" s="1714"/>
      <c r="TU23" s="1714"/>
      <c r="TV23" s="1714"/>
      <c r="TW23" s="1714"/>
      <c r="TX23" s="1714"/>
      <c r="TY23" s="1714"/>
      <c r="TZ23" s="1714"/>
      <c r="UA23" s="1714"/>
      <c r="UB23" s="1714"/>
      <c r="UC23" s="1714"/>
      <c r="UD23" s="1714"/>
      <c r="UE23" s="1714"/>
      <c r="UF23" s="1714"/>
      <c r="UG23" s="1714"/>
      <c r="UH23" s="1714"/>
      <c r="UI23" s="1714"/>
      <c r="UJ23" s="1714"/>
      <c r="UK23" s="1714"/>
      <c r="UL23" s="1714"/>
      <c r="UM23" s="1714"/>
      <c r="UN23" s="1714"/>
      <c r="UO23" s="1714"/>
      <c r="UP23" s="1714"/>
      <c r="UQ23" s="1714"/>
      <c r="UR23" s="1714"/>
      <c r="US23" s="1714"/>
      <c r="UT23" s="1714"/>
      <c r="UU23" s="1714"/>
      <c r="UV23" s="1714"/>
      <c r="UW23" s="1714"/>
      <c r="UX23" s="1714"/>
      <c r="UY23" s="1714"/>
      <c r="UZ23" s="1714"/>
      <c r="VA23" s="1714"/>
      <c r="VB23" s="1714"/>
      <c r="VC23" s="1714"/>
      <c r="VD23" s="1714"/>
      <c r="VE23" s="1714"/>
      <c r="VF23" s="1714"/>
      <c r="VG23" s="1714"/>
      <c r="VH23" s="1714"/>
      <c r="VI23" s="1714"/>
      <c r="VJ23" s="1714"/>
      <c r="VK23" s="1714"/>
      <c r="VL23" s="1714"/>
      <c r="VM23" s="1714"/>
      <c r="VN23" s="1714"/>
      <c r="VO23" s="1714"/>
      <c r="VP23" s="1714"/>
      <c r="VQ23" s="1714"/>
      <c r="VR23" s="1714"/>
      <c r="VS23" s="1714"/>
      <c r="VT23" s="1714"/>
      <c r="VU23" s="1714"/>
      <c r="VV23" s="1714"/>
      <c r="VW23" s="1714"/>
      <c r="VX23" s="1714"/>
      <c r="VY23" s="1714"/>
      <c r="VZ23" s="1714"/>
      <c r="WA23" s="1714"/>
      <c r="WB23" s="1714"/>
      <c r="WC23" s="1714"/>
      <c r="WD23" s="1714"/>
      <c r="WE23" s="1714"/>
      <c r="WF23" s="1714"/>
      <c r="WG23" s="1714"/>
      <c r="WH23" s="1714"/>
      <c r="WI23" s="1714"/>
      <c r="WJ23" s="1714"/>
      <c r="WK23" s="1714"/>
      <c r="WL23" s="1714"/>
      <c r="WM23" s="1714"/>
      <c r="WN23" s="1714"/>
      <c r="WO23" s="1714"/>
      <c r="WP23" s="1714"/>
      <c r="WQ23" s="1714"/>
      <c r="WR23" s="1714"/>
      <c r="WS23" s="1714"/>
      <c r="WT23" s="1714"/>
      <c r="WU23" s="1714"/>
      <c r="WV23" s="1714"/>
      <c r="WW23" s="1714"/>
      <c r="WX23" s="1714"/>
      <c r="WY23" s="1714"/>
      <c r="WZ23" s="1714"/>
      <c r="XA23" s="1714"/>
      <c r="XB23" s="1714"/>
      <c r="XC23" s="1714"/>
      <c r="XD23" s="1714"/>
      <c r="XE23" s="1714"/>
      <c r="XF23" s="1714"/>
      <c r="XG23" s="1714"/>
      <c r="XH23" s="1714"/>
      <c r="XI23" s="1714"/>
      <c r="XJ23" s="1714"/>
      <c r="XK23" s="1714"/>
      <c r="XL23" s="1714"/>
      <c r="XM23" s="1714"/>
      <c r="XN23" s="1714"/>
      <c r="XO23" s="1714"/>
      <c r="XP23" s="1714"/>
      <c r="XQ23" s="1714"/>
      <c r="XR23" s="1714"/>
      <c r="XS23" s="1714"/>
      <c r="XT23" s="1714"/>
      <c r="XU23" s="1714"/>
      <c r="XV23" s="1714"/>
      <c r="XW23" s="1714"/>
      <c r="XX23" s="1714"/>
      <c r="XY23" s="1714"/>
      <c r="XZ23" s="1714"/>
      <c r="YA23" s="1714"/>
      <c r="YB23" s="1714"/>
      <c r="YC23" s="1714"/>
      <c r="YD23" s="1714"/>
      <c r="YE23" s="1714"/>
      <c r="YF23" s="1714"/>
      <c r="YG23" s="1714"/>
      <c r="YH23" s="1714"/>
      <c r="YI23" s="1714"/>
      <c r="YJ23" s="1714"/>
      <c r="YK23" s="1714"/>
      <c r="YL23" s="1714"/>
      <c r="YM23" s="1714"/>
      <c r="YN23" s="1714"/>
      <c r="YO23" s="1714"/>
      <c r="YP23" s="1714"/>
      <c r="YQ23" s="1714"/>
      <c r="YR23" s="1714"/>
      <c r="YS23" s="1714"/>
      <c r="YT23" s="1714"/>
      <c r="YU23" s="1714"/>
      <c r="YV23" s="1714"/>
      <c r="YW23" s="1714"/>
      <c r="YX23" s="1714"/>
      <c r="YY23" s="1714"/>
      <c r="YZ23" s="1714"/>
      <c r="ZA23" s="1714"/>
      <c r="ZB23" s="1714"/>
      <c r="ZC23" s="1714"/>
      <c r="ZD23" s="1714"/>
      <c r="ZE23" s="1714"/>
      <c r="ZF23" s="1714"/>
      <c r="ZG23" s="1714"/>
      <c r="ZH23" s="1714"/>
      <c r="ZI23" s="1714"/>
      <c r="ZJ23" s="1714"/>
      <c r="ZK23" s="1714"/>
      <c r="ZL23" s="1714"/>
      <c r="ZM23" s="1714"/>
      <c r="ZN23" s="1714"/>
      <c r="ZO23" s="1714"/>
      <c r="ZP23" s="1714"/>
      <c r="ZQ23" s="1714"/>
      <c r="ZR23" s="1714"/>
      <c r="ZS23" s="1714"/>
      <c r="ZT23" s="1714"/>
      <c r="ZU23" s="1714"/>
      <c r="ZV23" s="1714"/>
      <c r="ZW23" s="1714"/>
      <c r="ZX23" s="1714"/>
      <c r="ZY23" s="1714"/>
      <c r="ZZ23" s="1714"/>
      <c r="AAA23" s="1714"/>
      <c r="AAB23" s="1714"/>
      <c r="AAC23" s="1714"/>
      <c r="AAD23" s="1714"/>
      <c r="AAE23" s="1714"/>
      <c r="AAF23" s="1714"/>
      <c r="AAG23" s="1714"/>
      <c r="AAH23" s="1714"/>
      <c r="AAI23" s="1714"/>
      <c r="AAJ23" s="1714"/>
      <c r="AAK23" s="1714"/>
      <c r="AAL23" s="1714"/>
      <c r="AAM23" s="1714"/>
      <c r="AAN23" s="1714"/>
      <c r="AAO23" s="1714"/>
      <c r="AAP23" s="1714"/>
      <c r="AAQ23" s="1714"/>
      <c r="AAR23" s="1714"/>
      <c r="AAS23" s="1714"/>
      <c r="AAT23" s="1714"/>
      <c r="AAU23" s="1714"/>
      <c r="AAV23" s="1714"/>
      <c r="AAW23" s="1714"/>
      <c r="AAX23" s="1714"/>
      <c r="AAY23" s="1714"/>
      <c r="AAZ23" s="1714"/>
      <c r="ABA23" s="1714"/>
      <c r="ABB23" s="1714"/>
      <c r="ABC23" s="1714"/>
      <c r="ABD23" s="1714"/>
      <c r="ABE23" s="1714"/>
      <c r="ABF23" s="1714"/>
      <c r="ABG23" s="1714"/>
      <c r="ABH23" s="1714"/>
      <c r="ABI23" s="1714"/>
      <c r="ABJ23" s="1714"/>
      <c r="ABK23" s="1714"/>
      <c r="ABL23" s="1714"/>
      <c r="ABM23" s="1714"/>
      <c r="ABN23" s="1714"/>
      <c r="ABO23" s="1714"/>
      <c r="ABP23" s="1714"/>
      <c r="ABQ23" s="1714"/>
      <c r="ABR23" s="1714"/>
      <c r="ABS23" s="1714"/>
      <c r="ABT23" s="1714"/>
      <c r="ABU23" s="1714"/>
      <c r="ABV23" s="1714"/>
      <c r="ABW23" s="1714"/>
      <c r="ABX23" s="1714"/>
      <c r="ABY23" s="1714"/>
      <c r="ABZ23" s="1714"/>
      <c r="ACA23" s="1714"/>
      <c r="ACB23" s="1714"/>
      <c r="ACC23" s="1714"/>
      <c r="ACD23" s="1714"/>
      <c r="ACE23" s="1714"/>
      <c r="ACF23" s="1714"/>
      <c r="ACG23" s="1714"/>
      <c r="ACH23" s="1714"/>
      <c r="ACI23" s="1714"/>
      <c r="ACJ23" s="1714"/>
      <c r="ACK23" s="1714"/>
      <c r="ACL23" s="1714"/>
      <c r="ACM23" s="1714"/>
      <c r="ACN23" s="1714"/>
      <c r="ACO23" s="1714"/>
      <c r="ACP23" s="1714"/>
      <c r="ACQ23" s="1714"/>
      <c r="ACR23" s="1714"/>
      <c r="ACS23" s="1714"/>
      <c r="ACT23" s="1714"/>
      <c r="ACU23" s="1714"/>
      <c r="ACV23" s="1714"/>
      <c r="ACW23" s="1714"/>
      <c r="ACX23" s="1714"/>
      <c r="ACY23" s="1714"/>
      <c r="ACZ23" s="1714"/>
      <c r="ADA23" s="1714"/>
      <c r="ADB23" s="1714"/>
      <c r="ADC23" s="1714"/>
      <c r="ADD23" s="1714"/>
      <c r="ADE23" s="1714"/>
      <c r="ADF23" s="1714"/>
      <c r="ADG23" s="1714"/>
      <c r="ADH23" s="1714"/>
      <c r="ADI23" s="1714"/>
      <c r="ADJ23" s="1714"/>
      <c r="ADK23" s="1714"/>
      <c r="ADL23" s="1714"/>
      <c r="ADM23" s="1714"/>
      <c r="ADN23" s="1714"/>
      <c r="ADO23" s="1714"/>
      <c r="ADP23" s="1714"/>
      <c r="ADQ23" s="1714"/>
      <c r="ADR23" s="1714"/>
      <c r="ADS23" s="1714"/>
      <c r="ADT23" s="1714"/>
      <c r="ADU23" s="1714"/>
      <c r="ADV23" s="1714"/>
      <c r="ADW23" s="1714"/>
      <c r="ADX23" s="1714"/>
      <c r="ADY23" s="1714"/>
      <c r="ADZ23" s="1714"/>
      <c r="AEA23" s="1714"/>
      <c r="AEB23" s="1714"/>
      <c r="AEC23" s="1714"/>
      <c r="AED23" s="1714"/>
      <c r="AEE23" s="1714"/>
      <c r="AEF23" s="1714"/>
      <c r="AEG23" s="1714"/>
      <c r="AEH23" s="1714"/>
      <c r="AEI23" s="1714"/>
      <c r="AEJ23" s="1714"/>
      <c r="AEK23" s="1714"/>
      <c r="AEL23" s="1714"/>
      <c r="AEM23" s="1714"/>
      <c r="AEN23" s="1714"/>
      <c r="AEO23" s="1714"/>
      <c r="AEP23" s="1714"/>
      <c r="AEQ23" s="1714"/>
      <c r="AER23" s="1714"/>
      <c r="AES23" s="1714"/>
      <c r="AET23" s="1714"/>
      <c r="AEU23" s="1714"/>
      <c r="AEV23" s="1714"/>
      <c r="AEW23" s="1714"/>
      <c r="AEX23" s="1714"/>
      <c r="AEY23" s="1714"/>
      <c r="AEZ23" s="1714"/>
      <c r="AFA23" s="1714"/>
      <c r="AFB23" s="1714"/>
      <c r="AFC23" s="1714"/>
      <c r="AFD23" s="1714"/>
      <c r="AFE23" s="1714"/>
      <c r="AFF23" s="1714"/>
      <c r="AFG23" s="1714"/>
      <c r="AFH23" s="1714"/>
      <c r="AFI23" s="1714"/>
      <c r="AFJ23" s="1714"/>
      <c r="AFK23" s="1714"/>
      <c r="AFL23" s="1714"/>
      <c r="AFM23" s="1714"/>
      <c r="AFN23" s="1714"/>
      <c r="AFO23" s="1714"/>
      <c r="AFP23" s="1714"/>
      <c r="AFQ23" s="1714"/>
      <c r="AFR23" s="1714"/>
      <c r="AFS23" s="1714"/>
      <c r="AFT23" s="1714"/>
      <c r="AFU23" s="1714"/>
      <c r="AFV23" s="1714"/>
      <c r="AFW23" s="1714"/>
      <c r="AFX23" s="1714"/>
      <c r="AFY23" s="1714"/>
      <c r="AFZ23" s="1714"/>
      <c r="AGA23" s="1714"/>
      <c r="AGB23" s="1714"/>
      <c r="AGC23" s="1714"/>
      <c r="AGD23" s="1714"/>
      <c r="AGE23" s="1714"/>
      <c r="AGF23" s="1714"/>
      <c r="AGG23" s="1714"/>
      <c r="AGH23" s="1714"/>
      <c r="AGI23" s="1714"/>
      <c r="AGJ23" s="1714"/>
      <c r="AGK23" s="1714"/>
      <c r="AGL23" s="1714"/>
      <c r="AGM23" s="1714"/>
      <c r="AGN23" s="1714"/>
      <c r="AGO23" s="1714"/>
      <c r="AGP23" s="1714"/>
      <c r="AGQ23" s="1714"/>
      <c r="AGR23" s="1714"/>
      <c r="AGS23" s="1714"/>
      <c r="AGT23" s="1714"/>
      <c r="AGU23" s="1714"/>
      <c r="AGV23" s="1714"/>
      <c r="AGW23" s="1714"/>
      <c r="AGX23" s="1714"/>
      <c r="AGY23" s="1714"/>
      <c r="AGZ23" s="1714"/>
      <c r="AHA23" s="1714"/>
      <c r="AHB23" s="1714"/>
      <c r="AHC23" s="1714"/>
      <c r="AHD23" s="1714"/>
      <c r="AHE23" s="1714"/>
      <c r="AHF23" s="1714"/>
      <c r="AHG23" s="1714"/>
      <c r="AHH23" s="1714"/>
      <c r="AHI23" s="1714"/>
      <c r="AHJ23" s="1714"/>
      <c r="AHK23" s="1714"/>
      <c r="AHL23" s="1714"/>
      <c r="AHM23" s="1714"/>
      <c r="AHN23" s="1714"/>
      <c r="AHO23" s="1714"/>
      <c r="AHP23" s="1714"/>
      <c r="AHQ23" s="1714"/>
      <c r="AHR23" s="1714"/>
      <c r="AHS23" s="1714"/>
      <c r="AHT23" s="1714"/>
      <c r="AHU23" s="1714"/>
      <c r="AHV23" s="1714"/>
      <c r="AHW23" s="1714"/>
      <c r="AHX23" s="1714"/>
      <c r="AHY23" s="1714"/>
      <c r="AHZ23" s="1714"/>
      <c r="AIA23" s="1714"/>
      <c r="AIB23" s="1714"/>
      <c r="AIC23" s="1714"/>
      <c r="AID23" s="1714"/>
      <c r="AIE23" s="1714"/>
      <c r="AIF23" s="1714"/>
      <c r="AIG23" s="1714"/>
      <c r="AIH23" s="1714"/>
      <c r="AII23" s="1714"/>
      <c r="AIJ23" s="1714"/>
      <c r="AIK23" s="1714"/>
      <c r="AIL23" s="1714"/>
      <c r="AIM23" s="1714"/>
      <c r="AIN23" s="1714"/>
      <c r="AIO23" s="1714"/>
      <c r="AIP23" s="1714"/>
      <c r="AIQ23" s="1714"/>
      <c r="AIR23" s="1714"/>
      <c r="AIS23" s="1714"/>
      <c r="AIT23" s="1714"/>
      <c r="AIU23" s="1714"/>
      <c r="AIV23" s="1714"/>
      <c r="AIW23" s="1714"/>
      <c r="AIX23" s="1714"/>
      <c r="AIY23" s="1714"/>
      <c r="AIZ23" s="1714"/>
      <c r="AJA23" s="1714"/>
      <c r="AJB23" s="1714"/>
      <c r="AJC23" s="1714"/>
      <c r="AJD23" s="1714"/>
      <c r="AJE23" s="1714"/>
      <c r="AJF23" s="1714"/>
      <c r="AJG23" s="1714"/>
      <c r="AJH23" s="1714"/>
      <c r="AJI23" s="1714"/>
      <c r="AJJ23" s="1714"/>
      <c r="AJK23" s="1714"/>
      <c r="AJL23" s="1714"/>
      <c r="AJM23" s="1714"/>
      <c r="AJN23" s="1714"/>
      <c r="AJO23" s="1714"/>
      <c r="AJP23" s="1714"/>
      <c r="AJQ23" s="1714"/>
      <c r="AJR23" s="1714"/>
      <c r="AJS23" s="1714"/>
      <c r="AJT23" s="1714"/>
      <c r="AJU23" s="1714"/>
      <c r="AJV23" s="1714"/>
      <c r="AJW23" s="1714"/>
      <c r="AJX23" s="1714"/>
      <c r="AJY23" s="1714"/>
      <c r="AJZ23" s="1714"/>
      <c r="AKA23" s="1714"/>
      <c r="AKB23" s="1714"/>
      <c r="AKC23" s="1714"/>
      <c r="AKD23" s="1714"/>
      <c r="AKE23" s="1714"/>
      <c r="AKF23" s="1714"/>
      <c r="AKG23" s="1714"/>
      <c r="AKH23" s="1714"/>
      <c r="AKI23" s="1714"/>
      <c r="AKJ23" s="1714"/>
      <c r="AKK23" s="1714"/>
      <c r="AKL23" s="1714"/>
      <c r="AKM23" s="1714"/>
      <c r="AKN23" s="1714"/>
      <c r="AKO23" s="1714"/>
      <c r="AKP23" s="1714"/>
      <c r="AKQ23" s="1714"/>
      <c r="AKR23" s="1714"/>
      <c r="AKS23" s="1714"/>
      <c r="AKT23" s="1714"/>
      <c r="AKU23" s="1714"/>
      <c r="AKV23" s="1714"/>
      <c r="AKW23" s="1714"/>
      <c r="AKX23" s="1714"/>
      <c r="AKY23" s="1714"/>
      <c r="AKZ23" s="1714"/>
      <c r="ALA23" s="1714"/>
      <c r="ALB23" s="1714"/>
      <c r="ALC23" s="1714"/>
      <c r="ALD23" s="1714"/>
      <c r="ALE23" s="1714"/>
      <c r="ALF23" s="1714"/>
      <c r="ALG23" s="1714"/>
      <c r="ALH23" s="1714"/>
      <c r="ALI23" s="1714"/>
      <c r="ALJ23" s="1714"/>
      <c r="ALK23" s="1714"/>
      <c r="ALL23" s="1714"/>
      <c r="ALM23" s="1714"/>
      <c r="ALN23" s="1714"/>
      <c r="ALO23" s="1714"/>
      <c r="ALP23" s="1714"/>
      <c r="ALQ23" s="1714"/>
      <c r="ALR23" s="1714"/>
      <c r="ALS23" s="1714"/>
      <c r="ALT23" s="1714"/>
      <c r="ALU23" s="1714"/>
      <c r="ALV23" s="1714"/>
      <c r="ALW23" s="1714"/>
      <c r="ALX23" s="1714"/>
      <c r="ALY23" s="1714"/>
      <c r="ALZ23" s="1714"/>
      <c r="AMA23" s="1714"/>
      <c r="AMB23" s="1714"/>
      <c r="AMC23" s="1714"/>
      <c r="AMD23" s="1714"/>
      <c r="AME23" s="1714"/>
      <c r="AMF23" s="1714"/>
      <c r="AMG23" s="1714"/>
      <c r="AMH23" s="1714"/>
      <c r="AMI23" s="1714"/>
      <c r="AMJ23" s="1714"/>
      <c r="AMK23" s="1714"/>
    </row>
    <row r="24" spans="1:1025" s="1409" customFormat="1" ht="30" customHeight="1">
      <c r="A24" s="1705" t="s">
        <v>3862</v>
      </c>
      <c r="B24" s="1705" t="s">
        <v>3863</v>
      </c>
      <c r="C24" s="1705" t="s">
        <v>647</v>
      </c>
      <c r="D24" s="1705" t="s">
        <v>4006</v>
      </c>
      <c r="E24" s="1705" t="s">
        <v>4007</v>
      </c>
      <c r="F24" s="1705" t="s">
        <v>4008</v>
      </c>
      <c r="G24" s="1705" t="s">
        <v>4009</v>
      </c>
      <c r="H24" s="1705"/>
      <c r="I24" s="1705"/>
      <c r="J24" s="1705"/>
      <c r="K24" s="1705"/>
      <c r="L24" s="1705"/>
      <c r="M24" s="1705"/>
      <c r="N24" s="1705"/>
      <c r="O24" s="1705"/>
      <c r="P24" s="1705" t="s">
        <v>4022</v>
      </c>
      <c r="Q24" s="1705" t="s">
        <v>4023</v>
      </c>
      <c r="R24" s="1739"/>
      <c r="S24" s="1705" t="s">
        <v>3970</v>
      </c>
      <c r="T24" s="1709" t="s">
        <v>3971</v>
      </c>
      <c r="U24" s="1705" t="s">
        <v>2504</v>
      </c>
      <c r="V24" s="1705" t="s">
        <v>3940</v>
      </c>
      <c r="W24" s="1705" t="s">
        <v>3961</v>
      </c>
      <c r="X24" s="1705" t="s">
        <v>3874</v>
      </c>
      <c r="Y24" s="1705" t="s">
        <v>4024</v>
      </c>
      <c r="Z24" s="1705" t="s">
        <v>4025</v>
      </c>
      <c r="AA24" s="1705" t="s">
        <v>1146</v>
      </c>
      <c r="AB24" s="1709" t="s">
        <v>4015</v>
      </c>
      <c r="AC24" s="1709" t="s">
        <v>4016</v>
      </c>
      <c r="AD24" s="1705" t="s">
        <v>3879</v>
      </c>
      <c r="AE24" s="1705" t="s">
        <v>3880</v>
      </c>
      <c r="AF24" s="1705" t="s">
        <v>3881</v>
      </c>
      <c r="AG24" s="1705"/>
      <c r="AH24" s="1705"/>
      <c r="AI24" s="1705"/>
      <c r="AJ24" s="1705"/>
      <c r="AK24" s="1705"/>
      <c r="AL24" s="1705"/>
      <c r="AM24" s="1705"/>
      <c r="AN24" s="1705"/>
      <c r="AO24" s="1705"/>
      <c r="AP24" s="1705"/>
      <c r="AQ24" s="1705"/>
      <c r="AR24" s="1705"/>
      <c r="AS24" s="1705"/>
      <c r="AT24" s="1705"/>
      <c r="AU24" s="1705"/>
      <c r="AV24" s="1705"/>
      <c r="AW24" s="1705"/>
      <c r="AX24" s="1705"/>
      <c r="AY24" s="1705"/>
      <c r="AZ24" s="1705"/>
      <c r="BA24" s="1705" t="s">
        <v>3882</v>
      </c>
      <c r="BB24" s="1714"/>
      <c r="BC24" s="1714"/>
      <c r="BD24" s="1714"/>
      <c r="BE24" s="1714"/>
      <c r="BF24" s="1714"/>
      <c r="BG24" s="1714"/>
      <c r="BH24" s="1714"/>
      <c r="BI24" s="1714"/>
      <c r="BJ24" s="1714"/>
      <c r="BK24" s="1714"/>
      <c r="BL24" s="1714"/>
      <c r="BM24" s="1714"/>
      <c r="BN24" s="1714"/>
      <c r="BO24" s="1714"/>
      <c r="BP24" s="1714"/>
      <c r="BQ24" s="1714"/>
      <c r="BR24" s="1714"/>
      <c r="BS24" s="1714"/>
      <c r="BT24" s="1714"/>
      <c r="BU24" s="1714"/>
      <c r="BV24" s="1714"/>
      <c r="BW24" s="1714"/>
      <c r="BX24" s="1714"/>
      <c r="BY24" s="1714"/>
      <c r="BZ24" s="1714"/>
      <c r="CA24" s="1714"/>
      <c r="CB24" s="1714"/>
      <c r="CC24" s="1714"/>
      <c r="CD24" s="1714"/>
      <c r="CE24" s="1714"/>
      <c r="CF24" s="1714"/>
      <c r="CG24" s="1714"/>
      <c r="CH24" s="1714"/>
      <c r="CI24" s="1714"/>
      <c r="CJ24" s="1714"/>
      <c r="CK24" s="1714"/>
      <c r="CL24" s="1714"/>
      <c r="CM24" s="1714"/>
      <c r="CN24" s="1714"/>
      <c r="CO24" s="1714"/>
      <c r="CP24" s="1714"/>
      <c r="CQ24" s="1714"/>
      <c r="CR24" s="1714"/>
      <c r="CS24" s="1714"/>
      <c r="CT24" s="1714"/>
      <c r="CU24" s="1714"/>
      <c r="CV24" s="1714"/>
      <c r="CW24" s="1714"/>
      <c r="CX24" s="1714"/>
      <c r="CY24" s="1714"/>
      <c r="CZ24" s="1714"/>
      <c r="DA24" s="1714"/>
      <c r="DB24" s="1714"/>
      <c r="DC24" s="1714"/>
      <c r="DD24" s="1714"/>
      <c r="DE24" s="1714"/>
      <c r="DF24" s="1714"/>
      <c r="DG24" s="1714"/>
      <c r="DH24" s="1714"/>
      <c r="DI24" s="1714"/>
      <c r="DJ24" s="1714"/>
      <c r="DK24" s="1714"/>
      <c r="DL24" s="1714"/>
      <c r="DM24" s="1714"/>
      <c r="DN24" s="1714"/>
      <c r="DO24" s="1714"/>
      <c r="DP24" s="1714"/>
      <c r="DQ24" s="1714"/>
      <c r="DR24" s="1714"/>
      <c r="DS24" s="1714"/>
      <c r="DT24" s="1714"/>
      <c r="DU24" s="1714"/>
      <c r="DV24" s="1714"/>
      <c r="DW24" s="1714"/>
      <c r="DX24" s="1714"/>
      <c r="DY24" s="1714"/>
      <c r="DZ24" s="1714"/>
      <c r="EA24" s="1714"/>
      <c r="EB24" s="1714"/>
      <c r="EC24" s="1714"/>
      <c r="ED24" s="1714"/>
      <c r="EE24" s="1714"/>
      <c r="EF24" s="1714"/>
      <c r="EG24" s="1714"/>
      <c r="EH24" s="1714"/>
      <c r="EI24" s="1714"/>
      <c r="EJ24" s="1714"/>
      <c r="EK24" s="1714"/>
      <c r="EL24" s="1714"/>
      <c r="EM24" s="1714"/>
      <c r="EN24" s="1714"/>
      <c r="EO24" s="1714"/>
      <c r="EP24" s="1714"/>
      <c r="EQ24" s="1714"/>
      <c r="ER24" s="1714"/>
      <c r="ES24" s="1714"/>
      <c r="ET24" s="1714"/>
      <c r="EU24" s="1714"/>
      <c r="EV24" s="1714"/>
      <c r="EW24" s="1714"/>
      <c r="EX24" s="1714"/>
      <c r="EY24" s="1714"/>
      <c r="EZ24" s="1714"/>
      <c r="FA24" s="1714"/>
      <c r="FB24" s="1714"/>
      <c r="FC24" s="1714"/>
      <c r="FD24" s="1714"/>
      <c r="FE24" s="1714"/>
      <c r="FF24" s="1714"/>
      <c r="FG24" s="1714"/>
      <c r="FH24" s="1714"/>
      <c r="FI24" s="1714"/>
      <c r="FJ24" s="1714"/>
      <c r="FK24" s="1714"/>
      <c r="FL24" s="1714"/>
      <c r="FM24" s="1714"/>
      <c r="FN24" s="1714"/>
      <c r="FO24" s="1714"/>
      <c r="FP24" s="1714"/>
      <c r="FQ24" s="1714"/>
      <c r="FR24" s="1714"/>
      <c r="FS24" s="1714"/>
      <c r="FT24" s="1714"/>
      <c r="FU24" s="1714"/>
      <c r="FV24" s="1714"/>
      <c r="FW24" s="1714"/>
      <c r="FX24" s="1714"/>
      <c r="FY24" s="1714"/>
      <c r="FZ24" s="1714"/>
      <c r="GA24" s="1714"/>
      <c r="GB24" s="1714"/>
      <c r="GC24" s="1714"/>
      <c r="GD24" s="1714"/>
      <c r="GE24" s="1714"/>
      <c r="GF24" s="1714"/>
      <c r="GG24" s="1714"/>
      <c r="GH24" s="1714"/>
      <c r="GI24" s="1714"/>
      <c r="GJ24" s="1714"/>
      <c r="GK24" s="1714"/>
      <c r="GL24" s="1714"/>
      <c r="GM24" s="1714"/>
      <c r="GN24" s="1714"/>
      <c r="GO24" s="1714"/>
      <c r="GP24" s="1714"/>
      <c r="GQ24" s="1714"/>
      <c r="GR24" s="1714"/>
      <c r="GS24" s="1714"/>
      <c r="GT24" s="1714"/>
      <c r="GU24" s="1714"/>
      <c r="GV24" s="1714"/>
      <c r="GW24" s="1714"/>
      <c r="GX24" s="1714"/>
      <c r="GY24" s="1714"/>
      <c r="GZ24" s="1714"/>
      <c r="HA24" s="1714"/>
      <c r="HB24" s="1714"/>
      <c r="HC24" s="1714"/>
      <c r="HD24" s="1714"/>
      <c r="HE24" s="1714"/>
      <c r="HF24" s="1714"/>
      <c r="HG24" s="1714"/>
      <c r="HH24" s="1714"/>
      <c r="HI24" s="1714"/>
      <c r="HJ24" s="1714"/>
      <c r="HK24" s="1714"/>
      <c r="HL24" s="1714"/>
      <c r="HM24" s="1714"/>
      <c r="HN24" s="1714"/>
      <c r="HO24" s="1714"/>
      <c r="HP24" s="1714"/>
      <c r="HQ24" s="1714"/>
      <c r="HR24" s="1714"/>
      <c r="HS24" s="1714"/>
      <c r="HT24" s="1714"/>
      <c r="HU24" s="1714"/>
      <c r="HV24" s="1714"/>
      <c r="HW24" s="1714"/>
      <c r="HX24" s="1714"/>
      <c r="HY24" s="1714"/>
      <c r="HZ24" s="1714"/>
      <c r="IA24" s="1714"/>
      <c r="IB24" s="1714"/>
      <c r="IC24" s="1714"/>
      <c r="ID24" s="1714"/>
      <c r="IE24" s="1714"/>
      <c r="IF24" s="1714"/>
      <c r="IG24" s="1714"/>
      <c r="IH24" s="1714"/>
      <c r="II24" s="1714"/>
      <c r="IJ24" s="1714"/>
      <c r="IK24" s="1714"/>
      <c r="IL24" s="1714"/>
      <c r="IM24" s="1714"/>
      <c r="IN24" s="1714"/>
      <c r="IO24" s="1714"/>
      <c r="IP24" s="1714"/>
      <c r="IQ24" s="1714"/>
      <c r="IR24" s="1714"/>
      <c r="IS24" s="1714"/>
      <c r="IT24" s="1714"/>
      <c r="IU24" s="1714"/>
      <c r="IV24" s="1714"/>
      <c r="IW24" s="1714"/>
      <c r="IX24" s="1714"/>
      <c r="IY24" s="1714"/>
      <c r="IZ24" s="1714"/>
      <c r="JA24" s="1714"/>
      <c r="JB24" s="1714"/>
      <c r="JC24" s="1714"/>
      <c r="JD24" s="1714"/>
      <c r="JE24" s="1714"/>
      <c r="JF24" s="1714"/>
      <c r="JG24" s="1714"/>
      <c r="JH24" s="1714"/>
      <c r="JI24" s="1714"/>
      <c r="JJ24" s="1714"/>
      <c r="JK24" s="1714"/>
      <c r="JL24" s="1714"/>
      <c r="JM24" s="1714"/>
      <c r="JN24" s="1714"/>
      <c r="JO24" s="1714"/>
      <c r="JP24" s="1714"/>
      <c r="JQ24" s="1714"/>
      <c r="JR24" s="1714"/>
      <c r="JS24" s="1714"/>
      <c r="JT24" s="1714"/>
      <c r="JU24" s="1714"/>
      <c r="JV24" s="1714"/>
      <c r="JW24" s="1714"/>
      <c r="JX24" s="1714"/>
      <c r="JY24" s="1714"/>
      <c r="JZ24" s="1714"/>
      <c r="KA24" s="1714"/>
      <c r="KB24" s="1714"/>
      <c r="KC24" s="1714"/>
      <c r="KD24" s="1714"/>
      <c r="KE24" s="1714"/>
      <c r="KF24" s="1714"/>
      <c r="KG24" s="1714"/>
      <c r="KH24" s="1714"/>
      <c r="KI24" s="1714"/>
      <c r="KJ24" s="1714"/>
      <c r="KK24" s="1714"/>
      <c r="KL24" s="1714"/>
      <c r="KM24" s="1714"/>
      <c r="KN24" s="1714"/>
      <c r="KO24" s="1714"/>
      <c r="KP24" s="1714"/>
      <c r="KQ24" s="1714"/>
      <c r="KR24" s="1714"/>
      <c r="KS24" s="1714"/>
      <c r="KT24" s="1714"/>
      <c r="KU24" s="1714"/>
      <c r="KV24" s="1714"/>
      <c r="KW24" s="1714"/>
      <c r="KX24" s="1714"/>
      <c r="KY24" s="1714"/>
      <c r="KZ24" s="1714"/>
      <c r="LA24" s="1714"/>
      <c r="LB24" s="1714"/>
      <c r="LC24" s="1714"/>
      <c r="LD24" s="1714"/>
      <c r="LE24" s="1714"/>
      <c r="LF24" s="1714"/>
      <c r="LG24" s="1714"/>
      <c r="LH24" s="1714"/>
      <c r="LI24" s="1714"/>
      <c r="LJ24" s="1714"/>
      <c r="LK24" s="1714"/>
      <c r="LL24" s="1714"/>
      <c r="LM24" s="1714"/>
      <c r="LN24" s="1714"/>
      <c r="LO24" s="1714"/>
      <c r="LP24" s="1714"/>
      <c r="LQ24" s="1714"/>
      <c r="LR24" s="1714"/>
      <c r="LS24" s="1714"/>
      <c r="LT24" s="1714"/>
      <c r="LU24" s="1714"/>
      <c r="LV24" s="1714"/>
      <c r="LW24" s="1714"/>
      <c r="LX24" s="1714"/>
      <c r="LY24" s="1714"/>
      <c r="LZ24" s="1714"/>
      <c r="MA24" s="1714"/>
      <c r="MB24" s="1714"/>
      <c r="MC24" s="1714"/>
      <c r="MD24" s="1714"/>
      <c r="ME24" s="1714"/>
      <c r="MF24" s="1714"/>
      <c r="MG24" s="1714"/>
      <c r="MH24" s="1714"/>
      <c r="MI24" s="1714"/>
      <c r="MJ24" s="1714"/>
      <c r="MK24" s="1714"/>
      <c r="ML24" s="1714"/>
      <c r="MM24" s="1714"/>
      <c r="MN24" s="1714"/>
      <c r="MO24" s="1714"/>
      <c r="MP24" s="1714"/>
      <c r="MQ24" s="1714"/>
      <c r="MR24" s="1714"/>
      <c r="MS24" s="1714"/>
      <c r="MT24" s="1714"/>
      <c r="MU24" s="1714"/>
      <c r="MV24" s="1714"/>
      <c r="MW24" s="1714"/>
      <c r="MX24" s="1714"/>
      <c r="MY24" s="1714"/>
      <c r="MZ24" s="1714"/>
      <c r="NA24" s="1714"/>
      <c r="NB24" s="1714"/>
      <c r="NC24" s="1714"/>
      <c r="ND24" s="1714"/>
      <c r="NE24" s="1714"/>
      <c r="NF24" s="1714"/>
      <c r="NG24" s="1714"/>
      <c r="NH24" s="1714"/>
      <c r="NI24" s="1714"/>
      <c r="NJ24" s="1714"/>
      <c r="NK24" s="1714"/>
      <c r="NL24" s="1714"/>
      <c r="NM24" s="1714"/>
      <c r="NN24" s="1714"/>
      <c r="NO24" s="1714"/>
      <c r="NP24" s="1714"/>
      <c r="NQ24" s="1714"/>
      <c r="NR24" s="1714"/>
      <c r="NS24" s="1714"/>
      <c r="NT24" s="1714"/>
      <c r="NU24" s="1714"/>
      <c r="NV24" s="1714"/>
      <c r="NW24" s="1714"/>
      <c r="NX24" s="1714"/>
      <c r="NY24" s="1714"/>
      <c r="NZ24" s="1714"/>
      <c r="OA24" s="1714"/>
      <c r="OB24" s="1714"/>
      <c r="OC24" s="1714"/>
      <c r="OD24" s="1714"/>
      <c r="OE24" s="1714"/>
      <c r="OF24" s="1714"/>
      <c r="OG24" s="1714"/>
      <c r="OH24" s="1714"/>
      <c r="OI24" s="1714"/>
      <c r="OJ24" s="1714"/>
      <c r="OK24" s="1714"/>
      <c r="OL24" s="1714"/>
      <c r="OM24" s="1714"/>
      <c r="ON24" s="1714"/>
      <c r="OO24" s="1714"/>
      <c r="OP24" s="1714"/>
      <c r="OQ24" s="1714"/>
      <c r="OR24" s="1714"/>
      <c r="OS24" s="1714"/>
      <c r="OT24" s="1714"/>
      <c r="OU24" s="1714"/>
      <c r="OV24" s="1714"/>
      <c r="OW24" s="1714"/>
      <c r="OX24" s="1714"/>
      <c r="OY24" s="1714"/>
      <c r="OZ24" s="1714"/>
      <c r="PA24" s="1714"/>
      <c r="PB24" s="1714"/>
      <c r="PC24" s="1714"/>
      <c r="PD24" s="1714"/>
      <c r="PE24" s="1714"/>
      <c r="PF24" s="1714"/>
      <c r="PG24" s="1714"/>
      <c r="PH24" s="1714"/>
      <c r="PI24" s="1714"/>
      <c r="PJ24" s="1714"/>
      <c r="PK24" s="1714"/>
      <c r="PL24" s="1714"/>
      <c r="PM24" s="1714"/>
      <c r="PN24" s="1714"/>
      <c r="PO24" s="1714"/>
      <c r="PP24" s="1714"/>
      <c r="PQ24" s="1714"/>
      <c r="PR24" s="1714"/>
      <c r="PS24" s="1714"/>
      <c r="PT24" s="1714"/>
      <c r="PU24" s="1714"/>
      <c r="PV24" s="1714"/>
      <c r="PW24" s="1714"/>
      <c r="PX24" s="1714"/>
      <c r="PY24" s="1714"/>
      <c r="PZ24" s="1714"/>
      <c r="QA24" s="1714"/>
      <c r="QB24" s="1714"/>
      <c r="QC24" s="1714"/>
      <c r="QD24" s="1714"/>
      <c r="QE24" s="1714"/>
      <c r="QF24" s="1714"/>
      <c r="QG24" s="1714"/>
      <c r="QH24" s="1714"/>
      <c r="QI24" s="1714"/>
      <c r="QJ24" s="1714"/>
      <c r="QK24" s="1714"/>
      <c r="QL24" s="1714"/>
      <c r="QM24" s="1714"/>
      <c r="QN24" s="1714"/>
      <c r="QO24" s="1714"/>
      <c r="QP24" s="1714"/>
      <c r="QQ24" s="1714"/>
      <c r="QR24" s="1714"/>
      <c r="QS24" s="1714"/>
      <c r="QT24" s="1714"/>
      <c r="QU24" s="1714"/>
      <c r="QV24" s="1714"/>
      <c r="QW24" s="1714"/>
      <c r="QX24" s="1714"/>
      <c r="QY24" s="1714"/>
      <c r="QZ24" s="1714"/>
      <c r="RA24" s="1714"/>
      <c r="RB24" s="1714"/>
      <c r="RC24" s="1714"/>
      <c r="RD24" s="1714"/>
      <c r="RE24" s="1714"/>
      <c r="RF24" s="1714"/>
      <c r="RG24" s="1714"/>
      <c r="RH24" s="1714"/>
      <c r="RI24" s="1714"/>
      <c r="RJ24" s="1714"/>
      <c r="RK24" s="1714"/>
      <c r="RL24" s="1714"/>
      <c r="RM24" s="1714"/>
      <c r="RN24" s="1714"/>
      <c r="RO24" s="1714"/>
      <c r="RP24" s="1714"/>
      <c r="RQ24" s="1714"/>
      <c r="RR24" s="1714"/>
      <c r="RS24" s="1714"/>
      <c r="RT24" s="1714"/>
      <c r="RU24" s="1714"/>
      <c r="RV24" s="1714"/>
      <c r="RW24" s="1714"/>
      <c r="RX24" s="1714"/>
      <c r="RY24" s="1714"/>
      <c r="RZ24" s="1714"/>
      <c r="SA24" s="1714"/>
      <c r="SB24" s="1714"/>
      <c r="SC24" s="1714"/>
      <c r="SD24" s="1714"/>
      <c r="SE24" s="1714"/>
      <c r="SF24" s="1714"/>
      <c r="SG24" s="1714"/>
      <c r="SH24" s="1714"/>
      <c r="SI24" s="1714"/>
      <c r="SJ24" s="1714"/>
      <c r="SK24" s="1714"/>
      <c r="SL24" s="1714"/>
      <c r="SM24" s="1714"/>
      <c r="SN24" s="1714"/>
      <c r="SO24" s="1714"/>
      <c r="SP24" s="1714"/>
      <c r="SQ24" s="1714"/>
      <c r="SR24" s="1714"/>
      <c r="SS24" s="1714"/>
      <c r="ST24" s="1714"/>
      <c r="SU24" s="1714"/>
      <c r="SV24" s="1714"/>
      <c r="SW24" s="1714"/>
      <c r="SX24" s="1714"/>
      <c r="SY24" s="1714"/>
      <c r="SZ24" s="1714"/>
      <c r="TA24" s="1714"/>
      <c r="TB24" s="1714"/>
      <c r="TC24" s="1714"/>
      <c r="TD24" s="1714"/>
      <c r="TE24" s="1714"/>
      <c r="TF24" s="1714"/>
      <c r="TG24" s="1714"/>
      <c r="TH24" s="1714"/>
      <c r="TI24" s="1714"/>
      <c r="TJ24" s="1714"/>
      <c r="TK24" s="1714"/>
      <c r="TL24" s="1714"/>
      <c r="TM24" s="1714"/>
      <c r="TN24" s="1714"/>
      <c r="TO24" s="1714"/>
      <c r="TP24" s="1714"/>
      <c r="TQ24" s="1714"/>
      <c r="TR24" s="1714"/>
      <c r="TS24" s="1714"/>
      <c r="TT24" s="1714"/>
      <c r="TU24" s="1714"/>
      <c r="TV24" s="1714"/>
      <c r="TW24" s="1714"/>
      <c r="TX24" s="1714"/>
      <c r="TY24" s="1714"/>
      <c r="TZ24" s="1714"/>
      <c r="UA24" s="1714"/>
      <c r="UB24" s="1714"/>
      <c r="UC24" s="1714"/>
      <c r="UD24" s="1714"/>
      <c r="UE24" s="1714"/>
      <c r="UF24" s="1714"/>
      <c r="UG24" s="1714"/>
      <c r="UH24" s="1714"/>
      <c r="UI24" s="1714"/>
      <c r="UJ24" s="1714"/>
      <c r="UK24" s="1714"/>
      <c r="UL24" s="1714"/>
      <c r="UM24" s="1714"/>
      <c r="UN24" s="1714"/>
      <c r="UO24" s="1714"/>
      <c r="UP24" s="1714"/>
      <c r="UQ24" s="1714"/>
      <c r="UR24" s="1714"/>
      <c r="US24" s="1714"/>
      <c r="UT24" s="1714"/>
      <c r="UU24" s="1714"/>
      <c r="UV24" s="1714"/>
      <c r="UW24" s="1714"/>
      <c r="UX24" s="1714"/>
      <c r="UY24" s="1714"/>
      <c r="UZ24" s="1714"/>
      <c r="VA24" s="1714"/>
      <c r="VB24" s="1714"/>
      <c r="VC24" s="1714"/>
      <c r="VD24" s="1714"/>
      <c r="VE24" s="1714"/>
      <c r="VF24" s="1714"/>
      <c r="VG24" s="1714"/>
      <c r="VH24" s="1714"/>
      <c r="VI24" s="1714"/>
      <c r="VJ24" s="1714"/>
      <c r="VK24" s="1714"/>
      <c r="VL24" s="1714"/>
      <c r="VM24" s="1714"/>
      <c r="VN24" s="1714"/>
      <c r="VO24" s="1714"/>
      <c r="VP24" s="1714"/>
      <c r="VQ24" s="1714"/>
      <c r="VR24" s="1714"/>
      <c r="VS24" s="1714"/>
      <c r="VT24" s="1714"/>
      <c r="VU24" s="1714"/>
      <c r="VV24" s="1714"/>
      <c r="VW24" s="1714"/>
      <c r="VX24" s="1714"/>
      <c r="VY24" s="1714"/>
      <c r="VZ24" s="1714"/>
      <c r="WA24" s="1714"/>
      <c r="WB24" s="1714"/>
      <c r="WC24" s="1714"/>
      <c r="WD24" s="1714"/>
      <c r="WE24" s="1714"/>
      <c r="WF24" s="1714"/>
      <c r="WG24" s="1714"/>
      <c r="WH24" s="1714"/>
      <c r="WI24" s="1714"/>
      <c r="WJ24" s="1714"/>
      <c r="WK24" s="1714"/>
      <c r="WL24" s="1714"/>
      <c r="WM24" s="1714"/>
      <c r="WN24" s="1714"/>
      <c r="WO24" s="1714"/>
      <c r="WP24" s="1714"/>
      <c r="WQ24" s="1714"/>
      <c r="WR24" s="1714"/>
      <c r="WS24" s="1714"/>
      <c r="WT24" s="1714"/>
      <c r="WU24" s="1714"/>
      <c r="WV24" s="1714"/>
      <c r="WW24" s="1714"/>
      <c r="WX24" s="1714"/>
      <c r="WY24" s="1714"/>
      <c r="WZ24" s="1714"/>
      <c r="XA24" s="1714"/>
      <c r="XB24" s="1714"/>
      <c r="XC24" s="1714"/>
      <c r="XD24" s="1714"/>
      <c r="XE24" s="1714"/>
      <c r="XF24" s="1714"/>
      <c r="XG24" s="1714"/>
      <c r="XH24" s="1714"/>
      <c r="XI24" s="1714"/>
      <c r="XJ24" s="1714"/>
      <c r="XK24" s="1714"/>
      <c r="XL24" s="1714"/>
      <c r="XM24" s="1714"/>
      <c r="XN24" s="1714"/>
      <c r="XO24" s="1714"/>
      <c r="XP24" s="1714"/>
      <c r="XQ24" s="1714"/>
      <c r="XR24" s="1714"/>
      <c r="XS24" s="1714"/>
      <c r="XT24" s="1714"/>
      <c r="XU24" s="1714"/>
      <c r="XV24" s="1714"/>
      <c r="XW24" s="1714"/>
      <c r="XX24" s="1714"/>
      <c r="XY24" s="1714"/>
      <c r="XZ24" s="1714"/>
      <c r="YA24" s="1714"/>
      <c r="YB24" s="1714"/>
      <c r="YC24" s="1714"/>
      <c r="YD24" s="1714"/>
      <c r="YE24" s="1714"/>
      <c r="YF24" s="1714"/>
      <c r="YG24" s="1714"/>
      <c r="YH24" s="1714"/>
      <c r="YI24" s="1714"/>
      <c r="YJ24" s="1714"/>
      <c r="YK24" s="1714"/>
      <c r="YL24" s="1714"/>
      <c r="YM24" s="1714"/>
      <c r="YN24" s="1714"/>
      <c r="YO24" s="1714"/>
      <c r="YP24" s="1714"/>
      <c r="YQ24" s="1714"/>
      <c r="YR24" s="1714"/>
      <c r="YS24" s="1714"/>
      <c r="YT24" s="1714"/>
      <c r="YU24" s="1714"/>
      <c r="YV24" s="1714"/>
      <c r="YW24" s="1714"/>
      <c r="YX24" s="1714"/>
      <c r="YY24" s="1714"/>
      <c r="YZ24" s="1714"/>
      <c r="ZA24" s="1714"/>
      <c r="ZB24" s="1714"/>
      <c r="ZC24" s="1714"/>
      <c r="ZD24" s="1714"/>
      <c r="ZE24" s="1714"/>
      <c r="ZF24" s="1714"/>
      <c r="ZG24" s="1714"/>
      <c r="ZH24" s="1714"/>
      <c r="ZI24" s="1714"/>
      <c r="ZJ24" s="1714"/>
      <c r="ZK24" s="1714"/>
      <c r="ZL24" s="1714"/>
      <c r="ZM24" s="1714"/>
      <c r="ZN24" s="1714"/>
      <c r="ZO24" s="1714"/>
      <c r="ZP24" s="1714"/>
      <c r="ZQ24" s="1714"/>
      <c r="ZR24" s="1714"/>
      <c r="ZS24" s="1714"/>
      <c r="ZT24" s="1714"/>
      <c r="ZU24" s="1714"/>
      <c r="ZV24" s="1714"/>
      <c r="ZW24" s="1714"/>
      <c r="ZX24" s="1714"/>
      <c r="ZY24" s="1714"/>
      <c r="ZZ24" s="1714"/>
      <c r="AAA24" s="1714"/>
      <c r="AAB24" s="1714"/>
      <c r="AAC24" s="1714"/>
      <c r="AAD24" s="1714"/>
      <c r="AAE24" s="1714"/>
      <c r="AAF24" s="1714"/>
      <c r="AAG24" s="1714"/>
      <c r="AAH24" s="1714"/>
      <c r="AAI24" s="1714"/>
      <c r="AAJ24" s="1714"/>
      <c r="AAK24" s="1714"/>
      <c r="AAL24" s="1714"/>
      <c r="AAM24" s="1714"/>
      <c r="AAN24" s="1714"/>
      <c r="AAO24" s="1714"/>
      <c r="AAP24" s="1714"/>
      <c r="AAQ24" s="1714"/>
      <c r="AAR24" s="1714"/>
      <c r="AAS24" s="1714"/>
      <c r="AAT24" s="1714"/>
      <c r="AAU24" s="1714"/>
      <c r="AAV24" s="1714"/>
      <c r="AAW24" s="1714"/>
      <c r="AAX24" s="1714"/>
      <c r="AAY24" s="1714"/>
      <c r="AAZ24" s="1714"/>
      <c r="ABA24" s="1714"/>
      <c r="ABB24" s="1714"/>
      <c r="ABC24" s="1714"/>
      <c r="ABD24" s="1714"/>
      <c r="ABE24" s="1714"/>
      <c r="ABF24" s="1714"/>
      <c r="ABG24" s="1714"/>
      <c r="ABH24" s="1714"/>
      <c r="ABI24" s="1714"/>
      <c r="ABJ24" s="1714"/>
      <c r="ABK24" s="1714"/>
      <c r="ABL24" s="1714"/>
      <c r="ABM24" s="1714"/>
      <c r="ABN24" s="1714"/>
      <c r="ABO24" s="1714"/>
      <c r="ABP24" s="1714"/>
      <c r="ABQ24" s="1714"/>
      <c r="ABR24" s="1714"/>
      <c r="ABS24" s="1714"/>
      <c r="ABT24" s="1714"/>
      <c r="ABU24" s="1714"/>
      <c r="ABV24" s="1714"/>
      <c r="ABW24" s="1714"/>
      <c r="ABX24" s="1714"/>
      <c r="ABY24" s="1714"/>
      <c r="ABZ24" s="1714"/>
      <c r="ACA24" s="1714"/>
      <c r="ACB24" s="1714"/>
      <c r="ACC24" s="1714"/>
      <c r="ACD24" s="1714"/>
      <c r="ACE24" s="1714"/>
      <c r="ACF24" s="1714"/>
      <c r="ACG24" s="1714"/>
      <c r="ACH24" s="1714"/>
      <c r="ACI24" s="1714"/>
      <c r="ACJ24" s="1714"/>
      <c r="ACK24" s="1714"/>
      <c r="ACL24" s="1714"/>
      <c r="ACM24" s="1714"/>
      <c r="ACN24" s="1714"/>
      <c r="ACO24" s="1714"/>
      <c r="ACP24" s="1714"/>
      <c r="ACQ24" s="1714"/>
      <c r="ACR24" s="1714"/>
      <c r="ACS24" s="1714"/>
      <c r="ACT24" s="1714"/>
      <c r="ACU24" s="1714"/>
      <c r="ACV24" s="1714"/>
      <c r="ACW24" s="1714"/>
      <c r="ACX24" s="1714"/>
      <c r="ACY24" s="1714"/>
      <c r="ACZ24" s="1714"/>
      <c r="ADA24" s="1714"/>
      <c r="ADB24" s="1714"/>
      <c r="ADC24" s="1714"/>
      <c r="ADD24" s="1714"/>
      <c r="ADE24" s="1714"/>
      <c r="ADF24" s="1714"/>
      <c r="ADG24" s="1714"/>
      <c r="ADH24" s="1714"/>
      <c r="ADI24" s="1714"/>
      <c r="ADJ24" s="1714"/>
      <c r="ADK24" s="1714"/>
      <c r="ADL24" s="1714"/>
      <c r="ADM24" s="1714"/>
      <c r="ADN24" s="1714"/>
      <c r="ADO24" s="1714"/>
      <c r="ADP24" s="1714"/>
      <c r="ADQ24" s="1714"/>
      <c r="ADR24" s="1714"/>
      <c r="ADS24" s="1714"/>
      <c r="ADT24" s="1714"/>
      <c r="ADU24" s="1714"/>
      <c r="ADV24" s="1714"/>
      <c r="ADW24" s="1714"/>
      <c r="ADX24" s="1714"/>
      <c r="ADY24" s="1714"/>
      <c r="ADZ24" s="1714"/>
      <c r="AEA24" s="1714"/>
      <c r="AEB24" s="1714"/>
      <c r="AEC24" s="1714"/>
      <c r="AED24" s="1714"/>
      <c r="AEE24" s="1714"/>
      <c r="AEF24" s="1714"/>
      <c r="AEG24" s="1714"/>
      <c r="AEH24" s="1714"/>
      <c r="AEI24" s="1714"/>
      <c r="AEJ24" s="1714"/>
      <c r="AEK24" s="1714"/>
      <c r="AEL24" s="1714"/>
      <c r="AEM24" s="1714"/>
      <c r="AEN24" s="1714"/>
      <c r="AEO24" s="1714"/>
      <c r="AEP24" s="1714"/>
      <c r="AEQ24" s="1714"/>
      <c r="AER24" s="1714"/>
      <c r="AES24" s="1714"/>
      <c r="AET24" s="1714"/>
      <c r="AEU24" s="1714"/>
      <c r="AEV24" s="1714"/>
      <c r="AEW24" s="1714"/>
      <c r="AEX24" s="1714"/>
      <c r="AEY24" s="1714"/>
      <c r="AEZ24" s="1714"/>
      <c r="AFA24" s="1714"/>
      <c r="AFB24" s="1714"/>
      <c r="AFC24" s="1714"/>
      <c r="AFD24" s="1714"/>
      <c r="AFE24" s="1714"/>
      <c r="AFF24" s="1714"/>
      <c r="AFG24" s="1714"/>
      <c r="AFH24" s="1714"/>
      <c r="AFI24" s="1714"/>
      <c r="AFJ24" s="1714"/>
      <c r="AFK24" s="1714"/>
      <c r="AFL24" s="1714"/>
      <c r="AFM24" s="1714"/>
      <c r="AFN24" s="1714"/>
      <c r="AFO24" s="1714"/>
      <c r="AFP24" s="1714"/>
      <c r="AFQ24" s="1714"/>
      <c r="AFR24" s="1714"/>
      <c r="AFS24" s="1714"/>
      <c r="AFT24" s="1714"/>
      <c r="AFU24" s="1714"/>
      <c r="AFV24" s="1714"/>
      <c r="AFW24" s="1714"/>
      <c r="AFX24" s="1714"/>
      <c r="AFY24" s="1714"/>
      <c r="AFZ24" s="1714"/>
      <c r="AGA24" s="1714"/>
      <c r="AGB24" s="1714"/>
      <c r="AGC24" s="1714"/>
      <c r="AGD24" s="1714"/>
      <c r="AGE24" s="1714"/>
      <c r="AGF24" s="1714"/>
      <c r="AGG24" s="1714"/>
      <c r="AGH24" s="1714"/>
      <c r="AGI24" s="1714"/>
      <c r="AGJ24" s="1714"/>
      <c r="AGK24" s="1714"/>
      <c r="AGL24" s="1714"/>
      <c r="AGM24" s="1714"/>
      <c r="AGN24" s="1714"/>
      <c r="AGO24" s="1714"/>
      <c r="AGP24" s="1714"/>
      <c r="AGQ24" s="1714"/>
      <c r="AGR24" s="1714"/>
      <c r="AGS24" s="1714"/>
      <c r="AGT24" s="1714"/>
      <c r="AGU24" s="1714"/>
      <c r="AGV24" s="1714"/>
      <c r="AGW24" s="1714"/>
      <c r="AGX24" s="1714"/>
      <c r="AGY24" s="1714"/>
      <c r="AGZ24" s="1714"/>
      <c r="AHA24" s="1714"/>
      <c r="AHB24" s="1714"/>
      <c r="AHC24" s="1714"/>
      <c r="AHD24" s="1714"/>
      <c r="AHE24" s="1714"/>
      <c r="AHF24" s="1714"/>
      <c r="AHG24" s="1714"/>
      <c r="AHH24" s="1714"/>
      <c r="AHI24" s="1714"/>
      <c r="AHJ24" s="1714"/>
      <c r="AHK24" s="1714"/>
      <c r="AHL24" s="1714"/>
      <c r="AHM24" s="1714"/>
      <c r="AHN24" s="1714"/>
      <c r="AHO24" s="1714"/>
      <c r="AHP24" s="1714"/>
      <c r="AHQ24" s="1714"/>
      <c r="AHR24" s="1714"/>
      <c r="AHS24" s="1714"/>
      <c r="AHT24" s="1714"/>
      <c r="AHU24" s="1714"/>
      <c r="AHV24" s="1714"/>
      <c r="AHW24" s="1714"/>
      <c r="AHX24" s="1714"/>
      <c r="AHY24" s="1714"/>
      <c r="AHZ24" s="1714"/>
      <c r="AIA24" s="1714"/>
      <c r="AIB24" s="1714"/>
      <c r="AIC24" s="1714"/>
      <c r="AID24" s="1714"/>
      <c r="AIE24" s="1714"/>
      <c r="AIF24" s="1714"/>
      <c r="AIG24" s="1714"/>
      <c r="AIH24" s="1714"/>
      <c r="AII24" s="1714"/>
      <c r="AIJ24" s="1714"/>
      <c r="AIK24" s="1714"/>
      <c r="AIL24" s="1714"/>
      <c r="AIM24" s="1714"/>
      <c r="AIN24" s="1714"/>
      <c r="AIO24" s="1714"/>
      <c r="AIP24" s="1714"/>
      <c r="AIQ24" s="1714"/>
      <c r="AIR24" s="1714"/>
      <c r="AIS24" s="1714"/>
      <c r="AIT24" s="1714"/>
      <c r="AIU24" s="1714"/>
      <c r="AIV24" s="1714"/>
      <c r="AIW24" s="1714"/>
      <c r="AIX24" s="1714"/>
      <c r="AIY24" s="1714"/>
      <c r="AIZ24" s="1714"/>
      <c r="AJA24" s="1714"/>
      <c r="AJB24" s="1714"/>
      <c r="AJC24" s="1714"/>
      <c r="AJD24" s="1714"/>
      <c r="AJE24" s="1714"/>
      <c r="AJF24" s="1714"/>
      <c r="AJG24" s="1714"/>
      <c r="AJH24" s="1714"/>
      <c r="AJI24" s="1714"/>
      <c r="AJJ24" s="1714"/>
      <c r="AJK24" s="1714"/>
      <c r="AJL24" s="1714"/>
      <c r="AJM24" s="1714"/>
      <c r="AJN24" s="1714"/>
      <c r="AJO24" s="1714"/>
      <c r="AJP24" s="1714"/>
      <c r="AJQ24" s="1714"/>
      <c r="AJR24" s="1714"/>
      <c r="AJS24" s="1714"/>
      <c r="AJT24" s="1714"/>
      <c r="AJU24" s="1714"/>
      <c r="AJV24" s="1714"/>
      <c r="AJW24" s="1714"/>
      <c r="AJX24" s="1714"/>
      <c r="AJY24" s="1714"/>
      <c r="AJZ24" s="1714"/>
      <c r="AKA24" s="1714"/>
      <c r="AKB24" s="1714"/>
      <c r="AKC24" s="1714"/>
      <c r="AKD24" s="1714"/>
      <c r="AKE24" s="1714"/>
      <c r="AKF24" s="1714"/>
      <c r="AKG24" s="1714"/>
      <c r="AKH24" s="1714"/>
      <c r="AKI24" s="1714"/>
      <c r="AKJ24" s="1714"/>
      <c r="AKK24" s="1714"/>
      <c r="AKL24" s="1714"/>
      <c r="AKM24" s="1714"/>
      <c r="AKN24" s="1714"/>
      <c r="AKO24" s="1714"/>
      <c r="AKP24" s="1714"/>
      <c r="AKQ24" s="1714"/>
      <c r="AKR24" s="1714"/>
      <c r="AKS24" s="1714"/>
      <c r="AKT24" s="1714"/>
      <c r="AKU24" s="1714"/>
      <c r="AKV24" s="1714"/>
      <c r="AKW24" s="1714"/>
      <c r="AKX24" s="1714"/>
      <c r="AKY24" s="1714"/>
      <c r="AKZ24" s="1714"/>
      <c r="ALA24" s="1714"/>
      <c r="ALB24" s="1714"/>
      <c r="ALC24" s="1714"/>
      <c r="ALD24" s="1714"/>
      <c r="ALE24" s="1714"/>
      <c r="ALF24" s="1714"/>
      <c r="ALG24" s="1714"/>
      <c r="ALH24" s="1714"/>
      <c r="ALI24" s="1714"/>
      <c r="ALJ24" s="1714"/>
      <c r="ALK24" s="1714"/>
      <c r="ALL24" s="1714"/>
      <c r="ALM24" s="1714"/>
      <c r="ALN24" s="1714"/>
      <c r="ALO24" s="1714"/>
      <c r="ALP24" s="1714"/>
      <c r="ALQ24" s="1714"/>
      <c r="ALR24" s="1714"/>
      <c r="ALS24" s="1714"/>
      <c r="ALT24" s="1714"/>
      <c r="ALU24" s="1714"/>
      <c r="ALV24" s="1714"/>
      <c r="ALW24" s="1714"/>
      <c r="ALX24" s="1714"/>
      <c r="ALY24" s="1714"/>
      <c r="ALZ24" s="1714"/>
      <c r="AMA24" s="1714"/>
      <c r="AMB24" s="1714"/>
      <c r="AMC24" s="1714"/>
      <c r="AMD24" s="1714"/>
      <c r="AME24" s="1714"/>
      <c r="AMF24" s="1714"/>
      <c r="AMG24" s="1714"/>
      <c r="AMH24" s="1714"/>
      <c r="AMI24" s="1714"/>
      <c r="AMJ24" s="1714"/>
      <c r="AMK24" s="1714"/>
    </row>
    <row r="25" spans="1:1025" s="1409" customFormat="1" ht="30" customHeight="1">
      <c r="A25" s="1705" t="s">
        <v>3862</v>
      </c>
      <c r="B25" s="1705" t="s">
        <v>3863</v>
      </c>
      <c r="C25" s="1705" t="s">
        <v>647</v>
      </c>
      <c r="D25" s="1705" t="s">
        <v>4026</v>
      </c>
      <c r="E25" s="1705" t="s">
        <v>4027</v>
      </c>
      <c r="F25" s="1705" t="s">
        <v>4028</v>
      </c>
      <c r="G25" s="1709" t="s">
        <v>4029</v>
      </c>
      <c r="H25" s="1705"/>
      <c r="I25" s="1705"/>
      <c r="J25" s="1705"/>
      <c r="K25" s="1705"/>
      <c r="L25" s="1705"/>
      <c r="M25" s="1705"/>
      <c r="N25" s="1705"/>
      <c r="O25" s="1705"/>
      <c r="P25" s="1705" t="s">
        <v>4030</v>
      </c>
      <c r="Q25" s="1705" t="s">
        <v>4031</v>
      </c>
      <c r="R25" s="1739"/>
      <c r="S25" s="1705" t="s">
        <v>4032</v>
      </c>
      <c r="T25" s="1709" t="s">
        <v>4033</v>
      </c>
      <c r="U25" s="1705" t="s">
        <v>2504</v>
      </c>
      <c r="V25" s="1705" t="s">
        <v>4034</v>
      </c>
      <c r="W25" s="1705" t="s">
        <v>4035</v>
      </c>
      <c r="X25" s="1705" t="s">
        <v>3874</v>
      </c>
      <c r="Y25" s="1705" t="s">
        <v>4036</v>
      </c>
      <c r="Z25" s="1705" t="s">
        <v>4037</v>
      </c>
      <c r="AA25" s="1705" t="s">
        <v>1146</v>
      </c>
      <c r="AB25" s="1705" t="s">
        <v>4038</v>
      </c>
      <c r="AC25" s="1709" t="s">
        <v>4039</v>
      </c>
      <c r="AD25" s="1705" t="s">
        <v>3879</v>
      </c>
      <c r="AE25" s="1705" t="s">
        <v>3880</v>
      </c>
      <c r="AF25" s="1705" t="s">
        <v>3881</v>
      </c>
      <c r="AG25" s="1705"/>
      <c r="AH25" s="1705"/>
      <c r="AI25" s="1705"/>
      <c r="AJ25" s="1705"/>
      <c r="AK25" s="1705"/>
      <c r="AL25" s="1705"/>
      <c r="AM25" s="1705"/>
      <c r="AN25" s="1705"/>
      <c r="AO25" s="1705"/>
      <c r="AP25" s="1705"/>
      <c r="AQ25" s="1705"/>
      <c r="AR25" s="1705"/>
      <c r="AS25" s="1705"/>
      <c r="AT25" s="1705"/>
      <c r="AU25" s="1705"/>
      <c r="AV25" s="1705"/>
      <c r="AW25" s="1705"/>
      <c r="AX25" s="1705"/>
      <c r="AY25" s="1705"/>
      <c r="AZ25" s="1705"/>
      <c r="BA25" s="1705" t="s">
        <v>3945</v>
      </c>
      <c r="BB25" s="1714"/>
      <c r="BC25" s="1714"/>
      <c r="BD25" s="1714"/>
      <c r="BE25" s="1714"/>
      <c r="BF25" s="1714"/>
      <c r="BG25" s="1714"/>
      <c r="BH25" s="1714"/>
      <c r="BI25" s="1714"/>
      <c r="BJ25" s="1714"/>
      <c r="BK25" s="1714"/>
      <c r="BL25" s="1714"/>
      <c r="BM25" s="1714"/>
      <c r="BN25" s="1714"/>
      <c r="BO25" s="1714"/>
      <c r="BP25" s="1714"/>
      <c r="BQ25" s="1714"/>
      <c r="BR25" s="1714"/>
      <c r="BS25" s="1714"/>
      <c r="BT25" s="1714"/>
      <c r="BU25" s="1714"/>
      <c r="BV25" s="1714"/>
      <c r="BW25" s="1714"/>
      <c r="BX25" s="1714"/>
      <c r="BY25" s="1714"/>
      <c r="BZ25" s="1714"/>
      <c r="CA25" s="1714"/>
      <c r="CB25" s="1714"/>
      <c r="CC25" s="1714"/>
      <c r="CD25" s="1714"/>
      <c r="CE25" s="1714"/>
      <c r="CF25" s="1714"/>
      <c r="CG25" s="1714"/>
      <c r="CH25" s="1714"/>
      <c r="CI25" s="1714"/>
      <c r="CJ25" s="1714"/>
      <c r="CK25" s="1714"/>
      <c r="CL25" s="1714"/>
      <c r="CM25" s="1714"/>
      <c r="CN25" s="1714"/>
      <c r="CO25" s="1714"/>
      <c r="CP25" s="1714"/>
      <c r="CQ25" s="1714"/>
      <c r="CR25" s="1714"/>
      <c r="CS25" s="1714"/>
      <c r="CT25" s="1714"/>
      <c r="CU25" s="1714"/>
      <c r="CV25" s="1714"/>
      <c r="CW25" s="1714"/>
      <c r="CX25" s="1714"/>
      <c r="CY25" s="1714"/>
      <c r="CZ25" s="1714"/>
      <c r="DA25" s="1714"/>
      <c r="DB25" s="1714"/>
      <c r="DC25" s="1714"/>
      <c r="DD25" s="1714"/>
      <c r="DE25" s="1714"/>
      <c r="DF25" s="1714"/>
      <c r="DG25" s="1714"/>
      <c r="DH25" s="1714"/>
      <c r="DI25" s="1714"/>
      <c r="DJ25" s="1714"/>
      <c r="DK25" s="1714"/>
      <c r="DL25" s="1714"/>
      <c r="DM25" s="1714"/>
      <c r="DN25" s="1714"/>
      <c r="DO25" s="1714"/>
      <c r="DP25" s="1714"/>
      <c r="DQ25" s="1714"/>
      <c r="DR25" s="1714"/>
      <c r="DS25" s="1714"/>
      <c r="DT25" s="1714"/>
      <c r="DU25" s="1714"/>
      <c r="DV25" s="1714"/>
      <c r="DW25" s="1714"/>
      <c r="DX25" s="1714"/>
      <c r="DY25" s="1714"/>
      <c r="DZ25" s="1714"/>
      <c r="EA25" s="1714"/>
      <c r="EB25" s="1714"/>
      <c r="EC25" s="1714"/>
      <c r="ED25" s="1714"/>
      <c r="EE25" s="1714"/>
      <c r="EF25" s="1714"/>
      <c r="EG25" s="1714"/>
      <c r="EH25" s="1714"/>
      <c r="EI25" s="1714"/>
      <c r="EJ25" s="1714"/>
      <c r="EK25" s="1714"/>
      <c r="EL25" s="1714"/>
      <c r="EM25" s="1714"/>
      <c r="EN25" s="1714"/>
      <c r="EO25" s="1714"/>
      <c r="EP25" s="1714"/>
      <c r="EQ25" s="1714"/>
      <c r="ER25" s="1714"/>
      <c r="ES25" s="1714"/>
      <c r="ET25" s="1714"/>
      <c r="EU25" s="1714"/>
      <c r="EV25" s="1714"/>
      <c r="EW25" s="1714"/>
      <c r="EX25" s="1714"/>
      <c r="EY25" s="1714"/>
      <c r="EZ25" s="1714"/>
      <c r="FA25" s="1714"/>
      <c r="FB25" s="1714"/>
      <c r="FC25" s="1714"/>
      <c r="FD25" s="1714"/>
      <c r="FE25" s="1714"/>
      <c r="FF25" s="1714"/>
      <c r="FG25" s="1714"/>
      <c r="FH25" s="1714"/>
      <c r="FI25" s="1714"/>
      <c r="FJ25" s="1714"/>
      <c r="FK25" s="1714"/>
      <c r="FL25" s="1714"/>
      <c r="FM25" s="1714"/>
      <c r="FN25" s="1714"/>
      <c r="FO25" s="1714"/>
      <c r="FP25" s="1714"/>
      <c r="FQ25" s="1714"/>
      <c r="FR25" s="1714"/>
      <c r="FS25" s="1714"/>
      <c r="FT25" s="1714"/>
      <c r="FU25" s="1714"/>
      <c r="FV25" s="1714"/>
      <c r="FW25" s="1714"/>
      <c r="FX25" s="1714"/>
      <c r="FY25" s="1714"/>
      <c r="FZ25" s="1714"/>
      <c r="GA25" s="1714"/>
      <c r="GB25" s="1714"/>
      <c r="GC25" s="1714"/>
      <c r="GD25" s="1714"/>
      <c r="GE25" s="1714"/>
      <c r="GF25" s="1714"/>
      <c r="GG25" s="1714"/>
      <c r="GH25" s="1714"/>
      <c r="GI25" s="1714"/>
      <c r="GJ25" s="1714"/>
      <c r="GK25" s="1714"/>
      <c r="GL25" s="1714"/>
      <c r="GM25" s="1714"/>
      <c r="GN25" s="1714"/>
      <c r="GO25" s="1714"/>
      <c r="GP25" s="1714"/>
      <c r="GQ25" s="1714"/>
      <c r="GR25" s="1714"/>
      <c r="GS25" s="1714"/>
      <c r="GT25" s="1714"/>
      <c r="GU25" s="1714"/>
      <c r="GV25" s="1714"/>
      <c r="GW25" s="1714"/>
      <c r="GX25" s="1714"/>
      <c r="GY25" s="1714"/>
      <c r="GZ25" s="1714"/>
      <c r="HA25" s="1714"/>
      <c r="HB25" s="1714"/>
      <c r="HC25" s="1714"/>
      <c r="HD25" s="1714"/>
      <c r="HE25" s="1714"/>
      <c r="HF25" s="1714"/>
      <c r="HG25" s="1714"/>
      <c r="HH25" s="1714"/>
      <c r="HI25" s="1714"/>
      <c r="HJ25" s="1714"/>
      <c r="HK25" s="1714"/>
      <c r="HL25" s="1714"/>
      <c r="HM25" s="1714"/>
      <c r="HN25" s="1714"/>
      <c r="HO25" s="1714"/>
      <c r="HP25" s="1714"/>
      <c r="HQ25" s="1714"/>
      <c r="HR25" s="1714"/>
      <c r="HS25" s="1714"/>
      <c r="HT25" s="1714"/>
      <c r="HU25" s="1714"/>
      <c r="HV25" s="1714"/>
      <c r="HW25" s="1714"/>
      <c r="HX25" s="1714"/>
      <c r="HY25" s="1714"/>
      <c r="HZ25" s="1714"/>
      <c r="IA25" s="1714"/>
      <c r="IB25" s="1714"/>
      <c r="IC25" s="1714"/>
      <c r="ID25" s="1714"/>
      <c r="IE25" s="1714"/>
      <c r="IF25" s="1714"/>
      <c r="IG25" s="1714"/>
      <c r="IH25" s="1714"/>
      <c r="II25" s="1714"/>
      <c r="IJ25" s="1714"/>
      <c r="IK25" s="1714"/>
      <c r="IL25" s="1714"/>
      <c r="IM25" s="1714"/>
      <c r="IN25" s="1714"/>
      <c r="IO25" s="1714"/>
      <c r="IP25" s="1714"/>
      <c r="IQ25" s="1714"/>
      <c r="IR25" s="1714"/>
      <c r="IS25" s="1714"/>
      <c r="IT25" s="1714"/>
      <c r="IU25" s="1714"/>
      <c r="IV25" s="1714"/>
      <c r="IW25" s="1714"/>
      <c r="IX25" s="1714"/>
      <c r="IY25" s="1714"/>
      <c r="IZ25" s="1714"/>
      <c r="JA25" s="1714"/>
      <c r="JB25" s="1714"/>
      <c r="JC25" s="1714"/>
      <c r="JD25" s="1714"/>
      <c r="JE25" s="1714"/>
      <c r="JF25" s="1714"/>
      <c r="JG25" s="1714"/>
      <c r="JH25" s="1714"/>
      <c r="JI25" s="1714"/>
      <c r="JJ25" s="1714"/>
      <c r="JK25" s="1714"/>
      <c r="JL25" s="1714"/>
      <c r="JM25" s="1714"/>
      <c r="JN25" s="1714"/>
      <c r="JO25" s="1714"/>
      <c r="JP25" s="1714"/>
      <c r="JQ25" s="1714"/>
      <c r="JR25" s="1714"/>
      <c r="JS25" s="1714"/>
      <c r="JT25" s="1714"/>
      <c r="JU25" s="1714"/>
      <c r="JV25" s="1714"/>
      <c r="JW25" s="1714"/>
      <c r="JX25" s="1714"/>
      <c r="JY25" s="1714"/>
      <c r="JZ25" s="1714"/>
      <c r="KA25" s="1714"/>
      <c r="KB25" s="1714"/>
      <c r="KC25" s="1714"/>
      <c r="KD25" s="1714"/>
      <c r="KE25" s="1714"/>
      <c r="KF25" s="1714"/>
      <c r="KG25" s="1714"/>
      <c r="KH25" s="1714"/>
      <c r="KI25" s="1714"/>
      <c r="KJ25" s="1714"/>
      <c r="KK25" s="1714"/>
      <c r="KL25" s="1714"/>
      <c r="KM25" s="1714"/>
      <c r="KN25" s="1714"/>
      <c r="KO25" s="1714"/>
      <c r="KP25" s="1714"/>
      <c r="KQ25" s="1714"/>
      <c r="KR25" s="1714"/>
      <c r="KS25" s="1714"/>
      <c r="KT25" s="1714"/>
      <c r="KU25" s="1714"/>
      <c r="KV25" s="1714"/>
      <c r="KW25" s="1714"/>
      <c r="KX25" s="1714"/>
      <c r="KY25" s="1714"/>
      <c r="KZ25" s="1714"/>
      <c r="LA25" s="1714"/>
      <c r="LB25" s="1714"/>
      <c r="LC25" s="1714"/>
      <c r="LD25" s="1714"/>
      <c r="LE25" s="1714"/>
      <c r="LF25" s="1714"/>
      <c r="LG25" s="1714"/>
      <c r="LH25" s="1714"/>
      <c r="LI25" s="1714"/>
      <c r="LJ25" s="1714"/>
      <c r="LK25" s="1714"/>
      <c r="LL25" s="1714"/>
      <c r="LM25" s="1714"/>
      <c r="LN25" s="1714"/>
      <c r="LO25" s="1714"/>
      <c r="LP25" s="1714"/>
      <c r="LQ25" s="1714"/>
      <c r="LR25" s="1714"/>
      <c r="LS25" s="1714"/>
      <c r="LT25" s="1714"/>
      <c r="LU25" s="1714"/>
      <c r="LV25" s="1714"/>
      <c r="LW25" s="1714"/>
      <c r="LX25" s="1714"/>
      <c r="LY25" s="1714"/>
      <c r="LZ25" s="1714"/>
      <c r="MA25" s="1714"/>
      <c r="MB25" s="1714"/>
      <c r="MC25" s="1714"/>
      <c r="MD25" s="1714"/>
      <c r="ME25" s="1714"/>
      <c r="MF25" s="1714"/>
      <c r="MG25" s="1714"/>
      <c r="MH25" s="1714"/>
      <c r="MI25" s="1714"/>
      <c r="MJ25" s="1714"/>
      <c r="MK25" s="1714"/>
      <c r="ML25" s="1714"/>
      <c r="MM25" s="1714"/>
      <c r="MN25" s="1714"/>
      <c r="MO25" s="1714"/>
      <c r="MP25" s="1714"/>
      <c r="MQ25" s="1714"/>
      <c r="MR25" s="1714"/>
      <c r="MS25" s="1714"/>
      <c r="MT25" s="1714"/>
      <c r="MU25" s="1714"/>
      <c r="MV25" s="1714"/>
      <c r="MW25" s="1714"/>
      <c r="MX25" s="1714"/>
      <c r="MY25" s="1714"/>
      <c r="MZ25" s="1714"/>
      <c r="NA25" s="1714"/>
      <c r="NB25" s="1714"/>
      <c r="NC25" s="1714"/>
      <c r="ND25" s="1714"/>
      <c r="NE25" s="1714"/>
      <c r="NF25" s="1714"/>
      <c r="NG25" s="1714"/>
      <c r="NH25" s="1714"/>
      <c r="NI25" s="1714"/>
      <c r="NJ25" s="1714"/>
      <c r="NK25" s="1714"/>
      <c r="NL25" s="1714"/>
      <c r="NM25" s="1714"/>
      <c r="NN25" s="1714"/>
      <c r="NO25" s="1714"/>
      <c r="NP25" s="1714"/>
      <c r="NQ25" s="1714"/>
      <c r="NR25" s="1714"/>
      <c r="NS25" s="1714"/>
      <c r="NT25" s="1714"/>
      <c r="NU25" s="1714"/>
      <c r="NV25" s="1714"/>
      <c r="NW25" s="1714"/>
      <c r="NX25" s="1714"/>
      <c r="NY25" s="1714"/>
      <c r="NZ25" s="1714"/>
      <c r="OA25" s="1714"/>
      <c r="OB25" s="1714"/>
      <c r="OC25" s="1714"/>
      <c r="OD25" s="1714"/>
      <c r="OE25" s="1714"/>
      <c r="OF25" s="1714"/>
      <c r="OG25" s="1714"/>
      <c r="OH25" s="1714"/>
      <c r="OI25" s="1714"/>
      <c r="OJ25" s="1714"/>
      <c r="OK25" s="1714"/>
      <c r="OL25" s="1714"/>
      <c r="OM25" s="1714"/>
      <c r="ON25" s="1714"/>
      <c r="OO25" s="1714"/>
      <c r="OP25" s="1714"/>
      <c r="OQ25" s="1714"/>
      <c r="OR25" s="1714"/>
      <c r="OS25" s="1714"/>
      <c r="OT25" s="1714"/>
      <c r="OU25" s="1714"/>
      <c r="OV25" s="1714"/>
      <c r="OW25" s="1714"/>
      <c r="OX25" s="1714"/>
      <c r="OY25" s="1714"/>
      <c r="OZ25" s="1714"/>
      <c r="PA25" s="1714"/>
      <c r="PB25" s="1714"/>
      <c r="PC25" s="1714"/>
      <c r="PD25" s="1714"/>
      <c r="PE25" s="1714"/>
      <c r="PF25" s="1714"/>
      <c r="PG25" s="1714"/>
      <c r="PH25" s="1714"/>
      <c r="PI25" s="1714"/>
      <c r="PJ25" s="1714"/>
      <c r="PK25" s="1714"/>
      <c r="PL25" s="1714"/>
      <c r="PM25" s="1714"/>
      <c r="PN25" s="1714"/>
      <c r="PO25" s="1714"/>
      <c r="PP25" s="1714"/>
      <c r="PQ25" s="1714"/>
      <c r="PR25" s="1714"/>
      <c r="PS25" s="1714"/>
      <c r="PT25" s="1714"/>
      <c r="PU25" s="1714"/>
      <c r="PV25" s="1714"/>
      <c r="PW25" s="1714"/>
      <c r="PX25" s="1714"/>
      <c r="PY25" s="1714"/>
      <c r="PZ25" s="1714"/>
      <c r="QA25" s="1714"/>
      <c r="QB25" s="1714"/>
      <c r="QC25" s="1714"/>
      <c r="QD25" s="1714"/>
      <c r="QE25" s="1714"/>
      <c r="QF25" s="1714"/>
      <c r="QG25" s="1714"/>
      <c r="QH25" s="1714"/>
      <c r="QI25" s="1714"/>
      <c r="QJ25" s="1714"/>
      <c r="QK25" s="1714"/>
      <c r="QL25" s="1714"/>
      <c r="QM25" s="1714"/>
      <c r="QN25" s="1714"/>
      <c r="QO25" s="1714"/>
      <c r="QP25" s="1714"/>
      <c r="QQ25" s="1714"/>
      <c r="QR25" s="1714"/>
      <c r="QS25" s="1714"/>
      <c r="QT25" s="1714"/>
      <c r="QU25" s="1714"/>
      <c r="QV25" s="1714"/>
      <c r="QW25" s="1714"/>
      <c r="QX25" s="1714"/>
      <c r="QY25" s="1714"/>
      <c r="QZ25" s="1714"/>
      <c r="RA25" s="1714"/>
      <c r="RB25" s="1714"/>
      <c r="RC25" s="1714"/>
      <c r="RD25" s="1714"/>
      <c r="RE25" s="1714"/>
      <c r="RF25" s="1714"/>
      <c r="RG25" s="1714"/>
      <c r="RH25" s="1714"/>
      <c r="RI25" s="1714"/>
      <c r="RJ25" s="1714"/>
      <c r="RK25" s="1714"/>
      <c r="RL25" s="1714"/>
      <c r="RM25" s="1714"/>
      <c r="RN25" s="1714"/>
      <c r="RO25" s="1714"/>
      <c r="RP25" s="1714"/>
      <c r="RQ25" s="1714"/>
      <c r="RR25" s="1714"/>
      <c r="RS25" s="1714"/>
      <c r="RT25" s="1714"/>
      <c r="RU25" s="1714"/>
      <c r="RV25" s="1714"/>
      <c r="RW25" s="1714"/>
      <c r="RX25" s="1714"/>
      <c r="RY25" s="1714"/>
      <c r="RZ25" s="1714"/>
      <c r="SA25" s="1714"/>
      <c r="SB25" s="1714"/>
      <c r="SC25" s="1714"/>
      <c r="SD25" s="1714"/>
      <c r="SE25" s="1714"/>
      <c r="SF25" s="1714"/>
      <c r="SG25" s="1714"/>
      <c r="SH25" s="1714"/>
      <c r="SI25" s="1714"/>
      <c r="SJ25" s="1714"/>
      <c r="SK25" s="1714"/>
      <c r="SL25" s="1714"/>
      <c r="SM25" s="1714"/>
      <c r="SN25" s="1714"/>
      <c r="SO25" s="1714"/>
      <c r="SP25" s="1714"/>
      <c r="SQ25" s="1714"/>
      <c r="SR25" s="1714"/>
      <c r="SS25" s="1714"/>
      <c r="ST25" s="1714"/>
      <c r="SU25" s="1714"/>
      <c r="SV25" s="1714"/>
      <c r="SW25" s="1714"/>
      <c r="SX25" s="1714"/>
      <c r="SY25" s="1714"/>
      <c r="SZ25" s="1714"/>
      <c r="TA25" s="1714"/>
      <c r="TB25" s="1714"/>
      <c r="TC25" s="1714"/>
      <c r="TD25" s="1714"/>
      <c r="TE25" s="1714"/>
      <c r="TF25" s="1714"/>
      <c r="TG25" s="1714"/>
      <c r="TH25" s="1714"/>
      <c r="TI25" s="1714"/>
      <c r="TJ25" s="1714"/>
      <c r="TK25" s="1714"/>
      <c r="TL25" s="1714"/>
      <c r="TM25" s="1714"/>
      <c r="TN25" s="1714"/>
      <c r="TO25" s="1714"/>
      <c r="TP25" s="1714"/>
      <c r="TQ25" s="1714"/>
      <c r="TR25" s="1714"/>
      <c r="TS25" s="1714"/>
      <c r="TT25" s="1714"/>
      <c r="TU25" s="1714"/>
      <c r="TV25" s="1714"/>
      <c r="TW25" s="1714"/>
      <c r="TX25" s="1714"/>
      <c r="TY25" s="1714"/>
      <c r="TZ25" s="1714"/>
      <c r="UA25" s="1714"/>
      <c r="UB25" s="1714"/>
      <c r="UC25" s="1714"/>
      <c r="UD25" s="1714"/>
      <c r="UE25" s="1714"/>
      <c r="UF25" s="1714"/>
      <c r="UG25" s="1714"/>
      <c r="UH25" s="1714"/>
      <c r="UI25" s="1714"/>
      <c r="UJ25" s="1714"/>
      <c r="UK25" s="1714"/>
      <c r="UL25" s="1714"/>
      <c r="UM25" s="1714"/>
      <c r="UN25" s="1714"/>
      <c r="UO25" s="1714"/>
      <c r="UP25" s="1714"/>
      <c r="UQ25" s="1714"/>
      <c r="UR25" s="1714"/>
      <c r="US25" s="1714"/>
      <c r="UT25" s="1714"/>
      <c r="UU25" s="1714"/>
      <c r="UV25" s="1714"/>
      <c r="UW25" s="1714"/>
      <c r="UX25" s="1714"/>
      <c r="UY25" s="1714"/>
      <c r="UZ25" s="1714"/>
      <c r="VA25" s="1714"/>
      <c r="VB25" s="1714"/>
      <c r="VC25" s="1714"/>
      <c r="VD25" s="1714"/>
      <c r="VE25" s="1714"/>
      <c r="VF25" s="1714"/>
      <c r="VG25" s="1714"/>
      <c r="VH25" s="1714"/>
      <c r="VI25" s="1714"/>
      <c r="VJ25" s="1714"/>
      <c r="VK25" s="1714"/>
      <c r="VL25" s="1714"/>
      <c r="VM25" s="1714"/>
      <c r="VN25" s="1714"/>
      <c r="VO25" s="1714"/>
      <c r="VP25" s="1714"/>
      <c r="VQ25" s="1714"/>
      <c r="VR25" s="1714"/>
      <c r="VS25" s="1714"/>
      <c r="VT25" s="1714"/>
      <c r="VU25" s="1714"/>
      <c r="VV25" s="1714"/>
      <c r="VW25" s="1714"/>
      <c r="VX25" s="1714"/>
      <c r="VY25" s="1714"/>
      <c r="VZ25" s="1714"/>
      <c r="WA25" s="1714"/>
      <c r="WB25" s="1714"/>
      <c r="WC25" s="1714"/>
      <c r="WD25" s="1714"/>
      <c r="WE25" s="1714"/>
      <c r="WF25" s="1714"/>
      <c r="WG25" s="1714"/>
      <c r="WH25" s="1714"/>
      <c r="WI25" s="1714"/>
      <c r="WJ25" s="1714"/>
      <c r="WK25" s="1714"/>
      <c r="WL25" s="1714"/>
      <c r="WM25" s="1714"/>
      <c r="WN25" s="1714"/>
      <c r="WO25" s="1714"/>
      <c r="WP25" s="1714"/>
      <c r="WQ25" s="1714"/>
      <c r="WR25" s="1714"/>
      <c r="WS25" s="1714"/>
      <c r="WT25" s="1714"/>
      <c r="WU25" s="1714"/>
      <c r="WV25" s="1714"/>
      <c r="WW25" s="1714"/>
      <c r="WX25" s="1714"/>
      <c r="WY25" s="1714"/>
      <c r="WZ25" s="1714"/>
      <c r="XA25" s="1714"/>
      <c r="XB25" s="1714"/>
      <c r="XC25" s="1714"/>
      <c r="XD25" s="1714"/>
      <c r="XE25" s="1714"/>
      <c r="XF25" s="1714"/>
      <c r="XG25" s="1714"/>
      <c r="XH25" s="1714"/>
      <c r="XI25" s="1714"/>
      <c r="XJ25" s="1714"/>
      <c r="XK25" s="1714"/>
      <c r="XL25" s="1714"/>
      <c r="XM25" s="1714"/>
      <c r="XN25" s="1714"/>
      <c r="XO25" s="1714"/>
      <c r="XP25" s="1714"/>
      <c r="XQ25" s="1714"/>
      <c r="XR25" s="1714"/>
      <c r="XS25" s="1714"/>
      <c r="XT25" s="1714"/>
      <c r="XU25" s="1714"/>
      <c r="XV25" s="1714"/>
      <c r="XW25" s="1714"/>
      <c r="XX25" s="1714"/>
      <c r="XY25" s="1714"/>
      <c r="XZ25" s="1714"/>
      <c r="YA25" s="1714"/>
      <c r="YB25" s="1714"/>
      <c r="YC25" s="1714"/>
      <c r="YD25" s="1714"/>
      <c r="YE25" s="1714"/>
      <c r="YF25" s="1714"/>
      <c r="YG25" s="1714"/>
      <c r="YH25" s="1714"/>
      <c r="YI25" s="1714"/>
      <c r="YJ25" s="1714"/>
      <c r="YK25" s="1714"/>
      <c r="YL25" s="1714"/>
      <c r="YM25" s="1714"/>
      <c r="YN25" s="1714"/>
      <c r="YO25" s="1714"/>
      <c r="YP25" s="1714"/>
      <c r="YQ25" s="1714"/>
      <c r="YR25" s="1714"/>
      <c r="YS25" s="1714"/>
      <c r="YT25" s="1714"/>
      <c r="YU25" s="1714"/>
      <c r="YV25" s="1714"/>
      <c r="YW25" s="1714"/>
      <c r="YX25" s="1714"/>
      <c r="YY25" s="1714"/>
      <c r="YZ25" s="1714"/>
      <c r="ZA25" s="1714"/>
      <c r="ZB25" s="1714"/>
      <c r="ZC25" s="1714"/>
      <c r="ZD25" s="1714"/>
      <c r="ZE25" s="1714"/>
      <c r="ZF25" s="1714"/>
      <c r="ZG25" s="1714"/>
      <c r="ZH25" s="1714"/>
      <c r="ZI25" s="1714"/>
      <c r="ZJ25" s="1714"/>
      <c r="ZK25" s="1714"/>
      <c r="ZL25" s="1714"/>
      <c r="ZM25" s="1714"/>
      <c r="ZN25" s="1714"/>
      <c r="ZO25" s="1714"/>
      <c r="ZP25" s="1714"/>
      <c r="ZQ25" s="1714"/>
      <c r="ZR25" s="1714"/>
      <c r="ZS25" s="1714"/>
      <c r="ZT25" s="1714"/>
      <c r="ZU25" s="1714"/>
      <c r="ZV25" s="1714"/>
      <c r="ZW25" s="1714"/>
      <c r="ZX25" s="1714"/>
      <c r="ZY25" s="1714"/>
      <c r="ZZ25" s="1714"/>
      <c r="AAA25" s="1714"/>
      <c r="AAB25" s="1714"/>
      <c r="AAC25" s="1714"/>
      <c r="AAD25" s="1714"/>
      <c r="AAE25" s="1714"/>
      <c r="AAF25" s="1714"/>
      <c r="AAG25" s="1714"/>
      <c r="AAH25" s="1714"/>
      <c r="AAI25" s="1714"/>
      <c r="AAJ25" s="1714"/>
      <c r="AAK25" s="1714"/>
      <c r="AAL25" s="1714"/>
      <c r="AAM25" s="1714"/>
      <c r="AAN25" s="1714"/>
      <c r="AAO25" s="1714"/>
      <c r="AAP25" s="1714"/>
      <c r="AAQ25" s="1714"/>
      <c r="AAR25" s="1714"/>
      <c r="AAS25" s="1714"/>
      <c r="AAT25" s="1714"/>
      <c r="AAU25" s="1714"/>
      <c r="AAV25" s="1714"/>
      <c r="AAW25" s="1714"/>
      <c r="AAX25" s="1714"/>
      <c r="AAY25" s="1714"/>
      <c r="AAZ25" s="1714"/>
      <c r="ABA25" s="1714"/>
      <c r="ABB25" s="1714"/>
      <c r="ABC25" s="1714"/>
      <c r="ABD25" s="1714"/>
      <c r="ABE25" s="1714"/>
      <c r="ABF25" s="1714"/>
      <c r="ABG25" s="1714"/>
      <c r="ABH25" s="1714"/>
      <c r="ABI25" s="1714"/>
      <c r="ABJ25" s="1714"/>
      <c r="ABK25" s="1714"/>
      <c r="ABL25" s="1714"/>
      <c r="ABM25" s="1714"/>
      <c r="ABN25" s="1714"/>
      <c r="ABO25" s="1714"/>
      <c r="ABP25" s="1714"/>
      <c r="ABQ25" s="1714"/>
      <c r="ABR25" s="1714"/>
      <c r="ABS25" s="1714"/>
      <c r="ABT25" s="1714"/>
      <c r="ABU25" s="1714"/>
      <c r="ABV25" s="1714"/>
      <c r="ABW25" s="1714"/>
      <c r="ABX25" s="1714"/>
      <c r="ABY25" s="1714"/>
      <c r="ABZ25" s="1714"/>
      <c r="ACA25" s="1714"/>
      <c r="ACB25" s="1714"/>
      <c r="ACC25" s="1714"/>
      <c r="ACD25" s="1714"/>
      <c r="ACE25" s="1714"/>
      <c r="ACF25" s="1714"/>
      <c r="ACG25" s="1714"/>
      <c r="ACH25" s="1714"/>
      <c r="ACI25" s="1714"/>
      <c r="ACJ25" s="1714"/>
      <c r="ACK25" s="1714"/>
      <c r="ACL25" s="1714"/>
      <c r="ACM25" s="1714"/>
      <c r="ACN25" s="1714"/>
      <c r="ACO25" s="1714"/>
      <c r="ACP25" s="1714"/>
      <c r="ACQ25" s="1714"/>
      <c r="ACR25" s="1714"/>
      <c r="ACS25" s="1714"/>
      <c r="ACT25" s="1714"/>
      <c r="ACU25" s="1714"/>
      <c r="ACV25" s="1714"/>
      <c r="ACW25" s="1714"/>
      <c r="ACX25" s="1714"/>
      <c r="ACY25" s="1714"/>
      <c r="ACZ25" s="1714"/>
      <c r="ADA25" s="1714"/>
      <c r="ADB25" s="1714"/>
      <c r="ADC25" s="1714"/>
      <c r="ADD25" s="1714"/>
      <c r="ADE25" s="1714"/>
      <c r="ADF25" s="1714"/>
      <c r="ADG25" s="1714"/>
      <c r="ADH25" s="1714"/>
      <c r="ADI25" s="1714"/>
      <c r="ADJ25" s="1714"/>
      <c r="ADK25" s="1714"/>
      <c r="ADL25" s="1714"/>
      <c r="ADM25" s="1714"/>
      <c r="ADN25" s="1714"/>
      <c r="ADO25" s="1714"/>
      <c r="ADP25" s="1714"/>
      <c r="ADQ25" s="1714"/>
      <c r="ADR25" s="1714"/>
      <c r="ADS25" s="1714"/>
      <c r="ADT25" s="1714"/>
      <c r="ADU25" s="1714"/>
      <c r="ADV25" s="1714"/>
      <c r="ADW25" s="1714"/>
      <c r="ADX25" s="1714"/>
      <c r="ADY25" s="1714"/>
      <c r="ADZ25" s="1714"/>
      <c r="AEA25" s="1714"/>
      <c r="AEB25" s="1714"/>
      <c r="AEC25" s="1714"/>
      <c r="AED25" s="1714"/>
      <c r="AEE25" s="1714"/>
      <c r="AEF25" s="1714"/>
      <c r="AEG25" s="1714"/>
      <c r="AEH25" s="1714"/>
      <c r="AEI25" s="1714"/>
      <c r="AEJ25" s="1714"/>
      <c r="AEK25" s="1714"/>
      <c r="AEL25" s="1714"/>
      <c r="AEM25" s="1714"/>
      <c r="AEN25" s="1714"/>
      <c r="AEO25" s="1714"/>
      <c r="AEP25" s="1714"/>
      <c r="AEQ25" s="1714"/>
      <c r="AER25" s="1714"/>
      <c r="AES25" s="1714"/>
      <c r="AET25" s="1714"/>
      <c r="AEU25" s="1714"/>
      <c r="AEV25" s="1714"/>
      <c r="AEW25" s="1714"/>
      <c r="AEX25" s="1714"/>
      <c r="AEY25" s="1714"/>
      <c r="AEZ25" s="1714"/>
      <c r="AFA25" s="1714"/>
      <c r="AFB25" s="1714"/>
      <c r="AFC25" s="1714"/>
      <c r="AFD25" s="1714"/>
      <c r="AFE25" s="1714"/>
      <c r="AFF25" s="1714"/>
      <c r="AFG25" s="1714"/>
      <c r="AFH25" s="1714"/>
      <c r="AFI25" s="1714"/>
      <c r="AFJ25" s="1714"/>
      <c r="AFK25" s="1714"/>
      <c r="AFL25" s="1714"/>
      <c r="AFM25" s="1714"/>
      <c r="AFN25" s="1714"/>
      <c r="AFO25" s="1714"/>
      <c r="AFP25" s="1714"/>
      <c r="AFQ25" s="1714"/>
      <c r="AFR25" s="1714"/>
      <c r="AFS25" s="1714"/>
      <c r="AFT25" s="1714"/>
      <c r="AFU25" s="1714"/>
      <c r="AFV25" s="1714"/>
      <c r="AFW25" s="1714"/>
      <c r="AFX25" s="1714"/>
      <c r="AFY25" s="1714"/>
      <c r="AFZ25" s="1714"/>
      <c r="AGA25" s="1714"/>
      <c r="AGB25" s="1714"/>
      <c r="AGC25" s="1714"/>
      <c r="AGD25" s="1714"/>
      <c r="AGE25" s="1714"/>
      <c r="AGF25" s="1714"/>
      <c r="AGG25" s="1714"/>
      <c r="AGH25" s="1714"/>
      <c r="AGI25" s="1714"/>
      <c r="AGJ25" s="1714"/>
      <c r="AGK25" s="1714"/>
      <c r="AGL25" s="1714"/>
      <c r="AGM25" s="1714"/>
      <c r="AGN25" s="1714"/>
      <c r="AGO25" s="1714"/>
      <c r="AGP25" s="1714"/>
      <c r="AGQ25" s="1714"/>
      <c r="AGR25" s="1714"/>
      <c r="AGS25" s="1714"/>
      <c r="AGT25" s="1714"/>
      <c r="AGU25" s="1714"/>
      <c r="AGV25" s="1714"/>
      <c r="AGW25" s="1714"/>
      <c r="AGX25" s="1714"/>
      <c r="AGY25" s="1714"/>
      <c r="AGZ25" s="1714"/>
      <c r="AHA25" s="1714"/>
      <c r="AHB25" s="1714"/>
      <c r="AHC25" s="1714"/>
      <c r="AHD25" s="1714"/>
      <c r="AHE25" s="1714"/>
      <c r="AHF25" s="1714"/>
      <c r="AHG25" s="1714"/>
      <c r="AHH25" s="1714"/>
      <c r="AHI25" s="1714"/>
      <c r="AHJ25" s="1714"/>
      <c r="AHK25" s="1714"/>
      <c r="AHL25" s="1714"/>
      <c r="AHM25" s="1714"/>
      <c r="AHN25" s="1714"/>
      <c r="AHO25" s="1714"/>
      <c r="AHP25" s="1714"/>
      <c r="AHQ25" s="1714"/>
      <c r="AHR25" s="1714"/>
      <c r="AHS25" s="1714"/>
      <c r="AHT25" s="1714"/>
      <c r="AHU25" s="1714"/>
      <c r="AHV25" s="1714"/>
      <c r="AHW25" s="1714"/>
      <c r="AHX25" s="1714"/>
      <c r="AHY25" s="1714"/>
      <c r="AHZ25" s="1714"/>
      <c r="AIA25" s="1714"/>
      <c r="AIB25" s="1714"/>
      <c r="AIC25" s="1714"/>
      <c r="AID25" s="1714"/>
      <c r="AIE25" s="1714"/>
      <c r="AIF25" s="1714"/>
      <c r="AIG25" s="1714"/>
      <c r="AIH25" s="1714"/>
      <c r="AII25" s="1714"/>
      <c r="AIJ25" s="1714"/>
      <c r="AIK25" s="1714"/>
      <c r="AIL25" s="1714"/>
      <c r="AIM25" s="1714"/>
      <c r="AIN25" s="1714"/>
      <c r="AIO25" s="1714"/>
      <c r="AIP25" s="1714"/>
      <c r="AIQ25" s="1714"/>
      <c r="AIR25" s="1714"/>
      <c r="AIS25" s="1714"/>
      <c r="AIT25" s="1714"/>
      <c r="AIU25" s="1714"/>
      <c r="AIV25" s="1714"/>
      <c r="AIW25" s="1714"/>
      <c r="AIX25" s="1714"/>
      <c r="AIY25" s="1714"/>
      <c r="AIZ25" s="1714"/>
      <c r="AJA25" s="1714"/>
      <c r="AJB25" s="1714"/>
      <c r="AJC25" s="1714"/>
      <c r="AJD25" s="1714"/>
      <c r="AJE25" s="1714"/>
      <c r="AJF25" s="1714"/>
      <c r="AJG25" s="1714"/>
      <c r="AJH25" s="1714"/>
      <c r="AJI25" s="1714"/>
      <c r="AJJ25" s="1714"/>
      <c r="AJK25" s="1714"/>
      <c r="AJL25" s="1714"/>
      <c r="AJM25" s="1714"/>
      <c r="AJN25" s="1714"/>
      <c r="AJO25" s="1714"/>
      <c r="AJP25" s="1714"/>
      <c r="AJQ25" s="1714"/>
      <c r="AJR25" s="1714"/>
      <c r="AJS25" s="1714"/>
      <c r="AJT25" s="1714"/>
      <c r="AJU25" s="1714"/>
      <c r="AJV25" s="1714"/>
      <c r="AJW25" s="1714"/>
      <c r="AJX25" s="1714"/>
      <c r="AJY25" s="1714"/>
      <c r="AJZ25" s="1714"/>
      <c r="AKA25" s="1714"/>
      <c r="AKB25" s="1714"/>
      <c r="AKC25" s="1714"/>
      <c r="AKD25" s="1714"/>
      <c r="AKE25" s="1714"/>
      <c r="AKF25" s="1714"/>
      <c r="AKG25" s="1714"/>
      <c r="AKH25" s="1714"/>
      <c r="AKI25" s="1714"/>
      <c r="AKJ25" s="1714"/>
      <c r="AKK25" s="1714"/>
      <c r="AKL25" s="1714"/>
      <c r="AKM25" s="1714"/>
      <c r="AKN25" s="1714"/>
      <c r="AKO25" s="1714"/>
      <c r="AKP25" s="1714"/>
      <c r="AKQ25" s="1714"/>
      <c r="AKR25" s="1714"/>
      <c r="AKS25" s="1714"/>
      <c r="AKT25" s="1714"/>
      <c r="AKU25" s="1714"/>
      <c r="AKV25" s="1714"/>
      <c r="AKW25" s="1714"/>
      <c r="AKX25" s="1714"/>
      <c r="AKY25" s="1714"/>
      <c r="AKZ25" s="1714"/>
      <c r="ALA25" s="1714"/>
      <c r="ALB25" s="1714"/>
      <c r="ALC25" s="1714"/>
      <c r="ALD25" s="1714"/>
      <c r="ALE25" s="1714"/>
      <c r="ALF25" s="1714"/>
      <c r="ALG25" s="1714"/>
      <c r="ALH25" s="1714"/>
      <c r="ALI25" s="1714"/>
      <c r="ALJ25" s="1714"/>
      <c r="ALK25" s="1714"/>
      <c r="ALL25" s="1714"/>
      <c r="ALM25" s="1714"/>
      <c r="ALN25" s="1714"/>
      <c r="ALO25" s="1714"/>
      <c r="ALP25" s="1714"/>
      <c r="ALQ25" s="1714"/>
      <c r="ALR25" s="1714"/>
      <c r="ALS25" s="1714"/>
      <c r="ALT25" s="1714"/>
      <c r="ALU25" s="1714"/>
      <c r="ALV25" s="1714"/>
      <c r="ALW25" s="1714"/>
      <c r="ALX25" s="1714"/>
      <c r="ALY25" s="1714"/>
      <c r="ALZ25" s="1714"/>
      <c r="AMA25" s="1714"/>
      <c r="AMB25" s="1714"/>
      <c r="AMC25" s="1714"/>
      <c r="AMD25" s="1714"/>
      <c r="AME25" s="1714"/>
      <c r="AMF25" s="1714"/>
      <c r="AMG25" s="1714"/>
      <c r="AMH25" s="1714"/>
      <c r="AMI25" s="1714"/>
      <c r="AMJ25" s="1714"/>
      <c r="AMK25" s="1714"/>
    </row>
    <row r="26" spans="1:1025" s="1409" customFormat="1" ht="30" customHeight="1">
      <c r="A26" s="1705" t="s">
        <v>3862</v>
      </c>
      <c r="B26" s="1705" t="s">
        <v>3863</v>
      </c>
      <c r="C26" s="1705" t="s">
        <v>647</v>
      </c>
      <c r="D26" s="1705" t="s">
        <v>4026</v>
      </c>
      <c r="E26" s="1705" t="s">
        <v>4027</v>
      </c>
      <c r="F26" s="1705" t="s">
        <v>4028</v>
      </c>
      <c r="G26" s="1709" t="s">
        <v>4029</v>
      </c>
      <c r="H26" s="1705"/>
      <c r="I26" s="1705"/>
      <c r="J26" s="1705"/>
      <c r="K26" s="1705"/>
      <c r="L26" s="1705"/>
      <c r="M26" s="1705"/>
      <c r="N26" s="1705"/>
      <c r="O26" s="1705"/>
      <c r="P26" s="1705" t="s">
        <v>4040</v>
      </c>
      <c r="Q26" s="1705" t="s">
        <v>4041</v>
      </c>
      <c r="R26" s="1739"/>
      <c r="S26" s="1705" t="s">
        <v>4042</v>
      </c>
      <c r="T26" s="1709" t="s">
        <v>4043</v>
      </c>
      <c r="U26" s="1705" t="s">
        <v>2504</v>
      </c>
      <c r="V26" s="1705" t="s">
        <v>3900</v>
      </c>
      <c r="W26" s="1705" t="s">
        <v>4044</v>
      </c>
      <c r="X26" s="1705" t="s">
        <v>3874</v>
      </c>
      <c r="Y26" s="1705" t="s">
        <v>4045</v>
      </c>
      <c r="Z26" s="1705" t="s">
        <v>3979</v>
      </c>
      <c r="AA26" s="1705" t="s">
        <v>1146</v>
      </c>
      <c r="AB26" s="1705" t="s">
        <v>4038</v>
      </c>
      <c r="AC26" s="1709" t="s">
        <v>4039</v>
      </c>
      <c r="AD26" s="1705" t="s">
        <v>3879</v>
      </c>
      <c r="AE26" s="1705" t="s">
        <v>3880</v>
      </c>
      <c r="AF26" s="1705" t="s">
        <v>3881</v>
      </c>
      <c r="AG26" s="1705"/>
      <c r="AH26" s="1705"/>
      <c r="AI26" s="1705"/>
      <c r="AJ26" s="1705"/>
      <c r="AK26" s="1705"/>
      <c r="AL26" s="1705"/>
      <c r="AM26" s="1705"/>
      <c r="AN26" s="1705"/>
      <c r="AO26" s="1705"/>
      <c r="AP26" s="1705"/>
      <c r="AQ26" s="1705"/>
      <c r="AR26" s="1705"/>
      <c r="AS26" s="1705"/>
      <c r="AT26" s="1705"/>
      <c r="AU26" s="1705"/>
      <c r="AV26" s="1705"/>
      <c r="AW26" s="1705"/>
      <c r="AX26" s="1705"/>
      <c r="AY26" s="1705"/>
      <c r="AZ26" s="1705"/>
      <c r="BA26" s="1705" t="s">
        <v>3882</v>
      </c>
      <c r="BB26" s="1714"/>
      <c r="BC26" s="1714"/>
      <c r="BD26" s="1714"/>
      <c r="BE26" s="1714"/>
      <c r="BF26" s="1714"/>
      <c r="BG26" s="1714"/>
      <c r="BH26" s="1714"/>
      <c r="BI26" s="1714"/>
      <c r="BJ26" s="1714"/>
      <c r="BK26" s="1714"/>
      <c r="BL26" s="1714"/>
      <c r="BM26" s="1714"/>
      <c r="BN26" s="1714"/>
      <c r="BO26" s="1714"/>
      <c r="BP26" s="1714"/>
      <c r="BQ26" s="1714"/>
      <c r="BR26" s="1714"/>
      <c r="BS26" s="1714"/>
      <c r="BT26" s="1714"/>
      <c r="BU26" s="1714"/>
      <c r="BV26" s="1714"/>
      <c r="BW26" s="1714"/>
      <c r="BX26" s="1714"/>
      <c r="BY26" s="1714"/>
      <c r="BZ26" s="1714"/>
      <c r="CA26" s="1714"/>
      <c r="CB26" s="1714"/>
      <c r="CC26" s="1714"/>
      <c r="CD26" s="1714"/>
      <c r="CE26" s="1714"/>
      <c r="CF26" s="1714"/>
      <c r="CG26" s="1714"/>
      <c r="CH26" s="1714"/>
      <c r="CI26" s="1714"/>
      <c r="CJ26" s="1714"/>
      <c r="CK26" s="1714"/>
      <c r="CL26" s="1714"/>
      <c r="CM26" s="1714"/>
      <c r="CN26" s="1714"/>
      <c r="CO26" s="1714"/>
      <c r="CP26" s="1714"/>
      <c r="CQ26" s="1714"/>
      <c r="CR26" s="1714"/>
      <c r="CS26" s="1714"/>
      <c r="CT26" s="1714"/>
      <c r="CU26" s="1714"/>
      <c r="CV26" s="1714"/>
      <c r="CW26" s="1714"/>
      <c r="CX26" s="1714"/>
      <c r="CY26" s="1714"/>
      <c r="CZ26" s="1714"/>
      <c r="DA26" s="1714"/>
      <c r="DB26" s="1714"/>
      <c r="DC26" s="1714"/>
      <c r="DD26" s="1714"/>
      <c r="DE26" s="1714"/>
      <c r="DF26" s="1714"/>
      <c r="DG26" s="1714"/>
      <c r="DH26" s="1714"/>
      <c r="DI26" s="1714"/>
      <c r="DJ26" s="1714"/>
      <c r="DK26" s="1714"/>
      <c r="DL26" s="1714"/>
      <c r="DM26" s="1714"/>
      <c r="DN26" s="1714"/>
      <c r="DO26" s="1714"/>
      <c r="DP26" s="1714"/>
      <c r="DQ26" s="1714"/>
      <c r="DR26" s="1714"/>
      <c r="DS26" s="1714"/>
      <c r="DT26" s="1714"/>
      <c r="DU26" s="1714"/>
      <c r="DV26" s="1714"/>
      <c r="DW26" s="1714"/>
      <c r="DX26" s="1714"/>
      <c r="DY26" s="1714"/>
      <c r="DZ26" s="1714"/>
      <c r="EA26" s="1714"/>
      <c r="EB26" s="1714"/>
      <c r="EC26" s="1714"/>
      <c r="ED26" s="1714"/>
      <c r="EE26" s="1714"/>
      <c r="EF26" s="1714"/>
      <c r="EG26" s="1714"/>
      <c r="EH26" s="1714"/>
      <c r="EI26" s="1714"/>
      <c r="EJ26" s="1714"/>
      <c r="EK26" s="1714"/>
      <c r="EL26" s="1714"/>
      <c r="EM26" s="1714"/>
      <c r="EN26" s="1714"/>
      <c r="EO26" s="1714"/>
      <c r="EP26" s="1714"/>
      <c r="EQ26" s="1714"/>
      <c r="ER26" s="1714"/>
      <c r="ES26" s="1714"/>
      <c r="ET26" s="1714"/>
      <c r="EU26" s="1714"/>
      <c r="EV26" s="1714"/>
      <c r="EW26" s="1714"/>
      <c r="EX26" s="1714"/>
      <c r="EY26" s="1714"/>
      <c r="EZ26" s="1714"/>
      <c r="FA26" s="1714"/>
      <c r="FB26" s="1714"/>
      <c r="FC26" s="1714"/>
      <c r="FD26" s="1714"/>
      <c r="FE26" s="1714"/>
      <c r="FF26" s="1714"/>
      <c r="FG26" s="1714"/>
      <c r="FH26" s="1714"/>
      <c r="FI26" s="1714"/>
      <c r="FJ26" s="1714"/>
      <c r="FK26" s="1714"/>
      <c r="FL26" s="1714"/>
      <c r="FM26" s="1714"/>
      <c r="FN26" s="1714"/>
      <c r="FO26" s="1714"/>
      <c r="FP26" s="1714"/>
      <c r="FQ26" s="1714"/>
      <c r="FR26" s="1714"/>
      <c r="FS26" s="1714"/>
      <c r="FT26" s="1714"/>
      <c r="FU26" s="1714"/>
      <c r="FV26" s="1714"/>
      <c r="FW26" s="1714"/>
      <c r="FX26" s="1714"/>
      <c r="FY26" s="1714"/>
      <c r="FZ26" s="1714"/>
      <c r="GA26" s="1714"/>
      <c r="GB26" s="1714"/>
      <c r="GC26" s="1714"/>
      <c r="GD26" s="1714"/>
      <c r="GE26" s="1714"/>
      <c r="GF26" s="1714"/>
      <c r="GG26" s="1714"/>
      <c r="GH26" s="1714"/>
      <c r="GI26" s="1714"/>
      <c r="GJ26" s="1714"/>
      <c r="GK26" s="1714"/>
      <c r="GL26" s="1714"/>
      <c r="GM26" s="1714"/>
      <c r="GN26" s="1714"/>
      <c r="GO26" s="1714"/>
      <c r="GP26" s="1714"/>
      <c r="GQ26" s="1714"/>
      <c r="GR26" s="1714"/>
      <c r="GS26" s="1714"/>
      <c r="GT26" s="1714"/>
      <c r="GU26" s="1714"/>
      <c r="GV26" s="1714"/>
      <c r="GW26" s="1714"/>
      <c r="GX26" s="1714"/>
      <c r="GY26" s="1714"/>
      <c r="GZ26" s="1714"/>
      <c r="HA26" s="1714"/>
      <c r="HB26" s="1714"/>
      <c r="HC26" s="1714"/>
      <c r="HD26" s="1714"/>
      <c r="HE26" s="1714"/>
      <c r="HF26" s="1714"/>
      <c r="HG26" s="1714"/>
      <c r="HH26" s="1714"/>
      <c r="HI26" s="1714"/>
      <c r="HJ26" s="1714"/>
      <c r="HK26" s="1714"/>
      <c r="HL26" s="1714"/>
      <c r="HM26" s="1714"/>
      <c r="HN26" s="1714"/>
      <c r="HO26" s="1714"/>
      <c r="HP26" s="1714"/>
      <c r="HQ26" s="1714"/>
      <c r="HR26" s="1714"/>
      <c r="HS26" s="1714"/>
      <c r="HT26" s="1714"/>
      <c r="HU26" s="1714"/>
      <c r="HV26" s="1714"/>
      <c r="HW26" s="1714"/>
      <c r="HX26" s="1714"/>
      <c r="HY26" s="1714"/>
      <c r="HZ26" s="1714"/>
      <c r="IA26" s="1714"/>
      <c r="IB26" s="1714"/>
      <c r="IC26" s="1714"/>
      <c r="ID26" s="1714"/>
      <c r="IE26" s="1714"/>
      <c r="IF26" s="1714"/>
      <c r="IG26" s="1714"/>
      <c r="IH26" s="1714"/>
      <c r="II26" s="1714"/>
      <c r="IJ26" s="1714"/>
      <c r="IK26" s="1714"/>
      <c r="IL26" s="1714"/>
      <c r="IM26" s="1714"/>
      <c r="IN26" s="1714"/>
      <c r="IO26" s="1714"/>
      <c r="IP26" s="1714"/>
      <c r="IQ26" s="1714"/>
      <c r="IR26" s="1714"/>
      <c r="IS26" s="1714"/>
      <c r="IT26" s="1714"/>
      <c r="IU26" s="1714"/>
      <c r="IV26" s="1714"/>
      <c r="IW26" s="1714"/>
      <c r="IX26" s="1714"/>
      <c r="IY26" s="1714"/>
      <c r="IZ26" s="1714"/>
      <c r="JA26" s="1714"/>
      <c r="JB26" s="1714"/>
      <c r="JC26" s="1714"/>
      <c r="JD26" s="1714"/>
      <c r="JE26" s="1714"/>
      <c r="JF26" s="1714"/>
      <c r="JG26" s="1714"/>
      <c r="JH26" s="1714"/>
      <c r="JI26" s="1714"/>
      <c r="JJ26" s="1714"/>
      <c r="JK26" s="1714"/>
      <c r="JL26" s="1714"/>
      <c r="JM26" s="1714"/>
      <c r="JN26" s="1714"/>
      <c r="JO26" s="1714"/>
      <c r="JP26" s="1714"/>
      <c r="JQ26" s="1714"/>
      <c r="JR26" s="1714"/>
      <c r="JS26" s="1714"/>
      <c r="JT26" s="1714"/>
      <c r="JU26" s="1714"/>
      <c r="JV26" s="1714"/>
      <c r="JW26" s="1714"/>
      <c r="JX26" s="1714"/>
      <c r="JY26" s="1714"/>
      <c r="JZ26" s="1714"/>
      <c r="KA26" s="1714"/>
      <c r="KB26" s="1714"/>
      <c r="KC26" s="1714"/>
      <c r="KD26" s="1714"/>
      <c r="KE26" s="1714"/>
      <c r="KF26" s="1714"/>
      <c r="KG26" s="1714"/>
      <c r="KH26" s="1714"/>
      <c r="KI26" s="1714"/>
      <c r="KJ26" s="1714"/>
      <c r="KK26" s="1714"/>
      <c r="KL26" s="1714"/>
      <c r="KM26" s="1714"/>
      <c r="KN26" s="1714"/>
      <c r="KO26" s="1714"/>
      <c r="KP26" s="1714"/>
      <c r="KQ26" s="1714"/>
      <c r="KR26" s="1714"/>
      <c r="KS26" s="1714"/>
      <c r="KT26" s="1714"/>
      <c r="KU26" s="1714"/>
      <c r="KV26" s="1714"/>
      <c r="KW26" s="1714"/>
      <c r="KX26" s="1714"/>
      <c r="KY26" s="1714"/>
      <c r="KZ26" s="1714"/>
      <c r="LA26" s="1714"/>
      <c r="LB26" s="1714"/>
      <c r="LC26" s="1714"/>
      <c r="LD26" s="1714"/>
      <c r="LE26" s="1714"/>
      <c r="LF26" s="1714"/>
      <c r="LG26" s="1714"/>
      <c r="LH26" s="1714"/>
      <c r="LI26" s="1714"/>
      <c r="LJ26" s="1714"/>
      <c r="LK26" s="1714"/>
      <c r="LL26" s="1714"/>
      <c r="LM26" s="1714"/>
      <c r="LN26" s="1714"/>
      <c r="LO26" s="1714"/>
      <c r="LP26" s="1714"/>
      <c r="LQ26" s="1714"/>
      <c r="LR26" s="1714"/>
      <c r="LS26" s="1714"/>
      <c r="LT26" s="1714"/>
      <c r="LU26" s="1714"/>
      <c r="LV26" s="1714"/>
      <c r="LW26" s="1714"/>
      <c r="LX26" s="1714"/>
      <c r="LY26" s="1714"/>
      <c r="LZ26" s="1714"/>
      <c r="MA26" s="1714"/>
      <c r="MB26" s="1714"/>
      <c r="MC26" s="1714"/>
      <c r="MD26" s="1714"/>
      <c r="ME26" s="1714"/>
      <c r="MF26" s="1714"/>
      <c r="MG26" s="1714"/>
      <c r="MH26" s="1714"/>
      <c r="MI26" s="1714"/>
      <c r="MJ26" s="1714"/>
      <c r="MK26" s="1714"/>
      <c r="ML26" s="1714"/>
      <c r="MM26" s="1714"/>
      <c r="MN26" s="1714"/>
      <c r="MO26" s="1714"/>
      <c r="MP26" s="1714"/>
      <c r="MQ26" s="1714"/>
      <c r="MR26" s="1714"/>
      <c r="MS26" s="1714"/>
      <c r="MT26" s="1714"/>
      <c r="MU26" s="1714"/>
      <c r="MV26" s="1714"/>
      <c r="MW26" s="1714"/>
      <c r="MX26" s="1714"/>
      <c r="MY26" s="1714"/>
      <c r="MZ26" s="1714"/>
      <c r="NA26" s="1714"/>
      <c r="NB26" s="1714"/>
      <c r="NC26" s="1714"/>
      <c r="ND26" s="1714"/>
      <c r="NE26" s="1714"/>
      <c r="NF26" s="1714"/>
      <c r="NG26" s="1714"/>
      <c r="NH26" s="1714"/>
      <c r="NI26" s="1714"/>
      <c r="NJ26" s="1714"/>
      <c r="NK26" s="1714"/>
      <c r="NL26" s="1714"/>
      <c r="NM26" s="1714"/>
      <c r="NN26" s="1714"/>
      <c r="NO26" s="1714"/>
      <c r="NP26" s="1714"/>
      <c r="NQ26" s="1714"/>
      <c r="NR26" s="1714"/>
      <c r="NS26" s="1714"/>
      <c r="NT26" s="1714"/>
      <c r="NU26" s="1714"/>
      <c r="NV26" s="1714"/>
      <c r="NW26" s="1714"/>
      <c r="NX26" s="1714"/>
      <c r="NY26" s="1714"/>
      <c r="NZ26" s="1714"/>
      <c r="OA26" s="1714"/>
      <c r="OB26" s="1714"/>
      <c r="OC26" s="1714"/>
      <c r="OD26" s="1714"/>
      <c r="OE26" s="1714"/>
      <c r="OF26" s="1714"/>
      <c r="OG26" s="1714"/>
      <c r="OH26" s="1714"/>
      <c r="OI26" s="1714"/>
      <c r="OJ26" s="1714"/>
      <c r="OK26" s="1714"/>
      <c r="OL26" s="1714"/>
      <c r="OM26" s="1714"/>
      <c r="ON26" s="1714"/>
      <c r="OO26" s="1714"/>
      <c r="OP26" s="1714"/>
      <c r="OQ26" s="1714"/>
      <c r="OR26" s="1714"/>
      <c r="OS26" s="1714"/>
      <c r="OT26" s="1714"/>
      <c r="OU26" s="1714"/>
      <c r="OV26" s="1714"/>
      <c r="OW26" s="1714"/>
      <c r="OX26" s="1714"/>
      <c r="OY26" s="1714"/>
      <c r="OZ26" s="1714"/>
      <c r="PA26" s="1714"/>
      <c r="PB26" s="1714"/>
      <c r="PC26" s="1714"/>
      <c r="PD26" s="1714"/>
      <c r="PE26" s="1714"/>
      <c r="PF26" s="1714"/>
      <c r="PG26" s="1714"/>
      <c r="PH26" s="1714"/>
      <c r="PI26" s="1714"/>
      <c r="PJ26" s="1714"/>
      <c r="PK26" s="1714"/>
      <c r="PL26" s="1714"/>
      <c r="PM26" s="1714"/>
      <c r="PN26" s="1714"/>
      <c r="PO26" s="1714"/>
      <c r="PP26" s="1714"/>
      <c r="PQ26" s="1714"/>
      <c r="PR26" s="1714"/>
      <c r="PS26" s="1714"/>
      <c r="PT26" s="1714"/>
      <c r="PU26" s="1714"/>
      <c r="PV26" s="1714"/>
      <c r="PW26" s="1714"/>
      <c r="PX26" s="1714"/>
      <c r="PY26" s="1714"/>
      <c r="PZ26" s="1714"/>
      <c r="QA26" s="1714"/>
      <c r="QB26" s="1714"/>
      <c r="QC26" s="1714"/>
      <c r="QD26" s="1714"/>
      <c r="QE26" s="1714"/>
      <c r="QF26" s="1714"/>
      <c r="QG26" s="1714"/>
      <c r="QH26" s="1714"/>
      <c r="QI26" s="1714"/>
      <c r="QJ26" s="1714"/>
      <c r="QK26" s="1714"/>
      <c r="QL26" s="1714"/>
      <c r="QM26" s="1714"/>
      <c r="QN26" s="1714"/>
      <c r="QO26" s="1714"/>
      <c r="QP26" s="1714"/>
      <c r="QQ26" s="1714"/>
      <c r="QR26" s="1714"/>
      <c r="QS26" s="1714"/>
      <c r="QT26" s="1714"/>
      <c r="QU26" s="1714"/>
      <c r="QV26" s="1714"/>
      <c r="QW26" s="1714"/>
      <c r="QX26" s="1714"/>
      <c r="QY26" s="1714"/>
      <c r="QZ26" s="1714"/>
      <c r="RA26" s="1714"/>
      <c r="RB26" s="1714"/>
      <c r="RC26" s="1714"/>
      <c r="RD26" s="1714"/>
      <c r="RE26" s="1714"/>
      <c r="RF26" s="1714"/>
      <c r="RG26" s="1714"/>
      <c r="RH26" s="1714"/>
      <c r="RI26" s="1714"/>
      <c r="RJ26" s="1714"/>
      <c r="RK26" s="1714"/>
      <c r="RL26" s="1714"/>
      <c r="RM26" s="1714"/>
      <c r="RN26" s="1714"/>
      <c r="RO26" s="1714"/>
      <c r="RP26" s="1714"/>
      <c r="RQ26" s="1714"/>
      <c r="RR26" s="1714"/>
      <c r="RS26" s="1714"/>
      <c r="RT26" s="1714"/>
      <c r="RU26" s="1714"/>
      <c r="RV26" s="1714"/>
      <c r="RW26" s="1714"/>
      <c r="RX26" s="1714"/>
      <c r="RY26" s="1714"/>
      <c r="RZ26" s="1714"/>
      <c r="SA26" s="1714"/>
      <c r="SB26" s="1714"/>
      <c r="SC26" s="1714"/>
      <c r="SD26" s="1714"/>
      <c r="SE26" s="1714"/>
      <c r="SF26" s="1714"/>
      <c r="SG26" s="1714"/>
      <c r="SH26" s="1714"/>
      <c r="SI26" s="1714"/>
      <c r="SJ26" s="1714"/>
      <c r="SK26" s="1714"/>
      <c r="SL26" s="1714"/>
      <c r="SM26" s="1714"/>
      <c r="SN26" s="1714"/>
      <c r="SO26" s="1714"/>
      <c r="SP26" s="1714"/>
      <c r="SQ26" s="1714"/>
      <c r="SR26" s="1714"/>
      <c r="SS26" s="1714"/>
      <c r="ST26" s="1714"/>
      <c r="SU26" s="1714"/>
      <c r="SV26" s="1714"/>
      <c r="SW26" s="1714"/>
      <c r="SX26" s="1714"/>
      <c r="SY26" s="1714"/>
      <c r="SZ26" s="1714"/>
      <c r="TA26" s="1714"/>
      <c r="TB26" s="1714"/>
      <c r="TC26" s="1714"/>
      <c r="TD26" s="1714"/>
      <c r="TE26" s="1714"/>
      <c r="TF26" s="1714"/>
      <c r="TG26" s="1714"/>
      <c r="TH26" s="1714"/>
      <c r="TI26" s="1714"/>
      <c r="TJ26" s="1714"/>
      <c r="TK26" s="1714"/>
      <c r="TL26" s="1714"/>
      <c r="TM26" s="1714"/>
      <c r="TN26" s="1714"/>
      <c r="TO26" s="1714"/>
      <c r="TP26" s="1714"/>
      <c r="TQ26" s="1714"/>
      <c r="TR26" s="1714"/>
      <c r="TS26" s="1714"/>
      <c r="TT26" s="1714"/>
      <c r="TU26" s="1714"/>
      <c r="TV26" s="1714"/>
      <c r="TW26" s="1714"/>
      <c r="TX26" s="1714"/>
      <c r="TY26" s="1714"/>
      <c r="TZ26" s="1714"/>
      <c r="UA26" s="1714"/>
      <c r="UB26" s="1714"/>
      <c r="UC26" s="1714"/>
      <c r="UD26" s="1714"/>
      <c r="UE26" s="1714"/>
      <c r="UF26" s="1714"/>
      <c r="UG26" s="1714"/>
      <c r="UH26" s="1714"/>
      <c r="UI26" s="1714"/>
      <c r="UJ26" s="1714"/>
      <c r="UK26" s="1714"/>
      <c r="UL26" s="1714"/>
      <c r="UM26" s="1714"/>
      <c r="UN26" s="1714"/>
      <c r="UO26" s="1714"/>
      <c r="UP26" s="1714"/>
      <c r="UQ26" s="1714"/>
      <c r="UR26" s="1714"/>
      <c r="US26" s="1714"/>
      <c r="UT26" s="1714"/>
      <c r="UU26" s="1714"/>
      <c r="UV26" s="1714"/>
      <c r="UW26" s="1714"/>
      <c r="UX26" s="1714"/>
      <c r="UY26" s="1714"/>
      <c r="UZ26" s="1714"/>
      <c r="VA26" s="1714"/>
      <c r="VB26" s="1714"/>
      <c r="VC26" s="1714"/>
      <c r="VD26" s="1714"/>
      <c r="VE26" s="1714"/>
      <c r="VF26" s="1714"/>
      <c r="VG26" s="1714"/>
      <c r="VH26" s="1714"/>
      <c r="VI26" s="1714"/>
      <c r="VJ26" s="1714"/>
      <c r="VK26" s="1714"/>
      <c r="VL26" s="1714"/>
      <c r="VM26" s="1714"/>
      <c r="VN26" s="1714"/>
      <c r="VO26" s="1714"/>
      <c r="VP26" s="1714"/>
      <c r="VQ26" s="1714"/>
      <c r="VR26" s="1714"/>
      <c r="VS26" s="1714"/>
      <c r="VT26" s="1714"/>
      <c r="VU26" s="1714"/>
      <c r="VV26" s="1714"/>
      <c r="VW26" s="1714"/>
      <c r="VX26" s="1714"/>
      <c r="VY26" s="1714"/>
      <c r="VZ26" s="1714"/>
      <c r="WA26" s="1714"/>
      <c r="WB26" s="1714"/>
      <c r="WC26" s="1714"/>
      <c r="WD26" s="1714"/>
      <c r="WE26" s="1714"/>
      <c r="WF26" s="1714"/>
      <c r="WG26" s="1714"/>
      <c r="WH26" s="1714"/>
      <c r="WI26" s="1714"/>
      <c r="WJ26" s="1714"/>
      <c r="WK26" s="1714"/>
      <c r="WL26" s="1714"/>
      <c r="WM26" s="1714"/>
      <c r="WN26" s="1714"/>
      <c r="WO26" s="1714"/>
      <c r="WP26" s="1714"/>
      <c r="WQ26" s="1714"/>
      <c r="WR26" s="1714"/>
      <c r="WS26" s="1714"/>
      <c r="WT26" s="1714"/>
      <c r="WU26" s="1714"/>
      <c r="WV26" s="1714"/>
      <c r="WW26" s="1714"/>
      <c r="WX26" s="1714"/>
      <c r="WY26" s="1714"/>
      <c r="WZ26" s="1714"/>
      <c r="XA26" s="1714"/>
      <c r="XB26" s="1714"/>
      <c r="XC26" s="1714"/>
      <c r="XD26" s="1714"/>
      <c r="XE26" s="1714"/>
      <c r="XF26" s="1714"/>
      <c r="XG26" s="1714"/>
      <c r="XH26" s="1714"/>
      <c r="XI26" s="1714"/>
      <c r="XJ26" s="1714"/>
      <c r="XK26" s="1714"/>
      <c r="XL26" s="1714"/>
      <c r="XM26" s="1714"/>
      <c r="XN26" s="1714"/>
      <c r="XO26" s="1714"/>
      <c r="XP26" s="1714"/>
      <c r="XQ26" s="1714"/>
      <c r="XR26" s="1714"/>
      <c r="XS26" s="1714"/>
      <c r="XT26" s="1714"/>
      <c r="XU26" s="1714"/>
      <c r="XV26" s="1714"/>
      <c r="XW26" s="1714"/>
      <c r="XX26" s="1714"/>
      <c r="XY26" s="1714"/>
      <c r="XZ26" s="1714"/>
      <c r="YA26" s="1714"/>
      <c r="YB26" s="1714"/>
      <c r="YC26" s="1714"/>
      <c r="YD26" s="1714"/>
      <c r="YE26" s="1714"/>
      <c r="YF26" s="1714"/>
      <c r="YG26" s="1714"/>
      <c r="YH26" s="1714"/>
      <c r="YI26" s="1714"/>
      <c r="YJ26" s="1714"/>
      <c r="YK26" s="1714"/>
      <c r="YL26" s="1714"/>
      <c r="YM26" s="1714"/>
      <c r="YN26" s="1714"/>
      <c r="YO26" s="1714"/>
      <c r="YP26" s="1714"/>
      <c r="YQ26" s="1714"/>
      <c r="YR26" s="1714"/>
      <c r="YS26" s="1714"/>
      <c r="YT26" s="1714"/>
      <c r="YU26" s="1714"/>
      <c r="YV26" s="1714"/>
      <c r="YW26" s="1714"/>
      <c r="YX26" s="1714"/>
      <c r="YY26" s="1714"/>
      <c r="YZ26" s="1714"/>
      <c r="ZA26" s="1714"/>
      <c r="ZB26" s="1714"/>
      <c r="ZC26" s="1714"/>
      <c r="ZD26" s="1714"/>
      <c r="ZE26" s="1714"/>
      <c r="ZF26" s="1714"/>
      <c r="ZG26" s="1714"/>
      <c r="ZH26" s="1714"/>
      <c r="ZI26" s="1714"/>
      <c r="ZJ26" s="1714"/>
      <c r="ZK26" s="1714"/>
      <c r="ZL26" s="1714"/>
      <c r="ZM26" s="1714"/>
      <c r="ZN26" s="1714"/>
      <c r="ZO26" s="1714"/>
      <c r="ZP26" s="1714"/>
      <c r="ZQ26" s="1714"/>
      <c r="ZR26" s="1714"/>
      <c r="ZS26" s="1714"/>
      <c r="ZT26" s="1714"/>
      <c r="ZU26" s="1714"/>
      <c r="ZV26" s="1714"/>
      <c r="ZW26" s="1714"/>
      <c r="ZX26" s="1714"/>
      <c r="ZY26" s="1714"/>
      <c r="ZZ26" s="1714"/>
      <c r="AAA26" s="1714"/>
      <c r="AAB26" s="1714"/>
      <c r="AAC26" s="1714"/>
      <c r="AAD26" s="1714"/>
      <c r="AAE26" s="1714"/>
      <c r="AAF26" s="1714"/>
      <c r="AAG26" s="1714"/>
      <c r="AAH26" s="1714"/>
      <c r="AAI26" s="1714"/>
      <c r="AAJ26" s="1714"/>
      <c r="AAK26" s="1714"/>
      <c r="AAL26" s="1714"/>
      <c r="AAM26" s="1714"/>
      <c r="AAN26" s="1714"/>
      <c r="AAO26" s="1714"/>
      <c r="AAP26" s="1714"/>
      <c r="AAQ26" s="1714"/>
      <c r="AAR26" s="1714"/>
      <c r="AAS26" s="1714"/>
      <c r="AAT26" s="1714"/>
      <c r="AAU26" s="1714"/>
      <c r="AAV26" s="1714"/>
      <c r="AAW26" s="1714"/>
      <c r="AAX26" s="1714"/>
      <c r="AAY26" s="1714"/>
      <c r="AAZ26" s="1714"/>
      <c r="ABA26" s="1714"/>
      <c r="ABB26" s="1714"/>
      <c r="ABC26" s="1714"/>
      <c r="ABD26" s="1714"/>
      <c r="ABE26" s="1714"/>
      <c r="ABF26" s="1714"/>
      <c r="ABG26" s="1714"/>
      <c r="ABH26" s="1714"/>
      <c r="ABI26" s="1714"/>
      <c r="ABJ26" s="1714"/>
      <c r="ABK26" s="1714"/>
      <c r="ABL26" s="1714"/>
      <c r="ABM26" s="1714"/>
      <c r="ABN26" s="1714"/>
      <c r="ABO26" s="1714"/>
      <c r="ABP26" s="1714"/>
      <c r="ABQ26" s="1714"/>
      <c r="ABR26" s="1714"/>
      <c r="ABS26" s="1714"/>
      <c r="ABT26" s="1714"/>
      <c r="ABU26" s="1714"/>
      <c r="ABV26" s="1714"/>
      <c r="ABW26" s="1714"/>
      <c r="ABX26" s="1714"/>
      <c r="ABY26" s="1714"/>
      <c r="ABZ26" s="1714"/>
      <c r="ACA26" s="1714"/>
      <c r="ACB26" s="1714"/>
      <c r="ACC26" s="1714"/>
      <c r="ACD26" s="1714"/>
      <c r="ACE26" s="1714"/>
      <c r="ACF26" s="1714"/>
      <c r="ACG26" s="1714"/>
      <c r="ACH26" s="1714"/>
      <c r="ACI26" s="1714"/>
      <c r="ACJ26" s="1714"/>
      <c r="ACK26" s="1714"/>
      <c r="ACL26" s="1714"/>
      <c r="ACM26" s="1714"/>
      <c r="ACN26" s="1714"/>
      <c r="ACO26" s="1714"/>
      <c r="ACP26" s="1714"/>
      <c r="ACQ26" s="1714"/>
      <c r="ACR26" s="1714"/>
      <c r="ACS26" s="1714"/>
      <c r="ACT26" s="1714"/>
      <c r="ACU26" s="1714"/>
      <c r="ACV26" s="1714"/>
      <c r="ACW26" s="1714"/>
      <c r="ACX26" s="1714"/>
      <c r="ACY26" s="1714"/>
      <c r="ACZ26" s="1714"/>
      <c r="ADA26" s="1714"/>
      <c r="ADB26" s="1714"/>
      <c r="ADC26" s="1714"/>
      <c r="ADD26" s="1714"/>
      <c r="ADE26" s="1714"/>
      <c r="ADF26" s="1714"/>
      <c r="ADG26" s="1714"/>
      <c r="ADH26" s="1714"/>
      <c r="ADI26" s="1714"/>
      <c r="ADJ26" s="1714"/>
      <c r="ADK26" s="1714"/>
      <c r="ADL26" s="1714"/>
      <c r="ADM26" s="1714"/>
      <c r="ADN26" s="1714"/>
      <c r="ADO26" s="1714"/>
      <c r="ADP26" s="1714"/>
      <c r="ADQ26" s="1714"/>
      <c r="ADR26" s="1714"/>
      <c r="ADS26" s="1714"/>
      <c r="ADT26" s="1714"/>
      <c r="ADU26" s="1714"/>
      <c r="ADV26" s="1714"/>
      <c r="ADW26" s="1714"/>
      <c r="ADX26" s="1714"/>
      <c r="ADY26" s="1714"/>
      <c r="ADZ26" s="1714"/>
      <c r="AEA26" s="1714"/>
      <c r="AEB26" s="1714"/>
      <c r="AEC26" s="1714"/>
      <c r="AED26" s="1714"/>
      <c r="AEE26" s="1714"/>
      <c r="AEF26" s="1714"/>
      <c r="AEG26" s="1714"/>
      <c r="AEH26" s="1714"/>
      <c r="AEI26" s="1714"/>
      <c r="AEJ26" s="1714"/>
      <c r="AEK26" s="1714"/>
      <c r="AEL26" s="1714"/>
      <c r="AEM26" s="1714"/>
      <c r="AEN26" s="1714"/>
      <c r="AEO26" s="1714"/>
      <c r="AEP26" s="1714"/>
      <c r="AEQ26" s="1714"/>
      <c r="AER26" s="1714"/>
      <c r="AES26" s="1714"/>
      <c r="AET26" s="1714"/>
      <c r="AEU26" s="1714"/>
      <c r="AEV26" s="1714"/>
      <c r="AEW26" s="1714"/>
      <c r="AEX26" s="1714"/>
      <c r="AEY26" s="1714"/>
      <c r="AEZ26" s="1714"/>
      <c r="AFA26" s="1714"/>
      <c r="AFB26" s="1714"/>
      <c r="AFC26" s="1714"/>
      <c r="AFD26" s="1714"/>
      <c r="AFE26" s="1714"/>
      <c r="AFF26" s="1714"/>
      <c r="AFG26" s="1714"/>
      <c r="AFH26" s="1714"/>
      <c r="AFI26" s="1714"/>
      <c r="AFJ26" s="1714"/>
      <c r="AFK26" s="1714"/>
      <c r="AFL26" s="1714"/>
      <c r="AFM26" s="1714"/>
      <c r="AFN26" s="1714"/>
      <c r="AFO26" s="1714"/>
      <c r="AFP26" s="1714"/>
      <c r="AFQ26" s="1714"/>
      <c r="AFR26" s="1714"/>
      <c r="AFS26" s="1714"/>
      <c r="AFT26" s="1714"/>
      <c r="AFU26" s="1714"/>
      <c r="AFV26" s="1714"/>
      <c r="AFW26" s="1714"/>
      <c r="AFX26" s="1714"/>
      <c r="AFY26" s="1714"/>
      <c r="AFZ26" s="1714"/>
      <c r="AGA26" s="1714"/>
      <c r="AGB26" s="1714"/>
      <c r="AGC26" s="1714"/>
      <c r="AGD26" s="1714"/>
      <c r="AGE26" s="1714"/>
      <c r="AGF26" s="1714"/>
      <c r="AGG26" s="1714"/>
      <c r="AGH26" s="1714"/>
      <c r="AGI26" s="1714"/>
      <c r="AGJ26" s="1714"/>
      <c r="AGK26" s="1714"/>
      <c r="AGL26" s="1714"/>
      <c r="AGM26" s="1714"/>
      <c r="AGN26" s="1714"/>
      <c r="AGO26" s="1714"/>
      <c r="AGP26" s="1714"/>
      <c r="AGQ26" s="1714"/>
      <c r="AGR26" s="1714"/>
      <c r="AGS26" s="1714"/>
      <c r="AGT26" s="1714"/>
      <c r="AGU26" s="1714"/>
      <c r="AGV26" s="1714"/>
      <c r="AGW26" s="1714"/>
      <c r="AGX26" s="1714"/>
      <c r="AGY26" s="1714"/>
      <c r="AGZ26" s="1714"/>
      <c r="AHA26" s="1714"/>
      <c r="AHB26" s="1714"/>
      <c r="AHC26" s="1714"/>
      <c r="AHD26" s="1714"/>
      <c r="AHE26" s="1714"/>
      <c r="AHF26" s="1714"/>
      <c r="AHG26" s="1714"/>
      <c r="AHH26" s="1714"/>
      <c r="AHI26" s="1714"/>
      <c r="AHJ26" s="1714"/>
      <c r="AHK26" s="1714"/>
      <c r="AHL26" s="1714"/>
      <c r="AHM26" s="1714"/>
      <c r="AHN26" s="1714"/>
      <c r="AHO26" s="1714"/>
      <c r="AHP26" s="1714"/>
      <c r="AHQ26" s="1714"/>
      <c r="AHR26" s="1714"/>
      <c r="AHS26" s="1714"/>
      <c r="AHT26" s="1714"/>
      <c r="AHU26" s="1714"/>
      <c r="AHV26" s="1714"/>
      <c r="AHW26" s="1714"/>
      <c r="AHX26" s="1714"/>
      <c r="AHY26" s="1714"/>
      <c r="AHZ26" s="1714"/>
      <c r="AIA26" s="1714"/>
      <c r="AIB26" s="1714"/>
      <c r="AIC26" s="1714"/>
      <c r="AID26" s="1714"/>
      <c r="AIE26" s="1714"/>
      <c r="AIF26" s="1714"/>
      <c r="AIG26" s="1714"/>
      <c r="AIH26" s="1714"/>
      <c r="AII26" s="1714"/>
      <c r="AIJ26" s="1714"/>
      <c r="AIK26" s="1714"/>
      <c r="AIL26" s="1714"/>
      <c r="AIM26" s="1714"/>
      <c r="AIN26" s="1714"/>
      <c r="AIO26" s="1714"/>
      <c r="AIP26" s="1714"/>
      <c r="AIQ26" s="1714"/>
      <c r="AIR26" s="1714"/>
      <c r="AIS26" s="1714"/>
      <c r="AIT26" s="1714"/>
      <c r="AIU26" s="1714"/>
      <c r="AIV26" s="1714"/>
      <c r="AIW26" s="1714"/>
      <c r="AIX26" s="1714"/>
      <c r="AIY26" s="1714"/>
      <c r="AIZ26" s="1714"/>
      <c r="AJA26" s="1714"/>
      <c r="AJB26" s="1714"/>
      <c r="AJC26" s="1714"/>
      <c r="AJD26" s="1714"/>
      <c r="AJE26" s="1714"/>
      <c r="AJF26" s="1714"/>
      <c r="AJG26" s="1714"/>
      <c r="AJH26" s="1714"/>
      <c r="AJI26" s="1714"/>
      <c r="AJJ26" s="1714"/>
      <c r="AJK26" s="1714"/>
      <c r="AJL26" s="1714"/>
      <c r="AJM26" s="1714"/>
      <c r="AJN26" s="1714"/>
      <c r="AJO26" s="1714"/>
      <c r="AJP26" s="1714"/>
      <c r="AJQ26" s="1714"/>
      <c r="AJR26" s="1714"/>
      <c r="AJS26" s="1714"/>
      <c r="AJT26" s="1714"/>
      <c r="AJU26" s="1714"/>
      <c r="AJV26" s="1714"/>
      <c r="AJW26" s="1714"/>
      <c r="AJX26" s="1714"/>
      <c r="AJY26" s="1714"/>
      <c r="AJZ26" s="1714"/>
      <c r="AKA26" s="1714"/>
      <c r="AKB26" s="1714"/>
      <c r="AKC26" s="1714"/>
      <c r="AKD26" s="1714"/>
      <c r="AKE26" s="1714"/>
      <c r="AKF26" s="1714"/>
      <c r="AKG26" s="1714"/>
      <c r="AKH26" s="1714"/>
      <c r="AKI26" s="1714"/>
      <c r="AKJ26" s="1714"/>
      <c r="AKK26" s="1714"/>
      <c r="AKL26" s="1714"/>
      <c r="AKM26" s="1714"/>
      <c r="AKN26" s="1714"/>
      <c r="AKO26" s="1714"/>
      <c r="AKP26" s="1714"/>
      <c r="AKQ26" s="1714"/>
      <c r="AKR26" s="1714"/>
      <c r="AKS26" s="1714"/>
      <c r="AKT26" s="1714"/>
      <c r="AKU26" s="1714"/>
      <c r="AKV26" s="1714"/>
      <c r="AKW26" s="1714"/>
      <c r="AKX26" s="1714"/>
      <c r="AKY26" s="1714"/>
      <c r="AKZ26" s="1714"/>
      <c r="ALA26" s="1714"/>
      <c r="ALB26" s="1714"/>
      <c r="ALC26" s="1714"/>
      <c r="ALD26" s="1714"/>
      <c r="ALE26" s="1714"/>
      <c r="ALF26" s="1714"/>
      <c r="ALG26" s="1714"/>
      <c r="ALH26" s="1714"/>
      <c r="ALI26" s="1714"/>
      <c r="ALJ26" s="1714"/>
      <c r="ALK26" s="1714"/>
      <c r="ALL26" s="1714"/>
      <c r="ALM26" s="1714"/>
      <c r="ALN26" s="1714"/>
      <c r="ALO26" s="1714"/>
      <c r="ALP26" s="1714"/>
      <c r="ALQ26" s="1714"/>
      <c r="ALR26" s="1714"/>
      <c r="ALS26" s="1714"/>
      <c r="ALT26" s="1714"/>
      <c r="ALU26" s="1714"/>
      <c r="ALV26" s="1714"/>
      <c r="ALW26" s="1714"/>
      <c r="ALX26" s="1714"/>
      <c r="ALY26" s="1714"/>
      <c r="ALZ26" s="1714"/>
      <c r="AMA26" s="1714"/>
      <c r="AMB26" s="1714"/>
      <c r="AMC26" s="1714"/>
      <c r="AMD26" s="1714"/>
      <c r="AME26" s="1714"/>
      <c r="AMF26" s="1714"/>
      <c r="AMG26" s="1714"/>
      <c r="AMH26" s="1714"/>
      <c r="AMI26" s="1714"/>
      <c r="AMJ26" s="1714"/>
      <c r="AMK26" s="1714"/>
    </row>
    <row r="27" spans="1:1025" s="1409" customFormat="1" ht="30" customHeight="1">
      <c r="A27" s="1705" t="s">
        <v>3862</v>
      </c>
      <c r="B27" s="1705" t="s">
        <v>3863</v>
      </c>
      <c r="C27" s="1705" t="s">
        <v>647</v>
      </c>
      <c r="D27" s="1705" t="s">
        <v>4026</v>
      </c>
      <c r="E27" s="1705" t="s">
        <v>4027</v>
      </c>
      <c r="F27" s="1705" t="s">
        <v>4028</v>
      </c>
      <c r="G27" s="1709" t="s">
        <v>4029</v>
      </c>
      <c r="H27" s="1705"/>
      <c r="I27" s="1705"/>
      <c r="J27" s="1705"/>
      <c r="K27" s="1705"/>
      <c r="L27" s="1705"/>
      <c r="M27" s="1705"/>
      <c r="N27" s="1705"/>
      <c r="O27" s="1705"/>
      <c r="P27" s="1705" t="s">
        <v>4046</v>
      </c>
      <c r="Q27" s="1705" t="s">
        <v>3975</v>
      </c>
      <c r="R27" s="1739"/>
      <c r="S27" s="1705" t="s">
        <v>4047</v>
      </c>
      <c r="T27" s="1705" t="s">
        <v>4048</v>
      </c>
      <c r="U27" s="1705" t="s">
        <v>2504</v>
      </c>
      <c r="V27" s="1705" t="s">
        <v>4034</v>
      </c>
      <c r="W27" s="1705" t="s">
        <v>3901</v>
      </c>
      <c r="X27" s="1705" t="s">
        <v>3874</v>
      </c>
      <c r="Y27" s="1705" t="s">
        <v>4049</v>
      </c>
      <c r="Z27" s="1705" t="s">
        <v>4050</v>
      </c>
      <c r="AA27" s="1705" t="s">
        <v>1146</v>
      </c>
      <c r="AB27" s="1705" t="s">
        <v>4038</v>
      </c>
      <c r="AC27" s="1709" t="s">
        <v>4039</v>
      </c>
      <c r="AD27" s="1705" t="s">
        <v>3879</v>
      </c>
      <c r="AE27" s="1705" t="s">
        <v>3880</v>
      </c>
      <c r="AF27" s="1705" t="s">
        <v>3881</v>
      </c>
      <c r="AG27" s="1705"/>
      <c r="AH27" s="1705"/>
      <c r="AI27" s="1705"/>
      <c r="AJ27" s="1705"/>
      <c r="AK27" s="1705"/>
      <c r="AL27" s="1705"/>
      <c r="AM27" s="1705"/>
      <c r="AN27" s="1705"/>
      <c r="AO27" s="1705"/>
      <c r="AP27" s="1705"/>
      <c r="AQ27" s="1705"/>
      <c r="AR27" s="1705"/>
      <c r="AS27" s="1705"/>
      <c r="AT27" s="1705"/>
      <c r="AU27" s="1705"/>
      <c r="AV27" s="1705"/>
      <c r="AW27" s="1705"/>
      <c r="AX27" s="1705"/>
      <c r="AY27" s="1705"/>
      <c r="AZ27" s="1705"/>
      <c r="BA27" s="1705" t="s">
        <v>3882</v>
      </c>
      <c r="BB27" s="1714"/>
      <c r="BC27" s="1714"/>
      <c r="BD27" s="1714"/>
      <c r="BE27" s="1714"/>
      <c r="BF27" s="1714"/>
      <c r="BG27" s="1714"/>
      <c r="BH27" s="1714"/>
      <c r="BI27" s="1714"/>
      <c r="BJ27" s="1714"/>
      <c r="BK27" s="1714"/>
      <c r="BL27" s="1714"/>
      <c r="BM27" s="1714"/>
      <c r="BN27" s="1714"/>
      <c r="BO27" s="1714"/>
      <c r="BP27" s="1714"/>
      <c r="BQ27" s="1714"/>
      <c r="BR27" s="1714"/>
      <c r="BS27" s="1714"/>
      <c r="BT27" s="1714"/>
      <c r="BU27" s="1714"/>
      <c r="BV27" s="1714"/>
      <c r="BW27" s="1714"/>
      <c r="BX27" s="1714"/>
      <c r="BY27" s="1714"/>
      <c r="BZ27" s="1714"/>
      <c r="CA27" s="1714"/>
      <c r="CB27" s="1714"/>
      <c r="CC27" s="1714"/>
      <c r="CD27" s="1714"/>
      <c r="CE27" s="1714"/>
      <c r="CF27" s="1714"/>
      <c r="CG27" s="1714"/>
      <c r="CH27" s="1714"/>
      <c r="CI27" s="1714"/>
      <c r="CJ27" s="1714"/>
      <c r="CK27" s="1714"/>
      <c r="CL27" s="1714"/>
      <c r="CM27" s="1714"/>
      <c r="CN27" s="1714"/>
      <c r="CO27" s="1714"/>
      <c r="CP27" s="1714"/>
      <c r="CQ27" s="1714"/>
      <c r="CR27" s="1714"/>
      <c r="CS27" s="1714"/>
      <c r="CT27" s="1714"/>
      <c r="CU27" s="1714"/>
      <c r="CV27" s="1714"/>
      <c r="CW27" s="1714"/>
      <c r="CX27" s="1714"/>
      <c r="CY27" s="1714"/>
      <c r="CZ27" s="1714"/>
      <c r="DA27" s="1714"/>
      <c r="DB27" s="1714"/>
      <c r="DC27" s="1714"/>
      <c r="DD27" s="1714"/>
      <c r="DE27" s="1714"/>
      <c r="DF27" s="1714"/>
      <c r="DG27" s="1714"/>
      <c r="DH27" s="1714"/>
      <c r="DI27" s="1714"/>
      <c r="DJ27" s="1714"/>
      <c r="DK27" s="1714"/>
      <c r="DL27" s="1714"/>
      <c r="DM27" s="1714"/>
      <c r="DN27" s="1714"/>
      <c r="DO27" s="1714"/>
      <c r="DP27" s="1714"/>
      <c r="DQ27" s="1714"/>
      <c r="DR27" s="1714"/>
      <c r="DS27" s="1714"/>
      <c r="DT27" s="1714"/>
      <c r="DU27" s="1714"/>
      <c r="DV27" s="1714"/>
      <c r="DW27" s="1714"/>
      <c r="DX27" s="1714"/>
      <c r="DY27" s="1714"/>
      <c r="DZ27" s="1714"/>
      <c r="EA27" s="1714"/>
      <c r="EB27" s="1714"/>
      <c r="EC27" s="1714"/>
      <c r="ED27" s="1714"/>
      <c r="EE27" s="1714"/>
      <c r="EF27" s="1714"/>
      <c r="EG27" s="1714"/>
      <c r="EH27" s="1714"/>
      <c r="EI27" s="1714"/>
      <c r="EJ27" s="1714"/>
      <c r="EK27" s="1714"/>
      <c r="EL27" s="1714"/>
      <c r="EM27" s="1714"/>
      <c r="EN27" s="1714"/>
      <c r="EO27" s="1714"/>
      <c r="EP27" s="1714"/>
      <c r="EQ27" s="1714"/>
      <c r="ER27" s="1714"/>
      <c r="ES27" s="1714"/>
      <c r="ET27" s="1714"/>
      <c r="EU27" s="1714"/>
      <c r="EV27" s="1714"/>
      <c r="EW27" s="1714"/>
      <c r="EX27" s="1714"/>
      <c r="EY27" s="1714"/>
      <c r="EZ27" s="1714"/>
      <c r="FA27" s="1714"/>
      <c r="FB27" s="1714"/>
      <c r="FC27" s="1714"/>
      <c r="FD27" s="1714"/>
      <c r="FE27" s="1714"/>
      <c r="FF27" s="1714"/>
      <c r="FG27" s="1714"/>
      <c r="FH27" s="1714"/>
      <c r="FI27" s="1714"/>
      <c r="FJ27" s="1714"/>
      <c r="FK27" s="1714"/>
      <c r="FL27" s="1714"/>
      <c r="FM27" s="1714"/>
      <c r="FN27" s="1714"/>
      <c r="FO27" s="1714"/>
      <c r="FP27" s="1714"/>
      <c r="FQ27" s="1714"/>
      <c r="FR27" s="1714"/>
      <c r="FS27" s="1714"/>
      <c r="FT27" s="1714"/>
      <c r="FU27" s="1714"/>
      <c r="FV27" s="1714"/>
      <c r="FW27" s="1714"/>
      <c r="FX27" s="1714"/>
      <c r="FY27" s="1714"/>
      <c r="FZ27" s="1714"/>
      <c r="GA27" s="1714"/>
      <c r="GB27" s="1714"/>
      <c r="GC27" s="1714"/>
      <c r="GD27" s="1714"/>
      <c r="GE27" s="1714"/>
      <c r="GF27" s="1714"/>
      <c r="GG27" s="1714"/>
      <c r="GH27" s="1714"/>
      <c r="GI27" s="1714"/>
      <c r="GJ27" s="1714"/>
      <c r="GK27" s="1714"/>
      <c r="GL27" s="1714"/>
      <c r="GM27" s="1714"/>
      <c r="GN27" s="1714"/>
      <c r="GO27" s="1714"/>
      <c r="GP27" s="1714"/>
      <c r="GQ27" s="1714"/>
      <c r="GR27" s="1714"/>
      <c r="GS27" s="1714"/>
      <c r="GT27" s="1714"/>
      <c r="GU27" s="1714"/>
      <c r="GV27" s="1714"/>
      <c r="GW27" s="1714"/>
      <c r="GX27" s="1714"/>
      <c r="GY27" s="1714"/>
      <c r="GZ27" s="1714"/>
      <c r="HA27" s="1714"/>
      <c r="HB27" s="1714"/>
      <c r="HC27" s="1714"/>
      <c r="HD27" s="1714"/>
      <c r="HE27" s="1714"/>
      <c r="HF27" s="1714"/>
      <c r="HG27" s="1714"/>
      <c r="HH27" s="1714"/>
      <c r="HI27" s="1714"/>
      <c r="HJ27" s="1714"/>
      <c r="HK27" s="1714"/>
      <c r="HL27" s="1714"/>
      <c r="HM27" s="1714"/>
      <c r="HN27" s="1714"/>
      <c r="HO27" s="1714"/>
      <c r="HP27" s="1714"/>
      <c r="HQ27" s="1714"/>
      <c r="HR27" s="1714"/>
      <c r="HS27" s="1714"/>
      <c r="HT27" s="1714"/>
      <c r="HU27" s="1714"/>
      <c r="HV27" s="1714"/>
      <c r="HW27" s="1714"/>
      <c r="HX27" s="1714"/>
      <c r="HY27" s="1714"/>
      <c r="HZ27" s="1714"/>
      <c r="IA27" s="1714"/>
      <c r="IB27" s="1714"/>
      <c r="IC27" s="1714"/>
      <c r="ID27" s="1714"/>
      <c r="IE27" s="1714"/>
      <c r="IF27" s="1714"/>
      <c r="IG27" s="1714"/>
      <c r="IH27" s="1714"/>
      <c r="II27" s="1714"/>
      <c r="IJ27" s="1714"/>
      <c r="IK27" s="1714"/>
      <c r="IL27" s="1714"/>
      <c r="IM27" s="1714"/>
      <c r="IN27" s="1714"/>
      <c r="IO27" s="1714"/>
      <c r="IP27" s="1714"/>
      <c r="IQ27" s="1714"/>
      <c r="IR27" s="1714"/>
      <c r="IS27" s="1714"/>
      <c r="IT27" s="1714"/>
      <c r="IU27" s="1714"/>
      <c r="IV27" s="1714"/>
      <c r="IW27" s="1714"/>
      <c r="IX27" s="1714"/>
      <c r="IY27" s="1714"/>
      <c r="IZ27" s="1714"/>
      <c r="JA27" s="1714"/>
      <c r="JB27" s="1714"/>
      <c r="JC27" s="1714"/>
      <c r="JD27" s="1714"/>
      <c r="JE27" s="1714"/>
      <c r="JF27" s="1714"/>
      <c r="JG27" s="1714"/>
      <c r="JH27" s="1714"/>
      <c r="JI27" s="1714"/>
      <c r="JJ27" s="1714"/>
      <c r="JK27" s="1714"/>
      <c r="JL27" s="1714"/>
      <c r="JM27" s="1714"/>
      <c r="JN27" s="1714"/>
      <c r="JO27" s="1714"/>
      <c r="JP27" s="1714"/>
      <c r="JQ27" s="1714"/>
      <c r="JR27" s="1714"/>
      <c r="JS27" s="1714"/>
      <c r="JT27" s="1714"/>
      <c r="JU27" s="1714"/>
      <c r="JV27" s="1714"/>
      <c r="JW27" s="1714"/>
      <c r="JX27" s="1714"/>
      <c r="JY27" s="1714"/>
      <c r="JZ27" s="1714"/>
      <c r="KA27" s="1714"/>
      <c r="KB27" s="1714"/>
      <c r="KC27" s="1714"/>
      <c r="KD27" s="1714"/>
      <c r="KE27" s="1714"/>
      <c r="KF27" s="1714"/>
      <c r="KG27" s="1714"/>
      <c r="KH27" s="1714"/>
      <c r="KI27" s="1714"/>
      <c r="KJ27" s="1714"/>
      <c r="KK27" s="1714"/>
      <c r="KL27" s="1714"/>
      <c r="KM27" s="1714"/>
      <c r="KN27" s="1714"/>
      <c r="KO27" s="1714"/>
      <c r="KP27" s="1714"/>
      <c r="KQ27" s="1714"/>
      <c r="KR27" s="1714"/>
      <c r="KS27" s="1714"/>
      <c r="KT27" s="1714"/>
      <c r="KU27" s="1714"/>
      <c r="KV27" s="1714"/>
      <c r="KW27" s="1714"/>
      <c r="KX27" s="1714"/>
      <c r="KY27" s="1714"/>
      <c r="KZ27" s="1714"/>
      <c r="LA27" s="1714"/>
      <c r="LB27" s="1714"/>
      <c r="LC27" s="1714"/>
      <c r="LD27" s="1714"/>
      <c r="LE27" s="1714"/>
      <c r="LF27" s="1714"/>
      <c r="LG27" s="1714"/>
      <c r="LH27" s="1714"/>
      <c r="LI27" s="1714"/>
      <c r="LJ27" s="1714"/>
      <c r="LK27" s="1714"/>
      <c r="LL27" s="1714"/>
      <c r="LM27" s="1714"/>
      <c r="LN27" s="1714"/>
      <c r="LO27" s="1714"/>
      <c r="LP27" s="1714"/>
      <c r="LQ27" s="1714"/>
      <c r="LR27" s="1714"/>
      <c r="LS27" s="1714"/>
      <c r="LT27" s="1714"/>
      <c r="LU27" s="1714"/>
      <c r="LV27" s="1714"/>
      <c r="LW27" s="1714"/>
      <c r="LX27" s="1714"/>
      <c r="LY27" s="1714"/>
      <c r="LZ27" s="1714"/>
      <c r="MA27" s="1714"/>
      <c r="MB27" s="1714"/>
      <c r="MC27" s="1714"/>
      <c r="MD27" s="1714"/>
      <c r="ME27" s="1714"/>
      <c r="MF27" s="1714"/>
      <c r="MG27" s="1714"/>
      <c r="MH27" s="1714"/>
      <c r="MI27" s="1714"/>
      <c r="MJ27" s="1714"/>
      <c r="MK27" s="1714"/>
      <c r="ML27" s="1714"/>
      <c r="MM27" s="1714"/>
      <c r="MN27" s="1714"/>
      <c r="MO27" s="1714"/>
      <c r="MP27" s="1714"/>
      <c r="MQ27" s="1714"/>
      <c r="MR27" s="1714"/>
      <c r="MS27" s="1714"/>
      <c r="MT27" s="1714"/>
      <c r="MU27" s="1714"/>
      <c r="MV27" s="1714"/>
      <c r="MW27" s="1714"/>
      <c r="MX27" s="1714"/>
      <c r="MY27" s="1714"/>
      <c r="MZ27" s="1714"/>
      <c r="NA27" s="1714"/>
      <c r="NB27" s="1714"/>
      <c r="NC27" s="1714"/>
      <c r="ND27" s="1714"/>
      <c r="NE27" s="1714"/>
      <c r="NF27" s="1714"/>
      <c r="NG27" s="1714"/>
      <c r="NH27" s="1714"/>
      <c r="NI27" s="1714"/>
      <c r="NJ27" s="1714"/>
      <c r="NK27" s="1714"/>
      <c r="NL27" s="1714"/>
      <c r="NM27" s="1714"/>
      <c r="NN27" s="1714"/>
      <c r="NO27" s="1714"/>
      <c r="NP27" s="1714"/>
      <c r="NQ27" s="1714"/>
      <c r="NR27" s="1714"/>
      <c r="NS27" s="1714"/>
      <c r="NT27" s="1714"/>
      <c r="NU27" s="1714"/>
      <c r="NV27" s="1714"/>
      <c r="NW27" s="1714"/>
      <c r="NX27" s="1714"/>
      <c r="NY27" s="1714"/>
      <c r="NZ27" s="1714"/>
      <c r="OA27" s="1714"/>
      <c r="OB27" s="1714"/>
      <c r="OC27" s="1714"/>
      <c r="OD27" s="1714"/>
      <c r="OE27" s="1714"/>
      <c r="OF27" s="1714"/>
      <c r="OG27" s="1714"/>
      <c r="OH27" s="1714"/>
      <c r="OI27" s="1714"/>
      <c r="OJ27" s="1714"/>
      <c r="OK27" s="1714"/>
      <c r="OL27" s="1714"/>
      <c r="OM27" s="1714"/>
      <c r="ON27" s="1714"/>
      <c r="OO27" s="1714"/>
      <c r="OP27" s="1714"/>
      <c r="OQ27" s="1714"/>
      <c r="OR27" s="1714"/>
      <c r="OS27" s="1714"/>
      <c r="OT27" s="1714"/>
      <c r="OU27" s="1714"/>
      <c r="OV27" s="1714"/>
      <c r="OW27" s="1714"/>
      <c r="OX27" s="1714"/>
      <c r="OY27" s="1714"/>
      <c r="OZ27" s="1714"/>
      <c r="PA27" s="1714"/>
      <c r="PB27" s="1714"/>
      <c r="PC27" s="1714"/>
      <c r="PD27" s="1714"/>
      <c r="PE27" s="1714"/>
      <c r="PF27" s="1714"/>
      <c r="PG27" s="1714"/>
      <c r="PH27" s="1714"/>
      <c r="PI27" s="1714"/>
      <c r="PJ27" s="1714"/>
      <c r="PK27" s="1714"/>
      <c r="PL27" s="1714"/>
      <c r="PM27" s="1714"/>
      <c r="PN27" s="1714"/>
      <c r="PO27" s="1714"/>
      <c r="PP27" s="1714"/>
      <c r="PQ27" s="1714"/>
      <c r="PR27" s="1714"/>
      <c r="PS27" s="1714"/>
      <c r="PT27" s="1714"/>
      <c r="PU27" s="1714"/>
      <c r="PV27" s="1714"/>
      <c r="PW27" s="1714"/>
      <c r="PX27" s="1714"/>
      <c r="PY27" s="1714"/>
      <c r="PZ27" s="1714"/>
      <c r="QA27" s="1714"/>
      <c r="QB27" s="1714"/>
      <c r="QC27" s="1714"/>
      <c r="QD27" s="1714"/>
      <c r="QE27" s="1714"/>
      <c r="QF27" s="1714"/>
      <c r="QG27" s="1714"/>
      <c r="QH27" s="1714"/>
      <c r="QI27" s="1714"/>
      <c r="QJ27" s="1714"/>
      <c r="QK27" s="1714"/>
      <c r="QL27" s="1714"/>
      <c r="QM27" s="1714"/>
      <c r="QN27" s="1714"/>
      <c r="QO27" s="1714"/>
      <c r="QP27" s="1714"/>
      <c r="QQ27" s="1714"/>
      <c r="QR27" s="1714"/>
      <c r="QS27" s="1714"/>
      <c r="QT27" s="1714"/>
      <c r="QU27" s="1714"/>
      <c r="QV27" s="1714"/>
      <c r="QW27" s="1714"/>
      <c r="QX27" s="1714"/>
      <c r="QY27" s="1714"/>
      <c r="QZ27" s="1714"/>
      <c r="RA27" s="1714"/>
      <c r="RB27" s="1714"/>
      <c r="RC27" s="1714"/>
      <c r="RD27" s="1714"/>
      <c r="RE27" s="1714"/>
      <c r="RF27" s="1714"/>
      <c r="RG27" s="1714"/>
      <c r="RH27" s="1714"/>
      <c r="RI27" s="1714"/>
      <c r="RJ27" s="1714"/>
      <c r="RK27" s="1714"/>
      <c r="RL27" s="1714"/>
      <c r="RM27" s="1714"/>
      <c r="RN27" s="1714"/>
      <c r="RO27" s="1714"/>
      <c r="RP27" s="1714"/>
      <c r="RQ27" s="1714"/>
      <c r="RR27" s="1714"/>
      <c r="RS27" s="1714"/>
      <c r="RT27" s="1714"/>
      <c r="RU27" s="1714"/>
      <c r="RV27" s="1714"/>
      <c r="RW27" s="1714"/>
      <c r="RX27" s="1714"/>
      <c r="RY27" s="1714"/>
      <c r="RZ27" s="1714"/>
      <c r="SA27" s="1714"/>
      <c r="SB27" s="1714"/>
      <c r="SC27" s="1714"/>
      <c r="SD27" s="1714"/>
      <c r="SE27" s="1714"/>
      <c r="SF27" s="1714"/>
      <c r="SG27" s="1714"/>
      <c r="SH27" s="1714"/>
      <c r="SI27" s="1714"/>
      <c r="SJ27" s="1714"/>
      <c r="SK27" s="1714"/>
      <c r="SL27" s="1714"/>
      <c r="SM27" s="1714"/>
      <c r="SN27" s="1714"/>
      <c r="SO27" s="1714"/>
      <c r="SP27" s="1714"/>
      <c r="SQ27" s="1714"/>
      <c r="SR27" s="1714"/>
      <c r="SS27" s="1714"/>
      <c r="ST27" s="1714"/>
      <c r="SU27" s="1714"/>
      <c r="SV27" s="1714"/>
      <c r="SW27" s="1714"/>
      <c r="SX27" s="1714"/>
      <c r="SY27" s="1714"/>
      <c r="SZ27" s="1714"/>
      <c r="TA27" s="1714"/>
      <c r="TB27" s="1714"/>
      <c r="TC27" s="1714"/>
      <c r="TD27" s="1714"/>
      <c r="TE27" s="1714"/>
      <c r="TF27" s="1714"/>
      <c r="TG27" s="1714"/>
      <c r="TH27" s="1714"/>
      <c r="TI27" s="1714"/>
      <c r="TJ27" s="1714"/>
      <c r="TK27" s="1714"/>
      <c r="TL27" s="1714"/>
      <c r="TM27" s="1714"/>
      <c r="TN27" s="1714"/>
      <c r="TO27" s="1714"/>
      <c r="TP27" s="1714"/>
      <c r="TQ27" s="1714"/>
      <c r="TR27" s="1714"/>
      <c r="TS27" s="1714"/>
      <c r="TT27" s="1714"/>
      <c r="TU27" s="1714"/>
      <c r="TV27" s="1714"/>
      <c r="TW27" s="1714"/>
      <c r="TX27" s="1714"/>
      <c r="TY27" s="1714"/>
      <c r="TZ27" s="1714"/>
      <c r="UA27" s="1714"/>
      <c r="UB27" s="1714"/>
      <c r="UC27" s="1714"/>
      <c r="UD27" s="1714"/>
      <c r="UE27" s="1714"/>
      <c r="UF27" s="1714"/>
      <c r="UG27" s="1714"/>
      <c r="UH27" s="1714"/>
      <c r="UI27" s="1714"/>
      <c r="UJ27" s="1714"/>
      <c r="UK27" s="1714"/>
      <c r="UL27" s="1714"/>
      <c r="UM27" s="1714"/>
      <c r="UN27" s="1714"/>
      <c r="UO27" s="1714"/>
      <c r="UP27" s="1714"/>
      <c r="UQ27" s="1714"/>
      <c r="UR27" s="1714"/>
      <c r="US27" s="1714"/>
      <c r="UT27" s="1714"/>
      <c r="UU27" s="1714"/>
      <c r="UV27" s="1714"/>
      <c r="UW27" s="1714"/>
      <c r="UX27" s="1714"/>
      <c r="UY27" s="1714"/>
      <c r="UZ27" s="1714"/>
      <c r="VA27" s="1714"/>
      <c r="VB27" s="1714"/>
      <c r="VC27" s="1714"/>
      <c r="VD27" s="1714"/>
      <c r="VE27" s="1714"/>
      <c r="VF27" s="1714"/>
      <c r="VG27" s="1714"/>
      <c r="VH27" s="1714"/>
      <c r="VI27" s="1714"/>
      <c r="VJ27" s="1714"/>
      <c r="VK27" s="1714"/>
      <c r="VL27" s="1714"/>
      <c r="VM27" s="1714"/>
      <c r="VN27" s="1714"/>
      <c r="VO27" s="1714"/>
      <c r="VP27" s="1714"/>
      <c r="VQ27" s="1714"/>
      <c r="VR27" s="1714"/>
      <c r="VS27" s="1714"/>
      <c r="VT27" s="1714"/>
      <c r="VU27" s="1714"/>
      <c r="VV27" s="1714"/>
      <c r="VW27" s="1714"/>
      <c r="VX27" s="1714"/>
      <c r="VY27" s="1714"/>
      <c r="VZ27" s="1714"/>
      <c r="WA27" s="1714"/>
      <c r="WB27" s="1714"/>
      <c r="WC27" s="1714"/>
      <c r="WD27" s="1714"/>
      <c r="WE27" s="1714"/>
      <c r="WF27" s="1714"/>
      <c r="WG27" s="1714"/>
      <c r="WH27" s="1714"/>
      <c r="WI27" s="1714"/>
      <c r="WJ27" s="1714"/>
      <c r="WK27" s="1714"/>
      <c r="WL27" s="1714"/>
      <c r="WM27" s="1714"/>
      <c r="WN27" s="1714"/>
      <c r="WO27" s="1714"/>
      <c r="WP27" s="1714"/>
      <c r="WQ27" s="1714"/>
      <c r="WR27" s="1714"/>
      <c r="WS27" s="1714"/>
      <c r="WT27" s="1714"/>
      <c r="WU27" s="1714"/>
      <c r="WV27" s="1714"/>
      <c r="WW27" s="1714"/>
      <c r="WX27" s="1714"/>
      <c r="WY27" s="1714"/>
      <c r="WZ27" s="1714"/>
      <c r="XA27" s="1714"/>
      <c r="XB27" s="1714"/>
      <c r="XC27" s="1714"/>
      <c r="XD27" s="1714"/>
      <c r="XE27" s="1714"/>
      <c r="XF27" s="1714"/>
      <c r="XG27" s="1714"/>
      <c r="XH27" s="1714"/>
      <c r="XI27" s="1714"/>
      <c r="XJ27" s="1714"/>
      <c r="XK27" s="1714"/>
      <c r="XL27" s="1714"/>
      <c r="XM27" s="1714"/>
      <c r="XN27" s="1714"/>
      <c r="XO27" s="1714"/>
      <c r="XP27" s="1714"/>
      <c r="XQ27" s="1714"/>
      <c r="XR27" s="1714"/>
      <c r="XS27" s="1714"/>
      <c r="XT27" s="1714"/>
      <c r="XU27" s="1714"/>
      <c r="XV27" s="1714"/>
      <c r="XW27" s="1714"/>
      <c r="XX27" s="1714"/>
      <c r="XY27" s="1714"/>
      <c r="XZ27" s="1714"/>
      <c r="YA27" s="1714"/>
      <c r="YB27" s="1714"/>
      <c r="YC27" s="1714"/>
      <c r="YD27" s="1714"/>
      <c r="YE27" s="1714"/>
      <c r="YF27" s="1714"/>
      <c r="YG27" s="1714"/>
      <c r="YH27" s="1714"/>
      <c r="YI27" s="1714"/>
      <c r="YJ27" s="1714"/>
      <c r="YK27" s="1714"/>
      <c r="YL27" s="1714"/>
      <c r="YM27" s="1714"/>
      <c r="YN27" s="1714"/>
      <c r="YO27" s="1714"/>
      <c r="YP27" s="1714"/>
      <c r="YQ27" s="1714"/>
      <c r="YR27" s="1714"/>
      <c r="YS27" s="1714"/>
      <c r="YT27" s="1714"/>
      <c r="YU27" s="1714"/>
      <c r="YV27" s="1714"/>
      <c r="YW27" s="1714"/>
      <c r="YX27" s="1714"/>
      <c r="YY27" s="1714"/>
      <c r="YZ27" s="1714"/>
      <c r="ZA27" s="1714"/>
      <c r="ZB27" s="1714"/>
      <c r="ZC27" s="1714"/>
      <c r="ZD27" s="1714"/>
      <c r="ZE27" s="1714"/>
      <c r="ZF27" s="1714"/>
      <c r="ZG27" s="1714"/>
      <c r="ZH27" s="1714"/>
      <c r="ZI27" s="1714"/>
      <c r="ZJ27" s="1714"/>
      <c r="ZK27" s="1714"/>
      <c r="ZL27" s="1714"/>
      <c r="ZM27" s="1714"/>
      <c r="ZN27" s="1714"/>
      <c r="ZO27" s="1714"/>
      <c r="ZP27" s="1714"/>
      <c r="ZQ27" s="1714"/>
      <c r="ZR27" s="1714"/>
      <c r="ZS27" s="1714"/>
      <c r="ZT27" s="1714"/>
      <c r="ZU27" s="1714"/>
      <c r="ZV27" s="1714"/>
      <c r="ZW27" s="1714"/>
      <c r="ZX27" s="1714"/>
      <c r="ZY27" s="1714"/>
      <c r="ZZ27" s="1714"/>
      <c r="AAA27" s="1714"/>
      <c r="AAB27" s="1714"/>
      <c r="AAC27" s="1714"/>
      <c r="AAD27" s="1714"/>
      <c r="AAE27" s="1714"/>
      <c r="AAF27" s="1714"/>
      <c r="AAG27" s="1714"/>
      <c r="AAH27" s="1714"/>
      <c r="AAI27" s="1714"/>
      <c r="AAJ27" s="1714"/>
      <c r="AAK27" s="1714"/>
      <c r="AAL27" s="1714"/>
      <c r="AAM27" s="1714"/>
      <c r="AAN27" s="1714"/>
      <c r="AAO27" s="1714"/>
      <c r="AAP27" s="1714"/>
      <c r="AAQ27" s="1714"/>
      <c r="AAR27" s="1714"/>
      <c r="AAS27" s="1714"/>
      <c r="AAT27" s="1714"/>
      <c r="AAU27" s="1714"/>
      <c r="AAV27" s="1714"/>
      <c r="AAW27" s="1714"/>
      <c r="AAX27" s="1714"/>
      <c r="AAY27" s="1714"/>
      <c r="AAZ27" s="1714"/>
      <c r="ABA27" s="1714"/>
      <c r="ABB27" s="1714"/>
      <c r="ABC27" s="1714"/>
      <c r="ABD27" s="1714"/>
      <c r="ABE27" s="1714"/>
      <c r="ABF27" s="1714"/>
      <c r="ABG27" s="1714"/>
      <c r="ABH27" s="1714"/>
      <c r="ABI27" s="1714"/>
      <c r="ABJ27" s="1714"/>
      <c r="ABK27" s="1714"/>
      <c r="ABL27" s="1714"/>
      <c r="ABM27" s="1714"/>
      <c r="ABN27" s="1714"/>
      <c r="ABO27" s="1714"/>
      <c r="ABP27" s="1714"/>
      <c r="ABQ27" s="1714"/>
      <c r="ABR27" s="1714"/>
      <c r="ABS27" s="1714"/>
      <c r="ABT27" s="1714"/>
      <c r="ABU27" s="1714"/>
      <c r="ABV27" s="1714"/>
      <c r="ABW27" s="1714"/>
      <c r="ABX27" s="1714"/>
      <c r="ABY27" s="1714"/>
      <c r="ABZ27" s="1714"/>
      <c r="ACA27" s="1714"/>
      <c r="ACB27" s="1714"/>
      <c r="ACC27" s="1714"/>
      <c r="ACD27" s="1714"/>
      <c r="ACE27" s="1714"/>
      <c r="ACF27" s="1714"/>
      <c r="ACG27" s="1714"/>
      <c r="ACH27" s="1714"/>
      <c r="ACI27" s="1714"/>
      <c r="ACJ27" s="1714"/>
      <c r="ACK27" s="1714"/>
      <c r="ACL27" s="1714"/>
      <c r="ACM27" s="1714"/>
      <c r="ACN27" s="1714"/>
      <c r="ACO27" s="1714"/>
      <c r="ACP27" s="1714"/>
      <c r="ACQ27" s="1714"/>
      <c r="ACR27" s="1714"/>
      <c r="ACS27" s="1714"/>
      <c r="ACT27" s="1714"/>
      <c r="ACU27" s="1714"/>
      <c r="ACV27" s="1714"/>
      <c r="ACW27" s="1714"/>
      <c r="ACX27" s="1714"/>
      <c r="ACY27" s="1714"/>
      <c r="ACZ27" s="1714"/>
      <c r="ADA27" s="1714"/>
      <c r="ADB27" s="1714"/>
      <c r="ADC27" s="1714"/>
      <c r="ADD27" s="1714"/>
      <c r="ADE27" s="1714"/>
      <c r="ADF27" s="1714"/>
      <c r="ADG27" s="1714"/>
      <c r="ADH27" s="1714"/>
      <c r="ADI27" s="1714"/>
      <c r="ADJ27" s="1714"/>
      <c r="ADK27" s="1714"/>
      <c r="ADL27" s="1714"/>
      <c r="ADM27" s="1714"/>
      <c r="ADN27" s="1714"/>
      <c r="ADO27" s="1714"/>
      <c r="ADP27" s="1714"/>
      <c r="ADQ27" s="1714"/>
      <c r="ADR27" s="1714"/>
      <c r="ADS27" s="1714"/>
      <c r="ADT27" s="1714"/>
      <c r="ADU27" s="1714"/>
      <c r="ADV27" s="1714"/>
      <c r="ADW27" s="1714"/>
      <c r="ADX27" s="1714"/>
      <c r="ADY27" s="1714"/>
      <c r="ADZ27" s="1714"/>
      <c r="AEA27" s="1714"/>
      <c r="AEB27" s="1714"/>
      <c r="AEC27" s="1714"/>
      <c r="AED27" s="1714"/>
      <c r="AEE27" s="1714"/>
      <c r="AEF27" s="1714"/>
      <c r="AEG27" s="1714"/>
      <c r="AEH27" s="1714"/>
      <c r="AEI27" s="1714"/>
      <c r="AEJ27" s="1714"/>
      <c r="AEK27" s="1714"/>
      <c r="AEL27" s="1714"/>
      <c r="AEM27" s="1714"/>
      <c r="AEN27" s="1714"/>
      <c r="AEO27" s="1714"/>
      <c r="AEP27" s="1714"/>
      <c r="AEQ27" s="1714"/>
      <c r="AER27" s="1714"/>
      <c r="AES27" s="1714"/>
      <c r="AET27" s="1714"/>
      <c r="AEU27" s="1714"/>
      <c r="AEV27" s="1714"/>
      <c r="AEW27" s="1714"/>
      <c r="AEX27" s="1714"/>
      <c r="AEY27" s="1714"/>
      <c r="AEZ27" s="1714"/>
      <c r="AFA27" s="1714"/>
      <c r="AFB27" s="1714"/>
      <c r="AFC27" s="1714"/>
      <c r="AFD27" s="1714"/>
      <c r="AFE27" s="1714"/>
      <c r="AFF27" s="1714"/>
      <c r="AFG27" s="1714"/>
      <c r="AFH27" s="1714"/>
      <c r="AFI27" s="1714"/>
      <c r="AFJ27" s="1714"/>
      <c r="AFK27" s="1714"/>
      <c r="AFL27" s="1714"/>
      <c r="AFM27" s="1714"/>
      <c r="AFN27" s="1714"/>
      <c r="AFO27" s="1714"/>
      <c r="AFP27" s="1714"/>
      <c r="AFQ27" s="1714"/>
      <c r="AFR27" s="1714"/>
      <c r="AFS27" s="1714"/>
      <c r="AFT27" s="1714"/>
      <c r="AFU27" s="1714"/>
      <c r="AFV27" s="1714"/>
      <c r="AFW27" s="1714"/>
      <c r="AFX27" s="1714"/>
      <c r="AFY27" s="1714"/>
      <c r="AFZ27" s="1714"/>
      <c r="AGA27" s="1714"/>
      <c r="AGB27" s="1714"/>
      <c r="AGC27" s="1714"/>
      <c r="AGD27" s="1714"/>
      <c r="AGE27" s="1714"/>
      <c r="AGF27" s="1714"/>
      <c r="AGG27" s="1714"/>
      <c r="AGH27" s="1714"/>
      <c r="AGI27" s="1714"/>
      <c r="AGJ27" s="1714"/>
      <c r="AGK27" s="1714"/>
      <c r="AGL27" s="1714"/>
      <c r="AGM27" s="1714"/>
      <c r="AGN27" s="1714"/>
      <c r="AGO27" s="1714"/>
      <c r="AGP27" s="1714"/>
      <c r="AGQ27" s="1714"/>
      <c r="AGR27" s="1714"/>
      <c r="AGS27" s="1714"/>
      <c r="AGT27" s="1714"/>
      <c r="AGU27" s="1714"/>
      <c r="AGV27" s="1714"/>
      <c r="AGW27" s="1714"/>
      <c r="AGX27" s="1714"/>
      <c r="AGY27" s="1714"/>
      <c r="AGZ27" s="1714"/>
      <c r="AHA27" s="1714"/>
      <c r="AHB27" s="1714"/>
      <c r="AHC27" s="1714"/>
      <c r="AHD27" s="1714"/>
      <c r="AHE27" s="1714"/>
      <c r="AHF27" s="1714"/>
      <c r="AHG27" s="1714"/>
      <c r="AHH27" s="1714"/>
      <c r="AHI27" s="1714"/>
      <c r="AHJ27" s="1714"/>
      <c r="AHK27" s="1714"/>
      <c r="AHL27" s="1714"/>
      <c r="AHM27" s="1714"/>
      <c r="AHN27" s="1714"/>
      <c r="AHO27" s="1714"/>
      <c r="AHP27" s="1714"/>
      <c r="AHQ27" s="1714"/>
      <c r="AHR27" s="1714"/>
      <c r="AHS27" s="1714"/>
      <c r="AHT27" s="1714"/>
      <c r="AHU27" s="1714"/>
      <c r="AHV27" s="1714"/>
      <c r="AHW27" s="1714"/>
      <c r="AHX27" s="1714"/>
      <c r="AHY27" s="1714"/>
      <c r="AHZ27" s="1714"/>
      <c r="AIA27" s="1714"/>
      <c r="AIB27" s="1714"/>
      <c r="AIC27" s="1714"/>
      <c r="AID27" s="1714"/>
      <c r="AIE27" s="1714"/>
      <c r="AIF27" s="1714"/>
      <c r="AIG27" s="1714"/>
      <c r="AIH27" s="1714"/>
      <c r="AII27" s="1714"/>
      <c r="AIJ27" s="1714"/>
      <c r="AIK27" s="1714"/>
      <c r="AIL27" s="1714"/>
      <c r="AIM27" s="1714"/>
      <c r="AIN27" s="1714"/>
      <c r="AIO27" s="1714"/>
      <c r="AIP27" s="1714"/>
      <c r="AIQ27" s="1714"/>
      <c r="AIR27" s="1714"/>
      <c r="AIS27" s="1714"/>
      <c r="AIT27" s="1714"/>
      <c r="AIU27" s="1714"/>
      <c r="AIV27" s="1714"/>
      <c r="AIW27" s="1714"/>
      <c r="AIX27" s="1714"/>
      <c r="AIY27" s="1714"/>
      <c r="AIZ27" s="1714"/>
      <c r="AJA27" s="1714"/>
      <c r="AJB27" s="1714"/>
      <c r="AJC27" s="1714"/>
      <c r="AJD27" s="1714"/>
      <c r="AJE27" s="1714"/>
      <c r="AJF27" s="1714"/>
      <c r="AJG27" s="1714"/>
      <c r="AJH27" s="1714"/>
      <c r="AJI27" s="1714"/>
      <c r="AJJ27" s="1714"/>
      <c r="AJK27" s="1714"/>
      <c r="AJL27" s="1714"/>
      <c r="AJM27" s="1714"/>
      <c r="AJN27" s="1714"/>
      <c r="AJO27" s="1714"/>
      <c r="AJP27" s="1714"/>
      <c r="AJQ27" s="1714"/>
      <c r="AJR27" s="1714"/>
      <c r="AJS27" s="1714"/>
      <c r="AJT27" s="1714"/>
      <c r="AJU27" s="1714"/>
      <c r="AJV27" s="1714"/>
      <c r="AJW27" s="1714"/>
      <c r="AJX27" s="1714"/>
      <c r="AJY27" s="1714"/>
      <c r="AJZ27" s="1714"/>
      <c r="AKA27" s="1714"/>
      <c r="AKB27" s="1714"/>
      <c r="AKC27" s="1714"/>
      <c r="AKD27" s="1714"/>
      <c r="AKE27" s="1714"/>
      <c r="AKF27" s="1714"/>
      <c r="AKG27" s="1714"/>
      <c r="AKH27" s="1714"/>
      <c r="AKI27" s="1714"/>
      <c r="AKJ27" s="1714"/>
      <c r="AKK27" s="1714"/>
      <c r="AKL27" s="1714"/>
      <c r="AKM27" s="1714"/>
      <c r="AKN27" s="1714"/>
      <c r="AKO27" s="1714"/>
      <c r="AKP27" s="1714"/>
      <c r="AKQ27" s="1714"/>
      <c r="AKR27" s="1714"/>
      <c r="AKS27" s="1714"/>
      <c r="AKT27" s="1714"/>
      <c r="AKU27" s="1714"/>
      <c r="AKV27" s="1714"/>
      <c r="AKW27" s="1714"/>
      <c r="AKX27" s="1714"/>
      <c r="AKY27" s="1714"/>
      <c r="AKZ27" s="1714"/>
      <c r="ALA27" s="1714"/>
      <c r="ALB27" s="1714"/>
      <c r="ALC27" s="1714"/>
      <c r="ALD27" s="1714"/>
      <c r="ALE27" s="1714"/>
      <c r="ALF27" s="1714"/>
      <c r="ALG27" s="1714"/>
      <c r="ALH27" s="1714"/>
      <c r="ALI27" s="1714"/>
      <c r="ALJ27" s="1714"/>
      <c r="ALK27" s="1714"/>
      <c r="ALL27" s="1714"/>
      <c r="ALM27" s="1714"/>
      <c r="ALN27" s="1714"/>
      <c r="ALO27" s="1714"/>
      <c r="ALP27" s="1714"/>
      <c r="ALQ27" s="1714"/>
      <c r="ALR27" s="1714"/>
      <c r="ALS27" s="1714"/>
      <c r="ALT27" s="1714"/>
      <c r="ALU27" s="1714"/>
      <c r="ALV27" s="1714"/>
      <c r="ALW27" s="1714"/>
      <c r="ALX27" s="1714"/>
      <c r="ALY27" s="1714"/>
      <c r="ALZ27" s="1714"/>
      <c r="AMA27" s="1714"/>
      <c r="AMB27" s="1714"/>
      <c r="AMC27" s="1714"/>
      <c r="AMD27" s="1714"/>
      <c r="AME27" s="1714"/>
      <c r="AMF27" s="1714"/>
      <c r="AMG27" s="1714"/>
      <c r="AMH27" s="1714"/>
      <c r="AMI27" s="1714"/>
      <c r="AMJ27" s="1714"/>
      <c r="AMK27" s="1714"/>
    </row>
    <row r="28" spans="1:1025" s="1409" customFormat="1" ht="30" customHeight="1">
      <c r="A28" s="1705" t="s">
        <v>3862</v>
      </c>
      <c r="B28" s="1705" t="s">
        <v>3863</v>
      </c>
      <c r="C28" s="1705" t="s">
        <v>647</v>
      </c>
      <c r="D28" s="1705" t="s">
        <v>4051</v>
      </c>
      <c r="E28" s="1705" t="s">
        <v>4052</v>
      </c>
      <c r="F28" s="1705" t="s">
        <v>4053</v>
      </c>
      <c r="G28" s="1709" t="s">
        <v>4054</v>
      </c>
      <c r="H28" s="1705"/>
      <c r="I28" s="1705"/>
      <c r="J28" s="1705"/>
      <c r="K28" s="1705"/>
      <c r="L28" s="1705"/>
      <c r="M28" s="1705"/>
      <c r="N28" s="1705"/>
      <c r="O28" s="1705"/>
      <c r="P28" s="1705" t="s">
        <v>4055</v>
      </c>
      <c r="Q28" s="1705" t="s">
        <v>3926</v>
      </c>
      <c r="R28" s="1739"/>
      <c r="S28" s="1705" t="s">
        <v>3926</v>
      </c>
      <c r="T28" s="1705" t="s">
        <v>3927</v>
      </c>
      <c r="U28" s="1705" t="s">
        <v>3926</v>
      </c>
      <c r="V28" s="1705" t="s">
        <v>3928</v>
      </c>
      <c r="W28" s="1705" t="s">
        <v>3928</v>
      </c>
      <c r="X28" s="1705" t="s">
        <v>3874</v>
      </c>
      <c r="Y28" s="1705" t="s">
        <v>1146</v>
      </c>
      <c r="Z28" s="1705" t="s">
        <v>1146</v>
      </c>
      <c r="AA28" s="1705" t="s">
        <v>1146</v>
      </c>
      <c r="AB28" s="1705" t="s">
        <v>4056</v>
      </c>
      <c r="AC28" s="1709" t="s">
        <v>4057</v>
      </c>
      <c r="AD28" s="1705" t="s">
        <v>3879</v>
      </c>
      <c r="AE28" s="1705" t="s">
        <v>3880</v>
      </c>
      <c r="AF28" s="1705" t="s">
        <v>3881</v>
      </c>
      <c r="AG28" s="1705"/>
      <c r="AH28" s="1705"/>
      <c r="AI28" s="1705"/>
      <c r="AJ28" s="1705"/>
      <c r="AK28" s="1705"/>
      <c r="AL28" s="1705"/>
      <c r="AM28" s="1705"/>
      <c r="AN28" s="1705"/>
      <c r="AO28" s="1705"/>
      <c r="AP28" s="1705"/>
      <c r="AQ28" s="1705"/>
      <c r="AR28" s="1705"/>
      <c r="AS28" s="1705"/>
      <c r="AT28" s="1705"/>
      <c r="AU28" s="1705"/>
      <c r="AV28" s="1705"/>
      <c r="AW28" s="1705"/>
      <c r="AX28" s="1705"/>
      <c r="AY28" s="1705"/>
      <c r="AZ28" s="1705"/>
      <c r="BA28" s="1705" t="s">
        <v>3931</v>
      </c>
      <c r="BB28" s="1714"/>
      <c r="BC28" s="1714"/>
      <c r="BD28" s="1714"/>
      <c r="BE28" s="1714"/>
      <c r="BF28" s="1714"/>
      <c r="BG28" s="1714"/>
      <c r="BH28" s="1714"/>
      <c r="BI28" s="1714"/>
      <c r="BJ28" s="1714"/>
      <c r="BK28" s="1714"/>
      <c r="BL28" s="1714"/>
      <c r="BM28" s="1714"/>
      <c r="BN28" s="1714"/>
      <c r="BO28" s="1714"/>
      <c r="BP28" s="1714"/>
      <c r="BQ28" s="1714"/>
      <c r="BR28" s="1714"/>
      <c r="BS28" s="1714"/>
      <c r="BT28" s="1714"/>
      <c r="BU28" s="1714"/>
      <c r="BV28" s="1714"/>
      <c r="BW28" s="1714"/>
      <c r="BX28" s="1714"/>
      <c r="BY28" s="1714"/>
      <c r="BZ28" s="1714"/>
      <c r="CA28" s="1714"/>
      <c r="CB28" s="1714"/>
      <c r="CC28" s="1714"/>
      <c r="CD28" s="1714"/>
      <c r="CE28" s="1714"/>
      <c r="CF28" s="1714"/>
      <c r="CG28" s="1714"/>
      <c r="CH28" s="1714"/>
      <c r="CI28" s="1714"/>
      <c r="CJ28" s="1714"/>
      <c r="CK28" s="1714"/>
      <c r="CL28" s="1714"/>
      <c r="CM28" s="1714"/>
      <c r="CN28" s="1714"/>
      <c r="CO28" s="1714"/>
      <c r="CP28" s="1714"/>
      <c r="CQ28" s="1714"/>
      <c r="CR28" s="1714"/>
      <c r="CS28" s="1714"/>
      <c r="CT28" s="1714"/>
      <c r="CU28" s="1714"/>
      <c r="CV28" s="1714"/>
      <c r="CW28" s="1714"/>
      <c r="CX28" s="1714"/>
      <c r="CY28" s="1714"/>
      <c r="CZ28" s="1714"/>
      <c r="DA28" s="1714"/>
      <c r="DB28" s="1714"/>
      <c r="DC28" s="1714"/>
      <c r="DD28" s="1714"/>
      <c r="DE28" s="1714"/>
      <c r="DF28" s="1714"/>
      <c r="DG28" s="1714"/>
      <c r="DH28" s="1714"/>
      <c r="DI28" s="1714"/>
      <c r="DJ28" s="1714"/>
      <c r="DK28" s="1714"/>
      <c r="DL28" s="1714"/>
      <c r="DM28" s="1714"/>
      <c r="DN28" s="1714"/>
      <c r="DO28" s="1714"/>
      <c r="DP28" s="1714"/>
      <c r="DQ28" s="1714"/>
      <c r="DR28" s="1714"/>
      <c r="DS28" s="1714"/>
      <c r="DT28" s="1714"/>
      <c r="DU28" s="1714"/>
      <c r="DV28" s="1714"/>
      <c r="DW28" s="1714"/>
      <c r="DX28" s="1714"/>
      <c r="DY28" s="1714"/>
      <c r="DZ28" s="1714"/>
      <c r="EA28" s="1714"/>
      <c r="EB28" s="1714"/>
      <c r="EC28" s="1714"/>
      <c r="ED28" s="1714"/>
      <c r="EE28" s="1714"/>
      <c r="EF28" s="1714"/>
      <c r="EG28" s="1714"/>
      <c r="EH28" s="1714"/>
      <c r="EI28" s="1714"/>
      <c r="EJ28" s="1714"/>
      <c r="EK28" s="1714"/>
      <c r="EL28" s="1714"/>
      <c r="EM28" s="1714"/>
      <c r="EN28" s="1714"/>
      <c r="EO28" s="1714"/>
      <c r="EP28" s="1714"/>
      <c r="EQ28" s="1714"/>
      <c r="ER28" s="1714"/>
      <c r="ES28" s="1714"/>
      <c r="ET28" s="1714"/>
      <c r="EU28" s="1714"/>
      <c r="EV28" s="1714"/>
      <c r="EW28" s="1714"/>
      <c r="EX28" s="1714"/>
      <c r="EY28" s="1714"/>
      <c r="EZ28" s="1714"/>
      <c r="FA28" s="1714"/>
      <c r="FB28" s="1714"/>
      <c r="FC28" s="1714"/>
      <c r="FD28" s="1714"/>
      <c r="FE28" s="1714"/>
      <c r="FF28" s="1714"/>
      <c r="FG28" s="1714"/>
      <c r="FH28" s="1714"/>
      <c r="FI28" s="1714"/>
      <c r="FJ28" s="1714"/>
      <c r="FK28" s="1714"/>
      <c r="FL28" s="1714"/>
      <c r="FM28" s="1714"/>
      <c r="FN28" s="1714"/>
      <c r="FO28" s="1714"/>
      <c r="FP28" s="1714"/>
      <c r="FQ28" s="1714"/>
      <c r="FR28" s="1714"/>
      <c r="FS28" s="1714"/>
      <c r="FT28" s="1714"/>
      <c r="FU28" s="1714"/>
      <c r="FV28" s="1714"/>
      <c r="FW28" s="1714"/>
      <c r="FX28" s="1714"/>
      <c r="FY28" s="1714"/>
      <c r="FZ28" s="1714"/>
      <c r="GA28" s="1714"/>
      <c r="GB28" s="1714"/>
      <c r="GC28" s="1714"/>
      <c r="GD28" s="1714"/>
      <c r="GE28" s="1714"/>
      <c r="GF28" s="1714"/>
      <c r="GG28" s="1714"/>
      <c r="GH28" s="1714"/>
      <c r="GI28" s="1714"/>
      <c r="GJ28" s="1714"/>
      <c r="GK28" s="1714"/>
      <c r="GL28" s="1714"/>
      <c r="GM28" s="1714"/>
      <c r="GN28" s="1714"/>
      <c r="GO28" s="1714"/>
      <c r="GP28" s="1714"/>
      <c r="GQ28" s="1714"/>
      <c r="GR28" s="1714"/>
      <c r="GS28" s="1714"/>
      <c r="GT28" s="1714"/>
      <c r="GU28" s="1714"/>
      <c r="GV28" s="1714"/>
      <c r="GW28" s="1714"/>
      <c r="GX28" s="1714"/>
      <c r="GY28" s="1714"/>
      <c r="GZ28" s="1714"/>
      <c r="HA28" s="1714"/>
      <c r="HB28" s="1714"/>
      <c r="HC28" s="1714"/>
      <c r="HD28" s="1714"/>
      <c r="HE28" s="1714"/>
      <c r="HF28" s="1714"/>
      <c r="HG28" s="1714"/>
      <c r="HH28" s="1714"/>
      <c r="HI28" s="1714"/>
      <c r="HJ28" s="1714"/>
      <c r="HK28" s="1714"/>
      <c r="HL28" s="1714"/>
      <c r="HM28" s="1714"/>
      <c r="HN28" s="1714"/>
      <c r="HO28" s="1714"/>
      <c r="HP28" s="1714"/>
      <c r="HQ28" s="1714"/>
      <c r="HR28" s="1714"/>
      <c r="HS28" s="1714"/>
      <c r="HT28" s="1714"/>
      <c r="HU28" s="1714"/>
      <c r="HV28" s="1714"/>
      <c r="HW28" s="1714"/>
      <c r="HX28" s="1714"/>
      <c r="HY28" s="1714"/>
      <c r="HZ28" s="1714"/>
      <c r="IA28" s="1714"/>
      <c r="IB28" s="1714"/>
      <c r="IC28" s="1714"/>
      <c r="ID28" s="1714"/>
      <c r="IE28" s="1714"/>
      <c r="IF28" s="1714"/>
      <c r="IG28" s="1714"/>
      <c r="IH28" s="1714"/>
      <c r="II28" s="1714"/>
      <c r="IJ28" s="1714"/>
      <c r="IK28" s="1714"/>
      <c r="IL28" s="1714"/>
      <c r="IM28" s="1714"/>
      <c r="IN28" s="1714"/>
      <c r="IO28" s="1714"/>
      <c r="IP28" s="1714"/>
      <c r="IQ28" s="1714"/>
      <c r="IR28" s="1714"/>
      <c r="IS28" s="1714"/>
      <c r="IT28" s="1714"/>
      <c r="IU28" s="1714"/>
      <c r="IV28" s="1714"/>
      <c r="IW28" s="1714"/>
      <c r="IX28" s="1714"/>
      <c r="IY28" s="1714"/>
      <c r="IZ28" s="1714"/>
      <c r="JA28" s="1714"/>
      <c r="JB28" s="1714"/>
      <c r="JC28" s="1714"/>
      <c r="JD28" s="1714"/>
      <c r="JE28" s="1714"/>
      <c r="JF28" s="1714"/>
      <c r="JG28" s="1714"/>
      <c r="JH28" s="1714"/>
      <c r="JI28" s="1714"/>
      <c r="JJ28" s="1714"/>
      <c r="JK28" s="1714"/>
      <c r="JL28" s="1714"/>
      <c r="JM28" s="1714"/>
      <c r="JN28" s="1714"/>
      <c r="JO28" s="1714"/>
      <c r="JP28" s="1714"/>
      <c r="JQ28" s="1714"/>
      <c r="JR28" s="1714"/>
      <c r="JS28" s="1714"/>
      <c r="JT28" s="1714"/>
      <c r="JU28" s="1714"/>
      <c r="JV28" s="1714"/>
      <c r="JW28" s="1714"/>
      <c r="JX28" s="1714"/>
      <c r="JY28" s="1714"/>
      <c r="JZ28" s="1714"/>
      <c r="KA28" s="1714"/>
      <c r="KB28" s="1714"/>
      <c r="KC28" s="1714"/>
      <c r="KD28" s="1714"/>
      <c r="KE28" s="1714"/>
      <c r="KF28" s="1714"/>
      <c r="KG28" s="1714"/>
      <c r="KH28" s="1714"/>
      <c r="KI28" s="1714"/>
      <c r="KJ28" s="1714"/>
      <c r="KK28" s="1714"/>
      <c r="KL28" s="1714"/>
      <c r="KM28" s="1714"/>
      <c r="KN28" s="1714"/>
      <c r="KO28" s="1714"/>
      <c r="KP28" s="1714"/>
      <c r="KQ28" s="1714"/>
      <c r="KR28" s="1714"/>
      <c r="KS28" s="1714"/>
      <c r="KT28" s="1714"/>
      <c r="KU28" s="1714"/>
      <c r="KV28" s="1714"/>
      <c r="KW28" s="1714"/>
      <c r="KX28" s="1714"/>
      <c r="KY28" s="1714"/>
      <c r="KZ28" s="1714"/>
      <c r="LA28" s="1714"/>
      <c r="LB28" s="1714"/>
      <c r="LC28" s="1714"/>
      <c r="LD28" s="1714"/>
      <c r="LE28" s="1714"/>
      <c r="LF28" s="1714"/>
      <c r="LG28" s="1714"/>
      <c r="LH28" s="1714"/>
      <c r="LI28" s="1714"/>
      <c r="LJ28" s="1714"/>
      <c r="LK28" s="1714"/>
      <c r="LL28" s="1714"/>
      <c r="LM28" s="1714"/>
      <c r="LN28" s="1714"/>
      <c r="LO28" s="1714"/>
      <c r="LP28" s="1714"/>
      <c r="LQ28" s="1714"/>
      <c r="LR28" s="1714"/>
      <c r="LS28" s="1714"/>
      <c r="LT28" s="1714"/>
      <c r="LU28" s="1714"/>
      <c r="LV28" s="1714"/>
      <c r="LW28" s="1714"/>
      <c r="LX28" s="1714"/>
      <c r="LY28" s="1714"/>
      <c r="LZ28" s="1714"/>
      <c r="MA28" s="1714"/>
      <c r="MB28" s="1714"/>
      <c r="MC28" s="1714"/>
      <c r="MD28" s="1714"/>
      <c r="ME28" s="1714"/>
      <c r="MF28" s="1714"/>
      <c r="MG28" s="1714"/>
      <c r="MH28" s="1714"/>
      <c r="MI28" s="1714"/>
      <c r="MJ28" s="1714"/>
      <c r="MK28" s="1714"/>
      <c r="ML28" s="1714"/>
      <c r="MM28" s="1714"/>
      <c r="MN28" s="1714"/>
      <c r="MO28" s="1714"/>
      <c r="MP28" s="1714"/>
      <c r="MQ28" s="1714"/>
      <c r="MR28" s="1714"/>
      <c r="MS28" s="1714"/>
      <c r="MT28" s="1714"/>
      <c r="MU28" s="1714"/>
      <c r="MV28" s="1714"/>
      <c r="MW28" s="1714"/>
      <c r="MX28" s="1714"/>
      <c r="MY28" s="1714"/>
      <c r="MZ28" s="1714"/>
      <c r="NA28" s="1714"/>
      <c r="NB28" s="1714"/>
      <c r="NC28" s="1714"/>
      <c r="ND28" s="1714"/>
      <c r="NE28" s="1714"/>
      <c r="NF28" s="1714"/>
      <c r="NG28" s="1714"/>
      <c r="NH28" s="1714"/>
      <c r="NI28" s="1714"/>
      <c r="NJ28" s="1714"/>
      <c r="NK28" s="1714"/>
      <c r="NL28" s="1714"/>
      <c r="NM28" s="1714"/>
      <c r="NN28" s="1714"/>
      <c r="NO28" s="1714"/>
      <c r="NP28" s="1714"/>
      <c r="NQ28" s="1714"/>
      <c r="NR28" s="1714"/>
      <c r="NS28" s="1714"/>
      <c r="NT28" s="1714"/>
      <c r="NU28" s="1714"/>
      <c r="NV28" s="1714"/>
      <c r="NW28" s="1714"/>
      <c r="NX28" s="1714"/>
      <c r="NY28" s="1714"/>
      <c r="NZ28" s="1714"/>
      <c r="OA28" s="1714"/>
      <c r="OB28" s="1714"/>
      <c r="OC28" s="1714"/>
      <c r="OD28" s="1714"/>
      <c r="OE28" s="1714"/>
      <c r="OF28" s="1714"/>
      <c r="OG28" s="1714"/>
      <c r="OH28" s="1714"/>
      <c r="OI28" s="1714"/>
      <c r="OJ28" s="1714"/>
      <c r="OK28" s="1714"/>
      <c r="OL28" s="1714"/>
      <c r="OM28" s="1714"/>
      <c r="ON28" s="1714"/>
      <c r="OO28" s="1714"/>
      <c r="OP28" s="1714"/>
      <c r="OQ28" s="1714"/>
      <c r="OR28" s="1714"/>
      <c r="OS28" s="1714"/>
      <c r="OT28" s="1714"/>
      <c r="OU28" s="1714"/>
      <c r="OV28" s="1714"/>
      <c r="OW28" s="1714"/>
      <c r="OX28" s="1714"/>
      <c r="OY28" s="1714"/>
      <c r="OZ28" s="1714"/>
      <c r="PA28" s="1714"/>
      <c r="PB28" s="1714"/>
      <c r="PC28" s="1714"/>
      <c r="PD28" s="1714"/>
      <c r="PE28" s="1714"/>
      <c r="PF28" s="1714"/>
      <c r="PG28" s="1714"/>
      <c r="PH28" s="1714"/>
      <c r="PI28" s="1714"/>
      <c r="PJ28" s="1714"/>
      <c r="PK28" s="1714"/>
      <c r="PL28" s="1714"/>
      <c r="PM28" s="1714"/>
      <c r="PN28" s="1714"/>
      <c r="PO28" s="1714"/>
      <c r="PP28" s="1714"/>
      <c r="PQ28" s="1714"/>
      <c r="PR28" s="1714"/>
      <c r="PS28" s="1714"/>
      <c r="PT28" s="1714"/>
      <c r="PU28" s="1714"/>
      <c r="PV28" s="1714"/>
      <c r="PW28" s="1714"/>
      <c r="PX28" s="1714"/>
      <c r="PY28" s="1714"/>
      <c r="PZ28" s="1714"/>
      <c r="QA28" s="1714"/>
      <c r="QB28" s="1714"/>
      <c r="QC28" s="1714"/>
      <c r="QD28" s="1714"/>
      <c r="QE28" s="1714"/>
      <c r="QF28" s="1714"/>
      <c r="QG28" s="1714"/>
      <c r="QH28" s="1714"/>
      <c r="QI28" s="1714"/>
      <c r="QJ28" s="1714"/>
      <c r="QK28" s="1714"/>
      <c r="QL28" s="1714"/>
      <c r="QM28" s="1714"/>
      <c r="QN28" s="1714"/>
      <c r="QO28" s="1714"/>
      <c r="QP28" s="1714"/>
      <c r="QQ28" s="1714"/>
      <c r="QR28" s="1714"/>
      <c r="QS28" s="1714"/>
      <c r="QT28" s="1714"/>
      <c r="QU28" s="1714"/>
      <c r="QV28" s="1714"/>
      <c r="QW28" s="1714"/>
      <c r="QX28" s="1714"/>
      <c r="QY28" s="1714"/>
      <c r="QZ28" s="1714"/>
      <c r="RA28" s="1714"/>
      <c r="RB28" s="1714"/>
      <c r="RC28" s="1714"/>
      <c r="RD28" s="1714"/>
      <c r="RE28" s="1714"/>
      <c r="RF28" s="1714"/>
      <c r="RG28" s="1714"/>
      <c r="RH28" s="1714"/>
      <c r="RI28" s="1714"/>
      <c r="RJ28" s="1714"/>
      <c r="RK28" s="1714"/>
      <c r="RL28" s="1714"/>
      <c r="RM28" s="1714"/>
      <c r="RN28" s="1714"/>
      <c r="RO28" s="1714"/>
      <c r="RP28" s="1714"/>
      <c r="RQ28" s="1714"/>
      <c r="RR28" s="1714"/>
      <c r="RS28" s="1714"/>
      <c r="RT28" s="1714"/>
      <c r="RU28" s="1714"/>
      <c r="RV28" s="1714"/>
      <c r="RW28" s="1714"/>
      <c r="RX28" s="1714"/>
      <c r="RY28" s="1714"/>
      <c r="RZ28" s="1714"/>
      <c r="SA28" s="1714"/>
      <c r="SB28" s="1714"/>
      <c r="SC28" s="1714"/>
      <c r="SD28" s="1714"/>
      <c r="SE28" s="1714"/>
      <c r="SF28" s="1714"/>
      <c r="SG28" s="1714"/>
      <c r="SH28" s="1714"/>
      <c r="SI28" s="1714"/>
      <c r="SJ28" s="1714"/>
      <c r="SK28" s="1714"/>
      <c r="SL28" s="1714"/>
      <c r="SM28" s="1714"/>
      <c r="SN28" s="1714"/>
      <c r="SO28" s="1714"/>
      <c r="SP28" s="1714"/>
      <c r="SQ28" s="1714"/>
      <c r="SR28" s="1714"/>
      <c r="SS28" s="1714"/>
      <c r="ST28" s="1714"/>
      <c r="SU28" s="1714"/>
      <c r="SV28" s="1714"/>
      <c r="SW28" s="1714"/>
      <c r="SX28" s="1714"/>
      <c r="SY28" s="1714"/>
      <c r="SZ28" s="1714"/>
      <c r="TA28" s="1714"/>
      <c r="TB28" s="1714"/>
      <c r="TC28" s="1714"/>
      <c r="TD28" s="1714"/>
      <c r="TE28" s="1714"/>
      <c r="TF28" s="1714"/>
      <c r="TG28" s="1714"/>
      <c r="TH28" s="1714"/>
      <c r="TI28" s="1714"/>
      <c r="TJ28" s="1714"/>
      <c r="TK28" s="1714"/>
      <c r="TL28" s="1714"/>
      <c r="TM28" s="1714"/>
      <c r="TN28" s="1714"/>
      <c r="TO28" s="1714"/>
      <c r="TP28" s="1714"/>
      <c r="TQ28" s="1714"/>
      <c r="TR28" s="1714"/>
      <c r="TS28" s="1714"/>
      <c r="TT28" s="1714"/>
      <c r="TU28" s="1714"/>
      <c r="TV28" s="1714"/>
      <c r="TW28" s="1714"/>
      <c r="TX28" s="1714"/>
      <c r="TY28" s="1714"/>
      <c r="TZ28" s="1714"/>
      <c r="UA28" s="1714"/>
      <c r="UB28" s="1714"/>
      <c r="UC28" s="1714"/>
      <c r="UD28" s="1714"/>
      <c r="UE28" s="1714"/>
      <c r="UF28" s="1714"/>
      <c r="UG28" s="1714"/>
      <c r="UH28" s="1714"/>
      <c r="UI28" s="1714"/>
      <c r="UJ28" s="1714"/>
      <c r="UK28" s="1714"/>
      <c r="UL28" s="1714"/>
      <c r="UM28" s="1714"/>
      <c r="UN28" s="1714"/>
      <c r="UO28" s="1714"/>
      <c r="UP28" s="1714"/>
      <c r="UQ28" s="1714"/>
      <c r="UR28" s="1714"/>
      <c r="US28" s="1714"/>
      <c r="UT28" s="1714"/>
      <c r="UU28" s="1714"/>
      <c r="UV28" s="1714"/>
      <c r="UW28" s="1714"/>
      <c r="UX28" s="1714"/>
      <c r="UY28" s="1714"/>
      <c r="UZ28" s="1714"/>
      <c r="VA28" s="1714"/>
      <c r="VB28" s="1714"/>
      <c r="VC28" s="1714"/>
      <c r="VD28" s="1714"/>
      <c r="VE28" s="1714"/>
      <c r="VF28" s="1714"/>
      <c r="VG28" s="1714"/>
      <c r="VH28" s="1714"/>
      <c r="VI28" s="1714"/>
      <c r="VJ28" s="1714"/>
      <c r="VK28" s="1714"/>
      <c r="VL28" s="1714"/>
      <c r="VM28" s="1714"/>
      <c r="VN28" s="1714"/>
      <c r="VO28" s="1714"/>
      <c r="VP28" s="1714"/>
      <c r="VQ28" s="1714"/>
      <c r="VR28" s="1714"/>
      <c r="VS28" s="1714"/>
      <c r="VT28" s="1714"/>
      <c r="VU28" s="1714"/>
      <c r="VV28" s="1714"/>
      <c r="VW28" s="1714"/>
      <c r="VX28" s="1714"/>
      <c r="VY28" s="1714"/>
      <c r="VZ28" s="1714"/>
      <c r="WA28" s="1714"/>
      <c r="WB28" s="1714"/>
      <c r="WC28" s="1714"/>
      <c r="WD28" s="1714"/>
      <c r="WE28" s="1714"/>
      <c r="WF28" s="1714"/>
      <c r="WG28" s="1714"/>
      <c r="WH28" s="1714"/>
      <c r="WI28" s="1714"/>
      <c r="WJ28" s="1714"/>
      <c r="WK28" s="1714"/>
      <c r="WL28" s="1714"/>
      <c r="WM28" s="1714"/>
      <c r="WN28" s="1714"/>
      <c r="WO28" s="1714"/>
      <c r="WP28" s="1714"/>
      <c r="WQ28" s="1714"/>
      <c r="WR28" s="1714"/>
      <c r="WS28" s="1714"/>
      <c r="WT28" s="1714"/>
      <c r="WU28" s="1714"/>
      <c r="WV28" s="1714"/>
      <c r="WW28" s="1714"/>
      <c r="WX28" s="1714"/>
      <c r="WY28" s="1714"/>
      <c r="WZ28" s="1714"/>
      <c r="XA28" s="1714"/>
      <c r="XB28" s="1714"/>
      <c r="XC28" s="1714"/>
      <c r="XD28" s="1714"/>
      <c r="XE28" s="1714"/>
      <c r="XF28" s="1714"/>
      <c r="XG28" s="1714"/>
      <c r="XH28" s="1714"/>
      <c r="XI28" s="1714"/>
      <c r="XJ28" s="1714"/>
      <c r="XK28" s="1714"/>
      <c r="XL28" s="1714"/>
      <c r="XM28" s="1714"/>
      <c r="XN28" s="1714"/>
      <c r="XO28" s="1714"/>
      <c r="XP28" s="1714"/>
      <c r="XQ28" s="1714"/>
      <c r="XR28" s="1714"/>
      <c r="XS28" s="1714"/>
      <c r="XT28" s="1714"/>
      <c r="XU28" s="1714"/>
      <c r="XV28" s="1714"/>
      <c r="XW28" s="1714"/>
      <c r="XX28" s="1714"/>
      <c r="XY28" s="1714"/>
      <c r="XZ28" s="1714"/>
      <c r="YA28" s="1714"/>
      <c r="YB28" s="1714"/>
      <c r="YC28" s="1714"/>
      <c r="YD28" s="1714"/>
      <c r="YE28" s="1714"/>
      <c r="YF28" s="1714"/>
      <c r="YG28" s="1714"/>
      <c r="YH28" s="1714"/>
      <c r="YI28" s="1714"/>
      <c r="YJ28" s="1714"/>
      <c r="YK28" s="1714"/>
      <c r="YL28" s="1714"/>
      <c r="YM28" s="1714"/>
      <c r="YN28" s="1714"/>
      <c r="YO28" s="1714"/>
      <c r="YP28" s="1714"/>
      <c r="YQ28" s="1714"/>
      <c r="YR28" s="1714"/>
      <c r="YS28" s="1714"/>
      <c r="YT28" s="1714"/>
      <c r="YU28" s="1714"/>
      <c r="YV28" s="1714"/>
      <c r="YW28" s="1714"/>
      <c r="YX28" s="1714"/>
      <c r="YY28" s="1714"/>
      <c r="YZ28" s="1714"/>
      <c r="ZA28" s="1714"/>
      <c r="ZB28" s="1714"/>
      <c r="ZC28" s="1714"/>
      <c r="ZD28" s="1714"/>
      <c r="ZE28" s="1714"/>
      <c r="ZF28" s="1714"/>
      <c r="ZG28" s="1714"/>
      <c r="ZH28" s="1714"/>
      <c r="ZI28" s="1714"/>
      <c r="ZJ28" s="1714"/>
      <c r="ZK28" s="1714"/>
      <c r="ZL28" s="1714"/>
      <c r="ZM28" s="1714"/>
      <c r="ZN28" s="1714"/>
      <c r="ZO28" s="1714"/>
      <c r="ZP28" s="1714"/>
      <c r="ZQ28" s="1714"/>
      <c r="ZR28" s="1714"/>
      <c r="ZS28" s="1714"/>
      <c r="ZT28" s="1714"/>
      <c r="ZU28" s="1714"/>
      <c r="ZV28" s="1714"/>
      <c r="ZW28" s="1714"/>
      <c r="ZX28" s="1714"/>
      <c r="ZY28" s="1714"/>
      <c r="ZZ28" s="1714"/>
      <c r="AAA28" s="1714"/>
      <c r="AAB28" s="1714"/>
      <c r="AAC28" s="1714"/>
      <c r="AAD28" s="1714"/>
      <c r="AAE28" s="1714"/>
      <c r="AAF28" s="1714"/>
      <c r="AAG28" s="1714"/>
      <c r="AAH28" s="1714"/>
      <c r="AAI28" s="1714"/>
      <c r="AAJ28" s="1714"/>
      <c r="AAK28" s="1714"/>
      <c r="AAL28" s="1714"/>
      <c r="AAM28" s="1714"/>
      <c r="AAN28" s="1714"/>
      <c r="AAO28" s="1714"/>
      <c r="AAP28" s="1714"/>
      <c r="AAQ28" s="1714"/>
      <c r="AAR28" s="1714"/>
      <c r="AAS28" s="1714"/>
      <c r="AAT28" s="1714"/>
      <c r="AAU28" s="1714"/>
      <c r="AAV28" s="1714"/>
      <c r="AAW28" s="1714"/>
      <c r="AAX28" s="1714"/>
      <c r="AAY28" s="1714"/>
      <c r="AAZ28" s="1714"/>
      <c r="ABA28" s="1714"/>
      <c r="ABB28" s="1714"/>
      <c r="ABC28" s="1714"/>
      <c r="ABD28" s="1714"/>
      <c r="ABE28" s="1714"/>
      <c r="ABF28" s="1714"/>
      <c r="ABG28" s="1714"/>
      <c r="ABH28" s="1714"/>
      <c r="ABI28" s="1714"/>
      <c r="ABJ28" s="1714"/>
      <c r="ABK28" s="1714"/>
      <c r="ABL28" s="1714"/>
      <c r="ABM28" s="1714"/>
      <c r="ABN28" s="1714"/>
      <c r="ABO28" s="1714"/>
      <c r="ABP28" s="1714"/>
      <c r="ABQ28" s="1714"/>
      <c r="ABR28" s="1714"/>
      <c r="ABS28" s="1714"/>
      <c r="ABT28" s="1714"/>
      <c r="ABU28" s="1714"/>
      <c r="ABV28" s="1714"/>
      <c r="ABW28" s="1714"/>
      <c r="ABX28" s="1714"/>
      <c r="ABY28" s="1714"/>
      <c r="ABZ28" s="1714"/>
      <c r="ACA28" s="1714"/>
      <c r="ACB28" s="1714"/>
      <c r="ACC28" s="1714"/>
      <c r="ACD28" s="1714"/>
      <c r="ACE28" s="1714"/>
      <c r="ACF28" s="1714"/>
      <c r="ACG28" s="1714"/>
      <c r="ACH28" s="1714"/>
      <c r="ACI28" s="1714"/>
      <c r="ACJ28" s="1714"/>
      <c r="ACK28" s="1714"/>
      <c r="ACL28" s="1714"/>
      <c r="ACM28" s="1714"/>
      <c r="ACN28" s="1714"/>
      <c r="ACO28" s="1714"/>
      <c r="ACP28" s="1714"/>
      <c r="ACQ28" s="1714"/>
      <c r="ACR28" s="1714"/>
      <c r="ACS28" s="1714"/>
      <c r="ACT28" s="1714"/>
      <c r="ACU28" s="1714"/>
      <c r="ACV28" s="1714"/>
      <c r="ACW28" s="1714"/>
      <c r="ACX28" s="1714"/>
      <c r="ACY28" s="1714"/>
      <c r="ACZ28" s="1714"/>
      <c r="ADA28" s="1714"/>
      <c r="ADB28" s="1714"/>
      <c r="ADC28" s="1714"/>
      <c r="ADD28" s="1714"/>
      <c r="ADE28" s="1714"/>
      <c r="ADF28" s="1714"/>
      <c r="ADG28" s="1714"/>
      <c r="ADH28" s="1714"/>
      <c r="ADI28" s="1714"/>
      <c r="ADJ28" s="1714"/>
      <c r="ADK28" s="1714"/>
      <c r="ADL28" s="1714"/>
      <c r="ADM28" s="1714"/>
      <c r="ADN28" s="1714"/>
      <c r="ADO28" s="1714"/>
      <c r="ADP28" s="1714"/>
      <c r="ADQ28" s="1714"/>
      <c r="ADR28" s="1714"/>
      <c r="ADS28" s="1714"/>
      <c r="ADT28" s="1714"/>
      <c r="ADU28" s="1714"/>
      <c r="ADV28" s="1714"/>
      <c r="ADW28" s="1714"/>
      <c r="ADX28" s="1714"/>
      <c r="ADY28" s="1714"/>
      <c r="ADZ28" s="1714"/>
      <c r="AEA28" s="1714"/>
      <c r="AEB28" s="1714"/>
      <c r="AEC28" s="1714"/>
      <c r="AED28" s="1714"/>
      <c r="AEE28" s="1714"/>
      <c r="AEF28" s="1714"/>
      <c r="AEG28" s="1714"/>
      <c r="AEH28" s="1714"/>
      <c r="AEI28" s="1714"/>
      <c r="AEJ28" s="1714"/>
      <c r="AEK28" s="1714"/>
      <c r="AEL28" s="1714"/>
      <c r="AEM28" s="1714"/>
      <c r="AEN28" s="1714"/>
      <c r="AEO28" s="1714"/>
      <c r="AEP28" s="1714"/>
      <c r="AEQ28" s="1714"/>
      <c r="AER28" s="1714"/>
      <c r="AES28" s="1714"/>
      <c r="AET28" s="1714"/>
      <c r="AEU28" s="1714"/>
      <c r="AEV28" s="1714"/>
      <c r="AEW28" s="1714"/>
      <c r="AEX28" s="1714"/>
      <c r="AEY28" s="1714"/>
      <c r="AEZ28" s="1714"/>
      <c r="AFA28" s="1714"/>
      <c r="AFB28" s="1714"/>
      <c r="AFC28" s="1714"/>
      <c r="AFD28" s="1714"/>
      <c r="AFE28" s="1714"/>
      <c r="AFF28" s="1714"/>
      <c r="AFG28" s="1714"/>
      <c r="AFH28" s="1714"/>
      <c r="AFI28" s="1714"/>
      <c r="AFJ28" s="1714"/>
      <c r="AFK28" s="1714"/>
      <c r="AFL28" s="1714"/>
      <c r="AFM28" s="1714"/>
      <c r="AFN28" s="1714"/>
      <c r="AFO28" s="1714"/>
      <c r="AFP28" s="1714"/>
      <c r="AFQ28" s="1714"/>
      <c r="AFR28" s="1714"/>
      <c r="AFS28" s="1714"/>
      <c r="AFT28" s="1714"/>
      <c r="AFU28" s="1714"/>
      <c r="AFV28" s="1714"/>
      <c r="AFW28" s="1714"/>
      <c r="AFX28" s="1714"/>
      <c r="AFY28" s="1714"/>
      <c r="AFZ28" s="1714"/>
      <c r="AGA28" s="1714"/>
      <c r="AGB28" s="1714"/>
      <c r="AGC28" s="1714"/>
      <c r="AGD28" s="1714"/>
      <c r="AGE28" s="1714"/>
      <c r="AGF28" s="1714"/>
      <c r="AGG28" s="1714"/>
      <c r="AGH28" s="1714"/>
      <c r="AGI28" s="1714"/>
      <c r="AGJ28" s="1714"/>
      <c r="AGK28" s="1714"/>
      <c r="AGL28" s="1714"/>
      <c r="AGM28" s="1714"/>
      <c r="AGN28" s="1714"/>
      <c r="AGO28" s="1714"/>
      <c r="AGP28" s="1714"/>
      <c r="AGQ28" s="1714"/>
      <c r="AGR28" s="1714"/>
      <c r="AGS28" s="1714"/>
      <c r="AGT28" s="1714"/>
      <c r="AGU28" s="1714"/>
      <c r="AGV28" s="1714"/>
      <c r="AGW28" s="1714"/>
      <c r="AGX28" s="1714"/>
      <c r="AGY28" s="1714"/>
      <c r="AGZ28" s="1714"/>
      <c r="AHA28" s="1714"/>
      <c r="AHB28" s="1714"/>
      <c r="AHC28" s="1714"/>
      <c r="AHD28" s="1714"/>
      <c r="AHE28" s="1714"/>
      <c r="AHF28" s="1714"/>
      <c r="AHG28" s="1714"/>
      <c r="AHH28" s="1714"/>
      <c r="AHI28" s="1714"/>
      <c r="AHJ28" s="1714"/>
      <c r="AHK28" s="1714"/>
      <c r="AHL28" s="1714"/>
      <c r="AHM28" s="1714"/>
      <c r="AHN28" s="1714"/>
      <c r="AHO28" s="1714"/>
      <c r="AHP28" s="1714"/>
      <c r="AHQ28" s="1714"/>
      <c r="AHR28" s="1714"/>
      <c r="AHS28" s="1714"/>
      <c r="AHT28" s="1714"/>
      <c r="AHU28" s="1714"/>
      <c r="AHV28" s="1714"/>
      <c r="AHW28" s="1714"/>
      <c r="AHX28" s="1714"/>
      <c r="AHY28" s="1714"/>
      <c r="AHZ28" s="1714"/>
      <c r="AIA28" s="1714"/>
      <c r="AIB28" s="1714"/>
      <c r="AIC28" s="1714"/>
      <c r="AID28" s="1714"/>
      <c r="AIE28" s="1714"/>
      <c r="AIF28" s="1714"/>
      <c r="AIG28" s="1714"/>
      <c r="AIH28" s="1714"/>
      <c r="AII28" s="1714"/>
      <c r="AIJ28" s="1714"/>
      <c r="AIK28" s="1714"/>
      <c r="AIL28" s="1714"/>
      <c r="AIM28" s="1714"/>
      <c r="AIN28" s="1714"/>
      <c r="AIO28" s="1714"/>
      <c r="AIP28" s="1714"/>
      <c r="AIQ28" s="1714"/>
      <c r="AIR28" s="1714"/>
      <c r="AIS28" s="1714"/>
      <c r="AIT28" s="1714"/>
      <c r="AIU28" s="1714"/>
      <c r="AIV28" s="1714"/>
      <c r="AIW28" s="1714"/>
      <c r="AIX28" s="1714"/>
      <c r="AIY28" s="1714"/>
      <c r="AIZ28" s="1714"/>
      <c r="AJA28" s="1714"/>
      <c r="AJB28" s="1714"/>
      <c r="AJC28" s="1714"/>
      <c r="AJD28" s="1714"/>
      <c r="AJE28" s="1714"/>
      <c r="AJF28" s="1714"/>
      <c r="AJG28" s="1714"/>
      <c r="AJH28" s="1714"/>
      <c r="AJI28" s="1714"/>
      <c r="AJJ28" s="1714"/>
      <c r="AJK28" s="1714"/>
      <c r="AJL28" s="1714"/>
      <c r="AJM28" s="1714"/>
      <c r="AJN28" s="1714"/>
      <c r="AJO28" s="1714"/>
      <c r="AJP28" s="1714"/>
      <c r="AJQ28" s="1714"/>
      <c r="AJR28" s="1714"/>
      <c r="AJS28" s="1714"/>
      <c r="AJT28" s="1714"/>
      <c r="AJU28" s="1714"/>
      <c r="AJV28" s="1714"/>
      <c r="AJW28" s="1714"/>
      <c r="AJX28" s="1714"/>
      <c r="AJY28" s="1714"/>
      <c r="AJZ28" s="1714"/>
      <c r="AKA28" s="1714"/>
      <c r="AKB28" s="1714"/>
      <c r="AKC28" s="1714"/>
      <c r="AKD28" s="1714"/>
      <c r="AKE28" s="1714"/>
      <c r="AKF28" s="1714"/>
      <c r="AKG28" s="1714"/>
      <c r="AKH28" s="1714"/>
      <c r="AKI28" s="1714"/>
      <c r="AKJ28" s="1714"/>
      <c r="AKK28" s="1714"/>
      <c r="AKL28" s="1714"/>
      <c r="AKM28" s="1714"/>
      <c r="AKN28" s="1714"/>
      <c r="AKO28" s="1714"/>
      <c r="AKP28" s="1714"/>
      <c r="AKQ28" s="1714"/>
      <c r="AKR28" s="1714"/>
      <c r="AKS28" s="1714"/>
      <c r="AKT28" s="1714"/>
      <c r="AKU28" s="1714"/>
      <c r="AKV28" s="1714"/>
      <c r="AKW28" s="1714"/>
      <c r="AKX28" s="1714"/>
      <c r="AKY28" s="1714"/>
      <c r="AKZ28" s="1714"/>
      <c r="ALA28" s="1714"/>
      <c r="ALB28" s="1714"/>
      <c r="ALC28" s="1714"/>
      <c r="ALD28" s="1714"/>
      <c r="ALE28" s="1714"/>
      <c r="ALF28" s="1714"/>
      <c r="ALG28" s="1714"/>
      <c r="ALH28" s="1714"/>
      <c r="ALI28" s="1714"/>
      <c r="ALJ28" s="1714"/>
      <c r="ALK28" s="1714"/>
      <c r="ALL28" s="1714"/>
      <c r="ALM28" s="1714"/>
      <c r="ALN28" s="1714"/>
      <c r="ALO28" s="1714"/>
      <c r="ALP28" s="1714"/>
      <c r="ALQ28" s="1714"/>
      <c r="ALR28" s="1714"/>
      <c r="ALS28" s="1714"/>
      <c r="ALT28" s="1714"/>
      <c r="ALU28" s="1714"/>
      <c r="ALV28" s="1714"/>
      <c r="ALW28" s="1714"/>
      <c r="ALX28" s="1714"/>
      <c r="ALY28" s="1714"/>
      <c r="ALZ28" s="1714"/>
      <c r="AMA28" s="1714"/>
      <c r="AMB28" s="1714"/>
      <c r="AMC28" s="1714"/>
      <c r="AMD28" s="1714"/>
      <c r="AME28" s="1714"/>
      <c r="AMF28" s="1714"/>
      <c r="AMG28" s="1714"/>
      <c r="AMH28" s="1714"/>
      <c r="AMI28" s="1714"/>
      <c r="AMJ28" s="1714"/>
      <c r="AMK28" s="1714"/>
    </row>
    <row r="29" spans="1:1025" s="1409" customFormat="1" ht="30" customHeight="1">
      <c r="A29" s="1705" t="s">
        <v>3862</v>
      </c>
      <c r="B29" s="1705" t="s">
        <v>3863</v>
      </c>
      <c r="C29" s="1705" t="s">
        <v>647</v>
      </c>
      <c r="D29" s="1705" t="s">
        <v>4058</v>
      </c>
      <c r="E29" s="1705" t="s">
        <v>4059</v>
      </c>
      <c r="F29" s="1705" t="s">
        <v>4060</v>
      </c>
      <c r="G29" s="1705" t="s">
        <v>4061</v>
      </c>
      <c r="H29" s="1705"/>
      <c r="I29" s="1705"/>
      <c r="J29" s="1705"/>
      <c r="K29" s="1705"/>
      <c r="L29" s="1705"/>
      <c r="M29" s="1705"/>
      <c r="N29" s="1705"/>
      <c r="O29" s="1705"/>
      <c r="P29" s="1705" t="s">
        <v>4062</v>
      </c>
      <c r="Q29" s="1705" t="s">
        <v>4063</v>
      </c>
      <c r="R29" s="1739"/>
      <c r="S29" s="1705" t="s">
        <v>4064</v>
      </c>
      <c r="T29" s="1709" t="s">
        <v>4065</v>
      </c>
      <c r="U29" s="1705" t="s">
        <v>2504</v>
      </c>
      <c r="V29" s="1705" t="s">
        <v>3940</v>
      </c>
      <c r="W29" s="1705" t="s">
        <v>3961</v>
      </c>
      <c r="X29" s="1705" t="s">
        <v>3874</v>
      </c>
      <c r="Y29" s="1705" t="s">
        <v>3985</v>
      </c>
      <c r="Z29" s="1705" t="s">
        <v>4066</v>
      </c>
      <c r="AA29" s="1705" t="s">
        <v>1146</v>
      </c>
      <c r="AB29" s="1705" t="s">
        <v>4067</v>
      </c>
      <c r="AC29" s="1705" t="s">
        <v>4068</v>
      </c>
      <c r="AD29" s="1705" t="s">
        <v>3906</v>
      </c>
      <c r="AE29" s="1705" t="s">
        <v>138</v>
      </c>
      <c r="AF29" s="1705" t="s">
        <v>3881</v>
      </c>
      <c r="AG29" s="1705"/>
      <c r="AH29" s="1705"/>
      <c r="AI29" s="1705"/>
      <c r="AJ29" s="1705"/>
      <c r="AK29" s="1705"/>
      <c r="AL29" s="1705"/>
      <c r="AM29" s="1705"/>
      <c r="AN29" s="1705"/>
      <c r="AO29" s="1705"/>
      <c r="AP29" s="1705"/>
      <c r="AQ29" s="1705"/>
      <c r="AR29" s="1705"/>
      <c r="AS29" s="1705"/>
      <c r="AT29" s="1705"/>
      <c r="AU29" s="1705"/>
      <c r="AV29" s="1705"/>
      <c r="AW29" s="1705"/>
      <c r="AX29" s="1705"/>
      <c r="AY29" s="1705"/>
      <c r="AZ29" s="1705"/>
      <c r="BA29" s="1705" t="s">
        <v>3891</v>
      </c>
      <c r="BB29" s="1714"/>
      <c r="BC29" s="1714"/>
      <c r="BD29" s="1714"/>
      <c r="BE29" s="1714"/>
      <c r="BF29" s="1714"/>
      <c r="BG29" s="1714"/>
      <c r="BH29" s="1714"/>
      <c r="BI29" s="1714"/>
      <c r="BJ29" s="1714"/>
      <c r="BK29" s="1714"/>
      <c r="BL29" s="1714"/>
      <c r="BM29" s="1714"/>
      <c r="BN29" s="1714"/>
      <c r="BO29" s="1714"/>
      <c r="BP29" s="1714"/>
      <c r="BQ29" s="1714"/>
      <c r="BR29" s="1714"/>
      <c r="BS29" s="1714"/>
      <c r="BT29" s="1714"/>
      <c r="BU29" s="1714"/>
      <c r="BV29" s="1714"/>
      <c r="BW29" s="1714"/>
      <c r="BX29" s="1714"/>
      <c r="BY29" s="1714"/>
      <c r="BZ29" s="1714"/>
      <c r="CA29" s="1714"/>
      <c r="CB29" s="1714"/>
      <c r="CC29" s="1714"/>
      <c r="CD29" s="1714"/>
      <c r="CE29" s="1714"/>
      <c r="CF29" s="1714"/>
      <c r="CG29" s="1714"/>
      <c r="CH29" s="1714"/>
      <c r="CI29" s="1714"/>
      <c r="CJ29" s="1714"/>
      <c r="CK29" s="1714"/>
      <c r="CL29" s="1714"/>
      <c r="CM29" s="1714"/>
      <c r="CN29" s="1714"/>
      <c r="CO29" s="1714"/>
      <c r="CP29" s="1714"/>
      <c r="CQ29" s="1714"/>
      <c r="CR29" s="1714"/>
      <c r="CS29" s="1714"/>
      <c r="CT29" s="1714"/>
      <c r="CU29" s="1714"/>
      <c r="CV29" s="1714"/>
      <c r="CW29" s="1714"/>
      <c r="CX29" s="1714"/>
      <c r="CY29" s="1714"/>
      <c r="CZ29" s="1714"/>
      <c r="DA29" s="1714"/>
      <c r="DB29" s="1714"/>
      <c r="DC29" s="1714"/>
      <c r="DD29" s="1714"/>
      <c r="DE29" s="1714"/>
      <c r="DF29" s="1714"/>
      <c r="DG29" s="1714"/>
      <c r="DH29" s="1714"/>
      <c r="DI29" s="1714"/>
      <c r="DJ29" s="1714"/>
      <c r="DK29" s="1714"/>
      <c r="DL29" s="1714"/>
      <c r="DM29" s="1714"/>
      <c r="DN29" s="1714"/>
      <c r="DO29" s="1714"/>
      <c r="DP29" s="1714"/>
      <c r="DQ29" s="1714"/>
      <c r="DR29" s="1714"/>
      <c r="DS29" s="1714"/>
      <c r="DT29" s="1714"/>
      <c r="DU29" s="1714"/>
      <c r="DV29" s="1714"/>
      <c r="DW29" s="1714"/>
      <c r="DX29" s="1714"/>
      <c r="DY29" s="1714"/>
      <c r="DZ29" s="1714"/>
      <c r="EA29" s="1714"/>
      <c r="EB29" s="1714"/>
      <c r="EC29" s="1714"/>
      <c r="ED29" s="1714"/>
      <c r="EE29" s="1714"/>
      <c r="EF29" s="1714"/>
      <c r="EG29" s="1714"/>
      <c r="EH29" s="1714"/>
      <c r="EI29" s="1714"/>
      <c r="EJ29" s="1714"/>
      <c r="EK29" s="1714"/>
      <c r="EL29" s="1714"/>
      <c r="EM29" s="1714"/>
      <c r="EN29" s="1714"/>
      <c r="EO29" s="1714"/>
      <c r="EP29" s="1714"/>
      <c r="EQ29" s="1714"/>
      <c r="ER29" s="1714"/>
      <c r="ES29" s="1714"/>
      <c r="ET29" s="1714"/>
      <c r="EU29" s="1714"/>
      <c r="EV29" s="1714"/>
      <c r="EW29" s="1714"/>
      <c r="EX29" s="1714"/>
      <c r="EY29" s="1714"/>
      <c r="EZ29" s="1714"/>
      <c r="FA29" s="1714"/>
      <c r="FB29" s="1714"/>
      <c r="FC29" s="1714"/>
      <c r="FD29" s="1714"/>
      <c r="FE29" s="1714"/>
      <c r="FF29" s="1714"/>
      <c r="FG29" s="1714"/>
      <c r="FH29" s="1714"/>
      <c r="FI29" s="1714"/>
      <c r="FJ29" s="1714"/>
      <c r="FK29" s="1714"/>
      <c r="FL29" s="1714"/>
      <c r="FM29" s="1714"/>
      <c r="FN29" s="1714"/>
      <c r="FO29" s="1714"/>
      <c r="FP29" s="1714"/>
      <c r="FQ29" s="1714"/>
      <c r="FR29" s="1714"/>
      <c r="FS29" s="1714"/>
      <c r="FT29" s="1714"/>
      <c r="FU29" s="1714"/>
      <c r="FV29" s="1714"/>
      <c r="FW29" s="1714"/>
      <c r="FX29" s="1714"/>
      <c r="FY29" s="1714"/>
      <c r="FZ29" s="1714"/>
      <c r="GA29" s="1714"/>
      <c r="GB29" s="1714"/>
      <c r="GC29" s="1714"/>
      <c r="GD29" s="1714"/>
      <c r="GE29" s="1714"/>
      <c r="GF29" s="1714"/>
      <c r="GG29" s="1714"/>
      <c r="GH29" s="1714"/>
      <c r="GI29" s="1714"/>
      <c r="GJ29" s="1714"/>
      <c r="GK29" s="1714"/>
      <c r="GL29" s="1714"/>
      <c r="GM29" s="1714"/>
      <c r="GN29" s="1714"/>
      <c r="GO29" s="1714"/>
      <c r="GP29" s="1714"/>
      <c r="GQ29" s="1714"/>
      <c r="GR29" s="1714"/>
      <c r="GS29" s="1714"/>
      <c r="GT29" s="1714"/>
      <c r="GU29" s="1714"/>
      <c r="GV29" s="1714"/>
      <c r="GW29" s="1714"/>
      <c r="GX29" s="1714"/>
      <c r="GY29" s="1714"/>
      <c r="GZ29" s="1714"/>
      <c r="HA29" s="1714"/>
      <c r="HB29" s="1714"/>
      <c r="HC29" s="1714"/>
      <c r="HD29" s="1714"/>
      <c r="HE29" s="1714"/>
      <c r="HF29" s="1714"/>
      <c r="HG29" s="1714"/>
      <c r="HH29" s="1714"/>
      <c r="HI29" s="1714"/>
      <c r="HJ29" s="1714"/>
      <c r="HK29" s="1714"/>
      <c r="HL29" s="1714"/>
      <c r="HM29" s="1714"/>
      <c r="HN29" s="1714"/>
      <c r="HO29" s="1714"/>
      <c r="HP29" s="1714"/>
      <c r="HQ29" s="1714"/>
      <c r="HR29" s="1714"/>
      <c r="HS29" s="1714"/>
      <c r="HT29" s="1714"/>
      <c r="HU29" s="1714"/>
      <c r="HV29" s="1714"/>
      <c r="HW29" s="1714"/>
      <c r="HX29" s="1714"/>
      <c r="HY29" s="1714"/>
      <c r="HZ29" s="1714"/>
      <c r="IA29" s="1714"/>
      <c r="IB29" s="1714"/>
      <c r="IC29" s="1714"/>
      <c r="ID29" s="1714"/>
      <c r="IE29" s="1714"/>
      <c r="IF29" s="1714"/>
      <c r="IG29" s="1714"/>
      <c r="IH29" s="1714"/>
      <c r="II29" s="1714"/>
      <c r="IJ29" s="1714"/>
      <c r="IK29" s="1714"/>
      <c r="IL29" s="1714"/>
      <c r="IM29" s="1714"/>
      <c r="IN29" s="1714"/>
      <c r="IO29" s="1714"/>
      <c r="IP29" s="1714"/>
      <c r="IQ29" s="1714"/>
      <c r="IR29" s="1714"/>
      <c r="IS29" s="1714"/>
      <c r="IT29" s="1714"/>
      <c r="IU29" s="1714"/>
      <c r="IV29" s="1714"/>
      <c r="IW29" s="1714"/>
      <c r="IX29" s="1714"/>
      <c r="IY29" s="1714"/>
      <c r="IZ29" s="1714"/>
      <c r="JA29" s="1714"/>
      <c r="JB29" s="1714"/>
      <c r="JC29" s="1714"/>
      <c r="JD29" s="1714"/>
      <c r="JE29" s="1714"/>
      <c r="JF29" s="1714"/>
      <c r="JG29" s="1714"/>
      <c r="JH29" s="1714"/>
      <c r="JI29" s="1714"/>
      <c r="JJ29" s="1714"/>
      <c r="JK29" s="1714"/>
      <c r="JL29" s="1714"/>
      <c r="JM29" s="1714"/>
      <c r="JN29" s="1714"/>
      <c r="JO29" s="1714"/>
      <c r="JP29" s="1714"/>
      <c r="JQ29" s="1714"/>
      <c r="JR29" s="1714"/>
      <c r="JS29" s="1714"/>
      <c r="JT29" s="1714"/>
      <c r="JU29" s="1714"/>
      <c r="JV29" s="1714"/>
      <c r="JW29" s="1714"/>
      <c r="JX29" s="1714"/>
      <c r="JY29" s="1714"/>
      <c r="JZ29" s="1714"/>
      <c r="KA29" s="1714"/>
      <c r="KB29" s="1714"/>
      <c r="KC29" s="1714"/>
      <c r="KD29" s="1714"/>
      <c r="KE29" s="1714"/>
      <c r="KF29" s="1714"/>
      <c r="KG29" s="1714"/>
      <c r="KH29" s="1714"/>
      <c r="KI29" s="1714"/>
      <c r="KJ29" s="1714"/>
      <c r="KK29" s="1714"/>
      <c r="KL29" s="1714"/>
      <c r="KM29" s="1714"/>
      <c r="KN29" s="1714"/>
      <c r="KO29" s="1714"/>
      <c r="KP29" s="1714"/>
      <c r="KQ29" s="1714"/>
      <c r="KR29" s="1714"/>
      <c r="KS29" s="1714"/>
      <c r="KT29" s="1714"/>
      <c r="KU29" s="1714"/>
      <c r="KV29" s="1714"/>
      <c r="KW29" s="1714"/>
      <c r="KX29" s="1714"/>
      <c r="KY29" s="1714"/>
      <c r="KZ29" s="1714"/>
      <c r="LA29" s="1714"/>
      <c r="LB29" s="1714"/>
      <c r="LC29" s="1714"/>
      <c r="LD29" s="1714"/>
      <c r="LE29" s="1714"/>
      <c r="LF29" s="1714"/>
      <c r="LG29" s="1714"/>
      <c r="LH29" s="1714"/>
      <c r="LI29" s="1714"/>
      <c r="LJ29" s="1714"/>
      <c r="LK29" s="1714"/>
      <c r="LL29" s="1714"/>
      <c r="LM29" s="1714"/>
      <c r="LN29" s="1714"/>
      <c r="LO29" s="1714"/>
      <c r="LP29" s="1714"/>
      <c r="LQ29" s="1714"/>
      <c r="LR29" s="1714"/>
      <c r="LS29" s="1714"/>
      <c r="LT29" s="1714"/>
      <c r="LU29" s="1714"/>
      <c r="LV29" s="1714"/>
      <c r="LW29" s="1714"/>
      <c r="LX29" s="1714"/>
      <c r="LY29" s="1714"/>
      <c r="LZ29" s="1714"/>
      <c r="MA29" s="1714"/>
      <c r="MB29" s="1714"/>
      <c r="MC29" s="1714"/>
      <c r="MD29" s="1714"/>
      <c r="ME29" s="1714"/>
      <c r="MF29" s="1714"/>
      <c r="MG29" s="1714"/>
      <c r="MH29" s="1714"/>
      <c r="MI29" s="1714"/>
      <c r="MJ29" s="1714"/>
      <c r="MK29" s="1714"/>
      <c r="ML29" s="1714"/>
      <c r="MM29" s="1714"/>
      <c r="MN29" s="1714"/>
      <c r="MO29" s="1714"/>
      <c r="MP29" s="1714"/>
      <c r="MQ29" s="1714"/>
      <c r="MR29" s="1714"/>
      <c r="MS29" s="1714"/>
      <c r="MT29" s="1714"/>
      <c r="MU29" s="1714"/>
      <c r="MV29" s="1714"/>
      <c r="MW29" s="1714"/>
      <c r="MX29" s="1714"/>
      <c r="MY29" s="1714"/>
      <c r="MZ29" s="1714"/>
      <c r="NA29" s="1714"/>
      <c r="NB29" s="1714"/>
      <c r="NC29" s="1714"/>
      <c r="ND29" s="1714"/>
      <c r="NE29" s="1714"/>
      <c r="NF29" s="1714"/>
      <c r="NG29" s="1714"/>
      <c r="NH29" s="1714"/>
      <c r="NI29" s="1714"/>
      <c r="NJ29" s="1714"/>
      <c r="NK29" s="1714"/>
      <c r="NL29" s="1714"/>
      <c r="NM29" s="1714"/>
      <c r="NN29" s="1714"/>
      <c r="NO29" s="1714"/>
      <c r="NP29" s="1714"/>
      <c r="NQ29" s="1714"/>
      <c r="NR29" s="1714"/>
      <c r="NS29" s="1714"/>
      <c r="NT29" s="1714"/>
      <c r="NU29" s="1714"/>
      <c r="NV29" s="1714"/>
      <c r="NW29" s="1714"/>
      <c r="NX29" s="1714"/>
      <c r="NY29" s="1714"/>
      <c r="NZ29" s="1714"/>
      <c r="OA29" s="1714"/>
      <c r="OB29" s="1714"/>
      <c r="OC29" s="1714"/>
      <c r="OD29" s="1714"/>
      <c r="OE29" s="1714"/>
      <c r="OF29" s="1714"/>
      <c r="OG29" s="1714"/>
      <c r="OH29" s="1714"/>
      <c r="OI29" s="1714"/>
      <c r="OJ29" s="1714"/>
      <c r="OK29" s="1714"/>
      <c r="OL29" s="1714"/>
      <c r="OM29" s="1714"/>
      <c r="ON29" s="1714"/>
      <c r="OO29" s="1714"/>
      <c r="OP29" s="1714"/>
      <c r="OQ29" s="1714"/>
      <c r="OR29" s="1714"/>
      <c r="OS29" s="1714"/>
      <c r="OT29" s="1714"/>
      <c r="OU29" s="1714"/>
      <c r="OV29" s="1714"/>
      <c r="OW29" s="1714"/>
      <c r="OX29" s="1714"/>
      <c r="OY29" s="1714"/>
      <c r="OZ29" s="1714"/>
      <c r="PA29" s="1714"/>
      <c r="PB29" s="1714"/>
      <c r="PC29" s="1714"/>
      <c r="PD29" s="1714"/>
      <c r="PE29" s="1714"/>
      <c r="PF29" s="1714"/>
      <c r="PG29" s="1714"/>
      <c r="PH29" s="1714"/>
      <c r="PI29" s="1714"/>
      <c r="PJ29" s="1714"/>
      <c r="PK29" s="1714"/>
      <c r="PL29" s="1714"/>
      <c r="PM29" s="1714"/>
      <c r="PN29" s="1714"/>
      <c r="PO29" s="1714"/>
      <c r="PP29" s="1714"/>
      <c r="PQ29" s="1714"/>
      <c r="PR29" s="1714"/>
      <c r="PS29" s="1714"/>
      <c r="PT29" s="1714"/>
      <c r="PU29" s="1714"/>
      <c r="PV29" s="1714"/>
      <c r="PW29" s="1714"/>
      <c r="PX29" s="1714"/>
      <c r="PY29" s="1714"/>
      <c r="PZ29" s="1714"/>
      <c r="QA29" s="1714"/>
      <c r="QB29" s="1714"/>
      <c r="QC29" s="1714"/>
      <c r="QD29" s="1714"/>
      <c r="QE29" s="1714"/>
      <c r="QF29" s="1714"/>
      <c r="QG29" s="1714"/>
      <c r="QH29" s="1714"/>
      <c r="QI29" s="1714"/>
      <c r="QJ29" s="1714"/>
      <c r="QK29" s="1714"/>
      <c r="QL29" s="1714"/>
      <c r="QM29" s="1714"/>
      <c r="QN29" s="1714"/>
      <c r="QO29" s="1714"/>
      <c r="QP29" s="1714"/>
      <c r="QQ29" s="1714"/>
      <c r="QR29" s="1714"/>
      <c r="QS29" s="1714"/>
      <c r="QT29" s="1714"/>
      <c r="QU29" s="1714"/>
      <c r="QV29" s="1714"/>
      <c r="QW29" s="1714"/>
      <c r="QX29" s="1714"/>
      <c r="QY29" s="1714"/>
      <c r="QZ29" s="1714"/>
      <c r="RA29" s="1714"/>
      <c r="RB29" s="1714"/>
      <c r="RC29" s="1714"/>
      <c r="RD29" s="1714"/>
      <c r="RE29" s="1714"/>
      <c r="RF29" s="1714"/>
      <c r="RG29" s="1714"/>
      <c r="RH29" s="1714"/>
      <c r="RI29" s="1714"/>
      <c r="RJ29" s="1714"/>
      <c r="RK29" s="1714"/>
      <c r="RL29" s="1714"/>
      <c r="RM29" s="1714"/>
      <c r="RN29" s="1714"/>
      <c r="RO29" s="1714"/>
      <c r="RP29" s="1714"/>
      <c r="RQ29" s="1714"/>
      <c r="RR29" s="1714"/>
      <c r="RS29" s="1714"/>
      <c r="RT29" s="1714"/>
      <c r="RU29" s="1714"/>
      <c r="RV29" s="1714"/>
      <c r="RW29" s="1714"/>
      <c r="RX29" s="1714"/>
      <c r="RY29" s="1714"/>
      <c r="RZ29" s="1714"/>
      <c r="SA29" s="1714"/>
      <c r="SB29" s="1714"/>
      <c r="SC29" s="1714"/>
      <c r="SD29" s="1714"/>
      <c r="SE29" s="1714"/>
      <c r="SF29" s="1714"/>
      <c r="SG29" s="1714"/>
      <c r="SH29" s="1714"/>
      <c r="SI29" s="1714"/>
      <c r="SJ29" s="1714"/>
      <c r="SK29" s="1714"/>
      <c r="SL29" s="1714"/>
      <c r="SM29" s="1714"/>
      <c r="SN29" s="1714"/>
      <c r="SO29" s="1714"/>
      <c r="SP29" s="1714"/>
      <c r="SQ29" s="1714"/>
      <c r="SR29" s="1714"/>
      <c r="SS29" s="1714"/>
      <c r="ST29" s="1714"/>
      <c r="SU29" s="1714"/>
      <c r="SV29" s="1714"/>
      <c r="SW29" s="1714"/>
      <c r="SX29" s="1714"/>
      <c r="SY29" s="1714"/>
      <c r="SZ29" s="1714"/>
      <c r="TA29" s="1714"/>
      <c r="TB29" s="1714"/>
      <c r="TC29" s="1714"/>
      <c r="TD29" s="1714"/>
      <c r="TE29" s="1714"/>
      <c r="TF29" s="1714"/>
      <c r="TG29" s="1714"/>
      <c r="TH29" s="1714"/>
      <c r="TI29" s="1714"/>
      <c r="TJ29" s="1714"/>
      <c r="TK29" s="1714"/>
      <c r="TL29" s="1714"/>
      <c r="TM29" s="1714"/>
      <c r="TN29" s="1714"/>
      <c r="TO29" s="1714"/>
      <c r="TP29" s="1714"/>
      <c r="TQ29" s="1714"/>
      <c r="TR29" s="1714"/>
      <c r="TS29" s="1714"/>
      <c r="TT29" s="1714"/>
      <c r="TU29" s="1714"/>
      <c r="TV29" s="1714"/>
      <c r="TW29" s="1714"/>
      <c r="TX29" s="1714"/>
      <c r="TY29" s="1714"/>
      <c r="TZ29" s="1714"/>
      <c r="UA29" s="1714"/>
      <c r="UB29" s="1714"/>
      <c r="UC29" s="1714"/>
      <c r="UD29" s="1714"/>
      <c r="UE29" s="1714"/>
      <c r="UF29" s="1714"/>
      <c r="UG29" s="1714"/>
      <c r="UH29" s="1714"/>
      <c r="UI29" s="1714"/>
      <c r="UJ29" s="1714"/>
      <c r="UK29" s="1714"/>
      <c r="UL29" s="1714"/>
      <c r="UM29" s="1714"/>
      <c r="UN29" s="1714"/>
      <c r="UO29" s="1714"/>
      <c r="UP29" s="1714"/>
      <c r="UQ29" s="1714"/>
      <c r="UR29" s="1714"/>
      <c r="US29" s="1714"/>
      <c r="UT29" s="1714"/>
      <c r="UU29" s="1714"/>
      <c r="UV29" s="1714"/>
      <c r="UW29" s="1714"/>
      <c r="UX29" s="1714"/>
      <c r="UY29" s="1714"/>
      <c r="UZ29" s="1714"/>
      <c r="VA29" s="1714"/>
      <c r="VB29" s="1714"/>
      <c r="VC29" s="1714"/>
      <c r="VD29" s="1714"/>
      <c r="VE29" s="1714"/>
      <c r="VF29" s="1714"/>
      <c r="VG29" s="1714"/>
      <c r="VH29" s="1714"/>
      <c r="VI29" s="1714"/>
      <c r="VJ29" s="1714"/>
      <c r="VK29" s="1714"/>
      <c r="VL29" s="1714"/>
      <c r="VM29" s="1714"/>
      <c r="VN29" s="1714"/>
      <c r="VO29" s="1714"/>
      <c r="VP29" s="1714"/>
      <c r="VQ29" s="1714"/>
      <c r="VR29" s="1714"/>
      <c r="VS29" s="1714"/>
      <c r="VT29" s="1714"/>
      <c r="VU29" s="1714"/>
      <c r="VV29" s="1714"/>
      <c r="VW29" s="1714"/>
      <c r="VX29" s="1714"/>
      <c r="VY29" s="1714"/>
      <c r="VZ29" s="1714"/>
      <c r="WA29" s="1714"/>
      <c r="WB29" s="1714"/>
      <c r="WC29" s="1714"/>
      <c r="WD29" s="1714"/>
      <c r="WE29" s="1714"/>
      <c r="WF29" s="1714"/>
      <c r="WG29" s="1714"/>
      <c r="WH29" s="1714"/>
      <c r="WI29" s="1714"/>
      <c r="WJ29" s="1714"/>
      <c r="WK29" s="1714"/>
      <c r="WL29" s="1714"/>
      <c r="WM29" s="1714"/>
      <c r="WN29" s="1714"/>
      <c r="WO29" s="1714"/>
      <c r="WP29" s="1714"/>
      <c r="WQ29" s="1714"/>
      <c r="WR29" s="1714"/>
      <c r="WS29" s="1714"/>
      <c r="WT29" s="1714"/>
      <c r="WU29" s="1714"/>
      <c r="WV29" s="1714"/>
      <c r="WW29" s="1714"/>
      <c r="WX29" s="1714"/>
      <c r="WY29" s="1714"/>
      <c r="WZ29" s="1714"/>
      <c r="XA29" s="1714"/>
      <c r="XB29" s="1714"/>
      <c r="XC29" s="1714"/>
      <c r="XD29" s="1714"/>
      <c r="XE29" s="1714"/>
      <c r="XF29" s="1714"/>
      <c r="XG29" s="1714"/>
      <c r="XH29" s="1714"/>
      <c r="XI29" s="1714"/>
      <c r="XJ29" s="1714"/>
      <c r="XK29" s="1714"/>
      <c r="XL29" s="1714"/>
      <c r="XM29" s="1714"/>
      <c r="XN29" s="1714"/>
      <c r="XO29" s="1714"/>
      <c r="XP29" s="1714"/>
      <c r="XQ29" s="1714"/>
      <c r="XR29" s="1714"/>
      <c r="XS29" s="1714"/>
      <c r="XT29" s="1714"/>
      <c r="XU29" s="1714"/>
      <c r="XV29" s="1714"/>
      <c r="XW29" s="1714"/>
      <c r="XX29" s="1714"/>
      <c r="XY29" s="1714"/>
      <c r="XZ29" s="1714"/>
      <c r="YA29" s="1714"/>
      <c r="YB29" s="1714"/>
      <c r="YC29" s="1714"/>
      <c r="YD29" s="1714"/>
      <c r="YE29" s="1714"/>
      <c r="YF29" s="1714"/>
      <c r="YG29" s="1714"/>
      <c r="YH29" s="1714"/>
      <c r="YI29" s="1714"/>
      <c r="YJ29" s="1714"/>
      <c r="YK29" s="1714"/>
      <c r="YL29" s="1714"/>
      <c r="YM29" s="1714"/>
      <c r="YN29" s="1714"/>
      <c r="YO29" s="1714"/>
      <c r="YP29" s="1714"/>
      <c r="YQ29" s="1714"/>
      <c r="YR29" s="1714"/>
      <c r="YS29" s="1714"/>
      <c r="YT29" s="1714"/>
      <c r="YU29" s="1714"/>
      <c r="YV29" s="1714"/>
      <c r="YW29" s="1714"/>
      <c r="YX29" s="1714"/>
      <c r="YY29" s="1714"/>
      <c r="YZ29" s="1714"/>
      <c r="ZA29" s="1714"/>
      <c r="ZB29" s="1714"/>
      <c r="ZC29" s="1714"/>
      <c r="ZD29" s="1714"/>
      <c r="ZE29" s="1714"/>
      <c r="ZF29" s="1714"/>
      <c r="ZG29" s="1714"/>
      <c r="ZH29" s="1714"/>
      <c r="ZI29" s="1714"/>
      <c r="ZJ29" s="1714"/>
      <c r="ZK29" s="1714"/>
      <c r="ZL29" s="1714"/>
      <c r="ZM29" s="1714"/>
      <c r="ZN29" s="1714"/>
      <c r="ZO29" s="1714"/>
      <c r="ZP29" s="1714"/>
      <c r="ZQ29" s="1714"/>
      <c r="ZR29" s="1714"/>
      <c r="ZS29" s="1714"/>
      <c r="ZT29" s="1714"/>
      <c r="ZU29" s="1714"/>
      <c r="ZV29" s="1714"/>
      <c r="ZW29" s="1714"/>
      <c r="ZX29" s="1714"/>
      <c r="ZY29" s="1714"/>
      <c r="ZZ29" s="1714"/>
      <c r="AAA29" s="1714"/>
      <c r="AAB29" s="1714"/>
      <c r="AAC29" s="1714"/>
      <c r="AAD29" s="1714"/>
      <c r="AAE29" s="1714"/>
      <c r="AAF29" s="1714"/>
      <c r="AAG29" s="1714"/>
      <c r="AAH29" s="1714"/>
      <c r="AAI29" s="1714"/>
      <c r="AAJ29" s="1714"/>
      <c r="AAK29" s="1714"/>
      <c r="AAL29" s="1714"/>
      <c r="AAM29" s="1714"/>
      <c r="AAN29" s="1714"/>
      <c r="AAO29" s="1714"/>
      <c r="AAP29" s="1714"/>
      <c r="AAQ29" s="1714"/>
      <c r="AAR29" s="1714"/>
      <c r="AAS29" s="1714"/>
      <c r="AAT29" s="1714"/>
      <c r="AAU29" s="1714"/>
      <c r="AAV29" s="1714"/>
      <c r="AAW29" s="1714"/>
      <c r="AAX29" s="1714"/>
      <c r="AAY29" s="1714"/>
      <c r="AAZ29" s="1714"/>
      <c r="ABA29" s="1714"/>
      <c r="ABB29" s="1714"/>
      <c r="ABC29" s="1714"/>
      <c r="ABD29" s="1714"/>
      <c r="ABE29" s="1714"/>
      <c r="ABF29" s="1714"/>
      <c r="ABG29" s="1714"/>
      <c r="ABH29" s="1714"/>
      <c r="ABI29" s="1714"/>
      <c r="ABJ29" s="1714"/>
      <c r="ABK29" s="1714"/>
      <c r="ABL29" s="1714"/>
      <c r="ABM29" s="1714"/>
      <c r="ABN29" s="1714"/>
      <c r="ABO29" s="1714"/>
      <c r="ABP29" s="1714"/>
      <c r="ABQ29" s="1714"/>
      <c r="ABR29" s="1714"/>
      <c r="ABS29" s="1714"/>
      <c r="ABT29" s="1714"/>
      <c r="ABU29" s="1714"/>
      <c r="ABV29" s="1714"/>
      <c r="ABW29" s="1714"/>
      <c r="ABX29" s="1714"/>
      <c r="ABY29" s="1714"/>
      <c r="ABZ29" s="1714"/>
      <c r="ACA29" s="1714"/>
      <c r="ACB29" s="1714"/>
      <c r="ACC29" s="1714"/>
      <c r="ACD29" s="1714"/>
      <c r="ACE29" s="1714"/>
      <c r="ACF29" s="1714"/>
      <c r="ACG29" s="1714"/>
      <c r="ACH29" s="1714"/>
      <c r="ACI29" s="1714"/>
      <c r="ACJ29" s="1714"/>
      <c r="ACK29" s="1714"/>
      <c r="ACL29" s="1714"/>
      <c r="ACM29" s="1714"/>
      <c r="ACN29" s="1714"/>
      <c r="ACO29" s="1714"/>
      <c r="ACP29" s="1714"/>
      <c r="ACQ29" s="1714"/>
      <c r="ACR29" s="1714"/>
      <c r="ACS29" s="1714"/>
      <c r="ACT29" s="1714"/>
      <c r="ACU29" s="1714"/>
      <c r="ACV29" s="1714"/>
      <c r="ACW29" s="1714"/>
      <c r="ACX29" s="1714"/>
      <c r="ACY29" s="1714"/>
      <c r="ACZ29" s="1714"/>
      <c r="ADA29" s="1714"/>
      <c r="ADB29" s="1714"/>
      <c r="ADC29" s="1714"/>
      <c r="ADD29" s="1714"/>
      <c r="ADE29" s="1714"/>
      <c r="ADF29" s="1714"/>
      <c r="ADG29" s="1714"/>
      <c r="ADH29" s="1714"/>
      <c r="ADI29" s="1714"/>
      <c r="ADJ29" s="1714"/>
      <c r="ADK29" s="1714"/>
      <c r="ADL29" s="1714"/>
      <c r="ADM29" s="1714"/>
      <c r="ADN29" s="1714"/>
      <c r="ADO29" s="1714"/>
      <c r="ADP29" s="1714"/>
      <c r="ADQ29" s="1714"/>
      <c r="ADR29" s="1714"/>
      <c r="ADS29" s="1714"/>
      <c r="ADT29" s="1714"/>
      <c r="ADU29" s="1714"/>
      <c r="ADV29" s="1714"/>
      <c r="ADW29" s="1714"/>
      <c r="ADX29" s="1714"/>
      <c r="ADY29" s="1714"/>
      <c r="ADZ29" s="1714"/>
      <c r="AEA29" s="1714"/>
      <c r="AEB29" s="1714"/>
      <c r="AEC29" s="1714"/>
      <c r="AED29" s="1714"/>
      <c r="AEE29" s="1714"/>
      <c r="AEF29" s="1714"/>
      <c r="AEG29" s="1714"/>
      <c r="AEH29" s="1714"/>
      <c r="AEI29" s="1714"/>
      <c r="AEJ29" s="1714"/>
      <c r="AEK29" s="1714"/>
      <c r="AEL29" s="1714"/>
      <c r="AEM29" s="1714"/>
      <c r="AEN29" s="1714"/>
      <c r="AEO29" s="1714"/>
      <c r="AEP29" s="1714"/>
      <c r="AEQ29" s="1714"/>
      <c r="AER29" s="1714"/>
      <c r="AES29" s="1714"/>
      <c r="AET29" s="1714"/>
      <c r="AEU29" s="1714"/>
      <c r="AEV29" s="1714"/>
      <c r="AEW29" s="1714"/>
      <c r="AEX29" s="1714"/>
      <c r="AEY29" s="1714"/>
      <c r="AEZ29" s="1714"/>
      <c r="AFA29" s="1714"/>
      <c r="AFB29" s="1714"/>
      <c r="AFC29" s="1714"/>
      <c r="AFD29" s="1714"/>
      <c r="AFE29" s="1714"/>
      <c r="AFF29" s="1714"/>
      <c r="AFG29" s="1714"/>
      <c r="AFH29" s="1714"/>
      <c r="AFI29" s="1714"/>
      <c r="AFJ29" s="1714"/>
      <c r="AFK29" s="1714"/>
      <c r="AFL29" s="1714"/>
      <c r="AFM29" s="1714"/>
      <c r="AFN29" s="1714"/>
      <c r="AFO29" s="1714"/>
      <c r="AFP29" s="1714"/>
      <c r="AFQ29" s="1714"/>
      <c r="AFR29" s="1714"/>
      <c r="AFS29" s="1714"/>
      <c r="AFT29" s="1714"/>
      <c r="AFU29" s="1714"/>
      <c r="AFV29" s="1714"/>
      <c r="AFW29" s="1714"/>
      <c r="AFX29" s="1714"/>
      <c r="AFY29" s="1714"/>
      <c r="AFZ29" s="1714"/>
      <c r="AGA29" s="1714"/>
      <c r="AGB29" s="1714"/>
      <c r="AGC29" s="1714"/>
      <c r="AGD29" s="1714"/>
      <c r="AGE29" s="1714"/>
      <c r="AGF29" s="1714"/>
      <c r="AGG29" s="1714"/>
      <c r="AGH29" s="1714"/>
      <c r="AGI29" s="1714"/>
      <c r="AGJ29" s="1714"/>
      <c r="AGK29" s="1714"/>
      <c r="AGL29" s="1714"/>
      <c r="AGM29" s="1714"/>
      <c r="AGN29" s="1714"/>
      <c r="AGO29" s="1714"/>
      <c r="AGP29" s="1714"/>
      <c r="AGQ29" s="1714"/>
      <c r="AGR29" s="1714"/>
      <c r="AGS29" s="1714"/>
      <c r="AGT29" s="1714"/>
      <c r="AGU29" s="1714"/>
      <c r="AGV29" s="1714"/>
      <c r="AGW29" s="1714"/>
      <c r="AGX29" s="1714"/>
      <c r="AGY29" s="1714"/>
      <c r="AGZ29" s="1714"/>
      <c r="AHA29" s="1714"/>
      <c r="AHB29" s="1714"/>
      <c r="AHC29" s="1714"/>
      <c r="AHD29" s="1714"/>
      <c r="AHE29" s="1714"/>
      <c r="AHF29" s="1714"/>
      <c r="AHG29" s="1714"/>
      <c r="AHH29" s="1714"/>
      <c r="AHI29" s="1714"/>
      <c r="AHJ29" s="1714"/>
      <c r="AHK29" s="1714"/>
      <c r="AHL29" s="1714"/>
      <c r="AHM29" s="1714"/>
      <c r="AHN29" s="1714"/>
      <c r="AHO29" s="1714"/>
      <c r="AHP29" s="1714"/>
      <c r="AHQ29" s="1714"/>
      <c r="AHR29" s="1714"/>
      <c r="AHS29" s="1714"/>
      <c r="AHT29" s="1714"/>
      <c r="AHU29" s="1714"/>
      <c r="AHV29" s="1714"/>
      <c r="AHW29" s="1714"/>
      <c r="AHX29" s="1714"/>
      <c r="AHY29" s="1714"/>
      <c r="AHZ29" s="1714"/>
      <c r="AIA29" s="1714"/>
      <c r="AIB29" s="1714"/>
      <c r="AIC29" s="1714"/>
      <c r="AID29" s="1714"/>
      <c r="AIE29" s="1714"/>
      <c r="AIF29" s="1714"/>
      <c r="AIG29" s="1714"/>
      <c r="AIH29" s="1714"/>
      <c r="AII29" s="1714"/>
      <c r="AIJ29" s="1714"/>
      <c r="AIK29" s="1714"/>
      <c r="AIL29" s="1714"/>
      <c r="AIM29" s="1714"/>
      <c r="AIN29" s="1714"/>
      <c r="AIO29" s="1714"/>
      <c r="AIP29" s="1714"/>
      <c r="AIQ29" s="1714"/>
      <c r="AIR29" s="1714"/>
      <c r="AIS29" s="1714"/>
      <c r="AIT29" s="1714"/>
      <c r="AIU29" s="1714"/>
      <c r="AIV29" s="1714"/>
      <c r="AIW29" s="1714"/>
      <c r="AIX29" s="1714"/>
      <c r="AIY29" s="1714"/>
      <c r="AIZ29" s="1714"/>
      <c r="AJA29" s="1714"/>
      <c r="AJB29" s="1714"/>
      <c r="AJC29" s="1714"/>
      <c r="AJD29" s="1714"/>
      <c r="AJE29" s="1714"/>
      <c r="AJF29" s="1714"/>
      <c r="AJG29" s="1714"/>
      <c r="AJH29" s="1714"/>
      <c r="AJI29" s="1714"/>
      <c r="AJJ29" s="1714"/>
      <c r="AJK29" s="1714"/>
      <c r="AJL29" s="1714"/>
      <c r="AJM29" s="1714"/>
      <c r="AJN29" s="1714"/>
      <c r="AJO29" s="1714"/>
      <c r="AJP29" s="1714"/>
      <c r="AJQ29" s="1714"/>
      <c r="AJR29" s="1714"/>
      <c r="AJS29" s="1714"/>
      <c r="AJT29" s="1714"/>
      <c r="AJU29" s="1714"/>
      <c r="AJV29" s="1714"/>
      <c r="AJW29" s="1714"/>
      <c r="AJX29" s="1714"/>
      <c r="AJY29" s="1714"/>
      <c r="AJZ29" s="1714"/>
      <c r="AKA29" s="1714"/>
      <c r="AKB29" s="1714"/>
      <c r="AKC29" s="1714"/>
      <c r="AKD29" s="1714"/>
      <c r="AKE29" s="1714"/>
      <c r="AKF29" s="1714"/>
      <c r="AKG29" s="1714"/>
      <c r="AKH29" s="1714"/>
      <c r="AKI29" s="1714"/>
      <c r="AKJ29" s="1714"/>
      <c r="AKK29" s="1714"/>
      <c r="AKL29" s="1714"/>
      <c r="AKM29" s="1714"/>
      <c r="AKN29" s="1714"/>
      <c r="AKO29" s="1714"/>
      <c r="AKP29" s="1714"/>
      <c r="AKQ29" s="1714"/>
      <c r="AKR29" s="1714"/>
      <c r="AKS29" s="1714"/>
      <c r="AKT29" s="1714"/>
      <c r="AKU29" s="1714"/>
      <c r="AKV29" s="1714"/>
      <c r="AKW29" s="1714"/>
      <c r="AKX29" s="1714"/>
      <c r="AKY29" s="1714"/>
      <c r="AKZ29" s="1714"/>
      <c r="ALA29" s="1714"/>
      <c r="ALB29" s="1714"/>
      <c r="ALC29" s="1714"/>
      <c r="ALD29" s="1714"/>
      <c r="ALE29" s="1714"/>
      <c r="ALF29" s="1714"/>
      <c r="ALG29" s="1714"/>
      <c r="ALH29" s="1714"/>
      <c r="ALI29" s="1714"/>
      <c r="ALJ29" s="1714"/>
      <c r="ALK29" s="1714"/>
      <c r="ALL29" s="1714"/>
      <c r="ALM29" s="1714"/>
      <c r="ALN29" s="1714"/>
      <c r="ALO29" s="1714"/>
      <c r="ALP29" s="1714"/>
      <c r="ALQ29" s="1714"/>
      <c r="ALR29" s="1714"/>
      <c r="ALS29" s="1714"/>
      <c r="ALT29" s="1714"/>
      <c r="ALU29" s="1714"/>
      <c r="ALV29" s="1714"/>
      <c r="ALW29" s="1714"/>
      <c r="ALX29" s="1714"/>
      <c r="ALY29" s="1714"/>
      <c r="ALZ29" s="1714"/>
      <c r="AMA29" s="1714"/>
      <c r="AMB29" s="1714"/>
      <c r="AMC29" s="1714"/>
      <c r="AMD29" s="1714"/>
      <c r="AME29" s="1714"/>
      <c r="AMF29" s="1714"/>
      <c r="AMG29" s="1714"/>
      <c r="AMH29" s="1714"/>
      <c r="AMI29" s="1714"/>
      <c r="AMJ29" s="1714"/>
      <c r="AMK29" s="1714"/>
    </row>
    <row r="30" spans="1:1025" s="1409" customFormat="1" ht="30" customHeight="1">
      <c r="A30" s="1705" t="s">
        <v>3862</v>
      </c>
      <c r="B30" s="1705" t="s">
        <v>3863</v>
      </c>
      <c r="C30" s="1705" t="s">
        <v>647</v>
      </c>
      <c r="D30" s="1705" t="s">
        <v>4058</v>
      </c>
      <c r="E30" s="1705" t="s">
        <v>4059</v>
      </c>
      <c r="F30" s="1705" t="s">
        <v>4060</v>
      </c>
      <c r="G30" s="1705" t="s">
        <v>4061</v>
      </c>
      <c r="H30" s="1705"/>
      <c r="I30" s="1705"/>
      <c r="J30" s="1705"/>
      <c r="K30" s="1705"/>
      <c r="L30" s="1705"/>
      <c r="M30" s="1705"/>
      <c r="N30" s="1705"/>
      <c r="O30" s="1705"/>
      <c r="P30" s="1705" t="s">
        <v>4069</v>
      </c>
      <c r="Q30" s="1705" t="s">
        <v>4070</v>
      </c>
      <c r="R30" s="1739"/>
      <c r="S30" s="1705" t="s">
        <v>4071</v>
      </c>
      <c r="T30" s="1709" t="s">
        <v>4072</v>
      </c>
      <c r="U30" s="1705" t="s">
        <v>2504</v>
      </c>
      <c r="V30" s="1705" t="s">
        <v>3940</v>
      </c>
      <c r="W30" s="1705" t="s">
        <v>3961</v>
      </c>
      <c r="X30" s="1705" t="s">
        <v>3874</v>
      </c>
      <c r="Y30" s="1705" t="s">
        <v>3902</v>
      </c>
      <c r="Z30" s="1705" t="s">
        <v>4073</v>
      </c>
      <c r="AA30" s="1705" t="s">
        <v>1146</v>
      </c>
      <c r="AB30" s="1705" t="s">
        <v>4067</v>
      </c>
      <c r="AC30" s="1705" t="s">
        <v>4068</v>
      </c>
      <c r="AD30" s="1705" t="s">
        <v>3906</v>
      </c>
      <c r="AE30" s="1705" t="s">
        <v>138</v>
      </c>
      <c r="AF30" s="1705" t="s">
        <v>3881</v>
      </c>
      <c r="AG30" s="1705"/>
      <c r="AH30" s="1705"/>
      <c r="AI30" s="1705"/>
      <c r="AJ30" s="1705"/>
      <c r="AK30" s="1705"/>
      <c r="AL30" s="1705"/>
      <c r="AM30" s="1705"/>
      <c r="AN30" s="1705"/>
      <c r="AO30" s="1705"/>
      <c r="AP30" s="1705"/>
      <c r="AQ30" s="1705"/>
      <c r="AR30" s="1705"/>
      <c r="AS30" s="1705"/>
      <c r="AT30" s="1705"/>
      <c r="AU30" s="1705"/>
      <c r="AV30" s="1705"/>
      <c r="AW30" s="1705"/>
      <c r="AX30" s="1705"/>
      <c r="AY30" s="1705"/>
      <c r="AZ30" s="1705"/>
      <c r="BA30" s="1705" t="s">
        <v>3891</v>
      </c>
      <c r="BB30" s="1714"/>
      <c r="BC30" s="1714"/>
      <c r="BD30" s="1714"/>
      <c r="BE30" s="1714"/>
      <c r="BF30" s="1714"/>
      <c r="BG30" s="1714"/>
      <c r="BH30" s="1714"/>
      <c r="BI30" s="1714"/>
      <c r="BJ30" s="1714"/>
      <c r="BK30" s="1714"/>
      <c r="BL30" s="1714"/>
      <c r="BM30" s="1714"/>
      <c r="BN30" s="1714"/>
      <c r="BO30" s="1714"/>
      <c r="BP30" s="1714"/>
      <c r="BQ30" s="1714"/>
      <c r="BR30" s="1714"/>
      <c r="BS30" s="1714"/>
      <c r="BT30" s="1714"/>
      <c r="BU30" s="1714"/>
      <c r="BV30" s="1714"/>
      <c r="BW30" s="1714"/>
      <c r="BX30" s="1714"/>
      <c r="BY30" s="1714"/>
      <c r="BZ30" s="1714"/>
      <c r="CA30" s="1714"/>
      <c r="CB30" s="1714"/>
      <c r="CC30" s="1714"/>
      <c r="CD30" s="1714"/>
      <c r="CE30" s="1714"/>
      <c r="CF30" s="1714"/>
      <c r="CG30" s="1714"/>
      <c r="CH30" s="1714"/>
      <c r="CI30" s="1714"/>
      <c r="CJ30" s="1714"/>
      <c r="CK30" s="1714"/>
      <c r="CL30" s="1714"/>
      <c r="CM30" s="1714"/>
      <c r="CN30" s="1714"/>
      <c r="CO30" s="1714"/>
      <c r="CP30" s="1714"/>
      <c r="CQ30" s="1714"/>
      <c r="CR30" s="1714"/>
      <c r="CS30" s="1714"/>
      <c r="CT30" s="1714"/>
      <c r="CU30" s="1714"/>
      <c r="CV30" s="1714"/>
      <c r="CW30" s="1714"/>
      <c r="CX30" s="1714"/>
      <c r="CY30" s="1714"/>
      <c r="CZ30" s="1714"/>
      <c r="DA30" s="1714"/>
      <c r="DB30" s="1714"/>
      <c r="DC30" s="1714"/>
      <c r="DD30" s="1714"/>
      <c r="DE30" s="1714"/>
      <c r="DF30" s="1714"/>
      <c r="DG30" s="1714"/>
      <c r="DH30" s="1714"/>
      <c r="DI30" s="1714"/>
      <c r="DJ30" s="1714"/>
      <c r="DK30" s="1714"/>
      <c r="DL30" s="1714"/>
      <c r="DM30" s="1714"/>
      <c r="DN30" s="1714"/>
      <c r="DO30" s="1714"/>
      <c r="DP30" s="1714"/>
      <c r="DQ30" s="1714"/>
      <c r="DR30" s="1714"/>
      <c r="DS30" s="1714"/>
      <c r="DT30" s="1714"/>
      <c r="DU30" s="1714"/>
      <c r="DV30" s="1714"/>
      <c r="DW30" s="1714"/>
      <c r="DX30" s="1714"/>
      <c r="DY30" s="1714"/>
      <c r="DZ30" s="1714"/>
      <c r="EA30" s="1714"/>
      <c r="EB30" s="1714"/>
      <c r="EC30" s="1714"/>
      <c r="ED30" s="1714"/>
      <c r="EE30" s="1714"/>
      <c r="EF30" s="1714"/>
      <c r="EG30" s="1714"/>
      <c r="EH30" s="1714"/>
      <c r="EI30" s="1714"/>
      <c r="EJ30" s="1714"/>
      <c r="EK30" s="1714"/>
      <c r="EL30" s="1714"/>
      <c r="EM30" s="1714"/>
      <c r="EN30" s="1714"/>
      <c r="EO30" s="1714"/>
      <c r="EP30" s="1714"/>
      <c r="EQ30" s="1714"/>
      <c r="ER30" s="1714"/>
      <c r="ES30" s="1714"/>
      <c r="ET30" s="1714"/>
      <c r="EU30" s="1714"/>
      <c r="EV30" s="1714"/>
      <c r="EW30" s="1714"/>
      <c r="EX30" s="1714"/>
      <c r="EY30" s="1714"/>
      <c r="EZ30" s="1714"/>
      <c r="FA30" s="1714"/>
      <c r="FB30" s="1714"/>
      <c r="FC30" s="1714"/>
      <c r="FD30" s="1714"/>
      <c r="FE30" s="1714"/>
      <c r="FF30" s="1714"/>
      <c r="FG30" s="1714"/>
      <c r="FH30" s="1714"/>
      <c r="FI30" s="1714"/>
      <c r="FJ30" s="1714"/>
      <c r="FK30" s="1714"/>
      <c r="FL30" s="1714"/>
      <c r="FM30" s="1714"/>
      <c r="FN30" s="1714"/>
      <c r="FO30" s="1714"/>
      <c r="FP30" s="1714"/>
      <c r="FQ30" s="1714"/>
      <c r="FR30" s="1714"/>
      <c r="FS30" s="1714"/>
      <c r="FT30" s="1714"/>
      <c r="FU30" s="1714"/>
      <c r="FV30" s="1714"/>
      <c r="FW30" s="1714"/>
      <c r="FX30" s="1714"/>
      <c r="FY30" s="1714"/>
      <c r="FZ30" s="1714"/>
      <c r="GA30" s="1714"/>
      <c r="GB30" s="1714"/>
      <c r="GC30" s="1714"/>
      <c r="GD30" s="1714"/>
      <c r="GE30" s="1714"/>
      <c r="GF30" s="1714"/>
      <c r="GG30" s="1714"/>
      <c r="GH30" s="1714"/>
      <c r="GI30" s="1714"/>
      <c r="GJ30" s="1714"/>
      <c r="GK30" s="1714"/>
      <c r="GL30" s="1714"/>
      <c r="GM30" s="1714"/>
      <c r="GN30" s="1714"/>
      <c r="GO30" s="1714"/>
      <c r="GP30" s="1714"/>
      <c r="GQ30" s="1714"/>
      <c r="GR30" s="1714"/>
      <c r="GS30" s="1714"/>
      <c r="GT30" s="1714"/>
      <c r="GU30" s="1714"/>
      <c r="GV30" s="1714"/>
      <c r="GW30" s="1714"/>
      <c r="GX30" s="1714"/>
      <c r="GY30" s="1714"/>
      <c r="GZ30" s="1714"/>
      <c r="HA30" s="1714"/>
      <c r="HB30" s="1714"/>
      <c r="HC30" s="1714"/>
      <c r="HD30" s="1714"/>
      <c r="HE30" s="1714"/>
      <c r="HF30" s="1714"/>
      <c r="HG30" s="1714"/>
      <c r="HH30" s="1714"/>
      <c r="HI30" s="1714"/>
      <c r="HJ30" s="1714"/>
      <c r="HK30" s="1714"/>
      <c r="HL30" s="1714"/>
      <c r="HM30" s="1714"/>
      <c r="HN30" s="1714"/>
      <c r="HO30" s="1714"/>
      <c r="HP30" s="1714"/>
      <c r="HQ30" s="1714"/>
      <c r="HR30" s="1714"/>
      <c r="HS30" s="1714"/>
      <c r="HT30" s="1714"/>
      <c r="HU30" s="1714"/>
      <c r="HV30" s="1714"/>
      <c r="HW30" s="1714"/>
      <c r="HX30" s="1714"/>
      <c r="HY30" s="1714"/>
      <c r="HZ30" s="1714"/>
      <c r="IA30" s="1714"/>
      <c r="IB30" s="1714"/>
      <c r="IC30" s="1714"/>
      <c r="ID30" s="1714"/>
      <c r="IE30" s="1714"/>
      <c r="IF30" s="1714"/>
      <c r="IG30" s="1714"/>
      <c r="IH30" s="1714"/>
      <c r="II30" s="1714"/>
      <c r="IJ30" s="1714"/>
      <c r="IK30" s="1714"/>
      <c r="IL30" s="1714"/>
      <c r="IM30" s="1714"/>
      <c r="IN30" s="1714"/>
      <c r="IO30" s="1714"/>
      <c r="IP30" s="1714"/>
      <c r="IQ30" s="1714"/>
      <c r="IR30" s="1714"/>
      <c r="IS30" s="1714"/>
      <c r="IT30" s="1714"/>
      <c r="IU30" s="1714"/>
      <c r="IV30" s="1714"/>
      <c r="IW30" s="1714"/>
      <c r="IX30" s="1714"/>
      <c r="IY30" s="1714"/>
      <c r="IZ30" s="1714"/>
      <c r="JA30" s="1714"/>
      <c r="JB30" s="1714"/>
      <c r="JC30" s="1714"/>
      <c r="JD30" s="1714"/>
      <c r="JE30" s="1714"/>
      <c r="JF30" s="1714"/>
      <c r="JG30" s="1714"/>
      <c r="JH30" s="1714"/>
      <c r="JI30" s="1714"/>
      <c r="JJ30" s="1714"/>
      <c r="JK30" s="1714"/>
      <c r="JL30" s="1714"/>
      <c r="JM30" s="1714"/>
      <c r="JN30" s="1714"/>
      <c r="JO30" s="1714"/>
      <c r="JP30" s="1714"/>
      <c r="JQ30" s="1714"/>
      <c r="JR30" s="1714"/>
      <c r="JS30" s="1714"/>
      <c r="JT30" s="1714"/>
      <c r="JU30" s="1714"/>
      <c r="JV30" s="1714"/>
      <c r="JW30" s="1714"/>
      <c r="JX30" s="1714"/>
      <c r="JY30" s="1714"/>
      <c r="JZ30" s="1714"/>
      <c r="KA30" s="1714"/>
      <c r="KB30" s="1714"/>
      <c r="KC30" s="1714"/>
      <c r="KD30" s="1714"/>
      <c r="KE30" s="1714"/>
      <c r="KF30" s="1714"/>
      <c r="KG30" s="1714"/>
      <c r="KH30" s="1714"/>
      <c r="KI30" s="1714"/>
      <c r="KJ30" s="1714"/>
      <c r="KK30" s="1714"/>
      <c r="KL30" s="1714"/>
      <c r="KM30" s="1714"/>
      <c r="KN30" s="1714"/>
      <c r="KO30" s="1714"/>
      <c r="KP30" s="1714"/>
      <c r="KQ30" s="1714"/>
      <c r="KR30" s="1714"/>
      <c r="KS30" s="1714"/>
      <c r="KT30" s="1714"/>
      <c r="KU30" s="1714"/>
      <c r="KV30" s="1714"/>
      <c r="KW30" s="1714"/>
      <c r="KX30" s="1714"/>
      <c r="KY30" s="1714"/>
      <c r="KZ30" s="1714"/>
      <c r="LA30" s="1714"/>
      <c r="LB30" s="1714"/>
      <c r="LC30" s="1714"/>
      <c r="LD30" s="1714"/>
      <c r="LE30" s="1714"/>
      <c r="LF30" s="1714"/>
      <c r="LG30" s="1714"/>
      <c r="LH30" s="1714"/>
      <c r="LI30" s="1714"/>
      <c r="LJ30" s="1714"/>
      <c r="LK30" s="1714"/>
      <c r="LL30" s="1714"/>
      <c r="LM30" s="1714"/>
      <c r="LN30" s="1714"/>
      <c r="LO30" s="1714"/>
      <c r="LP30" s="1714"/>
      <c r="LQ30" s="1714"/>
      <c r="LR30" s="1714"/>
      <c r="LS30" s="1714"/>
      <c r="LT30" s="1714"/>
      <c r="LU30" s="1714"/>
      <c r="LV30" s="1714"/>
      <c r="LW30" s="1714"/>
      <c r="LX30" s="1714"/>
      <c r="LY30" s="1714"/>
      <c r="LZ30" s="1714"/>
      <c r="MA30" s="1714"/>
      <c r="MB30" s="1714"/>
      <c r="MC30" s="1714"/>
      <c r="MD30" s="1714"/>
      <c r="ME30" s="1714"/>
      <c r="MF30" s="1714"/>
      <c r="MG30" s="1714"/>
      <c r="MH30" s="1714"/>
      <c r="MI30" s="1714"/>
      <c r="MJ30" s="1714"/>
      <c r="MK30" s="1714"/>
      <c r="ML30" s="1714"/>
      <c r="MM30" s="1714"/>
      <c r="MN30" s="1714"/>
      <c r="MO30" s="1714"/>
      <c r="MP30" s="1714"/>
      <c r="MQ30" s="1714"/>
      <c r="MR30" s="1714"/>
      <c r="MS30" s="1714"/>
      <c r="MT30" s="1714"/>
      <c r="MU30" s="1714"/>
      <c r="MV30" s="1714"/>
      <c r="MW30" s="1714"/>
      <c r="MX30" s="1714"/>
      <c r="MY30" s="1714"/>
      <c r="MZ30" s="1714"/>
      <c r="NA30" s="1714"/>
      <c r="NB30" s="1714"/>
      <c r="NC30" s="1714"/>
      <c r="ND30" s="1714"/>
      <c r="NE30" s="1714"/>
      <c r="NF30" s="1714"/>
      <c r="NG30" s="1714"/>
      <c r="NH30" s="1714"/>
      <c r="NI30" s="1714"/>
      <c r="NJ30" s="1714"/>
      <c r="NK30" s="1714"/>
      <c r="NL30" s="1714"/>
      <c r="NM30" s="1714"/>
      <c r="NN30" s="1714"/>
      <c r="NO30" s="1714"/>
      <c r="NP30" s="1714"/>
      <c r="NQ30" s="1714"/>
      <c r="NR30" s="1714"/>
      <c r="NS30" s="1714"/>
      <c r="NT30" s="1714"/>
      <c r="NU30" s="1714"/>
      <c r="NV30" s="1714"/>
      <c r="NW30" s="1714"/>
      <c r="NX30" s="1714"/>
      <c r="NY30" s="1714"/>
      <c r="NZ30" s="1714"/>
      <c r="OA30" s="1714"/>
      <c r="OB30" s="1714"/>
      <c r="OC30" s="1714"/>
      <c r="OD30" s="1714"/>
      <c r="OE30" s="1714"/>
      <c r="OF30" s="1714"/>
      <c r="OG30" s="1714"/>
      <c r="OH30" s="1714"/>
      <c r="OI30" s="1714"/>
      <c r="OJ30" s="1714"/>
      <c r="OK30" s="1714"/>
      <c r="OL30" s="1714"/>
      <c r="OM30" s="1714"/>
      <c r="ON30" s="1714"/>
      <c r="OO30" s="1714"/>
      <c r="OP30" s="1714"/>
      <c r="OQ30" s="1714"/>
      <c r="OR30" s="1714"/>
      <c r="OS30" s="1714"/>
      <c r="OT30" s="1714"/>
      <c r="OU30" s="1714"/>
      <c r="OV30" s="1714"/>
      <c r="OW30" s="1714"/>
      <c r="OX30" s="1714"/>
      <c r="OY30" s="1714"/>
      <c r="OZ30" s="1714"/>
      <c r="PA30" s="1714"/>
      <c r="PB30" s="1714"/>
      <c r="PC30" s="1714"/>
      <c r="PD30" s="1714"/>
      <c r="PE30" s="1714"/>
      <c r="PF30" s="1714"/>
      <c r="PG30" s="1714"/>
      <c r="PH30" s="1714"/>
      <c r="PI30" s="1714"/>
      <c r="PJ30" s="1714"/>
      <c r="PK30" s="1714"/>
      <c r="PL30" s="1714"/>
      <c r="PM30" s="1714"/>
      <c r="PN30" s="1714"/>
      <c r="PO30" s="1714"/>
      <c r="PP30" s="1714"/>
      <c r="PQ30" s="1714"/>
      <c r="PR30" s="1714"/>
      <c r="PS30" s="1714"/>
      <c r="PT30" s="1714"/>
      <c r="PU30" s="1714"/>
      <c r="PV30" s="1714"/>
      <c r="PW30" s="1714"/>
      <c r="PX30" s="1714"/>
      <c r="PY30" s="1714"/>
      <c r="PZ30" s="1714"/>
      <c r="QA30" s="1714"/>
      <c r="QB30" s="1714"/>
      <c r="QC30" s="1714"/>
      <c r="QD30" s="1714"/>
      <c r="QE30" s="1714"/>
      <c r="QF30" s="1714"/>
      <c r="QG30" s="1714"/>
      <c r="QH30" s="1714"/>
      <c r="QI30" s="1714"/>
      <c r="QJ30" s="1714"/>
      <c r="QK30" s="1714"/>
      <c r="QL30" s="1714"/>
      <c r="QM30" s="1714"/>
      <c r="QN30" s="1714"/>
      <c r="QO30" s="1714"/>
      <c r="QP30" s="1714"/>
      <c r="QQ30" s="1714"/>
      <c r="QR30" s="1714"/>
      <c r="QS30" s="1714"/>
      <c r="QT30" s="1714"/>
      <c r="QU30" s="1714"/>
      <c r="QV30" s="1714"/>
      <c r="QW30" s="1714"/>
      <c r="QX30" s="1714"/>
      <c r="QY30" s="1714"/>
      <c r="QZ30" s="1714"/>
      <c r="RA30" s="1714"/>
      <c r="RB30" s="1714"/>
      <c r="RC30" s="1714"/>
      <c r="RD30" s="1714"/>
      <c r="RE30" s="1714"/>
      <c r="RF30" s="1714"/>
      <c r="RG30" s="1714"/>
      <c r="RH30" s="1714"/>
      <c r="RI30" s="1714"/>
      <c r="RJ30" s="1714"/>
      <c r="RK30" s="1714"/>
      <c r="RL30" s="1714"/>
      <c r="RM30" s="1714"/>
      <c r="RN30" s="1714"/>
      <c r="RO30" s="1714"/>
      <c r="RP30" s="1714"/>
      <c r="RQ30" s="1714"/>
      <c r="RR30" s="1714"/>
      <c r="RS30" s="1714"/>
      <c r="RT30" s="1714"/>
      <c r="RU30" s="1714"/>
      <c r="RV30" s="1714"/>
      <c r="RW30" s="1714"/>
      <c r="RX30" s="1714"/>
      <c r="RY30" s="1714"/>
      <c r="RZ30" s="1714"/>
      <c r="SA30" s="1714"/>
      <c r="SB30" s="1714"/>
      <c r="SC30" s="1714"/>
      <c r="SD30" s="1714"/>
      <c r="SE30" s="1714"/>
      <c r="SF30" s="1714"/>
      <c r="SG30" s="1714"/>
      <c r="SH30" s="1714"/>
      <c r="SI30" s="1714"/>
      <c r="SJ30" s="1714"/>
      <c r="SK30" s="1714"/>
      <c r="SL30" s="1714"/>
      <c r="SM30" s="1714"/>
      <c r="SN30" s="1714"/>
      <c r="SO30" s="1714"/>
      <c r="SP30" s="1714"/>
      <c r="SQ30" s="1714"/>
      <c r="SR30" s="1714"/>
      <c r="SS30" s="1714"/>
      <c r="ST30" s="1714"/>
      <c r="SU30" s="1714"/>
      <c r="SV30" s="1714"/>
      <c r="SW30" s="1714"/>
      <c r="SX30" s="1714"/>
      <c r="SY30" s="1714"/>
      <c r="SZ30" s="1714"/>
      <c r="TA30" s="1714"/>
      <c r="TB30" s="1714"/>
      <c r="TC30" s="1714"/>
      <c r="TD30" s="1714"/>
      <c r="TE30" s="1714"/>
      <c r="TF30" s="1714"/>
      <c r="TG30" s="1714"/>
      <c r="TH30" s="1714"/>
      <c r="TI30" s="1714"/>
      <c r="TJ30" s="1714"/>
      <c r="TK30" s="1714"/>
      <c r="TL30" s="1714"/>
      <c r="TM30" s="1714"/>
      <c r="TN30" s="1714"/>
      <c r="TO30" s="1714"/>
      <c r="TP30" s="1714"/>
      <c r="TQ30" s="1714"/>
      <c r="TR30" s="1714"/>
      <c r="TS30" s="1714"/>
      <c r="TT30" s="1714"/>
      <c r="TU30" s="1714"/>
      <c r="TV30" s="1714"/>
      <c r="TW30" s="1714"/>
      <c r="TX30" s="1714"/>
      <c r="TY30" s="1714"/>
      <c r="TZ30" s="1714"/>
      <c r="UA30" s="1714"/>
      <c r="UB30" s="1714"/>
      <c r="UC30" s="1714"/>
      <c r="UD30" s="1714"/>
      <c r="UE30" s="1714"/>
      <c r="UF30" s="1714"/>
      <c r="UG30" s="1714"/>
      <c r="UH30" s="1714"/>
      <c r="UI30" s="1714"/>
      <c r="UJ30" s="1714"/>
      <c r="UK30" s="1714"/>
      <c r="UL30" s="1714"/>
      <c r="UM30" s="1714"/>
      <c r="UN30" s="1714"/>
      <c r="UO30" s="1714"/>
      <c r="UP30" s="1714"/>
      <c r="UQ30" s="1714"/>
      <c r="UR30" s="1714"/>
      <c r="US30" s="1714"/>
      <c r="UT30" s="1714"/>
      <c r="UU30" s="1714"/>
      <c r="UV30" s="1714"/>
      <c r="UW30" s="1714"/>
      <c r="UX30" s="1714"/>
      <c r="UY30" s="1714"/>
      <c r="UZ30" s="1714"/>
      <c r="VA30" s="1714"/>
      <c r="VB30" s="1714"/>
      <c r="VC30" s="1714"/>
      <c r="VD30" s="1714"/>
      <c r="VE30" s="1714"/>
      <c r="VF30" s="1714"/>
      <c r="VG30" s="1714"/>
      <c r="VH30" s="1714"/>
      <c r="VI30" s="1714"/>
      <c r="VJ30" s="1714"/>
      <c r="VK30" s="1714"/>
      <c r="VL30" s="1714"/>
      <c r="VM30" s="1714"/>
      <c r="VN30" s="1714"/>
      <c r="VO30" s="1714"/>
      <c r="VP30" s="1714"/>
      <c r="VQ30" s="1714"/>
      <c r="VR30" s="1714"/>
      <c r="VS30" s="1714"/>
      <c r="VT30" s="1714"/>
      <c r="VU30" s="1714"/>
      <c r="VV30" s="1714"/>
      <c r="VW30" s="1714"/>
      <c r="VX30" s="1714"/>
      <c r="VY30" s="1714"/>
      <c r="VZ30" s="1714"/>
      <c r="WA30" s="1714"/>
      <c r="WB30" s="1714"/>
      <c r="WC30" s="1714"/>
      <c r="WD30" s="1714"/>
      <c r="WE30" s="1714"/>
      <c r="WF30" s="1714"/>
      <c r="WG30" s="1714"/>
      <c r="WH30" s="1714"/>
      <c r="WI30" s="1714"/>
      <c r="WJ30" s="1714"/>
      <c r="WK30" s="1714"/>
      <c r="WL30" s="1714"/>
      <c r="WM30" s="1714"/>
      <c r="WN30" s="1714"/>
      <c r="WO30" s="1714"/>
      <c r="WP30" s="1714"/>
      <c r="WQ30" s="1714"/>
      <c r="WR30" s="1714"/>
      <c r="WS30" s="1714"/>
      <c r="WT30" s="1714"/>
      <c r="WU30" s="1714"/>
      <c r="WV30" s="1714"/>
      <c r="WW30" s="1714"/>
      <c r="WX30" s="1714"/>
      <c r="WY30" s="1714"/>
      <c r="WZ30" s="1714"/>
      <c r="XA30" s="1714"/>
      <c r="XB30" s="1714"/>
      <c r="XC30" s="1714"/>
      <c r="XD30" s="1714"/>
      <c r="XE30" s="1714"/>
      <c r="XF30" s="1714"/>
      <c r="XG30" s="1714"/>
      <c r="XH30" s="1714"/>
      <c r="XI30" s="1714"/>
      <c r="XJ30" s="1714"/>
      <c r="XK30" s="1714"/>
      <c r="XL30" s="1714"/>
      <c r="XM30" s="1714"/>
      <c r="XN30" s="1714"/>
      <c r="XO30" s="1714"/>
      <c r="XP30" s="1714"/>
      <c r="XQ30" s="1714"/>
      <c r="XR30" s="1714"/>
      <c r="XS30" s="1714"/>
      <c r="XT30" s="1714"/>
      <c r="XU30" s="1714"/>
      <c r="XV30" s="1714"/>
      <c r="XW30" s="1714"/>
      <c r="XX30" s="1714"/>
      <c r="XY30" s="1714"/>
      <c r="XZ30" s="1714"/>
      <c r="YA30" s="1714"/>
      <c r="YB30" s="1714"/>
      <c r="YC30" s="1714"/>
      <c r="YD30" s="1714"/>
      <c r="YE30" s="1714"/>
      <c r="YF30" s="1714"/>
      <c r="YG30" s="1714"/>
      <c r="YH30" s="1714"/>
      <c r="YI30" s="1714"/>
      <c r="YJ30" s="1714"/>
      <c r="YK30" s="1714"/>
      <c r="YL30" s="1714"/>
      <c r="YM30" s="1714"/>
      <c r="YN30" s="1714"/>
      <c r="YO30" s="1714"/>
      <c r="YP30" s="1714"/>
      <c r="YQ30" s="1714"/>
      <c r="YR30" s="1714"/>
      <c r="YS30" s="1714"/>
      <c r="YT30" s="1714"/>
      <c r="YU30" s="1714"/>
      <c r="YV30" s="1714"/>
      <c r="YW30" s="1714"/>
      <c r="YX30" s="1714"/>
      <c r="YY30" s="1714"/>
      <c r="YZ30" s="1714"/>
      <c r="ZA30" s="1714"/>
      <c r="ZB30" s="1714"/>
      <c r="ZC30" s="1714"/>
      <c r="ZD30" s="1714"/>
      <c r="ZE30" s="1714"/>
      <c r="ZF30" s="1714"/>
      <c r="ZG30" s="1714"/>
      <c r="ZH30" s="1714"/>
      <c r="ZI30" s="1714"/>
      <c r="ZJ30" s="1714"/>
      <c r="ZK30" s="1714"/>
      <c r="ZL30" s="1714"/>
      <c r="ZM30" s="1714"/>
      <c r="ZN30" s="1714"/>
      <c r="ZO30" s="1714"/>
      <c r="ZP30" s="1714"/>
      <c r="ZQ30" s="1714"/>
      <c r="ZR30" s="1714"/>
      <c r="ZS30" s="1714"/>
      <c r="ZT30" s="1714"/>
      <c r="ZU30" s="1714"/>
      <c r="ZV30" s="1714"/>
      <c r="ZW30" s="1714"/>
      <c r="ZX30" s="1714"/>
      <c r="ZY30" s="1714"/>
      <c r="ZZ30" s="1714"/>
      <c r="AAA30" s="1714"/>
      <c r="AAB30" s="1714"/>
      <c r="AAC30" s="1714"/>
      <c r="AAD30" s="1714"/>
      <c r="AAE30" s="1714"/>
      <c r="AAF30" s="1714"/>
      <c r="AAG30" s="1714"/>
      <c r="AAH30" s="1714"/>
      <c r="AAI30" s="1714"/>
      <c r="AAJ30" s="1714"/>
      <c r="AAK30" s="1714"/>
      <c r="AAL30" s="1714"/>
      <c r="AAM30" s="1714"/>
      <c r="AAN30" s="1714"/>
      <c r="AAO30" s="1714"/>
      <c r="AAP30" s="1714"/>
      <c r="AAQ30" s="1714"/>
      <c r="AAR30" s="1714"/>
      <c r="AAS30" s="1714"/>
      <c r="AAT30" s="1714"/>
      <c r="AAU30" s="1714"/>
      <c r="AAV30" s="1714"/>
      <c r="AAW30" s="1714"/>
      <c r="AAX30" s="1714"/>
      <c r="AAY30" s="1714"/>
      <c r="AAZ30" s="1714"/>
      <c r="ABA30" s="1714"/>
      <c r="ABB30" s="1714"/>
      <c r="ABC30" s="1714"/>
      <c r="ABD30" s="1714"/>
      <c r="ABE30" s="1714"/>
      <c r="ABF30" s="1714"/>
      <c r="ABG30" s="1714"/>
      <c r="ABH30" s="1714"/>
      <c r="ABI30" s="1714"/>
      <c r="ABJ30" s="1714"/>
      <c r="ABK30" s="1714"/>
      <c r="ABL30" s="1714"/>
      <c r="ABM30" s="1714"/>
      <c r="ABN30" s="1714"/>
      <c r="ABO30" s="1714"/>
      <c r="ABP30" s="1714"/>
      <c r="ABQ30" s="1714"/>
      <c r="ABR30" s="1714"/>
      <c r="ABS30" s="1714"/>
      <c r="ABT30" s="1714"/>
      <c r="ABU30" s="1714"/>
      <c r="ABV30" s="1714"/>
      <c r="ABW30" s="1714"/>
      <c r="ABX30" s="1714"/>
      <c r="ABY30" s="1714"/>
      <c r="ABZ30" s="1714"/>
      <c r="ACA30" s="1714"/>
      <c r="ACB30" s="1714"/>
      <c r="ACC30" s="1714"/>
      <c r="ACD30" s="1714"/>
      <c r="ACE30" s="1714"/>
      <c r="ACF30" s="1714"/>
      <c r="ACG30" s="1714"/>
      <c r="ACH30" s="1714"/>
      <c r="ACI30" s="1714"/>
      <c r="ACJ30" s="1714"/>
      <c r="ACK30" s="1714"/>
      <c r="ACL30" s="1714"/>
      <c r="ACM30" s="1714"/>
      <c r="ACN30" s="1714"/>
      <c r="ACO30" s="1714"/>
      <c r="ACP30" s="1714"/>
      <c r="ACQ30" s="1714"/>
      <c r="ACR30" s="1714"/>
      <c r="ACS30" s="1714"/>
      <c r="ACT30" s="1714"/>
      <c r="ACU30" s="1714"/>
      <c r="ACV30" s="1714"/>
      <c r="ACW30" s="1714"/>
      <c r="ACX30" s="1714"/>
      <c r="ACY30" s="1714"/>
      <c r="ACZ30" s="1714"/>
      <c r="ADA30" s="1714"/>
      <c r="ADB30" s="1714"/>
      <c r="ADC30" s="1714"/>
      <c r="ADD30" s="1714"/>
      <c r="ADE30" s="1714"/>
      <c r="ADF30" s="1714"/>
      <c r="ADG30" s="1714"/>
      <c r="ADH30" s="1714"/>
      <c r="ADI30" s="1714"/>
      <c r="ADJ30" s="1714"/>
      <c r="ADK30" s="1714"/>
      <c r="ADL30" s="1714"/>
      <c r="ADM30" s="1714"/>
      <c r="ADN30" s="1714"/>
      <c r="ADO30" s="1714"/>
      <c r="ADP30" s="1714"/>
      <c r="ADQ30" s="1714"/>
      <c r="ADR30" s="1714"/>
      <c r="ADS30" s="1714"/>
      <c r="ADT30" s="1714"/>
      <c r="ADU30" s="1714"/>
      <c r="ADV30" s="1714"/>
      <c r="ADW30" s="1714"/>
      <c r="ADX30" s="1714"/>
      <c r="ADY30" s="1714"/>
      <c r="ADZ30" s="1714"/>
      <c r="AEA30" s="1714"/>
      <c r="AEB30" s="1714"/>
      <c r="AEC30" s="1714"/>
      <c r="AED30" s="1714"/>
      <c r="AEE30" s="1714"/>
      <c r="AEF30" s="1714"/>
      <c r="AEG30" s="1714"/>
      <c r="AEH30" s="1714"/>
      <c r="AEI30" s="1714"/>
      <c r="AEJ30" s="1714"/>
      <c r="AEK30" s="1714"/>
      <c r="AEL30" s="1714"/>
      <c r="AEM30" s="1714"/>
      <c r="AEN30" s="1714"/>
      <c r="AEO30" s="1714"/>
      <c r="AEP30" s="1714"/>
      <c r="AEQ30" s="1714"/>
      <c r="AER30" s="1714"/>
      <c r="AES30" s="1714"/>
      <c r="AET30" s="1714"/>
      <c r="AEU30" s="1714"/>
      <c r="AEV30" s="1714"/>
      <c r="AEW30" s="1714"/>
      <c r="AEX30" s="1714"/>
      <c r="AEY30" s="1714"/>
      <c r="AEZ30" s="1714"/>
      <c r="AFA30" s="1714"/>
      <c r="AFB30" s="1714"/>
      <c r="AFC30" s="1714"/>
      <c r="AFD30" s="1714"/>
      <c r="AFE30" s="1714"/>
      <c r="AFF30" s="1714"/>
      <c r="AFG30" s="1714"/>
      <c r="AFH30" s="1714"/>
      <c r="AFI30" s="1714"/>
      <c r="AFJ30" s="1714"/>
      <c r="AFK30" s="1714"/>
      <c r="AFL30" s="1714"/>
      <c r="AFM30" s="1714"/>
      <c r="AFN30" s="1714"/>
      <c r="AFO30" s="1714"/>
      <c r="AFP30" s="1714"/>
      <c r="AFQ30" s="1714"/>
      <c r="AFR30" s="1714"/>
      <c r="AFS30" s="1714"/>
      <c r="AFT30" s="1714"/>
      <c r="AFU30" s="1714"/>
      <c r="AFV30" s="1714"/>
      <c r="AFW30" s="1714"/>
      <c r="AFX30" s="1714"/>
      <c r="AFY30" s="1714"/>
      <c r="AFZ30" s="1714"/>
      <c r="AGA30" s="1714"/>
      <c r="AGB30" s="1714"/>
      <c r="AGC30" s="1714"/>
      <c r="AGD30" s="1714"/>
      <c r="AGE30" s="1714"/>
      <c r="AGF30" s="1714"/>
      <c r="AGG30" s="1714"/>
      <c r="AGH30" s="1714"/>
      <c r="AGI30" s="1714"/>
      <c r="AGJ30" s="1714"/>
      <c r="AGK30" s="1714"/>
      <c r="AGL30" s="1714"/>
      <c r="AGM30" s="1714"/>
      <c r="AGN30" s="1714"/>
      <c r="AGO30" s="1714"/>
      <c r="AGP30" s="1714"/>
      <c r="AGQ30" s="1714"/>
      <c r="AGR30" s="1714"/>
      <c r="AGS30" s="1714"/>
      <c r="AGT30" s="1714"/>
      <c r="AGU30" s="1714"/>
      <c r="AGV30" s="1714"/>
      <c r="AGW30" s="1714"/>
      <c r="AGX30" s="1714"/>
      <c r="AGY30" s="1714"/>
      <c r="AGZ30" s="1714"/>
      <c r="AHA30" s="1714"/>
      <c r="AHB30" s="1714"/>
      <c r="AHC30" s="1714"/>
      <c r="AHD30" s="1714"/>
      <c r="AHE30" s="1714"/>
      <c r="AHF30" s="1714"/>
      <c r="AHG30" s="1714"/>
      <c r="AHH30" s="1714"/>
      <c r="AHI30" s="1714"/>
      <c r="AHJ30" s="1714"/>
      <c r="AHK30" s="1714"/>
      <c r="AHL30" s="1714"/>
      <c r="AHM30" s="1714"/>
      <c r="AHN30" s="1714"/>
      <c r="AHO30" s="1714"/>
      <c r="AHP30" s="1714"/>
      <c r="AHQ30" s="1714"/>
      <c r="AHR30" s="1714"/>
      <c r="AHS30" s="1714"/>
      <c r="AHT30" s="1714"/>
      <c r="AHU30" s="1714"/>
      <c r="AHV30" s="1714"/>
      <c r="AHW30" s="1714"/>
      <c r="AHX30" s="1714"/>
      <c r="AHY30" s="1714"/>
      <c r="AHZ30" s="1714"/>
      <c r="AIA30" s="1714"/>
      <c r="AIB30" s="1714"/>
      <c r="AIC30" s="1714"/>
      <c r="AID30" s="1714"/>
      <c r="AIE30" s="1714"/>
      <c r="AIF30" s="1714"/>
      <c r="AIG30" s="1714"/>
      <c r="AIH30" s="1714"/>
      <c r="AII30" s="1714"/>
      <c r="AIJ30" s="1714"/>
      <c r="AIK30" s="1714"/>
      <c r="AIL30" s="1714"/>
      <c r="AIM30" s="1714"/>
      <c r="AIN30" s="1714"/>
      <c r="AIO30" s="1714"/>
      <c r="AIP30" s="1714"/>
      <c r="AIQ30" s="1714"/>
      <c r="AIR30" s="1714"/>
      <c r="AIS30" s="1714"/>
      <c r="AIT30" s="1714"/>
      <c r="AIU30" s="1714"/>
      <c r="AIV30" s="1714"/>
      <c r="AIW30" s="1714"/>
      <c r="AIX30" s="1714"/>
      <c r="AIY30" s="1714"/>
      <c r="AIZ30" s="1714"/>
      <c r="AJA30" s="1714"/>
      <c r="AJB30" s="1714"/>
      <c r="AJC30" s="1714"/>
      <c r="AJD30" s="1714"/>
      <c r="AJE30" s="1714"/>
      <c r="AJF30" s="1714"/>
      <c r="AJG30" s="1714"/>
      <c r="AJH30" s="1714"/>
      <c r="AJI30" s="1714"/>
      <c r="AJJ30" s="1714"/>
      <c r="AJK30" s="1714"/>
      <c r="AJL30" s="1714"/>
      <c r="AJM30" s="1714"/>
      <c r="AJN30" s="1714"/>
      <c r="AJO30" s="1714"/>
      <c r="AJP30" s="1714"/>
      <c r="AJQ30" s="1714"/>
      <c r="AJR30" s="1714"/>
      <c r="AJS30" s="1714"/>
      <c r="AJT30" s="1714"/>
      <c r="AJU30" s="1714"/>
      <c r="AJV30" s="1714"/>
      <c r="AJW30" s="1714"/>
      <c r="AJX30" s="1714"/>
      <c r="AJY30" s="1714"/>
      <c r="AJZ30" s="1714"/>
      <c r="AKA30" s="1714"/>
      <c r="AKB30" s="1714"/>
      <c r="AKC30" s="1714"/>
      <c r="AKD30" s="1714"/>
      <c r="AKE30" s="1714"/>
      <c r="AKF30" s="1714"/>
      <c r="AKG30" s="1714"/>
      <c r="AKH30" s="1714"/>
      <c r="AKI30" s="1714"/>
      <c r="AKJ30" s="1714"/>
      <c r="AKK30" s="1714"/>
      <c r="AKL30" s="1714"/>
      <c r="AKM30" s="1714"/>
      <c r="AKN30" s="1714"/>
      <c r="AKO30" s="1714"/>
      <c r="AKP30" s="1714"/>
      <c r="AKQ30" s="1714"/>
      <c r="AKR30" s="1714"/>
      <c r="AKS30" s="1714"/>
      <c r="AKT30" s="1714"/>
      <c r="AKU30" s="1714"/>
      <c r="AKV30" s="1714"/>
      <c r="AKW30" s="1714"/>
      <c r="AKX30" s="1714"/>
      <c r="AKY30" s="1714"/>
      <c r="AKZ30" s="1714"/>
      <c r="ALA30" s="1714"/>
      <c r="ALB30" s="1714"/>
      <c r="ALC30" s="1714"/>
      <c r="ALD30" s="1714"/>
      <c r="ALE30" s="1714"/>
      <c r="ALF30" s="1714"/>
      <c r="ALG30" s="1714"/>
      <c r="ALH30" s="1714"/>
      <c r="ALI30" s="1714"/>
      <c r="ALJ30" s="1714"/>
      <c r="ALK30" s="1714"/>
      <c r="ALL30" s="1714"/>
      <c r="ALM30" s="1714"/>
      <c r="ALN30" s="1714"/>
      <c r="ALO30" s="1714"/>
      <c r="ALP30" s="1714"/>
      <c r="ALQ30" s="1714"/>
      <c r="ALR30" s="1714"/>
      <c r="ALS30" s="1714"/>
      <c r="ALT30" s="1714"/>
      <c r="ALU30" s="1714"/>
      <c r="ALV30" s="1714"/>
      <c r="ALW30" s="1714"/>
      <c r="ALX30" s="1714"/>
      <c r="ALY30" s="1714"/>
      <c r="ALZ30" s="1714"/>
      <c r="AMA30" s="1714"/>
      <c r="AMB30" s="1714"/>
      <c r="AMC30" s="1714"/>
      <c r="AMD30" s="1714"/>
      <c r="AME30" s="1714"/>
      <c r="AMF30" s="1714"/>
      <c r="AMG30" s="1714"/>
      <c r="AMH30" s="1714"/>
      <c r="AMI30" s="1714"/>
      <c r="AMJ30" s="1714"/>
      <c r="AMK30" s="1714"/>
    </row>
    <row r="31" spans="1:1025" s="1409" customFormat="1" ht="30" customHeight="1">
      <c r="A31" s="1705" t="s">
        <v>3862</v>
      </c>
      <c r="B31" s="1705" t="s">
        <v>3863</v>
      </c>
      <c r="C31" s="1705" t="s">
        <v>647</v>
      </c>
      <c r="D31" s="1705" t="s">
        <v>4058</v>
      </c>
      <c r="E31" s="1705" t="s">
        <v>4059</v>
      </c>
      <c r="F31" s="1705" t="s">
        <v>4060</v>
      </c>
      <c r="G31" s="1705" t="s">
        <v>4061</v>
      </c>
      <c r="H31" s="1705"/>
      <c r="I31" s="1705"/>
      <c r="J31" s="1705"/>
      <c r="K31" s="1705"/>
      <c r="L31" s="1705"/>
      <c r="M31" s="1705"/>
      <c r="N31" s="1705"/>
      <c r="O31" s="1705"/>
      <c r="P31" s="1705" t="s">
        <v>4074</v>
      </c>
      <c r="Q31" s="1705" t="s">
        <v>4075</v>
      </c>
      <c r="R31" s="1739"/>
      <c r="S31" s="1705" t="s">
        <v>4076</v>
      </c>
      <c r="T31" s="1709" t="s">
        <v>4077</v>
      </c>
      <c r="U31" s="1705" t="s">
        <v>2504</v>
      </c>
      <c r="V31" s="1705" t="s">
        <v>4078</v>
      </c>
      <c r="W31" s="1705" t="s">
        <v>3901</v>
      </c>
      <c r="X31" s="1705" t="s">
        <v>3874</v>
      </c>
      <c r="Y31" s="1705" t="s">
        <v>3978</v>
      </c>
      <c r="Z31" s="1705" t="s">
        <v>4079</v>
      </c>
      <c r="AA31" s="1705" t="s">
        <v>1146</v>
      </c>
      <c r="AB31" s="1705" t="s">
        <v>4067</v>
      </c>
      <c r="AC31" s="1705" t="s">
        <v>4068</v>
      </c>
      <c r="AD31" s="1705" t="s">
        <v>3906</v>
      </c>
      <c r="AE31" s="1705" t="s">
        <v>138</v>
      </c>
      <c r="AF31" s="1705" t="s">
        <v>3881</v>
      </c>
      <c r="AG31" s="1705"/>
      <c r="AH31" s="1705"/>
      <c r="AI31" s="1705"/>
      <c r="AJ31" s="1705"/>
      <c r="AK31" s="1705"/>
      <c r="AL31" s="1705"/>
      <c r="AM31" s="1705"/>
      <c r="AN31" s="1705"/>
      <c r="AO31" s="1705"/>
      <c r="AP31" s="1705"/>
      <c r="AQ31" s="1705"/>
      <c r="AR31" s="1705"/>
      <c r="AS31" s="1705"/>
      <c r="AT31" s="1705"/>
      <c r="AU31" s="1705"/>
      <c r="AV31" s="1705"/>
      <c r="AW31" s="1705"/>
      <c r="AX31" s="1705"/>
      <c r="AY31" s="1705"/>
      <c r="AZ31" s="1705"/>
      <c r="BA31" s="1705" t="s">
        <v>3882</v>
      </c>
      <c r="BB31" s="1714"/>
      <c r="BC31" s="1714"/>
      <c r="BD31" s="1714"/>
      <c r="BE31" s="1714"/>
      <c r="BF31" s="1714"/>
      <c r="BG31" s="1714"/>
      <c r="BH31" s="1714"/>
      <c r="BI31" s="1714"/>
      <c r="BJ31" s="1714"/>
      <c r="BK31" s="1714"/>
      <c r="BL31" s="1714"/>
      <c r="BM31" s="1714"/>
      <c r="BN31" s="1714"/>
      <c r="BO31" s="1714"/>
      <c r="BP31" s="1714"/>
      <c r="BQ31" s="1714"/>
      <c r="BR31" s="1714"/>
      <c r="BS31" s="1714"/>
      <c r="BT31" s="1714"/>
      <c r="BU31" s="1714"/>
      <c r="BV31" s="1714"/>
      <c r="BW31" s="1714"/>
      <c r="BX31" s="1714"/>
      <c r="BY31" s="1714"/>
      <c r="BZ31" s="1714"/>
      <c r="CA31" s="1714"/>
      <c r="CB31" s="1714"/>
      <c r="CC31" s="1714"/>
      <c r="CD31" s="1714"/>
      <c r="CE31" s="1714"/>
      <c r="CF31" s="1714"/>
      <c r="CG31" s="1714"/>
      <c r="CH31" s="1714"/>
      <c r="CI31" s="1714"/>
      <c r="CJ31" s="1714"/>
      <c r="CK31" s="1714"/>
      <c r="CL31" s="1714"/>
      <c r="CM31" s="1714"/>
      <c r="CN31" s="1714"/>
      <c r="CO31" s="1714"/>
      <c r="CP31" s="1714"/>
      <c r="CQ31" s="1714"/>
      <c r="CR31" s="1714"/>
      <c r="CS31" s="1714"/>
      <c r="CT31" s="1714"/>
      <c r="CU31" s="1714"/>
      <c r="CV31" s="1714"/>
      <c r="CW31" s="1714"/>
      <c r="CX31" s="1714"/>
      <c r="CY31" s="1714"/>
      <c r="CZ31" s="1714"/>
      <c r="DA31" s="1714"/>
      <c r="DB31" s="1714"/>
      <c r="DC31" s="1714"/>
      <c r="DD31" s="1714"/>
      <c r="DE31" s="1714"/>
      <c r="DF31" s="1714"/>
      <c r="DG31" s="1714"/>
      <c r="DH31" s="1714"/>
      <c r="DI31" s="1714"/>
      <c r="DJ31" s="1714"/>
      <c r="DK31" s="1714"/>
      <c r="DL31" s="1714"/>
      <c r="DM31" s="1714"/>
      <c r="DN31" s="1714"/>
      <c r="DO31" s="1714"/>
      <c r="DP31" s="1714"/>
      <c r="DQ31" s="1714"/>
      <c r="DR31" s="1714"/>
      <c r="DS31" s="1714"/>
      <c r="DT31" s="1714"/>
      <c r="DU31" s="1714"/>
      <c r="DV31" s="1714"/>
      <c r="DW31" s="1714"/>
      <c r="DX31" s="1714"/>
      <c r="DY31" s="1714"/>
      <c r="DZ31" s="1714"/>
      <c r="EA31" s="1714"/>
      <c r="EB31" s="1714"/>
      <c r="EC31" s="1714"/>
      <c r="ED31" s="1714"/>
      <c r="EE31" s="1714"/>
      <c r="EF31" s="1714"/>
      <c r="EG31" s="1714"/>
      <c r="EH31" s="1714"/>
      <c r="EI31" s="1714"/>
      <c r="EJ31" s="1714"/>
      <c r="EK31" s="1714"/>
      <c r="EL31" s="1714"/>
      <c r="EM31" s="1714"/>
      <c r="EN31" s="1714"/>
      <c r="EO31" s="1714"/>
      <c r="EP31" s="1714"/>
      <c r="EQ31" s="1714"/>
      <c r="ER31" s="1714"/>
      <c r="ES31" s="1714"/>
      <c r="ET31" s="1714"/>
      <c r="EU31" s="1714"/>
      <c r="EV31" s="1714"/>
      <c r="EW31" s="1714"/>
      <c r="EX31" s="1714"/>
      <c r="EY31" s="1714"/>
      <c r="EZ31" s="1714"/>
      <c r="FA31" s="1714"/>
      <c r="FB31" s="1714"/>
      <c r="FC31" s="1714"/>
      <c r="FD31" s="1714"/>
      <c r="FE31" s="1714"/>
      <c r="FF31" s="1714"/>
      <c r="FG31" s="1714"/>
      <c r="FH31" s="1714"/>
      <c r="FI31" s="1714"/>
      <c r="FJ31" s="1714"/>
      <c r="FK31" s="1714"/>
      <c r="FL31" s="1714"/>
      <c r="FM31" s="1714"/>
      <c r="FN31" s="1714"/>
      <c r="FO31" s="1714"/>
      <c r="FP31" s="1714"/>
      <c r="FQ31" s="1714"/>
      <c r="FR31" s="1714"/>
      <c r="FS31" s="1714"/>
      <c r="FT31" s="1714"/>
      <c r="FU31" s="1714"/>
      <c r="FV31" s="1714"/>
      <c r="FW31" s="1714"/>
      <c r="FX31" s="1714"/>
      <c r="FY31" s="1714"/>
      <c r="FZ31" s="1714"/>
      <c r="GA31" s="1714"/>
      <c r="GB31" s="1714"/>
      <c r="GC31" s="1714"/>
      <c r="GD31" s="1714"/>
      <c r="GE31" s="1714"/>
      <c r="GF31" s="1714"/>
      <c r="GG31" s="1714"/>
      <c r="GH31" s="1714"/>
      <c r="GI31" s="1714"/>
      <c r="GJ31" s="1714"/>
      <c r="GK31" s="1714"/>
      <c r="GL31" s="1714"/>
      <c r="GM31" s="1714"/>
      <c r="GN31" s="1714"/>
      <c r="GO31" s="1714"/>
      <c r="GP31" s="1714"/>
      <c r="GQ31" s="1714"/>
      <c r="GR31" s="1714"/>
      <c r="GS31" s="1714"/>
      <c r="GT31" s="1714"/>
      <c r="GU31" s="1714"/>
      <c r="GV31" s="1714"/>
      <c r="GW31" s="1714"/>
      <c r="GX31" s="1714"/>
      <c r="GY31" s="1714"/>
      <c r="GZ31" s="1714"/>
      <c r="HA31" s="1714"/>
      <c r="HB31" s="1714"/>
      <c r="HC31" s="1714"/>
      <c r="HD31" s="1714"/>
      <c r="HE31" s="1714"/>
      <c r="HF31" s="1714"/>
      <c r="HG31" s="1714"/>
      <c r="HH31" s="1714"/>
      <c r="HI31" s="1714"/>
      <c r="HJ31" s="1714"/>
      <c r="HK31" s="1714"/>
      <c r="HL31" s="1714"/>
      <c r="HM31" s="1714"/>
      <c r="HN31" s="1714"/>
      <c r="HO31" s="1714"/>
      <c r="HP31" s="1714"/>
      <c r="HQ31" s="1714"/>
      <c r="HR31" s="1714"/>
      <c r="HS31" s="1714"/>
      <c r="HT31" s="1714"/>
      <c r="HU31" s="1714"/>
      <c r="HV31" s="1714"/>
      <c r="HW31" s="1714"/>
      <c r="HX31" s="1714"/>
      <c r="HY31" s="1714"/>
      <c r="HZ31" s="1714"/>
      <c r="IA31" s="1714"/>
      <c r="IB31" s="1714"/>
      <c r="IC31" s="1714"/>
      <c r="ID31" s="1714"/>
      <c r="IE31" s="1714"/>
      <c r="IF31" s="1714"/>
      <c r="IG31" s="1714"/>
      <c r="IH31" s="1714"/>
      <c r="II31" s="1714"/>
      <c r="IJ31" s="1714"/>
      <c r="IK31" s="1714"/>
      <c r="IL31" s="1714"/>
      <c r="IM31" s="1714"/>
      <c r="IN31" s="1714"/>
      <c r="IO31" s="1714"/>
      <c r="IP31" s="1714"/>
      <c r="IQ31" s="1714"/>
      <c r="IR31" s="1714"/>
      <c r="IS31" s="1714"/>
      <c r="IT31" s="1714"/>
      <c r="IU31" s="1714"/>
      <c r="IV31" s="1714"/>
      <c r="IW31" s="1714"/>
      <c r="IX31" s="1714"/>
      <c r="IY31" s="1714"/>
      <c r="IZ31" s="1714"/>
      <c r="JA31" s="1714"/>
      <c r="JB31" s="1714"/>
      <c r="JC31" s="1714"/>
      <c r="JD31" s="1714"/>
      <c r="JE31" s="1714"/>
      <c r="JF31" s="1714"/>
      <c r="JG31" s="1714"/>
      <c r="JH31" s="1714"/>
      <c r="JI31" s="1714"/>
      <c r="JJ31" s="1714"/>
      <c r="JK31" s="1714"/>
      <c r="JL31" s="1714"/>
      <c r="JM31" s="1714"/>
      <c r="JN31" s="1714"/>
      <c r="JO31" s="1714"/>
      <c r="JP31" s="1714"/>
      <c r="JQ31" s="1714"/>
      <c r="JR31" s="1714"/>
      <c r="JS31" s="1714"/>
      <c r="JT31" s="1714"/>
      <c r="JU31" s="1714"/>
      <c r="JV31" s="1714"/>
      <c r="JW31" s="1714"/>
      <c r="JX31" s="1714"/>
      <c r="JY31" s="1714"/>
      <c r="JZ31" s="1714"/>
      <c r="KA31" s="1714"/>
      <c r="KB31" s="1714"/>
      <c r="KC31" s="1714"/>
      <c r="KD31" s="1714"/>
      <c r="KE31" s="1714"/>
      <c r="KF31" s="1714"/>
      <c r="KG31" s="1714"/>
      <c r="KH31" s="1714"/>
      <c r="KI31" s="1714"/>
      <c r="KJ31" s="1714"/>
      <c r="KK31" s="1714"/>
      <c r="KL31" s="1714"/>
      <c r="KM31" s="1714"/>
      <c r="KN31" s="1714"/>
      <c r="KO31" s="1714"/>
      <c r="KP31" s="1714"/>
      <c r="KQ31" s="1714"/>
      <c r="KR31" s="1714"/>
      <c r="KS31" s="1714"/>
      <c r="KT31" s="1714"/>
      <c r="KU31" s="1714"/>
      <c r="KV31" s="1714"/>
      <c r="KW31" s="1714"/>
      <c r="KX31" s="1714"/>
      <c r="KY31" s="1714"/>
      <c r="KZ31" s="1714"/>
      <c r="LA31" s="1714"/>
      <c r="LB31" s="1714"/>
      <c r="LC31" s="1714"/>
      <c r="LD31" s="1714"/>
      <c r="LE31" s="1714"/>
      <c r="LF31" s="1714"/>
      <c r="LG31" s="1714"/>
      <c r="LH31" s="1714"/>
      <c r="LI31" s="1714"/>
      <c r="LJ31" s="1714"/>
      <c r="LK31" s="1714"/>
      <c r="LL31" s="1714"/>
      <c r="LM31" s="1714"/>
      <c r="LN31" s="1714"/>
      <c r="LO31" s="1714"/>
      <c r="LP31" s="1714"/>
      <c r="LQ31" s="1714"/>
      <c r="LR31" s="1714"/>
      <c r="LS31" s="1714"/>
      <c r="LT31" s="1714"/>
      <c r="LU31" s="1714"/>
      <c r="LV31" s="1714"/>
      <c r="LW31" s="1714"/>
      <c r="LX31" s="1714"/>
      <c r="LY31" s="1714"/>
      <c r="LZ31" s="1714"/>
      <c r="MA31" s="1714"/>
      <c r="MB31" s="1714"/>
      <c r="MC31" s="1714"/>
      <c r="MD31" s="1714"/>
      <c r="ME31" s="1714"/>
      <c r="MF31" s="1714"/>
      <c r="MG31" s="1714"/>
      <c r="MH31" s="1714"/>
      <c r="MI31" s="1714"/>
      <c r="MJ31" s="1714"/>
      <c r="MK31" s="1714"/>
      <c r="ML31" s="1714"/>
      <c r="MM31" s="1714"/>
      <c r="MN31" s="1714"/>
      <c r="MO31" s="1714"/>
      <c r="MP31" s="1714"/>
      <c r="MQ31" s="1714"/>
      <c r="MR31" s="1714"/>
      <c r="MS31" s="1714"/>
      <c r="MT31" s="1714"/>
      <c r="MU31" s="1714"/>
      <c r="MV31" s="1714"/>
      <c r="MW31" s="1714"/>
      <c r="MX31" s="1714"/>
      <c r="MY31" s="1714"/>
      <c r="MZ31" s="1714"/>
      <c r="NA31" s="1714"/>
      <c r="NB31" s="1714"/>
      <c r="NC31" s="1714"/>
      <c r="ND31" s="1714"/>
      <c r="NE31" s="1714"/>
      <c r="NF31" s="1714"/>
      <c r="NG31" s="1714"/>
      <c r="NH31" s="1714"/>
      <c r="NI31" s="1714"/>
      <c r="NJ31" s="1714"/>
      <c r="NK31" s="1714"/>
      <c r="NL31" s="1714"/>
      <c r="NM31" s="1714"/>
      <c r="NN31" s="1714"/>
      <c r="NO31" s="1714"/>
      <c r="NP31" s="1714"/>
      <c r="NQ31" s="1714"/>
      <c r="NR31" s="1714"/>
      <c r="NS31" s="1714"/>
      <c r="NT31" s="1714"/>
      <c r="NU31" s="1714"/>
      <c r="NV31" s="1714"/>
      <c r="NW31" s="1714"/>
      <c r="NX31" s="1714"/>
      <c r="NY31" s="1714"/>
      <c r="NZ31" s="1714"/>
      <c r="OA31" s="1714"/>
      <c r="OB31" s="1714"/>
      <c r="OC31" s="1714"/>
      <c r="OD31" s="1714"/>
      <c r="OE31" s="1714"/>
      <c r="OF31" s="1714"/>
      <c r="OG31" s="1714"/>
      <c r="OH31" s="1714"/>
      <c r="OI31" s="1714"/>
      <c r="OJ31" s="1714"/>
      <c r="OK31" s="1714"/>
      <c r="OL31" s="1714"/>
      <c r="OM31" s="1714"/>
      <c r="ON31" s="1714"/>
      <c r="OO31" s="1714"/>
      <c r="OP31" s="1714"/>
      <c r="OQ31" s="1714"/>
      <c r="OR31" s="1714"/>
      <c r="OS31" s="1714"/>
      <c r="OT31" s="1714"/>
      <c r="OU31" s="1714"/>
      <c r="OV31" s="1714"/>
      <c r="OW31" s="1714"/>
      <c r="OX31" s="1714"/>
      <c r="OY31" s="1714"/>
      <c r="OZ31" s="1714"/>
      <c r="PA31" s="1714"/>
      <c r="PB31" s="1714"/>
      <c r="PC31" s="1714"/>
      <c r="PD31" s="1714"/>
      <c r="PE31" s="1714"/>
      <c r="PF31" s="1714"/>
      <c r="PG31" s="1714"/>
      <c r="PH31" s="1714"/>
      <c r="PI31" s="1714"/>
      <c r="PJ31" s="1714"/>
      <c r="PK31" s="1714"/>
      <c r="PL31" s="1714"/>
      <c r="PM31" s="1714"/>
      <c r="PN31" s="1714"/>
      <c r="PO31" s="1714"/>
      <c r="PP31" s="1714"/>
      <c r="PQ31" s="1714"/>
      <c r="PR31" s="1714"/>
      <c r="PS31" s="1714"/>
      <c r="PT31" s="1714"/>
      <c r="PU31" s="1714"/>
      <c r="PV31" s="1714"/>
      <c r="PW31" s="1714"/>
      <c r="PX31" s="1714"/>
      <c r="PY31" s="1714"/>
      <c r="PZ31" s="1714"/>
      <c r="QA31" s="1714"/>
      <c r="QB31" s="1714"/>
      <c r="QC31" s="1714"/>
      <c r="QD31" s="1714"/>
      <c r="QE31" s="1714"/>
      <c r="QF31" s="1714"/>
      <c r="QG31" s="1714"/>
      <c r="QH31" s="1714"/>
      <c r="QI31" s="1714"/>
      <c r="QJ31" s="1714"/>
      <c r="QK31" s="1714"/>
      <c r="QL31" s="1714"/>
      <c r="QM31" s="1714"/>
      <c r="QN31" s="1714"/>
      <c r="QO31" s="1714"/>
      <c r="QP31" s="1714"/>
      <c r="QQ31" s="1714"/>
      <c r="QR31" s="1714"/>
      <c r="QS31" s="1714"/>
      <c r="QT31" s="1714"/>
      <c r="QU31" s="1714"/>
      <c r="QV31" s="1714"/>
      <c r="QW31" s="1714"/>
      <c r="QX31" s="1714"/>
      <c r="QY31" s="1714"/>
      <c r="QZ31" s="1714"/>
      <c r="RA31" s="1714"/>
      <c r="RB31" s="1714"/>
      <c r="RC31" s="1714"/>
      <c r="RD31" s="1714"/>
      <c r="RE31" s="1714"/>
      <c r="RF31" s="1714"/>
      <c r="RG31" s="1714"/>
      <c r="RH31" s="1714"/>
      <c r="RI31" s="1714"/>
      <c r="RJ31" s="1714"/>
      <c r="RK31" s="1714"/>
      <c r="RL31" s="1714"/>
      <c r="RM31" s="1714"/>
      <c r="RN31" s="1714"/>
      <c r="RO31" s="1714"/>
      <c r="RP31" s="1714"/>
      <c r="RQ31" s="1714"/>
      <c r="RR31" s="1714"/>
      <c r="RS31" s="1714"/>
      <c r="RT31" s="1714"/>
      <c r="RU31" s="1714"/>
      <c r="RV31" s="1714"/>
      <c r="RW31" s="1714"/>
      <c r="RX31" s="1714"/>
      <c r="RY31" s="1714"/>
      <c r="RZ31" s="1714"/>
      <c r="SA31" s="1714"/>
      <c r="SB31" s="1714"/>
      <c r="SC31" s="1714"/>
      <c r="SD31" s="1714"/>
      <c r="SE31" s="1714"/>
      <c r="SF31" s="1714"/>
      <c r="SG31" s="1714"/>
      <c r="SH31" s="1714"/>
      <c r="SI31" s="1714"/>
      <c r="SJ31" s="1714"/>
      <c r="SK31" s="1714"/>
      <c r="SL31" s="1714"/>
      <c r="SM31" s="1714"/>
      <c r="SN31" s="1714"/>
      <c r="SO31" s="1714"/>
      <c r="SP31" s="1714"/>
      <c r="SQ31" s="1714"/>
      <c r="SR31" s="1714"/>
      <c r="SS31" s="1714"/>
      <c r="ST31" s="1714"/>
      <c r="SU31" s="1714"/>
      <c r="SV31" s="1714"/>
      <c r="SW31" s="1714"/>
      <c r="SX31" s="1714"/>
      <c r="SY31" s="1714"/>
      <c r="SZ31" s="1714"/>
      <c r="TA31" s="1714"/>
      <c r="TB31" s="1714"/>
      <c r="TC31" s="1714"/>
      <c r="TD31" s="1714"/>
      <c r="TE31" s="1714"/>
      <c r="TF31" s="1714"/>
      <c r="TG31" s="1714"/>
      <c r="TH31" s="1714"/>
      <c r="TI31" s="1714"/>
      <c r="TJ31" s="1714"/>
      <c r="TK31" s="1714"/>
      <c r="TL31" s="1714"/>
      <c r="TM31" s="1714"/>
      <c r="TN31" s="1714"/>
      <c r="TO31" s="1714"/>
      <c r="TP31" s="1714"/>
      <c r="TQ31" s="1714"/>
      <c r="TR31" s="1714"/>
      <c r="TS31" s="1714"/>
      <c r="TT31" s="1714"/>
      <c r="TU31" s="1714"/>
      <c r="TV31" s="1714"/>
      <c r="TW31" s="1714"/>
      <c r="TX31" s="1714"/>
      <c r="TY31" s="1714"/>
      <c r="TZ31" s="1714"/>
      <c r="UA31" s="1714"/>
      <c r="UB31" s="1714"/>
      <c r="UC31" s="1714"/>
      <c r="UD31" s="1714"/>
      <c r="UE31" s="1714"/>
      <c r="UF31" s="1714"/>
      <c r="UG31" s="1714"/>
      <c r="UH31" s="1714"/>
      <c r="UI31" s="1714"/>
      <c r="UJ31" s="1714"/>
      <c r="UK31" s="1714"/>
      <c r="UL31" s="1714"/>
      <c r="UM31" s="1714"/>
      <c r="UN31" s="1714"/>
      <c r="UO31" s="1714"/>
      <c r="UP31" s="1714"/>
      <c r="UQ31" s="1714"/>
      <c r="UR31" s="1714"/>
      <c r="US31" s="1714"/>
      <c r="UT31" s="1714"/>
      <c r="UU31" s="1714"/>
      <c r="UV31" s="1714"/>
      <c r="UW31" s="1714"/>
      <c r="UX31" s="1714"/>
      <c r="UY31" s="1714"/>
      <c r="UZ31" s="1714"/>
      <c r="VA31" s="1714"/>
      <c r="VB31" s="1714"/>
      <c r="VC31" s="1714"/>
      <c r="VD31" s="1714"/>
      <c r="VE31" s="1714"/>
      <c r="VF31" s="1714"/>
      <c r="VG31" s="1714"/>
      <c r="VH31" s="1714"/>
      <c r="VI31" s="1714"/>
      <c r="VJ31" s="1714"/>
      <c r="VK31" s="1714"/>
      <c r="VL31" s="1714"/>
      <c r="VM31" s="1714"/>
      <c r="VN31" s="1714"/>
      <c r="VO31" s="1714"/>
      <c r="VP31" s="1714"/>
      <c r="VQ31" s="1714"/>
      <c r="VR31" s="1714"/>
      <c r="VS31" s="1714"/>
      <c r="VT31" s="1714"/>
      <c r="VU31" s="1714"/>
      <c r="VV31" s="1714"/>
      <c r="VW31" s="1714"/>
      <c r="VX31" s="1714"/>
      <c r="VY31" s="1714"/>
      <c r="VZ31" s="1714"/>
      <c r="WA31" s="1714"/>
      <c r="WB31" s="1714"/>
      <c r="WC31" s="1714"/>
      <c r="WD31" s="1714"/>
      <c r="WE31" s="1714"/>
      <c r="WF31" s="1714"/>
      <c r="WG31" s="1714"/>
      <c r="WH31" s="1714"/>
      <c r="WI31" s="1714"/>
      <c r="WJ31" s="1714"/>
      <c r="WK31" s="1714"/>
      <c r="WL31" s="1714"/>
      <c r="WM31" s="1714"/>
      <c r="WN31" s="1714"/>
      <c r="WO31" s="1714"/>
      <c r="WP31" s="1714"/>
      <c r="WQ31" s="1714"/>
      <c r="WR31" s="1714"/>
      <c r="WS31" s="1714"/>
      <c r="WT31" s="1714"/>
      <c r="WU31" s="1714"/>
      <c r="WV31" s="1714"/>
      <c r="WW31" s="1714"/>
      <c r="WX31" s="1714"/>
      <c r="WY31" s="1714"/>
      <c r="WZ31" s="1714"/>
      <c r="XA31" s="1714"/>
      <c r="XB31" s="1714"/>
      <c r="XC31" s="1714"/>
      <c r="XD31" s="1714"/>
      <c r="XE31" s="1714"/>
      <c r="XF31" s="1714"/>
      <c r="XG31" s="1714"/>
      <c r="XH31" s="1714"/>
      <c r="XI31" s="1714"/>
      <c r="XJ31" s="1714"/>
      <c r="XK31" s="1714"/>
      <c r="XL31" s="1714"/>
      <c r="XM31" s="1714"/>
      <c r="XN31" s="1714"/>
      <c r="XO31" s="1714"/>
      <c r="XP31" s="1714"/>
      <c r="XQ31" s="1714"/>
      <c r="XR31" s="1714"/>
      <c r="XS31" s="1714"/>
      <c r="XT31" s="1714"/>
      <c r="XU31" s="1714"/>
      <c r="XV31" s="1714"/>
      <c r="XW31" s="1714"/>
      <c r="XX31" s="1714"/>
      <c r="XY31" s="1714"/>
      <c r="XZ31" s="1714"/>
      <c r="YA31" s="1714"/>
      <c r="YB31" s="1714"/>
      <c r="YC31" s="1714"/>
      <c r="YD31" s="1714"/>
      <c r="YE31" s="1714"/>
      <c r="YF31" s="1714"/>
      <c r="YG31" s="1714"/>
      <c r="YH31" s="1714"/>
      <c r="YI31" s="1714"/>
      <c r="YJ31" s="1714"/>
      <c r="YK31" s="1714"/>
      <c r="YL31" s="1714"/>
      <c r="YM31" s="1714"/>
      <c r="YN31" s="1714"/>
      <c r="YO31" s="1714"/>
      <c r="YP31" s="1714"/>
      <c r="YQ31" s="1714"/>
      <c r="YR31" s="1714"/>
      <c r="YS31" s="1714"/>
      <c r="YT31" s="1714"/>
      <c r="YU31" s="1714"/>
      <c r="YV31" s="1714"/>
      <c r="YW31" s="1714"/>
      <c r="YX31" s="1714"/>
      <c r="YY31" s="1714"/>
      <c r="YZ31" s="1714"/>
      <c r="ZA31" s="1714"/>
      <c r="ZB31" s="1714"/>
      <c r="ZC31" s="1714"/>
      <c r="ZD31" s="1714"/>
      <c r="ZE31" s="1714"/>
      <c r="ZF31" s="1714"/>
      <c r="ZG31" s="1714"/>
      <c r="ZH31" s="1714"/>
      <c r="ZI31" s="1714"/>
      <c r="ZJ31" s="1714"/>
      <c r="ZK31" s="1714"/>
      <c r="ZL31" s="1714"/>
      <c r="ZM31" s="1714"/>
      <c r="ZN31" s="1714"/>
      <c r="ZO31" s="1714"/>
      <c r="ZP31" s="1714"/>
      <c r="ZQ31" s="1714"/>
      <c r="ZR31" s="1714"/>
      <c r="ZS31" s="1714"/>
      <c r="ZT31" s="1714"/>
      <c r="ZU31" s="1714"/>
      <c r="ZV31" s="1714"/>
      <c r="ZW31" s="1714"/>
      <c r="ZX31" s="1714"/>
      <c r="ZY31" s="1714"/>
      <c r="ZZ31" s="1714"/>
      <c r="AAA31" s="1714"/>
      <c r="AAB31" s="1714"/>
      <c r="AAC31" s="1714"/>
      <c r="AAD31" s="1714"/>
      <c r="AAE31" s="1714"/>
      <c r="AAF31" s="1714"/>
      <c r="AAG31" s="1714"/>
      <c r="AAH31" s="1714"/>
      <c r="AAI31" s="1714"/>
      <c r="AAJ31" s="1714"/>
      <c r="AAK31" s="1714"/>
      <c r="AAL31" s="1714"/>
      <c r="AAM31" s="1714"/>
      <c r="AAN31" s="1714"/>
      <c r="AAO31" s="1714"/>
      <c r="AAP31" s="1714"/>
      <c r="AAQ31" s="1714"/>
      <c r="AAR31" s="1714"/>
      <c r="AAS31" s="1714"/>
      <c r="AAT31" s="1714"/>
      <c r="AAU31" s="1714"/>
      <c r="AAV31" s="1714"/>
      <c r="AAW31" s="1714"/>
      <c r="AAX31" s="1714"/>
      <c r="AAY31" s="1714"/>
      <c r="AAZ31" s="1714"/>
      <c r="ABA31" s="1714"/>
      <c r="ABB31" s="1714"/>
      <c r="ABC31" s="1714"/>
      <c r="ABD31" s="1714"/>
      <c r="ABE31" s="1714"/>
      <c r="ABF31" s="1714"/>
      <c r="ABG31" s="1714"/>
      <c r="ABH31" s="1714"/>
      <c r="ABI31" s="1714"/>
      <c r="ABJ31" s="1714"/>
      <c r="ABK31" s="1714"/>
      <c r="ABL31" s="1714"/>
      <c r="ABM31" s="1714"/>
      <c r="ABN31" s="1714"/>
      <c r="ABO31" s="1714"/>
      <c r="ABP31" s="1714"/>
      <c r="ABQ31" s="1714"/>
      <c r="ABR31" s="1714"/>
      <c r="ABS31" s="1714"/>
      <c r="ABT31" s="1714"/>
      <c r="ABU31" s="1714"/>
      <c r="ABV31" s="1714"/>
      <c r="ABW31" s="1714"/>
      <c r="ABX31" s="1714"/>
      <c r="ABY31" s="1714"/>
      <c r="ABZ31" s="1714"/>
      <c r="ACA31" s="1714"/>
      <c r="ACB31" s="1714"/>
      <c r="ACC31" s="1714"/>
      <c r="ACD31" s="1714"/>
      <c r="ACE31" s="1714"/>
      <c r="ACF31" s="1714"/>
      <c r="ACG31" s="1714"/>
      <c r="ACH31" s="1714"/>
      <c r="ACI31" s="1714"/>
      <c r="ACJ31" s="1714"/>
      <c r="ACK31" s="1714"/>
      <c r="ACL31" s="1714"/>
      <c r="ACM31" s="1714"/>
      <c r="ACN31" s="1714"/>
      <c r="ACO31" s="1714"/>
      <c r="ACP31" s="1714"/>
      <c r="ACQ31" s="1714"/>
      <c r="ACR31" s="1714"/>
      <c r="ACS31" s="1714"/>
      <c r="ACT31" s="1714"/>
      <c r="ACU31" s="1714"/>
      <c r="ACV31" s="1714"/>
      <c r="ACW31" s="1714"/>
      <c r="ACX31" s="1714"/>
      <c r="ACY31" s="1714"/>
      <c r="ACZ31" s="1714"/>
      <c r="ADA31" s="1714"/>
      <c r="ADB31" s="1714"/>
      <c r="ADC31" s="1714"/>
      <c r="ADD31" s="1714"/>
      <c r="ADE31" s="1714"/>
      <c r="ADF31" s="1714"/>
      <c r="ADG31" s="1714"/>
      <c r="ADH31" s="1714"/>
      <c r="ADI31" s="1714"/>
      <c r="ADJ31" s="1714"/>
      <c r="ADK31" s="1714"/>
      <c r="ADL31" s="1714"/>
      <c r="ADM31" s="1714"/>
      <c r="ADN31" s="1714"/>
      <c r="ADO31" s="1714"/>
      <c r="ADP31" s="1714"/>
      <c r="ADQ31" s="1714"/>
      <c r="ADR31" s="1714"/>
      <c r="ADS31" s="1714"/>
      <c r="ADT31" s="1714"/>
      <c r="ADU31" s="1714"/>
      <c r="ADV31" s="1714"/>
      <c r="ADW31" s="1714"/>
      <c r="ADX31" s="1714"/>
      <c r="ADY31" s="1714"/>
      <c r="ADZ31" s="1714"/>
      <c r="AEA31" s="1714"/>
      <c r="AEB31" s="1714"/>
      <c r="AEC31" s="1714"/>
      <c r="AED31" s="1714"/>
      <c r="AEE31" s="1714"/>
      <c r="AEF31" s="1714"/>
      <c r="AEG31" s="1714"/>
      <c r="AEH31" s="1714"/>
      <c r="AEI31" s="1714"/>
      <c r="AEJ31" s="1714"/>
      <c r="AEK31" s="1714"/>
      <c r="AEL31" s="1714"/>
      <c r="AEM31" s="1714"/>
      <c r="AEN31" s="1714"/>
      <c r="AEO31" s="1714"/>
      <c r="AEP31" s="1714"/>
      <c r="AEQ31" s="1714"/>
      <c r="AER31" s="1714"/>
      <c r="AES31" s="1714"/>
      <c r="AET31" s="1714"/>
      <c r="AEU31" s="1714"/>
      <c r="AEV31" s="1714"/>
      <c r="AEW31" s="1714"/>
      <c r="AEX31" s="1714"/>
      <c r="AEY31" s="1714"/>
      <c r="AEZ31" s="1714"/>
      <c r="AFA31" s="1714"/>
      <c r="AFB31" s="1714"/>
      <c r="AFC31" s="1714"/>
      <c r="AFD31" s="1714"/>
      <c r="AFE31" s="1714"/>
      <c r="AFF31" s="1714"/>
      <c r="AFG31" s="1714"/>
      <c r="AFH31" s="1714"/>
      <c r="AFI31" s="1714"/>
      <c r="AFJ31" s="1714"/>
      <c r="AFK31" s="1714"/>
      <c r="AFL31" s="1714"/>
      <c r="AFM31" s="1714"/>
      <c r="AFN31" s="1714"/>
      <c r="AFO31" s="1714"/>
      <c r="AFP31" s="1714"/>
      <c r="AFQ31" s="1714"/>
      <c r="AFR31" s="1714"/>
      <c r="AFS31" s="1714"/>
      <c r="AFT31" s="1714"/>
      <c r="AFU31" s="1714"/>
      <c r="AFV31" s="1714"/>
      <c r="AFW31" s="1714"/>
      <c r="AFX31" s="1714"/>
      <c r="AFY31" s="1714"/>
      <c r="AFZ31" s="1714"/>
      <c r="AGA31" s="1714"/>
      <c r="AGB31" s="1714"/>
      <c r="AGC31" s="1714"/>
      <c r="AGD31" s="1714"/>
      <c r="AGE31" s="1714"/>
      <c r="AGF31" s="1714"/>
      <c r="AGG31" s="1714"/>
      <c r="AGH31" s="1714"/>
      <c r="AGI31" s="1714"/>
      <c r="AGJ31" s="1714"/>
      <c r="AGK31" s="1714"/>
      <c r="AGL31" s="1714"/>
      <c r="AGM31" s="1714"/>
      <c r="AGN31" s="1714"/>
      <c r="AGO31" s="1714"/>
      <c r="AGP31" s="1714"/>
      <c r="AGQ31" s="1714"/>
      <c r="AGR31" s="1714"/>
      <c r="AGS31" s="1714"/>
      <c r="AGT31" s="1714"/>
      <c r="AGU31" s="1714"/>
      <c r="AGV31" s="1714"/>
      <c r="AGW31" s="1714"/>
      <c r="AGX31" s="1714"/>
      <c r="AGY31" s="1714"/>
      <c r="AGZ31" s="1714"/>
      <c r="AHA31" s="1714"/>
      <c r="AHB31" s="1714"/>
      <c r="AHC31" s="1714"/>
      <c r="AHD31" s="1714"/>
      <c r="AHE31" s="1714"/>
      <c r="AHF31" s="1714"/>
      <c r="AHG31" s="1714"/>
      <c r="AHH31" s="1714"/>
      <c r="AHI31" s="1714"/>
      <c r="AHJ31" s="1714"/>
      <c r="AHK31" s="1714"/>
      <c r="AHL31" s="1714"/>
      <c r="AHM31" s="1714"/>
      <c r="AHN31" s="1714"/>
      <c r="AHO31" s="1714"/>
      <c r="AHP31" s="1714"/>
      <c r="AHQ31" s="1714"/>
      <c r="AHR31" s="1714"/>
      <c r="AHS31" s="1714"/>
      <c r="AHT31" s="1714"/>
      <c r="AHU31" s="1714"/>
      <c r="AHV31" s="1714"/>
      <c r="AHW31" s="1714"/>
      <c r="AHX31" s="1714"/>
      <c r="AHY31" s="1714"/>
      <c r="AHZ31" s="1714"/>
      <c r="AIA31" s="1714"/>
      <c r="AIB31" s="1714"/>
      <c r="AIC31" s="1714"/>
      <c r="AID31" s="1714"/>
      <c r="AIE31" s="1714"/>
      <c r="AIF31" s="1714"/>
      <c r="AIG31" s="1714"/>
      <c r="AIH31" s="1714"/>
      <c r="AII31" s="1714"/>
      <c r="AIJ31" s="1714"/>
      <c r="AIK31" s="1714"/>
      <c r="AIL31" s="1714"/>
      <c r="AIM31" s="1714"/>
      <c r="AIN31" s="1714"/>
      <c r="AIO31" s="1714"/>
      <c r="AIP31" s="1714"/>
      <c r="AIQ31" s="1714"/>
      <c r="AIR31" s="1714"/>
      <c r="AIS31" s="1714"/>
      <c r="AIT31" s="1714"/>
      <c r="AIU31" s="1714"/>
      <c r="AIV31" s="1714"/>
      <c r="AIW31" s="1714"/>
      <c r="AIX31" s="1714"/>
      <c r="AIY31" s="1714"/>
      <c r="AIZ31" s="1714"/>
      <c r="AJA31" s="1714"/>
      <c r="AJB31" s="1714"/>
      <c r="AJC31" s="1714"/>
      <c r="AJD31" s="1714"/>
      <c r="AJE31" s="1714"/>
      <c r="AJF31" s="1714"/>
      <c r="AJG31" s="1714"/>
      <c r="AJH31" s="1714"/>
      <c r="AJI31" s="1714"/>
      <c r="AJJ31" s="1714"/>
      <c r="AJK31" s="1714"/>
      <c r="AJL31" s="1714"/>
      <c r="AJM31" s="1714"/>
      <c r="AJN31" s="1714"/>
      <c r="AJO31" s="1714"/>
      <c r="AJP31" s="1714"/>
      <c r="AJQ31" s="1714"/>
      <c r="AJR31" s="1714"/>
      <c r="AJS31" s="1714"/>
      <c r="AJT31" s="1714"/>
      <c r="AJU31" s="1714"/>
      <c r="AJV31" s="1714"/>
      <c r="AJW31" s="1714"/>
      <c r="AJX31" s="1714"/>
      <c r="AJY31" s="1714"/>
      <c r="AJZ31" s="1714"/>
      <c r="AKA31" s="1714"/>
      <c r="AKB31" s="1714"/>
      <c r="AKC31" s="1714"/>
      <c r="AKD31" s="1714"/>
      <c r="AKE31" s="1714"/>
      <c r="AKF31" s="1714"/>
      <c r="AKG31" s="1714"/>
      <c r="AKH31" s="1714"/>
      <c r="AKI31" s="1714"/>
      <c r="AKJ31" s="1714"/>
      <c r="AKK31" s="1714"/>
      <c r="AKL31" s="1714"/>
      <c r="AKM31" s="1714"/>
      <c r="AKN31" s="1714"/>
      <c r="AKO31" s="1714"/>
      <c r="AKP31" s="1714"/>
      <c r="AKQ31" s="1714"/>
      <c r="AKR31" s="1714"/>
      <c r="AKS31" s="1714"/>
      <c r="AKT31" s="1714"/>
      <c r="AKU31" s="1714"/>
      <c r="AKV31" s="1714"/>
      <c r="AKW31" s="1714"/>
      <c r="AKX31" s="1714"/>
      <c r="AKY31" s="1714"/>
      <c r="AKZ31" s="1714"/>
      <c r="ALA31" s="1714"/>
      <c r="ALB31" s="1714"/>
      <c r="ALC31" s="1714"/>
      <c r="ALD31" s="1714"/>
      <c r="ALE31" s="1714"/>
      <c r="ALF31" s="1714"/>
      <c r="ALG31" s="1714"/>
      <c r="ALH31" s="1714"/>
      <c r="ALI31" s="1714"/>
      <c r="ALJ31" s="1714"/>
      <c r="ALK31" s="1714"/>
      <c r="ALL31" s="1714"/>
      <c r="ALM31" s="1714"/>
      <c r="ALN31" s="1714"/>
      <c r="ALO31" s="1714"/>
      <c r="ALP31" s="1714"/>
      <c r="ALQ31" s="1714"/>
      <c r="ALR31" s="1714"/>
      <c r="ALS31" s="1714"/>
      <c r="ALT31" s="1714"/>
      <c r="ALU31" s="1714"/>
      <c r="ALV31" s="1714"/>
      <c r="ALW31" s="1714"/>
      <c r="ALX31" s="1714"/>
      <c r="ALY31" s="1714"/>
      <c r="ALZ31" s="1714"/>
      <c r="AMA31" s="1714"/>
      <c r="AMB31" s="1714"/>
      <c r="AMC31" s="1714"/>
      <c r="AMD31" s="1714"/>
      <c r="AME31" s="1714"/>
      <c r="AMF31" s="1714"/>
      <c r="AMG31" s="1714"/>
      <c r="AMH31" s="1714"/>
      <c r="AMI31" s="1714"/>
      <c r="AMJ31" s="1714"/>
      <c r="AMK31" s="1714"/>
    </row>
    <row r="32" spans="1:1025" s="1409" customFormat="1" ht="30" customHeight="1">
      <c r="A32" s="1705" t="s">
        <v>3862</v>
      </c>
      <c r="B32" s="1705" t="s">
        <v>3863</v>
      </c>
      <c r="C32" s="1705" t="s">
        <v>647</v>
      </c>
      <c r="D32" s="1705" t="s">
        <v>4058</v>
      </c>
      <c r="E32" s="1705" t="s">
        <v>4059</v>
      </c>
      <c r="F32" s="1705" t="s">
        <v>4060</v>
      </c>
      <c r="G32" s="1705" t="s">
        <v>4061</v>
      </c>
      <c r="H32" s="1705"/>
      <c r="I32" s="1705"/>
      <c r="J32" s="1705"/>
      <c r="K32" s="1705"/>
      <c r="L32" s="1705"/>
      <c r="M32" s="1705"/>
      <c r="N32" s="1705"/>
      <c r="O32" s="1705"/>
      <c r="P32" s="1705" t="s">
        <v>4080</v>
      </c>
      <c r="Q32" s="1705" t="s">
        <v>3981</v>
      </c>
      <c r="R32" s="1739"/>
      <c r="S32" s="1705" t="s">
        <v>3982</v>
      </c>
      <c r="T32" s="1709" t="s">
        <v>4081</v>
      </c>
      <c r="U32" s="1705" t="s">
        <v>2504</v>
      </c>
      <c r="V32" s="1705" t="s">
        <v>3984</v>
      </c>
      <c r="W32" s="1705" t="s">
        <v>3961</v>
      </c>
      <c r="X32" s="1705" t="s">
        <v>3874</v>
      </c>
      <c r="Y32" s="1705" t="s">
        <v>3914</v>
      </c>
      <c r="Z32" s="1705" t="s">
        <v>4082</v>
      </c>
      <c r="AA32" s="1705" t="s">
        <v>1146</v>
      </c>
      <c r="AB32" s="1705" t="s">
        <v>4067</v>
      </c>
      <c r="AC32" s="1705" t="s">
        <v>4068</v>
      </c>
      <c r="AD32" s="1705" t="s">
        <v>3906</v>
      </c>
      <c r="AE32" s="1705" t="s">
        <v>138</v>
      </c>
      <c r="AF32" s="1705" t="s">
        <v>3881</v>
      </c>
      <c r="AG32" s="1705"/>
      <c r="AH32" s="1705"/>
      <c r="AI32" s="1705"/>
      <c r="AJ32" s="1705"/>
      <c r="AK32" s="1705"/>
      <c r="AL32" s="1705"/>
      <c r="AM32" s="1705"/>
      <c r="AN32" s="1705"/>
      <c r="AO32" s="1705"/>
      <c r="AP32" s="1705"/>
      <c r="AQ32" s="1705"/>
      <c r="AR32" s="1705"/>
      <c r="AS32" s="1705"/>
      <c r="AT32" s="1705"/>
      <c r="AU32" s="1705"/>
      <c r="AV32" s="1705"/>
      <c r="AW32" s="1705"/>
      <c r="AX32" s="1705"/>
      <c r="AY32" s="1705"/>
      <c r="AZ32" s="1705"/>
      <c r="BA32" s="1705" t="s">
        <v>3882</v>
      </c>
      <c r="BB32" s="1714"/>
      <c r="BC32" s="1714"/>
      <c r="BD32" s="1714"/>
      <c r="BE32" s="1714"/>
      <c r="BF32" s="1714"/>
      <c r="BG32" s="1714"/>
      <c r="BH32" s="1714"/>
      <c r="BI32" s="1714"/>
      <c r="BJ32" s="1714"/>
      <c r="BK32" s="1714"/>
      <c r="BL32" s="1714"/>
      <c r="BM32" s="1714"/>
      <c r="BN32" s="1714"/>
      <c r="BO32" s="1714"/>
      <c r="BP32" s="1714"/>
      <c r="BQ32" s="1714"/>
      <c r="BR32" s="1714"/>
      <c r="BS32" s="1714"/>
      <c r="BT32" s="1714"/>
      <c r="BU32" s="1714"/>
      <c r="BV32" s="1714"/>
      <c r="BW32" s="1714"/>
      <c r="BX32" s="1714"/>
      <c r="BY32" s="1714"/>
      <c r="BZ32" s="1714"/>
      <c r="CA32" s="1714"/>
      <c r="CB32" s="1714"/>
      <c r="CC32" s="1714"/>
      <c r="CD32" s="1714"/>
      <c r="CE32" s="1714"/>
      <c r="CF32" s="1714"/>
      <c r="CG32" s="1714"/>
      <c r="CH32" s="1714"/>
      <c r="CI32" s="1714"/>
      <c r="CJ32" s="1714"/>
      <c r="CK32" s="1714"/>
      <c r="CL32" s="1714"/>
      <c r="CM32" s="1714"/>
      <c r="CN32" s="1714"/>
      <c r="CO32" s="1714"/>
      <c r="CP32" s="1714"/>
      <c r="CQ32" s="1714"/>
      <c r="CR32" s="1714"/>
      <c r="CS32" s="1714"/>
      <c r="CT32" s="1714"/>
      <c r="CU32" s="1714"/>
      <c r="CV32" s="1714"/>
      <c r="CW32" s="1714"/>
      <c r="CX32" s="1714"/>
      <c r="CY32" s="1714"/>
      <c r="CZ32" s="1714"/>
      <c r="DA32" s="1714"/>
      <c r="DB32" s="1714"/>
      <c r="DC32" s="1714"/>
      <c r="DD32" s="1714"/>
      <c r="DE32" s="1714"/>
      <c r="DF32" s="1714"/>
      <c r="DG32" s="1714"/>
      <c r="DH32" s="1714"/>
      <c r="DI32" s="1714"/>
      <c r="DJ32" s="1714"/>
      <c r="DK32" s="1714"/>
      <c r="DL32" s="1714"/>
      <c r="DM32" s="1714"/>
      <c r="DN32" s="1714"/>
      <c r="DO32" s="1714"/>
      <c r="DP32" s="1714"/>
      <c r="DQ32" s="1714"/>
      <c r="DR32" s="1714"/>
      <c r="DS32" s="1714"/>
      <c r="DT32" s="1714"/>
      <c r="DU32" s="1714"/>
      <c r="DV32" s="1714"/>
      <c r="DW32" s="1714"/>
      <c r="DX32" s="1714"/>
      <c r="DY32" s="1714"/>
      <c r="DZ32" s="1714"/>
      <c r="EA32" s="1714"/>
      <c r="EB32" s="1714"/>
      <c r="EC32" s="1714"/>
      <c r="ED32" s="1714"/>
      <c r="EE32" s="1714"/>
      <c r="EF32" s="1714"/>
      <c r="EG32" s="1714"/>
      <c r="EH32" s="1714"/>
      <c r="EI32" s="1714"/>
      <c r="EJ32" s="1714"/>
      <c r="EK32" s="1714"/>
      <c r="EL32" s="1714"/>
      <c r="EM32" s="1714"/>
      <c r="EN32" s="1714"/>
      <c r="EO32" s="1714"/>
      <c r="EP32" s="1714"/>
      <c r="EQ32" s="1714"/>
      <c r="ER32" s="1714"/>
      <c r="ES32" s="1714"/>
      <c r="ET32" s="1714"/>
      <c r="EU32" s="1714"/>
      <c r="EV32" s="1714"/>
      <c r="EW32" s="1714"/>
      <c r="EX32" s="1714"/>
      <c r="EY32" s="1714"/>
      <c r="EZ32" s="1714"/>
      <c r="FA32" s="1714"/>
      <c r="FB32" s="1714"/>
      <c r="FC32" s="1714"/>
      <c r="FD32" s="1714"/>
      <c r="FE32" s="1714"/>
      <c r="FF32" s="1714"/>
      <c r="FG32" s="1714"/>
      <c r="FH32" s="1714"/>
      <c r="FI32" s="1714"/>
      <c r="FJ32" s="1714"/>
      <c r="FK32" s="1714"/>
      <c r="FL32" s="1714"/>
      <c r="FM32" s="1714"/>
      <c r="FN32" s="1714"/>
      <c r="FO32" s="1714"/>
      <c r="FP32" s="1714"/>
      <c r="FQ32" s="1714"/>
      <c r="FR32" s="1714"/>
      <c r="FS32" s="1714"/>
      <c r="FT32" s="1714"/>
      <c r="FU32" s="1714"/>
      <c r="FV32" s="1714"/>
      <c r="FW32" s="1714"/>
      <c r="FX32" s="1714"/>
      <c r="FY32" s="1714"/>
      <c r="FZ32" s="1714"/>
      <c r="GA32" s="1714"/>
      <c r="GB32" s="1714"/>
      <c r="GC32" s="1714"/>
      <c r="GD32" s="1714"/>
      <c r="GE32" s="1714"/>
      <c r="GF32" s="1714"/>
      <c r="GG32" s="1714"/>
      <c r="GH32" s="1714"/>
      <c r="GI32" s="1714"/>
      <c r="GJ32" s="1714"/>
      <c r="GK32" s="1714"/>
      <c r="GL32" s="1714"/>
      <c r="GM32" s="1714"/>
      <c r="GN32" s="1714"/>
      <c r="GO32" s="1714"/>
      <c r="GP32" s="1714"/>
      <c r="GQ32" s="1714"/>
      <c r="GR32" s="1714"/>
      <c r="GS32" s="1714"/>
      <c r="GT32" s="1714"/>
      <c r="GU32" s="1714"/>
      <c r="GV32" s="1714"/>
      <c r="GW32" s="1714"/>
      <c r="GX32" s="1714"/>
      <c r="GY32" s="1714"/>
      <c r="GZ32" s="1714"/>
      <c r="HA32" s="1714"/>
      <c r="HB32" s="1714"/>
      <c r="HC32" s="1714"/>
      <c r="HD32" s="1714"/>
      <c r="HE32" s="1714"/>
      <c r="HF32" s="1714"/>
      <c r="HG32" s="1714"/>
      <c r="HH32" s="1714"/>
      <c r="HI32" s="1714"/>
      <c r="HJ32" s="1714"/>
      <c r="HK32" s="1714"/>
      <c r="HL32" s="1714"/>
      <c r="HM32" s="1714"/>
      <c r="HN32" s="1714"/>
      <c r="HO32" s="1714"/>
      <c r="HP32" s="1714"/>
      <c r="HQ32" s="1714"/>
      <c r="HR32" s="1714"/>
      <c r="HS32" s="1714"/>
      <c r="HT32" s="1714"/>
      <c r="HU32" s="1714"/>
      <c r="HV32" s="1714"/>
      <c r="HW32" s="1714"/>
      <c r="HX32" s="1714"/>
      <c r="HY32" s="1714"/>
      <c r="HZ32" s="1714"/>
      <c r="IA32" s="1714"/>
      <c r="IB32" s="1714"/>
      <c r="IC32" s="1714"/>
      <c r="ID32" s="1714"/>
      <c r="IE32" s="1714"/>
      <c r="IF32" s="1714"/>
      <c r="IG32" s="1714"/>
      <c r="IH32" s="1714"/>
      <c r="II32" s="1714"/>
      <c r="IJ32" s="1714"/>
      <c r="IK32" s="1714"/>
      <c r="IL32" s="1714"/>
      <c r="IM32" s="1714"/>
      <c r="IN32" s="1714"/>
      <c r="IO32" s="1714"/>
      <c r="IP32" s="1714"/>
      <c r="IQ32" s="1714"/>
      <c r="IR32" s="1714"/>
      <c r="IS32" s="1714"/>
      <c r="IT32" s="1714"/>
      <c r="IU32" s="1714"/>
      <c r="IV32" s="1714"/>
      <c r="IW32" s="1714"/>
      <c r="IX32" s="1714"/>
      <c r="IY32" s="1714"/>
      <c r="IZ32" s="1714"/>
      <c r="JA32" s="1714"/>
      <c r="JB32" s="1714"/>
      <c r="JC32" s="1714"/>
      <c r="JD32" s="1714"/>
      <c r="JE32" s="1714"/>
      <c r="JF32" s="1714"/>
      <c r="JG32" s="1714"/>
      <c r="JH32" s="1714"/>
      <c r="JI32" s="1714"/>
      <c r="JJ32" s="1714"/>
      <c r="JK32" s="1714"/>
      <c r="JL32" s="1714"/>
      <c r="JM32" s="1714"/>
      <c r="JN32" s="1714"/>
      <c r="JO32" s="1714"/>
      <c r="JP32" s="1714"/>
      <c r="JQ32" s="1714"/>
      <c r="JR32" s="1714"/>
      <c r="JS32" s="1714"/>
      <c r="JT32" s="1714"/>
      <c r="JU32" s="1714"/>
      <c r="JV32" s="1714"/>
      <c r="JW32" s="1714"/>
      <c r="JX32" s="1714"/>
      <c r="JY32" s="1714"/>
      <c r="JZ32" s="1714"/>
      <c r="KA32" s="1714"/>
      <c r="KB32" s="1714"/>
      <c r="KC32" s="1714"/>
      <c r="KD32" s="1714"/>
      <c r="KE32" s="1714"/>
      <c r="KF32" s="1714"/>
      <c r="KG32" s="1714"/>
      <c r="KH32" s="1714"/>
      <c r="KI32" s="1714"/>
      <c r="KJ32" s="1714"/>
      <c r="KK32" s="1714"/>
      <c r="KL32" s="1714"/>
      <c r="KM32" s="1714"/>
      <c r="KN32" s="1714"/>
      <c r="KO32" s="1714"/>
      <c r="KP32" s="1714"/>
      <c r="KQ32" s="1714"/>
      <c r="KR32" s="1714"/>
      <c r="KS32" s="1714"/>
      <c r="KT32" s="1714"/>
      <c r="KU32" s="1714"/>
      <c r="KV32" s="1714"/>
      <c r="KW32" s="1714"/>
      <c r="KX32" s="1714"/>
      <c r="KY32" s="1714"/>
      <c r="KZ32" s="1714"/>
      <c r="LA32" s="1714"/>
      <c r="LB32" s="1714"/>
      <c r="LC32" s="1714"/>
      <c r="LD32" s="1714"/>
      <c r="LE32" s="1714"/>
      <c r="LF32" s="1714"/>
      <c r="LG32" s="1714"/>
      <c r="LH32" s="1714"/>
      <c r="LI32" s="1714"/>
      <c r="LJ32" s="1714"/>
      <c r="LK32" s="1714"/>
      <c r="LL32" s="1714"/>
      <c r="LM32" s="1714"/>
      <c r="LN32" s="1714"/>
      <c r="LO32" s="1714"/>
      <c r="LP32" s="1714"/>
      <c r="LQ32" s="1714"/>
      <c r="LR32" s="1714"/>
      <c r="LS32" s="1714"/>
      <c r="LT32" s="1714"/>
      <c r="LU32" s="1714"/>
      <c r="LV32" s="1714"/>
      <c r="LW32" s="1714"/>
      <c r="LX32" s="1714"/>
      <c r="LY32" s="1714"/>
      <c r="LZ32" s="1714"/>
      <c r="MA32" s="1714"/>
      <c r="MB32" s="1714"/>
      <c r="MC32" s="1714"/>
      <c r="MD32" s="1714"/>
      <c r="ME32" s="1714"/>
      <c r="MF32" s="1714"/>
      <c r="MG32" s="1714"/>
      <c r="MH32" s="1714"/>
      <c r="MI32" s="1714"/>
      <c r="MJ32" s="1714"/>
      <c r="MK32" s="1714"/>
      <c r="ML32" s="1714"/>
      <c r="MM32" s="1714"/>
      <c r="MN32" s="1714"/>
      <c r="MO32" s="1714"/>
      <c r="MP32" s="1714"/>
      <c r="MQ32" s="1714"/>
      <c r="MR32" s="1714"/>
      <c r="MS32" s="1714"/>
      <c r="MT32" s="1714"/>
      <c r="MU32" s="1714"/>
      <c r="MV32" s="1714"/>
      <c r="MW32" s="1714"/>
      <c r="MX32" s="1714"/>
      <c r="MY32" s="1714"/>
      <c r="MZ32" s="1714"/>
      <c r="NA32" s="1714"/>
      <c r="NB32" s="1714"/>
      <c r="NC32" s="1714"/>
      <c r="ND32" s="1714"/>
      <c r="NE32" s="1714"/>
      <c r="NF32" s="1714"/>
      <c r="NG32" s="1714"/>
      <c r="NH32" s="1714"/>
      <c r="NI32" s="1714"/>
      <c r="NJ32" s="1714"/>
      <c r="NK32" s="1714"/>
      <c r="NL32" s="1714"/>
      <c r="NM32" s="1714"/>
      <c r="NN32" s="1714"/>
      <c r="NO32" s="1714"/>
      <c r="NP32" s="1714"/>
      <c r="NQ32" s="1714"/>
      <c r="NR32" s="1714"/>
      <c r="NS32" s="1714"/>
      <c r="NT32" s="1714"/>
      <c r="NU32" s="1714"/>
      <c r="NV32" s="1714"/>
      <c r="NW32" s="1714"/>
      <c r="NX32" s="1714"/>
      <c r="NY32" s="1714"/>
      <c r="NZ32" s="1714"/>
      <c r="OA32" s="1714"/>
      <c r="OB32" s="1714"/>
      <c r="OC32" s="1714"/>
      <c r="OD32" s="1714"/>
      <c r="OE32" s="1714"/>
      <c r="OF32" s="1714"/>
      <c r="OG32" s="1714"/>
      <c r="OH32" s="1714"/>
      <c r="OI32" s="1714"/>
      <c r="OJ32" s="1714"/>
      <c r="OK32" s="1714"/>
      <c r="OL32" s="1714"/>
      <c r="OM32" s="1714"/>
      <c r="ON32" s="1714"/>
      <c r="OO32" s="1714"/>
      <c r="OP32" s="1714"/>
      <c r="OQ32" s="1714"/>
      <c r="OR32" s="1714"/>
      <c r="OS32" s="1714"/>
      <c r="OT32" s="1714"/>
      <c r="OU32" s="1714"/>
      <c r="OV32" s="1714"/>
      <c r="OW32" s="1714"/>
      <c r="OX32" s="1714"/>
      <c r="OY32" s="1714"/>
      <c r="OZ32" s="1714"/>
      <c r="PA32" s="1714"/>
      <c r="PB32" s="1714"/>
      <c r="PC32" s="1714"/>
      <c r="PD32" s="1714"/>
      <c r="PE32" s="1714"/>
      <c r="PF32" s="1714"/>
      <c r="PG32" s="1714"/>
      <c r="PH32" s="1714"/>
      <c r="PI32" s="1714"/>
      <c r="PJ32" s="1714"/>
      <c r="PK32" s="1714"/>
      <c r="PL32" s="1714"/>
      <c r="PM32" s="1714"/>
      <c r="PN32" s="1714"/>
      <c r="PO32" s="1714"/>
      <c r="PP32" s="1714"/>
      <c r="PQ32" s="1714"/>
      <c r="PR32" s="1714"/>
      <c r="PS32" s="1714"/>
      <c r="PT32" s="1714"/>
      <c r="PU32" s="1714"/>
      <c r="PV32" s="1714"/>
      <c r="PW32" s="1714"/>
      <c r="PX32" s="1714"/>
      <c r="PY32" s="1714"/>
      <c r="PZ32" s="1714"/>
      <c r="QA32" s="1714"/>
      <c r="QB32" s="1714"/>
      <c r="QC32" s="1714"/>
      <c r="QD32" s="1714"/>
      <c r="QE32" s="1714"/>
      <c r="QF32" s="1714"/>
      <c r="QG32" s="1714"/>
      <c r="QH32" s="1714"/>
      <c r="QI32" s="1714"/>
      <c r="QJ32" s="1714"/>
      <c r="QK32" s="1714"/>
      <c r="QL32" s="1714"/>
      <c r="QM32" s="1714"/>
      <c r="QN32" s="1714"/>
      <c r="QO32" s="1714"/>
      <c r="QP32" s="1714"/>
      <c r="QQ32" s="1714"/>
      <c r="QR32" s="1714"/>
      <c r="QS32" s="1714"/>
      <c r="QT32" s="1714"/>
      <c r="QU32" s="1714"/>
      <c r="QV32" s="1714"/>
      <c r="QW32" s="1714"/>
      <c r="QX32" s="1714"/>
      <c r="QY32" s="1714"/>
      <c r="QZ32" s="1714"/>
      <c r="RA32" s="1714"/>
      <c r="RB32" s="1714"/>
      <c r="RC32" s="1714"/>
      <c r="RD32" s="1714"/>
      <c r="RE32" s="1714"/>
      <c r="RF32" s="1714"/>
      <c r="RG32" s="1714"/>
      <c r="RH32" s="1714"/>
      <c r="RI32" s="1714"/>
      <c r="RJ32" s="1714"/>
      <c r="RK32" s="1714"/>
      <c r="RL32" s="1714"/>
      <c r="RM32" s="1714"/>
      <c r="RN32" s="1714"/>
      <c r="RO32" s="1714"/>
      <c r="RP32" s="1714"/>
      <c r="RQ32" s="1714"/>
      <c r="RR32" s="1714"/>
      <c r="RS32" s="1714"/>
      <c r="RT32" s="1714"/>
      <c r="RU32" s="1714"/>
      <c r="RV32" s="1714"/>
      <c r="RW32" s="1714"/>
      <c r="RX32" s="1714"/>
      <c r="RY32" s="1714"/>
      <c r="RZ32" s="1714"/>
      <c r="SA32" s="1714"/>
      <c r="SB32" s="1714"/>
      <c r="SC32" s="1714"/>
      <c r="SD32" s="1714"/>
      <c r="SE32" s="1714"/>
      <c r="SF32" s="1714"/>
      <c r="SG32" s="1714"/>
      <c r="SH32" s="1714"/>
      <c r="SI32" s="1714"/>
      <c r="SJ32" s="1714"/>
      <c r="SK32" s="1714"/>
      <c r="SL32" s="1714"/>
      <c r="SM32" s="1714"/>
      <c r="SN32" s="1714"/>
      <c r="SO32" s="1714"/>
      <c r="SP32" s="1714"/>
      <c r="SQ32" s="1714"/>
      <c r="SR32" s="1714"/>
      <c r="SS32" s="1714"/>
      <c r="ST32" s="1714"/>
      <c r="SU32" s="1714"/>
      <c r="SV32" s="1714"/>
      <c r="SW32" s="1714"/>
      <c r="SX32" s="1714"/>
      <c r="SY32" s="1714"/>
      <c r="SZ32" s="1714"/>
      <c r="TA32" s="1714"/>
      <c r="TB32" s="1714"/>
      <c r="TC32" s="1714"/>
      <c r="TD32" s="1714"/>
      <c r="TE32" s="1714"/>
      <c r="TF32" s="1714"/>
      <c r="TG32" s="1714"/>
      <c r="TH32" s="1714"/>
      <c r="TI32" s="1714"/>
      <c r="TJ32" s="1714"/>
      <c r="TK32" s="1714"/>
      <c r="TL32" s="1714"/>
      <c r="TM32" s="1714"/>
      <c r="TN32" s="1714"/>
      <c r="TO32" s="1714"/>
      <c r="TP32" s="1714"/>
      <c r="TQ32" s="1714"/>
      <c r="TR32" s="1714"/>
      <c r="TS32" s="1714"/>
      <c r="TT32" s="1714"/>
      <c r="TU32" s="1714"/>
      <c r="TV32" s="1714"/>
      <c r="TW32" s="1714"/>
      <c r="TX32" s="1714"/>
      <c r="TY32" s="1714"/>
      <c r="TZ32" s="1714"/>
      <c r="UA32" s="1714"/>
      <c r="UB32" s="1714"/>
      <c r="UC32" s="1714"/>
      <c r="UD32" s="1714"/>
      <c r="UE32" s="1714"/>
      <c r="UF32" s="1714"/>
      <c r="UG32" s="1714"/>
      <c r="UH32" s="1714"/>
      <c r="UI32" s="1714"/>
      <c r="UJ32" s="1714"/>
      <c r="UK32" s="1714"/>
      <c r="UL32" s="1714"/>
      <c r="UM32" s="1714"/>
      <c r="UN32" s="1714"/>
      <c r="UO32" s="1714"/>
      <c r="UP32" s="1714"/>
      <c r="UQ32" s="1714"/>
      <c r="UR32" s="1714"/>
      <c r="US32" s="1714"/>
      <c r="UT32" s="1714"/>
      <c r="UU32" s="1714"/>
      <c r="UV32" s="1714"/>
      <c r="UW32" s="1714"/>
      <c r="UX32" s="1714"/>
      <c r="UY32" s="1714"/>
      <c r="UZ32" s="1714"/>
      <c r="VA32" s="1714"/>
      <c r="VB32" s="1714"/>
      <c r="VC32" s="1714"/>
      <c r="VD32" s="1714"/>
      <c r="VE32" s="1714"/>
      <c r="VF32" s="1714"/>
      <c r="VG32" s="1714"/>
      <c r="VH32" s="1714"/>
      <c r="VI32" s="1714"/>
      <c r="VJ32" s="1714"/>
      <c r="VK32" s="1714"/>
      <c r="VL32" s="1714"/>
      <c r="VM32" s="1714"/>
      <c r="VN32" s="1714"/>
      <c r="VO32" s="1714"/>
      <c r="VP32" s="1714"/>
      <c r="VQ32" s="1714"/>
      <c r="VR32" s="1714"/>
      <c r="VS32" s="1714"/>
      <c r="VT32" s="1714"/>
      <c r="VU32" s="1714"/>
      <c r="VV32" s="1714"/>
      <c r="VW32" s="1714"/>
      <c r="VX32" s="1714"/>
      <c r="VY32" s="1714"/>
      <c r="VZ32" s="1714"/>
      <c r="WA32" s="1714"/>
      <c r="WB32" s="1714"/>
      <c r="WC32" s="1714"/>
      <c r="WD32" s="1714"/>
      <c r="WE32" s="1714"/>
      <c r="WF32" s="1714"/>
      <c r="WG32" s="1714"/>
      <c r="WH32" s="1714"/>
      <c r="WI32" s="1714"/>
      <c r="WJ32" s="1714"/>
      <c r="WK32" s="1714"/>
      <c r="WL32" s="1714"/>
      <c r="WM32" s="1714"/>
      <c r="WN32" s="1714"/>
      <c r="WO32" s="1714"/>
      <c r="WP32" s="1714"/>
      <c r="WQ32" s="1714"/>
      <c r="WR32" s="1714"/>
      <c r="WS32" s="1714"/>
      <c r="WT32" s="1714"/>
      <c r="WU32" s="1714"/>
      <c r="WV32" s="1714"/>
      <c r="WW32" s="1714"/>
      <c r="WX32" s="1714"/>
      <c r="WY32" s="1714"/>
      <c r="WZ32" s="1714"/>
      <c r="XA32" s="1714"/>
      <c r="XB32" s="1714"/>
      <c r="XC32" s="1714"/>
      <c r="XD32" s="1714"/>
      <c r="XE32" s="1714"/>
      <c r="XF32" s="1714"/>
      <c r="XG32" s="1714"/>
      <c r="XH32" s="1714"/>
      <c r="XI32" s="1714"/>
      <c r="XJ32" s="1714"/>
      <c r="XK32" s="1714"/>
      <c r="XL32" s="1714"/>
      <c r="XM32" s="1714"/>
      <c r="XN32" s="1714"/>
      <c r="XO32" s="1714"/>
      <c r="XP32" s="1714"/>
      <c r="XQ32" s="1714"/>
      <c r="XR32" s="1714"/>
      <c r="XS32" s="1714"/>
      <c r="XT32" s="1714"/>
      <c r="XU32" s="1714"/>
      <c r="XV32" s="1714"/>
      <c r="XW32" s="1714"/>
      <c r="XX32" s="1714"/>
      <c r="XY32" s="1714"/>
      <c r="XZ32" s="1714"/>
      <c r="YA32" s="1714"/>
      <c r="YB32" s="1714"/>
      <c r="YC32" s="1714"/>
      <c r="YD32" s="1714"/>
      <c r="YE32" s="1714"/>
      <c r="YF32" s="1714"/>
      <c r="YG32" s="1714"/>
      <c r="YH32" s="1714"/>
      <c r="YI32" s="1714"/>
      <c r="YJ32" s="1714"/>
      <c r="YK32" s="1714"/>
      <c r="YL32" s="1714"/>
      <c r="YM32" s="1714"/>
      <c r="YN32" s="1714"/>
      <c r="YO32" s="1714"/>
      <c r="YP32" s="1714"/>
      <c r="YQ32" s="1714"/>
      <c r="YR32" s="1714"/>
      <c r="YS32" s="1714"/>
      <c r="YT32" s="1714"/>
      <c r="YU32" s="1714"/>
      <c r="YV32" s="1714"/>
      <c r="YW32" s="1714"/>
      <c r="YX32" s="1714"/>
      <c r="YY32" s="1714"/>
      <c r="YZ32" s="1714"/>
      <c r="ZA32" s="1714"/>
      <c r="ZB32" s="1714"/>
      <c r="ZC32" s="1714"/>
      <c r="ZD32" s="1714"/>
      <c r="ZE32" s="1714"/>
      <c r="ZF32" s="1714"/>
      <c r="ZG32" s="1714"/>
      <c r="ZH32" s="1714"/>
      <c r="ZI32" s="1714"/>
      <c r="ZJ32" s="1714"/>
      <c r="ZK32" s="1714"/>
      <c r="ZL32" s="1714"/>
      <c r="ZM32" s="1714"/>
      <c r="ZN32" s="1714"/>
      <c r="ZO32" s="1714"/>
      <c r="ZP32" s="1714"/>
      <c r="ZQ32" s="1714"/>
      <c r="ZR32" s="1714"/>
      <c r="ZS32" s="1714"/>
      <c r="ZT32" s="1714"/>
      <c r="ZU32" s="1714"/>
      <c r="ZV32" s="1714"/>
      <c r="ZW32" s="1714"/>
      <c r="ZX32" s="1714"/>
      <c r="ZY32" s="1714"/>
      <c r="ZZ32" s="1714"/>
      <c r="AAA32" s="1714"/>
      <c r="AAB32" s="1714"/>
      <c r="AAC32" s="1714"/>
      <c r="AAD32" s="1714"/>
      <c r="AAE32" s="1714"/>
      <c r="AAF32" s="1714"/>
      <c r="AAG32" s="1714"/>
      <c r="AAH32" s="1714"/>
      <c r="AAI32" s="1714"/>
      <c r="AAJ32" s="1714"/>
      <c r="AAK32" s="1714"/>
      <c r="AAL32" s="1714"/>
      <c r="AAM32" s="1714"/>
      <c r="AAN32" s="1714"/>
      <c r="AAO32" s="1714"/>
      <c r="AAP32" s="1714"/>
      <c r="AAQ32" s="1714"/>
      <c r="AAR32" s="1714"/>
      <c r="AAS32" s="1714"/>
      <c r="AAT32" s="1714"/>
      <c r="AAU32" s="1714"/>
      <c r="AAV32" s="1714"/>
      <c r="AAW32" s="1714"/>
      <c r="AAX32" s="1714"/>
      <c r="AAY32" s="1714"/>
      <c r="AAZ32" s="1714"/>
      <c r="ABA32" s="1714"/>
      <c r="ABB32" s="1714"/>
      <c r="ABC32" s="1714"/>
      <c r="ABD32" s="1714"/>
      <c r="ABE32" s="1714"/>
      <c r="ABF32" s="1714"/>
      <c r="ABG32" s="1714"/>
      <c r="ABH32" s="1714"/>
      <c r="ABI32" s="1714"/>
      <c r="ABJ32" s="1714"/>
      <c r="ABK32" s="1714"/>
      <c r="ABL32" s="1714"/>
      <c r="ABM32" s="1714"/>
      <c r="ABN32" s="1714"/>
      <c r="ABO32" s="1714"/>
      <c r="ABP32" s="1714"/>
      <c r="ABQ32" s="1714"/>
      <c r="ABR32" s="1714"/>
      <c r="ABS32" s="1714"/>
      <c r="ABT32" s="1714"/>
      <c r="ABU32" s="1714"/>
      <c r="ABV32" s="1714"/>
      <c r="ABW32" s="1714"/>
      <c r="ABX32" s="1714"/>
      <c r="ABY32" s="1714"/>
      <c r="ABZ32" s="1714"/>
      <c r="ACA32" s="1714"/>
      <c r="ACB32" s="1714"/>
      <c r="ACC32" s="1714"/>
      <c r="ACD32" s="1714"/>
      <c r="ACE32" s="1714"/>
      <c r="ACF32" s="1714"/>
      <c r="ACG32" s="1714"/>
      <c r="ACH32" s="1714"/>
      <c r="ACI32" s="1714"/>
      <c r="ACJ32" s="1714"/>
      <c r="ACK32" s="1714"/>
      <c r="ACL32" s="1714"/>
      <c r="ACM32" s="1714"/>
      <c r="ACN32" s="1714"/>
      <c r="ACO32" s="1714"/>
      <c r="ACP32" s="1714"/>
      <c r="ACQ32" s="1714"/>
      <c r="ACR32" s="1714"/>
      <c r="ACS32" s="1714"/>
      <c r="ACT32" s="1714"/>
      <c r="ACU32" s="1714"/>
      <c r="ACV32" s="1714"/>
      <c r="ACW32" s="1714"/>
      <c r="ACX32" s="1714"/>
      <c r="ACY32" s="1714"/>
      <c r="ACZ32" s="1714"/>
      <c r="ADA32" s="1714"/>
      <c r="ADB32" s="1714"/>
      <c r="ADC32" s="1714"/>
      <c r="ADD32" s="1714"/>
      <c r="ADE32" s="1714"/>
      <c r="ADF32" s="1714"/>
      <c r="ADG32" s="1714"/>
      <c r="ADH32" s="1714"/>
      <c r="ADI32" s="1714"/>
      <c r="ADJ32" s="1714"/>
      <c r="ADK32" s="1714"/>
      <c r="ADL32" s="1714"/>
      <c r="ADM32" s="1714"/>
      <c r="ADN32" s="1714"/>
      <c r="ADO32" s="1714"/>
      <c r="ADP32" s="1714"/>
      <c r="ADQ32" s="1714"/>
      <c r="ADR32" s="1714"/>
      <c r="ADS32" s="1714"/>
      <c r="ADT32" s="1714"/>
      <c r="ADU32" s="1714"/>
      <c r="ADV32" s="1714"/>
      <c r="ADW32" s="1714"/>
      <c r="ADX32" s="1714"/>
      <c r="ADY32" s="1714"/>
      <c r="ADZ32" s="1714"/>
      <c r="AEA32" s="1714"/>
      <c r="AEB32" s="1714"/>
      <c r="AEC32" s="1714"/>
      <c r="AED32" s="1714"/>
      <c r="AEE32" s="1714"/>
      <c r="AEF32" s="1714"/>
      <c r="AEG32" s="1714"/>
      <c r="AEH32" s="1714"/>
      <c r="AEI32" s="1714"/>
      <c r="AEJ32" s="1714"/>
      <c r="AEK32" s="1714"/>
      <c r="AEL32" s="1714"/>
      <c r="AEM32" s="1714"/>
      <c r="AEN32" s="1714"/>
      <c r="AEO32" s="1714"/>
      <c r="AEP32" s="1714"/>
      <c r="AEQ32" s="1714"/>
      <c r="AER32" s="1714"/>
      <c r="AES32" s="1714"/>
      <c r="AET32" s="1714"/>
      <c r="AEU32" s="1714"/>
      <c r="AEV32" s="1714"/>
      <c r="AEW32" s="1714"/>
      <c r="AEX32" s="1714"/>
      <c r="AEY32" s="1714"/>
      <c r="AEZ32" s="1714"/>
      <c r="AFA32" s="1714"/>
      <c r="AFB32" s="1714"/>
      <c r="AFC32" s="1714"/>
      <c r="AFD32" s="1714"/>
      <c r="AFE32" s="1714"/>
      <c r="AFF32" s="1714"/>
      <c r="AFG32" s="1714"/>
      <c r="AFH32" s="1714"/>
      <c r="AFI32" s="1714"/>
      <c r="AFJ32" s="1714"/>
      <c r="AFK32" s="1714"/>
      <c r="AFL32" s="1714"/>
      <c r="AFM32" s="1714"/>
      <c r="AFN32" s="1714"/>
      <c r="AFO32" s="1714"/>
      <c r="AFP32" s="1714"/>
      <c r="AFQ32" s="1714"/>
      <c r="AFR32" s="1714"/>
      <c r="AFS32" s="1714"/>
      <c r="AFT32" s="1714"/>
      <c r="AFU32" s="1714"/>
      <c r="AFV32" s="1714"/>
      <c r="AFW32" s="1714"/>
      <c r="AFX32" s="1714"/>
      <c r="AFY32" s="1714"/>
      <c r="AFZ32" s="1714"/>
      <c r="AGA32" s="1714"/>
      <c r="AGB32" s="1714"/>
      <c r="AGC32" s="1714"/>
      <c r="AGD32" s="1714"/>
      <c r="AGE32" s="1714"/>
      <c r="AGF32" s="1714"/>
      <c r="AGG32" s="1714"/>
      <c r="AGH32" s="1714"/>
      <c r="AGI32" s="1714"/>
      <c r="AGJ32" s="1714"/>
      <c r="AGK32" s="1714"/>
      <c r="AGL32" s="1714"/>
      <c r="AGM32" s="1714"/>
      <c r="AGN32" s="1714"/>
      <c r="AGO32" s="1714"/>
      <c r="AGP32" s="1714"/>
      <c r="AGQ32" s="1714"/>
      <c r="AGR32" s="1714"/>
      <c r="AGS32" s="1714"/>
      <c r="AGT32" s="1714"/>
      <c r="AGU32" s="1714"/>
      <c r="AGV32" s="1714"/>
      <c r="AGW32" s="1714"/>
      <c r="AGX32" s="1714"/>
      <c r="AGY32" s="1714"/>
      <c r="AGZ32" s="1714"/>
      <c r="AHA32" s="1714"/>
      <c r="AHB32" s="1714"/>
      <c r="AHC32" s="1714"/>
      <c r="AHD32" s="1714"/>
      <c r="AHE32" s="1714"/>
      <c r="AHF32" s="1714"/>
      <c r="AHG32" s="1714"/>
      <c r="AHH32" s="1714"/>
      <c r="AHI32" s="1714"/>
      <c r="AHJ32" s="1714"/>
      <c r="AHK32" s="1714"/>
      <c r="AHL32" s="1714"/>
      <c r="AHM32" s="1714"/>
      <c r="AHN32" s="1714"/>
      <c r="AHO32" s="1714"/>
      <c r="AHP32" s="1714"/>
      <c r="AHQ32" s="1714"/>
      <c r="AHR32" s="1714"/>
      <c r="AHS32" s="1714"/>
      <c r="AHT32" s="1714"/>
      <c r="AHU32" s="1714"/>
      <c r="AHV32" s="1714"/>
      <c r="AHW32" s="1714"/>
      <c r="AHX32" s="1714"/>
      <c r="AHY32" s="1714"/>
      <c r="AHZ32" s="1714"/>
      <c r="AIA32" s="1714"/>
      <c r="AIB32" s="1714"/>
      <c r="AIC32" s="1714"/>
      <c r="AID32" s="1714"/>
      <c r="AIE32" s="1714"/>
      <c r="AIF32" s="1714"/>
      <c r="AIG32" s="1714"/>
      <c r="AIH32" s="1714"/>
      <c r="AII32" s="1714"/>
      <c r="AIJ32" s="1714"/>
      <c r="AIK32" s="1714"/>
      <c r="AIL32" s="1714"/>
      <c r="AIM32" s="1714"/>
      <c r="AIN32" s="1714"/>
      <c r="AIO32" s="1714"/>
      <c r="AIP32" s="1714"/>
      <c r="AIQ32" s="1714"/>
      <c r="AIR32" s="1714"/>
      <c r="AIS32" s="1714"/>
      <c r="AIT32" s="1714"/>
      <c r="AIU32" s="1714"/>
      <c r="AIV32" s="1714"/>
      <c r="AIW32" s="1714"/>
      <c r="AIX32" s="1714"/>
      <c r="AIY32" s="1714"/>
      <c r="AIZ32" s="1714"/>
      <c r="AJA32" s="1714"/>
      <c r="AJB32" s="1714"/>
      <c r="AJC32" s="1714"/>
      <c r="AJD32" s="1714"/>
      <c r="AJE32" s="1714"/>
      <c r="AJF32" s="1714"/>
      <c r="AJG32" s="1714"/>
      <c r="AJH32" s="1714"/>
      <c r="AJI32" s="1714"/>
      <c r="AJJ32" s="1714"/>
      <c r="AJK32" s="1714"/>
      <c r="AJL32" s="1714"/>
      <c r="AJM32" s="1714"/>
      <c r="AJN32" s="1714"/>
      <c r="AJO32" s="1714"/>
      <c r="AJP32" s="1714"/>
      <c r="AJQ32" s="1714"/>
      <c r="AJR32" s="1714"/>
      <c r="AJS32" s="1714"/>
      <c r="AJT32" s="1714"/>
      <c r="AJU32" s="1714"/>
      <c r="AJV32" s="1714"/>
      <c r="AJW32" s="1714"/>
      <c r="AJX32" s="1714"/>
      <c r="AJY32" s="1714"/>
      <c r="AJZ32" s="1714"/>
      <c r="AKA32" s="1714"/>
      <c r="AKB32" s="1714"/>
      <c r="AKC32" s="1714"/>
      <c r="AKD32" s="1714"/>
      <c r="AKE32" s="1714"/>
      <c r="AKF32" s="1714"/>
      <c r="AKG32" s="1714"/>
      <c r="AKH32" s="1714"/>
      <c r="AKI32" s="1714"/>
      <c r="AKJ32" s="1714"/>
      <c r="AKK32" s="1714"/>
      <c r="AKL32" s="1714"/>
      <c r="AKM32" s="1714"/>
      <c r="AKN32" s="1714"/>
      <c r="AKO32" s="1714"/>
      <c r="AKP32" s="1714"/>
      <c r="AKQ32" s="1714"/>
      <c r="AKR32" s="1714"/>
      <c r="AKS32" s="1714"/>
      <c r="AKT32" s="1714"/>
      <c r="AKU32" s="1714"/>
      <c r="AKV32" s="1714"/>
      <c r="AKW32" s="1714"/>
      <c r="AKX32" s="1714"/>
      <c r="AKY32" s="1714"/>
      <c r="AKZ32" s="1714"/>
      <c r="ALA32" s="1714"/>
      <c r="ALB32" s="1714"/>
      <c r="ALC32" s="1714"/>
      <c r="ALD32" s="1714"/>
      <c r="ALE32" s="1714"/>
      <c r="ALF32" s="1714"/>
      <c r="ALG32" s="1714"/>
      <c r="ALH32" s="1714"/>
      <c r="ALI32" s="1714"/>
      <c r="ALJ32" s="1714"/>
      <c r="ALK32" s="1714"/>
      <c r="ALL32" s="1714"/>
      <c r="ALM32" s="1714"/>
      <c r="ALN32" s="1714"/>
      <c r="ALO32" s="1714"/>
      <c r="ALP32" s="1714"/>
      <c r="ALQ32" s="1714"/>
      <c r="ALR32" s="1714"/>
      <c r="ALS32" s="1714"/>
      <c r="ALT32" s="1714"/>
      <c r="ALU32" s="1714"/>
      <c r="ALV32" s="1714"/>
      <c r="ALW32" s="1714"/>
      <c r="ALX32" s="1714"/>
      <c r="ALY32" s="1714"/>
      <c r="ALZ32" s="1714"/>
      <c r="AMA32" s="1714"/>
      <c r="AMB32" s="1714"/>
      <c r="AMC32" s="1714"/>
      <c r="AMD32" s="1714"/>
      <c r="AME32" s="1714"/>
      <c r="AMF32" s="1714"/>
      <c r="AMG32" s="1714"/>
      <c r="AMH32" s="1714"/>
      <c r="AMI32" s="1714"/>
      <c r="AMJ32" s="1714"/>
      <c r="AMK32" s="1714"/>
    </row>
    <row r="33" spans="1:1025" s="1409" customFormat="1" ht="30" customHeight="1">
      <c r="A33" s="1705" t="s">
        <v>3862</v>
      </c>
      <c r="B33" s="1705" t="s">
        <v>3863</v>
      </c>
      <c r="C33" s="1705" t="s">
        <v>647</v>
      </c>
      <c r="D33" s="1705" t="s">
        <v>4058</v>
      </c>
      <c r="E33" s="1705" t="s">
        <v>4059</v>
      </c>
      <c r="F33" s="1705" t="s">
        <v>4060</v>
      </c>
      <c r="G33" s="1705" t="s">
        <v>4061</v>
      </c>
      <c r="H33" s="1705"/>
      <c r="I33" s="1705"/>
      <c r="J33" s="1705"/>
      <c r="K33" s="1705"/>
      <c r="L33" s="1705"/>
      <c r="M33" s="1705"/>
      <c r="N33" s="1705"/>
      <c r="O33" s="1705"/>
      <c r="P33" s="1705" t="s">
        <v>4083</v>
      </c>
      <c r="Q33" s="1705" t="s">
        <v>4084</v>
      </c>
      <c r="R33" s="1739"/>
      <c r="S33" s="1705" t="s">
        <v>4085</v>
      </c>
      <c r="T33" s="1709" t="s">
        <v>4086</v>
      </c>
      <c r="U33" s="1705" t="s">
        <v>2504</v>
      </c>
      <c r="V33" s="1705" t="s">
        <v>3940</v>
      </c>
      <c r="W33" s="1705" t="s">
        <v>3901</v>
      </c>
      <c r="X33" s="1705" t="s">
        <v>3874</v>
      </c>
      <c r="Y33" s="1705" t="s">
        <v>3914</v>
      </c>
      <c r="Z33" s="1705" t="s">
        <v>4087</v>
      </c>
      <c r="AA33" s="1705" t="s">
        <v>1146</v>
      </c>
      <c r="AB33" s="1705" t="s">
        <v>4067</v>
      </c>
      <c r="AC33" s="1705" t="s">
        <v>4068</v>
      </c>
      <c r="AD33" s="1705" t="s">
        <v>3906</v>
      </c>
      <c r="AE33" s="1705" t="s">
        <v>138</v>
      </c>
      <c r="AF33" s="1705" t="s">
        <v>3881</v>
      </c>
      <c r="AG33" s="1705"/>
      <c r="AH33" s="1705"/>
      <c r="AI33" s="1705"/>
      <c r="AJ33" s="1705"/>
      <c r="AK33" s="1705"/>
      <c r="AL33" s="1705"/>
      <c r="AM33" s="1705"/>
      <c r="AN33" s="1705"/>
      <c r="AO33" s="1705"/>
      <c r="AP33" s="1705"/>
      <c r="AQ33" s="1705"/>
      <c r="AR33" s="1705"/>
      <c r="AS33" s="1705"/>
      <c r="AT33" s="1705"/>
      <c r="AU33" s="1705"/>
      <c r="AV33" s="1705"/>
      <c r="AW33" s="1705"/>
      <c r="AX33" s="1705"/>
      <c r="AY33" s="1705"/>
      <c r="AZ33" s="1705"/>
      <c r="BA33" s="1705" t="s">
        <v>3882</v>
      </c>
      <c r="BB33" s="1714"/>
      <c r="BC33" s="1714"/>
      <c r="BD33" s="1714"/>
      <c r="BE33" s="1714"/>
      <c r="BF33" s="1714"/>
      <c r="BG33" s="1714"/>
      <c r="BH33" s="1714"/>
      <c r="BI33" s="1714"/>
      <c r="BJ33" s="1714"/>
      <c r="BK33" s="1714"/>
      <c r="BL33" s="1714"/>
      <c r="BM33" s="1714"/>
      <c r="BN33" s="1714"/>
      <c r="BO33" s="1714"/>
      <c r="BP33" s="1714"/>
      <c r="BQ33" s="1714"/>
      <c r="BR33" s="1714"/>
      <c r="BS33" s="1714"/>
      <c r="BT33" s="1714"/>
      <c r="BU33" s="1714"/>
      <c r="BV33" s="1714"/>
      <c r="BW33" s="1714"/>
      <c r="BX33" s="1714"/>
      <c r="BY33" s="1714"/>
      <c r="BZ33" s="1714"/>
      <c r="CA33" s="1714"/>
      <c r="CB33" s="1714"/>
      <c r="CC33" s="1714"/>
      <c r="CD33" s="1714"/>
      <c r="CE33" s="1714"/>
      <c r="CF33" s="1714"/>
      <c r="CG33" s="1714"/>
      <c r="CH33" s="1714"/>
      <c r="CI33" s="1714"/>
      <c r="CJ33" s="1714"/>
      <c r="CK33" s="1714"/>
      <c r="CL33" s="1714"/>
      <c r="CM33" s="1714"/>
      <c r="CN33" s="1714"/>
      <c r="CO33" s="1714"/>
      <c r="CP33" s="1714"/>
      <c r="CQ33" s="1714"/>
      <c r="CR33" s="1714"/>
      <c r="CS33" s="1714"/>
      <c r="CT33" s="1714"/>
      <c r="CU33" s="1714"/>
      <c r="CV33" s="1714"/>
      <c r="CW33" s="1714"/>
      <c r="CX33" s="1714"/>
      <c r="CY33" s="1714"/>
      <c r="CZ33" s="1714"/>
      <c r="DA33" s="1714"/>
      <c r="DB33" s="1714"/>
      <c r="DC33" s="1714"/>
      <c r="DD33" s="1714"/>
      <c r="DE33" s="1714"/>
      <c r="DF33" s="1714"/>
      <c r="DG33" s="1714"/>
      <c r="DH33" s="1714"/>
      <c r="DI33" s="1714"/>
      <c r="DJ33" s="1714"/>
      <c r="DK33" s="1714"/>
      <c r="DL33" s="1714"/>
      <c r="DM33" s="1714"/>
      <c r="DN33" s="1714"/>
      <c r="DO33" s="1714"/>
      <c r="DP33" s="1714"/>
      <c r="DQ33" s="1714"/>
      <c r="DR33" s="1714"/>
      <c r="DS33" s="1714"/>
      <c r="DT33" s="1714"/>
      <c r="DU33" s="1714"/>
      <c r="DV33" s="1714"/>
      <c r="DW33" s="1714"/>
      <c r="DX33" s="1714"/>
      <c r="DY33" s="1714"/>
      <c r="DZ33" s="1714"/>
      <c r="EA33" s="1714"/>
      <c r="EB33" s="1714"/>
      <c r="EC33" s="1714"/>
      <c r="ED33" s="1714"/>
      <c r="EE33" s="1714"/>
      <c r="EF33" s="1714"/>
      <c r="EG33" s="1714"/>
      <c r="EH33" s="1714"/>
      <c r="EI33" s="1714"/>
      <c r="EJ33" s="1714"/>
      <c r="EK33" s="1714"/>
      <c r="EL33" s="1714"/>
      <c r="EM33" s="1714"/>
      <c r="EN33" s="1714"/>
      <c r="EO33" s="1714"/>
      <c r="EP33" s="1714"/>
      <c r="EQ33" s="1714"/>
      <c r="ER33" s="1714"/>
      <c r="ES33" s="1714"/>
      <c r="ET33" s="1714"/>
      <c r="EU33" s="1714"/>
      <c r="EV33" s="1714"/>
      <c r="EW33" s="1714"/>
      <c r="EX33" s="1714"/>
      <c r="EY33" s="1714"/>
      <c r="EZ33" s="1714"/>
      <c r="FA33" s="1714"/>
      <c r="FB33" s="1714"/>
      <c r="FC33" s="1714"/>
      <c r="FD33" s="1714"/>
      <c r="FE33" s="1714"/>
      <c r="FF33" s="1714"/>
      <c r="FG33" s="1714"/>
      <c r="FH33" s="1714"/>
      <c r="FI33" s="1714"/>
      <c r="FJ33" s="1714"/>
      <c r="FK33" s="1714"/>
      <c r="FL33" s="1714"/>
      <c r="FM33" s="1714"/>
      <c r="FN33" s="1714"/>
      <c r="FO33" s="1714"/>
      <c r="FP33" s="1714"/>
      <c r="FQ33" s="1714"/>
      <c r="FR33" s="1714"/>
      <c r="FS33" s="1714"/>
      <c r="FT33" s="1714"/>
      <c r="FU33" s="1714"/>
      <c r="FV33" s="1714"/>
      <c r="FW33" s="1714"/>
      <c r="FX33" s="1714"/>
      <c r="FY33" s="1714"/>
      <c r="FZ33" s="1714"/>
      <c r="GA33" s="1714"/>
      <c r="GB33" s="1714"/>
      <c r="GC33" s="1714"/>
      <c r="GD33" s="1714"/>
      <c r="GE33" s="1714"/>
      <c r="GF33" s="1714"/>
      <c r="GG33" s="1714"/>
      <c r="GH33" s="1714"/>
      <c r="GI33" s="1714"/>
      <c r="GJ33" s="1714"/>
      <c r="GK33" s="1714"/>
      <c r="GL33" s="1714"/>
      <c r="GM33" s="1714"/>
      <c r="GN33" s="1714"/>
      <c r="GO33" s="1714"/>
      <c r="GP33" s="1714"/>
      <c r="GQ33" s="1714"/>
      <c r="GR33" s="1714"/>
      <c r="GS33" s="1714"/>
      <c r="GT33" s="1714"/>
      <c r="GU33" s="1714"/>
      <c r="GV33" s="1714"/>
      <c r="GW33" s="1714"/>
      <c r="GX33" s="1714"/>
      <c r="GY33" s="1714"/>
      <c r="GZ33" s="1714"/>
      <c r="HA33" s="1714"/>
      <c r="HB33" s="1714"/>
      <c r="HC33" s="1714"/>
      <c r="HD33" s="1714"/>
      <c r="HE33" s="1714"/>
      <c r="HF33" s="1714"/>
      <c r="HG33" s="1714"/>
      <c r="HH33" s="1714"/>
      <c r="HI33" s="1714"/>
      <c r="HJ33" s="1714"/>
      <c r="HK33" s="1714"/>
      <c r="HL33" s="1714"/>
      <c r="HM33" s="1714"/>
      <c r="HN33" s="1714"/>
      <c r="HO33" s="1714"/>
      <c r="HP33" s="1714"/>
      <c r="HQ33" s="1714"/>
      <c r="HR33" s="1714"/>
      <c r="HS33" s="1714"/>
      <c r="HT33" s="1714"/>
      <c r="HU33" s="1714"/>
      <c r="HV33" s="1714"/>
      <c r="HW33" s="1714"/>
      <c r="HX33" s="1714"/>
      <c r="HY33" s="1714"/>
      <c r="HZ33" s="1714"/>
      <c r="IA33" s="1714"/>
      <c r="IB33" s="1714"/>
      <c r="IC33" s="1714"/>
      <c r="ID33" s="1714"/>
      <c r="IE33" s="1714"/>
      <c r="IF33" s="1714"/>
      <c r="IG33" s="1714"/>
      <c r="IH33" s="1714"/>
      <c r="II33" s="1714"/>
      <c r="IJ33" s="1714"/>
      <c r="IK33" s="1714"/>
      <c r="IL33" s="1714"/>
      <c r="IM33" s="1714"/>
      <c r="IN33" s="1714"/>
      <c r="IO33" s="1714"/>
      <c r="IP33" s="1714"/>
      <c r="IQ33" s="1714"/>
      <c r="IR33" s="1714"/>
      <c r="IS33" s="1714"/>
      <c r="IT33" s="1714"/>
      <c r="IU33" s="1714"/>
      <c r="IV33" s="1714"/>
      <c r="IW33" s="1714"/>
      <c r="IX33" s="1714"/>
      <c r="IY33" s="1714"/>
      <c r="IZ33" s="1714"/>
      <c r="JA33" s="1714"/>
      <c r="JB33" s="1714"/>
      <c r="JC33" s="1714"/>
      <c r="JD33" s="1714"/>
      <c r="JE33" s="1714"/>
      <c r="JF33" s="1714"/>
      <c r="JG33" s="1714"/>
      <c r="JH33" s="1714"/>
      <c r="JI33" s="1714"/>
      <c r="JJ33" s="1714"/>
      <c r="JK33" s="1714"/>
      <c r="JL33" s="1714"/>
      <c r="JM33" s="1714"/>
      <c r="JN33" s="1714"/>
      <c r="JO33" s="1714"/>
      <c r="JP33" s="1714"/>
      <c r="JQ33" s="1714"/>
      <c r="JR33" s="1714"/>
      <c r="JS33" s="1714"/>
      <c r="JT33" s="1714"/>
      <c r="JU33" s="1714"/>
      <c r="JV33" s="1714"/>
      <c r="JW33" s="1714"/>
      <c r="JX33" s="1714"/>
      <c r="JY33" s="1714"/>
      <c r="JZ33" s="1714"/>
      <c r="KA33" s="1714"/>
      <c r="KB33" s="1714"/>
      <c r="KC33" s="1714"/>
      <c r="KD33" s="1714"/>
      <c r="KE33" s="1714"/>
      <c r="KF33" s="1714"/>
      <c r="KG33" s="1714"/>
      <c r="KH33" s="1714"/>
      <c r="KI33" s="1714"/>
      <c r="KJ33" s="1714"/>
      <c r="KK33" s="1714"/>
      <c r="KL33" s="1714"/>
      <c r="KM33" s="1714"/>
      <c r="KN33" s="1714"/>
      <c r="KO33" s="1714"/>
      <c r="KP33" s="1714"/>
      <c r="KQ33" s="1714"/>
      <c r="KR33" s="1714"/>
      <c r="KS33" s="1714"/>
      <c r="KT33" s="1714"/>
      <c r="KU33" s="1714"/>
      <c r="KV33" s="1714"/>
      <c r="KW33" s="1714"/>
      <c r="KX33" s="1714"/>
      <c r="KY33" s="1714"/>
      <c r="KZ33" s="1714"/>
      <c r="LA33" s="1714"/>
      <c r="LB33" s="1714"/>
      <c r="LC33" s="1714"/>
      <c r="LD33" s="1714"/>
      <c r="LE33" s="1714"/>
      <c r="LF33" s="1714"/>
      <c r="LG33" s="1714"/>
      <c r="LH33" s="1714"/>
      <c r="LI33" s="1714"/>
      <c r="LJ33" s="1714"/>
      <c r="LK33" s="1714"/>
      <c r="LL33" s="1714"/>
      <c r="LM33" s="1714"/>
      <c r="LN33" s="1714"/>
      <c r="LO33" s="1714"/>
      <c r="LP33" s="1714"/>
      <c r="LQ33" s="1714"/>
      <c r="LR33" s="1714"/>
      <c r="LS33" s="1714"/>
      <c r="LT33" s="1714"/>
      <c r="LU33" s="1714"/>
      <c r="LV33" s="1714"/>
      <c r="LW33" s="1714"/>
      <c r="LX33" s="1714"/>
      <c r="LY33" s="1714"/>
      <c r="LZ33" s="1714"/>
      <c r="MA33" s="1714"/>
      <c r="MB33" s="1714"/>
      <c r="MC33" s="1714"/>
      <c r="MD33" s="1714"/>
      <c r="ME33" s="1714"/>
      <c r="MF33" s="1714"/>
      <c r="MG33" s="1714"/>
      <c r="MH33" s="1714"/>
      <c r="MI33" s="1714"/>
      <c r="MJ33" s="1714"/>
      <c r="MK33" s="1714"/>
      <c r="ML33" s="1714"/>
      <c r="MM33" s="1714"/>
      <c r="MN33" s="1714"/>
      <c r="MO33" s="1714"/>
      <c r="MP33" s="1714"/>
      <c r="MQ33" s="1714"/>
      <c r="MR33" s="1714"/>
      <c r="MS33" s="1714"/>
      <c r="MT33" s="1714"/>
      <c r="MU33" s="1714"/>
      <c r="MV33" s="1714"/>
      <c r="MW33" s="1714"/>
      <c r="MX33" s="1714"/>
      <c r="MY33" s="1714"/>
      <c r="MZ33" s="1714"/>
      <c r="NA33" s="1714"/>
      <c r="NB33" s="1714"/>
      <c r="NC33" s="1714"/>
      <c r="ND33" s="1714"/>
      <c r="NE33" s="1714"/>
      <c r="NF33" s="1714"/>
      <c r="NG33" s="1714"/>
      <c r="NH33" s="1714"/>
      <c r="NI33" s="1714"/>
      <c r="NJ33" s="1714"/>
      <c r="NK33" s="1714"/>
      <c r="NL33" s="1714"/>
      <c r="NM33" s="1714"/>
      <c r="NN33" s="1714"/>
      <c r="NO33" s="1714"/>
      <c r="NP33" s="1714"/>
      <c r="NQ33" s="1714"/>
      <c r="NR33" s="1714"/>
      <c r="NS33" s="1714"/>
      <c r="NT33" s="1714"/>
      <c r="NU33" s="1714"/>
      <c r="NV33" s="1714"/>
      <c r="NW33" s="1714"/>
      <c r="NX33" s="1714"/>
      <c r="NY33" s="1714"/>
      <c r="NZ33" s="1714"/>
      <c r="OA33" s="1714"/>
      <c r="OB33" s="1714"/>
      <c r="OC33" s="1714"/>
      <c r="OD33" s="1714"/>
      <c r="OE33" s="1714"/>
      <c r="OF33" s="1714"/>
      <c r="OG33" s="1714"/>
      <c r="OH33" s="1714"/>
      <c r="OI33" s="1714"/>
      <c r="OJ33" s="1714"/>
      <c r="OK33" s="1714"/>
      <c r="OL33" s="1714"/>
      <c r="OM33" s="1714"/>
      <c r="ON33" s="1714"/>
      <c r="OO33" s="1714"/>
      <c r="OP33" s="1714"/>
      <c r="OQ33" s="1714"/>
      <c r="OR33" s="1714"/>
      <c r="OS33" s="1714"/>
      <c r="OT33" s="1714"/>
      <c r="OU33" s="1714"/>
      <c r="OV33" s="1714"/>
      <c r="OW33" s="1714"/>
      <c r="OX33" s="1714"/>
      <c r="OY33" s="1714"/>
      <c r="OZ33" s="1714"/>
      <c r="PA33" s="1714"/>
      <c r="PB33" s="1714"/>
      <c r="PC33" s="1714"/>
      <c r="PD33" s="1714"/>
      <c r="PE33" s="1714"/>
      <c r="PF33" s="1714"/>
      <c r="PG33" s="1714"/>
      <c r="PH33" s="1714"/>
      <c r="PI33" s="1714"/>
      <c r="PJ33" s="1714"/>
      <c r="PK33" s="1714"/>
      <c r="PL33" s="1714"/>
      <c r="PM33" s="1714"/>
      <c r="PN33" s="1714"/>
      <c r="PO33" s="1714"/>
      <c r="PP33" s="1714"/>
      <c r="PQ33" s="1714"/>
      <c r="PR33" s="1714"/>
      <c r="PS33" s="1714"/>
      <c r="PT33" s="1714"/>
      <c r="PU33" s="1714"/>
      <c r="PV33" s="1714"/>
      <c r="PW33" s="1714"/>
      <c r="PX33" s="1714"/>
      <c r="PY33" s="1714"/>
      <c r="PZ33" s="1714"/>
      <c r="QA33" s="1714"/>
      <c r="QB33" s="1714"/>
      <c r="QC33" s="1714"/>
      <c r="QD33" s="1714"/>
      <c r="QE33" s="1714"/>
      <c r="QF33" s="1714"/>
      <c r="QG33" s="1714"/>
      <c r="QH33" s="1714"/>
      <c r="QI33" s="1714"/>
      <c r="QJ33" s="1714"/>
      <c r="QK33" s="1714"/>
      <c r="QL33" s="1714"/>
      <c r="QM33" s="1714"/>
      <c r="QN33" s="1714"/>
      <c r="QO33" s="1714"/>
      <c r="QP33" s="1714"/>
      <c r="QQ33" s="1714"/>
      <c r="QR33" s="1714"/>
      <c r="QS33" s="1714"/>
      <c r="QT33" s="1714"/>
      <c r="QU33" s="1714"/>
      <c r="QV33" s="1714"/>
      <c r="QW33" s="1714"/>
      <c r="QX33" s="1714"/>
      <c r="QY33" s="1714"/>
      <c r="QZ33" s="1714"/>
      <c r="RA33" s="1714"/>
      <c r="RB33" s="1714"/>
      <c r="RC33" s="1714"/>
      <c r="RD33" s="1714"/>
      <c r="RE33" s="1714"/>
      <c r="RF33" s="1714"/>
      <c r="RG33" s="1714"/>
      <c r="RH33" s="1714"/>
      <c r="RI33" s="1714"/>
      <c r="RJ33" s="1714"/>
      <c r="RK33" s="1714"/>
      <c r="RL33" s="1714"/>
      <c r="RM33" s="1714"/>
      <c r="RN33" s="1714"/>
      <c r="RO33" s="1714"/>
      <c r="RP33" s="1714"/>
      <c r="RQ33" s="1714"/>
      <c r="RR33" s="1714"/>
      <c r="RS33" s="1714"/>
      <c r="RT33" s="1714"/>
      <c r="RU33" s="1714"/>
      <c r="RV33" s="1714"/>
      <c r="RW33" s="1714"/>
      <c r="RX33" s="1714"/>
      <c r="RY33" s="1714"/>
      <c r="RZ33" s="1714"/>
      <c r="SA33" s="1714"/>
      <c r="SB33" s="1714"/>
      <c r="SC33" s="1714"/>
      <c r="SD33" s="1714"/>
      <c r="SE33" s="1714"/>
      <c r="SF33" s="1714"/>
      <c r="SG33" s="1714"/>
      <c r="SH33" s="1714"/>
      <c r="SI33" s="1714"/>
      <c r="SJ33" s="1714"/>
      <c r="SK33" s="1714"/>
      <c r="SL33" s="1714"/>
      <c r="SM33" s="1714"/>
      <c r="SN33" s="1714"/>
      <c r="SO33" s="1714"/>
      <c r="SP33" s="1714"/>
      <c r="SQ33" s="1714"/>
      <c r="SR33" s="1714"/>
      <c r="SS33" s="1714"/>
      <c r="ST33" s="1714"/>
      <c r="SU33" s="1714"/>
      <c r="SV33" s="1714"/>
      <c r="SW33" s="1714"/>
      <c r="SX33" s="1714"/>
      <c r="SY33" s="1714"/>
      <c r="SZ33" s="1714"/>
      <c r="TA33" s="1714"/>
      <c r="TB33" s="1714"/>
      <c r="TC33" s="1714"/>
      <c r="TD33" s="1714"/>
      <c r="TE33" s="1714"/>
      <c r="TF33" s="1714"/>
      <c r="TG33" s="1714"/>
      <c r="TH33" s="1714"/>
      <c r="TI33" s="1714"/>
      <c r="TJ33" s="1714"/>
      <c r="TK33" s="1714"/>
      <c r="TL33" s="1714"/>
      <c r="TM33" s="1714"/>
      <c r="TN33" s="1714"/>
      <c r="TO33" s="1714"/>
      <c r="TP33" s="1714"/>
      <c r="TQ33" s="1714"/>
      <c r="TR33" s="1714"/>
      <c r="TS33" s="1714"/>
      <c r="TT33" s="1714"/>
      <c r="TU33" s="1714"/>
      <c r="TV33" s="1714"/>
      <c r="TW33" s="1714"/>
      <c r="TX33" s="1714"/>
      <c r="TY33" s="1714"/>
      <c r="TZ33" s="1714"/>
      <c r="UA33" s="1714"/>
      <c r="UB33" s="1714"/>
      <c r="UC33" s="1714"/>
      <c r="UD33" s="1714"/>
      <c r="UE33" s="1714"/>
      <c r="UF33" s="1714"/>
      <c r="UG33" s="1714"/>
      <c r="UH33" s="1714"/>
      <c r="UI33" s="1714"/>
      <c r="UJ33" s="1714"/>
      <c r="UK33" s="1714"/>
      <c r="UL33" s="1714"/>
      <c r="UM33" s="1714"/>
      <c r="UN33" s="1714"/>
      <c r="UO33" s="1714"/>
      <c r="UP33" s="1714"/>
      <c r="UQ33" s="1714"/>
      <c r="UR33" s="1714"/>
      <c r="US33" s="1714"/>
      <c r="UT33" s="1714"/>
      <c r="UU33" s="1714"/>
      <c r="UV33" s="1714"/>
      <c r="UW33" s="1714"/>
      <c r="UX33" s="1714"/>
      <c r="UY33" s="1714"/>
      <c r="UZ33" s="1714"/>
      <c r="VA33" s="1714"/>
      <c r="VB33" s="1714"/>
      <c r="VC33" s="1714"/>
      <c r="VD33" s="1714"/>
      <c r="VE33" s="1714"/>
      <c r="VF33" s="1714"/>
      <c r="VG33" s="1714"/>
      <c r="VH33" s="1714"/>
      <c r="VI33" s="1714"/>
      <c r="VJ33" s="1714"/>
      <c r="VK33" s="1714"/>
      <c r="VL33" s="1714"/>
      <c r="VM33" s="1714"/>
      <c r="VN33" s="1714"/>
      <c r="VO33" s="1714"/>
      <c r="VP33" s="1714"/>
      <c r="VQ33" s="1714"/>
      <c r="VR33" s="1714"/>
      <c r="VS33" s="1714"/>
      <c r="VT33" s="1714"/>
      <c r="VU33" s="1714"/>
      <c r="VV33" s="1714"/>
      <c r="VW33" s="1714"/>
      <c r="VX33" s="1714"/>
      <c r="VY33" s="1714"/>
      <c r="VZ33" s="1714"/>
      <c r="WA33" s="1714"/>
      <c r="WB33" s="1714"/>
      <c r="WC33" s="1714"/>
      <c r="WD33" s="1714"/>
      <c r="WE33" s="1714"/>
      <c r="WF33" s="1714"/>
      <c r="WG33" s="1714"/>
      <c r="WH33" s="1714"/>
      <c r="WI33" s="1714"/>
      <c r="WJ33" s="1714"/>
      <c r="WK33" s="1714"/>
      <c r="WL33" s="1714"/>
      <c r="WM33" s="1714"/>
      <c r="WN33" s="1714"/>
      <c r="WO33" s="1714"/>
      <c r="WP33" s="1714"/>
      <c r="WQ33" s="1714"/>
      <c r="WR33" s="1714"/>
      <c r="WS33" s="1714"/>
      <c r="WT33" s="1714"/>
      <c r="WU33" s="1714"/>
      <c r="WV33" s="1714"/>
      <c r="WW33" s="1714"/>
      <c r="WX33" s="1714"/>
      <c r="WY33" s="1714"/>
      <c r="WZ33" s="1714"/>
      <c r="XA33" s="1714"/>
      <c r="XB33" s="1714"/>
      <c r="XC33" s="1714"/>
      <c r="XD33" s="1714"/>
      <c r="XE33" s="1714"/>
      <c r="XF33" s="1714"/>
      <c r="XG33" s="1714"/>
      <c r="XH33" s="1714"/>
      <c r="XI33" s="1714"/>
      <c r="XJ33" s="1714"/>
      <c r="XK33" s="1714"/>
      <c r="XL33" s="1714"/>
      <c r="XM33" s="1714"/>
      <c r="XN33" s="1714"/>
      <c r="XO33" s="1714"/>
      <c r="XP33" s="1714"/>
      <c r="XQ33" s="1714"/>
      <c r="XR33" s="1714"/>
      <c r="XS33" s="1714"/>
      <c r="XT33" s="1714"/>
      <c r="XU33" s="1714"/>
      <c r="XV33" s="1714"/>
      <c r="XW33" s="1714"/>
      <c r="XX33" s="1714"/>
      <c r="XY33" s="1714"/>
      <c r="XZ33" s="1714"/>
      <c r="YA33" s="1714"/>
      <c r="YB33" s="1714"/>
      <c r="YC33" s="1714"/>
      <c r="YD33" s="1714"/>
      <c r="YE33" s="1714"/>
      <c r="YF33" s="1714"/>
      <c r="YG33" s="1714"/>
      <c r="YH33" s="1714"/>
      <c r="YI33" s="1714"/>
      <c r="YJ33" s="1714"/>
      <c r="YK33" s="1714"/>
      <c r="YL33" s="1714"/>
      <c r="YM33" s="1714"/>
      <c r="YN33" s="1714"/>
      <c r="YO33" s="1714"/>
      <c r="YP33" s="1714"/>
      <c r="YQ33" s="1714"/>
      <c r="YR33" s="1714"/>
      <c r="YS33" s="1714"/>
      <c r="YT33" s="1714"/>
      <c r="YU33" s="1714"/>
      <c r="YV33" s="1714"/>
      <c r="YW33" s="1714"/>
      <c r="YX33" s="1714"/>
      <c r="YY33" s="1714"/>
      <c r="YZ33" s="1714"/>
      <c r="ZA33" s="1714"/>
      <c r="ZB33" s="1714"/>
      <c r="ZC33" s="1714"/>
      <c r="ZD33" s="1714"/>
      <c r="ZE33" s="1714"/>
      <c r="ZF33" s="1714"/>
      <c r="ZG33" s="1714"/>
      <c r="ZH33" s="1714"/>
      <c r="ZI33" s="1714"/>
      <c r="ZJ33" s="1714"/>
      <c r="ZK33" s="1714"/>
      <c r="ZL33" s="1714"/>
      <c r="ZM33" s="1714"/>
      <c r="ZN33" s="1714"/>
      <c r="ZO33" s="1714"/>
      <c r="ZP33" s="1714"/>
      <c r="ZQ33" s="1714"/>
      <c r="ZR33" s="1714"/>
      <c r="ZS33" s="1714"/>
      <c r="ZT33" s="1714"/>
      <c r="ZU33" s="1714"/>
      <c r="ZV33" s="1714"/>
      <c r="ZW33" s="1714"/>
      <c r="ZX33" s="1714"/>
      <c r="ZY33" s="1714"/>
      <c r="ZZ33" s="1714"/>
      <c r="AAA33" s="1714"/>
      <c r="AAB33" s="1714"/>
      <c r="AAC33" s="1714"/>
      <c r="AAD33" s="1714"/>
      <c r="AAE33" s="1714"/>
      <c r="AAF33" s="1714"/>
      <c r="AAG33" s="1714"/>
      <c r="AAH33" s="1714"/>
      <c r="AAI33" s="1714"/>
      <c r="AAJ33" s="1714"/>
      <c r="AAK33" s="1714"/>
      <c r="AAL33" s="1714"/>
      <c r="AAM33" s="1714"/>
      <c r="AAN33" s="1714"/>
      <c r="AAO33" s="1714"/>
      <c r="AAP33" s="1714"/>
      <c r="AAQ33" s="1714"/>
      <c r="AAR33" s="1714"/>
      <c r="AAS33" s="1714"/>
      <c r="AAT33" s="1714"/>
      <c r="AAU33" s="1714"/>
      <c r="AAV33" s="1714"/>
      <c r="AAW33" s="1714"/>
      <c r="AAX33" s="1714"/>
      <c r="AAY33" s="1714"/>
      <c r="AAZ33" s="1714"/>
      <c r="ABA33" s="1714"/>
      <c r="ABB33" s="1714"/>
      <c r="ABC33" s="1714"/>
      <c r="ABD33" s="1714"/>
      <c r="ABE33" s="1714"/>
      <c r="ABF33" s="1714"/>
      <c r="ABG33" s="1714"/>
      <c r="ABH33" s="1714"/>
      <c r="ABI33" s="1714"/>
      <c r="ABJ33" s="1714"/>
      <c r="ABK33" s="1714"/>
      <c r="ABL33" s="1714"/>
      <c r="ABM33" s="1714"/>
      <c r="ABN33" s="1714"/>
      <c r="ABO33" s="1714"/>
      <c r="ABP33" s="1714"/>
      <c r="ABQ33" s="1714"/>
      <c r="ABR33" s="1714"/>
      <c r="ABS33" s="1714"/>
      <c r="ABT33" s="1714"/>
      <c r="ABU33" s="1714"/>
      <c r="ABV33" s="1714"/>
      <c r="ABW33" s="1714"/>
      <c r="ABX33" s="1714"/>
      <c r="ABY33" s="1714"/>
      <c r="ABZ33" s="1714"/>
      <c r="ACA33" s="1714"/>
      <c r="ACB33" s="1714"/>
      <c r="ACC33" s="1714"/>
      <c r="ACD33" s="1714"/>
      <c r="ACE33" s="1714"/>
      <c r="ACF33" s="1714"/>
      <c r="ACG33" s="1714"/>
      <c r="ACH33" s="1714"/>
      <c r="ACI33" s="1714"/>
      <c r="ACJ33" s="1714"/>
      <c r="ACK33" s="1714"/>
      <c r="ACL33" s="1714"/>
      <c r="ACM33" s="1714"/>
      <c r="ACN33" s="1714"/>
      <c r="ACO33" s="1714"/>
      <c r="ACP33" s="1714"/>
      <c r="ACQ33" s="1714"/>
      <c r="ACR33" s="1714"/>
      <c r="ACS33" s="1714"/>
      <c r="ACT33" s="1714"/>
      <c r="ACU33" s="1714"/>
      <c r="ACV33" s="1714"/>
      <c r="ACW33" s="1714"/>
      <c r="ACX33" s="1714"/>
      <c r="ACY33" s="1714"/>
      <c r="ACZ33" s="1714"/>
      <c r="ADA33" s="1714"/>
      <c r="ADB33" s="1714"/>
      <c r="ADC33" s="1714"/>
      <c r="ADD33" s="1714"/>
      <c r="ADE33" s="1714"/>
      <c r="ADF33" s="1714"/>
      <c r="ADG33" s="1714"/>
      <c r="ADH33" s="1714"/>
      <c r="ADI33" s="1714"/>
      <c r="ADJ33" s="1714"/>
      <c r="ADK33" s="1714"/>
      <c r="ADL33" s="1714"/>
      <c r="ADM33" s="1714"/>
      <c r="ADN33" s="1714"/>
      <c r="ADO33" s="1714"/>
      <c r="ADP33" s="1714"/>
      <c r="ADQ33" s="1714"/>
      <c r="ADR33" s="1714"/>
      <c r="ADS33" s="1714"/>
      <c r="ADT33" s="1714"/>
      <c r="ADU33" s="1714"/>
      <c r="ADV33" s="1714"/>
      <c r="ADW33" s="1714"/>
      <c r="ADX33" s="1714"/>
      <c r="ADY33" s="1714"/>
      <c r="ADZ33" s="1714"/>
      <c r="AEA33" s="1714"/>
      <c r="AEB33" s="1714"/>
      <c r="AEC33" s="1714"/>
      <c r="AED33" s="1714"/>
      <c r="AEE33" s="1714"/>
      <c r="AEF33" s="1714"/>
      <c r="AEG33" s="1714"/>
      <c r="AEH33" s="1714"/>
      <c r="AEI33" s="1714"/>
      <c r="AEJ33" s="1714"/>
      <c r="AEK33" s="1714"/>
      <c r="AEL33" s="1714"/>
      <c r="AEM33" s="1714"/>
      <c r="AEN33" s="1714"/>
      <c r="AEO33" s="1714"/>
      <c r="AEP33" s="1714"/>
      <c r="AEQ33" s="1714"/>
      <c r="AER33" s="1714"/>
      <c r="AES33" s="1714"/>
      <c r="AET33" s="1714"/>
      <c r="AEU33" s="1714"/>
      <c r="AEV33" s="1714"/>
      <c r="AEW33" s="1714"/>
      <c r="AEX33" s="1714"/>
      <c r="AEY33" s="1714"/>
      <c r="AEZ33" s="1714"/>
      <c r="AFA33" s="1714"/>
      <c r="AFB33" s="1714"/>
      <c r="AFC33" s="1714"/>
      <c r="AFD33" s="1714"/>
      <c r="AFE33" s="1714"/>
      <c r="AFF33" s="1714"/>
      <c r="AFG33" s="1714"/>
      <c r="AFH33" s="1714"/>
      <c r="AFI33" s="1714"/>
      <c r="AFJ33" s="1714"/>
      <c r="AFK33" s="1714"/>
      <c r="AFL33" s="1714"/>
      <c r="AFM33" s="1714"/>
      <c r="AFN33" s="1714"/>
      <c r="AFO33" s="1714"/>
      <c r="AFP33" s="1714"/>
      <c r="AFQ33" s="1714"/>
      <c r="AFR33" s="1714"/>
      <c r="AFS33" s="1714"/>
      <c r="AFT33" s="1714"/>
      <c r="AFU33" s="1714"/>
      <c r="AFV33" s="1714"/>
      <c r="AFW33" s="1714"/>
      <c r="AFX33" s="1714"/>
      <c r="AFY33" s="1714"/>
      <c r="AFZ33" s="1714"/>
      <c r="AGA33" s="1714"/>
      <c r="AGB33" s="1714"/>
      <c r="AGC33" s="1714"/>
      <c r="AGD33" s="1714"/>
      <c r="AGE33" s="1714"/>
      <c r="AGF33" s="1714"/>
      <c r="AGG33" s="1714"/>
      <c r="AGH33" s="1714"/>
      <c r="AGI33" s="1714"/>
      <c r="AGJ33" s="1714"/>
      <c r="AGK33" s="1714"/>
      <c r="AGL33" s="1714"/>
      <c r="AGM33" s="1714"/>
      <c r="AGN33" s="1714"/>
      <c r="AGO33" s="1714"/>
      <c r="AGP33" s="1714"/>
      <c r="AGQ33" s="1714"/>
      <c r="AGR33" s="1714"/>
      <c r="AGS33" s="1714"/>
      <c r="AGT33" s="1714"/>
      <c r="AGU33" s="1714"/>
      <c r="AGV33" s="1714"/>
      <c r="AGW33" s="1714"/>
      <c r="AGX33" s="1714"/>
      <c r="AGY33" s="1714"/>
      <c r="AGZ33" s="1714"/>
      <c r="AHA33" s="1714"/>
      <c r="AHB33" s="1714"/>
      <c r="AHC33" s="1714"/>
      <c r="AHD33" s="1714"/>
      <c r="AHE33" s="1714"/>
      <c r="AHF33" s="1714"/>
      <c r="AHG33" s="1714"/>
      <c r="AHH33" s="1714"/>
      <c r="AHI33" s="1714"/>
      <c r="AHJ33" s="1714"/>
      <c r="AHK33" s="1714"/>
      <c r="AHL33" s="1714"/>
      <c r="AHM33" s="1714"/>
      <c r="AHN33" s="1714"/>
      <c r="AHO33" s="1714"/>
      <c r="AHP33" s="1714"/>
      <c r="AHQ33" s="1714"/>
      <c r="AHR33" s="1714"/>
      <c r="AHS33" s="1714"/>
      <c r="AHT33" s="1714"/>
      <c r="AHU33" s="1714"/>
      <c r="AHV33" s="1714"/>
      <c r="AHW33" s="1714"/>
      <c r="AHX33" s="1714"/>
      <c r="AHY33" s="1714"/>
      <c r="AHZ33" s="1714"/>
      <c r="AIA33" s="1714"/>
      <c r="AIB33" s="1714"/>
      <c r="AIC33" s="1714"/>
      <c r="AID33" s="1714"/>
      <c r="AIE33" s="1714"/>
      <c r="AIF33" s="1714"/>
      <c r="AIG33" s="1714"/>
      <c r="AIH33" s="1714"/>
      <c r="AII33" s="1714"/>
      <c r="AIJ33" s="1714"/>
      <c r="AIK33" s="1714"/>
      <c r="AIL33" s="1714"/>
      <c r="AIM33" s="1714"/>
      <c r="AIN33" s="1714"/>
      <c r="AIO33" s="1714"/>
      <c r="AIP33" s="1714"/>
      <c r="AIQ33" s="1714"/>
      <c r="AIR33" s="1714"/>
      <c r="AIS33" s="1714"/>
      <c r="AIT33" s="1714"/>
      <c r="AIU33" s="1714"/>
      <c r="AIV33" s="1714"/>
      <c r="AIW33" s="1714"/>
      <c r="AIX33" s="1714"/>
      <c r="AIY33" s="1714"/>
      <c r="AIZ33" s="1714"/>
      <c r="AJA33" s="1714"/>
      <c r="AJB33" s="1714"/>
      <c r="AJC33" s="1714"/>
      <c r="AJD33" s="1714"/>
      <c r="AJE33" s="1714"/>
      <c r="AJF33" s="1714"/>
      <c r="AJG33" s="1714"/>
      <c r="AJH33" s="1714"/>
      <c r="AJI33" s="1714"/>
      <c r="AJJ33" s="1714"/>
      <c r="AJK33" s="1714"/>
      <c r="AJL33" s="1714"/>
      <c r="AJM33" s="1714"/>
      <c r="AJN33" s="1714"/>
      <c r="AJO33" s="1714"/>
      <c r="AJP33" s="1714"/>
      <c r="AJQ33" s="1714"/>
      <c r="AJR33" s="1714"/>
      <c r="AJS33" s="1714"/>
      <c r="AJT33" s="1714"/>
      <c r="AJU33" s="1714"/>
      <c r="AJV33" s="1714"/>
      <c r="AJW33" s="1714"/>
      <c r="AJX33" s="1714"/>
      <c r="AJY33" s="1714"/>
      <c r="AJZ33" s="1714"/>
      <c r="AKA33" s="1714"/>
      <c r="AKB33" s="1714"/>
      <c r="AKC33" s="1714"/>
      <c r="AKD33" s="1714"/>
      <c r="AKE33" s="1714"/>
      <c r="AKF33" s="1714"/>
      <c r="AKG33" s="1714"/>
      <c r="AKH33" s="1714"/>
      <c r="AKI33" s="1714"/>
      <c r="AKJ33" s="1714"/>
      <c r="AKK33" s="1714"/>
      <c r="AKL33" s="1714"/>
      <c r="AKM33" s="1714"/>
      <c r="AKN33" s="1714"/>
      <c r="AKO33" s="1714"/>
      <c r="AKP33" s="1714"/>
      <c r="AKQ33" s="1714"/>
      <c r="AKR33" s="1714"/>
      <c r="AKS33" s="1714"/>
      <c r="AKT33" s="1714"/>
      <c r="AKU33" s="1714"/>
      <c r="AKV33" s="1714"/>
      <c r="AKW33" s="1714"/>
      <c r="AKX33" s="1714"/>
      <c r="AKY33" s="1714"/>
      <c r="AKZ33" s="1714"/>
      <c r="ALA33" s="1714"/>
      <c r="ALB33" s="1714"/>
      <c r="ALC33" s="1714"/>
      <c r="ALD33" s="1714"/>
      <c r="ALE33" s="1714"/>
      <c r="ALF33" s="1714"/>
      <c r="ALG33" s="1714"/>
      <c r="ALH33" s="1714"/>
      <c r="ALI33" s="1714"/>
      <c r="ALJ33" s="1714"/>
      <c r="ALK33" s="1714"/>
      <c r="ALL33" s="1714"/>
      <c r="ALM33" s="1714"/>
      <c r="ALN33" s="1714"/>
      <c r="ALO33" s="1714"/>
      <c r="ALP33" s="1714"/>
      <c r="ALQ33" s="1714"/>
      <c r="ALR33" s="1714"/>
      <c r="ALS33" s="1714"/>
      <c r="ALT33" s="1714"/>
      <c r="ALU33" s="1714"/>
      <c r="ALV33" s="1714"/>
      <c r="ALW33" s="1714"/>
      <c r="ALX33" s="1714"/>
      <c r="ALY33" s="1714"/>
      <c r="ALZ33" s="1714"/>
      <c r="AMA33" s="1714"/>
      <c r="AMB33" s="1714"/>
      <c r="AMC33" s="1714"/>
      <c r="AMD33" s="1714"/>
      <c r="AME33" s="1714"/>
      <c r="AMF33" s="1714"/>
      <c r="AMG33" s="1714"/>
      <c r="AMH33" s="1714"/>
      <c r="AMI33" s="1714"/>
      <c r="AMJ33" s="1714"/>
      <c r="AMK33" s="1714"/>
    </row>
    <row r="34" spans="1:1025" s="1409" customFormat="1" ht="30" customHeight="1">
      <c r="A34" s="1705" t="s">
        <v>3862</v>
      </c>
      <c r="B34" s="1705" t="s">
        <v>3863</v>
      </c>
      <c r="C34" s="1705" t="s">
        <v>647</v>
      </c>
      <c r="D34" s="1705" t="s">
        <v>4058</v>
      </c>
      <c r="E34" s="1705" t="s">
        <v>4059</v>
      </c>
      <c r="F34" s="1705" t="s">
        <v>4060</v>
      </c>
      <c r="G34" s="1705" t="s">
        <v>4061</v>
      </c>
      <c r="H34" s="1705"/>
      <c r="I34" s="1705"/>
      <c r="J34" s="1705"/>
      <c r="K34" s="1705"/>
      <c r="L34" s="1705"/>
      <c r="M34" s="1705"/>
      <c r="N34" s="1705"/>
      <c r="O34" s="1705"/>
      <c r="P34" s="1705" t="s">
        <v>4088</v>
      </c>
      <c r="Q34" s="1705" t="s">
        <v>4089</v>
      </c>
      <c r="R34" s="1739"/>
      <c r="S34" s="1705" t="s">
        <v>4090</v>
      </c>
      <c r="T34" s="1709" t="s">
        <v>4091</v>
      </c>
      <c r="U34" s="1705" t="s">
        <v>2504</v>
      </c>
      <c r="V34" s="1705" t="s">
        <v>3941</v>
      </c>
      <c r="W34" s="1705" t="s">
        <v>3941</v>
      </c>
      <c r="X34" s="1705" t="s">
        <v>3874</v>
      </c>
      <c r="Y34" s="1705" t="s">
        <v>3914</v>
      </c>
      <c r="Z34" s="1705" t="s">
        <v>4092</v>
      </c>
      <c r="AA34" s="1705" t="s">
        <v>1146</v>
      </c>
      <c r="AB34" s="1705" t="s">
        <v>4067</v>
      </c>
      <c r="AC34" s="1705" t="s">
        <v>4068</v>
      </c>
      <c r="AD34" s="1705" t="s">
        <v>3906</v>
      </c>
      <c r="AE34" s="1705" t="s">
        <v>138</v>
      </c>
      <c r="AF34" s="1705" t="s">
        <v>3881</v>
      </c>
      <c r="AG34" s="1705"/>
      <c r="AH34" s="1705"/>
      <c r="AI34" s="1705"/>
      <c r="AJ34" s="1705"/>
      <c r="AK34" s="1705"/>
      <c r="AL34" s="1705"/>
      <c r="AM34" s="1705"/>
      <c r="AN34" s="1705"/>
      <c r="AO34" s="1705"/>
      <c r="AP34" s="1705"/>
      <c r="AQ34" s="1705"/>
      <c r="AR34" s="1705"/>
      <c r="AS34" s="1705"/>
      <c r="AT34" s="1705"/>
      <c r="AU34" s="1705"/>
      <c r="AV34" s="1705"/>
      <c r="AW34" s="1705"/>
      <c r="AX34" s="1705"/>
      <c r="AY34" s="1705"/>
      <c r="AZ34" s="1705"/>
      <c r="BA34" s="1705" t="s">
        <v>4021</v>
      </c>
      <c r="BB34" s="1714"/>
      <c r="BC34" s="1714"/>
      <c r="BD34" s="1714"/>
      <c r="BE34" s="1714"/>
      <c r="BF34" s="1714"/>
      <c r="BG34" s="1714"/>
      <c r="BH34" s="1714"/>
      <c r="BI34" s="1714"/>
      <c r="BJ34" s="1714"/>
      <c r="BK34" s="1714"/>
      <c r="BL34" s="1714"/>
      <c r="BM34" s="1714"/>
      <c r="BN34" s="1714"/>
      <c r="BO34" s="1714"/>
      <c r="BP34" s="1714"/>
      <c r="BQ34" s="1714"/>
      <c r="BR34" s="1714"/>
      <c r="BS34" s="1714"/>
      <c r="BT34" s="1714"/>
      <c r="BU34" s="1714"/>
      <c r="BV34" s="1714"/>
      <c r="BW34" s="1714"/>
      <c r="BX34" s="1714"/>
      <c r="BY34" s="1714"/>
      <c r="BZ34" s="1714"/>
      <c r="CA34" s="1714"/>
      <c r="CB34" s="1714"/>
      <c r="CC34" s="1714"/>
      <c r="CD34" s="1714"/>
      <c r="CE34" s="1714"/>
      <c r="CF34" s="1714"/>
      <c r="CG34" s="1714"/>
      <c r="CH34" s="1714"/>
      <c r="CI34" s="1714"/>
      <c r="CJ34" s="1714"/>
      <c r="CK34" s="1714"/>
      <c r="CL34" s="1714"/>
      <c r="CM34" s="1714"/>
      <c r="CN34" s="1714"/>
      <c r="CO34" s="1714"/>
      <c r="CP34" s="1714"/>
      <c r="CQ34" s="1714"/>
      <c r="CR34" s="1714"/>
      <c r="CS34" s="1714"/>
      <c r="CT34" s="1714"/>
      <c r="CU34" s="1714"/>
      <c r="CV34" s="1714"/>
      <c r="CW34" s="1714"/>
      <c r="CX34" s="1714"/>
      <c r="CY34" s="1714"/>
      <c r="CZ34" s="1714"/>
      <c r="DA34" s="1714"/>
      <c r="DB34" s="1714"/>
      <c r="DC34" s="1714"/>
      <c r="DD34" s="1714"/>
      <c r="DE34" s="1714"/>
      <c r="DF34" s="1714"/>
      <c r="DG34" s="1714"/>
      <c r="DH34" s="1714"/>
      <c r="DI34" s="1714"/>
      <c r="DJ34" s="1714"/>
      <c r="DK34" s="1714"/>
      <c r="DL34" s="1714"/>
      <c r="DM34" s="1714"/>
      <c r="DN34" s="1714"/>
      <c r="DO34" s="1714"/>
      <c r="DP34" s="1714"/>
      <c r="DQ34" s="1714"/>
      <c r="DR34" s="1714"/>
      <c r="DS34" s="1714"/>
      <c r="DT34" s="1714"/>
      <c r="DU34" s="1714"/>
      <c r="DV34" s="1714"/>
      <c r="DW34" s="1714"/>
      <c r="DX34" s="1714"/>
      <c r="DY34" s="1714"/>
      <c r="DZ34" s="1714"/>
      <c r="EA34" s="1714"/>
      <c r="EB34" s="1714"/>
      <c r="EC34" s="1714"/>
      <c r="ED34" s="1714"/>
      <c r="EE34" s="1714"/>
      <c r="EF34" s="1714"/>
      <c r="EG34" s="1714"/>
      <c r="EH34" s="1714"/>
      <c r="EI34" s="1714"/>
      <c r="EJ34" s="1714"/>
      <c r="EK34" s="1714"/>
      <c r="EL34" s="1714"/>
      <c r="EM34" s="1714"/>
      <c r="EN34" s="1714"/>
      <c r="EO34" s="1714"/>
      <c r="EP34" s="1714"/>
      <c r="EQ34" s="1714"/>
      <c r="ER34" s="1714"/>
      <c r="ES34" s="1714"/>
      <c r="ET34" s="1714"/>
      <c r="EU34" s="1714"/>
      <c r="EV34" s="1714"/>
      <c r="EW34" s="1714"/>
      <c r="EX34" s="1714"/>
      <c r="EY34" s="1714"/>
      <c r="EZ34" s="1714"/>
      <c r="FA34" s="1714"/>
      <c r="FB34" s="1714"/>
      <c r="FC34" s="1714"/>
      <c r="FD34" s="1714"/>
      <c r="FE34" s="1714"/>
      <c r="FF34" s="1714"/>
      <c r="FG34" s="1714"/>
      <c r="FH34" s="1714"/>
      <c r="FI34" s="1714"/>
      <c r="FJ34" s="1714"/>
      <c r="FK34" s="1714"/>
      <c r="FL34" s="1714"/>
      <c r="FM34" s="1714"/>
      <c r="FN34" s="1714"/>
      <c r="FO34" s="1714"/>
      <c r="FP34" s="1714"/>
      <c r="FQ34" s="1714"/>
      <c r="FR34" s="1714"/>
      <c r="FS34" s="1714"/>
      <c r="FT34" s="1714"/>
      <c r="FU34" s="1714"/>
      <c r="FV34" s="1714"/>
      <c r="FW34" s="1714"/>
      <c r="FX34" s="1714"/>
      <c r="FY34" s="1714"/>
      <c r="FZ34" s="1714"/>
      <c r="GA34" s="1714"/>
      <c r="GB34" s="1714"/>
      <c r="GC34" s="1714"/>
      <c r="GD34" s="1714"/>
      <c r="GE34" s="1714"/>
      <c r="GF34" s="1714"/>
      <c r="GG34" s="1714"/>
      <c r="GH34" s="1714"/>
      <c r="GI34" s="1714"/>
      <c r="GJ34" s="1714"/>
      <c r="GK34" s="1714"/>
      <c r="GL34" s="1714"/>
      <c r="GM34" s="1714"/>
      <c r="GN34" s="1714"/>
      <c r="GO34" s="1714"/>
      <c r="GP34" s="1714"/>
      <c r="GQ34" s="1714"/>
      <c r="GR34" s="1714"/>
      <c r="GS34" s="1714"/>
      <c r="GT34" s="1714"/>
      <c r="GU34" s="1714"/>
      <c r="GV34" s="1714"/>
      <c r="GW34" s="1714"/>
      <c r="GX34" s="1714"/>
      <c r="GY34" s="1714"/>
      <c r="GZ34" s="1714"/>
      <c r="HA34" s="1714"/>
      <c r="HB34" s="1714"/>
      <c r="HC34" s="1714"/>
      <c r="HD34" s="1714"/>
      <c r="HE34" s="1714"/>
      <c r="HF34" s="1714"/>
      <c r="HG34" s="1714"/>
      <c r="HH34" s="1714"/>
      <c r="HI34" s="1714"/>
      <c r="HJ34" s="1714"/>
      <c r="HK34" s="1714"/>
      <c r="HL34" s="1714"/>
      <c r="HM34" s="1714"/>
      <c r="HN34" s="1714"/>
      <c r="HO34" s="1714"/>
      <c r="HP34" s="1714"/>
      <c r="HQ34" s="1714"/>
      <c r="HR34" s="1714"/>
      <c r="HS34" s="1714"/>
      <c r="HT34" s="1714"/>
      <c r="HU34" s="1714"/>
      <c r="HV34" s="1714"/>
      <c r="HW34" s="1714"/>
      <c r="HX34" s="1714"/>
      <c r="HY34" s="1714"/>
      <c r="HZ34" s="1714"/>
      <c r="IA34" s="1714"/>
      <c r="IB34" s="1714"/>
      <c r="IC34" s="1714"/>
      <c r="ID34" s="1714"/>
      <c r="IE34" s="1714"/>
      <c r="IF34" s="1714"/>
      <c r="IG34" s="1714"/>
      <c r="IH34" s="1714"/>
      <c r="II34" s="1714"/>
      <c r="IJ34" s="1714"/>
      <c r="IK34" s="1714"/>
      <c r="IL34" s="1714"/>
      <c r="IM34" s="1714"/>
      <c r="IN34" s="1714"/>
      <c r="IO34" s="1714"/>
      <c r="IP34" s="1714"/>
      <c r="IQ34" s="1714"/>
      <c r="IR34" s="1714"/>
      <c r="IS34" s="1714"/>
      <c r="IT34" s="1714"/>
      <c r="IU34" s="1714"/>
      <c r="IV34" s="1714"/>
      <c r="IW34" s="1714"/>
      <c r="IX34" s="1714"/>
      <c r="IY34" s="1714"/>
      <c r="IZ34" s="1714"/>
      <c r="JA34" s="1714"/>
      <c r="JB34" s="1714"/>
      <c r="JC34" s="1714"/>
      <c r="JD34" s="1714"/>
      <c r="JE34" s="1714"/>
      <c r="JF34" s="1714"/>
      <c r="JG34" s="1714"/>
      <c r="JH34" s="1714"/>
      <c r="JI34" s="1714"/>
      <c r="JJ34" s="1714"/>
      <c r="JK34" s="1714"/>
      <c r="JL34" s="1714"/>
      <c r="JM34" s="1714"/>
      <c r="JN34" s="1714"/>
      <c r="JO34" s="1714"/>
      <c r="JP34" s="1714"/>
      <c r="JQ34" s="1714"/>
      <c r="JR34" s="1714"/>
      <c r="JS34" s="1714"/>
      <c r="JT34" s="1714"/>
      <c r="JU34" s="1714"/>
      <c r="JV34" s="1714"/>
      <c r="JW34" s="1714"/>
      <c r="JX34" s="1714"/>
      <c r="JY34" s="1714"/>
      <c r="JZ34" s="1714"/>
      <c r="KA34" s="1714"/>
      <c r="KB34" s="1714"/>
      <c r="KC34" s="1714"/>
      <c r="KD34" s="1714"/>
      <c r="KE34" s="1714"/>
      <c r="KF34" s="1714"/>
      <c r="KG34" s="1714"/>
      <c r="KH34" s="1714"/>
      <c r="KI34" s="1714"/>
      <c r="KJ34" s="1714"/>
      <c r="KK34" s="1714"/>
      <c r="KL34" s="1714"/>
      <c r="KM34" s="1714"/>
      <c r="KN34" s="1714"/>
      <c r="KO34" s="1714"/>
      <c r="KP34" s="1714"/>
      <c r="KQ34" s="1714"/>
      <c r="KR34" s="1714"/>
      <c r="KS34" s="1714"/>
      <c r="KT34" s="1714"/>
      <c r="KU34" s="1714"/>
      <c r="KV34" s="1714"/>
      <c r="KW34" s="1714"/>
      <c r="KX34" s="1714"/>
      <c r="KY34" s="1714"/>
      <c r="KZ34" s="1714"/>
      <c r="LA34" s="1714"/>
      <c r="LB34" s="1714"/>
      <c r="LC34" s="1714"/>
      <c r="LD34" s="1714"/>
      <c r="LE34" s="1714"/>
      <c r="LF34" s="1714"/>
      <c r="LG34" s="1714"/>
      <c r="LH34" s="1714"/>
      <c r="LI34" s="1714"/>
      <c r="LJ34" s="1714"/>
      <c r="LK34" s="1714"/>
      <c r="LL34" s="1714"/>
      <c r="LM34" s="1714"/>
      <c r="LN34" s="1714"/>
      <c r="LO34" s="1714"/>
      <c r="LP34" s="1714"/>
      <c r="LQ34" s="1714"/>
      <c r="LR34" s="1714"/>
      <c r="LS34" s="1714"/>
      <c r="LT34" s="1714"/>
      <c r="LU34" s="1714"/>
      <c r="LV34" s="1714"/>
      <c r="LW34" s="1714"/>
      <c r="LX34" s="1714"/>
      <c r="LY34" s="1714"/>
      <c r="LZ34" s="1714"/>
      <c r="MA34" s="1714"/>
      <c r="MB34" s="1714"/>
      <c r="MC34" s="1714"/>
      <c r="MD34" s="1714"/>
      <c r="ME34" s="1714"/>
      <c r="MF34" s="1714"/>
      <c r="MG34" s="1714"/>
      <c r="MH34" s="1714"/>
      <c r="MI34" s="1714"/>
      <c r="MJ34" s="1714"/>
      <c r="MK34" s="1714"/>
      <c r="ML34" s="1714"/>
      <c r="MM34" s="1714"/>
      <c r="MN34" s="1714"/>
      <c r="MO34" s="1714"/>
      <c r="MP34" s="1714"/>
      <c r="MQ34" s="1714"/>
      <c r="MR34" s="1714"/>
      <c r="MS34" s="1714"/>
      <c r="MT34" s="1714"/>
      <c r="MU34" s="1714"/>
      <c r="MV34" s="1714"/>
      <c r="MW34" s="1714"/>
      <c r="MX34" s="1714"/>
      <c r="MY34" s="1714"/>
      <c r="MZ34" s="1714"/>
      <c r="NA34" s="1714"/>
      <c r="NB34" s="1714"/>
      <c r="NC34" s="1714"/>
      <c r="ND34" s="1714"/>
      <c r="NE34" s="1714"/>
      <c r="NF34" s="1714"/>
      <c r="NG34" s="1714"/>
      <c r="NH34" s="1714"/>
      <c r="NI34" s="1714"/>
      <c r="NJ34" s="1714"/>
      <c r="NK34" s="1714"/>
      <c r="NL34" s="1714"/>
      <c r="NM34" s="1714"/>
      <c r="NN34" s="1714"/>
      <c r="NO34" s="1714"/>
      <c r="NP34" s="1714"/>
      <c r="NQ34" s="1714"/>
      <c r="NR34" s="1714"/>
      <c r="NS34" s="1714"/>
      <c r="NT34" s="1714"/>
      <c r="NU34" s="1714"/>
      <c r="NV34" s="1714"/>
      <c r="NW34" s="1714"/>
      <c r="NX34" s="1714"/>
      <c r="NY34" s="1714"/>
      <c r="NZ34" s="1714"/>
      <c r="OA34" s="1714"/>
      <c r="OB34" s="1714"/>
      <c r="OC34" s="1714"/>
      <c r="OD34" s="1714"/>
      <c r="OE34" s="1714"/>
      <c r="OF34" s="1714"/>
      <c r="OG34" s="1714"/>
      <c r="OH34" s="1714"/>
      <c r="OI34" s="1714"/>
      <c r="OJ34" s="1714"/>
      <c r="OK34" s="1714"/>
      <c r="OL34" s="1714"/>
      <c r="OM34" s="1714"/>
      <c r="ON34" s="1714"/>
      <c r="OO34" s="1714"/>
      <c r="OP34" s="1714"/>
      <c r="OQ34" s="1714"/>
      <c r="OR34" s="1714"/>
      <c r="OS34" s="1714"/>
      <c r="OT34" s="1714"/>
      <c r="OU34" s="1714"/>
      <c r="OV34" s="1714"/>
      <c r="OW34" s="1714"/>
      <c r="OX34" s="1714"/>
      <c r="OY34" s="1714"/>
      <c r="OZ34" s="1714"/>
      <c r="PA34" s="1714"/>
      <c r="PB34" s="1714"/>
      <c r="PC34" s="1714"/>
      <c r="PD34" s="1714"/>
      <c r="PE34" s="1714"/>
      <c r="PF34" s="1714"/>
      <c r="PG34" s="1714"/>
      <c r="PH34" s="1714"/>
      <c r="PI34" s="1714"/>
      <c r="PJ34" s="1714"/>
      <c r="PK34" s="1714"/>
      <c r="PL34" s="1714"/>
      <c r="PM34" s="1714"/>
      <c r="PN34" s="1714"/>
      <c r="PO34" s="1714"/>
      <c r="PP34" s="1714"/>
      <c r="PQ34" s="1714"/>
      <c r="PR34" s="1714"/>
      <c r="PS34" s="1714"/>
      <c r="PT34" s="1714"/>
      <c r="PU34" s="1714"/>
      <c r="PV34" s="1714"/>
      <c r="PW34" s="1714"/>
      <c r="PX34" s="1714"/>
      <c r="PY34" s="1714"/>
      <c r="PZ34" s="1714"/>
      <c r="QA34" s="1714"/>
      <c r="QB34" s="1714"/>
      <c r="QC34" s="1714"/>
      <c r="QD34" s="1714"/>
      <c r="QE34" s="1714"/>
      <c r="QF34" s="1714"/>
      <c r="QG34" s="1714"/>
      <c r="QH34" s="1714"/>
      <c r="QI34" s="1714"/>
      <c r="QJ34" s="1714"/>
      <c r="QK34" s="1714"/>
      <c r="QL34" s="1714"/>
      <c r="QM34" s="1714"/>
      <c r="QN34" s="1714"/>
      <c r="QO34" s="1714"/>
      <c r="QP34" s="1714"/>
      <c r="QQ34" s="1714"/>
      <c r="QR34" s="1714"/>
      <c r="QS34" s="1714"/>
      <c r="QT34" s="1714"/>
      <c r="QU34" s="1714"/>
      <c r="QV34" s="1714"/>
      <c r="QW34" s="1714"/>
      <c r="QX34" s="1714"/>
      <c r="QY34" s="1714"/>
      <c r="QZ34" s="1714"/>
      <c r="RA34" s="1714"/>
      <c r="RB34" s="1714"/>
      <c r="RC34" s="1714"/>
      <c r="RD34" s="1714"/>
      <c r="RE34" s="1714"/>
      <c r="RF34" s="1714"/>
      <c r="RG34" s="1714"/>
      <c r="RH34" s="1714"/>
      <c r="RI34" s="1714"/>
      <c r="RJ34" s="1714"/>
      <c r="RK34" s="1714"/>
      <c r="RL34" s="1714"/>
      <c r="RM34" s="1714"/>
      <c r="RN34" s="1714"/>
      <c r="RO34" s="1714"/>
      <c r="RP34" s="1714"/>
      <c r="RQ34" s="1714"/>
      <c r="RR34" s="1714"/>
      <c r="RS34" s="1714"/>
      <c r="RT34" s="1714"/>
      <c r="RU34" s="1714"/>
      <c r="RV34" s="1714"/>
      <c r="RW34" s="1714"/>
      <c r="RX34" s="1714"/>
      <c r="RY34" s="1714"/>
      <c r="RZ34" s="1714"/>
      <c r="SA34" s="1714"/>
      <c r="SB34" s="1714"/>
      <c r="SC34" s="1714"/>
      <c r="SD34" s="1714"/>
      <c r="SE34" s="1714"/>
      <c r="SF34" s="1714"/>
      <c r="SG34" s="1714"/>
      <c r="SH34" s="1714"/>
      <c r="SI34" s="1714"/>
      <c r="SJ34" s="1714"/>
      <c r="SK34" s="1714"/>
      <c r="SL34" s="1714"/>
      <c r="SM34" s="1714"/>
      <c r="SN34" s="1714"/>
      <c r="SO34" s="1714"/>
      <c r="SP34" s="1714"/>
      <c r="SQ34" s="1714"/>
      <c r="SR34" s="1714"/>
      <c r="SS34" s="1714"/>
      <c r="ST34" s="1714"/>
      <c r="SU34" s="1714"/>
      <c r="SV34" s="1714"/>
      <c r="SW34" s="1714"/>
      <c r="SX34" s="1714"/>
      <c r="SY34" s="1714"/>
      <c r="SZ34" s="1714"/>
      <c r="TA34" s="1714"/>
      <c r="TB34" s="1714"/>
      <c r="TC34" s="1714"/>
      <c r="TD34" s="1714"/>
      <c r="TE34" s="1714"/>
      <c r="TF34" s="1714"/>
      <c r="TG34" s="1714"/>
      <c r="TH34" s="1714"/>
      <c r="TI34" s="1714"/>
      <c r="TJ34" s="1714"/>
      <c r="TK34" s="1714"/>
      <c r="TL34" s="1714"/>
      <c r="TM34" s="1714"/>
      <c r="TN34" s="1714"/>
      <c r="TO34" s="1714"/>
      <c r="TP34" s="1714"/>
      <c r="TQ34" s="1714"/>
      <c r="TR34" s="1714"/>
      <c r="TS34" s="1714"/>
      <c r="TT34" s="1714"/>
      <c r="TU34" s="1714"/>
      <c r="TV34" s="1714"/>
      <c r="TW34" s="1714"/>
      <c r="TX34" s="1714"/>
      <c r="TY34" s="1714"/>
      <c r="TZ34" s="1714"/>
      <c r="UA34" s="1714"/>
      <c r="UB34" s="1714"/>
      <c r="UC34" s="1714"/>
      <c r="UD34" s="1714"/>
      <c r="UE34" s="1714"/>
      <c r="UF34" s="1714"/>
      <c r="UG34" s="1714"/>
      <c r="UH34" s="1714"/>
      <c r="UI34" s="1714"/>
      <c r="UJ34" s="1714"/>
      <c r="UK34" s="1714"/>
      <c r="UL34" s="1714"/>
      <c r="UM34" s="1714"/>
      <c r="UN34" s="1714"/>
      <c r="UO34" s="1714"/>
      <c r="UP34" s="1714"/>
      <c r="UQ34" s="1714"/>
      <c r="UR34" s="1714"/>
      <c r="US34" s="1714"/>
      <c r="UT34" s="1714"/>
      <c r="UU34" s="1714"/>
      <c r="UV34" s="1714"/>
      <c r="UW34" s="1714"/>
      <c r="UX34" s="1714"/>
      <c r="UY34" s="1714"/>
      <c r="UZ34" s="1714"/>
      <c r="VA34" s="1714"/>
      <c r="VB34" s="1714"/>
      <c r="VC34" s="1714"/>
      <c r="VD34" s="1714"/>
      <c r="VE34" s="1714"/>
      <c r="VF34" s="1714"/>
      <c r="VG34" s="1714"/>
      <c r="VH34" s="1714"/>
      <c r="VI34" s="1714"/>
      <c r="VJ34" s="1714"/>
      <c r="VK34" s="1714"/>
      <c r="VL34" s="1714"/>
      <c r="VM34" s="1714"/>
      <c r="VN34" s="1714"/>
      <c r="VO34" s="1714"/>
      <c r="VP34" s="1714"/>
      <c r="VQ34" s="1714"/>
      <c r="VR34" s="1714"/>
      <c r="VS34" s="1714"/>
      <c r="VT34" s="1714"/>
      <c r="VU34" s="1714"/>
      <c r="VV34" s="1714"/>
      <c r="VW34" s="1714"/>
      <c r="VX34" s="1714"/>
      <c r="VY34" s="1714"/>
      <c r="VZ34" s="1714"/>
      <c r="WA34" s="1714"/>
      <c r="WB34" s="1714"/>
      <c r="WC34" s="1714"/>
      <c r="WD34" s="1714"/>
      <c r="WE34" s="1714"/>
      <c r="WF34" s="1714"/>
      <c r="WG34" s="1714"/>
      <c r="WH34" s="1714"/>
      <c r="WI34" s="1714"/>
      <c r="WJ34" s="1714"/>
      <c r="WK34" s="1714"/>
      <c r="WL34" s="1714"/>
      <c r="WM34" s="1714"/>
      <c r="WN34" s="1714"/>
      <c r="WO34" s="1714"/>
      <c r="WP34" s="1714"/>
      <c r="WQ34" s="1714"/>
      <c r="WR34" s="1714"/>
      <c r="WS34" s="1714"/>
      <c r="WT34" s="1714"/>
      <c r="WU34" s="1714"/>
      <c r="WV34" s="1714"/>
      <c r="WW34" s="1714"/>
      <c r="WX34" s="1714"/>
      <c r="WY34" s="1714"/>
      <c r="WZ34" s="1714"/>
      <c r="XA34" s="1714"/>
      <c r="XB34" s="1714"/>
      <c r="XC34" s="1714"/>
      <c r="XD34" s="1714"/>
      <c r="XE34" s="1714"/>
      <c r="XF34" s="1714"/>
      <c r="XG34" s="1714"/>
      <c r="XH34" s="1714"/>
      <c r="XI34" s="1714"/>
      <c r="XJ34" s="1714"/>
      <c r="XK34" s="1714"/>
      <c r="XL34" s="1714"/>
      <c r="XM34" s="1714"/>
      <c r="XN34" s="1714"/>
      <c r="XO34" s="1714"/>
      <c r="XP34" s="1714"/>
      <c r="XQ34" s="1714"/>
      <c r="XR34" s="1714"/>
      <c r="XS34" s="1714"/>
      <c r="XT34" s="1714"/>
      <c r="XU34" s="1714"/>
      <c r="XV34" s="1714"/>
      <c r="XW34" s="1714"/>
      <c r="XX34" s="1714"/>
      <c r="XY34" s="1714"/>
      <c r="XZ34" s="1714"/>
      <c r="YA34" s="1714"/>
      <c r="YB34" s="1714"/>
      <c r="YC34" s="1714"/>
      <c r="YD34" s="1714"/>
      <c r="YE34" s="1714"/>
      <c r="YF34" s="1714"/>
      <c r="YG34" s="1714"/>
      <c r="YH34" s="1714"/>
      <c r="YI34" s="1714"/>
      <c r="YJ34" s="1714"/>
      <c r="YK34" s="1714"/>
      <c r="YL34" s="1714"/>
      <c r="YM34" s="1714"/>
      <c r="YN34" s="1714"/>
      <c r="YO34" s="1714"/>
      <c r="YP34" s="1714"/>
      <c r="YQ34" s="1714"/>
      <c r="YR34" s="1714"/>
      <c r="YS34" s="1714"/>
      <c r="YT34" s="1714"/>
      <c r="YU34" s="1714"/>
      <c r="YV34" s="1714"/>
      <c r="YW34" s="1714"/>
      <c r="YX34" s="1714"/>
      <c r="YY34" s="1714"/>
      <c r="YZ34" s="1714"/>
      <c r="ZA34" s="1714"/>
      <c r="ZB34" s="1714"/>
      <c r="ZC34" s="1714"/>
      <c r="ZD34" s="1714"/>
      <c r="ZE34" s="1714"/>
      <c r="ZF34" s="1714"/>
      <c r="ZG34" s="1714"/>
      <c r="ZH34" s="1714"/>
      <c r="ZI34" s="1714"/>
      <c r="ZJ34" s="1714"/>
      <c r="ZK34" s="1714"/>
      <c r="ZL34" s="1714"/>
      <c r="ZM34" s="1714"/>
      <c r="ZN34" s="1714"/>
      <c r="ZO34" s="1714"/>
      <c r="ZP34" s="1714"/>
      <c r="ZQ34" s="1714"/>
      <c r="ZR34" s="1714"/>
      <c r="ZS34" s="1714"/>
      <c r="ZT34" s="1714"/>
      <c r="ZU34" s="1714"/>
      <c r="ZV34" s="1714"/>
      <c r="ZW34" s="1714"/>
      <c r="ZX34" s="1714"/>
      <c r="ZY34" s="1714"/>
      <c r="ZZ34" s="1714"/>
      <c r="AAA34" s="1714"/>
      <c r="AAB34" s="1714"/>
      <c r="AAC34" s="1714"/>
      <c r="AAD34" s="1714"/>
      <c r="AAE34" s="1714"/>
      <c r="AAF34" s="1714"/>
      <c r="AAG34" s="1714"/>
      <c r="AAH34" s="1714"/>
      <c r="AAI34" s="1714"/>
      <c r="AAJ34" s="1714"/>
      <c r="AAK34" s="1714"/>
      <c r="AAL34" s="1714"/>
      <c r="AAM34" s="1714"/>
      <c r="AAN34" s="1714"/>
      <c r="AAO34" s="1714"/>
      <c r="AAP34" s="1714"/>
      <c r="AAQ34" s="1714"/>
      <c r="AAR34" s="1714"/>
      <c r="AAS34" s="1714"/>
      <c r="AAT34" s="1714"/>
      <c r="AAU34" s="1714"/>
      <c r="AAV34" s="1714"/>
      <c r="AAW34" s="1714"/>
      <c r="AAX34" s="1714"/>
      <c r="AAY34" s="1714"/>
      <c r="AAZ34" s="1714"/>
      <c r="ABA34" s="1714"/>
      <c r="ABB34" s="1714"/>
      <c r="ABC34" s="1714"/>
      <c r="ABD34" s="1714"/>
      <c r="ABE34" s="1714"/>
      <c r="ABF34" s="1714"/>
      <c r="ABG34" s="1714"/>
      <c r="ABH34" s="1714"/>
      <c r="ABI34" s="1714"/>
      <c r="ABJ34" s="1714"/>
      <c r="ABK34" s="1714"/>
      <c r="ABL34" s="1714"/>
      <c r="ABM34" s="1714"/>
      <c r="ABN34" s="1714"/>
      <c r="ABO34" s="1714"/>
      <c r="ABP34" s="1714"/>
      <c r="ABQ34" s="1714"/>
      <c r="ABR34" s="1714"/>
      <c r="ABS34" s="1714"/>
      <c r="ABT34" s="1714"/>
      <c r="ABU34" s="1714"/>
      <c r="ABV34" s="1714"/>
      <c r="ABW34" s="1714"/>
      <c r="ABX34" s="1714"/>
      <c r="ABY34" s="1714"/>
      <c r="ABZ34" s="1714"/>
      <c r="ACA34" s="1714"/>
      <c r="ACB34" s="1714"/>
      <c r="ACC34" s="1714"/>
      <c r="ACD34" s="1714"/>
      <c r="ACE34" s="1714"/>
      <c r="ACF34" s="1714"/>
      <c r="ACG34" s="1714"/>
      <c r="ACH34" s="1714"/>
      <c r="ACI34" s="1714"/>
      <c r="ACJ34" s="1714"/>
      <c r="ACK34" s="1714"/>
      <c r="ACL34" s="1714"/>
      <c r="ACM34" s="1714"/>
      <c r="ACN34" s="1714"/>
      <c r="ACO34" s="1714"/>
      <c r="ACP34" s="1714"/>
      <c r="ACQ34" s="1714"/>
      <c r="ACR34" s="1714"/>
      <c r="ACS34" s="1714"/>
      <c r="ACT34" s="1714"/>
      <c r="ACU34" s="1714"/>
      <c r="ACV34" s="1714"/>
      <c r="ACW34" s="1714"/>
      <c r="ACX34" s="1714"/>
      <c r="ACY34" s="1714"/>
      <c r="ACZ34" s="1714"/>
      <c r="ADA34" s="1714"/>
      <c r="ADB34" s="1714"/>
      <c r="ADC34" s="1714"/>
      <c r="ADD34" s="1714"/>
      <c r="ADE34" s="1714"/>
      <c r="ADF34" s="1714"/>
      <c r="ADG34" s="1714"/>
      <c r="ADH34" s="1714"/>
      <c r="ADI34" s="1714"/>
      <c r="ADJ34" s="1714"/>
      <c r="ADK34" s="1714"/>
      <c r="ADL34" s="1714"/>
      <c r="ADM34" s="1714"/>
      <c r="ADN34" s="1714"/>
      <c r="ADO34" s="1714"/>
      <c r="ADP34" s="1714"/>
      <c r="ADQ34" s="1714"/>
      <c r="ADR34" s="1714"/>
      <c r="ADS34" s="1714"/>
      <c r="ADT34" s="1714"/>
      <c r="ADU34" s="1714"/>
      <c r="ADV34" s="1714"/>
      <c r="ADW34" s="1714"/>
      <c r="ADX34" s="1714"/>
      <c r="ADY34" s="1714"/>
      <c r="ADZ34" s="1714"/>
      <c r="AEA34" s="1714"/>
      <c r="AEB34" s="1714"/>
      <c r="AEC34" s="1714"/>
      <c r="AED34" s="1714"/>
      <c r="AEE34" s="1714"/>
      <c r="AEF34" s="1714"/>
      <c r="AEG34" s="1714"/>
      <c r="AEH34" s="1714"/>
      <c r="AEI34" s="1714"/>
      <c r="AEJ34" s="1714"/>
      <c r="AEK34" s="1714"/>
      <c r="AEL34" s="1714"/>
      <c r="AEM34" s="1714"/>
      <c r="AEN34" s="1714"/>
      <c r="AEO34" s="1714"/>
      <c r="AEP34" s="1714"/>
      <c r="AEQ34" s="1714"/>
      <c r="AER34" s="1714"/>
      <c r="AES34" s="1714"/>
      <c r="AET34" s="1714"/>
      <c r="AEU34" s="1714"/>
      <c r="AEV34" s="1714"/>
      <c r="AEW34" s="1714"/>
      <c r="AEX34" s="1714"/>
      <c r="AEY34" s="1714"/>
      <c r="AEZ34" s="1714"/>
      <c r="AFA34" s="1714"/>
      <c r="AFB34" s="1714"/>
      <c r="AFC34" s="1714"/>
      <c r="AFD34" s="1714"/>
      <c r="AFE34" s="1714"/>
      <c r="AFF34" s="1714"/>
      <c r="AFG34" s="1714"/>
      <c r="AFH34" s="1714"/>
      <c r="AFI34" s="1714"/>
      <c r="AFJ34" s="1714"/>
      <c r="AFK34" s="1714"/>
      <c r="AFL34" s="1714"/>
      <c r="AFM34" s="1714"/>
      <c r="AFN34" s="1714"/>
      <c r="AFO34" s="1714"/>
      <c r="AFP34" s="1714"/>
      <c r="AFQ34" s="1714"/>
      <c r="AFR34" s="1714"/>
      <c r="AFS34" s="1714"/>
      <c r="AFT34" s="1714"/>
      <c r="AFU34" s="1714"/>
      <c r="AFV34" s="1714"/>
      <c r="AFW34" s="1714"/>
      <c r="AFX34" s="1714"/>
      <c r="AFY34" s="1714"/>
      <c r="AFZ34" s="1714"/>
      <c r="AGA34" s="1714"/>
      <c r="AGB34" s="1714"/>
      <c r="AGC34" s="1714"/>
      <c r="AGD34" s="1714"/>
      <c r="AGE34" s="1714"/>
      <c r="AGF34" s="1714"/>
      <c r="AGG34" s="1714"/>
      <c r="AGH34" s="1714"/>
      <c r="AGI34" s="1714"/>
      <c r="AGJ34" s="1714"/>
      <c r="AGK34" s="1714"/>
      <c r="AGL34" s="1714"/>
      <c r="AGM34" s="1714"/>
      <c r="AGN34" s="1714"/>
      <c r="AGO34" s="1714"/>
      <c r="AGP34" s="1714"/>
      <c r="AGQ34" s="1714"/>
      <c r="AGR34" s="1714"/>
      <c r="AGS34" s="1714"/>
      <c r="AGT34" s="1714"/>
      <c r="AGU34" s="1714"/>
      <c r="AGV34" s="1714"/>
      <c r="AGW34" s="1714"/>
      <c r="AGX34" s="1714"/>
      <c r="AGY34" s="1714"/>
      <c r="AGZ34" s="1714"/>
      <c r="AHA34" s="1714"/>
      <c r="AHB34" s="1714"/>
      <c r="AHC34" s="1714"/>
      <c r="AHD34" s="1714"/>
      <c r="AHE34" s="1714"/>
      <c r="AHF34" s="1714"/>
      <c r="AHG34" s="1714"/>
      <c r="AHH34" s="1714"/>
      <c r="AHI34" s="1714"/>
      <c r="AHJ34" s="1714"/>
      <c r="AHK34" s="1714"/>
      <c r="AHL34" s="1714"/>
      <c r="AHM34" s="1714"/>
      <c r="AHN34" s="1714"/>
      <c r="AHO34" s="1714"/>
      <c r="AHP34" s="1714"/>
      <c r="AHQ34" s="1714"/>
      <c r="AHR34" s="1714"/>
      <c r="AHS34" s="1714"/>
      <c r="AHT34" s="1714"/>
      <c r="AHU34" s="1714"/>
      <c r="AHV34" s="1714"/>
      <c r="AHW34" s="1714"/>
      <c r="AHX34" s="1714"/>
      <c r="AHY34" s="1714"/>
      <c r="AHZ34" s="1714"/>
      <c r="AIA34" s="1714"/>
      <c r="AIB34" s="1714"/>
      <c r="AIC34" s="1714"/>
      <c r="AID34" s="1714"/>
      <c r="AIE34" s="1714"/>
      <c r="AIF34" s="1714"/>
      <c r="AIG34" s="1714"/>
      <c r="AIH34" s="1714"/>
      <c r="AII34" s="1714"/>
      <c r="AIJ34" s="1714"/>
      <c r="AIK34" s="1714"/>
      <c r="AIL34" s="1714"/>
      <c r="AIM34" s="1714"/>
      <c r="AIN34" s="1714"/>
      <c r="AIO34" s="1714"/>
      <c r="AIP34" s="1714"/>
      <c r="AIQ34" s="1714"/>
      <c r="AIR34" s="1714"/>
      <c r="AIS34" s="1714"/>
      <c r="AIT34" s="1714"/>
      <c r="AIU34" s="1714"/>
      <c r="AIV34" s="1714"/>
      <c r="AIW34" s="1714"/>
      <c r="AIX34" s="1714"/>
      <c r="AIY34" s="1714"/>
      <c r="AIZ34" s="1714"/>
      <c r="AJA34" s="1714"/>
      <c r="AJB34" s="1714"/>
      <c r="AJC34" s="1714"/>
      <c r="AJD34" s="1714"/>
      <c r="AJE34" s="1714"/>
      <c r="AJF34" s="1714"/>
      <c r="AJG34" s="1714"/>
      <c r="AJH34" s="1714"/>
      <c r="AJI34" s="1714"/>
      <c r="AJJ34" s="1714"/>
      <c r="AJK34" s="1714"/>
      <c r="AJL34" s="1714"/>
      <c r="AJM34" s="1714"/>
      <c r="AJN34" s="1714"/>
      <c r="AJO34" s="1714"/>
      <c r="AJP34" s="1714"/>
      <c r="AJQ34" s="1714"/>
      <c r="AJR34" s="1714"/>
      <c r="AJS34" s="1714"/>
      <c r="AJT34" s="1714"/>
      <c r="AJU34" s="1714"/>
      <c r="AJV34" s="1714"/>
      <c r="AJW34" s="1714"/>
      <c r="AJX34" s="1714"/>
      <c r="AJY34" s="1714"/>
      <c r="AJZ34" s="1714"/>
      <c r="AKA34" s="1714"/>
      <c r="AKB34" s="1714"/>
      <c r="AKC34" s="1714"/>
      <c r="AKD34" s="1714"/>
      <c r="AKE34" s="1714"/>
      <c r="AKF34" s="1714"/>
      <c r="AKG34" s="1714"/>
      <c r="AKH34" s="1714"/>
      <c r="AKI34" s="1714"/>
      <c r="AKJ34" s="1714"/>
      <c r="AKK34" s="1714"/>
      <c r="AKL34" s="1714"/>
      <c r="AKM34" s="1714"/>
      <c r="AKN34" s="1714"/>
      <c r="AKO34" s="1714"/>
      <c r="AKP34" s="1714"/>
      <c r="AKQ34" s="1714"/>
      <c r="AKR34" s="1714"/>
      <c r="AKS34" s="1714"/>
      <c r="AKT34" s="1714"/>
      <c r="AKU34" s="1714"/>
      <c r="AKV34" s="1714"/>
      <c r="AKW34" s="1714"/>
      <c r="AKX34" s="1714"/>
      <c r="AKY34" s="1714"/>
      <c r="AKZ34" s="1714"/>
      <c r="ALA34" s="1714"/>
      <c r="ALB34" s="1714"/>
      <c r="ALC34" s="1714"/>
      <c r="ALD34" s="1714"/>
      <c r="ALE34" s="1714"/>
      <c r="ALF34" s="1714"/>
      <c r="ALG34" s="1714"/>
      <c r="ALH34" s="1714"/>
      <c r="ALI34" s="1714"/>
      <c r="ALJ34" s="1714"/>
      <c r="ALK34" s="1714"/>
      <c r="ALL34" s="1714"/>
      <c r="ALM34" s="1714"/>
      <c r="ALN34" s="1714"/>
      <c r="ALO34" s="1714"/>
      <c r="ALP34" s="1714"/>
      <c r="ALQ34" s="1714"/>
      <c r="ALR34" s="1714"/>
      <c r="ALS34" s="1714"/>
      <c r="ALT34" s="1714"/>
      <c r="ALU34" s="1714"/>
      <c r="ALV34" s="1714"/>
      <c r="ALW34" s="1714"/>
      <c r="ALX34" s="1714"/>
      <c r="ALY34" s="1714"/>
      <c r="ALZ34" s="1714"/>
      <c r="AMA34" s="1714"/>
      <c r="AMB34" s="1714"/>
      <c r="AMC34" s="1714"/>
      <c r="AMD34" s="1714"/>
      <c r="AME34" s="1714"/>
      <c r="AMF34" s="1714"/>
      <c r="AMG34" s="1714"/>
      <c r="AMH34" s="1714"/>
      <c r="AMI34" s="1714"/>
      <c r="AMJ34" s="1714"/>
      <c r="AMK34" s="1714"/>
    </row>
    <row r="35" spans="1:1025" s="1409" customFormat="1" ht="30" customHeight="1">
      <c r="A35" s="1705" t="s">
        <v>3862</v>
      </c>
      <c r="B35" s="1705" t="s">
        <v>3863</v>
      </c>
      <c r="C35" s="1705" t="s">
        <v>647</v>
      </c>
      <c r="D35" s="1705" t="s">
        <v>4058</v>
      </c>
      <c r="E35" s="1705" t="s">
        <v>4059</v>
      </c>
      <c r="F35" s="1705" t="s">
        <v>4060</v>
      </c>
      <c r="G35" s="1705" t="s">
        <v>4061</v>
      </c>
      <c r="H35" s="1705"/>
      <c r="I35" s="1705"/>
      <c r="J35" s="1705"/>
      <c r="K35" s="1705"/>
      <c r="L35" s="1705"/>
      <c r="M35" s="1705"/>
      <c r="N35" s="1705"/>
      <c r="O35" s="1705"/>
      <c r="P35" s="1705" t="s">
        <v>4093</v>
      </c>
      <c r="Q35" s="1705" t="s">
        <v>4094</v>
      </c>
      <c r="R35" s="1739"/>
      <c r="S35" s="1705" t="s">
        <v>4085</v>
      </c>
      <c r="T35" s="1709" t="s">
        <v>4095</v>
      </c>
      <c r="U35" s="1705" t="s">
        <v>2504</v>
      </c>
      <c r="V35" s="1705" t="s">
        <v>3940</v>
      </c>
      <c r="W35" s="1705" t="s">
        <v>3901</v>
      </c>
      <c r="X35" s="1705" t="s">
        <v>3874</v>
      </c>
      <c r="Y35" s="1705" t="s">
        <v>3914</v>
      </c>
      <c r="Z35" s="1705" t="s">
        <v>4096</v>
      </c>
      <c r="AA35" s="1705" t="s">
        <v>1146</v>
      </c>
      <c r="AB35" s="1705" t="s">
        <v>4067</v>
      </c>
      <c r="AC35" s="1705" t="s">
        <v>4068</v>
      </c>
      <c r="AD35" s="1705" t="s">
        <v>3906</v>
      </c>
      <c r="AE35" s="1705" t="s">
        <v>138</v>
      </c>
      <c r="AF35" s="1705" t="s">
        <v>3881</v>
      </c>
      <c r="AG35" s="1705"/>
      <c r="AH35" s="1705"/>
      <c r="AI35" s="1705"/>
      <c r="AJ35" s="1705"/>
      <c r="AK35" s="1705"/>
      <c r="AL35" s="1705"/>
      <c r="AM35" s="1705"/>
      <c r="AN35" s="1705"/>
      <c r="AO35" s="1705"/>
      <c r="AP35" s="1705"/>
      <c r="AQ35" s="1705"/>
      <c r="AR35" s="1705"/>
      <c r="AS35" s="1705"/>
      <c r="AT35" s="1705"/>
      <c r="AU35" s="1705"/>
      <c r="AV35" s="1705"/>
      <c r="AW35" s="1705"/>
      <c r="AX35" s="1705"/>
      <c r="AY35" s="1705"/>
      <c r="AZ35" s="1705"/>
      <c r="BA35" s="1705" t="s">
        <v>4021</v>
      </c>
      <c r="BB35" s="1714"/>
      <c r="BC35" s="1714"/>
      <c r="BD35" s="1714"/>
      <c r="BE35" s="1714"/>
      <c r="BF35" s="1714"/>
      <c r="BG35" s="1714"/>
      <c r="BH35" s="1714"/>
      <c r="BI35" s="1714"/>
      <c r="BJ35" s="1714"/>
      <c r="BK35" s="1714"/>
      <c r="BL35" s="1714"/>
      <c r="BM35" s="1714"/>
      <c r="BN35" s="1714"/>
      <c r="BO35" s="1714"/>
      <c r="BP35" s="1714"/>
      <c r="BQ35" s="1714"/>
      <c r="BR35" s="1714"/>
      <c r="BS35" s="1714"/>
      <c r="BT35" s="1714"/>
      <c r="BU35" s="1714"/>
      <c r="BV35" s="1714"/>
      <c r="BW35" s="1714"/>
      <c r="BX35" s="1714"/>
      <c r="BY35" s="1714"/>
      <c r="BZ35" s="1714"/>
      <c r="CA35" s="1714"/>
      <c r="CB35" s="1714"/>
      <c r="CC35" s="1714"/>
      <c r="CD35" s="1714"/>
      <c r="CE35" s="1714"/>
      <c r="CF35" s="1714"/>
      <c r="CG35" s="1714"/>
      <c r="CH35" s="1714"/>
      <c r="CI35" s="1714"/>
      <c r="CJ35" s="1714"/>
      <c r="CK35" s="1714"/>
      <c r="CL35" s="1714"/>
      <c r="CM35" s="1714"/>
      <c r="CN35" s="1714"/>
      <c r="CO35" s="1714"/>
      <c r="CP35" s="1714"/>
      <c r="CQ35" s="1714"/>
      <c r="CR35" s="1714"/>
      <c r="CS35" s="1714"/>
      <c r="CT35" s="1714"/>
      <c r="CU35" s="1714"/>
      <c r="CV35" s="1714"/>
      <c r="CW35" s="1714"/>
      <c r="CX35" s="1714"/>
      <c r="CY35" s="1714"/>
      <c r="CZ35" s="1714"/>
      <c r="DA35" s="1714"/>
      <c r="DB35" s="1714"/>
      <c r="DC35" s="1714"/>
      <c r="DD35" s="1714"/>
      <c r="DE35" s="1714"/>
      <c r="DF35" s="1714"/>
      <c r="DG35" s="1714"/>
      <c r="DH35" s="1714"/>
      <c r="DI35" s="1714"/>
      <c r="DJ35" s="1714"/>
      <c r="DK35" s="1714"/>
      <c r="DL35" s="1714"/>
      <c r="DM35" s="1714"/>
      <c r="DN35" s="1714"/>
      <c r="DO35" s="1714"/>
      <c r="DP35" s="1714"/>
      <c r="DQ35" s="1714"/>
      <c r="DR35" s="1714"/>
      <c r="DS35" s="1714"/>
      <c r="DT35" s="1714"/>
      <c r="DU35" s="1714"/>
      <c r="DV35" s="1714"/>
      <c r="DW35" s="1714"/>
      <c r="DX35" s="1714"/>
      <c r="DY35" s="1714"/>
      <c r="DZ35" s="1714"/>
      <c r="EA35" s="1714"/>
      <c r="EB35" s="1714"/>
      <c r="EC35" s="1714"/>
      <c r="ED35" s="1714"/>
      <c r="EE35" s="1714"/>
      <c r="EF35" s="1714"/>
      <c r="EG35" s="1714"/>
      <c r="EH35" s="1714"/>
      <c r="EI35" s="1714"/>
      <c r="EJ35" s="1714"/>
      <c r="EK35" s="1714"/>
      <c r="EL35" s="1714"/>
      <c r="EM35" s="1714"/>
      <c r="EN35" s="1714"/>
      <c r="EO35" s="1714"/>
      <c r="EP35" s="1714"/>
      <c r="EQ35" s="1714"/>
      <c r="ER35" s="1714"/>
      <c r="ES35" s="1714"/>
      <c r="ET35" s="1714"/>
      <c r="EU35" s="1714"/>
      <c r="EV35" s="1714"/>
      <c r="EW35" s="1714"/>
      <c r="EX35" s="1714"/>
      <c r="EY35" s="1714"/>
      <c r="EZ35" s="1714"/>
      <c r="FA35" s="1714"/>
      <c r="FB35" s="1714"/>
      <c r="FC35" s="1714"/>
      <c r="FD35" s="1714"/>
      <c r="FE35" s="1714"/>
      <c r="FF35" s="1714"/>
      <c r="FG35" s="1714"/>
      <c r="FH35" s="1714"/>
      <c r="FI35" s="1714"/>
      <c r="FJ35" s="1714"/>
      <c r="FK35" s="1714"/>
      <c r="FL35" s="1714"/>
      <c r="FM35" s="1714"/>
      <c r="FN35" s="1714"/>
      <c r="FO35" s="1714"/>
      <c r="FP35" s="1714"/>
      <c r="FQ35" s="1714"/>
      <c r="FR35" s="1714"/>
      <c r="FS35" s="1714"/>
      <c r="FT35" s="1714"/>
      <c r="FU35" s="1714"/>
      <c r="FV35" s="1714"/>
      <c r="FW35" s="1714"/>
      <c r="FX35" s="1714"/>
      <c r="FY35" s="1714"/>
      <c r="FZ35" s="1714"/>
      <c r="GA35" s="1714"/>
      <c r="GB35" s="1714"/>
      <c r="GC35" s="1714"/>
      <c r="GD35" s="1714"/>
      <c r="GE35" s="1714"/>
      <c r="GF35" s="1714"/>
      <c r="GG35" s="1714"/>
      <c r="GH35" s="1714"/>
      <c r="GI35" s="1714"/>
      <c r="GJ35" s="1714"/>
      <c r="GK35" s="1714"/>
      <c r="GL35" s="1714"/>
      <c r="GM35" s="1714"/>
      <c r="GN35" s="1714"/>
      <c r="GO35" s="1714"/>
      <c r="GP35" s="1714"/>
      <c r="GQ35" s="1714"/>
      <c r="GR35" s="1714"/>
      <c r="GS35" s="1714"/>
      <c r="GT35" s="1714"/>
      <c r="GU35" s="1714"/>
      <c r="GV35" s="1714"/>
      <c r="GW35" s="1714"/>
      <c r="GX35" s="1714"/>
      <c r="GY35" s="1714"/>
      <c r="GZ35" s="1714"/>
      <c r="HA35" s="1714"/>
      <c r="HB35" s="1714"/>
      <c r="HC35" s="1714"/>
      <c r="HD35" s="1714"/>
      <c r="HE35" s="1714"/>
      <c r="HF35" s="1714"/>
      <c r="HG35" s="1714"/>
      <c r="HH35" s="1714"/>
      <c r="HI35" s="1714"/>
      <c r="HJ35" s="1714"/>
      <c r="HK35" s="1714"/>
      <c r="HL35" s="1714"/>
      <c r="HM35" s="1714"/>
      <c r="HN35" s="1714"/>
      <c r="HO35" s="1714"/>
      <c r="HP35" s="1714"/>
      <c r="HQ35" s="1714"/>
      <c r="HR35" s="1714"/>
      <c r="HS35" s="1714"/>
      <c r="HT35" s="1714"/>
      <c r="HU35" s="1714"/>
      <c r="HV35" s="1714"/>
      <c r="HW35" s="1714"/>
      <c r="HX35" s="1714"/>
      <c r="HY35" s="1714"/>
      <c r="HZ35" s="1714"/>
      <c r="IA35" s="1714"/>
      <c r="IB35" s="1714"/>
      <c r="IC35" s="1714"/>
      <c r="ID35" s="1714"/>
      <c r="IE35" s="1714"/>
      <c r="IF35" s="1714"/>
      <c r="IG35" s="1714"/>
      <c r="IH35" s="1714"/>
      <c r="II35" s="1714"/>
      <c r="IJ35" s="1714"/>
      <c r="IK35" s="1714"/>
      <c r="IL35" s="1714"/>
      <c r="IM35" s="1714"/>
      <c r="IN35" s="1714"/>
      <c r="IO35" s="1714"/>
      <c r="IP35" s="1714"/>
      <c r="IQ35" s="1714"/>
      <c r="IR35" s="1714"/>
      <c r="IS35" s="1714"/>
      <c r="IT35" s="1714"/>
      <c r="IU35" s="1714"/>
      <c r="IV35" s="1714"/>
      <c r="IW35" s="1714"/>
      <c r="IX35" s="1714"/>
      <c r="IY35" s="1714"/>
      <c r="IZ35" s="1714"/>
      <c r="JA35" s="1714"/>
      <c r="JB35" s="1714"/>
      <c r="JC35" s="1714"/>
      <c r="JD35" s="1714"/>
      <c r="JE35" s="1714"/>
      <c r="JF35" s="1714"/>
      <c r="JG35" s="1714"/>
      <c r="JH35" s="1714"/>
      <c r="JI35" s="1714"/>
      <c r="JJ35" s="1714"/>
      <c r="JK35" s="1714"/>
      <c r="JL35" s="1714"/>
      <c r="JM35" s="1714"/>
      <c r="JN35" s="1714"/>
      <c r="JO35" s="1714"/>
      <c r="JP35" s="1714"/>
      <c r="JQ35" s="1714"/>
      <c r="JR35" s="1714"/>
      <c r="JS35" s="1714"/>
      <c r="JT35" s="1714"/>
      <c r="JU35" s="1714"/>
      <c r="JV35" s="1714"/>
      <c r="JW35" s="1714"/>
      <c r="JX35" s="1714"/>
      <c r="JY35" s="1714"/>
      <c r="JZ35" s="1714"/>
      <c r="KA35" s="1714"/>
      <c r="KB35" s="1714"/>
      <c r="KC35" s="1714"/>
      <c r="KD35" s="1714"/>
      <c r="KE35" s="1714"/>
      <c r="KF35" s="1714"/>
      <c r="KG35" s="1714"/>
      <c r="KH35" s="1714"/>
      <c r="KI35" s="1714"/>
      <c r="KJ35" s="1714"/>
      <c r="KK35" s="1714"/>
      <c r="KL35" s="1714"/>
      <c r="KM35" s="1714"/>
      <c r="KN35" s="1714"/>
      <c r="KO35" s="1714"/>
      <c r="KP35" s="1714"/>
      <c r="KQ35" s="1714"/>
      <c r="KR35" s="1714"/>
      <c r="KS35" s="1714"/>
      <c r="KT35" s="1714"/>
      <c r="KU35" s="1714"/>
      <c r="KV35" s="1714"/>
      <c r="KW35" s="1714"/>
      <c r="KX35" s="1714"/>
      <c r="KY35" s="1714"/>
      <c r="KZ35" s="1714"/>
      <c r="LA35" s="1714"/>
      <c r="LB35" s="1714"/>
      <c r="LC35" s="1714"/>
      <c r="LD35" s="1714"/>
      <c r="LE35" s="1714"/>
      <c r="LF35" s="1714"/>
      <c r="LG35" s="1714"/>
      <c r="LH35" s="1714"/>
      <c r="LI35" s="1714"/>
      <c r="LJ35" s="1714"/>
      <c r="LK35" s="1714"/>
      <c r="LL35" s="1714"/>
      <c r="LM35" s="1714"/>
      <c r="LN35" s="1714"/>
      <c r="LO35" s="1714"/>
      <c r="LP35" s="1714"/>
      <c r="LQ35" s="1714"/>
      <c r="LR35" s="1714"/>
      <c r="LS35" s="1714"/>
      <c r="LT35" s="1714"/>
      <c r="LU35" s="1714"/>
      <c r="LV35" s="1714"/>
      <c r="LW35" s="1714"/>
      <c r="LX35" s="1714"/>
      <c r="LY35" s="1714"/>
      <c r="LZ35" s="1714"/>
      <c r="MA35" s="1714"/>
      <c r="MB35" s="1714"/>
      <c r="MC35" s="1714"/>
      <c r="MD35" s="1714"/>
      <c r="ME35" s="1714"/>
      <c r="MF35" s="1714"/>
      <c r="MG35" s="1714"/>
      <c r="MH35" s="1714"/>
      <c r="MI35" s="1714"/>
      <c r="MJ35" s="1714"/>
      <c r="MK35" s="1714"/>
      <c r="ML35" s="1714"/>
      <c r="MM35" s="1714"/>
      <c r="MN35" s="1714"/>
      <c r="MO35" s="1714"/>
      <c r="MP35" s="1714"/>
      <c r="MQ35" s="1714"/>
      <c r="MR35" s="1714"/>
      <c r="MS35" s="1714"/>
      <c r="MT35" s="1714"/>
      <c r="MU35" s="1714"/>
      <c r="MV35" s="1714"/>
      <c r="MW35" s="1714"/>
      <c r="MX35" s="1714"/>
      <c r="MY35" s="1714"/>
      <c r="MZ35" s="1714"/>
      <c r="NA35" s="1714"/>
      <c r="NB35" s="1714"/>
      <c r="NC35" s="1714"/>
      <c r="ND35" s="1714"/>
      <c r="NE35" s="1714"/>
      <c r="NF35" s="1714"/>
      <c r="NG35" s="1714"/>
      <c r="NH35" s="1714"/>
      <c r="NI35" s="1714"/>
      <c r="NJ35" s="1714"/>
      <c r="NK35" s="1714"/>
      <c r="NL35" s="1714"/>
      <c r="NM35" s="1714"/>
      <c r="NN35" s="1714"/>
      <c r="NO35" s="1714"/>
      <c r="NP35" s="1714"/>
      <c r="NQ35" s="1714"/>
      <c r="NR35" s="1714"/>
      <c r="NS35" s="1714"/>
      <c r="NT35" s="1714"/>
      <c r="NU35" s="1714"/>
      <c r="NV35" s="1714"/>
      <c r="NW35" s="1714"/>
      <c r="NX35" s="1714"/>
      <c r="NY35" s="1714"/>
      <c r="NZ35" s="1714"/>
      <c r="OA35" s="1714"/>
      <c r="OB35" s="1714"/>
      <c r="OC35" s="1714"/>
      <c r="OD35" s="1714"/>
      <c r="OE35" s="1714"/>
      <c r="OF35" s="1714"/>
      <c r="OG35" s="1714"/>
      <c r="OH35" s="1714"/>
      <c r="OI35" s="1714"/>
      <c r="OJ35" s="1714"/>
      <c r="OK35" s="1714"/>
      <c r="OL35" s="1714"/>
      <c r="OM35" s="1714"/>
      <c r="ON35" s="1714"/>
      <c r="OO35" s="1714"/>
      <c r="OP35" s="1714"/>
      <c r="OQ35" s="1714"/>
      <c r="OR35" s="1714"/>
      <c r="OS35" s="1714"/>
      <c r="OT35" s="1714"/>
      <c r="OU35" s="1714"/>
      <c r="OV35" s="1714"/>
      <c r="OW35" s="1714"/>
      <c r="OX35" s="1714"/>
      <c r="OY35" s="1714"/>
      <c r="OZ35" s="1714"/>
      <c r="PA35" s="1714"/>
      <c r="PB35" s="1714"/>
      <c r="PC35" s="1714"/>
      <c r="PD35" s="1714"/>
      <c r="PE35" s="1714"/>
      <c r="PF35" s="1714"/>
      <c r="PG35" s="1714"/>
      <c r="PH35" s="1714"/>
      <c r="PI35" s="1714"/>
      <c r="PJ35" s="1714"/>
      <c r="PK35" s="1714"/>
      <c r="PL35" s="1714"/>
      <c r="PM35" s="1714"/>
      <c r="PN35" s="1714"/>
      <c r="PO35" s="1714"/>
      <c r="PP35" s="1714"/>
      <c r="PQ35" s="1714"/>
      <c r="PR35" s="1714"/>
      <c r="PS35" s="1714"/>
      <c r="PT35" s="1714"/>
      <c r="PU35" s="1714"/>
      <c r="PV35" s="1714"/>
      <c r="PW35" s="1714"/>
      <c r="PX35" s="1714"/>
      <c r="PY35" s="1714"/>
      <c r="PZ35" s="1714"/>
      <c r="QA35" s="1714"/>
      <c r="QB35" s="1714"/>
      <c r="QC35" s="1714"/>
      <c r="QD35" s="1714"/>
      <c r="QE35" s="1714"/>
      <c r="QF35" s="1714"/>
      <c r="QG35" s="1714"/>
      <c r="QH35" s="1714"/>
      <c r="QI35" s="1714"/>
      <c r="QJ35" s="1714"/>
      <c r="QK35" s="1714"/>
      <c r="QL35" s="1714"/>
      <c r="QM35" s="1714"/>
      <c r="QN35" s="1714"/>
      <c r="QO35" s="1714"/>
      <c r="QP35" s="1714"/>
      <c r="QQ35" s="1714"/>
      <c r="QR35" s="1714"/>
      <c r="QS35" s="1714"/>
      <c r="QT35" s="1714"/>
      <c r="QU35" s="1714"/>
      <c r="QV35" s="1714"/>
      <c r="QW35" s="1714"/>
      <c r="QX35" s="1714"/>
      <c r="QY35" s="1714"/>
      <c r="QZ35" s="1714"/>
      <c r="RA35" s="1714"/>
      <c r="RB35" s="1714"/>
      <c r="RC35" s="1714"/>
      <c r="RD35" s="1714"/>
      <c r="RE35" s="1714"/>
      <c r="RF35" s="1714"/>
      <c r="RG35" s="1714"/>
      <c r="RH35" s="1714"/>
      <c r="RI35" s="1714"/>
      <c r="RJ35" s="1714"/>
      <c r="RK35" s="1714"/>
      <c r="RL35" s="1714"/>
      <c r="RM35" s="1714"/>
      <c r="RN35" s="1714"/>
      <c r="RO35" s="1714"/>
      <c r="RP35" s="1714"/>
      <c r="RQ35" s="1714"/>
      <c r="RR35" s="1714"/>
      <c r="RS35" s="1714"/>
      <c r="RT35" s="1714"/>
      <c r="RU35" s="1714"/>
      <c r="RV35" s="1714"/>
      <c r="RW35" s="1714"/>
      <c r="RX35" s="1714"/>
      <c r="RY35" s="1714"/>
      <c r="RZ35" s="1714"/>
      <c r="SA35" s="1714"/>
      <c r="SB35" s="1714"/>
      <c r="SC35" s="1714"/>
      <c r="SD35" s="1714"/>
      <c r="SE35" s="1714"/>
      <c r="SF35" s="1714"/>
      <c r="SG35" s="1714"/>
      <c r="SH35" s="1714"/>
      <c r="SI35" s="1714"/>
      <c r="SJ35" s="1714"/>
      <c r="SK35" s="1714"/>
      <c r="SL35" s="1714"/>
      <c r="SM35" s="1714"/>
      <c r="SN35" s="1714"/>
      <c r="SO35" s="1714"/>
      <c r="SP35" s="1714"/>
      <c r="SQ35" s="1714"/>
      <c r="SR35" s="1714"/>
      <c r="SS35" s="1714"/>
      <c r="ST35" s="1714"/>
      <c r="SU35" s="1714"/>
      <c r="SV35" s="1714"/>
      <c r="SW35" s="1714"/>
      <c r="SX35" s="1714"/>
      <c r="SY35" s="1714"/>
      <c r="SZ35" s="1714"/>
      <c r="TA35" s="1714"/>
      <c r="TB35" s="1714"/>
      <c r="TC35" s="1714"/>
      <c r="TD35" s="1714"/>
      <c r="TE35" s="1714"/>
      <c r="TF35" s="1714"/>
      <c r="TG35" s="1714"/>
      <c r="TH35" s="1714"/>
      <c r="TI35" s="1714"/>
      <c r="TJ35" s="1714"/>
      <c r="TK35" s="1714"/>
      <c r="TL35" s="1714"/>
      <c r="TM35" s="1714"/>
      <c r="TN35" s="1714"/>
      <c r="TO35" s="1714"/>
      <c r="TP35" s="1714"/>
      <c r="TQ35" s="1714"/>
      <c r="TR35" s="1714"/>
      <c r="TS35" s="1714"/>
      <c r="TT35" s="1714"/>
      <c r="TU35" s="1714"/>
      <c r="TV35" s="1714"/>
      <c r="TW35" s="1714"/>
      <c r="TX35" s="1714"/>
      <c r="TY35" s="1714"/>
      <c r="TZ35" s="1714"/>
      <c r="UA35" s="1714"/>
      <c r="UB35" s="1714"/>
      <c r="UC35" s="1714"/>
      <c r="UD35" s="1714"/>
      <c r="UE35" s="1714"/>
      <c r="UF35" s="1714"/>
      <c r="UG35" s="1714"/>
      <c r="UH35" s="1714"/>
      <c r="UI35" s="1714"/>
      <c r="UJ35" s="1714"/>
      <c r="UK35" s="1714"/>
      <c r="UL35" s="1714"/>
      <c r="UM35" s="1714"/>
      <c r="UN35" s="1714"/>
      <c r="UO35" s="1714"/>
      <c r="UP35" s="1714"/>
      <c r="UQ35" s="1714"/>
      <c r="UR35" s="1714"/>
      <c r="US35" s="1714"/>
      <c r="UT35" s="1714"/>
      <c r="UU35" s="1714"/>
      <c r="UV35" s="1714"/>
      <c r="UW35" s="1714"/>
      <c r="UX35" s="1714"/>
      <c r="UY35" s="1714"/>
      <c r="UZ35" s="1714"/>
      <c r="VA35" s="1714"/>
      <c r="VB35" s="1714"/>
      <c r="VC35" s="1714"/>
      <c r="VD35" s="1714"/>
      <c r="VE35" s="1714"/>
      <c r="VF35" s="1714"/>
      <c r="VG35" s="1714"/>
      <c r="VH35" s="1714"/>
      <c r="VI35" s="1714"/>
      <c r="VJ35" s="1714"/>
      <c r="VK35" s="1714"/>
      <c r="VL35" s="1714"/>
      <c r="VM35" s="1714"/>
      <c r="VN35" s="1714"/>
      <c r="VO35" s="1714"/>
      <c r="VP35" s="1714"/>
      <c r="VQ35" s="1714"/>
      <c r="VR35" s="1714"/>
      <c r="VS35" s="1714"/>
      <c r="VT35" s="1714"/>
      <c r="VU35" s="1714"/>
      <c r="VV35" s="1714"/>
      <c r="VW35" s="1714"/>
      <c r="VX35" s="1714"/>
      <c r="VY35" s="1714"/>
      <c r="VZ35" s="1714"/>
      <c r="WA35" s="1714"/>
      <c r="WB35" s="1714"/>
      <c r="WC35" s="1714"/>
      <c r="WD35" s="1714"/>
      <c r="WE35" s="1714"/>
      <c r="WF35" s="1714"/>
      <c r="WG35" s="1714"/>
      <c r="WH35" s="1714"/>
      <c r="WI35" s="1714"/>
      <c r="WJ35" s="1714"/>
      <c r="WK35" s="1714"/>
      <c r="WL35" s="1714"/>
      <c r="WM35" s="1714"/>
      <c r="WN35" s="1714"/>
      <c r="WO35" s="1714"/>
      <c r="WP35" s="1714"/>
      <c r="WQ35" s="1714"/>
      <c r="WR35" s="1714"/>
      <c r="WS35" s="1714"/>
      <c r="WT35" s="1714"/>
      <c r="WU35" s="1714"/>
      <c r="WV35" s="1714"/>
      <c r="WW35" s="1714"/>
      <c r="WX35" s="1714"/>
      <c r="WY35" s="1714"/>
      <c r="WZ35" s="1714"/>
      <c r="XA35" s="1714"/>
      <c r="XB35" s="1714"/>
      <c r="XC35" s="1714"/>
      <c r="XD35" s="1714"/>
      <c r="XE35" s="1714"/>
      <c r="XF35" s="1714"/>
      <c r="XG35" s="1714"/>
      <c r="XH35" s="1714"/>
      <c r="XI35" s="1714"/>
      <c r="XJ35" s="1714"/>
      <c r="XK35" s="1714"/>
      <c r="XL35" s="1714"/>
      <c r="XM35" s="1714"/>
      <c r="XN35" s="1714"/>
      <c r="XO35" s="1714"/>
      <c r="XP35" s="1714"/>
      <c r="XQ35" s="1714"/>
      <c r="XR35" s="1714"/>
      <c r="XS35" s="1714"/>
      <c r="XT35" s="1714"/>
      <c r="XU35" s="1714"/>
      <c r="XV35" s="1714"/>
      <c r="XW35" s="1714"/>
      <c r="XX35" s="1714"/>
      <c r="XY35" s="1714"/>
      <c r="XZ35" s="1714"/>
      <c r="YA35" s="1714"/>
      <c r="YB35" s="1714"/>
      <c r="YC35" s="1714"/>
      <c r="YD35" s="1714"/>
      <c r="YE35" s="1714"/>
      <c r="YF35" s="1714"/>
      <c r="YG35" s="1714"/>
      <c r="YH35" s="1714"/>
      <c r="YI35" s="1714"/>
      <c r="YJ35" s="1714"/>
      <c r="YK35" s="1714"/>
      <c r="YL35" s="1714"/>
      <c r="YM35" s="1714"/>
      <c r="YN35" s="1714"/>
      <c r="YO35" s="1714"/>
      <c r="YP35" s="1714"/>
      <c r="YQ35" s="1714"/>
      <c r="YR35" s="1714"/>
      <c r="YS35" s="1714"/>
      <c r="YT35" s="1714"/>
      <c r="YU35" s="1714"/>
      <c r="YV35" s="1714"/>
      <c r="YW35" s="1714"/>
      <c r="YX35" s="1714"/>
      <c r="YY35" s="1714"/>
      <c r="YZ35" s="1714"/>
      <c r="ZA35" s="1714"/>
      <c r="ZB35" s="1714"/>
      <c r="ZC35" s="1714"/>
      <c r="ZD35" s="1714"/>
      <c r="ZE35" s="1714"/>
      <c r="ZF35" s="1714"/>
      <c r="ZG35" s="1714"/>
      <c r="ZH35" s="1714"/>
      <c r="ZI35" s="1714"/>
      <c r="ZJ35" s="1714"/>
      <c r="ZK35" s="1714"/>
      <c r="ZL35" s="1714"/>
      <c r="ZM35" s="1714"/>
      <c r="ZN35" s="1714"/>
      <c r="ZO35" s="1714"/>
      <c r="ZP35" s="1714"/>
      <c r="ZQ35" s="1714"/>
      <c r="ZR35" s="1714"/>
      <c r="ZS35" s="1714"/>
      <c r="ZT35" s="1714"/>
      <c r="ZU35" s="1714"/>
      <c r="ZV35" s="1714"/>
      <c r="ZW35" s="1714"/>
      <c r="ZX35" s="1714"/>
      <c r="ZY35" s="1714"/>
      <c r="ZZ35" s="1714"/>
      <c r="AAA35" s="1714"/>
      <c r="AAB35" s="1714"/>
      <c r="AAC35" s="1714"/>
      <c r="AAD35" s="1714"/>
      <c r="AAE35" s="1714"/>
      <c r="AAF35" s="1714"/>
      <c r="AAG35" s="1714"/>
      <c r="AAH35" s="1714"/>
      <c r="AAI35" s="1714"/>
      <c r="AAJ35" s="1714"/>
      <c r="AAK35" s="1714"/>
      <c r="AAL35" s="1714"/>
      <c r="AAM35" s="1714"/>
      <c r="AAN35" s="1714"/>
      <c r="AAO35" s="1714"/>
      <c r="AAP35" s="1714"/>
      <c r="AAQ35" s="1714"/>
      <c r="AAR35" s="1714"/>
      <c r="AAS35" s="1714"/>
      <c r="AAT35" s="1714"/>
      <c r="AAU35" s="1714"/>
      <c r="AAV35" s="1714"/>
      <c r="AAW35" s="1714"/>
      <c r="AAX35" s="1714"/>
      <c r="AAY35" s="1714"/>
      <c r="AAZ35" s="1714"/>
      <c r="ABA35" s="1714"/>
      <c r="ABB35" s="1714"/>
      <c r="ABC35" s="1714"/>
      <c r="ABD35" s="1714"/>
      <c r="ABE35" s="1714"/>
      <c r="ABF35" s="1714"/>
      <c r="ABG35" s="1714"/>
      <c r="ABH35" s="1714"/>
      <c r="ABI35" s="1714"/>
      <c r="ABJ35" s="1714"/>
      <c r="ABK35" s="1714"/>
      <c r="ABL35" s="1714"/>
      <c r="ABM35" s="1714"/>
      <c r="ABN35" s="1714"/>
      <c r="ABO35" s="1714"/>
      <c r="ABP35" s="1714"/>
      <c r="ABQ35" s="1714"/>
      <c r="ABR35" s="1714"/>
      <c r="ABS35" s="1714"/>
      <c r="ABT35" s="1714"/>
      <c r="ABU35" s="1714"/>
      <c r="ABV35" s="1714"/>
      <c r="ABW35" s="1714"/>
      <c r="ABX35" s="1714"/>
      <c r="ABY35" s="1714"/>
      <c r="ABZ35" s="1714"/>
      <c r="ACA35" s="1714"/>
      <c r="ACB35" s="1714"/>
      <c r="ACC35" s="1714"/>
      <c r="ACD35" s="1714"/>
      <c r="ACE35" s="1714"/>
      <c r="ACF35" s="1714"/>
      <c r="ACG35" s="1714"/>
      <c r="ACH35" s="1714"/>
      <c r="ACI35" s="1714"/>
      <c r="ACJ35" s="1714"/>
      <c r="ACK35" s="1714"/>
      <c r="ACL35" s="1714"/>
      <c r="ACM35" s="1714"/>
      <c r="ACN35" s="1714"/>
      <c r="ACO35" s="1714"/>
      <c r="ACP35" s="1714"/>
      <c r="ACQ35" s="1714"/>
      <c r="ACR35" s="1714"/>
      <c r="ACS35" s="1714"/>
      <c r="ACT35" s="1714"/>
      <c r="ACU35" s="1714"/>
      <c r="ACV35" s="1714"/>
      <c r="ACW35" s="1714"/>
      <c r="ACX35" s="1714"/>
      <c r="ACY35" s="1714"/>
      <c r="ACZ35" s="1714"/>
      <c r="ADA35" s="1714"/>
      <c r="ADB35" s="1714"/>
      <c r="ADC35" s="1714"/>
      <c r="ADD35" s="1714"/>
      <c r="ADE35" s="1714"/>
      <c r="ADF35" s="1714"/>
      <c r="ADG35" s="1714"/>
      <c r="ADH35" s="1714"/>
      <c r="ADI35" s="1714"/>
      <c r="ADJ35" s="1714"/>
      <c r="ADK35" s="1714"/>
      <c r="ADL35" s="1714"/>
      <c r="ADM35" s="1714"/>
      <c r="ADN35" s="1714"/>
      <c r="ADO35" s="1714"/>
      <c r="ADP35" s="1714"/>
      <c r="ADQ35" s="1714"/>
      <c r="ADR35" s="1714"/>
      <c r="ADS35" s="1714"/>
      <c r="ADT35" s="1714"/>
      <c r="ADU35" s="1714"/>
      <c r="ADV35" s="1714"/>
      <c r="ADW35" s="1714"/>
      <c r="ADX35" s="1714"/>
      <c r="ADY35" s="1714"/>
      <c r="ADZ35" s="1714"/>
      <c r="AEA35" s="1714"/>
      <c r="AEB35" s="1714"/>
      <c r="AEC35" s="1714"/>
      <c r="AED35" s="1714"/>
      <c r="AEE35" s="1714"/>
      <c r="AEF35" s="1714"/>
      <c r="AEG35" s="1714"/>
      <c r="AEH35" s="1714"/>
      <c r="AEI35" s="1714"/>
      <c r="AEJ35" s="1714"/>
      <c r="AEK35" s="1714"/>
      <c r="AEL35" s="1714"/>
      <c r="AEM35" s="1714"/>
      <c r="AEN35" s="1714"/>
      <c r="AEO35" s="1714"/>
      <c r="AEP35" s="1714"/>
      <c r="AEQ35" s="1714"/>
      <c r="AER35" s="1714"/>
      <c r="AES35" s="1714"/>
      <c r="AET35" s="1714"/>
      <c r="AEU35" s="1714"/>
      <c r="AEV35" s="1714"/>
      <c r="AEW35" s="1714"/>
      <c r="AEX35" s="1714"/>
      <c r="AEY35" s="1714"/>
      <c r="AEZ35" s="1714"/>
      <c r="AFA35" s="1714"/>
      <c r="AFB35" s="1714"/>
      <c r="AFC35" s="1714"/>
      <c r="AFD35" s="1714"/>
      <c r="AFE35" s="1714"/>
      <c r="AFF35" s="1714"/>
      <c r="AFG35" s="1714"/>
      <c r="AFH35" s="1714"/>
      <c r="AFI35" s="1714"/>
      <c r="AFJ35" s="1714"/>
      <c r="AFK35" s="1714"/>
      <c r="AFL35" s="1714"/>
      <c r="AFM35" s="1714"/>
      <c r="AFN35" s="1714"/>
      <c r="AFO35" s="1714"/>
      <c r="AFP35" s="1714"/>
      <c r="AFQ35" s="1714"/>
      <c r="AFR35" s="1714"/>
      <c r="AFS35" s="1714"/>
      <c r="AFT35" s="1714"/>
      <c r="AFU35" s="1714"/>
      <c r="AFV35" s="1714"/>
      <c r="AFW35" s="1714"/>
      <c r="AFX35" s="1714"/>
      <c r="AFY35" s="1714"/>
      <c r="AFZ35" s="1714"/>
      <c r="AGA35" s="1714"/>
      <c r="AGB35" s="1714"/>
      <c r="AGC35" s="1714"/>
      <c r="AGD35" s="1714"/>
      <c r="AGE35" s="1714"/>
      <c r="AGF35" s="1714"/>
      <c r="AGG35" s="1714"/>
      <c r="AGH35" s="1714"/>
      <c r="AGI35" s="1714"/>
      <c r="AGJ35" s="1714"/>
      <c r="AGK35" s="1714"/>
      <c r="AGL35" s="1714"/>
      <c r="AGM35" s="1714"/>
      <c r="AGN35" s="1714"/>
      <c r="AGO35" s="1714"/>
      <c r="AGP35" s="1714"/>
      <c r="AGQ35" s="1714"/>
      <c r="AGR35" s="1714"/>
      <c r="AGS35" s="1714"/>
      <c r="AGT35" s="1714"/>
      <c r="AGU35" s="1714"/>
      <c r="AGV35" s="1714"/>
      <c r="AGW35" s="1714"/>
      <c r="AGX35" s="1714"/>
      <c r="AGY35" s="1714"/>
      <c r="AGZ35" s="1714"/>
      <c r="AHA35" s="1714"/>
      <c r="AHB35" s="1714"/>
      <c r="AHC35" s="1714"/>
      <c r="AHD35" s="1714"/>
      <c r="AHE35" s="1714"/>
      <c r="AHF35" s="1714"/>
      <c r="AHG35" s="1714"/>
      <c r="AHH35" s="1714"/>
      <c r="AHI35" s="1714"/>
      <c r="AHJ35" s="1714"/>
      <c r="AHK35" s="1714"/>
      <c r="AHL35" s="1714"/>
      <c r="AHM35" s="1714"/>
      <c r="AHN35" s="1714"/>
      <c r="AHO35" s="1714"/>
      <c r="AHP35" s="1714"/>
      <c r="AHQ35" s="1714"/>
      <c r="AHR35" s="1714"/>
      <c r="AHS35" s="1714"/>
      <c r="AHT35" s="1714"/>
      <c r="AHU35" s="1714"/>
      <c r="AHV35" s="1714"/>
      <c r="AHW35" s="1714"/>
      <c r="AHX35" s="1714"/>
      <c r="AHY35" s="1714"/>
      <c r="AHZ35" s="1714"/>
      <c r="AIA35" s="1714"/>
      <c r="AIB35" s="1714"/>
      <c r="AIC35" s="1714"/>
      <c r="AID35" s="1714"/>
      <c r="AIE35" s="1714"/>
      <c r="AIF35" s="1714"/>
      <c r="AIG35" s="1714"/>
      <c r="AIH35" s="1714"/>
      <c r="AII35" s="1714"/>
      <c r="AIJ35" s="1714"/>
      <c r="AIK35" s="1714"/>
      <c r="AIL35" s="1714"/>
      <c r="AIM35" s="1714"/>
      <c r="AIN35" s="1714"/>
      <c r="AIO35" s="1714"/>
      <c r="AIP35" s="1714"/>
      <c r="AIQ35" s="1714"/>
      <c r="AIR35" s="1714"/>
      <c r="AIS35" s="1714"/>
      <c r="AIT35" s="1714"/>
      <c r="AIU35" s="1714"/>
      <c r="AIV35" s="1714"/>
      <c r="AIW35" s="1714"/>
      <c r="AIX35" s="1714"/>
      <c r="AIY35" s="1714"/>
      <c r="AIZ35" s="1714"/>
      <c r="AJA35" s="1714"/>
      <c r="AJB35" s="1714"/>
      <c r="AJC35" s="1714"/>
      <c r="AJD35" s="1714"/>
      <c r="AJE35" s="1714"/>
      <c r="AJF35" s="1714"/>
      <c r="AJG35" s="1714"/>
      <c r="AJH35" s="1714"/>
      <c r="AJI35" s="1714"/>
      <c r="AJJ35" s="1714"/>
      <c r="AJK35" s="1714"/>
      <c r="AJL35" s="1714"/>
      <c r="AJM35" s="1714"/>
      <c r="AJN35" s="1714"/>
      <c r="AJO35" s="1714"/>
      <c r="AJP35" s="1714"/>
      <c r="AJQ35" s="1714"/>
      <c r="AJR35" s="1714"/>
      <c r="AJS35" s="1714"/>
      <c r="AJT35" s="1714"/>
      <c r="AJU35" s="1714"/>
      <c r="AJV35" s="1714"/>
      <c r="AJW35" s="1714"/>
      <c r="AJX35" s="1714"/>
      <c r="AJY35" s="1714"/>
      <c r="AJZ35" s="1714"/>
      <c r="AKA35" s="1714"/>
      <c r="AKB35" s="1714"/>
      <c r="AKC35" s="1714"/>
      <c r="AKD35" s="1714"/>
      <c r="AKE35" s="1714"/>
      <c r="AKF35" s="1714"/>
      <c r="AKG35" s="1714"/>
      <c r="AKH35" s="1714"/>
      <c r="AKI35" s="1714"/>
      <c r="AKJ35" s="1714"/>
      <c r="AKK35" s="1714"/>
      <c r="AKL35" s="1714"/>
      <c r="AKM35" s="1714"/>
      <c r="AKN35" s="1714"/>
      <c r="AKO35" s="1714"/>
      <c r="AKP35" s="1714"/>
      <c r="AKQ35" s="1714"/>
      <c r="AKR35" s="1714"/>
      <c r="AKS35" s="1714"/>
      <c r="AKT35" s="1714"/>
      <c r="AKU35" s="1714"/>
      <c r="AKV35" s="1714"/>
      <c r="AKW35" s="1714"/>
      <c r="AKX35" s="1714"/>
      <c r="AKY35" s="1714"/>
      <c r="AKZ35" s="1714"/>
      <c r="ALA35" s="1714"/>
      <c r="ALB35" s="1714"/>
      <c r="ALC35" s="1714"/>
      <c r="ALD35" s="1714"/>
      <c r="ALE35" s="1714"/>
      <c r="ALF35" s="1714"/>
      <c r="ALG35" s="1714"/>
      <c r="ALH35" s="1714"/>
      <c r="ALI35" s="1714"/>
      <c r="ALJ35" s="1714"/>
      <c r="ALK35" s="1714"/>
      <c r="ALL35" s="1714"/>
      <c r="ALM35" s="1714"/>
      <c r="ALN35" s="1714"/>
      <c r="ALO35" s="1714"/>
      <c r="ALP35" s="1714"/>
      <c r="ALQ35" s="1714"/>
      <c r="ALR35" s="1714"/>
      <c r="ALS35" s="1714"/>
      <c r="ALT35" s="1714"/>
      <c r="ALU35" s="1714"/>
      <c r="ALV35" s="1714"/>
      <c r="ALW35" s="1714"/>
      <c r="ALX35" s="1714"/>
      <c r="ALY35" s="1714"/>
      <c r="ALZ35" s="1714"/>
      <c r="AMA35" s="1714"/>
      <c r="AMB35" s="1714"/>
      <c r="AMC35" s="1714"/>
      <c r="AMD35" s="1714"/>
      <c r="AME35" s="1714"/>
      <c r="AMF35" s="1714"/>
      <c r="AMG35" s="1714"/>
      <c r="AMH35" s="1714"/>
      <c r="AMI35" s="1714"/>
      <c r="AMJ35" s="1714"/>
      <c r="AMK35" s="1714"/>
    </row>
    <row r="36" spans="1:1025" s="1409" customFormat="1" ht="30" customHeight="1">
      <c r="A36" s="1705" t="s">
        <v>3862</v>
      </c>
      <c r="B36" s="1705" t="s">
        <v>3863</v>
      </c>
      <c r="C36" s="1705" t="s">
        <v>647</v>
      </c>
      <c r="D36" s="1705" t="s">
        <v>4058</v>
      </c>
      <c r="E36" s="1705" t="s">
        <v>4059</v>
      </c>
      <c r="F36" s="1705" t="s">
        <v>4060</v>
      </c>
      <c r="G36" s="1705" t="s">
        <v>4061</v>
      </c>
      <c r="H36" s="1705"/>
      <c r="I36" s="1705"/>
      <c r="J36" s="1705"/>
      <c r="K36" s="1705"/>
      <c r="L36" s="1705"/>
      <c r="M36" s="1705"/>
      <c r="N36" s="1705"/>
      <c r="O36" s="1705"/>
      <c r="P36" s="1705" t="s">
        <v>4097</v>
      </c>
      <c r="Q36" s="1705" t="s">
        <v>4098</v>
      </c>
      <c r="R36" s="1739"/>
      <c r="S36" s="1705" t="s">
        <v>4085</v>
      </c>
      <c r="T36" s="1709" t="s">
        <v>4099</v>
      </c>
      <c r="U36" s="1705" t="s">
        <v>2504</v>
      </c>
      <c r="V36" s="1705" t="s">
        <v>3940</v>
      </c>
      <c r="W36" s="1705" t="s">
        <v>3901</v>
      </c>
      <c r="X36" s="1705" t="s">
        <v>3874</v>
      </c>
      <c r="Y36" s="1705" t="s">
        <v>3914</v>
      </c>
      <c r="Z36" s="1705" t="s">
        <v>4096</v>
      </c>
      <c r="AA36" s="1705" t="s">
        <v>1146</v>
      </c>
      <c r="AB36" s="1705" t="s">
        <v>4067</v>
      </c>
      <c r="AC36" s="1705" t="s">
        <v>4068</v>
      </c>
      <c r="AD36" s="1705" t="s">
        <v>3906</v>
      </c>
      <c r="AE36" s="1705" t="s">
        <v>138</v>
      </c>
      <c r="AF36" s="1705" t="s">
        <v>3881</v>
      </c>
      <c r="AG36" s="1705"/>
      <c r="AH36" s="1705"/>
      <c r="AI36" s="1705"/>
      <c r="AJ36" s="1705"/>
      <c r="AK36" s="1705"/>
      <c r="AL36" s="1705"/>
      <c r="AM36" s="1705"/>
      <c r="AN36" s="1705"/>
      <c r="AO36" s="1705"/>
      <c r="AP36" s="1705"/>
      <c r="AQ36" s="1705"/>
      <c r="AR36" s="1705"/>
      <c r="AS36" s="1705"/>
      <c r="AT36" s="1705"/>
      <c r="AU36" s="1705"/>
      <c r="AV36" s="1705"/>
      <c r="AW36" s="1705"/>
      <c r="AX36" s="1705"/>
      <c r="AY36" s="1705"/>
      <c r="AZ36" s="1705"/>
      <c r="BA36" s="1705" t="s">
        <v>3891</v>
      </c>
      <c r="BB36" s="1714"/>
      <c r="BC36" s="1714"/>
      <c r="BD36" s="1714"/>
      <c r="BE36" s="1714"/>
      <c r="BF36" s="1714"/>
      <c r="BG36" s="1714"/>
      <c r="BH36" s="1714"/>
      <c r="BI36" s="1714"/>
      <c r="BJ36" s="1714"/>
      <c r="BK36" s="1714"/>
      <c r="BL36" s="1714"/>
      <c r="BM36" s="1714"/>
      <c r="BN36" s="1714"/>
      <c r="BO36" s="1714"/>
      <c r="BP36" s="1714"/>
      <c r="BQ36" s="1714"/>
      <c r="BR36" s="1714"/>
      <c r="BS36" s="1714"/>
      <c r="BT36" s="1714"/>
      <c r="BU36" s="1714"/>
      <c r="BV36" s="1714"/>
      <c r="BW36" s="1714"/>
      <c r="BX36" s="1714"/>
      <c r="BY36" s="1714"/>
      <c r="BZ36" s="1714"/>
      <c r="CA36" s="1714"/>
      <c r="CB36" s="1714"/>
      <c r="CC36" s="1714"/>
      <c r="CD36" s="1714"/>
      <c r="CE36" s="1714"/>
      <c r="CF36" s="1714"/>
      <c r="CG36" s="1714"/>
      <c r="CH36" s="1714"/>
      <c r="CI36" s="1714"/>
      <c r="CJ36" s="1714"/>
      <c r="CK36" s="1714"/>
      <c r="CL36" s="1714"/>
      <c r="CM36" s="1714"/>
      <c r="CN36" s="1714"/>
      <c r="CO36" s="1714"/>
      <c r="CP36" s="1714"/>
      <c r="CQ36" s="1714"/>
      <c r="CR36" s="1714"/>
      <c r="CS36" s="1714"/>
      <c r="CT36" s="1714"/>
      <c r="CU36" s="1714"/>
      <c r="CV36" s="1714"/>
      <c r="CW36" s="1714"/>
      <c r="CX36" s="1714"/>
      <c r="CY36" s="1714"/>
      <c r="CZ36" s="1714"/>
      <c r="DA36" s="1714"/>
      <c r="DB36" s="1714"/>
      <c r="DC36" s="1714"/>
      <c r="DD36" s="1714"/>
      <c r="DE36" s="1714"/>
      <c r="DF36" s="1714"/>
      <c r="DG36" s="1714"/>
      <c r="DH36" s="1714"/>
      <c r="DI36" s="1714"/>
      <c r="DJ36" s="1714"/>
      <c r="DK36" s="1714"/>
      <c r="DL36" s="1714"/>
      <c r="DM36" s="1714"/>
      <c r="DN36" s="1714"/>
      <c r="DO36" s="1714"/>
      <c r="DP36" s="1714"/>
      <c r="DQ36" s="1714"/>
      <c r="DR36" s="1714"/>
      <c r="DS36" s="1714"/>
      <c r="DT36" s="1714"/>
      <c r="DU36" s="1714"/>
      <c r="DV36" s="1714"/>
      <c r="DW36" s="1714"/>
      <c r="DX36" s="1714"/>
      <c r="DY36" s="1714"/>
      <c r="DZ36" s="1714"/>
      <c r="EA36" s="1714"/>
      <c r="EB36" s="1714"/>
      <c r="EC36" s="1714"/>
      <c r="ED36" s="1714"/>
      <c r="EE36" s="1714"/>
      <c r="EF36" s="1714"/>
      <c r="EG36" s="1714"/>
      <c r="EH36" s="1714"/>
      <c r="EI36" s="1714"/>
      <c r="EJ36" s="1714"/>
      <c r="EK36" s="1714"/>
      <c r="EL36" s="1714"/>
      <c r="EM36" s="1714"/>
      <c r="EN36" s="1714"/>
      <c r="EO36" s="1714"/>
      <c r="EP36" s="1714"/>
      <c r="EQ36" s="1714"/>
      <c r="ER36" s="1714"/>
      <c r="ES36" s="1714"/>
      <c r="ET36" s="1714"/>
      <c r="EU36" s="1714"/>
      <c r="EV36" s="1714"/>
      <c r="EW36" s="1714"/>
      <c r="EX36" s="1714"/>
      <c r="EY36" s="1714"/>
      <c r="EZ36" s="1714"/>
      <c r="FA36" s="1714"/>
      <c r="FB36" s="1714"/>
      <c r="FC36" s="1714"/>
      <c r="FD36" s="1714"/>
      <c r="FE36" s="1714"/>
      <c r="FF36" s="1714"/>
      <c r="FG36" s="1714"/>
      <c r="FH36" s="1714"/>
      <c r="FI36" s="1714"/>
      <c r="FJ36" s="1714"/>
      <c r="FK36" s="1714"/>
      <c r="FL36" s="1714"/>
      <c r="FM36" s="1714"/>
      <c r="FN36" s="1714"/>
      <c r="FO36" s="1714"/>
      <c r="FP36" s="1714"/>
      <c r="FQ36" s="1714"/>
      <c r="FR36" s="1714"/>
      <c r="FS36" s="1714"/>
      <c r="FT36" s="1714"/>
      <c r="FU36" s="1714"/>
      <c r="FV36" s="1714"/>
      <c r="FW36" s="1714"/>
      <c r="FX36" s="1714"/>
      <c r="FY36" s="1714"/>
      <c r="FZ36" s="1714"/>
      <c r="GA36" s="1714"/>
      <c r="GB36" s="1714"/>
      <c r="GC36" s="1714"/>
      <c r="GD36" s="1714"/>
      <c r="GE36" s="1714"/>
      <c r="GF36" s="1714"/>
      <c r="GG36" s="1714"/>
      <c r="GH36" s="1714"/>
      <c r="GI36" s="1714"/>
      <c r="GJ36" s="1714"/>
      <c r="GK36" s="1714"/>
      <c r="GL36" s="1714"/>
      <c r="GM36" s="1714"/>
      <c r="GN36" s="1714"/>
      <c r="GO36" s="1714"/>
      <c r="GP36" s="1714"/>
      <c r="GQ36" s="1714"/>
      <c r="GR36" s="1714"/>
      <c r="GS36" s="1714"/>
      <c r="GT36" s="1714"/>
      <c r="GU36" s="1714"/>
      <c r="GV36" s="1714"/>
      <c r="GW36" s="1714"/>
      <c r="GX36" s="1714"/>
      <c r="GY36" s="1714"/>
      <c r="GZ36" s="1714"/>
      <c r="HA36" s="1714"/>
      <c r="HB36" s="1714"/>
      <c r="HC36" s="1714"/>
      <c r="HD36" s="1714"/>
      <c r="HE36" s="1714"/>
      <c r="HF36" s="1714"/>
      <c r="HG36" s="1714"/>
      <c r="HH36" s="1714"/>
      <c r="HI36" s="1714"/>
      <c r="HJ36" s="1714"/>
      <c r="HK36" s="1714"/>
      <c r="HL36" s="1714"/>
      <c r="HM36" s="1714"/>
      <c r="HN36" s="1714"/>
      <c r="HO36" s="1714"/>
      <c r="HP36" s="1714"/>
      <c r="HQ36" s="1714"/>
      <c r="HR36" s="1714"/>
      <c r="HS36" s="1714"/>
      <c r="HT36" s="1714"/>
      <c r="HU36" s="1714"/>
      <c r="HV36" s="1714"/>
      <c r="HW36" s="1714"/>
      <c r="HX36" s="1714"/>
      <c r="HY36" s="1714"/>
      <c r="HZ36" s="1714"/>
      <c r="IA36" s="1714"/>
      <c r="IB36" s="1714"/>
      <c r="IC36" s="1714"/>
      <c r="ID36" s="1714"/>
      <c r="IE36" s="1714"/>
      <c r="IF36" s="1714"/>
      <c r="IG36" s="1714"/>
      <c r="IH36" s="1714"/>
      <c r="II36" s="1714"/>
      <c r="IJ36" s="1714"/>
      <c r="IK36" s="1714"/>
      <c r="IL36" s="1714"/>
      <c r="IM36" s="1714"/>
      <c r="IN36" s="1714"/>
      <c r="IO36" s="1714"/>
      <c r="IP36" s="1714"/>
      <c r="IQ36" s="1714"/>
      <c r="IR36" s="1714"/>
      <c r="IS36" s="1714"/>
      <c r="IT36" s="1714"/>
      <c r="IU36" s="1714"/>
      <c r="IV36" s="1714"/>
      <c r="IW36" s="1714"/>
      <c r="IX36" s="1714"/>
      <c r="IY36" s="1714"/>
      <c r="IZ36" s="1714"/>
      <c r="JA36" s="1714"/>
      <c r="JB36" s="1714"/>
      <c r="JC36" s="1714"/>
      <c r="JD36" s="1714"/>
      <c r="JE36" s="1714"/>
      <c r="JF36" s="1714"/>
      <c r="JG36" s="1714"/>
      <c r="JH36" s="1714"/>
      <c r="JI36" s="1714"/>
      <c r="JJ36" s="1714"/>
      <c r="JK36" s="1714"/>
      <c r="JL36" s="1714"/>
      <c r="JM36" s="1714"/>
      <c r="JN36" s="1714"/>
      <c r="JO36" s="1714"/>
      <c r="JP36" s="1714"/>
      <c r="JQ36" s="1714"/>
      <c r="JR36" s="1714"/>
      <c r="JS36" s="1714"/>
      <c r="JT36" s="1714"/>
      <c r="JU36" s="1714"/>
      <c r="JV36" s="1714"/>
      <c r="JW36" s="1714"/>
      <c r="JX36" s="1714"/>
      <c r="JY36" s="1714"/>
      <c r="JZ36" s="1714"/>
      <c r="KA36" s="1714"/>
      <c r="KB36" s="1714"/>
      <c r="KC36" s="1714"/>
      <c r="KD36" s="1714"/>
      <c r="KE36" s="1714"/>
      <c r="KF36" s="1714"/>
      <c r="KG36" s="1714"/>
      <c r="KH36" s="1714"/>
      <c r="KI36" s="1714"/>
      <c r="KJ36" s="1714"/>
      <c r="KK36" s="1714"/>
      <c r="KL36" s="1714"/>
      <c r="KM36" s="1714"/>
      <c r="KN36" s="1714"/>
      <c r="KO36" s="1714"/>
      <c r="KP36" s="1714"/>
      <c r="KQ36" s="1714"/>
      <c r="KR36" s="1714"/>
      <c r="KS36" s="1714"/>
      <c r="KT36" s="1714"/>
      <c r="KU36" s="1714"/>
      <c r="KV36" s="1714"/>
      <c r="KW36" s="1714"/>
      <c r="KX36" s="1714"/>
      <c r="KY36" s="1714"/>
      <c r="KZ36" s="1714"/>
      <c r="LA36" s="1714"/>
      <c r="LB36" s="1714"/>
      <c r="LC36" s="1714"/>
      <c r="LD36" s="1714"/>
      <c r="LE36" s="1714"/>
      <c r="LF36" s="1714"/>
      <c r="LG36" s="1714"/>
      <c r="LH36" s="1714"/>
      <c r="LI36" s="1714"/>
      <c r="LJ36" s="1714"/>
      <c r="LK36" s="1714"/>
      <c r="LL36" s="1714"/>
      <c r="LM36" s="1714"/>
      <c r="LN36" s="1714"/>
      <c r="LO36" s="1714"/>
      <c r="LP36" s="1714"/>
      <c r="LQ36" s="1714"/>
      <c r="LR36" s="1714"/>
      <c r="LS36" s="1714"/>
      <c r="LT36" s="1714"/>
      <c r="LU36" s="1714"/>
      <c r="LV36" s="1714"/>
      <c r="LW36" s="1714"/>
      <c r="LX36" s="1714"/>
      <c r="LY36" s="1714"/>
      <c r="LZ36" s="1714"/>
      <c r="MA36" s="1714"/>
      <c r="MB36" s="1714"/>
      <c r="MC36" s="1714"/>
      <c r="MD36" s="1714"/>
      <c r="ME36" s="1714"/>
      <c r="MF36" s="1714"/>
      <c r="MG36" s="1714"/>
      <c r="MH36" s="1714"/>
      <c r="MI36" s="1714"/>
      <c r="MJ36" s="1714"/>
      <c r="MK36" s="1714"/>
      <c r="ML36" s="1714"/>
      <c r="MM36" s="1714"/>
      <c r="MN36" s="1714"/>
      <c r="MO36" s="1714"/>
      <c r="MP36" s="1714"/>
      <c r="MQ36" s="1714"/>
      <c r="MR36" s="1714"/>
      <c r="MS36" s="1714"/>
      <c r="MT36" s="1714"/>
      <c r="MU36" s="1714"/>
      <c r="MV36" s="1714"/>
      <c r="MW36" s="1714"/>
      <c r="MX36" s="1714"/>
      <c r="MY36" s="1714"/>
      <c r="MZ36" s="1714"/>
      <c r="NA36" s="1714"/>
      <c r="NB36" s="1714"/>
      <c r="NC36" s="1714"/>
      <c r="ND36" s="1714"/>
      <c r="NE36" s="1714"/>
      <c r="NF36" s="1714"/>
      <c r="NG36" s="1714"/>
      <c r="NH36" s="1714"/>
      <c r="NI36" s="1714"/>
      <c r="NJ36" s="1714"/>
      <c r="NK36" s="1714"/>
      <c r="NL36" s="1714"/>
      <c r="NM36" s="1714"/>
      <c r="NN36" s="1714"/>
      <c r="NO36" s="1714"/>
      <c r="NP36" s="1714"/>
      <c r="NQ36" s="1714"/>
      <c r="NR36" s="1714"/>
      <c r="NS36" s="1714"/>
      <c r="NT36" s="1714"/>
      <c r="NU36" s="1714"/>
      <c r="NV36" s="1714"/>
      <c r="NW36" s="1714"/>
      <c r="NX36" s="1714"/>
      <c r="NY36" s="1714"/>
      <c r="NZ36" s="1714"/>
      <c r="OA36" s="1714"/>
      <c r="OB36" s="1714"/>
      <c r="OC36" s="1714"/>
      <c r="OD36" s="1714"/>
      <c r="OE36" s="1714"/>
      <c r="OF36" s="1714"/>
      <c r="OG36" s="1714"/>
      <c r="OH36" s="1714"/>
      <c r="OI36" s="1714"/>
      <c r="OJ36" s="1714"/>
      <c r="OK36" s="1714"/>
      <c r="OL36" s="1714"/>
      <c r="OM36" s="1714"/>
      <c r="ON36" s="1714"/>
      <c r="OO36" s="1714"/>
      <c r="OP36" s="1714"/>
      <c r="OQ36" s="1714"/>
      <c r="OR36" s="1714"/>
      <c r="OS36" s="1714"/>
      <c r="OT36" s="1714"/>
      <c r="OU36" s="1714"/>
      <c r="OV36" s="1714"/>
      <c r="OW36" s="1714"/>
      <c r="OX36" s="1714"/>
      <c r="OY36" s="1714"/>
      <c r="OZ36" s="1714"/>
      <c r="PA36" s="1714"/>
      <c r="PB36" s="1714"/>
      <c r="PC36" s="1714"/>
      <c r="PD36" s="1714"/>
      <c r="PE36" s="1714"/>
      <c r="PF36" s="1714"/>
      <c r="PG36" s="1714"/>
      <c r="PH36" s="1714"/>
      <c r="PI36" s="1714"/>
      <c r="PJ36" s="1714"/>
      <c r="PK36" s="1714"/>
      <c r="PL36" s="1714"/>
      <c r="PM36" s="1714"/>
      <c r="PN36" s="1714"/>
      <c r="PO36" s="1714"/>
      <c r="PP36" s="1714"/>
      <c r="PQ36" s="1714"/>
      <c r="PR36" s="1714"/>
      <c r="PS36" s="1714"/>
      <c r="PT36" s="1714"/>
      <c r="PU36" s="1714"/>
      <c r="PV36" s="1714"/>
      <c r="PW36" s="1714"/>
      <c r="PX36" s="1714"/>
      <c r="PY36" s="1714"/>
      <c r="PZ36" s="1714"/>
      <c r="QA36" s="1714"/>
      <c r="QB36" s="1714"/>
      <c r="QC36" s="1714"/>
      <c r="QD36" s="1714"/>
      <c r="QE36" s="1714"/>
      <c r="QF36" s="1714"/>
      <c r="QG36" s="1714"/>
      <c r="QH36" s="1714"/>
      <c r="QI36" s="1714"/>
      <c r="QJ36" s="1714"/>
      <c r="QK36" s="1714"/>
      <c r="QL36" s="1714"/>
      <c r="QM36" s="1714"/>
      <c r="QN36" s="1714"/>
      <c r="QO36" s="1714"/>
      <c r="QP36" s="1714"/>
      <c r="QQ36" s="1714"/>
      <c r="QR36" s="1714"/>
      <c r="QS36" s="1714"/>
      <c r="QT36" s="1714"/>
      <c r="QU36" s="1714"/>
      <c r="QV36" s="1714"/>
      <c r="QW36" s="1714"/>
      <c r="QX36" s="1714"/>
      <c r="QY36" s="1714"/>
      <c r="QZ36" s="1714"/>
      <c r="RA36" s="1714"/>
      <c r="RB36" s="1714"/>
      <c r="RC36" s="1714"/>
      <c r="RD36" s="1714"/>
      <c r="RE36" s="1714"/>
      <c r="RF36" s="1714"/>
      <c r="RG36" s="1714"/>
      <c r="RH36" s="1714"/>
      <c r="RI36" s="1714"/>
      <c r="RJ36" s="1714"/>
      <c r="RK36" s="1714"/>
      <c r="RL36" s="1714"/>
      <c r="RM36" s="1714"/>
      <c r="RN36" s="1714"/>
      <c r="RO36" s="1714"/>
      <c r="RP36" s="1714"/>
      <c r="RQ36" s="1714"/>
      <c r="RR36" s="1714"/>
      <c r="RS36" s="1714"/>
      <c r="RT36" s="1714"/>
      <c r="RU36" s="1714"/>
      <c r="RV36" s="1714"/>
      <c r="RW36" s="1714"/>
      <c r="RX36" s="1714"/>
      <c r="RY36" s="1714"/>
      <c r="RZ36" s="1714"/>
      <c r="SA36" s="1714"/>
      <c r="SB36" s="1714"/>
      <c r="SC36" s="1714"/>
      <c r="SD36" s="1714"/>
      <c r="SE36" s="1714"/>
      <c r="SF36" s="1714"/>
      <c r="SG36" s="1714"/>
      <c r="SH36" s="1714"/>
      <c r="SI36" s="1714"/>
      <c r="SJ36" s="1714"/>
      <c r="SK36" s="1714"/>
      <c r="SL36" s="1714"/>
      <c r="SM36" s="1714"/>
      <c r="SN36" s="1714"/>
      <c r="SO36" s="1714"/>
      <c r="SP36" s="1714"/>
      <c r="SQ36" s="1714"/>
      <c r="SR36" s="1714"/>
      <c r="SS36" s="1714"/>
      <c r="ST36" s="1714"/>
      <c r="SU36" s="1714"/>
      <c r="SV36" s="1714"/>
      <c r="SW36" s="1714"/>
      <c r="SX36" s="1714"/>
      <c r="SY36" s="1714"/>
      <c r="SZ36" s="1714"/>
      <c r="TA36" s="1714"/>
      <c r="TB36" s="1714"/>
      <c r="TC36" s="1714"/>
      <c r="TD36" s="1714"/>
      <c r="TE36" s="1714"/>
      <c r="TF36" s="1714"/>
      <c r="TG36" s="1714"/>
      <c r="TH36" s="1714"/>
      <c r="TI36" s="1714"/>
      <c r="TJ36" s="1714"/>
      <c r="TK36" s="1714"/>
      <c r="TL36" s="1714"/>
      <c r="TM36" s="1714"/>
      <c r="TN36" s="1714"/>
      <c r="TO36" s="1714"/>
      <c r="TP36" s="1714"/>
      <c r="TQ36" s="1714"/>
      <c r="TR36" s="1714"/>
      <c r="TS36" s="1714"/>
      <c r="TT36" s="1714"/>
      <c r="TU36" s="1714"/>
      <c r="TV36" s="1714"/>
      <c r="TW36" s="1714"/>
      <c r="TX36" s="1714"/>
      <c r="TY36" s="1714"/>
      <c r="TZ36" s="1714"/>
      <c r="UA36" s="1714"/>
      <c r="UB36" s="1714"/>
      <c r="UC36" s="1714"/>
      <c r="UD36" s="1714"/>
      <c r="UE36" s="1714"/>
      <c r="UF36" s="1714"/>
      <c r="UG36" s="1714"/>
      <c r="UH36" s="1714"/>
      <c r="UI36" s="1714"/>
      <c r="UJ36" s="1714"/>
      <c r="UK36" s="1714"/>
      <c r="UL36" s="1714"/>
      <c r="UM36" s="1714"/>
      <c r="UN36" s="1714"/>
      <c r="UO36" s="1714"/>
      <c r="UP36" s="1714"/>
      <c r="UQ36" s="1714"/>
      <c r="UR36" s="1714"/>
      <c r="US36" s="1714"/>
      <c r="UT36" s="1714"/>
      <c r="UU36" s="1714"/>
      <c r="UV36" s="1714"/>
      <c r="UW36" s="1714"/>
      <c r="UX36" s="1714"/>
      <c r="UY36" s="1714"/>
      <c r="UZ36" s="1714"/>
      <c r="VA36" s="1714"/>
      <c r="VB36" s="1714"/>
      <c r="VC36" s="1714"/>
      <c r="VD36" s="1714"/>
      <c r="VE36" s="1714"/>
      <c r="VF36" s="1714"/>
      <c r="VG36" s="1714"/>
      <c r="VH36" s="1714"/>
      <c r="VI36" s="1714"/>
      <c r="VJ36" s="1714"/>
      <c r="VK36" s="1714"/>
      <c r="VL36" s="1714"/>
      <c r="VM36" s="1714"/>
      <c r="VN36" s="1714"/>
      <c r="VO36" s="1714"/>
      <c r="VP36" s="1714"/>
      <c r="VQ36" s="1714"/>
      <c r="VR36" s="1714"/>
      <c r="VS36" s="1714"/>
      <c r="VT36" s="1714"/>
      <c r="VU36" s="1714"/>
      <c r="VV36" s="1714"/>
      <c r="VW36" s="1714"/>
      <c r="VX36" s="1714"/>
      <c r="VY36" s="1714"/>
      <c r="VZ36" s="1714"/>
      <c r="WA36" s="1714"/>
      <c r="WB36" s="1714"/>
      <c r="WC36" s="1714"/>
      <c r="WD36" s="1714"/>
      <c r="WE36" s="1714"/>
      <c r="WF36" s="1714"/>
      <c r="WG36" s="1714"/>
      <c r="WH36" s="1714"/>
      <c r="WI36" s="1714"/>
      <c r="WJ36" s="1714"/>
      <c r="WK36" s="1714"/>
      <c r="WL36" s="1714"/>
      <c r="WM36" s="1714"/>
      <c r="WN36" s="1714"/>
      <c r="WO36" s="1714"/>
      <c r="WP36" s="1714"/>
      <c r="WQ36" s="1714"/>
      <c r="WR36" s="1714"/>
      <c r="WS36" s="1714"/>
      <c r="WT36" s="1714"/>
      <c r="WU36" s="1714"/>
      <c r="WV36" s="1714"/>
      <c r="WW36" s="1714"/>
      <c r="WX36" s="1714"/>
      <c r="WY36" s="1714"/>
      <c r="WZ36" s="1714"/>
      <c r="XA36" s="1714"/>
      <c r="XB36" s="1714"/>
      <c r="XC36" s="1714"/>
      <c r="XD36" s="1714"/>
      <c r="XE36" s="1714"/>
      <c r="XF36" s="1714"/>
      <c r="XG36" s="1714"/>
      <c r="XH36" s="1714"/>
      <c r="XI36" s="1714"/>
      <c r="XJ36" s="1714"/>
      <c r="XK36" s="1714"/>
      <c r="XL36" s="1714"/>
      <c r="XM36" s="1714"/>
      <c r="XN36" s="1714"/>
      <c r="XO36" s="1714"/>
      <c r="XP36" s="1714"/>
      <c r="XQ36" s="1714"/>
      <c r="XR36" s="1714"/>
      <c r="XS36" s="1714"/>
      <c r="XT36" s="1714"/>
      <c r="XU36" s="1714"/>
      <c r="XV36" s="1714"/>
      <c r="XW36" s="1714"/>
      <c r="XX36" s="1714"/>
      <c r="XY36" s="1714"/>
      <c r="XZ36" s="1714"/>
      <c r="YA36" s="1714"/>
      <c r="YB36" s="1714"/>
      <c r="YC36" s="1714"/>
      <c r="YD36" s="1714"/>
      <c r="YE36" s="1714"/>
      <c r="YF36" s="1714"/>
      <c r="YG36" s="1714"/>
      <c r="YH36" s="1714"/>
      <c r="YI36" s="1714"/>
      <c r="YJ36" s="1714"/>
      <c r="YK36" s="1714"/>
      <c r="YL36" s="1714"/>
      <c r="YM36" s="1714"/>
      <c r="YN36" s="1714"/>
      <c r="YO36" s="1714"/>
      <c r="YP36" s="1714"/>
      <c r="YQ36" s="1714"/>
      <c r="YR36" s="1714"/>
      <c r="YS36" s="1714"/>
      <c r="YT36" s="1714"/>
      <c r="YU36" s="1714"/>
      <c r="YV36" s="1714"/>
      <c r="YW36" s="1714"/>
      <c r="YX36" s="1714"/>
      <c r="YY36" s="1714"/>
      <c r="YZ36" s="1714"/>
      <c r="ZA36" s="1714"/>
      <c r="ZB36" s="1714"/>
      <c r="ZC36" s="1714"/>
      <c r="ZD36" s="1714"/>
      <c r="ZE36" s="1714"/>
      <c r="ZF36" s="1714"/>
      <c r="ZG36" s="1714"/>
      <c r="ZH36" s="1714"/>
      <c r="ZI36" s="1714"/>
      <c r="ZJ36" s="1714"/>
      <c r="ZK36" s="1714"/>
      <c r="ZL36" s="1714"/>
      <c r="ZM36" s="1714"/>
      <c r="ZN36" s="1714"/>
      <c r="ZO36" s="1714"/>
      <c r="ZP36" s="1714"/>
      <c r="ZQ36" s="1714"/>
      <c r="ZR36" s="1714"/>
      <c r="ZS36" s="1714"/>
      <c r="ZT36" s="1714"/>
      <c r="ZU36" s="1714"/>
      <c r="ZV36" s="1714"/>
      <c r="ZW36" s="1714"/>
      <c r="ZX36" s="1714"/>
      <c r="ZY36" s="1714"/>
      <c r="ZZ36" s="1714"/>
      <c r="AAA36" s="1714"/>
      <c r="AAB36" s="1714"/>
      <c r="AAC36" s="1714"/>
      <c r="AAD36" s="1714"/>
      <c r="AAE36" s="1714"/>
      <c r="AAF36" s="1714"/>
      <c r="AAG36" s="1714"/>
      <c r="AAH36" s="1714"/>
      <c r="AAI36" s="1714"/>
      <c r="AAJ36" s="1714"/>
      <c r="AAK36" s="1714"/>
      <c r="AAL36" s="1714"/>
      <c r="AAM36" s="1714"/>
      <c r="AAN36" s="1714"/>
      <c r="AAO36" s="1714"/>
      <c r="AAP36" s="1714"/>
      <c r="AAQ36" s="1714"/>
      <c r="AAR36" s="1714"/>
      <c r="AAS36" s="1714"/>
      <c r="AAT36" s="1714"/>
      <c r="AAU36" s="1714"/>
      <c r="AAV36" s="1714"/>
      <c r="AAW36" s="1714"/>
      <c r="AAX36" s="1714"/>
      <c r="AAY36" s="1714"/>
      <c r="AAZ36" s="1714"/>
      <c r="ABA36" s="1714"/>
      <c r="ABB36" s="1714"/>
      <c r="ABC36" s="1714"/>
      <c r="ABD36" s="1714"/>
      <c r="ABE36" s="1714"/>
      <c r="ABF36" s="1714"/>
      <c r="ABG36" s="1714"/>
      <c r="ABH36" s="1714"/>
      <c r="ABI36" s="1714"/>
      <c r="ABJ36" s="1714"/>
      <c r="ABK36" s="1714"/>
      <c r="ABL36" s="1714"/>
      <c r="ABM36" s="1714"/>
      <c r="ABN36" s="1714"/>
      <c r="ABO36" s="1714"/>
      <c r="ABP36" s="1714"/>
      <c r="ABQ36" s="1714"/>
      <c r="ABR36" s="1714"/>
      <c r="ABS36" s="1714"/>
      <c r="ABT36" s="1714"/>
      <c r="ABU36" s="1714"/>
      <c r="ABV36" s="1714"/>
      <c r="ABW36" s="1714"/>
      <c r="ABX36" s="1714"/>
      <c r="ABY36" s="1714"/>
      <c r="ABZ36" s="1714"/>
      <c r="ACA36" s="1714"/>
      <c r="ACB36" s="1714"/>
      <c r="ACC36" s="1714"/>
      <c r="ACD36" s="1714"/>
      <c r="ACE36" s="1714"/>
      <c r="ACF36" s="1714"/>
      <c r="ACG36" s="1714"/>
      <c r="ACH36" s="1714"/>
      <c r="ACI36" s="1714"/>
      <c r="ACJ36" s="1714"/>
      <c r="ACK36" s="1714"/>
      <c r="ACL36" s="1714"/>
      <c r="ACM36" s="1714"/>
      <c r="ACN36" s="1714"/>
      <c r="ACO36" s="1714"/>
      <c r="ACP36" s="1714"/>
      <c r="ACQ36" s="1714"/>
      <c r="ACR36" s="1714"/>
      <c r="ACS36" s="1714"/>
      <c r="ACT36" s="1714"/>
      <c r="ACU36" s="1714"/>
      <c r="ACV36" s="1714"/>
      <c r="ACW36" s="1714"/>
      <c r="ACX36" s="1714"/>
      <c r="ACY36" s="1714"/>
      <c r="ACZ36" s="1714"/>
      <c r="ADA36" s="1714"/>
      <c r="ADB36" s="1714"/>
      <c r="ADC36" s="1714"/>
      <c r="ADD36" s="1714"/>
      <c r="ADE36" s="1714"/>
      <c r="ADF36" s="1714"/>
      <c r="ADG36" s="1714"/>
      <c r="ADH36" s="1714"/>
      <c r="ADI36" s="1714"/>
      <c r="ADJ36" s="1714"/>
      <c r="ADK36" s="1714"/>
      <c r="ADL36" s="1714"/>
      <c r="ADM36" s="1714"/>
      <c r="ADN36" s="1714"/>
      <c r="ADO36" s="1714"/>
      <c r="ADP36" s="1714"/>
      <c r="ADQ36" s="1714"/>
      <c r="ADR36" s="1714"/>
      <c r="ADS36" s="1714"/>
      <c r="ADT36" s="1714"/>
      <c r="ADU36" s="1714"/>
      <c r="ADV36" s="1714"/>
      <c r="ADW36" s="1714"/>
      <c r="ADX36" s="1714"/>
      <c r="ADY36" s="1714"/>
      <c r="ADZ36" s="1714"/>
      <c r="AEA36" s="1714"/>
      <c r="AEB36" s="1714"/>
      <c r="AEC36" s="1714"/>
      <c r="AED36" s="1714"/>
      <c r="AEE36" s="1714"/>
      <c r="AEF36" s="1714"/>
      <c r="AEG36" s="1714"/>
      <c r="AEH36" s="1714"/>
      <c r="AEI36" s="1714"/>
      <c r="AEJ36" s="1714"/>
      <c r="AEK36" s="1714"/>
      <c r="AEL36" s="1714"/>
      <c r="AEM36" s="1714"/>
      <c r="AEN36" s="1714"/>
      <c r="AEO36" s="1714"/>
      <c r="AEP36" s="1714"/>
      <c r="AEQ36" s="1714"/>
      <c r="AER36" s="1714"/>
      <c r="AES36" s="1714"/>
      <c r="AET36" s="1714"/>
      <c r="AEU36" s="1714"/>
      <c r="AEV36" s="1714"/>
      <c r="AEW36" s="1714"/>
      <c r="AEX36" s="1714"/>
      <c r="AEY36" s="1714"/>
      <c r="AEZ36" s="1714"/>
      <c r="AFA36" s="1714"/>
      <c r="AFB36" s="1714"/>
      <c r="AFC36" s="1714"/>
      <c r="AFD36" s="1714"/>
      <c r="AFE36" s="1714"/>
      <c r="AFF36" s="1714"/>
      <c r="AFG36" s="1714"/>
      <c r="AFH36" s="1714"/>
      <c r="AFI36" s="1714"/>
      <c r="AFJ36" s="1714"/>
      <c r="AFK36" s="1714"/>
      <c r="AFL36" s="1714"/>
      <c r="AFM36" s="1714"/>
      <c r="AFN36" s="1714"/>
      <c r="AFO36" s="1714"/>
      <c r="AFP36" s="1714"/>
      <c r="AFQ36" s="1714"/>
      <c r="AFR36" s="1714"/>
      <c r="AFS36" s="1714"/>
      <c r="AFT36" s="1714"/>
      <c r="AFU36" s="1714"/>
      <c r="AFV36" s="1714"/>
      <c r="AFW36" s="1714"/>
      <c r="AFX36" s="1714"/>
      <c r="AFY36" s="1714"/>
      <c r="AFZ36" s="1714"/>
      <c r="AGA36" s="1714"/>
      <c r="AGB36" s="1714"/>
      <c r="AGC36" s="1714"/>
      <c r="AGD36" s="1714"/>
      <c r="AGE36" s="1714"/>
      <c r="AGF36" s="1714"/>
      <c r="AGG36" s="1714"/>
      <c r="AGH36" s="1714"/>
      <c r="AGI36" s="1714"/>
      <c r="AGJ36" s="1714"/>
      <c r="AGK36" s="1714"/>
      <c r="AGL36" s="1714"/>
      <c r="AGM36" s="1714"/>
      <c r="AGN36" s="1714"/>
      <c r="AGO36" s="1714"/>
      <c r="AGP36" s="1714"/>
      <c r="AGQ36" s="1714"/>
      <c r="AGR36" s="1714"/>
      <c r="AGS36" s="1714"/>
      <c r="AGT36" s="1714"/>
      <c r="AGU36" s="1714"/>
      <c r="AGV36" s="1714"/>
      <c r="AGW36" s="1714"/>
      <c r="AGX36" s="1714"/>
      <c r="AGY36" s="1714"/>
      <c r="AGZ36" s="1714"/>
      <c r="AHA36" s="1714"/>
      <c r="AHB36" s="1714"/>
      <c r="AHC36" s="1714"/>
      <c r="AHD36" s="1714"/>
      <c r="AHE36" s="1714"/>
      <c r="AHF36" s="1714"/>
      <c r="AHG36" s="1714"/>
      <c r="AHH36" s="1714"/>
      <c r="AHI36" s="1714"/>
      <c r="AHJ36" s="1714"/>
      <c r="AHK36" s="1714"/>
      <c r="AHL36" s="1714"/>
      <c r="AHM36" s="1714"/>
      <c r="AHN36" s="1714"/>
      <c r="AHO36" s="1714"/>
      <c r="AHP36" s="1714"/>
      <c r="AHQ36" s="1714"/>
      <c r="AHR36" s="1714"/>
      <c r="AHS36" s="1714"/>
      <c r="AHT36" s="1714"/>
      <c r="AHU36" s="1714"/>
      <c r="AHV36" s="1714"/>
      <c r="AHW36" s="1714"/>
      <c r="AHX36" s="1714"/>
      <c r="AHY36" s="1714"/>
      <c r="AHZ36" s="1714"/>
      <c r="AIA36" s="1714"/>
      <c r="AIB36" s="1714"/>
      <c r="AIC36" s="1714"/>
      <c r="AID36" s="1714"/>
      <c r="AIE36" s="1714"/>
      <c r="AIF36" s="1714"/>
      <c r="AIG36" s="1714"/>
      <c r="AIH36" s="1714"/>
      <c r="AII36" s="1714"/>
      <c r="AIJ36" s="1714"/>
      <c r="AIK36" s="1714"/>
      <c r="AIL36" s="1714"/>
      <c r="AIM36" s="1714"/>
      <c r="AIN36" s="1714"/>
      <c r="AIO36" s="1714"/>
      <c r="AIP36" s="1714"/>
      <c r="AIQ36" s="1714"/>
      <c r="AIR36" s="1714"/>
      <c r="AIS36" s="1714"/>
      <c r="AIT36" s="1714"/>
      <c r="AIU36" s="1714"/>
      <c r="AIV36" s="1714"/>
      <c r="AIW36" s="1714"/>
      <c r="AIX36" s="1714"/>
      <c r="AIY36" s="1714"/>
      <c r="AIZ36" s="1714"/>
      <c r="AJA36" s="1714"/>
      <c r="AJB36" s="1714"/>
      <c r="AJC36" s="1714"/>
      <c r="AJD36" s="1714"/>
      <c r="AJE36" s="1714"/>
      <c r="AJF36" s="1714"/>
      <c r="AJG36" s="1714"/>
      <c r="AJH36" s="1714"/>
      <c r="AJI36" s="1714"/>
      <c r="AJJ36" s="1714"/>
      <c r="AJK36" s="1714"/>
      <c r="AJL36" s="1714"/>
      <c r="AJM36" s="1714"/>
      <c r="AJN36" s="1714"/>
      <c r="AJO36" s="1714"/>
      <c r="AJP36" s="1714"/>
      <c r="AJQ36" s="1714"/>
      <c r="AJR36" s="1714"/>
      <c r="AJS36" s="1714"/>
      <c r="AJT36" s="1714"/>
      <c r="AJU36" s="1714"/>
      <c r="AJV36" s="1714"/>
      <c r="AJW36" s="1714"/>
      <c r="AJX36" s="1714"/>
      <c r="AJY36" s="1714"/>
      <c r="AJZ36" s="1714"/>
      <c r="AKA36" s="1714"/>
      <c r="AKB36" s="1714"/>
      <c r="AKC36" s="1714"/>
      <c r="AKD36" s="1714"/>
      <c r="AKE36" s="1714"/>
      <c r="AKF36" s="1714"/>
      <c r="AKG36" s="1714"/>
      <c r="AKH36" s="1714"/>
      <c r="AKI36" s="1714"/>
      <c r="AKJ36" s="1714"/>
      <c r="AKK36" s="1714"/>
      <c r="AKL36" s="1714"/>
      <c r="AKM36" s="1714"/>
      <c r="AKN36" s="1714"/>
      <c r="AKO36" s="1714"/>
      <c r="AKP36" s="1714"/>
      <c r="AKQ36" s="1714"/>
      <c r="AKR36" s="1714"/>
      <c r="AKS36" s="1714"/>
      <c r="AKT36" s="1714"/>
      <c r="AKU36" s="1714"/>
      <c r="AKV36" s="1714"/>
      <c r="AKW36" s="1714"/>
      <c r="AKX36" s="1714"/>
      <c r="AKY36" s="1714"/>
      <c r="AKZ36" s="1714"/>
      <c r="ALA36" s="1714"/>
      <c r="ALB36" s="1714"/>
      <c r="ALC36" s="1714"/>
      <c r="ALD36" s="1714"/>
      <c r="ALE36" s="1714"/>
      <c r="ALF36" s="1714"/>
      <c r="ALG36" s="1714"/>
      <c r="ALH36" s="1714"/>
      <c r="ALI36" s="1714"/>
      <c r="ALJ36" s="1714"/>
      <c r="ALK36" s="1714"/>
      <c r="ALL36" s="1714"/>
      <c r="ALM36" s="1714"/>
      <c r="ALN36" s="1714"/>
      <c r="ALO36" s="1714"/>
      <c r="ALP36" s="1714"/>
      <c r="ALQ36" s="1714"/>
      <c r="ALR36" s="1714"/>
      <c r="ALS36" s="1714"/>
      <c r="ALT36" s="1714"/>
      <c r="ALU36" s="1714"/>
      <c r="ALV36" s="1714"/>
      <c r="ALW36" s="1714"/>
      <c r="ALX36" s="1714"/>
      <c r="ALY36" s="1714"/>
      <c r="ALZ36" s="1714"/>
      <c r="AMA36" s="1714"/>
      <c r="AMB36" s="1714"/>
      <c r="AMC36" s="1714"/>
      <c r="AMD36" s="1714"/>
      <c r="AME36" s="1714"/>
      <c r="AMF36" s="1714"/>
      <c r="AMG36" s="1714"/>
      <c r="AMH36" s="1714"/>
      <c r="AMI36" s="1714"/>
      <c r="AMJ36" s="1714"/>
      <c r="AMK36" s="1714"/>
    </row>
    <row r="37" spans="1:1025" s="1409" customFormat="1" ht="30" customHeight="1">
      <c r="A37" s="1705" t="s">
        <v>3862</v>
      </c>
      <c r="B37" s="1705" t="s">
        <v>3863</v>
      </c>
      <c r="C37" s="1705" t="s">
        <v>647</v>
      </c>
      <c r="D37" s="1705" t="s">
        <v>4058</v>
      </c>
      <c r="E37" s="1705" t="s">
        <v>4059</v>
      </c>
      <c r="F37" s="1705" t="s">
        <v>4060</v>
      </c>
      <c r="G37" s="1705" t="s">
        <v>4061</v>
      </c>
      <c r="H37" s="1705"/>
      <c r="I37" s="1705"/>
      <c r="J37" s="1705"/>
      <c r="K37" s="1705"/>
      <c r="L37" s="1705"/>
      <c r="M37" s="1705"/>
      <c r="N37" s="1705"/>
      <c r="O37" s="1705"/>
      <c r="P37" s="1705" t="s">
        <v>4100</v>
      </c>
      <c r="Q37" s="1705" t="s">
        <v>4101</v>
      </c>
      <c r="R37" s="1739"/>
      <c r="S37" s="1705" t="s">
        <v>4085</v>
      </c>
      <c r="T37" s="1709" t="s">
        <v>4102</v>
      </c>
      <c r="U37" s="1705" t="s">
        <v>2504</v>
      </c>
      <c r="V37" s="1705" t="s">
        <v>3940</v>
      </c>
      <c r="W37" s="1705" t="s">
        <v>3901</v>
      </c>
      <c r="X37" s="1705" t="s">
        <v>3874</v>
      </c>
      <c r="Y37" s="1705" t="s">
        <v>3914</v>
      </c>
      <c r="Z37" s="1705" t="s">
        <v>4096</v>
      </c>
      <c r="AA37" s="1705" t="s">
        <v>1146</v>
      </c>
      <c r="AB37" s="1705" t="s">
        <v>4067</v>
      </c>
      <c r="AC37" s="1705" t="s">
        <v>4068</v>
      </c>
      <c r="AD37" s="1705" t="s">
        <v>3906</v>
      </c>
      <c r="AE37" s="1705" t="s">
        <v>138</v>
      </c>
      <c r="AF37" s="1705" t="s">
        <v>3881</v>
      </c>
      <c r="AG37" s="1705"/>
      <c r="AH37" s="1705"/>
      <c r="AI37" s="1705"/>
      <c r="AJ37" s="1705"/>
      <c r="AK37" s="1705"/>
      <c r="AL37" s="1705"/>
      <c r="AM37" s="1705"/>
      <c r="AN37" s="1705"/>
      <c r="AO37" s="1705"/>
      <c r="AP37" s="1705"/>
      <c r="AQ37" s="1705"/>
      <c r="AR37" s="1705"/>
      <c r="AS37" s="1705"/>
      <c r="AT37" s="1705"/>
      <c r="AU37" s="1705"/>
      <c r="AV37" s="1705"/>
      <c r="AW37" s="1705"/>
      <c r="AX37" s="1705"/>
      <c r="AY37" s="1705"/>
      <c r="AZ37" s="1705"/>
      <c r="BA37" s="1705" t="s">
        <v>3891</v>
      </c>
      <c r="BB37" s="1714"/>
      <c r="BC37" s="1714"/>
      <c r="BD37" s="1714"/>
      <c r="BE37" s="1714"/>
      <c r="BF37" s="1714"/>
      <c r="BG37" s="1714"/>
      <c r="BH37" s="1714"/>
      <c r="BI37" s="1714"/>
      <c r="BJ37" s="1714"/>
      <c r="BK37" s="1714"/>
      <c r="BL37" s="1714"/>
      <c r="BM37" s="1714"/>
      <c r="BN37" s="1714"/>
      <c r="BO37" s="1714"/>
      <c r="BP37" s="1714"/>
      <c r="BQ37" s="1714"/>
      <c r="BR37" s="1714"/>
      <c r="BS37" s="1714"/>
      <c r="BT37" s="1714"/>
      <c r="BU37" s="1714"/>
      <c r="BV37" s="1714"/>
      <c r="BW37" s="1714"/>
      <c r="BX37" s="1714"/>
      <c r="BY37" s="1714"/>
      <c r="BZ37" s="1714"/>
      <c r="CA37" s="1714"/>
      <c r="CB37" s="1714"/>
      <c r="CC37" s="1714"/>
      <c r="CD37" s="1714"/>
      <c r="CE37" s="1714"/>
      <c r="CF37" s="1714"/>
      <c r="CG37" s="1714"/>
      <c r="CH37" s="1714"/>
      <c r="CI37" s="1714"/>
      <c r="CJ37" s="1714"/>
      <c r="CK37" s="1714"/>
      <c r="CL37" s="1714"/>
      <c r="CM37" s="1714"/>
      <c r="CN37" s="1714"/>
      <c r="CO37" s="1714"/>
      <c r="CP37" s="1714"/>
      <c r="CQ37" s="1714"/>
      <c r="CR37" s="1714"/>
      <c r="CS37" s="1714"/>
      <c r="CT37" s="1714"/>
      <c r="CU37" s="1714"/>
      <c r="CV37" s="1714"/>
      <c r="CW37" s="1714"/>
      <c r="CX37" s="1714"/>
      <c r="CY37" s="1714"/>
      <c r="CZ37" s="1714"/>
      <c r="DA37" s="1714"/>
      <c r="DB37" s="1714"/>
      <c r="DC37" s="1714"/>
      <c r="DD37" s="1714"/>
      <c r="DE37" s="1714"/>
      <c r="DF37" s="1714"/>
      <c r="DG37" s="1714"/>
      <c r="DH37" s="1714"/>
      <c r="DI37" s="1714"/>
      <c r="DJ37" s="1714"/>
      <c r="DK37" s="1714"/>
      <c r="DL37" s="1714"/>
      <c r="DM37" s="1714"/>
      <c r="DN37" s="1714"/>
      <c r="DO37" s="1714"/>
      <c r="DP37" s="1714"/>
      <c r="DQ37" s="1714"/>
      <c r="DR37" s="1714"/>
      <c r="DS37" s="1714"/>
      <c r="DT37" s="1714"/>
      <c r="DU37" s="1714"/>
      <c r="DV37" s="1714"/>
      <c r="DW37" s="1714"/>
      <c r="DX37" s="1714"/>
      <c r="DY37" s="1714"/>
      <c r="DZ37" s="1714"/>
      <c r="EA37" s="1714"/>
      <c r="EB37" s="1714"/>
      <c r="EC37" s="1714"/>
      <c r="ED37" s="1714"/>
      <c r="EE37" s="1714"/>
      <c r="EF37" s="1714"/>
      <c r="EG37" s="1714"/>
      <c r="EH37" s="1714"/>
      <c r="EI37" s="1714"/>
      <c r="EJ37" s="1714"/>
      <c r="EK37" s="1714"/>
      <c r="EL37" s="1714"/>
      <c r="EM37" s="1714"/>
      <c r="EN37" s="1714"/>
      <c r="EO37" s="1714"/>
      <c r="EP37" s="1714"/>
      <c r="EQ37" s="1714"/>
      <c r="ER37" s="1714"/>
      <c r="ES37" s="1714"/>
      <c r="ET37" s="1714"/>
      <c r="EU37" s="1714"/>
      <c r="EV37" s="1714"/>
      <c r="EW37" s="1714"/>
      <c r="EX37" s="1714"/>
      <c r="EY37" s="1714"/>
      <c r="EZ37" s="1714"/>
      <c r="FA37" s="1714"/>
      <c r="FB37" s="1714"/>
      <c r="FC37" s="1714"/>
      <c r="FD37" s="1714"/>
      <c r="FE37" s="1714"/>
      <c r="FF37" s="1714"/>
      <c r="FG37" s="1714"/>
      <c r="FH37" s="1714"/>
      <c r="FI37" s="1714"/>
      <c r="FJ37" s="1714"/>
      <c r="FK37" s="1714"/>
      <c r="FL37" s="1714"/>
      <c r="FM37" s="1714"/>
      <c r="FN37" s="1714"/>
      <c r="FO37" s="1714"/>
      <c r="FP37" s="1714"/>
      <c r="FQ37" s="1714"/>
      <c r="FR37" s="1714"/>
      <c r="FS37" s="1714"/>
      <c r="FT37" s="1714"/>
      <c r="FU37" s="1714"/>
      <c r="FV37" s="1714"/>
      <c r="FW37" s="1714"/>
      <c r="FX37" s="1714"/>
      <c r="FY37" s="1714"/>
      <c r="FZ37" s="1714"/>
      <c r="GA37" s="1714"/>
      <c r="GB37" s="1714"/>
      <c r="GC37" s="1714"/>
      <c r="GD37" s="1714"/>
      <c r="GE37" s="1714"/>
      <c r="GF37" s="1714"/>
      <c r="GG37" s="1714"/>
      <c r="GH37" s="1714"/>
      <c r="GI37" s="1714"/>
      <c r="GJ37" s="1714"/>
      <c r="GK37" s="1714"/>
      <c r="GL37" s="1714"/>
      <c r="GM37" s="1714"/>
      <c r="GN37" s="1714"/>
      <c r="GO37" s="1714"/>
      <c r="GP37" s="1714"/>
      <c r="GQ37" s="1714"/>
      <c r="GR37" s="1714"/>
      <c r="GS37" s="1714"/>
      <c r="GT37" s="1714"/>
      <c r="GU37" s="1714"/>
      <c r="GV37" s="1714"/>
      <c r="GW37" s="1714"/>
      <c r="GX37" s="1714"/>
      <c r="GY37" s="1714"/>
      <c r="GZ37" s="1714"/>
      <c r="HA37" s="1714"/>
      <c r="HB37" s="1714"/>
      <c r="HC37" s="1714"/>
      <c r="HD37" s="1714"/>
      <c r="HE37" s="1714"/>
      <c r="HF37" s="1714"/>
      <c r="HG37" s="1714"/>
      <c r="HH37" s="1714"/>
      <c r="HI37" s="1714"/>
      <c r="HJ37" s="1714"/>
      <c r="HK37" s="1714"/>
      <c r="HL37" s="1714"/>
      <c r="HM37" s="1714"/>
      <c r="HN37" s="1714"/>
      <c r="HO37" s="1714"/>
      <c r="HP37" s="1714"/>
      <c r="HQ37" s="1714"/>
      <c r="HR37" s="1714"/>
      <c r="HS37" s="1714"/>
      <c r="HT37" s="1714"/>
      <c r="HU37" s="1714"/>
      <c r="HV37" s="1714"/>
      <c r="HW37" s="1714"/>
      <c r="HX37" s="1714"/>
      <c r="HY37" s="1714"/>
      <c r="HZ37" s="1714"/>
      <c r="IA37" s="1714"/>
      <c r="IB37" s="1714"/>
      <c r="IC37" s="1714"/>
      <c r="ID37" s="1714"/>
      <c r="IE37" s="1714"/>
      <c r="IF37" s="1714"/>
      <c r="IG37" s="1714"/>
      <c r="IH37" s="1714"/>
      <c r="II37" s="1714"/>
      <c r="IJ37" s="1714"/>
      <c r="IK37" s="1714"/>
      <c r="IL37" s="1714"/>
      <c r="IM37" s="1714"/>
      <c r="IN37" s="1714"/>
      <c r="IO37" s="1714"/>
      <c r="IP37" s="1714"/>
      <c r="IQ37" s="1714"/>
      <c r="IR37" s="1714"/>
      <c r="IS37" s="1714"/>
      <c r="IT37" s="1714"/>
      <c r="IU37" s="1714"/>
      <c r="IV37" s="1714"/>
      <c r="IW37" s="1714"/>
      <c r="IX37" s="1714"/>
      <c r="IY37" s="1714"/>
      <c r="IZ37" s="1714"/>
      <c r="JA37" s="1714"/>
      <c r="JB37" s="1714"/>
      <c r="JC37" s="1714"/>
      <c r="JD37" s="1714"/>
      <c r="JE37" s="1714"/>
      <c r="JF37" s="1714"/>
      <c r="JG37" s="1714"/>
      <c r="JH37" s="1714"/>
      <c r="JI37" s="1714"/>
      <c r="JJ37" s="1714"/>
      <c r="JK37" s="1714"/>
      <c r="JL37" s="1714"/>
      <c r="JM37" s="1714"/>
      <c r="JN37" s="1714"/>
      <c r="JO37" s="1714"/>
      <c r="JP37" s="1714"/>
      <c r="JQ37" s="1714"/>
      <c r="JR37" s="1714"/>
      <c r="JS37" s="1714"/>
      <c r="JT37" s="1714"/>
      <c r="JU37" s="1714"/>
      <c r="JV37" s="1714"/>
      <c r="JW37" s="1714"/>
      <c r="JX37" s="1714"/>
      <c r="JY37" s="1714"/>
      <c r="JZ37" s="1714"/>
      <c r="KA37" s="1714"/>
      <c r="KB37" s="1714"/>
      <c r="KC37" s="1714"/>
      <c r="KD37" s="1714"/>
      <c r="KE37" s="1714"/>
      <c r="KF37" s="1714"/>
      <c r="KG37" s="1714"/>
      <c r="KH37" s="1714"/>
      <c r="KI37" s="1714"/>
      <c r="KJ37" s="1714"/>
      <c r="KK37" s="1714"/>
      <c r="KL37" s="1714"/>
      <c r="KM37" s="1714"/>
      <c r="KN37" s="1714"/>
      <c r="KO37" s="1714"/>
      <c r="KP37" s="1714"/>
      <c r="KQ37" s="1714"/>
      <c r="KR37" s="1714"/>
      <c r="KS37" s="1714"/>
      <c r="KT37" s="1714"/>
      <c r="KU37" s="1714"/>
      <c r="KV37" s="1714"/>
      <c r="KW37" s="1714"/>
      <c r="KX37" s="1714"/>
      <c r="KY37" s="1714"/>
      <c r="KZ37" s="1714"/>
      <c r="LA37" s="1714"/>
      <c r="LB37" s="1714"/>
      <c r="LC37" s="1714"/>
      <c r="LD37" s="1714"/>
      <c r="LE37" s="1714"/>
      <c r="LF37" s="1714"/>
      <c r="LG37" s="1714"/>
      <c r="LH37" s="1714"/>
      <c r="LI37" s="1714"/>
      <c r="LJ37" s="1714"/>
      <c r="LK37" s="1714"/>
      <c r="LL37" s="1714"/>
      <c r="LM37" s="1714"/>
      <c r="LN37" s="1714"/>
      <c r="LO37" s="1714"/>
      <c r="LP37" s="1714"/>
      <c r="LQ37" s="1714"/>
      <c r="LR37" s="1714"/>
      <c r="LS37" s="1714"/>
      <c r="LT37" s="1714"/>
      <c r="LU37" s="1714"/>
      <c r="LV37" s="1714"/>
      <c r="LW37" s="1714"/>
      <c r="LX37" s="1714"/>
      <c r="LY37" s="1714"/>
      <c r="LZ37" s="1714"/>
      <c r="MA37" s="1714"/>
      <c r="MB37" s="1714"/>
      <c r="MC37" s="1714"/>
      <c r="MD37" s="1714"/>
      <c r="ME37" s="1714"/>
      <c r="MF37" s="1714"/>
      <c r="MG37" s="1714"/>
      <c r="MH37" s="1714"/>
      <c r="MI37" s="1714"/>
      <c r="MJ37" s="1714"/>
      <c r="MK37" s="1714"/>
      <c r="ML37" s="1714"/>
      <c r="MM37" s="1714"/>
      <c r="MN37" s="1714"/>
      <c r="MO37" s="1714"/>
      <c r="MP37" s="1714"/>
      <c r="MQ37" s="1714"/>
      <c r="MR37" s="1714"/>
      <c r="MS37" s="1714"/>
      <c r="MT37" s="1714"/>
      <c r="MU37" s="1714"/>
      <c r="MV37" s="1714"/>
      <c r="MW37" s="1714"/>
      <c r="MX37" s="1714"/>
      <c r="MY37" s="1714"/>
      <c r="MZ37" s="1714"/>
      <c r="NA37" s="1714"/>
      <c r="NB37" s="1714"/>
      <c r="NC37" s="1714"/>
      <c r="ND37" s="1714"/>
      <c r="NE37" s="1714"/>
      <c r="NF37" s="1714"/>
      <c r="NG37" s="1714"/>
      <c r="NH37" s="1714"/>
      <c r="NI37" s="1714"/>
      <c r="NJ37" s="1714"/>
      <c r="NK37" s="1714"/>
      <c r="NL37" s="1714"/>
      <c r="NM37" s="1714"/>
      <c r="NN37" s="1714"/>
      <c r="NO37" s="1714"/>
      <c r="NP37" s="1714"/>
      <c r="NQ37" s="1714"/>
      <c r="NR37" s="1714"/>
      <c r="NS37" s="1714"/>
      <c r="NT37" s="1714"/>
      <c r="NU37" s="1714"/>
      <c r="NV37" s="1714"/>
      <c r="NW37" s="1714"/>
      <c r="NX37" s="1714"/>
      <c r="NY37" s="1714"/>
      <c r="NZ37" s="1714"/>
      <c r="OA37" s="1714"/>
      <c r="OB37" s="1714"/>
      <c r="OC37" s="1714"/>
      <c r="OD37" s="1714"/>
      <c r="OE37" s="1714"/>
      <c r="OF37" s="1714"/>
      <c r="OG37" s="1714"/>
      <c r="OH37" s="1714"/>
      <c r="OI37" s="1714"/>
      <c r="OJ37" s="1714"/>
      <c r="OK37" s="1714"/>
      <c r="OL37" s="1714"/>
      <c r="OM37" s="1714"/>
      <c r="ON37" s="1714"/>
      <c r="OO37" s="1714"/>
      <c r="OP37" s="1714"/>
      <c r="OQ37" s="1714"/>
      <c r="OR37" s="1714"/>
      <c r="OS37" s="1714"/>
      <c r="OT37" s="1714"/>
      <c r="OU37" s="1714"/>
      <c r="OV37" s="1714"/>
      <c r="OW37" s="1714"/>
      <c r="OX37" s="1714"/>
      <c r="OY37" s="1714"/>
      <c r="OZ37" s="1714"/>
      <c r="PA37" s="1714"/>
      <c r="PB37" s="1714"/>
      <c r="PC37" s="1714"/>
      <c r="PD37" s="1714"/>
      <c r="PE37" s="1714"/>
      <c r="PF37" s="1714"/>
      <c r="PG37" s="1714"/>
      <c r="PH37" s="1714"/>
      <c r="PI37" s="1714"/>
      <c r="PJ37" s="1714"/>
      <c r="PK37" s="1714"/>
      <c r="PL37" s="1714"/>
      <c r="PM37" s="1714"/>
      <c r="PN37" s="1714"/>
      <c r="PO37" s="1714"/>
      <c r="PP37" s="1714"/>
      <c r="PQ37" s="1714"/>
      <c r="PR37" s="1714"/>
      <c r="PS37" s="1714"/>
      <c r="PT37" s="1714"/>
      <c r="PU37" s="1714"/>
      <c r="PV37" s="1714"/>
      <c r="PW37" s="1714"/>
      <c r="PX37" s="1714"/>
      <c r="PY37" s="1714"/>
      <c r="PZ37" s="1714"/>
      <c r="QA37" s="1714"/>
      <c r="QB37" s="1714"/>
      <c r="QC37" s="1714"/>
      <c r="QD37" s="1714"/>
      <c r="QE37" s="1714"/>
      <c r="QF37" s="1714"/>
      <c r="QG37" s="1714"/>
      <c r="QH37" s="1714"/>
      <c r="QI37" s="1714"/>
      <c r="QJ37" s="1714"/>
      <c r="QK37" s="1714"/>
      <c r="QL37" s="1714"/>
      <c r="QM37" s="1714"/>
      <c r="QN37" s="1714"/>
      <c r="QO37" s="1714"/>
      <c r="QP37" s="1714"/>
      <c r="QQ37" s="1714"/>
      <c r="QR37" s="1714"/>
      <c r="QS37" s="1714"/>
      <c r="QT37" s="1714"/>
      <c r="QU37" s="1714"/>
      <c r="QV37" s="1714"/>
      <c r="QW37" s="1714"/>
      <c r="QX37" s="1714"/>
      <c r="QY37" s="1714"/>
      <c r="QZ37" s="1714"/>
      <c r="RA37" s="1714"/>
      <c r="RB37" s="1714"/>
      <c r="RC37" s="1714"/>
      <c r="RD37" s="1714"/>
      <c r="RE37" s="1714"/>
      <c r="RF37" s="1714"/>
      <c r="RG37" s="1714"/>
      <c r="RH37" s="1714"/>
      <c r="RI37" s="1714"/>
      <c r="RJ37" s="1714"/>
      <c r="RK37" s="1714"/>
      <c r="RL37" s="1714"/>
      <c r="RM37" s="1714"/>
      <c r="RN37" s="1714"/>
      <c r="RO37" s="1714"/>
      <c r="RP37" s="1714"/>
      <c r="RQ37" s="1714"/>
      <c r="RR37" s="1714"/>
      <c r="RS37" s="1714"/>
      <c r="RT37" s="1714"/>
      <c r="RU37" s="1714"/>
      <c r="RV37" s="1714"/>
      <c r="RW37" s="1714"/>
      <c r="RX37" s="1714"/>
      <c r="RY37" s="1714"/>
      <c r="RZ37" s="1714"/>
      <c r="SA37" s="1714"/>
      <c r="SB37" s="1714"/>
      <c r="SC37" s="1714"/>
      <c r="SD37" s="1714"/>
      <c r="SE37" s="1714"/>
      <c r="SF37" s="1714"/>
      <c r="SG37" s="1714"/>
      <c r="SH37" s="1714"/>
      <c r="SI37" s="1714"/>
      <c r="SJ37" s="1714"/>
      <c r="SK37" s="1714"/>
      <c r="SL37" s="1714"/>
      <c r="SM37" s="1714"/>
      <c r="SN37" s="1714"/>
      <c r="SO37" s="1714"/>
      <c r="SP37" s="1714"/>
      <c r="SQ37" s="1714"/>
      <c r="SR37" s="1714"/>
      <c r="SS37" s="1714"/>
      <c r="ST37" s="1714"/>
      <c r="SU37" s="1714"/>
      <c r="SV37" s="1714"/>
      <c r="SW37" s="1714"/>
      <c r="SX37" s="1714"/>
      <c r="SY37" s="1714"/>
      <c r="SZ37" s="1714"/>
      <c r="TA37" s="1714"/>
      <c r="TB37" s="1714"/>
      <c r="TC37" s="1714"/>
      <c r="TD37" s="1714"/>
      <c r="TE37" s="1714"/>
      <c r="TF37" s="1714"/>
      <c r="TG37" s="1714"/>
      <c r="TH37" s="1714"/>
      <c r="TI37" s="1714"/>
      <c r="TJ37" s="1714"/>
      <c r="TK37" s="1714"/>
      <c r="TL37" s="1714"/>
      <c r="TM37" s="1714"/>
      <c r="TN37" s="1714"/>
      <c r="TO37" s="1714"/>
      <c r="TP37" s="1714"/>
      <c r="TQ37" s="1714"/>
      <c r="TR37" s="1714"/>
      <c r="TS37" s="1714"/>
      <c r="TT37" s="1714"/>
      <c r="TU37" s="1714"/>
      <c r="TV37" s="1714"/>
      <c r="TW37" s="1714"/>
      <c r="TX37" s="1714"/>
      <c r="TY37" s="1714"/>
      <c r="TZ37" s="1714"/>
      <c r="UA37" s="1714"/>
      <c r="UB37" s="1714"/>
      <c r="UC37" s="1714"/>
      <c r="UD37" s="1714"/>
      <c r="UE37" s="1714"/>
      <c r="UF37" s="1714"/>
      <c r="UG37" s="1714"/>
      <c r="UH37" s="1714"/>
      <c r="UI37" s="1714"/>
      <c r="UJ37" s="1714"/>
      <c r="UK37" s="1714"/>
      <c r="UL37" s="1714"/>
      <c r="UM37" s="1714"/>
      <c r="UN37" s="1714"/>
      <c r="UO37" s="1714"/>
      <c r="UP37" s="1714"/>
      <c r="UQ37" s="1714"/>
      <c r="UR37" s="1714"/>
      <c r="US37" s="1714"/>
      <c r="UT37" s="1714"/>
      <c r="UU37" s="1714"/>
      <c r="UV37" s="1714"/>
      <c r="UW37" s="1714"/>
      <c r="UX37" s="1714"/>
      <c r="UY37" s="1714"/>
      <c r="UZ37" s="1714"/>
      <c r="VA37" s="1714"/>
      <c r="VB37" s="1714"/>
      <c r="VC37" s="1714"/>
      <c r="VD37" s="1714"/>
      <c r="VE37" s="1714"/>
      <c r="VF37" s="1714"/>
      <c r="VG37" s="1714"/>
      <c r="VH37" s="1714"/>
      <c r="VI37" s="1714"/>
      <c r="VJ37" s="1714"/>
      <c r="VK37" s="1714"/>
      <c r="VL37" s="1714"/>
      <c r="VM37" s="1714"/>
      <c r="VN37" s="1714"/>
      <c r="VO37" s="1714"/>
      <c r="VP37" s="1714"/>
      <c r="VQ37" s="1714"/>
      <c r="VR37" s="1714"/>
      <c r="VS37" s="1714"/>
      <c r="VT37" s="1714"/>
      <c r="VU37" s="1714"/>
      <c r="VV37" s="1714"/>
      <c r="VW37" s="1714"/>
      <c r="VX37" s="1714"/>
      <c r="VY37" s="1714"/>
      <c r="VZ37" s="1714"/>
      <c r="WA37" s="1714"/>
      <c r="WB37" s="1714"/>
      <c r="WC37" s="1714"/>
      <c r="WD37" s="1714"/>
      <c r="WE37" s="1714"/>
      <c r="WF37" s="1714"/>
      <c r="WG37" s="1714"/>
      <c r="WH37" s="1714"/>
      <c r="WI37" s="1714"/>
      <c r="WJ37" s="1714"/>
      <c r="WK37" s="1714"/>
      <c r="WL37" s="1714"/>
      <c r="WM37" s="1714"/>
      <c r="WN37" s="1714"/>
      <c r="WO37" s="1714"/>
      <c r="WP37" s="1714"/>
      <c r="WQ37" s="1714"/>
      <c r="WR37" s="1714"/>
      <c r="WS37" s="1714"/>
      <c r="WT37" s="1714"/>
      <c r="WU37" s="1714"/>
      <c r="WV37" s="1714"/>
      <c r="WW37" s="1714"/>
      <c r="WX37" s="1714"/>
      <c r="WY37" s="1714"/>
      <c r="WZ37" s="1714"/>
      <c r="XA37" s="1714"/>
      <c r="XB37" s="1714"/>
      <c r="XC37" s="1714"/>
      <c r="XD37" s="1714"/>
      <c r="XE37" s="1714"/>
      <c r="XF37" s="1714"/>
      <c r="XG37" s="1714"/>
      <c r="XH37" s="1714"/>
      <c r="XI37" s="1714"/>
      <c r="XJ37" s="1714"/>
      <c r="XK37" s="1714"/>
      <c r="XL37" s="1714"/>
      <c r="XM37" s="1714"/>
      <c r="XN37" s="1714"/>
      <c r="XO37" s="1714"/>
      <c r="XP37" s="1714"/>
      <c r="XQ37" s="1714"/>
      <c r="XR37" s="1714"/>
      <c r="XS37" s="1714"/>
      <c r="XT37" s="1714"/>
      <c r="XU37" s="1714"/>
      <c r="XV37" s="1714"/>
      <c r="XW37" s="1714"/>
      <c r="XX37" s="1714"/>
      <c r="XY37" s="1714"/>
      <c r="XZ37" s="1714"/>
      <c r="YA37" s="1714"/>
      <c r="YB37" s="1714"/>
      <c r="YC37" s="1714"/>
      <c r="YD37" s="1714"/>
      <c r="YE37" s="1714"/>
      <c r="YF37" s="1714"/>
      <c r="YG37" s="1714"/>
      <c r="YH37" s="1714"/>
      <c r="YI37" s="1714"/>
      <c r="YJ37" s="1714"/>
      <c r="YK37" s="1714"/>
      <c r="YL37" s="1714"/>
      <c r="YM37" s="1714"/>
      <c r="YN37" s="1714"/>
      <c r="YO37" s="1714"/>
      <c r="YP37" s="1714"/>
      <c r="YQ37" s="1714"/>
      <c r="YR37" s="1714"/>
      <c r="YS37" s="1714"/>
      <c r="YT37" s="1714"/>
      <c r="YU37" s="1714"/>
      <c r="YV37" s="1714"/>
      <c r="YW37" s="1714"/>
      <c r="YX37" s="1714"/>
      <c r="YY37" s="1714"/>
      <c r="YZ37" s="1714"/>
      <c r="ZA37" s="1714"/>
      <c r="ZB37" s="1714"/>
      <c r="ZC37" s="1714"/>
      <c r="ZD37" s="1714"/>
      <c r="ZE37" s="1714"/>
      <c r="ZF37" s="1714"/>
      <c r="ZG37" s="1714"/>
      <c r="ZH37" s="1714"/>
      <c r="ZI37" s="1714"/>
      <c r="ZJ37" s="1714"/>
      <c r="ZK37" s="1714"/>
      <c r="ZL37" s="1714"/>
      <c r="ZM37" s="1714"/>
      <c r="ZN37" s="1714"/>
      <c r="ZO37" s="1714"/>
      <c r="ZP37" s="1714"/>
      <c r="ZQ37" s="1714"/>
      <c r="ZR37" s="1714"/>
      <c r="ZS37" s="1714"/>
      <c r="ZT37" s="1714"/>
      <c r="ZU37" s="1714"/>
      <c r="ZV37" s="1714"/>
      <c r="ZW37" s="1714"/>
      <c r="ZX37" s="1714"/>
      <c r="ZY37" s="1714"/>
      <c r="ZZ37" s="1714"/>
      <c r="AAA37" s="1714"/>
      <c r="AAB37" s="1714"/>
      <c r="AAC37" s="1714"/>
      <c r="AAD37" s="1714"/>
      <c r="AAE37" s="1714"/>
      <c r="AAF37" s="1714"/>
      <c r="AAG37" s="1714"/>
      <c r="AAH37" s="1714"/>
      <c r="AAI37" s="1714"/>
      <c r="AAJ37" s="1714"/>
      <c r="AAK37" s="1714"/>
      <c r="AAL37" s="1714"/>
      <c r="AAM37" s="1714"/>
      <c r="AAN37" s="1714"/>
      <c r="AAO37" s="1714"/>
      <c r="AAP37" s="1714"/>
      <c r="AAQ37" s="1714"/>
      <c r="AAR37" s="1714"/>
      <c r="AAS37" s="1714"/>
      <c r="AAT37" s="1714"/>
      <c r="AAU37" s="1714"/>
      <c r="AAV37" s="1714"/>
      <c r="AAW37" s="1714"/>
      <c r="AAX37" s="1714"/>
      <c r="AAY37" s="1714"/>
      <c r="AAZ37" s="1714"/>
      <c r="ABA37" s="1714"/>
      <c r="ABB37" s="1714"/>
      <c r="ABC37" s="1714"/>
      <c r="ABD37" s="1714"/>
      <c r="ABE37" s="1714"/>
      <c r="ABF37" s="1714"/>
      <c r="ABG37" s="1714"/>
      <c r="ABH37" s="1714"/>
      <c r="ABI37" s="1714"/>
      <c r="ABJ37" s="1714"/>
      <c r="ABK37" s="1714"/>
      <c r="ABL37" s="1714"/>
      <c r="ABM37" s="1714"/>
      <c r="ABN37" s="1714"/>
      <c r="ABO37" s="1714"/>
      <c r="ABP37" s="1714"/>
      <c r="ABQ37" s="1714"/>
      <c r="ABR37" s="1714"/>
      <c r="ABS37" s="1714"/>
      <c r="ABT37" s="1714"/>
      <c r="ABU37" s="1714"/>
      <c r="ABV37" s="1714"/>
      <c r="ABW37" s="1714"/>
      <c r="ABX37" s="1714"/>
      <c r="ABY37" s="1714"/>
      <c r="ABZ37" s="1714"/>
      <c r="ACA37" s="1714"/>
      <c r="ACB37" s="1714"/>
      <c r="ACC37" s="1714"/>
      <c r="ACD37" s="1714"/>
      <c r="ACE37" s="1714"/>
      <c r="ACF37" s="1714"/>
      <c r="ACG37" s="1714"/>
      <c r="ACH37" s="1714"/>
      <c r="ACI37" s="1714"/>
      <c r="ACJ37" s="1714"/>
      <c r="ACK37" s="1714"/>
      <c r="ACL37" s="1714"/>
      <c r="ACM37" s="1714"/>
      <c r="ACN37" s="1714"/>
      <c r="ACO37" s="1714"/>
      <c r="ACP37" s="1714"/>
      <c r="ACQ37" s="1714"/>
      <c r="ACR37" s="1714"/>
      <c r="ACS37" s="1714"/>
      <c r="ACT37" s="1714"/>
      <c r="ACU37" s="1714"/>
      <c r="ACV37" s="1714"/>
      <c r="ACW37" s="1714"/>
      <c r="ACX37" s="1714"/>
      <c r="ACY37" s="1714"/>
      <c r="ACZ37" s="1714"/>
      <c r="ADA37" s="1714"/>
      <c r="ADB37" s="1714"/>
      <c r="ADC37" s="1714"/>
      <c r="ADD37" s="1714"/>
      <c r="ADE37" s="1714"/>
      <c r="ADF37" s="1714"/>
      <c r="ADG37" s="1714"/>
      <c r="ADH37" s="1714"/>
      <c r="ADI37" s="1714"/>
      <c r="ADJ37" s="1714"/>
      <c r="ADK37" s="1714"/>
      <c r="ADL37" s="1714"/>
      <c r="ADM37" s="1714"/>
      <c r="ADN37" s="1714"/>
      <c r="ADO37" s="1714"/>
      <c r="ADP37" s="1714"/>
      <c r="ADQ37" s="1714"/>
      <c r="ADR37" s="1714"/>
      <c r="ADS37" s="1714"/>
      <c r="ADT37" s="1714"/>
      <c r="ADU37" s="1714"/>
      <c r="ADV37" s="1714"/>
      <c r="ADW37" s="1714"/>
      <c r="ADX37" s="1714"/>
      <c r="ADY37" s="1714"/>
      <c r="ADZ37" s="1714"/>
      <c r="AEA37" s="1714"/>
      <c r="AEB37" s="1714"/>
      <c r="AEC37" s="1714"/>
      <c r="AED37" s="1714"/>
      <c r="AEE37" s="1714"/>
      <c r="AEF37" s="1714"/>
      <c r="AEG37" s="1714"/>
      <c r="AEH37" s="1714"/>
      <c r="AEI37" s="1714"/>
      <c r="AEJ37" s="1714"/>
      <c r="AEK37" s="1714"/>
      <c r="AEL37" s="1714"/>
      <c r="AEM37" s="1714"/>
      <c r="AEN37" s="1714"/>
      <c r="AEO37" s="1714"/>
      <c r="AEP37" s="1714"/>
      <c r="AEQ37" s="1714"/>
      <c r="AER37" s="1714"/>
      <c r="AES37" s="1714"/>
      <c r="AET37" s="1714"/>
      <c r="AEU37" s="1714"/>
      <c r="AEV37" s="1714"/>
      <c r="AEW37" s="1714"/>
      <c r="AEX37" s="1714"/>
      <c r="AEY37" s="1714"/>
      <c r="AEZ37" s="1714"/>
      <c r="AFA37" s="1714"/>
      <c r="AFB37" s="1714"/>
      <c r="AFC37" s="1714"/>
      <c r="AFD37" s="1714"/>
      <c r="AFE37" s="1714"/>
      <c r="AFF37" s="1714"/>
      <c r="AFG37" s="1714"/>
      <c r="AFH37" s="1714"/>
      <c r="AFI37" s="1714"/>
      <c r="AFJ37" s="1714"/>
      <c r="AFK37" s="1714"/>
      <c r="AFL37" s="1714"/>
      <c r="AFM37" s="1714"/>
      <c r="AFN37" s="1714"/>
      <c r="AFO37" s="1714"/>
      <c r="AFP37" s="1714"/>
      <c r="AFQ37" s="1714"/>
      <c r="AFR37" s="1714"/>
      <c r="AFS37" s="1714"/>
      <c r="AFT37" s="1714"/>
      <c r="AFU37" s="1714"/>
      <c r="AFV37" s="1714"/>
      <c r="AFW37" s="1714"/>
      <c r="AFX37" s="1714"/>
      <c r="AFY37" s="1714"/>
      <c r="AFZ37" s="1714"/>
      <c r="AGA37" s="1714"/>
      <c r="AGB37" s="1714"/>
      <c r="AGC37" s="1714"/>
      <c r="AGD37" s="1714"/>
      <c r="AGE37" s="1714"/>
      <c r="AGF37" s="1714"/>
      <c r="AGG37" s="1714"/>
      <c r="AGH37" s="1714"/>
      <c r="AGI37" s="1714"/>
      <c r="AGJ37" s="1714"/>
      <c r="AGK37" s="1714"/>
      <c r="AGL37" s="1714"/>
      <c r="AGM37" s="1714"/>
      <c r="AGN37" s="1714"/>
      <c r="AGO37" s="1714"/>
      <c r="AGP37" s="1714"/>
      <c r="AGQ37" s="1714"/>
      <c r="AGR37" s="1714"/>
      <c r="AGS37" s="1714"/>
      <c r="AGT37" s="1714"/>
      <c r="AGU37" s="1714"/>
      <c r="AGV37" s="1714"/>
      <c r="AGW37" s="1714"/>
      <c r="AGX37" s="1714"/>
      <c r="AGY37" s="1714"/>
      <c r="AGZ37" s="1714"/>
      <c r="AHA37" s="1714"/>
      <c r="AHB37" s="1714"/>
      <c r="AHC37" s="1714"/>
      <c r="AHD37" s="1714"/>
      <c r="AHE37" s="1714"/>
      <c r="AHF37" s="1714"/>
      <c r="AHG37" s="1714"/>
      <c r="AHH37" s="1714"/>
      <c r="AHI37" s="1714"/>
      <c r="AHJ37" s="1714"/>
      <c r="AHK37" s="1714"/>
      <c r="AHL37" s="1714"/>
      <c r="AHM37" s="1714"/>
      <c r="AHN37" s="1714"/>
      <c r="AHO37" s="1714"/>
      <c r="AHP37" s="1714"/>
      <c r="AHQ37" s="1714"/>
      <c r="AHR37" s="1714"/>
      <c r="AHS37" s="1714"/>
      <c r="AHT37" s="1714"/>
      <c r="AHU37" s="1714"/>
      <c r="AHV37" s="1714"/>
      <c r="AHW37" s="1714"/>
      <c r="AHX37" s="1714"/>
      <c r="AHY37" s="1714"/>
      <c r="AHZ37" s="1714"/>
      <c r="AIA37" s="1714"/>
      <c r="AIB37" s="1714"/>
      <c r="AIC37" s="1714"/>
      <c r="AID37" s="1714"/>
      <c r="AIE37" s="1714"/>
      <c r="AIF37" s="1714"/>
      <c r="AIG37" s="1714"/>
      <c r="AIH37" s="1714"/>
      <c r="AII37" s="1714"/>
      <c r="AIJ37" s="1714"/>
      <c r="AIK37" s="1714"/>
      <c r="AIL37" s="1714"/>
      <c r="AIM37" s="1714"/>
      <c r="AIN37" s="1714"/>
      <c r="AIO37" s="1714"/>
      <c r="AIP37" s="1714"/>
      <c r="AIQ37" s="1714"/>
      <c r="AIR37" s="1714"/>
      <c r="AIS37" s="1714"/>
      <c r="AIT37" s="1714"/>
      <c r="AIU37" s="1714"/>
      <c r="AIV37" s="1714"/>
      <c r="AIW37" s="1714"/>
      <c r="AIX37" s="1714"/>
      <c r="AIY37" s="1714"/>
      <c r="AIZ37" s="1714"/>
      <c r="AJA37" s="1714"/>
      <c r="AJB37" s="1714"/>
      <c r="AJC37" s="1714"/>
      <c r="AJD37" s="1714"/>
      <c r="AJE37" s="1714"/>
      <c r="AJF37" s="1714"/>
      <c r="AJG37" s="1714"/>
      <c r="AJH37" s="1714"/>
      <c r="AJI37" s="1714"/>
      <c r="AJJ37" s="1714"/>
      <c r="AJK37" s="1714"/>
      <c r="AJL37" s="1714"/>
      <c r="AJM37" s="1714"/>
      <c r="AJN37" s="1714"/>
      <c r="AJO37" s="1714"/>
      <c r="AJP37" s="1714"/>
      <c r="AJQ37" s="1714"/>
      <c r="AJR37" s="1714"/>
      <c r="AJS37" s="1714"/>
      <c r="AJT37" s="1714"/>
      <c r="AJU37" s="1714"/>
      <c r="AJV37" s="1714"/>
      <c r="AJW37" s="1714"/>
      <c r="AJX37" s="1714"/>
      <c r="AJY37" s="1714"/>
      <c r="AJZ37" s="1714"/>
      <c r="AKA37" s="1714"/>
      <c r="AKB37" s="1714"/>
      <c r="AKC37" s="1714"/>
      <c r="AKD37" s="1714"/>
      <c r="AKE37" s="1714"/>
      <c r="AKF37" s="1714"/>
      <c r="AKG37" s="1714"/>
      <c r="AKH37" s="1714"/>
      <c r="AKI37" s="1714"/>
      <c r="AKJ37" s="1714"/>
      <c r="AKK37" s="1714"/>
      <c r="AKL37" s="1714"/>
      <c r="AKM37" s="1714"/>
      <c r="AKN37" s="1714"/>
      <c r="AKO37" s="1714"/>
      <c r="AKP37" s="1714"/>
      <c r="AKQ37" s="1714"/>
      <c r="AKR37" s="1714"/>
      <c r="AKS37" s="1714"/>
      <c r="AKT37" s="1714"/>
      <c r="AKU37" s="1714"/>
      <c r="AKV37" s="1714"/>
      <c r="AKW37" s="1714"/>
      <c r="AKX37" s="1714"/>
      <c r="AKY37" s="1714"/>
      <c r="AKZ37" s="1714"/>
      <c r="ALA37" s="1714"/>
      <c r="ALB37" s="1714"/>
      <c r="ALC37" s="1714"/>
      <c r="ALD37" s="1714"/>
      <c r="ALE37" s="1714"/>
      <c r="ALF37" s="1714"/>
      <c r="ALG37" s="1714"/>
      <c r="ALH37" s="1714"/>
      <c r="ALI37" s="1714"/>
      <c r="ALJ37" s="1714"/>
      <c r="ALK37" s="1714"/>
      <c r="ALL37" s="1714"/>
      <c r="ALM37" s="1714"/>
      <c r="ALN37" s="1714"/>
      <c r="ALO37" s="1714"/>
      <c r="ALP37" s="1714"/>
      <c r="ALQ37" s="1714"/>
      <c r="ALR37" s="1714"/>
      <c r="ALS37" s="1714"/>
      <c r="ALT37" s="1714"/>
      <c r="ALU37" s="1714"/>
      <c r="ALV37" s="1714"/>
      <c r="ALW37" s="1714"/>
      <c r="ALX37" s="1714"/>
      <c r="ALY37" s="1714"/>
      <c r="ALZ37" s="1714"/>
      <c r="AMA37" s="1714"/>
      <c r="AMB37" s="1714"/>
      <c r="AMC37" s="1714"/>
      <c r="AMD37" s="1714"/>
      <c r="AME37" s="1714"/>
      <c r="AMF37" s="1714"/>
      <c r="AMG37" s="1714"/>
      <c r="AMH37" s="1714"/>
      <c r="AMI37" s="1714"/>
      <c r="AMJ37" s="1714"/>
      <c r="AMK37" s="1714"/>
    </row>
    <row r="38" spans="1:1025" s="1409" customFormat="1" ht="30" customHeight="1">
      <c r="A38" s="1705" t="s">
        <v>3862</v>
      </c>
      <c r="B38" s="1705" t="s">
        <v>3863</v>
      </c>
      <c r="C38" s="1705" t="s">
        <v>647</v>
      </c>
      <c r="D38" s="1705" t="s">
        <v>4058</v>
      </c>
      <c r="E38" s="1705" t="s">
        <v>4059</v>
      </c>
      <c r="F38" s="1705" t="s">
        <v>4060</v>
      </c>
      <c r="G38" s="1705" t="s">
        <v>4061</v>
      </c>
      <c r="H38" s="1705"/>
      <c r="I38" s="1705"/>
      <c r="J38" s="1705"/>
      <c r="K38" s="1705"/>
      <c r="L38" s="1705"/>
      <c r="M38" s="1705"/>
      <c r="N38" s="1705"/>
      <c r="O38" s="1705"/>
      <c r="P38" s="1705" t="s">
        <v>4103</v>
      </c>
      <c r="Q38" s="1705" t="s">
        <v>4101</v>
      </c>
      <c r="R38" s="1739"/>
      <c r="S38" s="1705" t="s">
        <v>4085</v>
      </c>
      <c r="T38" s="1709" t="s">
        <v>4102</v>
      </c>
      <c r="U38" s="1705" t="s">
        <v>2504</v>
      </c>
      <c r="V38" s="1705" t="s">
        <v>3940</v>
      </c>
      <c r="W38" s="1705" t="s">
        <v>3901</v>
      </c>
      <c r="X38" s="1705" t="s">
        <v>3874</v>
      </c>
      <c r="Y38" s="1705" t="s">
        <v>3914</v>
      </c>
      <c r="Z38" s="1705" t="s">
        <v>4104</v>
      </c>
      <c r="AA38" s="1705" t="s">
        <v>1146</v>
      </c>
      <c r="AB38" s="1705" t="s">
        <v>4067</v>
      </c>
      <c r="AC38" s="1705" t="s">
        <v>4068</v>
      </c>
      <c r="AD38" s="1705" t="s">
        <v>3906</v>
      </c>
      <c r="AE38" s="1705" t="s">
        <v>138</v>
      </c>
      <c r="AF38" s="1705" t="s">
        <v>3881</v>
      </c>
      <c r="AG38" s="1705"/>
      <c r="AH38" s="1705"/>
      <c r="AI38" s="1705"/>
      <c r="AJ38" s="1705"/>
      <c r="AK38" s="1705"/>
      <c r="AL38" s="1705"/>
      <c r="AM38" s="1705"/>
      <c r="AN38" s="1705"/>
      <c r="AO38" s="1705"/>
      <c r="AP38" s="1705"/>
      <c r="AQ38" s="1705"/>
      <c r="AR38" s="1705"/>
      <c r="AS38" s="1705"/>
      <c r="AT38" s="1705"/>
      <c r="AU38" s="1705"/>
      <c r="AV38" s="1705"/>
      <c r="AW38" s="1705"/>
      <c r="AX38" s="1705"/>
      <c r="AY38" s="1705"/>
      <c r="AZ38" s="1705"/>
      <c r="BA38" s="1705" t="s">
        <v>3891</v>
      </c>
      <c r="BB38" s="1714"/>
      <c r="BC38" s="1714"/>
      <c r="BD38" s="1714"/>
      <c r="BE38" s="1714"/>
      <c r="BF38" s="1714"/>
      <c r="BG38" s="1714"/>
      <c r="BH38" s="1714"/>
      <c r="BI38" s="1714"/>
      <c r="BJ38" s="1714"/>
      <c r="BK38" s="1714"/>
      <c r="BL38" s="1714"/>
      <c r="BM38" s="1714"/>
      <c r="BN38" s="1714"/>
      <c r="BO38" s="1714"/>
      <c r="BP38" s="1714"/>
      <c r="BQ38" s="1714"/>
      <c r="BR38" s="1714"/>
      <c r="BS38" s="1714"/>
      <c r="BT38" s="1714"/>
      <c r="BU38" s="1714"/>
      <c r="BV38" s="1714"/>
      <c r="BW38" s="1714"/>
      <c r="BX38" s="1714"/>
      <c r="BY38" s="1714"/>
      <c r="BZ38" s="1714"/>
      <c r="CA38" s="1714"/>
      <c r="CB38" s="1714"/>
      <c r="CC38" s="1714"/>
      <c r="CD38" s="1714"/>
      <c r="CE38" s="1714"/>
      <c r="CF38" s="1714"/>
      <c r="CG38" s="1714"/>
      <c r="CH38" s="1714"/>
      <c r="CI38" s="1714"/>
      <c r="CJ38" s="1714"/>
      <c r="CK38" s="1714"/>
      <c r="CL38" s="1714"/>
      <c r="CM38" s="1714"/>
      <c r="CN38" s="1714"/>
      <c r="CO38" s="1714"/>
      <c r="CP38" s="1714"/>
      <c r="CQ38" s="1714"/>
      <c r="CR38" s="1714"/>
      <c r="CS38" s="1714"/>
      <c r="CT38" s="1714"/>
      <c r="CU38" s="1714"/>
      <c r="CV38" s="1714"/>
      <c r="CW38" s="1714"/>
      <c r="CX38" s="1714"/>
      <c r="CY38" s="1714"/>
      <c r="CZ38" s="1714"/>
      <c r="DA38" s="1714"/>
      <c r="DB38" s="1714"/>
      <c r="DC38" s="1714"/>
      <c r="DD38" s="1714"/>
      <c r="DE38" s="1714"/>
      <c r="DF38" s="1714"/>
      <c r="DG38" s="1714"/>
      <c r="DH38" s="1714"/>
      <c r="DI38" s="1714"/>
      <c r="DJ38" s="1714"/>
      <c r="DK38" s="1714"/>
      <c r="DL38" s="1714"/>
      <c r="DM38" s="1714"/>
      <c r="DN38" s="1714"/>
      <c r="DO38" s="1714"/>
      <c r="DP38" s="1714"/>
      <c r="DQ38" s="1714"/>
      <c r="DR38" s="1714"/>
      <c r="DS38" s="1714"/>
      <c r="DT38" s="1714"/>
      <c r="DU38" s="1714"/>
      <c r="DV38" s="1714"/>
      <c r="DW38" s="1714"/>
      <c r="DX38" s="1714"/>
      <c r="DY38" s="1714"/>
      <c r="DZ38" s="1714"/>
      <c r="EA38" s="1714"/>
      <c r="EB38" s="1714"/>
      <c r="EC38" s="1714"/>
      <c r="ED38" s="1714"/>
      <c r="EE38" s="1714"/>
      <c r="EF38" s="1714"/>
      <c r="EG38" s="1714"/>
      <c r="EH38" s="1714"/>
      <c r="EI38" s="1714"/>
      <c r="EJ38" s="1714"/>
      <c r="EK38" s="1714"/>
      <c r="EL38" s="1714"/>
      <c r="EM38" s="1714"/>
      <c r="EN38" s="1714"/>
      <c r="EO38" s="1714"/>
      <c r="EP38" s="1714"/>
      <c r="EQ38" s="1714"/>
      <c r="ER38" s="1714"/>
      <c r="ES38" s="1714"/>
      <c r="ET38" s="1714"/>
      <c r="EU38" s="1714"/>
      <c r="EV38" s="1714"/>
      <c r="EW38" s="1714"/>
      <c r="EX38" s="1714"/>
      <c r="EY38" s="1714"/>
      <c r="EZ38" s="1714"/>
      <c r="FA38" s="1714"/>
      <c r="FB38" s="1714"/>
      <c r="FC38" s="1714"/>
      <c r="FD38" s="1714"/>
      <c r="FE38" s="1714"/>
      <c r="FF38" s="1714"/>
      <c r="FG38" s="1714"/>
      <c r="FH38" s="1714"/>
      <c r="FI38" s="1714"/>
      <c r="FJ38" s="1714"/>
      <c r="FK38" s="1714"/>
      <c r="FL38" s="1714"/>
      <c r="FM38" s="1714"/>
      <c r="FN38" s="1714"/>
      <c r="FO38" s="1714"/>
      <c r="FP38" s="1714"/>
      <c r="FQ38" s="1714"/>
      <c r="FR38" s="1714"/>
      <c r="FS38" s="1714"/>
      <c r="FT38" s="1714"/>
      <c r="FU38" s="1714"/>
      <c r="FV38" s="1714"/>
      <c r="FW38" s="1714"/>
      <c r="FX38" s="1714"/>
      <c r="FY38" s="1714"/>
      <c r="FZ38" s="1714"/>
      <c r="GA38" s="1714"/>
      <c r="GB38" s="1714"/>
      <c r="GC38" s="1714"/>
      <c r="GD38" s="1714"/>
      <c r="GE38" s="1714"/>
      <c r="GF38" s="1714"/>
      <c r="GG38" s="1714"/>
      <c r="GH38" s="1714"/>
      <c r="GI38" s="1714"/>
      <c r="GJ38" s="1714"/>
      <c r="GK38" s="1714"/>
      <c r="GL38" s="1714"/>
      <c r="GM38" s="1714"/>
      <c r="GN38" s="1714"/>
      <c r="GO38" s="1714"/>
      <c r="GP38" s="1714"/>
      <c r="GQ38" s="1714"/>
      <c r="GR38" s="1714"/>
      <c r="GS38" s="1714"/>
      <c r="GT38" s="1714"/>
      <c r="GU38" s="1714"/>
      <c r="GV38" s="1714"/>
      <c r="GW38" s="1714"/>
      <c r="GX38" s="1714"/>
      <c r="GY38" s="1714"/>
      <c r="GZ38" s="1714"/>
      <c r="HA38" s="1714"/>
      <c r="HB38" s="1714"/>
      <c r="HC38" s="1714"/>
      <c r="HD38" s="1714"/>
      <c r="HE38" s="1714"/>
      <c r="HF38" s="1714"/>
      <c r="HG38" s="1714"/>
      <c r="HH38" s="1714"/>
      <c r="HI38" s="1714"/>
      <c r="HJ38" s="1714"/>
      <c r="HK38" s="1714"/>
      <c r="HL38" s="1714"/>
      <c r="HM38" s="1714"/>
      <c r="HN38" s="1714"/>
      <c r="HO38" s="1714"/>
      <c r="HP38" s="1714"/>
      <c r="HQ38" s="1714"/>
      <c r="HR38" s="1714"/>
      <c r="HS38" s="1714"/>
      <c r="HT38" s="1714"/>
      <c r="HU38" s="1714"/>
      <c r="HV38" s="1714"/>
      <c r="HW38" s="1714"/>
      <c r="HX38" s="1714"/>
      <c r="HY38" s="1714"/>
      <c r="HZ38" s="1714"/>
      <c r="IA38" s="1714"/>
      <c r="IB38" s="1714"/>
      <c r="IC38" s="1714"/>
      <c r="ID38" s="1714"/>
      <c r="IE38" s="1714"/>
      <c r="IF38" s="1714"/>
      <c r="IG38" s="1714"/>
      <c r="IH38" s="1714"/>
      <c r="II38" s="1714"/>
      <c r="IJ38" s="1714"/>
      <c r="IK38" s="1714"/>
      <c r="IL38" s="1714"/>
      <c r="IM38" s="1714"/>
      <c r="IN38" s="1714"/>
      <c r="IO38" s="1714"/>
      <c r="IP38" s="1714"/>
      <c r="IQ38" s="1714"/>
      <c r="IR38" s="1714"/>
      <c r="IS38" s="1714"/>
      <c r="IT38" s="1714"/>
      <c r="IU38" s="1714"/>
      <c r="IV38" s="1714"/>
      <c r="IW38" s="1714"/>
      <c r="IX38" s="1714"/>
      <c r="IY38" s="1714"/>
      <c r="IZ38" s="1714"/>
      <c r="JA38" s="1714"/>
      <c r="JB38" s="1714"/>
      <c r="JC38" s="1714"/>
      <c r="JD38" s="1714"/>
      <c r="JE38" s="1714"/>
      <c r="JF38" s="1714"/>
      <c r="JG38" s="1714"/>
      <c r="JH38" s="1714"/>
      <c r="JI38" s="1714"/>
      <c r="JJ38" s="1714"/>
      <c r="JK38" s="1714"/>
      <c r="JL38" s="1714"/>
      <c r="JM38" s="1714"/>
      <c r="JN38" s="1714"/>
      <c r="JO38" s="1714"/>
      <c r="JP38" s="1714"/>
      <c r="JQ38" s="1714"/>
      <c r="JR38" s="1714"/>
      <c r="JS38" s="1714"/>
      <c r="JT38" s="1714"/>
      <c r="JU38" s="1714"/>
      <c r="JV38" s="1714"/>
      <c r="JW38" s="1714"/>
      <c r="JX38" s="1714"/>
      <c r="JY38" s="1714"/>
      <c r="JZ38" s="1714"/>
      <c r="KA38" s="1714"/>
      <c r="KB38" s="1714"/>
      <c r="KC38" s="1714"/>
      <c r="KD38" s="1714"/>
      <c r="KE38" s="1714"/>
      <c r="KF38" s="1714"/>
      <c r="KG38" s="1714"/>
      <c r="KH38" s="1714"/>
      <c r="KI38" s="1714"/>
      <c r="KJ38" s="1714"/>
      <c r="KK38" s="1714"/>
      <c r="KL38" s="1714"/>
      <c r="KM38" s="1714"/>
      <c r="KN38" s="1714"/>
      <c r="KO38" s="1714"/>
      <c r="KP38" s="1714"/>
      <c r="KQ38" s="1714"/>
      <c r="KR38" s="1714"/>
      <c r="KS38" s="1714"/>
      <c r="KT38" s="1714"/>
      <c r="KU38" s="1714"/>
      <c r="KV38" s="1714"/>
      <c r="KW38" s="1714"/>
      <c r="KX38" s="1714"/>
      <c r="KY38" s="1714"/>
      <c r="KZ38" s="1714"/>
      <c r="LA38" s="1714"/>
      <c r="LB38" s="1714"/>
      <c r="LC38" s="1714"/>
      <c r="LD38" s="1714"/>
      <c r="LE38" s="1714"/>
      <c r="LF38" s="1714"/>
      <c r="LG38" s="1714"/>
      <c r="LH38" s="1714"/>
      <c r="LI38" s="1714"/>
      <c r="LJ38" s="1714"/>
      <c r="LK38" s="1714"/>
      <c r="LL38" s="1714"/>
      <c r="LM38" s="1714"/>
      <c r="LN38" s="1714"/>
      <c r="LO38" s="1714"/>
      <c r="LP38" s="1714"/>
      <c r="LQ38" s="1714"/>
      <c r="LR38" s="1714"/>
      <c r="LS38" s="1714"/>
      <c r="LT38" s="1714"/>
      <c r="LU38" s="1714"/>
      <c r="LV38" s="1714"/>
      <c r="LW38" s="1714"/>
      <c r="LX38" s="1714"/>
      <c r="LY38" s="1714"/>
      <c r="LZ38" s="1714"/>
      <c r="MA38" s="1714"/>
      <c r="MB38" s="1714"/>
      <c r="MC38" s="1714"/>
      <c r="MD38" s="1714"/>
      <c r="ME38" s="1714"/>
      <c r="MF38" s="1714"/>
      <c r="MG38" s="1714"/>
      <c r="MH38" s="1714"/>
      <c r="MI38" s="1714"/>
      <c r="MJ38" s="1714"/>
      <c r="MK38" s="1714"/>
      <c r="ML38" s="1714"/>
      <c r="MM38" s="1714"/>
      <c r="MN38" s="1714"/>
      <c r="MO38" s="1714"/>
      <c r="MP38" s="1714"/>
      <c r="MQ38" s="1714"/>
      <c r="MR38" s="1714"/>
      <c r="MS38" s="1714"/>
      <c r="MT38" s="1714"/>
      <c r="MU38" s="1714"/>
      <c r="MV38" s="1714"/>
      <c r="MW38" s="1714"/>
      <c r="MX38" s="1714"/>
      <c r="MY38" s="1714"/>
      <c r="MZ38" s="1714"/>
      <c r="NA38" s="1714"/>
      <c r="NB38" s="1714"/>
      <c r="NC38" s="1714"/>
      <c r="ND38" s="1714"/>
      <c r="NE38" s="1714"/>
      <c r="NF38" s="1714"/>
      <c r="NG38" s="1714"/>
      <c r="NH38" s="1714"/>
      <c r="NI38" s="1714"/>
      <c r="NJ38" s="1714"/>
      <c r="NK38" s="1714"/>
      <c r="NL38" s="1714"/>
      <c r="NM38" s="1714"/>
      <c r="NN38" s="1714"/>
      <c r="NO38" s="1714"/>
      <c r="NP38" s="1714"/>
      <c r="NQ38" s="1714"/>
      <c r="NR38" s="1714"/>
      <c r="NS38" s="1714"/>
      <c r="NT38" s="1714"/>
      <c r="NU38" s="1714"/>
      <c r="NV38" s="1714"/>
      <c r="NW38" s="1714"/>
      <c r="NX38" s="1714"/>
      <c r="NY38" s="1714"/>
      <c r="NZ38" s="1714"/>
      <c r="OA38" s="1714"/>
      <c r="OB38" s="1714"/>
      <c r="OC38" s="1714"/>
      <c r="OD38" s="1714"/>
      <c r="OE38" s="1714"/>
      <c r="OF38" s="1714"/>
      <c r="OG38" s="1714"/>
      <c r="OH38" s="1714"/>
      <c r="OI38" s="1714"/>
      <c r="OJ38" s="1714"/>
      <c r="OK38" s="1714"/>
      <c r="OL38" s="1714"/>
      <c r="OM38" s="1714"/>
      <c r="ON38" s="1714"/>
      <c r="OO38" s="1714"/>
      <c r="OP38" s="1714"/>
      <c r="OQ38" s="1714"/>
      <c r="OR38" s="1714"/>
      <c r="OS38" s="1714"/>
      <c r="OT38" s="1714"/>
      <c r="OU38" s="1714"/>
      <c r="OV38" s="1714"/>
      <c r="OW38" s="1714"/>
      <c r="OX38" s="1714"/>
      <c r="OY38" s="1714"/>
      <c r="OZ38" s="1714"/>
      <c r="PA38" s="1714"/>
      <c r="PB38" s="1714"/>
      <c r="PC38" s="1714"/>
      <c r="PD38" s="1714"/>
      <c r="PE38" s="1714"/>
      <c r="PF38" s="1714"/>
      <c r="PG38" s="1714"/>
      <c r="PH38" s="1714"/>
      <c r="PI38" s="1714"/>
      <c r="PJ38" s="1714"/>
      <c r="PK38" s="1714"/>
      <c r="PL38" s="1714"/>
      <c r="PM38" s="1714"/>
      <c r="PN38" s="1714"/>
      <c r="PO38" s="1714"/>
      <c r="PP38" s="1714"/>
      <c r="PQ38" s="1714"/>
      <c r="PR38" s="1714"/>
      <c r="PS38" s="1714"/>
      <c r="PT38" s="1714"/>
      <c r="PU38" s="1714"/>
      <c r="PV38" s="1714"/>
      <c r="PW38" s="1714"/>
      <c r="PX38" s="1714"/>
      <c r="PY38" s="1714"/>
      <c r="PZ38" s="1714"/>
      <c r="QA38" s="1714"/>
      <c r="QB38" s="1714"/>
      <c r="QC38" s="1714"/>
      <c r="QD38" s="1714"/>
      <c r="QE38" s="1714"/>
      <c r="QF38" s="1714"/>
      <c r="QG38" s="1714"/>
      <c r="QH38" s="1714"/>
      <c r="QI38" s="1714"/>
      <c r="QJ38" s="1714"/>
      <c r="QK38" s="1714"/>
      <c r="QL38" s="1714"/>
      <c r="QM38" s="1714"/>
      <c r="QN38" s="1714"/>
      <c r="QO38" s="1714"/>
      <c r="QP38" s="1714"/>
      <c r="QQ38" s="1714"/>
      <c r="QR38" s="1714"/>
      <c r="QS38" s="1714"/>
      <c r="QT38" s="1714"/>
      <c r="QU38" s="1714"/>
      <c r="QV38" s="1714"/>
      <c r="QW38" s="1714"/>
      <c r="QX38" s="1714"/>
      <c r="QY38" s="1714"/>
      <c r="QZ38" s="1714"/>
      <c r="RA38" s="1714"/>
      <c r="RB38" s="1714"/>
      <c r="RC38" s="1714"/>
      <c r="RD38" s="1714"/>
      <c r="RE38" s="1714"/>
      <c r="RF38" s="1714"/>
      <c r="RG38" s="1714"/>
      <c r="RH38" s="1714"/>
      <c r="RI38" s="1714"/>
      <c r="RJ38" s="1714"/>
      <c r="RK38" s="1714"/>
      <c r="RL38" s="1714"/>
      <c r="RM38" s="1714"/>
      <c r="RN38" s="1714"/>
      <c r="RO38" s="1714"/>
      <c r="RP38" s="1714"/>
      <c r="RQ38" s="1714"/>
      <c r="RR38" s="1714"/>
      <c r="RS38" s="1714"/>
      <c r="RT38" s="1714"/>
      <c r="RU38" s="1714"/>
      <c r="RV38" s="1714"/>
      <c r="RW38" s="1714"/>
      <c r="RX38" s="1714"/>
      <c r="RY38" s="1714"/>
      <c r="RZ38" s="1714"/>
      <c r="SA38" s="1714"/>
      <c r="SB38" s="1714"/>
      <c r="SC38" s="1714"/>
      <c r="SD38" s="1714"/>
      <c r="SE38" s="1714"/>
      <c r="SF38" s="1714"/>
      <c r="SG38" s="1714"/>
      <c r="SH38" s="1714"/>
      <c r="SI38" s="1714"/>
      <c r="SJ38" s="1714"/>
      <c r="SK38" s="1714"/>
      <c r="SL38" s="1714"/>
      <c r="SM38" s="1714"/>
      <c r="SN38" s="1714"/>
      <c r="SO38" s="1714"/>
      <c r="SP38" s="1714"/>
      <c r="SQ38" s="1714"/>
      <c r="SR38" s="1714"/>
      <c r="SS38" s="1714"/>
      <c r="ST38" s="1714"/>
      <c r="SU38" s="1714"/>
      <c r="SV38" s="1714"/>
      <c r="SW38" s="1714"/>
      <c r="SX38" s="1714"/>
      <c r="SY38" s="1714"/>
      <c r="SZ38" s="1714"/>
      <c r="TA38" s="1714"/>
      <c r="TB38" s="1714"/>
      <c r="TC38" s="1714"/>
      <c r="TD38" s="1714"/>
      <c r="TE38" s="1714"/>
      <c r="TF38" s="1714"/>
      <c r="TG38" s="1714"/>
      <c r="TH38" s="1714"/>
      <c r="TI38" s="1714"/>
      <c r="TJ38" s="1714"/>
      <c r="TK38" s="1714"/>
      <c r="TL38" s="1714"/>
      <c r="TM38" s="1714"/>
      <c r="TN38" s="1714"/>
      <c r="TO38" s="1714"/>
      <c r="TP38" s="1714"/>
      <c r="TQ38" s="1714"/>
      <c r="TR38" s="1714"/>
      <c r="TS38" s="1714"/>
      <c r="TT38" s="1714"/>
      <c r="TU38" s="1714"/>
      <c r="TV38" s="1714"/>
      <c r="TW38" s="1714"/>
      <c r="TX38" s="1714"/>
      <c r="TY38" s="1714"/>
      <c r="TZ38" s="1714"/>
      <c r="UA38" s="1714"/>
      <c r="UB38" s="1714"/>
      <c r="UC38" s="1714"/>
      <c r="UD38" s="1714"/>
      <c r="UE38" s="1714"/>
      <c r="UF38" s="1714"/>
      <c r="UG38" s="1714"/>
      <c r="UH38" s="1714"/>
      <c r="UI38" s="1714"/>
      <c r="UJ38" s="1714"/>
      <c r="UK38" s="1714"/>
      <c r="UL38" s="1714"/>
      <c r="UM38" s="1714"/>
      <c r="UN38" s="1714"/>
      <c r="UO38" s="1714"/>
      <c r="UP38" s="1714"/>
      <c r="UQ38" s="1714"/>
      <c r="UR38" s="1714"/>
      <c r="US38" s="1714"/>
      <c r="UT38" s="1714"/>
      <c r="UU38" s="1714"/>
      <c r="UV38" s="1714"/>
      <c r="UW38" s="1714"/>
      <c r="UX38" s="1714"/>
      <c r="UY38" s="1714"/>
      <c r="UZ38" s="1714"/>
      <c r="VA38" s="1714"/>
      <c r="VB38" s="1714"/>
      <c r="VC38" s="1714"/>
      <c r="VD38" s="1714"/>
      <c r="VE38" s="1714"/>
      <c r="VF38" s="1714"/>
      <c r="VG38" s="1714"/>
      <c r="VH38" s="1714"/>
      <c r="VI38" s="1714"/>
      <c r="VJ38" s="1714"/>
      <c r="VK38" s="1714"/>
      <c r="VL38" s="1714"/>
      <c r="VM38" s="1714"/>
      <c r="VN38" s="1714"/>
      <c r="VO38" s="1714"/>
      <c r="VP38" s="1714"/>
      <c r="VQ38" s="1714"/>
      <c r="VR38" s="1714"/>
      <c r="VS38" s="1714"/>
      <c r="VT38" s="1714"/>
      <c r="VU38" s="1714"/>
      <c r="VV38" s="1714"/>
      <c r="VW38" s="1714"/>
      <c r="VX38" s="1714"/>
      <c r="VY38" s="1714"/>
      <c r="VZ38" s="1714"/>
      <c r="WA38" s="1714"/>
      <c r="WB38" s="1714"/>
      <c r="WC38" s="1714"/>
      <c r="WD38" s="1714"/>
      <c r="WE38" s="1714"/>
      <c r="WF38" s="1714"/>
      <c r="WG38" s="1714"/>
      <c r="WH38" s="1714"/>
      <c r="WI38" s="1714"/>
      <c r="WJ38" s="1714"/>
      <c r="WK38" s="1714"/>
      <c r="WL38" s="1714"/>
      <c r="WM38" s="1714"/>
      <c r="WN38" s="1714"/>
      <c r="WO38" s="1714"/>
      <c r="WP38" s="1714"/>
      <c r="WQ38" s="1714"/>
      <c r="WR38" s="1714"/>
      <c r="WS38" s="1714"/>
      <c r="WT38" s="1714"/>
      <c r="WU38" s="1714"/>
      <c r="WV38" s="1714"/>
      <c r="WW38" s="1714"/>
      <c r="WX38" s="1714"/>
      <c r="WY38" s="1714"/>
      <c r="WZ38" s="1714"/>
      <c r="XA38" s="1714"/>
      <c r="XB38" s="1714"/>
      <c r="XC38" s="1714"/>
      <c r="XD38" s="1714"/>
      <c r="XE38" s="1714"/>
      <c r="XF38" s="1714"/>
      <c r="XG38" s="1714"/>
      <c r="XH38" s="1714"/>
      <c r="XI38" s="1714"/>
      <c r="XJ38" s="1714"/>
      <c r="XK38" s="1714"/>
      <c r="XL38" s="1714"/>
      <c r="XM38" s="1714"/>
      <c r="XN38" s="1714"/>
      <c r="XO38" s="1714"/>
      <c r="XP38" s="1714"/>
      <c r="XQ38" s="1714"/>
      <c r="XR38" s="1714"/>
      <c r="XS38" s="1714"/>
      <c r="XT38" s="1714"/>
      <c r="XU38" s="1714"/>
      <c r="XV38" s="1714"/>
      <c r="XW38" s="1714"/>
      <c r="XX38" s="1714"/>
      <c r="XY38" s="1714"/>
      <c r="XZ38" s="1714"/>
      <c r="YA38" s="1714"/>
      <c r="YB38" s="1714"/>
      <c r="YC38" s="1714"/>
      <c r="YD38" s="1714"/>
      <c r="YE38" s="1714"/>
      <c r="YF38" s="1714"/>
      <c r="YG38" s="1714"/>
      <c r="YH38" s="1714"/>
      <c r="YI38" s="1714"/>
      <c r="YJ38" s="1714"/>
      <c r="YK38" s="1714"/>
      <c r="YL38" s="1714"/>
      <c r="YM38" s="1714"/>
      <c r="YN38" s="1714"/>
      <c r="YO38" s="1714"/>
      <c r="YP38" s="1714"/>
      <c r="YQ38" s="1714"/>
      <c r="YR38" s="1714"/>
      <c r="YS38" s="1714"/>
      <c r="YT38" s="1714"/>
      <c r="YU38" s="1714"/>
      <c r="YV38" s="1714"/>
      <c r="YW38" s="1714"/>
      <c r="YX38" s="1714"/>
      <c r="YY38" s="1714"/>
      <c r="YZ38" s="1714"/>
      <c r="ZA38" s="1714"/>
      <c r="ZB38" s="1714"/>
      <c r="ZC38" s="1714"/>
      <c r="ZD38" s="1714"/>
      <c r="ZE38" s="1714"/>
      <c r="ZF38" s="1714"/>
      <c r="ZG38" s="1714"/>
      <c r="ZH38" s="1714"/>
      <c r="ZI38" s="1714"/>
      <c r="ZJ38" s="1714"/>
      <c r="ZK38" s="1714"/>
      <c r="ZL38" s="1714"/>
      <c r="ZM38" s="1714"/>
      <c r="ZN38" s="1714"/>
      <c r="ZO38" s="1714"/>
      <c r="ZP38" s="1714"/>
      <c r="ZQ38" s="1714"/>
      <c r="ZR38" s="1714"/>
      <c r="ZS38" s="1714"/>
      <c r="ZT38" s="1714"/>
      <c r="ZU38" s="1714"/>
      <c r="ZV38" s="1714"/>
      <c r="ZW38" s="1714"/>
      <c r="ZX38" s="1714"/>
      <c r="ZY38" s="1714"/>
      <c r="ZZ38" s="1714"/>
      <c r="AAA38" s="1714"/>
      <c r="AAB38" s="1714"/>
      <c r="AAC38" s="1714"/>
      <c r="AAD38" s="1714"/>
      <c r="AAE38" s="1714"/>
      <c r="AAF38" s="1714"/>
      <c r="AAG38" s="1714"/>
      <c r="AAH38" s="1714"/>
      <c r="AAI38" s="1714"/>
      <c r="AAJ38" s="1714"/>
      <c r="AAK38" s="1714"/>
      <c r="AAL38" s="1714"/>
      <c r="AAM38" s="1714"/>
      <c r="AAN38" s="1714"/>
      <c r="AAO38" s="1714"/>
      <c r="AAP38" s="1714"/>
      <c r="AAQ38" s="1714"/>
      <c r="AAR38" s="1714"/>
      <c r="AAS38" s="1714"/>
      <c r="AAT38" s="1714"/>
      <c r="AAU38" s="1714"/>
      <c r="AAV38" s="1714"/>
      <c r="AAW38" s="1714"/>
      <c r="AAX38" s="1714"/>
      <c r="AAY38" s="1714"/>
      <c r="AAZ38" s="1714"/>
      <c r="ABA38" s="1714"/>
      <c r="ABB38" s="1714"/>
      <c r="ABC38" s="1714"/>
      <c r="ABD38" s="1714"/>
      <c r="ABE38" s="1714"/>
      <c r="ABF38" s="1714"/>
      <c r="ABG38" s="1714"/>
      <c r="ABH38" s="1714"/>
      <c r="ABI38" s="1714"/>
      <c r="ABJ38" s="1714"/>
      <c r="ABK38" s="1714"/>
      <c r="ABL38" s="1714"/>
      <c r="ABM38" s="1714"/>
      <c r="ABN38" s="1714"/>
      <c r="ABO38" s="1714"/>
      <c r="ABP38" s="1714"/>
      <c r="ABQ38" s="1714"/>
      <c r="ABR38" s="1714"/>
      <c r="ABS38" s="1714"/>
      <c r="ABT38" s="1714"/>
      <c r="ABU38" s="1714"/>
      <c r="ABV38" s="1714"/>
      <c r="ABW38" s="1714"/>
      <c r="ABX38" s="1714"/>
      <c r="ABY38" s="1714"/>
      <c r="ABZ38" s="1714"/>
      <c r="ACA38" s="1714"/>
      <c r="ACB38" s="1714"/>
      <c r="ACC38" s="1714"/>
      <c r="ACD38" s="1714"/>
      <c r="ACE38" s="1714"/>
      <c r="ACF38" s="1714"/>
      <c r="ACG38" s="1714"/>
      <c r="ACH38" s="1714"/>
      <c r="ACI38" s="1714"/>
      <c r="ACJ38" s="1714"/>
      <c r="ACK38" s="1714"/>
      <c r="ACL38" s="1714"/>
      <c r="ACM38" s="1714"/>
      <c r="ACN38" s="1714"/>
      <c r="ACO38" s="1714"/>
      <c r="ACP38" s="1714"/>
      <c r="ACQ38" s="1714"/>
      <c r="ACR38" s="1714"/>
      <c r="ACS38" s="1714"/>
      <c r="ACT38" s="1714"/>
      <c r="ACU38" s="1714"/>
      <c r="ACV38" s="1714"/>
      <c r="ACW38" s="1714"/>
      <c r="ACX38" s="1714"/>
      <c r="ACY38" s="1714"/>
      <c r="ACZ38" s="1714"/>
      <c r="ADA38" s="1714"/>
      <c r="ADB38" s="1714"/>
      <c r="ADC38" s="1714"/>
      <c r="ADD38" s="1714"/>
      <c r="ADE38" s="1714"/>
      <c r="ADF38" s="1714"/>
      <c r="ADG38" s="1714"/>
      <c r="ADH38" s="1714"/>
      <c r="ADI38" s="1714"/>
      <c r="ADJ38" s="1714"/>
      <c r="ADK38" s="1714"/>
      <c r="ADL38" s="1714"/>
      <c r="ADM38" s="1714"/>
      <c r="ADN38" s="1714"/>
      <c r="ADO38" s="1714"/>
      <c r="ADP38" s="1714"/>
      <c r="ADQ38" s="1714"/>
      <c r="ADR38" s="1714"/>
      <c r="ADS38" s="1714"/>
      <c r="ADT38" s="1714"/>
      <c r="ADU38" s="1714"/>
      <c r="ADV38" s="1714"/>
      <c r="ADW38" s="1714"/>
      <c r="ADX38" s="1714"/>
      <c r="ADY38" s="1714"/>
      <c r="ADZ38" s="1714"/>
      <c r="AEA38" s="1714"/>
      <c r="AEB38" s="1714"/>
      <c r="AEC38" s="1714"/>
      <c r="AED38" s="1714"/>
      <c r="AEE38" s="1714"/>
      <c r="AEF38" s="1714"/>
      <c r="AEG38" s="1714"/>
      <c r="AEH38" s="1714"/>
      <c r="AEI38" s="1714"/>
      <c r="AEJ38" s="1714"/>
      <c r="AEK38" s="1714"/>
      <c r="AEL38" s="1714"/>
      <c r="AEM38" s="1714"/>
      <c r="AEN38" s="1714"/>
      <c r="AEO38" s="1714"/>
      <c r="AEP38" s="1714"/>
      <c r="AEQ38" s="1714"/>
      <c r="AER38" s="1714"/>
      <c r="AES38" s="1714"/>
      <c r="AET38" s="1714"/>
      <c r="AEU38" s="1714"/>
      <c r="AEV38" s="1714"/>
      <c r="AEW38" s="1714"/>
      <c r="AEX38" s="1714"/>
      <c r="AEY38" s="1714"/>
      <c r="AEZ38" s="1714"/>
      <c r="AFA38" s="1714"/>
      <c r="AFB38" s="1714"/>
      <c r="AFC38" s="1714"/>
      <c r="AFD38" s="1714"/>
      <c r="AFE38" s="1714"/>
      <c r="AFF38" s="1714"/>
      <c r="AFG38" s="1714"/>
      <c r="AFH38" s="1714"/>
      <c r="AFI38" s="1714"/>
      <c r="AFJ38" s="1714"/>
      <c r="AFK38" s="1714"/>
      <c r="AFL38" s="1714"/>
      <c r="AFM38" s="1714"/>
      <c r="AFN38" s="1714"/>
      <c r="AFO38" s="1714"/>
      <c r="AFP38" s="1714"/>
      <c r="AFQ38" s="1714"/>
      <c r="AFR38" s="1714"/>
      <c r="AFS38" s="1714"/>
      <c r="AFT38" s="1714"/>
      <c r="AFU38" s="1714"/>
      <c r="AFV38" s="1714"/>
      <c r="AFW38" s="1714"/>
      <c r="AFX38" s="1714"/>
      <c r="AFY38" s="1714"/>
      <c r="AFZ38" s="1714"/>
      <c r="AGA38" s="1714"/>
      <c r="AGB38" s="1714"/>
      <c r="AGC38" s="1714"/>
      <c r="AGD38" s="1714"/>
      <c r="AGE38" s="1714"/>
      <c r="AGF38" s="1714"/>
      <c r="AGG38" s="1714"/>
      <c r="AGH38" s="1714"/>
      <c r="AGI38" s="1714"/>
      <c r="AGJ38" s="1714"/>
      <c r="AGK38" s="1714"/>
      <c r="AGL38" s="1714"/>
      <c r="AGM38" s="1714"/>
      <c r="AGN38" s="1714"/>
      <c r="AGO38" s="1714"/>
      <c r="AGP38" s="1714"/>
      <c r="AGQ38" s="1714"/>
      <c r="AGR38" s="1714"/>
      <c r="AGS38" s="1714"/>
      <c r="AGT38" s="1714"/>
      <c r="AGU38" s="1714"/>
      <c r="AGV38" s="1714"/>
      <c r="AGW38" s="1714"/>
      <c r="AGX38" s="1714"/>
      <c r="AGY38" s="1714"/>
      <c r="AGZ38" s="1714"/>
      <c r="AHA38" s="1714"/>
      <c r="AHB38" s="1714"/>
      <c r="AHC38" s="1714"/>
      <c r="AHD38" s="1714"/>
      <c r="AHE38" s="1714"/>
      <c r="AHF38" s="1714"/>
      <c r="AHG38" s="1714"/>
      <c r="AHH38" s="1714"/>
      <c r="AHI38" s="1714"/>
      <c r="AHJ38" s="1714"/>
      <c r="AHK38" s="1714"/>
      <c r="AHL38" s="1714"/>
      <c r="AHM38" s="1714"/>
      <c r="AHN38" s="1714"/>
      <c r="AHO38" s="1714"/>
      <c r="AHP38" s="1714"/>
      <c r="AHQ38" s="1714"/>
      <c r="AHR38" s="1714"/>
      <c r="AHS38" s="1714"/>
      <c r="AHT38" s="1714"/>
      <c r="AHU38" s="1714"/>
      <c r="AHV38" s="1714"/>
      <c r="AHW38" s="1714"/>
      <c r="AHX38" s="1714"/>
      <c r="AHY38" s="1714"/>
      <c r="AHZ38" s="1714"/>
      <c r="AIA38" s="1714"/>
      <c r="AIB38" s="1714"/>
      <c r="AIC38" s="1714"/>
      <c r="AID38" s="1714"/>
      <c r="AIE38" s="1714"/>
      <c r="AIF38" s="1714"/>
      <c r="AIG38" s="1714"/>
      <c r="AIH38" s="1714"/>
      <c r="AII38" s="1714"/>
      <c r="AIJ38" s="1714"/>
      <c r="AIK38" s="1714"/>
      <c r="AIL38" s="1714"/>
      <c r="AIM38" s="1714"/>
      <c r="AIN38" s="1714"/>
      <c r="AIO38" s="1714"/>
      <c r="AIP38" s="1714"/>
      <c r="AIQ38" s="1714"/>
      <c r="AIR38" s="1714"/>
      <c r="AIS38" s="1714"/>
      <c r="AIT38" s="1714"/>
      <c r="AIU38" s="1714"/>
      <c r="AIV38" s="1714"/>
      <c r="AIW38" s="1714"/>
      <c r="AIX38" s="1714"/>
      <c r="AIY38" s="1714"/>
      <c r="AIZ38" s="1714"/>
      <c r="AJA38" s="1714"/>
      <c r="AJB38" s="1714"/>
      <c r="AJC38" s="1714"/>
      <c r="AJD38" s="1714"/>
      <c r="AJE38" s="1714"/>
      <c r="AJF38" s="1714"/>
      <c r="AJG38" s="1714"/>
      <c r="AJH38" s="1714"/>
      <c r="AJI38" s="1714"/>
      <c r="AJJ38" s="1714"/>
      <c r="AJK38" s="1714"/>
      <c r="AJL38" s="1714"/>
      <c r="AJM38" s="1714"/>
      <c r="AJN38" s="1714"/>
      <c r="AJO38" s="1714"/>
      <c r="AJP38" s="1714"/>
      <c r="AJQ38" s="1714"/>
      <c r="AJR38" s="1714"/>
      <c r="AJS38" s="1714"/>
      <c r="AJT38" s="1714"/>
      <c r="AJU38" s="1714"/>
      <c r="AJV38" s="1714"/>
      <c r="AJW38" s="1714"/>
      <c r="AJX38" s="1714"/>
      <c r="AJY38" s="1714"/>
      <c r="AJZ38" s="1714"/>
      <c r="AKA38" s="1714"/>
      <c r="AKB38" s="1714"/>
      <c r="AKC38" s="1714"/>
      <c r="AKD38" s="1714"/>
      <c r="AKE38" s="1714"/>
      <c r="AKF38" s="1714"/>
      <c r="AKG38" s="1714"/>
      <c r="AKH38" s="1714"/>
      <c r="AKI38" s="1714"/>
      <c r="AKJ38" s="1714"/>
      <c r="AKK38" s="1714"/>
      <c r="AKL38" s="1714"/>
      <c r="AKM38" s="1714"/>
      <c r="AKN38" s="1714"/>
      <c r="AKO38" s="1714"/>
      <c r="AKP38" s="1714"/>
      <c r="AKQ38" s="1714"/>
      <c r="AKR38" s="1714"/>
      <c r="AKS38" s="1714"/>
      <c r="AKT38" s="1714"/>
      <c r="AKU38" s="1714"/>
      <c r="AKV38" s="1714"/>
      <c r="AKW38" s="1714"/>
      <c r="AKX38" s="1714"/>
      <c r="AKY38" s="1714"/>
      <c r="AKZ38" s="1714"/>
      <c r="ALA38" s="1714"/>
      <c r="ALB38" s="1714"/>
      <c r="ALC38" s="1714"/>
      <c r="ALD38" s="1714"/>
      <c r="ALE38" s="1714"/>
      <c r="ALF38" s="1714"/>
      <c r="ALG38" s="1714"/>
      <c r="ALH38" s="1714"/>
      <c r="ALI38" s="1714"/>
      <c r="ALJ38" s="1714"/>
      <c r="ALK38" s="1714"/>
      <c r="ALL38" s="1714"/>
      <c r="ALM38" s="1714"/>
      <c r="ALN38" s="1714"/>
      <c r="ALO38" s="1714"/>
      <c r="ALP38" s="1714"/>
      <c r="ALQ38" s="1714"/>
      <c r="ALR38" s="1714"/>
      <c r="ALS38" s="1714"/>
      <c r="ALT38" s="1714"/>
      <c r="ALU38" s="1714"/>
      <c r="ALV38" s="1714"/>
      <c r="ALW38" s="1714"/>
      <c r="ALX38" s="1714"/>
      <c r="ALY38" s="1714"/>
      <c r="ALZ38" s="1714"/>
      <c r="AMA38" s="1714"/>
      <c r="AMB38" s="1714"/>
      <c r="AMC38" s="1714"/>
      <c r="AMD38" s="1714"/>
      <c r="AME38" s="1714"/>
      <c r="AMF38" s="1714"/>
      <c r="AMG38" s="1714"/>
      <c r="AMH38" s="1714"/>
      <c r="AMI38" s="1714"/>
      <c r="AMJ38" s="1714"/>
      <c r="AMK38" s="1714"/>
    </row>
    <row r="39" spans="1:1025" s="1409" customFormat="1" ht="30" customHeight="1">
      <c r="A39" s="1705" t="s">
        <v>3862</v>
      </c>
      <c r="B39" s="1705" t="s">
        <v>3863</v>
      </c>
      <c r="C39" s="1705" t="s">
        <v>647</v>
      </c>
      <c r="D39" s="1705" t="s">
        <v>4058</v>
      </c>
      <c r="E39" s="1705" t="s">
        <v>4059</v>
      </c>
      <c r="F39" s="1705" t="s">
        <v>4060</v>
      </c>
      <c r="G39" s="1705" t="s">
        <v>4061</v>
      </c>
      <c r="H39" s="1705"/>
      <c r="I39" s="1705"/>
      <c r="J39" s="1705"/>
      <c r="K39" s="1705"/>
      <c r="L39" s="1705"/>
      <c r="M39" s="1705"/>
      <c r="N39" s="1705"/>
      <c r="O39" s="1705"/>
      <c r="P39" s="1705" t="s">
        <v>4105</v>
      </c>
      <c r="Q39" s="1705" t="s">
        <v>4106</v>
      </c>
      <c r="R39" s="1739"/>
      <c r="S39" s="1705" t="s">
        <v>4085</v>
      </c>
      <c r="T39" s="1709" t="s">
        <v>4107</v>
      </c>
      <c r="U39" s="1705" t="s">
        <v>2504</v>
      </c>
      <c r="V39" s="1705" t="s">
        <v>3940</v>
      </c>
      <c r="W39" s="1705" t="s">
        <v>3901</v>
      </c>
      <c r="X39" s="1705" t="s">
        <v>3874</v>
      </c>
      <c r="Y39" s="1705" t="s">
        <v>3914</v>
      </c>
      <c r="Z39" s="1705" t="s">
        <v>4104</v>
      </c>
      <c r="AA39" s="1705" t="s">
        <v>1146</v>
      </c>
      <c r="AB39" s="1705" t="s">
        <v>4067</v>
      </c>
      <c r="AC39" s="1705" t="s">
        <v>4068</v>
      </c>
      <c r="AD39" s="1705" t="s">
        <v>3906</v>
      </c>
      <c r="AE39" s="1705" t="s">
        <v>138</v>
      </c>
      <c r="AF39" s="1705" t="s">
        <v>3881</v>
      </c>
      <c r="AG39" s="1705"/>
      <c r="AH39" s="1705"/>
      <c r="AI39" s="1705"/>
      <c r="AJ39" s="1705"/>
      <c r="AK39" s="1705"/>
      <c r="AL39" s="1705"/>
      <c r="AM39" s="1705"/>
      <c r="AN39" s="1705"/>
      <c r="AO39" s="1705"/>
      <c r="AP39" s="1705"/>
      <c r="AQ39" s="1705"/>
      <c r="AR39" s="1705"/>
      <c r="AS39" s="1705"/>
      <c r="AT39" s="1705"/>
      <c r="AU39" s="1705"/>
      <c r="AV39" s="1705"/>
      <c r="AW39" s="1705"/>
      <c r="AX39" s="1705"/>
      <c r="AY39" s="1705"/>
      <c r="AZ39" s="1705"/>
      <c r="BA39" s="1705" t="s">
        <v>3891</v>
      </c>
      <c r="BB39" s="1714"/>
      <c r="BC39" s="1714"/>
      <c r="BD39" s="1714"/>
      <c r="BE39" s="1714"/>
      <c r="BF39" s="1714"/>
      <c r="BG39" s="1714"/>
      <c r="BH39" s="1714"/>
      <c r="BI39" s="1714"/>
      <c r="BJ39" s="1714"/>
      <c r="BK39" s="1714"/>
      <c r="BL39" s="1714"/>
      <c r="BM39" s="1714"/>
      <c r="BN39" s="1714"/>
      <c r="BO39" s="1714"/>
      <c r="BP39" s="1714"/>
      <c r="BQ39" s="1714"/>
      <c r="BR39" s="1714"/>
      <c r="BS39" s="1714"/>
      <c r="BT39" s="1714"/>
      <c r="BU39" s="1714"/>
      <c r="BV39" s="1714"/>
      <c r="BW39" s="1714"/>
      <c r="BX39" s="1714"/>
      <c r="BY39" s="1714"/>
      <c r="BZ39" s="1714"/>
      <c r="CA39" s="1714"/>
      <c r="CB39" s="1714"/>
      <c r="CC39" s="1714"/>
      <c r="CD39" s="1714"/>
      <c r="CE39" s="1714"/>
      <c r="CF39" s="1714"/>
      <c r="CG39" s="1714"/>
      <c r="CH39" s="1714"/>
      <c r="CI39" s="1714"/>
      <c r="CJ39" s="1714"/>
      <c r="CK39" s="1714"/>
      <c r="CL39" s="1714"/>
      <c r="CM39" s="1714"/>
      <c r="CN39" s="1714"/>
      <c r="CO39" s="1714"/>
      <c r="CP39" s="1714"/>
      <c r="CQ39" s="1714"/>
      <c r="CR39" s="1714"/>
      <c r="CS39" s="1714"/>
      <c r="CT39" s="1714"/>
      <c r="CU39" s="1714"/>
      <c r="CV39" s="1714"/>
      <c r="CW39" s="1714"/>
      <c r="CX39" s="1714"/>
      <c r="CY39" s="1714"/>
      <c r="CZ39" s="1714"/>
      <c r="DA39" s="1714"/>
      <c r="DB39" s="1714"/>
      <c r="DC39" s="1714"/>
      <c r="DD39" s="1714"/>
      <c r="DE39" s="1714"/>
      <c r="DF39" s="1714"/>
      <c r="DG39" s="1714"/>
      <c r="DH39" s="1714"/>
      <c r="DI39" s="1714"/>
      <c r="DJ39" s="1714"/>
      <c r="DK39" s="1714"/>
      <c r="DL39" s="1714"/>
      <c r="DM39" s="1714"/>
      <c r="DN39" s="1714"/>
      <c r="DO39" s="1714"/>
      <c r="DP39" s="1714"/>
      <c r="DQ39" s="1714"/>
      <c r="DR39" s="1714"/>
      <c r="DS39" s="1714"/>
      <c r="DT39" s="1714"/>
      <c r="DU39" s="1714"/>
      <c r="DV39" s="1714"/>
      <c r="DW39" s="1714"/>
      <c r="DX39" s="1714"/>
      <c r="DY39" s="1714"/>
      <c r="DZ39" s="1714"/>
      <c r="EA39" s="1714"/>
      <c r="EB39" s="1714"/>
      <c r="EC39" s="1714"/>
      <c r="ED39" s="1714"/>
      <c r="EE39" s="1714"/>
      <c r="EF39" s="1714"/>
      <c r="EG39" s="1714"/>
      <c r="EH39" s="1714"/>
      <c r="EI39" s="1714"/>
      <c r="EJ39" s="1714"/>
      <c r="EK39" s="1714"/>
      <c r="EL39" s="1714"/>
      <c r="EM39" s="1714"/>
      <c r="EN39" s="1714"/>
      <c r="EO39" s="1714"/>
      <c r="EP39" s="1714"/>
      <c r="EQ39" s="1714"/>
      <c r="ER39" s="1714"/>
      <c r="ES39" s="1714"/>
      <c r="ET39" s="1714"/>
      <c r="EU39" s="1714"/>
      <c r="EV39" s="1714"/>
      <c r="EW39" s="1714"/>
      <c r="EX39" s="1714"/>
      <c r="EY39" s="1714"/>
      <c r="EZ39" s="1714"/>
      <c r="FA39" s="1714"/>
      <c r="FB39" s="1714"/>
      <c r="FC39" s="1714"/>
      <c r="FD39" s="1714"/>
      <c r="FE39" s="1714"/>
      <c r="FF39" s="1714"/>
      <c r="FG39" s="1714"/>
      <c r="FH39" s="1714"/>
      <c r="FI39" s="1714"/>
      <c r="FJ39" s="1714"/>
      <c r="FK39" s="1714"/>
      <c r="FL39" s="1714"/>
      <c r="FM39" s="1714"/>
      <c r="FN39" s="1714"/>
      <c r="FO39" s="1714"/>
      <c r="FP39" s="1714"/>
      <c r="FQ39" s="1714"/>
      <c r="FR39" s="1714"/>
      <c r="FS39" s="1714"/>
      <c r="FT39" s="1714"/>
      <c r="FU39" s="1714"/>
      <c r="FV39" s="1714"/>
      <c r="FW39" s="1714"/>
      <c r="FX39" s="1714"/>
      <c r="FY39" s="1714"/>
      <c r="FZ39" s="1714"/>
      <c r="GA39" s="1714"/>
      <c r="GB39" s="1714"/>
      <c r="GC39" s="1714"/>
      <c r="GD39" s="1714"/>
      <c r="GE39" s="1714"/>
      <c r="GF39" s="1714"/>
      <c r="GG39" s="1714"/>
      <c r="GH39" s="1714"/>
      <c r="GI39" s="1714"/>
      <c r="GJ39" s="1714"/>
      <c r="GK39" s="1714"/>
      <c r="GL39" s="1714"/>
      <c r="GM39" s="1714"/>
      <c r="GN39" s="1714"/>
      <c r="GO39" s="1714"/>
      <c r="GP39" s="1714"/>
      <c r="GQ39" s="1714"/>
      <c r="GR39" s="1714"/>
      <c r="GS39" s="1714"/>
      <c r="GT39" s="1714"/>
      <c r="GU39" s="1714"/>
      <c r="GV39" s="1714"/>
      <c r="GW39" s="1714"/>
      <c r="GX39" s="1714"/>
      <c r="GY39" s="1714"/>
      <c r="GZ39" s="1714"/>
      <c r="HA39" s="1714"/>
      <c r="HB39" s="1714"/>
      <c r="HC39" s="1714"/>
      <c r="HD39" s="1714"/>
      <c r="HE39" s="1714"/>
      <c r="HF39" s="1714"/>
      <c r="HG39" s="1714"/>
      <c r="HH39" s="1714"/>
      <c r="HI39" s="1714"/>
      <c r="HJ39" s="1714"/>
      <c r="HK39" s="1714"/>
      <c r="HL39" s="1714"/>
      <c r="HM39" s="1714"/>
      <c r="HN39" s="1714"/>
      <c r="HO39" s="1714"/>
      <c r="HP39" s="1714"/>
      <c r="HQ39" s="1714"/>
      <c r="HR39" s="1714"/>
      <c r="HS39" s="1714"/>
      <c r="HT39" s="1714"/>
      <c r="HU39" s="1714"/>
      <c r="HV39" s="1714"/>
      <c r="HW39" s="1714"/>
      <c r="HX39" s="1714"/>
      <c r="HY39" s="1714"/>
      <c r="HZ39" s="1714"/>
      <c r="IA39" s="1714"/>
      <c r="IB39" s="1714"/>
      <c r="IC39" s="1714"/>
      <c r="ID39" s="1714"/>
      <c r="IE39" s="1714"/>
      <c r="IF39" s="1714"/>
      <c r="IG39" s="1714"/>
      <c r="IH39" s="1714"/>
      <c r="II39" s="1714"/>
      <c r="IJ39" s="1714"/>
      <c r="IK39" s="1714"/>
      <c r="IL39" s="1714"/>
      <c r="IM39" s="1714"/>
      <c r="IN39" s="1714"/>
      <c r="IO39" s="1714"/>
      <c r="IP39" s="1714"/>
      <c r="IQ39" s="1714"/>
      <c r="IR39" s="1714"/>
      <c r="IS39" s="1714"/>
      <c r="IT39" s="1714"/>
      <c r="IU39" s="1714"/>
      <c r="IV39" s="1714"/>
      <c r="IW39" s="1714"/>
      <c r="IX39" s="1714"/>
      <c r="IY39" s="1714"/>
      <c r="IZ39" s="1714"/>
      <c r="JA39" s="1714"/>
      <c r="JB39" s="1714"/>
      <c r="JC39" s="1714"/>
      <c r="JD39" s="1714"/>
      <c r="JE39" s="1714"/>
      <c r="JF39" s="1714"/>
      <c r="JG39" s="1714"/>
      <c r="JH39" s="1714"/>
      <c r="JI39" s="1714"/>
      <c r="JJ39" s="1714"/>
      <c r="JK39" s="1714"/>
      <c r="JL39" s="1714"/>
      <c r="JM39" s="1714"/>
      <c r="JN39" s="1714"/>
      <c r="JO39" s="1714"/>
      <c r="JP39" s="1714"/>
      <c r="JQ39" s="1714"/>
      <c r="JR39" s="1714"/>
      <c r="JS39" s="1714"/>
      <c r="JT39" s="1714"/>
      <c r="JU39" s="1714"/>
      <c r="JV39" s="1714"/>
      <c r="JW39" s="1714"/>
      <c r="JX39" s="1714"/>
      <c r="JY39" s="1714"/>
      <c r="JZ39" s="1714"/>
      <c r="KA39" s="1714"/>
      <c r="KB39" s="1714"/>
      <c r="KC39" s="1714"/>
      <c r="KD39" s="1714"/>
      <c r="KE39" s="1714"/>
      <c r="KF39" s="1714"/>
      <c r="KG39" s="1714"/>
      <c r="KH39" s="1714"/>
      <c r="KI39" s="1714"/>
      <c r="KJ39" s="1714"/>
      <c r="KK39" s="1714"/>
      <c r="KL39" s="1714"/>
      <c r="KM39" s="1714"/>
      <c r="KN39" s="1714"/>
      <c r="KO39" s="1714"/>
      <c r="KP39" s="1714"/>
      <c r="KQ39" s="1714"/>
      <c r="KR39" s="1714"/>
      <c r="KS39" s="1714"/>
      <c r="KT39" s="1714"/>
      <c r="KU39" s="1714"/>
      <c r="KV39" s="1714"/>
      <c r="KW39" s="1714"/>
      <c r="KX39" s="1714"/>
      <c r="KY39" s="1714"/>
      <c r="KZ39" s="1714"/>
      <c r="LA39" s="1714"/>
      <c r="LB39" s="1714"/>
      <c r="LC39" s="1714"/>
      <c r="LD39" s="1714"/>
      <c r="LE39" s="1714"/>
      <c r="LF39" s="1714"/>
      <c r="LG39" s="1714"/>
      <c r="LH39" s="1714"/>
      <c r="LI39" s="1714"/>
      <c r="LJ39" s="1714"/>
      <c r="LK39" s="1714"/>
      <c r="LL39" s="1714"/>
      <c r="LM39" s="1714"/>
      <c r="LN39" s="1714"/>
      <c r="LO39" s="1714"/>
      <c r="LP39" s="1714"/>
      <c r="LQ39" s="1714"/>
      <c r="LR39" s="1714"/>
      <c r="LS39" s="1714"/>
      <c r="LT39" s="1714"/>
      <c r="LU39" s="1714"/>
      <c r="LV39" s="1714"/>
      <c r="LW39" s="1714"/>
      <c r="LX39" s="1714"/>
      <c r="LY39" s="1714"/>
      <c r="LZ39" s="1714"/>
      <c r="MA39" s="1714"/>
      <c r="MB39" s="1714"/>
      <c r="MC39" s="1714"/>
      <c r="MD39" s="1714"/>
      <c r="ME39" s="1714"/>
      <c r="MF39" s="1714"/>
      <c r="MG39" s="1714"/>
      <c r="MH39" s="1714"/>
      <c r="MI39" s="1714"/>
      <c r="MJ39" s="1714"/>
      <c r="MK39" s="1714"/>
      <c r="ML39" s="1714"/>
      <c r="MM39" s="1714"/>
      <c r="MN39" s="1714"/>
      <c r="MO39" s="1714"/>
      <c r="MP39" s="1714"/>
      <c r="MQ39" s="1714"/>
      <c r="MR39" s="1714"/>
      <c r="MS39" s="1714"/>
      <c r="MT39" s="1714"/>
      <c r="MU39" s="1714"/>
      <c r="MV39" s="1714"/>
      <c r="MW39" s="1714"/>
      <c r="MX39" s="1714"/>
      <c r="MY39" s="1714"/>
      <c r="MZ39" s="1714"/>
      <c r="NA39" s="1714"/>
      <c r="NB39" s="1714"/>
      <c r="NC39" s="1714"/>
      <c r="ND39" s="1714"/>
      <c r="NE39" s="1714"/>
      <c r="NF39" s="1714"/>
      <c r="NG39" s="1714"/>
      <c r="NH39" s="1714"/>
      <c r="NI39" s="1714"/>
      <c r="NJ39" s="1714"/>
      <c r="NK39" s="1714"/>
      <c r="NL39" s="1714"/>
      <c r="NM39" s="1714"/>
      <c r="NN39" s="1714"/>
      <c r="NO39" s="1714"/>
      <c r="NP39" s="1714"/>
      <c r="NQ39" s="1714"/>
      <c r="NR39" s="1714"/>
      <c r="NS39" s="1714"/>
      <c r="NT39" s="1714"/>
      <c r="NU39" s="1714"/>
      <c r="NV39" s="1714"/>
      <c r="NW39" s="1714"/>
      <c r="NX39" s="1714"/>
      <c r="NY39" s="1714"/>
      <c r="NZ39" s="1714"/>
      <c r="OA39" s="1714"/>
      <c r="OB39" s="1714"/>
      <c r="OC39" s="1714"/>
      <c r="OD39" s="1714"/>
      <c r="OE39" s="1714"/>
      <c r="OF39" s="1714"/>
      <c r="OG39" s="1714"/>
      <c r="OH39" s="1714"/>
      <c r="OI39" s="1714"/>
      <c r="OJ39" s="1714"/>
      <c r="OK39" s="1714"/>
      <c r="OL39" s="1714"/>
      <c r="OM39" s="1714"/>
      <c r="ON39" s="1714"/>
      <c r="OO39" s="1714"/>
      <c r="OP39" s="1714"/>
      <c r="OQ39" s="1714"/>
      <c r="OR39" s="1714"/>
      <c r="OS39" s="1714"/>
      <c r="OT39" s="1714"/>
      <c r="OU39" s="1714"/>
      <c r="OV39" s="1714"/>
      <c r="OW39" s="1714"/>
      <c r="OX39" s="1714"/>
      <c r="OY39" s="1714"/>
      <c r="OZ39" s="1714"/>
      <c r="PA39" s="1714"/>
      <c r="PB39" s="1714"/>
      <c r="PC39" s="1714"/>
      <c r="PD39" s="1714"/>
      <c r="PE39" s="1714"/>
      <c r="PF39" s="1714"/>
      <c r="PG39" s="1714"/>
      <c r="PH39" s="1714"/>
      <c r="PI39" s="1714"/>
      <c r="PJ39" s="1714"/>
      <c r="PK39" s="1714"/>
      <c r="PL39" s="1714"/>
      <c r="PM39" s="1714"/>
      <c r="PN39" s="1714"/>
      <c r="PO39" s="1714"/>
      <c r="PP39" s="1714"/>
      <c r="PQ39" s="1714"/>
      <c r="PR39" s="1714"/>
      <c r="PS39" s="1714"/>
      <c r="PT39" s="1714"/>
      <c r="PU39" s="1714"/>
      <c r="PV39" s="1714"/>
      <c r="PW39" s="1714"/>
      <c r="PX39" s="1714"/>
      <c r="PY39" s="1714"/>
      <c r="PZ39" s="1714"/>
      <c r="QA39" s="1714"/>
      <c r="QB39" s="1714"/>
      <c r="QC39" s="1714"/>
      <c r="QD39" s="1714"/>
      <c r="QE39" s="1714"/>
      <c r="QF39" s="1714"/>
      <c r="QG39" s="1714"/>
      <c r="QH39" s="1714"/>
      <c r="QI39" s="1714"/>
      <c r="QJ39" s="1714"/>
      <c r="QK39" s="1714"/>
      <c r="QL39" s="1714"/>
      <c r="QM39" s="1714"/>
      <c r="QN39" s="1714"/>
      <c r="QO39" s="1714"/>
      <c r="QP39" s="1714"/>
      <c r="QQ39" s="1714"/>
      <c r="QR39" s="1714"/>
      <c r="QS39" s="1714"/>
      <c r="QT39" s="1714"/>
      <c r="QU39" s="1714"/>
      <c r="QV39" s="1714"/>
      <c r="QW39" s="1714"/>
      <c r="QX39" s="1714"/>
      <c r="QY39" s="1714"/>
      <c r="QZ39" s="1714"/>
      <c r="RA39" s="1714"/>
      <c r="RB39" s="1714"/>
      <c r="RC39" s="1714"/>
      <c r="RD39" s="1714"/>
      <c r="RE39" s="1714"/>
      <c r="RF39" s="1714"/>
      <c r="RG39" s="1714"/>
      <c r="RH39" s="1714"/>
      <c r="RI39" s="1714"/>
      <c r="RJ39" s="1714"/>
      <c r="RK39" s="1714"/>
      <c r="RL39" s="1714"/>
      <c r="RM39" s="1714"/>
      <c r="RN39" s="1714"/>
      <c r="RO39" s="1714"/>
      <c r="RP39" s="1714"/>
      <c r="RQ39" s="1714"/>
      <c r="RR39" s="1714"/>
      <c r="RS39" s="1714"/>
      <c r="RT39" s="1714"/>
      <c r="RU39" s="1714"/>
      <c r="RV39" s="1714"/>
      <c r="RW39" s="1714"/>
      <c r="RX39" s="1714"/>
      <c r="RY39" s="1714"/>
      <c r="RZ39" s="1714"/>
      <c r="SA39" s="1714"/>
      <c r="SB39" s="1714"/>
      <c r="SC39" s="1714"/>
      <c r="SD39" s="1714"/>
      <c r="SE39" s="1714"/>
      <c r="SF39" s="1714"/>
      <c r="SG39" s="1714"/>
      <c r="SH39" s="1714"/>
      <c r="SI39" s="1714"/>
      <c r="SJ39" s="1714"/>
      <c r="SK39" s="1714"/>
      <c r="SL39" s="1714"/>
      <c r="SM39" s="1714"/>
      <c r="SN39" s="1714"/>
      <c r="SO39" s="1714"/>
      <c r="SP39" s="1714"/>
      <c r="SQ39" s="1714"/>
      <c r="SR39" s="1714"/>
      <c r="SS39" s="1714"/>
      <c r="ST39" s="1714"/>
      <c r="SU39" s="1714"/>
      <c r="SV39" s="1714"/>
      <c r="SW39" s="1714"/>
      <c r="SX39" s="1714"/>
      <c r="SY39" s="1714"/>
      <c r="SZ39" s="1714"/>
      <c r="TA39" s="1714"/>
      <c r="TB39" s="1714"/>
      <c r="TC39" s="1714"/>
      <c r="TD39" s="1714"/>
      <c r="TE39" s="1714"/>
      <c r="TF39" s="1714"/>
      <c r="TG39" s="1714"/>
      <c r="TH39" s="1714"/>
      <c r="TI39" s="1714"/>
      <c r="TJ39" s="1714"/>
      <c r="TK39" s="1714"/>
      <c r="TL39" s="1714"/>
      <c r="TM39" s="1714"/>
      <c r="TN39" s="1714"/>
      <c r="TO39" s="1714"/>
      <c r="TP39" s="1714"/>
      <c r="TQ39" s="1714"/>
      <c r="TR39" s="1714"/>
      <c r="TS39" s="1714"/>
      <c r="TT39" s="1714"/>
      <c r="TU39" s="1714"/>
      <c r="TV39" s="1714"/>
      <c r="TW39" s="1714"/>
      <c r="TX39" s="1714"/>
      <c r="TY39" s="1714"/>
      <c r="TZ39" s="1714"/>
      <c r="UA39" s="1714"/>
      <c r="UB39" s="1714"/>
      <c r="UC39" s="1714"/>
      <c r="UD39" s="1714"/>
      <c r="UE39" s="1714"/>
      <c r="UF39" s="1714"/>
      <c r="UG39" s="1714"/>
      <c r="UH39" s="1714"/>
      <c r="UI39" s="1714"/>
      <c r="UJ39" s="1714"/>
      <c r="UK39" s="1714"/>
      <c r="UL39" s="1714"/>
      <c r="UM39" s="1714"/>
      <c r="UN39" s="1714"/>
      <c r="UO39" s="1714"/>
      <c r="UP39" s="1714"/>
      <c r="UQ39" s="1714"/>
      <c r="UR39" s="1714"/>
      <c r="US39" s="1714"/>
      <c r="UT39" s="1714"/>
      <c r="UU39" s="1714"/>
      <c r="UV39" s="1714"/>
      <c r="UW39" s="1714"/>
      <c r="UX39" s="1714"/>
      <c r="UY39" s="1714"/>
      <c r="UZ39" s="1714"/>
      <c r="VA39" s="1714"/>
      <c r="VB39" s="1714"/>
      <c r="VC39" s="1714"/>
      <c r="VD39" s="1714"/>
      <c r="VE39" s="1714"/>
      <c r="VF39" s="1714"/>
      <c r="VG39" s="1714"/>
      <c r="VH39" s="1714"/>
      <c r="VI39" s="1714"/>
      <c r="VJ39" s="1714"/>
      <c r="VK39" s="1714"/>
      <c r="VL39" s="1714"/>
      <c r="VM39" s="1714"/>
      <c r="VN39" s="1714"/>
      <c r="VO39" s="1714"/>
      <c r="VP39" s="1714"/>
      <c r="VQ39" s="1714"/>
      <c r="VR39" s="1714"/>
      <c r="VS39" s="1714"/>
      <c r="VT39" s="1714"/>
      <c r="VU39" s="1714"/>
      <c r="VV39" s="1714"/>
      <c r="VW39" s="1714"/>
      <c r="VX39" s="1714"/>
      <c r="VY39" s="1714"/>
      <c r="VZ39" s="1714"/>
      <c r="WA39" s="1714"/>
      <c r="WB39" s="1714"/>
      <c r="WC39" s="1714"/>
      <c r="WD39" s="1714"/>
      <c r="WE39" s="1714"/>
      <c r="WF39" s="1714"/>
      <c r="WG39" s="1714"/>
      <c r="WH39" s="1714"/>
      <c r="WI39" s="1714"/>
      <c r="WJ39" s="1714"/>
      <c r="WK39" s="1714"/>
      <c r="WL39" s="1714"/>
      <c r="WM39" s="1714"/>
      <c r="WN39" s="1714"/>
      <c r="WO39" s="1714"/>
      <c r="WP39" s="1714"/>
      <c r="WQ39" s="1714"/>
      <c r="WR39" s="1714"/>
      <c r="WS39" s="1714"/>
      <c r="WT39" s="1714"/>
      <c r="WU39" s="1714"/>
      <c r="WV39" s="1714"/>
      <c r="WW39" s="1714"/>
      <c r="WX39" s="1714"/>
      <c r="WY39" s="1714"/>
      <c r="WZ39" s="1714"/>
      <c r="XA39" s="1714"/>
      <c r="XB39" s="1714"/>
      <c r="XC39" s="1714"/>
      <c r="XD39" s="1714"/>
      <c r="XE39" s="1714"/>
      <c r="XF39" s="1714"/>
      <c r="XG39" s="1714"/>
      <c r="XH39" s="1714"/>
      <c r="XI39" s="1714"/>
      <c r="XJ39" s="1714"/>
      <c r="XK39" s="1714"/>
      <c r="XL39" s="1714"/>
      <c r="XM39" s="1714"/>
      <c r="XN39" s="1714"/>
      <c r="XO39" s="1714"/>
      <c r="XP39" s="1714"/>
      <c r="XQ39" s="1714"/>
      <c r="XR39" s="1714"/>
      <c r="XS39" s="1714"/>
      <c r="XT39" s="1714"/>
      <c r="XU39" s="1714"/>
      <c r="XV39" s="1714"/>
      <c r="XW39" s="1714"/>
      <c r="XX39" s="1714"/>
      <c r="XY39" s="1714"/>
      <c r="XZ39" s="1714"/>
      <c r="YA39" s="1714"/>
      <c r="YB39" s="1714"/>
      <c r="YC39" s="1714"/>
      <c r="YD39" s="1714"/>
      <c r="YE39" s="1714"/>
      <c r="YF39" s="1714"/>
      <c r="YG39" s="1714"/>
      <c r="YH39" s="1714"/>
      <c r="YI39" s="1714"/>
      <c r="YJ39" s="1714"/>
      <c r="YK39" s="1714"/>
      <c r="YL39" s="1714"/>
      <c r="YM39" s="1714"/>
      <c r="YN39" s="1714"/>
      <c r="YO39" s="1714"/>
      <c r="YP39" s="1714"/>
      <c r="YQ39" s="1714"/>
      <c r="YR39" s="1714"/>
      <c r="YS39" s="1714"/>
      <c r="YT39" s="1714"/>
      <c r="YU39" s="1714"/>
      <c r="YV39" s="1714"/>
      <c r="YW39" s="1714"/>
      <c r="YX39" s="1714"/>
      <c r="YY39" s="1714"/>
      <c r="YZ39" s="1714"/>
      <c r="ZA39" s="1714"/>
      <c r="ZB39" s="1714"/>
      <c r="ZC39" s="1714"/>
      <c r="ZD39" s="1714"/>
      <c r="ZE39" s="1714"/>
      <c r="ZF39" s="1714"/>
      <c r="ZG39" s="1714"/>
      <c r="ZH39" s="1714"/>
      <c r="ZI39" s="1714"/>
      <c r="ZJ39" s="1714"/>
      <c r="ZK39" s="1714"/>
      <c r="ZL39" s="1714"/>
      <c r="ZM39" s="1714"/>
      <c r="ZN39" s="1714"/>
      <c r="ZO39" s="1714"/>
      <c r="ZP39" s="1714"/>
      <c r="ZQ39" s="1714"/>
      <c r="ZR39" s="1714"/>
      <c r="ZS39" s="1714"/>
      <c r="ZT39" s="1714"/>
      <c r="ZU39" s="1714"/>
      <c r="ZV39" s="1714"/>
      <c r="ZW39" s="1714"/>
      <c r="ZX39" s="1714"/>
      <c r="ZY39" s="1714"/>
      <c r="ZZ39" s="1714"/>
      <c r="AAA39" s="1714"/>
      <c r="AAB39" s="1714"/>
      <c r="AAC39" s="1714"/>
      <c r="AAD39" s="1714"/>
      <c r="AAE39" s="1714"/>
      <c r="AAF39" s="1714"/>
      <c r="AAG39" s="1714"/>
      <c r="AAH39" s="1714"/>
      <c r="AAI39" s="1714"/>
      <c r="AAJ39" s="1714"/>
      <c r="AAK39" s="1714"/>
      <c r="AAL39" s="1714"/>
      <c r="AAM39" s="1714"/>
      <c r="AAN39" s="1714"/>
      <c r="AAO39" s="1714"/>
      <c r="AAP39" s="1714"/>
      <c r="AAQ39" s="1714"/>
      <c r="AAR39" s="1714"/>
      <c r="AAS39" s="1714"/>
      <c r="AAT39" s="1714"/>
      <c r="AAU39" s="1714"/>
      <c r="AAV39" s="1714"/>
      <c r="AAW39" s="1714"/>
      <c r="AAX39" s="1714"/>
      <c r="AAY39" s="1714"/>
      <c r="AAZ39" s="1714"/>
      <c r="ABA39" s="1714"/>
      <c r="ABB39" s="1714"/>
      <c r="ABC39" s="1714"/>
      <c r="ABD39" s="1714"/>
      <c r="ABE39" s="1714"/>
      <c r="ABF39" s="1714"/>
      <c r="ABG39" s="1714"/>
      <c r="ABH39" s="1714"/>
      <c r="ABI39" s="1714"/>
      <c r="ABJ39" s="1714"/>
      <c r="ABK39" s="1714"/>
      <c r="ABL39" s="1714"/>
      <c r="ABM39" s="1714"/>
      <c r="ABN39" s="1714"/>
      <c r="ABO39" s="1714"/>
      <c r="ABP39" s="1714"/>
      <c r="ABQ39" s="1714"/>
      <c r="ABR39" s="1714"/>
      <c r="ABS39" s="1714"/>
      <c r="ABT39" s="1714"/>
      <c r="ABU39" s="1714"/>
      <c r="ABV39" s="1714"/>
      <c r="ABW39" s="1714"/>
      <c r="ABX39" s="1714"/>
      <c r="ABY39" s="1714"/>
      <c r="ABZ39" s="1714"/>
      <c r="ACA39" s="1714"/>
      <c r="ACB39" s="1714"/>
      <c r="ACC39" s="1714"/>
      <c r="ACD39" s="1714"/>
      <c r="ACE39" s="1714"/>
      <c r="ACF39" s="1714"/>
      <c r="ACG39" s="1714"/>
      <c r="ACH39" s="1714"/>
      <c r="ACI39" s="1714"/>
      <c r="ACJ39" s="1714"/>
      <c r="ACK39" s="1714"/>
      <c r="ACL39" s="1714"/>
      <c r="ACM39" s="1714"/>
      <c r="ACN39" s="1714"/>
      <c r="ACO39" s="1714"/>
      <c r="ACP39" s="1714"/>
      <c r="ACQ39" s="1714"/>
      <c r="ACR39" s="1714"/>
      <c r="ACS39" s="1714"/>
      <c r="ACT39" s="1714"/>
      <c r="ACU39" s="1714"/>
      <c r="ACV39" s="1714"/>
      <c r="ACW39" s="1714"/>
      <c r="ACX39" s="1714"/>
      <c r="ACY39" s="1714"/>
      <c r="ACZ39" s="1714"/>
      <c r="ADA39" s="1714"/>
      <c r="ADB39" s="1714"/>
      <c r="ADC39" s="1714"/>
      <c r="ADD39" s="1714"/>
      <c r="ADE39" s="1714"/>
      <c r="ADF39" s="1714"/>
      <c r="ADG39" s="1714"/>
      <c r="ADH39" s="1714"/>
      <c r="ADI39" s="1714"/>
      <c r="ADJ39" s="1714"/>
      <c r="ADK39" s="1714"/>
      <c r="ADL39" s="1714"/>
      <c r="ADM39" s="1714"/>
      <c r="ADN39" s="1714"/>
      <c r="ADO39" s="1714"/>
      <c r="ADP39" s="1714"/>
      <c r="ADQ39" s="1714"/>
      <c r="ADR39" s="1714"/>
      <c r="ADS39" s="1714"/>
      <c r="ADT39" s="1714"/>
      <c r="ADU39" s="1714"/>
      <c r="ADV39" s="1714"/>
      <c r="ADW39" s="1714"/>
      <c r="ADX39" s="1714"/>
      <c r="ADY39" s="1714"/>
      <c r="ADZ39" s="1714"/>
      <c r="AEA39" s="1714"/>
      <c r="AEB39" s="1714"/>
      <c r="AEC39" s="1714"/>
      <c r="AED39" s="1714"/>
      <c r="AEE39" s="1714"/>
      <c r="AEF39" s="1714"/>
      <c r="AEG39" s="1714"/>
      <c r="AEH39" s="1714"/>
      <c r="AEI39" s="1714"/>
      <c r="AEJ39" s="1714"/>
      <c r="AEK39" s="1714"/>
      <c r="AEL39" s="1714"/>
      <c r="AEM39" s="1714"/>
      <c r="AEN39" s="1714"/>
      <c r="AEO39" s="1714"/>
      <c r="AEP39" s="1714"/>
      <c r="AEQ39" s="1714"/>
      <c r="AER39" s="1714"/>
      <c r="AES39" s="1714"/>
      <c r="AET39" s="1714"/>
      <c r="AEU39" s="1714"/>
      <c r="AEV39" s="1714"/>
      <c r="AEW39" s="1714"/>
      <c r="AEX39" s="1714"/>
      <c r="AEY39" s="1714"/>
      <c r="AEZ39" s="1714"/>
      <c r="AFA39" s="1714"/>
      <c r="AFB39" s="1714"/>
      <c r="AFC39" s="1714"/>
      <c r="AFD39" s="1714"/>
      <c r="AFE39" s="1714"/>
      <c r="AFF39" s="1714"/>
      <c r="AFG39" s="1714"/>
      <c r="AFH39" s="1714"/>
      <c r="AFI39" s="1714"/>
      <c r="AFJ39" s="1714"/>
      <c r="AFK39" s="1714"/>
      <c r="AFL39" s="1714"/>
      <c r="AFM39" s="1714"/>
      <c r="AFN39" s="1714"/>
      <c r="AFO39" s="1714"/>
      <c r="AFP39" s="1714"/>
      <c r="AFQ39" s="1714"/>
      <c r="AFR39" s="1714"/>
      <c r="AFS39" s="1714"/>
      <c r="AFT39" s="1714"/>
      <c r="AFU39" s="1714"/>
      <c r="AFV39" s="1714"/>
      <c r="AFW39" s="1714"/>
      <c r="AFX39" s="1714"/>
      <c r="AFY39" s="1714"/>
      <c r="AFZ39" s="1714"/>
      <c r="AGA39" s="1714"/>
      <c r="AGB39" s="1714"/>
      <c r="AGC39" s="1714"/>
      <c r="AGD39" s="1714"/>
      <c r="AGE39" s="1714"/>
      <c r="AGF39" s="1714"/>
      <c r="AGG39" s="1714"/>
      <c r="AGH39" s="1714"/>
      <c r="AGI39" s="1714"/>
      <c r="AGJ39" s="1714"/>
      <c r="AGK39" s="1714"/>
      <c r="AGL39" s="1714"/>
      <c r="AGM39" s="1714"/>
      <c r="AGN39" s="1714"/>
      <c r="AGO39" s="1714"/>
      <c r="AGP39" s="1714"/>
      <c r="AGQ39" s="1714"/>
      <c r="AGR39" s="1714"/>
      <c r="AGS39" s="1714"/>
      <c r="AGT39" s="1714"/>
      <c r="AGU39" s="1714"/>
      <c r="AGV39" s="1714"/>
      <c r="AGW39" s="1714"/>
      <c r="AGX39" s="1714"/>
      <c r="AGY39" s="1714"/>
      <c r="AGZ39" s="1714"/>
      <c r="AHA39" s="1714"/>
      <c r="AHB39" s="1714"/>
      <c r="AHC39" s="1714"/>
      <c r="AHD39" s="1714"/>
      <c r="AHE39" s="1714"/>
      <c r="AHF39" s="1714"/>
      <c r="AHG39" s="1714"/>
      <c r="AHH39" s="1714"/>
      <c r="AHI39" s="1714"/>
      <c r="AHJ39" s="1714"/>
      <c r="AHK39" s="1714"/>
      <c r="AHL39" s="1714"/>
      <c r="AHM39" s="1714"/>
      <c r="AHN39" s="1714"/>
      <c r="AHO39" s="1714"/>
      <c r="AHP39" s="1714"/>
      <c r="AHQ39" s="1714"/>
      <c r="AHR39" s="1714"/>
      <c r="AHS39" s="1714"/>
      <c r="AHT39" s="1714"/>
      <c r="AHU39" s="1714"/>
      <c r="AHV39" s="1714"/>
      <c r="AHW39" s="1714"/>
      <c r="AHX39" s="1714"/>
      <c r="AHY39" s="1714"/>
      <c r="AHZ39" s="1714"/>
      <c r="AIA39" s="1714"/>
      <c r="AIB39" s="1714"/>
      <c r="AIC39" s="1714"/>
      <c r="AID39" s="1714"/>
      <c r="AIE39" s="1714"/>
      <c r="AIF39" s="1714"/>
      <c r="AIG39" s="1714"/>
      <c r="AIH39" s="1714"/>
      <c r="AII39" s="1714"/>
      <c r="AIJ39" s="1714"/>
      <c r="AIK39" s="1714"/>
      <c r="AIL39" s="1714"/>
      <c r="AIM39" s="1714"/>
      <c r="AIN39" s="1714"/>
      <c r="AIO39" s="1714"/>
      <c r="AIP39" s="1714"/>
      <c r="AIQ39" s="1714"/>
      <c r="AIR39" s="1714"/>
      <c r="AIS39" s="1714"/>
      <c r="AIT39" s="1714"/>
      <c r="AIU39" s="1714"/>
      <c r="AIV39" s="1714"/>
      <c r="AIW39" s="1714"/>
      <c r="AIX39" s="1714"/>
      <c r="AIY39" s="1714"/>
      <c r="AIZ39" s="1714"/>
      <c r="AJA39" s="1714"/>
      <c r="AJB39" s="1714"/>
      <c r="AJC39" s="1714"/>
      <c r="AJD39" s="1714"/>
      <c r="AJE39" s="1714"/>
      <c r="AJF39" s="1714"/>
      <c r="AJG39" s="1714"/>
      <c r="AJH39" s="1714"/>
      <c r="AJI39" s="1714"/>
      <c r="AJJ39" s="1714"/>
      <c r="AJK39" s="1714"/>
      <c r="AJL39" s="1714"/>
      <c r="AJM39" s="1714"/>
      <c r="AJN39" s="1714"/>
      <c r="AJO39" s="1714"/>
      <c r="AJP39" s="1714"/>
      <c r="AJQ39" s="1714"/>
      <c r="AJR39" s="1714"/>
      <c r="AJS39" s="1714"/>
      <c r="AJT39" s="1714"/>
      <c r="AJU39" s="1714"/>
      <c r="AJV39" s="1714"/>
      <c r="AJW39" s="1714"/>
      <c r="AJX39" s="1714"/>
      <c r="AJY39" s="1714"/>
      <c r="AJZ39" s="1714"/>
      <c r="AKA39" s="1714"/>
      <c r="AKB39" s="1714"/>
      <c r="AKC39" s="1714"/>
      <c r="AKD39" s="1714"/>
      <c r="AKE39" s="1714"/>
      <c r="AKF39" s="1714"/>
      <c r="AKG39" s="1714"/>
      <c r="AKH39" s="1714"/>
      <c r="AKI39" s="1714"/>
      <c r="AKJ39" s="1714"/>
      <c r="AKK39" s="1714"/>
      <c r="AKL39" s="1714"/>
      <c r="AKM39" s="1714"/>
      <c r="AKN39" s="1714"/>
      <c r="AKO39" s="1714"/>
      <c r="AKP39" s="1714"/>
      <c r="AKQ39" s="1714"/>
      <c r="AKR39" s="1714"/>
      <c r="AKS39" s="1714"/>
      <c r="AKT39" s="1714"/>
      <c r="AKU39" s="1714"/>
      <c r="AKV39" s="1714"/>
      <c r="AKW39" s="1714"/>
      <c r="AKX39" s="1714"/>
      <c r="AKY39" s="1714"/>
      <c r="AKZ39" s="1714"/>
      <c r="ALA39" s="1714"/>
      <c r="ALB39" s="1714"/>
      <c r="ALC39" s="1714"/>
      <c r="ALD39" s="1714"/>
      <c r="ALE39" s="1714"/>
      <c r="ALF39" s="1714"/>
      <c r="ALG39" s="1714"/>
      <c r="ALH39" s="1714"/>
      <c r="ALI39" s="1714"/>
      <c r="ALJ39" s="1714"/>
      <c r="ALK39" s="1714"/>
      <c r="ALL39" s="1714"/>
      <c r="ALM39" s="1714"/>
      <c r="ALN39" s="1714"/>
      <c r="ALO39" s="1714"/>
      <c r="ALP39" s="1714"/>
      <c r="ALQ39" s="1714"/>
      <c r="ALR39" s="1714"/>
      <c r="ALS39" s="1714"/>
      <c r="ALT39" s="1714"/>
      <c r="ALU39" s="1714"/>
      <c r="ALV39" s="1714"/>
      <c r="ALW39" s="1714"/>
      <c r="ALX39" s="1714"/>
      <c r="ALY39" s="1714"/>
      <c r="ALZ39" s="1714"/>
      <c r="AMA39" s="1714"/>
      <c r="AMB39" s="1714"/>
      <c r="AMC39" s="1714"/>
      <c r="AMD39" s="1714"/>
      <c r="AME39" s="1714"/>
      <c r="AMF39" s="1714"/>
      <c r="AMG39" s="1714"/>
      <c r="AMH39" s="1714"/>
      <c r="AMI39" s="1714"/>
      <c r="AMJ39" s="1714"/>
      <c r="AMK39" s="1714"/>
    </row>
    <row r="40" spans="1:1025" s="1409" customFormat="1" ht="30" customHeight="1">
      <c r="A40" s="1705" t="s">
        <v>3862</v>
      </c>
      <c r="B40" s="1705" t="s">
        <v>3863</v>
      </c>
      <c r="C40" s="1705" t="s">
        <v>647</v>
      </c>
      <c r="D40" s="1705" t="s">
        <v>4058</v>
      </c>
      <c r="E40" s="1705" t="s">
        <v>4059</v>
      </c>
      <c r="F40" s="1705" t="s">
        <v>4060</v>
      </c>
      <c r="G40" s="1705" t="s">
        <v>4061</v>
      </c>
      <c r="H40" s="1705"/>
      <c r="I40" s="1705"/>
      <c r="J40" s="1705"/>
      <c r="K40" s="1705"/>
      <c r="L40" s="1705"/>
      <c r="M40" s="1705"/>
      <c r="N40" s="1705"/>
      <c r="O40" s="1705"/>
      <c r="P40" s="1705" t="s">
        <v>4108</v>
      </c>
      <c r="Q40" s="1705" t="s">
        <v>4109</v>
      </c>
      <c r="R40" s="1739"/>
      <c r="S40" s="1705" t="s">
        <v>4110</v>
      </c>
      <c r="T40" s="1709" t="s">
        <v>4111</v>
      </c>
      <c r="U40" s="1705" t="s">
        <v>2504</v>
      </c>
      <c r="V40" s="1705" t="s">
        <v>3900</v>
      </c>
      <c r="W40" s="1705" t="s">
        <v>3941</v>
      </c>
      <c r="X40" s="1705" t="s">
        <v>3874</v>
      </c>
      <c r="Y40" s="1705" t="s">
        <v>3914</v>
      </c>
      <c r="Z40" s="1705" t="s">
        <v>4112</v>
      </c>
      <c r="AA40" s="1705" t="s">
        <v>1146</v>
      </c>
      <c r="AB40" s="1705" t="s">
        <v>4067</v>
      </c>
      <c r="AC40" s="1705" t="s">
        <v>4068</v>
      </c>
      <c r="AD40" s="1705" t="s">
        <v>3906</v>
      </c>
      <c r="AE40" s="1705" t="s">
        <v>138</v>
      </c>
      <c r="AF40" s="1705" t="s">
        <v>3881</v>
      </c>
      <c r="AG40" s="1705"/>
      <c r="AH40" s="1705"/>
      <c r="AI40" s="1705"/>
      <c r="AJ40" s="1705"/>
      <c r="AK40" s="1705"/>
      <c r="AL40" s="1705"/>
      <c r="AM40" s="1705"/>
      <c r="AN40" s="1705"/>
      <c r="AO40" s="1705"/>
      <c r="AP40" s="1705"/>
      <c r="AQ40" s="1705"/>
      <c r="AR40" s="1705"/>
      <c r="AS40" s="1705"/>
      <c r="AT40" s="1705"/>
      <c r="AU40" s="1705"/>
      <c r="AV40" s="1705"/>
      <c r="AW40" s="1705"/>
      <c r="AX40" s="1705"/>
      <c r="AY40" s="1705"/>
      <c r="AZ40" s="1705"/>
      <c r="BA40" s="1705" t="s">
        <v>3891</v>
      </c>
      <c r="BB40" s="1714"/>
      <c r="BC40" s="1714"/>
      <c r="BD40" s="1714"/>
      <c r="BE40" s="1714"/>
      <c r="BF40" s="1714"/>
      <c r="BG40" s="1714"/>
      <c r="BH40" s="1714"/>
      <c r="BI40" s="1714"/>
      <c r="BJ40" s="1714"/>
      <c r="BK40" s="1714"/>
      <c r="BL40" s="1714"/>
      <c r="BM40" s="1714"/>
      <c r="BN40" s="1714"/>
      <c r="BO40" s="1714"/>
      <c r="BP40" s="1714"/>
      <c r="BQ40" s="1714"/>
      <c r="BR40" s="1714"/>
      <c r="BS40" s="1714"/>
      <c r="BT40" s="1714"/>
      <c r="BU40" s="1714"/>
      <c r="BV40" s="1714"/>
      <c r="BW40" s="1714"/>
      <c r="BX40" s="1714"/>
      <c r="BY40" s="1714"/>
      <c r="BZ40" s="1714"/>
      <c r="CA40" s="1714"/>
      <c r="CB40" s="1714"/>
      <c r="CC40" s="1714"/>
      <c r="CD40" s="1714"/>
      <c r="CE40" s="1714"/>
      <c r="CF40" s="1714"/>
      <c r="CG40" s="1714"/>
      <c r="CH40" s="1714"/>
      <c r="CI40" s="1714"/>
      <c r="CJ40" s="1714"/>
      <c r="CK40" s="1714"/>
      <c r="CL40" s="1714"/>
      <c r="CM40" s="1714"/>
      <c r="CN40" s="1714"/>
      <c r="CO40" s="1714"/>
      <c r="CP40" s="1714"/>
      <c r="CQ40" s="1714"/>
      <c r="CR40" s="1714"/>
      <c r="CS40" s="1714"/>
      <c r="CT40" s="1714"/>
      <c r="CU40" s="1714"/>
      <c r="CV40" s="1714"/>
      <c r="CW40" s="1714"/>
      <c r="CX40" s="1714"/>
      <c r="CY40" s="1714"/>
      <c r="CZ40" s="1714"/>
      <c r="DA40" s="1714"/>
      <c r="DB40" s="1714"/>
      <c r="DC40" s="1714"/>
      <c r="DD40" s="1714"/>
      <c r="DE40" s="1714"/>
      <c r="DF40" s="1714"/>
      <c r="DG40" s="1714"/>
      <c r="DH40" s="1714"/>
      <c r="DI40" s="1714"/>
      <c r="DJ40" s="1714"/>
      <c r="DK40" s="1714"/>
      <c r="DL40" s="1714"/>
      <c r="DM40" s="1714"/>
      <c r="DN40" s="1714"/>
      <c r="DO40" s="1714"/>
      <c r="DP40" s="1714"/>
      <c r="DQ40" s="1714"/>
      <c r="DR40" s="1714"/>
      <c r="DS40" s="1714"/>
      <c r="DT40" s="1714"/>
      <c r="DU40" s="1714"/>
      <c r="DV40" s="1714"/>
      <c r="DW40" s="1714"/>
      <c r="DX40" s="1714"/>
      <c r="DY40" s="1714"/>
      <c r="DZ40" s="1714"/>
      <c r="EA40" s="1714"/>
      <c r="EB40" s="1714"/>
      <c r="EC40" s="1714"/>
      <c r="ED40" s="1714"/>
      <c r="EE40" s="1714"/>
      <c r="EF40" s="1714"/>
      <c r="EG40" s="1714"/>
      <c r="EH40" s="1714"/>
      <c r="EI40" s="1714"/>
      <c r="EJ40" s="1714"/>
      <c r="EK40" s="1714"/>
      <c r="EL40" s="1714"/>
      <c r="EM40" s="1714"/>
      <c r="EN40" s="1714"/>
      <c r="EO40" s="1714"/>
      <c r="EP40" s="1714"/>
      <c r="EQ40" s="1714"/>
      <c r="ER40" s="1714"/>
      <c r="ES40" s="1714"/>
      <c r="ET40" s="1714"/>
      <c r="EU40" s="1714"/>
      <c r="EV40" s="1714"/>
      <c r="EW40" s="1714"/>
      <c r="EX40" s="1714"/>
      <c r="EY40" s="1714"/>
      <c r="EZ40" s="1714"/>
      <c r="FA40" s="1714"/>
      <c r="FB40" s="1714"/>
      <c r="FC40" s="1714"/>
      <c r="FD40" s="1714"/>
      <c r="FE40" s="1714"/>
      <c r="FF40" s="1714"/>
      <c r="FG40" s="1714"/>
      <c r="FH40" s="1714"/>
      <c r="FI40" s="1714"/>
      <c r="FJ40" s="1714"/>
      <c r="FK40" s="1714"/>
      <c r="FL40" s="1714"/>
      <c r="FM40" s="1714"/>
      <c r="FN40" s="1714"/>
      <c r="FO40" s="1714"/>
      <c r="FP40" s="1714"/>
      <c r="FQ40" s="1714"/>
      <c r="FR40" s="1714"/>
      <c r="FS40" s="1714"/>
      <c r="FT40" s="1714"/>
      <c r="FU40" s="1714"/>
      <c r="FV40" s="1714"/>
      <c r="FW40" s="1714"/>
      <c r="FX40" s="1714"/>
      <c r="FY40" s="1714"/>
      <c r="FZ40" s="1714"/>
      <c r="GA40" s="1714"/>
      <c r="GB40" s="1714"/>
      <c r="GC40" s="1714"/>
      <c r="GD40" s="1714"/>
      <c r="GE40" s="1714"/>
      <c r="GF40" s="1714"/>
      <c r="GG40" s="1714"/>
      <c r="GH40" s="1714"/>
      <c r="GI40" s="1714"/>
      <c r="GJ40" s="1714"/>
      <c r="GK40" s="1714"/>
      <c r="GL40" s="1714"/>
      <c r="GM40" s="1714"/>
      <c r="GN40" s="1714"/>
      <c r="GO40" s="1714"/>
      <c r="GP40" s="1714"/>
      <c r="GQ40" s="1714"/>
      <c r="GR40" s="1714"/>
      <c r="GS40" s="1714"/>
      <c r="GT40" s="1714"/>
      <c r="GU40" s="1714"/>
      <c r="GV40" s="1714"/>
      <c r="GW40" s="1714"/>
      <c r="GX40" s="1714"/>
      <c r="GY40" s="1714"/>
      <c r="GZ40" s="1714"/>
      <c r="HA40" s="1714"/>
      <c r="HB40" s="1714"/>
      <c r="HC40" s="1714"/>
      <c r="HD40" s="1714"/>
      <c r="HE40" s="1714"/>
      <c r="HF40" s="1714"/>
      <c r="HG40" s="1714"/>
      <c r="HH40" s="1714"/>
      <c r="HI40" s="1714"/>
      <c r="HJ40" s="1714"/>
      <c r="HK40" s="1714"/>
      <c r="HL40" s="1714"/>
      <c r="HM40" s="1714"/>
      <c r="HN40" s="1714"/>
      <c r="HO40" s="1714"/>
      <c r="HP40" s="1714"/>
      <c r="HQ40" s="1714"/>
      <c r="HR40" s="1714"/>
      <c r="HS40" s="1714"/>
      <c r="HT40" s="1714"/>
      <c r="HU40" s="1714"/>
      <c r="HV40" s="1714"/>
      <c r="HW40" s="1714"/>
      <c r="HX40" s="1714"/>
      <c r="HY40" s="1714"/>
      <c r="HZ40" s="1714"/>
      <c r="IA40" s="1714"/>
      <c r="IB40" s="1714"/>
      <c r="IC40" s="1714"/>
      <c r="ID40" s="1714"/>
      <c r="IE40" s="1714"/>
      <c r="IF40" s="1714"/>
      <c r="IG40" s="1714"/>
      <c r="IH40" s="1714"/>
      <c r="II40" s="1714"/>
      <c r="IJ40" s="1714"/>
      <c r="IK40" s="1714"/>
      <c r="IL40" s="1714"/>
      <c r="IM40" s="1714"/>
      <c r="IN40" s="1714"/>
      <c r="IO40" s="1714"/>
      <c r="IP40" s="1714"/>
      <c r="IQ40" s="1714"/>
      <c r="IR40" s="1714"/>
      <c r="IS40" s="1714"/>
      <c r="IT40" s="1714"/>
      <c r="IU40" s="1714"/>
      <c r="IV40" s="1714"/>
      <c r="IW40" s="1714"/>
      <c r="IX40" s="1714"/>
      <c r="IY40" s="1714"/>
      <c r="IZ40" s="1714"/>
      <c r="JA40" s="1714"/>
      <c r="JB40" s="1714"/>
      <c r="JC40" s="1714"/>
      <c r="JD40" s="1714"/>
      <c r="JE40" s="1714"/>
      <c r="JF40" s="1714"/>
      <c r="JG40" s="1714"/>
      <c r="JH40" s="1714"/>
      <c r="JI40" s="1714"/>
      <c r="JJ40" s="1714"/>
      <c r="JK40" s="1714"/>
      <c r="JL40" s="1714"/>
      <c r="JM40" s="1714"/>
      <c r="JN40" s="1714"/>
      <c r="JO40" s="1714"/>
      <c r="JP40" s="1714"/>
      <c r="JQ40" s="1714"/>
      <c r="JR40" s="1714"/>
      <c r="JS40" s="1714"/>
      <c r="JT40" s="1714"/>
      <c r="JU40" s="1714"/>
      <c r="JV40" s="1714"/>
      <c r="JW40" s="1714"/>
      <c r="JX40" s="1714"/>
      <c r="JY40" s="1714"/>
      <c r="JZ40" s="1714"/>
      <c r="KA40" s="1714"/>
      <c r="KB40" s="1714"/>
      <c r="KC40" s="1714"/>
      <c r="KD40" s="1714"/>
      <c r="KE40" s="1714"/>
      <c r="KF40" s="1714"/>
      <c r="KG40" s="1714"/>
      <c r="KH40" s="1714"/>
      <c r="KI40" s="1714"/>
      <c r="KJ40" s="1714"/>
      <c r="KK40" s="1714"/>
      <c r="KL40" s="1714"/>
      <c r="KM40" s="1714"/>
      <c r="KN40" s="1714"/>
      <c r="KO40" s="1714"/>
      <c r="KP40" s="1714"/>
      <c r="KQ40" s="1714"/>
      <c r="KR40" s="1714"/>
      <c r="KS40" s="1714"/>
      <c r="KT40" s="1714"/>
      <c r="KU40" s="1714"/>
      <c r="KV40" s="1714"/>
      <c r="KW40" s="1714"/>
      <c r="KX40" s="1714"/>
      <c r="KY40" s="1714"/>
      <c r="KZ40" s="1714"/>
      <c r="LA40" s="1714"/>
      <c r="LB40" s="1714"/>
      <c r="LC40" s="1714"/>
      <c r="LD40" s="1714"/>
      <c r="LE40" s="1714"/>
      <c r="LF40" s="1714"/>
      <c r="LG40" s="1714"/>
      <c r="LH40" s="1714"/>
      <c r="LI40" s="1714"/>
      <c r="LJ40" s="1714"/>
      <c r="LK40" s="1714"/>
      <c r="LL40" s="1714"/>
      <c r="LM40" s="1714"/>
      <c r="LN40" s="1714"/>
      <c r="LO40" s="1714"/>
      <c r="LP40" s="1714"/>
      <c r="LQ40" s="1714"/>
      <c r="LR40" s="1714"/>
      <c r="LS40" s="1714"/>
      <c r="LT40" s="1714"/>
      <c r="LU40" s="1714"/>
      <c r="LV40" s="1714"/>
      <c r="LW40" s="1714"/>
      <c r="LX40" s="1714"/>
      <c r="LY40" s="1714"/>
      <c r="LZ40" s="1714"/>
      <c r="MA40" s="1714"/>
      <c r="MB40" s="1714"/>
      <c r="MC40" s="1714"/>
      <c r="MD40" s="1714"/>
      <c r="ME40" s="1714"/>
      <c r="MF40" s="1714"/>
      <c r="MG40" s="1714"/>
      <c r="MH40" s="1714"/>
      <c r="MI40" s="1714"/>
      <c r="MJ40" s="1714"/>
      <c r="MK40" s="1714"/>
      <c r="ML40" s="1714"/>
      <c r="MM40" s="1714"/>
      <c r="MN40" s="1714"/>
      <c r="MO40" s="1714"/>
      <c r="MP40" s="1714"/>
      <c r="MQ40" s="1714"/>
      <c r="MR40" s="1714"/>
      <c r="MS40" s="1714"/>
      <c r="MT40" s="1714"/>
      <c r="MU40" s="1714"/>
      <c r="MV40" s="1714"/>
      <c r="MW40" s="1714"/>
      <c r="MX40" s="1714"/>
      <c r="MY40" s="1714"/>
      <c r="MZ40" s="1714"/>
      <c r="NA40" s="1714"/>
      <c r="NB40" s="1714"/>
      <c r="NC40" s="1714"/>
      <c r="ND40" s="1714"/>
      <c r="NE40" s="1714"/>
      <c r="NF40" s="1714"/>
      <c r="NG40" s="1714"/>
      <c r="NH40" s="1714"/>
      <c r="NI40" s="1714"/>
      <c r="NJ40" s="1714"/>
      <c r="NK40" s="1714"/>
      <c r="NL40" s="1714"/>
      <c r="NM40" s="1714"/>
      <c r="NN40" s="1714"/>
      <c r="NO40" s="1714"/>
      <c r="NP40" s="1714"/>
      <c r="NQ40" s="1714"/>
      <c r="NR40" s="1714"/>
      <c r="NS40" s="1714"/>
      <c r="NT40" s="1714"/>
      <c r="NU40" s="1714"/>
      <c r="NV40" s="1714"/>
      <c r="NW40" s="1714"/>
      <c r="NX40" s="1714"/>
      <c r="NY40" s="1714"/>
      <c r="NZ40" s="1714"/>
      <c r="OA40" s="1714"/>
      <c r="OB40" s="1714"/>
      <c r="OC40" s="1714"/>
      <c r="OD40" s="1714"/>
      <c r="OE40" s="1714"/>
      <c r="OF40" s="1714"/>
      <c r="OG40" s="1714"/>
      <c r="OH40" s="1714"/>
      <c r="OI40" s="1714"/>
      <c r="OJ40" s="1714"/>
      <c r="OK40" s="1714"/>
      <c r="OL40" s="1714"/>
      <c r="OM40" s="1714"/>
      <c r="ON40" s="1714"/>
      <c r="OO40" s="1714"/>
      <c r="OP40" s="1714"/>
      <c r="OQ40" s="1714"/>
      <c r="OR40" s="1714"/>
      <c r="OS40" s="1714"/>
      <c r="OT40" s="1714"/>
      <c r="OU40" s="1714"/>
      <c r="OV40" s="1714"/>
      <c r="OW40" s="1714"/>
      <c r="OX40" s="1714"/>
      <c r="OY40" s="1714"/>
      <c r="OZ40" s="1714"/>
      <c r="PA40" s="1714"/>
      <c r="PB40" s="1714"/>
      <c r="PC40" s="1714"/>
      <c r="PD40" s="1714"/>
      <c r="PE40" s="1714"/>
      <c r="PF40" s="1714"/>
      <c r="PG40" s="1714"/>
      <c r="PH40" s="1714"/>
      <c r="PI40" s="1714"/>
      <c r="PJ40" s="1714"/>
      <c r="PK40" s="1714"/>
      <c r="PL40" s="1714"/>
      <c r="PM40" s="1714"/>
      <c r="PN40" s="1714"/>
      <c r="PO40" s="1714"/>
      <c r="PP40" s="1714"/>
      <c r="PQ40" s="1714"/>
      <c r="PR40" s="1714"/>
      <c r="PS40" s="1714"/>
      <c r="PT40" s="1714"/>
      <c r="PU40" s="1714"/>
      <c r="PV40" s="1714"/>
      <c r="PW40" s="1714"/>
      <c r="PX40" s="1714"/>
      <c r="PY40" s="1714"/>
      <c r="PZ40" s="1714"/>
      <c r="QA40" s="1714"/>
      <c r="QB40" s="1714"/>
      <c r="QC40" s="1714"/>
      <c r="QD40" s="1714"/>
      <c r="QE40" s="1714"/>
      <c r="QF40" s="1714"/>
      <c r="QG40" s="1714"/>
      <c r="QH40" s="1714"/>
      <c r="QI40" s="1714"/>
      <c r="QJ40" s="1714"/>
      <c r="QK40" s="1714"/>
      <c r="QL40" s="1714"/>
      <c r="QM40" s="1714"/>
      <c r="QN40" s="1714"/>
      <c r="QO40" s="1714"/>
      <c r="QP40" s="1714"/>
      <c r="QQ40" s="1714"/>
      <c r="QR40" s="1714"/>
      <c r="QS40" s="1714"/>
      <c r="QT40" s="1714"/>
      <c r="QU40" s="1714"/>
      <c r="QV40" s="1714"/>
      <c r="QW40" s="1714"/>
      <c r="QX40" s="1714"/>
      <c r="QY40" s="1714"/>
      <c r="QZ40" s="1714"/>
      <c r="RA40" s="1714"/>
      <c r="RB40" s="1714"/>
      <c r="RC40" s="1714"/>
      <c r="RD40" s="1714"/>
      <c r="RE40" s="1714"/>
      <c r="RF40" s="1714"/>
      <c r="RG40" s="1714"/>
      <c r="RH40" s="1714"/>
      <c r="RI40" s="1714"/>
      <c r="RJ40" s="1714"/>
      <c r="RK40" s="1714"/>
      <c r="RL40" s="1714"/>
      <c r="RM40" s="1714"/>
      <c r="RN40" s="1714"/>
      <c r="RO40" s="1714"/>
      <c r="RP40" s="1714"/>
      <c r="RQ40" s="1714"/>
      <c r="RR40" s="1714"/>
      <c r="RS40" s="1714"/>
      <c r="RT40" s="1714"/>
      <c r="RU40" s="1714"/>
      <c r="RV40" s="1714"/>
      <c r="RW40" s="1714"/>
      <c r="RX40" s="1714"/>
      <c r="RY40" s="1714"/>
      <c r="RZ40" s="1714"/>
      <c r="SA40" s="1714"/>
      <c r="SB40" s="1714"/>
      <c r="SC40" s="1714"/>
      <c r="SD40" s="1714"/>
      <c r="SE40" s="1714"/>
      <c r="SF40" s="1714"/>
      <c r="SG40" s="1714"/>
      <c r="SH40" s="1714"/>
      <c r="SI40" s="1714"/>
      <c r="SJ40" s="1714"/>
      <c r="SK40" s="1714"/>
      <c r="SL40" s="1714"/>
      <c r="SM40" s="1714"/>
      <c r="SN40" s="1714"/>
      <c r="SO40" s="1714"/>
      <c r="SP40" s="1714"/>
      <c r="SQ40" s="1714"/>
      <c r="SR40" s="1714"/>
      <c r="SS40" s="1714"/>
      <c r="ST40" s="1714"/>
      <c r="SU40" s="1714"/>
      <c r="SV40" s="1714"/>
      <c r="SW40" s="1714"/>
      <c r="SX40" s="1714"/>
      <c r="SY40" s="1714"/>
      <c r="SZ40" s="1714"/>
      <c r="TA40" s="1714"/>
      <c r="TB40" s="1714"/>
      <c r="TC40" s="1714"/>
      <c r="TD40" s="1714"/>
      <c r="TE40" s="1714"/>
      <c r="TF40" s="1714"/>
      <c r="TG40" s="1714"/>
      <c r="TH40" s="1714"/>
      <c r="TI40" s="1714"/>
      <c r="TJ40" s="1714"/>
      <c r="TK40" s="1714"/>
      <c r="TL40" s="1714"/>
      <c r="TM40" s="1714"/>
      <c r="TN40" s="1714"/>
      <c r="TO40" s="1714"/>
      <c r="TP40" s="1714"/>
      <c r="TQ40" s="1714"/>
      <c r="TR40" s="1714"/>
      <c r="TS40" s="1714"/>
      <c r="TT40" s="1714"/>
      <c r="TU40" s="1714"/>
      <c r="TV40" s="1714"/>
      <c r="TW40" s="1714"/>
      <c r="TX40" s="1714"/>
      <c r="TY40" s="1714"/>
      <c r="TZ40" s="1714"/>
      <c r="UA40" s="1714"/>
      <c r="UB40" s="1714"/>
      <c r="UC40" s="1714"/>
      <c r="UD40" s="1714"/>
      <c r="UE40" s="1714"/>
      <c r="UF40" s="1714"/>
      <c r="UG40" s="1714"/>
      <c r="UH40" s="1714"/>
      <c r="UI40" s="1714"/>
      <c r="UJ40" s="1714"/>
      <c r="UK40" s="1714"/>
      <c r="UL40" s="1714"/>
      <c r="UM40" s="1714"/>
      <c r="UN40" s="1714"/>
      <c r="UO40" s="1714"/>
      <c r="UP40" s="1714"/>
      <c r="UQ40" s="1714"/>
      <c r="UR40" s="1714"/>
      <c r="US40" s="1714"/>
      <c r="UT40" s="1714"/>
      <c r="UU40" s="1714"/>
      <c r="UV40" s="1714"/>
      <c r="UW40" s="1714"/>
      <c r="UX40" s="1714"/>
      <c r="UY40" s="1714"/>
      <c r="UZ40" s="1714"/>
      <c r="VA40" s="1714"/>
      <c r="VB40" s="1714"/>
      <c r="VC40" s="1714"/>
      <c r="VD40" s="1714"/>
      <c r="VE40" s="1714"/>
      <c r="VF40" s="1714"/>
      <c r="VG40" s="1714"/>
      <c r="VH40" s="1714"/>
      <c r="VI40" s="1714"/>
      <c r="VJ40" s="1714"/>
      <c r="VK40" s="1714"/>
      <c r="VL40" s="1714"/>
      <c r="VM40" s="1714"/>
      <c r="VN40" s="1714"/>
      <c r="VO40" s="1714"/>
      <c r="VP40" s="1714"/>
      <c r="VQ40" s="1714"/>
      <c r="VR40" s="1714"/>
      <c r="VS40" s="1714"/>
      <c r="VT40" s="1714"/>
      <c r="VU40" s="1714"/>
      <c r="VV40" s="1714"/>
      <c r="VW40" s="1714"/>
      <c r="VX40" s="1714"/>
      <c r="VY40" s="1714"/>
      <c r="VZ40" s="1714"/>
      <c r="WA40" s="1714"/>
      <c r="WB40" s="1714"/>
      <c r="WC40" s="1714"/>
      <c r="WD40" s="1714"/>
      <c r="WE40" s="1714"/>
      <c r="WF40" s="1714"/>
      <c r="WG40" s="1714"/>
      <c r="WH40" s="1714"/>
      <c r="WI40" s="1714"/>
      <c r="WJ40" s="1714"/>
      <c r="WK40" s="1714"/>
      <c r="WL40" s="1714"/>
      <c r="WM40" s="1714"/>
      <c r="WN40" s="1714"/>
      <c r="WO40" s="1714"/>
      <c r="WP40" s="1714"/>
      <c r="WQ40" s="1714"/>
      <c r="WR40" s="1714"/>
      <c r="WS40" s="1714"/>
      <c r="WT40" s="1714"/>
      <c r="WU40" s="1714"/>
      <c r="WV40" s="1714"/>
      <c r="WW40" s="1714"/>
      <c r="WX40" s="1714"/>
      <c r="WY40" s="1714"/>
      <c r="WZ40" s="1714"/>
      <c r="XA40" s="1714"/>
      <c r="XB40" s="1714"/>
      <c r="XC40" s="1714"/>
      <c r="XD40" s="1714"/>
      <c r="XE40" s="1714"/>
      <c r="XF40" s="1714"/>
      <c r="XG40" s="1714"/>
      <c r="XH40" s="1714"/>
      <c r="XI40" s="1714"/>
      <c r="XJ40" s="1714"/>
      <c r="XK40" s="1714"/>
      <c r="XL40" s="1714"/>
      <c r="XM40" s="1714"/>
      <c r="XN40" s="1714"/>
      <c r="XO40" s="1714"/>
      <c r="XP40" s="1714"/>
      <c r="XQ40" s="1714"/>
      <c r="XR40" s="1714"/>
      <c r="XS40" s="1714"/>
      <c r="XT40" s="1714"/>
      <c r="XU40" s="1714"/>
      <c r="XV40" s="1714"/>
      <c r="XW40" s="1714"/>
      <c r="XX40" s="1714"/>
      <c r="XY40" s="1714"/>
      <c r="XZ40" s="1714"/>
      <c r="YA40" s="1714"/>
      <c r="YB40" s="1714"/>
      <c r="YC40" s="1714"/>
      <c r="YD40" s="1714"/>
      <c r="YE40" s="1714"/>
      <c r="YF40" s="1714"/>
      <c r="YG40" s="1714"/>
      <c r="YH40" s="1714"/>
      <c r="YI40" s="1714"/>
      <c r="YJ40" s="1714"/>
      <c r="YK40" s="1714"/>
      <c r="YL40" s="1714"/>
      <c r="YM40" s="1714"/>
      <c r="YN40" s="1714"/>
      <c r="YO40" s="1714"/>
      <c r="YP40" s="1714"/>
      <c r="YQ40" s="1714"/>
      <c r="YR40" s="1714"/>
      <c r="YS40" s="1714"/>
      <c r="YT40" s="1714"/>
      <c r="YU40" s="1714"/>
      <c r="YV40" s="1714"/>
      <c r="YW40" s="1714"/>
      <c r="YX40" s="1714"/>
      <c r="YY40" s="1714"/>
      <c r="YZ40" s="1714"/>
      <c r="ZA40" s="1714"/>
      <c r="ZB40" s="1714"/>
      <c r="ZC40" s="1714"/>
      <c r="ZD40" s="1714"/>
      <c r="ZE40" s="1714"/>
      <c r="ZF40" s="1714"/>
      <c r="ZG40" s="1714"/>
      <c r="ZH40" s="1714"/>
      <c r="ZI40" s="1714"/>
      <c r="ZJ40" s="1714"/>
      <c r="ZK40" s="1714"/>
      <c r="ZL40" s="1714"/>
      <c r="ZM40" s="1714"/>
      <c r="ZN40" s="1714"/>
      <c r="ZO40" s="1714"/>
      <c r="ZP40" s="1714"/>
      <c r="ZQ40" s="1714"/>
      <c r="ZR40" s="1714"/>
      <c r="ZS40" s="1714"/>
      <c r="ZT40" s="1714"/>
      <c r="ZU40" s="1714"/>
      <c r="ZV40" s="1714"/>
      <c r="ZW40" s="1714"/>
      <c r="ZX40" s="1714"/>
      <c r="ZY40" s="1714"/>
      <c r="ZZ40" s="1714"/>
      <c r="AAA40" s="1714"/>
      <c r="AAB40" s="1714"/>
      <c r="AAC40" s="1714"/>
      <c r="AAD40" s="1714"/>
      <c r="AAE40" s="1714"/>
      <c r="AAF40" s="1714"/>
      <c r="AAG40" s="1714"/>
      <c r="AAH40" s="1714"/>
      <c r="AAI40" s="1714"/>
      <c r="AAJ40" s="1714"/>
      <c r="AAK40" s="1714"/>
      <c r="AAL40" s="1714"/>
      <c r="AAM40" s="1714"/>
      <c r="AAN40" s="1714"/>
      <c r="AAO40" s="1714"/>
      <c r="AAP40" s="1714"/>
      <c r="AAQ40" s="1714"/>
      <c r="AAR40" s="1714"/>
      <c r="AAS40" s="1714"/>
      <c r="AAT40" s="1714"/>
      <c r="AAU40" s="1714"/>
      <c r="AAV40" s="1714"/>
      <c r="AAW40" s="1714"/>
      <c r="AAX40" s="1714"/>
      <c r="AAY40" s="1714"/>
      <c r="AAZ40" s="1714"/>
      <c r="ABA40" s="1714"/>
      <c r="ABB40" s="1714"/>
      <c r="ABC40" s="1714"/>
      <c r="ABD40" s="1714"/>
      <c r="ABE40" s="1714"/>
      <c r="ABF40" s="1714"/>
      <c r="ABG40" s="1714"/>
      <c r="ABH40" s="1714"/>
      <c r="ABI40" s="1714"/>
      <c r="ABJ40" s="1714"/>
      <c r="ABK40" s="1714"/>
      <c r="ABL40" s="1714"/>
      <c r="ABM40" s="1714"/>
      <c r="ABN40" s="1714"/>
      <c r="ABO40" s="1714"/>
      <c r="ABP40" s="1714"/>
      <c r="ABQ40" s="1714"/>
      <c r="ABR40" s="1714"/>
      <c r="ABS40" s="1714"/>
      <c r="ABT40" s="1714"/>
      <c r="ABU40" s="1714"/>
      <c r="ABV40" s="1714"/>
      <c r="ABW40" s="1714"/>
      <c r="ABX40" s="1714"/>
      <c r="ABY40" s="1714"/>
      <c r="ABZ40" s="1714"/>
      <c r="ACA40" s="1714"/>
      <c r="ACB40" s="1714"/>
      <c r="ACC40" s="1714"/>
      <c r="ACD40" s="1714"/>
      <c r="ACE40" s="1714"/>
      <c r="ACF40" s="1714"/>
      <c r="ACG40" s="1714"/>
      <c r="ACH40" s="1714"/>
      <c r="ACI40" s="1714"/>
      <c r="ACJ40" s="1714"/>
      <c r="ACK40" s="1714"/>
      <c r="ACL40" s="1714"/>
      <c r="ACM40" s="1714"/>
      <c r="ACN40" s="1714"/>
      <c r="ACO40" s="1714"/>
      <c r="ACP40" s="1714"/>
      <c r="ACQ40" s="1714"/>
      <c r="ACR40" s="1714"/>
      <c r="ACS40" s="1714"/>
      <c r="ACT40" s="1714"/>
      <c r="ACU40" s="1714"/>
      <c r="ACV40" s="1714"/>
      <c r="ACW40" s="1714"/>
      <c r="ACX40" s="1714"/>
      <c r="ACY40" s="1714"/>
      <c r="ACZ40" s="1714"/>
      <c r="ADA40" s="1714"/>
      <c r="ADB40" s="1714"/>
      <c r="ADC40" s="1714"/>
      <c r="ADD40" s="1714"/>
      <c r="ADE40" s="1714"/>
      <c r="ADF40" s="1714"/>
      <c r="ADG40" s="1714"/>
      <c r="ADH40" s="1714"/>
      <c r="ADI40" s="1714"/>
      <c r="ADJ40" s="1714"/>
      <c r="ADK40" s="1714"/>
      <c r="ADL40" s="1714"/>
      <c r="ADM40" s="1714"/>
      <c r="ADN40" s="1714"/>
      <c r="ADO40" s="1714"/>
      <c r="ADP40" s="1714"/>
      <c r="ADQ40" s="1714"/>
      <c r="ADR40" s="1714"/>
      <c r="ADS40" s="1714"/>
      <c r="ADT40" s="1714"/>
      <c r="ADU40" s="1714"/>
      <c r="ADV40" s="1714"/>
      <c r="ADW40" s="1714"/>
      <c r="ADX40" s="1714"/>
      <c r="ADY40" s="1714"/>
      <c r="ADZ40" s="1714"/>
      <c r="AEA40" s="1714"/>
      <c r="AEB40" s="1714"/>
      <c r="AEC40" s="1714"/>
      <c r="AED40" s="1714"/>
      <c r="AEE40" s="1714"/>
      <c r="AEF40" s="1714"/>
      <c r="AEG40" s="1714"/>
      <c r="AEH40" s="1714"/>
      <c r="AEI40" s="1714"/>
      <c r="AEJ40" s="1714"/>
      <c r="AEK40" s="1714"/>
      <c r="AEL40" s="1714"/>
      <c r="AEM40" s="1714"/>
      <c r="AEN40" s="1714"/>
      <c r="AEO40" s="1714"/>
      <c r="AEP40" s="1714"/>
      <c r="AEQ40" s="1714"/>
      <c r="AER40" s="1714"/>
      <c r="AES40" s="1714"/>
      <c r="AET40" s="1714"/>
      <c r="AEU40" s="1714"/>
      <c r="AEV40" s="1714"/>
      <c r="AEW40" s="1714"/>
      <c r="AEX40" s="1714"/>
      <c r="AEY40" s="1714"/>
      <c r="AEZ40" s="1714"/>
      <c r="AFA40" s="1714"/>
      <c r="AFB40" s="1714"/>
      <c r="AFC40" s="1714"/>
      <c r="AFD40" s="1714"/>
      <c r="AFE40" s="1714"/>
      <c r="AFF40" s="1714"/>
      <c r="AFG40" s="1714"/>
      <c r="AFH40" s="1714"/>
      <c r="AFI40" s="1714"/>
      <c r="AFJ40" s="1714"/>
      <c r="AFK40" s="1714"/>
      <c r="AFL40" s="1714"/>
      <c r="AFM40" s="1714"/>
      <c r="AFN40" s="1714"/>
      <c r="AFO40" s="1714"/>
      <c r="AFP40" s="1714"/>
      <c r="AFQ40" s="1714"/>
      <c r="AFR40" s="1714"/>
      <c r="AFS40" s="1714"/>
      <c r="AFT40" s="1714"/>
      <c r="AFU40" s="1714"/>
      <c r="AFV40" s="1714"/>
      <c r="AFW40" s="1714"/>
      <c r="AFX40" s="1714"/>
      <c r="AFY40" s="1714"/>
      <c r="AFZ40" s="1714"/>
      <c r="AGA40" s="1714"/>
      <c r="AGB40" s="1714"/>
      <c r="AGC40" s="1714"/>
      <c r="AGD40" s="1714"/>
      <c r="AGE40" s="1714"/>
      <c r="AGF40" s="1714"/>
      <c r="AGG40" s="1714"/>
      <c r="AGH40" s="1714"/>
      <c r="AGI40" s="1714"/>
      <c r="AGJ40" s="1714"/>
      <c r="AGK40" s="1714"/>
      <c r="AGL40" s="1714"/>
      <c r="AGM40" s="1714"/>
      <c r="AGN40" s="1714"/>
      <c r="AGO40" s="1714"/>
      <c r="AGP40" s="1714"/>
      <c r="AGQ40" s="1714"/>
      <c r="AGR40" s="1714"/>
      <c r="AGS40" s="1714"/>
      <c r="AGT40" s="1714"/>
      <c r="AGU40" s="1714"/>
      <c r="AGV40" s="1714"/>
      <c r="AGW40" s="1714"/>
      <c r="AGX40" s="1714"/>
      <c r="AGY40" s="1714"/>
      <c r="AGZ40" s="1714"/>
      <c r="AHA40" s="1714"/>
      <c r="AHB40" s="1714"/>
      <c r="AHC40" s="1714"/>
      <c r="AHD40" s="1714"/>
      <c r="AHE40" s="1714"/>
      <c r="AHF40" s="1714"/>
      <c r="AHG40" s="1714"/>
      <c r="AHH40" s="1714"/>
      <c r="AHI40" s="1714"/>
      <c r="AHJ40" s="1714"/>
      <c r="AHK40" s="1714"/>
      <c r="AHL40" s="1714"/>
      <c r="AHM40" s="1714"/>
      <c r="AHN40" s="1714"/>
      <c r="AHO40" s="1714"/>
      <c r="AHP40" s="1714"/>
      <c r="AHQ40" s="1714"/>
      <c r="AHR40" s="1714"/>
      <c r="AHS40" s="1714"/>
      <c r="AHT40" s="1714"/>
      <c r="AHU40" s="1714"/>
      <c r="AHV40" s="1714"/>
      <c r="AHW40" s="1714"/>
      <c r="AHX40" s="1714"/>
      <c r="AHY40" s="1714"/>
      <c r="AHZ40" s="1714"/>
      <c r="AIA40" s="1714"/>
      <c r="AIB40" s="1714"/>
      <c r="AIC40" s="1714"/>
      <c r="AID40" s="1714"/>
      <c r="AIE40" s="1714"/>
      <c r="AIF40" s="1714"/>
      <c r="AIG40" s="1714"/>
      <c r="AIH40" s="1714"/>
      <c r="AII40" s="1714"/>
      <c r="AIJ40" s="1714"/>
      <c r="AIK40" s="1714"/>
      <c r="AIL40" s="1714"/>
      <c r="AIM40" s="1714"/>
      <c r="AIN40" s="1714"/>
      <c r="AIO40" s="1714"/>
      <c r="AIP40" s="1714"/>
      <c r="AIQ40" s="1714"/>
      <c r="AIR40" s="1714"/>
      <c r="AIS40" s="1714"/>
      <c r="AIT40" s="1714"/>
      <c r="AIU40" s="1714"/>
      <c r="AIV40" s="1714"/>
      <c r="AIW40" s="1714"/>
      <c r="AIX40" s="1714"/>
      <c r="AIY40" s="1714"/>
      <c r="AIZ40" s="1714"/>
      <c r="AJA40" s="1714"/>
      <c r="AJB40" s="1714"/>
      <c r="AJC40" s="1714"/>
      <c r="AJD40" s="1714"/>
      <c r="AJE40" s="1714"/>
      <c r="AJF40" s="1714"/>
      <c r="AJG40" s="1714"/>
      <c r="AJH40" s="1714"/>
      <c r="AJI40" s="1714"/>
      <c r="AJJ40" s="1714"/>
      <c r="AJK40" s="1714"/>
      <c r="AJL40" s="1714"/>
      <c r="AJM40" s="1714"/>
      <c r="AJN40" s="1714"/>
      <c r="AJO40" s="1714"/>
      <c r="AJP40" s="1714"/>
      <c r="AJQ40" s="1714"/>
      <c r="AJR40" s="1714"/>
      <c r="AJS40" s="1714"/>
      <c r="AJT40" s="1714"/>
      <c r="AJU40" s="1714"/>
      <c r="AJV40" s="1714"/>
      <c r="AJW40" s="1714"/>
      <c r="AJX40" s="1714"/>
      <c r="AJY40" s="1714"/>
      <c r="AJZ40" s="1714"/>
      <c r="AKA40" s="1714"/>
      <c r="AKB40" s="1714"/>
      <c r="AKC40" s="1714"/>
      <c r="AKD40" s="1714"/>
      <c r="AKE40" s="1714"/>
      <c r="AKF40" s="1714"/>
      <c r="AKG40" s="1714"/>
      <c r="AKH40" s="1714"/>
      <c r="AKI40" s="1714"/>
      <c r="AKJ40" s="1714"/>
      <c r="AKK40" s="1714"/>
      <c r="AKL40" s="1714"/>
      <c r="AKM40" s="1714"/>
      <c r="AKN40" s="1714"/>
      <c r="AKO40" s="1714"/>
      <c r="AKP40" s="1714"/>
      <c r="AKQ40" s="1714"/>
      <c r="AKR40" s="1714"/>
      <c r="AKS40" s="1714"/>
      <c r="AKT40" s="1714"/>
      <c r="AKU40" s="1714"/>
      <c r="AKV40" s="1714"/>
      <c r="AKW40" s="1714"/>
      <c r="AKX40" s="1714"/>
      <c r="AKY40" s="1714"/>
      <c r="AKZ40" s="1714"/>
      <c r="ALA40" s="1714"/>
      <c r="ALB40" s="1714"/>
      <c r="ALC40" s="1714"/>
      <c r="ALD40" s="1714"/>
      <c r="ALE40" s="1714"/>
      <c r="ALF40" s="1714"/>
      <c r="ALG40" s="1714"/>
      <c r="ALH40" s="1714"/>
      <c r="ALI40" s="1714"/>
      <c r="ALJ40" s="1714"/>
      <c r="ALK40" s="1714"/>
      <c r="ALL40" s="1714"/>
      <c r="ALM40" s="1714"/>
      <c r="ALN40" s="1714"/>
      <c r="ALO40" s="1714"/>
      <c r="ALP40" s="1714"/>
      <c r="ALQ40" s="1714"/>
      <c r="ALR40" s="1714"/>
      <c r="ALS40" s="1714"/>
      <c r="ALT40" s="1714"/>
      <c r="ALU40" s="1714"/>
      <c r="ALV40" s="1714"/>
      <c r="ALW40" s="1714"/>
      <c r="ALX40" s="1714"/>
      <c r="ALY40" s="1714"/>
      <c r="ALZ40" s="1714"/>
      <c r="AMA40" s="1714"/>
      <c r="AMB40" s="1714"/>
      <c r="AMC40" s="1714"/>
      <c r="AMD40" s="1714"/>
      <c r="AME40" s="1714"/>
      <c r="AMF40" s="1714"/>
      <c r="AMG40" s="1714"/>
      <c r="AMH40" s="1714"/>
      <c r="AMI40" s="1714"/>
      <c r="AMJ40" s="1714"/>
      <c r="AMK40" s="1714"/>
    </row>
    <row r="41" spans="1:1025" s="1409" customFormat="1" ht="30" customHeight="1">
      <c r="A41" s="1705" t="s">
        <v>3862</v>
      </c>
      <c r="B41" s="1705" t="s">
        <v>3863</v>
      </c>
      <c r="C41" s="1705" t="s">
        <v>647</v>
      </c>
      <c r="D41" s="1705" t="s">
        <v>4058</v>
      </c>
      <c r="E41" s="1705" t="s">
        <v>4059</v>
      </c>
      <c r="F41" s="1705" t="s">
        <v>4060</v>
      </c>
      <c r="G41" s="1705" t="s">
        <v>4061</v>
      </c>
      <c r="H41" s="1705"/>
      <c r="I41" s="1705"/>
      <c r="J41" s="1705"/>
      <c r="K41" s="1705"/>
      <c r="L41" s="1705"/>
      <c r="M41" s="1705"/>
      <c r="N41" s="1705"/>
      <c r="O41" s="1705"/>
      <c r="P41" s="1705" t="s">
        <v>4113</v>
      </c>
      <c r="Q41" s="1705" t="s">
        <v>4114</v>
      </c>
      <c r="R41" s="1739"/>
      <c r="S41" s="1705" t="s">
        <v>4090</v>
      </c>
      <c r="T41" s="1709" t="s">
        <v>4115</v>
      </c>
      <c r="U41" s="1705" t="s">
        <v>2504</v>
      </c>
      <c r="V41" s="1705" t="s">
        <v>3900</v>
      </c>
      <c r="W41" s="1705" t="s">
        <v>3941</v>
      </c>
      <c r="X41" s="1705" t="s">
        <v>3874</v>
      </c>
      <c r="Y41" s="1705" t="s">
        <v>3914</v>
      </c>
      <c r="Z41" s="1705" t="s">
        <v>4092</v>
      </c>
      <c r="AA41" s="1705" t="s">
        <v>1146</v>
      </c>
      <c r="AB41" s="1705" t="s">
        <v>4067</v>
      </c>
      <c r="AC41" s="1705" t="s">
        <v>4068</v>
      </c>
      <c r="AD41" s="1705" t="s">
        <v>3906</v>
      </c>
      <c r="AE41" s="1705" t="s">
        <v>138</v>
      </c>
      <c r="AF41" s="1705" t="s">
        <v>3881</v>
      </c>
      <c r="AG41" s="1705"/>
      <c r="AH41" s="1705"/>
      <c r="AI41" s="1705"/>
      <c r="AJ41" s="1705"/>
      <c r="AK41" s="1705"/>
      <c r="AL41" s="1705"/>
      <c r="AM41" s="1705"/>
      <c r="AN41" s="1705"/>
      <c r="AO41" s="1705"/>
      <c r="AP41" s="1705"/>
      <c r="AQ41" s="1705"/>
      <c r="AR41" s="1705"/>
      <c r="AS41" s="1705"/>
      <c r="AT41" s="1705"/>
      <c r="AU41" s="1705"/>
      <c r="AV41" s="1705"/>
      <c r="AW41" s="1705"/>
      <c r="AX41" s="1705"/>
      <c r="AY41" s="1705"/>
      <c r="AZ41" s="1705"/>
      <c r="BA41" s="1705" t="s">
        <v>3891</v>
      </c>
      <c r="BB41" s="1714"/>
      <c r="BC41" s="1714"/>
      <c r="BD41" s="1714"/>
      <c r="BE41" s="1714"/>
      <c r="BF41" s="1714"/>
      <c r="BG41" s="1714"/>
      <c r="BH41" s="1714"/>
      <c r="BI41" s="1714"/>
      <c r="BJ41" s="1714"/>
      <c r="BK41" s="1714"/>
      <c r="BL41" s="1714"/>
      <c r="BM41" s="1714"/>
      <c r="BN41" s="1714"/>
      <c r="BO41" s="1714"/>
      <c r="BP41" s="1714"/>
      <c r="BQ41" s="1714"/>
      <c r="BR41" s="1714"/>
      <c r="BS41" s="1714"/>
      <c r="BT41" s="1714"/>
      <c r="BU41" s="1714"/>
      <c r="BV41" s="1714"/>
      <c r="BW41" s="1714"/>
      <c r="BX41" s="1714"/>
      <c r="BY41" s="1714"/>
      <c r="BZ41" s="1714"/>
      <c r="CA41" s="1714"/>
      <c r="CB41" s="1714"/>
      <c r="CC41" s="1714"/>
      <c r="CD41" s="1714"/>
      <c r="CE41" s="1714"/>
      <c r="CF41" s="1714"/>
      <c r="CG41" s="1714"/>
      <c r="CH41" s="1714"/>
      <c r="CI41" s="1714"/>
      <c r="CJ41" s="1714"/>
      <c r="CK41" s="1714"/>
      <c r="CL41" s="1714"/>
      <c r="CM41" s="1714"/>
      <c r="CN41" s="1714"/>
      <c r="CO41" s="1714"/>
      <c r="CP41" s="1714"/>
      <c r="CQ41" s="1714"/>
      <c r="CR41" s="1714"/>
      <c r="CS41" s="1714"/>
      <c r="CT41" s="1714"/>
      <c r="CU41" s="1714"/>
      <c r="CV41" s="1714"/>
      <c r="CW41" s="1714"/>
      <c r="CX41" s="1714"/>
      <c r="CY41" s="1714"/>
      <c r="CZ41" s="1714"/>
      <c r="DA41" s="1714"/>
      <c r="DB41" s="1714"/>
      <c r="DC41" s="1714"/>
      <c r="DD41" s="1714"/>
      <c r="DE41" s="1714"/>
      <c r="DF41" s="1714"/>
      <c r="DG41" s="1714"/>
      <c r="DH41" s="1714"/>
      <c r="DI41" s="1714"/>
      <c r="DJ41" s="1714"/>
      <c r="DK41" s="1714"/>
      <c r="DL41" s="1714"/>
      <c r="DM41" s="1714"/>
      <c r="DN41" s="1714"/>
      <c r="DO41" s="1714"/>
      <c r="DP41" s="1714"/>
      <c r="DQ41" s="1714"/>
      <c r="DR41" s="1714"/>
      <c r="DS41" s="1714"/>
      <c r="DT41" s="1714"/>
      <c r="DU41" s="1714"/>
      <c r="DV41" s="1714"/>
      <c r="DW41" s="1714"/>
      <c r="DX41" s="1714"/>
      <c r="DY41" s="1714"/>
      <c r="DZ41" s="1714"/>
      <c r="EA41" s="1714"/>
      <c r="EB41" s="1714"/>
      <c r="EC41" s="1714"/>
      <c r="ED41" s="1714"/>
      <c r="EE41" s="1714"/>
      <c r="EF41" s="1714"/>
      <c r="EG41" s="1714"/>
      <c r="EH41" s="1714"/>
      <c r="EI41" s="1714"/>
      <c r="EJ41" s="1714"/>
      <c r="EK41" s="1714"/>
      <c r="EL41" s="1714"/>
      <c r="EM41" s="1714"/>
      <c r="EN41" s="1714"/>
      <c r="EO41" s="1714"/>
      <c r="EP41" s="1714"/>
      <c r="EQ41" s="1714"/>
      <c r="ER41" s="1714"/>
      <c r="ES41" s="1714"/>
      <c r="ET41" s="1714"/>
      <c r="EU41" s="1714"/>
      <c r="EV41" s="1714"/>
      <c r="EW41" s="1714"/>
      <c r="EX41" s="1714"/>
      <c r="EY41" s="1714"/>
      <c r="EZ41" s="1714"/>
      <c r="FA41" s="1714"/>
      <c r="FB41" s="1714"/>
      <c r="FC41" s="1714"/>
      <c r="FD41" s="1714"/>
      <c r="FE41" s="1714"/>
      <c r="FF41" s="1714"/>
      <c r="FG41" s="1714"/>
      <c r="FH41" s="1714"/>
      <c r="FI41" s="1714"/>
      <c r="FJ41" s="1714"/>
      <c r="FK41" s="1714"/>
      <c r="FL41" s="1714"/>
      <c r="FM41" s="1714"/>
      <c r="FN41" s="1714"/>
      <c r="FO41" s="1714"/>
      <c r="FP41" s="1714"/>
      <c r="FQ41" s="1714"/>
      <c r="FR41" s="1714"/>
      <c r="FS41" s="1714"/>
      <c r="FT41" s="1714"/>
      <c r="FU41" s="1714"/>
      <c r="FV41" s="1714"/>
      <c r="FW41" s="1714"/>
      <c r="FX41" s="1714"/>
      <c r="FY41" s="1714"/>
      <c r="FZ41" s="1714"/>
      <c r="GA41" s="1714"/>
      <c r="GB41" s="1714"/>
      <c r="GC41" s="1714"/>
      <c r="GD41" s="1714"/>
      <c r="GE41" s="1714"/>
      <c r="GF41" s="1714"/>
      <c r="GG41" s="1714"/>
      <c r="GH41" s="1714"/>
      <c r="GI41" s="1714"/>
      <c r="GJ41" s="1714"/>
      <c r="GK41" s="1714"/>
      <c r="GL41" s="1714"/>
      <c r="GM41" s="1714"/>
      <c r="GN41" s="1714"/>
      <c r="GO41" s="1714"/>
      <c r="GP41" s="1714"/>
      <c r="GQ41" s="1714"/>
      <c r="GR41" s="1714"/>
      <c r="GS41" s="1714"/>
      <c r="GT41" s="1714"/>
      <c r="GU41" s="1714"/>
      <c r="GV41" s="1714"/>
      <c r="GW41" s="1714"/>
      <c r="GX41" s="1714"/>
      <c r="GY41" s="1714"/>
      <c r="GZ41" s="1714"/>
      <c r="HA41" s="1714"/>
      <c r="HB41" s="1714"/>
      <c r="HC41" s="1714"/>
      <c r="HD41" s="1714"/>
      <c r="HE41" s="1714"/>
      <c r="HF41" s="1714"/>
      <c r="HG41" s="1714"/>
      <c r="HH41" s="1714"/>
      <c r="HI41" s="1714"/>
      <c r="HJ41" s="1714"/>
      <c r="HK41" s="1714"/>
      <c r="HL41" s="1714"/>
      <c r="HM41" s="1714"/>
      <c r="HN41" s="1714"/>
      <c r="HO41" s="1714"/>
      <c r="HP41" s="1714"/>
      <c r="HQ41" s="1714"/>
      <c r="HR41" s="1714"/>
      <c r="HS41" s="1714"/>
      <c r="HT41" s="1714"/>
      <c r="HU41" s="1714"/>
      <c r="HV41" s="1714"/>
      <c r="HW41" s="1714"/>
      <c r="HX41" s="1714"/>
      <c r="HY41" s="1714"/>
      <c r="HZ41" s="1714"/>
      <c r="IA41" s="1714"/>
      <c r="IB41" s="1714"/>
      <c r="IC41" s="1714"/>
      <c r="ID41" s="1714"/>
      <c r="IE41" s="1714"/>
      <c r="IF41" s="1714"/>
      <c r="IG41" s="1714"/>
      <c r="IH41" s="1714"/>
      <c r="II41" s="1714"/>
      <c r="IJ41" s="1714"/>
      <c r="IK41" s="1714"/>
      <c r="IL41" s="1714"/>
      <c r="IM41" s="1714"/>
      <c r="IN41" s="1714"/>
      <c r="IO41" s="1714"/>
      <c r="IP41" s="1714"/>
      <c r="IQ41" s="1714"/>
      <c r="IR41" s="1714"/>
      <c r="IS41" s="1714"/>
      <c r="IT41" s="1714"/>
      <c r="IU41" s="1714"/>
      <c r="IV41" s="1714"/>
      <c r="IW41" s="1714"/>
      <c r="IX41" s="1714"/>
      <c r="IY41" s="1714"/>
      <c r="IZ41" s="1714"/>
      <c r="JA41" s="1714"/>
      <c r="JB41" s="1714"/>
      <c r="JC41" s="1714"/>
      <c r="JD41" s="1714"/>
      <c r="JE41" s="1714"/>
      <c r="JF41" s="1714"/>
      <c r="JG41" s="1714"/>
      <c r="JH41" s="1714"/>
      <c r="JI41" s="1714"/>
      <c r="JJ41" s="1714"/>
      <c r="JK41" s="1714"/>
      <c r="JL41" s="1714"/>
      <c r="JM41" s="1714"/>
      <c r="JN41" s="1714"/>
      <c r="JO41" s="1714"/>
      <c r="JP41" s="1714"/>
      <c r="JQ41" s="1714"/>
      <c r="JR41" s="1714"/>
      <c r="JS41" s="1714"/>
      <c r="JT41" s="1714"/>
      <c r="JU41" s="1714"/>
      <c r="JV41" s="1714"/>
      <c r="JW41" s="1714"/>
      <c r="JX41" s="1714"/>
      <c r="JY41" s="1714"/>
      <c r="JZ41" s="1714"/>
      <c r="KA41" s="1714"/>
      <c r="KB41" s="1714"/>
      <c r="KC41" s="1714"/>
      <c r="KD41" s="1714"/>
      <c r="KE41" s="1714"/>
      <c r="KF41" s="1714"/>
      <c r="KG41" s="1714"/>
      <c r="KH41" s="1714"/>
      <c r="KI41" s="1714"/>
      <c r="KJ41" s="1714"/>
      <c r="KK41" s="1714"/>
      <c r="KL41" s="1714"/>
      <c r="KM41" s="1714"/>
      <c r="KN41" s="1714"/>
      <c r="KO41" s="1714"/>
      <c r="KP41" s="1714"/>
      <c r="KQ41" s="1714"/>
      <c r="KR41" s="1714"/>
      <c r="KS41" s="1714"/>
      <c r="KT41" s="1714"/>
      <c r="KU41" s="1714"/>
      <c r="KV41" s="1714"/>
      <c r="KW41" s="1714"/>
      <c r="KX41" s="1714"/>
      <c r="KY41" s="1714"/>
      <c r="KZ41" s="1714"/>
      <c r="LA41" s="1714"/>
      <c r="LB41" s="1714"/>
      <c r="LC41" s="1714"/>
      <c r="LD41" s="1714"/>
      <c r="LE41" s="1714"/>
      <c r="LF41" s="1714"/>
      <c r="LG41" s="1714"/>
      <c r="LH41" s="1714"/>
      <c r="LI41" s="1714"/>
      <c r="LJ41" s="1714"/>
      <c r="LK41" s="1714"/>
      <c r="LL41" s="1714"/>
      <c r="LM41" s="1714"/>
      <c r="LN41" s="1714"/>
      <c r="LO41" s="1714"/>
      <c r="LP41" s="1714"/>
      <c r="LQ41" s="1714"/>
      <c r="LR41" s="1714"/>
      <c r="LS41" s="1714"/>
      <c r="LT41" s="1714"/>
      <c r="LU41" s="1714"/>
      <c r="LV41" s="1714"/>
      <c r="LW41" s="1714"/>
      <c r="LX41" s="1714"/>
      <c r="LY41" s="1714"/>
      <c r="LZ41" s="1714"/>
      <c r="MA41" s="1714"/>
      <c r="MB41" s="1714"/>
      <c r="MC41" s="1714"/>
      <c r="MD41" s="1714"/>
      <c r="ME41" s="1714"/>
      <c r="MF41" s="1714"/>
      <c r="MG41" s="1714"/>
      <c r="MH41" s="1714"/>
      <c r="MI41" s="1714"/>
      <c r="MJ41" s="1714"/>
      <c r="MK41" s="1714"/>
      <c r="ML41" s="1714"/>
      <c r="MM41" s="1714"/>
      <c r="MN41" s="1714"/>
      <c r="MO41" s="1714"/>
      <c r="MP41" s="1714"/>
      <c r="MQ41" s="1714"/>
      <c r="MR41" s="1714"/>
      <c r="MS41" s="1714"/>
      <c r="MT41" s="1714"/>
      <c r="MU41" s="1714"/>
      <c r="MV41" s="1714"/>
      <c r="MW41" s="1714"/>
      <c r="MX41" s="1714"/>
      <c r="MY41" s="1714"/>
      <c r="MZ41" s="1714"/>
      <c r="NA41" s="1714"/>
      <c r="NB41" s="1714"/>
      <c r="NC41" s="1714"/>
      <c r="ND41" s="1714"/>
      <c r="NE41" s="1714"/>
      <c r="NF41" s="1714"/>
      <c r="NG41" s="1714"/>
      <c r="NH41" s="1714"/>
      <c r="NI41" s="1714"/>
      <c r="NJ41" s="1714"/>
      <c r="NK41" s="1714"/>
      <c r="NL41" s="1714"/>
      <c r="NM41" s="1714"/>
      <c r="NN41" s="1714"/>
      <c r="NO41" s="1714"/>
      <c r="NP41" s="1714"/>
      <c r="NQ41" s="1714"/>
      <c r="NR41" s="1714"/>
      <c r="NS41" s="1714"/>
      <c r="NT41" s="1714"/>
      <c r="NU41" s="1714"/>
      <c r="NV41" s="1714"/>
      <c r="NW41" s="1714"/>
      <c r="NX41" s="1714"/>
      <c r="NY41" s="1714"/>
      <c r="NZ41" s="1714"/>
      <c r="OA41" s="1714"/>
      <c r="OB41" s="1714"/>
      <c r="OC41" s="1714"/>
      <c r="OD41" s="1714"/>
      <c r="OE41" s="1714"/>
      <c r="OF41" s="1714"/>
      <c r="OG41" s="1714"/>
      <c r="OH41" s="1714"/>
      <c r="OI41" s="1714"/>
      <c r="OJ41" s="1714"/>
      <c r="OK41" s="1714"/>
      <c r="OL41" s="1714"/>
      <c r="OM41" s="1714"/>
      <c r="ON41" s="1714"/>
      <c r="OO41" s="1714"/>
      <c r="OP41" s="1714"/>
      <c r="OQ41" s="1714"/>
      <c r="OR41" s="1714"/>
      <c r="OS41" s="1714"/>
      <c r="OT41" s="1714"/>
      <c r="OU41" s="1714"/>
      <c r="OV41" s="1714"/>
      <c r="OW41" s="1714"/>
      <c r="OX41" s="1714"/>
      <c r="OY41" s="1714"/>
      <c r="OZ41" s="1714"/>
      <c r="PA41" s="1714"/>
      <c r="PB41" s="1714"/>
      <c r="PC41" s="1714"/>
      <c r="PD41" s="1714"/>
      <c r="PE41" s="1714"/>
      <c r="PF41" s="1714"/>
      <c r="PG41" s="1714"/>
      <c r="PH41" s="1714"/>
      <c r="PI41" s="1714"/>
      <c r="PJ41" s="1714"/>
      <c r="PK41" s="1714"/>
      <c r="PL41" s="1714"/>
      <c r="PM41" s="1714"/>
      <c r="PN41" s="1714"/>
      <c r="PO41" s="1714"/>
      <c r="PP41" s="1714"/>
      <c r="PQ41" s="1714"/>
      <c r="PR41" s="1714"/>
      <c r="PS41" s="1714"/>
      <c r="PT41" s="1714"/>
      <c r="PU41" s="1714"/>
      <c r="PV41" s="1714"/>
      <c r="PW41" s="1714"/>
      <c r="PX41" s="1714"/>
      <c r="PY41" s="1714"/>
      <c r="PZ41" s="1714"/>
      <c r="QA41" s="1714"/>
      <c r="QB41" s="1714"/>
      <c r="QC41" s="1714"/>
      <c r="QD41" s="1714"/>
      <c r="QE41" s="1714"/>
      <c r="QF41" s="1714"/>
      <c r="QG41" s="1714"/>
      <c r="QH41" s="1714"/>
      <c r="QI41" s="1714"/>
      <c r="QJ41" s="1714"/>
      <c r="QK41" s="1714"/>
      <c r="QL41" s="1714"/>
      <c r="QM41" s="1714"/>
      <c r="QN41" s="1714"/>
      <c r="QO41" s="1714"/>
      <c r="QP41" s="1714"/>
      <c r="QQ41" s="1714"/>
      <c r="QR41" s="1714"/>
      <c r="QS41" s="1714"/>
      <c r="QT41" s="1714"/>
      <c r="QU41" s="1714"/>
      <c r="QV41" s="1714"/>
      <c r="QW41" s="1714"/>
      <c r="QX41" s="1714"/>
      <c r="QY41" s="1714"/>
      <c r="QZ41" s="1714"/>
      <c r="RA41" s="1714"/>
      <c r="RB41" s="1714"/>
      <c r="RC41" s="1714"/>
      <c r="RD41" s="1714"/>
      <c r="RE41" s="1714"/>
      <c r="RF41" s="1714"/>
      <c r="RG41" s="1714"/>
      <c r="RH41" s="1714"/>
      <c r="RI41" s="1714"/>
      <c r="RJ41" s="1714"/>
      <c r="RK41" s="1714"/>
      <c r="RL41" s="1714"/>
      <c r="RM41" s="1714"/>
      <c r="RN41" s="1714"/>
      <c r="RO41" s="1714"/>
      <c r="RP41" s="1714"/>
      <c r="RQ41" s="1714"/>
      <c r="RR41" s="1714"/>
      <c r="RS41" s="1714"/>
      <c r="RT41" s="1714"/>
      <c r="RU41" s="1714"/>
      <c r="RV41" s="1714"/>
      <c r="RW41" s="1714"/>
      <c r="RX41" s="1714"/>
      <c r="RY41" s="1714"/>
      <c r="RZ41" s="1714"/>
      <c r="SA41" s="1714"/>
      <c r="SB41" s="1714"/>
      <c r="SC41" s="1714"/>
      <c r="SD41" s="1714"/>
      <c r="SE41" s="1714"/>
      <c r="SF41" s="1714"/>
      <c r="SG41" s="1714"/>
      <c r="SH41" s="1714"/>
      <c r="SI41" s="1714"/>
      <c r="SJ41" s="1714"/>
      <c r="SK41" s="1714"/>
      <c r="SL41" s="1714"/>
      <c r="SM41" s="1714"/>
      <c r="SN41" s="1714"/>
      <c r="SO41" s="1714"/>
      <c r="SP41" s="1714"/>
      <c r="SQ41" s="1714"/>
      <c r="SR41" s="1714"/>
      <c r="SS41" s="1714"/>
      <c r="ST41" s="1714"/>
      <c r="SU41" s="1714"/>
      <c r="SV41" s="1714"/>
      <c r="SW41" s="1714"/>
      <c r="SX41" s="1714"/>
      <c r="SY41" s="1714"/>
      <c r="SZ41" s="1714"/>
      <c r="TA41" s="1714"/>
      <c r="TB41" s="1714"/>
      <c r="TC41" s="1714"/>
      <c r="TD41" s="1714"/>
      <c r="TE41" s="1714"/>
      <c r="TF41" s="1714"/>
      <c r="TG41" s="1714"/>
      <c r="TH41" s="1714"/>
      <c r="TI41" s="1714"/>
      <c r="TJ41" s="1714"/>
      <c r="TK41" s="1714"/>
      <c r="TL41" s="1714"/>
      <c r="TM41" s="1714"/>
      <c r="TN41" s="1714"/>
      <c r="TO41" s="1714"/>
      <c r="TP41" s="1714"/>
      <c r="TQ41" s="1714"/>
      <c r="TR41" s="1714"/>
      <c r="TS41" s="1714"/>
      <c r="TT41" s="1714"/>
      <c r="TU41" s="1714"/>
      <c r="TV41" s="1714"/>
      <c r="TW41" s="1714"/>
      <c r="TX41" s="1714"/>
      <c r="TY41" s="1714"/>
      <c r="TZ41" s="1714"/>
      <c r="UA41" s="1714"/>
      <c r="UB41" s="1714"/>
      <c r="UC41" s="1714"/>
      <c r="UD41" s="1714"/>
      <c r="UE41" s="1714"/>
      <c r="UF41" s="1714"/>
      <c r="UG41" s="1714"/>
      <c r="UH41" s="1714"/>
      <c r="UI41" s="1714"/>
      <c r="UJ41" s="1714"/>
      <c r="UK41" s="1714"/>
      <c r="UL41" s="1714"/>
      <c r="UM41" s="1714"/>
      <c r="UN41" s="1714"/>
      <c r="UO41" s="1714"/>
      <c r="UP41" s="1714"/>
      <c r="UQ41" s="1714"/>
      <c r="UR41" s="1714"/>
      <c r="US41" s="1714"/>
      <c r="UT41" s="1714"/>
      <c r="UU41" s="1714"/>
      <c r="UV41" s="1714"/>
      <c r="UW41" s="1714"/>
      <c r="UX41" s="1714"/>
      <c r="UY41" s="1714"/>
      <c r="UZ41" s="1714"/>
      <c r="VA41" s="1714"/>
      <c r="VB41" s="1714"/>
      <c r="VC41" s="1714"/>
      <c r="VD41" s="1714"/>
      <c r="VE41" s="1714"/>
      <c r="VF41" s="1714"/>
      <c r="VG41" s="1714"/>
      <c r="VH41" s="1714"/>
      <c r="VI41" s="1714"/>
      <c r="VJ41" s="1714"/>
      <c r="VK41" s="1714"/>
      <c r="VL41" s="1714"/>
      <c r="VM41" s="1714"/>
      <c r="VN41" s="1714"/>
      <c r="VO41" s="1714"/>
      <c r="VP41" s="1714"/>
      <c r="VQ41" s="1714"/>
      <c r="VR41" s="1714"/>
      <c r="VS41" s="1714"/>
      <c r="VT41" s="1714"/>
      <c r="VU41" s="1714"/>
      <c r="VV41" s="1714"/>
      <c r="VW41" s="1714"/>
      <c r="VX41" s="1714"/>
      <c r="VY41" s="1714"/>
      <c r="VZ41" s="1714"/>
      <c r="WA41" s="1714"/>
      <c r="WB41" s="1714"/>
      <c r="WC41" s="1714"/>
      <c r="WD41" s="1714"/>
      <c r="WE41" s="1714"/>
      <c r="WF41" s="1714"/>
      <c r="WG41" s="1714"/>
      <c r="WH41" s="1714"/>
      <c r="WI41" s="1714"/>
      <c r="WJ41" s="1714"/>
      <c r="WK41" s="1714"/>
      <c r="WL41" s="1714"/>
      <c r="WM41" s="1714"/>
      <c r="WN41" s="1714"/>
      <c r="WO41" s="1714"/>
      <c r="WP41" s="1714"/>
      <c r="WQ41" s="1714"/>
      <c r="WR41" s="1714"/>
      <c r="WS41" s="1714"/>
      <c r="WT41" s="1714"/>
      <c r="WU41" s="1714"/>
      <c r="WV41" s="1714"/>
      <c r="WW41" s="1714"/>
      <c r="WX41" s="1714"/>
      <c r="WY41" s="1714"/>
      <c r="WZ41" s="1714"/>
      <c r="XA41" s="1714"/>
      <c r="XB41" s="1714"/>
      <c r="XC41" s="1714"/>
      <c r="XD41" s="1714"/>
      <c r="XE41" s="1714"/>
      <c r="XF41" s="1714"/>
      <c r="XG41" s="1714"/>
      <c r="XH41" s="1714"/>
      <c r="XI41" s="1714"/>
      <c r="XJ41" s="1714"/>
      <c r="XK41" s="1714"/>
      <c r="XL41" s="1714"/>
      <c r="XM41" s="1714"/>
      <c r="XN41" s="1714"/>
      <c r="XO41" s="1714"/>
      <c r="XP41" s="1714"/>
      <c r="XQ41" s="1714"/>
      <c r="XR41" s="1714"/>
      <c r="XS41" s="1714"/>
      <c r="XT41" s="1714"/>
      <c r="XU41" s="1714"/>
      <c r="XV41" s="1714"/>
      <c r="XW41" s="1714"/>
      <c r="XX41" s="1714"/>
      <c r="XY41" s="1714"/>
      <c r="XZ41" s="1714"/>
      <c r="YA41" s="1714"/>
      <c r="YB41" s="1714"/>
      <c r="YC41" s="1714"/>
      <c r="YD41" s="1714"/>
      <c r="YE41" s="1714"/>
      <c r="YF41" s="1714"/>
      <c r="YG41" s="1714"/>
      <c r="YH41" s="1714"/>
      <c r="YI41" s="1714"/>
      <c r="YJ41" s="1714"/>
      <c r="YK41" s="1714"/>
      <c r="YL41" s="1714"/>
      <c r="YM41" s="1714"/>
      <c r="YN41" s="1714"/>
      <c r="YO41" s="1714"/>
      <c r="YP41" s="1714"/>
      <c r="YQ41" s="1714"/>
      <c r="YR41" s="1714"/>
      <c r="YS41" s="1714"/>
      <c r="YT41" s="1714"/>
      <c r="YU41" s="1714"/>
      <c r="YV41" s="1714"/>
      <c r="YW41" s="1714"/>
      <c r="YX41" s="1714"/>
      <c r="YY41" s="1714"/>
      <c r="YZ41" s="1714"/>
      <c r="ZA41" s="1714"/>
      <c r="ZB41" s="1714"/>
      <c r="ZC41" s="1714"/>
      <c r="ZD41" s="1714"/>
      <c r="ZE41" s="1714"/>
      <c r="ZF41" s="1714"/>
      <c r="ZG41" s="1714"/>
      <c r="ZH41" s="1714"/>
      <c r="ZI41" s="1714"/>
      <c r="ZJ41" s="1714"/>
      <c r="ZK41" s="1714"/>
      <c r="ZL41" s="1714"/>
      <c r="ZM41" s="1714"/>
      <c r="ZN41" s="1714"/>
      <c r="ZO41" s="1714"/>
      <c r="ZP41" s="1714"/>
      <c r="ZQ41" s="1714"/>
      <c r="ZR41" s="1714"/>
      <c r="ZS41" s="1714"/>
      <c r="ZT41" s="1714"/>
      <c r="ZU41" s="1714"/>
      <c r="ZV41" s="1714"/>
      <c r="ZW41" s="1714"/>
      <c r="ZX41" s="1714"/>
      <c r="ZY41" s="1714"/>
      <c r="ZZ41" s="1714"/>
      <c r="AAA41" s="1714"/>
      <c r="AAB41" s="1714"/>
      <c r="AAC41" s="1714"/>
      <c r="AAD41" s="1714"/>
      <c r="AAE41" s="1714"/>
      <c r="AAF41" s="1714"/>
      <c r="AAG41" s="1714"/>
      <c r="AAH41" s="1714"/>
      <c r="AAI41" s="1714"/>
      <c r="AAJ41" s="1714"/>
      <c r="AAK41" s="1714"/>
      <c r="AAL41" s="1714"/>
      <c r="AAM41" s="1714"/>
      <c r="AAN41" s="1714"/>
      <c r="AAO41" s="1714"/>
      <c r="AAP41" s="1714"/>
      <c r="AAQ41" s="1714"/>
      <c r="AAR41" s="1714"/>
      <c r="AAS41" s="1714"/>
      <c r="AAT41" s="1714"/>
      <c r="AAU41" s="1714"/>
      <c r="AAV41" s="1714"/>
      <c r="AAW41" s="1714"/>
      <c r="AAX41" s="1714"/>
      <c r="AAY41" s="1714"/>
      <c r="AAZ41" s="1714"/>
      <c r="ABA41" s="1714"/>
      <c r="ABB41" s="1714"/>
      <c r="ABC41" s="1714"/>
      <c r="ABD41" s="1714"/>
      <c r="ABE41" s="1714"/>
      <c r="ABF41" s="1714"/>
      <c r="ABG41" s="1714"/>
      <c r="ABH41" s="1714"/>
      <c r="ABI41" s="1714"/>
      <c r="ABJ41" s="1714"/>
      <c r="ABK41" s="1714"/>
      <c r="ABL41" s="1714"/>
      <c r="ABM41" s="1714"/>
      <c r="ABN41" s="1714"/>
      <c r="ABO41" s="1714"/>
      <c r="ABP41" s="1714"/>
      <c r="ABQ41" s="1714"/>
      <c r="ABR41" s="1714"/>
      <c r="ABS41" s="1714"/>
      <c r="ABT41" s="1714"/>
      <c r="ABU41" s="1714"/>
      <c r="ABV41" s="1714"/>
      <c r="ABW41" s="1714"/>
      <c r="ABX41" s="1714"/>
      <c r="ABY41" s="1714"/>
      <c r="ABZ41" s="1714"/>
      <c r="ACA41" s="1714"/>
      <c r="ACB41" s="1714"/>
      <c r="ACC41" s="1714"/>
      <c r="ACD41" s="1714"/>
      <c r="ACE41" s="1714"/>
      <c r="ACF41" s="1714"/>
      <c r="ACG41" s="1714"/>
      <c r="ACH41" s="1714"/>
      <c r="ACI41" s="1714"/>
      <c r="ACJ41" s="1714"/>
      <c r="ACK41" s="1714"/>
      <c r="ACL41" s="1714"/>
      <c r="ACM41" s="1714"/>
      <c r="ACN41" s="1714"/>
      <c r="ACO41" s="1714"/>
      <c r="ACP41" s="1714"/>
      <c r="ACQ41" s="1714"/>
      <c r="ACR41" s="1714"/>
      <c r="ACS41" s="1714"/>
      <c r="ACT41" s="1714"/>
      <c r="ACU41" s="1714"/>
      <c r="ACV41" s="1714"/>
      <c r="ACW41" s="1714"/>
      <c r="ACX41" s="1714"/>
      <c r="ACY41" s="1714"/>
      <c r="ACZ41" s="1714"/>
      <c r="ADA41" s="1714"/>
      <c r="ADB41" s="1714"/>
      <c r="ADC41" s="1714"/>
      <c r="ADD41" s="1714"/>
      <c r="ADE41" s="1714"/>
      <c r="ADF41" s="1714"/>
      <c r="ADG41" s="1714"/>
      <c r="ADH41" s="1714"/>
      <c r="ADI41" s="1714"/>
      <c r="ADJ41" s="1714"/>
      <c r="ADK41" s="1714"/>
      <c r="ADL41" s="1714"/>
      <c r="ADM41" s="1714"/>
      <c r="ADN41" s="1714"/>
      <c r="ADO41" s="1714"/>
      <c r="ADP41" s="1714"/>
      <c r="ADQ41" s="1714"/>
      <c r="ADR41" s="1714"/>
      <c r="ADS41" s="1714"/>
      <c r="ADT41" s="1714"/>
      <c r="ADU41" s="1714"/>
      <c r="ADV41" s="1714"/>
      <c r="ADW41" s="1714"/>
      <c r="ADX41" s="1714"/>
      <c r="ADY41" s="1714"/>
      <c r="ADZ41" s="1714"/>
      <c r="AEA41" s="1714"/>
      <c r="AEB41" s="1714"/>
      <c r="AEC41" s="1714"/>
      <c r="AED41" s="1714"/>
      <c r="AEE41" s="1714"/>
      <c r="AEF41" s="1714"/>
      <c r="AEG41" s="1714"/>
      <c r="AEH41" s="1714"/>
      <c r="AEI41" s="1714"/>
      <c r="AEJ41" s="1714"/>
      <c r="AEK41" s="1714"/>
      <c r="AEL41" s="1714"/>
      <c r="AEM41" s="1714"/>
      <c r="AEN41" s="1714"/>
      <c r="AEO41" s="1714"/>
      <c r="AEP41" s="1714"/>
      <c r="AEQ41" s="1714"/>
      <c r="AER41" s="1714"/>
      <c r="AES41" s="1714"/>
      <c r="AET41" s="1714"/>
      <c r="AEU41" s="1714"/>
      <c r="AEV41" s="1714"/>
      <c r="AEW41" s="1714"/>
      <c r="AEX41" s="1714"/>
      <c r="AEY41" s="1714"/>
      <c r="AEZ41" s="1714"/>
      <c r="AFA41" s="1714"/>
      <c r="AFB41" s="1714"/>
      <c r="AFC41" s="1714"/>
      <c r="AFD41" s="1714"/>
      <c r="AFE41" s="1714"/>
      <c r="AFF41" s="1714"/>
      <c r="AFG41" s="1714"/>
      <c r="AFH41" s="1714"/>
      <c r="AFI41" s="1714"/>
      <c r="AFJ41" s="1714"/>
      <c r="AFK41" s="1714"/>
      <c r="AFL41" s="1714"/>
      <c r="AFM41" s="1714"/>
      <c r="AFN41" s="1714"/>
      <c r="AFO41" s="1714"/>
      <c r="AFP41" s="1714"/>
      <c r="AFQ41" s="1714"/>
      <c r="AFR41" s="1714"/>
      <c r="AFS41" s="1714"/>
      <c r="AFT41" s="1714"/>
      <c r="AFU41" s="1714"/>
      <c r="AFV41" s="1714"/>
      <c r="AFW41" s="1714"/>
      <c r="AFX41" s="1714"/>
      <c r="AFY41" s="1714"/>
      <c r="AFZ41" s="1714"/>
      <c r="AGA41" s="1714"/>
      <c r="AGB41" s="1714"/>
      <c r="AGC41" s="1714"/>
      <c r="AGD41" s="1714"/>
      <c r="AGE41" s="1714"/>
      <c r="AGF41" s="1714"/>
      <c r="AGG41" s="1714"/>
      <c r="AGH41" s="1714"/>
      <c r="AGI41" s="1714"/>
      <c r="AGJ41" s="1714"/>
      <c r="AGK41" s="1714"/>
      <c r="AGL41" s="1714"/>
      <c r="AGM41" s="1714"/>
      <c r="AGN41" s="1714"/>
      <c r="AGO41" s="1714"/>
      <c r="AGP41" s="1714"/>
      <c r="AGQ41" s="1714"/>
      <c r="AGR41" s="1714"/>
      <c r="AGS41" s="1714"/>
      <c r="AGT41" s="1714"/>
      <c r="AGU41" s="1714"/>
      <c r="AGV41" s="1714"/>
      <c r="AGW41" s="1714"/>
      <c r="AGX41" s="1714"/>
      <c r="AGY41" s="1714"/>
      <c r="AGZ41" s="1714"/>
      <c r="AHA41" s="1714"/>
      <c r="AHB41" s="1714"/>
      <c r="AHC41" s="1714"/>
      <c r="AHD41" s="1714"/>
      <c r="AHE41" s="1714"/>
      <c r="AHF41" s="1714"/>
      <c r="AHG41" s="1714"/>
      <c r="AHH41" s="1714"/>
      <c r="AHI41" s="1714"/>
      <c r="AHJ41" s="1714"/>
      <c r="AHK41" s="1714"/>
      <c r="AHL41" s="1714"/>
      <c r="AHM41" s="1714"/>
      <c r="AHN41" s="1714"/>
      <c r="AHO41" s="1714"/>
      <c r="AHP41" s="1714"/>
      <c r="AHQ41" s="1714"/>
      <c r="AHR41" s="1714"/>
      <c r="AHS41" s="1714"/>
      <c r="AHT41" s="1714"/>
      <c r="AHU41" s="1714"/>
      <c r="AHV41" s="1714"/>
      <c r="AHW41" s="1714"/>
      <c r="AHX41" s="1714"/>
      <c r="AHY41" s="1714"/>
      <c r="AHZ41" s="1714"/>
      <c r="AIA41" s="1714"/>
      <c r="AIB41" s="1714"/>
      <c r="AIC41" s="1714"/>
      <c r="AID41" s="1714"/>
      <c r="AIE41" s="1714"/>
      <c r="AIF41" s="1714"/>
      <c r="AIG41" s="1714"/>
      <c r="AIH41" s="1714"/>
      <c r="AII41" s="1714"/>
      <c r="AIJ41" s="1714"/>
      <c r="AIK41" s="1714"/>
      <c r="AIL41" s="1714"/>
      <c r="AIM41" s="1714"/>
      <c r="AIN41" s="1714"/>
      <c r="AIO41" s="1714"/>
      <c r="AIP41" s="1714"/>
      <c r="AIQ41" s="1714"/>
      <c r="AIR41" s="1714"/>
      <c r="AIS41" s="1714"/>
      <c r="AIT41" s="1714"/>
      <c r="AIU41" s="1714"/>
      <c r="AIV41" s="1714"/>
      <c r="AIW41" s="1714"/>
      <c r="AIX41" s="1714"/>
      <c r="AIY41" s="1714"/>
      <c r="AIZ41" s="1714"/>
      <c r="AJA41" s="1714"/>
      <c r="AJB41" s="1714"/>
      <c r="AJC41" s="1714"/>
      <c r="AJD41" s="1714"/>
      <c r="AJE41" s="1714"/>
      <c r="AJF41" s="1714"/>
      <c r="AJG41" s="1714"/>
      <c r="AJH41" s="1714"/>
      <c r="AJI41" s="1714"/>
      <c r="AJJ41" s="1714"/>
      <c r="AJK41" s="1714"/>
      <c r="AJL41" s="1714"/>
      <c r="AJM41" s="1714"/>
      <c r="AJN41" s="1714"/>
      <c r="AJO41" s="1714"/>
      <c r="AJP41" s="1714"/>
      <c r="AJQ41" s="1714"/>
      <c r="AJR41" s="1714"/>
      <c r="AJS41" s="1714"/>
      <c r="AJT41" s="1714"/>
      <c r="AJU41" s="1714"/>
      <c r="AJV41" s="1714"/>
      <c r="AJW41" s="1714"/>
      <c r="AJX41" s="1714"/>
      <c r="AJY41" s="1714"/>
      <c r="AJZ41" s="1714"/>
      <c r="AKA41" s="1714"/>
      <c r="AKB41" s="1714"/>
      <c r="AKC41" s="1714"/>
      <c r="AKD41" s="1714"/>
      <c r="AKE41" s="1714"/>
      <c r="AKF41" s="1714"/>
      <c r="AKG41" s="1714"/>
      <c r="AKH41" s="1714"/>
      <c r="AKI41" s="1714"/>
      <c r="AKJ41" s="1714"/>
      <c r="AKK41" s="1714"/>
      <c r="AKL41" s="1714"/>
      <c r="AKM41" s="1714"/>
      <c r="AKN41" s="1714"/>
      <c r="AKO41" s="1714"/>
      <c r="AKP41" s="1714"/>
      <c r="AKQ41" s="1714"/>
      <c r="AKR41" s="1714"/>
      <c r="AKS41" s="1714"/>
      <c r="AKT41" s="1714"/>
      <c r="AKU41" s="1714"/>
      <c r="AKV41" s="1714"/>
      <c r="AKW41" s="1714"/>
      <c r="AKX41" s="1714"/>
      <c r="AKY41" s="1714"/>
      <c r="AKZ41" s="1714"/>
      <c r="ALA41" s="1714"/>
      <c r="ALB41" s="1714"/>
      <c r="ALC41" s="1714"/>
      <c r="ALD41" s="1714"/>
      <c r="ALE41" s="1714"/>
      <c r="ALF41" s="1714"/>
      <c r="ALG41" s="1714"/>
      <c r="ALH41" s="1714"/>
      <c r="ALI41" s="1714"/>
      <c r="ALJ41" s="1714"/>
      <c r="ALK41" s="1714"/>
      <c r="ALL41" s="1714"/>
      <c r="ALM41" s="1714"/>
      <c r="ALN41" s="1714"/>
      <c r="ALO41" s="1714"/>
      <c r="ALP41" s="1714"/>
      <c r="ALQ41" s="1714"/>
      <c r="ALR41" s="1714"/>
      <c r="ALS41" s="1714"/>
      <c r="ALT41" s="1714"/>
      <c r="ALU41" s="1714"/>
      <c r="ALV41" s="1714"/>
      <c r="ALW41" s="1714"/>
      <c r="ALX41" s="1714"/>
      <c r="ALY41" s="1714"/>
      <c r="ALZ41" s="1714"/>
      <c r="AMA41" s="1714"/>
      <c r="AMB41" s="1714"/>
      <c r="AMC41" s="1714"/>
      <c r="AMD41" s="1714"/>
      <c r="AME41" s="1714"/>
      <c r="AMF41" s="1714"/>
      <c r="AMG41" s="1714"/>
      <c r="AMH41" s="1714"/>
      <c r="AMI41" s="1714"/>
      <c r="AMJ41" s="1714"/>
      <c r="AMK41" s="1714"/>
    </row>
    <row r="42" spans="1:1025" s="1409" customFormat="1" ht="30" customHeight="1">
      <c r="A42" s="1705" t="s">
        <v>3862</v>
      </c>
      <c r="B42" s="1705" t="s">
        <v>3863</v>
      </c>
      <c r="C42" s="1705" t="s">
        <v>647</v>
      </c>
      <c r="D42" s="1705" t="s">
        <v>4058</v>
      </c>
      <c r="E42" s="1705" t="s">
        <v>4059</v>
      </c>
      <c r="F42" s="1705" t="s">
        <v>4060</v>
      </c>
      <c r="G42" s="1705" t="s">
        <v>4061</v>
      </c>
      <c r="H42" s="1705"/>
      <c r="I42" s="1705"/>
      <c r="J42" s="1705"/>
      <c r="K42" s="1705"/>
      <c r="L42" s="1705"/>
      <c r="M42" s="1705"/>
      <c r="N42" s="1705"/>
      <c r="O42" s="1705"/>
      <c r="P42" s="1705" t="s">
        <v>4116</v>
      </c>
      <c r="Q42" s="1705" t="s">
        <v>4117</v>
      </c>
      <c r="R42" s="1739"/>
      <c r="S42" s="1705" t="s">
        <v>4118</v>
      </c>
      <c r="T42" s="1709" t="s">
        <v>4119</v>
      </c>
      <c r="U42" s="1705" t="s">
        <v>2504</v>
      </c>
      <c r="V42" s="1705" t="s">
        <v>3940</v>
      </c>
      <c r="W42" s="1705" t="s">
        <v>3913</v>
      </c>
      <c r="X42" s="1705" t="s">
        <v>3874</v>
      </c>
      <c r="Y42" s="1705" t="s">
        <v>4120</v>
      </c>
      <c r="Z42" s="1705" t="s">
        <v>4121</v>
      </c>
      <c r="AA42" s="1705" t="s">
        <v>1146</v>
      </c>
      <c r="AB42" s="1705" t="s">
        <v>4067</v>
      </c>
      <c r="AC42" s="1705" t="s">
        <v>4068</v>
      </c>
      <c r="AD42" s="1705" t="s">
        <v>3906</v>
      </c>
      <c r="AE42" s="1705" t="s">
        <v>138</v>
      </c>
      <c r="AF42" s="1705" t="s">
        <v>3881</v>
      </c>
      <c r="AG42" s="1705"/>
      <c r="AH42" s="1705"/>
      <c r="AI42" s="1705"/>
      <c r="AJ42" s="1705"/>
      <c r="AK42" s="1705"/>
      <c r="AL42" s="1705"/>
      <c r="AM42" s="1705"/>
      <c r="AN42" s="1705"/>
      <c r="AO42" s="1705"/>
      <c r="AP42" s="1705"/>
      <c r="AQ42" s="1705"/>
      <c r="AR42" s="1705"/>
      <c r="AS42" s="1705"/>
      <c r="AT42" s="1705"/>
      <c r="AU42" s="1705"/>
      <c r="AV42" s="1705"/>
      <c r="AW42" s="1705"/>
      <c r="AX42" s="1705"/>
      <c r="AY42" s="1705"/>
      <c r="AZ42" s="1705"/>
      <c r="BA42" s="1705" t="s">
        <v>3882</v>
      </c>
      <c r="BB42" s="1714"/>
      <c r="BC42" s="1714"/>
      <c r="BD42" s="1714"/>
      <c r="BE42" s="1714"/>
      <c r="BF42" s="1714"/>
      <c r="BG42" s="1714"/>
      <c r="BH42" s="1714"/>
      <c r="BI42" s="1714"/>
      <c r="BJ42" s="1714"/>
      <c r="BK42" s="1714"/>
      <c r="BL42" s="1714"/>
      <c r="BM42" s="1714"/>
      <c r="BN42" s="1714"/>
      <c r="BO42" s="1714"/>
      <c r="BP42" s="1714"/>
      <c r="BQ42" s="1714"/>
      <c r="BR42" s="1714"/>
      <c r="BS42" s="1714"/>
      <c r="BT42" s="1714"/>
      <c r="BU42" s="1714"/>
      <c r="BV42" s="1714"/>
      <c r="BW42" s="1714"/>
      <c r="BX42" s="1714"/>
      <c r="BY42" s="1714"/>
      <c r="BZ42" s="1714"/>
      <c r="CA42" s="1714"/>
      <c r="CB42" s="1714"/>
      <c r="CC42" s="1714"/>
      <c r="CD42" s="1714"/>
      <c r="CE42" s="1714"/>
      <c r="CF42" s="1714"/>
      <c r="CG42" s="1714"/>
      <c r="CH42" s="1714"/>
      <c r="CI42" s="1714"/>
      <c r="CJ42" s="1714"/>
      <c r="CK42" s="1714"/>
      <c r="CL42" s="1714"/>
      <c r="CM42" s="1714"/>
      <c r="CN42" s="1714"/>
      <c r="CO42" s="1714"/>
      <c r="CP42" s="1714"/>
      <c r="CQ42" s="1714"/>
      <c r="CR42" s="1714"/>
      <c r="CS42" s="1714"/>
      <c r="CT42" s="1714"/>
      <c r="CU42" s="1714"/>
      <c r="CV42" s="1714"/>
      <c r="CW42" s="1714"/>
      <c r="CX42" s="1714"/>
      <c r="CY42" s="1714"/>
      <c r="CZ42" s="1714"/>
      <c r="DA42" s="1714"/>
      <c r="DB42" s="1714"/>
      <c r="DC42" s="1714"/>
      <c r="DD42" s="1714"/>
      <c r="DE42" s="1714"/>
      <c r="DF42" s="1714"/>
      <c r="DG42" s="1714"/>
      <c r="DH42" s="1714"/>
      <c r="DI42" s="1714"/>
      <c r="DJ42" s="1714"/>
      <c r="DK42" s="1714"/>
      <c r="DL42" s="1714"/>
      <c r="DM42" s="1714"/>
      <c r="DN42" s="1714"/>
      <c r="DO42" s="1714"/>
      <c r="DP42" s="1714"/>
      <c r="DQ42" s="1714"/>
      <c r="DR42" s="1714"/>
      <c r="DS42" s="1714"/>
      <c r="DT42" s="1714"/>
      <c r="DU42" s="1714"/>
      <c r="DV42" s="1714"/>
      <c r="DW42" s="1714"/>
      <c r="DX42" s="1714"/>
      <c r="DY42" s="1714"/>
      <c r="DZ42" s="1714"/>
      <c r="EA42" s="1714"/>
      <c r="EB42" s="1714"/>
      <c r="EC42" s="1714"/>
      <c r="ED42" s="1714"/>
      <c r="EE42" s="1714"/>
      <c r="EF42" s="1714"/>
      <c r="EG42" s="1714"/>
      <c r="EH42" s="1714"/>
      <c r="EI42" s="1714"/>
      <c r="EJ42" s="1714"/>
      <c r="EK42" s="1714"/>
      <c r="EL42" s="1714"/>
      <c r="EM42" s="1714"/>
      <c r="EN42" s="1714"/>
      <c r="EO42" s="1714"/>
      <c r="EP42" s="1714"/>
      <c r="EQ42" s="1714"/>
      <c r="ER42" s="1714"/>
      <c r="ES42" s="1714"/>
      <c r="ET42" s="1714"/>
      <c r="EU42" s="1714"/>
      <c r="EV42" s="1714"/>
      <c r="EW42" s="1714"/>
      <c r="EX42" s="1714"/>
      <c r="EY42" s="1714"/>
      <c r="EZ42" s="1714"/>
      <c r="FA42" s="1714"/>
      <c r="FB42" s="1714"/>
      <c r="FC42" s="1714"/>
      <c r="FD42" s="1714"/>
      <c r="FE42" s="1714"/>
      <c r="FF42" s="1714"/>
      <c r="FG42" s="1714"/>
      <c r="FH42" s="1714"/>
      <c r="FI42" s="1714"/>
      <c r="FJ42" s="1714"/>
      <c r="FK42" s="1714"/>
      <c r="FL42" s="1714"/>
      <c r="FM42" s="1714"/>
      <c r="FN42" s="1714"/>
      <c r="FO42" s="1714"/>
      <c r="FP42" s="1714"/>
      <c r="FQ42" s="1714"/>
      <c r="FR42" s="1714"/>
      <c r="FS42" s="1714"/>
      <c r="FT42" s="1714"/>
      <c r="FU42" s="1714"/>
      <c r="FV42" s="1714"/>
      <c r="FW42" s="1714"/>
      <c r="FX42" s="1714"/>
      <c r="FY42" s="1714"/>
      <c r="FZ42" s="1714"/>
      <c r="GA42" s="1714"/>
      <c r="GB42" s="1714"/>
      <c r="GC42" s="1714"/>
      <c r="GD42" s="1714"/>
      <c r="GE42" s="1714"/>
      <c r="GF42" s="1714"/>
      <c r="GG42" s="1714"/>
      <c r="GH42" s="1714"/>
      <c r="GI42" s="1714"/>
      <c r="GJ42" s="1714"/>
      <c r="GK42" s="1714"/>
      <c r="GL42" s="1714"/>
      <c r="GM42" s="1714"/>
      <c r="GN42" s="1714"/>
      <c r="GO42" s="1714"/>
      <c r="GP42" s="1714"/>
      <c r="GQ42" s="1714"/>
      <c r="GR42" s="1714"/>
      <c r="GS42" s="1714"/>
      <c r="GT42" s="1714"/>
      <c r="GU42" s="1714"/>
      <c r="GV42" s="1714"/>
      <c r="GW42" s="1714"/>
      <c r="GX42" s="1714"/>
      <c r="GY42" s="1714"/>
      <c r="GZ42" s="1714"/>
      <c r="HA42" s="1714"/>
      <c r="HB42" s="1714"/>
      <c r="HC42" s="1714"/>
      <c r="HD42" s="1714"/>
      <c r="HE42" s="1714"/>
      <c r="HF42" s="1714"/>
      <c r="HG42" s="1714"/>
      <c r="HH42" s="1714"/>
      <c r="HI42" s="1714"/>
      <c r="HJ42" s="1714"/>
      <c r="HK42" s="1714"/>
      <c r="HL42" s="1714"/>
      <c r="HM42" s="1714"/>
      <c r="HN42" s="1714"/>
      <c r="HO42" s="1714"/>
      <c r="HP42" s="1714"/>
      <c r="HQ42" s="1714"/>
      <c r="HR42" s="1714"/>
      <c r="HS42" s="1714"/>
      <c r="HT42" s="1714"/>
      <c r="HU42" s="1714"/>
      <c r="HV42" s="1714"/>
      <c r="HW42" s="1714"/>
      <c r="HX42" s="1714"/>
      <c r="HY42" s="1714"/>
      <c r="HZ42" s="1714"/>
      <c r="IA42" s="1714"/>
      <c r="IB42" s="1714"/>
      <c r="IC42" s="1714"/>
      <c r="ID42" s="1714"/>
      <c r="IE42" s="1714"/>
      <c r="IF42" s="1714"/>
      <c r="IG42" s="1714"/>
      <c r="IH42" s="1714"/>
      <c r="II42" s="1714"/>
      <c r="IJ42" s="1714"/>
      <c r="IK42" s="1714"/>
      <c r="IL42" s="1714"/>
      <c r="IM42" s="1714"/>
      <c r="IN42" s="1714"/>
      <c r="IO42" s="1714"/>
      <c r="IP42" s="1714"/>
      <c r="IQ42" s="1714"/>
      <c r="IR42" s="1714"/>
      <c r="IS42" s="1714"/>
      <c r="IT42" s="1714"/>
      <c r="IU42" s="1714"/>
      <c r="IV42" s="1714"/>
      <c r="IW42" s="1714"/>
      <c r="IX42" s="1714"/>
      <c r="IY42" s="1714"/>
      <c r="IZ42" s="1714"/>
      <c r="JA42" s="1714"/>
      <c r="JB42" s="1714"/>
      <c r="JC42" s="1714"/>
      <c r="JD42" s="1714"/>
      <c r="JE42" s="1714"/>
      <c r="JF42" s="1714"/>
      <c r="JG42" s="1714"/>
      <c r="JH42" s="1714"/>
      <c r="JI42" s="1714"/>
      <c r="JJ42" s="1714"/>
      <c r="JK42" s="1714"/>
      <c r="JL42" s="1714"/>
      <c r="JM42" s="1714"/>
      <c r="JN42" s="1714"/>
      <c r="JO42" s="1714"/>
      <c r="JP42" s="1714"/>
      <c r="JQ42" s="1714"/>
      <c r="JR42" s="1714"/>
      <c r="JS42" s="1714"/>
      <c r="JT42" s="1714"/>
      <c r="JU42" s="1714"/>
      <c r="JV42" s="1714"/>
      <c r="JW42" s="1714"/>
      <c r="JX42" s="1714"/>
      <c r="JY42" s="1714"/>
      <c r="JZ42" s="1714"/>
      <c r="KA42" s="1714"/>
      <c r="KB42" s="1714"/>
      <c r="KC42" s="1714"/>
      <c r="KD42" s="1714"/>
      <c r="KE42" s="1714"/>
      <c r="KF42" s="1714"/>
      <c r="KG42" s="1714"/>
      <c r="KH42" s="1714"/>
      <c r="KI42" s="1714"/>
      <c r="KJ42" s="1714"/>
      <c r="KK42" s="1714"/>
      <c r="KL42" s="1714"/>
      <c r="KM42" s="1714"/>
      <c r="KN42" s="1714"/>
      <c r="KO42" s="1714"/>
      <c r="KP42" s="1714"/>
      <c r="KQ42" s="1714"/>
      <c r="KR42" s="1714"/>
      <c r="KS42" s="1714"/>
      <c r="KT42" s="1714"/>
      <c r="KU42" s="1714"/>
      <c r="KV42" s="1714"/>
      <c r="KW42" s="1714"/>
      <c r="KX42" s="1714"/>
      <c r="KY42" s="1714"/>
      <c r="KZ42" s="1714"/>
      <c r="LA42" s="1714"/>
      <c r="LB42" s="1714"/>
      <c r="LC42" s="1714"/>
      <c r="LD42" s="1714"/>
      <c r="LE42" s="1714"/>
      <c r="LF42" s="1714"/>
      <c r="LG42" s="1714"/>
      <c r="LH42" s="1714"/>
      <c r="LI42" s="1714"/>
      <c r="LJ42" s="1714"/>
      <c r="LK42" s="1714"/>
      <c r="LL42" s="1714"/>
      <c r="LM42" s="1714"/>
      <c r="LN42" s="1714"/>
      <c r="LO42" s="1714"/>
      <c r="LP42" s="1714"/>
      <c r="LQ42" s="1714"/>
      <c r="LR42" s="1714"/>
      <c r="LS42" s="1714"/>
      <c r="LT42" s="1714"/>
      <c r="LU42" s="1714"/>
      <c r="LV42" s="1714"/>
      <c r="LW42" s="1714"/>
      <c r="LX42" s="1714"/>
      <c r="LY42" s="1714"/>
      <c r="LZ42" s="1714"/>
      <c r="MA42" s="1714"/>
      <c r="MB42" s="1714"/>
      <c r="MC42" s="1714"/>
      <c r="MD42" s="1714"/>
      <c r="ME42" s="1714"/>
      <c r="MF42" s="1714"/>
      <c r="MG42" s="1714"/>
      <c r="MH42" s="1714"/>
      <c r="MI42" s="1714"/>
      <c r="MJ42" s="1714"/>
      <c r="MK42" s="1714"/>
      <c r="ML42" s="1714"/>
      <c r="MM42" s="1714"/>
      <c r="MN42" s="1714"/>
      <c r="MO42" s="1714"/>
      <c r="MP42" s="1714"/>
      <c r="MQ42" s="1714"/>
      <c r="MR42" s="1714"/>
      <c r="MS42" s="1714"/>
      <c r="MT42" s="1714"/>
      <c r="MU42" s="1714"/>
      <c r="MV42" s="1714"/>
      <c r="MW42" s="1714"/>
      <c r="MX42" s="1714"/>
      <c r="MY42" s="1714"/>
      <c r="MZ42" s="1714"/>
      <c r="NA42" s="1714"/>
      <c r="NB42" s="1714"/>
      <c r="NC42" s="1714"/>
      <c r="ND42" s="1714"/>
      <c r="NE42" s="1714"/>
      <c r="NF42" s="1714"/>
      <c r="NG42" s="1714"/>
      <c r="NH42" s="1714"/>
      <c r="NI42" s="1714"/>
      <c r="NJ42" s="1714"/>
      <c r="NK42" s="1714"/>
      <c r="NL42" s="1714"/>
      <c r="NM42" s="1714"/>
      <c r="NN42" s="1714"/>
      <c r="NO42" s="1714"/>
      <c r="NP42" s="1714"/>
      <c r="NQ42" s="1714"/>
      <c r="NR42" s="1714"/>
      <c r="NS42" s="1714"/>
      <c r="NT42" s="1714"/>
      <c r="NU42" s="1714"/>
      <c r="NV42" s="1714"/>
      <c r="NW42" s="1714"/>
      <c r="NX42" s="1714"/>
      <c r="NY42" s="1714"/>
      <c r="NZ42" s="1714"/>
      <c r="OA42" s="1714"/>
      <c r="OB42" s="1714"/>
      <c r="OC42" s="1714"/>
      <c r="OD42" s="1714"/>
      <c r="OE42" s="1714"/>
      <c r="OF42" s="1714"/>
      <c r="OG42" s="1714"/>
      <c r="OH42" s="1714"/>
      <c r="OI42" s="1714"/>
      <c r="OJ42" s="1714"/>
      <c r="OK42" s="1714"/>
      <c r="OL42" s="1714"/>
      <c r="OM42" s="1714"/>
      <c r="ON42" s="1714"/>
      <c r="OO42" s="1714"/>
      <c r="OP42" s="1714"/>
      <c r="OQ42" s="1714"/>
      <c r="OR42" s="1714"/>
      <c r="OS42" s="1714"/>
      <c r="OT42" s="1714"/>
      <c r="OU42" s="1714"/>
      <c r="OV42" s="1714"/>
      <c r="OW42" s="1714"/>
      <c r="OX42" s="1714"/>
      <c r="OY42" s="1714"/>
      <c r="OZ42" s="1714"/>
      <c r="PA42" s="1714"/>
      <c r="PB42" s="1714"/>
      <c r="PC42" s="1714"/>
      <c r="PD42" s="1714"/>
      <c r="PE42" s="1714"/>
      <c r="PF42" s="1714"/>
      <c r="PG42" s="1714"/>
      <c r="PH42" s="1714"/>
      <c r="PI42" s="1714"/>
      <c r="PJ42" s="1714"/>
      <c r="PK42" s="1714"/>
      <c r="PL42" s="1714"/>
      <c r="PM42" s="1714"/>
      <c r="PN42" s="1714"/>
      <c r="PO42" s="1714"/>
      <c r="PP42" s="1714"/>
      <c r="PQ42" s="1714"/>
      <c r="PR42" s="1714"/>
      <c r="PS42" s="1714"/>
      <c r="PT42" s="1714"/>
      <c r="PU42" s="1714"/>
      <c r="PV42" s="1714"/>
      <c r="PW42" s="1714"/>
      <c r="PX42" s="1714"/>
      <c r="PY42" s="1714"/>
      <c r="PZ42" s="1714"/>
      <c r="QA42" s="1714"/>
      <c r="QB42" s="1714"/>
      <c r="QC42" s="1714"/>
      <c r="QD42" s="1714"/>
      <c r="QE42" s="1714"/>
      <c r="QF42" s="1714"/>
      <c r="QG42" s="1714"/>
      <c r="QH42" s="1714"/>
      <c r="QI42" s="1714"/>
      <c r="QJ42" s="1714"/>
      <c r="QK42" s="1714"/>
      <c r="QL42" s="1714"/>
      <c r="QM42" s="1714"/>
      <c r="QN42" s="1714"/>
      <c r="QO42" s="1714"/>
      <c r="QP42" s="1714"/>
      <c r="QQ42" s="1714"/>
      <c r="QR42" s="1714"/>
      <c r="QS42" s="1714"/>
      <c r="QT42" s="1714"/>
      <c r="QU42" s="1714"/>
      <c r="QV42" s="1714"/>
      <c r="QW42" s="1714"/>
      <c r="QX42" s="1714"/>
      <c r="QY42" s="1714"/>
      <c r="QZ42" s="1714"/>
      <c r="RA42" s="1714"/>
      <c r="RB42" s="1714"/>
      <c r="RC42" s="1714"/>
      <c r="RD42" s="1714"/>
      <c r="RE42" s="1714"/>
      <c r="RF42" s="1714"/>
      <c r="RG42" s="1714"/>
      <c r="RH42" s="1714"/>
      <c r="RI42" s="1714"/>
      <c r="RJ42" s="1714"/>
      <c r="RK42" s="1714"/>
      <c r="RL42" s="1714"/>
      <c r="RM42" s="1714"/>
      <c r="RN42" s="1714"/>
      <c r="RO42" s="1714"/>
      <c r="RP42" s="1714"/>
      <c r="RQ42" s="1714"/>
      <c r="RR42" s="1714"/>
      <c r="RS42" s="1714"/>
      <c r="RT42" s="1714"/>
      <c r="RU42" s="1714"/>
      <c r="RV42" s="1714"/>
      <c r="RW42" s="1714"/>
      <c r="RX42" s="1714"/>
      <c r="RY42" s="1714"/>
      <c r="RZ42" s="1714"/>
      <c r="SA42" s="1714"/>
      <c r="SB42" s="1714"/>
      <c r="SC42" s="1714"/>
      <c r="SD42" s="1714"/>
      <c r="SE42" s="1714"/>
      <c r="SF42" s="1714"/>
      <c r="SG42" s="1714"/>
      <c r="SH42" s="1714"/>
      <c r="SI42" s="1714"/>
      <c r="SJ42" s="1714"/>
      <c r="SK42" s="1714"/>
      <c r="SL42" s="1714"/>
      <c r="SM42" s="1714"/>
      <c r="SN42" s="1714"/>
      <c r="SO42" s="1714"/>
      <c r="SP42" s="1714"/>
      <c r="SQ42" s="1714"/>
      <c r="SR42" s="1714"/>
      <c r="SS42" s="1714"/>
      <c r="ST42" s="1714"/>
      <c r="SU42" s="1714"/>
      <c r="SV42" s="1714"/>
      <c r="SW42" s="1714"/>
      <c r="SX42" s="1714"/>
      <c r="SY42" s="1714"/>
      <c r="SZ42" s="1714"/>
      <c r="TA42" s="1714"/>
      <c r="TB42" s="1714"/>
      <c r="TC42" s="1714"/>
      <c r="TD42" s="1714"/>
      <c r="TE42" s="1714"/>
      <c r="TF42" s="1714"/>
      <c r="TG42" s="1714"/>
      <c r="TH42" s="1714"/>
      <c r="TI42" s="1714"/>
      <c r="TJ42" s="1714"/>
      <c r="TK42" s="1714"/>
      <c r="TL42" s="1714"/>
      <c r="TM42" s="1714"/>
      <c r="TN42" s="1714"/>
      <c r="TO42" s="1714"/>
      <c r="TP42" s="1714"/>
      <c r="TQ42" s="1714"/>
      <c r="TR42" s="1714"/>
      <c r="TS42" s="1714"/>
      <c r="TT42" s="1714"/>
      <c r="TU42" s="1714"/>
      <c r="TV42" s="1714"/>
      <c r="TW42" s="1714"/>
      <c r="TX42" s="1714"/>
      <c r="TY42" s="1714"/>
      <c r="TZ42" s="1714"/>
      <c r="UA42" s="1714"/>
      <c r="UB42" s="1714"/>
      <c r="UC42" s="1714"/>
      <c r="UD42" s="1714"/>
      <c r="UE42" s="1714"/>
      <c r="UF42" s="1714"/>
      <c r="UG42" s="1714"/>
      <c r="UH42" s="1714"/>
      <c r="UI42" s="1714"/>
      <c r="UJ42" s="1714"/>
      <c r="UK42" s="1714"/>
      <c r="UL42" s="1714"/>
      <c r="UM42" s="1714"/>
      <c r="UN42" s="1714"/>
      <c r="UO42" s="1714"/>
      <c r="UP42" s="1714"/>
      <c r="UQ42" s="1714"/>
      <c r="UR42" s="1714"/>
      <c r="US42" s="1714"/>
      <c r="UT42" s="1714"/>
      <c r="UU42" s="1714"/>
      <c r="UV42" s="1714"/>
      <c r="UW42" s="1714"/>
      <c r="UX42" s="1714"/>
      <c r="UY42" s="1714"/>
      <c r="UZ42" s="1714"/>
      <c r="VA42" s="1714"/>
      <c r="VB42" s="1714"/>
      <c r="VC42" s="1714"/>
      <c r="VD42" s="1714"/>
      <c r="VE42" s="1714"/>
      <c r="VF42" s="1714"/>
      <c r="VG42" s="1714"/>
      <c r="VH42" s="1714"/>
      <c r="VI42" s="1714"/>
      <c r="VJ42" s="1714"/>
      <c r="VK42" s="1714"/>
      <c r="VL42" s="1714"/>
      <c r="VM42" s="1714"/>
      <c r="VN42" s="1714"/>
      <c r="VO42" s="1714"/>
      <c r="VP42" s="1714"/>
      <c r="VQ42" s="1714"/>
      <c r="VR42" s="1714"/>
      <c r="VS42" s="1714"/>
      <c r="VT42" s="1714"/>
      <c r="VU42" s="1714"/>
      <c r="VV42" s="1714"/>
      <c r="VW42" s="1714"/>
      <c r="VX42" s="1714"/>
      <c r="VY42" s="1714"/>
      <c r="VZ42" s="1714"/>
      <c r="WA42" s="1714"/>
      <c r="WB42" s="1714"/>
      <c r="WC42" s="1714"/>
      <c r="WD42" s="1714"/>
      <c r="WE42" s="1714"/>
      <c r="WF42" s="1714"/>
      <c r="WG42" s="1714"/>
      <c r="WH42" s="1714"/>
      <c r="WI42" s="1714"/>
      <c r="WJ42" s="1714"/>
      <c r="WK42" s="1714"/>
      <c r="WL42" s="1714"/>
      <c r="WM42" s="1714"/>
      <c r="WN42" s="1714"/>
      <c r="WO42" s="1714"/>
      <c r="WP42" s="1714"/>
      <c r="WQ42" s="1714"/>
      <c r="WR42" s="1714"/>
      <c r="WS42" s="1714"/>
      <c r="WT42" s="1714"/>
      <c r="WU42" s="1714"/>
      <c r="WV42" s="1714"/>
      <c r="WW42" s="1714"/>
      <c r="WX42" s="1714"/>
      <c r="WY42" s="1714"/>
      <c r="WZ42" s="1714"/>
      <c r="XA42" s="1714"/>
      <c r="XB42" s="1714"/>
      <c r="XC42" s="1714"/>
      <c r="XD42" s="1714"/>
      <c r="XE42" s="1714"/>
      <c r="XF42" s="1714"/>
      <c r="XG42" s="1714"/>
      <c r="XH42" s="1714"/>
      <c r="XI42" s="1714"/>
      <c r="XJ42" s="1714"/>
      <c r="XK42" s="1714"/>
      <c r="XL42" s="1714"/>
      <c r="XM42" s="1714"/>
      <c r="XN42" s="1714"/>
      <c r="XO42" s="1714"/>
      <c r="XP42" s="1714"/>
      <c r="XQ42" s="1714"/>
      <c r="XR42" s="1714"/>
      <c r="XS42" s="1714"/>
      <c r="XT42" s="1714"/>
      <c r="XU42" s="1714"/>
      <c r="XV42" s="1714"/>
      <c r="XW42" s="1714"/>
      <c r="XX42" s="1714"/>
      <c r="XY42" s="1714"/>
      <c r="XZ42" s="1714"/>
      <c r="YA42" s="1714"/>
      <c r="YB42" s="1714"/>
      <c r="YC42" s="1714"/>
      <c r="YD42" s="1714"/>
      <c r="YE42" s="1714"/>
      <c r="YF42" s="1714"/>
      <c r="YG42" s="1714"/>
      <c r="YH42" s="1714"/>
      <c r="YI42" s="1714"/>
      <c r="YJ42" s="1714"/>
      <c r="YK42" s="1714"/>
      <c r="YL42" s="1714"/>
      <c r="YM42" s="1714"/>
      <c r="YN42" s="1714"/>
      <c r="YO42" s="1714"/>
      <c r="YP42" s="1714"/>
      <c r="YQ42" s="1714"/>
      <c r="YR42" s="1714"/>
      <c r="YS42" s="1714"/>
      <c r="YT42" s="1714"/>
      <c r="YU42" s="1714"/>
      <c r="YV42" s="1714"/>
      <c r="YW42" s="1714"/>
      <c r="YX42" s="1714"/>
      <c r="YY42" s="1714"/>
      <c r="YZ42" s="1714"/>
      <c r="ZA42" s="1714"/>
      <c r="ZB42" s="1714"/>
      <c r="ZC42" s="1714"/>
      <c r="ZD42" s="1714"/>
      <c r="ZE42" s="1714"/>
      <c r="ZF42" s="1714"/>
      <c r="ZG42" s="1714"/>
      <c r="ZH42" s="1714"/>
      <c r="ZI42" s="1714"/>
      <c r="ZJ42" s="1714"/>
      <c r="ZK42" s="1714"/>
      <c r="ZL42" s="1714"/>
      <c r="ZM42" s="1714"/>
      <c r="ZN42" s="1714"/>
      <c r="ZO42" s="1714"/>
      <c r="ZP42" s="1714"/>
      <c r="ZQ42" s="1714"/>
      <c r="ZR42" s="1714"/>
      <c r="ZS42" s="1714"/>
      <c r="ZT42" s="1714"/>
      <c r="ZU42" s="1714"/>
      <c r="ZV42" s="1714"/>
      <c r="ZW42" s="1714"/>
      <c r="ZX42" s="1714"/>
      <c r="ZY42" s="1714"/>
      <c r="ZZ42" s="1714"/>
      <c r="AAA42" s="1714"/>
      <c r="AAB42" s="1714"/>
      <c r="AAC42" s="1714"/>
      <c r="AAD42" s="1714"/>
      <c r="AAE42" s="1714"/>
      <c r="AAF42" s="1714"/>
      <c r="AAG42" s="1714"/>
      <c r="AAH42" s="1714"/>
      <c r="AAI42" s="1714"/>
      <c r="AAJ42" s="1714"/>
      <c r="AAK42" s="1714"/>
      <c r="AAL42" s="1714"/>
      <c r="AAM42" s="1714"/>
      <c r="AAN42" s="1714"/>
      <c r="AAO42" s="1714"/>
      <c r="AAP42" s="1714"/>
      <c r="AAQ42" s="1714"/>
      <c r="AAR42" s="1714"/>
      <c r="AAS42" s="1714"/>
      <c r="AAT42" s="1714"/>
      <c r="AAU42" s="1714"/>
      <c r="AAV42" s="1714"/>
      <c r="AAW42" s="1714"/>
      <c r="AAX42" s="1714"/>
      <c r="AAY42" s="1714"/>
      <c r="AAZ42" s="1714"/>
      <c r="ABA42" s="1714"/>
      <c r="ABB42" s="1714"/>
      <c r="ABC42" s="1714"/>
      <c r="ABD42" s="1714"/>
      <c r="ABE42" s="1714"/>
      <c r="ABF42" s="1714"/>
      <c r="ABG42" s="1714"/>
      <c r="ABH42" s="1714"/>
      <c r="ABI42" s="1714"/>
      <c r="ABJ42" s="1714"/>
      <c r="ABK42" s="1714"/>
      <c r="ABL42" s="1714"/>
      <c r="ABM42" s="1714"/>
      <c r="ABN42" s="1714"/>
      <c r="ABO42" s="1714"/>
      <c r="ABP42" s="1714"/>
      <c r="ABQ42" s="1714"/>
      <c r="ABR42" s="1714"/>
      <c r="ABS42" s="1714"/>
      <c r="ABT42" s="1714"/>
      <c r="ABU42" s="1714"/>
      <c r="ABV42" s="1714"/>
      <c r="ABW42" s="1714"/>
      <c r="ABX42" s="1714"/>
      <c r="ABY42" s="1714"/>
      <c r="ABZ42" s="1714"/>
      <c r="ACA42" s="1714"/>
      <c r="ACB42" s="1714"/>
      <c r="ACC42" s="1714"/>
      <c r="ACD42" s="1714"/>
      <c r="ACE42" s="1714"/>
      <c r="ACF42" s="1714"/>
      <c r="ACG42" s="1714"/>
      <c r="ACH42" s="1714"/>
      <c r="ACI42" s="1714"/>
      <c r="ACJ42" s="1714"/>
      <c r="ACK42" s="1714"/>
      <c r="ACL42" s="1714"/>
      <c r="ACM42" s="1714"/>
      <c r="ACN42" s="1714"/>
      <c r="ACO42" s="1714"/>
      <c r="ACP42" s="1714"/>
      <c r="ACQ42" s="1714"/>
      <c r="ACR42" s="1714"/>
      <c r="ACS42" s="1714"/>
      <c r="ACT42" s="1714"/>
      <c r="ACU42" s="1714"/>
      <c r="ACV42" s="1714"/>
      <c r="ACW42" s="1714"/>
      <c r="ACX42" s="1714"/>
      <c r="ACY42" s="1714"/>
      <c r="ACZ42" s="1714"/>
      <c r="ADA42" s="1714"/>
      <c r="ADB42" s="1714"/>
      <c r="ADC42" s="1714"/>
      <c r="ADD42" s="1714"/>
      <c r="ADE42" s="1714"/>
      <c r="ADF42" s="1714"/>
      <c r="ADG42" s="1714"/>
      <c r="ADH42" s="1714"/>
      <c r="ADI42" s="1714"/>
      <c r="ADJ42" s="1714"/>
      <c r="ADK42" s="1714"/>
      <c r="ADL42" s="1714"/>
      <c r="ADM42" s="1714"/>
      <c r="ADN42" s="1714"/>
      <c r="ADO42" s="1714"/>
      <c r="ADP42" s="1714"/>
      <c r="ADQ42" s="1714"/>
      <c r="ADR42" s="1714"/>
      <c r="ADS42" s="1714"/>
      <c r="ADT42" s="1714"/>
      <c r="ADU42" s="1714"/>
      <c r="ADV42" s="1714"/>
      <c r="ADW42" s="1714"/>
      <c r="ADX42" s="1714"/>
      <c r="ADY42" s="1714"/>
      <c r="ADZ42" s="1714"/>
      <c r="AEA42" s="1714"/>
      <c r="AEB42" s="1714"/>
      <c r="AEC42" s="1714"/>
      <c r="AED42" s="1714"/>
      <c r="AEE42" s="1714"/>
      <c r="AEF42" s="1714"/>
      <c r="AEG42" s="1714"/>
      <c r="AEH42" s="1714"/>
      <c r="AEI42" s="1714"/>
      <c r="AEJ42" s="1714"/>
      <c r="AEK42" s="1714"/>
      <c r="AEL42" s="1714"/>
      <c r="AEM42" s="1714"/>
      <c r="AEN42" s="1714"/>
      <c r="AEO42" s="1714"/>
      <c r="AEP42" s="1714"/>
      <c r="AEQ42" s="1714"/>
      <c r="AER42" s="1714"/>
      <c r="AES42" s="1714"/>
      <c r="AET42" s="1714"/>
      <c r="AEU42" s="1714"/>
      <c r="AEV42" s="1714"/>
      <c r="AEW42" s="1714"/>
      <c r="AEX42" s="1714"/>
      <c r="AEY42" s="1714"/>
      <c r="AEZ42" s="1714"/>
      <c r="AFA42" s="1714"/>
      <c r="AFB42" s="1714"/>
      <c r="AFC42" s="1714"/>
      <c r="AFD42" s="1714"/>
      <c r="AFE42" s="1714"/>
      <c r="AFF42" s="1714"/>
      <c r="AFG42" s="1714"/>
      <c r="AFH42" s="1714"/>
      <c r="AFI42" s="1714"/>
      <c r="AFJ42" s="1714"/>
      <c r="AFK42" s="1714"/>
      <c r="AFL42" s="1714"/>
      <c r="AFM42" s="1714"/>
      <c r="AFN42" s="1714"/>
      <c r="AFO42" s="1714"/>
      <c r="AFP42" s="1714"/>
      <c r="AFQ42" s="1714"/>
      <c r="AFR42" s="1714"/>
      <c r="AFS42" s="1714"/>
      <c r="AFT42" s="1714"/>
      <c r="AFU42" s="1714"/>
      <c r="AFV42" s="1714"/>
      <c r="AFW42" s="1714"/>
      <c r="AFX42" s="1714"/>
      <c r="AFY42" s="1714"/>
      <c r="AFZ42" s="1714"/>
      <c r="AGA42" s="1714"/>
      <c r="AGB42" s="1714"/>
      <c r="AGC42" s="1714"/>
      <c r="AGD42" s="1714"/>
      <c r="AGE42" s="1714"/>
      <c r="AGF42" s="1714"/>
      <c r="AGG42" s="1714"/>
      <c r="AGH42" s="1714"/>
      <c r="AGI42" s="1714"/>
      <c r="AGJ42" s="1714"/>
      <c r="AGK42" s="1714"/>
      <c r="AGL42" s="1714"/>
      <c r="AGM42" s="1714"/>
      <c r="AGN42" s="1714"/>
      <c r="AGO42" s="1714"/>
      <c r="AGP42" s="1714"/>
      <c r="AGQ42" s="1714"/>
      <c r="AGR42" s="1714"/>
      <c r="AGS42" s="1714"/>
      <c r="AGT42" s="1714"/>
      <c r="AGU42" s="1714"/>
      <c r="AGV42" s="1714"/>
      <c r="AGW42" s="1714"/>
      <c r="AGX42" s="1714"/>
      <c r="AGY42" s="1714"/>
      <c r="AGZ42" s="1714"/>
      <c r="AHA42" s="1714"/>
      <c r="AHB42" s="1714"/>
      <c r="AHC42" s="1714"/>
      <c r="AHD42" s="1714"/>
      <c r="AHE42" s="1714"/>
      <c r="AHF42" s="1714"/>
      <c r="AHG42" s="1714"/>
      <c r="AHH42" s="1714"/>
      <c r="AHI42" s="1714"/>
      <c r="AHJ42" s="1714"/>
      <c r="AHK42" s="1714"/>
      <c r="AHL42" s="1714"/>
      <c r="AHM42" s="1714"/>
      <c r="AHN42" s="1714"/>
      <c r="AHO42" s="1714"/>
      <c r="AHP42" s="1714"/>
      <c r="AHQ42" s="1714"/>
      <c r="AHR42" s="1714"/>
      <c r="AHS42" s="1714"/>
      <c r="AHT42" s="1714"/>
      <c r="AHU42" s="1714"/>
      <c r="AHV42" s="1714"/>
      <c r="AHW42" s="1714"/>
      <c r="AHX42" s="1714"/>
      <c r="AHY42" s="1714"/>
      <c r="AHZ42" s="1714"/>
      <c r="AIA42" s="1714"/>
      <c r="AIB42" s="1714"/>
      <c r="AIC42" s="1714"/>
      <c r="AID42" s="1714"/>
      <c r="AIE42" s="1714"/>
      <c r="AIF42" s="1714"/>
      <c r="AIG42" s="1714"/>
      <c r="AIH42" s="1714"/>
      <c r="AII42" s="1714"/>
      <c r="AIJ42" s="1714"/>
      <c r="AIK42" s="1714"/>
      <c r="AIL42" s="1714"/>
      <c r="AIM42" s="1714"/>
      <c r="AIN42" s="1714"/>
      <c r="AIO42" s="1714"/>
      <c r="AIP42" s="1714"/>
      <c r="AIQ42" s="1714"/>
      <c r="AIR42" s="1714"/>
      <c r="AIS42" s="1714"/>
      <c r="AIT42" s="1714"/>
      <c r="AIU42" s="1714"/>
      <c r="AIV42" s="1714"/>
      <c r="AIW42" s="1714"/>
      <c r="AIX42" s="1714"/>
      <c r="AIY42" s="1714"/>
      <c r="AIZ42" s="1714"/>
      <c r="AJA42" s="1714"/>
      <c r="AJB42" s="1714"/>
      <c r="AJC42" s="1714"/>
      <c r="AJD42" s="1714"/>
      <c r="AJE42" s="1714"/>
      <c r="AJF42" s="1714"/>
      <c r="AJG42" s="1714"/>
      <c r="AJH42" s="1714"/>
      <c r="AJI42" s="1714"/>
      <c r="AJJ42" s="1714"/>
      <c r="AJK42" s="1714"/>
      <c r="AJL42" s="1714"/>
      <c r="AJM42" s="1714"/>
      <c r="AJN42" s="1714"/>
      <c r="AJO42" s="1714"/>
      <c r="AJP42" s="1714"/>
      <c r="AJQ42" s="1714"/>
      <c r="AJR42" s="1714"/>
      <c r="AJS42" s="1714"/>
      <c r="AJT42" s="1714"/>
      <c r="AJU42" s="1714"/>
      <c r="AJV42" s="1714"/>
      <c r="AJW42" s="1714"/>
      <c r="AJX42" s="1714"/>
      <c r="AJY42" s="1714"/>
      <c r="AJZ42" s="1714"/>
      <c r="AKA42" s="1714"/>
      <c r="AKB42" s="1714"/>
      <c r="AKC42" s="1714"/>
      <c r="AKD42" s="1714"/>
      <c r="AKE42" s="1714"/>
      <c r="AKF42" s="1714"/>
      <c r="AKG42" s="1714"/>
      <c r="AKH42" s="1714"/>
      <c r="AKI42" s="1714"/>
      <c r="AKJ42" s="1714"/>
      <c r="AKK42" s="1714"/>
      <c r="AKL42" s="1714"/>
      <c r="AKM42" s="1714"/>
      <c r="AKN42" s="1714"/>
      <c r="AKO42" s="1714"/>
      <c r="AKP42" s="1714"/>
      <c r="AKQ42" s="1714"/>
      <c r="AKR42" s="1714"/>
      <c r="AKS42" s="1714"/>
      <c r="AKT42" s="1714"/>
      <c r="AKU42" s="1714"/>
      <c r="AKV42" s="1714"/>
      <c r="AKW42" s="1714"/>
      <c r="AKX42" s="1714"/>
      <c r="AKY42" s="1714"/>
      <c r="AKZ42" s="1714"/>
      <c r="ALA42" s="1714"/>
      <c r="ALB42" s="1714"/>
      <c r="ALC42" s="1714"/>
      <c r="ALD42" s="1714"/>
      <c r="ALE42" s="1714"/>
      <c r="ALF42" s="1714"/>
      <c r="ALG42" s="1714"/>
      <c r="ALH42" s="1714"/>
      <c r="ALI42" s="1714"/>
      <c r="ALJ42" s="1714"/>
      <c r="ALK42" s="1714"/>
      <c r="ALL42" s="1714"/>
      <c r="ALM42" s="1714"/>
      <c r="ALN42" s="1714"/>
      <c r="ALO42" s="1714"/>
      <c r="ALP42" s="1714"/>
      <c r="ALQ42" s="1714"/>
      <c r="ALR42" s="1714"/>
      <c r="ALS42" s="1714"/>
      <c r="ALT42" s="1714"/>
      <c r="ALU42" s="1714"/>
      <c r="ALV42" s="1714"/>
      <c r="ALW42" s="1714"/>
      <c r="ALX42" s="1714"/>
      <c r="ALY42" s="1714"/>
      <c r="ALZ42" s="1714"/>
      <c r="AMA42" s="1714"/>
      <c r="AMB42" s="1714"/>
      <c r="AMC42" s="1714"/>
      <c r="AMD42" s="1714"/>
      <c r="AME42" s="1714"/>
      <c r="AMF42" s="1714"/>
      <c r="AMG42" s="1714"/>
      <c r="AMH42" s="1714"/>
      <c r="AMI42" s="1714"/>
      <c r="AMJ42" s="1714"/>
      <c r="AMK42" s="1714"/>
    </row>
    <row r="43" spans="1:1025" s="1409" customFormat="1" ht="30" customHeight="1">
      <c r="A43" s="1705" t="s">
        <v>3862</v>
      </c>
      <c r="B43" s="1705" t="s">
        <v>3863</v>
      </c>
      <c r="C43" s="1705" t="s">
        <v>647</v>
      </c>
      <c r="D43" s="1705" t="s">
        <v>4058</v>
      </c>
      <c r="E43" s="1705" t="s">
        <v>4059</v>
      </c>
      <c r="F43" s="1705" t="s">
        <v>4060</v>
      </c>
      <c r="G43" s="1705" t="s">
        <v>4061</v>
      </c>
      <c r="H43" s="1705"/>
      <c r="I43" s="1705"/>
      <c r="J43" s="1705"/>
      <c r="K43" s="1705"/>
      <c r="L43" s="1705"/>
      <c r="M43" s="1705"/>
      <c r="N43" s="1705"/>
      <c r="O43" s="1705"/>
      <c r="P43" s="1705" t="s">
        <v>4122</v>
      </c>
      <c r="Q43" s="1705" t="s">
        <v>4123</v>
      </c>
      <c r="R43" s="1739"/>
      <c r="S43" s="1705" t="s">
        <v>4124</v>
      </c>
      <c r="T43" s="1709" t="s">
        <v>4125</v>
      </c>
      <c r="U43" s="1705" t="s">
        <v>2504</v>
      </c>
      <c r="V43" s="1705" t="s">
        <v>4126</v>
      </c>
      <c r="W43" s="1705" t="s">
        <v>3941</v>
      </c>
      <c r="X43" s="1705" t="s">
        <v>3874</v>
      </c>
      <c r="Y43" s="1705" t="s">
        <v>4127</v>
      </c>
      <c r="Z43" s="1705" t="s">
        <v>4128</v>
      </c>
      <c r="AA43" s="1705" t="s">
        <v>1146</v>
      </c>
      <c r="AB43" s="1705" t="s">
        <v>4067</v>
      </c>
      <c r="AC43" s="1705" t="s">
        <v>4068</v>
      </c>
      <c r="AD43" s="1705" t="s">
        <v>3906</v>
      </c>
      <c r="AE43" s="1705" t="s">
        <v>138</v>
      </c>
      <c r="AF43" s="1705" t="s">
        <v>3881</v>
      </c>
      <c r="AG43" s="1705"/>
      <c r="AH43" s="1705"/>
      <c r="AI43" s="1705"/>
      <c r="AJ43" s="1705"/>
      <c r="AK43" s="1705"/>
      <c r="AL43" s="1705"/>
      <c r="AM43" s="1705"/>
      <c r="AN43" s="1705"/>
      <c r="AO43" s="1705"/>
      <c r="AP43" s="1705"/>
      <c r="AQ43" s="1705"/>
      <c r="AR43" s="1705"/>
      <c r="AS43" s="1705"/>
      <c r="AT43" s="1705"/>
      <c r="AU43" s="1705"/>
      <c r="AV43" s="1705"/>
      <c r="AW43" s="1705"/>
      <c r="AX43" s="1705"/>
      <c r="AY43" s="1705"/>
      <c r="AZ43" s="1705"/>
      <c r="BA43" s="1705" t="s">
        <v>3882</v>
      </c>
      <c r="BB43" s="1714"/>
      <c r="BC43" s="1714"/>
      <c r="BD43" s="1714"/>
      <c r="BE43" s="1714"/>
      <c r="BF43" s="1714"/>
      <c r="BG43" s="1714"/>
      <c r="BH43" s="1714"/>
      <c r="BI43" s="1714"/>
      <c r="BJ43" s="1714"/>
      <c r="BK43" s="1714"/>
      <c r="BL43" s="1714"/>
      <c r="BM43" s="1714"/>
      <c r="BN43" s="1714"/>
      <c r="BO43" s="1714"/>
      <c r="BP43" s="1714"/>
      <c r="BQ43" s="1714"/>
      <c r="BR43" s="1714"/>
      <c r="BS43" s="1714"/>
      <c r="BT43" s="1714"/>
      <c r="BU43" s="1714"/>
      <c r="BV43" s="1714"/>
      <c r="BW43" s="1714"/>
      <c r="BX43" s="1714"/>
      <c r="BY43" s="1714"/>
      <c r="BZ43" s="1714"/>
      <c r="CA43" s="1714"/>
      <c r="CB43" s="1714"/>
      <c r="CC43" s="1714"/>
      <c r="CD43" s="1714"/>
      <c r="CE43" s="1714"/>
      <c r="CF43" s="1714"/>
      <c r="CG43" s="1714"/>
      <c r="CH43" s="1714"/>
      <c r="CI43" s="1714"/>
      <c r="CJ43" s="1714"/>
      <c r="CK43" s="1714"/>
      <c r="CL43" s="1714"/>
      <c r="CM43" s="1714"/>
      <c r="CN43" s="1714"/>
      <c r="CO43" s="1714"/>
      <c r="CP43" s="1714"/>
      <c r="CQ43" s="1714"/>
      <c r="CR43" s="1714"/>
      <c r="CS43" s="1714"/>
      <c r="CT43" s="1714"/>
      <c r="CU43" s="1714"/>
      <c r="CV43" s="1714"/>
      <c r="CW43" s="1714"/>
      <c r="CX43" s="1714"/>
      <c r="CY43" s="1714"/>
      <c r="CZ43" s="1714"/>
      <c r="DA43" s="1714"/>
      <c r="DB43" s="1714"/>
      <c r="DC43" s="1714"/>
      <c r="DD43" s="1714"/>
      <c r="DE43" s="1714"/>
      <c r="DF43" s="1714"/>
      <c r="DG43" s="1714"/>
      <c r="DH43" s="1714"/>
      <c r="DI43" s="1714"/>
      <c r="DJ43" s="1714"/>
      <c r="DK43" s="1714"/>
      <c r="DL43" s="1714"/>
      <c r="DM43" s="1714"/>
      <c r="DN43" s="1714"/>
      <c r="DO43" s="1714"/>
      <c r="DP43" s="1714"/>
      <c r="DQ43" s="1714"/>
      <c r="DR43" s="1714"/>
      <c r="DS43" s="1714"/>
      <c r="DT43" s="1714"/>
      <c r="DU43" s="1714"/>
      <c r="DV43" s="1714"/>
      <c r="DW43" s="1714"/>
      <c r="DX43" s="1714"/>
      <c r="DY43" s="1714"/>
      <c r="DZ43" s="1714"/>
      <c r="EA43" s="1714"/>
      <c r="EB43" s="1714"/>
      <c r="EC43" s="1714"/>
      <c r="ED43" s="1714"/>
      <c r="EE43" s="1714"/>
      <c r="EF43" s="1714"/>
      <c r="EG43" s="1714"/>
      <c r="EH43" s="1714"/>
      <c r="EI43" s="1714"/>
      <c r="EJ43" s="1714"/>
      <c r="EK43" s="1714"/>
      <c r="EL43" s="1714"/>
      <c r="EM43" s="1714"/>
      <c r="EN43" s="1714"/>
      <c r="EO43" s="1714"/>
      <c r="EP43" s="1714"/>
      <c r="EQ43" s="1714"/>
      <c r="ER43" s="1714"/>
      <c r="ES43" s="1714"/>
      <c r="ET43" s="1714"/>
      <c r="EU43" s="1714"/>
      <c r="EV43" s="1714"/>
      <c r="EW43" s="1714"/>
      <c r="EX43" s="1714"/>
      <c r="EY43" s="1714"/>
      <c r="EZ43" s="1714"/>
      <c r="FA43" s="1714"/>
      <c r="FB43" s="1714"/>
      <c r="FC43" s="1714"/>
      <c r="FD43" s="1714"/>
      <c r="FE43" s="1714"/>
      <c r="FF43" s="1714"/>
      <c r="FG43" s="1714"/>
      <c r="FH43" s="1714"/>
      <c r="FI43" s="1714"/>
      <c r="FJ43" s="1714"/>
      <c r="FK43" s="1714"/>
      <c r="FL43" s="1714"/>
      <c r="FM43" s="1714"/>
      <c r="FN43" s="1714"/>
      <c r="FO43" s="1714"/>
      <c r="FP43" s="1714"/>
      <c r="FQ43" s="1714"/>
      <c r="FR43" s="1714"/>
      <c r="FS43" s="1714"/>
      <c r="FT43" s="1714"/>
      <c r="FU43" s="1714"/>
      <c r="FV43" s="1714"/>
      <c r="FW43" s="1714"/>
      <c r="FX43" s="1714"/>
      <c r="FY43" s="1714"/>
      <c r="FZ43" s="1714"/>
      <c r="GA43" s="1714"/>
      <c r="GB43" s="1714"/>
      <c r="GC43" s="1714"/>
      <c r="GD43" s="1714"/>
      <c r="GE43" s="1714"/>
      <c r="GF43" s="1714"/>
      <c r="GG43" s="1714"/>
      <c r="GH43" s="1714"/>
      <c r="GI43" s="1714"/>
      <c r="GJ43" s="1714"/>
      <c r="GK43" s="1714"/>
      <c r="GL43" s="1714"/>
      <c r="GM43" s="1714"/>
      <c r="GN43" s="1714"/>
      <c r="GO43" s="1714"/>
      <c r="GP43" s="1714"/>
      <c r="GQ43" s="1714"/>
      <c r="GR43" s="1714"/>
      <c r="GS43" s="1714"/>
      <c r="GT43" s="1714"/>
      <c r="GU43" s="1714"/>
      <c r="GV43" s="1714"/>
      <c r="GW43" s="1714"/>
      <c r="GX43" s="1714"/>
      <c r="GY43" s="1714"/>
      <c r="GZ43" s="1714"/>
      <c r="HA43" s="1714"/>
      <c r="HB43" s="1714"/>
      <c r="HC43" s="1714"/>
      <c r="HD43" s="1714"/>
      <c r="HE43" s="1714"/>
      <c r="HF43" s="1714"/>
      <c r="HG43" s="1714"/>
      <c r="HH43" s="1714"/>
      <c r="HI43" s="1714"/>
      <c r="HJ43" s="1714"/>
      <c r="HK43" s="1714"/>
      <c r="HL43" s="1714"/>
      <c r="HM43" s="1714"/>
      <c r="HN43" s="1714"/>
      <c r="HO43" s="1714"/>
      <c r="HP43" s="1714"/>
      <c r="HQ43" s="1714"/>
      <c r="HR43" s="1714"/>
      <c r="HS43" s="1714"/>
      <c r="HT43" s="1714"/>
      <c r="HU43" s="1714"/>
      <c r="HV43" s="1714"/>
      <c r="HW43" s="1714"/>
      <c r="HX43" s="1714"/>
      <c r="HY43" s="1714"/>
      <c r="HZ43" s="1714"/>
      <c r="IA43" s="1714"/>
      <c r="IB43" s="1714"/>
      <c r="IC43" s="1714"/>
      <c r="ID43" s="1714"/>
      <c r="IE43" s="1714"/>
      <c r="IF43" s="1714"/>
      <c r="IG43" s="1714"/>
      <c r="IH43" s="1714"/>
      <c r="II43" s="1714"/>
      <c r="IJ43" s="1714"/>
      <c r="IK43" s="1714"/>
      <c r="IL43" s="1714"/>
      <c r="IM43" s="1714"/>
      <c r="IN43" s="1714"/>
      <c r="IO43" s="1714"/>
      <c r="IP43" s="1714"/>
      <c r="IQ43" s="1714"/>
      <c r="IR43" s="1714"/>
      <c r="IS43" s="1714"/>
      <c r="IT43" s="1714"/>
      <c r="IU43" s="1714"/>
      <c r="IV43" s="1714"/>
      <c r="IW43" s="1714"/>
      <c r="IX43" s="1714"/>
      <c r="IY43" s="1714"/>
      <c r="IZ43" s="1714"/>
      <c r="JA43" s="1714"/>
      <c r="JB43" s="1714"/>
      <c r="JC43" s="1714"/>
      <c r="JD43" s="1714"/>
      <c r="JE43" s="1714"/>
      <c r="JF43" s="1714"/>
      <c r="JG43" s="1714"/>
      <c r="JH43" s="1714"/>
      <c r="JI43" s="1714"/>
      <c r="JJ43" s="1714"/>
      <c r="JK43" s="1714"/>
      <c r="JL43" s="1714"/>
      <c r="JM43" s="1714"/>
      <c r="JN43" s="1714"/>
      <c r="JO43" s="1714"/>
      <c r="JP43" s="1714"/>
      <c r="JQ43" s="1714"/>
      <c r="JR43" s="1714"/>
      <c r="JS43" s="1714"/>
      <c r="JT43" s="1714"/>
      <c r="JU43" s="1714"/>
      <c r="JV43" s="1714"/>
      <c r="JW43" s="1714"/>
      <c r="JX43" s="1714"/>
      <c r="JY43" s="1714"/>
      <c r="JZ43" s="1714"/>
      <c r="KA43" s="1714"/>
      <c r="KB43" s="1714"/>
      <c r="KC43" s="1714"/>
      <c r="KD43" s="1714"/>
      <c r="KE43" s="1714"/>
      <c r="KF43" s="1714"/>
      <c r="KG43" s="1714"/>
      <c r="KH43" s="1714"/>
      <c r="KI43" s="1714"/>
      <c r="KJ43" s="1714"/>
      <c r="KK43" s="1714"/>
      <c r="KL43" s="1714"/>
      <c r="KM43" s="1714"/>
      <c r="KN43" s="1714"/>
      <c r="KO43" s="1714"/>
      <c r="KP43" s="1714"/>
      <c r="KQ43" s="1714"/>
      <c r="KR43" s="1714"/>
      <c r="KS43" s="1714"/>
      <c r="KT43" s="1714"/>
      <c r="KU43" s="1714"/>
      <c r="KV43" s="1714"/>
      <c r="KW43" s="1714"/>
      <c r="KX43" s="1714"/>
      <c r="KY43" s="1714"/>
      <c r="KZ43" s="1714"/>
      <c r="LA43" s="1714"/>
      <c r="LB43" s="1714"/>
      <c r="LC43" s="1714"/>
      <c r="LD43" s="1714"/>
      <c r="LE43" s="1714"/>
      <c r="LF43" s="1714"/>
      <c r="LG43" s="1714"/>
      <c r="LH43" s="1714"/>
      <c r="LI43" s="1714"/>
      <c r="LJ43" s="1714"/>
      <c r="LK43" s="1714"/>
      <c r="LL43" s="1714"/>
      <c r="LM43" s="1714"/>
      <c r="LN43" s="1714"/>
      <c r="LO43" s="1714"/>
      <c r="LP43" s="1714"/>
      <c r="LQ43" s="1714"/>
      <c r="LR43" s="1714"/>
      <c r="LS43" s="1714"/>
      <c r="LT43" s="1714"/>
      <c r="LU43" s="1714"/>
      <c r="LV43" s="1714"/>
      <c r="LW43" s="1714"/>
      <c r="LX43" s="1714"/>
      <c r="LY43" s="1714"/>
      <c r="LZ43" s="1714"/>
      <c r="MA43" s="1714"/>
      <c r="MB43" s="1714"/>
      <c r="MC43" s="1714"/>
      <c r="MD43" s="1714"/>
      <c r="ME43" s="1714"/>
      <c r="MF43" s="1714"/>
      <c r="MG43" s="1714"/>
      <c r="MH43" s="1714"/>
      <c r="MI43" s="1714"/>
      <c r="MJ43" s="1714"/>
      <c r="MK43" s="1714"/>
      <c r="ML43" s="1714"/>
      <c r="MM43" s="1714"/>
      <c r="MN43" s="1714"/>
      <c r="MO43" s="1714"/>
      <c r="MP43" s="1714"/>
      <c r="MQ43" s="1714"/>
      <c r="MR43" s="1714"/>
      <c r="MS43" s="1714"/>
      <c r="MT43" s="1714"/>
      <c r="MU43" s="1714"/>
      <c r="MV43" s="1714"/>
      <c r="MW43" s="1714"/>
      <c r="MX43" s="1714"/>
      <c r="MY43" s="1714"/>
      <c r="MZ43" s="1714"/>
      <c r="NA43" s="1714"/>
      <c r="NB43" s="1714"/>
      <c r="NC43" s="1714"/>
      <c r="ND43" s="1714"/>
      <c r="NE43" s="1714"/>
      <c r="NF43" s="1714"/>
      <c r="NG43" s="1714"/>
      <c r="NH43" s="1714"/>
      <c r="NI43" s="1714"/>
      <c r="NJ43" s="1714"/>
      <c r="NK43" s="1714"/>
      <c r="NL43" s="1714"/>
      <c r="NM43" s="1714"/>
      <c r="NN43" s="1714"/>
      <c r="NO43" s="1714"/>
      <c r="NP43" s="1714"/>
      <c r="NQ43" s="1714"/>
      <c r="NR43" s="1714"/>
      <c r="NS43" s="1714"/>
      <c r="NT43" s="1714"/>
      <c r="NU43" s="1714"/>
      <c r="NV43" s="1714"/>
      <c r="NW43" s="1714"/>
      <c r="NX43" s="1714"/>
      <c r="NY43" s="1714"/>
      <c r="NZ43" s="1714"/>
      <c r="OA43" s="1714"/>
      <c r="OB43" s="1714"/>
      <c r="OC43" s="1714"/>
      <c r="OD43" s="1714"/>
      <c r="OE43" s="1714"/>
      <c r="OF43" s="1714"/>
      <c r="OG43" s="1714"/>
      <c r="OH43" s="1714"/>
      <c r="OI43" s="1714"/>
      <c r="OJ43" s="1714"/>
      <c r="OK43" s="1714"/>
      <c r="OL43" s="1714"/>
      <c r="OM43" s="1714"/>
      <c r="ON43" s="1714"/>
      <c r="OO43" s="1714"/>
      <c r="OP43" s="1714"/>
      <c r="OQ43" s="1714"/>
      <c r="OR43" s="1714"/>
      <c r="OS43" s="1714"/>
      <c r="OT43" s="1714"/>
      <c r="OU43" s="1714"/>
      <c r="OV43" s="1714"/>
      <c r="OW43" s="1714"/>
      <c r="OX43" s="1714"/>
      <c r="OY43" s="1714"/>
      <c r="OZ43" s="1714"/>
      <c r="PA43" s="1714"/>
      <c r="PB43" s="1714"/>
      <c r="PC43" s="1714"/>
      <c r="PD43" s="1714"/>
      <c r="PE43" s="1714"/>
      <c r="PF43" s="1714"/>
      <c r="PG43" s="1714"/>
      <c r="PH43" s="1714"/>
      <c r="PI43" s="1714"/>
      <c r="PJ43" s="1714"/>
      <c r="PK43" s="1714"/>
      <c r="PL43" s="1714"/>
      <c r="PM43" s="1714"/>
      <c r="PN43" s="1714"/>
      <c r="PO43" s="1714"/>
      <c r="PP43" s="1714"/>
      <c r="PQ43" s="1714"/>
      <c r="PR43" s="1714"/>
      <c r="PS43" s="1714"/>
      <c r="PT43" s="1714"/>
      <c r="PU43" s="1714"/>
      <c r="PV43" s="1714"/>
      <c r="PW43" s="1714"/>
      <c r="PX43" s="1714"/>
      <c r="PY43" s="1714"/>
      <c r="PZ43" s="1714"/>
      <c r="QA43" s="1714"/>
      <c r="QB43" s="1714"/>
      <c r="QC43" s="1714"/>
      <c r="QD43" s="1714"/>
      <c r="QE43" s="1714"/>
      <c r="QF43" s="1714"/>
      <c r="QG43" s="1714"/>
      <c r="QH43" s="1714"/>
      <c r="QI43" s="1714"/>
      <c r="QJ43" s="1714"/>
      <c r="QK43" s="1714"/>
      <c r="QL43" s="1714"/>
      <c r="QM43" s="1714"/>
      <c r="QN43" s="1714"/>
      <c r="QO43" s="1714"/>
      <c r="QP43" s="1714"/>
      <c r="QQ43" s="1714"/>
      <c r="QR43" s="1714"/>
      <c r="QS43" s="1714"/>
      <c r="QT43" s="1714"/>
      <c r="QU43" s="1714"/>
      <c r="QV43" s="1714"/>
      <c r="QW43" s="1714"/>
      <c r="QX43" s="1714"/>
      <c r="QY43" s="1714"/>
      <c r="QZ43" s="1714"/>
      <c r="RA43" s="1714"/>
      <c r="RB43" s="1714"/>
      <c r="RC43" s="1714"/>
      <c r="RD43" s="1714"/>
      <c r="RE43" s="1714"/>
      <c r="RF43" s="1714"/>
      <c r="RG43" s="1714"/>
      <c r="RH43" s="1714"/>
      <c r="RI43" s="1714"/>
      <c r="RJ43" s="1714"/>
      <c r="RK43" s="1714"/>
      <c r="RL43" s="1714"/>
      <c r="RM43" s="1714"/>
      <c r="RN43" s="1714"/>
      <c r="RO43" s="1714"/>
      <c r="RP43" s="1714"/>
      <c r="RQ43" s="1714"/>
      <c r="RR43" s="1714"/>
      <c r="RS43" s="1714"/>
      <c r="RT43" s="1714"/>
      <c r="RU43" s="1714"/>
      <c r="RV43" s="1714"/>
      <c r="RW43" s="1714"/>
      <c r="RX43" s="1714"/>
      <c r="RY43" s="1714"/>
      <c r="RZ43" s="1714"/>
      <c r="SA43" s="1714"/>
      <c r="SB43" s="1714"/>
      <c r="SC43" s="1714"/>
      <c r="SD43" s="1714"/>
      <c r="SE43" s="1714"/>
      <c r="SF43" s="1714"/>
      <c r="SG43" s="1714"/>
      <c r="SH43" s="1714"/>
      <c r="SI43" s="1714"/>
      <c r="SJ43" s="1714"/>
      <c r="SK43" s="1714"/>
      <c r="SL43" s="1714"/>
      <c r="SM43" s="1714"/>
      <c r="SN43" s="1714"/>
      <c r="SO43" s="1714"/>
      <c r="SP43" s="1714"/>
      <c r="SQ43" s="1714"/>
      <c r="SR43" s="1714"/>
      <c r="SS43" s="1714"/>
      <c r="ST43" s="1714"/>
      <c r="SU43" s="1714"/>
      <c r="SV43" s="1714"/>
      <c r="SW43" s="1714"/>
      <c r="SX43" s="1714"/>
      <c r="SY43" s="1714"/>
      <c r="SZ43" s="1714"/>
      <c r="TA43" s="1714"/>
      <c r="TB43" s="1714"/>
      <c r="TC43" s="1714"/>
      <c r="TD43" s="1714"/>
      <c r="TE43" s="1714"/>
      <c r="TF43" s="1714"/>
      <c r="TG43" s="1714"/>
      <c r="TH43" s="1714"/>
      <c r="TI43" s="1714"/>
      <c r="TJ43" s="1714"/>
      <c r="TK43" s="1714"/>
      <c r="TL43" s="1714"/>
      <c r="TM43" s="1714"/>
      <c r="TN43" s="1714"/>
      <c r="TO43" s="1714"/>
      <c r="TP43" s="1714"/>
      <c r="TQ43" s="1714"/>
      <c r="TR43" s="1714"/>
      <c r="TS43" s="1714"/>
      <c r="TT43" s="1714"/>
      <c r="TU43" s="1714"/>
      <c r="TV43" s="1714"/>
      <c r="TW43" s="1714"/>
      <c r="TX43" s="1714"/>
      <c r="TY43" s="1714"/>
      <c r="TZ43" s="1714"/>
      <c r="UA43" s="1714"/>
      <c r="UB43" s="1714"/>
      <c r="UC43" s="1714"/>
      <c r="UD43" s="1714"/>
      <c r="UE43" s="1714"/>
      <c r="UF43" s="1714"/>
      <c r="UG43" s="1714"/>
      <c r="UH43" s="1714"/>
      <c r="UI43" s="1714"/>
      <c r="UJ43" s="1714"/>
      <c r="UK43" s="1714"/>
      <c r="UL43" s="1714"/>
      <c r="UM43" s="1714"/>
      <c r="UN43" s="1714"/>
      <c r="UO43" s="1714"/>
      <c r="UP43" s="1714"/>
      <c r="UQ43" s="1714"/>
      <c r="UR43" s="1714"/>
      <c r="US43" s="1714"/>
      <c r="UT43" s="1714"/>
      <c r="UU43" s="1714"/>
      <c r="UV43" s="1714"/>
      <c r="UW43" s="1714"/>
      <c r="UX43" s="1714"/>
      <c r="UY43" s="1714"/>
      <c r="UZ43" s="1714"/>
      <c r="VA43" s="1714"/>
      <c r="VB43" s="1714"/>
      <c r="VC43" s="1714"/>
      <c r="VD43" s="1714"/>
      <c r="VE43" s="1714"/>
      <c r="VF43" s="1714"/>
      <c r="VG43" s="1714"/>
      <c r="VH43" s="1714"/>
      <c r="VI43" s="1714"/>
      <c r="VJ43" s="1714"/>
      <c r="VK43" s="1714"/>
      <c r="VL43" s="1714"/>
      <c r="VM43" s="1714"/>
      <c r="VN43" s="1714"/>
      <c r="VO43" s="1714"/>
      <c r="VP43" s="1714"/>
      <c r="VQ43" s="1714"/>
      <c r="VR43" s="1714"/>
      <c r="VS43" s="1714"/>
      <c r="VT43" s="1714"/>
      <c r="VU43" s="1714"/>
      <c r="VV43" s="1714"/>
      <c r="VW43" s="1714"/>
      <c r="VX43" s="1714"/>
      <c r="VY43" s="1714"/>
      <c r="VZ43" s="1714"/>
      <c r="WA43" s="1714"/>
      <c r="WB43" s="1714"/>
      <c r="WC43" s="1714"/>
      <c r="WD43" s="1714"/>
      <c r="WE43" s="1714"/>
      <c r="WF43" s="1714"/>
      <c r="WG43" s="1714"/>
      <c r="WH43" s="1714"/>
      <c r="WI43" s="1714"/>
      <c r="WJ43" s="1714"/>
      <c r="WK43" s="1714"/>
      <c r="WL43" s="1714"/>
      <c r="WM43" s="1714"/>
      <c r="WN43" s="1714"/>
      <c r="WO43" s="1714"/>
      <c r="WP43" s="1714"/>
      <c r="WQ43" s="1714"/>
      <c r="WR43" s="1714"/>
      <c r="WS43" s="1714"/>
      <c r="WT43" s="1714"/>
      <c r="WU43" s="1714"/>
      <c r="WV43" s="1714"/>
      <c r="WW43" s="1714"/>
      <c r="WX43" s="1714"/>
      <c r="WY43" s="1714"/>
      <c r="WZ43" s="1714"/>
      <c r="XA43" s="1714"/>
      <c r="XB43" s="1714"/>
      <c r="XC43" s="1714"/>
      <c r="XD43" s="1714"/>
      <c r="XE43" s="1714"/>
      <c r="XF43" s="1714"/>
      <c r="XG43" s="1714"/>
      <c r="XH43" s="1714"/>
      <c r="XI43" s="1714"/>
      <c r="XJ43" s="1714"/>
      <c r="XK43" s="1714"/>
      <c r="XL43" s="1714"/>
      <c r="XM43" s="1714"/>
      <c r="XN43" s="1714"/>
      <c r="XO43" s="1714"/>
      <c r="XP43" s="1714"/>
      <c r="XQ43" s="1714"/>
      <c r="XR43" s="1714"/>
      <c r="XS43" s="1714"/>
      <c r="XT43" s="1714"/>
      <c r="XU43" s="1714"/>
      <c r="XV43" s="1714"/>
      <c r="XW43" s="1714"/>
      <c r="XX43" s="1714"/>
      <c r="XY43" s="1714"/>
      <c r="XZ43" s="1714"/>
      <c r="YA43" s="1714"/>
      <c r="YB43" s="1714"/>
      <c r="YC43" s="1714"/>
      <c r="YD43" s="1714"/>
      <c r="YE43" s="1714"/>
      <c r="YF43" s="1714"/>
      <c r="YG43" s="1714"/>
      <c r="YH43" s="1714"/>
      <c r="YI43" s="1714"/>
      <c r="YJ43" s="1714"/>
      <c r="YK43" s="1714"/>
      <c r="YL43" s="1714"/>
      <c r="YM43" s="1714"/>
      <c r="YN43" s="1714"/>
      <c r="YO43" s="1714"/>
      <c r="YP43" s="1714"/>
      <c r="YQ43" s="1714"/>
      <c r="YR43" s="1714"/>
      <c r="YS43" s="1714"/>
      <c r="YT43" s="1714"/>
      <c r="YU43" s="1714"/>
      <c r="YV43" s="1714"/>
      <c r="YW43" s="1714"/>
      <c r="YX43" s="1714"/>
      <c r="YY43" s="1714"/>
      <c r="YZ43" s="1714"/>
      <c r="ZA43" s="1714"/>
      <c r="ZB43" s="1714"/>
      <c r="ZC43" s="1714"/>
      <c r="ZD43" s="1714"/>
      <c r="ZE43" s="1714"/>
      <c r="ZF43" s="1714"/>
      <c r="ZG43" s="1714"/>
      <c r="ZH43" s="1714"/>
      <c r="ZI43" s="1714"/>
      <c r="ZJ43" s="1714"/>
      <c r="ZK43" s="1714"/>
      <c r="ZL43" s="1714"/>
      <c r="ZM43" s="1714"/>
      <c r="ZN43" s="1714"/>
      <c r="ZO43" s="1714"/>
      <c r="ZP43" s="1714"/>
      <c r="ZQ43" s="1714"/>
      <c r="ZR43" s="1714"/>
      <c r="ZS43" s="1714"/>
      <c r="ZT43" s="1714"/>
      <c r="ZU43" s="1714"/>
      <c r="ZV43" s="1714"/>
      <c r="ZW43" s="1714"/>
      <c r="ZX43" s="1714"/>
      <c r="ZY43" s="1714"/>
      <c r="ZZ43" s="1714"/>
      <c r="AAA43" s="1714"/>
      <c r="AAB43" s="1714"/>
      <c r="AAC43" s="1714"/>
      <c r="AAD43" s="1714"/>
      <c r="AAE43" s="1714"/>
      <c r="AAF43" s="1714"/>
      <c r="AAG43" s="1714"/>
      <c r="AAH43" s="1714"/>
      <c r="AAI43" s="1714"/>
      <c r="AAJ43" s="1714"/>
      <c r="AAK43" s="1714"/>
      <c r="AAL43" s="1714"/>
      <c r="AAM43" s="1714"/>
      <c r="AAN43" s="1714"/>
      <c r="AAO43" s="1714"/>
      <c r="AAP43" s="1714"/>
      <c r="AAQ43" s="1714"/>
      <c r="AAR43" s="1714"/>
      <c r="AAS43" s="1714"/>
      <c r="AAT43" s="1714"/>
      <c r="AAU43" s="1714"/>
      <c r="AAV43" s="1714"/>
      <c r="AAW43" s="1714"/>
      <c r="AAX43" s="1714"/>
      <c r="AAY43" s="1714"/>
      <c r="AAZ43" s="1714"/>
      <c r="ABA43" s="1714"/>
      <c r="ABB43" s="1714"/>
      <c r="ABC43" s="1714"/>
      <c r="ABD43" s="1714"/>
      <c r="ABE43" s="1714"/>
      <c r="ABF43" s="1714"/>
      <c r="ABG43" s="1714"/>
      <c r="ABH43" s="1714"/>
      <c r="ABI43" s="1714"/>
      <c r="ABJ43" s="1714"/>
      <c r="ABK43" s="1714"/>
      <c r="ABL43" s="1714"/>
      <c r="ABM43" s="1714"/>
      <c r="ABN43" s="1714"/>
      <c r="ABO43" s="1714"/>
      <c r="ABP43" s="1714"/>
      <c r="ABQ43" s="1714"/>
      <c r="ABR43" s="1714"/>
      <c r="ABS43" s="1714"/>
      <c r="ABT43" s="1714"/>
      <c r="ABU43" s="1714"/>
      <c r="ABV43" s="1714"/>
      <c r="ABW43" s="1714"/>
      <c r="ABX43" s="1714"/>
      <c r="ABY43" s="1714"/>
      <c r="ABZ43" s="1714"/>
      <c r="ACA43" s="1714"/>
      <c r="ACB43" s="1714"/>
      <c r="ACC43" s="1714"/>
      <c r="ACD43" s="1714"/>
      <c r="ACE43" s="1714"/>
      <c r="ACF43" s="1714"/>
      <c r="ACG43" s="1714"/>
      <c r="ACH43" s="1714"/>
      <c r="ACI43" s="1714"/>
      <c r="ACJ43" s="1714"/>
      <c r="ACK43" s="1714"/>
      <c r="ACL43" s="1714"/>
      <c r="ACM43" s="1714"/>
      <c r="ACN43" s="1714"/>
      <c r="ACO43" s="1714"/>
      <c r="ACP43" s="1714"/>
      <c r="ACQ43" s="1714"/>
      <c r="ACR43" s="1714"/>
      <c r="ACS43" s="1714"/>
      <c r="ACT43" s="1714"/>
      <c r="ACU43" s="1714"/>
      <c r="ACV43" s="1714"/>
      <c r="ACW43" s="1714"/>
      <c r="ACX43" s="1714"/>
      <c r="ACY43" s="1714"/>
      <c r="ACZ43" s="1714"/>
      <c r="ADA43" s="1714"/>
      <c r="ADB43" s="1714"/>
      <c r="ADC43" s="1714"/>
      <c r="ADD43" s="1714"/>
      <c r="ADE43" s="1714"/>
      <c r="ADF43" s="1714"/>
      <c r="ADG43" s="1714"/>
      <c r="ADH43" s="1714"/>
      <c r="ADI43" s="1714"/>
      <c r="ADJ43" s="1714"/>
      <c r="ADK43" s="1714"/>
      <c r="ADL43" s="1714"/>
      <c r="ADM43" s="1714"/>
      <c r="ADN43" s="1714"/>
      <c r="ADO43" s="1714"/>
      <c r="ADP43" s="1714"/>
      <c r="ADQ43" s="1714"/>
      <c r="ADR43" s="1714"/>
      <c r="ADS43" s="1714"/>
      <c r="ADT43" s="1714"/>
      <c r="ADU43" s="1714"/>
      <c r="ADV43" s="1714"/>
      <c r="ADW43" s="1714"/>
      <c r="ADX43" s="1714"/>
      <c r="ADY43" s="1714"/>
      <c r="ADZ43" s="1714"/>
      <c r="AEA43" s="1714"/>
      <c r="AEB43" s="1714"/>
      <c r="AEC43" s="1714"/>
      <c r="AED43" s="1714"/>
      <c r="AEE43" s="1714"/>
      <c r="AEF43" s="1714"/>
      <c r="AEG43" s="1714"/>
      <c r="AEH43" s="1714"/>
      <c r="AEI43" s="1714"/>
      <c r="AEJ43" s="1714"/>
      <c r="AEK43" s="1714"/>
      <c r="AEL43" s="1714"/>
      <c r="AEM43" s="1714"/>
      <c r="AEN43" s="1714"/>
      <c r="AEO43" s="1714"/>
      <c r="AEP43" s="1714"/>
      <c r="AEQ43" s="1714"/>
      <c r="AER43" s="1714"/>
      <c r="AES43" s="1714"/>
      <c r="AET43" s="1714"/>
      <c r="AEU43" s="1714"/>
      <c r="AEV43" s="1714"/>
      <c r="AEW43" s="1714"/>
      <c r="AEX43" s="1714"/>
      <c r="AEY43" s="1714"/>
      <c r="AEZ43" s="1714"/>
      <c r="AFA43" s="1714"/>
      <c r="AFB43" s="1714"/>
      <c r="AFC43" s="1714"/>
      <c r="AFD43" s="1714"/>
      <c r="AFE43" s="1714"/>
      <c r="AFF43" s="1714"/>
      <c r="AFG43" s="1714"/>
      <c r="AFH43" s="1714"/>
      <c r="AFI43" s="1714"/>
      <c r="AFJ43" s="1714"/>
      <c r="AFK43" s="1714"/>
      <c r="AFL43" s="1714"/>
      <c r="AFM43" s="1714"/>
      <c r="AFN43" s="1714"/>
      <c r="AFO43" s="1714"/>
      <c r="AFP43" s="1714"/>
      <c r="AFQ43" s="1714"/>
      <c r="AFR43" s="1714"/>
      <c r="AFS43" s="1714"/>
      <c r="AFT43" s="1714"/>
      <c r="AFU43" s="1714"/>
      <c r="AFV43" s="1714"/>
      <c r="AFW43" s="1714"/>
      <c r="AFX43" s="1714"/>
      <c r="AFY43" s="1714"/>
      <c r="AFZ43" s="1714"/>
      <c r="AGA43" s="1714"/>
      <c r="AGB43" s="1714"/>
      <c r="AGC43" s="1714"/>
      <c r="AGD43" s="1714"/>
      <c r="AGE43" s="1714"/>
      <c r="AGF43" s="1714"/>
      <c r="AGG43" s="1714"/>
      <c r="AGH43" s="1714"/>
      <c r="AGI43" s="1714"/>
      <c r="AGJ43" s="1714"/>
      <c r="AGK43" s="1714"/>
      <c r="AGL43" s="1714"/>
      <c r="AGM43" s="1714"/>
      <c r="AGN43" s="1714"/>
      <c r="AGO43" s="1714"/>
      <c r="AGP43" s="1714"/>
      <c r="AGQ43" s="1714"/>
      <c r="AGR43" s="1714"/>
      <c r="AGS43" s="1714"/>
      <c r="AGT43" s="1714"/>
      <c r="AGU43" s="1714"/>
      <c r="AGV43" s="1714"/>
      <c r="AGW43" s="1714"/>
      <c r="AGX43" s="1714"/>
      <c r="AGY43" s="1714"/>
      <c r="AGZ43" s="1714"/>
      <c r="AHA43" s="1714"/>
      <c r="AHB43" s="1714"/>
      <c r="AHC43" s="1714"/>
      <c r="AHD43" s="1714"/>
      <c r="AHE43" s="1714"/>
      <c r="AHF43" s="1714"/>
      <c r="AHG43" s="1714"/>
      <c r="AHH43" s="1714"/>
      <c r="AHI43" s="1714"/>
      <c r="AHJ43" s="1714"/>
      <c r="AHK43" s="1714"/>
      <c r="AHL43" s="1714"/>
      <c r="AHM43" s="1714"/>
      <c r="AHN43" s="1714"/>
      <c r="AHO43" s="1714"/>
      <c r="AHP43" s="1714"/>
      <c r="AHQ43" s="1714"/>
      <c r="AHR43" s="1714"/>
      <c r="AHS43" s="1714"/>
      <c r="AHT43" s="1714"/>
      <c r="AHU43" s="1714"/>
      <c r="AHV43" s="1714"/>
      <c r="AHW43" s="1714"/>
      <c r="AHX43" s="1714"/>
      <c r="AHY43" s="1714"/>
      <c r="AHZ43" s="1714"/>
      <c r="AIA43" s="1714"/>
      <c r="AIB43" s="1714"/>
      <c r="AIC43" s="1714"/>
      <c r="AID43" s="1714"/>
      <c r="AIE43" s="1714"/>
      <c r="AIF43" s="1714"/>
      <c r="AIG43" s="1714"/>
      <c r="AIH43" s="1714"/>
      <c r="AII43" s="1714"/>
      <c r="AIJ43" s="1714"/>
      <c r="AIK43" s="1714"/>
      <c r="AIL43" s="1714"/>
      <c r="AIM43" s="1714"/>
      <c r="AIN43" s="1714"/>
      <c r="AIO43" s="1714"/>
      <c r="AIP43" s="1714"/>
      <c r="AIQ43" s="1714"/>
      <c r="AIR43" s="1714"/>
      <c r="AIS43" s="1714"/>
      <c r="AIT43" s="1714"/>
      <c r="AIU43" s="1714"/>
      <c r="AIV43" s="1714"/>
      <c r="AIW43" s="1714"/>
      <c r="AIX43" s="1714"/>
      <c r="AIY43" s="1714"/>
      <c r="AIZ43" s="1714"/>
      <c r="AJA43" s="1714"/>
      <c r="AJB43" s="1714"/>
      <c r="AJC43" s="1714"/>
      <c r="AJD43" s="1714"/>
      <c r="AJE43" s="1714"/>
      <c r="AJF43" s="1714"/>
      <c r="AJG43" s="1714"/>
      <c r="AJH43" s="1714"/>
      <c r="AJI43" s="1714"/>
      <c r="AJJ43" s="1714"/>
      <c r="AJK43" s="1714"/>
      <c r="AJL43" s="1714"/>
      <c r="AJM43" s="1714"/>
      <c r="AJN43" s="1714"/>
      <c r="AJO43" s="1714"/>
      <c r="AJP43" s="1714"/>
      <c r="AJQ43" s="1714"/>
      <c r="AJR43" s="1714"/>
      <c r="AJS43" s="1714"/>
      <c r="AJT43" s="1714"/>
      <c r="AJU43" s="1714"/>
      <c r="AJV43" s="1714"/>
      <c r="AJW43" s="1714"/>
      <c r="AJX43" s="1714"/>
      <c r="AJY43" s="1714"/>
      <c r="AJZ43" s="1714"/>
      <c r="AKA43" s="1714"/>
      <c r="AKB43" s="1714"/>
      <c r="AKC43" s="1714"/>
      <c r="AKD43" s="1714"/>
      <c r="AKE43" s="1714"/>
      <c r="AKF43" s="1714"/>
      <c r="AKG43" s="1714"/>
      <c r="AKH43" s="1714"/>
      <c r="AKI43" s="1714"/>
      <c r="AKJ43" s="1714"/>
      <c r="AKK43" s="1714"/>
      <c r="AKL43" s="1714"/>
      <c r="AKM43" s="1714"/>
      <c r="AKN43" s="1714"/>
      <c r="AKO43" s="1714"/>
      <c r="AKP43" s="1714"/>
      <c r="AKQ43" s="1714"/>
      <c r="AKR43" s="1714"/>
      <c r="AKS43" s="1714"/>
      <c r="AKT43" s="1714"/>
      <c r="AKU43" s="1714"/>
      <c r="AKV43" s="1714"/>
      <c r="AKW43" s="1714"/>
      <c r="AKX43" s="1714"/>
      <c r="AKY43" s="1714"/>
      <c r="AKZ43" s="1714"/>
      <c r="ALA43" s="1714"/>
      <c r="ALB43" s="1714"/>
      <c r="ALC43" s="1714"/>
      <c r="ALD43" s="1714"/>
      <c r="ALE43" s="1714"/>
      <c r="ALF43" s="1714"/>
      <c r="ALG43" s="1714"/>
      <c r="ALH43" s="1714"/>
      <c r="ALI43" s="1714"/>
      <c r="ALJ43" s="1714"/>
      <c r="ALK43" s="1714"/>
      <c r="ALL43" s="1714"/>
      <c r="ALM43" s="1714"/>
      <c r="ALN43" s="1714"/>
      <c r="ALO43" s="1714"/>
      <c r="ALP43" s="1714"/>
      <c r="ALQ43" s="1714"/>
      <c r="ALR43" s="1714"/>
      <c r="ALS43" s="1714"/>
      <c r="ALT43" s="1714"/>
      <c r="ALU43" s="1714"/>
      <c r="ALV43" s="1714"/>
      <c r="ALW43" s="1714"/>
      <c r="ALX43" s="1714"/>
      <c r="ALY43" s="1714"/>
      <c r="ALZ43" s="1714"/>
      <c r="AMA43" s="1714"/>
      <c r="AMB43" s="1714"/>
      <c r="AMC43" s="1714"/>
      <c r="AMD43" s="1714"/>
      <c r="AME43" s="1714"/>
      <c r="AMF43" s="1714"/>
      <c r="AMG43" s="1714"/>
      <c r="AMH43" s="1714"/>
      <c r="AMI43" s="1714"/>
      <c r="AMJ43" s="1714"/>
      <c r="AMK43" s="1714"/>
    </row>
    <row r="44" spans="1:1025" s="1409" customFormat="1" ht="30" customHeight="1">
      <c r="A44" s="1705" t="s">
        <v>3862</v>
      </c>
      <c r="B44" s="1705" t="s">
        <v>3863</v>
      </c>
      <c r="C44" s="1705" t="s">
        <v>647</v>
      </c>
      <c r="D44" s="1705" t="s">
        <v>4058</v>
      </c>
      <c r="E44" s="1705" t="s">
        <v>4059</v>
      </c>
      <c r="F44" s="1705" t="s">
        <v>4060</v>
      </c>
      <c r="G44" s="1705" t="s">
        <v>4061</v>
      </c>
      <c r="H44" s="1705"/>
      <c r="I44" s="1705"/>
      <c r="J44" s="1705"/>
      <c r="K44" s="1705"/>
      <c r="L44" s="1705"/>
      <c r="M44" s="1705"/>
      <c r="N44" s="1705"/>
      <c r="O44" s="1705"/>
      <c r="P44" s="1705" t="s">
        <v>4129</v>
      </c>
      <c r="Q44" s="1705" t="s">
        <v>4130</v>
      </c>
      <c r="R44" s="1739"/>
      <c r="S44" s="1705" t="s">
        <v>4131</v>
      </c>
      <c r="T44" s="1709" t="s">
        <v>4132</v>
      </c>
      <c r="U44" s="1705" t="s">
        <v>2504</v>
      </c>
      <c r="V44" s="1705" t="s">
        <v>3940</v>
      </c>
      <c r="W44" s="1705" t="s">
        <v>3941</v>
      </c>
      <c r="X44" s="1705" t="s">
        <v>3874</v>
      </c>
      <c r="Y44" s="1705" t="s">
        <v>3919</v>
      </c>
      <c r="Z44" s="1705" t="s">
        <v>4133</v>
      </c>
      <c r="AA44" s="1705" t="s">
        <v>1146</v>
      </c>
      <c r="AB44" s="1705" t="s">
        <v>4067</v>
      </c>
      <c r="AC44" s="1705" t="s">
        <v>4068</v>
      </c>
      <c r="AD44" s="1705" t="s">
        <v>3906</v>
      </c>
      <c r="AE44" s="1705" t="s">
        <v>138</v>
      </c>
      <c r="AF44" s="1705" t="s">
        <v>3881</v>
      </c>
      <c r="AG44" s="1705"/>
      <c r="AH44" s="1705"/>
      <c r="AI44" s="1705"/>
      <c r="AJ44" s="1705"/>
      <c r="AK44" s="1705"/>
      <c r="AL44" s="1705"/>
      <c r="AM44" s="1705"/>
      <c r="AN44" s="1705"/>
      <c r="AO44" s="1705"/>
      <c r="AP44" s="1705"/>
      <c r="AQ44" s="1705"/>
      <c r="AR44" s="1705"/>
      <c r="AS44" s="1705"/>
      <c r="AT44" s="1705"/>
      <c r="AU44" s="1705"/>
      <c r="AV44" s="1705"/>
      <c r="AW44" s="1705"/>
      <c r="AX44" s="1705"/>
      <c r="AY44" s="1705"/>
      <c r="AZ44" s="1705"/>
      <c r="BA44" s="1705" t="s">
        <v>3882</v>
      </c>
      <c r="BB44" s="1714"/>
      <c r="BC44" s="1714"/>
      <c r="BD44" s="1714"/>
      <c r="BE44" s="1714"/>
      <c r="BF44" s="1714"/>
      <c r="BG44" s="1714"/>
      <c r="BH44" s="1714"/>
      <c r="BI44" s="1714"/>
      <c r="BJ44" s="1714"/>
      <c r="BK44" s="1714"/>
      <c r="BL44" s="1714"/>
      <c r="BM44" s="1714"/>
      <c r="BN44" s="1714"/>
      <c r="BO44" s="1714"/>
      <c r="BP44" s="1714"/>
      <c r="BQ44" s="1714"/>
      <c r="BR44" s="1714"/>
      <c r="BS44" s="1714"/>
      <c r="BT44" s="1714"/>
      <c r="BU44" s="1714"/>
      <c r="BV44" s="1714"/>
      <c r="BW44" s="1714"/>
      <c r="BX44" s="1714"/>
      <c r="BY44" s="1714"/>
      <c r="BZ44" s="1714"/>
      <c r="CA44" s="1714"/>
      <c r="CB44" s="1714"/>
      <c r="CC44" s="1714"/>
      <c r="CD44" s="1714"/>
      <c r="CE44" s="1714"/>
      <c r="CF44" s="1714"/>
      <c r="CG44" s="1714"/>
      <c r="CH44" s="1714"/>
      <c r="CI44" s="1714"/>
      <c r="CJ44" s="1714"/>
      <c r="CK44" s="1714"/>
      <c r="CL44" s="1714"/>
      <c r="CM44" s="1714"/>
      <c r="CN44" s="1714"/>
      <c r="CO44" s="1714"/>
      <c r="CP44" s="1714"/>
      <c r="CQ44" s="1714"/>
      <c r="CR44" s="1714"/>
      <c r="CS44" s="1714"/>
      <c r="CT44" s="1714"/>
      <c r="CU44" s="1714"/>
      <c r="CV44" s="1714"/>
      <c r="CW44" s="1714"/>
      <c r="CX44" s="1714"/>
      <c r="CY44" s="1714"/>
      <c r="CZ44" s="1714"/>
      <c r="DA44" s="1714"/>
      <c r="DB44" s="1714"/>
      <c r="DC44" s="1714"/>
      <c r="DD44" s="1714"/>
      <c r="DE44" s="1714"/>
      <c r="DF44" s="1714"/>
      <c r="DG44" s="1714"/>
      <c r="DH44" s="1714"/>
      <c r="DI44" s="1714"/>
      <c r="DJ44" s="1714"/>
      <c r="DK44" s="1714"/>
      <c r="DL44" s="1714"/>
      <c r="DM44" s="1714"/>
      <c r="DN44" s="1714"/>
      <c r="DO44" s="1714"/>
      <c r="DP44" s="1714"/>
      <c r="DQ44" s="1714"/>
      <c r="DR44" s="1714"/>
      <c r="DS44" s="1714"/>
      <c r="DT44" s="1714"/>
      <c r="DU44" s="1714"/>
      <c r="DV44" s="1714"/>
      <c r="DW44" s="1714"/>
      <c r="DX44" s="1714"/>
      <c r="DY44" s="1714"/>
      <c r="DZ44" s="1714"/>
      <c r="EA44" s="1714"/>
      <c r="EB44" s="1714"/>
      <c r="EC44" s="1714"/>
      <c r="ED44" s="1714"/>
      <c r="EE44" s="1714"/>
      <c r="EF44" s="1714"/>
      <c r="EG44" s="1714"/>
      <c r="EH44" s="1714"/>
      <c r="EI44" s="1714"/>
      <c r="EJ44" s="1714"/>
      <c r="EK44" s="1714"/>
      <c r="EL44" s="1714"/>
      <c r="EM44" s="1714"/>
      <c r="EN44" s="1714"/>
      <c r="EO44" s="1714"/>
      <c r="EP44" s="1714"/>
      <c r="EQ44" s="1714"/>
      <c r="ER44" s="1714"/>
      <c r="ES44" s="1714"/>
      <c r="ET44" s="1714"/>
      <c r="EU44" s="1714"/>
      <c r="EV44" s="1714"/>
      <c r="EW44" s="1714"/>
      <c r="EX44" s="1714"/>
      <c r="EY44" s="1714"/>
      <c r="EZ44" s="1714"/>
      <c r="FA44" s="1714"/>
      <c r="FB44" s="1714"/>
      <c r="FC44" s="1714"/>
      <c r="FD44" s="1714"/>
      <c r="FE44" s="1714"/>
      <c r="FF44" s="1714"/>
      <c r="FG44" s="1714"/>
      <c r="FH44" s="1714"/>
      <c r="FI44" s="1714"/>
      <c r="FJ44" s="1714"/>
      <c r="FK44" s="1714"/>
      <c r="FL44" s="1714"/>
      <c r="FM44" s="1714"/>
      <c r="FN44" s="1714"/>
      <c r="FO44" s="1714"/>
      <c r="FP44" s="1714"/>
      <c r="FQ44" s="1714"/>
      <c r="FR44" s="1714"/>
      <c r="FS44" s="1714"/>
      <c r="FT44" s="1714"/>
      <c r="FU44" s="1714"/>
      <c r="FV44" s="1714"/>
      <c r="FW44" s="1714"/>
      <c r="FX44" s="1714"/>
      <c r="FY44" s="1714"/>
      <c r="FZ44" s="1714"/>
      <c r="GA44" s="1714"/>
      <c r="GB44" s="1714"/>
      <c r="GC44" s="1714"/>
      <c r="GD44" s="1714"/>
      <c r="GE44" s="1714"/>
      <c r="GF44" s="1714"/>
      <c r="GG44" s="1714"/>
      <c r="GH44" s="1714"/>
      <c r="GI44" s="1714"/>
      <c r="GJ44" s="1714"/>
      <c r="GK44" s="1714"/>
      <c r="GL44" s="1714"/>
      <c r="GM44" s="1714"/>
      <c r="GN44" s="1714"/>
      <c r="GO44" s="1714"/>
      <c r="GP44" s="1714"/>
      <c r="GQ44" s="1714"/>
      <c r="GR44" s="1714"/>
      <c r="GS44" s="1714"/>
      <c r="GT44" s="1714"/>
      <c r="GU44" s="1714"/>
      <c r="GV44" s="1714"/>
      <c r="GW44" s="1714"/>
      <c r="GX44" s="1714"/>
      <c r="GY44" s="1714"/>
      <c r="GZ44" s="1714"/>
      <c r="HA44" s="1714"/>
      <c r="HB44" s="1714"/>
      <c r="HC44" s="1714"/>
      <c r="HD44" s="1714"/>
      <c r="HE44" s="1714"/>
      <c r="HF44" s="1714"/>
      <c r="HG44" s="1714"/>
      <c r="HH44" s="1714"/>
      <c r="HI44" s="1714"/>
      <c r="HJ44" s="1714"/>
      <c r="HK44" s="1714"/>
      <c r="HL44" s="1714"/>
      <c r="HM44" s="1714"/>
      <c r="HN44" s="1714"/>
      <c r="HO44" s="1714"/>
      <c r="HP44" s="1714"/>
      <c r="HQ44" s="1714"/>
      <c r="HR44" s="1714"/>
      <c r="HS44" s="1714"/>
      <c r="HT44" s="1714"/>
      <c r="HU44" s="1714"/>
      <c r="HV44" s="1714"/>
      <c r="HW44" s="1714"/>
      <c r="HX44" s="1714"/>
      <c r="HY44" s="1714"/>
      <c r="HZ44" s="1714"/>
      <c r="IA44" s="1714"/>
      <c r="IB44" s="1714"/>
      <c r="IC44" s="1714"/>
      <c r="ID44" s="1714"/>
      <c r="IE44" s="1714"/>
      <c r="IF44" s="1714"/>
      <c r="IG44" s="1714"/>
      <c r="IH44" s="1714"/>
      <c r="II44" s="1714"/>
      <c r="IJ44" s="1714"/>
      <c r="IK44" s="1714"/>
      <c r="IL44" s="1714"/>
      <c r="IM44" s="1714"/>
      <c r="IN44" s="1714"/>
      <c r="IO44" s="1714"/>
      <c r="IP44" s="1714"/>
      <c r="IQ44" s="1714"/>
      <c r="IR44" s="1714"/>
      <c r="IS44" s="1714"/>
      <c r="IT44" s="1714"/>
      <c r="IU44" s="1714"/>
      <c r="IV44" s="1714"/>
      <c r="IW44" s="1714"/>
      <c r="IX44" s="1714"/>
      <c r="IY44" s="1714"/>
      <c r="IZ44" s="1714"/>
      <c r="JA44" s="1714"/>
      <c r="JB44" s="1714"/>
      <c r="JC44" s="1714"/>
      <c r="JD44" s="1714"/>
      <c r="JE44" s="1714"/>
      <c r="JF44" s="1714"/>
      <c r="JG44" s="1714"/>
      <c r="JH44" s="1714"/>
      <c r="JI44" s="1714"/>
      <c r="JJ44" s="1714"/>
      <c r="JK44" s="1714"/>
      <c r="JL44" s="1714"/>
      <c r="JM44" s="1714"/>
      <c r="JN44" s="1714"/>
      <c r="JO44" s="1714"/>
      <c r="JP44" s="1714"/>
      <c r="JQ44" s="1714"/>
      <c r="JR44" s="1714"/>
      <c r="JS44" s="1714"/>
      <c r="JT44" s="1714"/>
      <c r="JU44" s="1714"/>
      <c r="JV44" s="1714"/>
      <c r="JW44" s="1714"/>
      <c r="JX44" s="1714"/>
      <c r="JY44" s="1714"/>
      <c r="JZ44" s="1714"/>
      <c r="KA44" s="1714"/>
      <c r="KB44" s="1714"/>
      <c r="KC44" s="1714"/>
      <c r="KD44" s="1714"/>
      <c r="KE44" s="1714"/>
      <c r="KF44" s="1714"/>
      <c r="KG44" s="1714"/>
      <c r="KH44" s="1714"/>
      <c r="KI44" s="1714"/>
      <c r="KJ44" s="1714"/>
      <c r="KK44" s="1714"/>
      <c r="KL44" s="1714"/>
      <c r="KM44" s="1714"/>
      <c r="KN44" s="1714"/>
      <c r="KO44" s="1714"/>
      <c r="KP44" s="1714"/>
      <c r="KQ44" s="1714"/>
      <c r="KR44" s="1714"/>
      <c r="KS44" s="1714"/>
      <c r="KT44" s="1714"/>
      <c r="KU44" s="1714"/>
      <c r="KV44" s="1714"/>
      <c r="KW44" s="1714"/>
      <c r="KX44" s="1714"/>
      <c r="KY44" s="1714"/>
      <c r="KZ44" s="1714"/>
      <c r="LA44" s="1714"/>
      <c r="LB44" s="1714"/>
      <c r="LC44" s="1714"/>
      <c r="LD44" s="1714"/>
      <c r="LE44" s="1714"/>
      <c r="LF44" s="1714"/>
      <c r="LG44" s="1714"/>
      <c r="LH44" s="1714"/>
      <c r="LI44" s="1714"/>
      <c r="LJ44" s="1714"/>
      <c r="LK44" s="1714"/>
      <c r="LL44" s="1714"/>
      <c r="LM44" s="1714"/>
      <c r="LN44" s="1714"/>
      <c r="LO44" s="1714"/>
      <c r="LP44" s="1714"/>
      <c r="LQ44" s="1714"/>
      <c r="LR44" s="1714"/>
      <c r="LS44" s="1714"/>
      <c r="LT44" s="1714"/>
      <c r="LU44" s="1714"/>
      <c r="LV44" s="1714"/>
      <c r="LW44" s="1714"/>
      <c r="LX44" s="1714"/>
      <c r="LY44" s="1714"/>
      <c r="LZ44" s="1714"/>
      <c r="MA44" s="1714"/>
      <c r="MB44" s="1714"/>
      <c r="MC44" s="1714"/>
      <c r="MD44" s="1714"/>
      <c r="ME44" s="1714"/>
      <c r="MF44" s="1714"/>
      <c r="MG44" s="1714"/>
      <c r="MH44" s="1714"/>
      <c r="MI44" s="1714"/>
      <c r="MJ44" s="1714"/>
      <c r="MK44" s="1714"/>
      <c r="ML44" s="1714"/>
      <c r="MM44" s="1714"/>
      <c r="MN44" s="1714"/>
      <c r="MO44" s="1714"/>
      <c r="MP44" s="1714"/>
      <c r="MQ44" s="1714"/>
      <c r="MR44" s="1714"/>
      <c r="MS44" s="1714"/>
      <c r="MT44" s="1714"/>
      <c r="MU44" s="1714"/>
      <c r="MV44" s="1714"/>
      <c r="MW44" s="1714"/>
      <c r="MX44" s="1714"/>
      <c r="MY44" s="1714"/>
      <c r="MZ44" s="1714"/>
      <c r="NA44" s="1714"/>
      <c r="NB44" s="1714"/>
      <c r="NC44" s="1714"/>
      <c r="ND44" s="1714"/>
      <c r="NE44" s="1714"/>
      <c r="NF44" s="1714"/>
      <c r="NG44" s="1714"/>
      <c r="NH44" s="1714"/>
      <c r="NI44" s="1714"/>
      <c r="NJ44" s="1714"/>
      <c r="NK44" s="1714"/>
      <c r="NL44" s="1714"/>
      <c r="NM44" s="1714"/>
      <c r="NN44" s="1714"/>
      <c r="NO44" s="1714"/>
      <c r="NP44" s="1714"/>
      <c r="NQ44" s="1714"/>
      <c r="NR44" s="1714"/>
      <c r="NS44" s="1714"/>
      <c r="NT44" s="1714"/>
      <c r="NU44" s="1714"/>
      <c r="NV44" s="1714"/>
      <c r="NW44" s="1714"/>
      <c r="NX44" s="1714"/>
      <c r="NY44" s="1714"/>
      <c r="NZ44" s="1714"/>
      <c r="OA44" s="1714"/>
      <c r="OB44" s="1714"/>
      <c r="OC44" s="1714"/>
      <c r="OD44" s="1714"/>
      <c r="OE44" s="1714"/>
      <c r="OF44" s="1714"/>
      <c r="OG44" s="1714"/>
      <c r="OH44" s="1714"/>
      <c r="OI44" s="1714"/>
      <c r="OJ44" s="1714"/>
      <c r="OK44" s="1714"/>
      <c r="OL44" s="1714"/>
      <c r="OM44" s="1714"/>
      <c r="ON44" s="1714"/>
      <c r="OO44" s="1714"/>
      <c r="OP44" s="1714"/>
      <c r="OQ44" s="1714"/>
      <c r="OR44" s="1714"/>
      <c r="OS44" s="1714"/>
      <c r="OT44" s="1714"/>
      <c r="OU44" s="1714"/>
      <c r="OV44" s="1714"/>
      <c r="OW44" s="1714"/>
      <c r="OX44" s="1714"/>
      <c r="OY44" s="1714"/>
      <c r="OZ44" s="1714"/>
      <c r="PA44" s="1714"/>
      <c r="PB44" s="1714"/>
      <c r="PC44" s="1714"/>
      <c r="PD44" s="1714"/>
      <c r="PE44" s="1714"/>
      <c r="PF44" s="1714"/>
      <c r="PG44" s="1714"/>
      <c r="PH44" s="1714"/>
      <c r="PI44" s="1714"/>
      <c r="PJ44" s="1714"/>
      <c r="PK44" s="1714"/>
      <c r="PL44" s="1714"/>
      <c r="PM44" s="1714"/>
      <c r="PN44" s="1714"/>
      <c r="PO44" s="1714"/>
      <c r="PP44" s="1714"/>
      <c r="PQ44" s="1714"/>
      <c r="PR44" s="1714"/>
      <c r="PS44" s="1714"/>
      <c r="PT44" s="1714"/>
      <c r="PU44" s="1714"/>
      <c r="PV44" s="1714"/>
      <c r="PW44" s="1714"/>
      <c r="PX44" s="1714"/>
      <c r="PY44" s="1714"/>
      <c r="PZ44" s="1714"/>
      <c r="QA44" s="1714"/>
      <c r="QB44" s="1714"/>
      <c r="QC44" s="1714"/>
      <c r="QD44" s="1714"/>
      <c r="QE44" s="1714"/>
      <c r="QF44" s="1714"/>
      <c r="QG44" s="1714"/>
      <c r="QH44" s="1714"/>
      <c r="QI44" s="1714"/>
      <c r="QJ44" s="1714"/>
      <c r="QK44" s="1714"/>
      <c r="QL44" s="1714"/>
      <c r="QM44" s="1714"/>
      <c r="QN44" s="1714"/>
      <c r="QO44" s="1714"/>
      <c r="QP44" s="1714"/>
      <c r="QQ44" s="1714"/>
      <c r="QR44" s="1714"/>
      <c r="QS44" s="1714"/>
      <c r="QT44" s="1714"/>
      <c r="QU44" s="1714"/>
      <c r="QV44" s="1714"/>
      <c r="QW44" s="1714"/>
      <c r="QX44" s="1714"/>
      <c r="QY44" s="1714"/>
      <c r="QZ44" s="1714"/>
      <c r="RA44" s="1714"/>
      <c r="RB44" s="1714"/>
      <c r="RC44" s="1714"/>
      <c r="RD44" s="1714"/>
      <c r="RE44" s="1714"/>
      <c r="RF44" s="1714"/>
      <c r="RG44" s="1714"/>
      <c r="RH44" s="1714"/>
      <c r="RI44" s="1714"/>
      <c r="RJ44" s="1714"/>
      <c r="RK44" s="1714"/>
      <c r="RL44" s="1714"/>
      <c r="RM44" s="1714"/>
      <c r="RN44" s="1714"/>
      <c r="RO44" s="1714"/>
      <c r="RP44" s="1714"/>
      <c r="RQ44" s="1714"/>
      <c r="RR44" s="1714"/>
      <c r="RS44" s="1714"/>
      <c r="RT44" s="1714"/>
      <c r="RU44" s="1714"/>
      <c r="RV44" s="1714"/>
      <c r="RW44" s="1714"/>
      <c r="RX44" s="1714"/>
      <c r="RY44" s="1714"/>
      <c r="RZ44" s="1714"/>
      <c r="SA44" s="1714"/>
      <c r="SB44" s="1714"/>
      <c r="SC44" s="1714"/>
      <c r="SD44" s="1714"/>
      <c r="SE44" s="1714"/>
      <c r="SF44" s="1714"/>
      <c r="SG44" s="1714"/>
      <c r="SH44" s="1714"/>
      <c r="SI44" s="1714"/>
      <c r="SJ44" s="1714"/>
      <c r="SK44" s="1714"/>
      <c r="SL44" s="1714"/>
      <c r="SM44" s="1714"/>
      <c r="SN44" s="1714"/>
      <c r="SO44" s="1714"/>
      <c r="SP44" s="1714"/>
      <c r="SQ44" s="1714"/>
      <c r="SR44" s="1714"/>
      <c r="SS44" s="1714"/>
      <c r="ST44" s="1714"/>
      <c r="SU44" s="1714"/>
      <c r="SV44" s="1714"/>
      <c r="SW44" s="1714"/>
      <c r="SX44" s="1714"/>
      <c r="SY44" s="1714"/>
      <c r="SZ44" s="1714"/>
      <c r="TA44" s="1714"/>
      <c r="TB44" s="1714"/>
      <c r="TC44" s="1714"/>
      <c r="TD44" s="1714"/>
      <c r="TE44" s="1714"/>
      <c r="TF44" s="1714"/>
      <c r="TG44" s="1714"/>
      <c r="TH44" s="1714"/>
      <c r="TI44" s="1714"/>
      <c r="TJ44" s="1714"/>
      <c r="TK44" s="1714"/>
      <c r="TL44" s="1714"/>
      <c r="TM44" s="1714"/>
      <c r="TN44" s="1714"/>
      <c r="TO44" s="1714"/>
      <c r="TP44" s="1714"/>
      <c r="TQ44" s="1714"/>
      <c r="TR44" s="1714"/>
      <c r="TS44" s="1714"/>
      <c r="TT44" s="1714"/>
      <c r="TU44" s="1714"/>
      <c r="TV44" s="1714"/>
      <c r="TW44" s="1714"/>
      <c r="TX44" s="1714"/>
      <c r="TY44" s="1714"/>
      <c r="TZ44" s="1714"/>
      <c r="UA44" s="1714"/>
      <c r="UB44" s="1714"/>
      <c r="UC44" s="1714"/>
      <c r="UD44" s="1714"/>
      <c r="UE44" s="1714"/>
      <c r="UF44" s="1714"/>
      <c r="UG44" s="1714"/>
      <c r="UH44" s="1714"/>
      <c r="UI44" s="1714"/>
      <c r="UJ44" s="1714"/>
      <c r="UK44" s="1714"/>
      <c r="UL44" s="1714"/>
      <c r="UM44" s="1714"/>
      <c r="UN44" s="1714"/>
      <c r="UO44" s="1714"/>
      <c r="UP44" s="1714"/>
      <c r="UQ44" s="1714"/>
      <c r="UR44" s="1714"/>
      <c r="US44" s="1714"/>
      <c r="UT44" s="1714"/>
      <c r="UU44" s="1714"/>
      <c r="UV44" s="1714"/>
      <c r="UW44" s="1714"/>
      <c r="UX44" s="1714"/>
      <c r="UY44" s="1714"/>
      <c r="UZ44" s="1714"/>
      <c r="VA44" s="1714"/>
      <c r="VB44" s="1714"/>
      <c r="VC44" s="1714"/>
      <c r="VD44" s="1714"/>
      <c r="VE44" s="1714"/>
      <c r="VF44" s="1714"/>
      <c r="VG44" s="1714"/>
      <c r="VH44" s="1714"/>
      <c r="VI44" s="1714"/>
      <c r="VJ44" s="1714"/>
      <c r="VK44" s="1714"/>
      <c r="VL44" s="1714"/>
      <c r="VM44" s="1714"/>
      <c r="VN44" s="1714"/>
      <c r="VO44" s="1714"/>
      <c r="VP44" s="1714"/>
      <c r="VQ44" s="1714"/>
      <c r="VR44" s="1714"/>
      <c r="VS44" s="1714"/>
      <c r="VT44" s="1714"/>
      <c r="VU44" s="1714"/>
      <c r="VV44" s="1714"/>
      <c r="VW44" s="1714"/>
      <c r="VX44" s="1714"/>
      <c r="VY44" s="1714"/>
      <c r="VZ44" s="1714"/>
      <c r="WA44" s="1714"/>
      <c r="WB44" s="1714"/>
      <c r="WC44" s="1714"/>
      <c r="WD44" s="1714"/>
      <c r="WE44" s="1714"/>
      <c r="WF44" s="1714"/>
      <c r="WG44" s="1714"/>
      <c r="WH44" s="1714"/>
      <c r="WI44" s="1714"/>
      <c r="WJ44" s="1714"/>
      <c r="WK44" s="1714"/>
      <c r="WL44" s="1714"/>
      <c r="WM44" s="1714"/>
      <c r="WN44" s="1714"/>
      <c r="WO44" s="1714"/>
      <c r="WP44" s="1714"/>
      <c r="WQ44" s="1714"/>
      <c r="WR44" s="1714"/>
      <c r="WS44" s="1714"/>
      <c r="WT44" s="1714"/>
      <c r="WU44" s="1714"/>
      <c r="WV44" s="1714"/>
      <c r="WW44" s="1714"/>
      <c r="WX44" s="1714"/>
      <c r="WY44" s="1714"/>
      <c r="WZ44" s="1714"/>
      <c r="XA44" s="1714"/>
      <c r="XB44" s="1714"/>
      <c r="XC44" s="1714"/>
      <c r="XD44" s="1714"/>
      <c r="XE44" s="1714"/>
      <c r="XF44" s="1714"/>
      <c r="XG44" s="1714"/>
      <c r="XH44" s="1714"/>
      <c r="XI44" s="1714"/>
      <c r="XJ44" s="1714"/>
      <c r="XK44" s="1714"/>
      <c r="XL44" s="1714"/>
      <c r="XM44" s="1714"/>
      <c r="XN44" s="1714"/>
      <c r="XO44" s="1714"/>
      <c r="XP44" s="1714"/>
      <c r="XQ44" s="1714"/>
      <c r="XR44" s="1714"/>
      <c r="XS44" s="1714"/>
      <c r="XT44" s="1714"/>
      <c r="XU44" s="1714"/>
      <c r="XV44" s="1714"/>
      <c r="XW44" s="1714"/>
      <c r="XX44" s="1714"/>
      <c r="XY44" s="1714"/>
      <c r="XZ44" s="1714"/>
      <c r="YA44" s="1714"/>
      <c r="YB44" s="1714"/>
      <c r="YC44" s="1714"/>
      <c r="YD44" s="1714"/>
      <c r="YE44" s="1714"/>
      <c r="YF44" s="1714"/>
      <c r="YG44" s="1714"/>
      <c r="YH44" s="1714"/>
      <c r="YI44" s="1714"/>
      <c r="YJ44" s="1714"/>
      <c r="YK44" s="1714"/>
      <c r="YL44" s="1714"/>
      <c r="YM44" s="1714"/>
      <c r="YN44" s="1714"/>
      <c r="YO44" s="1714"/>
      <c r="YP44" s="1714"/>
      <c r="YQ44" s="1714"/>
      <c r="YR44" s="1714"/>
      <c r="YS44" s="1714"/>
      <c r="YT44" s="1714"/>
      <c r="YU44" s="1714"/>
      <c r="YV44" s="1714"/>
      <c r="YW44" s="1714"/>
      <c r="YX44" s="1714"/>
      <c r="YY44" s="1714"/>
      <c r="YZ44" s="1714"/>
      <c r="ZA44" s="1714"/>
      <c r="ZB44" s="1714"/>
      <c r="ZC44" s="1714"/>
      <c r="ZD44" s="1714"/>
      <c r="ZE44" s="1714"/>
      <c r="ZF44" s="1714"/>
      <c r="ZG44" s="1714"/>
      <c r="ZH44" s="1714"/>
      <c r="ZI44" s="1714"/>
      <c r="ZJ44" s="1714"/>
      <c r="ZK44" s="1714"/>
      <c r="ZL44" s="1714"/>
      <c r="ZM44" s="1714"/>
      <c r="ZN44" s="1714"/>
      <c r="ZO44" s="1714"/>
      <c r="ZP44" s="1714"/>
      <c r="ZQ44" s="1714"/>
      <c r="ZR44" s="1714"/>
      <c r="ZS44" s="1714"/>
      <c r="ZT44" s="1714"/>
      <c r="ZU44" s="1714"/>
      <c r="ZV44" s="1714"/>
      <c r="ZW44" s="1714"/>
      <c r="ZX44" s="1714"/>
      <c r="ZY44" s="1714"/>
      <c r="ZZ44" s="1714"/>
      <c r="AAA44" s="1714"/>
      <c r="AAB44" s="1714"/>
      <c r="AAC44" s="1714"/>
      <c r="AAD44" s="1714"/>
      <c r="AAE44" s="1714"/>
      <c r="AAF44" s="1714"/>
      <c r="AAG44" s="1714"/>
      <c r="AAH44" s="1714"/>
      <c r="AAI44" s="1714"/>
      <c r="AAJ44" s="1714"/>
      <c r="AAK44" s="1714"/>
      <c r="AAL44" s="1714"/>
      <c r="AAM44" s="1714"/>
      <c r="AAN44" s="1714"/>
      <c r="AAO44" s="1714"/>
      <c r="AAP44" s="1714"/>
      <c r="AAQ44" s="1714"/>
      <c r="AAR44" s="1714"/>
      <c r="AAS44" s="1714"/>
      <c r="AAT44" s="1714"/>
      <c r="AAU44" s="1714"/>
      <c r="AAV44" s="1714"/>
      <c r="AAW44" s="1714"/>
      <c r="AAX44" s="1714"/>
      <c r="AAY44" s="1714"/>
      <c r="AAZ44" s="1714"/>
      <c r="ABA44" s="1714"/>
      <c r="ABB44" s="1714"/>
      <c r="ABC44" s="1714"/>
      <c r="ABD44" s="1714"/>
      <c r="ABE44" s="1714"/>
      <c r="ABF44" s="1714"/>
      <c r="ABG44" s="1714"/>
      <c r="ABH44" s="1714"/>
      <c r="ABI44" s="1714"/>
      <c r="ABJ44" s="1714"/>
      <c r="ABK44" s="1714"/>
      <c r="ABL44" s="1714"/>
      <c r="ABM44" s="1714"/>
      <c r="ABN44" s="1714"/>
      <c r="ABO44" s="1714"/>
      <c r="ABP44" s="1714"/>
      <c r="ABQ44" s="1714"/>
      <c r="ABR44" s="1714"/>
      <c r="ABS44" s="1714"/>
      <c r="ABT44" s="1714"/>
      <c r="ABU44" s="1714"/>
      <c r="ABV44" s="1714"/>
      <c r="ABW44" s="1714"/>
      <c r="ABX44" s="1714"/>
      <c r="ABY44" s="1714"/>
      <c r="ABZ44" s="1714"/>
      <c r="ACA44" s="1714"/>
      <c r="ACB44" s="1714"/>
      <c r="ACC44" s="1714"/>
      <c r="ACD44" s="1714"/>
      <c r="ACE44" s="1714"/>
      <c r="ACF44" s="1714"/>
      <c r="ACG44" s="1714"/>
      <c r="ACH44" s="1714"/>
      <c r="ACI44" s="1714"/>
      <c r="ACJ44" s="1714"/>
      <c r="ACK44" s="1714"/>
      <c r="ACL44" s="1714"/>
      <c r="ACM44" s="1714"/>
      <c r="ACN44" s="1714"/>
      <c r="ACO44" s="1714"/>
      <c r="ACP44" s="1714"/>
      <c r="ACQ44" s="1714"/>
      <c r="ACR44" s="1714"/>
      <c r="ACS44" s="1714"/>
      <c r="ACT44" s="1714"/>
      <c r="ACU44" s="1714"/>
      <c r="ACV44" s="1714"/>
      <c r="ACW44" s="1714"/>
      <c r="ACX44" s="1714"/>
      <c r="ACY44" s="1714"/>
      <c r="ACZ44" s="1714"/>
      <c r="ADA44" s="1714"/>
      <c r="ADB44" s="1714"/>
      <c r="ADC44" s="1714"/>
      <c r="ADD44" s="1714"/>
      <c r="ADE44" s="1714"/>
      <c r="ADF44" s="1714"/>
      <c r="ADG44" s="1714"/>
      <c r="ADH44" s="1714"/>
      <c r="ADI44" s="1714"/>
      <c r="ADJ44" s="1714"/>
      <c r="ADK44" s="1714"/>
      <c r="ADL44" s="1714"/>
      <c r="ADM44" s="1714"/>
      <c r="ADN44" s="1714"/>
      <c r="ADO44" s="1714"/>
      <c r="ADP44" s="1714"/>
      <c r="ADQ44" s="1714"/>
      <c r="ADR44" s="1714"/>
      <c r="ADS44" s="1714"/>
      <c r="ADT44" s="1714"/>
      <c r="ADU44" s="1714"/>
      <c r="ADV44" s="1714"/>
      <c r="ADW44" s="1714"/>
      <c r="ADX44" s="1714"/>
      <c r="ADY44" s="1714"/>
      <c r="ADZ44" s="1714"/>
      <c r="AEA44" s="1714"/>
      <c r="AEB44" s="1714"/>
      <c r="AEC44" s="1714"/>
      <c r="AED44" s="1714"/>
      <c r="AEE44" s="1714"/>
      <c r="AEF44" s="1714"/>
      <c r="AEG44" s="1714"/>
      <c r="AEH44" s="1714"/>
      <c r="AEI44" s="1714"/>
      <c r="AEJ44" s="1714"/>
      <c r="AEK44" s="1714"/>
      <c r="AEL44" s="1714"/>
      <c r="AEM44" s="1714"/>
      <c r="AEN44" s="1714"/>
      <c r="AEO44" s="1714"/>
      <c r="AEP44" s="1714"/>
      <c r="AEQ44" s="1714"/>
      <c r="AER44" s="1714"/>
      <c r="AES44" s="1714"/>
      <c r="AET44" s="1714"/>
      <c r="AEU44" s="1714"/>
      <c r="AEV44" s="1714"/>
      <c r="AEW44" s="1714"/>
      <c r="AEX44" s="1714"/>
      <c r="AEY44" s="1714"/>
      <c r="AEZ44" s="1714"/>
      <c r="AFA44" s="1714"/>
      <c r="AFB44" s="1714"/>
      <c r="AFC44" s="1714"/>
      <c r="AFD44" s="1714"/>
      <c r="AFE44" s="1714"/>
      <c r="AFF44" s="1714"/>
      <c r="AFG44" s="1714"/>
      <c r="AFH44" s="1714"/>
      <c r="AFI44" s="1714"/>
      <c r="AFJ44" s="1714"/>
      <c r="AFK44" s="1714"/>
      <c r="AFL44" s="1714"/>
      <c r="AFM44" s="1714"/>
      <c r="AFN44" s="1714"/>
      <c r="AFO44" s="1714"/>
      <c r="AFP44" s="1714"/>
      <c r="AFQ44" s="1714"/>
      <c r="AFR44" s="1714"/>
      <c r="AFS44" s="1714"/>
      <c r="AFT44" s="1714"/>
      <c r="AFU44" s="1714"/>
      <c r="AFV44" s="1714"/>
      <c r="AFW44" s="1714"/>
      <c r="AFX44" s="1714"/>
      <c r="AFY44" s="1714"/>
      <c r="AFZ44" s="1714"/>
      <c r="AGA44" s="1714"/>
      <c r="AGB44" s="1714"/>
      <c r="AGC44" s="1714"/>
      <c r="AGD44" s="1714"/>
      <c r="AGE44" s="1714"/>
      <c r="AGF44" s="1714"/>
      <c r="AGG44" s="1714"/>
      <c r="AGH44" s="1714"/>
      <c r="AGI44" s="1714"/>
      <c r="AGJ44" s="1714"/>
      <c r="AGK44" s="1714"/>
      <c r="AGL44" s="1714"/>
      <c r="AGM44" s="1714"/>
      <c r="AGN44" s="1714"/>
      <c r="AGO44" s="1714"/>
      <c r="AGP44" s="1714"/>
      <c r="AGQ44" s="1714"/>
      <c r="AGR44" s="1714"/>
      <c r="AGS44" s="1714"/>
      <c r="AGT44" s="1714"/>
      <c r="AGU44" s="1714"/>
      <c r="AGV44" s="1714"/>
      <c r="AGW44" s="1714"/>
      <c r="AGX44" s="1714"/>
      <c r="AGY44" s="1714"/>
      <c r="AGZ44" s="1714"/>
      <c r="AHA44" s="1714"/>
      <c r="AHB44" s="1714"/>
      <c r="AHC44" s="1714"/>
      <c r="AHD44" s="1714"/>
      <c r="AHE44" s="1714"/>
      <c r="AHF44" s="1714"/>
      <c r="AHG44" s="1714"/>
      <c r="AHH44" s="1714"/>
      <c r="AHI44" s="1714"/>
      <c r="AHJ44" s="1714"/>
      <c r="AHK44" s="1714"/>
      <c r="AHL44" s="1714"/>
      <c r="AHM44" s="1714"/>
      <c r="AHN44" s="1714"/>
      <c r="AHO44" s="1714"/>
      <c r="AHP44" s="1714"/>
      <c r="AHQ44" s="1714"/>
      <c r="AHR44" s="1714"/>
      <c r="AHS44" s="1714"/>
      <c r="AHT44" s="1714"/>
      <c r="AHU44" s="1714"/>
      <c r="AHV44" s="1714"/>
      <c r="AHW44" s="1714"/>
      <c r="AHX44" s="1714"/>
      <c r="AHY44" s="1714"/>
      <c r="AHZ44" s="1714"/>
      <c r="AIA44" s="1714"/>
      <c r="AIB44" s="1714"/>
      <c r="AIC44" s="1714"/>
      <c r="AID44" s="1714"/>
      <c r="AIE44" s="1714"/>
      <c r="AIF44" s="1714"/>
      <c r="AIG44" s="1714"/>
      <c r="AIH44" s="1714"/>
      <c r="AII44" s="1714"/>
      <c r="AIJ44" s="1714"/>
      <c r="AIK44" s="1714"/>
      <c r="AIL44" s="1714"/>
      <c r="AIM44" s="1714"/>
      <c r="AIN44" s="1714"/>
      <c r="AIO44" s="1714"/>
      <c r="AIP44" s="1714"/>
      <c r="AIQ44" s="1714"/>
      <c r="AIR44" s="1714"/>
      <c r="AIS44" s="1714"/>
      <c r="AIT44" s="1714"/>
      <c r="AIU44" s="1714"/>
      <c r="AIV44" s="1714"/>
      <c r="AIW44" s="1714"/>
      <c r="AIX44" s="1714"/>
      <c r="AIY44" s="1714"/>
      <c r="AIZ44" s="1714"/>
      <c r="AJA44" s="1714"/>
      <c r="AJB44" s="1714"/>
      <c r="AJC44" s="1714"/>
      <c r="AJD44" s="1714"/>
      <c r="AJE44" s="1714"/>
      <c r="AJF44" s="1714"/>
      <c r="AJG44" s="1714"/>
      <c r="AJH44" s="1714"/>
      <c r="AJI44" s="1714"/>
      <c r="AJJ44" s="1714"/>
      <c r="AJK44" s="1714"/>
      <c r="AJL44" s="1714"/>
      <c r="AJM44" s="1714"/>
      <c r="AJN44" s="1714"/>
      <c r="AJO44" s="1714"/>
      <c r="AJP44" s="1714"/>
      <c r="AJQ44" s="1714"/>
      <c r="AJR44" s="1714"/>
      <c r="AJS44" s="1714"/>
      <c r="AJT44" s="1714"/>
      <c r="AJU44" s="1714"/>
      <c r="AJV44" s="1714"/>
      <c r="AJW44" s="1714"/>
      <c r="AJX44" s="1714"/>
      <c r="AJY44" s="1714"/>
      <c r="AJZ44" s="1714"/>
      <c r="AKA44" s="1714"/>
      <c r="AKB44" s="1714"/>
      <c r="AKC44" s="1714"/>
      <c r="AKD44" s="1714"/>
      <c r="AKE44" s="1714"/>
      <c r="AKF44" s="1714"/>
      <c r="AKG44" s="1714"/>
      <c r="AKH44" s="1714"/>
      <c r="AKI44" s="1714"/>
      <c r="AKJ44" s="1714"/>
      <c r="AKK44" s="1714"/>
      <c r="AKL44" s="1714"/>
      <c r="AKM44" s="1714"/>
      <c r="AKN44" s="1714"/>
      <c r="AKO44" s="1714"/>
      <c r="AKP44" s="1714"/>
      <c r="AKQ44" s="1714"/>
      <c r="AKR44" s="1714"/>
      <c r="AKS44" s="1714"/>
      <c r="AKT44" s="1714"/>
      <c r="AKU44" s="1714"/>
      <c r="AKV44" s="1714"/>
      <c r="AKW44" s="1714"/>
      <c r="AKX44" s="1714"/>
      <c r="AKY44" s="1714"/>
      <c r="AKZ44" s="1714"/>
      <c r="ALA44" s="1714"/>
      <c r="ALB44" s="1714"/>
      <c r="ALC44" s="1714"/>
      <c r="ALD44" s="1714"/>
      <c r="ALE44" s="1714"/>
      <c r="ALF44" s="1714"/>
      <c r="ALG44" s="1714"/>
      <c r="ALH44" s="1714"/>
      <c r="ALI44" s="1714"/>
      <c r="ALJ44" s="1714"/>
      <c r="ALK44" s="1714"/>
      <c r="ALL44" s="1714"/>
      <c r="ALM44" s="1714"/>
      <c r="ALN44" s="1714"/>
      <c r="ALO44" s="1714"/>
      <c r="ALP44" s="1714"/>
      <c r="ALQ44" s="1714"/>
      <c r="ALR44" s="1714"/>
      <c r="ALS44" s="1714"/>
      <c r="ALT44" s="1714"/>
      <c r="ALU44" s="1714"/>
      <c r="ALV44" s="1714"/>
      <c r="ALW44" s="1714"/>
      <c r="ALX44" s="1714"/>
      <c r="ALY44" s="1714"/>
      <c r="ALZ44" s="1714"/>
      <c r="AMA44" s="1714"/>
      <c r="AMB44" s="1714"/>
      <c r="AMC44" s="1714"/>
      <c r="AMD44" s="1714"/>
      <c r="AME44" s="1714"/>
      <c r="AMF44" s="1714"/>
      <c r="AMG44" s="1714"/>
      <c r="AMH44" s="1714"/>
      <c r="AMI44" s="1714"/>
      <c r="AMJ44" s="1714"/>
      <c r="AMK44" s="1714"/>
    </row>
    <row r="45" spans="1:1025" s="1409" customFormat="1" ht="30" customHeight="1">
      <c r="A45" s="1705" t="s">
        <v>3862</v>
      </c>
      <c r="B45" s="1705" t="s">
        <v>3863</v>
      </c>
      <c r="C45" s="1705" t="s">
        <v>647</v>
      </c>
      <c r="D45" s="1705" t="s">
        <v>4058</v>
      </c>
      <c r="E45" s="1705" t="s">
        <v>4059</v>
      </c>
      <c r="F45" s="1705" t="s">
        <v>4060</v>
      </c>
      <c r="G45" s="1705" t="s">
        <v>4061</v>
      </c>
      <c r="H45" s="1705"/>
      <c r="I45" s="1705"/>
      <c r="J45" s="1705"/>
      <c r="K45" s="1705"/>
      <c r="L45" s="1705"/>
      <c r="M45" s="1705"/>
      <c r="N45" s="1705"/>
      <c r="O45" s="1705"/>
      <c r="P45" s="1705" t="s">
        <v>4134</v>
      </c>
      <c r="Q45" s="1705" t="s">
        <v>4135</v>
      </c>
      <c r="R45" s="1739"/>
      <c r="S45" s="1705" t="s">
        <v>4136</v>
      </c>
      <c r="T45" s="1709" t="s">
        <v>4137</v>
      </c>
      <c r="U45" s="1705" t="s">
        <v>2504</v>
      </c>
      <c r="V45" s="1705" t="s">
        <v>4078</v>
      </c>
      <c r="W45" s="1705" t="s">
        <v>3961</v>
      </c>
      <c r="X45" s="1705" t="s">
        <v>3874</v>
      </c>
      <c r="Y45" s="1705" t="s">
        <v>3995</v>
      </c>
      <c r="Z45" s="1705" t="s">
        <v>4138</v>
      </c>
      <c r="AA45" s="1705" t="s">
        <v>1146</v>
      </c>
      <c r="AB45" s="1705" t="s">
        <v>4067</v>
      </c>
      <c r="AC45" s="1705" t="s">
        <v>4068</v>
      </c>
      <c r="AD45" s="1705" t="s">
        <v>3906</v>
      </c>
      <c r="AE45" s="1705" t="s">
        <v>138</v>
      </c>
      <c r="AF45" s="1705" t="s">
        <v>3881</v>
      </c>
      <c r="AG45" s="1705"/>
      <c r="AH45" s="1705"/>
      <c r="AI45" s="1705"/>
      <c r="AJ45" s="1705"/>
      <c r="AK45" s="1705"/>
      <c r="AL45" s="1705"/>
      <c r="AM45" s="1705"/>
      <c r="AN45" s="1705"/>
      <c r="AO45" s="1705"/>
      <c r="AP45" s="1705"/>
      <c r="AQ45" s="1705"/>
      <c r="AR45" s="1705"/>
      <c r="AS45" s="1705"/>
      <c r="AT45" s="1705"/>
      <c r="AU45" s="1705"/>
      <c r="AV45" s="1705"/>
      <c r="AW45" s="1705"/>
      <c r="AX45" s="1705"/>
      <c r="AY45" s="1705"/>
      <c r="AZ45" s="1705"/>
      <c r="BA45" s="1705" t="s">
        <v>3882</v>
      </c>
      <c r="BB45" s="1714"/>
      <c r="BC45" s="1714"/>
      <c r="BD45" s="1714"/>
      <c r="BE45" s="1714"/>
      <c r="BF45" s="1714"/>
      <c r="BG45" s="1714"/>
      <c r="BH45" s="1714"/>
      <c r="BI45" s="1714"/>
      <c r="BJ45" s="1714"/>
      <c r="BK45" s="1714"/>
      <c r="BL45" s="1714"/>
      <c r="BM45" s="1714"/>
      <c r="BN45" s="1714"/>
      <c r="BO45" s="1714"/>
      <c r="BP45" s="1714"/>
      <c r="BQ45" s="1714"/>
      <c r="BR45" s="1714"/>
      <c r="BS45" s="1714"/>
      <c r="BT45" s="1714"/>
      <c r="BU45" s="1714"/>
      <c r="BV45" s="1714"/>
      <c r="BW45" s="1714"/>
      <c r="BX45" s="1714"/>
      <c r="BY45" s="1714"/>
      <c r="BZ45" s="1714"/>
      <c r="CA45" s="1714"/>
      <c r="CB45" s="1714"/>
      <c r="CC45" s="1714"/>
      <c r="CD45" s="1714"/>
      <c r="CE45" s="1714"/>
      <c r="CF45" s="1714"/>
      <c r="CG45" s="1714"/>
      <c r="CH45" s="1714"/>
      <c r="CI45" s="1714"/>
      <c r="CJ45" s="1714"/>
      <c r="CK45" s="1714"/>
      <c r="CL45" s="1714"/>
      <c r="CM45" s="1714"/>
      <c r="CN45" s="1714"/>
      <c r="CO45" s="1714"/>
      <c r="CP45" s="1714"/>
      <c r="CQ45" s="1714"/>
      <c r="CR45" s="1714"/>
      <c r="CS45" s="1714"/>
      <c r="CT45" s="1714"/>
      <c r="CU45" s="1714"/>
      <c r="CV45" s="1714"/>
      <c r="CW45" s="1714"/>
      <c r="CX45" s="1714"/>
      <c r="CY45" s="1714"/>
      <c r="CZ45" s="1714"/>
      <c r="DA45" s="1714"/>
      <c r="DB45" s="1714"/>
      <c r="DC45" s="1714"/>
      <c r="DD45" s="1714"/>
      <c r="DE45" s="1714"/>
      <c r="DF45" s="1714"/>
      <c r="DG45" s="1714"/>
      <c r="DH45" s="1714"/>
      <c r="DI45" s="1714"/>
      <c r="DJ45" s="1714"/>
      <c r="DK45" s="1714"/>
      <c r="DL45" s="1714"/>
      <c r="DM45" s="1714"/>
      <c r="DN45" s="1714"/>
      <c r="DO45" s="1714"/>
      <c r="DP45" s="1714"/>
      <c r="DQ45" s="1714"/>
      <c r="DR45" s="1714"/>
      <c r="DS45" s="1714"/>
      <c r="DT45" s="1714"/>
      <c r="DU45" s="1714"/>
      <c r="DV45" s="1714"/>
      <c r="DW45" s="1714"/>
      <c r="DX45" s="1714"/>
      <c r="DY45" s="1714"/>
      <c r="DZ45" s="1714"/>
      <c r="EA45" s="1714"/>
      <c r="EB45" s="1714"/>
      <c r="EC45" s="1714"/>
      <c r="ED45" s="1714"/>
      <c r="EE45" s="1714"/>
      <c r="EF45" s="1714"/>
      <c r="EG45" s="1714"/>
      <c r="EH45" s="1714"/>
      <c r="EI45" s="1714"/>
      <c r="EJ45" s="1714"/>
      <c r="EK45" s="1714"/>
      <c r="EL45" s="1714"/>
      <c r="EM45" s="1714"/>
      <c r="EN45" s="1714"/>
      <c r="EO45" s="1714"/>
      <c r="EP45" s="1714"/>
      <c r="EQ45" s="1714"/>
      <c r="ER45" s="1714"/>
      <c r="ES45" s="1714"/>
      <c r="ET45" s="1714"/>
      <c r="EU45" s="1714"/>
      <c r="EV45" s="1714"/>
      <c r="EW45" s="1714"/>
      <c r="EX45" s="1714"/>
      <c r="EY45" s="1714"/>
      <c r="EZ45" s="1714"/>
      <c r="FA45" s="1714"/>
      <c r="FB45" s="1714"/>
      <c r="FC45" s="1714"/>
      <c r="FD45" s="1714"/>
      <c r="FE45" s="1714"/>
      <c r="FF45" s="1714"/>
      <c r="FG45" s="1714"/>
      <c r="FH45" s="1714"/>
      <c r="FI45" s="1714"/>
      <c r="FJ45" s="1714"/>
      <c r="FK45" s="1714"/>
      <c r="FL45" s="1714"/>
      <c r="FM45" s="1714"/>
      <c r="FN45" s="1714"/>
      <c r="FO45" s="1714"/>
      <c r="FP45" s="1714"/>
      <c r="FQ45" s="1714"/>
      <c r="FR45" s="1714"/>
      <c r="FS45" s="1714"/>
      <c r="FT45" s="1714"/>
      <c r="FU45" s="1714"/>
      <c r="FV45" s="1714"/>
      <c r="FW45" s="1714"/>
      <c r="FX45" s="1714"/>
      <c r="FY45" s="1714"/>
      <c r="FZ45" s="1714"/>
      <c r="GA45" s="1714"/>
      <c r="GB45" s="1714"/>
      <c r="GC45" s="1714"/>
      <c r="GD45" s="1714"/>
      <c r="GE45" s="1714"/>
      <c r="GF45" s="1714"/>
      <c r="GG45" s="1714"/>
      <c r="GH45" s="1714"/>
      <c r="GI45" s="1714"/>
      <c r="GJ45" s="1714"/>
      <c r="GK45" s="1714"/>
      <c r="GL45" s="1714"/>
      <c r="GM45" s="1714"/>
      <c r="GN45" s="1714"/>
      <c r="GO45" s="1714"/>
      <c r="GP45" s="1714"/>
      <c r="GQ45" s="1714"/>
      <c r="GR45" s="1714"/>
      <c r="GS45" s="1714"/>
      <c r="GT45" s="1714"/>
      <c r="GU45" s="1714"/>
      <c r="GV45" s="1714"/>
      <c r="GW45" s="1714"/>
      <c r="GX45" s="1714"/>
      <c r="GY45" s="1714"/>
      <c r="GZ45" s="1714"/>
      <c r="HA45" s="1714"/>
      <c r="HB45" s="1714"/>
      <c r="HC45" s="1714"/>
      <c r="HD45" s="1714"/>
      <c r="HE45" s="1714"/>
      <c r="HF45" s="1714"/>
      <c r="HG45" s="1714"/>
      <c r="HH45" s="1714"/>
      <c r="HI45" s="1714"/>
      <c r="HJ45" s="1714"/>
      <c r="HK45" s="1714"/>
      <c r="HL45" s="1714"/>
      <c r="HM45" s="1714"/>
      <c r="HN45" s="1714"/>
      <c r="HO45" s="1714"/>
      <c r="HP45" s="1714"/>
      <c r="HQ45" s="1714"/>
      <c r="HR45" s="1714"/>
      <c r="HS45" s="1714"/>
      <c r="HT45" s="1714"/>
      <c r="HU45" s="1714"/>
      <c r="HV45" s="1714"/>
      <c r="HW45" s="1714"/>
      <c r="HX45" s="1714"/>
      <c r="HY45" s="1714"/>
      <c r="HZ45" s="1714"/>
      <c r="IA45" s="1714"/>
      <c r="IB45" s="1714"/>
      <c r="IC45" s="1714"/>
      <c r="ID45" s="1714"/>
      <c r="IE45" s="1714"/>
      <c r="IF45" s="1714"/>
      <c r="IG45" s="1714"/>
      <c r="IH45" s="1714"/>
      <c r="II45" s="1714"/>
      <c r="IJ45" s="1714"/>
      <c r="IK45" s="1714"/>
      <c r="IL45" s="1714"/>
      <c r="IM45" s="1714"/>
      <c r="IN45" s="1714"/>
      <c r="IO45" s="1714"/>
      <c r="IP45" s="1714"/>
      <c r="IQ45" s="1714"/>
      <c r="IR45" s="1714"/>
      <c r="IS45" s="1714"/>
      <c r="IT45" s="1714"/>
      <c r="IU45" s="1714"/>
      <c r="IV45" s="1714"/>
      <c r="IW45" s="1714"/>
      <c r="IX45" s="1714"/>
      <c r="IY45" s="1714"/>
      <c r="IZ45" s="1714"/>
      <c r="JA45" s="1714"/>
      <c r="JB45" s="1714"/>
      <c r="JC45" s="1714"/>
      <c r="JD45" s="1714"/>
      <c r="JE45" s="1714"/>
      <c r="JF45" s="1714"/>
      <c r="JG45" s="1714"/>
      <c r="JH45" s="1714"/>
      <c r="JI45" s="1714"/>
      <c r="JJ45" s="1714"/>
      <c r="JK45" s="1714"/>
      <c r="JL45" s="1714"/>
      <c r="JM45" s="1714"/>
      <c r="JN45" s="1714"/>
      <c r="JO45" s="1714"/>
      <c r="JP45" s="1714"/>
      <c r="JQ45" s="1714"/>
      <c r="JR45" s="1714"/>
      <c r="JS45" s="1714"/>
      <c r="JT45" s="1714"/>
      <c r="JU45" s="1714"/>
      <c r="JV45" s="1714"/>
      <c r="JW45" s="1714"/>
      <c r="JX45" s="1714"/>
      <c r="JY45" s="1714"/>
      <c r="JZ45" s="1714"/>
      <c r="KA45" s="1714"/>
      <c r="KB45" s="1714"/>
      <c r="KC45" s="1714"/>
      <c r="KD45" s="1714"/>
      <c r="KE45" s="1714"/>
      <c r="KF45" s="1714"/>
      <c r="KG45" s="1714"/>
      <c r="KH45" s="1714"/>
      <c r="KI45" s="1714"/>
      <c r="KJ45" s="1714"/>
      <c r="KK45" s="1714"/>
      <c r="KL45" s="1714"/>
      <c r="KM45" s="1714"/>
      <c r="KN45" s="1714"/>
      <c r="KO45" s="1714"/>
      <c r="KP45" s="1714"/>
      <c r="KQ45" s="1714"/>
      <c r="KR45" s="1714"/>
      <c r="KS45" s="1714"/>
      <c r="KT45" s="1714"/>
      <c r="KU45" s="1714"/>
      <c r="KV45" s="1714"/>
      <c r="KW45" s="1714"/>
      <c r="KX45" s="1714"/>
      <c r="KY45" s="1714"/>
      <c r="KZ45" s="1714"/>
      <c r="LA45" s="1714"/>
      <c r="LB45" s="1714"/>
      <c r="LC45" s="1714"/>
      <c r="LD45" s="1714"/>
      <c r="LE45" s="1714"/>
      <c r="LF45" s="1714"/>
      <c r="LG45" s="1714"/>
      <c r="LH45" s="1714"/>
      <c r="LI45" s="1714"/>
      <c r="LJ45" s="1714"/>
      <c r="LK45" s="1714"/>
      <c r="LL45" s="1714"/>
      <c r="LM45" s="1714"/>
      <c r="LN45" s="1714"/>
      <c r="LO45" s="1714"/>
      <c r="LP45" s="1714"/>
      <c r="LQ45" s="1714"/>
      <c r="LR45" s="1714"/>
      <c r="LS45" s="1714"/>
      <c r="LT45" s="1714"/>
      <c r="LU45" s="1714"/>
      <c r="LV45" s="1714"/>
      <c r="LW45" s="1714"/>
      <c r="LX45" s="1714"/>
      <c r="LY45" s="1714"/>
      <c r="LZ45" s="1714"/>
      <c r="MA45" s="1714"/>
      <c r="MB45" s="1714"/>
      <c r="MC45" s="1714"/>
      <c r="MD45" s="1714"/>
      <c r="ME45" s="1714"/>
      <c r="MF45" s="1714"/>
      <c r="MG45" s="1714"/>
      <c r="MH45" s="1714"/>
      <c r="MI45" s="1714"/>
      <c r="MJ45" s="1714"/>
      <c r="MK45" s="1714"/>
      <c r="ML45" s="1714"/>
      <c r="MM45" s="1714"/>
      <c r="MN45" s="1714"/>
      <c r="MO45" s="1714"/>
      <c r="MP45" s="1714"/>
      <c r="MQ45" s="1714"/>
      <c r="MR45" s="1714"/>
      <c r="MS45" s="1714"/>
      <c r="MT45" s="1714"/>
      <c r="MU45" s="1714"/>
      <c r="MV45" s="1714"/>
      <c r="MW45" s="1714"/>
      <c r="MX45" s="1714"/>
      <c r="MY45" s="1714"/>
      <c r="MZ45" s="1714"/>
      <c r="NA45" s="1714"/>
      <c r="NB45" s="1714"/>
      <c r="NC45" s="1714"/>
      <c r="ND45" s="1714"/>
      <c r="NE45" s="1714"/>
      <c r="NF45" s="1714"/>
      <c r="NG45" s="1714"/>
      <c r="NH45" s="1714"/>
      <c r="NI45" s="1714"/>
      <c r="NJ45" s="1714"/>
      <c r="NK45" s="1714"/>
      <c r="NL45" s="1714"/>
      <c r="NM45" s="1714"/>
      <c r="NN45" s="1714"/>
      <c r="NO45" s="1714"/>
      <c r="NP45" s="1714"/>
      <c r="NQ45" s="1714"/>
      <c r="NR45" s="1714"/>
      <c r="NS45" s="1714"/>
      <c r="NT45" s="1714"/>
      <c r="NU45" s="1714"/>
      <c r="NV45" s="1714"/>
      <c r="NW45" s="1714"/>
      <c r="NX45" s="1714"/>
      <c r="NY45" s="1714"/>
      <c r="NZ45" s="1714"/>
      <c r="OA45" s="1714"/>
      <c r="OB45" s="1714"/>
      <c r="OC45" s="1714"/>
      <c r="OD45" s="1714"/>
      <c r="OE45" s="1714"/>
      <c r="OF45" s="1714"/>
      <c r="OG45" s="1714"/>
      <c r="OH45" s="1714"/>
      <c r="OI45" s="1714"/>
      <c r="OJ45" s="1714"/>
      <c r="OK45" s="1714"/>
      <c r="OL45" s="1714"/>
      <c r="OM45" s="1714"/>
      <c r="ON45" s="1714"/>
      <c r="OO45" s="1714"/>
      <c r="OP45" s="1714"/>
      <c r="OQ45" s="1714"/>
      <c r="OR45" s="1714"/>
      <c r="OS45" s="1714"/>
      <c r="OT45" s="1714"/>
      <c r="OU45" s="1714"/>
      <c r="OV45" s="1714"/>
      <c r="OW45" s="1714"/>
      <c r="OX45" s="1714"/>
      <c r="OY45" s="1714"/>
      <c r="OZ45" s="1714"/>
      <c r="PA45" s="1714"/>
      <c r="PB45" s="1714"/>
      <c r="PC45" s="1714"/>
      <c r="PD45" s="1714"/>
      <c r="PE45" s="1714"/>
      <c r="PF45" s="1714"/>
      <c r="PG45" s="1714"/>
      <c r="PH45" s="1714"/>
      <c r="PI45" s="1714"/>
      <c r="PJ45" s="1714"/>
      <c r="PK45" s="1714"/>
      <c r="PL45" s="1714"/>
      <c r="PM45" s="1714"/>
      <c r="PN45" s="1714"/>
      <c r="PO45" s="1714"/>
      <c r="PP45" s="1714"/>
      <c r="PQ45" s="1714"/>
      <c r="PR45" s="1714"/>
      <c r="PS45" s="1714"/>
      <c r="PT45" s="1714"/>
      <c r="PU45" s="1714"/>
      <c r="PV45" s="1714"/>
      <c r="PW45" s="1714"/>
      <c r="PX45" s="1714"/>
      <c r="PY45" s="1714"/>
      <c r="PZ45" s="1714"/>
      <c r="QA45" s="1714"/>
      <c r="QB45" s="1714"/>
      <c r="QC45" s="1714"/>
      <c r="QD45" s="1714"/>
      <c r="QE45" s="1714"/>
      <c r="QF45" s="1714"/>
      <c r="QG45" s="1714"/>
      <c r="QH45" s="1714"/>
      <c r="QI45" s="1714"/>
      <c r="QJ45" s="1714"/>
      <c r="QK45" s="1714"/>
      <c r="QL45" s="1714"/>
      <c r="QM45" s="1714"/>
      <c r="QN45" s="1714"/>
      <c r="QO45" s="1714"/>
      <c r="QP45" s="1714"/>
      <c r="QQ45" s="1714"/>
      <c r="QR45" s="1714"/>
      <c r="QS45" s="1714"/>
      <c r="QT45" s="1714"/>
      <c r="QU45" s="1714"/>
      <c r="QV45" s="1714"/>
      <c r="QW45" s="1714"/>
      <c r="QX45" s="1714"/>
      <c r="QY45" s="1714"/>
      <c r="QZ45" s="1714"/>
      <c r="RA45" s="1714"/>
      <c r="RB45" s="1714"/>
      <c r="RC45" s="1714"/>
      <c r="RD45" s="1714"/>
      <c r="RE45" s="1714"/>
      <c r="RF45" s="1714"/>
      <c r="RG45" s="1714"/>
      <c r="RH45" s="1714"/>
      <c r="RI45" s="1714"/>
      <c r="RJ45" s="1714"/>
      <c r="RK45" s="1714"/>
      <c r="RL45" s="1714"/>
      <c r="RM45" s="1714"/>
      <c r="RN45" s="1714"/>
      <c r="RO45" s="1714"/>
      <c r="RP45" s="1714"/>
      <c r="RQ45" s="1714"/>
      <c r="RR45" s="1714"/>
      <c r="RS45" s="1714"/>
      <c r="RT45" s="1714"/>
      <c r="RU45" s="1714"/>
      <c r="RV45" s="1714"/>
      <c r="RW45" s="1714"/>
      <c r="RX45" s="1714"/>
      <c r="RY45" s="1714"/>
      <c r="RZ45" s="1714"/>
      <c r="SA45" s="1714"/>
      <c r="SB45" s="1714"/>
      <c r="SC45" s="1714"/>
      <c r="SD45" s="1714"/>
      <c r="SE45" s="1714"/>
      <c r="SF45" s="1714"/>
      <c r="SG45" s="1714"/>
      <c r="SH45" s="1714"/>
      <c r="SI45" s="1714"/>
      <c r="SJ45" s="1714"/>
      <c r="SK45" s="1714"/>
      <c r="SL45" s="1714"/>
      <c r="SM45" s="1714"/>
      <c r="SN45" s="1714"/>
      <c r="SO45" s="1714"/>
      <c r="SP45" s="1714"/>
      <c r="SQ45" s="1714"/>
      <c r="SR45" s="1714"/>
      <c r="SS45" s="1714"/>
      <c r="ST45" s="1714"/>
      <c r="SU45" s="1714"/>
      <c r="SV45" s="1714"/>
      <c r="SW45" s="1714"/>
      <c r="SX45" s="1714"/>
      <c r="SY45" s="1714"/>
      <c r="SZ45" s="1714"/>
      <c r="TA45" s="1714"/>
      <c r="TB45" s="1714"/>
      <c r="TC45" s="1714"/>
      <c r="TD45" s="1714"/>
      <c r="TE45" s="1714"/>
      <c r="TF45" s="1714"/>
      <c r="TG45" s="1714"/>
      <c r="TH45" s="1714"/>
      <c r="TI45" s="1714"/>
      <c r="TJ45" s="1714"/>
      <c r="TK45" s="1714"/>
      <c r="TL45" s="1714"/>
      <c r="TM45" s="1714"/>
      <c r="TN45" s="1714"/>
      <c r="TO45" s="1714"/>
      <c r="TP45" s="1714"/>
      <c r="TQ45" s="1714"/>
      <c r="TR45" s="1714"/>
      <c r="TS45" s="1714"/>
      <c r="TT45" s="1714"/>
      <c r="TU45" s="1714"/>
      <c r="TV45" s="1714"/>
      <c r="TW45" s="1714"/>
      <c r="TX45" s="1714"/>
      <c r="TY45" s="1714"/>
      <c r="TZ45" s="1714"/>
      <c r="UA45" s="1714"/>
      <c r="UB45" s="1714"/>
      <c r="UC45" s="1714"/>
      <c r="UD45" s="1714"/>
      <c r="UE45" s="1714"/>
      <c r="UF45" s="1714"/>
      <c r="UG45" s="1714"/>
      <c r="UH45" s="1714"/>
      <c r="UI45" s="1714"/>
      <c r="UJ45" s="1714"/>
      <c r="UK45" s="1714"/>
      <c r="UL45" s="1714"/>
      <c r="UM45" s="1714"/>
      <c r="UN45" s="1714"/>
      <c r="UO45" s="1714"/>
      <c r="UP45" s="1714"/>
      <c r="UQ45" s="1714"/>
      <c r="UR45" s="1714"/>
      <c r="US45" s="1714"/>
      <c r="UT45" s="1714"/>
      <c r="UU45" s="1714"/>
      <c r="UV45" s="1714"/>
      <c r="UW45" s="1714"/>
      <c r="UX45" s="1714"/>
      <c r="UY45" s="1714"/>
      <c r="UZ45" s="1714"/>
      <c r="VA45" s="1714"/>
      <c r="VB45" s="1714"/>
      <c r="VC45" s="1714"/>
      <c r="VD45" s="1714"/>
      <c r="VE45" s="1714"/>
      <c r="VF45" s="1714"/>
      <c r="VG45" s="1714"/>
      <c r="VH45" s="1714"/>
      <c r="VI45" s="1714"/>
      <c r="VJ45" s="1714"/>
      <c r="VK45" s="1714"/>
      <c r="VL45" s="1714"/>
      <c r="VM45" s="1714"/>
      <c r="VN45" s="1714"/>
      <c r="VO45" s="1714"/>
      <c r="VP45" s="1714"/>
      <c r="VQ45" s="1714"/>
      <c r="VR45" s="1714"/>
      <c r="VS45" s="1714"/>
      <c r="VT45" s="1714"/>
      <c r="VU45" s="1714"/>
      <c r="VV45" s="1714"/>
      <c r="VW45" s="1714"/>
      <c r="VX45" s="1714"/>
      <c r="VY45" s="1714"/>
      <c r="VZ45" s="1714"/>
      <c r="WA45" s="1714"/>
      <c r="WB45" s="1714"/>
      <c r="WC45" s="1714"/>
      <c r="WD45" s="1714"/>
      <c r="WE45" s="1714"/>
      <c r="WF45" s="1714"/>
      <c r="WG45" s="1714"/>
      <c r="WH45" s="1714"/>
      <c r="WI45" s="1714"/>
      <c r="WJ45" s="1714"/>
      <c r="WK45" s="1714"/>
      <c r="WL45" s="1714"/>
      <c r="WM45" s="1714"/>
      <c r="WN45" s="1714"/>
      <c r="WO45" s="1714"/>
      <c r="WP45" s="1714"/>
      <c r="WQ45" s="1714"/>
      <c r="WR45" s="1714"/>
      <c r="WS45" s="1714"/>
      <c r="WT45" s="1714"/>
      <c r="WU45" s="1714"/>
      <c r="WV45" s="1714"/>
      <c r="WW45" s="1714"/>
      <c r="WX45" s="1714"/>
      <c r="WY45" s="1714"/>
      <c r="WZ45" s="1714"/>
      <c r="XA45" s="1714"/>
      <c r="XB45" s="1714"/>
      <c r="XC45" s="1714"/>
      <c r="XD45" s="1714"/>
      <c r="XE45" s="1714"/>
      <c r="XF45" s="1714"/>
      <c r="XG45" s="1714"/>
      <c r="XH45" s="1714"/>
      <c r="XI45" s="1714"/>
      <c r="XJ45" s="1714"/>
      <c r="XK45" s="1714"/>
      <c r="XL45" s="1714"/>
      <c r="XM45" s="1714"/>
      <c r="XN45" s="1714"/>
      <c r="XO45" s="1714"/>
      <c r="XP45" s="1714"/>
      <c r="XQ45" s="1714"/>
      <c r="XR45" s="1714"/>
      <c r="XS45" s="1714"/>
      <c r="XT45" s="1714"/>
      <c r="XU45" s="1714"/>
      <c r="XV45" s="1714"/>
      <c r="XW45" s="1714"/>
      <c r="XX45" s="1714"/>
      <c r="XY45" s="1714"/>
      <c r="XZ45" s="1714"/>
      <c r="YA45" s="1714"/>
      <c r="YB45" s="1714"/>
      <c r="YC45" s="1714"/>
      <c r="YD45" s="1714"/>
      <c r="YE45" s="1714"/>
      <c r="YF45" s="1714"/>
      <c r="YG45" s="1714"/>
      <c r="YH45" s="1714"/>
      <c r="YI45" s="1714"/>
      <c r="YJ45" s="1714"/>
      <c r="YK45" s="1714"/>
      <c r="YL45" s="1714"/>
      <c r="YM45" s="1714"/>
      <c r="YN45" s="1714"/>
      <c r="YO45" s="1714"/>
      <c r="YP45" s="1714"/>
      <c r="YQ45" s="1714"/>
      <c r="YR45" s="1714"/>
      <c r="YS45" s="1714"/>
      <c r="YT45" s="1714"/>
      <c r="YU45" s="1714"/>
      <c r="YV45" s="1714"/>
      <c r="YW45" s="1714"/>
      <c r="YX45" s="1714"/>
      <c r="YY45" s="1714"/>
      <c r="YZ45" s="1714"/>
      <c r="ZA45" s="1714"/>
      <c r="ZB45" s="1714"/>
      <c r="ZC45" s="1714"/>
      <c r="ZD45" s="1714"/>
      <c r="ZE45" s="1714"/>
      <c r="ZF45" s="1714"/>
      <c r="ZG45" s="1714"/>
      <c r="ZH45" s="1714"/>
      <c r="ZI45" s="1714"/>
      <c r="ZJ45" s="1714"/>
      <c r="ZK45" s="1714"/>
      <c r="ZL45" s="1714"/>
      <c r="ZM45" s="1714"/>
      <c r="ZN45" s="1714"/>
      <c r="ZO45" s="1714"/>
      <c r="ZP45" s="1714"/>
      <c r="ZQ45" s="1714"/>
      <c r="ZR45" s="1714"/>
      <c r="ZS45" s="1714"/>
      <c r="ZT45" s="1714"/>
      <c r="ZU45" s="1714"/>
      <c r="ZV45" s="1714"/>
      <c r="ZW45" s="1714"/>
      <c r="ZX45" s="1714"/>
      <c r="ZY45" s="1714"/>
      <c r="ZZ45" s="1714"/>
      <c r="AAA45" s="1714"/>
      <c r="AAB45" s="1714"/>
      <c r="AAC45" s="1714"/>
      <c r="AAD45" s="1714"/>
      <c r="AAE45" s="1714"/>
      <c r="AAF45" s="1714"/>
      <c r="AAG45" s="1714"/>
      <c r="AAH45" s="1714"/>
      <c r="AAI45" s="1714"/>
      <c r="AAJ45" s="1714"/>
      <c r="AAK45" s="1714"/>
      <c r="AAL45" s="1714"/>
      <c r="AAM45" s="1714"/>
      <c r="AAN45" s="1714"/>
      <c r="AAO45" s="1714"/>
      <c r="AAP45" s="1714"/>
      <c r="AAQ45" s="1714"/>
      <c r="AAR45" s="1714"/>
      <c r="AAS45" s="1714"/>
      <c r="AAT45" s="1714"/>
      <c r="AAU45" s="1714"/>
      <c r="AAV45" s="1714"/>
      <c r="AAW45" s="1714"/>
      <c r="AAX45" s="1714"/>
      <c r="AAY45" s="1714"/>
      <c r="AAZ45" s="1714"/>
      <c r="ABA45" s="1714"/>
      <c r="ABB45" s="1714"/>
      <c r="ABC45" s="1714"/>
      <c r="ABD45" s="1714"/>
      <c r="ABE45" s="1714"/>
      <c r="ABF45" s="1714"/>
      <c r="ABG45" s="1714"/>
      <c r="ABH45" s="1714"/>
      <c r="ABI45" s="1714"/>
      <c r="ABJ45" s="1714"/>
      <c r="ABK45" s="1714"/>
      <c r="ABL45" s="1714"/>
      <c r="ABM45" s="1714"/>
      <c r="ABN45" s="1714"/>
      <c r="ABO45" s="1714"/>
      <c r="ABP45" s="1714"/>
      <c r="ABQ45" s="1714"/>
      <c r="ABR45" s="1714"/>
      <c r="ABS45" s="1714"/>
      <c r="ABT45" s="1714"/>
      <c r="ABU45" s="1714"/>
      <c r="ABV45" s="1714"/>
      <c r="ABW45" s="1714"/>
      <c r="ABX45" s="1714"/>
      <c r="ABY45" s="1714"/>
      <c r="ABZ45" s="1714"/>
      <c r="ACA45" s="1714"/>
      <c r="ACB45" s="1714"/>
      <c r="ACC45" s="1714"/>
      <c r="ACD45" s="1714"/>
      <c r="ACE45" s="1714"/>
      <c r="ACF45" s="1714"/>
      <c r="ACG45" s="1714"/>
      <c r="ACH45" s="1714"/>
      <c r="ACI45" s="1714"/>
      <c r="ACJ45" s="1714"/>
      <c r="ACK45" s="1714"/>
      <c r="ACL45" s="1714"/>
      <c r="ACM45" s="1714"/>
      <c r="ACN45" s="1714"/>
      <c r="ACO45" s="1714"/>
      <c r="ACP45" s="1714"/>
      <c r="ACQ45" s="1714"/>
      <c r="ACR45" s="1714"/>
      <c r="ACS45" s="1714"/>
      <c r="ACT45" s="1714"/>
      <c r="ACU45" s="1714"/>
      <c r="ACV45" s="1714"/>
      <c r="ACW45" s="1714"/>
      <c r="ACX45" s="1714"/>
      <c r="ACY45" s="1714"/>
      <c r="ACZ45" s="1714"/>
      <c r="ADA45" s="1714"/>
      <c r="ADB45" s="1714"/>
      <c r="ADC45" s="1714"/>
      <c r="ADD45" s="1714"/>
      <c r="ADE45" s="1714"/>
      <c r="ADF45" s="1714"/>
      <c r="ADG45" s="1714"/>
      <c r="ADH45" s="1714"/>
      <c r="ADI45" s="1714"/>
      <c r="ADJ45" s="1714"/>
      <c r="ADK45" s="1714"/>
      <c r="ADL45" s="1714"/>
      <c r="ADM45" s="1714"/>
      <c r="ADN45" s="1714"/>
      <c r="ADO45" s="1714"/>
      <c r="ADP45" s="1714"/>
      <c r="ADQ45" s="1714"/>
      <c r="ADR45" s="1714"/>
      <c r="ADS45" s="1714"/>
      <c r="ADT45" s="1714"/>
      <c r="ADU45" s="1714"/>
      <c r="ADV45" s="1714"/>
      <c r="ADW45" s="1714"/>
      <c r="ADX45" s="1714"/>
      <c r="ADY45" s="1714"/>
      <c r="ADZ45" s="1714"/>
      <c r="AEA45" s="1714"/>
      <c r="AEB45" s="1714"/>
      <c r="AEC45" s="1714"/>
      <c r="AED45" s="1714"/>
      <c r="AEE45" s="1714"/>
      <c r="AEF45" s="1714"/>
      <c r="AEG45" s="1714"/>
      <c r="AEH45" s="1714"/>
      <c r="AEI45" s="1714"/>
      <c r="AEJ45" s="1714"/>
      <c r="AEK45" s="1714"/>
      <c r="AEL45" s="1714"/>
      <c r="AEM45" s="1714"/>
      <c r="AEN45" s="1714"/>
      <c r="AEO45" s="1714"/>
      <c r="AEP45" s="1714"/>
      <c r="AEQ45" s="1714"/>
      <c r="AER45" s="1714"/>
      <c r="AES45" s="1714"/>
      <c r="AET45" s="1714"/>
      <c r="AEU45" s="1714"/>
      <c r="AEV45" s="1714"/>
      <c r="AEW45" s="1714"/>
      <c r="AEX45" s="1714"/>
      <c r="AEY45" s="1714"/>
      <c r="AEZ45" s="1714"/>
      <c r="AFA45" s="1714"/>
      <c r="AFB45" s="1714"/>
      <c r="AFC45" s="1714"/>
      <c r="AFD45" s="1714"/>
      <c r="AFE45" s="1714"/>
      <c r="AFF45" s="1714"/>
      <c r="AFG45" s="1714"/>
      <c r="AFH45" s="1714"/>
      <c r="AFI45" s="1714"/>
      <c r="AFJ45" s="1714"/>
      <c r="AFK45" s="1714"/>
      <c r="AFL45" s="1714"/>
      <c r="AFM45" s="1714"/>
      <c r="AFN45" s="1714"/>
      <c r="AFO45" s="1714"/>
      <c r="AFP45" s="1714"/>
      <c r="AFQ45" s="1714"/>
      <c r="AFR45" s="1714"/>
      <c r="AFS45" s="1714"/>
      <c r="AFT45" s="1714"/>
      <c r="AFU45" s="1714"/>
      <c r="AFV45" s="1714"/>
      <c r="AFW45" s="1714"/>
      <c r="AFX45" s="1714"/>
      <c r="AFY45" s="1714"/>
      <c r="AFZ45" s="1714"/>
      <c r="AGA45" s="1714"/>
      <c r="AGB45" s="1714"/>
      <c r="AGC45" s="1714"/>
      <c r="AGD45" s="1714"/>
      <c r="AGE45" s="1714"/>
      <c r="AGF45" s="1714"/>
      <c r="AGG45" s="1714"/>
      <c r="AGH45" s="1714"/>
      <c r="AGI45" s="1714"/>
      <c r="AGJ45" s="1714"/>
      <c r="AGK45" s="1714"/>
      <c r="AGL45" s="1714"/>
      <c r="AGM45" s="1714"/>
      <c r="AGN45" s="1714"/>
      <c r="AGO45" s="1714"/>
      <c r="AGP45" s="1714"/>
      <c r="AGQ45" s="1714"/>
      <c r="AGR45" s="1714"/>
      <c r="AGS45" s="1714"/>
      <c r="AGT45" s="1714"/>
      <c r="AGU45" s="1714"/>
      <c r="AGV45" s="1714"/>
      <c r="AGW45" s="1714"/>
      <c r="AGX45" s="1714"/>
      <c r="AGY45" s="1714"/>
      <c r="AGZ45" s="1714"/>
      <c r="AHA45" s="1714"/>
      <c r="AHB45" s="1714"/>
      <c r="AHC45" s="1714"/>
      <c r="AHD45" s="1714"/>
      <c r="AHE45" s="1714"/>
      <c r="AHF45" s="1714"/>
      <c r="AHG45" s="1714"/>
      <c r="AHH45" s="1714"/>
      <c r="AHI45" s="1714"/>
      <c r="AHJ45" s="1714"/>
      <c r="AHK45" s="1714"/>
      <c r="AHL45" s="1714"/>
      <c r="AHM45" s="1714"/>
      <c r="AHN45" s="1714"/>
      <c r="AHO45" s="1714"/>
      <c r="AHP45" s="1714"/>
      <c r="AHQ45" s="1714"/>
      <c r="AHR45" s="1714"/>
      <c r="AHS45" s="1714"/>
      <c r="AHT45" s="1714"/>
      <c r="AHU45" s="1714"/>
      <c r="AHV45" s="1714"/>
      <c r="AHW45" s="1714"/>
      <c r="AHX45" s="1714"/>
      <c r="AHY45" s="1714"/>
      <c r="AHZ45" s="1714"/>
      <c r="AIA45" s="1714"/>
      <c r="AIB45" s="1714"/>
      <c r="AIC45" s="1714"/>
      <c r="AID45" s="1714"/>
      <c r="AIE45" s="1714"/>
      <c r="AIF45" s="1714"/>
      <c r="AIG45" s="1714"/>
      <c r="AIH45" s="1714"/>
      <c r="AII45" s="1714"/>
      <c r="AIJ45" s="1714"/>
      <c r="AIK45" s="1714"/>
      <c r="AIL45" s="1714"/>
      <c r="AIM45" s="1714"/>
      <c r="AIN45" s="1714"/>
      <c r="AIO45" s="1714"/>
      <c r="AIP45" s="1714"/>
      <c r="AIQ45" s="1714"/>
      <c r="AIR45" s="1714"/>
      <c r="AIS45" s="1714"/>
      <c r="AIT45" s="1714"/>
      <c r="AIU45" s="1714"/>
      <c r="AIV45" s="1714"/>
      <c r="AIW45" s="1714"/>
      <c r="AIX45" s="1714"/>
      <c r="AIY45" s="1714"/>
      <c r="AIZ45" s="1714"/>
      <c r="AJA45" s="1714"/>
      <c r="AJB45" s="1714"/>
      <c r="AJC45" s="1714"/>
      <c r="AJD45" s="1714"/>
      <c r="AJE45" s="1714"/>
      <c r="AJF45" s="1714"/>
      <c r="AJG45" s="1714"/>
      <c r="AJH45" s="1714"/>
      <c r="AJI45" s="1714"/>
      <c r="AJJ45" s="1714"/>
      <c r="AJK45" s="1714"/>
      <c r="AJL45" s="1714"/>
      <c r="AJM45" s="1714"/>
      <c r="AJN45" s="1714"/>
      <c r="AJO45" s="1714"/>
      <c r="AJP45" s="1714"/>
      <c r="AJQ45" s="1714"/>
      <c r="AJR45" s="1714"/>
      <c r="AJS45" s="1714"/>
      <c r="AJT45" s="1714"/>
      <c r="AJU45" s="1714"/>
      <c r="AJV45" s="1714"/>
      <c r="AJW45" s="1714"/>
      <c r="AJX45" s="1714"/>
      <c r="AJY45" s="1714"/>
      <c r="AJZ45" s="1714"/>
      <c r="AKA45" s="1714"/>
      <c r="AKB45" s="1714"/>
      <c r="AKC45" s="1714"/>
      <c r="AKD45" s="1714"/>
      <c r="AKE45" s="1714"/>
      <c r="AKF45" s="1714"/>
      <c r="AKG45" s="1714"/>
      <c r="AKH45" s="1714"/>
      <c r="AKI45" s="1714"/>
      <c r="AKJ45" s="1714"/>
      <c r="AKK45" s="1714"/>
      <c r="AKL45" s="1714"/>
      <c r="AKM45" s="1714"/>
      <c r="AKN45" s="1714"/>
      <c r="AKO45" s="1714"/>
      <c r="AKP45" s="1714"/>
      <c r="AKQ45" s="1714"/>
      <c r="AKR45" s="1714"/>
      <c r="AKS45" s="1714"/>
      <c r="AKT45" s="1714"/>
      <c r="AKU45" s="1714"/>
      <c r="AKV45" s="1714"/>
      <c r="AKW45" s="1714"/>
      <c r="AKX45" s="1714"/>
      <c r="AKY45" s="1714"/>
      <c r="AKZ45" s="1714"/>
      <c r="ALA45" s="1714"/>
      <c r="ALB45" s="1714"/>
      <c r="ALC45" s="1714"/>
      <c r="ALD45" s="1714"/>
      <c r="ALE45" s="1714"/>
      <c r="ALF45" s="1714"/>
      <c r="ALG45" s="1714"/>
      <c r="ALH45" s="1714"/>
      <c r="ALI45" s="1714"/>
      <c r="ALJ45" s="1714"/>
      <c r="ALK45" s="1714"/>
      <c r="ALL45" s="1714"/>
      <c r="ALM45" s="1714"/>
      <c r="ALN45" s="1714"/>
      <c r="ALO45" s="1714"/>
      <c r="ALP45" s="1714"/>
      <c r="ALQ45" s="1714"/>
      <c r="ALR45" s="1714"/>
      <c r="ALS45" s="1714"/>
      <c r="ALT45" s="1714"/>
      <c r="ALU45" s="1714"/>
      <c r="ALV45" s="1714"/>
      <c r="ALW45" s="1714"/>
      <c r="ALX45" s="1714"/>
      <c r="ALY45" s="1714"/>
      <c r="ALZ45" s="1714"/>
      <c r="AMA45" s="1714"/>
      <c r="AMB45" s="1714"/>
      <c r="AMC45" s="1714"/>
      <c r="AMD45" s="1714"/>
      <c r="AME45" s="1714"/>
      <c r="AMF45" s="1714"/>
      <c r="AMG45" s="1714"/>
      <c r="AMH45" s="1714"/>
      <c r="AMI45" s="1714"/>
      <c r="AMJ45" s="1714"/>
      <c r="AMK45" s="1714"/>
    </row>
    <row r="46" spans="1:1025" s="1409" customFormat="1" ht="30" customHeight="1">
      <c r="A46" s="1705" t="s">
        <v>3862</v>
      </c>
      <c r="B46" s="1705" t="s">
        <v>3863</v>
      </c>
      <c r="C46" s="1705" t="s">
        <v>647</v>
      </c>
      <c r="D46" s="1705" t="s">
        <v>4058</v>
      </c>
      <c r="E46" s="1705" t="s">
        <v>4059</v>
      </c>
      <c r="F46" s="1705" t="s">
        <v>4060</v>
      </c>
      <c r="G46" s="1705" t="s">
        <v>4061</v>
      </c>
      <c r="H46" s="1705"/>
      <c r="I46" s="1705"/>
      <c r="J46" s="1705"/>
      <c r="K46" s="1705"/>
      <c r="L46" s="1705"/>
      <c r="M46" s="1705"/>
      <c r="N46" s="1705"/>
      <c r="O46" s="1705"/>
      <c r="P46" s="1705" t="s">
        <v>4139</v>
      </c>
      <c r="Q46" s="1705" t="s">
        <v>3975</v>
      </c>
      <c r="R46" s="1739"/>
      <c r="S46" s="1705" t="s">
        <v>571</v>
      </c>
      <c r="T46" s="1709" t="s">
        <v>4140</v>
      </c>
      <c r="U46" s="1705" t="s">
        <v>2504</v>
      </c>
      <c r="V46" s="1705" t="s">
        <v>3912</v>
      </c>
      <c r="W46" s="1705" t="s">
        <v>4141</v>
      </c>
      <c r="X46" s="1705" t="s">
        <v>3874</v>
      </c>
      <c r="Y46" s="1705" t="s">
        <v>3914</v>
      </c>
      <c r="Z46" s="1705" t="s">
        <v>3967</v>
      </c>
      <c r="AA46" s="1705" t="s">
        <v>1146</v>
      </c>
      <c r="AB46" s="1705" t="s">
        <v>4067</v>
      </c>
      <c r="AC46" s="1705" t="s">
        <v>4068</v>
      </c>
      <c r="AD46" s="1705" t="s">
        <v>3906</v>
      </c>
      <c r="AE46" s="1705" t="s">
        <v>138</v>
      </c>
      <c r="AF46" s="1705" t="s">
        <v>3881</v>
      </c>
      <c r="AG46" s="1705"/>
      <c r="AH46" s="1705"/>
      <c r="AI46" s="1705"/>
      <c r="AJ46" s="1705"/>
      <c r="AK46" s="1705"/>
      <c r="AL46" s="1705"/>
      <c r="AM46" s="1705"/>
      <c r="AN46" s="1705"/>
      <c r="AO46" s="1705"/>
      <c r="AP46" s="1705"/>
      <c r="AQ46" s="1705"/>
      <c r="AR46" s="1705"/>
      <c r="AS46" s="1705"/>
      <c r="AT46" s="1705"/>
      <c r="AU46" s="1705"/>
      <c r="AV46" s="1705"/>
      <c r="AW46" s="1705"/>
      <c r="AX46" s="1705"/>
      <c r="AY46" s="1705"/>
      <c r="AZ46" s="1705"/>
      <c r="BA46" s="1705" t="s">
        <v>3882</v>
      </c>
      <c r="BB46" s="1714"/>
      <c r="BC46" s="1714"/>
      <c r="BD46" s="1714"/>
      <c r="BE46" s="1714"/>
      <c r="BF46" s="1714"/>
      <c r="BG46" s="1714"/>
      <c r="BH46" s="1714"/>
      <c r="BI46" s="1714"/>
      <c r="BJ46" s="1714"/>
      <c r="BK46" s="1714"/>
      <c r="BL46" s="1714"/>
      <c r="BM46" s="1714"/>
      <c r="BN46" s="1714"/>
      <c r="BO46" s="1714"/>
      <c r="BP46" s="1714"/>
      <c r="BQ46" s="1714"/>
      <c r="BR46" s="1714"/>
      <c r="BS46" s="1714"/>
      <c r="BT46" s="1714"/>
      <c r="BU46" s="1714"/>
      <c r="BV46" s="1714"/>
      <c r="BW46" s="1714"/>
      <c r="BX46" s="1714"/>
      <c r="BY46" s="1714"/>
      <c r="BZ46" s="1714"/>
      <c r="CA46" s="1714"/>
      <c r="CB46" s="1714"/>
      <c r="CC46" s="1714"/>
      <c r="CD46" s="1714"/>
      <c r="CE46" s="1714"/>
      <c r="CF46" s="1714"/>
      <c r="CG46" s="1714"/>
      <c r="CH46" s="1714"/>
      <c r="CI46" s="1714"/>
      <c r="CJ46" s="1714"/>
      <c r="CK46" s="1714"/>
      <c r="CL46" s="1714"/>
      <c r="CM46" s="1714"/>
      <c r="CN46" s="1714"/>
      <c r="CO46" s="1714"/>
      <c r="CP46" s="1714"/>
      <c r="CQ46" s="1714"/>
      <c r="CR46" s="1714"/>
      <c r="CS46" s="1714"/>
      <c r="CT46" s="1714"/>
      <c r="CU46" s="1714"/>
      <c r="CV46" s="1714"/>
      <c r="CW46" s="1714"/>
      <c r="CX46" s="1714"/>
      <c r="CY46" s="1714"/>
      <c r="CZ46" s="1714"/>
      <c r="DA46" s="1714"/>
      <c r="DB46" s="1714"/>
      <c r="DC46" s="1714"/>
      <c r="DD46" s="1714"/>
      <c r="DE46" s="1714"/>
      <c r="DF46" s="1714"/>
      <c r="DG46" s="1714"/>
      <c r="DH46" s="1714"/>
      <c r="DI46" s="1714"/>
      <c r="DJ46" s="1714"/>
      <c r="DK46" s="1714"/>
      <c r="DL46" s="1714"/>
      <c r="DM46" s="1714"/>
      <c r="DN46" s="1714"/>
      <c r="DO46" s="1714"/>
      <c r="DP46" s="1714"/>
      <c r="DQ46" s="1714"/>
      <c r="DR46" s="1714"/>
      <c r="DS46" s="1714"/>
      <c r="DT46" s="1714"/>
      <c r="DU46" s="1714"/>
      <c r="DV46" s="1714"/>
      <c r="DW46" s="1714"/>
      <c r="DX46" s="1714"/>
      <c r="DY46" s="1714"/>
      <c r="DZ46" s="1714"/>
      <c r="EA46" s="1714"/>
      <c r="EB46" s="1714"/>
      <c r="EC46" s="1714"/>
      <c r="ED46" s="1714"/>
      <c r="EE46" s="1714"/>
      <c r="EF46" s="1714"/>
      <c r="EG46" s="1714"/>
      <c r="EH46" s="1714"/>
      <c r="EI46" s="1714"/>
      <c r="EJ46" s="1714"/>
      <c r="EK46" s="1714"/>
      <c r="EL46" s="1714"/>
      <c r="EM46" s="1714"/>
      <c r="EN46" s="1714"/>
      <c r="EO46" s="1714"/>
      <c r="EP46" s="1714"/>
      <c r="EQ46" s="1714"/>
      <c r="ER46" s="1714"/>
      <c r="ES46" s="1714"/>
      <c r="ET46" s="1714"/>
      <c r="EU46" s="1714"/>
      <c r="EV46" s="1714"/>
      <c r="EW46" s="1714"/>
      <c r="EX46" s="1714"/>
      <c r="EY46" s="1714"/>
      <c r="EZ46" s="1714"/>
      <c r="FA46" s="1714"/>
      <c r="FB46" s="1714"/>
      <c r="FC46" s="1714"/>
      <c r="FD46" s="1714"/>
      <c r="FE46" s="1714"/>
      <c r="FF46" s="1714"/>
      <c r="FG46" s="1714"/>
      <c r="FH46" s="1714"/>
      <c r="FI46" s="1714"/>
      <c r="FJ46" s="1714"/>
      <c r="FK46" s="1714"/>
      <c r="FL46" s="1714"/>
      <c r="FM46" s="1714"/>
      <c r="FN46" s="1714"/>
      <c r="FO46" s="1714"/>
      <c r="FP46" s="1714"/>
      <c r="FQ46" s="1714"/>
      <c r="FR46" s="1714"/>
      <c r="FS46" s="1714"/>
      <c r="FT46" s="1714"/>
      <c r="FU46" s="1714"/>
      <c r="FV46" s="1714"/>
      <c r="FW46" s="1714"/>
      <c r="FX46" s="1714"/>
      <c r="FY46" s="1714"/>
      <c r="FZ46" s="1714"/>
      <c r="GA46" s="1714"/>
      <c r="GB46" s="1714"/>
      <c r="GC46" s="1714"/>
      <c r="GD46" s="1714"/>
      <c r="GE46" s="1714"/>
      <c r="GF46" s="1714"/>
      <c r="GG46" s="1714"/>
      <c r="GH46" s="1714"/>
      <c r="GI46" s="1714"/>
      <c r="GJ46" s="1714"/>
      <c r="GK46" s="1714"/>
      <c r="GL46" s="1714"/>
      <c r="GM46" s="1714"/>
      <c r="GN46" s="1714"/>
      <c r="GO46" s="1714"/>
      <c r="GP46" s="1714"/>
      <c r="GQ46" s="1714"/>
      <c r="GR46" s="1714"/>
      <c r="GS46" s="1714"/>
      <c r="GT46" s="1714"/>
      <c r="GU46" s="1714"/>
      <c r="GV46" s="1714"/>
      <c r="GW46" s="1714"/>
      <c r="GX46" s="1714"/>
      <c r="GY46" s="1714"/>
      <c r="GZ46" s="1714"/>
      <c r="HA46" s="1714"/>
      <c r="HB46" s="1714"/>
      <c r="HC46" s="1714"/>
      <c r="HD46" s="1714"/>
      <c r="HE46" s="1714"/>
      <c r="HF46" s="1714"/>
      <c r="HG46" s="1714"/>
      <c r="HH46" s="1714"/>
      <c r="HI46" s="1714"/>
      <c r="HJ46" s="1714"/>
      <c r="HK46" s="1714"/>
      <c r="HL46" s="1714"/>
      <c r="HM46" s="1714"/>
      <c r="HN46" s="1714"/>
      <c r="HO46" s="1714"/>
      <c r="HP46" s="1714"/>
      <c r="HQ46" s="1714"/>
      <c r="HR46" s="1714"/>
      <c r="HS46" s="1714"/>
      <c r="HT46" s="1714"/>
      <c r="HU46" s="1714"/>
      <c r="HV46" s="1714"/>
      <c r="HW46" s="1714"/>
      <c r="HX46" s="1714"/>
      <c r="HY46" s="1714"/>
      <c r="HZ46" s="1714"/>
      <c r="IA46" s="1714"/>
      <c r="IB46" s="1714"/>
      <c r="IC46" s="1714"/>
      <c r="ID46" s="1714"/>
      <c r="IE46" s="1714"/>
      <c r="IF46" s="1714"/>
      <c r="IG46" s="1714"/>
      <c r="IH46" s="1714"/>
      <c r="II46" s="1714"/>
      <c r="IJ46" s="1714"/>
      <c r="IK46" s="1714"/>
      <c r="IL46" s="1714"/>
      <c r="IM46" s="1714"/>
      <c r="IN46" s="1714"/>
      <c r="IO46" s="1714"/>
      <c r="IP46" s="1714"/>
      <c r="IQ46" s="1714"/>
      <c r="IR46" s="1714"/>
      <c r="IS46" s="1714"/>
      <c r="IT46" s="1714"/>
      <c r="IU46" s="1714"/>
      <c r="IV46" s="1714"/>
      <c r="IW46" s="1714"/>
      <c r="IX46" s="1714"/>
      <c r="IY46" s="1714"/>
      <c r="IZ46" s="1714"/>
      <c r="JA46" s="1714"/>
      <c r="JB46" s="1714"/>
      <c r="JC46" s="1714"/>
      <c r="JD46" s="1714"/>
      <c r="JE46" s="1714"/>
      <c r="JF46" s="1714"/>
      <c r="JG46" s="1714"/>
      <c r="JH46" s="1714"/>
      <c r="JI46" s="1714"/>
      <c r="JJ46" s="1714"/>
      <c r="JK46" s="1714"/>
      <c r="JL46" s="1714"/>
      <c r="JM46" s="1714"/>
      <c r="JN46" s="1714"/>
      <c r="JO46" s="1714"/>
      <c r="JP46" s="1714"/>
      <c r="JQ46" s="1714"/>
      <c r="JR46" s="1714"/>
      <c r="JS46" s="1714"/>
      <c r="JT46" s="1714"/>
      <c r="JU46" s="1714"/>
      <c r="JV46" s="1714"/>
      <c r="JW46" s="1714"/>
      <c r="JX46" s="1714"/>
      <c r="JY46" s="1714"/>
      <c r="JZ46" s="1714"/>
      <c r="KA46" s="1714"/>
      <c r="KB46" s="1714"/>
      <c r="KC46" s="1714"/>
      <c r="KD46" s="1714"/>
      <c r="KE46" s="1714"/>
      <c r="KF46" s="1714"/>
      <c r="KG46" s="1714"/>
      <c r="KH46" s="1714"/>
      <c r="KI46" s="1714"/>
      <c r="KJ46" s="1714"/>
      <c r="KK46" s="1714"/>
      <c r="KL46" s="1714"/>
      <c r="KM46" s="1714"/>
      <c r="KN46" s="1714"/>
      <c r="KO46" s="1714"/>
      <c r="KP46" s="1714"/>
      <c r="KQ46" s="1714"/>
      <c r="KR46" s="1714"/>
      <c r="KS46" s="1714"/>
      <c r="KT46" s="1714"/>
      <c r="KU46" s="1714"/>
      <c r="KV46" s="1714"/>
      <c r="KW46" s="1714"/>
      <c r="KX46" s="1714"/>
      <c r="KY46" s="1714"/>
      <c r="KZ46" s="1714"/>
      <c r="LA46" s="1714"/>
      <c r="LB46" s="1714"/>
      <c r="LC46" s="1714"/>
      <c r="LD46" s="1714"/>
      <c r="LE46" s="1714"/>
      <c r="LF46" s="1714"/>
      <c r="LG46" s="1714"/>
      <c r="LH46" s="1714"/>
      <c r="LI46" s="1714"/>
      <c r="LJ46" s="1714"/>
      <c r="LK46" s="1714"/>
      <c r="LL46" s="1714"/>
      <c r="LM46" s="1714"/>
      <c r="LN46" s="1714"/>
      <c r="LO46" s="1714"/>
      <c r="LP46" s="1714"/>
      <c r="LQ46" s="1714"/>
      <c r="LR46" s="1714"/>
      <c r="LS46" s="1714"/>
      <c r="LT46" s="1714"/>
      <c r="LU46" s="1714"/>
      <c r="LV46" s="1714"/>
      <c r="LW46" s="1714"/>
      <c r="LX46" s="1714"/>
      <c r="LY46" s="1714"/>
      <c r="LZ46" s="1714"/>
      <c r="MA46" s="1714"/>
      <c r="MB46" s="1714"/>
      <c r="MC46" s="1714"/>
      <c r="MD46" s="1714"/>
      <c r="ME46" s="1714"/>
      <c r="MF46" s="1714"/>
      <c r="MG46" s="1714"/>
      <c r="MH46" s="1714"/>
      <c r="MI46" s="1714"/>
      <c r="MJ46" s="1714"/>
      <c r="MK46" s="1714"/>
      <c r="ML46" s="1714"/>
      <c r="MM46" s="1714"/>
      <c r="MN46" s="1714"/>
      <c r="MO46" s="1714"/>
      <c r="MP46" s="1714"/>
      <c r="MQ46" s="1714"/>
      <c r="MR46" s="1714"/>
      <c r="MS46" s="1714"/>
      <c r="MT46" s="1714"/>
      <c r="MU46" s="1714"/>
      <c r="MV46" s="1714"/>
      <c r="MW46" s="1714"/>
      <c r="MX46" s="1714"/>
      <c r="MY46" s="1714"/>
      <c r="MZ46" s="1714"/>
      <c r="NA46" s="1714"/>
      <c r="NB46" s="1714"/>
      <c r="NC46" s="1714"/>
      <c r="ND46" s="1714"/>
      <c r="NE46" s="1714"/>
      <c r="NF46" s="1714"/>
      <c r="NG46" s="1714"/>
      <c r="NH46" s="1714"/>
      <c r="NI46" s="1714"/>
      <c r="NJ46" s="1714"/>
      <c r="NK46" s="1714"/>
      <c r="NL46" s="1714"/>
      <c r="NM46" s="1714"/>
      <c r="NN46" s="1714"/>
      <c r="NO46" s="1714"/>
      <c r="NP46" s="1714"/>
      <c r="NQ46" s="1714"/>
      <c r="NR46" s="1714"/>
      <c r="NS46" s="1714"/>
      <c r="NT46" s="1714"/>
      <c r="NU46" s="1714"/>
      <c r="NV46" s="1714"/>
      <c r="NW46" s="1714"/>
      <c r="NX46" s="1714"/>
      <c r="NY46" s="1714"/>
      <c r="NZ46" s="1714"/>
      <c r="OA46" s="1714"/>
      <c r="OB46" s="1714"/>
      <c r="OC46" s="1714"/>
      <c r="OD46" s="1714"/>
      <c r="OE46" s="1714"/>
      <c r="OF46" s="1714"/>
      <c r="OG46" s="1714"/>
      <c r="OH46" s="1714"/>
      <c r="OI46" s="1714"/>
      <c r="OJ46" s="1714"/>
      <c r="OK46" s="1714"/>
      <c r="OL46" s="1714"/>
      <c r="OM46" s="1714"/>
      <c r="ON46" s="1714"/>
      <c r="OO46" s="1714"/>
      <c r="OP46" s="1714"/>
      <c r="OQ46" s="1714"/>
      <c r="OR46" s="1714"/>
      <c r="OS46" s="1714"/>
      <c r="OT46" s="1714"/>
      <c r="OU46" s="1714"/>
      <c r="OV46" s="1714"/>
      <c r="OW46" s="1714"/>
      <c r="OX46" s="1714"/>
      <c r="OY46" s="1714"/>
      <c r="OZ46" s="1714"/>
      <c r="PA46" s="1714"/>
      <c r="PB46" s="1714"/>
      <c r="PC46" s="1714"/>
      <c r="PD46" s="1714"/>
      <c r="PE46" s="1714"/>
      <c r="PF46" s="1714"/>
      <c r="PG46" s="1714"/>
      <c r="PH46" s="1714"/>
      <c r="PI46" s="1714"/>
      <c r="PJ46" s="1714"/>
      <c r="PK46" s="1714"/>
      <c r="PL46" s="1714"/>
      <c r="PM46" s="1714"/>
      <c r="PN46" s="1714"/>
      <c r="PO46" s="1714"/>
      <c r="PP46" s="1714"/>
      <c r="PQ46" s="1714"/>
      <c r="PR46" s="1714"/>
      <c r="PS46" s="1714"/>
      <c r="PT46" s="1714"/>
      <c r="PU46" s="1714"/>
      <c r="PV46" s="1714"/>
      <c r="PW46" s="1714"/>
      <c r="PX46" s="1714"/>
      <c r="PY46" s="1714"/>
      <c r="PZ46" s="1714"/>
      <c r="QA46" s="1714"/>
      <c r="QB46" s="1714"/>
      <c r="QC46" s="1714"/>
      <c r="QD46" s="1714"/>
      <c r="QE46" s="1714"/>
      <c r="QF46" s="1714"/>
      <c r="QG46" s="1714"/>
      <c r="QH46" s="1714"/>
      <c r="QI46" s="1714"/>
      <c r="QJ46" s="1714"/>
      <c r="QK46" s="1714"/>
      <c r="QL46" s="1714"/>
      <c r="QM46" s="1714"/>
      <c r="QN46" s="1714"/>
      <c r="QO46" s="1714"/>
      <c r="QP46" s="1714"/>
      <c r="QQ46" s="1714"/>
      <c r="QR46" s="1714"/>
      <c r="QS46" s="1714"/>
      <c r="QT46" s="1714"/>
      <c r="QU46" s="1714"/>
      <c r="QV46" s="1714"/>
      <c r="QW46" s="1714"/>
      <c r="QX46" s="1714"/>
      <c r="QY46" s="1714"/>
      <c r="QZ46" s="1714"/>
      <c r="RA46" s="1714"/>
      <c r="RB46" s="1714"/>
      <c r="RC46" s="1714"/>
      <c r="RD46" s="1714"/>
      <c r="RE46" s="1714"/>
      <c r="RF46" s="1714"/>
      <c r="RG46" s="1714"/>
      <c r="RH46" s="1714"/>
      <c r="RI46" s="1714"/>
      <c r="RJ46" s="1714"/>
      <c r="RK46" s="1714"/>
      <c r="RL46" s="1714"/>
      <c r="RM46" s="1714"/>
      <c r="RN46" s="1714"/>
      <c r="RO46" s="1714"/>
      <c r="RP46" s="1714"/>
      <c r="RQ46" s="1714"/>
      <c r="RR46" s="1714"/>
      <c r="RS46" s="1714"/>
      <c r="RT46" s="1714"/>
      <c r="RU46" s="1714"/>
      <c r="RV46" s="1714"/>
      <c r="RW46" s="1714"/>
      <c r="RX46" s="1714"/>
      <c r="RY46" s="1714"/>
      <c r="RZ46" s="1714"/>
      <c r="SA46" s="1714"/>
      <c r="SB46" s="1714"/>
      <c r="SC46" s="1714"/>
      <c r="SD46" s="1714"/>
      <c r="SE46" s="1714"/>
      <c r="SF46" s="1714"/>
      <c r="SG46" s="1714"/>
      <c r="SH46" s="1714"/>
      <c r="SI46" s="1714"/>
      <c r="SJ46" s="1714"/>
      <c r="SK46" s="1714"/>
      <c r="SL46" s="1714"/>
      <c r="SM46" s="1714"/>
      <c r="SN46" s="1714"/>
      <c r="SO46" s="1714"/>
      <c r="SP46" s="1714"/>
      <c r="SQ46" s="1714"/>
      <c r="SR46" s="1714"/>
      <c r="SS46" s="1714"/>
      <c r="ST46" s="1714"/>
      <c r="SU46" s="1714"/>
      <c r="SV46" s="1714"/>
      <c r="SW46" s="1714"/>
      <c r="SX46" s="1714"/>
      <c r="SY46" s="1714"/>
      <c r="SZ46" s="1714"/>
      <c r="TA46" s="1714"/>
      <c r="TB46" s="1714"/>
      <c r="TC46" s="1714"/>
      <c r="TD46" s="1714"/>
      <c r="TE46" s="1714"/>
      <c r="TF46" s="1714"/>
      <c r="TG46" s="1714"/>
      <c r="TH46" s="1714"/>
      <c r="TI46" s="1714"/>
      <c r="TJ46" s="1714"/>
      <c r="TK46" s="1714"/>
      <c r="TL46" s="1714"/>
      <c r="TM46" s="1714"/>
      <c r="TN46" s="1714"/>
      <c r="TO46" s="1714"/>
      <c r="TP46" s="1714"/>
      <c r="TQ46" s="1714"/>
      <c r="TR46" s="1714"/>
      <c r="TS46" s="1714"/>
      <c r="TT46" s="1714"/>
      <c r="TU46" s="1714"/>
      <c r="TV46" s="1714"/>
      <c r="TW46" s="1714"/>
      <c r="TX46" s="1714"/>
      <c r="TY46" s="1714"/>
      <c r="TZ46" s="1714"/>
      <c r="UA46" s="1714"/>
      <c r="UB46" s="1714"/>
      <c r="UC46" s="1714"/>
      <c r="UD46" s="1714"/>
      <c r="UE46" s="1714"/>
      <c r="UF46" s="1714"/>
      <c r="UG46" s="1714"/>
      <c r="UH46" s="1714"/>
      <c r="UI46" s="1714"/>
      <c r="UJ46" s="1714"/>
      <c r="UK46" s="1714"/>
      <c r="UL46" s="1714"/>
      <c r="UM46" s="1714"/>
      <c r="UN46" s="1714"/>
      <c r="UO46" s="1714"/>
      <c r="UP46" s="1714"/>
      <c r="UQ46" s="1714"/>
      <c r="UR46" s="1714"/>
      <c r="US46" s="1714"/>
      <c r="UT46" s="1714"/>
      <c r="UU46" s="1714"/>
      <c r="UV46" s="1714"/>
      <c r="UW46" s="1714"/>
      <c r="UX46" s="1714"/>
      <c r="UY46" s="1714"/>
      <c r="UZ46" s="1714"/>
      <c r="VA46" s="1714"/>
      <c r="VB46" s="1714"/>
      <c r="VC46" s="1714"/>
      <c r="VD46" s="1714"/>
      <c r="VE46" s="1714"/>
      <c r="VF46" s="1714"/>
      <c r="VG46" s="1714"/>
      <c r="VH46" s="1714"/>
      <c r="VI46" s="1714"/>
      <c r="VJ46" s="1714"/>
      <c r="VK46" s="1714"/>
      <c r="VL46" s="1714"/>
      <c r="VM46" s="1714"/>
      <c r="VN46" s="1714"/>
      <c r="VO46" s="1714"/>
      <c r="VP46" s="1714"/>
      <c r="VQ46" s="1714"/>
      <c r="VR46" s="1714"/>
      <c r="VS46" s="1714"/>
      <c r="VT46" s="1714"/>
      <c r="VU46" s="1714"/>
      <c r="VV46" s="1714"/>
      <c r="VW46" s="1714"/>
      <c r="VX46" s="1714"/>
      <c r="VY46" s="1714"/>
      <c r="VZ46" s="1714"/>
      <c r="WA46" s="1714"/>
      <c r="WB46" s="1714"/>
      <c r="WC46" s="1714"/>
      <c r="WD46" s="1714"/>
      <c r="WE46" s="1714"/>
      <c r="WF46" s="1714"/>
      <c r="WG46" s="1714"/>
      <c r="WH46" s="1714"/>
      <c r="WI46" s="1714"/>
      <c r="WJ46" s="1714"/>
      <c r="WK46" s="1714"/>
      <c r="WL46" s="1714"/>
      <c r="WM46" s="1714"/>
      <c r="WN46" s="1714"/>
      <c r="WO46" s="1714"/>
      <c r="WP46" s="1714"/>
      <c r="WQ46" s="1714"/>
      <c r="WR46" s="1714"/>
      <c r="WS46" s="1714"/>
      <c r="WT46" s="1714"/>
      <c r="WU46" s="1714"/>
      <c r="WV46" s="1714"/>
      <c r="WW46" s="1714"/>
      <c r="WX46" s="1714"/>
      <c r="WY46" s="1714"/>
      <c r="WZ46" s="1714"/>
      <c r="XA46" s="1714"/>
      <c r="XB46" s="1714"/>
      <c r="XC46" s="1714"/>
      <c r="XD46" s="1714"/>
      <c r="XE46" s="1714"/>
      <c r="XF46" s="1714"/>
      <c r="XG46" s="1714"/>
      <c r="XH46" s="1714"/>
      <c r="XI46" s="1714"/>
      <c r="XJ46" s="1714"/>
      <c r="XK46" s="1714"/>
      <c r="XL46" s="1714"/>
      <c r="XM46" s="1714"/>
      <c r="XN46" s="1714"/>
      <c r="XO46" s="1714"/>
      <c r="XP46" s="1714"/>
      <c r="XQ46" s="1714"/>
      <c r="XR46" s="1714"/>
      <c r="XS46" s="1714"/>
      <c r="XT46" s="1714"/>
      <c r="XU46" s="1714"/>
      <c r="XV46" s="1714"/>
      <c r="XW46" s="1714"/>
      <c r="XX46" s="1714"/>
      <c r="XY46" s="1714"/>
      <c r="XZ46" s="1714"/>
      <c r="YA46" s="1714"/>
      <c r="YB46" s="1714"/>
      <c r="YC46" s="1714"/>
      <c r="YD46" s="1714"/>
      <c r="YE46" s="1714"/>
      <c r="YF46" s="1714"/>
      <c r="YG46" s="1714"/>
      <c r="YH46" s="1714"/>
      <c r="YI46" s="1714"/>
      <c r="YJ46" s="1714"/>
      <c r="YK46" s="1714"/>
      <c r="YL46" s="1714"/>
      <c r="YM46" s="1714"/>
      <c r="YN46" s="1714"/>
      <c r="YO46" s="1714"/>
      <c r="YP46" s="1714"/>
      <c r="YQ46" s="1714"/>
      <c r="YR46" s="1714"/>
      <c r="YS46" s="1714"/>
      <c r="YT46" s="1714"/>
      <c r="YU46" s="1714"/>
      <c r="YV46" s="1714"/>
      <c r="YW46" s="1714"/>
      <c r="YX46" s="1714"/>
      <c r="YY46" s="1714"/>
      <c r="YZ46" s="1714"/>
      <c r="ZA46" s="1714"/>
      <c r="ZB46" s="1714"/>
      <c r="ZC46" s="1714"/>
      <c r="ZD46" s="1714"/>
      <c r="ZE46" s="1714"/>
      <c r="ZF46" s="1714"/>
      <c r="ZG46" s="1714"/>
      <c r="ZH46" s="1714"/>
      <c r="ZI46" s="1714"/>
      <c r="ZJ46" s="1714"/>
      <c r="ZK46" s="1714"/>
      <c r="ZL46" s="1714"/>
      <c r="ZM46" s="1714"/>
      <c r="ZN46" s="1714"/>
      <c r="ZO46" s="1714"/>
      <c r="ZP46" s="1714"/>
      <c r="ZQ46" s="1714"/>
      <c r="ZR46" s="1714"/>
      <c r="ZS46" s="1714"/>
      <c r="ZT46" s="1714"/>
      <c r="ZU46" s="1714"/>
      <c r="ZV46" s="1714"/>
      <c r="ZW46" s="1714"/>
      <c r="ZX46" s="1714"/>
      <c r="ZY46" s="1714"/>
      <c r="ZZ46" s="1714"/>
      <c r="AAA46" s="1714"/>
      <c r="AAB46" s="1714"/>
      <c r="AAC46" s="1714"/>
      <c r="AAD46" s="1714"/>
      <c r="AAE46" s="1714"/>
      <c r="AAF46" s="1714"/>
      <c r="AAG46" s="1714"/>
      <c r="AAH46" s="1714"/>
      <c r="AAI46" s="1714"/>
      <c r="AAJ46" s="1714"/>
      <c r="AAK46" s="1714"/>
      <c r="AAL46" s="1714"/>
      <c r="AAM46" s="1714"/>
      <c r="AAN46" s="1714"/>
      <c r="AAO46" s="1714"/>
      <c r="AAP46" s="1714"/>
      <c r="AAQ46" s="1714"/>
      <c r="AAR46" s="1714"/>
      <c r="AAS46" s="1714"/>
      <c r="AAT46" s="1714"/>
      <c r="AAU46" s="1714"/>
      <c r="AAV46" s="1714"/>
      <c r="AAW46" s="1714"/>
      <c r="AAX46" s="1714"/>
      <c r="AAY46" s="1714"/>
      <c r="AAZ46" s="1714"/>
      <c r="ABA46" s="1714"/>
      <c r="ABB46" s="1714"/>
      <c r="ABC46" s="1714"/>
      <c r="ABD46" s="1714"/>
      <c r="ABE46" s="1714"/>
      <c r="ABF46" s="1714"/>
      <c r="ABG46" s="1714"/>
      <c r="ABH46" s="1714"/>
      <c r="ABI46" s="1714"/>
      <c r="ABJ46" s="1714"/>
      <c r="ABK46" s="1714"/>
      <c r="ABL46" s="1714"/>
      <c r="ABM46" s="1714"/>
      <c r="ABN46" s="1714"/>
      <c r="ABO46" s="1714"/>
      <c r="ABP46" s="1714"/>
      <c r="ABQ46" s="1714"/>
      <c r="ABR46" s="1714"/>
      <c r="ABS46" s="1714"/>
      <c r="ABT46" s="1714"/>
      <c r="ABU46" s="1714"/>
      <c r="ABV46" s="1714"/>
      <c r="ABW46" s="1714"/>
      <c r="ABX46" s="1714"/>
      <c r="ABY46" s="1714"/>
      <c r="ABZ46" s="1714"/>
      <c r="ACA46" s="1714"/>
      <c r="ACB46" s="1714"/>
      <c r="ACC46" s="1714"/>
      <c r="ACD46" s="1714"/>
      <c r="ACE46" s="1714"/>
      <c r="ACF46" s="1714"/>
      <c r="ACG46" s="1714"/>
      <c r="ACH46" s="1714"/>
      <c r="ACI46" s="1714"/>
      <c r="ACJ46" s="1714"/>
      <c r="ACK46" s="1714"/>
      <c r="ACL46" s="1714"/>
      <c r="ACM46" s="1714"/>
      <c r="ACN46" s="1714"/>
      <c r="ACO46" s="1714"/>
      <c r="ACP46" s="1714"/>
      <c r="ACQ46" s="1714"/>
      <c r="ACR46" s="1714"/>
      <c r="ACS46" s="1714"/>
      <c r="ACT46" s="1714"/>
      <c r="ACU46" s="1714"/>
      <c r="ACV46" s="1714"/>
      <c r="ACW46" s="1714"/>
      <c r="ACX46" s="1714"/>
      <c r="ACY46" s="1714"/>
      <c r="ACZ46" s="1714"/>
      <c r="ADA46" s="1714"/>
      <c r="ADB46" s="1714"/>
      <c r="ADC46" s="1714"/>
      <c r="ADD46" s="1714"/>
      <c r="ADE46" s="1714"/>
      <c r="ADF46" s="1714"/>
      <c r="ADG46" s="1714"/>
      <c r="ADH46" s="1714"/>
      <c r="ADI46" s="1714"/>
      <c r="ADJ46" s="1714"/>
      <c r="ADK46" s="1714"/>
      <c r="ADL46" s="1714"/>
      <c r="ADM46" s="1714"/>
      <c r="ADN46" s="1714"/>
      <c r="ADO46" s="1714"/>
      <c r="ADP46" s="1714"/>
      <c r="ADQ46" s="1714"/>
      <c r="ADR46" s="1714"/>
      <c r="ADS46" s="1714"/>
      <c r="ADT46" s="1714"/>
      <c r="ADU46" s="1714"/>
      <c r="ADV46" s="1714"/>
      <c r="ADW46" s="1714"/>
      <c r="ADX46" s="1714"/>
      <c r="ADY46" s="1714"/>
      <c r="ADZ46" s="1714"/>
      <c r="AEA46" s="1714"/>
      <c r="AEB46" s="1714"/>
      <c r="AEC46" s="1714"/>
      <c r="AED46" s="1714"/>
      <c r="AEE46" s="1714"/>
      <c r="AEF46" s="1714"/>
      <c r="AEG46" s="1714"/>
      <c r="AEH46" s="1714"/>
      <c r="AEI46" s="1714"/>
      <c r="AEJ46" s="1714"/>
      <c r="AEK46" s="1714"/>
      <c r="AEL46" s="1714"/>
      <c r="AEM46" s="1714"/>
      <c r="AEN46" s="1714"/>
      <c r="AEO46" s="1714"/>
      <c r="AEP46" s="1714"/>
      <c r="AEQ46" s="1714"/>
      <c r="AER46" s="1714"/>
      <c r="AES46" s="1714"/>
      <c r="AET46" s="1714"/>
      <c r="AEU46" s="1714"/>
      <c r="AEV46" s="1714"/>
      <c r="AEW46" s="1714"/>
      <c r="AEX46" s="1714"/>
      <c r="AEY46" s="1714"/>
      <c r="AEZ46" s="1714"/>
      <c r="AFA46" s="1714"/>
      <c r="AFB46" s="1714"/>
      <c r="AFC46" s="1714"/>
      <c r="AFD46" s="1714"/>
      <c r="AFE46" s="1714"/>
      <c r="AFF46" s="1714"/>
      <c r="AFG46" s="1714"/>
      <c r="AFH46" s="1714"/>
      <c r="AFI46" s="1714"/>
      <c r="AFJ46" s="1714"/>
      <c r="AFK46" s="1714"/>
      <c r="AFL46" s="1714"/>
      <c r="AFM46" s="1714"/>
      <c r="AFN46" s="1714"/>
      <c r="AFO46" s="1714"/>
      <c r="AFP46" s="1714"/>
      <c r="AFQ46" s="1714"/>
      <c r="AFR46" s="1714"/>
      <c r="AFS46" s="1714"/>
      <c r="AFT46" s="1714"/>
      <c r="AFU46" s="1714"/>
      <c r="AFV46" s="1714"/>
      <c r="AFW46" s="1714"/>
      <c r="AFX46" s="1714"/>
      <c r="AFY46" s="1714"/>
      <c r="AFZ46" s="1714"/>
      <c r="AGA46" s="1714"/>
      <c r="AGB46" s="1714"/>
      <c r="AGC46" s="1714"/>
      <c r="AGD46" s="1714"/>
      <c r="AGE46" s="1714"/>
      <c r="AGF46" s="1714"/>
      <c r="AGG46" s="1714"/>
      <c r="AGH46" s="1714"/>
      <c r="AGI46" s="1714"/>
      <c r="AGJ46" s="1714"/>
      <c r="AGK46" s="1714"/>
      <c r="AGL46" s="1714"/>
      <c r="AGM46" s="1714"/>
      <c r="AGN46" s="1714"/>
      <c r="AGO46" s="1714"/>
      <c r="AGP46" s="1714"/>
      <c r="AGQ46" s="1714"/>
      <c r="AGR46" s="1714"/>
      <c r="AGS46" s="1714"/>
      <c r="AGT46" s="1714"/>
      <c r="AGU46" s="1714"/>
      <c r="AGV46" s="1714"/>
      <c r="AGW46" s="1714"/>
      <c r="AGX46" s="1714"/>
      <c r="AGY46" s="1714"/>
      <c r="AGZ46" s="1714"/>
      <c r="AHA46" s="1714"/>
      <c r="AHB46" s="1714"/>
      <c r="AHC46" s="1714"/>
      <c r="AHD46" s="1714"/>
      <c r="AHE46" s="1714"/>
      <c r="AHF46" s="1714"/>
      <c r="AHG46" s="1714"/>
      <c r="AHH46" s="1714"/>
      <c r="AHI46" s="1714"/>
      <c r="AHJ46" s="1714"/>
      <c r="AHK46" s="1714"/>
      <c r="AHL46" s="1714"/>
      <c r="AHM46" s="1714"/>
      <c r="AHN46" s="1714"/>
      <c r="AHO46" s="1714"/>
      <c r="AHP46" s="1714"/>
      <c r="AHQ46" s="1714"/>
      <c r="AHR46" s="1714"/>
      <c r="AHS46" s="1714"/>
      <c r="AHT46" s="1714"/>
      <c r="AHU46" s="1714"/>
      <c r="AHV46" s="1714"/>
      <c r="AHW46" s="1714"/>
      <c r="AHX46" s="1714"/>
      <c r="AHY46" s="1714"/>
      <c r="AHZ46" s="1714"/>
      <c r="AIA46" s="1714"/>
      <c r="AIB46" s="1714"/>
      <c r="AIC46" s="1714"/>
      <c r="AID46" s="1714"/>
      <c r="AIE46" s="1714"/>
      <c r="AIF46" s="1714"/>
      <c r="AIG46" s="1714"/>
      <c r="AIH46" s="1714"/>
      <c r="AII46" s="1714"/>
      <c r="AIJ46" s="1714"/>
      <c r="AIK46" s="1714"/>
      <c r="AIL46" s="1714"/>
      <c r="AIM46" s="1714"/>
      <c r="AIN46" s="1714"/>
      <c r="AIO46" s="1714"/>
      <c r="AIP46" s="1714"/>
      <c r="AIQ46" s="1714"/>
      <c r="AIR46" s="1714"/>
      <c r="AIS46" s="1714"/>
      <c r="AIT46" s="1714"/>
      <c r="AIU46" s="1714"/>
      <c r="AIV46" s="1714"/>
      <c r="AIW46" s="1714"/>
      <c r="AIX46" s="1714"/>
      <c r="AIY46" s="1714"/>
      <c r="AIZ46" s="1714"/>
      <c r="AJA46" s="1714"/>
      <c r="AJB46" s="1714"/>
      <c r="AJC46" s="1714"/>
      <c r="AJD46" s="1714"/>
      <c r="AJE46" s="1714"/>
      <c r="AJF46" s="1714"/>
      <c r="AJG46" s="1714"/>
      <c r="AJH46" s="1714"/>
      <c r="AJI46" s="1714"/>
      <c r="AJJ46" s="1714"/>
      <c r="AJK46" s="1714"/>
      <c r="AJL46" s="1714"/>
      <c r="AJM46" s="1714"/>
      <c r="AJN46" s="1714"/>
      <c r="AJO46" s="1714"/>
      <c r="AJP46" s="1714"/>
      <c r="AJQ46" s="1714"/>
      <c r="AJR46" s="1714"/>
      <c r="AJS46" s="1714"/>
      <c r="AJT46" s="1714"/>
      <c r="AJU46" s="1714"/>
      <c r="AJV46" s="1714"/>
      <c r="AJW46" s="1714"/>
      <c r="AJX46" s="1714"/>
      <c r="AJY46" s="1714"/>
      <c r="AJZ46" s="1714"/>
      <c r="AKA46" s="1714"/>
      <c r="AKB46" s="1714"/>
      <c r="AKC46" s="1714"/>
      <c r="AKD46" s="1714"/>
      <c r="AKE46" s="1714"/>
      <c r="AKF46" s="1714"/>
      <c r="AKG46" s="1714"/>
      <c r="AKH46" s="1714"/>
      <c r="AKI46" s="1714"/>
      <c r="AKJ46" s="1714"/>
      <c r="AKK46" s="1714"/>
      <c r="AKL46" s="1714"/>
      <c r="AKM46" s="1714"/>
      <c r="AKN46" s="1714"/>
      <c r="AKO46" s="1714"/>
      <c r="AKP46" s="1714"/>
      <c r="AKQ46" s="1714"/>
      <c r="AKR46" s="1714"/>
      <c r="AKS46" s="1714"/>
      <c r="AKT46" s="1714"/>
      <c r="AKU46" s="1714"/>
      <c r="AKV46" s="1714"/>
      <c r="AKW46" s="1714"/>
      <c r="AKX46" s="1714"/>
      <c r="AKY46" s="1714"/>
      <c r="AKZ46" s="1714"/>
      <c r="ALA46" s="1714"/>
      <c r="ALB46" s="1714"/>
      <c r="ALC46" s="1714"/>
      <c r="ALD46" s="1714"/>
      <c r="ALE46" s="1714"/>
      <c r="ALF46" s="1714"/>
      <c r="ALG46" s="1714"/>
      <c r="ALH46" s="1714"/>
      <c r="ALI46" s="1714"/>
      <c r="ALJ46" s="1714"/>
      <c r="ALK46" s="1714"/>
      <c r="ALL46" s="1714"/>
      <c r="ALM46" s="1714"/>
      <c r="ALN46" s="1714"/>
      <c r="ALO46" s="1714"/>
      <c r="ALP46" s="1714"/>
      <c r="ALQ46" s="1714"/>
      <c r="ALR46" s="1714"/>
      <c r="ALS46" s="1714"/>
      <c r="ALT46" s="1714"/>
      <c r="ALU46" s="1714"/>
      <c r="ALV46" s="1714"/>
      <c r="ALW46" s="1714"/>
      <c r="ALX46" s="1714"/>
      <c r="ALY46" s="1714"/>
      <c r="ALZ46" s="1714"/>
      <c r="AMA46" s="1714"/>
      <c r="AMB46" s="1714"/>
      <c r="AMC46" s="1714"/>
      <c r="AMD46" s="1714"/>
      <c r="AME46" s="1714"/>
      <c r="AMF46" s="1714"/>
      <c r="AMG46" s="1714"/>
      <c r="AMH46" s="1714"/>
      <c r="AMI46" s="1714"/>
      <c r="AMJ46" s="1714"/>
      <c r="AMK46" s="1714"/>
    </row>
    <row r="47" spans="1:1025" s="1409" customFormat="1" ht="30" customHeight="1">
      <c r="A47" s="1705" t="s">
        <v>3862</v>
      </c>
      <c r="B47" s="1705" t="s">
        <v>3863</v>
      </c>
      <c r="C47" s="1705" t="s">
        <v>647</v>
      </c>
      <c r="D47" s="1705" t="s">
        <v>4058</v>
      </c>
      <c r="E47" s="1705" t="s">
        <v>4059</v>
      </c>
      <c r="F47" s="1705" t="s">
        <v>4060</v>
      </c>
      <c r="G47" s="1705" t="s">
        <v>4061</v>
      </c>
      <c r="H47" s="1705"/>
      <c r="I47" s="1705"/>
      <c r="J47" s="1705"/>
      <c r="K47" s="1705"/>
      <c r="L47" s="1705"/>
      <c r="M47" s="1705"/>
      <c r="N47" s="1705"/>
      <c r="O47" s="1705"/>
      <c r="P47" s="1705" t="s">
        <v>4142</v>
      </c>
      <c r="Q47" s="1705" t="s">
        <v>4143</v>
      </c>
      <c r="R47" s="1739"/>
      <c r="S47" s="1705" t="s">
        <v>4144</v>
      </c>
      <c r="T47" s="1709" t="s">
        <v>4145</v>
      </c>
      <c r="U47" s="1705" t="s">
        <v>2504</v>
      </c>
      <c r="V47" s="1705" t="s">
        <v>3928</v>
      </c>
      <c r="W47" s="1705" t="s">
        <v>3941</v>
      </c>
      <c r="X47" s="1705" t="s">
        <v>3874</v>
      </c>
      <c r="Y47" s="1705" t="s">
        <v>3902</v>
      </c>
      <c r="Z47" s="1705" t="s">
        <v>4146</v>
      </c>
      <c r="AA47" s="1705" t="s">
        <v>1146</v>
      </c>
      <c r="AB47" s="1705" t="s">
        <v>4067</v>
      </c>
      <c r="AC47" s="1705" t="s">
        <v>4068</v>
      </c>
      <c r="AD47" s="1705" t="s">
        <v>3906</v>
      </c>
      <c r="AE47" s="1705" t="s">
        <v>138</v>
      </c>
      <c r="AF47" s="1705" t="s">
        <v>3881</v>
      </c>
      <c r="AG47" s="1705"/>
      <c r="AH47" s="1705"/>
      <c r="AI47" s="1705"/>
      <c r="AJ47" s="1705"/>
      <c r="AK47" s="1705"/>
      <c r="AL47" s="1705"/>
      <c r="AM47" s="1705"/>
      <c r="AN47" s="1705"/>
      <c r="AO47" s="1705"/>
      <c r="AP47" s="1705"/>
      <c r="AQ47" s="1705"/>
      <c r="AR47" s="1705"/>
      <c r="AS47" s="1705"/>
      <c r="AT47" s="1705"/>
      <c r="AU47" s="1705"/>
      <c r="AV47" s="1705"/>
      <c r="AW47" s="1705"/>
      <c r="AX47" s="1705"/>
      <c r="AY47" s="1705"/>
      <c r="AZ47" s="1705"/>
      <c r="BA47" s="1705" t="s">
        <v>3882</v>
      </c>
      <c r="BB47" s="1714"/>
      <c r="BC47" s="1714"/>
      <c r="BD47" s="1714"/>
      <c r="BE47" s="1714"/>
      <c r="BF47" s="1714"/>
      <c r="BG47" s="1714"/>
      <c r="BH47" s="1714"/>
      <c r="BI47" s="1714"/>
      <c r="BJ47" s="1714"/>
      <c r="BK47" s="1714"/>
      <c r="BL47" s="1714"/>
      <c r="BM47" s="1714"/>
      <c r="BN47" s="1714"/>
      <c r="BO47" s="1714"/>
      <c r="BP47" s="1714"/>
      <c r="BQ47" s="1714"/>
      <c r="BR47" s="1714"/>
      <c r="BS47" s="1714"/>
      <c r="BT47" s="1714"/>
      <c r="BU47" s="1714"/>
      <c r="BV47" s="1714"/>
      <c r="BW47" s="1714"/>
      <c r="BX47" s="1714"/>
      <c r="BY47" s="1714"/>
      <c r="BZ47" s="1714"/>
      <c r="CA47" s="1714"/>
      <c r="CB47" s="1714"/>
      <c r="CC47" s="1714"/>
      <c r="CD47" s="1714"/>
      <c r="CE47" s="1714"/>
      <c r="CF47" s="1714"/>
      <c r="CG47" s="1714"/>
      <c r="CH47" s="1714"/>
      <c r="CI47" s="1714"/>
      <c r="CJ47" s="1714"/>
      <c r="CK47" s="1714"/>
      <c r="CL47" s="1714"/>
      <c r="CM47" s="1714"/>
      <c r="CN47" s="1714"/>
      <c r="CO47" s="1714"/>
      <c r="CP47" s="1714"/>
      <c r="CQ47" s="1714"/>
      <c r="CR47" s="1714"/>
      <c r="CS47" s="1714"/>
      <c r="CT47" s="1714"/>
      <c r="CU47" s="1714"/>
      <c r="CV47" s="1714"/>
      <c r="CW47" s="1714"/>
      <c r="CX47" s="1714"/>
      <c r="CY47" s="1714"/>
      <c r="CZ47" s="1714"/>
      <c r="DA47" s="1714"/>
      <c r="DB47" s="1714"/>
      <c r="DC47" s="1714"/>
      <c r="DD47" s="1714"/>
      <c r="DE47" s="1714"/>
      <c r="DF47" s="1714"/>
      <c r="DG47" s="1714"/>
      <c r="DH47" s="1714"/>
      <c r="DI47" s="1714"/>
      <c r="DJ47" s="1714"/>
      <c r="DK47" s="1714"/>
      <c r="DL47" s="1714"/>
      <c r="DM47" s="1714"/>
      <c r="DN47" s="1714"/>
      <c r="DO47" s="1714"/>
      <c r="DP47" s="1714"/>
      <c r="DQ47" s="1714"/>
      <c r="DR47" s="1714"/>
      <c r="DS47" s="1714"/>
      <c r="DT47" s="1714"/>
      <c r="DU47" s="1714"/>
      <c r="DV47" s="1714"/>
      <c r="DW47" s="1714"/>
      <c r="DX47" s="1714"/>
      <c r="DY47" s="1714"/>
      <c r="DZ47" s="1714"/>
      <c r="EA47" s="1714"/>
      <c r="EB47" s="1714"/>
      <c r="EC47" s="1714"/>
      <c r="ED47" s="1714"/>
      <c r="EE47" s="1714"/>
      <c r="EF47" s="1714"/>
      <c r="EG47" s="1714"/>
      <c r="EH47" s="1714"/>
      <c r="EI47" s="1714"/>
      <c r="EJ47" s="1714"/>
      <c r="EK47" s="1714"/>
      <c r="EL47" s="1714"/>
      <c r="EM47" s="1714"/>
      <c r="EN47" s="1714"/>
      <c r="EO47" s="1714"/>
      <c r="EP47" s="1714"/>
      <c r="EQ47" s="1714"/>
      <c r="ER47" s="1714"/>
      <c r="ES47" s="1714"/>
      <c r="ET47" s="1714"/>
      <c r="EU47" s="1714"/>
      <c r="EV47" s="1714"/>
      <c r="EW47" s="1714"/>
      <c r="EX47" s="1714"/>
      <c r="EY47" s="1714"/>
      <c r="EZ47" s="1714"/>
      <c r="FA47" s="1714"/>
      <c r="FB47" s="1714"/>
      <c r="FC47" s="1714"/>
      <c r="FD47" s="1714"/>
      <c r="FE47" s="1714"/>
      <c r="FF47" s="1714"/>
      <c r="FG47" s="1714"/>
      <c r="FH47" s="1714"/>
      <c r="FI47" s="1714"/>
      <c r="FJ47" s="1714"/>
      <c r="FK47" s="1714"/>
      <c r="FL47" s="1714"/>
      <c r="FM47" s="1714"/>
      <c r="FN47" s="1714"/>
      <c r="FO47" s="1714"/>
      <c r="FP47" s="1714"/>
      <c r="FQ47" s="1714"/>
      <c r="FR47" s="1714"/>
      <c r="FS47" s="1714"/>
      <c r="FT47" s="1714"/>
      <c r="FU47" s="1714"/>
      <c r="FV47" s="1714"/>
      <c r="FW47" s="1714"/>
      <c r="FX47" s="1714"/>
      <c r="FY47" s="1714"/>
      <c r="FZ47" s="1714"/>
      <c r="GA47" s="1714"/>
      <c r="GB47" s="1714"/>
      <c r="GC47" s="1714"/>
      <c r="GD47" s="1714"/>
      <c r="GE47" s="1714"/>
      <c r="GF47" s="1714"/>
      <c r="GG47" s="1714"/>
      <c r="GH47" s="1714"/>
      <c r="GI47" s="1714"/>
      <c r="GJ47" s="1714"/>
      <c r="GK47" s="1714"/>
      <c r="GL47" s="1714"/>
      <c r="GM47" s="1714"/>
      <c r="GN47" s="1714"/>
      <c r="GO47" s="1714"/>
      <c r="GP47" s="1714"/>
      <c r="GQ47" s="1714"/>
      <c r="GR47" s="1714"/>
      <c r="GS47" s="1714"/>
      <c r="GT47" s="1714"/>
      <c r="GU47" s="1714"/>
      <c r="GV47" s="1714"/>
      <c r="GW47" s="1714"/>
      <c r="GX47" s="1714"/>
      <c r="GY47" s="1714"/>
      <c r="GZ47" s="1714"/>
      <c r="HA47" s="1714"/>
      <c r="HB47" s="1714"/>
      <c r="HC47" s="1714"/>
      <c r="HD47" s="1714"/>
      <c r="HE47" s="1714"/>
      <c r="HF47" s="1714"/>
      <c r="HG47" s="1714"/>
      <c r="HH47" s="1714"/>
      <c r="HI47" s="1714"/>
      <c r="HJ47" s="1714"/>
      <c r="HK47" s="1714"/>
      <c r="HL47" s="1714"/>
      <c r="HM47" s="1714"/>
      <c r="HN47" s="1714"/>
      <c r="HO47" s="1714"/>
      <c r="HP47" s="1714"/>
      <c r="HQ47" s="1714"/>
      <c r="HR47" s="1714"/>
      <c r="HS47" s="1714"/>
      <c r="HT47" s="1714"/>
      <c r="HU47" s="1714"/>
      <c r="HV47" s="1714"/>
      <c r="HW47" s="1714"/>
      <c r="HX47" s="1714"/>
      <c r="HY47" s="1714"/>
      <c r="HZ47" s="1714"/>
      <c r="IA47" s="1714"/>
      <c r="IB47" s="1714"/>
      <c r="IC47" s="1714"/>
      <c r="ID47" s="1714"/>
      <c r="IE47" s="1714"/>
      <c r="IF47" s="1714"/>
      <c r="IG47" s="1714"/>
      <c r="IH47" s="1714"/>
      <c r="II47" s="1714"/>
      <c r="IJ47" s="1714"/>
      <c r="IK47" s="1714"/>
      <c r="IL47" s="1714"/>
      <c r="IM47" s="1714"/>
      <c r="IN47" s="1714"/>
      <c r="IO47" s="1714"/>
      <c r="IP47" s="1714"/>
      <c r="IQ47" s="1714"/>
      <c r="IR47" s="1714"/>
      <c r="IS47" s="1714"/>
      <c r="IT47" s="1714"/>
      <c r="IU47" s="1714"/>
      <c r="IV47" s="1714"/>
      <c r="IW47" s="1714"/>
      <c r="IX47" s="1714"/>
      <c r="IY47" s="1714"/>
      <c r="IZ47" s="1714"/>
      <c r="JA47" s="1714"/>
      <c r="JB47" s="1714"/>
      <c r="JC47" s="1714"/>
      <c r="JD47" s="1714"/>
      <c r="JE47" s="1714"/>
      <c r="JF47" s="1714"/>
      <c r="JG47" s="1714"/>
      <c r="JH47" s="1714"/>
      <c r="JI47" s="1714"/>
      <c r="JJ47" s="1714"/>
      <c r="JK47" s="1714"/>
      <c r="JL47" s="1714"/>
      <c r="JM47" s="1714"/>
      <c r="JN47" s="1714"/>
      <c r="JO47" s="1714"/>
      <c r="JP47" s="1714"/>
      <c r="JQ47" s="1714"/>
      <c r="JR47" s="1714"/>
      <c r="JS47" s="1714"/>
      <c r="JT47" s="1714"/>
      <c r="JU47" s="1714"/>
      <c r="JV47" s="1714"/>
      <c r="JW47" s="1714"/>
      <c r="JX47" s="1714"/>
      <c r="JY47" s="1714"/>
      <c r="JZ47" s="1714"/>
      <c r="KA47" s="1714"/>
      <c r="KB47" s="1714"/>
      <c r="KC47" s="1714"/>
      <c r="KD47" s="1714"/>
      <c r="KE47" s="1714"/>
      <c r="KF47" s="1714"/>
      <c r="KG47" s="1714"/>
      <c r="KH47" s="1714"/>
      <c r="KI47" s="1714"/>
      <c r="KJ47" s="1714"/>
      <c r="KK47" s="1714"/>
      <c r="KL47" s="1714"/>
      <c r="KM47" s="1714"/>
      <c r="KN47" s="1714"/>
      <c r="KO47" s="1714"/>
      <c r="KP47" s="1714"/>
      <c r="KQ47" s="1714"/>
      <c r="KR47" s="1714"/>
      <c r="KS47" s="1714"/>
      <c r="KT47" s="1714"/>
      <c r="KU47" s="1714"/>
      <c r="KV47" s="1714"/>
      <c r="KW47" s="1714"/>
      <c r="KX47" s="1714"/>
      <c r="KY47" s="1714"/>
      <c r="KZ47" s="1714"/>
      <c r="LA47" s="1714"/>
      <c r="LB47" s="1714"/>
      <c r="LC47" s="1714"/>
      <c r="LD47" s="1714"/>
      <c r="LE47" s="1714"/>
      <c r="LF47" s="1714"/>
      <c r="LG47" s="1714"/>
      <c r="LH47" s="1714"/>
      <c r="LI47" s="1714"/>
      <c r="LJ47" s="1714"/>
      <c r="LK47" s="1714"/>
      <c r="LL47" s="1714"/>
      <c r="LM47" s="1714"/>
      <c r="LN47" s="1714"/>
      <c r="LO47" s="1714"/>
      <c r="LP47" s="1714"/>
      <c r="LQ47" s="1714"/>
      <c r="LR47" s="1714"/>
      <c r="LS47" s="1714"/>
      <c r="LT47" s="1714"/>
      <c r="LU47" s="1714"/>
      <c r="LV47" s="1714"/>
      <c r="LW47" s="1714"/>
      <c r="LX47" s="1714"/>
      <c r="LY47" s="1714"/>
      <c r="LZ47" s="1714"/>
      <c r="MA47" s="1714"/>
      <c r="MB47" s="1714"/>
      <c r="MC47" s="1714"/>
      <c r="MD47" s="1714"/>
      <c r="ME47" s="1714"/>
      <c r="MF47" s="1714"/>
      <c r="MG47" s="1714"/>
      <c r="MH47" s="1714"/>
      <c r="MI47" s="1714"/>
      <c r="MJ47" s="1714"/>
      <c r="MK47" s="1714"/>
      <c r="ML47" s="1714"/>
      <c r="MM47" s="1714"/>
      <c r="MN47" s="1714"/>
      <c r="MO47" s="1714"/>
      <c r="MP47" s="1714"/>
      <c r="MQ47" s="1714"/>
      <c r="MR47" s="1714"/>
      <c r="MS47" s="1714"/>
      <c r="MT47" s="1714"/>
      <c r="MU47" s="1714"/>
      <c r="MV47" s="1714"/>
      <c r="MW47" s="1714"/>
      <c r="MX47" s="1714"/>
      <c r="MY47" s="1714"/>
      <c r="MZ47" s="1714"/>
      <c r="NA47" s="1714"/>
      <c r="NB47" s="1714"/>
      <c r="NC47" s="1714"/>
      <c r="ND47" s="1714"/>
      <c r="NE47" s="1714"/>
      <c r="NF47" s="1714"/>
      <c r="NG47" s="1714"/>
      <c r="NH47" s="1714"/>
      <c r="NI47" s="1714"/>
      <c r="NJ47" s="1714"/>
      <c r="NK47" s="1714"/>
      <c r="NL47" s="1714"/>
      <c r="NM47" s="1714"/>
      <c r="NN47" s="1714"/>
      <c r="NO47" s="1714"/>
      <c r="NP47" s="1714"/>
      <c r="NQ47" s="1714"/>
      <c r="NR47" s="1714"/>
      <c r="NS47" s="1714"/>
      <c r="NT47" s="1714"/>
      <c r="NU47" s="1714"/>
      <c r="NV47" s="1714"/>
      <c r="NW47" s="1714"/>
      <c r="NX47" s="1714"/>
      <c r="NY47" s="1714"/>
      <c r="NZ47" s="1714"/>
      <c r="OA47" s="1714"/>
      <c r="OB47" s="1714"/>
      <c r="OC47" s="1714"/>
      <c r="OD47" s="1714"/>
      <c r="OE47" s="1714"/>
      <c r="OF47" s="1714"/>
      <c r="OG47" s="1714"/>
      <c r="OH47" s="1714"/>
      <c r="OI47" s="1714"/>
      <c r="OJ47" s="1714"/>
      <c r="OK47" s="1714"/>
      <c r="OL47" s="1714"/>
      <c r="OM47" s="1714"/>
      <c r="ON47" s="1714"/>
      <c r="OO47" s="1714"/>
      <c r="OP47" s="1714"/>
      <c r="OQ47" s="1714"/>
      <c r="OR47" s="1714"/>
      <c r="OS47" s="1714"/>
      <c r="OT47" s="1714"/>
      <c r="OU47" s="1714"/>
      <c r="OV47" s="1714"/>
      <c r="OW47" s="1714"/>
      <c r="OX47" s="1714"/>
      <c r="OY47" s="1714"/>
      <c r="OZ47" s="1714"/>
      <c r="PA47" s="1714"/>
      <c r="PB47" s="1714"/>
      <c r="PC47" s="1714"/>
      <c r="PD47" s="1714"/>
      <c r="PE47" s="1714"/>
      <c r="PF47" s="1714"/>
      <c r="PG47" s="1714"/>
      <c r="PH47" s="1714"/>
      <c r="PI47" s="1714"/>
      <c r="PJ47" s="1714"/>
      <c r="PK47" s="1714"/>
      <c r="PL47" s="1714"/>
      <c r="PM47" s="1714"/>
      <c r="PN47" s="1714"/>
      <c r="PO47" s="1714"/>
      <c r="PP47" s="1714"/>
      <c r="PQ47" s="1714"/>
      <c r="PR47" s="1714"/>
      <c r="PS47" s="1714"/>
      <c r="PT47" s="1714"/>
      <c r="PU47" s="1714"/>
      <c r="PV47" s="1714"/>
      <c r="PW47" s="1714"/>
      <c r="PX47" s="1714"/>
      <c r="PY47" s="1714"/>
      <c r="PZ47" s="1714"/>
      <c r="QA47" s="1714"/>
      <c r="QB47" s="1714"/>
      <c r="QC47" s="1714"/>
      <c r="QD47" s="1714"/>
      <c r="QE47" s="1714"/>
      <c r="QF47" s="1714"/>
      <c r="QG47" s="1714"/>
      <c r="QH47" s="1714"/>
      <c r="QI47" s="1714"/>
      <c r="QJ47" s="1714"/>
      <c r="QK47" s="1714"/>
      <c r="QL47" s="1714"/>
      <c r="QM47" s="1714"/>
      <c r="QN47" s="1714"/>
      <c r="QO47" s="1714"/>
      <c r="QP47" s="1714"/>
      <c r="QQ47" s="1714"/>
      <c r="QR47" s="1714"/>
      <c r="QS47" s="1714"/>
      <c r="QT47" s="1714"/>
      <c r="QU47" s="1714"/>
      <c r="QV47" s="1714"/>
      <c r="QW47" s="1714"/>
      <c r="QX47" s="1714"/>
      <c r="QY47" s="1714"/>
      <c r="QZ47" s="1714"/>
      <c r="RA47" s="1714"/>
      <c r="RB47" s="1714"/>
      <c r="RC47" s="1714"/>
      <c r="RD47" s="1714"/>
      <c r="RE47" s="1714"/>
      <c r="RF47" s="1714"/>
      <c r="RG47" s="1714"/>
      <c r="RH47" s="1714"/>
      <c r="RI47" s="1714"/>
      <c r="RJ47" s="1714"/>
      <c r="RK47" s="1714"/>
      <c r="RL47" s="1714"/>
      <c r="RM47" s="1714"/>
      <c r="RN47" s="1714"/>
      <c r="RO47" s="1714"/>
      <c r="RP47" s="1714"/>
      <c r="RQ47" s="1714"/>
      <c r="RR47" s="1714"/>
      <c r="RS47" s="1714"/>
      <c r="RT47" s="1714"/>
      <c r="RU47" s="1714"/>
      <c r="RV47" s="1714"/>
      <c r="RW47" s="1714"/>
      <c r="RX47" s="1714"/>
      <c r="RY47" s="1714"/>
      <c r="RZ47" s="1714"/>
      <c r="SA47" s="1714"/>
      <c r="SB47" s="1714"/>
      <c r="SC47" s="1714"/>
      <c r="SD47" s="1714"/>
      <c r="SE47" s="1714"/>
      <c r="SF47" s="1714"/>
      <c r="SG47" s="1714"/>
      <c r="SH47" s="1714"/>
      <c r="SI47" s="1714"/>
      <c r="SJ47" s="1714"/>
      <c r="SK47" s="1714"/>
      <c r="SL47" s="1714"/>
      <c r="SM47" s="1714"/>
      <c r="SN47" s="1714"/>
      <c r="SO47" s="1714"/>
      <c r="SP47" s="1714"/>
      <c r="SQ47" s="1714"/>
      <c r="SR47" s="1714"/>
      <c r="SS47" s="1714"/>
      <c r="ST47" s="1714"/>
      <c r="SU47" s="1714"/>
      <c r="SV47" s="1714"/>
      <c r="SW47" s="1714"/>
      <c r="SX47" s="1714"/>
      <c r="SY47" s="1714"/>
      <c r="SZ47" s="1714"/>
      <c r="TA47" s="1714"/>
      <c r="TB47" s="1714"/>
      <c r="TC47" s="1714"/>
      <c r="TD47" s="1714"/>
      <c r="TE47" s="1714"/>
      <c r="TF47" s="1714"/>
      <c r="TG47" s="1714"/>
      <c r="TH47" s="1714"/>
      <c r="TI47" s="1714"/>
      <c r="TJ47" s="1714"/>
      <c r="TK47" s="1714"/>
      <c r="TL47" s="1714"/>
      <c r="TM47" s="1714"/>
      <c r="TN47" s="1714"/>
      <c r="TO47" s="1714"/>
      <c r="TP47" s="1714"/>
      <c r="TQ47" s="1714"/>
      <c r="TR47" s="1714"/>
      <c r="TS47" s="1714"/>
      <c r="TT47" s="1714"/>
      <c r="TU47" s="1714"/>
      <c r="TV47" s="1714"/>
      <c r="TW47" s="1714"/>
      <c r="TX47" s="1714"/>
      <c r="TY47" s="1714"/>
      <c r="TZ47" s="1714"/>
      <c r="UA47" s="1714"/>
      <c r="UB47" s="1714"/>
      <c r="UC47" s="1714"/>
      <c r="UD47" s="1714"/>
      <c r="UE47" s="1714"/>
      <c r="UF47" s="1714"/>
      <c r="UG47" s="1714"/>
      <c r="UH47" s="1714"/>
      <c r="UI47" s="1714"/>
      <c r="UJ47" s="1714"/>
      <c r="UK47" s="1714"/>
      <c r="UL47" s="1714"/>
      <c r="UM47" s="1714"/>
      <c r="UN47" s="1714"/>
      <c r="UO47" s="1714"/>
      <c r="UP47" s="1714"/>
      <c r="UQ47" s="1714"/>
      <c r="UR47" s="1714"/>
      <c r="US47" s="1714"/>
      <c r="UT47" s="1714"/>
      <c r="UU47" s="1714"/>
      <c r="UV47" s="1714"/>
      <c r="UW47" s="1714"/>
      <c r="UX47" s="1714"/>
      <c r="UY47" s="1714"/>
      <c r="UZ47" s="1714"/>
      <c r="VA47" s="1714"/>
      <c r="VB47" s="1714"/>
      <c r="VC47" s="1714"/>
      <c r="VD47" s="1714"/>
      <c r="VE47" s="1714"/>
      <c r="VF47" s="1714"/>
      <c r="VG47" s="1714"/>
      <c r="VH47" s="1714"/>
      <c r="VI47" s="1714"/>
      <c r="VJ47" s="1714"/>
      <c r="VK47" s="1714"/>
      <c r="VL47" s="1714"/>
      <c r="VM47" s="1714"/>
      <c r="VN47" s="1714"/>
      <c r="VO47" s="1714"/>
      <c r="VP47" s="1714"/>
      <c r="VQ47" s="1714"/>
      <c r="VR47" s="1714"/>
      <c r="VS47" s="1714"/>
      <c r="VT47" s="1714"/>
      <c r="VU47" s="1714"/>
      <c r="VV47" s="1714"/>
      <c r="VW47" s="1714"/>
      <c r="VX47" s="1714"/>
      <c r="VY47" s="1714"/>
      <c r="VZ47" s="1714"/>
      <c r="WA47" s="1714"/>
      <c r="WB47" s="1714"/>
      <c r="WC47" s="1714"/>
      <c r="WD47" s="1714"/>
      <c r="WE47" s="1714"/>
      <c r="WF47" s="1714"/>
      <c r="WG47" s="1714"/>
      <c r="WH47" s="1714"/>
      <c r="WI47" s="1714"/>
      <c r="WJ47" s="1714"/>
      <c r="WK47" s="1714"/>
      <c r="WL47" s="1714"/>
      <c r="WM47" s="1714"/>
      <c r="WN47" s="1714"/>
      <c r="WO47" s="1714"/>
      <c r="WP47" s="1714"/>
      <c r="WQ47" s="1714"/>
      <c r="WR47" s="1714"/>
      <c r="WS47" s="1714"/>
      <c r="WT47" s="1714"/>
      <c r="WU47" s="1714"/>
      <c r="WV47" s="1714"/>
      <c r="WW47" s="1714"/>
      <c r="WX47" s="1714"/>
      <c r="WY47" s="1714"/>
      <c r="WZ47" s="1714"/>
      <c r="XA47" s="1714"/>
      <c r="XB47" s="1714"/>
      <c r="XC47" s="1714"/>
      <c r="XD47" s="1714"/>
      <c r="XE47" s="1714"/>
      <c r="XF47" s="1714"/>
      <c r="XG47" s="1714"/>
      <c r="XH47" s="1714"/>
      <c r="XI47" s="1714"/>
      <c r="XJ47" s="1714"/>
      <c r="XK47" s="1714"/>
      <c r="XL47" s="1714"/>
      <c r="XM47" s="1714"/>
      <c r="XN47" s="1714"/>
      <c r="XO47" s="1714"/>
      <c r="XP47" s="1714"/>
      <c r="XQ47" s="1714"/>
      <c r="XR47" s="1714"/>
      <c r="XS47" s="1714"/>
      <c r="XT47" s="1714"/>
      <c r="XU47" s="1714"/>
      <c r="XV47" s="1714"/>
      <c r="XW47" s="1714"/>
      <c r="XX47" s="1714"/>
      <c r="XY47" s="1714"/>
      <c r="XZ47" s="1714"/>
      <c r="YA47" s="1714"/>
      <c r="YB47" s="1714"/>
      <c r="YC47" s="1714"/>
      <c r="YD47" s="1714"/>
      <c r="YE47" s="1714"/>
      <c r="YF47" s="1714"/>
      <c r="YG47" s="1714"/>
      <c r="YH47" s="1714"/>
      <c r="YI47" s="1714"/>
      <c r="YJ47" s="1714"/>
      <c r="YK47" s="1714"/>
      <c r="YL47" s="1714"/>
      <c r="YM47" s="1714"/>
      <c r="YN47" s="1714"/>
      <c r="YO47" s="1714"/>
      <c r="YP47" s="1714"/>
      <c r="YQ47" s="1714"/>
      <c r="YR47" s="1714"/>
      <c r="YS47" s="1714"/>
      <c r="YT47" s="1714"/>
      <c r="YU47" s="1714"/>
      <c r="YV47" s="1714"/>
      <c r="YW47" s="1714"/>
      <c r="YX47" s="1714"/>
      <c r="YY47" s="1714"/>
      <c r="YZ47" s="1714"/>
      <c r="ZA47" s="1714"/>
      <c r="ZB47" s="1714"/>
      <c r="ZC47" s="1714"/>
      <c r="ZD47" s="1714"/>
      <c r="ZE47" s="1714"/>
      <c r="ZF47" s="1714"/>
      <c r="ZG47" s="1714"/>
      <c r="ZH47" s="1714"/>
      <c r="ZI47" s="1714"/>
      <c r="ZJ47" s="1714"/>
      <c r="ZK47" s="1714"/>
      <c r="ZL47" s="1714"/>
      <c r="ZM47" s="1714"/>
      <c r="ZN47" s="1714"/>
      <c r="ZO47" s="1714"/>
      <c r="ZP47" s="1714"/>
      <c r="ZQ47" s="1714"/>
      <c r="ZR47" s="1714"/>
      <c r="ZS47" s="1714"/>
      <c r="ZT47" s="1714"/>
      <c r="ZU47" s="1714"/>
      <c r="ZV47" s="1714"/>
      <c r="ZW47" s="1714"/>
      <c r="ZX47" s="1714"/>
      <c r="ZY47" s="1714"/>
      <c r="ZZ47" s="1714"/>
      <c r="AAA47" s="1714"/>
      <c r="AAB47" s="1714"/>
      <c r="AAC47" s="1714"/>
      <c r="AAD47" s="1714"/>
      <c r="AAE47" s="1714"/>
      <c r="AAF47" s="1714"/>
      <c r="AAG47" s="1714"/>
      <c r="AAH47" s="1714"/>
      <c r="AAI47" s="1714"/>
      <c r="AAJ47" s="1714"/>
      <c r="AAK47" s="1714"/>
      <c r="AAL47" s="1714"/>
      <c r="AAM47" s="1714"/>
      <c r="AAN47" s="1714"/>
      <c r="AAO47" s="1714"/>
      <c r="AAP47" s="1714"/>
      <c r="AAQ47" s="1714"/>
      <c r="AAR47" s="1714"/>
      <c r="AAS47" s="1714"/>
      <c r="AAT47" s="1714"/>
      <c r="AAU47" s="1714"/>
      <c r="AAV47" s="1714"/>
      <c r="AAW47" s="1714"/>
      <c r="AAX47" s="1714"/>
      <c r="AAY47" s="1714"/>
      <c r="AAZ47" s="1714"/>
      <c r="ABA47" s="1714"/>
      <c r="ABB47" s="1714"/>
      <c r="ABC47" s="1714"/>
      <c r="ABD47" s="1714"/>
      <c r="ABE47" s="1714"/>
      <c r="ABF47" s="1714"/>
      <c r="ABG47" s="1714"/>
      <c r="ABH47" s="1714"/>
      <c r="ABI47" s="1714"/>
      <c r="ABJ47" s="1714"/>
      <c r="ABK47" s="1714"/>
      <c r="ABL47" s="1714"/>
      <c r="ABM47" s="1714"/>
      <c r="ABN47" s="1714"/>
      <c r="ABO47" s="1714"/>
      <c r="ABP47" s="1714"/>
      <c r="ABQ47" s="1714"/>
      <c r="ABR47" s="1714"/>
      <c r="ABS47" s="1714"/>
      <c r="ABT47" s="1714"/>
      <c r="ABU47" s="1714"/>
      <c r="ABV47" s="1714"/>
      <c r="ABW47" s="1714"/>
      <c r="ABX47" s="1714"/>
      <c r="ABY47" s="1714"/>
      <c r="ABZ47" s="1714"/>
      <c r="ACA47" s="1714"/>
      <c r="ACB47" s="1714"/>
      <c r="ACC47" s="1714"/>
      <c r="ACD47" s="1714"/>
      <c r="ACE47" s="1714"/>
      <c r="ACF47" s="1714"/>
      <c r="ACG47" s="1714"/>
      <c r="ACH47" s="1714"/>
      <c r="ACI47" s="1714"/>
      <c r="ACJ47" s="1714"/>
      <c r="ACK47" s="1714"/>
      <c r="ACL47" s="1714"/>
      <c r="ACM47" s="1714"/>
      <c r="ACN47" s="1714"/>
      <c r="ACO47" s="1714"/>
      <c r="ACP47" s="1714"/>
      <c r="ACQ47" s="1714"/>
      <c r="ACR47" s="1714"/>
      <c r="ACS47" s="1714"/>
      <c r="ACT47" s="1714"/>
      <c r="ACU47" s="1714"/>
      <c r="ACV47" s="1714"/>
      <c r="ACW47" s="1714"/>
      <c r="ACX47" s="1714"/>
      <c r="ACY47" s="1714"/>
      <c r="ACZ47" s="1714"/>
      <c r="ADA47" s="1714"/>
      <c r="ADB47" s="1714"/>
      <c r="ADC47" s="1714"/>
      <c r="ADD47" s="1714"/>
      <c r="ADE47" s="1714"/>
      <c r="ADF47" s="1714"/>
      <c r="ADG47" s="1714"/>
      <c r="ADH47" s="1714"/>
      <c r="ADI47" s="1714"/>
      <c r="ADJ47" s="1714"/>
      <c r="ADK47" s="1714"/>
      <c r="ADL47" s="1714"/>
      <c r="ADM47" s="1714"/>
      <c r="ADN47" s="1714"/>
      <c r="ADO47" s="1714"/>
      <c r="ADP47" s="1714"/>
      <c r="ADQ47" s="1714"/>
      <c r="ADR47" s="1714"/>
      <c r="ADS47" s="1714"/>
      <c r="ADT47" s="1714"/>
      <c r="ADU47" s="1714"/>
      <c r="ADV47" s="1714"/>
      <c r="ADW47" s="1714"/>
      <c r="ADX47" s="1714"/>
      <c r="ADY47" s="1714"/>
      <c r="ADZ47" s="1714"/>
      <c r="AEA47" s="1714"/>
      <c r="AEB47" s="1714"/>
      <c r="AEC47" s="1714"/>
      <c r="AED47" s="1714"/>
      <c r="AEE47" s="1714"/>
      <c r="AEF47" s="1714"/>
      <c r="AEG47" s="1714"/>
      <c r="AEH47" s="1714"/>
      <c r="AEI47" s="1714"/>
      <c r="AEJ47" s="1714"/>
      <c r="AEK47" s="1714"/>
      <c r="AEL47" s="1714"/>
      <c r="AEM47" s="1714"/>
      <c r="AEN47" s="1714"/>
      <c r="AEO47" s="1714"/>
      <c r="AEP47" s="1714"/>
      <c r="AEQ47" s="1714"/>
      <c r="AER47" s="1714"/>
      <c r="AES47" s="1714"/>
      <c r="AET47" s="1714"/>
      <c r="AEU47" s="1714"/>
      <c r="AEV47" s="1714"/>
      <c r="AEW47" s="1714"/>
      <c r="AEX47" s="1714"/>
      <c r="AEY47" s="1714"/>
      <c r="AEZ47" s="1714"/>
      <c r="AFA47" s="1714"/>
      <c r="AFB47" s="1714"/>
      <c r="AFC47" s="1714"/>
      <c r="AFD47" s="1714"/>
      <c r="AFE47" s="1714"/>
      <c r="AFF47" s="1714"/>
      <c r="AFG47" s="1714"/>
      <c r="AFH47" s="1714"/>
      <c r="AFI47" s="1714"/>
      <c r="AFJ47" s="1714"/>
      <c r="AFK47" s="1714"/>
      <c r="AFL47" s="1714"/>
      <c r="AFM47" s="1714"/>
      <c r="AFN47" s="1714"/>
      <c r="AFO47" s="1714"/>
      <c r="AFP47" s="1714"/>
      <c r="AFQ47" s="1714"/>
      <c r="AFR47" s="1714"/>
      <c r="AFS47" s="1714"/>
      <c r="AFT47" s="1714"/>
      <c r="AFU47" s="1714"/>
      <c r="AFV47" s="1714"/>
      <c r="AFW47" s="1714"/>
      <c r="AFX47" s="1714"/>
      <c r="AFY47" s="1714"/>
      <c r="AFZ47" s="1714"/>
      <c r="AGA47" s="1714"/>
      <c r="AGB47" s="1714"/>
      <c r="AGC47" s="1714"/>
      <c r="AGD47" s="1714"/>
      <c r="AGE47" s="1714"/>
      <c r="AGF47" s="1714"/>
      <c r="AGG47" s="1714"/>
      <c r="AGH47" s="1714"/>
      <c r="AGI47" s="1714"/>
      <c r="AGJ47" s="1714"/>
      <c r="AGK47" s="1714"/>
      <c r="AGL47" s="1714"/>
      <c r="AGM47" s="1714"/>
      <c r="AGN47" s="1714"/>
      <c r="AGO47" s="1714"/>
      <c r="AGP47" s="1714"/>
      <c r="AGQ47" s="1714"/>
      <c r="AGR47" s="1714"/>
      <c r="AGS47" s="1714"/>
      <c r="AGT47" s="1714"/>
      <c r="AGU47" s="1714"/>
      <c r="AGV47" s="1714"/>
      <c r="AGW47" s="1714"/>
      <c r="AGX47" s="1714"/>
      <c r="AGY47" s="1714"/>
      <c r="AGZ47" s="1714"/>
      <c r="AHA47" s="1714"/>
      <c r="AHB47" s="1714"/>
      <c r="AHC47" s="1714"/>
      <c r="AHD47" s="1714"/>
      <c r="AHE47" s="1714"/>
      <c r="AHF47" s="1714"/>
      <c r="AHG47" s="1714"/>
      <c r="AHH47" s="1714"/>
      <c r="AHI47" s="1714"/>
      <c r="AHJ47" s="1714"/>
      <c r="AHK47" s="1714"/>
      <c r="AHL47" s="1714"/>
      <c r="AHM47" s="1714"/>
      <c r="AHN47" s="1714"/>
      <c r="AHO47" s="1714"/>
      <c r="AHP47" s="1714"/>
      <c r="AHQ47" s="1714"/>
      <c r="AHR47" s="1714"/>
      <c r="AHS47" s="1714"/>
      <c r="AHT47" s="1714"/>
      <c r="AHU47" s="1714"/>
      <c r="AHV47" s="1714"/>
      <c r="AHW47" s="1714"/>
      <c r="AHX47" s="1714"/>
      <c r="AHY47" s="1714"/>
      <c r="AHZ47" s="1714"/>
      <c r="AIA47" s="1714"/>
      <c r="AIB47" s="1714"/>
      <c r="AIC47" s="1714"/>
      <c r="AID47" s="1714"/>
      <c r="AIE47" s="1714"/>
      <c r="AIF47" s="1714"/>
      <c r="AIG47" s="1714"/>
      <c r="AIH47" s="1714"/>
      <c r="AII47" s="1714"/>
      <c r="AIJ47" s="1714"/>
      <c r="AIK47" s="1714"/>
      <c r="AIL47" s="1714"/>
      <c r="AIM47" s="1714"/>
      <c r="AIN47" s="1714"/>
      <c r="AIO47" s="1714"/>
      <c r="AIP47" s="1714"/>
      <c r="AIQ47" s="1714"/>
      <c r="AIR47" s="1714"/>
      <c r="AIS47" s="1714"/>
      <c r="AIT47" s="1714"/>
      <c r="AIU47" s="1714"/>
      <c r="AIV47" s="1714"/>
      <c r="AIW47" s="1714"/>
      <c r="AIX47" s="1714"/>
      <c r="AIY47" s="1714"/>
      <c r="AIZ47" s="1714"/>
      <c r="AJA47" s="1714"/>
      <c r="AJB47" s="1714"/>
      <c r="AJC47" s="1714"/>
      <c r="AJD47" s="1714"/>
      <c r="AJE47" s="1714"/>
      <c r="AJF47" s="1714"/>
      <c r="AJG47" s="1714"/>
      <c r="AJH47" s="1714"/>
      <c r="AJI47" s="1714"/>
      <c r="AJJ47" s="1714"/>
      <c r="AJK47" s="1714"/>
      <c r="AJL47" s="1714"/>
      <c r="AJM47" s="1714"/>
      <c r="AJN47" s="1714"/>
      <c r="AJO47" s="1714"/>
      <c r="AJP47" s="1714"/>
      <c r="AJQ47" s="1714"/>
      <c r="AJR47" s="1714"/>
      <c r="AJS47" s="1714"/>
      <c r="AJT47" s="1714"/>
      <c r="AJU47" s="1714"/>
      <c r="AJV47" s="1714"/>
      <c r="AJW47" s="1714"/>
      <c r="AJX47" s="1714"/>
      <c r="AJY47" s="1714"/>
      <c r="AJZ47" s="1714"/>
      <c r="AKA47" s="1714"/>
      <c r="AKB47" s="1714"/>
      <c r="AKC47" s="1714"/>
      <c r="AKD47" s="1714"/>
      <c r="AKE47" s="1714"/>
      <c r="AKF47" s="1714"/>
      <c r="AKG47" s="1714"/>
      <c r="AKH47" s="1714"/>
      <c r="AKI47" s="1714"/>
      <c r="AKJ47" s="1714"/>
      <c r="AKK47" s="1714"/>
      <c r="AKL47" s="1714"/>
      <c r="AKM47" s="1714"/>
      <c r="AKN47" s="1714"/>
      <c r="AKO47" s="1714"/>
      <c r="AKP47" s="1714"/>
      <c r="AKQ47" s="1714"/>
      <c r="AKR47" s="1714"/>
      <c r="AKS47" s="1714"/>
      <c r="AKT47" s="1714"/>
      <c r="AKU47" s="1714"/>
      <c r="AKV47" s="1714"/>
      <c r="AKW47" s="1714"/>
      <c r="AKX47" s="1714"/>
      <c r="AKY47" s="1714"/>
      <c r="AKZ47" s="1714"/>
      <c r="ALA47" s="1714"/>
      <c r="ALB47" s="1714"/>
      <c r="ALC47" s="1714"/>
      <c r="ALD47" s="1714"/>
      <c r="ALE47" s="1714"/>
      <c r="ALF47" s="1714"/>
      <c r="ALG47" s="1714"/>
      <c r="ALH47" s="1714"/>
      <c r="ALI47" s="1714"/>
      <c r="ALJ47" s="1714"/>
      <c r="ALK47" s="1714"/>
      <c r="ALL47" s="1714"/>
      <c r="ALM47" s="1714"/>
      <c r="ALN47" s="1714"/>
      <c r="ALO47" s="1714"/>
      <c r="ALP47" s="1714"/>
      <c r="ALQ47" s="1714"/>
      <c r="ALR47" s="1714"/>
      <c r="ALS47" s="1714"/>
      <c r="ALT47" s="1714"/>
      <c r="ALU47" s="1714"/>
      <c r="ALV47" s="1714"/>
      <c r="ALW47" s="1714"/>
      <c r="ALX47" s="1714"/>
      <c r="ALY47" s="1714"/>
      <c r="ALZ47" s="1714"/>
      <c r="AMA47" s="1714"/>
      <c r="AMB47" s="1714"/>
      <c r="AMC47" s="1714"/>
      <c r="AMD47" s="1714"/>
      <c r="AME47" s="1714"/>
      <c r="AMF47" s="1714"/>
      <c r="AMG47" s="1714"/>
      <c r="AMH47" s="1714"/>
      <c r="AMI47" s="1714"/>
      <c r="AMJ47" s="1714"/>
      <c r="AMK47" s="1714"/>
    </row>
    <row r="48" spans="1:1025" s="1409" customFormat="1" ht="30" customHeight="1">
      <c r="A48" s="1705" t="s">
        <v>3862</v>
      </c>
      <c r="B48" s="1705" t="s">
        <v>3863</v>
      </c>
      <c r="C48" s="1705" t="s">
        <v>647</v>
      </c>
      <c r="D48" s="1705" t="s">
        <v>4058</v>
      </c>
      <c r="E48" s="1705" t="s">
        <v>4059</v>
      </c>
      <c r="F48" s="1705" t="s">
        <v>4060</v>
      </c>
      <c r="G48" s="1705" t="s">
        <v>4061</v>
      </c>
      <c r="H48" s="1705"/>
      <c r="I48" s="1705"/>
      <c r="J48" s="1705"/>
      <c r="K48" s="1705"/>
      <c r="L48" s="1705"/>
      <c r="M48" s="1705"/>
      <c r="N48" s="1705"/>
      <c r="O48" s="1705"/>
      <c r="P48" s="1705" t="s">
        <v>4147</v>
      </c>
      <c r="Q48" s="1705" t="s">
        <v>3975</v>
      </c>
      <c r="R48" s="1739"/>
      <c r="S48" s="1705" t="s">
        <v>567</v>
      </c>
      <c r="T48" s="1709" t="s">
        <v>4148</v>
      </c>
      <c r="U48" s="1705" t="s">
        <v>2504</v>
      </c>
      <c r="V48" s="1705" t="s">
        <v>3984</v>
      </c>
      <c r="W48" s="1705" t="s">
        <v>3901</v>
      </c>
      <c r="X48" s="1705" t="s">
        <v>3874</v>
      </c>
      <c r="Y48" s="1705" t="s">
        <v>4149</v>
      </c>
      <c r="Z48" s="1705" t="s">
        <v>4073</v>
      </c>
      <c r="AA48" s="1705" t="s">
        <v>1146</v>
      </c>
      <c r="AB48" s="1705" t="s">
        <v>4067</v>
      </c>
      <c r="AC48" s="1705" t="s">
        <v>4068</v>
      </c>
      <c r="AD48" s="1705" t="s">
        <v>3906</v>
      </c>
      <c r="AE48" s="1705" t="s">
        <v>138</v>
      </c>
      <c r="AF48" s="1705" t="s">
        <v>3881</v>
      </c>
      <c r="AG48" s="1705"/>
      <c r="AH48" s="1705"/>
      <c r="AI48" s="1705"/>
      <c r="AJ48" s="1705"/>
      <c r="AK48" s="1705"/>
      <c r="AL48" s="1705"/>
      <c r="AM48" s="1705"/>
      <c r="AN48" s="1705"/>
      <c r="AO48" s="1705"/>
      <c r="AP48" s="1705"/>
      <c r="AQ48" s="1705"/>
      <c r="AR48" s="1705"/>
      <c r="AS48" s="1705"/>
      <c r="AT48" s="1705"/>
      <c r="AU48" s="1705"/>
      <c r="AV48" s="1705"/>
      <c r="AW48" s="1705"/>
      <c r="AX48" s="1705"/>
      <c r="AY48" s="1705"/>
      <c r="AZ48" s="1705"/>
      <c r="BA48" s="1705" t="s">
        <v>3882</v>
      </c>
      <c r="BB48" s="1714"/>
      <c r="BC48" s="1714"/>
      <c r="BD48" s="1714"/>
      <c r="BE48" s="1714"/>
      <c r="BF48" s="1714"/>
      <c r="BG48" s="1714"/>
      <c r="BH48" s="1714"/>
      <c r="BI48" s="1714"/>
      <c r="BJ48" s="1714"/>
      <c r="BK48" s="1714"/>
      <c r="BL48" s="1714"/>
      <c r="BM48" s="1714"/>
      <c r="BN48" s="1714"/>
      <c r="BO48" s="1714"/>
      <c r="BP48" s="1714"/>
      <c r="BQ48" s="1714"/>
      <c r="BR48" s="1714"/>
      <c r="BS48" s="1714"/>
      <c r="BT48" s="1714"/>
      <c r="BU48" s="1714"/>
      <c r="BV48" s="1714"/>
      <c r="BW48" s="1714"/>
      <c r="BX48" s="1714"/>
      <c r="BY48" s="1714"/>
      <c r="BZ48" s="1714"/>
      <c r="CA48" s="1714"/>
      <c r="CB48" s="1714"/>
      <c r="CC48" s="1714"/>
      <c r="CD48" s="1714"/>
      <c r="CE48" s="1714"/>
      <c r="CF48" s="1714"/>
      <c r="CG48" s="1714"/>
      <c r="CH48" s="1714"/>
      <c r="CI48" s="1714"/>
      <c r="CJ48" s="1714"/>
      <c r="CK48" s="1714"/>
      <c r="CL48" s="1714"/>
      <c r="CM48" s="1714"/>
      <c r="CN48" s="1714"/>
      <c r="CO48" s="1714"/>
      <c r="CP48" s="1714"/>
      <c r="CQ48" s="1714"/>
      <c r="CR48" s="1714"/>
      <c r="CS48" s="1714"/>
      <c r="CT48" s="1714"/>
      <c r="CU48" s="1714"/>
      <c r="CV48" s="1714"/>
      <c r="CW48" s="1714"/>
      <c r="CX48" s="1714"/>
      <c r="CY48" s="1714"/>
      <c r="CZ48" s="1714"/>
      <c r="DA48" s="1714"/>
      <c r="DB48" s="1714"/>
      <c r="DC48" s="1714"/>
      <c r="DD48" s="1714"/>
      <c r="DE48" s="1714"/>
      <c r="DF48" s="1714"/>
      <c r="DG48" s="1714"/>
      <c r="DH48" s="1714"/>
      <c r="DI48" s="1714"/>
      <c r="DJ48" s="1714"/>
      <c r="DK48" s="1714"/>
      <c r="DL48" s="1714"/>
      <c r="DM48" s="1714"/>
      <c r="DN48" s="1714"/>
      <c r="DO48" s="1714"/>
      <c r="DP48" s="1714"/>
      <c r="DQ48" s="1714"/>
      <c r="DR48" s="1714"/>
      <c r="DS48" s="1714"/>
      <c r="DT48" s="1714"/>
      <c r="DU48" s="1714"/>
      <c r="DV48" s="1714"/>
      <c r="DW48" s="1714"/>
      <c r="DX48" s="1714"/>
      <c r="DY48" s="1714"/>
      <c r="DZ48" s="1714"/>
      <c r="EA48" s="1714"/>
      <c r="EB48" s="1714"/>
      <c r="EC48" s="1714"/>
      <c r="ED48" s="1714"/>
      <c r="EE48" s="1714"/>
      <c r="EF48" s="1714"/>
      <c r="EG48" s="1714"/>
      <c r="EH48" s="1714"/>
      <c r="EI48" s="1714"/>
      <c r="EJ48" s="1714"/>
      <c r="EK48" s="1714"/>
      <c r="EL48" s="1714"/>
      <c r="EM48" s="1714"/>
      <c r="EN48" s="1714"/>
      <c r="EO48" s="1714"/>
      <c r="EP48" s="1714"/>
      <c r="EQ48" s="1714"/>
      <c r="ER48" s="1714"/>
      <c r="ES48" s="1714"/>
      <c r="ET48" s="1714"/>
      <c r="EU48" s="1714"/>
      <c r="EV48" s="1714"/>
      <c r="EW48" s="1714"/>
      <c r="EX48" s="1714"/>
      <c r="EY48" s="1714"/>
      <c r="EZ48" s="1714"/>
      <c r="FA48" s="1714"/>
      <c r="FB48" s="1714"/>
      <c r="FC48" s="1714"/>
      <c r="FD48" s="1714"/>
      <c r="FE48" s="1714"/>
      <c r="FF48" s="1714"/>
      <c r="FG48" s="1714"/>
      <c r="FH48" s="1714"/>
      <c r="FI48" s="1714"/>
      <c r="FJ48" s="1714"/>
      <c r="FK48" s="1714"/>
      <c r="FL48" s="1714"/>
      <c r="FM48" s="1714"/>
      <c r="FN48" s="1714"/>
      <c r="FO48" s="1714"/>
      <c r="FP48" s="1714"/>
      <c r="FQ48" s="1714"/>
      <c r="FR48" s="1714"/>
      <c r="FS48" s="1714"/>
      <c r="FT48" s="1714"/>
      <c r="FU48" s="1714"/>
      <c r="FV48" s="1714"/>
      <c r="FW48" s="1714"/>
      <c r="FX48" s="1714"/>
      <c r="FY48" s="1714"/>
      <c r="FZ48" s="1714"/>
      <c r="GA48" s="1714"/>
      <c r="GB48" s="1714"/>
      <c r="GC48" s="1714"/>
      <c r="GD48" s="1714"/>
      <c r="GE48" s="1714"/>
      <c r="GF48" s="1714"/>
      <c r="GG48" s="1714"/>
      <c r="GH48" s="1714"/>
      <c r="GI48" s="1714"/>
      <c r="GJ48" s="1714"/>
      <c r="GK48" s="1714"/>
      <c r="GL48" s="1714"/>
      <c r="GM48" s="1714"/>
      <c r="GN48" s="1714"/>
      <c r="GO48" s="1714"/>
      <c r="GP48" s="1714"/>
      <c r="GQ48" s="1714"/>
      <c r="GR48" s="1714"/>
      <c r="GS48" s="1714"/>
      <c r="GT48" s="1714"/>
      <c r="GU48" s="1714"/>
      <c r="GV48" s="1714"/>
      <c r="GW48" s="1714"/>
      <c r="GX48" s="1714"/>
      <c r="GY48" s="1714"/>
      <c r="GZ48" s="1714"/>
      <c r="HA48" s="1714"/>
      <c r="HB48" s="1714"/>
      <c r="HC48" s="1714"/>
      <c r="HD48" s="1714"/>
      <c r="HE48" s="1714"/>
      <c r="HF48" s="1714"/>
      <c r="HG48" s="1714"/>
      <c r="HH48" s="1714"/>
      <c r="HI48" s="1714"/>
      <c r="HJ48" s="1714"/>
      <c r="HK48" s="1714"/>
      <c r="HL48" s="1714"/>
      <c r="HM48" s="1714"/>
      <c r="HN48" s="1714"/>
      <c r="HO48" s="1714"/>
      <c r="HP48" s="1714"/>
      <c r="HQ48" s="1714"/>
      <c r="HR48" s="1714"/>
      <c r="HS48" s="1714"/>
      <c r="HT48" s="1714"/>
      <c r="HU48" s="1714"/>
      <c r="HV48" s="1714"/>
      <c r="HW48" s="1714"/>
      <c r="HX48" s="1714"/>
      <c r="HY48" s="1714"/>
      <c r="HZ48" s="1714"/>
      <c r="IA48" s="1714"/>
      <c r="IB48" s="1714"/>
      <c r="IC48" s="1714"/>
      <c r="ID48" s="1714"/>
      <c r="IE48" s="1714"/>
      <c r="IF48" s="1714"/>
      <c r="IG48" s="1714"/>
      <c r="IH48" s="1714"/>
      <c r="II48" s="1714"/>
      <c r="IJ48" s="1714"/>
      <c r="IK48" s="1714"/>
      <c r="IL48" s="1714"/>
      <c r="IM48" s="1714"/>
      <c r="IN48" s="1714"/>
      <c r="IO48" s="1714"/>
      <c r="IP48" s="1714"/>
      <c r="IQ48" s="1714"/>
      <c r="IR48" s="1714"/>
      <c r="IS48" s="1714"/>
      <c r="IT48" s="1714"/>
      <c r="IU48" s="1714"/>
      <c r="IV48" s="1714"/>
      <c r="IW48" s="1714"/>
      <c r="IX48" s="1714"/>
      <c r="IY48" s="1714"/>
      <c r="IZ48" s="1714"/>
      <c r="JA48" s="1714"/>
      <c r="JB48" s="1714"/>
      <c r="JC48" s="1714"/>
      <c r="JD48" s="1714"/>
      <c r="JE48" s="1714"/>
      <c r="JF48" s="1714"/>
      <c r="JG48" s="1714"/>
      <c r="JH48" s="1714"/>
      <c r="JI48" s="1714"/>
      <c r="JJ48" s="1714"/>
      <c r="JK48" s="1714"/>
      <c r="JL48" s="1714"/>
      <c r="JM48" s="1714"/>
      <c r="JN48" s="1714"/>
      <c r="JO48" s="1714"/>
      <c r="JP48" s="1714"/>
      <c r="JQ48" s="1714"/>
      <c r="JR48" s="1714"/>
      <c r="JS48" s="1714"/>
      <c r="JT48" s="1714"/>
      <c r="JU48" s="1714"/>
      <c r="JV48" s="1714"/>
      <c r="JW48" s="1714"/>
      <c r="JX48" s="1714"/>
      <c r="JY48" s="1714"/>
      <c r="JZ48" s="1714"/>
      <c r="KA48" s="1714"/>
      <c r="KB48" s="1714"/>
      <c r="KC48" s="1714"/>
      <c r="KD48" s="1714"/>
      <c r="KE48" s="1714"/>
      <c r="KF48" s="1714"/>
      <c r="KG48" s="1714"/>
      <c r="KH48" s="1714"/>
      <c r="KI48" s="1714"/>
      <c r="KJ48" s="1714"/>
      <c r="KK48" s="1714"/>
      <c r="KL48" s="1714"/>
      <c r="KM48" s="1714"/>
      <c r="KN48" s="1714"/>
      <c r="KO48" s="1714"/>
      <c r="KP48" s="1714"/>
      <c r="KQ48" s="1714"/>
      <c r="KR48" s="1714"/>
      <c r="KS48" s="1714"/>
      <c r="KT48" s="1714"/>
      <c r="KU48" s="1714"/>
      <c r="KV48" s="1714"/>
      <c r="KW48" s="1714"/>
      <c r="KX48" s="1714"/>
      <c r="KY48" s="1714"/>
      <c r="KZ48" s="1714"/>
      <c r="LA48" s="1714"/>
      <c r="LB48" s="1714"/>
      <c r="LC48" s="1714"/>
      <c r="LD48" s="1714"/>
      <c r="LE48" s="1714"/>
      <c r="LF48" s="1714"/>
      <c r="LG48" s="1714"/>
      <c r="LH48" s="1714"/>
      <c r="LI48" s="1714"/>
      <c r="LJ48" s="1714"/>
      <c r="LK48" s="1714"/>
      <c r="LL48" s="1714"/>
      <c r="LM48" s="1714"/>
      <c r="LN48" s="1714"/>
      <c r="LO48" s="1714"/>
      <c r="LP48" s="1714"/>
      <c r="LQ48" s="1714"/>
      <c r="LR48" s="1714"/>
      <c r="LS48" s="1714"/>
      <c r="LT48" s="1714"/>
      <c r="LU48" s="1714"/>
      <c r="LV48" s="1714"/>
      <c r="LW48" s="1714"/>
      <c r="LX48" s="1714"/>
      <c r="LY48" s="1714"/>
      <c r="LZ48" s="1714"/>
      <c r="MA48" s="1714"/>
      <c r="MB48" s="1714"/>
      <c r="MC48" s="1714"/>
      <c r="MD48" s="1714"/>
      <c r="ME48" s="1714"/>
      <c r="MF48" s="1714"/>
      <c r="MG48" s="1714"/>
      <c r="MH48" s="1714"/>
      <c r="MI48" s="1714"/>
      <c r="MJ48" s="1714"/>
      <c r="MK48" s="1714"/>
      <c r="ML48" s="1714"/>
      <c r="MM48" s="1714"/>
      <c r="MN48" s="1714"/>
      <c r="MO48" s="1714"/>
      <c r="MP48" s="1714"/>
      <c r="MQ48" s="1714"/>
      <c r="MR48" s="1714"/>
      <c r="MS48" s="1714"/>
      <c r="MT48" s="1714"/>
      <c r="MU48" s="1714"/>
      <c r="MV48" s="1714"/>
      <c r="MW48" s="1714"/>
      <c r="MX48" s="1714"/>
      <c r="MY48" s="1714"/>
      <c r="MZ48" s="1714"/>
      <c r="NA48" s="1714"/>
      <c r="NB48" s="1714"/>
      <c r="NC48" s="1714"/>
      <c r="ND48" s="1714"/>
      <c r="NE48" s="1714"/>
      <c r="NF48" s="1714"/>
      <c r="NG48" s="1714"/>
      <c r="NH48" s="1714"/>
      <c r="NI48" s="1714"/>
      <c r="NJ48" s="1714"/>
      <c r="NK48" s="1714"/>
      <c r="NL48" s="1714"/>
      <c r="NM48" s="1714"/>
      <c r="NN48" s="1714"/>
      <c r="NO48" s="1714"/>
      <c r="NP48" s="1714"/>
      <c r="NQ48" s="1714"/>
      <c r="NR48" s="1714"/>
      <c r="NS48" s="1714"/>
      <c r="NT48" s="1714"/>
      <c r="NU48" s="1714"/>
      <c r="NV48" s="1714"/>
      <c r="NW48" s="1714"/>
      <c r="NX48" s="1714"/>
      <c r="NY48" s="1714"/>
      <c r="NZ48" s="1714"/>
      <c r="OA48" s="1714"/>
      <c r="OB48" s="1714"/>
      <c r="OC48" s="1714"/>
      <c r="OD48" s="1714"/>
      <c r="OE48" s="1714"/>
      <c r="OF48" s="1714"/>
      <c r="OG48" s="1714"/>
      <c r="OH48" s="1714"/>
      <c r="OI48" s="1714"/>
      <c r="OJ48" s="1714"/>
      <c r="OK48" s="1714"/>
      <c r="OL48" s="1714"/>
      <c r="OM48" s="1714"/>
      <c r="ON48" s="1714"/>
      <c r="OO48" s="1714"/>
      <c r="OP48" s="1714"/>
      <c r="OQ48" s="1714"/>
      <c r="OR48" s="1714"/>
      <c r="OS48" s="1714"/>
      <c r="OT48" s="1714"/>
      <c r="OU48" s="1714"/>
      <c r="OV48" s="1714"/>
      <c r="OW48" s="1714"/>
      <c r="OX48" s="1714"/>
      <c r="OY48" s="1714"/>
      <c r="OZ48" s="1714"/>
      <c r="PA48" s="1714"/>
      <c r="PB48" s="1714"/>
      <c r="PC48" s="1714"/>
      <c r="PD48" s="1714"/>
      <c r="PE48" s="1714"/>
      <c r="PF48" s="1714"/>
      <c r="PG48" s="1714"/>
      <c r="PH48" s="1714"/>
      <c r="PI48" s="1714"/>
      <c r="PJ48" s="1714"/>
      <c r="PK48" s="1714"/>
      <c r="PL48" s="1714"/>
      <c r="PM48" s="1714"/>
      <c r="PN48" s="1714"/>
      <c r="PO48" s="1714"/>
      <c r="PP48" s="1714"/>
      <c r="PQ48" s="1714"/>
      <c r="PR48" s="1714"/>
      <c r="PS48" s="1714"/>
      <c r="PT48" s="1714"/>
      <c r="PU48" s="1714"/>
      <c r="PV48" s="1714"/>
      <c r="PW48" s="1714"/>
      <c r="PX48" s="1714"/>
      <c r="PY48" s="1714"/>
      <c r="PZ48" s="1714"/>
      <c r="QA48" s="1714"/>
      <c r="QB48" s="1714"/>
      <c r="QC48" s="1714"/>
      <c r="QD48" s="1714"/>
      <c r="QE48" s="1714"/>
      <c r="QF48" s="1714"/>
      <c r="QG48" s="1714"/>
      <c r="QH48" s="1714"/>
      <c r="QI48" s="1714"/>
      <c r="QJ48" s="1714"/>
      <c r="QK48" s="1714"/>
      <c r="QL48" s="1714"/>
      <c r="QM48" s="1714"/>
      <c r="QN48" s="1714"/>
      <c r="QO48" s="1714"/>
      <c r="QP48" s="1714"/>
      <c r="QQ48" s="1714"/>
      <c r="QR48" s="1714"/>
      <c r="QS48" s="1714"/>
      <c r="QT48" s="1714"/>
      <c r="QU48" s="1714"/>
      <c r="QV48" s="1714"/>
      <c r="QW48" s="1714"/>
      <c r="QX48" s="1714"/>
      <c r="QY48" s="1714"/>
      <c r="QZ48" s="1714"/>
      <c r="RA48" s="1714"/>
      <c r="RB48" s="1714"/>
      <c r="RC48" s="1714"/>
      <c r="RD48" s="1714"/>
      <c r="RE48" s="1714"/>
      <c r="RF48" s="1714"/>
      <c r="RG48" s="1714"/>
      <c r="RH48" s="1714"/>
      <c r="RI48" s="1714"/>
      <c r="RJ48" s="1714"/>
      <c r="RK48" s="1714"/>
      <c r="RL48" s="1714"/>
      <c r="RM48" s="1714"/>
      <c r="RN48" s="1714"/>
      <c r="RO48" s="1714"/>
      <c r="RP48" s="1714"/>
      <c r="RQ48" s="1714"/>
      <c r="RR48" s="1714"/>
      <c r="RS48" s="1714"/>
      <c r="RT48" s="1714"/>
      <c r="RU48" s="1714"/>
      <c r="RV48" s="1714"/>
      <c r="RW48" s="1714"/>
      <c r="RX48" s="1714"/>
      <c r="RY48" s="1714"/>
      <c r="RZ48" s="1714"/>
      <c r="SA48" s="1714"/>
      <c r="SB48" s="1714"/>
      <c r="SC48" s="1714"/>
      <c r="SD48" s="1714"/>
      <c r="SE48" s="1714"/>
      <c r="SF48" s="1714"/>
      <c r="SG48" s="1714"/>
      <c r="SH48" s="1714"/>
      <c r="SI48" s="1714"/>
      <c r="SJ48" s="1714"/>
      <c r="SK48" s="1714"/>
      <c r="SL48" s="1714"/>
      <c r="SM48" s="1714"/>
      <c r="SN48" s="1714"/>
      <c r="SO48" s="1714"/>
      <c r="SP48" s="1714"/>
      <c r="SQ48" s="1714"/>
      <c r="SR48" s="1714"/>
      <c r="SS48" s="1714"/>
      <c r="ST48" s="1714"/>
      <c r="SU48" s="1714"/>
      <c r="SV48" s="1714"/>
      <c r="SW48" s="1714"/>
      <c r="SX48" s="1714"/>
      <c r="SY48" s="1714"/>
      <c r="SZ48" s="1714"/>
      <c r="TA48" s="1714"/>
      <c r="TB48" s="1714"/>
      <c r="TC48" s="1714"/>
      <c r="TD48" s="1714"/>
      <c r="TE48" s="1714"/>
      <c r="TF48" s="1714"/>
      <c r="TG48" s="1714"/>
      <c r="TH48" s="1714"/>
      <c r="TI48" s="1714"/>
      <c r="TJ48" s="1714"/>
      <c r="TK48" s="1714"/>
      <c r="TL48" s="1714"/>
      <c r="TM48" s="1714"/>
      <c r="TN48" s="1714"/>
      <c r="TO48" s="1714"/>
      <c r="TP48" s="1714"/>
      <c r="TQ48" s="1714"/>
      <c r="TR48" s="1714"/>
      <c r="TS48" s="1714"/>
      <c r="TT48" s="1714"/>
      <c r="TU48" s="1714"/>
      <c r="TV48" s="1714"/>
      <c r="TW48" s="1714"/>
      <c r="TX48" s="1714"/>
      <c r="TY48" s="1714"/>
      <c r="TZ48" s="1714"/>
      <c r="UA48" s="1714"/>
      <c r="UB48" s="1714"/>
      <c r="UC48" s="1714"/>
      <c r="UD48" s="1714"/>
      <c r="UE48" s="1714"/>
      <c r="UF48" s="1714"/>
      <c r="UG48" s="1714"/>
      <c r="UH48" s="1714"/>
      <c r="UI48" s="1714"/>
      <c r="UJ48" s="1714"/>
      <c r="UK48" s="1714"/>
      <c r="UL48" s="1714"/>
      <c r="UM48" s="1714"/>
      <c r="UN48" s="1714"/>
      <c r="UO48" s="1714"/>
      <c r="UP48" s="1714"/>
      <c r="UQ48" s="1714"/>
      <c r="UR48" s="1714"/>
      <c r="US48" s="1714"/>
      <c r="UT48" s="1714"/>
      <c r="UU48" s="1714"/>
      <c r="UV48" s="1714"/>
      <c r="UW48" s="1714"/>
      <c r="UX48" s="1714"/>
      <c r="UY48" s="1714"/>
      <c r="UZ48" s="1714"/>
      <c r="VA48" s="1714"/>
      <c r="VB48" s="1714"/>
      <c r="VC48" s="1714"/>
      <c r="VD48" s="1714"/>
      <c r="VE48" s="1714"/>
      <c r="VF48" s="1714"/>
      <c r="VG48" s="1714"/>
      <c r="VH48" s="1714"/>
      <c r="VI48" s="1714"/>
      <c r="VJ48" s="1714"/>
      <c r="VK48" s="1714"/>
      <c r="VL48" s="1714"/>
      <c r="VM48" s="1714"/>
      <c r="VN48" s="1714"/>
      <c r="VO48" s="1714"/>
      <c r="VP48" s="1714"/>
      <c r="VQ48" s="1714"/>
      <c r="VR48" s="1714"/>
      <c r="VS48" s="1714"/>
      <c r="VT48" s="1714"/>
      <c r="VU48" s="1714"/>
      <c r="VV48" s="1714"/>
      <c r="VW48" s="1714"/>
      <c r="VX48" s="1714"/>
      <c r="VY48" s="1714"/>
      <c r="VZ48" s="1714"/>
      <c r="WA48" s="1714"/>
      <c r="WB48" s="1714"/>
      <c r="WC48" s="1714"/>
      <c r="WD48" s="1714"/>
      <c r="WE48" s="1714"/>
      <c r="WF48" s="1714"/>
      <c r="WG48" s="1714"/>
      <c r="WH48" s="1714"/>
      <c r="WI48" s="1714"/>
      <c r="WJ48" s="1714"/>
      <c r="WK48" s="1714"/>
      <c r="WL48" s="1714"/>
      <c r="WM48" s="1714"/>
      <c r="WN48" s="1714"/>
      <c r="WO48" s="1714"/>
      <c r="WP48" s="1714"/>
      <c r="WQ48" s="1714"/>
      <c r="WR48" s="1714"/>
      <c r="WS48" s="1714"/>
      <c r="WT48" s="1714"/>
      <c r="WU48" s="1714"/>
      <c r="WV48" s="1714"/>
      <c r="WW48" s="1714"/>
      <c r="WX48" s="1714"/>
      <c r="WY48" s="1714"/>
      <c r="WZ48" s="1714"/>
      <c r="XA48" s="1714"/>
      <c r="XB48" s="1714"/>
      <c r="XC48" s="1714"/>
      <c r="XD48" s="1714"/>
      <c r="XE48" s="1714"/>
      <c r="XF48" s="1714"/>
      <c r="XG48" s="1714"/>
      <c r="XH48" s="1714"/>
      <c r="XI48" s="1714"/>
      <c r="XJ48" s="1714"/>
      <c r="XK48" s="1714"/>
      <c r="XL48" s="1714"/>
      <c r="XM48" s="1714"/>
      <c r="XN48" s="1714"/>
      <c r="XO48" s="1714"/>
      <c r="XP48" s="1714"/>
      <c r="XQ48" s="1714"/>
      <c r="XR48" s="1714"/>
      <c r="XS48" s="1714"/>
      <c r="XT48" s="1714"/>
      <c r="XU48" s="1714"/>
      <c r="XV48" s="1714"/>
      <c r="XW48" s="1714"/>
      <c r="XX48" s="1714"/>
      <c r="XY48" s="1714"/>
      <c r="XZ48" s="1714"/>
      <c r="YA48" s="1714"/>
      <c r="YB48" s="1714"/>
      <c r="YC48" s="1714"/>
      <c r="YD48" s="1714"/>
      <c r="YE48" s="1714"/>
      <c r="YF48" s="1714"/>
      <c r="YG48" s="1714"/>
      <c r="YH48" s="1714"/>
      <c r="YI48" s="1714"/>
      <c r="YJ48" s="1714"/>
      <c r="YK48" s="1714"/>
      <c r="YL48" s="1714"/>
      <c r="YM48" s="1714"/>
      <c r="YN48" s="1714"/>
      <c r="YO48" s="1714"/>
      <c r="YP48" s="1714"/>
      <c r="YQ48" s="1714"/>
      <c r="YR48" s="1714"/>
      <c r="YS48" s="1714"/>
      <c r="YT48" s="1714"/>
      <c r="YU48" s="1714"/>
      <c r="YV48" s="1714"/>
      <c r="YW48" s="1714"/>
      <c r="YX48" s="1714"/>
      <c r="YY48" s="1714"/>
      <c r="YZ48" s="1714"/>
      <c r="ZA48" s="1714"/>
      <c r="ZB48" s="1714"/>
      <c r="ZC48" s="1714"/>
      <c r="ZD48" s="1714"/>
      <c r="ZE48" s="1714"/>
      <c r="ZF48" s="1714"/>
      <c r="ZG48" s="1714"/>
      <c r="ZH48" s="1714"/>
      <c r="ZI48" s="1714"/>
      <c r="ZJ48" s="1714"/>
      <c r="ZK48" s="1714"/>
      <c r="ZL48" s="1714"/>
      <c r="ZM48" s="1714"/>
      <c r="ZN48" s="1714"/>
      <c r="ZO48" s="1714"/>
      <c r="ZP48" s="1714"/>
      <c r="ZQ48" s="1714"/>
      <c r="ZR48" s="1714"/>
      <c r="ZS48" s="1714"/>
      <c r="ZT48" s="1714"/>
      <c r="ZU48" s="1714"/>
      <c r="ZV48" s="1714"/>
      <c r="ZW48" s="1714"/>
      <c r="ZX48" s="1714"/>
      <c r="ZY48" s="1714"/>
      <c r="ZZ48" s="1714"/>
      <c r="AAA48" s="1714"/>
      <c r="AAB48" s="1714"/>
      <c r="AAC48" s="1714"/>
      <c r="AAD48" s="1714"/>
      <c r="AAE48" s="1714"/>
      <c r="AAF48" s="1714"/>
      <c r="AAG48" s="1714"/>
      <c r="AAH48" s="1714"/>
      <c r="AAI48" s="1714"/>
      <c r="AAJ48" s="1714"/>
      <c r="AAK48" s="1714"/>
      <c r="AAL48" s="1714"/>
      <c r="AAM48" s="1714"/>
      <c r="AAN48" s="1714"/>
      <c r="AAO48" s="1714"/>
      <c r="AAP48" s="1714"/>
      <c r="AAQ48" s="1714"/>
      <c r="AAR48" s="1714"/>
      <c r="AAS48" s="1714"/>
      <c r="AAT48" s="1714"/>
      <c r="AAU48" s="1714"/>
      <c r="AAV48" s="1714"/>
      <c r="AAW48" s="1714"/>
      <c r="AAX48" s="1714"/>
      <c r="AAY48" s="1714"/>
      <c r="AAZ48" s="1714"/>
      <c r="ABA48" s="1714"/>
      <c r="ABB48" s="1714"/>
      <c r="ABC48" s="1714"/>
      <c r="ABD48" s="1714"/>
      <c r="ABE48" s="1714"/>
      <c r="ABF48" s="1714"/>
      <c r="ABG48" s="1714"/>
      <c r="ABH48" s="1714"/>
      <c r="ABI48" s="1714"/>
      <c r="ABJ48" s="1714"/>
      <c r="ABK48" s="1714"/>
      <c r="ABL48" s="1714"/>
      <c r="ABM48" s="1714"/>
      <c r="ABN48" s="1714"/>
      <c r="ABO48" s="1714"/>
      <c r="ABP48" s="1714"/>
      <c r="ABQ48" s="1714"/>
      <c r="ABR48" s="1714"/>
      <c r="ABS48" s="1714"/>
      <c r="ABT48" s="1714"/>
      <c r="ABU48" s="1714"/>
      <c r="ABV48" s="1714"/>
      <c r="ABW48" s="1714"/>
      <c r="ABX48" s="1714"/>
      <c r="ABY48" s="1714"/>
      <c r="ABZ48" s="1714"/>
      <c r="ACA48" s="1714"/>
      <c r="ACB48" s="1714"/>
      <c r="ACC48" s="1714"/>
      <c r="ACD48" s="1714"/>
      <c r="ACE48" s="1714"/>
      <c r="ACF48" s="1714"/>
      <c r="ACG48" s="1714"/>
      <c r="ACH48" s="1714"/>
      <c r="ACI48" s="1714"/>
      <c r="ACJ48" s="1714"/>
      <c r="ACK48" s="1714"/>
      <c r="ACL48" s="1714"/>
      <c r="ACM48" s="1714"/>
      <c r="ACN48" s="1714"/>
      <c r="ACO48" s="1714"/>
      <c r="ACP48" s="1714"/>
      <c r="ACQ48" s="1714"/>
      <c r="ACR48" s="1714"/>
      <c r="ACS48" s="1714"/>
      <c r="ACT48" s="1714"/>
      <c r="ACU48" s="1714"/>
      <c r="ACV48" s="1714"/>
      <c r="ACW48" s="1714"/>
      <c r="ACX48" s="1714"/>
      <c r="ACY48" s="1714"/>
      <c r="ACZ48" s="1714"/>
      <c r="ADA48" s="1714"/>
      <c r="ADB48" s="1714"/>
      <c r="ADC48" s="1714"/>
      <c r="ADD48" s="1714"/>
      <c r="ADE48" s="1714"/>
      <c r="ADF48" s="1714"/>
      <c r="ADG48" s="1714"/>
      <c r="ADH48" s="1714"/>
      <c r="ADI48" s="1714"/>
      <c r="ADJ48" s="1714"/>
      <c r="ADK48" s="1714"/>
      <c r="ADL48" s="1714"/>
      <c r="ADM48" s="1714"/>
      <c r="ADN48" s="1714"/>
      <c r="ADO48" s="1714"/>
      <c r="ADP48" s="1714"/>
      <c r="ADQ48" s="1714"/>
      <c r="ADR48" s="1714"/>
      <c r="ADS48" s="1714"/>
      <c r="ADT48" s="1714"/>
      <c r="ADU48" s="1714"/>
      <c r="ADV48" s="1714"/>
      <c r="ADW48" s="1714"/>
      <c r="ADX48" s="1714"/>
      <c r="ADY48" s="1714"/>
      <c r="ADZ48" s="1714"/>
      <c r="AEA48" s="1714"/>
      <c r="AEB48" s="1714"/>
      <c r="AEC48" s="1714"/>
      <c r="AED48" s="1714"/>
      <c r="AEE48" s="1714"/>
      <c r="AEF48" s="1714"/>
      <c r="AEG48" s="1714"/>
      <c r="AEH48" s="1714"/>
      <c r="AEI48" s="1714"/>
      <c r="AEJ48" s="1714"/>
      <c r="AEK48" s="1714"/>
      <c r="AEL48" s="1714"/>
      <c r="AEM48" s="1714"/>
      <c r="AEN48" s="1714"/>
      <c r="AEO48" s="1714"/>
      <c r="AEP48" s="1714"/>
      <c r="AEQ48" s="1714"/>
      <c r="AER48" s="1714"/>
      <c r="AES48" s="1714"/>
      <c r="AET48" s="1714"/>
      <c r="AEU48" s="1714"/>
      <c r="AEV48" s="1714"/>
      <c r="AEW48" s="1714"/>
      <c r="AEX48" s="1714"/>
      <c r="AEY48" s="1714"/>
      <c r="AEZ48" s="1714"/>
      <c r="AFA48" s="1714"/>
      <c r="AFB48" s="1714"/>
      <c r="AFC48" s="1714"/>
      <c r="AFD48" s="1714"/>
      <c r="AFE48" s="1714"/>
      <c r="AFF48" s="1714"/>
      <c r="AFG48" s="1714"/>
      <c r="AFH48" s="1714"/>
      <c r="AFI48" s="1714"/>
      <c r="AFJ48" s="1714"/>
      <c r="AFK48" s="1714"/>
      <c r="AFL48" s="1714"/>
      <c r="AFM48" s="1714"/>
      <c r="AFN48" s="1714"/>
      <c r="AFO48" s="1714"/>
      <c r="AFP48" s="1714"/>
      <c r="AFQ48" s="1714"/>
      <c r="AFR48" s="1714"/>
      <c r="AFS48" s="1714"/>
      <c r="AFT48" s="1714"/>
      <c r="AFU48" s="1714"/>
      <c r="AFV48" s="1714"/>
      <c r="AFW48" s="1714"/>
      <c r="AFX48" s="1714"/>
      <c r="AFY48" s="1714"/>
      <c r="AFZ48" s="1714"/>
      <c r="AGA48" s="1714"/>
      <c r="AGB48" s="1714"/>
      <c r="AGC48" s="1714"/>
      <c r="AGD48" s="1714"/>
      <c r="AGE48" s="1714"/>
      <c r="AGF48" s="1714"/>
      <c r="AGG48" s="1714"/>
      <c r="AGH48" s="1714"/>
      <c r="AGI48" s="1714"/>
      <c r="AGJ48" s="1714"/>
      <c r="AGK48" s="1714"/>
      <c r="AGL48" s="1714"/>
      <c r="AGM48" s="1714"/>
      <c r="AGN48" s="1714"/>
      <c r="AGO48" s="1714"/>
      <c r="AGP48" s="1714"/>
      <c r="AGQ48" s="1714"/>
      <c r="AGR48" s="1714"/>
      <c r="AGS48" s="1714"/>
      <c r="AGT48" s="1714"/>
      <c r="AGU48" s="1714"/>
      <c r="AGV48" s="1714"/>
      <c r="AGW48" s="1714"/>
      <c r="AGX48" s="1714"/>
      <c r="AGY48" s="1714"/>
      <c r="AGZ48" s="1714"/>
      <c r="AHA48" s="1714"/>
      <c r="AHB48" s="1714"/>
      <c r="AHC48" s="1714"/>
      <c r="AHD48" s="1714"/>
      <c r="AHE48" s="1714"/>
      <c r="AHF48" s="1714"/>
      <c r="AHG48" s="1714"/>
      <c r="AHH48" s="1714"/>
      <c r="AHI48" s="1714"/>
      <c r="AHJ48" s="1714"/>
      <c r="AHK48" s="1714"/>
      <c r="AHL48" s="1714"/>
      <c r="AHM48" s="1714"/>
      <c r="AHN48" s="1714"/>
      <c r="AHO48" s="1714"/>
      <c r="AHP48" s="1714"/>
      <c r="AHQ48" s="1714"/>
      <c r="AHR48" s="1714"/>
      <c r="AHS48" s="1714"/>
      <c r="AHT48" s="1714"/>
      <c r="AHU48" s="1714"/>
      <c r="AHV48" s="1714"/>
      <c r="AHW48" s="1714"/>
      <c r="AHX48" s="1714"/>
      <c r="AHY48" s="1714"/>
      <c r="AHZ48" s="1714"/>
      <c r="AIA48" s="1714"/>
      <c r="AIB48" s="1714"/>
      <c r="AIC48" s="1714"/>
      <c r="AID48" s="1714"/>
      <c r="AIE48" s="1714"/>
      <c r="AIF48" s="1714"/>
      <c r="AIG48" s="1714"/>
      <c r="AIH48" s="1714"/>
      <c r="AII48" s="1714"/>
      <c r="AIJ48" s="1714"/>
      <c r="AIK48" s="1714"/>
      <c r="AIL48" s="1714"/>
      <c r="AIM48" s="1714"/>
      <c r="AIN48" s="1714"/>
      <c r="AIO48" s="1714"/>
      <c r="AIP48" s="1714"/>
      <c r="AIQ48" s="1714"/>
      <c r="AIR48" s="1714"/>
      <c r="AIS48" s="1714"/>
      <c r="AIT48" s="1714"/>
      <c r="AIU48" s="1714"/>
      <c r="AIV48" s="1714"/>
      <c r="AIW48" s="1714"/>
      <c r="AIX48" s="1714"/>
      <c r="AIY48" s="1714"/>
      <c r="AIZ48" s="1714"/>
      <c r="AJA48" s="1714"/>
      <c r="AJB48" s="1714"/>
      <c r="AJC48" s="1714"/>
      <c r="AJD48" s="1714"/>
      <c r="AJE48" s="1714"/>
      <c r="AJF48" s="1714"/>
      <c r="AJG48" s="1714"/>
      <c r="AJH48" s="1714"/>
      <c r="AJI48" s="1714"/>
      <c r="AJJ48" s="1714"/>
      <c r="AJK48" s="1714"/>
      <c r="AJL48" s="1714"/>
      <c r="AJM48" s="1714"/>
      <c r="AJN48" s="1714"/>
      <c r="AJO48" s="1714"/>
      <c r="AJP48" s="1714"/>
      <c r="AJQ48" s="1714"/>
      <c r="AJR48" s="1714"/>
      <c r="AJS48" s="1714"/>
      <c r="AJT48" s="1714"/>
      <c r="AJU48" s="1714"/>
      <c r="AJV48" s="1714"/>
      <c r="AJW48" s="1714"/>
      <c r="AJX48" s="1714"/>
      <c r="AJY48" s="1714"/>
      <c r="AJZ48" s="1714"/>
      <c r="AKA48" s="1714"/>
      <c r="AKB48" s="1714"/>
      <c r="AKC48" s="1714"/>
      <c r="AKD48" s="1714"/>
      <c r="AKE48" s="1714"/>
      <c r="AKF48" s="1714"/>
      <c r="AKG48" s="1714"/>
      <c r="AKH48" s="1714"/>
      <c r="AKI48" s="1714"/>
      <c r="AKJ48" s="1714"/>
      <c r="AKK48" s="1714"/>
      <c r="AKL48" s="1714"/>
      <c r="AKM48" s="1714"/>
      <c r="AKN48" s="1714"/>
      <c r="AKO48" s="1714"/>
      <c r="AKP48" s="1714"/>
      <c r="AKQ48" s="1714"/>
      <c r="AKR48" s="1714"/>
      <c r="AKS48" s="1714"/>
      <c r="AKT48" s="1714"/>
      <c r="AKU48" s="1714"/>
      <c r="AKV48" s="1714"/>
      <c r="AKW48" s="1714"/>
      <c r="AKX48" s="1714"/>
      <c r="AKY48" s="1714"/>
      <c r="AKZ48" s="1714"/>
      <c r="ALA48" s="1714"/>
      <c r="ALB48" s="1714"/>
      <c r="ALC48" s="1714"/>
      <c r="ALD48" s="1714"/>
      <c r="ALE48" s="1714"/>
      <c r="ALF48" s="1714"/>
      <c r="ALG48" s="1714"/>
      <c r="ALH48" s="1714"/>
      <c r="ALI48" s="1714"/>
      <c r="ALJ48" s="1714"/>
      <c r="ALK48" s="1714"/>
      <c r="ALL48" s="1714"/>
      <c r="ALM48" s="1714"/>
      <c r="ALN48" s="1714"/>
      <c r="ALO48" s="1714"/>
      <c r="ALP48" s="1714"/>
      <c r="ALQ48" s="1714"/>
      <c r="ALR48" s="1714"/>
      <c r="ALS48" s="1714"/>
      <c r="ALT48" s="1714"/>
      <c r="ALU48" s="1714"/>
      <c r="ALV48" s="1714"/>
      <c r="ALW48" s="1714"/>
      <c r="ALX48" s="1714"/>
      <c r="ALY48" s="1714"/>
      <c r="ALZ48" s="1714"/>
      <c r="AMA48" s="1714"/>
      <c r="AMB48" s="1714"/>
      <c r="AMC48" s="1714"/>
      <c r="AMD48" s="1714"/>
      <c r="AME48" s="1714"/>
      <c r="AMF48" s="1714"/>
      <c r="AMG48" s="1714"/>
      <c r="AMH48" s="1714"/>
      <c r="AMI48" s="1714"/>
      <c r="AMJ48" s="1714"/>
      <c r="AMK48" s="1714"/>
    </row>
    <row r="49" spans="1:1025" s="1409" customFormat="1" ht="30" customHeight="1">
      <c r="A49" s="1705" t="s">
        <v>3862</v>
      </c>
      <c r="B49" s="1705" t="s">
        <v>3863</v>
      </c>
      <c r="C49" s="1705" t="s">
        <v>647</v>
      </c>
      <c r="D49" s="1705" t="s">
        <v>4058</v>
      </c>
      <c r="E49" s="1705" t="s">
        <v>4059</v>
      </c>
      <c r="F49" s="1705" t="s">
        <v>4060</v>
      </c>
      <c r="G49" s="1705" t="s">
        <v>4061</v>
      </c>
      <c r="H49" s="1705"/>
      <c r="I49" s="1705"/>
      <c r="J49" s="1705"/>
      <c r="K49" s="1705"/>
      <c r="L49" s="1705"/>
      <c r="M49" s="1705"/>
      <c r="N49" s="1705"/>
      <c r="O49" s="1705"/>
      <c r="P49" s="1705" t="s">
        <v>4150</v>
      </c>
      <c r="Q49" s="1705" t="s">
        <v>4151</v>
      </c>
      <c r="R49" s="1739"/>
      <c r="S49" s="1705" t="s">
        <v>4152</v>
      </c>
      <c r="T49" s="1709" t="s">
        <v>4153</v>
      </c>
      <c r="U49" s="1705" t="s">
        <v>4154</v>
      </c>
      <c r="V49" s="1705" t="s">
        <v>3887</v>
      </c>
      <c r="W49" s="1705" t="s">
        <v>3941</v>
      </c>
      <c r="X49" s="1705" t="s">
        <v>3874</v>
      </c>
      <c r="Y49" s="1705" t="s">
        <v>3902</v>
      </c>
      <c r="Z49" s="1705" t="s">
        <v>4155</v>
      </c>
      <c r="AA49" s="1705" t="s">
        <v>1146</v>
      </c>
      <c r="AB49" s="1705" t="s">
        <v>4067</v>
      </c>
      <c r="AC49" s="1705" t="s">
        <v>4068</v>
      </c>
      <c r="AD49" s="1705" t="s">
        <v>3906</v>
      </c>
      <c r="AE49" s="1705" t="s">
        <v>138</v>
      </c>
      <c r="AF49" s="1705" t="s">
        <v>3881</v>
      </c>
      <c r="AG49" s="1705"/>
      <c r="AH49" s="1705"/>
      <c r="AI49" s="1705"/>
      <c r="AJ49" s="1705"/>
      <c r="AK49" s="1705"/>
      <c r="AL49" s="1705"/>
      <c r="AM49" s="1705"/>
      <c r="AN49" s="1705"/>
      <c r="AO49" s="1705"/>
      <c r="AP49" s="1705"/>
      <c r="AQ49" s="1705"/>
      <c r="AR49" s="1705"/>
      <c r="AS49" s="1705"/>
      <c r="AT49" s="1705"/>
      <c r="AU49" s="1705"/>
      <c r="AV49" s="1705"/>
      <c r="AW49" s="1705"/>
      <c r="AX49" s="1705"/>
      <c r="AY49" s="1705"/>
      <c r="AZ49" s="1705"/>
      <c r="BA49" s="1705" t="s">
        <v>4156</v>
      </c>
      <c r="BB49" s="1714"/>
      <c r="BC49" s="1714"/>
      <c r="BD49" s="1714"/>
      <c r="BE49" s="1714"/>
      <c r="BF49" s="1714"/>
      <c r="BG49" s="1714"/>
      <c r="BH49" s="1714"/>
      <c r="BI49" s="1714"/>
      <c r="BJ49" s="1714"/>
      <c r="BK49" s="1714"/>
      <c r="BL49" s="1714"/>
      <c r="BM49" s="1714"/>
      <c r="BN49" s="1714"/>
      <c r="BO49" s="1714"/>
      <c r="BP49" s="1714"/>
      <c r="BQ49" s="1714"/>
      <c r="BR49" s="1714"/>
      <c r="BS49" s="1714"/>
      <c r="BT49" s="1714"/>
      <c r="BU49" s="1714"/>
      <c r="BV49" s="1714"/>
      <c r="BW49" s="1714"/>
      <c r="BX49" s="1714"/>
      <c r="BY49" s="1714"/>
      <c r="BZ49" s="1714"/>
      <c r="CA49" s="1714"/>
      <c r="CB49" s="1714"/>
      <c r="CC49" s="1714"/>
      <c r="CD49" s="1714"/>
      <c r="CE49" s="1714"/>
      <c r="CF49" s="1714"/>
      <c r="CG49" s="1714"/>
      <c r="CH49" s="1714"/>
      <c r="CI49" s="1714"/>
      <c r="CJ49" s="1714"/>
      <c r="CK49" s="1714"/>
      <c r="CL49" s="1714"/>
      <c r="CM49" s="1714"/>
      <c r="CN49" s="1714"/>
      <c r="CO49" s="1714"/>
      <c r="CP49" s="1714"/>
      <c r="CQ49" s="1714"/>
      <c r="CR49" s="1714"/>
      <c r="CS49" s="1714"/>
      <c r="CT49" s="1714"/>
      <c r="CU49" s="1714"/>
      <c r="CV49" s="1714"/>
      <c r="CW49" s="1714"/>
      <c r="CX49" s="1714"/>
      <c r="CY49" s="1714"/>
      <c r="CZ49" s="1714"/>
      <c r="DA49" s="1714"/>
      <c r="DB49" s="1714"/>
      <c r="DC49" s="1714"/>
      <c r="DD49" s="1714"/>
      <c r="DE49" s="1714"/>
      <c r="DF49" s="1714"/>
      <c r="DG49" s="1714"/>
      <c r="DH49" s="1714"/>
      <c r="DI49" s="1714"/>
      <c r="DJ49" s="1714"/>
      <c r="DK49" s="1714"/>
      <c r="DL49" s="1714"/>
      <c r="DM49" s="1714"/>
      <c r="DN49" s="1714"/>
      <c r="DO49" s="1714"/>
      <c r="DP49" s="1714"/>
      <c r="DQ49" s="1714"/>
      <c r="DR49" s="1714"/>
      <c r="DS49" s="1714"/>
      <c r="DT49" s="1714"/>
      <c r="DU49" s="1714"/>
      <c r="DV49" s="1714"/>
      <c r="DW49" s="1714"/>
      <c r="DX49" s="1714"/>
      <c r="DY49" s="1714"/>
      <c r="DZ49" s="1714"/>
      <c r="EA49" s="1714"/>
      <c r="EB49" s="1714"/>
      <c r="EC49" s="1714"/>
      <c r="ED49" s="1714"/>
      <c r="EE49" s="1714"/>
      <c r="EF49" s="1714"/>
      <c r="EG49" s="1714"/>
      <c r="EH49" s="1714"/>
      <c r="EI49" s="1714"/>
      <c r="EJ49" s="1714"/>
      <c r="EK49" s="1714"/>
      <c r="EL49" s="1714"/>
      <c r="EM49" s="1714"/>
      <c r="EN49" s="1714"/>
      <c r="EO49" s="1714"/>
      <c r="EP49" s="1714"/>
      <c r="EQ49" s="1714"/>
      <c r="ER49" s="1714"/>
      <c r="ES49" s="1714"/>
      <c r="ET49" s="1714"/>
      <c r="EU49" s="1714"/>
      <c r="EV49" s="1714"/>
      <c r="EW49" s="1714"/>
      <c r="EX49" s="1714"/>
      <c r="EY49" s="1714"/>
      <c r="EZ49" s="1714"/>
      <c r="FA49" s="1714"/>
      <c r="FB49" s="1714"/>
      <c r="FC49" s="1714"/>
      <c r="FD49" s="1714"/>
      <c r="FE49" s="1714"/>
      <c r="FF49" s="1714"/>
      <c r="FG49" s="1714"/>
      <c r="FH49" s="1714"/>
      <c r="FI49" s="1714"/>
      <c r="FJ49" s="1714"/>
      <c r="FK49" s="1714"/>
      <c r="FL49" s="1714"/>
      <c r="FM49" s="1714"/>
      <c r="FN49" s="1714"/>
      <c r="FO49" s="1714"/>
      <c r="FP49" s="1714"/>
      <c r="FQ49" s="1714"/>
      <c r="FR49" s="1714"/>
      <c r="FS49" s="1714"/>
      <c r="FT49" s="1714"/>
      <c r="FU49" s="1714"/>
      <c r="FV49" s="1714"/>
      <c r="FW49" s="1714"/>
      <c r="FX49" s="1714"/>
      <c r="FY49" s="1714"/>
      <c r="FZ49" s="1714"/>
      <c r="GA49" s="1714"/>
      <c r="GB49" s="1714"/>
      <c r="GC49" s="1714"/>
      <c r="GD49" s="1714"/>
      <c r="GE49" s="1714"/>
      <c r="GF49" s="1714"/>
      <c r="GG49" s="1714"/>
      <c r="GH49" s="1714"/>
      <c r="GI49" s="1714"/>
      <c r="GJ49" s="1714"/>
      <c r="GK49" s="1714"/>
      <c r="GL49" s="1714"/>
      <c r="GM49" s="1714"/>
      <c r="GN49" s="1714"/>
      <c r="GO49" s="1714"/>
      <c r="GP49" s="1714"/>
      <c r="GQ49" s="1714"/>
      <c r="GR49" s="1714"/>
      <c r="GS49" s="1714"/>
      <c r="GT49" s="1714"/>
      <c r="GU49" s="1714"/>
      <c r="GV49" s="1714"/>
      <c r="GW49" s="1714"/>
      <c r="GX49" s="1714"/>
      <c r="GY49" s="1714"/>
      <c r="GZ49" s="1714"/>
      <c r="HA49" s="1714"/>
      <c r="HB49" s="1714"/>
      <c r="HC49" s="1714"/>
      <c r="HD49" s="1714"/>
      <c r="HE49" s="1714"/>
      <c r="HF49" s="1714"/>
      <c r="HG49" s="1714"/>
      <c r="HH49" s="1714"/>
      <c r="HI49" s="1714"/>
      <c r="HJ49" s="1714"/>
      <c r="HK49" s="1714"/>
      <c r="HL49" s="1714"/>
      <c r="HM49" s="1714"/>
      <c r="HN49" s="1714"/>
      <c r="HO49" s="1714"/>
      <c r="HP49" s="1714"/>
      <c r="HQ49" s="1714"/>
      <c r="HR49" s="1714"/>
      <c r="HS49" s="1714"/>
      <c r="HT49" s="1714"/>
      <c r="HU49" s="1714"/>
      <c r="HV49" s="1714"/>
      <c r="HW49" s="1714"/>
      <c r="HX49" s="1714"/>
      <c r="HY49" s="1714"/>
      <c r="HZ49" s="1714"/>
      <c r="IA49" s="1714"/>
      <c r="IB49" s="1714"/>
      <c r="IC49" s="1714"/>
      <c r="ID49" s="1714"/>
      <c r="IE49" s="1714"/>
      <c r="IF49" s="1714"/>
      <c r="IG49" s="1714"/>
      <c r="IH49" s="1714"/>
      <c r="II49" s="1714"/>
      <c r="IJ49" s="1714"/>
      <c r="IK49" s="1714"/>
      <c r="IL49" s="1714"/>
      <c r="IM49" s="1714"/>
      <c r="IN49" s="1714"/>
      <c r="IO49" s="1714"/>
      <c r="IP49" s="1714"/>
      <c r="IQ49" s="1714"/>
      <c r="IR49" s="1714"/>
      <c r="IS49" s="1714"/>
      <c r="IT49" s="1714"/>
      <c r="IU49" s="1714"/>
      <c r="IV49" s="1714"/>
      <c r="IW49" s="1714"/>
      <c r="IX49" s="1714"/>
      <c r="IY49" s="1714"/>
      <c r="IZ49" s="1714"/>
      <c r="JA49" s="1714"/>
      <c r="JB49" s="1714"/>
      <c r="JC49" s="1714"/>
      <c r="JD49" s="1714"/>
      <c r="JE49" s="1714"/>
      <c r="JF49" s="1714"/>
      <c r="JG49" s="1714"/>
      <c r="JH49" s="1714"/>
      <c r="JI49" s="1714"/>
      <c r="JJ49" s="1714"/>
      <c r="JK49" s="1714"/>
      <c r="JL49" s="1714"/>
      <c r="JM49" s="1714"/>
      <c r="JN49" s="1714"/>
      <c r="JO49" s="1714"/>
      <c r="JP49" s="1714"/>
      <c r="JQ49" s="1714"/>
      <c r="JR49" s="1714"/>
      <c r="JS49" s="1714"/>
      <c r="JT49" s="1714"/>
      <c r="JU49" s="1714"/>
      <c r="JV49" s="1714"/>
      <c r="JW49" s="1714"/>
      <c r="JX49" s="1714"/>
      <c r="JY49" s="1714"/>
      <c r="JZ49" s="1714"/>
      <c r="KA49" s="1714"/>
      <c r="KB49" s="1714"/>
      <c r="KC49" s="1714"/>
      <c r="KD49" s="1714"/>
      <c r="KE49" s="1714"/>
      <c r="KF49" s="1714"/>
      <c r="KG49" s="1714"/>
      <c r="KH49" s="1714"/>
      <c r="KI49" s="1714"/>
      <c r="KJ49" s="1714"/>
      <c r="KK49" s="1714"/>
      <c r="KL49" s="1714"/>
      <c r="KM49" s="1714"/>
      <c r="KN49" s="1714"/>
      <c r="KO49" s="1714"/>
      <c r="KP49" s="1714"/>
      <c r="KQ49" s="1714"/>
      <c r="KR49" s="1714"/>
      <c r="KS49" s="1714"/>
      <c r="KT49" s="1714"/>
      <c r="KU49" s="1714"/>
      <c r="KV49" s="1714"/>
      <c r="KW49" s="1714"/>
      <c r="KX49" s="1714"/>
      <c r="KY49" s="1714"/>
      <c r="KZ49" s="1714"/>
      <c r="LA49" s="1714"/>
      <c r="LB49" s="1714"/>
      <c r="LC49" s="1714"/>
      <c r="LD49" s="1714"/>
      <c r="LE49" s="1714"/>
      <c r="LF49" s="1714"/>
      <c r="LG49" s="1714"/>
      <c r="LH49" s="1714"/>
      <c r="LI49" s="1714"/>
      <c r="LJ49" s="1714"/>
      <c r="LK49" s="1714"/>
      <c r="LL49" s="1714"/>
      <c r="LM49" s="1714"/>
      <c r="LN49" s="1714"/>
      <c r="LO49" s="1714"/>
      <c r="LP49" s="1714"/>
      <c r="LQ49" s="1714"/>
      <c r="LR49" s="1714"/>
      <c r="LS49" s="1714"/>
      <c r="LT49" s="1714"/>
      <c r="LU49" s="1714"/>
      <c r="LV49" s="1714"/>
      <c r="LW49" s="1714"/>
      <c r="LX49" s="1714"/>
      <c r="LY49" s="1714"/>
      <c r="LZ49" s="1714"/>
      <c r="MA49" s="1714"/>
      <c r="MB49" s="1714"/>
      <c r="MC49" s="1714"/>
      <c r="MD49" s="1714"/>
      <c r="ME49" s="1714"/>
      <c r="MF49" s="1714"/>
      <c r="MG49" s="1714"/>
      <c r="MH49" s="1714"/>
      <c r="MI49" s="1714"/>
      <c r="MJ49" s="1714"/>
      <c r="MK49" s="1714"/>
      <c r="ML49" s="1714"/>
      <c r="MM49" s="1714"/>
      <c r="MN49" s="1714"/>
      <c r="MO49" s="1714"/>
      <c r="MP49" s="1714"/>
      <c r="MQ49" s="1714"/>
      <c r="MR49" s="1714"/>
      <c r="MS49" s="1714"/>
      <c r="MT49" s="1714"/>
      <c r="MU49" s="1714"/>
      <c r="MV49" s="1714"/>
      <c r="MW49" s="1714"/>
      <c r="MX49" s="1714"/>
      <c r="MY49" s="1714"/>
      <c r="MZ49" s="1714"/>
      <c r="NA49" s="1714"/>
      <c r="NB49" s="1714"/>
      <c r="NC49" s="1714"/>
      <c r="ND49" s="1714"/>
      <c r="NE49" s="1714"/>
      <c r="NF49" s="1714"/>
      <c r="NG49" s="1714"/>
      <c r="NH49" s="1714"/>
      <c r="NI49" s="1714"/>
      <c r="NJ49" s="1714"/>
      <c r="NK49" s="1714"/>
      <c r="NL49" s="1714"/>
      <c r="NM49" s="1714"/>
      <c r="NN49" s="1714"/>
      <c r="NO49" s="1714"/>
      <c r="NP49" s="1714"/>
      <c r="NQ49" s="1714"/>
      <c r="NR49" s="1714"/>
      <c r="NS49" s="1714"/>
      <c r="NT49" s="1714"/>
      <c r="NU49" s="1714"/>
      <c r="NV49" s="1714"/>
      <c r="NW49" s="1714"/>
      <c r="NX49" s="1714"/>
      <c r="NY49" s="1714"/>
      <c r="NZ49" s="1714"/>
      <c r="OA49" s="1714"/>
      <c r="OB49" s="1714"/>
      <c r="OC49" s="1714"/>
      <c r="OD49" s="1714"/>
      <c r="OE49" s="1714"/>
      <c r="OF49" s="1714"/>
      <c r="OG49" s="1714"/>
      <c r="OH49" s="1714"/>
      <c r="OI49" s="1714"/>
      <c r="OJ49" s="1714"/>
      <c r="OK49" s="1714"/>
      <c r="OL49" s="1714"/>
      <c r="OM49" s="1714"/>
      <c r="ON49" s="1714"/>
      <c r="OO49" s="1714"/>
      <c r="OP49" s="1714"/>
      <c r="OQ49" s="1714"/>
      <c r="OR49" s="1714"/>
      <c r="OS49" s="1714"/>
      <c r="OT49" s="1714"/>
      <c r="OU49" s="1714"/>
      <c r="OV49" s="1714"/>
      <c r="OW49" s="1714"/>
      <c r="OX49" s="1714"/>
      <c r="OY49" s="1714"/>
      <c r="OZ49" s="1714"/>
      <c r="PA49" s="1714"/>
      <c r="PB49" s="1714"/>
      <c r="PC49" s="1714"/>
      <c r="PD49" s="1714"/>
      <c r="PE49" s="1714"/>
      <c r="PF49" s="1714"/>
      <c r="PG49" s="1714"/>
      <c r="PH49" s="1714"/>
      <c r="PI49" s="1714"/>
      <c r="PJ49" s="1714"/>
      <c r="PK49" s="1714"/>
      <c r="PL49" s="1714"/>
      <c r="PM49" s="1714"/>
      <c r="PN49" s="1714"/>
      <c r="PO49" s="1714"/>
      <c r="PP49" s="1714"/>
      <c r="PQ49" s="1714"/>
      <c r="PR49" s="1714"/>
      <c r="PS49" s="1714"/>
      <c r="PT49" s="1714"/>
      <c r="PU49" s="1714"/>
      <c r="PV49" s="1714"/>
      <c r="PW49" s="1714"/>
      <c r="PX49" s="1714"/>
      <c r="PY49" s="1714"/>
      <c r="PZ49" s="1714"/>
      <c r="QA49" s="1714"/>
      <c r="QB49" s="1714"/>
      <c r="QC49" s="1714"/>
      <c r="QD49" s="1714"/>
      <c r="QE49" s="1714"/>
      <c r="QF49" s="1714"/>
      <c r="QG49" s="1714"/>
      <c r="QH49" s="1714"/>
      <c r="QI49" s="1714"/>
      <c r="QJ49" s="1714"/>
      <c r="QK49" s="1714"/>
      <c r="QL49" s="1714"/>
      <c r="QM49" s="1714"/>
      <c r="QN49" s="1714"/>
      <c r="QO49" s="1714"/>
      <c r="QP49" s="1714"/>
      <c r="QQ49" s="1714"/>
      <c r="QR49" s="1714"/>
      <c r="QS49" s="1714"/>
      <c r="QT49" s="1714"/>
      <c r="QU49" s="1714"/>
      <c r="QV49" s="1714"/>
      <c r="QW49" s="1714"/>
      <c r="QX49" s="1714"/>
      <c r="QY49" s="1714"/>
      <c r="QZ49" s="1714"/>
      <c r="RA49" s="1714"/>
      <c r="RB49" s="1714"/>
      <c r="RC49" s="1714"/>
      <c r="RD49" s="1714"/>
      <c r="RE49" s="1714"/>
      <c r="RF49" s="1714"/>
      <c r="RG49" s="1714"/>
      <c r="RH49" s="1714"/>
      <c r="RI49" s="1714"/>
      <c r="RJ49" s="1714"/>
      <c r="RK49" s="1714"/>
      <c r="RL49" s="1714"/>
      <c r="RM49" s="1714"/>
      <c r="RN49" s="1714"/>
      <c r="RO49" s="1714"/>
      <c r="RP49" s="1714"/>
      <c r="RQ49" s="1714"/>
      <c r="RR49" s="1714"/>
      <c r="RS49" s="1714"/>
      <c r="RT49" s="1714"/>
      <c r="RU49" s="1714"/>
      <c r="RV49" s="1714"/>
      <c r="RW49" s="1714"/>
      <c r="RX49" s="1714"/>
      <c r="RY49" s="1714"/>
      <c r="RZ49" s="1714"/>
      <c r="SA49" s="1714"/>
      <c r="SB49" s="1714"/>
      <c r="SC49" s="1714"/>
      <c r="SD49" s="1714"/>
      <c r="SE49" s="1714"/>
      <c r="SF49" s="1714"/>
      <c r="SG49" s="1714"/>
      <c r="SH49" s="1714"/>
      <c r="SI49" s="1714"/>
      <c r="SJ49" s="1714"/>
      <c r="SK49" s="1714"/>
      <c r="SL49" s="1714"/>
      <c r="SM49" s="1714"/>
      <c r="SN49" s="1714"/>
      <c r="SO49" s="1714"/>
      <c r="SP49" s="1714"/>
      <c r="SQ49" s="1714"/>
      <c r="SR49" s="1714"/>
      <c r="SS49" s="1714"/>
      <c r="ST49" s="1714"/>
      <c r="SU49" s="1714"/>
      <c r="SV49" s="1714"/>
      <c r="SW49" s="1714"/>
      <c r="SX49" s="1714"/>
      <c r="SY49" s="1714"/>
      <c r="SZ49" s="1714"/>
      <c r="TA49" s="1714"/>
      <c r="TB49" s="1714"/>
      <c r="TC49" s="1714"/>
      <c r="TD49" s="1714"/>
      <c r="TE49" s="1714"/>
      <c r="TF49" s="1714"/>
      <c r="TG49" s="1714"/>
      <c r="TH49" s="1714"/>
      <c r="TI49" s="1714"/>
      <c r="TJ49" s="1714"/>
      <c r="TK49" s="1714"/>
      <c r="TL49" s="1714"/>
      <c r="TM49" s="1714"/>
      <c r="TN49" s="1714"/>
      <c r="TO49" s="1714"/>
      <c r="TP49" s="1714"/>
      <c r="TQ49" s="1714"/>
      <c r="TR49" s="1714"/>
      <c r="TS49" s="1714"/>
      <c r="TT49" s="1714"/>
      <c r="TU49" s="1714"/>
      <c r="TV49" s="1714"/>
      <c r="TW49" s="1714"/>
      <c r="TX49" s="1714"/>
      <c r="TY49" s="1714"/>
      <c r="TZ49" s="1714"/>
      <c r="UA49" s="1714"/>
      <c r="UB49" s="1714"/>
      <c r="UC49" s="1714"/>
      <c r="UD49" s="1714"/>
      <c r="UE49" s="1714"/>
      <c r="UF49" s="1714"/>
      <c r="UG49" s="1714"/>
      <c r="UH49" s="1714"/>
      <c r="UI49" s="1714"/>
      <c r="UJ49" s="1714"/>
      <c r="UK49" s="1714"/>
      <c r="UL49" s="1714"/>
      <c r="UM49" s="1714"/>
      <c r="UN49" s="1714"/>
      <c r="UO49" s="1714"/>
      <c r="UP49" s="1714"/>
      <c r="UQ49" s="1714"/>
      <c r="UR49" s="1714"/>
      <c r="US49" s="1714"/>
      <c r="UT49" s="1714"/>
      <c r="UU49" s="1714"/>
      <c r="UV49" s="1714"/>
      <c r="UW49" s="1714"/>
      <c r="UX49" s="1714"/>
      <c r="UY49" s="1714"/>
      <c r="UZ49" s="1714"/>
      <c r="VA49" s="1714"/>
      <c r="VB49" s="1714"/>
      <c r="VC49" s="1714"/>
      <c r="VD49" s="1714"/>
      <c r="VE49" s="1714"/>
      <c r="VF49" s="1714"/>
      <c r="VG49" s="1714"/>
      <c r="VH49" s="1714"/>
      <c r="VI49" s="1714"/>
      <c r="VJ49" s="1714"/>
      <c r="VK49" s="1714"/>
      <c r="VL49" s="1714"/>
      <c r="VM49" s="1714"/>
      <c r="VN49" s="1714"/>
      <c r="VO49" s="1714"/>
      <c r="VP49" s="1714"/>
      <c r="VQ49" s="1714"/>
      <c r="VR49" s="1714"/>
      <c r="VS49" s="1714"/>
      <c r="VT49" s="1714"/>
      <c r="VU49" s="1714"/>
      <c r="VV49" s="1714"/>
      <c r="VW49" s="1714"/>
      <c r="VX49" s="1714"/>
      <c r="VY49" s="1714"/>
      <c r="VZ49" s="1714"/>
      <c r="WA49" s="1714"/>
      <c r="WB49" s="1714"/>
      <c r="WC49" s="1714"/>
      <c r="WD49" s="1714"/>
      <c r="WE49" s="1714"/>
      <c r="WF49" s="1714"/>
      <c r="WG49" s="1714"/>
      <c r="WH49" s="1714"/>
      <c r="WI49" s="1714"/>
      <c r="WJ49" s="1714"/>
      <c r="WK49" s="1714"/>
      <c r="WL49" s="1714"/>
      <c r="WM49" s="1714"/>
      <c r="WN49" s="1714"/>
      <c r="WO49" s="1714"/>
      <c r="WP49" s="1714"/>
      <c r="WQ49" s="1714"/>
      <c r="WR49" s="1714"/>
      <c r="WS49" s="1714"/>
      <c r="WT49" s="1714"/>
      <c r="WU49" s="1714"/>
      <c r="WV49" s="1714"/>
      <c r="WW49" s="1714"/>
      <c r="WX49" s="1714"/>
      <c r="WY49" s="1714"/>
      <c r="WZ49" s="1714"/>
      <c r="XA49" s="1714"/>
      <c r="XB49" s="1714"/>
      <c r="XC49" s="1714"/>
      <c r="XD49" s="1714"/>
      <c r="XE49" s="1714"/>
      <c r="XF49" s="1714"/>
      <c r="XG49" s="1714"/>
      <c r="XH49" s="1714"/>
      <c r="XI49" s="1714"/>
      <c r="XJ49" s="1714"/>
      <c r="XK49" s="1714"/>
      <c r="XL49" s="1714"/>
      <c r="XM49" s="1714"/>
      <c r="XN49" s="1714"/>
      <c r="XO49" s="1714"/>
      <c r="XP49" s="1714"/>
      <c r="XQ49" s="1714"/>
      <c r="XR49" s="1714"/>
      <c r="XS49" s="1714"/>
      <c r="XT49" s="1714"/>
      <c r="XU49" s="1714"/>
      <c r="XV49" s="1714"/>
      <c r="XW49" s="1714"/>
      <c r="XX49" s="1714"/>
      <c r="XY49" s="1714"/>
      <c r="XZ49" s="1714"/>
      <c r="YA49" s="1714"/>
      <c r="YB49" s="1714"/>
      <c r="YC49" s="1714"/>
      <c r="YD49" s="1714"/>
      <c r="YE49" s="1714"/>
      <c r="YF49" s="1714"/>
      <c r="YG49" s="1714"/>
      <c r="YH49" s="1714"/>
      <c r="YI49" s="1714"/>
      <c r="YJ49" s="1714"/>
      <c r="YK49" s="1714"/>
      <c r="YL49" s="1714"/>
      <c r="YM49" s="1714"/>
      <c r="YN49" s="1714"/>
      <c r="YO49" s="1714"/>
      <c r="YP49" s="1714"/>
      <c r="YQ49" s="1714"/>
      <c r="YR49" s="1714"/>
      <c r="YS49" s="1714"/>
      <c r="YT49" s="1714"/>
      <c r="YU49" s="1714"/>
      <c r="YV49" s="1714"/>
      <c r="YW49" s="1714"/>
      <c r="YX49" s="1714"/>
      <c r="YY49" s="1714"/>
      <c r="YZ49" s="1714"/>
      <c r="ZA49" s="1714"/>
      <c r="ZB49" s="1714"/>
      <c r="ZC49" s="1714"/>
      <c r="ZD49" s="1714"/>
      <c r="ZE49" s="1714"/>
      <c r="ZF49" s="1714"/>
      <c r="ZG49" s="1714"/>
      <c r="ZH49" s="1714"/>
      <c r="ZI49" s="1714"/>
      <c r="ZJ49" s="1714"/>
      <c r="ZK49" s="1714"/>
      <c r="ZL49" s="1714"/>
      <c r="ZM49" s="1714"/>
      <c r="ZN49" s="1714"/>
      <c r="ZO49" s="1714"/>
      <c r="ZP49" s="1714"/>
      <c r="ZQ49" s="1714"/>
      <c r="ZR49" s="1714"/>
      <c r="ZS49" s="1714"/>
      <c r="ZT49" s="1714"/>
      <c r="ZU49" s="1714"/>
      <c r="ZV49" s="1714"/>
      <c r="ZW49" s="1714"/>
      <c r="ZX49" s="1714"/>
      <c r="ZY49" s="1714"/>
      <c r="ZZ49" s="1714"/>
      <c r="AAA49" s="1714"/>
      <c r="AAB49" s="1714"/>
      <c r="AAC49" s="1714"/>
      <c r="AAD49" s="1714"/>
      <c r="AAE49" s="1714"/>
      <c r="AAF49" s="1714"/>
      <c r="AAG49" s="1714"/>
      <c r="AAH49" s="1714"/>
      <c r="AAI49" s="1714"/>
      <c r="AAJ49" s="1714"/>
      <c r="AAK49" s="1714"/>
      <c r="AAL49" s="1714"/>
      <c r="AAM49" s="1714"/>
      <c r="AAN49" s="1714"/>
      <c r="AAO49" s="1714"/>
      <c r="AAP49" s="1714"/>
      <c r="AAQ49" s="1714"/>
      <c r="AAR49" s="1714"/>
      <c r="AAS49" s="1714"/>
      <c r="AAT49" s="1714"/>
      <c r="AAU49" s="1714"/>
      <c r="AAV49" s="1714"/>
      <c r="AAW49" s="1714"/>
      <c r="AAX49" s="1714"/>
      <c r="AAY49" s="1714"/>
      <c r="AAZ49" s="1714"/>
      <c r="ABA49" s="1714"/>
      <c r="ABB49" s="1714"/>
      <c r="ABC49" s="1714"/>
      <c r="ABD49" s="1714"/>
      <c r="ABE49" s="1714"/>
      <c r="ABF49" s="1714"/>
      <c r="ABG49" s="1714"/>
      <c r="ABH49" s="1714"/>
      <c r="ABI49" s="1714"/>
      <c r="ABJ49" s="1714"/>
      <c r="ABK49" s="1714"/>
      <c r="ABL49" s="1714"/>
      <c r="ABM49" s="1714"/>
      <c r="ABN49" s="1714"/>
      <c r="ABO49" s="1714"/>
      <c r="ABP49" s="1714"/>
      <c r="ABQ49" s="1714"/>
      <c r="ABR49" s="1714"/>
      <c r="ABS49" s="1714"/>
      <c r="ABT49" s="1714"/>
      <c r="ABU49" s="1714"/>
      <c r="ABV49" s="1714"/>
      <c r="ABW49" s="1714"/>
      <c r="ABX49" s="1714"/>
      <c r="ABY49" s="1714"/>
      <c r="ABZ49" s="1714"/>
      <c r="ACA49" s="1714"/>
      <c r="ACB49" s="1714"/>
      <c r="ACC49" s="1714"/>
      <c r="ACD49" s="1714"/>
      <c r="ACE49" s="1714"/>
      <c r="ACF49" s="1714"/>
      <c r="ACG49" s="1714"/>
      <c r="ACH49" s="1714"/>
      <c r="ACI49" s="1714"/>
      <c r="ACJ49" s="1714"/>
      <c r="ACK49" s="1714"/>
      <c r="ACL49" s="1714"/>
      <c r="ACM49" s="1714"/>
      <c r="ACN49" s="1714"/>
      <c r="ACO49" s="1714"/>
      <c r="ACP49" s="1714"/>
      <c r="ACQ49" s="1714"/>
      <c r="ACR49" s="1714"/>
      <c r="ACS49" s="1714"/>
      <c r="ACT49" s="1714"/>
      <c r="ACU49" s="1714"/>
      <c r="ACV49" s="1714"/>
      <c r="ACW49" s="1714"/>
      <c r="ACX49" s="1714"/>
      <c r="ACY49" s="1714"/>
      <c r="ACZ49" s="1714"/>
      <c r="ADA49" s="1714"/>
      <c r="ADB49" s="1714"/>
      <c r="ADC49" s="1714"/>
      <c r="ADD49" s="1714"/>
      <c r="ADE49" s="1714"/>
      <c r="ADF49" s="1714"/>
      <c r="ADG49" s="1714"/>
      <c r="ADH49" s="1714"/>
      <c r="ADI49" s="1714"/>
      <c r="ADJ49" s="1714"/>
      <c r="ADK49" s="1714"/>
      <c r="ADL49" s="1714"/>
      <c r="ADM49" s="1714"/>
      <c r="ADN49" s="1714"/>
      <c r="ADO49" s="1714"/>
      <c r="ADP49" s="1714"/>
      <c r="ADQ49" s="1714"/>
      <c r="ADR49" s="1714"/>
      <c r="ADS49" s="1714"/>
      <c r="ADT49" s="1714"/>
      <c r="ADU49" s="1714"/>
      <c r="ADV49" s="1714"/>
      <c r="ADW49" s="1714"/>
      <c r="ADX49" s="1714"/>
      <c r="ADY49" s="1714"/>
      <c r="ADZ49" s="1714"/>
      <c r="AEA49" s="1714"/>
      <c r="AEB49" s="1714"/>
      <c r="AEC49" s="1714"/>
      <c r="AED49" s="1714"/>
      <c r="AEE49" s="1714"/>
      <c r="AEF49" s="1714"/>
      <c r="AEG49" s="1714"/>
      <c r="AEH49" s="1714"/>
      <c r="AEI49" s="1714"/>
      <c r="AEJ49" s="1714"/>
      <c r="AEK49" s="1714"/>
      <c r="AEL49" s="1714"/>
      <c r="AEM49" s="1714"/>
      <c r="AEN49" s="1714"/>
      <c r="AEO49" s="1714"/>
      <c r="AEP49" s="1714"/>
      <c r="AEQ49" s="1714"/>
      <c r="AER49" s="1714"/>
      <c r="AES49" s="1714"/>
      <c r="AET49" s="1714"/>
      <c r="AEU49" s="1714"/>
      <c r="AEV49" s="1714"/>
      <c r="AEW49" s="1714"/>
      <c r="AEX49" s="1714"/>
      <c r="AEY49" s="1714"/>
      <c r="AEZ49" s="1714"/>
      <c r="AFA49" s="1714"/>
      <c r="AFB49" s="1714"/>
      <c r="AFC49" s="1714"/>
      <c r="AFD49" s="1714"/>
      <c r="AFE49" s="1714"/>
      <c r="AFF49" s="1714"/>
      <c r="AFG49" s="1714"/>
      <c r="AFH49" s="1714"/>
      <c r="AFI49" s="1714"/>
      <c r="AFJ49" s="1714"/>
      <c r="AFK49" s="1714"/>
      <c r="AFL49" s="1714"/>
      <c r="AFM49" s="1714"/>
      <c r="AFN49" s="1714"/>
      <c r="AFO49" s="1714"/>
      <c r="AFP49" s="1714"/>
      <c r="AFQ49" s="1714"/>
      <c r="AFR49" s="1714"/>
      <c r="AFS49" s="1714"/>
      <c r="AFT49" s="1714"/>
      <c r="AFU49" s="1714"/>
      <c r="AFV49" s="1714"/>
      <c r="AFW49" s="1714"/>
      <c r="AFX49" s="1714"/>
      <c r="AFY49" s="1714"/>
      <c r="AFZ49" s="1714"/>
      <c r="AGA49" s="1714"/>
      <c r="AGB49" s="1714"/>
      <c r="AGC49" s="1714"/>
      <c r="AGD49" s="1714"/>
      <c r="AGE49" s="1714"/>
      <c r="AGF49" s="1714"/>
      <c r="AGG49" s="1714"/>
      <c r="AGH49" s="1714"/>
      <c r="AGI49" s="1714"/>
      <c r="AGJ49" s="1714"/>
      <c r="AGK49" s="1714"/>
      <c r="AGL49" s="1714"/>
      <c r="AGM49" s="1714"/>
      <c r="AGN49" s="1714"/>
      <c r="AGO49" s="1714"/>
      <c r="AGP49" s="1714"/>
      <c r="AGQ49" s="1714"/>
      <c r="AGR49" s="1714"/>
      <c r="AGS49" s="1714"/>
      <c r="AGT49" s="1714"/>
      <c r="AGU49" s="1714"/>
      <c r="AGV49" s="1714"/>
      <c r="AGW49" s="1714"/>
      <c r="AGX49" s="1714"/>
      <c r="AGY49" s="1714"/>
      <c r="AGZ49" s="1714"/>
      <c r="AHA49" s="1714"/>
      <c r="AHB49" s="1714"/>
      <c r="AHC49" s="1714"/>
      <c r="AHD49" s="1714"/>
      <c r="AHE49" s="1714"/>
      <c r="AHF49" s="1714"/>
      <c r="AHG49" s="1714"/>
      <c r="AHH49" s="1714"/>
      <c r="AHI49" s="1714"/>
      <c r="AHJ49" s="1714"/>
      <c r="AHK49" s="1714"/>
      <c r="AHL49" s="1714"/>
      <c r="AHM49" s="1714"/>
      <c r="AHN49" s="1714"/>
      <c r="AHO49" s="1714"/>
      <c r="AHP49" s="1714"/>
      <c r="AHQ49" s="1714"/>
      <c r="AHR49" s="1714"/>
      <c r="AHS49" s="1714"/>
      <c r="AHT49" s="1714"/>
      <c r="AHU49" s="1714"/>
      <c r="AHV49" s="1714"/>
      <c r="AHW49" s="1714"/>
      <c r="AHX49" s="1714"/>
      <c r="AHY49" s="1714"/>
      <c r="AHZ49" s="1714"/>
      <c r="AIA49" s="1714"/>
      <c r="AIB49" s="1714"/>
      <c r="AIC49" s="1714"/>
      <c r="AID49" s="1714"/>
      <c r="AIE49" s="1714"/>
      <c r="AIF49" s="1714"/>
      <c r="AIG49" s="1714"/>
      <c r="AIH49" s="1714"/>
      <c r="AII49" s="1714"/>
      <c r="AIJ49" s="1714"/>
      <c r="AIK49" s="1714"/>
      <c r="AIL49" s="1714"/>
      <c r="AIM49" s="1714"/>
      <c r="AIN49" s="1714"/>
      <c r="AIO49" s="1714"/>
      <c r="AIP49" s="1714"/>
      <c r="AIQ49" s="1714"/>
      <c r="AIR49" s="1714"/>
      <c r="AIS49" s="1714"/>
      <c r="AIT49" s="1714"/>
      <c r="AIU49" s="1714"/>
      <c r="AIV49" s="1714"/>
      <c r="AIW49" s="1714"/>
      <c r="AIX49" s="1714"/>
      <c r="AIY49" s="1714"/>
      <c r="AIZ49" s="1714"/>
      <c r="AJA49" s="1714"/>
      <c r="AJB49" s="1714"/>
      <c r="AJC49" s="1714"/>
      <c r="AJD49" s="1714"/>
      <c r="AJE49" s="1714"/>
      <c r="AJF49" s="1714"/>
      <c r="AJG49" s="1714"/>
      <c r="AJH49" s="1714"/>
      <c r="AJI49" s="1714"/>
      <c r="AJJ49" s="1714"/>
      <c r="AJK49" s="1714"/>
      <c r="AJL49" s="1714"/>
      <c r="AJM49" s="1714"/>
      <c r="AJN49" s="1714"/>
      <c r="AJO49" s="1714"/>
      <c r="AJP49" s="1714"/>
      <c r="AJQ49" s="1714"/>
      <c r="AJR49" s="1714"/>
      <c r="AJS49" s="1714"/>
      <c r="AJT49" s="1714"/>
      <c r="AJU49" s="1714"/>
      <c r="AJV49" s="1714"/>
      <c r="AJW49" s="1714"/>
      <c r="AJX49" s="1714"/>
      <c r="AJY49" s="1714"/>
      <c r="AJZ49" s="1714"/>
      <c r="AKA49" s="1714"/>
      <c r="AKB49" s="1714"/>
      <c r="AKC49" s="1714"/>
      <c r="AKD49" s="1714"/>
      <c r="AKE49" s="1714"/>
      <c r="AKF49" s="1714"/>
      <c r="AKG49" s="1714"/>
      <c r="AKH49" s="1714"/>
      <c r="AKI49" s="1714"/>
      <c r="AKJ49" s="1714"/>
      <c r="AKK49" s="1714"/>
      <c r="AKL49" s="1714"/>
      <c r="AKM49" s="1714"/>
      <c r="AKN49" s="1714"/>
      <c r="AKO49" s="1714"/>
      <c r="AKP49" s="1714"/>
      <c r="AKQ49" s="1714"/>
      <c r="AKR49" s="1714"/>
      <c r="AKS49" s="1714"/>
      <c r="AKT49" s="1714"/>
      <c r="AKU49" s="1714"/>
      <c r="AKV49" s="1714"/>
      <c r="AKW49" s="1714"/>
      <c r="AKX49" s="1714"/>
      <c r="AKY49" s="1714"/>
      <c r="AKZ49" s="1714"/>
      <c r="ALA49" s="1714"/>
      <c r="ALB49" s="1714"/>
      <c r="ALC49" s="1714"/>
      <c r="ALD49" s="1714"/>
      <c r="ALE49" s="1714"/>
      <c r="ALF49" s="1714"/>
      <c r="ALG49" s="1714"/>
      <c r="ALH49" s="1714"/>
      <c r="ALI49" s="1714"/>
      <c r="ALJ49" s="1714"/>
      <c r="ALK49" s="1714"/>
      <c r="ALL49" s="1714"/>
      <c r="ALM49" s="1714"/>
      <c r="ALN49" s="1714"/>
      <c r="ALO49" s="1714"/>
      <c r="ALP49" s="1714"/>
      <c r="ALQ49" s="1714"/>
      <c r="ALR49" s="1714"/>
      <c r="ALS49" s="1714"/>
      <c r="ALT49" s="1714"/>
      <c r="ALU49" s="1714"/>
      <c r="ALV49" s="1714"/>
      <c r="ALW49" s="1714"/>
      <c r="ALX49" s="1714"/>
      <c r="ALY49" s="1714"/>
      <c r="ALZ49" s="1714"/>
      <c r="AMA49" s="1714"/>
      <c r="AMB49" s="1714"/>
      <c r="AMC49" s="1714"/>
      <c r="AMD49" s="1714"/>
      <c r="AME49" s="1714"/>
      <c r="AMF49" s="1714"/>
      <c r="AMG49" s="1714"/>
      <c r="AMH49" s="1714"/>
      <c r="AMI49" s="1714"/>
      <c r="AMJ49" s="1714"/>
      <c r="AMK49" s="1714"/>
    </row>
    <row r="50" spans="1:1025" s="1409" customFormat="1" ht="30" customHeight="1">
      <c r="A50" s="1705" t="s">
        <v>3862</v>
      </c>
      <c r="B50" s="1705" t="s">
        <v>3863</v>
      </c>
      <c r="C50" s="1705" t="s">
        <v>647</v>
      </c>
      <c r="D50" s="1705" t="s">
        <v>4058</v>
      </c>
      <c r="E50" s="1705" t="s">
        <v>4059</v>
      </c>
      <c r="F50" s="1705" t="s">
        <v>4060</v>
      </c>
      <c r="G50" s="1705" t="s">
        <v>4061</v>
      </c>
      <c r="H50" s="1705"/>
      <c r="I50" s="1705"/>
      <c r="J50" s="1705"/>
      <c r="K50" s="1705"/>
      <c r="L50" s="1705"/>
      <c r="M50" s="1705"/>
      <c r="N50" s="1705"/>
      <c r="O50" s="1705"/>
      <c r="P50" s="1705" t="s">
        <v>4157</v>
      </c>
      <c r="Q50" s="1705" t="s">
        <v>4158</v>
      </c>
      <c r="R50" s="1739"/>
      <c r="S50" s="1705" t="s">
        <v>4159</v>
      </c>
      <c r="T50" s="1705" t="s">
        <v>371</v>
      </c>
      <c r="U50" s="1705" t="s">
        <v>4154</v>
      </c>
      <c r="V50" s="1705" t="s">
        <v>4034</v>
      </c>
      <c r="W50" s="1705" t="s">
        <v>3961</v>
      </c>
      <c r="X50" s="1705" t="s">
        <v>3874</v>
      </c>
      <c r="Y50" s="1705" t="s">
        <v>3914</v>
      </c>
      <c r="Z50" s="1705" t="s">
        <v>4160</v>
      </c>
      <c r="AA50" s="1705" t="s">
        <v>1146</v>
      </c>
      <c r="AB50" s="1705" t="s">
        <v>4067</v>
      </c>
      <c r="AC50" s="1705" t="s">
        <v>4068</v>
      </c>
      <c r="AD50" s="1705" t="s">
        <v>3906</v>
      </c>
      <c r="AE50" s="1705" t="s">
        <v>138</v>
      </c>
      <c r="AF50" s="1705" t="s">
        <v>3881</v>
      </c>
      <c r="AG50" s="1705"/>
      <c r="AH50" s="1705"/>
      <c r="AI50" s="1705"/>
      <c r="AJ50" s="1705"/>
      <c r="AK50" s="1705"/>
      <c r="AL50" s="1705"/>
      <c r="AM50" s="1705"/>
      <c r="AN50" s="1705"/>
      <c r="AO50" s="1705"/>
      <c r="AP50" s="1705"/>
      <c r="AQ50" s="1705"/>
      <c r="AR50" s="1705"/>
      <c r="AS50" s="1705"/>
      <c r="AT50" s="1705"/>
      <c r="AU50" s="1705"/>
      <c r="AV50" s="1705"/>
      <c r="AW50" s="1705"/>
      <c r="AX50" s="1705"/>
      <c r="AY50" s="1705"/>
      <c r="AZ50" s="1705"/>
      <c r="BA50" s="1705" t="s">
        <v>4156</v>
      </c>
      <c r="BB50" s="1714"/>
      <c r="BC50" s="1714"/>
      <c r="BD50" s="1714"/>
      <c r="BE50" s="1714"/>
      <c r="BF50" s="1714"/>
      <c r="BG50" s="1714"/>
      <c r="BH50" s="1714"/>
      <c r="BI50" s="1714"/>
      <c r="BJ50" s="1714"/>
      <c r="BK50" s="1714"/>
      <c r="BL50" s="1714"/>
      <c r="BM50" s="1714"/>
      <c r="BN50" s="1714"/>
      <c r="BO50" s="1714"/>
      <c r="BP50" s="1714"/>
      <c r="BQ50" s="1714"/>
      <c r="BR50" s="1714"/>
      <c r="BS50" s="1714"/>
      <c r="BT50" s="1714"/>
      <c r="BU50" s="1714"/>
      <c r="BV50" s="1714"/>
      <c r="BW50" s="1714"/>
      <c r="BX50" s="1714"/>
      <c r="BY50" s="1714"/>
      <c r="BZ50" s="1714"/>
      <c r="CA50" s="1714"/>
      <c r="CB50" s="1714"/>
      <c r="CC50" s="1714"/>
      <c r="CD50" s="1714"/>
      <c r="CE50" s="1714"/>
      <c r="CF50" s="1714"/>
      <c r="CG50" s="1714"/>
      <c r="CH50" s="1714"/>
      <c r="CI50" s="1714"/>
      <c r="CJ50" s="1714"/>
      <c r="CK50" s="1714"/>
      <c r="CL50" s="1714"/>
      <c r="CM50" s="1714"/>
      <c r="CN50" s="1714"/>
      <c r="CO50" s="1714"/>
      <c r="CP50" s="1714"/>
      <c r="CQ50" s="1714"/>
      <c r="CR50" s="1714"/>
      <c r="CS50" s="1714"/>
      <c r="CT50" s="1714"/>
      <c r="CU50" s="1714"/>
      <c r="CV50" s="1714"/>
      <c r="CW50" s="1714"/>
      <c r="CX50" s="1714"/>
      <c r="CY50" s="1714"/>
      <c r="CZ50" s="1714"/>
      <c r="DA50" s="1714"/>
      <c r="DB50" s="1714"/>
      <c r="DC50" s="1714"/>
      <c r="DD50" s="1714"/>
      <c r="DE50" s="1714"/>
      <c r="DF50" s="1714"/>
      <c r="DG50" s="1714"/>
      <c r="DH50" s="1714"/>
      <c r="DI50" s="1714"/>
      <c r="DJ50" s="1714"/>
      <c r="DK50" s="1714"/>
      <c r="DL50" s="1714"/>
      <c r="DM50" s="1714"/>
      <c r="DN50" s="1714"/>
      <c r="DO50" s="1714"/>
      <c r="DP50" s="1714"/>
      <c r="DQ50" s="1714"/>
      <c r="DR50" s="1714"/>
      <c r="DS50" s="1714"/>
      <c r="DT50" s="1714"/>
      <c r="DU50" s="1714"/>
      <c r="DV50" s="1714"/>
      <c r="DW50" s="1714"/>
      <c r="DX50" s="1714"/>
      <c r="DY50" s="1714"/>
      <c r="DZ50" s="1714"/>
      <c r="EA50" s="1714"/>
      <c r="EB50" s="1714"/>
      <c r="EC50" s="1714"/>
      <c r="ED50" s="1714"/>
      <c r="EE50" s="1714"/>
      <c r="EF50" s="1714"/>
      <c r="EG50" s="1714"/>
      <c r="EH50" s="1714"/>
      <c r="EI50" s="1714"/>
      <c r="EJ50" s="1714"/>
      <c r="EK50" s="1714"/>
      <c r="EL50" s="1714"/>
      <c r="EM50" s="1714"/>
      <c r="EN50" s="1714"/>
      <c r="EO50" s="1714"/>
      <c r="EP50" s="1714"/>
      <c r="EQ50" s="1714"/>
      <c r="ER50" s="1714"/>
      <c r="ES50" s="1714"/>
      <c r="ET50" s="1714"/>
      <c r="EU50" s="1714"/>
      <c r="EV50" s="1714"/>
      <c r="EW50" s="1714"/>
      <c r="EX50" s="1714"/>
      <c r="EY50" s="1714"/>
      <c r="EZ50" s="1714"/>
      <c r="FA50" s="1714"/>
      <c r="FB50" s="1714"/>
      <c r="FC50" s="1714"/>
      <c r="FD50" s="1714"/>
      <c r="FE50" s="1714"/>
      <c r="FF50" s="1714"/>
      <c r="FG50" s="1714"/>
      <c r="FH50" s="1714"/>
      <c r="FI50" s="1714"/>
      <c r="FJ50" s="1714"/>
      <c r="FK50" s="1714"/>
      <c r="FL50" s="1714"/>
      <c r="FM50" s="1714"/>
      <c r="FN50" s="1714"/>
      <c r="FO50" s="1714"/>
      <c r="FP50" s="1714"/>
      <c r="FQ50" s="1714"/>
      <c r="FR50" s="1714"/>
      <c r="FS50" s="1714"/>
      <c r="FT50" s="1714"/>
      <c r="FU50" s="1714"/>
      <c r="FV50" s="1714"/>
      <c r="FW50" s="1714"/>
      <c r="FX50" s="1714"/>
      <c r="FY50" s="1714"/>
      <c r="FZ50" s="1714"/>
      <c r="GA50" s="1714"/>
      <c r="GB50" s="1714"/>
      <c r="GC50" s="1714"/>
      <c r="GD50" s="1714"/>
      <c r="GE50" s="1714"/>
      <c r="GF50" s="1714"/>
      <c r="GG50" s="1714"/>
      <c r="GH50" s="1714"/>
      <c r="GI50" s="1714"/>
      <c r="GJ50" s="1714"/>
      <c r="GK50" s="1714"/>
      <c r="GL50" s="1714"/>
      <c r="GM50" s="1714"/>
      <c r="GN50" s="1714"/>
      <c r="GO50" s="1714"/>
      <c r="GP50" s="1714"/>
      <c r="GQ50" s="1714"/>
      <c r="GR50" s="1714"/>
      <c r="GS50" s="1714"/>
      <c r="GT50" s="1714"/>
      <c r="GU50" s="1714"/>
      <c r="GV50" s="1714"/>
      <c r="GW50" s="1714"/>
      <c r="GX50" s="1714"/>
      <c r="GY50" s="1714"/>
      <c r="GZ50" s="1714"/>
      <c r="HA50" s="1714"/>
      <c r="HB50" s="1714"/>
      <c r="HC50" s="1714"/>
      <c r="HD50" s="1714"/>
      <c r="HE50" s="1714"/>
      <c r="HF50" s="1714"/>
      <c r="HG50" s="1714"/>
      <c r="HH50" s="1714"/>
      <c r="HI50" s="1714"/>
      <c r="HJ50" s="1714"/>
      <c r="HK50" s="1714"/>
      <c r="HL50" s="1714"/>
      <c r="HM50" s="1714"/>
      <c r="HN50" s="1714"/>
      <c r="HO50" s="1714"/>
      <c r="HP50" s="1714"/>
      <c r="HQ50" s="1714"/>
      <c r="HR50" s="1714"/>
      <c r="HS50" s="1714"/>
      <c r="HT50" s="1714"/>
      <c r="HU50" s="1714"/>
      <c r="HV50" s="1714"/>
      <c r="HW50" s="1714"/>
      <c r="HX50" s="1714"/>
      <c r="HY50" s="1714"/>
      <c r="HZ50" s="1714"/>
      <c r="IA50" s="1714"/>
      <c r="IB50" s="1714"/>
      <c r="IC50" s="1714"/>
      <c r="ID50" s="1714"/>
      <c r="IE50" s="1714"/>
      <c r="IF50" s="1714"/>
      <c r="IG50" s="1714"/>
      <c r="IH50" s="1714"/>
      <c r="II50" s="1714"/>
      <c r="IJ50" s="1714"/>
      <c r="IK50" s="1714"/>
      <c r="IL50" s="1714"/>
      <c r="IM50" s="1714"/>
      <c r="IN50" s="1714"/>
      <c r="IO50" s="1714"/>
      <c r="IP50" s="1714"/>
      <c r="IQ50" s="1714"/>
      <c r="IR50" s="1714"/>
      <c r="IS50" s="1714"/>
      <c r="IT50" s="1714"/>
      <c r="IU50" s="1714"/>
      <c r="IV50" s="1714"/>
      <c r="IW50" s="1714"/>
      <c r="IX50" s="1714"/>
      <c r="IY50" s="1714"/>
      <c r="IZ50" s="1714"/>
      <c r="JA50" s="1714"/>
      <c r="JB50" s="1714"/>
      <c r="JC50" s="1714"/>
      <c r="JD50" s="1714"/>
      <c r="JE50" s="1714"/>
      <c r="JF50" s="1714"/>
      <c r="JG50" s="1714"/>
      <c r="JH50" s="1714"/>
      <c r="JI50" s="1714"/>
      <c r="JJ50" s="1714"/>
      <c r="JK50" s="1714"/>
      <c r="JL50" s="1714"/>
      <c r="JM50" s="1714"/>
      <c r="JN50" s="1714"/>
      <c r="JO50" s="1714"/>
      <c r="JP50" s="1714"/>
      <c r="JQ50" s="1714"/>
      <c r="JR50" s="1714"/>
      <c r="JS50" s="1714"/>
      <c r="JT50" s="1714"/>
      <c r="JU50" s="1714"/>
      <c r="JV50" s="1714"/>
      <c r="JW50" s="1714"/>
      <c r="JX50" s="1714"/>
      <c r="JY50" s="1714"/>
      <c r="JZ50" s="1714"/>
      <c r="KA50" s="1714"/>
      <c r="KB50" s="1714"/>
      <c r="KC50" s="1714"/>
      <c r="KD50" s="1714"/>
      <c r="KE50" s="1714"/>
      <c r="KF50" s="1714"/>
      <c r="KG50" s="1714"/>
      <c r="KH50" s="1714"/>
      <c r="KI50" s="1714"/>
      <c r="KJ50" s="1714"/>
      <c r="KK50" s="1714"/>
      <c r="KL50" s="1714"/>
      <c r="KM50" s="1714"/>
      <c r="KN50" s="1714"/>
      <c r="KO50" s="1714"/>
      <c r="KP50" s="1714"/>
      <c r="KQ50" s="1714"/>
      <c r="KR50" s="1714"/>
      <c r="KS50" s="1714"/>
      <c r="KT50" s="1714"/>
      <c r="KU50" s="1714"/>
      <c r="KV50" s="1714"/>
      <c r="KW50" s="1714"/>
      <c r="KX50" s="1714"/>
      <c r="KY50" s="1714"/>
      <c r="KZ50" s="1714"/>
      <c r="LA50" s="1714"/>
      <c r="LB50" s="1714"/>
      <c r="LC50" s="1714"/>
      <c r="LD50" s="1714"/>
      <c r="LE50" s="1714"/>
      <c r="LF50" s="1714"/>
      <c r="LG50" s="1714"/>
      <c r="LH50" s="1714"/>
      <c r="LI50" s="1714"/>
      <c r="LJ50" s="1714"/>
      <c r="LK50" s="1714"/>
      <c r="LL50" s="1714"/>
      <c r="LM50" s="1714"/>
      <c r="LN50" s="1714"/>
      <c r="LO50" s="1714"/>
      <c r="LP50" s="1714"/>
      <c r="LQ50" s="1714"/>
      <c r="LR50" s="1714"/>
      <c r="LS50" s="1714"/>
      <c r="LT50" s="1714"/>
      <c r="LU50" s="1714"/>
      <c r="LV50" s="1714"/>
      <c r="LW50" s="1714"/>
      <c r="LX50" s="1714"/>
      <c r="LY50" s="1714"/>
      <c r="LZ50" s="1714"/>
      <c r="MA50" s="1714"/>
      <c r="MB50" s="1714"/>
      <c r="MC50" s="1714"/>
      <c r="MD50" s="1714"/>
      <c r="ME50" s="1714"/>
      <c r="MF50" s="1714"/>
      <c r="MG50" s="1714"/>
      <c r="MH50" s="1714"/>
      <c r="MI50" s="1714"/>
      <c r="MJ50" s="1714"/>
      <c r="MK50" s="1714"/>
      <c r="ML50" s="1714"/>
      <c r="MM50" s="1714"/>
      <c r="MN50" s="1714"/>
      <c r="MO50" s="1714"/>
      <c r="MP50" s="1714"/>
      <c r="MQ50" s="1714"/>
      <c r="MR50" s="1714"/>
      <c r="MS50" s="1714"/>
      <c r="MT50" s="1714"/>
      <c r="MU50" s="1714"/>
      <c r="MV50" s="1714"/>
      <c r="MW50" s="1714"/>
      <c r="MX50" s="1714"/>
      <c r="MY50" s="1714"/>
      <c r="MZ50" s="1714"/>
      <c r="NA50" s="1714"/>
      <c r="NB50" s="1714"/>
      <c r="NC50" s="1714"/>
      <c r="ND50" s="1714"/>
      <c r="NE50" s="1714"/>
      <c r="NF50" s="1714"/>
      <c r="NG50" s="1714"/>
      <c r="NH50" s="1714"/>
      <c r="NI50" s="1714"/>
      <c r="NJ50" s="1714"/>
      <c r="NK50" s="1714"/>
      <c r="NL50" s="1714"/>
      <c r="NM50" s="1714"/>
      <c r="NN50" s="1714"/>
      <c r="NO50" s="1714"/>
      <c r="NP50" s="1714"/>
      <c r="NQ50" s="1714"/>
      <c r="NR50" s="1714"/>
      <c r="NS50" s="1714"/>
      <c r="NT50" s="1714"/>
      <c r="NU50" s="1714"/>
      <c r="NV50" s="1714"/>
      <c r="NW50" s="1714"/>
      <c r="NX50" s="1714"/>
      <c r="NY50" s="1714"/>
      <c r="NZ50" s="1714"/>
      <c r="OA50" s="1714"/>
      <c r="OB50" s="1714"/>
      <c r="OC50" s="1714"/>
      <c r="OD50" s="1714"/>
      <c r="OE50" s="1714"/>
      <c r="OF50" s="1714"/>
      <c r="OG50" s="1714"/>
      <c r="OH50" s="1714"/>
      <c r="OI50" s="1714"/>
      <c r="OJ50" s="1714"/>
      <c r="OK50" s="1714"/>
      <c r="OL50" s="1714"/>
      <c r="OM50" s="1714"/>
      <c r="ON50" s="1714"/>
      <c r="OO50" s="1714"/>
      <c r="OP50" s="1714"/>
      <c r="OQ50" s="1714"/>
      <c r="OR50" s="1714"/>
      <c r="OS50" s="1714"/>
      <c r="OT50" s="1714"/>
      <c r="OU50" s="1714"/>
      <c r="OV50" s="1714"/>
      <c r="OW50" s="1714"/>
      <c r="OX50" s="1714"/>
      <c r="OY50" s="1714"/>
      <c r="OZ50" s="1714"/>
      <c r="PA50" s="1714"/>
      <c r="PB50" s="1714"/>
      <c r="PC50" s="1714"/>
      <c r="PD50" s="1714"/>
      <c r="PE50" s="1714"/>
      <c r="PF50" s="1714"/>
      <c r="PG50" s="1714"/>
      <c r="PH50" s="1714"/>
      <c r="PI50" s="1714"/>
      <c r="PJ50" s="1714"/>
      <c r="PK50" s="1714"/>
      <c r="PL50" s="1714"/>
      <c r="PM50" s="1714"/>
      <c r="PN50" s="1714"/>
      <c r="PO50" s="1714"/>
      <c r="PP50" s="1714"/>
      <c r="PQ50" s="1714"/>
      <c r="PR50" s="1714"/>
      <c r="PS50" s="1714"/>
      <c r="PT50" s="1714"/>
      <c r="PU50" s="1714"/>
      <c r="PV50" s="1714"/>
      <c r="PW50" s="1714"/>
      <c r="PX50" s="1714"/>
      <c r="PY50" s="1714"/>
      <c r="PZ50" s="1714"/>
      <c r="QA50" s="1714"/>
      <c r="QB50" s="1714"/>
      <c r="QC50" s="1714"/>
      <c r="QD50" s="1714"/>
      <c r="QE50" s="1714"/>
      <c r="QF50" s="1714"/>
      <c r="QG50" s="1714"/>
      <c r="QH50" s="1714"/>
      <c r="QI50" s="1714"/>
      <c r="QJ50" s="1714"/>
      <c r="QK50" s="1714"/>
      <c r="QL50" s="1714"/>
      <c r="QM50" s="1714"/>
      <c r="QN50" s="1714"/>
      <c r="QO50" s="1714"/>
      <c r="QP50" s="1714"/>
      <c r="QQ50" s="1714"/>
      <c r="QR50" s="1714"/>
      <c r="QS50" s="1714"/>
      <c r="QT50" s="1714"/>
      <c r="QU50" s="1714"/>
      <c r="QV50" s="1714"/>
      <c r="QW50" s="1714"/>
      <c r="QX50" s="1714"/>
      <c r="QY50" s="1714"/>
      <c r="QZ50" s="1714"/>
      <c r="RA50" s="1714"/>
      <c r="RB50" s="1714"/>
      <c r="RC50" s="1714"/>
      <c r="RD50" s="1714"/>
      <c r="RE50" s="1714"/>
      <c r="RF50" s="1714"/>
      <c r="RG50" s="1714"/>
      <c r="RH50" s="1714"/>
      <c r="RI50" s="1714"/>
      <c r="RJ50" s="1714"/>
      <c r="RK50" s="1714"/>
      <c r="RL50" s="1714"/>
      <c r="RM50" s="1714"/>
      <c r="RN50" s="1714"/>
      <c r="RO50" s="1714"/>
      <c r="RP50" s="1714"/>
      <c r="RQ50" s="1714"/>
      <c r="RR50" s="1714"/>
      <c r="RS50" s="1714"/>
      <c r="RT50" s="1714"/>
      <c r="RU50" s="1714"/>
      <c r="RV50" s="1714"/>
      <c r="RW50" s="1714"/>
      <c r="RX50" s="1714"/>
      <c r="RY50" s="1714"/>
      <c r="RZ50" s="1714"/>
      <c r="SA50" s="1714"/>
      <c r="SB50" s="1714"/>
      <c r="SC50" s="1714"/>
      <c r="SD50" s="1714"/>
      <c r="SE50" s="1714"/>
      <c r="SF50" s="1714"/>
      <c r="SG50" s="1714"/>
      <c r="SH50" s="1714"/>
      <c r="SI50" s="1714"/>
      <c r="SJ50" s="1714"/>
      <c r="SK50" s="1714"/>
      <c r="SL50" s="1714"/>
      <c r="SM50" s="1714"/>
      <c r="SN50" s="1714"/>
      <c r="SO50" s="1714"/>
      <c r="SP50" s="1714"/>
      <c r="SQ50" s="1714"/>
      <c r="SR50" s="1714"/>
      <c r="SS50" s="1714"/>
      <c r="ST50" s="1714"/>
      <c r="SU50" s="1714"/>
      <c r="SV50" s="1714"/>
      <c r="SW50" s="1714"/>
      <c r="SX50" s="1714"/>
      <c r="SY50" s="1714"/>
      <c r="SZ50" s="1714"/>
      <c r="TA50" s="1714"/>
      <c r="TB50" s="1714"/>
      <c r="TC50" s="1714"/>
      <c r="TD50" s="1714"/>
      <c r="TE50" s="1714"/>
      <c r="TF50" s="1714"/>
      <c r="TG50" s="1714"/>
      <c r="TH50" s="1714"/>
      <c r="TI50" s="1714"/>
      <c r="TJ50" s="1714"/>
      <c r="TK50" s="1714"/>
      <c r="TL50" s="1714"/>
      <c r="TM50" s="1714"/>
      <c r="TN50" s="1714"/>
      <c r="TO50" s="1714"/>
      <c r="TP50" s="1714"/>
      <c r="TQ50" s="1714"/>
      <c r="TR50" s="1714"/>
      <c r="TS50" s="1714"/>
      <c r="TT50" s="1714"/>
      <c r="TU50" s="1714"/>
      <c r="TV50" s="1714"/>
      <c r="TW50" s="1714"/>
      <c r="TX50" s="1714"/>
      <c r="TY50" s="1714"/>
      <c r="TZ50" s="1714"/>
      <c r="UA50" s="1714"/>
      <c r="UB50" s="1714"/>
      <c r="UC50" s="1714"/>
      <c r="UD50" s="1714"/>
      <c r="UE50" s="1714"/>
      <c r="UF50" s="1714"/>
      <c r="UG50" s="1714"/>
      <c r="UH50" s="1714"/>
      <c r="UI50" s="1714"/>
      <c r="UJ50" s="1714"/>
      <c r="UK50" s="1714"/>
      <c r="UL50" s="1714"/>
      <c r="UM50" s="1714"/>
      <c r="UN50" s="1714"/>
      <c r="UO50" s="1714"/>
      <c r="UP50" s="1714"/>
      <c r="UQ50" s="1714"/>
      <c r="UR50" s="1714"/>
      <c r="US50" s="1714"/>
      <c r="UT50" s="1714"/>
      <c r="UU50" s="1714"/>
      <c r="UV50" s="1714"/>
      <c r="UW50" s="1714"/>
      <c r="UX50" s="1714"/>
      <c r="UY50" s="1714"/>
      <c r="UZ50" s="1714"/>
      <c r="VA50" s="1714"/>
      <c r="VB50" s="1714"/>
      <c r="VC50" s="1714"/>
      <c r="VD50" s="1714"/>
      <c r="VE50" s="1714"/>
      <c r="VF50" s="1714"/>
      <c r="VG50" s="1714"/>
      <c r="VH50" s="1714"/>
      <c r="VI50" s="1714"/>
      <c r="VJ50" s="1714"/>
      <c r="VK50" s="1714"/>
      <c r="VL50" s="1714"/>
      <c r="VM50" s="1714"/>
      <c r="VN50" s="1714"/>
      <c r="VO50" s="1714"/>
      <c r="VP50" s="1714"/>
      <c r="VQ50" s="1714"/>
      <c r="VR50" s="1714"/>
      <c r="VS50" s="1714"/>
      <c r="VT50" s="1714"/>
      <c r="VU50" s="1714"/>
      <c r="VV50" s="1714"/>
      <c r="VW50" s="1714"/>
      <c r="VX50" s="1714"/>
      <c r="VY50" s="1714"/>
      <c r="VZ50" s="1714"/>
      <c r="WA50" s="1714"/>
      <c r="WB50" s="1714"/>
      <c r="WC50" s="1714"/>
      <c r="WD50" s="1714"/>
      <c r="WE50" s="1714"/>
      <c r="WF50" s="1714"/>
      <c r="WG50" s="1714"/>
      <c r="WH50" s="1714"/>
      <c r="WI50" s="1714"/>
      <c r="WJ50" s="1714"/>
      <c r="WK50" s="1714"/>
      <c r="WL50" s="1714"/>
      <c r="WM50" s="1714"/>
      <c r="WN50" s="1714"/>
      <c r="WO50" s="1714"/>
      <c r="WP50" s="1714"/>
      <c r="WQ50" s="1714"/>
      <c r="WR50" s="1714"/>
      <c r="WS50" s="1714"/>
      <c r="WT50" s="1714"/>
      <c r="WU50" s="1714"/>
      <c r="WV50" s="1714"/>
      <c r="WW50" s="1714"/>
      <c r="WX50" s="1714"/>
      <c r="WY50" s="1714"/>
      <c r="WZ50" s="1714"/>
      <c r="XA50" s="1714"/>
      <c r="XB50" s="1714"/>
      <c r="XC50" s="1714"/>
      <c r="XD50" s="1714"/>
      <c r="XE50" s="1714"/>
      <c r="XF50" s="1714"/>
      <c r="XG50" s="1714"/>
      <c r="XH50" s="1714"/>
      <c r="XI50" s="1714"/>
      <c r="XJ50" s="1714"/>
      <c r="XK50" s="1714"/>
      <c r="XL50" s="1714"/>
      <c r="XM50" s="1714"/>
      <c r="XN50" s="1714"/>
      <c r="XO50" s="1714"/>
      <c r="XP50" s="1714"/>
      <c r="XQ50" s="1714"/>
      <c r="XR50" s="1714"/>
      <c r="XS50" s="1714"/>
      <c r="XT50" s="1714"/>
      <c r="XU50" s="1714"/>
      <c r="XV50" s="1714"/>
      <c r="XW50" s="1714"/>
      <c r="XX50" s="1714"/>
      <c r="XY50" s="1714"/>
      <c r="XZ50" s="1714"/>
      <c r="YA50" s="1714"/>
      <c r="YB50" s="1714"/>
      <c r="YC50" s="1714"/>
      <c r="YD50" s="1714"/>
      <c r="YE50" s="1714"/>
      <c r="YF50" s="1714"/>
      <c r="YG50" s="1714"/>
      <c r="YH50" s="1714"/>
      <c r="YI50" s="1714"/>
      <c r="YJ50" s="1714"/>
      <c r="YK50" s="1714"/>
      <c r="YL50" s="1714"/>
      <c r="YM50" s="1714"/>
      <c r="YN50" s="1714"/>
      <c r="YO50" s="1714"/>
      <c r="YP50" s="1714"/>
      <c r="YQ50" s="1714"/>
      <c r="YR50" s="1714"/>
      <c r="YS50" s="1714"/>
      <c r="YT50" s="1714"/>
      <c r="YU50" s="1714"/>
      <c r="YV50" s="1714"/>
      <c r="YW50" s="1714"/>
      <c r="YX50" s="1714"/>
      <c r="YY50" s="1714"/>
      <c r="YZ50" s="1714"/>
      <c r="ZA50" s="1714"/>
      <c r="ZB50" s="1714"/>
      <c r="ZC50" s="1714"/>
      <c r="ZD50" s="1714"/>
      <c r="ZE50" s="1714"/>
      <c r="ZF50" s="1714"/>
      <c r="ZG50" s="1714"/>
      <c r="ZH50" s="1714"/>
      <c r="ZI50" s="1714"/>
      <c r="ZJ50" s="1714"/>
      <c r="ZK50" s="1714"/>
      <c r="ZL50" s="1714"/>
      <c r="ZM50" s="1714"/>
      <c r="ZN50" s="1714"/>
      <c r="ZO50" s="1714"/>
      <c r="ZP50" s="1714"/>
      <c r="ZQ50" s="1714"/>
      <c r="ZR50" s="1714"/>
      <c r="ZS50" s="1714"/>
      <c r="ZT50" s="1714"/>
      <c r="ZU50" s="1714"/>
      <c r="ZV50" s="1714"/>
      <c r="ZW50" s="1714"/>
      <c r="ZX50" s="1714"/>
      <c r="ZY50" s="1714"/>
      <c r="ZZ50" s="1714"/>
      <c r="AAA50" s="1714"/>
      <c r="AAB50" s="1714"/>
      <c r="AAC50" s="1714"/>
      <c r="AAD50" s="1714"/>
      <c r="AAE50" s="1714"/>
      <c r="AAF50" s="1714"/>
      <c r="AAG50" s="1714"/>
      <c r="AAH50" s="1714"/>
      <c r="AAI50" s="1714"/>
      <c r="AAJ50" s="1714"/>
      <c r="AAK50" s="1714"/>
      <c r="AAL50" s="1714"/>
      <c r="AAM50" s="1714"/>
      <c r="AAN50" s="1714"/>
      <c r="AAO50" s="1714"/>
      <c r="AAP50" s="1714"/>
      <c r="AAQ50" s="1714"/>
      <c r="AAR50" s="1714"/>
      <c r="AAS50" s="1714"/>
      <c r="AAT50" s="1714"/>
      <c r="AAU50" s="1714"/>
      <c r="AAV50" s="1714"/>
      <c r="AAW50" s="1714"/>
      <c r="AAX50" s="1714"/>
      <c r="AAY50" s="1714"/>
      <c r="AAZ50" s="1714"/>
      <c r="ABA50" s="1714"/>
      <c r="ABB50" s="1714"/>
      <c r="ABC50" s="1714"/>
      <c r="ABD50" s="1714"/>
      <c r="ABE50" s="1714"/>
      <c r="ABF50" s="1714"/>
      <c r="ABG50" s="1714"/>
      <c r="ABH50" s="1714"/>
      <c r="ABI50" s="1714"/>
      <c r="ABJ50" s="1714"/>
      <c r="ABK50" s="1714"/>
      <c r="ABL50" s="1714"/>
      <c r="ABM50" s="1714"/>
      <c r="ABN50" s="1714"/>
      <c r="ABO50" s="1714"/>
      <c r="ABP50" s="1714"/>
      <c r="ABQ50" s="1714"/>
      <c r="ABR50" s="1714"/>
      <c r="ABS50" s="1714"/>
      <c r="ABT50" s="1714"/>
      <c r="ABU50" s="1714"/>
      <c r="ABV50" s="1714"/>
      <c r="ABW50" s="1714"/>
      <c r="ABX50" s="1714"/>
      <c r="ABY50" s="1714"/>
      <c r="ABZ50" s="1714"/>
      <c r="ACA50" s="1714"/>
      <c r="ACB50" s="1714"/>
      <c r="ACC50" s="1714"/>
      <c r="ACD50" s="1714"/>
      <c r="ACE50" s="1714"/>
      <c r="ACF50" s="1714"/>
      <c r="ACG50" s="1714"/>
      <c r="ACH50" s="1714"/>
      <c r="ACI50" s="1714"/>
      <c r="ACJ50" s="1714"/>
      <c r="ACK50" s="1714"/>
      <c r="ACL50" s="1714"/>
      <c r="ACM50" s="1714"/>
      <c r="ACN50" s="1714"/>
      <c r="ACO50" s="1714"/>
      <c r="ACP50" s="1714"/>
      <c r="ACQ50" s="1714"/>
      <c r="ACR50" s="1714"/>
      <c r="ACS50" s="1714"/>
      <c r="ACT50" s="1714"/>
      <c r="ACU50" s="1714"/>
      <c r="ACV50" s="1714"/>
      <c r="ACW50" s="1714"/>
      <c r="ACX50" s="1714"/>
      <c r="ACY50" s="1714"/>
      <c r="ACZ50" s="1714"/>
      <c r="ADA50" s="1714"/>
      <c r="ADB50" s="1714"/>
      <c r="ADC50" s="1714"/>
      <c r="ADD50" s="1714"/>
      <c r="ADE50" s="1714"/>
      <c r="ADF50" s="1714"/>
      <c r="ADG50" s="1714"/>
      <c r="ADH50" s="1714"/>
      <c r="ADI50" s="1714"/>
      <c r="ADJ50" s="1714"/>
      <c r="ADK50" s="1714"/>
      <c r="ADL50" s="1714"/>
      <c r="ADM50" s="1714"/>
      <c r="ADN50" s="1714"/>
      <c r="ADO50" s="1714"/>
      <c r="ADP50" s="1714"/>
      <c r="ADQ50" s="1714"/>
      <c r="ADR50" s="1714"/>
      <c r="ADS50" s="1714"/>
      <c r="ADT50" s="1714"/>
      <c r="ADU50" s="1714"/>
      <c r="ADV50" s="1714"/>
      <c r="ADW50" s="1714"/>
      <c r="ADX50" s="1714"/>
      <c r="ADY50" s="1714"/>
      <c r="ADZ50" s="1714"/>
      <c r="AEA50" s="1714"/>
      <c r="AEB50" s="1714"/>
      <c r="AEC50" s="1714"/>
      <c r="AED50" s="1714"/>
      <c r="AEE50" s="1714"/>
      <c r="AEF50" s="1714"/>
      <c r="AEG50" s="1714"/>
      <c r="AEH50" s="1714"/>
      <c r="AEI50" s="1714"/>
      <c r="AEJ50" s="1714"/>
      <c r="AEK50" s="1714"/>
      <c r="AEL50" s="1714"/>
      <c r="AEM50" s="1714"/>
      <c r="AEN50" s="1714"/>
      <c r="AEO50" s="1714"/>
      <c r="AEP50" s="1714"/>
      <c r="AEQ50" s="1714"/>
      <c r="AER50" s="1714"/>
      <c r="AES50" s="1714"/>
      <c r="AET50" s="1714"/>
      <c r="AEU50" s="1714"/>
      <c r="AEV50" s="1714"/>
      <c r="AEW50" s="1714"/>
      <c r="AEX50" s="1714"/>
      <c r="AEY50" s="1714"/>
      <c r="AEZ50" s="1714"/>
      <c r="AFA50" s="1714"/>
      <c r="AFB50" s="1714"/>
      <c r="AFC50" s="1714"/>
      <c r="AFD50" s="1714"/>
      <c r="AFE50" s="1714"/>
      <c r="AFF50" s="1714"/>
      <c r="AFG50" s="1714"/>
      <c r="AFH50" s="1714"/>
      <c r="AFI50" s="1714"/>
      <c r="AFJ50" s="1714"/>
      <c r="AFK50" s="1714"/>
      <c r="AFL50" s="1714"/>
      <c r="AFM50" s="1714"/>
      <c r="AFN50" s="1714"/>
      <c r="AFO50" s="1714"/>
      <c r="AFP50" s="1714"/>
      <c r="AFQ50" s="1714"/>
      <c r="AFR50" s="1714"/>
      <c r="AFS50" s="1714"/>
      <c r="AFT50" s="1714"/>
      <c r="AFU50" s="1714"/>
      <c r="AFV50" s="1714"/>
      <c r="AFW50" s="1714"/>
      <c r="AFX50" s="1714"/>
      <c r="AFY50" s="1714"/>
      <c r="AFZ50" s="1714"/>
      <c r="AGA50" s="1714"/>
      <c r="AGB50" s="1714"/>
      <c r="AGC50" s="1714"/>
      <c r="AGD50" s="1714"/>
      <c r="AGE50" s="1714"/>
      <c r="AGF50" s="1714"/>
      <c r="AGG50" s="1714"/>
      <c r="AGH50" s="1714"/>
      <c r="AGI50" s="1714"/>
      <c r="AGJ50" s="1714"/>
      <c r="AGK50" s="1714"/>
      <c r="AGL50" s="1714"/>
      <c r="AGM50" s="1714"/>
      <c r="AGN50" s="1714"/>
      <c r="AGO50" s="1714"/>
      <c r="AGP50" s="1714"/>
      <c r="AGQ50" s="1714"/>
      <c r="AGR50" s="1714"/>
      <c r="AGS50" s="1714"/>
      <c r="AGT50" s="1714"/>
      <c r="AGU50" s="1714"/>
      <c r="AGV50" s="1714"/>
      <c r="AGW50" s="1714"/>
      <c r="AGX50" s="1714"/>
      <c r="AGY50" s="1714"/>
      <c r="AGZ50" s="1714"/>
      <c r="AHA50" s="1714"/>
      <c r="AHB50" s="1714"/>
      <c r="AHC50" s="1714"/>
      <c r="AHD50" s="1714"/>
      <c r="AHE50" s="1714"/>
      <c r="AHF50" s="1714"/>
      <c r="AHG50" s="1714"/>
      <c r="AHH50" s="1714"/>
      <c r="AHI50" s="1714"/>
      <c r="AHJ50" s="1714"/>
      <c r="AHK50" s="1714"/>
      <c r="AHL50" s="1714"/>
      <c r="AHM50" s="1714"/>
      <c r="AHN50" s="1714"/>
      <c r="AHO50" s="1714"/>
      <c r="AHP50" s="1714"/>
      <c r="AHQ50" s="1714"/>
      <c r="AHR50" s="1714"/>
      <c r="AHS50" s="1714"/>
      <c r="AHT50" s="1714"/>
      <c r="AHU50" s="1714"/>
      <c r="AHV50" s="1714"/>
      <c r="AHW50" s="1714"/>
      <c r="AHX50" s="1714"/>
      <c r="AHY50" s="1714"/>
      <c r="AHZ50" s="1714"/>
      <c r="AIA50" s="1714"/>
      <c r="AIB50" s="1714"/>
      <c r="AIC50" s="1714"/>
      <c r="AID50" s="1714"/>
      <c r="AIE50" s="1714"/>
      <c r="AIF50" s="1714"/>
      <c r="AIG50" s="1714"/>
      <c r="AIH50" s="1714"/>
      <c r="AII50" s="1714"/>
      <c r="AIJ50" s="1714"/>
      <c r="AIK50" s="1714"/>
      <c r="AIL50" s="1714"/>
      <c r="AIM50" s="1714"/>
      <c r="AIN50" s="1714"/>
      <c r="AIO50" s="1714"/>
      <c r="AIP50" s="1714"/>
      <c r="AIQ50" s="1714"/>
      <c r="AIR50" s="1714"/>
      <c r="AIS50" s="1714"/>
      <c r="AIT50" s="1714"/>
      <c r="AIU50" s="1714"/>
      <c r="AIV50" s="1714"/>
      <c r="AIW50" s="1714"/>
      <c r="AIX50" s="1714"/>
      <c r="AIY50" s="1714"/>
      <c r="AIZ50" s="1714"/>
      <c r="AJA50" s="1714"/>
      <c r="AJB50" s="1714"/>
      <c r="AJC50" s="1714"/>
      <c r="AJD50" s="1714"/>
      <c r="AJE50" s="1714"/>
      <c r="AJF50" s="1714"/>
      <c r="AJG50" s="1714"/>
      <c r="AJH50" s="1714"/>
      <c r="AJI50" s="1714"/>
      <c r="AJJ50" s="1714"/>
      <c r="AJK50" s="1714"/>
      <c r="AJL50" s="1714"/>
      <c r="AJM50" s="1714"/>
      <c r="AJN50" s="1714"/>
      <c r="AJO50" s="1714"/>
      <c r="AJP50" s="1714"/>
      <c r="AJQ50" s="1714"/>
      <c r="AJR50" s="1714"/>
      <c r="AJS50" s="1714"/>
      <c r="AJT50" s="1714"/>
      <c r="AJU50" s="1714"/>
      <c r="AJV50" s="1714"/>
      <c r="AJW50" s="1714"/>
      <c r="AJX50" s="1714"/>
      <c r="AJY50" s="1714"/>
      <c r="AJZ50" s="1714"/>
      <c r="AKA50" s="1714"/>
      <c r="AKB50" s="1714"/>
      <c r="AKC50" s="1714"/>
      <c r="AKD50" s="1714"/>
      <c r="AKE50" s="1714"/>
      <c r="AKF50" s="1714"/>
      <c r="AKG50" s="1714"/>
      <c r="AKH50" s="1714"/>
      <c r="AKI50" s="1714"/>
      <c r="AKJ50" s="1714"/>
      <c r="AKK50" s="1714"/>
      <c r="AKL50" s="1714"/>
      <c r="AKM50" s="1714"/>
      <c r="AKN50" s="1714"/>
      <c r="AKO50" s="1714"/>
      <c r="AKP50" s="1714"/>
      <c r="AKQ50" s="1714"/>
      <c r="AKR50" s="1714"/>
      <c r="AKS50" s="1714"/>
      <c r="AKT50" s="1714"/>
      <c r="AKU50" s="1714"/>
      <c r="AKV50" s="1714"/>
      <c r="AKW50" s="1714"/>
      <c r="AKX50" s="1714"/>
      <c r="AKY50" s="1714"/>
      <c r="AKZ50" s="1714"/>
      <c r="ALA50" s="1714"/>
      <c r="ALB50" s="1714"/>
      <c r="ALC50" s="1714"/>
      <c r="ALD50" s="1714"/>
      <c r="ALE50" s="1714"/>
      <c r="ALF50" s="1714"/>
      <c r="ALG50" s="1714"/>
      <c r="ALH50" s="1714"/>
      <c r="ALI50" s="1714"/>
      <c r="ALJ50" s="1714"/>
      <c r="ALK50" s="1714"/>
      <c r="ALL50" s="1714"/>
      <c r="ALM50" s="1714"/>
      <c r="ALN50" s="1714"/>
      <c r="ALO50" s="1714"/>
      <c r="ALP50" s="1714"/>
      <c r="ALQ50" s="1714"/>
      <c r="ALR50" s="1714"/>
      <c r="ALS50" s="1714"/>
      <c r="ALT50" s="1714"/>
      <c r="ALU50" s="1714"/>
      <c r="ALV50" s="1714"/>
      <c r="ALW50" s="1714"/>
      <c r="ALX50" s="1714"/>
      <c r="ALY50" s="1714"/>
      <c r="ALZ50" s="1714"/>
      <c r="AMA50" s="1714"/>
      <c r="AMB50" s="1714"/>
      <c r="AMC50" s="1714"/>
      <c r="AMD50" s="1714"/>
      <c r="AME50" s="1714"/>
      <c r="AMF50" s="1714"/>
      <c r="AMG50" s="1714"/>
      <c r="AMH50" s="1714"/>
      <c r="AMI50" s="1714"/>
      <c r="AMJ50" s="1714"/>
      <c r="AMK50" s="1714"/>
    </row>
    <row r="51" spans="1:1025" s="1409" customFormat="1" ht="30" customHeight="1">
      <c r="A51" s="1705" t="s">
        <v>3862</v>
      </c>
      <c r="B51" s="1705" t="s">
        <v>3863</v>
      </c>
      <c r="C51" s="1705" t="s">
        <v>647</v>
      </c>
      <c r="D51" s="1705" t="s">
        <v>4058</v>
      </c>
      <c r="E51" s="1705" t="s">
        <v>4059</v>
      </c>
      <c r="F51" s="1705" t="s">
        <v>4060</v>
      </c>
      <c r="G51" s="1705" t="s">
        <v>4061</v>
      </c>
      <c r="H51" s="1705"/>
      <c r="I51" s="1705"/>
      <c r="J51" s="1705"/>
      <c r="K51" s="1705"/>
      <c r="L51" s="1705"/>
      <c r="M51" s="1705"/>
      <c r="N51" s="1705"/>
      <c r="O51" s="1705"/>
      <c r="P51" s="1705" t="s">
        <v>4161</v>
      </c>
      <c r="Q51" s="1705" t="s">
        <v>4162</v>
      </c>
      <c r="R51" s="1739"/>
      <c r="S51" s="1705" t="s">
        <v>4163</v>
      </c>
      <c r="T51" s="1705" t="s">
        <v>380</v>
      </c>
      <c r="U51" s="1705" t="s">
        <v>4154</v>
      </c>
      <c r="V51" s="1705" t="s">
        <v>4126</v>
      </c>
      <c r="W51" s="1705" t="s">
        <v>4126</v>
      </c>
      <c r="X51" s="1705" t="s">
        <v>3874</v>
      </c>
      <c r="Y51" s="1705" t="s">
        <v>3914</v>
      </c>
      <c r="Z51" s="1705" t="s">
        <v>4000</v>
      </c>
      <c r="AA51" s="1705" t="s">
        <v>1146</v>
      </c>
      <c r="AB51" s="1705" t="s">
        <v>4067</v>
      </c>
      <c r="AC51" s="1705" t="s">
        <v>4068</v>
      </c>
      <c r="AD51" s="1705" t="s">
        <v>3906</v>
      </c>
      <c r="AE51" s="1705" t="s">
        <v>138</v>
      </c>
      <c r="AF51" s="1705" t="s">
        <v>3881</v>
      </c>
      <c r="AG51" s="1705"/>
      <c r="AH51" s="1705"/>
      <c r="AI51" s="1705"/>
      <c r="AJ51" s="1705"/>
      <c r="AK51" s="1705"/>
      <c r="AL51" s="1705"/>
      <c r="AM51" s="1705"/>
      <c r="AN51" s="1705"/>
      <c r="AO51" s="1705"/>
      <c r="AP51" s="1705"/>
      <c r="AQ51" s="1705"/>
      <c r="AR51" s="1705"/>
      <c r="AS51" s="1705"/>
      <c r="AT51" s="1705"/>
      <c r="AU51" s="1705"/>
      <c r="AV51" s="1705"/>
      <c r="AW51" s="1705"/>
      <c r="AX51" s="1705"/>
      <c r="AY51" s="1705"/>
      <c r="AZ51" s="1705"/>
      <c r="BA51" s="1705" t="s">
        <v>4156</v>
      </c>
      <c r="BB51" s="1714"/>
      <c r="BC51" s="1714"/>
      <c r="BD51" s="1714"/>
      <c r="BE51" s="1714"/>
      <c r="BF51" s="1714"/>
      <c r="BG51" s="1714"/>
      <c r="BH51" s="1714"/>
      <c r="BI51" s="1714"/>
      <c r="BJ51" s="1714"/>
      <c r="BK51" s="1714"/>
      <c r="BL51" s="1714"/>
      <c r="BM51" s="1714"/>
      <c r="BN51" s="1714"/>
      <c r="BO51" s="1714"/>
      <c r="BP51" s="1714"/>
      <c r="BQ51" s="1714"/>
      <c r="BR51" s="1714"/>
      <c r="BS51" s="1714"/>
      <c r="BT51" s="1714"/>
      <c r="BU51" s="1714"/>
      <c r="BV51" s="1714"/>
      <c r="BW51" s="1714"/>
      <c r="BX51" s="1714"/>
      <c r="BY51" s="1714"/>
      <c r="BZ51" s="1714"/>
      <c r="CA51" s="1714"/>
      <c r="CB51" s="1714"/>
      <c r="CC51" s="1714"/>
      <c r="CD51" s="1714"/>
      <c r="CE51" s="1714"/>
      <c r="CF51" s="1714"/>
      <c r="CG51" s="1714"/>
      <c r="CH51" s="1714"/>
      <c r="CI51" s="1714"/>
      <c r="CJ51" s="1714"/>
      <c r="CK51" s="1714"/>
      <c r="CL51" s="1714"/>
      <c r="CM51" s="1714"/>
      <c r="CN51" s="1714"/>
      <c r="CO51" s="1714"/>
      <c r="CP51" s="1714"/>
      <c r="CQ51" s="1714"/>
      <c r="CR51" s="1714"/>
      <c r="CS51" s="1714"/>
      <c r="CT51" s="1714"/>
      <c r="CU51" s="1714"/>
      <c r="CV51" s="1714"/>
      <c r="CW51" s="1714"/>
      <c r="CX51" s="1714"/>
      <c r="CY51" s="1714"/>
      <c r="CZ51" s="1714"/>
      <c r="DA51" s="1714"/>
      <c r="DB51" s="1714"/>
      <c r="DC51" s="1714"/>
      <c r="DD51" s="1714"/>
      <c r="DE51" s="1714"/>
      <c r="DF51" s="1714"/>
      <c r="DG51" s="1714"/>
      <c r="DH51" s="1714"/>
      <c r="DI51" s="1714"/>
      <c r="DJ51" s="1714"/>
      <c r="DK51" s="1714"/>
      <c r="DL51" s="1714"/>
      <c r="DM51" s="1714"/>
      <c r="DN51" s="1714"/>
      <c r="DO51" s="1714"/>
      <c r="DP51" s="1714"/>
      <c r="DQ51" s="1714"/>
      <c r="DR51" s="1714"/>
      <c r="DS51" s="1714"/>
      <c r="DT51" s="1714"/>
      <c r="DU51" s="1714"/>
      <c r="DV51" s="1714"/>
      <c r="DW51" s="1714"/>
      <c r="DX51" s="1714"/>
      <c r="DY51" s="1714"/>
      <c r="DZ51" s="1714"/>
      <c r="EA51" s="1714"/>
      <c r="EB51" s="1714"/>
      <c r="EC51" s="1714"/>
      <c r="ED51" s="1714"/>
      <c r="EE51" s="1714"/>
      <c r="EF51" s="1714"/>
      <c r="EG51" s="1714"/>
      <c r="EH51" s="1714"/>
      <c r="EI51" s="1714"/>
      <c r="EJ51" s="1714"/>
      <c r="EK51" s="1714"/>
      <c r="EL51" s="1714"/>
      <c r="EM51" s="1714"/>
      <c r="EN51" s="1714"/>
      <c r="EO51" s="1714"/>
      <c r="EP51" s="1714"/>
      <c r="EQ51" s="1714"/>
      <c r="ER51" s="1714"/>
      <c r="ES51" s="1714"/>
      <c r="ET51" s="1714"/>
      <c r="EU51" s="1714"/>
      <c r="EV51" s="1714"/>
      <c r="EW51" s="1714"/>
      <c r="EX51" s="1714"/>
      <c r="EY51" s="1714"/>
      <c r="EZ51" s="1714"/>
      <c r="FA51" s="1714"/>
      <c r="FB51" s="1714"/>
      <c r="FC51" s="1714"/>
      <c r="FD51" s="1714"/>
      <c r="FE51" s="1714"/>
      <c r="FF51" s="1714"/>
      <c r="FG51" s="1714"/>
      <c r="FH51" s="1714"/>
      <c r="FI51" s="1714"/>
      <c r="FJ51" s="1714"/>
      <c r="FK51" s="1714"/>
      <c r="FL51" s="1714"/>
      <c r="FM51" s="1714"/>
      <c r="FN51" s="1714"/>
      <c r="FO51" s="1714"/>
      <c r="FP51" s="1714"/>
      <c r="FQ51" s="1714"/>
      <c r="FR51" s="1714"/>
      <c r="FS51" s="1714"/>
      <c r="FT51" s="1714"/>
      <c r="FU51" s="1714"/>
      <c r="FV51" s="1714"/>
      <c r="FW51" s="1714"/>
      <c r="FX51" s="1714"/>
      <c r="FY51" s="1714"/>
      <c r="FZ51" s="1714"/>
      <c r="GA51" s="1714"/>
      <c r="GB51" s="1714"/>
      <c r="GC51" s="1714"/>
      <c r="GD51" s="1714"/>
      <c r="GE51" s="1714"/>
      <c r="GF51" s="1714"/>
      <c r="GG51" s="1714"/>
      <c r="GH51" s="1714"/>
      <c r="GI51" s="1714"/>
      <c r="GJ51" s="1714"/>
      <c r="GK51" s="1714"/>
      <c r="GL51" s="1714"/>
      <c r="GM51" s="1714"/>
      <c r="GN51" s="1714"/>
      <c r="GO51" s="1714"/>
      <c r="GP51" s="1714"/>
      <c r="GQ51" s="1714"/>
      <c r="GR51" s="1714"/>
      <c r="GS51" s="1714"/>
      <c r="GT51" s="1714"/>
      <c r="GU51" s="1714"/>
      <c r="GV51" s="1714"/>
      <c r="GW51" s="1714"/>
      <c r="GX51" s="1714"/>
      <c r="GY51" s="1714"/>
      <c r="GZ51" s="1714"/>
      <c r="HA51" s="1714"/>
      <c r="HB51" s="1714"/>
      <c r="HC51" s="1714"/>
      <c r="HD51" s="1714"/>
      <c r="HE51" s="1714"/>
      <c r="HF51" s="1714"/>
      <c r="HG51" s="1714"/>
      <c r="HH51" s="1714"/>
      <c r="HI51" s="1714"/>
      <c r="HJ51" s="1714"/>
      <c r="HK51" s="1714"/>
      <c r="HL51" s="1714"/>
      <c r="HM51" s="1714"/>
      <c r="HN51" s="1714"/>
      <c r="HO51" s="1714"/>
      <c r="HP51" s="1714"/>
      <c r="HQ51" s="1714"/>
      <c r="HR51" s="1714"/>
      <c r="HS51" s="1714"/>
      <c r="HT51" s="1714"/>
      <c r="HU51" s="1714"/>
      <c r="HV51" s="1714"/>
      <c r="HW51" s="1714"/>
      <c r="HX51" s="1714"/>
      <c r="HY51" s="1714"/>
      <c r="HZ51" s="1714"/>
      <c r="IA51" s="1714"/>
      <c r="IB51" s="1714"/>
      <c r="IC51" s="1714"/>
      <c r="ID51" s="1714"/>
      <c r="IE51" s="1714"/>
      <c r="IF51" s="1714"/>
      <c r="IG51" s="1714"/>
      <c r="IH51" s="1714"/>
      <c r="II51" s="1714"/>
      <c r="IJ51" s="1714"/>
      <c r="IK51" s="1714"/>
      <c r="IL51" s="1714"/>
      <c r="IM51" s="1714"/>
      <c r="IN51" s="1714"/>
      <c r="IO51" s="1714"/>
      <c r="IP51" s="1714"/>
      <c r="IQ51" s="1714"/>
      <c r="IR51" s="1714"/>
      <c r="IS51" s="1714"/>
      <c r="IT51" s="1714"/>
      <c r="IU51" s="1714"/>
      <c r="IV51" s="1714"/>
      <c r="IW51" s="1714"/>
      <c r="IX51" s="1714"/>
      <c r="IY51" s="1714"/>
      <c r="IZ51" s="1714"/>
      <c r="JA51" s="1714"/>
      <c r="JB51" s="1714"/>
      <c r="JC51" s="1714"/>
      <c r="JD51" s="1714"/>
      <c r="JE51" s="1714"/>
      <c r="JF51" s="1714"/>
      <c r="JG51" s="1714"/>
      <c r="JH51" s="1714"/>
      <c r="JI51" s="1714"/>
      <c r="JJ51" s="1714"/>
      <c r="JK51" s="1714"/>
      <c r="JL51" s="1714"/>
      <c r="JM51" s="1714"/>
      <c r="JN51" s="1714"/>
      <c r="JO51" s="1714"/>
      <c r="JP51" s="1714"/>
      <c r="JQ51" s="1714"/>
      <c r="JR51" s="1714"/>
      <c r="JS51" s="1714"/>
      <c r="JT51" s="1714"/>
      <c r="JU51" s="1714"/>
      <c r="JV51" s="1714"/>
      <c r="JW51" s="1714"/>
      <c r="JX51" s="1714"/>
      <c r="JY51" s="1714"/>
      <c r="JZ51" s="1714"/>
      <c r="KA51" s="1714"/>
      <c r="KB51" s="1714"/>
      <c r="KC51" s="1714"/>
      <c r="KD51" s="1714"/>
      <c r="KE51" s="1714"/>
      <c r="KF51" s="1714"/>
      <c r="KG51" s="1714"/>
      <c r="KH51" s="1714"/>
      <c r="KI51" s="1714"/>
      <c r="KJ51" s="1714"/>
      <c r="KK51" s="1714"/>
      <c r="KL51" s="1714"/>
      <c r="KM51" s="1714"/>
      <c r="KN51" s="1714"/>
      <c r="KO51" s="1714"/>
      <c r="KP51" s="1714"/>
      <c r="KQ51" s="1714"/>
      <c r="KR51" s="1714"/>
      <c r="KS51" s="1714"/>
      <c r="KT51" s="1714"/>
      <c r="KU51" s="1714"/>
      <c r="KV51" s="1714"/>
      <c r="KW51" s="1714"/>
      <c r="KX51" s="1714"/>
      <c r="KY51" s="1714"/>
      <c r="KZ51" s="1714"/>
      <c r="LA51" s="1714"/>
      <c r="LB51" s="1714"/>
      <c r="LC51" s="1714"/>
      <c r="LD51" s="1714"/>
      <c r="LE51" s="1714"/>
      <c r="LF51" s="1714"/>
      <c r="LG51" s="1714"/>
      <c r="LH51" s="1714"/>
      <c r="LI51" s="1714"/>
      <c r="LJ51" s="1714"/>
      <c r="LK51" s="1714"/>
      <c r="LL51" s="1714"/>
      <c r="LM51" s="1714"/>
      <c r="LN51" s="1714"/>
      <c r="LO51" s="1714"/>
      <c r="LP51" s="1714"/>
      <c r="LQ51" s="1714"/>
      <c r="LR51" s="1714"/>
      <c r="LS51" s="1714"/>
      <c r="LT51" s="1714"/>
      <c r="LU51" s="1714"/>
      <c r="LV51" s="1714"/>
      <c r="LW51" s="1714"/>
      <c r="LX51" s="1714"/>
      <c r="LY51" s="1714"/>
      <c r="LZ51" s="1714"/>
      <c r="MA51" s="1714"/>
      <c r="MB51" s="1714"/>
      <c r="MC51" s="1714"/>
      <c r="MD51" s="1714"/>
      <c r="ME51" s="1714"/>
      <c r="MF51" s="1714"/>
      <c r="MG51" s="1714"/>
      <c r="MH51" s="1714"/>
      <c r="MI51" s="1714"/>
      <c r="MJ51" s="1714"/>
      <c r="MK51" s="1714"/>
      <c r="ML51" s="1714"/>
      <c r="MM51" s="1714"/>
      <c r="MN51" s="1714"/>
      <c r="MO51" s="1714"/>
      <c r="MP51" s="1714"/>
      <c r="MQ51" s="1714"/>
      <c r="MR51" s="1714"/>
      <c r="MS51" s="1714"/>
      <c r="MT51" s="1714"/>
      <c r="MU51" s="1714"/>
      <c r="MV51" s="1714"/>
      <c r="MW51" s="1714"/>
      <c r="MX51" s="1714"/>
      <c r="MY51" s="1714"/>
      <c r="MZ51" s="1714"/>
      <c r="NA51" s="1714"/>
      <c r="NB51" s="1714"/>
      <c r="NC51" s="1714"/>
      <c r="ND51" s="1714"/>
      <c r="NE51" s="1714"/>
      <c r="NF51" s="1714"/>
      <c r="NG51" s="1714"/>
      <c r="NH51" s="1714"/>
      <c r="NI51" s="1714"/>
      <c r="NJ51" s="1714"/>
      <c r="NK51" s="1714"/>
      <c r="NL51" s="1714"/>
      <c r="NM51" s="1714"/>
      <c r="NN51" s="1714"/>
      <c r="NO51" s="1714"/>
      <c r="NP51" s="1714"/>
      <c r="NQ51" s="1714"/>
      <c r="NR51" s="1714"/>
      <c r="NS51" s="1714"/>
      <c r="NT51" s="1714"/>
      <c r="NU51" s="1714"/>
      <c r="NV51" s="1714"/>
      <c r="NW51" s="1714"/>
      <c r="NX51" s="1714"/>
      <c r="NY51" s="1714"/>
      <c r="NZ51" s="1714"/>
      <c r="OA51" s="1714"/>
      <c r="OB51" s="1714"/>
      <c r="OC51" s="1714"/>
      <c r="OD51" s="1714"/>
      <c r="OE51" s="1714"/>
      <c r="OF51" s="1714"/>
      <c r="OG51" s="1714"/>
      <c r="OH51" s="1714"/>
      <c r="OI51" s="1714"/>
      <c r="OJ51" s="1714"/>
      <c r="OK51" s="1714"/>
      <c r="OL51" s="1714"/>
      <c r="OM51" s="1714"/>
      <c r="ON51" s="1714"/>
      <c r="OO51" s="1714"/>
      <c r="OP51" s="1714"/>
      <c r="OQ51" s="1714"/>
      <c r="OR51" s="1714"/>
      <c r="OS51" s="1714"/>
      <c r="OT51" s="1714"/>
      <c r="OU51" s="1714"/>
      <c r="OV51" s="1714"/>
      <c r="OW51" s="1714"/>
      <c r="OX51" s="1714"/>
      <c r="OY51" s="1714"/>
      <c r="OZ51" s="1714"/>
      <c r="PA51" s="1714"/>
      <c r="PB51" s="1714"/>
      <c r="PC51" s="1714"/>
      <c r="PD51" s="1714"/>
      <c r="PE51" s="1714"/>
      <c r="PF51" s="1714"/>
      <c r="PG51" s="1714"/>
      <c r="PH51" s="1714"/>
      <c r="PI51" s="1714"/>
      <c r="PJ51" s="1714"/>
      <c r="PK51" s="1714"/>
      <c r="PL51" s="1714"/>
      <c r="PM51" s="1714"/>
      <c r="PN51" s="1714"/>
      <c r="PO51" s="1714"/>
      <c r="PP51" s="1714"/>
      <c r="PQ51" s="1714"/>
      <c r="PR51" s="1714"/>
      <c r="PS51" s="1714"/>
      <c r="PT51" s="1714"/>
      <c r="PU51" s="1714"/>
      <c r="PV51" s="1714"/>
      <c r="PW51" s="1714"/>
      <c r="PX51" s="1714"/>
      <c r="PY51" s="1714"/>
      <c r="PZ51" s="1714"/>
      <c r="QA51" s="1714"/>
      <c r="QB51" s="1714"/>
      <c r="QC51" s="1714"/>
      <c r="QD51" s="1714"/>
      <c r="QE51" s="1714"/>
      <c r="QF51" s="1714"/>
      <c r="QG51" s="1714"/>
      <c r="QH51" s="1714"/>
      <c r="QI51" s="1714"/>
      <c r="QJ51" s="1714"/>
      <c r="QK51" s="1714"/>
      <c r="QL51" s="1714"/>
      <c r="QM51" s="1714"/>
      <c r="QN51" s="1714"/>
      <c r="QO51" s="1714"/>
      <c r="QP51" s="1714"/>
      <c r="QQ51" s="1714"/>
      <c r="QR51" s="1714"/>
      <c r="QS51" s="1714"/>
      <c r="QT51" s="1714"/>
      <c r="QU51" s="1714"/>
      <c r="QV51" s="1714"/>
      <c r="QW51" s="1714"/>
      <c r="QX51" s="1714"/>
      <c r="QY51" s="1714"/>
      <c r="QZ51" s="1714"/>
      <c r="RA51" s="1714"/>
      <c r="RB51" s="1714"/>
      <c r="RC51" s="1714"/>
      <c r="RD51" s="1714"/>
      <c r="RE51" s="1714"/>
      <c r="RF51" s="1714"/>
      <c r="RG51" s="1714"/>
      <c r="RH51" s="1714"/>
      <c r="RI51" s="1714"/>
      <c r="RJ51" s="1714"/>
      <c r="RK51" s="1714"/>
      <c r="RL51" s="1714"/>
      <c r="RM51" s="1714"/>
      <c r="RN51" s="1714"/>
      <c r="RO51" s="1714"/>
      <c r="RP51" s="1714"/>
      <c r="RQ51" s="1714"/>
      <c r="RR51" s="1714"/>
      <c r="RS51" s="1714"/>
      <c r="RT51" s="1714"/>
      <c r="RU51" s="1714"/>
      <c r="RV51" s="1714"/>
      <c r="RW51" s="1714"/>
      <c r="RX51" s="1714"/>
      <c r="RY51" s="1714"/>
      <c r="RZ51" s="1714"/>
      <c r="SA51" s="1714"/>
      <c r="SB51" s="1714"/>
      <c r="SC51" s="1714"/>
      <c r="SD51" s="1714"/>
      <c r="SE51" s="1714"/>
      <c r="SF51" s="1714"/>
      <c r="SG51" s="1714"/>
      <c r="SH51" s="1714"/>
      <c r="SI51" s="1714"/>
      <c r="SJ51" s="1714"/>
      <c r="SK51" s="1714"/>
      <c r="SL51" s="1714"/>
      <c r="SM51" s="1714"/>
      <c r="SN51" s="1714"/>
      <c r="SO51" s="1714"/>
      <c r="SP51" s="1714"/>
      <c r="SQ51" s="1714"/>
      <c r="SR51" s="1714"/>
      <c r="SS51" s="1714"/>
      <c r="ST51" s="1714"/>
      <c r="SU51" s="1714"/>
      <c r="SV51" s="1714"/>
      <c r="SW51" s="1714"/>
      <c r="SX51" s="1714"/>
      <c r="SY51" s="1714"/>
      <c r="SZ51" s="1714"/>
      <c r="TA51" s="1714"/>
      <c r="TB51" s="1714"/>
      <c r="TC51" s="1714"/>
      <c r="TD51" s="1714"/>
      <c r="TE51" s="1714"/>
      <c r="TF51" s="1714"/>
      <c r="TG51" s="1714"/>
      <c r="TH51" s="1714"/>
      <c r="TI51" s="1714"/>
      <c r="TJ51" s="1714"/>
      <c r="TK51" s="1714"/>
      <c r="TL51" s="1714"/>
      <c r="TM51" s="1714"/>
      <c r="TN51" s="1714"/>
      <c r="TO51" s="1714"/>
      <c r="TP51" s="1714"/>
      <c r="TQ51" s="1714"/>
      <c r="TR51" s="1714"/>
      <c r="TS51" s="1714"/>
      <c r="TT51" s="1714"/>
      <c r="TU51" s="1714"/>
      <c r="TV51" s="1714"/>
      <c r="TW51" s="1714"/>
      <c r="TX51" s="1714"/>
      <c r="TY51" s="1714"/>
      <c r="TZ51" s="1714"/>
      <c r="UA51" s="1714"/>
      <c r="UB51" s="1714"/>
      <c r="UC51" s="1714"/>
      <c r="UD51" s="1714"/>
      <c r="UE51" s="1714"/>
      <c r="UF51" s="1714"/>
      <c r="UG51" s="1714"/>
      <c r="UH51" s="1714"/>
      <c r="UI51" s="1714"/>
      <c r="UJ51" s="1714"/>
      <c r="UK51" s="1714"/>
      <c r="UL51" s="1714"/>
      <c r="UM51" s="1714"/>
      <c r="UN51" s="1714"/>
      <c r="UO51" s="1714"/>
      <c r="UP51" s="1714"/>
      <c r="UQ51" s="1714"/>
      <c r="UR51" s="1714"/>
      <c r="US51" s="1714"/>
      <c r="UT51" s="1714"/>
      <c r="UU51" s="1714"/>
      <c r="UV51" s="1714"/>
      <c r="UW51" s="1714"/>
      <c r="UX51" s="1714"/>
      <c r="UY51" s="1714"/>
      <c r="UZ51" s="1714"/>
      <c r="VA51" s="1714"/>
      <c r="VB51" s="1714"/>
      <c r="VC51" s="1714"/>
      <c r="VD51" s="1714"/>
      <c r="VE51" s="1714"/>
      <c r="VF51" s="1714"/>
      <c r="VG51" s="1714"/>
      <c r="VH51" s="1714"/>
      <c r="VI51" s="1714"/>
      <c r="VJ51" s="1714"/>
      <c r="VK51" s="1714"/>
      <c r="VL51" s="1714"/>
      <c r="VM51" s="1714"/>
      <c r="VN51" s="1714"/>
      <c r="VO51" s="1714"/>
      <c r="VP51" s="1714"/>
      <c r="VQ51" s="1714"/>
      <c r="VR51" s="1714"/>
      <c r="VS51" s="1714"/>
      <c r="VT51" s="1714"/>
      <c r="VU51" s="1714"/>
      <c r="VV51" s="1714"/>
      <c r="VW51" s="1714"/>
      <c r="VX51" s="1714"/>
      <c r="VY51" s="1714"/>
      <c r="VZ51" s="1714"/>
      <c r="WA51" s="1714"/>
      <c r="WB51" s="1714"/>
      <c r="WC51" s="1714"/>
      <c r="WD51" s="1714"/>
      <c r="WE51" s="1714"/>
      <c r="WF51" s="1714"/>
      <c r="WG51" s="1714"/>
      <c r="WH51" s="1714"/>
      <c r="WI51" s="1714"/>
      <c r="WJ51" s="1714"/>
      <c r="WK51" s="1714"/>
      <c r="WL51" s="1714"/>
      <c r="WM51" s="1714"/>
      <c r="WN51" s="1714"/>
      <c r="WO51" s="1714"/>
      <c r="WP51" s="1714"/>
      <c r="WQ51" s="1714"/>
      <c r="WR51" s="1714"/>
      <c r="WS51" s="1714"/>
      <c r="WT51" s="1714"/>
      <c r="WU51" s="1714"/>
      <c r="WV51" s="1714"/>
      <c r="WW51" s="1714"/>
      <c r="WX51" s="1714"/>
      <c r="WY51" s="1714"/>
      <c r="WZ51" s="1714"/>
      <c r="XA51" s="1714"/>
      <c r="XB51" s="1714"/>
      <c r="XC51" s="1714"/>
      <c r="XD51" s="1714"/>
      <c r="XE51" s="1714"/>
      <c r="XF51" s="1714"/>
      <c r="XG51" s="1714"/>
      <c r="XH51" s="1714"/>
      <c r="XI51" s="1714"/>
      <c r="XJ51" s="1714"/>
      <c r="XK51" s="1714"/>
      <c r="XL51" s="1714"/>
      <c r="XM51" s="1714"/>
      <c r="XN51" s="1714"/>
      <c r="XO51" s="1714"/>
      <c r="XP51" s="1714"/>
      <c r="XQ51" s="1714"/>
      <c r="XR51" s="1714"/>
      <c r="XS51" s="1714"/>
      <c r="XT51" s="1714"/>
      <c r="XU51" s="1714"/>
      <c r="XV51" s="1714"/>
      <c r="XW51" s="1714"/>
      <c r="XX51" s="1714"/>
      <c r="XY51" s="1714"/>
      <c r="XZ51" s="1714"/>
      <c r="YA51" s="1714"/>
      <c r="YB51" s="1714"/>
      <c r="YC51" s="1714"/>
      <c r="YD51" s="1714"/>
      <c r="YE51" s="1714"/>
      <c r="YF51" s="1714"/>
      <c r="YG51" s="1714"/>
      <c r="YH51" s="1714"/>
      <c r="YI51" s="1714"/>
      <c r="YJ51" s="1714"/>
      <c r="YK51" s="1714"/>
      <c r="YL51" s="1714"/>
      <c r="YM51" s="1714"/>
      <c r="YN51" s="1714"/>
      <c r="YO51" s="1714"/>
      <c r="YP51" s="1714"/>
      <c r="YQ51" s="1714"/>
      <c r="YR51" s="1714"/>
      <c r="YS51" s="1714"/>
      <c r="YT51" s="1714"/>
      <c r="YU51" s="1714"/>
      <c r="YV51" s="1714"/>
      <c r="YW51" s="1714"/>
      <c r="YX51" s="1714"/>
      <c r="YY51" s="1714"/>
      <c r="YZ51" s="1714"/>
      <c r="ZA51" s="1714"/>
      <c r="ZB51" s="1714"/>
      <c r="ZC51" s="1714"/>
      <c r="ZD51" s="1714"/>
      <c r="ZE51" s="1714"/>
      <c r="ZF51" s="1714"/>
      <c r="ZG51" s="1714"/>
      <c r="ZH51" s="1714"/>
      <c r="ZI51" s="1714"/>
      <c r="ZJ51" s="1714"/>
      <c r="ZK51" s="1714"/>
      <c r="ZL51" s="1714"/>
      <c r="ZM51" s="1714"/>
      <c r="ZN51" s="1714"/>
      <c r="ZO51" s="1714"/>
      <c r="ZP51" s="1714"/>
      <c r="ZQ51" s="1714"/>
      <c r="ZR51" s="1714"/>
      <c r="ZS51" s="1714"/>
      <c r="ZT51" s="1714"/>
      <c r="ZU51" s="1714"/>
      <c r="ZV51" s="1714"/>
      <c r="ZW51" s="1714"/>
      <c r="ZX51" s="1714"/>
      <c r="ZY51" s="1714"/>
      <c r="ZZ51" s="1714"/>
      <c r="AAA51" s="1714"/>
      <c r="AAB51" s="1714"/>
      <c r="AAC51" s="1714"/>
      <c r="AAD51" s="1714"/>
      <c r="AAE51" s="1714"/>
      <c r="AAF51" s="1714"/>
      <c r="AAG51" s="1714"/>
      <c r="AAH51" s="1714"/>
      <c r="AAI51" s="1714"/>
      <c r="AAJ51" s="1714"/>
      <c r="AAK51" s="1714"/>
      <c r="AAL51" s="1714"/>
      <c r="AAM51" s="1714"/>
      <c r="AAN51" s="1714"/>
      <c r="AAO51" s="1714"/>
      <c r="AAP51" s="1714"/>
      <c r="AAQ51" s="1714"/>
      <c r="AAR51" s="1714"/>
      <c r="AAS51" s="1714"/>
      <c r="AAT51" s="1714"/>
      <c r="AAU51" s="1714"/>
      <c r="AAV51" s="1714"/>
      <c r="AAW51" s="1714"/>
      <c r="AAX51" s="1714"/>
      <c r="AAY51" s="1714"/>
      <c r="AAZ51" s="1714"/>
      <c r="ABA51" s="1714"/>
      <c r="ABB51" s="1714"/>
      <c r="ABC51" s="1714"/>
      <c r="ABD51" s="1714"/>
      <c r="ABE51" s="1714"/>
      <c r="ABF51" s="1714"/>
      <c r="ABG51" s="1714"/>
      <c r="ABH51" s="1714"/>
      <c r="ABI51" s="1714"/>
      <c r="ABJ51" s="1714"/>
      <c r="ABK51" s="1714"/>
      <c r="ABL51" s="1714"/>
      <c r="ABM51" s="1714"/>
      <c r="ABN51" s="1714"/>
      <c r="ABO51" s="1714"/>
      <c r="ABP51" s="1714"/>
      <c r="ABQ51" s="1714"/>
      <c r="ABR51" s="1714"/>
      <c r="ABS51" s="1714"/>
      <c r="ABT51" s="1714"/>
      <c r="ABU51" s="1714"/>
      <c r="ABV51" s="1714"/>
      <c r="ABW51" s="1714"/>
      <c r="ABX51" s="1714"/>
      <c r="ABY51" s="1714"/>
      <c r="ABZ51" s="1714"/>
      <c r="ACA51" s="1714"/>
      <c r="ACB51" s="1714"/>
      <c r="ACC51" s="1714"/>
      <c r="ACD51" s="1714"/>
      <c r="ACE51" s="1714"/>
      <c r="ACF51" s="1714"/>
      <c r="ACG51" s="1714"/>
      <c r="ACH51" s="1714"/>
      <c r="ACI51" s="1714"/>
      <c r="ACJ51" s="1714"/>
      <c r="ACK51" s="1714"/>
      <c r="ACL51" s="1714"/>
      <c r="ACM51" s="1714"/>
      <c r="ACN51" s="1714"/>
      <c r="ACO51" s="1714"/>
      <c r="ACP51" s="1714"/>
      <c r="ACQ51" s="1714"/>
      <c r="ACR51" s="1714"/>
      <c r="ACS51" s="1714"/>
      <c r="ACT51" s="1714"/>
      <c r="ACU51" s="1714"/>
      <c r="ACV51" s="1714"/>
      <c r="ACW51" s="1714"/>
      <c r="ACX51" s="1714"/>
      <c r="ACY51" s="1714"/>
      <c r="ACZ51" s="1714"/>
      <c r="ADA51" s="1714"/>
      <c r="ADB51" s="1714"/>
      <c r="ADC51" s="1714"/>
      <c r="ADD51" s="1714"/>
      <c r="ADE51" s="1714"/>
      <c r="ADF51" s="1714"/>
      <c r="ADG51" s="1714"/>
      <c r="ADH51" s="1714"/>
      <c r="ADI51" s="1714"/>
      <c r="ADJ51" s="1714"/>
      <c r="ADK51" s="1714"/>
      <c r="ADL51" s="1714"/>
      <c r="ADM51" s="1714"/>
      <c r="ADN51" s="1714"/>
      <c r="ADO51" s="1714"/>
      <c r="ADP51" s="1714"/>
      <c r="ADQ51" s="1714"/>
      <c r="ADR51" s="1714"/>
      <c r="ADS51" s="1714"/>
      <c r="ADT51" s="1714"/>
      <c r="ADU51" s="1714"/>
      <c r="ADV51" s="1714"/>
      <c r="ADW51" s="1714"/>
      <c r="ADX51" s="1714"/>
      <c r="ADY51" s="1714"/>
      <c r="ADZ51" s="1714"/>
      <c r="AEA51" s="1714"/>
      <c r="AEB51" s="1714"/>
      <c r="AEC51" s="1714"/>
      <c r="AED51" s="1714"/>
      <c r="AEE51" s="1714"/>
      <c r="AEF51" s="1714"/>
      <c r="AEG51" s="1714"/>
      <c r="AEH51" s="1714"/>
      <c r="AEI51" s="1714"/>
      <c r="AEJ51" s="1714"/>
      <c r="AEK51" s="1714"/>
      <c r="AEL51" s="1714"/>
      <c r="AEM51" s="1714"/>
      <c r="AEN51" s="1714"/>
      <c r="AEO51" s="1714"/>
      <c r="AEP51" s="1714"/>
      <c r="AEQ51" s="1714"/>
      <c r="AER51" s="1714"/>
      <c r="AES51" s="1714"/>
      <c r="AET51" s="1714"/>
      <c r="AEU51" s="1714"/>
      <c r="AEV51" s="1714"/>
      <c r="AEW51" s="1714"/>
      <c r="AEX51" s="1714"/>
      <c r="AEY51" s="1714"/>
      <c r="AEZ51" s="1714"/>
      <c r="AFA51" s="1714"/>
      <c r="AFB51" s="1714"/>
      <c r="AFC51" s="1714"/>
      <c r="AFD51" s="1714"/>
      <c r="AFE51" s="1714"/>
      <c r="AFF51" s="1714"/>
      <c r="AFG51" s="1714"/>
      <c r="AFH51" s="1714"/>
      <c r="AFI51" s="1714"/>
      <c r="AFJ51" s="1714"/>
      <c r="AFK51" s="1714"/>
      <c r="AFL51" s="1714"/>
      <c r="AFM51" s="1714"/>
      <c r="AFN51" s="1714"/>
      <c r="AFO51" s="1714"/>
      <c r="AFP51" s="1714"/>
      <c r="AFQ51" s="1714"/>
      <c r="AFR51" s="1714"/>
      <c r="AFS51" s="1714"/>
      <c r="AFT51" s="1714"/>
      <c r="AFU51" s="1714"/>
      <c r="AFV51" s="1714"/>
      <c r="AFW51" s="1714"/>
      <c r="AFX51" s="1714"/>
      <c r="AFY51" s="1714"/>
      <c r="AFZ51" s="1714"/>
      <c r="AGA51" s="1714"/>
      <c r="AGB51" s="1714"/>
      <c r="AGC51" s="1714"/>
      <c r="AGD51" s="1714"/>
      <c r="AGE51" s="1714"/>
      <c r="AGF51" s="1714"/>
      <c r="AGG51" s="1714"/>
      <c r="AGH51" s="1714"/>
      <c r="AGI51" s="1714"/>
      <c r="AGJ51" s="1714"/>
      <c r="AGK51" s="1714"/>
      <c r="AGL51" s="1714"/>
      <c r="AGM51" s="1714"/>
      <c r="AGN51" s="1714"/>
      <c r="AGO51" s="1714"/>
      <c r="AGP51" s="1714"/>
      <c r="AGQ51" s="1714"/>
      <c r="AGR51" s="1714"/>
      <c r="AGS51" s="1714"/>
      <c r="AGT51" s="1714"/>
      <c r="AGU51" s="1714"/>
      <c r="AGV51" s="1714"/>
      <c r="AGW51" s="1714"/>
      <c r="AGX51" s="1714"/>
      <c r="AGY51" s="1714"/>
      <c r="AGZ51" s="1714"/>
      <c r="AHA51" s="1714"/>
      <c r="AHB51" s="1714"/>
      <c r="AHC51" s="1714"/>
      <c r="AHD51" s="1714"/>
      <c r="AHE51" s="1714"/>
      <c r="AHF51" s="1714"/>
      <c r="AHG51" s="1714"/>
      <c r="AHH51" s="1714"/>
      <c r="AHI51" s="1714"/>
      <c r="AHJ51" s="1714"/>
      <c r="AHK51" s="1714"/>
      <c r="AHL51" s="1714"/>
      <c r="AHM51" s="1714"/>
      <c r="AHN51" s="1714"/>
      <c r="AHO51" s="1714"/>
      <c r="AHP51" s="1714"/>
      <c r="AHQ51" s="1714"/>
      <c r="AHR51" s="1714"/>
      <c r="AHS51" s="1714"/>
      <c r="AHT51" s="1714"/>
      <c r="AHU51" s="1714"/>
      <c r="AHV51" s="1714"/>
      <c r="AHW51" s="1714"/>
      <c r="AHX51" s="1714"/>
      <c r="AHY51" s="1714"/>
      <c r="AHZ51" s="1714"/>
      <c r="AIA51" s="1714"/>
      <c r="AIB51" s="1714"/>
      <c r="AIC51" s="1714"/>
      <c r="AID51" s="1714"/>
      <c r="AIE51" s="1714"/>
      <c r="AIF51" s="1714"/>
      <c r="AIG51" s="1714"/>
      <c r="AIH51" s="1714"/>
      <c r="AII51" s="1714"/>
      <c r="AIJ51" s="1714"/>
      <c r="AIK51" s="1714"/>
      <c r="AIL51" s="1714"/>
      <c r="AIM51" s="1714"/>
      <c r="AIN51" s="1714"/>
      <c r="AIO51" s="1714"/>
      <c r="AIP51" s="1714"/>
      <c r="AIQ51" s="1714"/>
      <c r="AIR51" s="1714"/>
      <c r="AIS51" s="1714"/>
      <c r="AIT51" s="1714"/>
      <c r="AIU51" s="1714"/>
      <c r="AIV51" s="1714"/>
      <c r="AIW51" s="1714"/>
      <c r="AIX51" s="1714"/>
      <c r="AIY51" s="1714"/>
      <c r="AIZ51" s="1714"/>
      <c r="AJA51" s="1714"/>
      <c r="AJB51" s="1714"/>
      <c r="AJC51" s="1714"/>
      <c r="AJD51" s="1714"/>
      <c r="AJE51" s="1714"/>
      <c r="AJF51" s="1714"/>
      <c r="AJG51" s="1714"/>
      <c r="AJH51" s="1714"/>
      <c r="AJI51" s="1714"/>
      <c r="AJJ51" s="1714"/>
      <c r="AJK51" s="1714"/>
      <c r="AJL51" s="1714"/>
      <c r="AJM51" s="1714"/>
      <c r="AJN51" s="1714"/>
      <c r="AJO51" s="1714"/>
      <c r="AJP51" s="1714"/>
      <c r="AJQ51" s="1714"/>
      <c r="AJR51" s="1714"/>
      <c r="AJS51" s="1714"/>
      <c r="AJT51" s="1714"/>
      <c r="AJU51" s="1714"/>
      <c r="AJV51" s="1714"/>
      <c r="AJW51" s="1714"/>
      <c r="AJX51" s="1714"/>
      <c r="AJY51" s="1714"/>
      <c r="AJZ51" s="1714"/>
      <c r="AKA51" s="1714"/>
      <c r="AKB51" s="1714"/>
      <c r="AKC51" s="1714"/>
      <c r="AKD51" s="1714"/>
      <c r="AKE51" s="1714"/>
      <c r="AKF51" s="1714"/>
      <c r="AKG51" s="1714"/>
      <c r="AKH51" s="1714"/>
      <c r="AKI51" s="1714"/>
      <c r="AKJ51" s="1714"/>
      <c r="AKK51" s="1714"/>
      <c r="AKL51" s="1714"/>
      <c r="AKM51" s="1714"/>
      <c r="AKN51" s="1714"/>
      <c r="AKO51" s="1714"/>
      <c r="AKP51" s="1714"/>
      <c r="AKQ51" s="1714"/>
      <c r="AKR51" s="1714"/>
      <c r="AKS51" s="1714"/>
      <c r="AKT51" s="1714"/>
      <c r="AKU51" s="1714"/>
      <c r="AKV51" s="1714"/>
      <c r="AKW51" s="1714"/>
      <c r="AKX51" s="1714"/>
      <c r="AKY51" s="1714"/>
      <c r="AKZ51" s="1714"/>
      <c r="ALA51" s="1714"/>
      <c r="ALB51" s="1714"/>
      <c r="ALC51" s="1714"/>
      <c r="ALD51" s="1714"/>
      <c r="ALE51" s="1714"/>
      <c r="ALF51" s="1714"/>
      <c r="ALG51" s="1714"/>
      <c r="ALH51" s="1714"/>
      <c r="ALI51" s="1714"/>
      <c r="ALJ51" s="1714"/>
      <c r="ALK51" s="1714"/>
      <c r="ALL51" s="1714"/>
      <c r="ALM51" s="1714"/>
      <c r="ALN51" s="1714"/>
      <c r="ALO51" s="1714"/>
      <c r="ALP51" s="1714"/>
      <c r="ALQ51" s="1714"/>
      <c r="ALR51" s="1714"/>
      <c r="ALS51" s="1714"/>
      <c r="ALT51" s="1714"/>
      <c r="ALU51" s="1714"/>
      <c r="ALV51" s="1714"/>
      <c r="ALW51" s="1714"/>
      <c r="ALX51" s="1714"/>
      <c r="ALY51" s="1714"/>
      <c r="ALZ51" s="1714"/>
      <c r="AMA51" s="1714"/>
      <c r="AMB51" s="1714"/>
      <c r="AMC51" s="1714"/>
      <c r="AMD51" s="1714"/>
      <c r="AME51" s="1714"/>
      <c r="AMF51" s="1714"/>
      <c r="AMG51" s="1714"/>
      <c r="AMH51" s="1714"/>
      <c r="AMI51" s="1714"/>
      <c r="AMJ51" s="1714"/>
      <c r="AMK51" s="1714"/>
    </row>
    <row r="52" spans="1:1025" s="1409" customFormat="1" ht="30" customHeight="1">
      <c r="A52" s="1705" t="s">
        <v>3862</v>
      </c>
      <c r="B52" s="1705" t="s">
        <v>3863</v>
      </c>
      <c r="C52" s="1705" t="s">
        <v>647</v>
      </c>
      <c r="D52" s="1705" t="s">
        <v>4058</v>
      </c>
      <c r="E52" s="1705" t="s">
        <v>4059</v>
      </c>
      <c r="F52" s="1705" t="s">
        <v>4060</v>
      </c>
      <c r="G52" s="1705" t="s">
        <v>4061</v>
      </c>
      <c r="H52" s="1705"/>
      <c r="I52" s="1705"/>
      <c r="J52" s="1705"/>
      <c r="K52" s="1705"/>
      <c r="L52" s="1705"/>
      <c r="M52" s="1705"/>
      <c r="N52" s="1705"/>
      <c r="O52" s="1705"/>
      <c r="P52" s="1705" t="s">
        <v>4164</v>
      </c>
      <c r="Q52" s="1705" t="s">
        <v>3975</v>
      </c>
      <c r="R52" s="1739"/>
      <c r="S52" s="1705" t="s">
        <v>4165</v>
      </c>
      <c r="T52" s="1709" t="s">
        <v>4166</v>
      </c>
      <c r="U52" s="1705" t="s">
        <v>4154</v>
      </c>
      <c r="V52" s="1705" t="s">
        <v>4034</v>
      </c>
      <c r="W52" s="1705" t="s">
        <v>4167</v>
      </c>
      <c r="X52" s="1705" t="s">
        <v>3874</v>
      </c>
      <c r="Y52" s="1705" t="s">
        <v>3914</v>
      </c>
      <c r="Z52" s="1705" t="s">
        <v>4073</v>
      </c>
      <c r="AA52" s="1705" t="s">
        <v>1146</v>
      </c>
      <c r="AB52" s="1705" t="s">
        <v>4067</v>
      </c>
      <c r="AC52" s="1705" t="s">
        <v>4068</v>
      </c>
      <c r="AD52" s="1705" t="s">
        <v>3906</v>
      </c>
      <c r="AE52" s="1705" t="s">
        <v>138</v>
      </c>
      <c r="AF52" s="1705" t="s">
        <v>3881</v>
      </c>
      <c r="AG52" s="1705"/>
      <c r="AH52" s="1705"/>
      <c r="AI52" s="1705"/>
      <c r="AJ52" s="1705"/>
      <c r="AK52" s="1705"/>
      <c r="AL52" s="1705"/>
      <c r="AM52" s="1705"/>
      <c r="AN52" s="1705"/>
      <c r="AO52" s="1705"/>
      <c r="AP52" s="1705"/>
      <c r="AQ52" s="1705"/>
      <c r="AR52" s="1705"/>
      <c r="AS52" s="1705"/>
      <c r="AT52" s="1705"/>
      <c r="AU52" s="1705"/>
      <c r="AV52" s="1705"/>
      <c r="AW52" s="1705"/>
      <c r="AX52" s="1705"/>
      <c r="AY52" s="1705"/>
      <c r="AZ52" s="1705"/>
      <c r="BA52" s="1705" t="s">
        <v>4156</v>
      </c>
      <c r="BB52" s="1714"/>
      <c r="BC52" s="1714"/>
      <c r="BD52" s="1714"/>
      <c r="BE52" s="1714"/>
      <c r="BF52" s="1714"/>
      <c r="BG52" s="1714"/>
      <c r="BH52" s="1714"/>
      <c r="BI52" s="1714"/>
      <c r="BJ52" s="1714"/>
      <c r="BK52" s="1714"/>
      <c r="BL52" s="1714"/>
      <c r="BM52" s="1714"/>
      <c r="BN52" s="1714"/>
      <c r="BO52" s="1714"/>
      <c r="BP52" s="1714"/>
      <c r="BQ52" s="1714"/>
      <c r="BR52" s="1714"/>
      <c r="BS52" s="1714"/>
      <c r="BT52" s="1714"/>
      <c r="BU52" s="1714"/>
      <c r="BV52" s="1714"/>
      <c r="BW52" s="1714"/>
      <c r="BX52" s="1714"/>
      <c r="BY52" s="1714"/>
      <c r="BZ52" s="1714"/>
      <c r="CA52" s="1714"/>
      <c r="CB52" s="1714"/>
      <c r="CC52" s="1714"/>
      <c r="CD52" s="1714"/>
      <c r="CE52" s="1714"/>
      <c r="CF52" s="1714"/>
      <c r="CG52" s="1714"/>
      <c r="CH52" s="1714"/>
      <c r="CI52" s="1714"/>
      <c r="CJ52" s="1714"/>
      <c r="CK52" s="1714"/>
      <c r="CL52" s="1714"/>
      <c r="CM52" s="1714"/>
      <c r="CN52" s="1714"/>
      <c r="CO52" s="1714"/>
      <c r="CP52" s="1714"/>
      <c r="CQ52" s="1714"/>
      <c r="CR52" s="1714"/>
      <c r="CS52" s="1714"/>
      <c r="CT52" s="1714"/>
      <c r="CU52" s="1714"/>
      <c r="CV52" s="1714"/>
      <c r="CW52" s="1714"/>
      <c r="CX52" s="1714"/>
      <c r="CY52" s="1714"/>
      <c r="CZ52" s="1714"/>
      <c r="DA52" s="1714"/>
      <c r="DB52" s="1714"/>
      <c r="DC52" s="1714"/>
      <c r="DD52" s="1714"/>
      <c r="DE52" s="1714"/>
      <c r="DF52" s="1714"/>
      <c r="DG52" s="1714"/>
      <c r="DH52" s="1714"/>
      <c r="DI52" s="1714"/>
      <c r="DJ52" s="1714"/>
      <c r="DK52" s="1714"/>
      <c r="DL52" s="1714"/>
      <c r="DM52" s="1714"/>
      <c r="DN52" s="1714"/>
      <c r="DO52" s="1714"/>
      <c r="DP52" s="1714"/>
      <c r="DQ52" s="1714"/>
      <c r="DR52" s="1714"/>
      <c r="DS52" s="1714"/>
      <c r="DT52" s="1714"/>
      <c r="DU52" s="1714"/>
      <c r="DV52" s="1714"/>
      <c r="DW52" s="1714"/>
      <c r="DX52" s="1714"/>
      <c r="DY52" s="1714"/>
      <c r="DZ52" s="1714"/>
      <c r="EA52" s="1714"/>
      <c r="EB52" s="1714"/>
      <c r="EC52" s="1714"/>
      <c r="ED52" s="1714"/>
      <c r="EE52" s="1714"/>
      <c r="EF52" s="1714"/>
      <c r="EG52" s="1714"/>
      <c r="EH52" s="1714"/>
      <c r="EI52" s="1714"/>
      <c r="EJ52" s="1714"/>
      <c r="EK52" s="1714"/>
      <c r="EL52" s="1714"/>
      <c r="EM52" s="1714"/>
      <c r="EN52" s="1714"/>
      <c r="EO52" s="1714"/>
      <c r="EP52" s="1714"/>
      <c r="EQ52" s="1714"/>
      <c r="ER52" s="1714"/>
      <c r="ES52" s="1714"/>
      <c r="ET52" s="1714"/>
      <c r="EU52" s="1714"/>
      <c r="EV52" s="1714"/>
      <c r="EW52" s="1714"/>
      <c r="EX52" s="1714"/>
      <c r="EY52" s="1714"/>
      <c r="EZ52" s="1714"/>
      <c r="FA52" s="1714"/>
      <c r="FB52" s="1714"/>
      <c r="FC52" s="1714"/>
      <c r="FD52" s="1714"/>
      <c r="FE52" s="1714"/>
      <c r="FF52" s="1714"/>
      <c r="FG52" s="1714"/>
      <c r="FH52" s="1714"/>
      <c r="FI52" s="1714"/>
      <c r="FJ52" s="1714"/>
      <c r="FK52" s="1714"/>
      <c r="FL52" s="1714"/>
      <c r="FM52" s="1714"/>
      <c r="FN52" s="1714"/>
      <c r="FO52" s="1714"/>
      <c r="FP52" s="1714"/>
      <c r="FQ52" s="1714"/>
      <c r="FR52" s="1714"/>
      <c r="FS52" s="1714"/>
      <c r="FT52" s="1714"/>
      <c r="FU52" s="1714"/>
      <c r="FV52" s="1714"/>
      <c r="FW52" s="1714"/>
      <c r="FX52" s="1714"/>
      <c r="FY52" s="1714"/>
      <c r="FZ52" s="1714"/>
      <c r="GA52" s="1714"/>
      <c r="GB52" s="1714"/>
      <c r="GC52" s="1714"/>
      <c r="GD52" s="1714"/>
      <c r="GE52" s="1714"/>
      <c r="GF52" s="1714"/>
      <c r="GG52" s="1714"/>
      <c r="GH52" s="1714"/>
      <c r="GI52" s="1714"/>
      <c r="GJ52" s="1714"/>
      <c r="GK52" s="1714"/>
      <c r="GL52" s="1714"/>
      <c r="GM52" s="1714"/>
      <c r="GN52" s="1714"/>
      <c r="GO52" s="1714"/>
      <c r="GP52" s="1714"/>
      <c r="GQ52" s="1714"/>
      <c r="GR52" s="1714"/>
      <c r="GS52" s="1714"/>
      <c r="GT52" s="1714"/>
      <c r="GU52" s="1714"/>
      <c r="GV52" s="1714"/>
      <c r="GW52" s="1714"/>
      <c r="GX52" s="1714"/>
      <c r="GY52" s="1714"/>
      <c r="GZ52" s="1714"/>
      <c r="HA52" s="1714"/>
      <c r="HB52" s="1714"/>
      <c r="HC52" s="1714"/>
      <c r="HD52" s="1714"/>
      <c r="HE52" s="1714"/>
      <c r="HF52" s="1714"/>
      <c r="HG52" s="1714"/>
      <c r="HH52" s="1714"/>
      <c r="HI52" s="1714"/>
      <c r="HJ52" s="1714"/>
      <c r="HK52" s="1714"/>
      <c r="HL52" s="1714"/>
      <c r="HM52" s="1714"/>
      <c r="HN52" s="1714"/>
      <c r="HO52" s="1714"/>
      <c r="HP52" s="1714"/>
      <c r="HQ52" s="1714"/>
      <c r="HR52" s="1714"/>
      <c r="HS52" s="1714"/>
      <c r="HT52" s="1714"/>
      <c r="HU52" s="1714"/>
      <c r="HV52" s="1714"/>
      <c r="HW52" s="1714"/>
      <c r="HX52" s="1714"/>
      <c r="HY52" s="1714"/>
      <c r="HZ52" s="1714"/>
      <c r="IA52" s="1714"/>
      <c r="IB52" s="1714"/>
      <c r="IC52" s="1714"/>
      <c r="ID52" s="1714"/>
      <c r="IE52" s="1714"/>
      <c r="IF52" s="1714"/>
      <c r="IG52" s="1714"/>
      <c r="IH52" s="1714"/>
      <c r="II52" s="1714"/>
      <c r="IJ52" s="1714"/>
      <c r="IK52" s="1714"/>
      <c r="IL52" s="1714"/>
      <c r="IM52" s="1714"/>
      <c r="IN52" s="1714"/>
      <c r="IO52" s="1714"/>
      <c r="IP52" s="1714"/>
      <c r="IQ52" s="1714"/>
      <c r="IR52" s="1714"/>
      <c r="IS52" s="1714"/>
      <c r="IT52" s="1714"/>
      <c r="IU52" s="1714"/>
      <c r="IV52" s="1714"/>
      <c r="IW52" s="1714"/>
      <c r="IX52" s="1714"/>
      <c r="IY52" s="1714"/>
      <c r="IZ52" s="1714"/>
      <c r="JA52" s="1714"/>
      <c r="JB52" s="1714"/>
      <c r="JC52" s="1714"/>
      <c r="JD52" s="1714"/>
      <c r="JE52" s="1714"/>
      <c r="JF52" s="1714"/>
      <c r="JG52" s="1714"/>
      <c r="JH52" s="1714"/>
      <c r="JI52" s="1714"/>
      <c r="JJ52" s="1714"/>
      <c r="JK52" s="1714"/>
      <c r="JL52" s="1714"/>
      <c r="JM52" s="1714"/>
      <c r="JN52" s="1714"/>
      <c r="JO52" s="1714"/>
      <c r="JP52" s="1714"/>
      <c r="JQ52" s="1714"/>
      <c r="JR52" s="1714"/>
      <c r="JS52" s="1714"/>
      <c r="JT52" s="1714"/>
      <c r="JU52" s="1714"/>
      <c r="JV52" s="1714"/>
      <c r="JW52" s="1714"/>
      <c r="JX52" s="1714"/>
      <c r="JY52" s="1714"/>
      <c r="JZ52" s="1714"/>
      <c r="KA52" s="1714"/>
      <c r="KB52" s="1714"/>
      <c r="KC52" s="1714"/>
      <c r="KD52" s="1714"/>
      <c r="KE52" s="1714"/>
      <c r="KF52" s="1714"/>
      <c r="KG52" s="1714"/>
      <c r="KH52" s="1714"/>
      <c r="KI52" s="1714"/>
      <c r="KJ52" s="1714"/>
      <c r="KK52" s="1714"/>
      <c r="KL52" s="1714"/>
      <c r="KM52" s="1714"/>
      <c r="KN52" s="1714"/>
      <c r="KO52" s="1714"/>
      <c r="KP52" s="1714"/>
      <c r="KQ52" s="1714"/>
      <c r="KR52" s="1714"/>
      <c r="KS52" s="1714"/>
      <c r="KT52" s="1714"/>
      <c r="KU52" s="1714"/>
      <c r="KV52" s="1714"/>
      <c r="KW52" s="1714"/>
      <c r="KX52" s="1714"/>
      <c r="KY52" s="1714"/>
      <c r="KZ52" s="1714"/>
      <c r="LA52" s="1714"/>
      <c r="LB52" s="1714"/>
      <c r="LC52" s="1714"/>
      <c r="LD52" s="1714"/>
      <c r="LE52" s="1714"/>
      <c r="LF52" s="1714"/>
      <c r="LG52" s="1714"/>
      <c r="LH52" s="1714"/>
      <c r="LI52" s="1714"/>
      <c r="LJ52" s="1714"/>
      <c r="LK52" s="1714"/>
      <c r="LL52" s="1714"/>
      <c r="LM52" s="1714"/>
      <c r="LN52" s="1714"/>
      <c r="LO52" s="1714"/>
      <c r="LP52" s="1714"/>
      <c r="LQ52" s="1714"/>
      <c r="LR52" s="1714"/>
      <c r="LS52" s="1714"/>
      <c r="LT52" s="1714"/>
      <c r="LU52" s="1714"/>
      <c r="LV52" s="1714"/>
      <c r="LW52" s="1714"/>
      <c r="LX52" s="1714"/>
      <c r="LY52" s="1714"/>
      <c r="LZ52" s="1714"/>
      <c r="MA52" s="1714"/>
      <c r="MB52" s="1714"/>
      <c r="MC52" s="1714"/>
      <c r="MD52" s="1714"/>
      <c r="ME52" s="1714"/>
      <c r="MF52" s="1714"/>
      <c r="MG52" s="1714"/>
      <c r="MH52" s="1714"/>
      <c r="MI52" s="1714"/>
      <c r="MJ52" s="1714"/>
      <c r="MK52" s="1714"/>
      <c r="ML52" s="1714"/>
      <c r="MM52" s="1714"/>
      <c r="MN52" s="1714"/>
      <c r="MO52" s="1714"/>
      <c r="MP52" s="1714"/>
      <c r="MQ52" s="1714"/>
      <c r="MR52" s="1714"/>
      <c r="MS52" s="1714"/>
      <c r="MT52" s="1714"/>
      <c r="MU52" s="1714"/>
      <c r="MV52" s="1714"/>
      <c r="MW52" s="1714"/>
      <c r="MX52" s="1714"/>
      <c r="MY52" s="1714"/>
      <c r="MZ52" s="1714"/>
      <c r="NA52" s="1714"/>
      <c r="NB52" s="1714"/>
      <c r="NC52" s="1714"/>
      <c r="ND52" s="1714"/>
      <c r="NE52" s="1714"/>
      <c r="NF52" s="1714"/>
      <c r="NG52" s="1714"/>
      <c r="NH52" s="1714"/>
      <c r="NI52" s="1714"/>
      <c r="NJ52" s="1714"/>
      <c r="NK52" s="1714"/>
      <c r="NL52" s="1714"/>
      <c r="NM52" s="1714"/>
      <c r="NN52" s="1714"/>
      <c r="NO52" s="1714"/>
      <c r="NP52" s="1714"/>
      <c r="NQ52" s="1714"/>
      <c r="NR52" s="1714"/>
      <c r="NS52" s="1714"/>
      <c r="NT52" s="1714"/>
      <c r="NU52" s="1714"/>
      <c r="NV52" s="1714"/>
      <c r="NW52" s="1714"/>
      <c r="NX52" s="1714"/>
      <c r="NY52" s="1714"/>
      <c r="NZ52" s="1714"/>
      <c r="OA52" s="1714"/>
      <c r="OB52" s="1714"/>
      <c r="OC52" s="1714"/>
      <c r="OD52" s="1714"/>
      <c r="OE52" s="1714"/>
      <c r="OF52" s="1714"/>
      <c r="OG52" s="1714"/>
      <c r="OH52" s="1714"/>
      <c r="OI52" s="1714"/>
      <c r="OJ52" s="1714"/>
      <c r="OK52" s="1714"/>
      <c r="OL52" s="1714"/>
      <c r="OM52" s="1714"/>
      <c r="ON52" s="1714"/>
      <c r="OO52" s="1714"/>
      <c r="OP52" s="1714"/>
      <c r="OQ52" s="1714"/>
      <c r="OR52" s="1714"/>
      <c r="OS52" s="1714"/>
      <c r="OT52" s="1714"/>
      <c r="OU52" s="1714"/>
      <c r="OV52" s="1714"/>
      <c r="OW52" s="1714"/>
      <c r="OX52" s="1714"/>
      <c r="OY52" s="1714"/>
      <c r="OZ52" s="1714"/>
      <c r="PA52" s="1714"/>
      <c r="PB52" s="1714"/>
      <c r="PC52" s="1714"/>
      <c r="PD52" s="1714"/>
      <c r="PE52" s="1714"/>
      <c r="PF52" s="1714"/>
      <c r="PG52" s="1714"/>
      <c r="PH52" s="1714"/>
      <c r="PI52" s="1714"/>
      <c r="PJ52" s="1714"/>
      <c r="PK52" s="1714"/>
      <c r="PL52" s="1714"/>
      <c r="PM52" s="1714"/>
      <c r="PN52" s="1714"/>
      <c r="PO52" s="1714"/>
      <c r="PP52" s="1714"/>
      <c r="PQ52" s="1714"/>
      <c r="PR52" s="1714"/>
      <c r="PS52" s="1714"/>
      <c r="PT52" s="1714"/>
      <c r="PU52" s="1714"/>
      <c r="PV52" s="1714"/>
      <c r="PW52" s="1714"/>
      <c r="PX52" s="1714"/>
      <c r="PY52" s="1714"/>
      <c r="PZ52" s="1714"/>
      <c r="QA52" s="1714"/>
      <c r="QB52" s="1714"/>
      <c r="QC52" s="1714"/>
      <c r="QD52" s="1714"/>
      <c r="QE52" s="1714"/>
      <c r="QF52" s="1714"/>
      <c r="QG52" s="1714"/>
      <c r="QH52" s="1714"/>
      <c r="QI52" s="1714"/>
      <c r="QJ52" s="1714"/>
      <c r="QK52" s="1714"/>
      <c r="QL52" s="1714"/>
      <c r="QM52" s="1714"/>
      <c r="QN52" s="1714"/>
      <c r="QO52" s="1714"/>
      <c r="QP52" s="1714"/>
      <c r="QQ52" s="1714"/>
      <c r="QR52" s="1714"/>
      <c r="QS52" s="1714"/>
      <c r="QT52" s="1714"/>
      <c r="QU52" s="1714"/>
      <c r="QV52" s="1714"/>
      <c r="QW52" s="1714"/>
      <c r="QX52" s="1714"/>
      <c r="QY52" s="1714"/>
      <c r="QZ52" s="1714"/>
      <c r="RA52" s="1714"/>
      <c r="RB52" s="1714"/>
      <c r="RC52" s="1714"/>
      <c r="RD52" s="1714"/>
      <c r="RE52" s="1714"/>
      <c r="RF52" s="1714"/>
      <c r="RG52" s="1714"/>
      <c r="RH52" s="1714"/>
      <c r="RI52" s="1714"/>
      <c r="RJ52" s="1714"/>
      <c r="RK52" s="1714"/>
      <c r="RL52" s="1714"/>
      <c r="RM52" s="1714"/>
      <c r="RN52" s="1714"/>
      <c r="RO52" s="1714"/>
      <c r="RP52" s="1714"/>
      <c r="RQ52" s="1714"/>
      <c r="RR52" s="1714"/>
      <c r="RS52" s="1714"/>
      <c r="RT52" s="1714"/>
      <c r="RU52" s="1714"/>
      <c r="RV52" s="1714"/>
      <c r="RW52" s="1714"/>
      <c r="RX52" s="1714"/>
      <c r="RY52" s="1714"/>
      <c r="RZ52" s="1714"/>
      <c r="SA52" s="1714"/>
      <c r="SB52" s="1714"/>
      <c r="SC52" s="1714"/>
      <c r="SD52" s="1714"/>
      <c r="SE52" s="1714"/>
      <c r="SF52" s="1714"/>
      <c r="SG52" s="1714"/>
      <c r="SH52" s="1714"/>
      <c r="SI52" s="1714"/>
      <c r="SJ52" s="1714"/>
      <c r="SK52" s="1714"/>
      <c r="SL52" s="1714"/>
      <c r="SM52" s="1714"/>
      <c r="SN52" s="1714"/>
      <c r="SO52" s="1714"/>
      <c r="SP52" s="1714"/>
      <c r="SQ52" s="1714"/>
      <c r="SR52" s="1714"/>
      <c r="SS52" s="1714"/>
      <c r="ST52" s="1714"/>
      <c r="SU52" s="1714"/>
      <c r="SV52" s="1714"/>
      <c r="SW52" s="1714"/>
      <c r="SX52" s="1714"/>
      <c r="SY52" s="1714"/>
      <c r="SZ52" s="1714"/>
      <c r="TA52" s="1714"/>
      <c r="TB52" s="1714"/>
      <c r="TC52" s="1714"/>
      <c r="TD52" s="1714"/>
      <c r="TE52" s="1714"/>
      <c r="TF52" s="1714"/>
      <c r="TG52" s="1714"/>
      <c r="TH52" s="1714"/>
      <c r="TI52" s="1714"/>
      <c r="TJ52" s="1714"/>
      <c r="TK52" s="1714"/>
      <c r="TL52" s="1714"/>
      <c r="TM52" s="1714"/>
      <c r="TN52" s="1714"/>
      <c r="TO52" s="1714"/>
      <c r="TP52" s="1714"/>
      <c r="TQ52" s="1714"/>
      <c r="TR52" s="1714"/>
      <c r="TS52" s="1714"/>
      <c r="TT52" s="1714"/>
      <c r="TU52" s="1714"/>
      <c r="TV52" s="1714"/>
      <c r="TW52" s="1714"/>
      <c r="TX52" s="1714"/>
      <c r="TY52" s="1714"/>
      <c r="TZ52" s="1714"/>
      <c r="UA52" s="1714"/>
      <c r="UB52" s="1714"/>
      <c r="UC52" s="1714"/>
      <c r="UD52" s="1714"/>
      <c r="UE52" s="1714"/>
      <c r="UF52" s="1714"/>
      <c r="UG52" s="1714"/>
      <c r="UH52" s="1714"/>
      <c r="UI52" s="1714"/>
      <c r="UJ52" s="1714"/>
      <c r="UK52" s="1714"/>
      <c r="UL52" s="1714"/>
      <c r="UM52" s="1714"/>
      <c r="UN52" s="1714"/>
      <c r="UO52" s="1714"/>
      <c r="UP52" s="1714"/>
      <c r="UQ52" s="1714"/>
      <c r="UR52" s="1714"/>
      <c r="US52" s="1714"/>
      <c r="UT52" s="1714"/>
      <c r="UU52" s="1714"/>
      <c r="UV52" s="1714"/>
      <c r="UW52" s="1714"/>
      <c r="UX52" s="1714"/>
      <c r="UY52" s="1714"/>
      <c r="UZ52" s="1714"/>
      <c r="VA52" s="1714"/>
      <c r="VB52" s="1714"/>
      <c r="VC52" s="1714"/>
      <c r="VD52" s="1714"/>
      <c r="VE52" s="1714"/>
      <c r="VF52" s="1714"/>
      <c r="VG52" s="1714"/>
      <c r="VH52" s="1714"/>
      <c r="VI52" s="1714"/>
      <c r="VJ52" s="1714"/>
      <c r="VK52" s="1714"/>
      <c r="VL52" s="1714"/>
      <c r="VM52" s="1714"/>
      <c r="VN52" s="1714"/>
      <c r="VO52" s="1714"/>
      <c r="VP52" s="1714"/>
      <c r="VQ52" s="1714"/>
      <c r="VR52" s="1714"/>
      <c r="VS52" s="1714"/>
      <c r="VT52" s="1714"/>
      <c r="VU52" s="1714"/>
      <c r="VV52" s="1714"/>
      <c r="VW52" s="1714"/>
      <c r="VX52" s="1714"/>
      <c r="VY52" s="1714"/>
      <c r="VZ52" s="1714"/>
      <c r="WA52" s="1714"/>
      <c r="WB52" s="1714"/>
      <c r="WC52" s="1714"/>
      <c r="WD52" s="1714"/>
      <c r="WE52" s="1714"/>
      <c r="WF52" s="1714"/>
      <c r="WG52" s="1714"/>
      <c r="WH52" s="1714"/>
      <c r="WI52" s="1714"/>
      <c r="WJ52" s="1714"/>
      <c r="WK52" s="1714"/>
      <c r="WL52" s="1714"/>
      <c r="WM52" s="1714"/>
      <c r="WN52" s="1714"/>
      <c r="WO52" s="1714"/>
      <c r="WP52" s="1714"/>
      <c r="WQ52" s="1714"/>
      <c r="WR52" s="1714"/>
      <c r="WS52" s="1714"/>
      <c r="WT52" s="1714"/>
      <c r="WU52" s="1714"/>
      <c r="WV52" s="1714"/>
      <c r="WW52" s="1714"/>
      <c r="WX52" s="1714"/>
      <c r="WY52" s="1714"/>
      <c r="WZ52" s="1714"/>
      <c r="XA52" s="1714"/>
      <c r="XB52" s="1714"/>
      <c r="XC52" s="1714"/>
      <c r="XD52" s="1714"/>
      <c r="XE52" s="1714"/>
      <c r="XF52" s="1714"/>
      <c r="XG52" s="1714"/>
      <c r="XH52" s="1714"/>
      <c r="XI52" s="1714"/>
      <c r="XJ52" s="1714"/>
      <c r="XK52" s="1714"/>
      <c r="XL52" s="1714"/>
      <c r="XM52" s="1714"/>
      <c r="XN52" s="1714"/>
      <c r="XO52" s="1714"/>
      <c r="XP52" s="1714"/>
      <c r="XQ52" s="1714"/>
      <c r="XR52" s="1714"/>
      <c r="XS52" s="1714"/>
      <c r="XT52" s="1714"/>
      <c r="XU52" s="1714"/>
      <c r="XV52" s="1714"/>
      <c r="XW52" s="1714"/>
      <c r="XX52" s="1714"/>
      <c r="XY52" s="1714"/>
      <c r="XZ52" s="1714"/>
      <c r="YA52" s="1714"/>
      <c r="YB52" s="1714"/>
      <c r="YC52" s="1714"/>
      <c r="YD52" s="1714"/>
      <c r="YE52" s="1714"/>
      <c r="YF52" s="1714"/>
      <c r="YG52" s="1714"/>
      <c r="YH52" s="1714"/>
      <c r="YI52" s="1714"/>
      <c r="YJ52" s="1714"/>
      <c r="YK52" s="1714"/>
      <c r="YL52" s="1714"/>
      <c r="YM52" s="1714"/>
      <c r="YN52" s="1714"/>
      <c r="YO52" s="1714"/>
      <c r="YP52" s="1714"/>
      <c r="YQ52" s="1714"/>
      <c r="YR52" s="1714"/>
      <c r="YS52" s="1714"/>
      <c r="YT52" s="1714"/>
      <c r="YU52" s="1714"/>
      <c r="YV52" s="1714"/>
      <c r="YW52" s="1714"/>
      <c r="YX52" s="1714"/>
      <c r="YY52" s="1714"/>
      <c r="YZ52" s="1714"/>
      <c r="ZA52" s="1714"/>
      <c r="ZB52" s="1714"/>
      <c r="ZC52" s="1714"/>
      <c r="ZD52" s="1714"/>
      <c r="ZE52" s="1714"/>
      <c r="ZF52" s="1714"/>
      <c r="ZG52" s="1714"/>
      <c r="ZH52" s="1714"/>
      <c r="ZI52" s="1714"/>
      <c r="ZJ52" s="1714"/>
      <c r="ZK52" s="1714"/>
      <c r="ZL52" s="1714"/>
      <c r="ZM52" s="1714"/>
      <c r="ZN52" s="1714"/>
      <c r="ZO52" s="1714"/>
      <c r="ZP52" s="1714"/>
      <c r="ZQ52" s="1714"/>
      <c r="ZR52" s="1714"/>
      <c r="ZS52" s="1714"/>
      <c r="ZT52" s="1714"/>
      <c r="ZU52" s="1714"/>
      <c r="ZV52" s="1714"/>
      <c r="ZW52" s="1714"/>
      <c r="ZX52" s="1714"/>
      <c r="ZY52" s="1714"/>
      <c r="ZZ52" s="1714"/>
      <c r="AAA52" s="1714"/>
      <c r="AAB52" s="1714"/>
      <c r="AAC52" s="1714"/>
      <c r="AAD52" s="1714"/>
      <c r="AAE52" s="1714"/>
      <c r="AAF52" s="1714"/>
      <c r="AAG52" s="1714"/>
      <c r="AAH52" s="1714"/>
      <c r="AAI52" s="1714"/>
      <c r="AAJ52" s="1714"/>
      <c r="AAK52" s="1714"/>
      <c r="AAL52" s="1714"/>
      <c r="AAM52" s="1714"/>
      <c r="AAN52" s="1714"/>
      <c r="AAO52" s="1714"/>
      <c r="AAP52" s="1714"/>
      <c r="AAQ52" s="1714"/>
      <c r="AAR52" s="1714"/>
      <c r="AAS52" s="1714"/>
      <c r="AAT52" s="1714"/>
      <c r="AAU52" s="1714"/>
      <c r="AAV52" s="1714"/>
      <c r="AAW52" s="1714"/>
      <c r="AAX52" s="1714"/>
      <c r="AAY52" s="1714"/>
      <c r="AAZ52" s="1714"/>
      <c r="ABA52" s="1714"/>
      <c r="ABB52" s="1714"/>
      <c r="ABC52" s="1714"/>
      <c r="ABD52" s="1714"/>
      <c r="ABE52" s="1714"/>
      <c r="ABF52" s="1714"/>
      <c r="ABG52" s="1714"/>
      <c r="ABH52" s="1714"/>
      <c r="ABI52" s="1714"/>
      <c r="ABJ52" s="1714"/>
      <c r="ABK52" s="1714"/>
      <c r="ABL52" s="1714"/>
      <c r="ABM52" s="1714"/>
      <c r="ABN52" s="1714"/>
      <c r="ABO52" s="1714"/>
      <c r="ABP52" s="1714"/>
      <c r="ABQ52" s="1714"/>
      <c r="ABR52" s="1714"/>
      <c r="ABS52" s="1714"/>
      <c r="ABT52" s="1714"/>
      <c r="ABU52" s="1714"/>
      <c r="ABV52" s="1714"/>
      <c r="ABW52" s="1714"/>
      <c r="ABX52" s="1714"/>
      <c r="ABY52" s="1714"/>
      <c r="ABZ52" s="1714"/>
      <c r="ACA52" s="1714"/>
      <c r="ACB52" s="1714"/>
      <c r="ACC52" s="1714"/>
      <c r="ACD52" s="1714"/>
      <c r="ACE52" s="1714"/>
      <c r="ACF52" s="1714"/>
      <c r="ACG52" s="1714"/>
      <c r="ACH52" s="1714"/>
      <c r="ACI52" s="1714"/>
      <c r="ACJ52" s="1714"/>
      <c r="ACK52" s="1714"/>
      <c r="ACL52" s="1714"/>
      <c r="ACM52" s="1714"/>
      <c r="ACN52" s="1714"/>
      <c r="ACO52" s="1714"/>
      <c r="ACP52" s="1714"/>
      <c r="ACQ52" s="1714"/>
      <c r="ACR52" s="1714"/>
      <c r="ACS52" s="1714"/>
      <c r="ACT52" s="1714"/>
      <c r="ACU52" s="1714"/>
      <c r="ACV52" s="1714"/>
      <c r="ACW52" s="1714"/>
      <c r="ACX52" s="1714"/>
      <c r="ACY52" s="1714"/>
      <c r="ACZ52" s="1714"/>
      <c r="ADA52" s="1714"/>
      <c r="ADB52" s="1714"/>
      <c r="ADC52" s="1714"/>
      <c r="ADD52" s="1714"/>
      <c r="ADE52" s="1714"/>
      <c r="ADF52" s="1714"/>
      <c r="ADG52" s="1714"/>
      <c r="ADH52" s="1714"/>
      <c r="ADI52" s="1714"/>
      <c r="ADJ52" s="1714"/>
      <c r="ADK52" s="1714"/>
      <c r="ADL52" s="1714"/>
      <c r="ADM52" s="1714"/>
      <c r="ADN52" s="1714"/>
      <c r="ADO52" s="1714"/>
      <c r="ADP52" s="1714"/>
      <c r="ADQ52" s="1714"/>
      <c r="ADR52" s="1714"/>
      <c r="ADS52" s="1714"/>
      <c r="ADT52" s="1714"/>
      <c r="ADU52" s="1714"/>
      <c r="ADV52" s="1714"/>
      <c r="ADW52" s="1714"/>
      <c r="ADX52" s="1714"/>
      <c r="ADY52" s="1714"/>
      <c r="ADZ52" s="1714"/>
      <c r="AEA52" s="1714"/>
      <c r="AEB52" s="1714"/>
      <c r="AEC52" s="1714"/>
      <c r="AED52" s="1714"/>
      <c r="AEE52" s="1714"/>
      <c r="AEF52" s="1714"/>
      <c r="AEG52" s="1714"/>
      <c r="AEH52" s="1714"/>
      <c r="AEI52" s="1714"/>
      <c r="AEJ52" s="1714"/>
      <c r="AEK52" s="1714"/>
      <c r="AEL52" s="1714"/>
      <c r="AEM52" s="1714"/>
      <c r="AEN52" s="1714"/>
      <c r="AEO52" s="1714"/>
      <c r="AEP52" s="1714"/>
      <c r="AEQ52" s="1714"/>
      <c r="AER52" s="1714"/>
      <c r="AES52" s="1714"/>
      <c r="AET52" s="1714"/>
      <c r="AEU52" s="1714"/>
      <c r="AEV52" s="1714"/>
      <c r="AEW52" s="1714"/>
      <c r="AEX52" s="1714"/>
      <c r="AEY52" s="1714"/>
      <c r="AEZ52" s="1714"/>
      <c r="AFA52" s="1714"/>
      <c r="AFB52" s="1714"/>
      <c r="AFC52" s="1714"/>
      <c r="AFD52" s="1714"/>
      <c r="AFE52" s="1714"/>
      <c r="AFF52" s="1714"/>
      <c r="AFG52" s="1714"/>
      <c r="AFH52" s="1714"/>
      <c r="AFI52" s="1714"/>
      <c r="AFJ52" s="1714"/>
      <c r="AFK52" s="1714"/>
      <c r="AFL52" s="1714"/>
      <c r="AFM52" s="1714"/>
      <c r="AFN52" s="1714"/>
      <c r="AFO52" s="1714"/>
      <c r="AFP52" s="1714"/>
      <c r="AFQ52" s="1714"/>
      <c r="AFR52" s="1714"/>
      <c r="AFS52" s="1714"/>
      <c r="AFT52" s="1714"/>
      <c r="AFU52" s="1714"/>
      <c r="AFV52" s="1714"/>
      <c r="AFW52" s="1714"/>
      <c r="AFX52" s="1714"/>
      <c r="AFY52" s="1714"/>
      <c r="AFZ52" s="1714"/>
      <c r="AGA52" s="1714"/>
      <c r="AGB52" s="1714"/>
      <c r="AGC52" s="1714"/>
      <c r="AGD52" s="1714"/>
      <c r="AGE52" s="1714"/>
      <c r="AGF52" s="1714"/>
      <c r="AGG52" s="1714"/>
      <c r="AGH52" s="1714"/>
      <c r="AGI52" s="1714"/>
      <c r="AGJ52" s="1714"/>
      <c r="AGK52" s="1714"/>
      <c r="AGL52" s="1714"/>
      <c r="AGM52" s="1714"/>
      <c r="AGN52" s="1714"/>
      <c r="AGO52" s="1714"/>
      <c r="AGP52" s="1714"/>
      <c r="AGQ52" s="1714"/>
      <c r="AGR52" s="1714"/>
      <c r="AGS52" s="1714"/>
      <c r="AGT52" s="1714"/>
      <c r="AGU52" s="1714"/>
      <c r="AGV52" s="1714"/>
      <c r="AGW52" s="1714"/>
      <c r="AGX52" s="1714"/>
      <c r="AGY52" s="1714"/>
      <c r="AGZ52" s="1714"/>
      <c r="AHA52" s="1714"/>
      <c r="AHB52" s="1714"/>
      <c r="AHC52" s="1714"/>
      <c r="AHD52" s="1714"/>
      <c r="AHE52" s="1714"/>
      <c r="AHF52" s="1714"/>
      <c r="AHG52" s="1714"/>
      <c r="AHH52" s="1714"/>
      <c r="AHI52" s="1714"/>
      <c r="AHJ52" s="1714"/>
      <c r="AHK52" s="1714"/>
      <c r="AHL52" s="1714"/>
      <c r="AHM52" s="1714"/>
      <c r="AHN52" s="1714"/>
      <c r="AHO52" s="1714"/>
      <c r="AHP52" s="1714"/>
      <c r="AHQ52" s="1714"/>
      <c r="AHR52" s="1714"/>
      <c r="AHS52" s="1714"/>
      <c r="AHT52" s="1714"/>
      <c r="AHU52" s="1714"/>
      <c r="AHV52" s="1714"/>
      <c r="AHW52" s="1714"/>
      <c r="AHX52" s="1714"/>
      <c r="AHY52" s="1714"/>
      <c r="AHZ52" s="1714"/>
      <c r="AIA52" s="1714"/>
      <c r="AIB52" s="1714"/>
      <c r="AIC52" s="1714"/>
      <c r="AID52" s="1714"/>
      <c r="AIE52" s="1714"/>
      <c r="AIF52" s="1714"/>
      <c r="AIG52" s="1714"/>
      <c r="AIH52" s="1714"/>
      <c r="AII52" s="1714"/>
      <c r="AIJ52" s="1714"/>
      <c r="AIK52" s="1714"/>
      <c r="AIL52" s="1714"/>
      <c r="AIM52" s="1714"/>
      <c r="AIN52" s="1714"/>
      <c r="AIO52" s="1714"/>
      <c r="AIP52" s="1714"/>
      <c r="AIQ52" s="1714"/>
      <c r="AIR52" s="1714"/>
      <c r="AIS52" s="1714"/>
      <c r="AIT52" s="1714"/>
      <c r="AIU52" s="1714"/>
      <c r="AIV52" s="1714"/>
      <c r="AIW52" s="1714"/>
      <c r="AIX52" s="1714"/>
      <c r="AIY52" s="1714"/>
      <c r="AIZ52" s="1714"/>
      <c r="AJA52" s="1714"/>
      <c r="AJB52" s="1714"/>
      <c r="AJC52" s="1714"/>
      <c r="AJD52" s="1714"/>
      <c r="AJE52" s="1714"/>
      <c r="AJF52" s="1714"/>
      <c r="AJG52" s="1714"/>
      <c r="AJH52" s="1714"/>
      <c r="AJI52" s="1714"/>
      <c r="AJJ52" s="1714"/>
      <c r="AJK52" s="1714"/>
      <c r="AJL52" s="1714"/>
      <c r="AJM52" s="1714"/>
      <c r="AJN52" s="1714"/>
      <c r="AJO52" s="1714"/>
      <c r="AJP52" s="1714"/>
      <c r="AJQ52" s="1714"/>
      <c r="AJR52" s="1714"/>
      <c r="AJS52" s="1714"/>
      <c r="AJT52" s="1714"/>
      <c r="AJU52" s="1714"/>
      <c r="AJV52" s="1714"/>
      <c r="AJW52" s="1714"/>
      <c r="AJX52" s="1714"/>
      <c r="AJY52" s="1714"/>
      <c r="AJZ52" s="1714"/>
      <c r="AKA52" s="1714"/>
      <c r="AKB52" s="1714"/>
      <c r="AKC52" s="1714"/>
      <c r="AKD52" s="1714"/>
      <c r="AKE52" s="1714"/>
      <c r="AKF52" s="1714"/>
      <c r="AKG52" s="1714"/>
      <c r="AKH52" s="1714"/>
      <c r="AKI52" s="1714"/>
      <c r="AKJ52" s="1714"/>
      <c r="AKK52" s="1714"/>
      <c r="AKL52" s="1714"/>
      <c r="AKM52" s="1714"/>
      <c r="AKN52" s="1714"/>
      <c r="AKO52" s="1714"/>
      <c r="AKP52" s="1714"/>
      <c r="AKQ52" s="1714"/>
      <c r="AKR52" s="1714"/>
      <c r="AKS52" s="1714"/>
      <c r="AKT52" s="1714"/>
      <c r="AKU52" s="1714"/>
      <c r="AKV52" s="1714"/>
      <c r="AKW52" s="1714"/>
      <c r="AKX52" s="1714"/>
      <c r="AKY52" s="1714"/>
      <c r="AKZ52" s="1714"/>
      <c r="ALA52" s="1714"/>
      <c r="ALB52" s="1714"/>
      <c r="ALC52" s="1714"/>
      <c r="ALD52" s="1714"/>
      <c r="ALE52" s="1714"/>
      <c r="ALF52" s="1714"/>
      <c r="ALG52" s="1714"/>
      <c r="ALH52" s="1714"/>
      <c r="ALI52" s="1714"/>
      <c r="ALJ52" s="1714"/>
      <c r="ALK52" s="1714"/>
      <c r="ALL52" s="1714"/>
      <c r="ALM52" s="1714"/>
      <c r="ALN52" s="1714"/>
      <c r="ALO52" s="1714"/>
      <c r="ALP52" s="1714"/>
      <c r="ALQ52" s="1714"/>
      <c r="ALR52" s="1714"/>
      <c r="ALS52" s="1714"/>
      <c r="ALT52" s="1714"/>
      <c r="ALU52" s="1714"/>
      <c r="ALV52" s="1714"/>
      <c r="ALW52" s="1714"/>
      <c r="ALX52" s="1714"/>
      <c r="ALY52" s="1714"/>
      <c r="ALZ52" s="1714"/>
      <c r="AMA52" s="1714"/>
      <c r="AMB52" s="1714"/>
      <c r="AMC52" s="1714"/>
      <c r="AMD52" s="1714"/>
      <c r="AME52" s="1714"/>
      <c r="AMF52" s="1714"/>
      <c r="AMG52" s="1714"/>
      <c r="AMH52" s="1714"/>
      <c r="AMI52" s="1714"/>
      <c r="AMJ52" s="1714"/>
      <c r="AMK52" s="1714"/>
    </row>
    <row r="53" spans="1:1025" s="1409" customFormat="1" ht="30" customHeight="1">
      <c r="A53" s="1705" t="s">
        <v>3862</v>
      </c>
      <c r="B53" s="1705" t="s">
        <v>3863</v>
      </c>
      <c r="C53" s="1705" t="s">
        <v>647</v>
      </c>
      <c r="D53" s="1705" t="s">
        <v>4168</v>
      </c>
      <c r="E53" s="1705" t="s">
        <v>3875</v>
      </c>
      <c r="F53" s="1705" t="s">
        <v>4169</v>
      </c>
      <c r="G53" s="1709" t="s">
        <v>4170</v>
      </c>
      <c r="H53" s="1705"/>
      <c r="I53" s="1705"/>
      <c r="J53" s="1705"/>
      <c r="K53" s="1705"/>
      <c r="L53" s="1705"/>
      <c r="M53" s="1705"/>
      <c r="N53" s="1705"/>
      <c r="O53" s="1705"/>
      <c r="P53" s="1705" t="s">
        <v>4171</v>
      </c>
      <c r="Q53" s="1705" t="s">
        <v>3926</v>
      </c>
      <c r="R53" s="1739"/>
      <c r="S53" s="1705" t="s">
        <v>3926</v>
      </c>
      <c r="T53" s="1705" t="s">
        <v>3927</v>
      </c>
      <c r="U53" s="1705" t="s">
        <v>3926</v>
      </c>
      <c r="V53" s="1705" t="s">
        <v>3928</v>
      </c>
      <c r="W53" s="1705" t="s">
        <v>3928</v>
      </c>
      <c r="X53" s="1705" t="s">
        <v>3874</v>
      </c>
      <c r="Y53" s="1705" t="s">
        <v>1146</v>
      </c>
      <c r="Z53" s="1705" t="s">
        <v>1146</v>
      </c>
      <c r="AA53" s="1705" t="s">
        <v>1146</v>
      </c>
      <c r="AB53" s="1705" t="s">
        <v>4172</v>
      </c>
      <c r="AC53" s="1705" t="s">
        <v>4068</v>
      </c>
      <c r="AD53" s="1705" t="s">
        <v>3906</v>
      </c>
      <c r="AE53" s="1705" t="s">
        <v>138</v>
      </c>
      <c r="AF53" s="1705" t="s">
        <v>3881</v>
      </c>
      <c r="AG53" s="1705"/>
      <c r="AH53" s="1705"/>
      <c r="AI53" s="1705"/>
      <c r="AJ53" s="1705"/>
      <c r="AK53" s="1705"/>
      <c r="AL53" s="1705"/>
      <c r="AM53" s="1705"/>
      <c r="AN53" s="1705"/>
      <c r="AO53" s="1705"/>
      <c r="AP53" s="1705"/>
      <c r="AQ53" s="1705"/>
      <c r="AR53" s="1705"/>
      <c r="AS53" s="1705"/>
      <c r="AT53" s="1705"/>
      <c r="AU53" s="1705"/>
      <c r="AV53" s="1705"/>
      <c r="AW53" s="1705"/>
      <c r="AX53" s="1705"/>
      <c r="AY53" s="1705"/>
      <c r="AZ53" s="1705"/>
      <c r="BA53" s="1705" t="s">
        <v>3931</v>
      </c>
      <c r="BB53" s="1714"/>
      <c r="BC53" s="1714"/>
      <c r="BD53" s="1714"/>
      <c r="BE53" s="1714"/>
      <c r="BF53" s="1714"/>
      <c r="BG53" s="1714"/>
      <c r="BH53" s="1714"/>
      <c r="BI53" s="1714"/>
      <c r="BJ53" s="1714"/>
      <c r="BK53" s="1714"/>
      <c r="BL53" s="1714"/>
      <c r="BM53" s="1714"/>
      <c r="BN53" s="1714"/>
      <c r="BO53" s="1714"/>
      <c r="BP53" s="1714"/>
      <c r="BQ53" s="1714"/>
      <c r="BR53" s="1714"/>
      <c r="BS53" s="1714"/>
      <c r="BT53" s="1714"/>
      <c r="BU53" s="1714"/>
      <c r="BV53" s="1714"/>
      <c r="BW53" s="1714"/>
      <c r="BX53" s="1714"/>
      <c r="BY53" s="1714"/>
      <c r="BZ53" s="1714"/>
      <c r="CA53" s="1714"/>
      <c r="CB53" s="1714"/>
      <c r="CC53" s="1714"/>
      <c r="CD53" s="1714"/>
      <c r="CE53" s="1714"/>
      <c r="CF53" s="1714"/>
      <c r="CG53" s="1714"/>
      <c r="CH53" s="1714"/>
      <c r="CI53" s="1714"/>
      <c r="CJ53" s="1714"/>
      <c r="CK53" s="1714"/>
      <c r="CL53" s="1714"/>
      <c r="CM53" s="1714"/>
      <c r="CN53" s="1714"/>
      <c r="CO53" s="1714"/>
      <c r="CP53" s="1714"/>
      <c r="CQ53" s="1714"/>
      <c r="CR53" s="1714"/>
      <c r="CS53" s="1714"/>
      <c r="CT53" s="1714"/>
      <c r="CU53" s="1714"/>
      <c r="CV53" s="1714"/>
      <c r="CW53" s="1714"/>
      <c r="CX53" s="1714"/>
      <c r="CY53" s="1714"/>
      <c r="CZ53" s="1714"/>
      <c r="DA53" s="1714"/>
      <c r="DB53" s="1714"/>
      <c r="DC53" s="1714"/>
      <c r="DD53" s="1714"/>
      <c r="DE53" s="1714"/>
      <c r="DF53" s="1714"/>
      <c r="DG53" s="1714"/>
      <c r="DH53" s="1714"/>
      <c r="DI53" s="1714"/>
      <c r="DJ53" s="1714"/>
      <c r="DK53" s="1714"/>
      <c r="DL53" s="1714"/>
      <c r="DM53" s="1714"/>
      <c r="DN53" s="1714"/>
      <c r="DO53" s="1714"/>
      <c r="DP53" s="1714"/>
      <c r="DQ53" s="1714"/>
      <c r="DR53" s="1714"/>
      <c r="DS53" s="1714"/>
      <c r="DT53" s="1714"/>
      <c r="DU53" s="1714"/>
      <c r="DV53" s="1714"/>
      <c r="DW53" s="1714"/>
      <c r="DX53" s="1714"/>
      <c r="DY53" s="1714"/>
      <c r="DZ53" s="1714"/>
      <c r="EA53" s="1714"/>
      <c r="EB53" s="1714"/>
      <c r="EC53" s="1714"/>
      <c r="ED53" s="1714"/>
      <c r="EE53" s="1714"/>
      <c r="EF53" s="1714"/>
      <c r="EG53" s="1714"/>
      <c r="EH53" s="1714"/>
      <c r="EI53" s="1714"/>
      <c r="EJ53" s="1714"/>
      <c r="EK53" s="1714"/>
      <c r="EL53" s="1714"/>
      <c r="EM53" s="1714"/>
      <c r="EN53" s="1714"/>
      <c r="EO53" s="1714"/>
      <c r="EP53" s="1714"/>
      <c r="EQ53" s="1714"/>
      <c r="ER53" s="1714"/>
      <c r="ES53" s="1714"/>
      <c r="ET53" s="1714"/>
      <c r="EU53" s="1714"/>
      <c r="EV53" s="1714"/>
      <c r="EW53" s="1714"/>
      <c r="EX53" s="1714"/>
      <c r="EY53" s="1714"/>
      <c r="EZ53" s="1714"/>
      <c r="FA53" s="1714"/>
      <c r="FB53" s="1714"/>
      <c r="FC53" s="1714"/>
      <c r="FD53" s="1714"/>
      <c r="FE53" s="1714"/>
      <c r="FF53" s="1714"/>
      <c r="FG53" s="1714"/>
      <c r="FH53" s="1714"/>
      <c r="FI53" s="1714"/>
      <c r="FJ53" s="1714"/>
      <c r="FK53" s="1714"/>
      <c r="FL53" s="1714"/>
      <c r="FM53" s="1714"/>
      <c r="FN53" s="1714"/>
      <c r="FO53" s="1714"/>
      <c r="FP53" s="1714"/>
      <c r="FQ53" s="1714"/>
      <c r="FR53" s="1714"/>
      <c r="FS53" s="1714"/>
      <c r="FT53" s="1714"/>
      <c r="FU53" s="1714"/>
      <c r="FV53" s="1714"/>
      <c r="FW53" s="1714"/>
      <c r="FX53" s="1714"/>
      <c r="FY53" s="1714"/>
      <c r="FZ53" s="1714"/>
      <c r="GA53" s="1714"/>
      <c r="GB53" s="1714"/>
      <c r="GC53" s="1714"/>
      <c r="GD53" s="1714"/>
      <c r="GE53" s="1714"/>
      <c r="GF53" s="1714"/>
      <c r="GG53" s="1714"/>
      <c r="GH53" s="1714"/>
      <c r="GI53" s="1714"/>
      <c r="GJ53" s="1714"/>
      <c r="GK53" s="1714"/>
      <c r="GL53" s="1714"/>
      <c r="GM53" s="1714"/>
      <c r="GN53" s="1714"/>
      <c r="GO53" s="1714"/>
      <c r="GP53" s="1714"/>
      <c r="GQ53" s="1714"/>
      <c r="GR53" s="1714"/>
      <c r="GS53" s="1714"/>
      <c r="GT53" s="1714"/>
      <c r="GU53" s="1714"/>
      <c r="GV53" s="1714"/>
      <c r="GW53" s="1714"/>
      <c r="GX53" s="1714"/>
      <c r="GY53" s="1714"/>
      <c r="GZ53" s="1714"/>
      <c r="HA53" s="1714"/>
      <c r="HB53" s="1714"/>
      <c r="HC53" s="1714"/>
      <c r="HD53" s="1714"/>
      <c r="HE53" s="1714"/>
      <c r="HF53" s="1714"/>
      <c r="HG53" s="1714"/>
      <c r="HH53" s="1714"/>
      <c r="HI53" s="1714"/>
      <c r="HJ53" s="1714"/>
      <c r="HK53" s="1714"/>
      <c r="HL53" s="1714"/>
      <c r="HM53" s="1714"/>
      <c r="HN53" s="1714"/>
      <c r="HO53" s="1714"/>
      <c r="HP53" s="1714"/>
      <c r="HQ53" s="1714"/>
      <c r="HR53" s="1714"/>
      <c r="HS53" s="1714"/>
      <c r="HT53" s="1714"/>
      <c r="HU53" s="1714"/>
      <c r="HV53" s="1714"/>
      <c r="HW53" s="1714"/>
      <c r="HX53" s="1714"/>
      <c r="HY53" s="1714"/>
      <c r="HZ53" s="1714"/>
      <c r="IA53" s="1714"/>
      <c r="IB53" s="1714"/>
      <c r="IC53" s="1714"/>
      <c r="ID53" s="1714"/>
      <c r="IE53" s="1714"/>
      <c r="IF53" s="1714"/>
      <c r="IG53" s="1714"/>
      <c r="IH53" s="1714"/>
      <c r="II53" s="1714"/>
      <c r="IJ53" s="1714"/>
      <c r="IK53" s="1714"/>
      <c r="IL53" s="1714"/>
      <c r="IM53" s="1714"/>
      <c r="IN53" s="1714"/>
      <c r="IO53" s="1714"/>
      <c r="IP53" s="1714"/>
      <c r="IQ53" s="1714"/>
      <c r="IR53" s="1714"/>
      <c r="IS53" s="1714"/>
      <c r="IT53" s="1714"/>
      <c r="IU53" s="1714"/>
      <c r="IV53" s="1714"/>
      <c r="IW53" s="1714"/>
      <c r="IX53" s="1714"/>
      <c r="IY53" s="1714"/>
      <c r="IZ53" s="1714"/>
      <c r="JA53" s="1714"/>
      <c r="JB53" s="1714"/>
      <c r="JC53" s="1714"/>
      <c r="JD53" s="1714"/>
      <c r="JE53" s="1714"/>
      <c r="JF53" s="1714"/>
      <c r="JG53" s="1714"/>
      <c r="JH53" s="1714"/>
      <c r="JI53" s="1714"/>
      <c r="JJ53" s="1714"/>
      <c r="JK53" s="1714"/>
      <c r="JL53" s="1714"/>
      <c r="JM53" s="1714"/>
      <c r="JN53" s="1714"/>
      <c r="JO53" s="1714"/>
      <c r="JP53" s="1714"/>
      <c r="JQ53" s="1714"/>
      <c r="JR53" s="1714"/>
      <c r="JS53" s="1714"/>
      <c r="JT53" s="1714"/>
      <c r="JU53" s="1714"/>
      <c r="JV53" s="1714"/>
      <c r="JW53" s="1714"/>
      <c r="JX53" s="1714"/>
      <c r="JY53" s="1714"/>
      <c r="JZ53" s="1714"/>
      <c r="KA53" s="1714"/>
      <c r="KB53" s="1714"/>
      <c r="KC53" s="1714"/>
      <c r="KD53" s="1714"/>
      <c r="KE53" s="1714"/>
      <c r="KF53" s="1714"/>
      <c r="KG53" s="1714"/>
      <c r="KH53" s="1714"/>
      <c r="KI53" s="1714"/>
      <c r="KJ53" s="1714"/>
      <c r="KK53" s="1714"/>
      <c r="KL53" s="1714"/>
      <c r="KM53" s="1714"/>
      <c r="KN53" s="1714"/>
      <c r="KO53" s="1714"/>
      <c r="KP53" s="1714"/>
      <c r="KQ53" s="1714"/>
      <c r="KR53" s="1714"/>
      <c r="KS53" s="1714"/>
      <c r="KT53" s="1714"/>
      <c r="KU53" s="1714"/>
      <c r="KV53" s="1714"/>
      <c r="KW53" s="1714"/>
      <c r="KX53" s="1714"/>
      <c r="KY53" s="1714"/>
      <c r="KZ53" s="1714"/>
      <c r="LA53" s="1714"/>
      <c r="LB53" s="1714"/>
      <c r="LC53" s="1714"/>
      <c r="LD53" s="1714"/>
      <c r="LE53" s="1714"/>
      <c r="LF53" s="1714"/>
      <c r="LG53" s="1714"/>
      <c r="LH53" s="1714"/>
      <c r="LI53" s="1714"/>
      <c r="LJ53" s="1714"/>
      <c r="LK53" s="1714"/>
      <c r="LL53" s="1714"/>
      <c r="LM53" s="1714"/>
      <c r="LN53" s="1714"/>
      <c r="LO53" s="1714"/>
      <c r="LP53" s="1714"/>
      <c r="LQ53" s="1714"/>
      <c r="LR53" s="1714"/>
      <c r="LS53" s="1714"/>
      <c r="LT53" s="1714"/>
      <c r="LU53" s="1714"/>
      <c r="LV53" s="1714"/>
      <c r="LW53" s="1714"/>
      <c r="LX53" s="1714"/>
      <c r="LY53" s="1714"/>
      <c r="LZ53" s="1714"/>
      <c r="MA53" s="1714"/>
      <c r="MB53" s="1714"/>
      <c r="MC53" s="1714"/>
      <c r="MD53" s="1714"/>
      <c r="ME53" s="1714"/>
      <c r="MF53" s="1714"/>
      <c r="MG53" s="1714"/>
      <c r="MH53" s="1714"/>
      <c r="MI53" s="1714"/>
      <c r="MJ53" s="1714"/>
      <c r="MK53" s="1714"/>
      <c r="ML53" s="1714"/>
      <c r="MM53" s="1714"/>
      <c r="MN53" s="1714"/>
      <c r="MO53" s="1714"/>
      <c r="MP53" s="1714"/>
      <c r="MQ53" s="1714"/>
      <c r="MR53" s="1714"/>
      <c r="MS53" s="1714"/>
      <c r="MT53" s="1714"/>
      <c r="MU53" s="1714"/>
      <c r="MV53" s="1714"/>
      <c r="MW53" s="1714"/>
      <c r="MX53" s="1714"/>
      <c r="MY53" s="1714"/>
      <c r="MZ53" s="1714"/>
      <c r="NA53" s="1714"/>
      <c r="NB53" s="1714"/>
      <c r="NC53" s="1714"/>
      <c r="ND53" s="1714"/>
      <c r="NE53" s="1714"/>
      <c r="NF53" s="1714"/>
      <c r="NG53" s="1714"/>
      <c r="NH53" s="1714"/>
      <c r="NI53" s="1714"/>
      <c r="NJ53" s="1714"/>
      <c r="NK53" s="1714"/>
      <c r="NL53" s="1714"/>
      <c r="NM53" s="1714"/>
      <c r="NN53" s="1714"/>
      <c r="NO53" s="1714"/>
      <c r="NP53" s="1714"/>
      <c r="NQ53" s="1714"/>
      <c r="NR53" s="1714"/>
      <c r="NS53" s="1714"/>
      <c r="NT53" s="1714"/>
      <c r="NU53" s="1714"/>
      <c r="NV53" s="1714"/>
      <c r="NW53" s="1714"/>
      <c r="NX53" s="1714"/>
      <c r="NY53" s="1714"/>
      <c r="NZ53" s="1714"/>
      <c r="OA53" s="1714"/>
      <c r="OB53" s="1714"/>
      <c r="OC53" s="1714"/>
      <c r="OD53" s="1714"/>
      <c r="OE53" s="1714"/>
      <c r="OF53" s="1714"/>
      <c r="OG53" s="1714"/>
      <c r="OH53" s="1714"/>
      <c r="OI53" s="1714"/>
      <c r="OJ53" s="1714"/>
      <c r="OK53" s="1714"/>
      <c r="OL53" s="1714"/>
      <c r="OM53" s="1714"/>
      <c r="ON53" s="1714"/>
      <c r="OO53" s="1714"/>
      <c r="OP53" s="1714"/>
      <c r="OQ53" s="1714"/>
      <c r="OR53" s="1714"/>
      <c r="OS53" s="1714"/>
      <c r="OT53" s="1714"/>
      <c r="OU53" s="1714"/>
      <c r="OV53" s="1714"/>
      <c r="OW53" s="1714"/>
      <c r="OX53" s="1714"/>
      <c r="OY53" s="1714"/>
      <c r="OZ53" s="1714"/>
      <c r="PA53" s="1714"/>
      <c r="PB53" s="1714"/>
      <c r="PC53" s="1714"/>
      <c r="PD53" s="1714"/>
      <c r="PE53" s="1714"/>
      <c r="PF53" s="1714"/>
      <c r="PG53" s="1714"/>
      <c r="PH53" s="1714"/>
      <c r="PI53" s="1714"/>
      <c r="PJ53" s="1714"/>
      <c r="PK53" s="1714"/>
      <c r="PL53" s="1714"/>
      <c r="PM53" s="1714"/>
      <c r="PN53" s="1714"/>
      <c r="PO53" s="1714"/>
      <c r="PP53" s="1714"/>
      <c r="PQ53" s="1714"/>
      <c r="PR53" s="1714"/>
      <c r="PS53" s="1714"/>
      <c r="PT53" s="1714"/>
      <c r="PU53" s="1714"/>
      <c r="PV53" s="1714"/>
      <c r="PW53" s="1714"/>
      <c r="PX53" s="1714"/>
      <c r="PY53" s="1714"/>
      <c r="PZ53" s="1714"/>
      <c r="QA53" s="1714"/>
      <c r="QB53" s="1714"/>
      <c r="QC53" s="1714"/>
      <c r="QD53" s="1714"/>
      <c r="QE53" s="1714"/>
      <c r="QF53" s="1714"/>
      <c r="QG53" s="1714"/>
      <c r="QH53" s="1714"/>
      <c r="QI53" s="1714"/>
      <c r="QJ53" s="1714"/>
      <c r="QK53" s="1714"/>
      <c r="QL53" s="1714"/>
      <c r="QM53" s="1714"/>
      <c r="QN53" s="1714"/>
      <c r="QO53" s="1714"/>
      <c r="QP53" s="1714"/>
      <c r="QQ53" s="1714"/>
      <c r="QR53" s="1714"/>
      <c r="QS53" s="1714"/>
      <c r="QT53" s="1714"/>
      <c r="QU53" s="1714"/>
      <c r="QV53" s="1714"/>
      <c r="QW53" s="1714"/>
      <c r="QX53" s="1714"/>
      <c r="QY53" s="1714"/>
      <c r="QZ53" s="1714"/>
      <c r="RA53" s="1714"/>
      <c r="RB53" s="1714"/>
      <c r="RC53" s="1714"/>
      <c r="RD53" s="1714"/>
      <c r="RE53" s="1714"/>
      <c r="RF53" s="1714"/>
      <c r="RG53" s="1714"/>
      <c r="RH53" s="1714"/>
      <c r="RI53" s="1714"/>
      <c r="RJ53" s="1714"/>
      <c r="RK53" s="1714"/>
      <c r="RL53" s="1714"/>
      <c r="RM53" s="1714"/>
      <c r="RN53" s="1714"/>
      <c r="RO53" s="1714"/>
      <c r="RP53" s="1714"/>
      <c r="RQ53" s="1714"/>
      <c r="RR53" s="1714"/>
      <c r="RS53" s="1714"/>
      <c r="RT53" s="1714"/>
      <c r="RU53" s="1714"/>
      <c r="RV53" s="1714"/>
      <c r="RW53" s="1714"/>
      <c r="RX53" s="1714"/>
      <c r="RY53" s="1714"/>
      <c r="RZ53" s="1714"/>
      <c r="SA53" s="1714"/>
      <c r="SB53" s="1714"/>
      <c r="SC53" s="1714"/>
      <c r="SD53" s="1714"/>
      <c r="SE53" s="1714"/>
      <c r="SF53" s="1714"/>
      <c r="SG53" s="1714"/>
      <c r="SH53" s="1714"/>
      <c r="SI53" s="1714"/>
      <c r="SJ53" s="1714"/>
      <c r="SK53" s="1714"/>
      <c r="SL53" s="1714"/>
      <c r="SM53" s="1714"/>
      <c r="SN53" s="1714"/>
      <c r="SO53" s="1714"/>
      <c r="SP53" s="1714"/>
      <c r="SQ53" s="1714"/>
      <c r="SR53" s="1714"/>
      <c r="SS53" s="1714"/>
      <c r="ST53" s="1714"/>
      <c r="SU53" s="1714"/>
      <c r="SV53" s="1714"/>
      <c r="SW53" s="1714"/>
      <c r="SX53" s="1714"/>
      <c r="SY53" s="1714"/>
      <c r="SZ53" s="1714"/>
      <c r="TA53" s="1714"/>
      <c r="TB53" s="1714"/>
      <c r="TC53" s="1714"/>
      <c r="TD53" s="1714"/>
      <c r="TE53" s="1714"/>
      <c r="TF53" s="1714"/>
      <c r="TG53" s="1714"/>
      <c r="TH53" s="1714"/>
      <c r="TI53" s="1714"/>
      <c r="TJ53" s="1714"/>
      <c r="TK53" s="1714"/>
      <c r="TL53" s="1714"/>
      <c r="TM53" s="1714"/>
      <c r="TN53" s="1714"/>
      <c r="TO53" s="1714"/>
      <c r="TP53" s="1714"/>
      <c r="TQ53" s="1714"/>
      <c r="TR53" s="1714"/>
      <c r="TS53" s="1714"/>
      <c r="TT53" s="1714"/>
      <c r="TU53" s="1714"/>
      <c r="TV53" s="1714"/>
      <c r="TW53" s="1714"/>
      <c r="TX53" s="1714"/>
      <c r="TY53" s="1714"/>
      <c r="TZ53" s="1714"/>
      <c r="UA53" s="1714"/>
      <c r="UB53" s="1714"/>
      <c r="UC53" s="1714"/>
      <c r="UD53" s="1714"/>
      <c r="UE53" s="1714"/>
      <c r="UF53" s="1714"/>
      <c r="UG53" s="1714"/>
      <c r="UH53" s="1714"/>
      <c r="UI53" s="1714"/>
      <c r="UJ53" s="1714"/>
      <c r="UK53" s="1714"/>
      <c r="UL53" s="1714"/>
      <c r="UM53" s="1714"/>
      <c r="UN53" s="1714"/>
      <c r="UO53" s="1714"/>
      <c r="UP53" s="1714"/>
      <c r="UQ53" s="1714"/>
      <c r="UR53" s="1714"/>
      <c r="US53" s="1714"/>
      <c r="UT53" s="1714"/>
      <c r="UU53" s="1714"/>
      <c r="UV53" s="1714"/>
      <c r="UW53" s="1714"/>
      <c r="UX53" s="1714"/>
      <c r="UY53" s="1714"/>
      <c r="UZ53" s="1714"/>
      <c r="VA53" s="1714"/>
      <c r="VB53" s="1714"/>
      <c r="VC53" s="1714"/>
      <c r="VD53" s="1714"/>
      <c r="VE53" s="1714"/>
      <c r="VF53" s="1714"/>
      <c r="VG53" s="1714"/>
      <c r="VH53" s="1714"/>
      <c r="VI53" s="1714"/>
      <c r="VJ53" s="1714"/>
      <c r="VK53" s="1714"/>
      <c r="VL53" s="1714"/>
      <c r="VM53" s="1714"/>
      <c r="VN53" s="1714"/>
      <c r="VO53" s="1714"/>
      <c r="VP53" s="1714"/>
      <c r="VQ53" s="1714"/>
      <c r="VR53" s="1714"/>
      <c r="VS53" s="1714"/>
      <c r="VT53" s="1714"/>
      <c r="VU53" s="1714"/>
      <c r="VV53" s="1714"/>
      <c r="VW53" s="1714"/>
      <c r="VX53" s="1714"/>
      <c r="VY53" s="1714"/>
      <c r="VZ53" s="1714"/>
      <c r="WA53" s="1714"/>
      <c r="WB53" s="1714"/>
      <c r="WC53" s="1714"/>
      <c r="WD53" s="1714"/>
      <c r="WE53" s="1714"/>
      <c r="WF53" s="1714"/>
      <c r="WG53" s="1714"/>
      <c r="WH53" s="1714"/>
      <c r="WI53" s="1714"/>
      <c r="WJ53" s="1714"/>
      <c r="WK53" s="1714"/>
      <c r="WL53" s="1714"/>
      <c r="WM53" s="1714"/>
      <c r="WN53" s="1714"/>
      <c r="WO53" s="1714"/>
      <c r="WP53" s="1714"/>
      <c r="WQ53" s="1714"/>
      <c r="WR53" s="1714"/>
      <c r="WS53" s="1714"/>
      <c r="WT53" s="1714"/>
      <c r="WU53" s="1714"/>
      <c r="WV53" s="1714"/>
      <c r="WW53" s="1714"/>
      <c r="WX53" s="1714"/>
      <c r="WY53" s="1714"/>
      <c r="WZ53" s="1714"/>
      <c r="XA53" s="1714"/>
      <c r="XB53" s="1714"/>
      <c r="XC53" s="1714"/>
      <c r="XD53" s="1714"/>
      <c r="XE53" s="1714"/>
      <c r="XF53" s="1714"/>
      <c r="XG53" s="1714"/>
      <c r="XH53" s="1714"/>
      <c r="XI53" s="1714"/>
      <c r="XJ53" s="1714"/>
      <c r="XK53" s="1714"/>
      <c r="XL53" s="1714"/>
      <c r="XM53" s="1714"/>
      <c r="XN53" s="1714"/>
      <c r="XO53" s="1714"/>
      <c r="XP53" s="1714"/>
      <c r="XQ53" s="1714"/>
      <c r="XR53" s="1714"/>
      <c r="XS53" s="1714"/>
      <c r="XT53" s="1714"/>
      <c r="XU53" s="1714"/>
      <c r="XV53" s="1714"/>
      <c r="XW53" s="1714"/>
      <c r="XX53" s="1714"/>
      <c r="XY53" s="1714"/>
      <c r="XZ53" s="1714"/>
      <c r="YA53" s="1714"/>
      <c r="YB53" s="1714"/>
      <c r="YC53" s="1714"/>
      <c r="YD53" s="1714"/>
      <c r="YE53" s="1714"/>
      <c r="YF53" s="1714"/>
      <c r="YG53" s="1714"/>
      <c r="YH53" s="1714"/>
      <c r="YI53" s="1714"/>
      <c r="YJ53" s="1714"/>
      <c r="YK53" s="1714"/>
      <c r="YL53" s="1714"/>
      <c r="YM53" s="1714"/>
      <c r="YN53" s="1714"/>
      <c r="YO53" s="1714"/>
      <c r="YP53" s="1714"/>
      <c r="YQ53" s="1714"/>
      <c r="YR53" s="1714"/>
      <c r="YS53" s="1714"/>
      <c r="YT53" s="1714"/>
      <c r="YU53" s="1714"/>
      <c r="YV53" s="1714"/>
      <c r="YW53" s="1714"/>
      <c r="YX53" s="1714"/>
      <c r="YY53" s="1714"/>
      <c r="YZ53" s="1714"/>
      <c r="ZA53" s="1714"/>
      <c r="ZB53" s="1714"/>
      <c r="ZC53" s="1714"/>
      <c r="ZD53" s="1714"/>
      <c r="ZE53" s="1714"/>
      <c r="ZF53" s="1714"/>
      <c r="ZG53" s="1714"/>
      <c r="ZH53" s="1714"/>
      <c r="ZI53" s="1714"/>
      <c r="ZJ53" s="1714"/>
      <c r="ZK53" s="1714"/>
      <c r="ZL53" s="1714"/>
      <c r="ZM53" s="1714"/>
      <c r="ZN53" s="1714"/>
      <c r="ZO53" s="1714"/>
      <c r="ZP53" s="1714"/>
      <c r="ZQ53" s="1714"/>
      <c r="ZR53" s="1714"/>
      <c r="ZS53" s="1714"/>
      <c r="ZT53" s="1714"/>
      <c r="ZU53" s="1714"/>
      <c r="ZV53" s="1714"/>
      <c r="ZW53" s="1714"/>
      <c r="ZX53" s="1714"/>
      <c r="ZY53" s="1714"/>
      <c r="ZZ53" s="1714"/>
      <c r="AAA53" s="1714"/>
      <c r="AAB53" s="1714"/>
      <c r="AAC53" s="1714"/>
      <c r="AAD53" s="1714"/>
      <c r="AAE53" s="1714"/>
      <c r="AAF53" s="1714"/>
      <c r="AAG53" s="1714"/>
      <c r="AAH53" s="1714"/>
      <c r="AAI53" s="1714"/>
      <c r="AAJ53" s="1714"/>
      <c r="AAK53" s="1714"/>
      <c r="AAL53" s="1714"/>
      <c r="AAM53" s="1714"/>
      <c r="AAN53" s="1714"/>
      <c r="AAO53" s="1714"/>
      <c r="AAP53" s="1714"/>
      <c r="AAQ53" s="1714"/>
      <c r="AAR53" s="1714"/>
      <c r="AAS53" s="1714"/>
      <c r="AAT53" s="1714"/>
      <c r="AAU53" s="1714"/>
      <c r="AAV53" s="1714"/>
      <c r="AAW53" s="1714"/>
      <c r="AAX53" s="1714"/>
      <c r="AAY53" s="1714"/>
      <c r="AAZ53" s="1714"/>
      <c r="ABA53" s="1714"/>
      <c r="ABB53" s="1714"/>
      <c r="ABC53" s="1714"/>
      <c r="ABD53" s="1714"/>
      <c r="ABE53" s="1714"/>
      <c r="ABF53" s="1714"/>
      <c r="ABG53" s="1714"/>
      <c r="ABH53" s="1714"/>
      <c r="ABI53" s="1714"/>
      <c r="ABJ53" s="1714"/>
      <c r="ABK53" s="1714"/>
      <c r="ABL53" s="1714"/>
      <c r="ABM53" s="1714"/>
      <c r="ABN53" s="1714"/>
      <c r="ABO53" s="1714"/>
      <c r="ABP53" s="1714"/>
      <c r="ABQ53" s="1714"/>
      <c r="ABR53" s="1714"/>
      <c r="ABS53" s="1714"/>
      <c r="ABT53" s="1714"/>
      <c r="ABU53" s="1714"/>
      <c r="ABV53" s="1714"/>
      <c r="ABW53" s="1714"/>
      <c r="ABX53" s="1714"/>
      <c r="ABY53" s="1714"/>
      <c r="ABZ53" s="1714"/>
      <c r="ACA53" s="1714"/>
      <c r="ACB53" s="1714"/>
      <c r="ACC53" s="1714"/>
      <c r="ACD53" s="1714"/>
      <c r="ACE53" s="1714"/>
      <c r="ACF53" s="1714"/>
      <c r="ACG53" s="1714"/>
      <c r="ACH53" s="1714"/>
      <c r="ACI53" s="1714"/>
      <c r="ACJ53" s="1714"/>
      <c r="ACK53" s="1714"/>
      <c r="ACL53" s="1714"/>
      <c r="ACM53" s="1714"/>
      <c r="ACN53" s="1714"/>
      <c r="ACO53" s="1714"/>
      <c r="ACP53" s="1714"/>
      <c r="ACQ53" s="1714"/>
      <c r="ACR53" s="1714"/>
      <c r="ACS53" s="1714"/>
      <c r="ACT53" s="1714"/>
      <c r="ACU53" s="1714"/>
      <c r="ACV53" s="1714"/>
      <c r="ACW53" s="1714"/>
      <c r="ACX53" s="1714"/>
      <c r="ACY53" s="1714"/>
      <c r="ACZ53" s="1714"/>
      <c r="ADA53" s="1714"/>
      <c r="ADB53" s="1714"/>
      <c r="ADC53" s="1714"/>
      <c r="ADD53" s="1714"/>
      <c r="ADE53" s="1714"/>
      <c r="ADF53" s="1714"/>
      <c r="ADG53" s="1714"/>
      <c r="ADH53" s="1714"/>
      <c r="ADI53" s="1714"/>
      <c r="ADJ53" s="1714"/>
      <c r="ADK53" s="1714"/>
      <c r="ADL53" s="1714"/>
      <c r="ADM53" s="1714"/>
      <c r="ADN53" s="1714"/>
      <c r="ADO53" s="1714"/>
      <c r="ADP53" s="1714"/>
      <c r="ADQ53" s="1714"/>
      <c r="ADR53" s="1714"/>
      <c r="ADS53" s="1714"/>
      <c r="ADT53" s="1714"/>
      <c r="ADU53" s="1714"/>
      <c r="ADV53" s="1714"/>
      <c r="ADW53" s="1714"/>
      <c r="ADX53" s="1714"/>
      <c r="ADY53" s="1714"/>
      <c r="ADZ53" s="1714"/>
      <c r="AEA53" s="1714"/>
      <c r="AEB53" s="1714"/>
      <c r="AEC53" s="1714"/>
      <c r="AED53" s="1714"/>
      <c r="AEE53" s="1714"/>
      <c r="AEF53" s="1714"/>
      <c r="AEG53" s="1714"/>
      <c r="AEH53" s="1714"/>
      <c r="AEI53" s="1714"/>
      <c r="AEJ53" s="1714"/>
      <c r="AEK53" s="1714"/>
      <c r="AEL53" s="1714"/>
      <c r="AEM53" s="1714"/>
      <c r="AEN53" s="1714"/>
      <c r="AEO53" s="1714"/>
      <c r="AEP53" s="1714"/>
      <c r="AEQ53" s="1714"/>
      <c r="AER53" s="1714"/>
      <c r="AES53" s="1714"/>
      <c r="AET53" s="1714"/>
      <c r="AEU53" s="1714"/>
      <c r="AEV53" s="1714"/>
      <c r="AEW53" s="1714"/>
      <c r="AEX53" s="1714"/>
      <c r="AEY53" s="1714"/>
      <c r="AEZ53" s="1714"/>
      <c r="AFA53" s="1714"/>
      <c r="AFB53" s="1714"/>
      <c r="AFC53" s="1714"/>
      <c r="AFD53" s="1714"/>
      <c r="AFE53" s="1714"/>
      <c r="AFF53" s="1714"/>
      <c r="AFG53" s="1714"/>
      <c r="AFH53" s="1714"/>
      <c r="AFI53" s="1714"/>
      <c r="AFJ53" s="1714"/>
      <c r="AFK53" s="1714"/>
      <c r="AFL53" s="1714"/>
      <c r="AFM53" s="1714"/>
      <c r="AFN53" s="1714"/>
      <c r="AFO53" s="1714"/>
      <c r="AFP53" s="1714"/>
      <c r="AFQ53" s="1714"/>
      <c r="AFR53" s="1714"/>
      <c r="AFS53" s="1714"/>
      <c r="AFT53" s="1714"/>
      <c r="AFU53" s="1714"/>
      <c r="AFV53" s="1714"/>
      <c r="AFW53" s="1714"/>
      <c r="AFX53" s="1714"/>
      <c r="AFY53" s="1714"/>
      <c r="AFZ53" s="1714"/>
      <c r="AGA53" s="1714"/>
      <c r="AGB53" s="1714"/>
      <c r="AGC53" s="1714"/>
      <c r="AGD53" s="1714"/>
      <c r="AGE53" s="1714"/>
      <c r="AGF53" s="1714"/>
      <c r="AGG53" s="1714"/>
      <c r="AGH53" s="1714"/>
      <c r="AGI53" s="1714"/>
      <c r="AGJ53" s="1714"/>
      <c r="AGK53" s="1714"/>
      <c r="AGL53" s="1714"/>
      <c r="AGM53" s="1714"/>
      <c r="AGN53" s="1714"/>
      <c r="AGO53" s="1714"/>
      <c r="AGP53" s="1714"/>
      <c r="AGQ53" s="1714"/>
      <c r="AGR53" s="1714"/>
      <c r="AGS53" s="1714"/>
      <c r="AGT53" s="1714"/>
      <c r="AGU53" s="1714"/>
      <c r="AGV53" s="1714"/>
      <c r="AGW53" s="1714"/>
      <c r="AGX53" s="1714"/>
      <c r="AGY53" s="1714"/>
      <c r="AGZ53" s="1714"/>
      <c r="AHA53" s="1714"/>
      <c r="AHB53" s="1714"/>
      <c r="AHC53" s="1714"/>
      <c r="AHD53" s="1714"/>
      <c r="AHE53" s="1714"/>
      <c r="AHF53" s="1714"/>
      <c r="AHG53" s="1714"/>
      <c r="AHH53" s="1714"/>
      <c r="AHI53" s="1714"/>
      <c r="AHJ53" s="1714"/>
      <c r="AHK53" s="1714"/>
      <c r="AHL53" s="1714"/>
      <c r="AHM53" s="1714"/>
      <c r="AHN53" s="1714"/>
      <c r="AHO53" s="1714"/>
      <c r="AHP53" s="1714"/>
      <c r="AHQ53" s="1714"/>
      <c r="AHR53" s="1714"/>
      <c r="AHS53" s="1714"/>
      <c r="AHT53" s="1714"/>
      <c r="AHU53" s="1714"/>
      <c r="AHV53" s="1714"/>
      <c r="AHW53" s="1714"/>
      <c r="AHX53" s="1714"/>
      <c r="AHY53" s="1714"/>
      <c r="AHZ53" s="1714"/>
      <c r="AIA53" s="1714"/>
      <c r="AIB53" s="1714"/>
      <c r="AIC53" s="1714"/>
      <c r="AID53" s="1714"/>
      <c r="AIE53" s="1714"/>
      <c r="AIF53" s="1714"/>
      <c r="AIG53" s="1714"/>
      <c r="AIH53" s="1714"/>
      <c r="AII53" s="1714"/>
      <c r="AIJ53" s="1714"/>
      <c r="AIK53" s="1714"/>
      <c r="AIL53" s="1714"/>
      <c r="AIM53" s="1714"/>
      <c r="AIN53" s="1714"/>
      <c r="AIO53" s="1714"/>
      <c r="AIP53" s="1714"/>
      <c r="AIQ53" s="1714"/>
      <c r="AIR53" s="1714"/>
      <c r="AIS53" s="1714"/>
      <c r="AIT53" s="1714"/>
      <c r="AIU53" s="1714"/>
      <c r="AIV53" s="1714"/>
      <c r="AIW53" s="1714"/>
      <c r="AIX53" s="1714"/>
      <c r="AIY53" s="1714"/>
      <c r="AIZ53" s="1714"/>
      <c r="AJA53" s="1714"/>
      <c r="AJB53" s="1714"/>
      <c r="AJC53" s="1714"/>
      <c r="AJD53" s="1714"/>
      <c r="AJE53" s="1714"/>
      <c r="AJF53" s="1714"/>
      <c r="AJG53" s="1714"/>
      <c r="AJH53" s="1714"/>
      <c r="AJI53" s="1714"/>
      <c r="AJJ53" s="1714"/>
      <c r="AJK53" s="1714"/>
      <c r="AJL53" s="1714"/>
      <c r="AJM53" s="1714"/>
      <c r="AJN53" s="1714"/>
      <c r="AJO53" s="1714"/>
      <c r="AJP53" s="1714"/>
      <c r="AJQ53" s="1714"/>
      <c r="AJR53" s="1714"/>
      <c r="AJS53" s="1714"/>
      <c r="AJT53" s="1714"/>
      <c r="AJU53" s="1714"/>
      <c r="AJV53" s="1714"/>
      <c r="AJW53" s="1714"/>
      <c r="AJX53" s="1714"/>
      <c r="AJY53" s="1714"/>
      <c r="AJZ53" s="1714"/>
      <c r="AKA53" s="1714"/>
      <c r="AKB53" s="1714"/>
      <c r="AKC53" s="1714"/>
      <c r="AKD53" s="1714"/>
      <c r="AKE53" s="1714"/>
      <c r="AKF53" s="1714"/>
      <c r="AKG53" s="1714"/>
      <c r="AKH53" s="1714"/>
      <c r="AKI53" s="1714"/>
      <c r="AKJ53" s="1714"/>
      <c r="AKK53" s="1714"/>
      <c r="AKL53" s="1714"/>
      <c r="AKM53" s="1714"/>
      <c r="AKN53" s="1714"/>
      <c r="AKO53" s="1714"/>
      <c r="AKP53" s="1714"/>
      <c r="AKQ53" s="1714"/>
      <c r="AKR53" s="1714"/>
      <c r="AKS53" s="1714"/>
      <c r="AKT53" s="1714"/>
      <c r="AKU53" s="1714"/>
      <c r="AKV53" s="1714"/>
      <c r="AKW53" s="1714"/>
      <c r="AKX53" s="1714"/>
      <c r="AKY53" s="1714"/>
      <c r="AKZ53" s="1714"/>
      <c r="ALA53" s="1714"/>
      <c r="ALB53" s="1714"/>
      <c r="ALC53" s="1714"/>
      <c r="ALD53" s="1714"/>
      <c r="ALE53" s="1714"/>
      <c r="ALF53" s="1714"/>
      <c r="ALG53" s="1714"/>
      <c r="ALH53" s="1714"/>
      <c r="ALI53" s="1714"/>
      <c r="ALJ53" s="1714"/>
      <c r="ALK53" s="1714"/>
      <c r="ALL53" s="1714"/>
      <c r="ALM53" s="1714"/>
      <c r="ALN53" s="1714"/>
      <c r="ALO53" s="1714"/>
      <c r="ALP53" s="1714"/>
      <c r="ALQ53" s="1714"/>
      <c r="ALR53" s="1714"/>
      <c r="ALS53" s="1714"/>
      <c r="ALT53" s="1714"/>
      <c r="ALU53" s="1714"/>
      <c r="ALV53" s="1714"/>
      <c r="ALW53" s="1714"/>
      <c r="ALX53" s="1714"/>
      <c r="ALY53" s="1714"/>
      <c r="ALZ53" s="1714"/>
      <c r="AMA53" s="1714"/>
      <c r="AMB53" s="1714"/>
      <c r="AMC53" s="1714"/>
      <c r="AMD53" s="1714"/>
      <c r="AME53" s="1714"/>
      <c r="AMF53" s="1714"/>
      <c r="AMG53" s="1714"/>
      <c r="AMH53" s="1714"/>
      <c r="AMI53" s="1714"/>
      <c r="AMJ53" s="1714"/>
      <c r="AMK53" s="1714"/>
    </row>
    <row r="54" spans="1:1025" s="1409" customFormat="1" ht="30" customHeight="1">
      <c r="A54" s="1705" t="s">
        <v>3862</v>
      </c>
      <c r="B54" s="1705" t="s">
        <v>3863</v>
      </c>
      <c r="C54" s="1705" t="s">
        <v>647</v>
      </c>
      <c r="D54" s="1705" t="s">
        <v>4173</v>
      </c>
      <c r="E54" s="1705" t="s">
        <v>4149</v>
      </c>
      <c r="F54" s="1705" t="s">
        <v>4174</v>
      </c>
      <c r="G54" s="1705" t="s">
        <v>4175</v>
      </c>
      <c r="H54" s="1705"/>
      <c r="I54" s="1705"/>
      <c r="J54" s="1705"/>
      <c r="K54" s="1705"/>
      <c r="L54" s="1705"/>
      <c r="M54" s="1705"/>
      <c r="N54" s="1705"/>
      <c r="O54" s="1705"/>
      <c r="P54" s="1705" t="s">
        <v>4176</v>
      </c>
      <c r="Q54" s="1705" t="s">
        <v>3926</v>
      </c>
      <c r="R54" s="1739"/>
      <c r="S54" s="1705" t="s">
        <v>3926</v>
      </c>
      <c r="T54" s="1705" t="s">
        <v>3927</v>
      </c>
      <c r="U54" s="1705" t="s">
        <v>3926</v>
      </c>
      <c r="V54" s="1705" t="s">
        <v>3928</v>
      </c>
      <c r="W54" s="1705" t="s">
        <v>3928</v>
      </c>
      <c r="X54" s="1705" t="s">
        <v>3874</v>
      </c>
      <c r="Y54" s="1705" t="s">
        <v>1146</v>
      </c>
      <c r="Z54" s="1705" t="s">
        <v>1146</v>
      </c>
      <c r="AA54" s="1705" t="s">
        <v>1146</v>
      </c>
      <c r="AB54" s="1705" t="s">
        <v>4177</v>
      </c>
      <c r="AC54" s="1705" t="s">
        <v>4178</v>
      </c>
      <c r="AD54" s="1705" t="s">
        <v>3906</v>
      </c>
      <c r="AE54" s="1705" t="s">
        <v>138</v>
      </c>
      <c r="AF54" s="1705" t="s">
        <v>3881</v>
      </c>
      <c r="AG54" s="1705"/>
      <c r="AH54" s="1705"/>
      <c r="AI54" s="1705"/>
      <c r="AJ54" s="1705"/>
      <c r="AK54" s="1705"/>
      <c r="AL54" s="1705"/>
      <c r="AM54" s="1705"/>
      <c r="AN54" s="1705"/>
      <c r="AO54" s="1705"/>
      <c r="AP54" s="1705"/>
      <c r="AQ54" s="1705"/>
      <c r="AR54" s="1705"/>
      <c r="AS54" s="1705"/>
      <c r="AT54" s="1705"/>
      <c r="AU54" s="1705"/>
      <c r="AV54" s="1705"/>
      <c r="AW54" s="1705"/>
      <c r="AX54" s="1705"/>
      <c r="AY54" s="1705"/>
      <c r="AZ54" s="1705"/>
      <c r="BA54" s="1705" t="s">
        <v>3931</v>
      </c>
      <c r="BB54" s="1714"/>
      <c r="BC54" s="1714"/>
      <c r="BD54" s="1714"/>
      <c r="BE54" s="1714"/>
      <c r="BF54" s="1714"/>
      <c r="BG54" s="1714"/>
      <c r="BH54" s="1714"/>
      <c r="BI54" s="1714"/>
      <c r="BJ54" s="1714"/>
      <c r="BK54" s="1714"/>
      <c r="BL54" s="1714"/>
      <c r="BM54" s="1714"/>
      <c r="BN54" s="1714"/>
      <c r="BO54" s="1714"/>
      <c r="BP54" s="1714"/>
      <c r="BQ54" s="1714"/>
      <c r="BR54" s="1714"/>
      <c r="BS54" s="1714"/>
      <c r="BT54" s="1714"/>
      <c r="BU54" s="1714"/>
      <c r="BV54" s="1714"/>
      <c r="BW54" s="1714"/>
      <c r="BX54" s="1714"/>
      <c r="BY54" s="1714"/>
      <c r="BZ54" s="1714"/>
      <c r="CA54" s="1714"/>
      <c r="CB54" s="1714"/>
      <c r="CC54" s="1714"/>
      <c r="CD54" s="1714"/>
      <c r="CE54" s="1714"/>
      <c r="CF54" s="1714"/>
      <c r="CG54" s="1714"/>
      <c r="CH54" s="1714"/>
      <c r="CI54" s="1714"/>
      <c r="CJ54" s="1714"/>
      <c r="CK54" s="1714"/>
      <c r="CL54" s="1714"/>
      <c r="CM54" s="1714"/>
      <c r="CN54" s="1714"/>
      <c r="CO54" s="1714"/>
      <c r="CP54" s="1714"/>
      <c r="CQ54" s="1714"/>
      <c r="CR54" s="1714"/>
      <c r="CS54" s="1714"/>
      <c r="CT54" s="1714"/>
      <c r="CU54" s="1714"/>
      <c r="CV54" s="1714"/>
      <c r="CW54" s="1714"/>
      <c r="CX54" s="1714"/>
      <c r="CY54" s="1714"/>
      <c r="CZ54" s="1714"/>
      <c r="DA54" s="1714"/>
      <c r="DB54" s="1714"/>
      <c r="DC54" s="1714"/>
      <c r="DD54" s="1714"/>
      <c r="DE54" s="1714"/>
      <c r="DF54" s="1714"/>
      <c r="DG54" s="1714"/>
      <c r="DH54" s="1714"/>
      <c r="DI54" s="1714"/>
      <c r="DJ54" s="1714"/>
      <c r="DK54" s="1714"/>
      <c r="DL54" s="1714"/>
      <c r="DM54" s="1714"/>
      <c r="DN54" s="1714"/>
      <c r="DO54" s="1714"/>
      <c r="DP54" s="1714"/>
      <c r="DQ54" s="1714"/>
      <c r="DR54" s="1714"/>
      <c r="DS54" s="1714"/>
      <c r="DT54" s="1714"/>
      <c r="DU54" s="1714"/>
      <c r="DV54" s="1714"/>
      <c r="DW54" s="1714"/>
      <c r="DX54" s="1714"/>
      <c r="DY54" s="1714"/>
      <c r="DZ54" s="1714"/>
      <c r="EA54" s="1714"/>
      <c r="EB54" s="1714"/>
      <c r="EC54" s="1714"/>
      <c r="ED54" s="1714"/>
      <c r="EE54" s="1714"/>
      <c r="EF54" s="1714"/>
      <c r="EG54" s="1714"/>
      <c r="EH54" s="1714"/>
      <c r="EI54" s="1714"/>
      <c r="EJ54" s="1714"/>
      <c r="EK54" s="1714"/>
      <c r="EL54" s="1714"/>
      <c r="EM54" s="1714"/>
      <c r="EN54" s="1714"/>
      <c r="EO54" s="1714"/>
      <c r="EP54" s="1714"/>
      <c r="EQ54" s="1714"/>
      <c r="ER54" s="1714"/>
      <c r="ES54" s="1714"/>
      <c r="ET54" s="1714"/>
      <c r="EU54" s="1714"/>
      <c r="EV54" s="1714"/>
      <c r="EW54" s="1714"/>
      <c r="EX54" s="1714"/>
      <c r="EY54" s="1714"/>
      <c r="EZ54" s="1714"/>
      <c r="FA54" s="1714"/>
      <c r="FB54" s="1714"/>
      <c r="FC54" s="1714"/>
      <c r="FD54" s="1714"/>
      <c r="FE54" s="1714"/>
      <c r="FF54" s="1714"/>
      <c r="FG54" s="1714"/>
      <c r="FH54" s="1714"/>
      <c r="FI54" s="1714"/>
      <c r="FJ54" s="1714"/>
      <c r="FK54" s="1714"/>
      <c r="FL54" s="1714"/>
      <c r="FM54" s="1714"/>
      <c r="FN54" s="1714"/>
      <c r="FO54" s="1714"/>
      <c r="FP54" s="1714"/>
      <c r="FQ54" s="1714"/>
      <c r="FR54" s="1714"/>
      <c r="FS54" s="1714"/>
      <c r="FT54" s="1714"/>
      <c r="FU54" s="1714"/>
      <c r="FV54" s="1714"/>
      <c r="FW54" s="1714"/>
      <c r="FX54" s="1714"/>
      <c r="FY54" s="1714"/>
      <c r="FZ54" s="1714"/>
      <c r="GA54" s="1714"/>
      <c r="GB54" s="1714"/>
      <c r="GC54" s="1714"/>
      <c r="GD54" s="1714"/>
      <c r="GE54" s="1714"/>
      <c r="GF54" s="1714"/>
      <c r="GG54" s="1714"/>
      <c r="GH54" s="1714"/>
      <c r="GI54" s="1714"/>
      <c r="GJ54" s="1714"/>
      <c r="GK54" s="1714"/>
      <c r="GL54" s="1714"/>
      <c r="GM54" s="1714"/>
      <c r="GN54" s="1714"/>
      <c r="GO54" s="1714"/>
      <c r="GP54" s="1714"/>
      <c r="GQ54" s="1714"/>
      <c r="GR54" s="1714"/>
      <c r="GS54" s="1714"/>
      <c r="GT54" s="1714"/>
      <c r="GU54" s="1714"/>
      <c r="GV54" s="1714"/>
      <c r="GW54" s="1714"/>
      <c r="GX54" s="1714"/>
      <c r="GY54" s="1714"/>
      <c r="GZ54" s="1714"/>
      <c r="HA54" s="1714"/>
      <c r="HB54" s="1714"/>
      <c r="HC54" s="1714"/>
      <c r="HD54" s="1714"/>
      <c r="HE54" s="1714"/>
      <c r="HF54" s="1714"/>
      <c r="HG54" s="1714"/>
      <c r="HH54" s="1714"/>
      <c r="HI54" s="1714"/>
      <c r="HJ54" s="1714"/>
      <c r="HK54" s="1714"/>
      <c r="HL54" s="1714"/>
      <c r="HM54" s="1714"/>
      <c r="HN54" s="1714"/>
      <c r="HO54" s="1714"/>
      <c r="HP54" s="1714"/>
      <c r="HQ54" s="1714"/>
      <c r="HR54" s="1714"/>
      <c r="HS54" s="1714"/>
      <c r="HT54" s="1714"/>
      <c r="HU54" s="1714"/>
      <c r="HV54" s="1714"/>
      <c r="HW54" s="1714"/>
      <c r="HX54" s="1714"/>
      <c r="HY54" s="1714"/>
      <c r="HZ54" s="1714"/>
      <c r="IA54" s="1714"/>
      <c r="IB54" s="1714"/>
      <c r="IC54" s="1714"/>
      <c r="ID54" s="1714"/>
      <c r="IE54" s="1714"/>
      <c r="IF54" s="1714"/>
      <c r="IG54" s="1714"/>
      <c r="IH54" s="1714"/>
      <c r="II54" s="1714"/>
      <c r="IJ54" s="1714"/>
      <c r="IK54" s="1714"/>
      <c r="IL54" s="1714"/>
      <c r="IM54" s="1714"/>
      <c r="IN54" s="1714"/>
      <c r="IO54" s="1714"/>
      <c r="IP54" s="1714"/>
      <c r="IQ54" s="1714"/>
      <c r="IR54" s="1714"/>
      <c r="IS54" s="1714"/>
      <c r="IT54" s="1714"/>
      <c r="IU54" s="1714"/>
      <c r="IV54" s="1714"/>
      <c r="IW54" s="1714"/>
      <c r="IX54" s="1714"/>
      <c r="IY54" s="1714"/>
      <c r="IZ54" s="1714"/>
      <c r="JA54" s="1714"/>
      <c r="JB54" s="1714"/>
      <c r="JC54" s="1714"/>
      <c r="JD54" s="1714"/>
      <c r="JE54" s="1714"/>
      <c r="JF54" s="1714"/>
      <c r="JG54" s="1714"/>
      <c r="JH54" s="1714"/>
      <c r="JI54" s="1714"/>
      <c r="JJ54" s="1714"/>
      <c r="JK54" s="1714"/>
      <c r="JL54" s="1714"/>
      <c r="JM54" s="1714"/>
      <c r="JN54" s="1714"/>
      <c r="JO54" s="1714"/>
      <c r="JP54" s="1714"/>
      <c r="JQ54" s="1714"/>
      <c r="JR54" s="1714"/>
      <c r="JS54" s="1714"/>
      <c r="JT54" s="1714"/>
      <c r="JU54" s="1714"/>
      <c r="JV54" s="1714"/>
      <c r="JW54" s="1714"/>
      <c r="JX54" s="1714"/>
      <c r="JY54" s="1714"/>
      <c r="JZ54" s="1714"/>
      <c r="KA54" s="1714"/>
      <c r="KB54" s="1714"/>
      <c r="KC54" s="1714"/>
      <c r="KD54" s="1714"/>
      <c r="KE54" s="1714"/>
      <c r="KF54" s="1714"/>
      <c r="KG54" s="1714"/>
      <c r="KH54" s="1714"/>
      <c r="KI54" s="1714"/>
      <c r="KJ54" s="1714"/>
      <c r="KK54" s="1714"/>
      <c r="KL54" s="1714"/>
      <c r="KM54" s="1714"/>
      <c r="KN54" s="1714"/>
      <c r="KO54" s="1714"/>
      <c r="KP54" s="1714"/>
      <c r="KQ54" s="1714"/>
      <c r="KR54" s="1714"/>
      <c r="KS54" s="1714"/>
      <c r="KT54" s="1714"/>
      <c r="KU54" s="1714"/>
      <c r="KV54" s="1714"/>
      <c r="KW54" s="1714"/>
      <c r="KX54" s="1714"/>
      <c r="KY54" s="1714"/>
      <c r="KZ54" s="1714"/>
      <c r="LA54" s="1714"/>
      <c r="LB54" s="1714"/>
      <c r="LC54" s="1714"/>
      <c r="LD54" s="1714"/>
      <c r="LE54" s="1714"/>
      <c r="LF54" s="1714"/>
      <c r="LG54" s="1714"/>
      <c r="LH54" s="1714"/>
      <c r="LI54" s="1714"/>
      <c r="LJ54" s="1714"/>
      <c r="LK54" s="1714"/>
      <c r="LL54" s="1714"/>
      <c r="LM54" s="1714"/>
      <c r="LN54" s="1714"/>
      <c r="LO54" s="1714"/>
      <c r="LP54" s="1714"/>
      <c r="LQ54" s="1714"/>
      <c r="LR54" s="1714"/>
      <c r="LS54" s="1714"/>
      <c r="LT54" s="1714"/>
      <c r="LU54" s="1714"/>
      <c r="LV54" s="1714"/>
      <c r="LW54" s="1714"/>
      <c r="LX54" s="1714"/>
      <c r="LY54" s="1714"/>
      <c r="LZ54" s="1714"/>
      <c r="MA54" s="1714"/>
      <c r="MB54" s="1714"/>
      <c r="MC54" s="1714"/>
      <c r="MD54" s="1714"/>
      <c r="ME54" s="1714"/>
      <c r="MF54" s="1714"/>
      <c r="MG54" s="1714"/>
      <c r="MH54" s="1714"/>
      <c r="MI54" s="1714"/>
      <c r="MJ54" s="1714"/>
      <c r="MK54" s="1714"/>
      <c r="ML54" s="1714"/>
      <c r="MM54" s="1714"/>
      <c r="MN54" s="1714"/>
      <c r="MO54" s="1714"/>
      <c r="MP54" s="1714"/>
      <c r="MQ54" s="1714"/>
      <c r="MR54" s="1714"/>
      <c r="MS54" s="1714"/>
      <c r="MT54" s="1714"/>
      <c r="MU54" s="1714"/>
      <c r="MV54" s="1714"/>
      <c r="MW54" s="1714"/>
      <c r="MX54" s="1714"/>
      <c r="MY54" s="1714"/>
      <c r="MZ54" s="1714"/>
      <c r="NA54" s="1714"/>
      <c r="NB54" s="1714"/>
      <c r="NC54" s="1714"/>
      <c r="ND54" s="1714"/>
      <c r="NE54" s="1714"/>
      <c r="NF54" s="1714"/>
      <c r="NG54" s="1714"/>
      <c r="NH54" s="1714"/>
      <c r="NI54" s="1714"/>
      <c r="NJ54" s="1714"/>
      <c r="NK54" s="1714"/>
      <c r="NL54" s="1714"/>
      <c r="NM54" s="1714"/>
      <c r="NN54" s="1714"/>
      <c r="NO54" s="1714"/>
      <c r="NP54" s="1714"/>
      <c r="NQ54" s="1714"/>
      <c r="NR54" s="1714"/>
      <c r="NS54" s="1714"/>
      <c r="NT54" s="1714"/>
      <c r="NU54" s="1714"/>
      <c r="NV54" s="1714"/>
      <c r="NW54" s="1714"/>
      <c r="NX54" s="1714"/>
      <c r="NY54" s="1714"/>
      <c r="NZ54" s="1714"/>
      <c r="OA54" s="1714"/>
      <c r="OB54" s="1714"/>
      <c r="OC54" s="1714"/>
      <c r="OD54" s="1714"/>
      <c r="OE54" s="1714"/>
      <c r="OF54" s="1714"/>
      <c r="OG54" s="1714"/>
      <c r="OH54" s="1714"/>
      <c r="OI54" s="1714"/>
      <c r="OJ54" s="1714"/>
      <c r="OK54" s="1714"/>
      <c r="OL54" s="1714"/>
      <c r="OM54" s="1714"/>
      <c r="ON54" s="1714"/>
      <c r="OO54" s="1714"/>
      <c r="OP54" s="1714"/>
      <c r="OQ54" s="1714"/>
      <c r="OR54" s="1714"/>
      <c r="OS54" s="1714"/>
      <c r="OT54" s="1714"/>
      <c r="OU54" s="1714"/>
      <c r="OV54" s="1714"/>
      <c r="OW54" s="1714"/>
      <c r="OX54" s="1714"/>
      <c r="OY54" s="1714"/>
      <c r="OZ54" s="1714"/>
      <c r="PA54" s="1714"/>
      <c r="PB54" s="1714"/>
      <c r="PC54" s="1714"/>
      <c r="PD54" s="1714"/>
      <c r="PE54" s="1714"/>
      <c r="PF54" s="1714"/>
      <c r="PG54" s="1714"/>
      <c r="PH54" s="1714"/>
      <c r="PI54" s="1714"/>
      <c r="PJ54" s="1714"/>
      <c r="PK54" s="1714"/>
      <c r="PL54" s="1714"/>
      <c r="PM54" s="1714"/>
      <c r="PN54" s="1714"/>
      <c r="PO54" s="1714"/>
      <c r="PP54" s="1714"/>
      <c r="PQ54" s="1714"/>
      <c r="PR54" s="1714"/>
      <c r="PS54" s="1714"/>
      <c r="PT54" s="1714"/>
      <c r="PU54" s="1714"/>
      <c r="PV54" s="1714"/>
      <c r="PW54" s="1714"/>
      <c r="PX54" s="1714"/>
      <c r="PY54" s="1714"/>
      <c r="PZ54" s="1714"/>
      <c r="QA54" s="1714"/>
      <c r="QB54" s="1714"/>
      <c r="QC54" s="1714"/>
      <c r="QD54" s="1714"/>
      <c r="QE54" s="1714"/>
      <c r="QF54" s="1714"/>
      <c r="QG54" s="1714"/>
      <c r="QH54" s="1714"/>
      <c r="QI54" s="1714"/>
      <c r="QJ54" s="1714"/>
      <c r="QK54" s="1714"/>
      <c r="QL54" s="1714"/>
      <c r="QM54" s="1714"/>
      <c r="QN54" s="1714"/>
      <c r="QO54" s="1714"/>
      <c r="QP54" s="1714"/>
      <c r="QQ54" s="1714"/>
      <c r="QR54" s="1714"/>
      <c r="QS54" s="1714"/>
      <c r="QT54" s="1714"/>
      <c r="QU54" s="1714"/>
      <c r="QV54" s="1714"/>
      <c r="QW54" s="1714"/>
      <c r="QX54" s="1714"/>
      <c r="QY54" s="1714"/>
      <c r="QZ54" s="1714"/>
      <c r="RA54" s="1714"/>
      <c r="RB54" s="1714"/>
      <c r="RC54" s="1714"/>
      <c r="RD54" s="1714"/>
      <c r="RE54" s="1714"/>
      <c r="RF54" s="1714"/>
      <c r="RG54" s="1714"/>
      <c r="RH54" s="1714"/>
      <c r="RI54" s="1714"/>
      <c r="RJ54" s="1714"/>
      <c r="RK54" s="1714"/>
      <c r="RL54" s="1714"/>
      <c r="RM54" s="1714"/>
      <c r="RN54" s="1714"/>
      <c r="RO54" s="1714"/>
      <c r="RP54" s="1714"/>
      <c r="RQ54" s="1714"/>
      <c r="RR54" s="1714"/>
      <c r="RS54" s="1714"/>
      <c r="RT54" s="1714"/>
      <c r="RU54" s="1714"/>
      <c r="RV54" s="1714"/>
      <c r="RW54" s="1714"/>
      <c r="RX54" s="1714"/>
      <c r="RY54" s="1714"/>
      <c r="RZ54" s="1714"/>
      <c r="SA54" s="1714"/>
      <c r="SB54" s="1714"/>
      <c r="SC54" s="1714"/>
      <c r="SD54" s="1714"/>
      <c r="SE54" s="1714"/>
      <c r="SF54" s="1714"/>
      <c r="SG54" s="1714"/>
      <c r="SH54" s="1714"/>
      <c r="SI54" s="1714"/>
      <c r="SJ54" s="1714"/>
      <c r="SK54" s="1714"/>
      <c r="SL54" s="1714"/>
      <c r="SM54" s="1714"/>
      <c r="SN54" s="1714"/>
      <c r="SO54" s="1714"/>
      <c r="SP54" s="1714"/>
      <c r="SQ54" s="1714"/>
      <c r="SR54" s="1714"/>
      <c r="SS54" s="1714"/>
      <c r="ST54" s="1714"/>
      <c r="SU54" s="1714"/>
      <c r="SV54" s="1714"/>
      <c r="SW54" s="1714"/>
      <c r="SX54" s="1714"/>
      <c r="SY54" s="1714"/>
      <c r="SZ54" s="1714"/>
      <c r="TA54" s="1714"/>
      <c r="TB54" s="1714"/>
      <c r="TC54" s="1714"/>
      <c r="TD54" s="1714"/>
      <c r="TE54" s="1714"/>
      <c r="TF54" s="1714"/>
      <c r="TG54" s="1714"/>
      <c r="TH54" s="1714"/>
      <c r="TI54" s="1714"/>
      <c r="TJ54" s="1714"/>
      <c r="TK54" s="1714"/>
      <c r="TL54" s="1714"/>
      <c r="TM54" s="1714"/>
      <c r="TN54" s="1714"/>
      <c r="TO54" s="1714"/>
      <c r="TP54" s="1714"/>
      <c r="TQ54" s="1714"/>
      <c r="TR54" s="1714"/>
      <c r="TS54" s="1714"/>
      <c r="TT54" s="1714"/>
      <c r="TU54" s="1714"/>
      <c r="TV54" s="1714"/>
      <c r="TW54" s="1714"/>
      <c r="TX54" s="1714"/>
      <c r="TY54" s="1714"/>
      <c r="TZ54" s="1714"/>
      <c r="UA54" s="1714"/>
      <c r="UB54" s="1714"/>
      <c r="UC54" s="1714"/>
      <c r="UD54" s="1714"/>
      <c r="UE54" s="1714"/>
      <c r="UF54" s="1714"/>
      <c r="UG54" s="1714"/>
      <c r="UH54" s="1714"/>
      <c r="UI54" s="1714"/>
      <c r="UJ54" s="1714"/>
      <c r="UK54" s="1714"/>
      <c r="UL54" s="1714"/>
      <c r="UM54" s="1714"/>
      <c r="UN54" s="1714"/>
      <c r="UO54" s="1714"/>
      <c r="UP54" s="1714"/>
      <c r="UQ54" s="1714"/>
      <c r="UR54" s="1714"/>
      <c r="US54" s="1714"/>
      <c r="UT54" s="1714"/>
      <c r="UU54" s="1714"/>
      <c r="UV54" s="1714"/>
      <c r="UW54" s="1714"/>
      <c r="UX54" s="1714"/>
      <c r="UY54" s="1714"/>
      <c r="UZ54" s="1714"/>
      <c r="VA54" s="1714"/>
      <c r="VB54" s="1714"/>
      <c r="VC54" s="1714"/>
      <c r="VD54" s="1714"/>
      <c r="VE54" s="1714"/>
      <c r="VF54" s="1714"/>
      <c r="VG54" s="1714"/>
      <c r="VH54" s="1714"/>
      <c r="VI54" s="1714"/>
      <c r="VJ54" s="1714"/>
      <c r="VK54" s="1714"/>
      <c r="VL54" s="1714"/>
      <c r="VM54" s="1714"/>
      <c r="VN54" s="1714"/>
      <c r="VO54" s="1714"/>
      <c r="VP54" s="1714"/>
      <c r="VQ54" s="1714"/>
      <c r="VR54" s="1714"/>
      <c r="VS54" s="1714"/>
      <c r="VT54" s="1714"/>
      <c r="VU54" s="1714"/>
      <c r="VV54" s="1714"/>
      <c r="VW54" s="1714"/>
      <c r="VX54" s="1714"/>
      <c r="VY54" s="1714"/>
      <c r="VZ54" s="1714"/>
      <c r="WA54" s="1714"/>
      <c r="WB54" s="1714"/>
      <c r="WC54" s="1714"/>
      <c r="WD54" s="1714"/>
      <c r="WE54" s="1714"/>
      <c r="WF54" s="1714"/>
      <c r="WG54" s="1714"/>
      <c r="WH54" s="1714"/>
      <c r="WI54" s="1714"/>
      <c r="WJ54" s="1714"/>
      <c r="WK54" s="1714"/>
      <c r="WL54" s="1714"/>
      <c r="WM54" s="1714"/>
      <c r="WN54" s="1714"/>
      <c r="WO54" s="1714"/>
      <c r="WP54" s="1714"/>
      <c r="WQ54" s="1714"/>
      <c r="WR54" s="1714"/>
      <c r="WS54" s="1714"/>
      <c r="WT54" s="1714"/>
      <c r="WU54" s="1714"/>
      <c r="WV54" s="1714"/>
      <c r="WW54" s="1714"/>
      <c r="WX54" s="1714"/>
      <c r="WY54" s="1714"/>
      <c r="WZ54" s="1714"/>
      <c r="XA54" s="1714"/>
      <c r="XB54" s="1714"/>
      <c r="XC54" s="1714"/>
      <c r="XD54" s="1714"/>
      <c r="XE54" s="1714"/>
      <c r="XF54" s="1714"/>
      <c r="XG54" s="1714"/>
      <c r="XH54" s="1714"/>
      <c r="XI54" s="1714"/>
      <c r="XJ54" s="1714"/>
      <c r="XK54" s="1714"/>
      <c r="XL54" s="1714"/>
      <c r="XM54" s="1714"/>
      <c r="XN54" s="1714"/>
      <c r="XO54" s="1714"/>
      <c r="XP54" s="1714"/>
      <c r="XQ54" s="1714"/>
      <c r="XR54" s="1714"/>
      <c r="XS54" s="1714"/>
      <c r="XT54" s="1714"/>
      <c r="XU54" s="1714"/>
      <c r="XV54" s="1714"/>
      <c r="XW54" s="1714"/>
      <c r="XX54" s="1714"/>
      <c r="XY54" s="1714"/>
      <c r="XZ54" s="1714"/>
      <c r="YA54" s="1714"/>
      <c r="YB54" s="1714"/>
      <c r="YC54" s="1714"/>
      <c r="YD54" s="1714"/>
      <c r="YE54" s="1714"/>
      <c r="YF54" s="1714"/>
      <c r="YG54" s="1714"/>
      <c r="YH54" s="1714"/>
      <c r="YI54" s="1714"/>
      <c r="YJ54" s="1714"/>
      <c r="YK54" s="1714"/>
      <c r="YL54" s="1714"/>
      <c r="YM54" s="1714"/>
      <c r="YN54" s="1714"/>
      <c r="YO54" s="1714"/>
      <c r="YP54" s="1714"/>
      <c r="YQ54" s="1714"/>
      <c r="YR54" s="1714"/>
      <c r="YS54" s="1714"/>
      <c r="YT54" s="1714"/>
      <c r="YU54" s="1714"/>
      <c r="YV54" s="1714"/>
      <c r="YW54" s="1714"/>
      <c r="YX54" s="1714"/>
      <c r="YY54" s="1714"/>
      <c r="YZ54" s="1714"/>
      <c r="ZA54" s="1714"/>
      <c r="ZB54" s="1714"/>
      <c r="ZC54" s="1714"/>
      <c r="ZD54" s="1714"/>
      <c r="ZE54" s="1714"/>
      <c r="ZF54" s="1714"/>
      <c r="ZG54" s="1714"/>
      <c r="ZH54" s="1714"/>
      <c r="ZI54" s="1714"/>
      <c r="ZJ54" s="1714"/>
      <c r="ZK54" s="1714"/>
      <c r="ZL54" s="1714"/>
      <c r="ZM54" s="1714"/>
      <c r="ZN54" s="1714"/>
      <c r="ZO54" s="1714"/>
      <c r="ZP54" s="1714"/>
      <c r="ZQ54" s="1714"/>
      <c r="ZR54" s="1714"/>
      <c r="ZS54" s="1714"/>
      <c r="ZT54" s="1714"/>
      <c r="ZU54" s="1714"/>
      <c r="ZV54" s="1714"/>
      <c r="ZW54" s="1714"/>
      <c r="ZX54" s="1714"/>
      <c r="ZY54" s="1714"/>
      <c r="ZZ54" s="1714"/>
      <c r="AAA54" s="1714"/>
      <c r="AAB54" s="1714"/>
      <c r="AAC54" s="1714"/>
      <c r="AAD54" s="1714"/>
      <c r="AAE54" s="1714"/>
      <c r="AAF54" s="1714"/>
      <c r="AAG54" s="1714"/>
      <c r="AAH54" s="1714"/>
      <c r="AAI54" s="1714"/>
      <c r="AAJ54" s="1714"/>
      <c r="AAK54" s="1714"/>
      <c r="AAL54" s="1714"/>
      <c r="AAM54" s="1714"/>
      <c r="AAN54" s="1714"/>
      <c r="AAO54" s="1714"/>
      <c r="AAP54" s="1714"/>
      <c r="AAQ54" s="1714"/>
      <c r="AAR54" s="1714"/>
      <c r="AAS54" s="1714"/>
      <c r="AAT54" s="1714"/>
      <c r="AAU54" s="1714"/>
      <c r="AAV54" s="1714"/>
      <c r="AAW54" s="1714"/>
      <c r="AAX54" s="1714"/>
      <c r="AAY54" s="1714"/>
      <c r="AAZ54" s="1714"/>
      <c r="ABA54" s="1714"/>
      <c r="ABB54" s="1714"/>
      <c r="ABC54" s="1714"/>
      <c r="ABD54" s="1714"/>
      <c r="ABE54" s="1714"/>
      <c r="ABF54" s="1714"/>
      <c r="ABG54" s="1714"/>
      <c r="ABH54" s="1714"/>
      <c r="ABI54" s="1714"/>
      <c r="ABJ54" s="1714"/>
      <c r="ABK54" s="1714"/>
      <c r="ABL54" s="1714"/>
      <c r="ABM54" s="1714"/>
      <c r="ABN54" s="1714"/>
      <c r="ABO54" s="1714"/>
      <c r="ABP54" s="1714"/>
      <c r="ABQ54" s="1714"/>
      <c r="ABR54" s="1714"/>
      <c r="ABS54" s="1714"/>
      <c r="ABT54" s="1714"/>
      <c r="ABU54" s="1714"/>
      <c r="ABV54" s="1714"/>
      <c r="ABW54" s="1714"/>
      <c r="ABX54" s="1714"/>
      <c r="ABY54" s="1714"/>
      <c r="ABZ54" s="1714"/>
      <c r="ACA54" s="1714"/>
      <c r="ACB54" s="1714"/>
      <c r="ACC54" s="1714"/>
      <c r="ACD54" s="1714"/>
      <c r="ACE54" s="1714"/>
      <c r="ACF54" s="1714"/>
      <c r="ACG54" s="1714"/>
      <c r="ACH54" s="1714"/>
      <c r="ACI54" s="1714"/>
      <c r="ACJ54" s="1714"/>
      <c r="ACK54" s="1714"/>
      <c r="ACL54" s="1714"/>
      <c r="ACM54" s="1714"/>
      <c r="ACN54" s="1714"/>
      <c r="ACO54" s="1714"/>
      <c r="ACP54" s="1714"/>
      <c r="ACQ54" s="1714"/>
      <c r="ACR54" s="1714"/>
      <c r="ACS54" s="1714"/>
      <c r="ACT54" s="1714"/>
      <c r="ACU54" s="1714"/>
      <c r="ACV54" s="1714"/>
      <c r="ACW54" s="1714"/>
      <c r="ACX54" s="1714"/>
      <c r="ACY54" s="1714"/>
      <c r="ACZ54" s="1714"/>
      <c r="ADA54" s="1714"/>
      <c r="ADB54" s="1714"/>
      <c r="ADC54" s="1714"/>
      <c r="ADD54" s="1714"/>
      <c r="ADE54" s="1714"/>
      <c r="ADF54" s="1714"/>
      <c r="ADG54" s="1714"/>
      <c r="ADH54" s="1714"/>
      <c r="ADI54" s="1714"/>
      <c r="ADJ54" s="1714"/>
      <c r="ADK54" s="1714"/>
      <c r="ADL54" s="1714"/>
      <c r="ADM54" s="1714"/>
      <c r="ADN54" s="1714"/>
      <c r="ADO54" s="1714"/>
      <c r="ADP54" s="1714"/>
      <c r="ADQ54" s="1714"/>
      <c r="ADR54" s="1714"/>
      <c r="ADS54" s="1714"/>
      <c r="ADT54" s="1714"/>
      <c r="ADU54" s="1714"/>
      <c r="ADV54" s="1714"/>
      <c r="ADW54" s="1714"/>
      <c r="ADX54" s="1714"/>
      <c r="ADY54" s="1714"/>
      <c r="ADZ54" s="1714"/>
      <c r="AEA54" s="1714"/>
      <c r="AEB54" s="1714"/>
      <c r="AEC54" s="1714"/>
      <c r="AED54" s="1714"/>
      <c r="AEE54" s="1714"/>
      <c r="AEF54" s="1714"/>
      <c r="AEG54" s="1714"/>
      <c r="AEH54" s="1714"/>
      <c r="AEI54" s="1714"/>
      <c r="AEJ54" s="1714"/>
      <c r="AEK54" s="1714"/>
      <c r="AEL54" s="1714"/>
      <c r="AEM54" s="1714"/>
      <c r="AEN54" s="1714"/>
      <c r="AEO54" s="1714"/>
      <c r="AEP54" s="1714"/>
      <c r="AEQ54" s="1714"/>
      <c r="AER54" s="1714"/>
      <c r="AES54" s="1714"/>
      <c r="AET54" s="1714"/>
      <c r="AEU54" s="1714"/>
      <c r="AEV54" s="1714"/>
      <c r="AEW54" s="1714"/>
      <c r="AEX54" s="1714"/>
      <c r="AEY54" s="1714"/>
      <c r="AEZ54" s="1714"/>
      <c r="AFA54" s="1714"/>
      <c r="AFB54" s="1714"/>
      <c r="AFC54" s="1714"/>
      <c r="AFD54" s="1714"/>
      <c r="AFE54" s="1714"/>
      <c r="AFF54" s="1714"/>
      <c r="AFG54" s="1714"/>
      <c r="AFH54" s="1714"/>
      <c r="AFI54" s="1714"/>
      <c r="AFJ54" s="1714"/>
      <c r="AFK54" s="1714"/>
      <c r="AFL54" s="1714"/>
      <c r="AFM54" s="1714"/>
      <c r="AFN54" s="1714"/>
      <c r="AFO54" s="1714"/>
      <c r="AFP54" s="1714"/>
      <c r="AFQ54" s="1714"/>
      <c r="AFR54" s="1714"/>
      <c r="AFS54" s="1714"/>
      <c r="AFT54" s="1714"/>
      <c r="AFU54" s="1714"/>
      <c r="AFV54" s="1714"/>
      <c r="AFW54" s="1714"/>
      <c r="AFX54" s="1714"/>
      <c r="AFY54" s="1714"/>
      <c r="AFZ54" s="1714"/>
      <c r="AGA54" s="1714"/>
      <c r="AGB54" s="1714"/>
      <c r="AGC54" s="1714"/>
      <c r="AGD54" s="1714"/>
      <c r="AGE54" s="1714"/>
      <c r="AGF54" s="1714"/>
      <c r="AGG54" s="1714"/>
      <c r="AGH54" s="1714"/>
      <c r="AGI54" s="1714"/>
      <c r="AGJ54" s="1714"/>
      <c r="AGK54" s="1714"/>
      <c r="AGL54" s="1714"/>
      <c r="AGM54" s="1714"/>
      <c r="AGN54" s="1714"/>
      <c r="AGO54" s="1714"/>
      <c r="AGP54" s="1714"/>
      <c r="AGQ54" s="1714"/>
      <c r="AGR54" s="1714"/>
      <c r="AGS54" s="1714"/>
      <c r="AGT54" s="1714"/>
      <c r="AGU54" s="1714"/>
      <c r="AGV54" s="1714"/>
      <c r="AGW54" s="1714"/>
      <c r="AGX54" s="1714"/>
      <c r="AGY54" s="1714"/>
      <c r="AGZ54" s="1714"/>
      <c r="AHA54" s="1714"/>
      <c r="AHB54" s="1714"/>
      <c r="AHC54" s="1714"/>
      <c r="AHD54" s="1714"/>
      <c r="AHE54" s="1714"/>
      <c r="AHF54" s="1714"/>
      <c r="AHG54" s="1714"/>
      <c r="AHH54" s="1714"/>
      <c r="AHI54" s="1714"/>
      <c r="AHJ54" s="1714"/>
      <c r="AHK54" s="1714"/>
      <c r="AHL54" s="1714"/>
      <c r="AHM54" s="1714"/>
      <c r="AHN54" s="1714"/>
      <c r="AHO54" s="1714"/>
      <c r="AHP54" s="1714"/>
      <c r="AHQ54" s="1714"/>
      <c r="AHR54" s="1714"/>
      <c r="AHS54" s="1714"/>
      <c r="AHT54" s="1714"/>
      <c r="AHU54" s="1714"/>
      <c r="AHV54" s="1714"/>
      <c r="AHW54" s="1714"/>
      <c r="AHX54" s="1714"/>
      <c r="AHY54" s="1714"/>
      <c r="AHZ54" s="1714"/>
      <c r="AIA54" s="1714"/>
      <c r="AIB54" s="1714"/>
      <c r="AIC54" s="1714"/>
      <c r="AID54" s="1714"/>
      <c r="AIE54" s="1714"/>
      <c r="AIF54" s="1714"/>
      <c r="AIG54" s="1714"/>
      <c r="AIH54" s="1714"/>
      <c r="AII54" s="1714"/>
      <c r="AIJ54" s="1714"/>
      <c r="AIK54" s="1714"/>
      <c r="AIL54" s="1714"/>
      <c r="AIM54" s="1714"/>
      <c r="AIN54" s="1714"/>
      <c r="AIO54" s="1714"/>
      <c r="AIP54" s="1714"/>
      <c r="AIQ54" s="1714"/>
      <c r="AIR54" s="1714"/>
      <c r="AIS54" s="1714"/>
      <c r="AIT54" s="1714"/>
      <c r="AIU54" s="1714"/>
      <c r="AIV54" s="1714"/>
      <c r="AIW54" s="1714"/>
      <c r="AIX54" s="1714"/>
      <c r="AIY54" s="1714"/>
      <c r="AIZ54" s="1714"/>
      <c r="AJA54" s="1714"/>
      <c r="AJB54" s="1714"/>
      <c r="AJC54" s="1714"/>
      <c r="AJD54" s="1714"/>
      <c r="AJE54" s="1714"/>
      <c r="AJF54" s="1714"/>
      <c r="AJG54" s="1714"/>
      <c r="AJH54" s="1714"/>
      <c r="AJI54" s="1714"/>
      <c r="AJJ54" s="1714"/>
      <c r="AJK54" s="1714"/>
      <c r="AJL54" s="1714"/>
      <c r="AJM54" s="1714"/>
      <c r="AJN54" s="1714"/>
      <c r="AJO54" s="1714"/>
      <c r="AJP54" s="1714"/>
      <c r="AJQ54" s="1714"/>
      <c r="AJR54" s="1714"/>
      <c r="AJS54" s="1714"/>
      <c r="AJT54" s="1714"/>
      <c r="AJU54" s="1714"/>
      <c r="AJV54" s="1714"/>
      <c r="AJW54" s="1714"/>
      <c r="AJX54" s="1714"/>
      <c r="AJY54" s="1714"/>
      <c r="AJZ54" s="1714"/>
      <c r="AKA54" s="1714"/>
      <c r="AKB54" s="1714"/>
      <c r="AKC54" s="1714"/>
      <c r="AKD54" s="1714"/>
      <c r="AKE54" s="1714"/>
      <c r="AKF54" s="1714"/>
      <c r="AKG54" s="1714"/>
      <c r="AKH54" s="1714"/>
      <c r="AKI54" s="1714"/>
      <c r="AKJ54" s="1714"/>
      <c r="AKK54" s="1714"/>
      <c r="AKL54" s="1714"/>
      <c r="AKM54" s="1714"/>
      <c r="AKN54" s="1714"/>
      <c r="AKO54" s="1714"/>
      <c r="AKP54" s="1714"/>
      <c r="AKQ54" s="1714"/>
      <c r="AKR54" s="1714"/>
      <c r="AKS54" s="1714"/>
      <c r="AKT54" s="1714"/>
      <c r="AKU54" s="1714"/>
      <c r="AKV54" s="1714"/>
      <c r="AKW54" s="1714"/>
      <c r="AKX54" s="1714"/>
      <c r="AKY54" s="1714"/>
      <c r="AKZ54" s="1714"/>
      <c r="ALA54" s="1714"/>
      <c r="ALB54" s="1714"/>
      <c r="ALC54" s="1714"/>
      <c r="ALD54" s="1714"/>
      <c r="ALE54" s="1714"/>
      <c r="ALF54" s="1714"/>
      <c r="ALG54" s="1714"/>
      <c r="ALH54" s="1714"/>
      <c r="ALI54" s="1714"/>
      <c r="ALJ54" s="1714"/>
      <c r="ALK54" s="1714"/>
      <c r="ALL54" s="1714"/>
      <c r="ALM54" s="1714"/>
      <c r="ALN54" s="1714"/>
      <c r="ALO54" s="1714"/>
      <c r="ALP54" s="1714"/>
      <c r="ALQ54" s="1714"/>
      <c r="ALR54" s="1714"/>
      <c r="ALS54" s="1714"/>
      <c r="ALT54" s="1714"/>
      <c r="ALU54" s="1714"/>
      <c r="ALV54" s="1714"/>
      <c r="ALW54" s="1714"/>
      <c r="ALX54" s="1714"/>
      <c r="ALY54" s="1714"/>
      <c r="ALZ54" s="1714"/>
      <c r="AMA54" s="1714"/>
      <c r="AMB54" s="1714"/>
      <c r="AMC54" s="1714"/>
      <c r="AMD54" s="1714"/>
      <c r="AME54" s="1714"/>
      <c r="AMF54" s="1714"/>
      <c r="AMG54" s="1714"/>
      <c r="AMH54" s="1714"/>
      <c r="AMI54" s="1714"/>
      <c r="AMJ54" s="1714"/>
      <c r="AMK54" s="1714"/>
    </row>
    <row r="55" spans="1:1025" s="1409" customFormat="1" ht="30" customHeight="1">
      <c r="A55" s="1705" t="s">
        <v>3862</v>
      </c>
      <c r="B55" s="1705" t="s">
        <v>3863</v>
      </c>
      <c r="C55" s="1705" t="s">
        <v>647</v>
      </c>
      <c r="D55" s="1705" t="s">
        <v>4179</v>
      </c>
      <c r="E55" s="1705" t="s">
        <v>4036</v>
      </c>
      <c r="F55" s="1705" t="s">
        <v>4180</v>
      </c>
      <c r="G55" s="1709" t="s">
        <v>4181</v>
      </c>
      <c r="H55" s="1705"/>
      <c r="I55" s="1705"/>
      <c r="J55" s="1705"/>
      <c r="K55" s="1705"/>
      <c r="L55" s="1705"/>
      <c r="M55" s="1705"/>
      <c r="N55" s="1705"/>
      <c r="O55" s="1705"/>
      <c r="P55" s="1705" t="s">
        <v>4182</v>
      </c>
      <c r="Q55" s="1705" t="s">
        <v>3926</v>
      </c>
      <c r="R55" s="1739"/>
      <c r="S55" s="1705" t="s">
        <v>3926</v>
      </c>
      <c r="T55" s="1705" t="s">
        <v>3927</v>
      </c>
      <c r="U55" s="1705" t="s">
        <v>3926</v>
      </c>
      <c r="V55" s="1705" t="s">
        <v>3928</v>
      </c>
      <c r="W55" s="1705" t="s">
        <v>3928</v>
      </c>
      <c r="X55" s="1705" t="s">
        <v>3874</v>
      </c>
      <c r="Y55" s="1705" t="s">
        <v>1146</v>
      </c>
      <c r="Z55" s="1705" t="s">
        <v>1146</v>
      </c>
      <c r="AA55" s="1705" t="s">
        <v>1146</v>
      </c>
      <c r="AB55" s="1705" t="s">
        <v>4183</v>
      </c>
      <c r="AC55" s="1705" t="s">
        <v>4184</v>
      </c>
      <c r="AD55" s="1705" t="s">
        <v>3906</v>
      </c>
      <c r="AE55" s="1705" t="s">
        <v>138</v>
      </c>
      <c r="AF55" s="1705" t="s">
        <v>3881</v>
      </c>
      <c r="AG55" s="1705"/>
      <c r="AH55" s="1705"/>
      <c r="AI55" s="1705"/>
      <c r="AJ55" s="1705"/>
      <c r="AK55" s="1705"/>
      <c r="AL55" s="1705"/>
      <c r="AM55" s="1705"/>
      <c r="AN55" s="1705"/>
      <c r="AO55" s="1705"/>
      <c r="AP55" s="1705"/>
      <c r="AQ55" s="1705"/>
      <c r="AR55" s="1705"/>
      <c r="AS55" s="1705"/>
      <c r="AT55" s="1705"/>
      <c r="AU55" s="1705"/>
      <c r="AV55" s="1705"/>
      <c r="AW55" s="1705"/>
      <c r="AX55" s="1705"/>
      <c r="AY55" s="1705"/>
      <c r="AZ55" s="1705"/>
      <c r="BA55" s="1705" t="s">
        <v>3931</v>
      </c>
      <c r="BB55" s="1714"/>
      <c r="BC55" s="1714"/>
      <c r="BD55" s="1714"/>
      <c r="BE55" s="1714"/>
      <c r="BF55" s="1714"/>
      <c r="BG55" s="1714"/>
      <c r="BH55" s="1714"/>
      <c r="BI55" s="1714"/>
      <c r="BJ55" s="1714"/>
      <c r="BK55" s="1714"/>
      <c r="BL55" s="1714"/>
      <c r="BM55" s="1714"/>
      <c r="BN55" s="1714"/>
      <c r="BO55" s="1714"/>
      <c r="BP55" s="1714"/>
      <c r="BQ55" s="1714"/>
      <c r="BR55" s="1714"/>
      <c r="BS55" s="1714"/>
      <c r="BT55" s="1714"/>
      <c r="BU55" s="1714"/>
      <c r="BV55" s="1714"/>
      <c r="BW55" s="1714"/>
      <c r="BX55" s="1714"/>
      <c r="BY55" s="1714"/>
      <c r="BZ55" s="1714"/>
      <c r="CA55" s="1714"/>
      <c r="CB55" s="1714"/>
      <c r="CC55" s="1714"/>
      <c r="CD55" s="1714"/>
      <c r="CE55" s="1714"/>
      <c r="CF55" s="1714"/>
      <c r="CG55" s="1714"/>
      <c r="CH55" s="1714"/>
      <c r="CI55" s="1714"/>
      <c r="CJ55" s="1714"/>
      <c r="CK55" s="1714"/>
      <c r="CL55" s="1714"/>
      <c r="CM55" s="1714"/>
      <c r="CN55" s="1714"/>
      <c r="CO55" s="1714"/>
      <c r="CP55" s="1714"/>
      <c r="CQ55" s="1714"/>
      <c r="CR55" s="1714"/>
      <c r="CS55" s="1714"/>
      <c r="CT55" s="1714"/>
      <c r="CU55" s="1714"/>
      <c r="CV55" s="1714"/>
      <c r="CW55" s="1714"/>
      <c r="CX55" s="1714"/>
      <c r="CY55" s="1714"/>
      <c r="CZ55" s="1714"/>
      <c r="DA55" s="1714"/>
      <c r="DB55" s="1714"/>
      <c r="DC55" s="1714"/>
      <c r="DD55" s="1714"/>
      <c r="DE55" s="1714"/>
      <c r="DF55" s="1714"/>
      <c r="DG55" s="1714"/>
      <c r="DH55" s="1714"/>
      <c r="DI55" s="1714"/>
      <c r="DJ55" s="1714"/>
      <c r="DK55" s="1714"/>
      <c r="DL55" s="1714"/>
      <c r="DM55" s="1714"/>
      <c r="DN55" s="1714"/>
      <c r="DO55" s="1714"/>
      <c r="DP55" s="1714"/>
      <c r="DQ55" s="1714"/>
      <c r="DR55" s="1714"/>
      <c r="DS55" s="1714"/>
      <c r="DT55" s="1714"/>
      <c r="DU55" s="1714"/>
      <c r="DV55" s="1714"/>
      <c r="DW55" s="1714"/>
      <c r="DX55" s="1714"/>
      <c r="DY55" s="1714"/>
      <c r="DZ55" s="1714"/>
      <c r="EA55" s="1714"/>
      <c r="EB55" s="1714"/>
      <c r="EC55" s="1714"/>
      <c r="ED55" s="1714"/>
      <c r="EE55" s="1714"/>
      <c r="EF55" s="1714"/>
      <c r="EG55" s="1714"/>
      <c r="EH55" s="1714"/>
      <c r="EI55" s="1714"/>
      <c r="EJ55" s="1714"/>
      <c r="EK55" s="1714"/>
      <c r="EL55" s="1714"/>
      <c r="EM55" s="1714"/>
      <c r="EN55" s="1714"/>
      <c r="EO55" s="1714"/>
      <c r="EP55" s="1714"/>
      <c r="EQ55" s="1714"/>
      <c r="ER55" s="1714"/>
      <c r="ES55" s="1714"/>
      <c r="ET55" s="1714"/>
      <c r="EU55" s="1714"/>
      <c r="EV55" s="1714"/>
      <c r="EW55" s="1714"/>
      <c r="EX55" s="1714"/>
      <c r="EY55" s="1714"/>
      <c r="EZ55" s="1714"/>
      <c r="FA55" s="1714"/>
      <c r="FB55" s="1714"/>
      <c r="FC55" s="1714"/>
      <c r="FD55" s="1714"/>
      <c r="FE55" s="1714"/>
      <c r="FF55" s="1714"/>
      <c r="FG55" s="1714"/>
      <c r="FH55" s="1714"/>
      <c r="FI55" s="1714"/>
      <c r="FJ55" s="1714"/>
      <c r="FK55" s="1714"/>
      <c r="FL55" s="1714"/>
      <c r="FM55" s="1714"/>
      <c r="FN55" s="1714"/>
      <c r="FO55" s="1714"/>
      <c r="FP55" s="1714"/>
      <c r="FQ55" s="1714"/>
      <c r="FR55" s="1714"/>
      <c r="FS55" s="1714"/>
      <c r="FT55" s="1714"/>
      <c r="FU55" s="1714"/>
      <c r="FV55" s="1714"/>
      <c r="FW55" s="1714"/>
      <c r="FX55" s="1714"/>
      <c r="FY55" s="1714"/>
      <c r="FZ55" s="1714"/>
      <c r="GA55" s="1714"/>
      <c r="GB55" s="1714"/>
      <c r="GC55" s="1714"/>
      <c r="GD55" s="1714"/>
      <c r="GE55" s="1714"/>
      <c r="GF55" s="1714"/>
      <c r="GG55" s="1714"/>
      <c r="GH55" s="1714"/>
      <c r="GI55" s="1714"/>
      <c r="GJ55" s="1714"/>
      <c r="GK55" s="1714"/>
      <c r="GL55" s="1714"/>
      <c r="GM55" s="1714"/>
      <c r="GN55" s="1714"/>
      <c r="GO55" s="1714"/>
      <c r="GP55" s="1714"/>
      <c r="GQ55" s="1714"/>
      <c r="GR55" s="1714"/>
      <c r="GS55" s="1714"/>
      <c r="GT55" s="1714"/>
      <c r="GU55" s="1714"/>
      <c r="GV55" s="1714"/>
      <c r="GW55" s="1714"/>
      <c r="GX55" s="1714"/>
      <c r="GY55" s="1714"/>
      <c r="GZ55" s="1714"/>
      <c r="HA55" s="1714"/>
      <c r="HB55" s="1714"/>
      <c r="HC55" s="1714"/>
      <c r="HD55" s="1714"/>
      <c r="HE55" s="1714"/>
      <c r="HF55" s="1714"/>
      <c r="HG55" s="1714"/>
      <c r="HH55" s="1714"/>
      <c r="HI55" s="1714"/>
      <c r="HJ55" s="1714"/>
      <c r="HK55" s="1714"/>
      <c r="HL55" s="1714"/>
      <c r="HM55" s="1714"/>
      <c r="HN55" s="1714"/>
      <c r="HO55" s="1714"/>
      <c r="HP55" s="1714"/>
      <c r="HQ55" s="1714"/>
      <c r="HR55" s="1714"/>
      <c r="HS55" s="1714"/>
      <c r="HT55" s="1714"/>
      <c r="HU55" s="1714"/>
      <c r="HV55" s="1714"/>
      <c r="HW55" s="1714"/>
      <c r="HX55" s="1714"/>
      <c r="HY55" s="1714"/>
      <c r="HZ55" s="1714"/>
      <c r="IA55" s="1714"/>
      <c r="IB55" s="1714"/>
      <c r="IC55" s="1714"/>
      <c r="ID55" s="1714"/>
      <c r="IE55" s="1714"/>
      <c r="IF55" s="1714"/>
      <c r="IG55" s="1714"/>
      <c r="IH55" s="1714"/>
      <c r="II55" s="1714"/>
      <c r="IJ55" s="1714"/>
      <c r="IK55" s="1714"/>
      <c r="IL55" s="1714"/>
      <c r="IM55" s="1714"/>
      <c r="IN55" s="1714"/>
      <c r="IO55" s="1714"/>
      <c r="IP55" s="1714"/>
      <c r="IQ55" s="1714"/>
      <c r="IR55" s="1714"/>
      <c r="IS55" s="1714"/>
      <c r="IT55" s="1714"/>
      <c r="IU55" s="1714"/>
      <c r="IV55" s="1714"/>
      <c r="IW55" s="1714"/>
      <c r="IX55" s="1714"/>
      <c r="IY55" s="1714"/>
      <c r="IZ55" s="1714"/>
      <c r="JA55" s="1714"/>
      <c r="JB55" s="1714"/>
      <c r="JC55" s="1714"/>
      <c r="JD55" s="1714"/>
      <c r="JE55" s="1714"/>
      <c r="JF55" s="1714"/>
      <c r="JG55" s="1714"/>
      <c r="JH55" s="1714"/>
      <c r="JI55" s="1714"/>
      <c r="JJ55" s="1714"/>
      <c r="JK55" s="1714"/>
      <c r="JL55" s="1714"/>
      <c r="JM55" s="1714"/>
      <c r="JN55" s="1714"/>
      <c r="JO55" s="1714"/>
      <c r="JP55" s="1714"/>
      <c r="JQ55" s="1714"/>
      <c r="JR55" s="1714"/>
      <c r="JS55" s="1714"/>
      <c r="JT55" s="1714"/>
      <c r="JU55" s="1714"/>
      <c r="JV55" s="1714"/>
      <c r="JW55" s="1714"/>
      <c r="JX55" s="1714"/>
      <c r="JY55" s="1714"/>
      <c r="JZ55" s="1714"/>
      <c r="KA55" s="1714"/>
      <c r="KB55" s="1714"/>
      <c r="KC55" s="1714"/>
      <c r="KD55" s="1714"/>
      <c r="KE55" s="1714"/>
      <c r="KF55" s="1714"/>
      <c r="KG55" s="1714"/>
      <c r="KH55" s="1714"/>
      <c r="KI55" s="1714"/>
      <c r="KJ55" s="1714"/>
      <c r="KK55" s="1714"/>
      <c r="KL55" s="1714"/>
      <c r="KM55" s="1714"/>
      <c r="KN55" s="1714"/>
      <c r="KO55" s="1714"/>
      <c r="KP55" s="1714"/>
      <c r="KQ55" s="1714"/>
      <c r="KR55" s="1714"/>
      <c r="KS55" s="1714"/>
      <c r="KT55" s="1714"/>
      <c r="KU55" s="1714"/>
      <c r="KV55" s="1714"/>
      <c r="KW55" s="1714"/>
      <c r="KX55" s="1714"/>
      <c r="KY55" s="1714"/>
      <c r="KZ55" s="1714"/>
      <c r="LA55" s="1714"/>
      <c r="LB55" s="1714"/>
      <c r="LC55" s="1714"/>
      <c r="LD55" s="1714"/>
      <c r="LE55" s="1714"/>
      <c r="LF55" s="1714"/>
      <c r="LG55" s="1714"/>
      <c r="LH55" s="1714"/>
      <c r="LI55" s="1714"/>
      <c r="LJ55" s="1714"/>
      <c r="LK55" s="1714"/>
      <c r="LL55" s="1714"/>
      <c r="LM55" s="1714"/>
      <c r="LN55" s="1714"/>
      <c r="LO55" s="1714"/>
      <c r="LP55" s="1714"/>
      <c r="LQ55" s="1714"/>
      <c r="LR55" s="1714"/>
      <c r="LS55" s="1714"/>
      <c r="LT55" s="1714"/>
      <c r="LU55" s="1714"/>
      <c r="LV55" s="1714"/>
      <c r="LW55" s="1714"/>
      <c r="LX55" s="1714"/>
      <c r="LY55" s="1714"/>
      <c r="LZ55" s="1714"/>
      <c r="MA55" s="1714"/>
      <c r="MB55" s="1714"/>
      <c r="MC55" s="1714"/>
      <c r="MD55" s="1714"/>
      <c r="ME55" s="1714"/>
      <c r="MF55" s="1714"/>
      <c r="MG55" s="1714"/>
      <c r="MH55" s="1714"/>
      <c r="MI55" s="1714"/>
      <c r="MJ55" s="1714"/>
      <c r="MK55" s="1714"/>
      <c r="ML55" s="1714"/>
      <c r="MM55" s="1714"/>
      <c r="MN55" s="1714"/>
      <c r="MO55" s="1714"/>
      <c r="MP55" s="1714"/>
      <c r="MQ55" s="1714"/>
      <c r="MR55" s="1714"/>
      <c r="MS55" s="1714"/>
      <c r="MT55" s="1714"/>
      <c r="MU55" s="1714"/>
      <c r="MV55" s="1714"/>
      <c r="MW55" s="1714"/>
      <c r="MX55" s="1714"/>
      <c r="MY55" s="1714"/>
      <c r="MZ55" s="1714"/>
      <c r="NA55" s="1714"/>
      <c r="NB55" s="1714"/>
      <c r="NC55" s="1714"/>
      <c r="ND55" s="1714"/>
      <c r="NE55" s="1714"/>
      <c r="NF55" s="1714"/>
      <c r="NG55" s="1714"/>
      <c r="NH55" s="1714"/>
      <c r="NI55" s="1714"/>
      <c r="NJ55" s="1714"/>
      <c r="NK55" s="1714"/>
      <c r="NL55" s="1714"/>
      <c r="NM55" s="1714"/>
      <c r="NN55" s="1714"/>
      <c r="NO55" s="1714"/>
      <c r="NP55" s="1714"/>
      <c r="NQ55" s="1714"/>
      <c r="NR55" s="1714"/>
      <c r="NS55" s="1714"/>
      <c r="NT55" s="1714"/>
      <c r="NU55" s="1714"/>
      <c r="NV55" s="1714"/>
      <c r="NW55" s="1714"/>
      <c r="NX55" s="1714"/>
      <c r="NY55" s="1714"/>
      <c r="NZ55" s="1714"/>
      <c r="OA55" s="1714"/>
      <c r="OB55" s="1714"/>
      <c r="OC55" s="1714"/>
      <c r="OD55" s="1714"/>
      <c r="OE55" s="1714"/>
      <c r="OF55" s="1714"/>
      <c r="OG55" s="1714"/>
      <c r="OH55" s="1714"/>
      <c r="OI55" s="1714"/>
      <c r="OJ55" s="1714"/>
      <c r="OK55" s="1714"/>
      <c r="OL55" s="1714"/>
      <c r="OM55" s="1714"/>
      <c r="ON55" s="1714"/>
      <c r="OO55" s="1714"/>
      <c r="OP55" s="1714"/>
      <c r="OQ55" s="1714"/>
      <c r="OR55" s="1714"/>
      <c r="OS55" s="1714"/>
      <c r="OT55" s="1714"/>
      <c r="OU55" s="1714"/>
      <c r="OV55" s="1714"/>
      <c r="OW55" s="1714"/>
      <c r="OX55" s="1714"/>
      <c r="OY55" s="1714"/>
      <c r="OZ55" s="1714"/>
      <c r="PA55" s="1714"/>
      <c r="PB55" s="1714"/>
      <c r="PC55" s="1714"/>
      <c r="PD55" s="1714"/>
      <c r="PE55" s="1714"/>
      <c r="PF55" s="1714"/>
      <c r="PG55" s="1714"/>
      <c r="PH55" s="1714"/>
      <c r="PI55" s="1714"/>
      <c r="PJ55" s="1714"/>
      <c r="PK55" s="1714"/>
      <c r="PL55" s="1714"/>
      <c r="PM55" s="1714"/>
      <c r="PN55" s="1714"/>
      <c r="PO55" s="1714"/>
      <c r="PP55" s="1714"/>
      <c r="PQ55" s="1714"/>
      <c r="PR55" s="1714"/>
      <c r="PS55" s="1714"/>
      <c r="PT55" s="1714"/>
      <c r="PU55" s="1714"/>
      <c r="PV55" s="1714"/>
      <c r="PW55" s="1714"/>
      <c r="PX55" s="1714"/>
      <c r="PY55" s="1714"/>
      <c r="PZ55" s="1714"/>
      <c r="QA55" s="1714"/>
      <c r="QB55" s="1714"/>
      <c r="QC55" s="1714"/>
      <c r="QD55" s="1714"/>
      <c r="QE55" s="1714"/>
      <c r="QF55" s="1714"/>
      <c r="QG55" s="1714"/>
      <c r="QH55" s="1714"/>
      <c r="QI55" s="1714"/>
      <c r="QJ55" s="1714"/>
      <c r="QK55" s="1714"/>
      <c r="QL55" s="1714"/>
      <c r="QM55" s="1714"/>
      <c r="QN55" s="1714"/>
      <c r="QO55" s="1714"/>
      <c r="QP55" s="1714"/>
      <c r="QQ55" s="1714"/>
      <c r="QR55" s="1714"/>
      <c r="QS55" s="1714"/>
      <c r="QT55" s="1714"/>
      <c r="QU55" s="1714"/>
      <c r="QV55" s="1714"/>
      <c r="QW55" s="1714"/>
      <c r="QX55" s="1714"/>
      <c r="QY55" s="1714"/>
      <c r="QZ55" s="1714"/>
      <c r="RA55" s="1714"/>
      <c r="RB55" s="1714"/>
      <c r="RC55" s="1714"/>
      <c r="RD55" s="1714"/>
      <c r="RE55" s="1714"/>
      <c r="RF55" s="1714"/>
      <c r="RG55" s="1714"/>
      <c r="RH55" s="1714"/>
      <c r="RI55" s="1714"/>
      <c r="RJ55" s="1714"/>
      <c r="RK55" s="1714"/>
      <c r="RL55" s="1714"/>
      <c r="RM55" s="1714"/>
      <c r="RN55" s="1714"/>
      <c r="RO55" s="1714"/>
      <c r="RP55" s="1714"/>
      <c r="RQ55" s="1714"/>
      <c r="RR55" s="1714"/>
      <c r="RS55" s="1714"/>
      <c r="RT55" s="1714"/>
      <c r="RU55" s="1714"/>
      <c r="RV55" s="1714"/>
      <c r="RW55" s="1714"/>
      <c r="RX55" s="1714"/>
      <c r="RY55" s="1714"/>
      <c r="RZ55" s="1714"/>
      <c r="SA55" s="1714"/>
      <c r="SB55" s="1714"/>
      <c r="SC55" s="1714"/>
      <c r="SD55" s="1714"/>
      <c r="SE55" s="1714"/>
      <c r="SF55" s="1714"/>
      <c r="SG55" s="1714"/>
      <c r="SH55" s="1714"/>
      <c r="SI55" s="1714"/>
      <c r="SJ55" s="1714"/>
      <c r="SK55" s="1714"/>
      <c r="SL55" s="1714"/>
      <c r="SM55" s="1714"/>
      <c r="SN55" s="1714"/>
      <c r="SO55" s="1714"/>
      <c r="SP55" s="1714"/>
      <c r="SQ55" s="1714"/>
      <c r="SR55" s="1714"/>
      <c r="SS55" s="1714"/>
      <c r="ST55" s="1714"/>
      <c r="SU55" s="1714"/>
      <c r="SV55" s="1714"/>
      <c r="SW55" s="1714"/>
      <c r="SX55" s="1714"/>
      <c r="SY55" s="1714"/>
      <c r="SZ55" s="1714"/>
      <c r="TA55" s="1714"/>
      <c r="TB55" s="1714"/>
      <c r="TC55" s="1714"/>
      <c r="TD55" s="1714"/>
      <c r="TE55" s="1714"/>
      <c r="TF55" s="1714"/>
      <c r="TG55" s="1714"/>
      <c r="TH55" s="1714"/>
      <c r="TI55" s="1714"/>
      <c r="TJ55" s="1714"/>
      <c r="TK55" s="1714"/>
      <c r="TL55" s="1714"/>
      <c r="TM55" s="1714"/>
      <c r="TN55" s="1714"/>
      <c r="TO55" s="1714"/>
      <c r="TP55" s="1714"/>
      <c r="TQ55" s="1714"/>
      <c r="TR55" s="1714"/>
      <c r="TS55" s="1714"/>
      <c r="TT55" s="1714"/>
      <c r="TU55" s="1714"/>
      <c r="TV55" s="1714"/>
      <c r="TW55" s="1714"/>
      <c r="TX55" s="1714"/>
      <c r="TY55" s="1714"/>
      <c r="TZ55" s="1714"/>
      <c r="UA55" s="1714"/>
      <c r="UB55" s="1714"/>
      <c r="UC55" s="1714"/>
      <c r="UD55" s="1714"/>
      <c r="UE55" s="1714"/>
      <c r="UF55" s="1714"/>
      <c r="UG55" s="1714"/>
      <c r="UH55" s="1714"/>
      <c r="UI55" s="1714"/>
      <c r="UJ55" s="1714"/>
      <c r="UK55" s="1714"/>
      <c r="UL55" s="1714"/>
      <c r="UM55" s="1714"/>
      <c r="UN55" s="1714"/>
      <c r="UO55" s="1714"/>
      <c r="UP55" s="1714"/>
      <c r="UQ55" s="1714"/>
      <c r="UR55" s="1714"/>
      <c r="US55" s="1714"/>
      <c r="UT55" s="1714"/>
      <c r="UU55" s="1714"/>
      <c r="UV55" s="1714"/>
      <c r="UW55" s="1714"/>
      <c r="UX55" s="1714"/>
      <c r="UY55" s="1714"/>
      <c r="UZ55" s="1714"/>
      <c r="VA55" s="1714"/>
      <c r="VB55" s="1714"/>
      <c r="VC55" s="1714"/>
      <c r="VD55" s="1714"/>
      <c r="VE55" s="1714"/>
      <c r="VF55" s="1714"/>
      <c r="VG55" s="1714"/>
      <c r="VH55" s="1714"/>
      <c r="VI55" s="1714"/>
      <c r="VJ55" s="1714"/>
      <c r="VK55" s="1714"/>
      <c r="VL55" s="1714"/>
      <c r="VM55" s="1714"/>
      <c r="VN55" s="1714"/>
      <c r="VO55" s="1714"/>
      <c r="VP55" s="1714"/>
      <c r="VQ55" s="1714"/>
      <c r="VR55" s="1714"/>
      <c r="VS55" s="1714"/>
      <c r="VT55" s="1714"/>
      <c r="VU55" s="1714"/>
      <c r="VV55" s="1714"/>
      <c r="VW55" s="1714"/>
      <c r="VX55" s="1714"/>
      <c r="VY55" s="1714"/>
      <c r="VZ55" s="1714"/>
      <c r="WA55" s="1714"/>
      <c r="WB55" s="1714"/>
      <c r="WC55" s="1714"/>
      <c r="WD55" s="1714"/>
      <c r="WE55" s="1714"/>
      <c r="WF55" s="1714"/>
      <c r="WG55" s="1714"/>
      <c r="WH55" s="1714"/>
      <c r="WI55" s="1714"/>
      <c r="WJ55" s="1714"/>
      <c r="WK55" s="1714"/>
      <c r="WL55" s="1714"/>
      <c r="WM55" s="1714"/>
      <c r="WN55" s="1714"/>
      <c r="WO55" s="1714"/>
      <c r="WP55" s="1714"/>
      <c r="WQ55" s="1714"/>
      <c r="WR55" s="1714"/>
      <c r="WS55" s="1714"/>
      <c r="WT55" s="1714"/>
      <c r="WU55" s="1714"/>
      <c r="WV55" s="1714"/>
      <c r="WW55" s="1714"/>
      <c r="WX55" s="1714"/>
      <c r="WY55" s="1714"/>
      <c r="WZ55" s="1714"/>
      <c r="XA55" s="1714"/>
      <c r="XB55" s="1714"/>
      <c r="XC55" s="1714"/>
      <c r="XD55" s="1714"/>
      <c r="XE55" s="1714"/>
      <c r="XF55" s="1714"/>
      <c r="XG55" s="1714"/>
      <c r="XH55" s="1714"/>
      <c r="XI55" s="1714"/>
      <c r="XJ55" s="1714"/>
      <c r="XK55" s="1714"/>
      <c r="XL55" s="1714"/>
      <c r="XM55" s="1714"/>
      <c r="XN55" s="1714"/>
      <c r="XO55" s="1714"/>
      <c r="XP55" s="1714"/>
      <c r="XQ55" s="1714"/>
      <c r="XR55" s="1714"/>
      <c r="XS55" s="1714"/>
      <c r="XT55" s="1714"/>
      <c r="XU55" s="1714"/>
      <c r="XV55" s="1714"/>
      <c r="XW55" s="1714"/>
      <c r="XX55" s="1714"/>
      <c r="XY55" s="1714"/>
      <c r="XZ55" s="1714"/>
      <c r="YA55" s="1714"/>
      <c r="YB55" s="1714"/>
      <c r="YC55" s="1714"/>
      <c r="YD55" s="1714"/>
      <c r="YE55" s="1714"/>
      <c r="YF55" s="1714"/>
      <c r="YG55" s="1714"/>
      <c r="YH55" s="1714"/>
      <c r="YI55" s="1714"/>
      <c r="YJ55" s="1714"/>
      <c r="YK55" s="1714"/>
      <c r="YL55" s="1714"/>
      <c r="YM55" s="1714"/>
      <c r="YN55" s="1714"/>
      <c r="YO55" s="1714"/>
      <c r="YP55" s="1714"/>
      <c r="YQ55" s="1714"/>
      <c r="YR55" s="1714"/>
      <c r="YS55" s="1714"/>
      <c r="YT55" s="1714"/>
      <c r="YU55" s="1714"/>
      <c r="YV55" s="1714"/>
      <c r="YW55" s="1714"/>
      <c r="YX55" s="1714"/>
      <c r="YY55" s="1714"/>
      <c r="YZ55" s="1714"/>
      <c r="ZA55" s="1714"/>
      <c r="ZB55" s="1714"/>
      <c r="ZC55" s="1714"/>
      <c r="ZD55" s="1714"/>
      <c r="ZE55" s="1714"/>
      <c r="ZF55" s="1714"/>
      <c r="ZG55" s="1714"/>
      <c r="ZH55" s="1714"/>
      <c r="ZI55" s="1714"/>
      <c r="ZJ55" s="1714"/>
      <c r="ZK55" s="1714"/>
      <c r="ZL55" s="1714"/>
      <c r="ZM55" s="1714"/>
      <c r="ZN55" s="1714"/>
      <c r="ZO55" s="1714"/>
      <c r="ZP55" s="1714"/>
      <c r="ZQ55" s="1714"/>
      <c r="ZR55" s="1714"/>
      <c r="ZS55" s="1714"/>
      <c r="ZT55" s="1714"/>
      <c r="ZU55" s="1714"/>
      <c r="ZV55" s="1714"/>
      <c r="ZW55" s="1714"/>
      <c r="ZX55" s="1714"/>
      <c r="ZY55" s="1714"/>
      <c r="ZZ55" s="1714"/>
      <c r="AAA55" s="1714"/>
      <c r="AAB55" s="1714"/>
      <c r="AAC55" s="1714"/>
      <c r="AAD55" s="1714"/>
      <c r="AAE55" s="1714"/>
      <c r="AAF55" s="1714"/>
      <c r="AAG55" s="1714"/>
      <c r="AAH55" s="1714"/>
      <c r="AAI55" s="1714"/>
      <c r="AAJ55" s="1714"/>
      <c r="AAK55" s="1714"/>
      <c r="AAL55" s="1714"/>
      <c r="AAM55" s="1714"/>
      <c r="AAN55" s="1714"/>
      <c r="AAO55" s="1714"/>
      <c r="AAP55" s="1714"/>
      <c r="AAQ55" s="1714"/>
      <c r="AAR55" s="1714"/>
      <c r="AAS55" s="1714"/>
      <c r="AAT55" s="1714"/>
      <c r="AAU55" s="1714"/>
      <c r="AAV55" s="1714"/>
      <c r="AAW55" s="1714"/>
      <c r="AAX55" s="1714"/>
      <c r="AAY55" s="1714"/>
      <c r="AAZ55" s="1714"/>
      <c r="ABA55" s="1714"/>
      <c r="ABB55" s="1714"/>
      <c r="ABC55" s="1714"/>
      <c r="ABD55" s="1714"/>
      <c r="ABE55" s="1714"/>
      <c r="ABF55" s="1714"/>
      <c r="ABG55" s="1714"/>
      <c r="ABH55" s="1714"/>
      <c r="ABI55" s="1714"/>
      <c r="ABJ55" s="1714"/>
      <c r="ABK55" s="1714"/>
      <c r="ABL55" s="1714"/>
      <c r="ABM55" s="1714"/>
      <c r="ABN55" s="1714"/>
      <c r="ABO55" s="1714"/>
      <c r="ABP55" s="1714"/>
      <c r="ABQ55" s="1714"/>
      <c r="ABR55" s="1714"/>
      <c r="ABS55" s="1714"/>
      <c r="ABT55" s="1714"/>
      <c r="ABU55" s="1714"/>
      <c r="ABV55" s="1714"/>
      <c r="ABW55" s="1714"/>
      <c r="ABX55" s="1714"/>
      <c r="ABY55" s="1714"/>
      <c r="ABZ55" s="1714"/>
      <c r="ACA55" s="1714"/>
      <c r="ACB55" s="1714"/>
      <c r="ACC55" s="1714"/>
      <c r="ACD55" s="1714"/>
      <c r="ACE55" s="1714"/>
      <c r="ACF55" s="1714"/>
      <c r="ACG55" s="1714"/>
      <c r="ACH55" s="1714"/>
      <c r="ACI55" s="1714"/>
      <c r="ACJ55" s="1714"/>
      <c r="ACK55" s="1714"/>
      <c r="ACL55" s="1714"/>
      <c r="ACM55" s="1714"/>
      <c r="ACN55" s="1714"/>
      <c r="ACO55" s="1714"/>
      <c r="ACP55" s="1714"/>
      <c r="ACQ55" s="1714"/>
      <c r="ACR55" s="1714"/>
      <c r="ACS55" s="1714"/>
      <c r="ACT55" s="1714"/>
      <c r="ACU55" s="1714"/>
      <c r="ACV55" s="1714"/>
      <c r="ACW55" s="1714"/>
      <c r="ACX55" s="1714"/>
      <c r="ACY55" s="1714"/>
      <c r="ACZ55" s="1714"/>
      <c r="ADA55" s="1714"/>
      <c r="ADB55" s="1714"/>
      <c r="ADC55" s="1714"/>
      <c r="ADD55" s="1714"/>
      <c r="ADE55" s="1714"/>
      <c r="ADF55" s="1714"/>
      <c r="ADG55" s="1714"/>
      <c r="ADH55" s="1714"/>
      <c r="ADI55" s="1714"/>
      <c r="ADJ55" s="1714"/>
      <c r="ADK55" s="1714"/>
      <c r="ADL55" s="1714"/>
      <c r="ADM55" s="1714"/>
      <c r="ADN55" s="1714"/>
      <c r="ADO55" s="1714"/>
      <c r="ADP55" s="1714"/>
      <c r="ADQ55" s="1714"/>
      <c r="ADR55" s="1714"/>
      <c r="ADS55" s="1714"/>
      <c r="ADT55" s="1714"/>
      <c r="ADU55" s="1714"/>
      <c r="ADV55" s="1714"/>
      <c r="ADW55" s="1714"/>
      <c r="ADX55" s="1714"/>
      <c r="ADY55" s="1714"/>
      <c r="ADZ55" s="1714"/>
      <c r="AEA55" s="1714"/>
      <c r="AEB55" s="1714"/>
      <c r="AEC55" s="1714"/>
      <c r="AED55" s="1714"/>
      <c r="AEE55" s="1714"/>
      <c r="AEF55" s="1714"/>
      <c r="AEG55" s="1714"/>
      <c r="AEH55" s="1714"/>
      <c r="AEI55" s="1714"/>
      <c r="AEJ55" s="1714"/>
      <c r="AEK55" s="1714"/>
      <c r="AEL55" s="1714"/>
      <c r="AEM55" s="1714"/>
      <c r="AEN55" s="1714"/>
      <c r="AEO55" s="1714"/>
      <c r="AEP55" s="1714"/>
      <c r="AEQ55" s="1714"/>
      <c r="AER55" s="1714"/>
      <c r="AES55" s="1714"/>
      <c r="AET55" s="1714"/>
      <c r="AEU55" s="1714"/>
      <c r="AEV55" s="1714"/>
      <c r="AEW55" s="1714"/>
      <c r="AEX55" s="1714"/>
      <c r="AEY55" s="1714"/>
      <c r="AEZ55" s="1714"/>
      <c r="AFA55" s="1714"/>
      <c r="AFB55" s="1714"/>
      <c r="AFC55" s="1714"/>
      <c r="AFD55" s="1714"/>
      <c r="AFE55" s="1714"/>
      <c r="AFF55" s="1714"/>
      <c r="AFG55" s="1714"/>
      <c r="AFH55" s="1714"/>
      <c r="AFI55" s="1714"/>
      <c r="AFJ55" s="1714"/>
      <c r="AFK55" s="1714"/>
      <c r="AFL55" s="1714"/>
      <c r="AFM55" s="1714"/>
      <c r="AFN55" s="1714"/>
      <c r="AFO55" s="1714"/>
      <c r="AFP55" s="1714"/>
      <c r="AFQ55" s="1714"/>
      <c r="AFR55" s="1714"/>
      <c r="AFS55" s="1714"/>
      <c r="AFT55" s="1714"/>
      <c r="AFU55" s="1714"/>
      <c r="AFV55" s="1714"/>
      <c r="AFW55" s="1714"/>
      <c r="AFX55" s="1714"/>
      <c r="AFY55" s="1714"/>
      <c r="AFZ55" s="1714"/>
      <c r="AGA55" s="1714"/>
      <c r="AGB55" s="1714"/>
      <c r="AGC55" s="1714"/>
      <c r="AGD55" s="1714"/>
      <c r="AGE55" s="1714"/>
      <c r="AGF55" s="1714"/>
      <c r="AGG55" s="1714"/>
      <c r="AGH55" s="1714"/>
      <c r="AGI55" s="1714"/>
      <c r="AGJ55" s="1714"/>
      <c r="AGK55" s="1714"/>
      <c r="AGL55" s="1714"/>
      <c r="AGM55" s="1714"/>
      <c r="AGN55" s="1714"/>
      <c r="AGO55" s="1714"/>
      <c r="AGP55" s="1714"/>
      <c r="AGQ55" s="1714"/>
      <c r="AGR55" s="1714"/>
      <c r="AGS55" s="1714"/>
      <c r="AGT55" s="1714"/>
      <c r="AGU55" s="1714"/>
      <c r="AGV55" s="1714"/>
      <c r="AGW55" s="1714"/>
      <c r="AGX55" s="1714"/>
      <c r="AGY55" s="1714"/>
      <c r="AGZ55" s="1714"/>
      <c r="AHA55" s="1714"/>
      <c r="AHB55" s="1714"/>
      <c r="AHC55" s="1714"/>
      <c r="AHD55" s="1714"/>
      <c r="AHE55" s="1714"/>
      <c r="AHF55" s="1714"/>
      <c r="AHG55" s="1714"/>
      <c r="AHH55" s="1714"/>
      <c r="AHI55" s="1714"/>
      <c r="AHJ55" s="1714"/>
      <c r="AHK55" s="1714"/>
      <c r="AHL55" s="1714"/>
      <c r="AHM55" s="1714"/>
      <c r="AHN55" s="1714"/>
      <c r="AHO55" s="1714"/>
      <c r="AHP55" s="1714"/>
      <c r="AHQ55" s="1714"/>
      <c r="AHR55" s="1714"/>
      <c r="AHS55" s="1714"/>
      <c r="AHT55" s="1714"/>
      <c r="AHU55" s="1714"/>
      <c r="AHV55" s="1714"/>
      <c r="AHW55" s="1714"/>
      <c r="AHX55" s="1714"/>
      <c r="AHY55" s="1714"/>
      <c r="AHZ55" s="1714"/>
      <c r="AIA55" s="1714"/>
      <c r="AIB55" s="1714"/>
      <c r="AIC55" s="1714"/>
      <c r="AID55" s="1714"/>
      <c r="AIE55" s="1714"/>
      <c r="AIF55" s="1714"/>
      <c r="AIG55" s="1714"/>
      <c r="AIH55" s="1714"/>
      <c r="AII55" s="1714"/>
      <c r="AIJ55" s="1714"/>
      <c r="AIK55" s="1714"/>
      <c r="AIL55" s="1714"/>
      <c r="AIM55" s="1714"/>
      <c r="AIN55" s="1714"/>
      <c r="AIO55" s="1714"/>
      <c r="AIP55" s="1714"/>
      <c r="AIQ55" s="1714"/>
      <c r="AIR55" s="1714"/>
      <c r="AIS55" s="1714"/>
      <c r="AIT55" s="1714"/>
      <c r="AIU55" s="1714"/>
      <c r="AIV55" s="1714"/>
      <c r="AIW55" s="1714"/>
      <c r="AIX55" s="1714"/>
      <c r="AIY55" s="1714"/>
      <c r="AIZ55" s="1714"/>
      <c r="AJA55" s="1714"/>
      <c r="AJB55" s="1714"/>
      <c r="AJC55" s="1714"/>
      <c r="AJD55" s="1714"/>
      <c r="AJE55" s="1714"/>
      <c r="AJF55" s="1714"/>
      <c r="AJG55" s="1714"/>
      <c r="AJH55" s="1714"/>
      <c r="AJI55" s="1714"/>
      <c r="AJJ55" s="1714"/>
      <c r="AJK55" s="1714"/>
      <c r="AJL55" s="1714"/>
      <c r="AJM55" s="1714"/>
      <c r="AJN55" s="1714"/>
      <c r="AJO55" s="1714"/>
      <c r="AJP55" s="1714"/>
      <c r="AJQ55" s="1714"/>
      <c r="AJR55" s="1714"/>
      <c r="AJS55" s="1714"/>
      <c r="AJT55" s="1714"/>
      <c r="AJU55" s="1714"/>
      <c r="AJV55" s="1714"/>
      <c r="AJW55" s="1714"/>
      <c r="AJX55" s="1714"/>
      <c r="AJY55" s="1714"/>
      <c r="AJZ55" s="1714"/>
      <c r="AKA55" s="1714"/>
      <c r="AKB55" s="1714"/>
      <c r="AKC55" s="1714"/>
      <c r="AKD55" s="1714"/>
      <c r="AKE55" s="1714"/>
      <c r="AKF55" s="1714"/>
      <c r="AKG55" s="1714"/>
      <c r="AKH55" s="1714"/>
      <c r="AKI55" s="1714"/>
      <c r="AKJ55" s="1714"/>
      <c r="AKK55" s="1714"/>
      <c r="AKL55" s="1714"/>
      <c r="AKM55" s="1714"/>
      <c r="AKN55" s="1714"/>
      <c r="AKO55" s="1714"/>
      <c r="AKP55" s="1714"/>
      <c r="AKQ55" s="1714"/>
      <c r="AKR55" s="1714"/>
      <c r="AKS55" s="1714"/>
      <c r="AKT55" s="1714"/>
      <c r="AKU55" s="1714"/>
      <c r="AKV55" s="1714"/>
      <c r="AKW55" s="1714"/>
      <c r="AKX55" s="1714"/>
      <c r="AKY55" s="1714"/>
      <c r="AKZ55" s="1714"/>
      <c r="ALA55" s="1714"/>
      <c r="ALB55" s="1714"/>
      <c r="ALC55" s="1714"/>
      <c r="ALD55" s="1714"/>
      <c r="ALE55" s="1714"/>
      <c r="ALF55" s="1714"/>
      <c r="ALG55" s="1714"/>
      <c r="ALH55" s="1714"/>
      <c r="ALI55" s="1714"/>
      <c r="ALJ55" s="1714"/>
      <c r="ALK55" s="1714"/>
      <c r="ALL55" s="1714"/>
      <c r="ALM55" s="1714"/>
      <c r="ALN55" s="1714"/>
      <c r="ALO55" s="1714"/>
      <c r="ALP55" s="1714"/>
      <c r="ALQ55" s="1714"/>
      <c r="ALR55" s="1714"/>
      <c r="ALS55" s="1714"/>
      <c r="ALT55" s="1714"/>
      <c r="ALU55" s="1714"/>
      <c r="ALV55" s="1714"/>
      <c r="ALW55" s="1714"/>
      <c r="ALX55" s="1714"/>
      <c r="ALY55" s="1714"/>
      <c r="ALZ55" s="1714"/>
      <c r="AMA55" s="1714"/>
      <c r="AMB55" s="1714"/>
      <c r="AMC55" s="1714"/>
      <c r="AMD55" s="1714"/>
      <c r="AME55" s="1714"/>
      <c r="AMF55" s="1714"/>
      <c r="AMG55" s="1714"/>
      <c r="AMH55" s="1714"/>
      <c r="AMI55" s="1714"/>
      <c r="AMJ55" s="1714"/>
      <c r="AMK55" s="1714"/>
    </row>
    <row r="56" spans="1:1025" s="1409" customFormat="1" ht="14.5">
      <c r="A56" s="7807"/>
      <c r="B56" s="7807"/>
      <c r="C56" s="7807"/>
      <c r="D56" s="7807"/>
      <c r="E56" s="7807"/>
      <c r="F56" s="7807"/>
      <c r="G56" s="7807"/>
      <c r="H56" s="7807"/>
      <c r="I56" s="7807"/>
      <c r="J56" s="7807"/>
      <c r="K56" s="7807"/>
      <c r="L56" s="7807"/>
      <c r="M56" s="7807"/>
      <c r="N56" s="7807"/>
      <c r="O56" s="7807"/>
      <c r="P56" s="7807"/>
      <c r="Q56" s="7807"/>
      <c r="R56" s="7807"/>
      <c r="S56" s="7807"/>
      <c r="T56" s="7807"/>
      <c r="U56" s="7807"/>
      <c r="V56" s="7807"/>
      <c r="W56" s="7807"/>
      <c r="X56" s="7807"/>
      <c r="Y56" s="7807"/>
      <c r="Z56" s="7807"/>
      <c r="AA56" s="7807"/>
      <c r="AB56" s="7807"/>
      <c r="AC56" s="7807"/>
      <c r="AD56" s="7807"/>
      <c r="AE56" s="7807"/>
      <c r="AF56" s="7807"/>
      <c r="AG56" s="7807"/>
      <c r="AH56" s="7807"/>
      <c r="AI56" s="7807"/>
      <c r="AJ56" s="7807"/>
      <c r="AK56" s="7807"/>
      <c r="AL56" s="7807"/>
      <c r="AM56" s="7807"/>
      <c r="AN56" s="7807"/>
      <c r="AO56" s="7807"/>
      <c r="AP56" s="7807"/>
      <c r="AQ56" s="7807"/>
      <c r="AR56" s="7807"/>
      <c r="AS56" s="7807"/>
      <c r="AT56" s="7807"/>
      <c r="AU56" s="7807"/>
      <c r="AV56" s="7807"/>
      <c r="AW56" s="7807"/>
      <c r="AX56" s="7807"/>
      <c r="AY56" s="7807"/>
      <c r="AZ56" s="7807"/>
      <c r="BA56" s="7807"/>
      <c r="BB56" s="1714"/>
      <c r="BC56" s="1714"/>
      <c r="BD56" s="1714"/>
      <c r="BE56" s="1714"/>
      <c r="BF56" s="1714"/>
      <c r="BG56" s="1714"/>
      <c r="BH56" s="1714"/>
      <c r="BI56" s="1714"/>
      <c r="BJ56" s="1714"/>
      <c r="BK56" s="1714"/>
      <c r="BL56" s="1714"/>
      <c r="BM56" s="1714"/>
      <c r="BN56" s="1714"/>
      <c r="BO56" s="1714"/>
      <c r="BP56" s="1714"/>
      <c r="BQ56" s="1714"/>
      <c r="BR56" s="1714"/>
      <c r="BS56" s="1714"/>
      <c r="BT56" s="1714"/>
      <c r="BU56" s="1714"/>
      <c r="BV56" s="1714"/>
      <c r="BW56" s="1714"/>
      <c r="BX56" s="1714"/>
      <c r="BY56" s="1714"/>
      <c r="BZ56" s="1714"/>
      <c r="CA56" s="1714"/>
      <c r="CB56" s="1714"/>
      <c r="CC56" s="1714"/>
      <c r="CD56" s="1714"/>
      <c r="CE56" s="1714"/>
      <c r="CF56" s="1714"/>
      <c r="CG56" s="1714"/>
      <c r="CH56" s="1714"/>
      <c r="CI56" s="1714"/>
      <c r="CJ56" s="1714"/>
      <c r="CK56" s="1714"/>
      <c r="CL56" s="1714"/>
      <c r="CM56" s="1714"/>
      <c r="CN56" s="1714"/>
      <c r="CO56" s="1714"/>
      <c r="CP56" s="1714"/>
      <c r="CQ56" s="1714"/>
      <c r="CR56" s="1714"/>
      <c r="CS56" s="1714"/>
      <c r="CT56" s="1714"/>
      <c r="CU56" s="1714"/>
      <c r="CV56" s="1714"/>
      <c r="CW56" s="1714"/>
      <c r="CX56" s="1714"/>
      <c r="CY56" s="1714"/>
      <c r="CZ56" s="1714"/>
      <c r="DA56" s="1714"/>
      <c r="DB56" s="1714"/>
      <c r="DC56" s="1714"/>
      <c r="DD56" s="1714"/>
      <c r="DE56" s="1714"/>
      <c r="DF56" s="1714"/>
      <c r="DG56" s="1714"/>
      <c r="DH56" s="1714"/>
      <c r="DI56" s="1714"/>
      <c r="DJ56" s="1714"/>
      <c r="DK56" s="1714"/>
      <c r="DL56" s="1714"/>
      <c r="DM56" s="1714"/>
      <c r="DN56" s="1714"/>
      <c r="DO56" s="1714"/>
      <c r="DP56" s="1714"/>
      <c r="DQ56" s="1714"/>
      <c r="DR56" s="1714"/>
      <c r="DS56" s="1714"/>
      <c r="DT56" s="1714"/>
      <c r="DU56" s="1714"/>
      <c r="DV56" s="1714"/>
      <c r="DW56" s="1714"/>
      <c r="DX56" s="1714"/>
      <c r="DY56" s="1714"/>
      <c r="DZ56" s="1714"/>
      <c r="EA56" s="1714"/>
      <c r="EB56" s="1714"/>
      <c r="EC56" s="1714"/>
      <c r="ED56" s="1714"/>
      <c r="EE56" s="1714"/>
      <c r="EF56" s="1714"/>
      <c r="EG56" s="1714"/>
      <c r="EH56" s="1714"/>
      <c r="EI56" s="1714"/>
      <c r="EJ56" s="1714"/>
      <c r="EK56" s="1714"/>
      <c r="EL56" s="1714"/>
      <c r="EM56" s="1714"/>
      <c r="EN56" s="1714"/>
      <c r="EO56" s="1714"/>
      <c r="EP56" s="1714"/>
      <c r="EQ56" s="1714"/>
      <c r="ER56" s="1714"/>
      <c r="ES56" s="1714"/>
      <c r="ET56" s="1714"/>
      <c r="EU56" s="1714"/>
      <c r="EV56" s="1714"/>
      <c r="EW56" s="1714"/>
      <c r="EX56" s="1714"/>
      <c r="EY56" s="1714"/>
      <c r="EZ56" s="1714"/>
      <c r="FA56" s="1714"/>
      <c r="FB56" s="1714"/>
      <c r="FC56" s="1714"/>
      <c r="FD56" s="1714"/>
      <c r="FE56" s="1714"/>
      <c r="FF56" s="1714"/>
      <c r="FG56" s="1714"/>
      <c r="FH56" s="1714"/>
      <c r="FI56" s="1714"/>
      <c r="FJ56" s="1714"/>
      <c r="FK56" s="1714"/>
      <c r="FL56" s="1714"/>
      <c r="FM56" s="1714"/>
      <c r="FN56" s="1714"/>
      <c r="FO56" s="1714"/>
      <c r="FP56" s="1714"/>
      <c r="FQ56" s="1714"/>
      <c r="FR56" s="1714"/>
      <c r="FS56" s="1714"/>
      <c r="FT56" s="1714"/>
      <c r="FU56" s="1714"/>
      <c r="FV56" s="1714"/>
      <c r="FW56" s="1714"/>
      <c r="FX56" s="1714"/>
      <c r="FY56" s="1714"/>
      <c r="FZ56" s="1714"/>
      <c r="GA56" s="1714"/>
      <c r="GB56" s="1714"/>
      <c r="GC56" s="1714"/>
      <c r="GD56" s="1714"/>
      <c r="GE56" s="1714"/>
      <c r="GF56" s="1714"/>
      <c r="GG56" s="1714"/>
      <c r="GH56" s="1714"/>
      <c r="GI56" s="1714"/>
      <c r="GJ56" s="1714"/>
      <c r="GK56" s="1714"/>
      <c r="GL56" s="1714"/>
      <c r="GM56" s="1714"/>
      <c r="GN56" s="1714"/>
      <c r="GO56" s="1714"/>
      <c r="GP56" s="1714"/>
      <c r="GQ56" s="1714"/>
      <c r="GR56" s="1714"/>
      <c r="GS56" s="1714"/>
      <c r="GT56" s="1714"/>
      <c r="GU56" s="1714"/>
      <c r="GV56" s="1714"/>
      <c r="GW56" s="1714"/>
      <c r="GX56" s="1714"/>
      <c r="GY56" s="1714"/>
      <c r="GZ56" s="1714"/>
      <c r="HA56" s="1714"/>
      <c r="HB56" s="1714"/>
      <c r="HC56" s="1714"/>
      <c r="HD56" s="1714"/>
      <c r="HE56" s="1714"/>
      <c r="HF56" s="1714"/>
      <c r="HG56" s="1714"/>
      <c r="HH56" s="1714"/>
      <c r="HI56" s="1714"/>
      <c r="HJ56" s="1714"/>
      <c r="HK56" s="1714"/>
      <c r="HL56" s="1714"/>
      <c r="HM56" s="1714"/>
      <c r="HN56" s="1714"/>
      <c r="HO56" s="1714"/>
      <c r="HP56" s="1714"/>
      <c r="HQ56" s="1714"/>
      <c r="HR56" s="1714"/>
      <c r="HS56" s="1714"/>
      <c r="HT56" s="1714"/>
      <c r="HU56" s="1714"/>
      <c r="HV56" s="1714"/>
      <c r="HW56" s="1714"/>
      <c r="HX56" s="1714"/>
      <c r="HY56" s="1714"/>
      <c r="HZ56" s="1714"/>
      <c r="IA56" s="1714"/>
      <c r="IB56" s="1714"/>
      <c r="IC56" s="1714"/>
      <c r="ID56" s="1714"/>
      <c r="IE56" s="1714"/>
      <c r="IF56" s="1714"/>
      <c r="IG56" s="1714"/>
      <c r="IH56" s="1714"/>
      <c r="II56" s="1714"/>
      <c r="IJ56" s="1714"/>
      <c r="IK56" s="1714"/>
      <c r="IL56" s="1714"/>
      <c r="IM56" s="1714"/>
      <c r="IN56" s="1714"/>
      <c r="IO56" s="1714"/>
      <c r="IP56" s="1714"/>
      <c r="IQ56" s="1714"/>
      <c r="IR56" s="1714"/>
      <c r="IS56" s="1714"/>
      <c r="IT56" s="1714"/>
      <c r="IU56" s="1714"/>
      <c r="IV56" s="1714"/>
      <c r="IW56" s="1714"/>
      <c r="IX56" s="1714"/>
      <c r="IY56" s="1714"/>
      <c r="IZ56" s="1714"/>
      <c r="JA56" s="1714"/>
      <c r="JB56" s="1714"/>
      <c r="JC56" s="1714"/>
      <c r="JD56" s="1714"/>
      <c r="JE56" s="1714"/>
      <c r="JF56" s="1714"/>
      <c r="JG56" s="1714"/>
      <c r="JH56" s="1714"/>
      <c r="JI56" s="1714"/>
      <c r="JJ56" s="1714"/>
      <c r="JK56" s="1714"/>
      <c r="JL56" s="1714"/>
      <c r="JM56" s="1714"/>
      <c r="JN56" s="1714"/>
      <c r="JO56" s="1714"/>
      <c r="JP56" s="1714"/>
      <c r="JQ56" s="1714"/>
      <c r="JR56" s="1714"/>
      <c r="JS56" s="1714"/>
      <c r="JT56" s="1714"/>
      <c r="JU56" s="1714"/>
      <c r="JV56" s="1714"/>
      <c r="JW56" s="1714"/>
      <c r="JX56" s="1714"/>
      <c r="JY56" s="1714"/>
      <c r="JZ56" s="1714"/>
      <c r="KA56" s="1714"/>
      <c r="KB56" s="1714"/>
      <c r="KC56" s="1714"/>
      <c r="KD56" s="1714"/>
      <c r="KE56" s="1714"/>
      <c r="KF56" s="1714"/>
      <c r="KG56" s="1714"/>
      <c r="KH56" s="1714"/>
      <c r="KI56" s="1714"/>
      <c r="KJ56" s="1714"/>
      <c r="KK56" s="1714"/>
      <c r="KL56" s="1714"/>
      <c r="KM56" s="1714"/>
      <c r="KN56" s="1714"/>
      <c r="KO56" s="1714"/>
      <c r="KP56" s="1714"/>
      <c r="KQ56" s="1714"/>
      <c r="KR56" s="1714"/>
      <c r="KS56" s="1714"/>
      <c r="KT56" s="1714"/>
      <c r="KU56" s="1714"/>
      <c r="KV56" s="1714"/>
      <c r="KW56" s="1714"/>
      <c r="KX56" s="1714"/>
      <c r="KY56" s="1714"/>
      <c r="KZ56" s="1714"/>
      <c r="LA56" s="1714"/>
      <c r="LB56" s="1714"/>
      <c r="LC56" s="1714"/>
      <c r="LD56" s="1714"/>
      <c r="LE56" s="1714"/>
      <c r="LF56" s="1714"/>
      <c r="LG56" s="1714"/>
      <c r="LH56" s="1714"/>
      <c r="LI56" s="1714"/>
      <c r="LJ56" s="1714"/>
      <c r="LK56" s="1714"/>
      <c r="LL56" s="1714"/>
      <c r="LM56" s="1714"/>
      <c r="LN56" s="1714"/>
      <c r="LO56" s="1714"/>
      <c r="LP56" s="1714"/>
      <c r="LQ56" s="1714"/>
      <c r="LR56" s="1714"/>
      <c r="LS56" s="1714"/>
      <c r="LT56" s="1714"/>
      <c r="LU56" s="1714"/>
      <c r="LV56" s="1714"/>
      <c r="LW56" s="1714"/>
      <c r="LX56" s="1714"/>
      <c r="LY56" s="1714"/>
      <c r="LZ56" s="1714"/>
      <c r="MA56" s="1714"/>
      <c r="MB56" s="1714"/>
      <c r="MC56" s="1714"/>
      <c r="MD56" s="1714"/>
      <c r="ME56" s="1714"/>
      <c r="MF56" s="1714"/>
      <c r="MG56" s="1714"/>
      <c r="MH56" s="1714"/>
      <c r="MI56" s="1714"/>
      <c r="MJ56" s="1714"/>
      <c r="MK56" s="1714"/>
      <c r="ML56" s="1714"/>
      <c r="MM56" s="1714"/>
      <c r="MN56" s="1714"/>
      <c r="MO56" s="1714"/>
      <c r="MP56" s="1714"/>
      <c r="MQ56" s="1714"/>
      <c r="MR56" s="1714"/>
      <c r="MS56" s="1714"/>
      <c r="MT56" s="1714"/>
      <c r="MU56" s="1714"/>
      <c r="MV56" s="1714"/>
      <c r="MW56" s="1714"/>
      <c r="MX56" s="1714"/>
      <c r="MY56" s="1714"/>
      <c r="MZ56" s="1714"/>
      <c r="NA56" s="1714"/>
      <c r="NB56" s="1714"/>
      <c r="NC56" s="1714"/>
      <c r="ND56" s="1714"/>
      <c r="NE56" s="1714"/>
      <c r="NF56" s="1714"/>
      <c r="NG56" s="1714"/>
      <c r="NH56" s="1714"/>
      <c r="NI56" s="1714"/>
      <c r="NJ56" s="1714"/>
      <c r="NK56" s="1714"/>
      <c r="NL56" s="1714"/>
      <c r="NM56" s="1714"/>
      <c r="NN56" s="1714"/>
      <c r="NO56" s="1714"/>
      <c r="NP56" s="1714"/>
      <c r="NQ56" s="1714"/>
      <c r="NR56" s="1714"/>
      <c r="NS56" s="1714"/>
      <c r="NT56" s="1714"/>
      <c r="NU56" s="1714"/>
      <c r="NV56" s="1714"/>
      <c r="NW56" s="1714"/>
      <c r="NX56" s="1714"/>
      <c r="NY56" s="1714"/>
      <c r="NZ56" s="1714"/>
      <c r="OA56" s="1714"/>
      <c r="OB56" s="1714"/>
      <c r="OC56" s="1714"/>
      <c r="OD56" s="1714"/>
      <c r="OE56" s="1714"/>
      <c r="OF56" s="1714"/>
      <c r="OG56" s="1714"/>
      <c r="OH56" s="1714"/>
      <c r="OI56" s="1714"/>
      <c r="OJ56" s="1714"/>
      <c r="OK56" s="1714"/>
      <c r="OL56" s="1714"/>
      <c r="OM56" s="1714"/>
      <c r="ON56" s="1714"/>
      <c r="OO56" s="1714"/>
      <c r="OP56" s="1714"/>
      <c r="OQ56" s="1714"/>
      <c r="OR56" s="1714"/>
      <c r="OS56" s="1714"/>
      <c r="OT56" s="1714"/>
      <c r="OU56" s="1714"/>
      <c r="OV56" s="1714"/>
      <c r="OW56" s="1714"/>
      <c r="OX56" s="1714"/>
      <c r="OY56" s="1714"/>
      <c r="OZ56" s="1714"/>
      <c r="PA56" s="1714"/>
      <c r="PB56" s="1714"/>
      <c r="PC56" s="1714"/>
      <c r="PD56" s="1714"/>
      <c r="PE56" s="1714"/>
      <c r="PF56" s="1714"/>
      <c r="PG56" s="1714"/>
      <c r="PH56" s="1714"/>
      <c r="PI56" s="1714"/>
      <c r="PJ56" s="1714"/>
      <c r="PK56" s="1714"/>
      <c r="PL56" s="1714"/>
      <c r="PM56" s="1714"/>
      <c r="PN56" s="1714"/>
      <c r="PO56" s="1714"/>
      <c r="PP56" s="1714"/>
      <c r="PQ56" s="1714"/>
      <c r="PR56" s="1714"/>
      <c r="PS56" s="1714"/>
      <c r="PT56" s="1714"/>
      <c r="PU56" s="1714"/>
      <c r="PV56" s="1714"/>
      <c r="PW56" s="1714"/>
      <c r="PX56" s="1714"/>
      <c r="PY56" s="1714"/>
      <c r="PZ56" s="1714"/>
      <c r="QA56" s="1714"/>
      <c r="QB56" s="1714"/>
      <c r="QC56" s="1714"/>
      <c r="QD56" s="1714"/>
      <c r="QE56" s="1714"/>
      <c r="QF56" s="1714"/>
      <c r="QG56" s="1714"/>
      <c r="QH56" s="1714"/>
      <c r="QI56" s="1714"/>
      <c r="QJ56" s="1714"/>
      <c r="QK56" s="1714"/>
      <c r="QL56" s="1714"/>
      <c r="QM56" s="1714"/>
      <c r="QN56" s="1714"/>
      <c r="QO56" s="1714"/>
      <c r="QP56" s="1714"/>
      <c r="QQ56" s="1714"/>
      <c r="QR56" s="1714"/>
      <c r="QS56" s="1714"/>
      <c r="QT56" s="1714"/>
      <c r="QU56" s="1714"/>
      <c r="QV56" s="1714"/>
      <c r="QW56" s="1714"/>
      <c r="QX56" s="1714"/>
      <c r="QY56" s="1714"/>
      <c r="QZ56" s="1714"/>
      <c r="RA56" s="1714"/>
      <c r="RB56" s="1714"/>
      <c r="RC56" s="1714"/>
      <c r="RD56" s="1714"/>
      <c r="RE56" s="1714"/>
      <c r="RF56" s="1714"/>
      <c r="RG56" s="1714"/>
      <c r="RH56" s="1714"/>
      <c r="RI56" s="1714"/>
      <c r="RJ56" s="1714"/>
      <c r="RK56" s="1714"/>
      <c r="RL56" s="1714"/>
      <c r="RM56" s="1714"/>
      <c r="RN56" s="1714"/>
      <c r="RO56" s="1714"/>
      <c r="RP56" s="1714"/>
      <c r="RQ56" s="1714"/>
      <c r="RR56" s="1714"/>
      <c r="RS56" s="1714"/>
      <c r="RT56" s="1714"/>
      <c r="RU56" s="1714"/>
      <c r="RV56" s="1714"/>
      <c r="RW56" s="1714"/>
      <c r="RX56" s="1714"/>
      <c r="RY56" s="1714"/>
      <c r="RZ56" s="1714"/>
      <c r="SA56" s="1714"/>
      <c r="SB56" s="1714"/>
      <c r="SC56" s="1714"/>
      <c r="SD56" s="1714"/>
      <c r="SE56" s="1714"/>
      <c r="SF56" s="1714"/>
      <c r="SG56" s="1714"/>
      <c r="SH56" s="1714"/>
      <c r="SI56" s="1714"/>
      <c r="SJ56" s="1714"/>
      <c r="SK56" s="1714"/>
      <c r="SL56" s="1714"/>
      <c r="SM56" s="1714"/>
      <c r="SN56" s="1714"/>
      <c r="SO56" s="1714"/>
      <c r="SP56" s="1714"/>
      <c r="SQ56" s="1714"/>
      <c r="SR56" s="1714"/>
      <c r="SS56" s="1714"/>
      <c r="ST56" s="1714"/>
      <c r="SU56" s="1714"/>
      <c r="SV56" s="1714"/>
      <c r="SW56" s="1714"/>
      <c r="SX56" s="1714"/>
      <c r="SY56" s="1714"/>
      <c r="SZ56" s="1714"/>
      <c r="TA56" s="1714"/>
      <c r="TB56" s="1714"/>
      <c r="TC56" s="1714"/>
      <c r="TD56" s="1714"/>
      <c r="TE56" s="1714"/>
      <c r="TF56" s="1714"/>
      <c r="TG56" s="1714"/>
      <c r="TH56" s="1714"/>
      <c r="TI56" s="1714"/>
      <c r="TJ56" s="1714"/>
      <c r="TK56" s="1714"/>
      <c r="TL56" s="1714"/>
      <c r="TM56" s="1714"/>
      <c r="TN56" s="1714"/>
      <c r="TO56" s="1714"/>
      <c r="TP56" s="1714"/>
      <c r="TQ56" s="1714"/>
      <c r="TR56" s="1714"/>
      <c r="TS56" s="1714"/>
      <c r="TT56" s="1714"/>
      <c r="TU56" s="1714"/>
      <c r="TV56" s="1714"/>
      <c r="TW56" s="1714"/>
      <c r="TX56" s="1714"/>
      <c r="TY56" s="1714"/>
      <c r="TZ56" s="1714"/>
      <c r="UA56" s="1714"/>
      <c r="UB56" s="1714"/>
      <c r="UC56" s="1714"/>
      <c r="UD56" s="1714"/>
      <c r="UE56" s="1714"/>
      <c r="UF56" s="1714"/>
      <c r="UG56" s="1714"/>
      <c r="UH56" s="1714"/>
      <c r="UI56" s="1714"/>
      <c r="UJ56" s="1714"/>
      <c r="UK56" s="1714"/>
      <c r="UL56" s="1714"/>
      <c r="UM56" s="1714"/>
      <c r="UN56" s="1714"/>
      <c r="UO56" s="1714"/>
      <c r="UP56" s="1714"/>
      <c r="UQ56" s="1714"/>
      <c r="UR56" s="1714"/>
      <c r="US56" s="1714"/>
      <c r="UT56" s="1714"/>
      <c r="UU56" s="1714"/>
      <c r="UV56" s="1714"/>
      <c r="UW56" s="1714"/>
      <c r="UX56" s="1714"/>
      <c r="UY56" s="1714"/>
      <c r="UZ56" s="1714"/>
      <c r="VA56" s="1714"/>
      <c r="VB56" s="1714"/>
      <c r="VC56" s="1714"/>
      <c r="VD56" s="1714"/>
      <c r="VE56" s="1714"/>
      <c r="VF56" s="1714"/>
      <c r="VG56" s="1714"/>
      <c r="VH56" s="1714"/>
      <c r="VI56" s="1714"/>
      <c r="VJ56" s="1714"/>
      <c r="VK56" s="1714"/>
      <c r="VL56" s="1714"/>
      <c r="VM56" s="1714"/>
      <c r="VN56" s="1714"/>
      <c r="VO56" s="1714"/>
      <c r="VP56" s="1714"/>
      <c r="VQ56" s="1714"/>
      <c r="VR56" s="1714"/>
      <c r="VS56" s="1714"/>
      <c r="VT56" s="1714"/>
      <c r="VU56" s="1714"/>
      <c r="VV56" s="1714"/>
      <c r="VW56" s="1714"/>
      <c r="VX56" s="1714"/>
      <c r="VY56" s="1714"/>
      <c r="VZ56" s="1714"/>
      <c r="WA56" s="1714"/>
      <c r="WB56" s="1714"/>
      <c r="WC56" s="1714"/>
      <c r="WD56" s="1714"/>
      <c r="WE56" s="1714"/>
      <c r="WF56" s="1714"/>
      <c r="WG56" s="1714"/>
      <c r="WH56" s="1714"/>
      <c r="WI56" s="1714"/>
      <c r="WJ56" s="1714"/>
      <c r="WK56" s="1714"/>
      <c r="WL56" s="1714"/>
      <c r="WM56" s="1714"/>
      <c r="WN56" s="1714"/>
      <c r="WO56" s="1714"/>
      <c r="WP56" s="1714"/>
      <c r="WQ56" s="1714"/>
      <c r="WR56" s="1714"/>
      <c r="WS56" s="1714"/>
      <c r="WT56" s="1714"/>
      <c r="WU56" s="1714"/>
      <c r="WV56" s="1714"/>
      <c r="WW56" s="1714"/>
      <c r="WX56" s="1714"/>
      <c r="WY56" s="1714"/>
      <c r="WZ56" s="1714"/>
      <c r="XA56" s="1714"/>
      <c r="XB56" s="1714"/>
      <c r="XC56" s="1714"/>
      <c r="XD56" s="1714"/>
      <c r="XE56" s="1714"/>
      <c r="XF56" s="1714"/>
      <c r="XG56" s="1714"/>
      <c r="XH56" s="1714"/>
      <c r="XI56" s="1714"/>
      <c r="XJ56" s="1714"/>
      <c r="XK56" s="1714"/>
      <c r="XL56" s="1714"/>
      <c r="XM56" s="1714"/>
      <c r="XN56" s="1714"/>
      <c r="XO56" s="1714"/>
      <c r="XP56" s="1714"/>
      <c r="XQ56" s="1714"/>
      <c r="XR56" s="1714"/>
      <c r="XS56" s="1714"/>
      <c r="XT56" s="1714"/>
      <c r="XU56" s="1714"/>
      <c r="XV56" s="1714"/>
      <c r="XW56" s="1714"/>
      <c r="XX56" s="1714"/>
      <c r="XY56" s="1714"/>
      <c r="XZ56" s="1714"/>
      <c r="YA56" s="1714"/>
      <c r="YB56" s="1714"/>
      <c r="YC56" s="1714"/>
      <c r="YD56" s="1714"/>
      <c r="YE56" s="1714"/>
      <c r="YF56" s="1714"/>
      <c r="YG56" s="1714"/>
      <c r="YH56" s="1714"/>
      <c r="YI56" s="1714"/>
      <c r="YJ56" s="1714"/>
      <c r="YK56" s="1714"/>
      <c r="YL56" s="1714"/>
      <c r="YM56" s="1714"/>
      <c r="YN56" s="1714"/>
      <c r="YO56" s="1714"/>
      <c r="YP56" s="1714"/>
      <c r="YQ56" s="1714"/>
      <c r="YR56" s="1714"/>
      <c r="YS56" s="1714"/>
      <c r="YT56" s="1714"/>
      <c r="YU56" s="1714"/>
      <c r="YV56" s="1714"/>
      <c r="YW56" s="1714"/>
      <c r="YX56" s="1714"/>
      <c r="YY56" s="1714"/>
      <c r="YZ56" s="1714"/>
      <c r="ZA56" s="1714"/>
      <c r="ZB56" s="1714"/>
      <c r="ZC56" s="1714"/>
      <c r="ZD56" s="1714"/>
      <c r="ZE56" s="1714"/>
      <c r="ZF56" s="1714"/>
      <c r="ZG56" s="1714"/>
      <c r="ZH56" s="1714"/>
      <c r="ZI56" s="1714"/>
      <c r="ZJ56" s="1714"/>
      <c r="ZK56" s="1714"/>
      <c r="ZL56" s="1714"/>
      <c r="ZM56" s="1714"/>
      <c r="ZN56" s="1714"/>
      <c r="ZO56" s="1714"/>
      <c r="ZP56" s="1714"/>
      <c r="ZQ56" s="1714"/>
      <c r="ZR56" s="1714"/>
      <c r="ZS56" s="1714"/>
      <c r="ZT56" s="1714"/>
      <c r="ZU56" s="1714"/>
      <c r="ZV56" s="1714"/>
      <c r="ZW56" s="1714"/>
      <c r="ZX56" s="1714"/>
      <c r="ZY56" s="1714"/>
      <c r="ZZ56" s="1714"/>
      <c r="AAA56" s="1714"/>
      <c r="AAB56" s="1714"/>
      <c r="AAC56" s="1714"/>
      <c r="AAD56" s="1714"/>
      <c r="AAE56" s="1714"/>
      <c r="AAF56" s="1714"/>
      <c r="AAG56" s="1714"/>
      <c r="AAH56" s="1714"/>
      <c r="AAI56" s="1714"/>
      <c r="AAJ56" s="1714"/>
      <c r="AAK56" s="1714"/>
      <c r="AAL56" s="1714"/>
      <c r="AAM56" s="1714"/>
      <c r="AAN56" s="1714"/>
      <c r="AAO56" s="1714"/>
      <c r="AAP56" s="1714"/>
      <c r="AAQ56" s="1714"/>
      <c r="AAR56" s="1714"/>
      <c r="AAS56" s="1714"/>
      <c r="AAT56" s="1714"/>
      <c r="AAU56" s="1714"/>
      <c r="AAV56" s="1714"/>
      <c r="AAW56" s="1714"/>
      <c r="AAX56" s="1714"/>
      <c r="AAY56" s="1714"/>
      <c r="AAZ56" s="1714"/>
      <c r="ABA56" s="1714"/>
      <c r="ABB56" s="1714"/>
      <c r="ABC56" s="1714"/>
      <c r="ABD56" s="1714"/>
      <c r="ABE56" s="1714"/>
      <c r="ABF56" s="1714"/>
      <c r="ABG56" s="1714"/>
      <c r="ABH56" s="1714"/>
      <c r="ABI56" s="1714"/>
      <c r="ABJ56" s="1714"/>
      <c r="ABK56" s="1714"/>
      <c r="ABL56" s="1714"/>
      <c r="ABM56" s="1714"/>
      <c r="ABN56" s="1714"/>
      <c r="ABO56" s="1714"/>
      <c r="ABP56" s="1714"/>
      <c r="ABQ56" s="1714"/>
      <c r="ABR56" s="1714"/>
      <c r="ABS56" s="1714"/>
      <c r="ABT56" s="1714"/>
      <c r="ABU56" s="1714"/>
      <c r="ABV56" s="1714"/>
      <c r="ABW56" s="1714"/>
      <c r="ABX56" s="1714"/>
      <c r="ABY56" s="1714"/>
      <c r="ABZ56" s="1714"/>
      <c r="ACA56" s="1714"/>
      <c r="ACB56" s="1714"/>
      <c r="ACC56" s="1714"/>
      <c r="ACD56" s="1714"/>
      <c r="ACE56" s="1714"/>
      <c r="ACF56" s="1714"/>
      <c r="ACG56" s="1714"/>
      <c r="ACH56" s="1714"/>
      <c r="ACI56" s="1714"/>
      <c r="ACJ56" s="1714"/>
      <c r="ACK56" s="1714"/>
      <c r="ACL56" s="1714"/>
      <c r="ACM56" s="1714"/>
      <c r="ACN56" s="1714"/>
      <c r="ACO56" s="1714"/>
      <c r="ACP56" s="1714"/>
      <c r="ACQ56" s="1714"/>
      <c r="ACR56" s="1714"/>
      <c r="ACS56" s="1714"/>
      <c r="ACT56" s="1714"/>
      <c r="ACU56" s="1714"/>
      <c r="ACV56" s="1714"/>
      <c r="ACW56" s="1714"/>
      <c r="ACX56" s="1714"/>
      <c r="ACY56" s="1714"/>
      <c r="ACZ56" s="1714"/>
      <c r="ADA56" s="1714"/>
      <c r="ADB56" s="1714"/>
      <c r="ADC56" s="1714"/>
      <c r="ADD56" s="1714"/>
      <c r="ADE56" s="1714"/>
      <c r="ADF56" s="1714"/>
      <c r="ADG56" s="1714"/>
      <c r="ADH56" s="1714"/>
      <c r="ADI56" s="1714"/>
      <c r="ADJ56" s="1714"/>
      <c r="ADK56" s="1714"/>
      <c r="ADL56" s="1714"/>
      <c r="ADM56" s="1714"/>
      <c r="ADN56" s="1714"/>
      <c r="ADO56" s="1714"/>
      <c r="ADP56" s="1714"/>
      <c r="ADQ56" s="1714"/>
      <c r="ADR56" s="1714"/>
      <c r="ADS56" s="1714"/>
      <c r="ADT56" s="1714"/>
      <c r="ADU56" s="1714"/>
      <c r="ADV56" s="1714"/>
      <c r="ADW56" s="1714"/>
      <c r="ADX56" s="1714"/>
      <c r="ADY56" s="1714"/>
      <c r="ADZ56" s="1714"/>
      <c r="AEA56" s="1714"/>
      <c r="AEB56" s="1714"/>
      <c r="AEC56" s="1714"/>
      <c r="AED56" s="1714"/>
      <c r="AEE56" s="1714"/>
      <c r="AEF56" s="1714"/>
      <c r="AEG56" s="1714"/>
      <c r="AEH56" s="1714"/>
      <c r="AEI56" s="1714"/>
      <c r="AEJ56" s="1714"/>
      <c r="AEK56" s="1714"/>
      <c r="AEL56" s="1714"/>
      <c r="AEM56" s="1714"/>
      <c r="AEN56" s="1714"/>
      <c r="AEO56" s="1714"/>
      <c r="AEP56" s="1714"/>
      <c r="AEQ56" s="1714"/>
      <c r="AER56" s="1714"/>
      <c r="AES56" s="1714"/>
      <c r="AET56" s="1714"/>
      <c r="AEU56" s="1714"/>
      <c r="AEV56" s="1714"/>
      <c r="AEW56" s="1714"/>
      <c r="AEX56" s="1714"/>
      <c r="AEY56" s="1714"/>
      <c r="AEZ56" s="1714"/>
      <c r="AFA56" s="1714"/>
      <c r="AFB56" s="1714"/>
      <c r="AFC56" s="1714"/>
      <c r="AFD56" s="1714"/>
      <c r="AFE56" s="1714"/>
      <c r="AFF56" s="1714"/>
      <c r="AFG56" s="1714"/>
      <c r="AFH56" s="1714"/>
      <c r="AFI56" s="1714"/>
      <c r="AFJ56" s="1714"/>
      <c r="AFK56" s="1714"/>
      <c r="AFL56" s="1714"/>
      <c r="AFM56" s="1714"/>
      <c r="AFN56" s="1714"/>
      <c r="AFO56" s="1714"/>
      <c r="AFP56" s="1714"/>
      <c r="AFQ56" s="1714"/>
      <c r="AFR56" s="1714"/>
      <c r="AFS56" s="1714"/>
      <c r="AFT56" s="1714"/>
      <c r="AFU56" s="1714"/>
      <c r="AFV56" s="1714"/>
      <c r="AFW56" s="1714"/>
      <c r="AFX56" s="1714"/>
      <c r="AFY56" s="1714"/>
      <c r="AFZ56" s="1714"/>
      <c r="AGA56" s="1714"/>
      <c r="AGB56" s="1714"/>
      <c r="AGC56" s="1714"/>
      <c r="AGD56" s="1714"/>
      <c r="AGE56" s="1714"/>
      <c r="AGF56" s="1714"/>
      <c r="AGG56" s="1714"/>
      <c r="AGH56" s="1714"/>
      <c r="AGI56" s="1714"/>
      <c r="AGJ56" s="1714"/>
      <c r="AGK56" s="1714"/>
      <c r="AGL56" s="1714"/>
      <c r="AGM56" s="1714"/>
      <c r="AGN56" s="1714"/>
      <c r="AGO56" s="1714"/>
      <c r="AGP56" s="1714"/>
      <c r="AGQ56" s="1714"/>
      <c r="AGR56" s="1714"/>
      <c r="AGS56" s="1714"/>
      <c r="AGT56" s="1714"/>
      <c r="AGU56" s="1714"/>
      <c r="AGV56" s="1714"/>
      <c r="AGW56" s="1714"/>
      <c r="AGX56" s="1714"/>
      <c r="AGY56" s="1714"/>
      <c r="AGZ56" s="1714"/>
      <c r="AHA56" s="1714"/>
      <c r="AHB56" s="1714"/>
      <c r="AHC56" s="1714"/>
      <c r="AHD56" s="1714"/>
      <c r="AHE56" s="1714"/>
      <c r="AHF56" s="1714"/>
      <c r="AHG56" s="1714"/>
      <c r="AHH56" s="1714"/>
      <c r="AHI56" s="1714"/>
      <c r="AHJ56" s="1714"/>
      <c r="AHK56" s="1714"/>
      <c r="AHL56" s="1714"/>
      <c r="AHM56" s="1714"/>
      <c r="AHN56" s="1714"/>
      <c r="AHO56" s="1714"/>
      <c r="AHP56" s="1714"/>
      <c r="AHQ56" s="1714"/>
      <c r="AHR56" s="1714"/>
      <c r="AHS56" s="1714"/>
      <c r="AHT56" s="1714"/>
      <c r="AHU56" s="1714"/>
      <c r="AHV56" s="1714"/>
      <c r="AHW56" s="1714"/>
      <c r="AHX56" s="1714"/>
      <c r="AHY56" s="1714"/>
      <c r="AHZ56" s="1714"/>
      <c r="AIA56" s="1714"/>
      <c r="AIB56" s="1714"/>
      <c r="AIC56" s="1714"/>
      <c r="AID56" s="1714"/>
      <c r="AIE56" s="1714"/>
      <c r="AIF56" s="1714"/>
      <c r="AIG56" s="1714"/>
      <c r="AIH56" s="1714"/>
      <c r="AII56" s="1714"/>
      <c r="AIJ56" s="1714"/>
      <c r="AIK56" s="1714"/>
      <c r="AIL56" s="1714"/>
      <c r="AIM56" s="1714"/>
      <c r="AIN56" s="1714"/>
      <c r="AIO56" s="1714"/>
      <c r="AIP56" s="1714"/>
      <c r="AIQ56" s="1714"/>
      <c r="AIR56" s="1714"/>
      <c r="AIS56" s="1714"/>
      <c r="AIT56" s="1714"/>
      <c r="AIU56" s="1714"/>
      <c r="AIV56" s="1714"/>
      <c r="AIW56" s="1714"/>
      <c r="AIX56" s="1714"/>
      <c r="AIY56" s="1714"/>
      <c r="AIZ56" s="1714"/>
      <c r="AJA56" s="1714"/>
      <c r="AJB56" s="1714"/>
      <c r="AJC56" s="1714"/>
      <c r="AJD56" s="1714"/>
      <c r="AJE56" s="1714"/>
      <c r="AJF56" s="1714"/>
      <c r="AJG56" s="1714"/>
      <c r="AJH56" s="1714"/>
      <c r="AJI56" s="1714"/>
      <c r="AJJ56" s="1714"/>
      <c r="AJK56" s="1714"/>
      <c r="AJL56" s="1714"/>
      <c r="AJM56" s="1714"/>
      <c r="AJN56" s="1714"/>
      <c r="AJO56" s="1714"/>
      <c r="AJP56" s="1714"/>
      <c r="AJQ56" s="1714"/>
      <c r="AJR56" s="1714"/>
      <c r="AJS56" s="1714"/>
      <c r="AJT56" s="1714"/>
      <c r="AJU56" s="1714"/>
      <c r="AJV56" s="1714"/>
      <c r="AJW56" s="1714"/>
      <c r="AJX56" s="1714"/>
      <c r="AJY56" s="1714"/>
      <c r="AJZ56" s="1714"/>
      <c r="AKA56" s="1714"/>
      <c r="AKB56" s="1714"/>
      <c r="AKC56" s="1714"/>
      <c r="AKD56" s="1714"/>
      <c r="AKE56" s="1714"/>
      <c r="AKF56" s="1714"/>
      <c r="AKG56" s="1714"/>
      <c r="AKH56" s="1714"/>
      <c r="AKI56" s="1714"/>
      <c r="AKJ56" s="1714"/>
      <c r="AKK56" s="1714"/>
      <c r="AKL56" s="1714"/>
      <c r="AKM56" s="1714"/>
      <c r="AKN56" s="1714"/>
      <c r="AKO56" s="1714"/>
      <c r="AKP56" s="1714"/>
      <c r="AKQ56" s="1714"/>
      <c r="AKR56" s="1714"/>
      <c r="AKS56" s="1714"/>
      <c r="AKT56" s="1714"/>
      <c r="AKU56" s="1714"/>
      <c r="AKV56" s="1714"/>
      <c r="AKW56" s="1714"/>
      <c r="AKX56" s="1714"/>
      <c r="AKY56" s="1714"/>
      <c r="AKZ56" s="1714"/>
      <c r="ALA56" s="1714"/>
      <c r="ALB56" s="1714"/>
      <c r="ALC56" s="1714"/>
      <c r="ALD56" s="1714"/>
      <c r="ALE56" s="1714"/>
      <c r="ALF56" s="1714"/>
      <c r="ALG56" s="1714"/>
      <c r="ALH56" s="1714"/>
      <c r="ALI56" s="1714"/>
      <c r="ALJ56" s="1714"/>
      <c r="ALK56" s="1714"/>
      <c r="ALL56" s="1714"/>
      <c r="ALM56" s="1714"/>
      <c r="ALN56" s="1714"/>
      <c r="ALO56" s="1714"/>
      <c r="ALP56" s="1714"/>
      <c r="ALQ56" s="1714"/>
      <c r="ALR56" s="1714"/>
      <c r="ALS56" s="1714"/>
      <c r="ALT56" s="1714"/>
      <c r="ALU56" s="1714"/>
      <c r="ALV56" s="1714"/>
      <c r="ALW56" s="1714"/>
      <c r="ALX56" s="1714"/>
      <c r="ALY56" s="1714"/>
      <c r="ALZ56" s="1714"/>
      <c r="AMA56" s="1714"/>
      <c r="AMB56" s="1714"/>
      <c r="AMC56" s="1714"/>
      <c r="AMD56" s="1714"/>
      <c r="AME56" s="1714"/>
      <c r="AMF56" s="1714"/>
      <c r="AMG56" s="1714"/>
      <c r="AMH56" s="1714"/>
      <c r="AMI56" s="1714"/>
      <c r="AMJ56" s="1714"/>
      <c r="AMK56" s="1714"/>
    </row>
    <row r="57" spans="1:1025" s="1409" customFormat="1">
      <c r="A57" s="1714"/>
      <c r="B57" s="1714"/>
      <c r="C57" s="1714"/>
      <c r="D57" s="1714"/>
      <c r="E57" s="1714"/>
      <c r="F57" s="1714"/>
      <c r="G57" s="1714"/>
      <c r="H57" s="1714"/>
      <c r="I57" s="1714"/>
      <c r="J57" s="1714"/>
      <c r="K57" s="1714"/>
      <c r="L57" s="1714"/>
      <c r="M57" s="1714"/>
      <c r="N57" s="1714"/>
      <c r="O57" s="1714"/>
      <c r="P57" s="1714"/>
      <c r="Q57" s="1714"/>
      <c r="R57" s="1740"/>
      <c r="S57" s="1714"/>
      <c r="T57" s="1714"/>
      <c r="U57" s="1714"/>
      <c r="V57" s="1714"/>
      <c r="W57" s="1714"/>
      <c r="X57" s="1714"/>
      <c r="Y57" s="1714"/>
      <c r="Z57" s="1714"/>
      <c r="AA57" s="1714"/>
      <c r="AB57" s="1714"/>
      <c r="AC57" s="1714"/>
      <c r="AD57" s="1714"/>
      <c r="AE57" s="1714"/>
      <c r="AF57" s="1714"/>
      <c r="AG57" s="1714"/>
      <c r="AH57" s="1714"/>
      <c r="AI57" s="1714"/>
      <c r="AJ57" s="1714"/>
      <c r="AK57" s="1714"/>
      <c r="AL57" s="1714"/>
      <c r="AM57" s="1714"/>
      <c r="AN57" s="1714"/>
      <c r="AO57" s="1714"/>
      <c r="AP57" s="1714"/>
      <c r="AQ57" s="1714"/>
      <c r="AR57" s="1714"/>
      <c r="AS57" s="1714"/>
      <c r="AT57" s="1714"/>
      <c r="AU57" s="1714"/>
      <c r="AV57" s="1714"/>
      <c r="AW57" s="1714"/>
      <c r="AX57" s="1714"/>
      <c r="AY57" s="1714"/>
      <c r="AZ57" s="1714"/>
      <c r="BA57" s="1714"/>
      <c r="BB57" s="1714"/>
      <c r="BC57" s="1714"/>
      <c r="BD57" s="1714"/>
      <c r="BE57" s="1714"/>
      <c r="BF57" s="1714"/>
      <c r="BG57" s="1714"/>
      <c r="BH57" s="1714"/>
      <c r="BI57" s="1714"/>
      <c r="BJ57" s="1714"/>
      <c r="BK57" s="1714"/>
      <c r="BL57" s="1714"/>
      <c r="BM57" s="1714"/>
      <c r="BN57" s="1714"/>
      <c r="BO57" s="1714"/>
      <c r="BP57" s="1714"/>
      <c r="BQ57" s="1714"/>
      <c r="BR57" s="1714"/>
      <c r="BS57" s="1714"/>
      <c r="BT57" s="1714"/>
      <c r="BU57" s="1714"/>
      <c r="BV57" s="1714"/>
      <c r="BW57" s="1714"/>
      <c r="BX57" s="1714"/>
      <c r="BY57" s="1714"/>
      <c r="BZ57" s="1714"/>
      <c r="CA57" s="1714"/>
      <c r="CB57" s="1714"/>
      <c r="CC57" s="1714"/>
      <c r="CD57" s="1714"/>
      <c r="CE57" s="1714"/>
      <c r="CF57" s="1714"/>
      <c r="CG57" s="1714"/>
      <c r="CH57" s="1714"/>
      <c r="CI57" s="1714"/>
      <c r="CJ57" s="1714"/>
      <c r="CK57" s="1714"/>
      <c r="CL57" s="1714"/>
      <c r="CM57" s="1714"/>
      <c r="CN57" s="1714"/>
      <c r="CO57" s="1714"/>
      <c r="CP57" s="1714"/>
      <c r="CQ57" s="1714"/>
      <c r="CR57" s="1714"/>
      <c r="CS57" s="1714"/>
      <c r="CT57" s="1714"/>
      <c r="CU57" s="1714"/>
      <c r="CV57" s="1714"/>
      <c r="CW57" s="1714"/>
      <c r="CX57" s="1714"/>
      <c r="CY57" s="1714"/>
      <c r="CZ57" s="1714"/>
      <c r="DA57" s="1714"/>
      <c r="DB57" s="1714"/>
      <c r="DC57" s="1714"/>
      <c r="DD57" s="1714"/>
      <c r="DE57" s="1714"/>
      <c r="DF57" s="1714"/>
      <c r="DG57" s="1714"/>
      <c r="DH57" s="1714"/>
      <c r="DI57" s="1714"/>
      <c r="DJ57" s="1714"/>
      <c r="DK57" s="1714"/>
      <c r="DL57" s="1714"/>
      <c r="DM57" s="1714"/>
      <c r="DN57" s="1714"/>
      <c r="DO57" s="1714"/>
      <c r="DP57" s="1714"/>
      <c r="DQ57" s="1714"/>
      <c r="DR57" s="1714"/>
      <c r="DS57" s="1714"/>
      <c r="DT57" s="1714"/>
      <c r="DU57" s="1714"/>
      <c r="DV57" s="1714"/>
      <c r="DW57" s="1714"/>
      <c r="DX57" s="1714"/>
      <c r="DY57" s="1714"/>
      <c r="DZ57" s="1714"/>
      <c r="EA57" s="1714"/>
      <c r="EB57" s="1714"/>
      <c r="EC57" s="1714"/>
      <c r="ED57" s="1714"/>
      <c r="EE57" s="1714"/>
      <c r="EF57" s="1714"/>
      <c r="EG57" s="1714"/>
      <c r="EH57" s="1714"/>
      <c r="EI57" s="1714"/>
      <c r="EJ57" s="1714"/>
      <c r="EK57" s="1714"/>
      <c r="EL57" s="1714"/>
      <c r="EM57" s="1714"/>
      <c r="EN57" s="1714"/>
      <c r="EO57" s="1714"/>
      <c r="EP57" s="1714"/>
      <c r="EQ57" s="1714"/>
      <c r="ER57" s="1714"/>
      <c r="ES57" s="1714"/>
      <c r="ET57" s="1714"/>
      <c r="EU57" s="1714"/>
      <c r="EV57" s="1714"/>
      <c r="EW57" s="1714"/>
      <c r="EX57" s="1714"/>
      <c r="EY57" s="1714"/>
      <c r="EZ57" s="1714"/>
      <c r="FA57" s="1714"/>
      <c r="FB57" s="1714"/>
      <c r="FC57" s="1714"/>
      <c r="FD57" s="1714"/>
      <c r="FE57" s="1714"/>
      <c r="FF57" s="1714"/>
      <c r="FG57" s="1714"/>
      <c r="FH57" s="1714"/>
      <c r="FI57" s="1714"/>
      <c r="FJ57" s="1714"/>
      <c r="FK57" s="1714"/>
      <c r="FL57" s="1714"/>
      <c r="FM57" s="1714"/>
      <c r="FN57" s="1714"/>
      <c r="FO57" s="1714"/>
      <c r="FP57" s="1714"/>
      <c r="FQ57" s="1714"/>
      <c r="FR57" s="1714"/>
      <c r="FS57" s="1714"/>
      <c r="FT57" s="1714"/>
      <c r="FU57" s="1714"/>
      <c r="FV57" s="1714"/>
      <c r="FW57" s="1714"/>
      <c r="FX57" s="1714"/>
      <c r="FY57" s="1714"/>
      <c r="FZ57" s="1714"/>
      <c r="GA57" s="1714"/>
      <c r="GB57" s="1714"/>
      <c r="GC57" s="1714"/>
      <c r="GD57" s="1714"/>
      <c r="GE57" s="1714"/>
      <c r="GF57" s="1714"/>
      <c r="GG57" s="1714"/>
      <c r="GH57" s="1714"/>
      <c r="GI57" s="1714"/>
      <c r="GJ57" s="1714"/>
      <c r="GK57" s="1714"/>
      <c r="GL57" s="1714"/>
      <c r="GM57" s="1714"/>
      <c r="GN57" s="1714"/>
      <c r="GO57" s="1714"/>
      <c r="GP57" s="1714"/>
      <c r="GQ57" s="1714"/>
      <c r="GR57" s="1714"/>
      <c r="GS57" s="1714"/>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c r="KL57" s="1714"/>
      <c r="KM57" s="1714"/>
      <c r="KN57" s="1714"/>
      <c r="KO57" s="1714"/>
      <c r="KP57" s="1714"/>
      <c r="KQ57" s="1714"/>
      <c r="KR57" s="1714"/>
      <c r="KS57" s="1714"/>
      <c r="KT57" s="1714"/>
      <c r="KU57" s="1714"/>
      <c r="KV57" s="1714"/>
      <c r="KW57" s="1714"/>
      <c r="KX57" s="1714"/>
      <c r="KY57" s="1714"/>
      <c r="KZ57" s="1714"/>
      <c r="LA57" s="1714"/>
      <c r="LB57" s="1714"/>
      <c r="LC57" s="1714"/>
      <c r="LD57" s="1714"/>
      <c r="LE57" s="1714"/>
      <c r="LF57" s="1714"/>
      <c r="LG57" s="1714"/>
      <c r="LH57" s="1714"/>
      <c r="LI57" s="1714"/>
      <c r="LJ57" s="1714"/>
      <c r="LK57" s="1714"/>
      <c r="LL57" s="1714"/>
      <c r="LM57" s="1714"/>
      <c r="LN57" s="1714"/>
      <c r="LO57" s="1714"/>
      <c r="LP57" s="1714"/>
      <c r="LQ57" s="1714"/>
      <c r="LR57" s="1714"/>
      <c r="LS57" s="1714"/>
      <c r="LT57" s="1714"/>
      <c r="LU57" s="1714"/>
      <c r="LV57" s="1714"/>
      <c r="LW57" s="1714"/>
      <c r="LX57" s="1714"/>
      <c r="LY57" s="1714"/>
      <c r="LZ57" s="1714"/>
      <c r="MA57" s="1714"/>
      <c r="MB57" s="1714"/>
      <c r="MC57" s="1714"/>
      <c r="MD57" s="1714"/>
      <c r="ME57" s="1714"/>
      <c r="MF57" s="1714"/>
      <c r="MG57" s="1714"/>
      <c r="MH57" s="1714"/>
      <c r="MI57" s="1714"/>
      <c r="MJ57" s="1714"/>
      <c r="MK57" s="1714"/>
      <c r="ML57" s="1714"/>
      <c r="MM57" s="1714"/>
      <c r="MN57" s="1714"/>
      <c r="MO57" s="1714"/>
      <c r="MP57" s="1714"/>
      <c r="MQ57" s="1714"/>
      <c r="MR57" s="1714"/>
      <c r="MS57" s="1714"/>
      <c r="MT57" s="1714"/>
      <c r="MU57" s="1714"/>
      <c r="MV57" s="1714"/>
      <c r="MW57" s="1714"/>
      <c r="MX57" s="1714"/>
      <c r="MY57" s="1714"/>
      <c r="MZ57" s="1714"/>
      <c r="NA57" s="1714"/>
      <c r="NB57" s="1714"/>
      <c r="NC57" s="1714"/>
      <c r="ND57" s="1714"/>
      <c r="NE57" s="1714"/>
      <c r="NF57" s="1714"/>
      <c r="NG57" s="1714"/>
      <c r="NH57" s="1714"/>
      <c r="NI57" s="1714"/>
      <c r="NJ57" s="1714"/>
      <c r="NK57" s="1714"/>
      <c r="NL57" s="1714"/>
      <c r="NM57" s="1714"/>
      <c r="NN57" s="1714"/>
      <c r="NO57" s="1714"/>
      <c r="NP57" s="1714"/>
      <c r="NQ57" s="1714"/>
      <c r="NR57" s="1714"/>
      <c r="NS57" s="1714"/>
      <c r="NT57" s="1714"/>
      <c r="NU57" s="1714"/>
      <c r="NV57" s="1714"/>
      <c r="NW57" s="1714"/>
      <c r="NX57" s="1714"/>
      <c r="NY57" s="1714"/>
      <c r="NZ57" s="1714"/>
      <c r="OA57" s="1714"/>
      <c r="OB57" s="1714"/>
      <c r="OC57" s="1714"/>
      <c r="OD57" s="1714"/>
      <c r="OE57" s="1714"/>
      <c r="OF57" s="1714"/>
      <c r="OG57" s="1714"/>
      <c r="OH57" s="1714"/>
      <c r="OI57" s="1714"/>
      <c r="OJ57" s="1714"/>
      <c r="OK57" s="1714"/>
      <c r="OL57" s="1714"/>
      <c r="OM57" s="1714"/>
      <c r="ON57" s="1714"/>
      <c r="OO57" s="1714"/>
      <c r="OP57" s="1714"/>
      <c r="OQ57" s="1714"/>
      <c r="OR57" s="1714"/>
      <c r="OS57" s="1714"/>
      <c r="OT57" s="1714"/>
      <c r="OU57" s="1714"/>
      <c r="OV57" s="1714"/>
      <c r="OW57" s="1714"/>
      <c r="OX57" s="1714"/>
      <c r="OY57" s="1714"/>
      <c r="OZ57" s="1714"/>
      <c r="PA57" s="1714"/>
      <c r="PB57" s="1714"/>
      <c r="PC57" s="1714"/>
      <c r="PD57" s="1714"/>
      <c r="PE57" s="1714"/>
      <c r="PF57" s="1714"/>
      <c r="PG57" s="1714"/>
      <c r="PH57" s="1714"/>
      <c r="PI57" s="1714"/>
      <c r="PJ57" s="1714"/>
      <c r="PK57" s="1714"/>
      <c r="PL57" s="1714"/>
      <c r="PM57" s="1714"/>
      <c r="PN57" s="1714"/>
      <c r="PO57" s="1714"/>
      <c r="PP57" s="1714"/>
      <c r="PQ57" s="1714"/>
      <c r="PR57" s="1714"/>
      <c r="PS57" s="1714"/>
      <c r="PT57" s="1714"/>
      <c r="PU57" s="1714"/>
      <c r="PV57" s="1714"/>
      <c r="PW57" s="1714"/>
      <c r="PX57" s="1714"/>
      <c r="PY57" s="1714"/>
      <c r="PZ57" s="1714"/>
      <c r="QA57" s="1714"/>
      <c r="QB57" s="1714"/>
      <c r="QC57" s="1714"/>
      <c r="QD57" s="1714"/>
      <c r="QE57" s="1714"/>
      <c r="QF57" s="1714"/>
      <c r="QG57" s="1714"/>
      <c r="QH57" s="1714"/>
      <c r="QI57" s="1714"/>
      <c r="QJ57" s="1714"/>
      <c r="QK57" s="1714"/>
      <c r="QL57" s="1714"/>
      <c r="QM57" s="1714"/>
      <c r="QN57" s="1714"/>
      <c r="QO57" s="1714"/>
      <c r="QP57" s="1714"/>
      <c r="QQ57" s="1714"/>
      <c r="QR57" s="1714"/>
      <c r="QS57" s="1714"/>
      <c r="QT57" s="1714"/>
      <c r="QU57" s="1714"/>
      <c r="QV57" s="1714"/>
      <c r="QW57" s="1714"/>
      <c r="QX57" s="1714"/>
      <c r="QY57" s="1714"/>
      <c r="QZ57" s="1714"/>
      <c r="RA57" s="1714"/>
      <c r="RB57" s="1714"/>
      <c r="RC57" s="1714"/>
      <c r="RD57" s="1714"/>
      <c r="RE57" s="1714"/>
      <c r="RF57" s="1714"/>
      <c r="RG57" s="1714"/>
      <c r="RH57" s="1714"/>
      <c r="RI57" s="1714"/>
      <c r="RJ57" s="1714"/>
      <c r="RK57" s="1714"/>
      <c r="RL57" s="1714"/>
      <c r="RM57" s="1714"/>
      <c r="RN57" s="1714"/>
      <c r="RO57" s="1714"/>
      <c r="RP57" s="1714"/>
      <c r="RQ57" s="1714"/>
      <c r="RR57" s="1714"/>
      <c r="RS57" s="1714"/>
      <c r="RT57" s="1714"/>
      <c r="RU57" s="1714"/>
      <c r="RV57" s="1714"/>
      <c r="RW57" s="1714"/>
      <c r="RX57" s="1714"/>
      <c r="RY57" s="1714"/>
      <c r="RZ57" s="1714"/>
      <c r="SA57" s="1714"/>
      <c r="SB57" s="1714"/>
      <c r="SC57" s="1714"/>
      <c r="SD57" s="1714"/>
      <c r="SE57" s="1714"/>
      <c r="SF57" s="1714"/>
      <c r="SG57" s="1714"/>
      <c r="SH57" s="1714"/>
      <c r="SI57" s="1714"/>
      <c r="SJ57" s="1714"/>
      <c r="SK57" s="1714"/>
      <c r="SL57" s="1714"/>
      <c r="SM57" s="1714"/>
      <c r="SN57" s="1714"/>
      <c r="SO57" s="1714"/>
      <c r="SP57" s="1714"/>
      <c r="SQ57" s="1714"/>
      <c r="SR57" s="1714"/>
      <c r="SS57" s="1714"/>
      <c r="ST57" s="1714"/>
      <c r="SU57" s="1714"/>
      <c r="SV57" s="1714"/>
      <c r="SW57" s="1714"/>
      <c r="SX57" s="1714"/>
      <c r="SY57" s="1714"/>
      <c r="SZ57" s="1714"/>
      <c r="TA57" s="1714"/>
      <c r="TB57" s="1714"/>
      <c r="TC57" s="1714"/>
      <c r="TD57" s="1714"/>
      <c r="TE57" s="1714"/>
      <c r="TF57" s="1714"/>
      <c r="TG57" s="1714"/>
      <c r="TH57" s="1714"/>
      <c r="TI57" s="1714"/>
      <c r="TJ57" s="1714"/>
      <c r="TK57" s="1714"/>
      <c r="TL57" s="1714"/>
      <c r="TM57" s="1714"/>
      <c r="TN57" s="1714"/>
      <c r="TO57" s="1714"/>
      <c r="TP57" s="1714"/>
      <c r="TQ57" s="1714"/>
      <c r="TR57" s="1714"/>
      <c r="TS57" s="1714"/>
      <c r="TT57" s="1714"/>
      <c r="TU57" s="1714"/>
      <c r="TV57" s="1714"/>
      <c r="TW57" s="1714"/>
      <c r="TX57" s="1714"/>
      <c r="TY57" s="1714"/>
      <c r="TZ57" s="1714"/>
      <c r="UA57" s="1714"/>
      <c r="UB57" s="1714"/>
      <c r="UC57" s="1714"/>
      <c r="UD57" s="1714"/>
      <c r="UE57" s="1714"/>
      <c r="UF57" s="1714"/>
      <c r="UG57" s="1714"/>
      <c r="UH57" s="1714"/>
      <c r="UI57" s="1714"/>
      <c r="UJ57" s="1714"/>
      <c r="UK57" s="1714"/>
      <c r="UL57" s="1714"/>
      <c r="UM57" s="1714"/>
      <c r="UN57" s="1714"/>
      <c r="UO57" s="1714"/>
      <c r="UP57" s="1714"/>
      <c r="UQ57" s="1714"/>
      <c r="UR57" s="1714"/>
      <c r="US57" s="1714"/>
      <c r="UT57" s="1714"/>
      <c r="UU57" s="1714"/>
      <c r="UV57" s="1714"/>
      <c r="UW57" s="1714"/>
      <c r="UX57" s="1714"/>
      <c r="UY57" s="1714"/>
      <c r="UZ57" s="1714"/>
      <c r="VA57" s="1714"/>
      <c r="VB57" s="1714"/>
      <c r="VC57" s="1714"/>
      <c r="VD57" s="1714"/>
      <c r="VE57" s="1714"/>
      <c r="VF57" s="1714"/>
      <c r="VG57" s="1714"/>
      <c r="VH57" s="1714"/>
      <c r="VI57" s="1714"/>
      <c r="VJ57" s="1714"/>
      <c r="VK57" s="1714"/>
      <c r="VL57" s="1714"/>
      <c r="VM57" s="1714"/>
      <c r="VN57" s="1714"/>
      <c r="VO57" s="1714"/>
      <c r="VP57" s="1714"/>
      <c r="VQ57" s="1714"/>
      <c r="VR57" s="1714"/>
      <c r="VS57" s="1714"/>
      <c r="VT57" s="1714"/>
      <c r="VU57" s="1714"/>
      <c r="VV57" s="1714"/>
      <c r="VW57" s="1714"/>
      <c r="VX57" s="1714"/>
      <c r="VY57" s="1714"/>
      <c r="VZ57" s="1714"/>
      <c r="WA57" s="1714"/>
      <c r="WB57" s="1714"/>
      <c r="WC57" s="1714"/>
      <c r="WD57" s="1714"/>
      <c r="WE57" s="1714"/>
      <c r="WF57" s="1714"/>
      <c r="WG57" s="1714"/>
      <c r="WH57" s="1714"/>
      <c r="WI57" s="1714"/>
      <c r="WJ57" s="1714"/>
      <c r="WK57" s="1714"/>
      <c r="WL57" s="1714"/>
      <c r="WM57" s="1714"/>
      <c r="WN57" s="1714"/>
      <c r="WO57" s="1714"/>
      <c r="WP57" s="1714"/>
      <c r="WQ57" s="1714"/>
      <c r="WR57" s="1714"/>
      <c r="WS57" s="1714"/>
      <c r="WT57" s="1714"/>
      <c r="WU57" s="1714"/>
      <c r="WV57" s="1714"/>
      <c r="WW57" s="1714"/>
      <c r="WX57" s="1714"/>
      <c r="WY57" s="1714"/>
      <c r="WZ57" s="1714"/>
      <c r="XA57" s="1714"/>
      <c r="XB57" s="1714"/>
      <c r="XC57" s="1714"/>
      <c r="XD57" s="1714"/>
      <c r="XE57" s="1714"/>
      <c r="XF57" s="1714"/>
      <c r="XG57" s="1714"/>
      <c r="XH57" s="1714"/>
      <c r="XI57" s="1714"/>
      <c r="XJ57" s="1714"/>
      <c r="XK57" s="1714"/>
      <c r="XL57" s="1714"/>
      <c r="XM57" s="1714"/>
      <c r="XN57" s="1714"/>
      <c r="XO57" s="1714"/>
      <c r="XP57" s="1714"/>
      <c r="XQ57" s="1714"/>
      <c r="XR57" s="1714"/>
      <c r="XS57" s="1714"/>
      <c r="XT57" s="1714"/>
      <c r="XU57" s="1714"/>
      <c r="XV57" s="1714"/>
      <c r="XW57" s="1714"/>
      <c r="XX57" s="1714"/>
      <c r="XY57" s="1714"/>
      <c r="XZ57" s="1714"/>
      <c r="YA57" s="1714"/>
      <c r="YB57" s="1714"/>
      <c r="YC57" s="1714"/>
      <c r="YD57" s="1714"/>
      <c r="YE57" s="1714"/>
      <c r="YF57" s="1714"/>
      <c r="YG57" s="1714"/>
      <c r="YH57" s="1714"/>
      <c r="YI57" s="1714"/>
      <c r="YJ57" s="1714"/>
      <c r="YK57" s="1714"/>
      <c r="YL57" s="1714"/>
      <c r="YM57" s="1714"/>
      <c r="YN57" s="1714"/>
      <c r="YO57" s="1714"/>
      <c r="YP57" s="1714"/>
      <c r="YQ57" s="1714"/>
      <c r="YR57" s="1714"/>
      <c r="YS57" s="1714"/>
      <c r="YT57" s="1714"/>
      <c r="YU57" s="1714"/>
      <c r="YV57" s="1714"/>
      <c r="YW57" s="1714"/>
      <c r="YX57" s="1714"/>
      <c r="YY57" s="1714"/>
      <c r="YZ57" s="1714"/>
      <c r="ZA57" s="1714"/>
      <c r="ZB57" s="1714"/>
      <c r="ZC57" s="1714"/>
      <c r="ZD57" s="1714"/>
      <c r="ZE57" s="1714"/>
      <c r="ZF57" s="1714"/>
      <c r="ZG57" s="1714"/>
      <c r="ZH57" s="1714"/>
      <c r="ZI57" s="1714"/>
      <c r="ZJ57" s="1714"/>
      <c r="ZK57" s="1714"/>
      <c r="ZL57" s="1714"/>
      <c r="ZM57" s="1714"/>
      <c r="ZN57" s="1714"/>
      <c r="ZO57" s="1714"/>
      <c r="ZP57" s="1714"/>
      <c r="ZQ57" s="1714"/>
      <c r="ZR57" s="1714"/>
      <c r="ZS57" s="1714"/>
      <c r="ZT57" s="1714"/>
      <c r="ZU57" s="1714"/>
      <c r="ZV57" s="1714"/>
      <c r="ZW57" s="1714"/>
      <c r="ZX57" s="1714"/>
      <c r="ZY57" s="1714"/>
      <c r="ZZ57" s="1714"/>
      <c r="AAA57" s="1714"/>
      <c r="AAB57" s="1714"/>
      <c r="AAC57" s="1714"/>
      <c r="AAD57" s="1714"/>
      <c r="AAE57" s="1714"/>
      <c r="AAF57" s="1714"/>
      <c r="AAG57" s="1714"/>
      <c r="AAH57" s="1714"/>
      <c r="AAI57" s="1714"/>
      <c r="AAJ57" s="1714"/>
      <c r="AAK57" s="1714"/>
      <c r="AAL57" s="1714"/>
      <c r="AAM57" s="1714"/>
      <c r="AAN57" s="1714"/>
      <c r="AAO57" s="1714"/>
      <c r="AAP57" s="1714"/>
      <c r="AAQ57" s="1714"/>
      <c r="AAR57" s="1714"/>
      <c r="AAS57" s="1714"/>
      <c r="AAT57" s="1714"/>
      <c r="AAU57" s="1714"/>
      <c r="AAV57" s="1714"/>
      <c r="AAW57" s="1714"/>
      <c r="AAX57" s="1714"/>
      <c r="AAY57" s="1714"/>
      <c r="AAZ57" s="1714"/>
      <c r="ABA57" s="1714"/>
      <c r="ABB57" s="1714"/>
      <c r="ABC57" s="1714"/>
      <c r="ABD57" s="1714"/>
      <c r="ABE57" s="1714"/>
      <c r="ABF57" s="1714"/>
      <c r="ABG57" s="1714"/>
      <c r="ABH57" s="1714"/>
      <c r="ABI57" s="1714"/>
      <c r="ABJ57" s="1714"/>
      <c r="ABK57" s="1714"/>
      <c r="ABL57" s="1714"/>
      <c r="ABM57" s="1714"/>
      <c r="ABN57" s="1714"/>
      <c r="ABO57" s="1714"/>
      <c r="ABP57" s="1714"/>
      <c r="ABQ57" s="1714"/>
      <c r="ABR57" s="1714"/>
      <c r="ABS57" s="1714"/>
      <c r="ABT57" s="1714"/>
      <c r="ABU57" s="1714"/>
      <c r="ABV57" s="1714"/>
      <c r="ABW57" s="1714"/>
      <c r="ABX57" s="1714"/>
      <c r="ABY57" s="1714"/>
      <c r="ABZ57" s="1714"/>
      <c r="ACA57" s="1714"/>
      <c r="ACB57" s="1714"/>
      <c r="ACC57" s="1714"/>
      <c r="ACD57" s="1714"/>
      <c r="ACE57" s="1714"/>
      <c r="ACF57" s="1714"/>
      <c r="ACG57" s="1714"/>
      <c r="ACH57" s="1714"/>
      <c r="ACI57" s="1714"/>
      <c r="ACJ57" s="1714"/>
      <c r="ACK57" s="1714"/>
      <c r="ACL57" s="1714"/>
      <c r="ACM57" s="1714"/>
      <c r="ACN57" s="1714"/>
      <c r="ACO57" s="1714"/>
      <c r="ACP57" s="1714"/>
      <c r="ACQ57" s="1714"/>
      <c r="ACR57" s="1714"/>
      <c r="ACS57" s="1714"/>
      <c r="ACT57" s="1714"/>
      <c r="ACU57" s="1714"/>
      <c r="ACV57" s="1714"/>
      <c r="ACW57" s="1714"/>
      <c r="ACX57" s="1714"/>
      <c r="ACY57" s="1714"/>
      <c r="ACZ57" s="1714"/>
      <c r="ADA57" s="1714"/>
      <c r="ADB57" s="1714"/>
      <c r="ADC57" s="1714"/>
      <c r="ADD57" s="1714"/>
      <c r="ADE57" s="1714"/>
      <c r="ADF57" s="1714"/>
      <c r="ADG57" s="1714"/>
      <c r="ADH57" s="1714"/>
      <c r="ADI57" s="1714"/>
      <c r="ADJ57" s="1714"/>
      <c r="ADK57" s="1714"/>
      <c r="ADL57" s="1714"/>
      <c r="ADM57" s="1714"/>
      <c r="ADN57" s="1714"/>
      <c r="ADO57" s="1714"/>
      <c r="ADP57" s="1714"/>
      <c r="ADQ57" s="1714"/>
      <c r="ADR57" s="1714"/>
      <c r="ADS57" s="1714"/>
      <c r="ADT57" s="1714"/>
      <c r="ADU57" s="1714"/>
      <c r="ADV57" s="1714"/>
      <c r="ADW57" s="1714"/>
      <c r="ADX57" s="1714"/>
      <c r="ADY57" s="1714"/>
      <c r="ADZ57" s="1714"/>
      <c r="AEA57" s="1714"/>
      <c r="AEB57" s="1714"/>
      <c r="AEC57" s="1714"/>
      <c r="AED57" s="1714"/>
      <c r="AEE57" s="1714"/>
      <c r="AEF57" s="1714"/>
      <c r="AEG57" s="1714"/>
      <c r="AEH57" s="1714"/>
      <c r="AEI57" s="1714"/>
      <c r="AEJ57" s="1714"/>
      <c r="AEK57" s="1714"/>
      <c r="AEL57" s="1714"/>
      <c r="AEM57" s="1714"/>
      <c r="AEN57" s="1714"/>
      <c r="AEO57" s="1714"/>
      <c r="AEP57" s="1714"/>
      <c r="AEQ57" s="1714"/>
      <c r="AER57" s="1714"/>
      <c r="AES57" s="1714"/>
      <c r="AET57" s="1714"/>
      <c r="AEU57" s="1714"/>
      <c r="AEV57" s="1714"/>
      <c r="AEW57" s="1714"/>
      <c r="AEX57" s="1714"/>
      <c r="AEY57" s="1714"/>
      <c r="AEZ57" s="1714"/>
      <c r="AFA57" s="1714"/>
      <c r="AFB57" s="1714"/>
      <c r="AFC57" s="1714"/>
      <c r="AFD57" s="1714"/>
      <c r="AFE57" s="1714"/>
      <c r="AFF57" s="1714"/>
      <c r="AFG57" s="1714"/>
      <c r="AFH57" s="1714"/>
      <c r="AFI57" s="1714"/>
      <c r="AFJ57" s="1714"/>
      <c r="AFK57" s="1714"/>
      <c r="AFL57" s="1714"/>
      <c r="AFM57" s="1714"/>
      <c r="AFN57" s="1714"/>
      <c r="AFO57" s="1714"/>
      <c r="AFP57" s="1714"/>
      <c r="AFQ57" s="1714"/>
      <c r="AFR57" s="1714"/>
      <c r="AFS57" s="1714"/>
      <c r="AFT57" s="1714"/>
      <c r="AFU57" s="1714"/>
      <c r="AFV57" s="1714"/>
      <c r="AFW57" s="1714"/>
      <c r="AFX57" s="1714"/>
      <c r="AFY57" s="1714"/>
      <c r="AFZ57" s="1714"/>
      <c r="AGA57" s="1714"/>
      <c r="AGB57" s="1714"/>
      <c r="AGC57" s="1714"/>
      <c r="AGD57" s="1714"/>
      <c r="AGE57" s="1714"/>
      <c r="AGF57" s="1714"/>
      <c r="AGG57" s="1714"/>
      <c r="AGH57" s="1714"/>
      <c r="AGI57" s="1714"/>
      <c r="AGJ57" s="1714"/>
      <c r="AGK57" s="1714"/>
      <c r="AGL57" s="1714"/>
      <c r="AGM57" s="1714"/>
      <c r="AGN57" s="1714"/>
      <c r="AGO57" s="1714"/>
      <c r="AGP57" s="1714"/>
      <c r="AGQ57" s="1714"/>
      <c r="AGR57" s="1714"/>
      <c r="AGS57" s="1714"/>
      <c r="AGT57" s="1714"/>
      <c r="AGU57" s="1714"/>
      <c r="AGV57" s="1714"/>
      <c r="AGW57" s="1714"/>
      <c r="AGX57" s="1714"/>
      <c r="AGY57" s="1714"/>
      <c r="AGZ57" s="1714"/>
      <c r="AHA57" s="1714"/>
      <c r="AHB57" s="1714"/>
      <c r="AHC57" s="1714"/>
      <c r="AHD57" s="1714"/>
      <c r="AHE57" s="1714"/>
      <c r="AHF57" s="1714"/>
      <c r="AHG57" s="1714"/>
      <c r="AHH57" s="1714"/>
      <c r="AHI57" s="1714"/>
      <c r="AHJ57" s="1714"/>
      <c r="AHK57" s="1714"/>
      <c r="AHL57" s="1714"/>
      <c r="AHM57" s="1714"/>
      <c r="AHN57" s="1714"/>
      <c r="AHO57" s="1714"/>
      <c r="AHP57" s="1714"/>
      <c r="AHQ57" s="1714"/>
      <c r="AHR57" s="1714"/>
      <c r="AHS57" s="1714"/>
      <c r="AHT57" s="1714"/>
      <c r="AHU57" s="1714"/>
      <c r="AHV57" s="1714"/>
      <c r="AHW57" s="1714"/>
      <c r="AHX57" s="1714"/>
      <c r="AHY57" s="1714"/>
      <c r="AHZ57" s="1714"/>
      <c r="AIA57" s="1714"/>
      <c r="AIB57" s="1714"/>
      <c r="AIC57" s="1714"/>
      <c r="AID57" s="1714"/>
      <c r="AIE57" s="1714"/>
      <c r="AIF57" s="1714"/>
      <c r="AIG57" s="1714"/>
      <c r="AIH57" s="1714"/>
      <c r="AII57" s="1714"/>
      <c r="AIJ57" s="1714"/>
      <c r="AIK57" s="1714"/>
      <c r="AIL57" s="1714"/>
      <c r="AIM57" s="1714"/>
      <c r="AIN57" s="1714"/>
      <c r="AIO57" s="1714"/>
      <c r="AIP57" s="1714"/>
      <c r="AIQ57" s="1714"/>
      <c r="AIR57" s="1714"/>
      <c r="AIS57" s="1714"/>
      <c r="AIT57" s="1714"/>
      <c r="AIU57" s="1714"/>
      <c r="AIV57" s="1714"/>
      <c r="AIW57" s="1714"/>
      <c r="AIX57" s="1714"/>
      <c r="AIY57" s="1714"/>
      <c r="AIZ57" s="1714"/>
      <c r="AJA57" s="1714"/>
      <c r="AJB57" s="1714"/>
      <c r="AJC57" s="1714"/>
      <c r="AJD57" s="1714"/>
      <c r="AJE57" s="1714"/>
      <c r="AJF57" s="1714"/>
      <c r="AJG57" s="1714"/>
      <c r="AJH57" s="1714"/>
      <c r="AJI57" s="1714"/>
      <c r="AJJ57" s="1714"/>
      <c r="AJK57" s="1714"/>
      <c r="AJL57" s="1714"/>
      <c r="AJM57" s="1714"/>
      <c r="AJN57" s="1714"/>
      <c r="AJO57" s="1714"/>
      <c r="AJP57" s="1714"/>
      <c r="AJQ57" s="1714"/>
      <c r="AJR57" s="1714"/>
      <c r="AJS57" s="1714"/>
      <c r="AJT57" s="1714"/>
      <c r="AJU57" s="1714"/>
      <c r="AJV57" s="1714"/>
      <c r="AJW57" s="1714"/>
      <c r="AJX57" s="1714"/>
      <c r="AJY57" s="1714"/>
      <c r="AJZ57" s="1714"/>
      <c r="AKA57" s="1714"/>
      <c r="AKB57" s="1714"/>
      <c r="AKC57" s="1714"/>
      <c r="AKD57" s="1714"/>
      <c r="AKE57" s="1714"/>
      <c r="AKF57" s="1714"/>
      <c r="AKG57" s="1714"/>
      <c r="AKH57" s="1714"/>
      <c r="AKI57" s="1714"/>
      <c r="AKJ57" s="1714"/>
      <c r="AKK57" s="1714"/>
      <c r="AKL57" s="1714"/>
      <c r="AKM57" s="1714"/>
      <c r="AKN57" s="1714"/>
      <c r="AKO57" s="1714"/>
      <c r="AKP57" s="1714"/>
      <c r="AKQ57" s="1714"/>
      <c r="AKR57" s="1714"/>
      <c r="AKS57" s="1714"/>
      <c r="AKT57" s="1714"/>
      <c r="AKU57" s="1714"/>
      <c r="AKV57" s="1714"/>
      <c r="AKW57" s="1714"/>
      <c r="AKX57" s="1714"/>
      <c r="AKY57" s="1714"/>
      <c r="AKZ57" s="1714"/>
      <c r="ALA57" s="1714"/>
      <c r="ALB57" s="1714"/>
      <c r="ALC57" s="1714"/>
      <c r="ALD57" s="1714"/>
      <c r="ALE57" s="1714"/>
      <c r="ALF57" s="1714"/>
      <c r="ALG57" s="1714"/>
      <c r="ALH57" s="1714"/>
      <c r="ALI57" s="1714"/>
      <c r="ALJ57" s="1714"/>
      <c r="ALK57" s="1714"/>
      <c r="ALL57" s="1714"/>
      <c r="ALM57" s="1714"/>
      <c r="ALN57" s="1714"/>
      <c r="ALO57" s="1714"/>
      <c r="ALP57" s="1714"/>
      <c r="ALQ57" s="1714"/>
      <c r="ALR57" s="1714"/>
      <c r="ALS57" s="1714"/>
      <c r="ALT57" s="1714"/>
      <c r="ALU57" s="1714"/>
      <c r="ALV57" s="1714"/>
      <c r="ALW57" s="1714"/>
      <c r="ALX57" s="1714"/>
      <c r="ALY57" s="1714"/>
      <c r="ALZ57" s="1714"/>
      <c r="AMA57" s="1714"/>
      <c r="AMB57" s="1714"/>
      <c r="AMC57" s="1714"/>
      <c r="AMD57" s="1714"/>
      <c r="AME57" s="1714"/>
      <c r="AMF57" s="1714"/>
      <c r="AMG57" s="1714"/>
      <c r="AMH57" s="1714"/>
      <c r="AMI57" s="1714"/>
      <c r="AMJ57" s="1714"/>
      <c r="AMK57" s="1714"/>
    </row>
    <row r="58" spans="1:1025" s="1409" customFormat="1">
      <c r="A58" s="1714"/>
      <c r="B58" s="1714"/>
      <c r="C58" s="1714"/>
      <c r="D58" s="1714"/>
      <c r="E58" s="1714"/>
      <c r="F58" s="1714"/>
      <c r="G58" s="1714"/>
      <c r="H58" s="1714"/>
      <c r="I58" s="1714"/>
      <c r="J58" s="1714"/>
      <c r="K58" s="1714"/>
      <c r="L58" s="1714"/>
      <c r="M58" s="1714"/>
      <c r="N58" s="1714"/>
      <c r="O58" s="1714"/>
      <c r="P58" s="1714"/>
      <c r="Q58" s="1714"/>
      <c r="R58" s="1740"/>
      <c r="S58" s="1714"/>
      <c r="T58" s="1714"/>
      <c r="U58" s="1714"/>
      <c r="V58" s="1714"/>
      <c r="W58" s="1714"/>
      <c r="X58" s="1714"/>
      <c r="Y58" s="1714"/>
      <c r="Z58" s="1715">
        <f>+Z21+Z20+Z19+Z12+Z9</f>
        <v>38160000</v>
      </c>
      <c r="AA58" s="1714"/>
      <c r="AB58" s="1714"/>
      <c r="AC58" s="1714"/>
      <c r="AD58" s="1714"/>
      <c r="AE58" s="1714"/>
      <c r="AF58" s="1714"/>
      <c r="AG58" s="1714"/>
      <c r="AH58" s="1714"/>
      <c r="AI58" s="1714"/>
      <c r="AJ58" s="1714"/>
      <c r="AK58" s="1714"/>
      <c r="AL58" s="1714"/>
      <c r="AM58" s="1714"/>
      <c r="AN58" s="1714"/>
      <c r="AO58" s="1714"/>
      <c r="AP58" s="1714"/>
      <c r="AQ58" s="1714"/>
      <c r="AR58" s="1714"/>
      <c r="AS58" s="1714"/>
      <c r="AT58" s="1714"/>
      <c r="AU58" s="1714"/>
      <c r="AV58" s="1714"/>
      <c r="AW58" s="1714"/>
      <c r="AX58" s="1714"/>
      <c r="AY58" s="1714"/>
      <c r="AZ58" s="1714"/>
      <c r="BA58" s="1714"/>
      <c r="BB58" s="1714"/>
      <c r="BC58" s="1714"/>
      <c r="BD58" s="1714"/>
      <c r="BE58" s="1714"/>
      <c r="BF58" s="1714"/>
      <c r="BG58" s="1714"/>
      <c r="BH58" s="1714"/>
      <c r="BI58" s="1714"/>
      <c r="BJ58" s="1714"/>
      <c r="BK58" s="1714"/>
      <c r="BL58" s="1714"/>
      <c r="BM58" s="1714"/>
      <c r="BN58" s="1714"/>
      <c r="BO58" s="1714"/>
      <c r="BP58" s="1714"/>
      <c r="BQ58" s="1714"/>
      <c r="BR58" s="1714"/>
      <c r="BS58" s="1714"/>
      <c r="BT58" s="1714"/>
      <c r="BU58" s="1714"/>
      <c r="BV58" s="1714"/>
      <c r="BW58" s="1714"/>
      <c r="BX58" s="1714"/>
      <c r="BY58" s="1714"/>
      <c r="BZ58" s="1714"/>
      <c r="CA58" s="1714"/>
      <c r="CB58" s="1714"/>
      <c r="CC58" s="1714"/>
      <c r="CD58" s="1714"/>
      <c r="CE58" s="1714"/>
      <c r="CF58" s="1714"/>
      <c r="CG58" s="1714"/>
      <c r="CH58" s="1714"/>
      <c r="CI58" s="1714"/>
      <c r="CJ58" s="1714"/>
      <c r="CK58" s="1714"/>
      <c r="CL58" s="1714"/>
      <c r="CM58" s="1714"/>
      <c r="CN58" s="1714"/>
      <c r="CO58" s="1714"/>
      <c r="CP58" s="1714"/>
      <c r="CQ58" s="1714"/>
      <c r="CR58" s="1714"/>
      <c r="CS58" s="1714"/>
      <c r="CT58" s="1714"/>
      <c r="CU58" s="1714"/>
      <c r="CV58" s="1714"/>
      <c r="CW58" s="1714"/>
      <c r="CX58" s="1714"/>
      <c r="CY58" s="1714"/>
      <c r="CZ58" s="1714"/>
      <c r="DA58" s="1714"/>
      <c r="DB58" s="1714"/>
      <c r="DC58" s="1714"/>
      <c r="DD58" s="1714"/>
      <c r="DE58" s="1714"/>
      <c r="DF58" s="1714"/>
      <c r="DG58" s="1714"/>
      <c r="DH58" s="1714"/>
      <c r="DI58" s="1714"/>
      <c r="DJ58" s="1714"/>
      <c r="DK58" s="1714"/>
      <c r="DL58" s="1714"/>
      <c r="DM58" s="1714"/>
      <c r="DN58" s="1714"/>
      <c r="DO58" s="1714"/>
      <c r="DP58" s="1714"/>
      <c r="DQ58" s="1714"/>
      <c r="DR58" s="1714"/>
      <c r="DS58" s="1714"/>
      <c r="DT58" s="1714"/>
      <c r="DU58" s="1714"/>
      <c r="DV58" s="1714"/>
      <c r="DW58" s="1714"/>
      <c r="DX58" s="1714"/>
      <c r="DY58" s="1714"/>
      <c r="DZ58" s="1714"/>
      <c r="EA58" s="1714"/>
      <c r="EB58" s="1714"/>
      <c r="EC58" s="1714"/>
      <c r="ED58" s="1714"/>
      <c r="EE58" s="1714"/>
      <c r="EF58" s="1714"/>
      <c r="EG58" s="1714"/>
      <c r="EH58" s="1714"/>
      <c r="EI58" s="1714"/>
      <c r="EJ58" s="1714"/>
      <c r="EK58" s="1714"/>
      <c r="EL58" s="1714"/>
      <c r="EM58" s="1714"/>
      <c r="EN58" s="1714"/>
      <c r="EO58" s="1714"/>
      <c r="EP58" s="1714"/>
      <c r="EQ58" s="1714"/>
      <c r="ER58" s="1714"/>
      <c r="ES58" s="1714"/>
      <c r="ET58" s="1714"/>
      <c r="EU58" s="1714"/>
      <c r="EV58" s="1714"/>
      <c r="EW58" s="1714"/>
      <c r="EX58" s="1714"/>
      <c r="EY58" s="1714"/>
      <c r="EZ58" s="1714"/>
      <c r="FA58" s="1714"/>
      <c r="FB58" s="1714"/>
      <c r="FC58" s="1714"/>
      <c r="FD58" s="1714"/>
      <c r="FE58" s="1714"/>
      <c r="FF58" s="1714"/>
      <c r="FG58" s="1714"/>
      <c r="FH58" s="1714"/>
      <c r="FI58" s="1714"/>
      <c r="FJ58" s="1714"/>
      <c r="FK58" s="1714"/>
      <c r="FL58" s="1714"/>
      <c r="FM58" s="1714"/>
      <c r="FN58" s="1714"/>
      <c r="FO58" s="1714"/>
      <c r="FP58" s="1714"/>
      <c r="FQ58" s="1714"/>
      <c r="FR58" s="1714"/>
      <c r="FS58" s="1714"/>
      <c r="FT58" s="1714"/>
      <c r="FU58" s="1714"/>
      <c r="FV58" s="1714"/>
      <c r="FW58" s="1714"/>
      <c r="FX58" s="1714"/>
      <c r="FY58" s="1714"/>
      <c r="FZ58" s="1714"/>
      <c r="GA58" s="1714"/>
      <c r="GB58" s="1714"/>
      <c r="GC58" s="1714"/>
      <c r="GD58" s="1714"/>
      <c r="GE58" s="1714"/>
      <c r="GF58" s="1714"/>
      <c r="GG58" s="1714"/>
      <c r="GH58" s="1714"/>
      <c r="GI58" s="1714"/>
      <c r="GJ58" s="1714"/>
      <c r="GK58" s="1714"/>
      <c r="GL58" s="1714"/>
      <c r="GM58" s="1714"/>
      <c r="GN58" s="1714"/>
      <c r="GO58" s="1714"/>
      <c r="GP58" s="1714"/>
      <c r="GQ58" s="1714"/>
      <c r="GR58" s="1714"/>
      <c r="GS58" s="1714"/>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c r="KL58" s="1714"/>
      <c r="KM58" s="1714"/>
      <c r="KN58" s="1714"/>
      <c r="KO58" s="1714"/>
      <c r="KP58" s="1714"/>
      <c r="KQ58" s="1714"/>
      <c r="KR58" s="1714"/>
      <c r="KS58" s="1714"/>
      <c r="KT58" s="1714"/>
      <c r="KU58" s="1714"/>
      <c r="KV58" s="1714"/>
      <c r="KW58" s="1714"/>
      <c r="KX58" s="1714"/>
      <c r="KY58" s="1714"/>
      <c r="KZ58" s="1714"/>
      <c r="LA58" s="1714"/>
      <c r="LB58" s="1714"/>
      <c r="LC58" s="1714"/>
      <c r="LD58" s="1714"/>
      <c r="LE58" s="1714"/>
      <c r="LF58" s="1714"/>
      <c r="LG58" s="1714"/>
      <c r="LH58" s="1714"/>
      <c r="LI58" s="1714"/>
      <c r="LJ58" s="1714"/>
      <c r="LK58" s="1714"/>
      <c r="LL58" s="1714"/>
      <c r="LM58" s="1714"/>
      <c r="LN58" s="1714"/>
      <c r="LO58" s="1714"/>
      <c r="LP58" s="1714"/>
      <c r="LQ58" s="1714"/>
      <c r="LR58" s="1714"/>
      <c r="LS58" s="1714"/>
      <c r="LT58" s="1714"/>
      <c r="LU58" s="1714"/>
      <c r="LV58" s="1714"/>
      <c r="LW58" s="1714"/>
      <c r="LX58" s="1714"/>
      <c r="LY58" s="1714"/>
      <c r="LZ58" s="1714"/>
      <c r="MA58" s="1714"/>
      <c r="MB58" s="1714"/>
      <c r="MC58" s="1714"/>
      <c r="MD58" s="1714"/>
      <c r="ME58" s="1714"/>
      <c r="MF58" s="1714"/>
      <c r="MG58" s="1714"/>
      <c r="MH58" s="1714"/>
      <c r="MI58" s="1714"/>
      <c r="MJ58" s="1714"/>
      <c r="MK58" s="1714"/>
      <c r="ML58" s="1714"/>
      <c r="MM58" s="1714"/>
      <c r="MN58" s="1714"/>
      <c r="MO58" s="1714"/>
      <c r="MP58" s="1714"/>
      <c r="MQ58" s="1714"/>
      <c r="MR58" s="1714"/>
      <c r="MS58" s="1714"/>
      <c r="MT58" s="1714"/>
      <c r="MU58" s="1714"/>
      <c r="MV58" s="1714"/>
      <c r="MW58" s="1714"/>
      <c r="MX58" s="1714"/>
      <c r="MY58" s="1714"/>
      <c r="MZ58" s="1714"/>
      <c r="NA58" s="1714"/>
      <c r="NB58" s="1714"/>
      <c r="NC58" s="1714"/>
      <c r="ND58" s="1714"/>
      <c r="NE58" s="1714"/>
      <c r="NF58" s="1714"/>
      <c r="NG58" s="1714"/>
      <c r="NH58" s="1714"/>
      <c r="NI58" s="1714"/>
      <c r="NJ58" s="1714"/>
      <c r="NK58" s="1714"/>
      <c r="NL58" s="1714"/>
      <c r="NM58" s="1714"/>
      <c r="NN58" s="1714"/>
      <c r="NO58" s="1714"/>
      <c r="NP58" s="1714"/>
      <c r="NQ58" s="1714"/>
      <c r="NR58" s="1714"/>
      <c r="NS58" s="1714"/>
      <c r="NT58" s="1714"/>
      <c r="NU58" s="1714"/>
      <c r="NV58" s="1714"/>
      <c r="NW58" s="1714"/>
      <c r="NX58" s="1714"/>
      <c r="NY58" s="1714"/>
      <c r="NZ58" s="1714"/>
      <c r="OA58" s="1714"/>
      <c r="OB58" s="1714"/>
      <c r="OC58" s="1714"/>
      <c r="OD58" s="1714"/>
      <c r="OE58" s="1714"/>
      <c r="OF58" s="1714"/>
      <c r="OG58" s="1714"/>
      <c r="OH58" s="1714"/>
      <c r="OI58" s="1714"/>
      <c r="OJ58" s="1714"/>
      <c r="OK58" s="1714"/>
      <c r="OL58" s="1714"/>
      <c r="OM58" s="1714"/>
      <c r="ON58" s="1714"/>
      <c r="OO58" s="1714"/>
      <c r="OP58" s="1714"/>
      <c r="OQ58" s="1714"/>
      <c r="OR58" s="1714"/>
      <c r="OS58" s="1714"/>
      <c r="OT58" s="1714"/>
      <c r="OU58" s="1714"/>
      <c r="OV58" s="1714"/>
      <c r="OW58" s="1714"/>
      <c r="OX58" s="1714"/>
      <c r="OY58" s="1714"/>
      <c r="OZ58" s="1714"/>
      <c r="PA58" s="1714"/>
      <c r="PB58" s="1714"/>
      <c r="PC58" s="1714"/>
      <c r="PD58" s="1714"/>
      <c r="PE58" s="1714"/>
      <c r="PF58" s="1714"/>
      <c r="PG58" s="1714"/>
      <c r="PH58" s="1714"/>
      <c r="PI58" s="1714"/>
      <c r="PJ58" s="1714"/>
      <c r="PK58" s="1714"/>
      <c r="PL58" s="1714"/>
      <c r="PM58" s="1714"/>
      <c r="PN58" s="1714"/>
      <c r="PO58" s="1714"/>
      <c r="PP58" s="1714"/>
      <c r="PQ58" s="1714"/>
      <c r="PR58" s="1714"/>
      <c r="PS58" s="1714"/>
      <c r="PT58" s="1714"/>
      <c r="PU58" s="1714"/>
      <c r="PV58" s="1714"/>
      <c r="PW58" s="1714"/>
      <c r="PX58" s="1714"/>
      <c r="PY58" s="1714"/>
      <c r="PZ58" s="1714"/>
      <c r="QA58" s="1714"/>
      <c r="QB58" s="1714"/>
      <c r="QC58" s="1714"/>
      <c r="QD58" s="1714"/>
      <c r="QE58" s="1714"/>
      <c r="QF58" s="1714"/>
      <c r="QG58" s="1714"/>
      <c r="QH58" s="1714"/>
      <c r="QI58" s="1714"/>
      <c r="QJ58" s="1714"/>
      <c r="QK58" s="1714"/>
      <c r="QL58" s="1714"/>
      <c r="QM58" s="1714"/>
      <c r="QN58" s="1714"/>
      <c r="QO58" s="1714"/>
      <c r="QP58" s="1714"/>
      <c r="QQ58" s="1714"/>
      <c r="QR58" s="1714"/>
      <c r="QS58" s="1714"/>
      <c r="QT58" s="1714"/>
      <c r="QU58" s="1714"/>
      <c r="QV58" s="1714"/>
      <c r="QW58" s="1714"/>
      <c r="QX58" s="1714"/>
      <c r="QY58" s="1714"/>
      <c r="QZ58" s="1714"/>
      <c r="RA58" s="1714"/>
      <c r="RB58" s="1714"/>
      <c r="RC58" s="1714"/>
      <c r="RD58" s="1714"/>
      <c r="RE58" s="1714"/>
      <c r="RF58" s="1714"/>
      <c r="RG58" s="1714"/>
      <c r="RH58" s="1714"/>
      <c r="RI58" s="1714"/>
      <c r="RJ58" s="1714"/>
      <c r="RK58" s="1714"/>
      <c r="RL58" s="1714"/>
      <c r="RM58" s="1714"/>
      <c r="RN58" s="1714"/>
      <c r="RO58" s="1714"/>
      <c r="RP58" s="1714"/>
      <c r="RQ58" s="1714"/>
      <c r="RR58" s="1714"/>
      <c r="RS58" s="1714"/>
      <c r="RT58" s="1714"/>
      <c r="RU58" s="1714"/>
      <c r="RV58" s="1714"/>
      <c r="RW58" s="1714"/>
      <c r="RX58" s="1714"/>
      <c r="RY58" s="1714"/>
      <c r="RZ58" s="1714"/>
      <c r="SA58" s="1714"/>
      <c r="SB58" s="1714"/>
      <c r="SC58" s="1714"/>
      <c r="SD58" s="1714"/>
      <c r="SE58" s="1714"/>
      <c r="SF58" s="1714"/>
      <c r="SG58" s="1714"/>
      <c r="SH58" s="1714"/>
      <c r="SI58" s="1714"/>
      <c r="SJ58" s="1714"/>
      <c r="SK58" s="1714"/>
      <c r="SL58" s="1714"/>
      <c r="SM58" s="1714"/>
      <c r="SN58" s="1714"/>
      <c r="SO58" s="1714"/>
      <c r="SP58" s="1714"/>
      <c r="SQ58" s="1714"/>
      <c r="SR58" s="1714"/>
      <c r="SS58" s="1714"/>
      <c r="ST58" s="1714"/>
      <c r="SU58" s="1714"/>
      <c r="SV58" s="1714"/>
      <c r="SW58" s="1714"/>
      <c r="SX58" s="1714"/>
      <c r="SY58" s="1714"/>
      <c r="SZ58" s="1714"/>
      <c r="TA58" s="1714"/>
      <c r="TB58" s="1714"/>
      <c r="TC58" s="1714"/>
      <c r="TD58" s="1714"/>
      <c r="TE58" s="1714"/>
      <c r="TF58" s="1714"/>
      <c r="TG58" s="1714"/>
      <c r="TH58" s="1714"/>
      <c r="TI58" s="1714"/>
      <c r="TJ58" s="1714"/>
      <c r="TK58" s="1714"/>
      <c r="TL58" s="1714"/>
      <c r="TM58" s="1714"/>
      <c r="TN58" s="1714"/>
      <c r="TO58" s="1714"/>
      <c r="TP58" s="1714"/>
      <c r="TQ58" s="1714"/>
      <c r="TR58" s="1714"/>
      <c r="TS58" s="1714"/>
      <c r="TT58" s="1714"/>
      <c r="TU58" s="1714"/>
      <c r="TV58" s="1714"/>
      <c r="TW58" s="1714"/>
      <c r="TX58" s="1714"/>
      <c r="TY58" s="1714"/>
      <c r="TZ58" s="1714"/>
      <c r="UA58" s="1714"/>
      <c r="UB58" s="1714"/>
      <c r="UC58" s="1714"/>
      <c r="UD58" s="1714"/>
      <c r="UE58" s="1714"/>
      <c r="UF58" s="1714"/>
      <c r="UG58" s="1714"/>
      <c r="UH58" s="1714"/>
      <c r="UI58" s="1714"/>
      <c r="UJ58" s="1714"/>
      <c r="UK58" s="1714"/>
      <c r="UL58" s="1714"/>
      <c r="UM58" s="1714"/>
      <c r="UN58" s="1714"/>
      <c r="UO58" s="1714"/>
      <c r="UP58" s="1714"/>
      <c r="UQ58" s="1714"/>
      <c r="UR58" s="1714"/>
      <c r="US58" s="1714"/>
      <c r="UT58" s="1714"/>
      <c r="UU58" s="1714"/>
      <c r="UV58" s="1714"/>
      <c r="UW58" s="1714"/>
      <c r="UX58" s="1714"/>
      <c r="UY58" s="1714"/>
      <c r="UZ58" s="1714"/>
      <c r="VA58" s="1714"/>
      <c r="VB58" s="1714"/>
      <c r="VC58" s="1714"/>
      <c r="VD58" s="1714"/>
      <c r="VE58" s="1714"/>
      <c r="VF58" s="1714"/>
      <c r="VG58" s="1714"/>
      <c r="VH58" s="1714"/>
      <c r="VI58" s="1714"/>
      <c r="VJ58" s="1714"/>
      <c r="VK58" s="1714"/>
      <c r="VL58" s="1714"/>
      <c r="VM58" s="1714"/>
      <c r="VN58" s="1714"/>
      <c r="VO58" s="1714"/>
      <c r="VP58" s="1714"/>
      <c r="VQ58" s="1714"/>
      <c r="VR58" s="1714"/>
      <c r="VS58" s="1714"/>
      <c r="VT58" s="1714"/>
      <c r="VU58" s="1714"/>
      <c r="VV58" s="1714"/>
      <c r="VW58" s="1714"/>
      <c r="VX58" s="1714"/>
      <c r="VY58" s="1714"/>
      <c r="VZ58" s="1714"/>
      <c r="WA58" s="1714"/>
      <c r="WB58" s="1714"/>
      <c r="WC58" s="1714"/>
      <c r="WD58" s="1714"/>
      <c r="WE58" s="1714"/>
      <c r="WF58" s="1714"/>
      <c r="WG58" s="1714"/>
      <c r="WH58" s="1714"/>
      <c r="WI58" s="1714"/>
      <c r="WJ58" s="1714"/>
      <c r="WK58" s="1714"/>
      <c r="WL58" s="1714"/>
      <c r="WM58" s="1714"/>
      <c r="WN58" s="1714"/>
      <c r="WO58" s="1714"/>
      <c r="WP58" s="1714"/>
      <c r="WQ58" s="1714"/>
      <c r="WR58" s="1714"/>
      <c r="WS58" s="1714"/>
      <c r="WT58" s="1714"/>
      <c r="WU58" s="1714"/>
      <c r="WV58" s="1714"/>
      <c r="WW58" s="1714"/>
      <c r="WX58" s="1714"/>
      <c r="WY58" s="1714"/>
      <c r="WZ58" s="1714"/>
      <c r="XA58" s="1714"/>
      <c r="XB58" s="1714"/>
      <c r="XC58" s="1714"/>
      <c r="XD58" s="1714"/>
      <c r="XE58" s="1714"/>
      <c r="XF58" s="1714"/>
      <c r="XG58" s="1714"/>
      <c r="XH58" s="1714"/>
      <c r="XI58" s="1714"/>
      <c r="XJ58" s="1714"/>
      <c r="XK58" s="1714"/>
      <c r="XL58" s="1714"/>
      <c r="XM58" s="1714"/>
      <c r="XN58" s="1714"/>
      <c r="XO58" s="1714"/>
      <c r="XP58" s="1714"/>
      <c r="XQ58" s="1714"/>
      <c r="XR58" s="1714"/>
      <c r="XS58" s="1714"/>
      <c r="XT58" s="1714"/>
      <c r="XU58" s="1714"/>
      <c r="XV58" s="1714"/>
      <c r="XW58" s="1714"/>
      <c r="XX58" s="1714"/>
      <c r="XY58" s="1714"/>
      <c r="XZ58" s="1714"/>
      <c r="YA58" s="1714"/>
      <c r="YB58" s="1714"/>
      <c r="YC58" s="1714"/>
      <c r="YD58" s="1714"/>
      <c r="YE58" s="1714"/>
      <c r="YF58" s="1714"/>
      <c r="YG58" s="1714"/>
      <c r="YH58" s="1714"/>
      <c r="YI58" s="1714"/>
      <c r="YJ58" s="1714"/>
      <c r="YK58" s="1714"/>
      <c r="YL58" s="1714"/>
      <c r="YM58" s="1714"/>
      <c r="YN58" s="1714"/>
      <c r="YO58" s="1714"/>
      <c r="YP58" s="1714"/>
      <c r="YQ58" s="1714"/>
      <c r="YR58" s="1714"/>
      <c r="YS58" s="1714"/>
      <c r="YT58" s="1714"/>
      <c r="YU58" s="1714"/>
      <c r="YV58" s="1714"/>
      <c r="YW58" s="1714"/>
      <c r="YX58" s="1714"/>
      <c r="YY58" s="1714"/>
      <c r="YZ58" s="1714"/>
      <c r="ZA58" s="1714"/>
      <c r="ZB58" s="1714"/>
      <c r="ZC58" s="1714"/>
      <c r="ZD58" s="1714"/>
      <c r="ZE58" s="1714"/>
      <c r="ZF58" s="1714"/>
      <c r="ZG58" s="1714"/>
      <c r="ZH58" s="1714"/>
      <c r="ZI58" s="1714"/>
      <c r="ZJ58" s="1714"/>
      <c r="ZK58" s="1714"/>
      <c r="ZL58" s="1714"/>
      <c r="ZM58" s="1714"/>
      <c r="ZN58" s="1714"/>
      <c r="ZO58" s="1714"/>
      <c r="ZP58" s="1714"/>
      <c r="ZQ58" s="1714"/>
      <c r="ZR58" s="1714"/>
      <c r="ZS58" s="1714"/>
      <c r="ZT58" s="1714"/>
      <c r="ZU58" s="1714"/>
      <c r="ZV58" s="1714"/>
      <c r="ZW58" s="1714"/>
      <c r="ZX58" s="1714"/>
      <c r="ZY58" s="1714"/>
      <c r="ZZ58" s="1714"/>
      <c r="AAA58" s="1714"/>
      <c r="AAB58" s="1714"/>
      <c r="AAC58" s="1714"/>
      <c r="AAD58" s="1714"/>
      <c r="AAE58" s="1714"/>
      <c r="AAF58" s="1714"/>
      <c r="AAG58" s="1714"/>
      <c r="AAH58" s="1714"/>
      <c r="AAI58" s="1714"/>
      <c r="AAJ58" s="1714"/>
      <c r="AAK58" s="1714"/>
      <c r="AAL58" s="1714"/>
      <c r="AAM58" s="1714"/>
      <c r="AAN58" s="1714"/>
      <c r="AAO58" s="1714"/>
      <c r="AAP58" s="1714"/>
      <c r="AAQ58" s="1714"/>
      <c r="AAR58" s="1714"/>
      <c r="AAS58" s="1714"/>
      <c r="AAT58" s="1714"/>
      <c r="AAU58" s="1714"/>
      <c r="AAV58" s="1714"/>
      <c r="AAW58" s="1714"/>
      <c r="AAX58" s="1714"/>
      <c r="AAY58" s="1714"/>
      <c r="AAZ58" s="1714"/>
      <c r="ABA58" s="1714"/>
      <c r="ABB58" s="1714"/>
      <c r="ABC58" s="1714"/>
      <c r="ABD58" s="1714"/>
      <c r="ABE58" s="1714"/>
      <c r="ABF58" s="1714"/>
      <c r="ABG58" s="1714"/>
      <c r="ABH58" s="1714"/>
      <c r="ABI58" s="1714"/>
      <c r="ABJ58" s="1714"/>
      <c r="ABK58" s="1714"/>
      <c r="ABL58" s="1714"/>
      <c r="ABM58" s="1714"/>
      <c r="ABN58" s="1714"/>
      <c r="ABO58" s="1714"/>
      <c r="ABP58" s="1714"/>
      <c r="ABQ58" s="1714"/>
      <c r="ABR58" s="1714"/>
      <c r="ABS58" s="1714"/>
      <c r="ABT58" s="1714"/>
      <c r="ABU58" s="1714"/>
      <c r="ABV58" s="1714"/>
      <c r="ABW58" s="1714"/>
      <c r="ABX58" s="1714"/>
      <c r="ABY58" s="1714"/>
      <c r="ABZ58" s="1714"/>
      <c r="ACA58" s="1714"/>
      <c r="ACB58" s="1714"/>
      <c r="ACC58" s="1714"/>
      <c r="ACD58" s="1714"/>
      <c r="ACE58" s="1714"/>
      <c r="ACF58" s="1714"/>
      <c r="ACG58" s="1714"/>
      <c r="ACH58" s="1714"/>
      <c r="ACI58" s="1714"/>
      <c r="ACJ58" s="1714"/>
      <c r="ACK58" s="1714"/>
      <c r="ACL58" s="1714"/>
      <c r="ACM58" s="1714"/>
      <c r="ACN58" s="1714"/>
      <c r="ACO58" s="1714"/>
      <c r="ACP58" s="1714"/>
      <c r="ACQ58" s="1714"/>
      <c r="ACR58" s="1714"/>
      <c r="ACS58" s="1714"/>
      <c r="ACT58" s="1714"/>
      <c r="ACU58" s="1714"/>
      <c r="ACV58" s="1714"/>
      <c r="ACW58" s="1714"/>
      <c r="ACX58" s="1714"/>
      <c r="ACY58" s="1714"/>
      <c r="ACZ58" s="1714"/>
      <c r="ADA58" s="1714"/>
      <c r="ADB58" s="1714"/>
      <c r="ADC58" s="1714"/>
      <c r="ADD58" s="1714"/>
      <c r="ADE58" s="1714"/>
      <c r="ADF58" s="1714"/>
      <c r="ADG58" s="1714"/>
      <c r="ADH58" s="1714"/>
      <c r="ADI58" s="1714"/>
      <c r="ADJ58" s="1714"/>
      <c r="ADK58" s="1714"/>
      <c r="ADL58" s="1714"/>
      <c r="ADM58" s="1714"/>
      <c r="ADN58" s="1714"/>
      <c r="ADO58" s="1714"/>
      <c r="ADP58" s="1714"/>
      <c r="ADQ58" s="1714"/>
      <c r="ADR58" s="1714"/>
      <c r="ADS58" s="1714"/>
      <c r="ADT58" s="1714"/>
      <c r="ADU58" s="1714"/>
      <c r="ADV58" s="1714"/>
      <c r="ADW58" s="1714"/>
      <c r="ADX58" s="1714"/>
      <c r="ADY58" s="1714"/>
      <c r="ADZ58" s="1714"/>
      <c r="AEA58" s="1714"/>
      <c r="AEB58" s="1714"/>
      <c r="AEC58" s="1714"/>
      <c r="AED58" s="1714"/>
      <c r="AEE58" s="1714"/>
      <c r="AEF58" s="1714"/>
      <c r="AEG58" s="1714"/>
      <c r="AEH58" s="1714"/>
      <c r="AEI58" s="1714"/>
      <c r="AEJ58" s="1714"/>
      <c r="AEK58" s="1714"/>
      <c r="AEL58" s="1714"/>
      <c r="AEM58" s="1714"/>
      <c r="AEN58" s="1714"/>
      <c r="AEO58" s="1714"/>
      <c r="AEP58" s="1714"/>
      <c r="AEQ58" s="1714"/>
      <c r="AER58" s="1714"/>
      <c r="AES58" s="1714"/>
      <c r="AET58" s="1714"/>
      <c r="AEU58" s="1714"/>
      <c r="AEV58" s="1714"/>
      <c r="AEW58" s="1714"/>
      <c r="AEX58" s="1714"/>
      <c r="AEY58" s="1714"/>
      <c r="AEZ58" s="1714"/>
      <c r="AFA58" s="1714"/>
      <c r="AFB58" s="1714"/>
      <c r="AFC58" s="1714"/>
      <c r="AFD58" s="1714"/>
      <c r="AFE58" s="1714"/>
      <c r="AFF58" s="1714"/>
      <c r="AFG58" s="1714"/>
      <c r="AFH58" s="1714"/>
      <c r="AFI58" s="1714"/>
      <c r="AFJ58" s="1714"/>
      <c r="AFK58" s="1714"/>
      <c r="AFL58" s="1714"/>
      <c r="AFM58" s="1714"/>
      <c r="AFN58" s="1714"/>
      <c r="AFO58" s="1714"/>
      <c r="AFP58" s="1714"/>
      <c r="AFQ58" s="1714"/>
      <c r="AFR58" s="1714"/>
      <c r="AFS58" s="1714"/>
      <c r="AFT58" s="1714"/>
      <c r="AFU58" s="1714"/>
      <c r="AFV58" s="1714"/>
      <c r="AFW58" s="1714"/>
      <c r="AFX58" s="1714"/>
      <c r="AFY58" s="1714"/>
      <c r="AFZ58" s="1714"/>
      <c r="AGA58" s="1714"/>
      <c r="AGB58" s="1714"/>
      <c r="AGC58" s="1714"/>
      <c r="AGD58" s="1714"/>
      <c r="AGE58" s="1714"/>
      <c r="AGF58" s="1714"/>
      <c r="AGG58" s="1714"/>
      <c r="AGH58" s="1714"/>
      <c r="AGI58" s="1714"/>
      <c r="AGJ58" s="1714"/>
      <c r="AGK58" s="1714"/>
      <c r="AGL58" s="1714"/>
      <c r="AGM58" s="1714"/>
      <c r="AGN58" s="1714"/>
      <c r="AGO58" s="1714"/>
      <c r="AGP58" s="1714"/>
      <c r="AGQ58" s="1714"/>
      <c r="AGR58" s="1714"/>
      <c r="AGS58" s="1714"/>
      <c r="AGT58" s="1714"/>
      <c r="AGU58" s="1714"/>
      <c r="AGV58" s="1714"/>
      <c r="AGW58" s="1714"/>
      <c r="AGX58" s="1714"/>
      <c r="AGY58" s="1714"/>
      <c r="AGZ58" s="1714"/>
      <c r="AHA58" s="1714"/>
      <c r="AHB58" s="1714"/>
      <c r="AHC58" s="1714"/>
      <c r="AHD58" s="1714"/>
      <c r="AHE58" s="1714"/>
      <c r="AHF58" s="1714"/>
      <c r="AHG58" s="1714"/>
      <c r="AHH58" s="1714"/>
      <c r="AHI58" s="1714"/>
      <c r="AHJ58" s="1714"/>
      <c r="AHK58" s="1714"/>
      <c r="AHL58" s="1714"/>
      <c r="AHM58" s="1714"/>
      <c r="AHN58" s="1714"/>
      <c r="AHO58" s="1714"/>
      <c r="AHP58" s="1714"/>
      <c r="AHQ58" s="1714"/>
      <c r="AHR58" s="1714"/>
      <c r="AHS58" s="1714"/>
      <c r="AHT58" s="1714"/>
      <c r="AHU58" s="1714"/>
      <c r="AHV58" s="1714"/>
      <c r="AHW58" s="1714"/>
      <c r="AHX58" s="1714"/>
      <c r="AHY58" s="1714"/>
      <c r="AHZ58" s="1714"/>
      <c r="AIA58" s="1714"/>
      <c r="AIB58" s="1714"/>
      <c r="AIC58" s="1714"/>
      <c r="AID58" s="1714"/>
      <c r="AIE58" s="1714"/>
      <c r="AIF58" s="1714"/>
      <c r="AIG58" s="1714"/>
      <c r="AIH58" s="1714"/>
      <c r="AII58" s="1714"/>
      <c r="AIJ58" s="1714"/>
      <c r="AIK58" s="1714"/>
      <c r="AIL58" s="1714"/>
      <c r="AIM58" s="1714"/>
      <c r="AIN58" s="1714"/>
      <c r="AIO58" s="1714"/>
      <c r="AIP58" s="1714"/>
      <c r="AIQ58" s="1714"/>
      <c r="AIR58" s="1714"/>
      <c r="AIS58" s="1714"/>
      <c r="AIT58" s="1714"/>
      <c r="AIU58" s="1714"/>
      <c r="AIV58" s="1714"/>
      <c r="AIW58" s="1714"/>
      <c r="AIX58" s="1714"/>
      <c r="AIY58" s="1714"/>
      <c r="AIZ58" s="1714"/>
      <c r="AJA58" s="1714"/>
      <c r="AJB58" s="1714"/>
      <c r="AJC58" s="1714"/>
      <c r="AJD58" s="1714"/>
      <c r="AJE58" s="1714"/>
      <c r="AJF58" s="1714"/>
      <c r="AJG58" s="1714"/>
      <c r="AJH58" s="1714"/>
      <c r="AJI58" s="1714"/>
      <c r="AJJ58" s="1714"/>
      <c r="AJK58" s="1714"/>
      <c r="AJL58" s="1714"/>
      <c r="AJM58" s="1714"/>
      <c r="AJN58" s="1714"/>
      <c r="AJO58" s="1714"/>
      <c r="AJP58" s="1714"/>
      <c r="AJQ58" s="1714"/>
      <c r="AJR58" s="1714"/>
      <c r="AJS58" s="1714"/>
      <c r="AJT58" s="1714"/>
      <c r="AJU58" s="1714"/>
      <c r="AJV58" s="1714"/>
      <c r="AJW58" s="1714"/>
      <c r="AJX58" s="1714"/>
      <c r="AJY58" s="1714"/>
      <c r="AJZ58" s="1714"/>
      <c r="AKA58" s="1714"/>
      <c r="AKB58" s="1714"/>
      <c r="AKC58" s="1714"/>
      <c r="AKD58" s="1714"/>
      <c r="AKE58" s="1714"/>
      <c r="AKF58" s="1714"/>
      <c r="AKG58" s="1714"/>
      <c r="AKH58" s="1714"/>
      <c r="AKI58" s="1714"/>
      <c r="AKJ58" s="1714"/>
      <c r="AKK58" s="1714"/>
      <c r="AKL58" s="1714"/>
      <c r="AKM58" s="1714"/>
      <c r="AKN58" s="1714"/>
      <c r="AKO58" s="1714"/>
      <c r="AKP58" s="1714"/>
      <c r="AKQ58" s="1714"/>
      <c r="AKR58" s="1714"/>
      <c r="AKS58" s="1714"/>
      <c r="AKT58" s="1714"/>
      <c r="AKU58" s="1714"/>
      <c r="AKV58" s="1714"/>
      <c r="AKW58" s="1714"/>
      <c r="AKX58" s="1714"/>
      <c r="AKY58" s="1714"/>
      <c r="AKZ58" s="1714"/>
      <c r="ALA58" s="1714"/>
      <c r="ALB58" s="1714"/>
      <c r="ALC58" s="1714"/>
      <c r="ALD58" s="1714"/>
      <c r="ALE58" s="1714"/>
      <c r="ALF58" s="1714"/>
      <c r="ALG58" s="1714"/>
      <c r="ALH58" s="1714"/>
      <c r="ALI58" s="1714"/>
      <c r="ALJ58" s="1714"/>
      <c r="ALK58" s="1714"/>
      <c r="ALL58" s="1714"/>
      <c r="ALM58" s="1714"/>
      <c r="ALN58" s="1714"/>
      <c r="ALO58" s="1714"/>
      <c r="ALP58" s="1714"/>
      <c r="ALQ58" s="1714"/>
      <c r="ALR58" s="1714"/>
      <c r="ALS58" s="1714"/>
      <c r="ALT58" s="1714"/>
      <c r="ALU58" s="1714"/>
      <c r="ALV58" s="1714"/>
      <c r="ALW58" s="1714"/>
      <c r="ALX58" s="1714"/>
      <c r="ALY58" s="1714"/>
      <c r="ALZ58" s="1714"/>
      <c r="AMA58" s="1714"/>
      <c r="AMB58" s="1714"/>
      <c r="AMC58" s="1714"/>
      <c r="AMD58" s="1714"/>
      <c r="AME58" s="1714"/>
      <c r="AMF58" s="1714"/>
      <c r="AMG58" s="1714"/>
      <c r="AMH58" s="1714"/>
      <c r="AMI58" s="1714"/>
      <c r="AMJ58" s="1714"/>
      <c r="AMK58" s="1714"/>
    </row>
    <row r="59" spans="1:1025" s="1409" customFormat="1">
      <c r="A59" s="1714"/>
      <c r="B59" s="1714"/>
      <c r="C59" s="1714"/>
      <c r="D59" s="1714"/>
      <c r="E59" s="1714"/>
      <c r="F59" s="1714"/>
      <c r="G59" s="1714"/>
      <c r="H59" s="1714"/>
      <c r="I59" s="1714"/>
      <c r="J59" s="1714"/>
      <c r="K59" s="1714"/>
      <c r="L59" s="1714"/>
      <c r="M59" s="1714"/>
      <c r="N59" s="1714"/>
      <c r="O59" s="1714"/>
      <c r="P59" s="1714"/>
      <c r="Q59" s="1714"/>
      <c r="R59" s="1740"/>
      <c r="S59" s="1714"/>
      <c r="T59" s="1714"/>
      <c r="U59" s="1714"/>
      <c r="V59" s="1714"/>
      <c r="W59" s="1714"/>
      <c r="X59" s="1714"/>
      <c r="Y59" s="1714"/>
      <c r="Z59" s="1714">
        <f>+Z21+Z20+Z19+Z9</f>
        <v>34460000</v>
      </c>
      <c r="AA59" s="1714"/>
      <c r="AB59" s="1714"/>
      <c r="AC59" s="1714"/>
      <c r="AD59" s="1714"/>
      <c r="AE59" s="1714"/>
      <c r="AF59" s="1714"/>
      <c r="AG59" s="1714"/>
      <c r="AH59" s="1714"/>
      <c r="AI59" s="1714"/>
      <c r="AJ59" s="1714"/>
      <c r="AK59" s="1714"/>
      <c r="AL59" s="1714"/>
      <c r="AM59" s="1714"/>
      <c r="AN59" s="1714"/>
      <c r="AO59" s="1714"/>
      <c r="AP59" s="1714"/>
      <c r="AQ59" s="1714"/>
      <c r="AR59" s="1714"/>
      <c r="AS59" s="1714"/>
      <c r="AT59" s="1714"/>
      <c r="AU59" s="1714"/>
      <c r="AV59" s="1714"/>
      <c r="AW59" s="1714"/>
      <c r="AX59" s="1714"/>
      <c r="AY59" s="1714"/>
      <c r="AZ59" s="1714"/>
      <c r="BA59" s="1714"/>
      <c r="BB59" s="1714"/>
      <c r="BC59" s="1714"/>
      <c r="BD59" s="1714"/>
      <c r="BE59" s="1714"/>
      <c r="BF59" s="1714"/>
      <c r="BG59" s="1714"/>
      <c r="BH59" s="1714"/>
      <c r="BI59" s="1714"/>
      <c r="BJ59" s="1714"/>
      <c r="BK59" s="1714"/>
      <c r="BL59" s="1714"/>
      <c r="BM59" s="1714"/>
      <c r="BN59" s="1714"/>
      <c r="BO59" s="1714"/>
      <c r="BP59" s="1714"/>
      <c r="BQ59" s="1714"/>
      <c r="BR59" s="1714"/>
      <c r="BS59" s="1714"/>
      <c r="BT59" s="1714"/>
      <c r="BU59" s="1714"/>
      <c r="BV59" s="1714"/>
      <c r="BW59" s="1714"/>
      <c r="BX59" s="1714"/>
      <c r="BY59" s="1714"/>
      <c r="BZ59" s="1714"/>
      <c r="CA59" s="1714"/>
      <c r="CB59" s="1714"/>
      <c r="CC59" s="1714"/>
      <c r="CD59" s="1714"/>
      <c r="CE59" s="1714"/>
      <c r="CF59" s="1714"/>
      <c r="CG59" s="1714"/>
      <c r="CH59" s="1714"/>
      <c r="CI59" s="1714"/>
      <c r="CJ59" s="1714"/>
      <c r="CK59" s="1714"/>
      <c r="CL59" s="1714"/>
      <c r="CM59" s="1714"/>
      <c r="CN59" s="1714"/>
      <c r="CO59" s="1714"/>
      <c r="CP59" s="1714"/>
      <c r="CQ59" s="1714"/>
      <c r="CR59" s="1714"/>
      <c r="CS59" s="1714"/>
      <c r="CT59" s="1714"/>
      <c r="CU59" s="1714"/>
      <c r="CV59" s="1714"/>
      <c r="CW59" s="1714"/>
      <c r="CX59" s="1714"/>
      <c r="CY59" s="1714"/>
      <c r="CZ59" s="1714"/>
      <c r="DA59" s="1714"/>
      <c r="DB59" s="1714"/>
      <c r="DC59" s="1714"/>
      <c r="DD59" s="1714"/>
      <c r="DE59" s="1714"/>
      <c r="DF59" s="1714"/>
      <c r="DG59" s="1714"/>
      <c r="DH59" s="1714"/>
      <c r="DI59" s="1714"/>
      <c r="DJ59" s="1714"/>
      <c r="DK59" s="1714"/>
      <c r="DL59" s="1714"/>
      <c r="DM59" s="1714"/>
      <c r="DN59" s="1714"/>
      <c r="DO59" s="1714"/>
      <c r="DP59" s="1714"/>
      <c r="DQ59" s="1714"/>
      <c r="DR59" s="1714"/>
      <c r="DS59" s="1714"/>
      <c r="DT59" s="1714"/>
      <c r="DU59" s="1714"/>
      <c r="DV59" s="1714"/>
      <c r="DW59" s="1714"/>
      <c r="DX59" s="1714"/>
      <c r="DY59" s="1714"/>
      <c r="DZ59" s="1714"/>
      <c r="EA59" s="1714"/>
      <c r="EB59" s="1714"/>
      <c r="EC59" s="1714"/>
      <c r="ED59" s="1714"/>
      <c r="EE59" s="1714"/>
      <c r="EF59" s="1714"/>
      <c r="EG59" s="1714"/>
      <c r="EH59" s="1714"/>
      <c r="EI59" s="1714"/>
      <c r="EJ59" s="1714"/>
      <c r="EK59" s="1714"/>
      <c r="EL59" s="1714"/>
      <c r="EM59" s="1714"/>
      <c r="EN59" s="1714"/>
      <c r="EO59" s="1714"/>
      <c r="EP59" s="1714"/>
      <c r="EQ59" s="1714"/>
      <c r="ER59" s="1714"/>
      <c r="ES59" s="1714"/>
      <c r="ET59" s="1714"/>
      <c r="EU59" s="1714"/>
      <c r="EV59" s="1714"/>
      <c r="EW59" s="1714"/>
      <c r="EX59" s="1714"/>
      <c r="EY59" s="1714"/>
      <c r="EZ59" s="1714"/>
      <c r="FA59" s="1714"/>
      <c r="FB59" s="1714"/>
      <c r="FC59" s="1714"/>
      <c r="FD59" s="1714"/>
      <c r="FE59" s="1714"/>
      <c r="FF59" s="1714"/>
      <c r="FG59" s="1714"/>
      <c r="FH59" s="1714"/>
      <c r="FI59" s="1714"/>
      <c r="FJ59" s="1714"/>
      <c r="FK59" s="1714"/>
      <c r="FL59" s="1714"/>
      <c r="FM59" s="1714"/>
      <c r="FN59" s="1714"/>
      <c r="FO59" s="1714"/>
      <c r="FP59" s="1714"/>
      <c r="FQ59" s="1714"/>
      <c r="FR59" s="1714"/>
      <c r="FS59" s="1714"/>
      <c r="FT59" s="1714"/>
      <c r="FU59" s="1714"/>
      <c r="FV59" s="1714"/>
      <c r="FW59" s="1714"/>
      <c r="FX59" s="1714"/>
      <c r="FY59" s="1714"/>
      <c r="FZ59" s="1714"/>
      <c r="GA59" s="1714"/>
      <c r="GB59" s="1714"/>
      <c r="GC59" s="1714"/>
      <c r="GD59" s="1714"/>
      <c r="GE59" s="1714"/>
      <c r="GF59" s="1714"/>
      <c r="GG59" s="1714"/>
      <c r="GH59" s="1714"/>
      <c r="GI59" s="1714"/>
      <c r="GJ59" s="1714"/>
      <c r="GK59" s="1714"/>
      <c r="GL59" s="1714"/>
      <c r="GM59" s="1714"/>
      <c r="GN59" s="1714"/>
      <c r="GO59" s="1714"/>
      <c r="GP59" s="1714"/>
      <c r="GQ59" s="1714"/>
      <c r="GR59" s="1714"/>
      <c r="GS59" s="1714"/>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c r="KL59" s="1714"/>
      <c r="KM59" s="1714"/>
      <c r="KN59" s="1714"/>
      <c r="KO59" s="1714"/>
      <c r="KP59" s="1714"/>
      <c r="KQ59" s="1714"/>
      <c r="KR59" s="1714"/>
      <c r="KS59" s="1714"/>
      <c r="KT59" s="1714"/>
      <c r="KU59" s="1714"/>
      <c r="KV59" s="1714"/>
      <c r="KW59" s="1714"/>
      <c r="KX59" s="1714"/>
      <c r="KY59" s="1714"/>
      <c r="KZ59" s="1714"/>
      <c r="LA59" s="1714"/>
      <c r="LB59" s="1714"/>
      <c r="LC59" s="1714"/>
      <c r="LD59" s="1714"/>
      <c r="LE59" s="1714"/>
      <c r="LF59" s="1714"/>
      <c r="LG59" s="1714"/>
      <c r="LH59" s="1714"/>
      <c r="LI59" s="1714"/>
      <c r="LJ59" s="1714"/>
      <c r="LK59" s="1714"/>
      <c r="LL59" s="1714"/>
      <c r="LM59" s="1714"/>
      <c r="LN59" s="1714"/>
      <c r="LO59" s="1714"/>
      <c r="LP59" s="1714"/>
      <c r="LQ59" s="1714"/>
      <c r="LR59" s="1714"/>
      <c r="LS59" s="1714"/>
      <c r="LT59" s="1714"/>
      <c r="LU59" s="1714"/>
      <c r="LV59" s="1714"/>
      <c r="LW59" s="1714"/>
      <c r="LX59" s="1714"/>
      <c r="LY59" s="1714"/>
      <c r="LZ59" s="1714"/>
      <c r="MA59" s="1714"/>
      <c r="MB59" s="1714"/>
      <c r="MC59" s="1714"/>
      <c r="MD59" s="1714"/>
      <c r="ME59" s="1714"/>
      <c r="MF59" s="1714"/>
      <c r="MG59" s="1714"/>
      <c r="MH59" s="1714"/>
      <c r="MI59" s="1714"/>
      <c r="MJ59" s="1714"/>
      <c r="MK59" s="1714"/>
      <c r="ML59" s="1714"/>
      <c r="MM59" s="1714"/>
      <c r="MN59" s="1714"/>
      <c r="MO59" s="1714"/>
      <c r="MP59" s="1714"/>
      <c r="MQ59" s="1714"/>
      <c r="MR59" s="1714"/>
      <c r="MS59" s="1714"/>
      <c r="MT59" s="1714"/>
      <c r="MU59" s="1714"/>
      <c r="MV59" s="1714"/>
      <c r="MW59" s="1714"/>
      <c r="MX59" s="1714"/>
      <c r="MY59" s="1714"/>
      <c r="MZ59" s="1714"/>
      <c r="NA59" s="1714"/>
      <c r="NB59" s="1714"/>
      <c r="NC59" s="1714"/>
      <c r="ND59" s="1714"/>
      <c r="NE59" s="1714"/>
      <c r="NF59" s="1714"/>
      <c r="NG59" s="1714"/>
      <c r="NH59" s="1714"/>
      <c r="NI59" s="1714"/>
      <c r="NJ59" s="1714"/>
      <c r="NK59" s="1714"/>
      <c r="NL59" s="1714"/>
      <c r="NM59" s="1714"/>
      <c r="NN59" s="1714"/>
      <c r="NO59" s="1714"/>
      <c r="NP59" s="1714"/>
      <c r="NQ59" s="1714"/>
      <c r="NR59" s="1714"/>
      <c r="NS59" s="1714"/>
      <c r="NT59" s="1714"/>
      <c r="NU59" s="1714"/>
      <c r="NV59" s="1714"/>
      <c r="NW59" s="1714"/>
      <c r="NX59" s="1714"/>
      <c r="NY59" s="1714"/>
      <c r="NZ59" s="1714"/>
      <c r="OA59" s="1714"/>
      <c r="OB59" s="1714"/>
      <c r="OC59" s="1714"/>
      <c r="OD59" s="1714"/>
      <c r="OE59" s="1714"/>
      <c r="OF59" s="1714"/>
      <c r="OG59" s="1714"/>
      <c r="OH59" s="1714"/>
      <c r="OI59" s="1714"/>
      <c r="OJ59" s="1714"/>
      <c r="OK59" s="1714"/>
      <c r="OL59" s="1714"/>
      <c r="OM59" s="1714"/>
      <c r="ON59" s="1714"/>
      <c r="OO59" s="1714"/>
      <c r="OP59" s="1714"/>
      <c r="OQ59" s="1714"/>
      <c r="OR59" s="1714"/>
      <c r="OS59" s="1714"/>
      <c r="OT59" s="1714"/>
      <c r="OU59" s="1714"/>
      <c r="OV59" s="1714"/>
      <c r="OW59" s="1714"/>
      <c r="OX59" s="1714"/>
      <c r="OY59" s="1714"/>
      <c r="OZ59" s="1714"/>
      <c r="PA59" s="1714"/>
      <c r="PB59" s="1714"/>
      <c r="PC59" s="1714"/>
      <c r="PD59" s="1714"/>
      <c r="PE59" s="1714"/>
      <c r="PF59" s="1714"/>
      <c r="PG59" s="1714"/>
      <c r="PH59" s="1714"/>
      <c r="PI59" s="1714"/>
      <c r="PJ59" s="1714"/>
      <c r="PK59" s="1714"/>
      <c r="PL59" s="1714"/>
      <c r="PM59" s="1714"/>
      <c r="PN59" s="1714"/>
      <c r="PO59" s="1714"/>
      <c r="PP59" s="1714"/>
      <c r="PQ59" s="1714"/>
      <c r="PR59" s="1714"/>
      <c r="PS59" s="1714"/>
      <c r="PT59" s="1714"/>
      <c r="PU59" s="1714"/>
      <c r="PV59" s="1714"/>
      <c r="PW59" s="1714"/>
      <c r="PX59" s="1714"/>
      <c r="PY59" s="1714"/>
      <c r="PZ59" s="1714"/>
      <c r="QA59" s="1714"/>
      <c r="QB59" s="1714"/>
      <c r="QC59" s="1714"/>
      <c r="QD59" s="1714"/>
      <c r="QE59" s="1714"/>
      <c r="QF59" s="1714"/>
      <c r="QG59" s="1714"/>
      <c r="QH59" s="1714"/>
      <c r="QI59" s="1714"/>
      <c r="QJ59" s="1714"/>
      <c r="QK59" s="1714"/>
      <c r="QL59" s="1714"/>
      <c r="QM59" s="1714"/>
      <c r="QN59" s="1714"/>
      <c r="QO59" s="1714"/>
      <c r="QP59" s="1714"/>
      <c r="QQ59" s="1714"/>
      <c r="QR59" s="1714"/>
      <c r="QS59" s="1714"/>
      <c r="QT59" s="1714"/>
      <c r="QU59" s="1714"/>
      <c r="QV59" s="1714"/>
      <c r="QW59" s="1714"/>
      <c r="QX59" s="1714"/>
      <c r="QY59" s="1714"/>
      <c r="QZ59" s="1714"/>
      <c r="RA59" s="1714"/>
      <c r="RB59" s="1714"/>
      <c r="RC59" s="1714"/>
      <c r="RD59" s="1714"/>
      <c r="RE59" s="1714"/>
      <c r="RF59" s="1714"/>
      <c r="RG59" s="1714"/>
      <c r="RH59" s="1714"/>
      <c r="RI59" s="1714"/>
      <c r="RJ59" s="1714"/>
      <c r="RK59" s="1714"/>
      <c r="RL59" s="1714"/>
      <c r="RM59" s="1714"/>
      <c r="RN59" s="1714"/>
      <c r="RO59" s="1714"/>
      <c r="RP59" s="1714"/>
      <c r="RQ59" s="1714"/>
      <c r="RR59" s="1714"/>
      <c r="RS59" s="1714"/>
      <c r="RT59" s="1714"/>
      <c r="RU59" s="1714"/>
      <c r="RV59" s="1714"/>
      <c r="RW59" s="1714"/>
      <c r="RX59" s="1714"/>
      <c r="RY59" s="1714"/>
      <c r="RZ59" s="1714"/>
      <c r="SA59" s="1714"/>
      <c r="SB59" s="1714"/>
      <c r="SC59" s="1714"/>
      <c r="SD59" s="1714"/>
      <c r="SE59" s="1714"/>
      <c r="SF59" s="1714"/>
      <c r="SG59" s="1714"/>
      <c r="SH59" s="1714"/>
      <c r="SI59" s="1714"/>
      <c r="SJ59" s="1714"/>
      <c r="SK59" s="1714"/>
      <c r="SL59" s="1714"/>
      <c r="SM59" s="1714"/>
      <c r="SN59" s="1714"/>
      <c r="SO59" s="1714"/>
      <c r="SP59" s="1714"/>
      <c r="SQ59" s="1714"/>
      <c r="SR59" s="1714"/>
      <c r="SS59" s="1714"/>
      <c r="ST59" s="1714"/>
      <c r="SU59" s="1714"/>
      <c r="SV59" s="1714"/>
      <c r="SW59" s="1714"/>
      <c r="SX59" s="1714"/>
      <c r="SY59" s="1714"/>
      <c r="SZ59" s="1714"/>
      <c r="TA59" s="1714"/>
      <c r="TB59" s="1714"/>
      <c r="TC59" s="1714"/>
      <c r="TD59" s="1714"/>
      <c r="TE59" s="1714"/>
      <c r="TF59" s="1714"/>
      <c r="TG59" s="1714"/>
      <c r="TH59" s="1714"/>
      <c r="TI59" s="1714"/>
      <c r="TJ59" s="1714"/>
      <c r="TK59" s="1714"/>
      <c r="TL59" s="1714"/>
      <c r="TM59" s="1714"/>
      <c r="TN59" s="1714"/>
      <c r="TO59" s="1714"/>
      <c r="TP59" s="1714"/>
      <c r="TQ59" s="1714"/>
      <c r="TR59" s="1714"/>
      <c r="TS59" s="1714"/>
      <c r="TT59" s="1714"/>
      <c r="TU59" s="1714"/>
      <c r="TV59" s="1714"/>
      <c r="TW59" s="1714"/>
      <c r="TX59" s="1714"/>
      <c r="TY59" s="1714"/>
      <c r="TZ59" s="1714"/>
      <c r="UA59" s="1714"/>
      <c r="UB59" s="1714"/>
      <c r="UC59" s="1714"/>
      <c r="UD59" s="1714"/>
      <c r="UE59" s="1714"/>
      <c r="UF59" s="1714"/>
      <c r="UG59" s="1714"/>
      <c r="UH59" s="1714"/>
      <c r="UI59" s="1714"/>
      <c r="UJ59" s="1714"/>
      <c r="UK59" s="1714"/>
      <c r="UL59" s="1714"/>
      <c r="UM59" s="1714"/>
      <c r="UN59" s="1714"/>
      <c r="UO59" s="1714"/>
      <c r="UP59" s="1714"/>
      <c r="UQ59" s="1714"/>
      <c r="UR59" s="1714"/>
      <c r="US59" s="1714"/>
      <c r="UT59" s="1714"/>
      <c r="UU59" s="1714"/>
      <c r="UV59" s="1714"/>
      <c r="UW59" s="1714"/>
      <c r="UX59" s="1714"/>
      <c r="UY59" s="1714"/>
      <c r="UZ59" s="1714"/>
      <c r="VA59" s="1714"/>
      <c r="VB59" s="1714"/>
      <c r="VC59" s="1714"/>
      <c r="VD59" s="1714"/>
      <c r="VE59" s="1714"/>
      <c r="VF59" s="1714"/>
      <c r="VG59" s="1714"/>
      <c r="VH59" s="1714"/>
      <c r="VI59" s="1714"/>
      <c r="VJ59" s="1714"/>
      <c r="VK59" s="1714"/>
      <c r="VL59" s="1714"/>
      <c r="VM59" s="1714"/>
      <c r="VN59" s="1714"/>
      <c r="VO59" s="1714"/>
      <c r="VP59" s="1714"/>
      <c r="VQ59" s="1714"/>
      <c r="VR59" s="1714"/>
      <c r="VS59" s="1714"/>
      <c r="VT59" s="1714"/>
      <c r="VU59" s="1714"/>
      <c r="VV59" s="1714"/>
      <c r="VW59" s="1714"/>
      <c r="VX59" s="1714"/>
      <c r="VY59" s="1714"/>
      <c r="VZ59" s="1714"/>
      <c r="WA59" s="1714"/>
      <c r="WB59" s="1714"/>
      <c r="WC59" s="1714"/>
      <c r="WD59" s="1714"/>
      <c r="WE59" s="1714"/>
      <c r="WF59" s="1714"/>
      <c r="WG59" s="1714"/>
      <c r="WH59" s="1714"/>
      <c r="WI59" s="1714"/>
      <c r="WJ59" s="1714"/>
      <c r="WK59" s="1714"/>
      <c r="WL59" s="1714"/>
      <c r="WM59" s="1714"/>
      <c r="WN59" s="1714"/>
      <c r="WO59" s="1714"/>
      <c r="WP59" s="1714"/>
      <c r="WQ59" s="1714"/>
      <c r="WR59" s="1714"/>
      <c r="WS59" s="1714"/>
      <c r="WT59" s="1714"/>
      <c r="WU59" s="1714"/>
      <c r="WV59" s="1714"/>
      <c r="WW59" s="1714"/>
      <c r="WX59" s="1714"/>
      <c r="WY59" s="1714"/>
      <c r="WZ59" s="1714"/>
      <c r="XA59" s="1714"/>
      <c r="XB59" s="1714"/>
      <c r="XC59" s="1714"/>
      <c r="XD59" s="1714"/>
      <c r="XE59" s="1714"/>
      <c r="XF59" s="1714"/>
      <c r="XG59" s="1714"/>
      <c r="XH59" s="1714"/>
      <c r="XI59" s="1714"/>
      <c r="XJ59" s="1714"/>
      <c r="XK59" s="1714"/>
      <c r="XL59" s="1714"/>
      <c r="XM59" s="1714"/>
      <c r="XN59" s="1714"/>
      <c r="XO59" s="1714"/>
      <c r="XP59" s="1714"/>
      <c r="XQ59" s="1714"/>
      <c r="XR59" s="1714"/>
      <c r="XS59" s="1714"/>
      <c r="XT59" s="1714"/>
      <c r="XU59" s="1714"/>
      <c r="XV59" s="1714"/>
      <c r="XW59" s="1714"/>
      <c r="XX59" s="1714"/>
      <c r="XY59" s="1714"/>
      <c r="XZ59" s="1714"/>
      <c r="YA59" s="1714"/>
      <c r="YB59" s="1714"/>
      <c r="YC59" s="1714"/>
      <c r="YD59" s="1714"/>
      <c r="YE59" s="1714"/>
      <c r="YF59" s="1714"/>
      <c r="YG59" s="1714"/>
      <c r="YH59" s="1714"/>
      <c r="YI59" s="1714"/>
      <c r="YJ59" s="1714"/>
      <c r="YK59" s="1714"/>
      <c r="YL59" s="1714"/>
      <c r="YM59" s="1714"/>
      <c r="YN59" s="1714"/>
      <c r="YO59" s="1714"/>
      <c r="YP59" s="1714"/>
      <c r="YQ59" s="1714"/>
      <c r="YR59" s="1714"/>
      <c r="YS59" s="1714"/>
      <c r="YT59" s="1714"/>
      <c r="YU59" s="1714"/>
      <c r="YV59" s="1714"/>
      <c r="YW59" s="1714"/>
      <c r="YX59" s="1714"/>
      <c r="YY59" s="1714"/>
      <c r="YZ59" s="1714"/>
      <c r="ZA59" s="1714"/>
      <c r="ZB59" s="1714"/>
      <c r="ZC59" s="1714"/>
      <c r="ZD59" s="1714"/>
      <c r="ZE59" s="1714"/>
      <c r="ZF59" s="1714"/>
      <c r="ZG59" s="1714"/>
      <c r="ZH59" s="1714"/>
      <c r="ZI59" s="1714"/>
      <c r="ZJ59" s="1714"/>
      <c r="ZK59" s="1714"/>
      <c r="ZL59" s="1714"/>
      <c r="ZM59" s="1714"/>
      <c r="ZN59" s="1714"/>
      <c r="ZO59" s="1714"/>
      <c r="ZP59" s="1714"/>
      <c r="ZQ59" s="1714"/>
      <c r="ZR59" s="1714"/>
      <c r="ZS59" s="1714"/>
      <c r="ZT59" s="1714"/>
      <c r="ZU59" s="1714"/>
      <c r="ZV59" s="1714"/>
      <c r="ZW59" s="1714"/>
      <c r="ZX59" s="1714"/>
      <c r="ZY59" s="1714"/>
      <c r="ZZ59" s="1714"/>
      <c r="AAA59" s="1714"/>
      <c r="AAB59" s="1714"/>
      <c r="AAC59" s="1714"/>
      <c r="AAD59" s="1714"/>
      <c r="AAE59" s="1714"/>
      <c r="AAF59" s="1714"/>
      <c r="AAG59" s="1714"/>
      <c r="AAH59" s="1714"/>
      <c r="AAI59" s="1714"/>
      <c r="AAJ59" s="1714"/>
      <c r="AAK59" s="1714"/>
      <c r="AAL59" s="1714"/>
      <c r="AAM59" s="1714"/>
      <c r="AAN59" s="1714"/>
      <c r="AAO59" s="1714"/>
      <c r="AAP59" s="1714"/>
      <c r="AAQ59" s="1714"/>
      <c r="AAR59" s="1714"/>
      <c r="AAS59" s="1714"/>
      <c r="AAT59" s="1714"/>
      <c r="AAU59" s="1714"/>
      <c r="AAV59" s="1714"/>
      <c r="AAW59" s="1714"/>
      <c r="AAX59" s="1714"/>
      <c r="AAY59" s="1714"/>
      <c r="AAZ59" s="1714"/>
      <c r="ABA59" s="1714"/>
      <c r="ABB59" s="1714"/>
      <c r="ABC59" s="1714"/>
      <c r="ABD59" s="1714"/>
      <c r="ABE59" s="1714"/>
      <c r="ABF59" s="1714"/>
      <c r="ABG59" s="1714"/>
      <c r="ABH59" s="1714"/>
      <c r="ABI59" s="1714"/>
      <c r="ABJ59" s="1714"/>
      <c r="ABK59" s="1714"/>
      <c r="ABL59" s="1714"/>
      <c r="ABM59" s="1714"/>
      <c r="ABN59" s="1714"/>
      <c r="ABO59" s="1714"/>
      <c r="ABP59" s="1714"/>
      <c r="ABQ59" s="1714"/>
      <c r="ABR59" s="1714"/>
      <c r="ABS59" s="1714"/>
      <c r="ABT59" s="1714"/>
      <c r="ABU59" s="1714"/>
      <c r="ABV59" s="1714"/>
      <c r="ABW59" s="1714"/>
      <c r="ABX59" s="1714"/>
      <c r="ABY59" s="1714"/>
      <c r="ABZ59" s="1714"/>
      <c r="ACA59" s="1714"/>
      <c r="ACB59" s="1714"/>
      <c r="ACC59" s="1714"/>
      <c r="ACD59" s="1714"/>
      <c r="ACE59" s="1714"/>
      <c r="ACF59" s="1714"/>
      <c r="ACG59" s="1714"/>
      <c r="ACH59" s="1714"/>
      <c r="ACI59" s="1714"/>
      <c r="ACJ59" s="1714"/>
      <c r="ACK59" s="1714"/>
      <c r="ACL59" s="1714"/>
      <c r="ACM59" s="1714"/>
      <c r="ACN59" s="1714"/>
      <c r="ACO59" s="1714"/>
      <c r="ACP59" s="1714"/>
      <c r="ACQ59" s="1714"/>
      <c r="ACR59" s="1714"/>
      <c r="ACS59" s="1714"/>
      <c r="ACT59" s="1714"/>
      <c r="ACU59" s="1714"/>
      <c r="ACV59" s="1714"/>
      <c r="ACW59" s="1714"/>
      <c r="ACX59" s="1714"/>
      <c r="ACY59" s="1714"/>
      <c r="ACZ59" s="1714"/>
      <c r="ADA59" s="1714"/>
      <c r="ADB59" s="1714"/>
      <c r="ADC59" s="1714"/>
      <c r="ADD59" s="1714"/>
      <c r="ADE59" s="1714"/>
      <c r="ADF59" s="1714"/>
      <c r="ADG59" s="1714"/>
      <c r="ADH59" s="1714"/>
      <c r="ADI59" s="1714"/>
      <c r="ADJ59" s="1714"/>
      <c r="ADK59" s="1714"/>
      <c r="ADL59" s="1714"/>
      <c r="ADM59" s="1714"/>
      <c r="ADN59" s="1714"/>
      <c r="ADO59" s="1714"/>
      <c r="ADP59" s="1714"/>
      <c r="ADQ59" s="1714"/>
      <c r="ADR59" s="1714"/>
      <c r="ADS59" s="1714"/>
      <c r="ADT59" s="1714"/>
      <c r="ADU59" s="1714"/>
      <c r="ADV59" s="1714"/>
      <c r="ADW59" s="1714"/>
      <c r="ADX59" s="1714"/>
      <c r="ADY59" s="1714"/>
      <c r="ADZ59" s="1714"/>
      <c r="AEA59" s="1714"/>
      <c r="AEB59" s="1714"/>
      <c r="AEC59" s="1714"/>
      <c r="AED59" s="1714"/>
      <c r="AEE59" s="1714"/>
      <c r="AEF59" s="1714"/>
      <c r="AEG59" s="1714"/>
      <c r="AEH59" s="1714"/>
      <c r="AEI59" s="1714"/>
      <c r="AEJ59" s="1714"/>
      <c r="AEK59" s="1714"/>
      <c r="AEL59" s="1714"/>
      <c r="AEM59" s="1714"/>
      <c r="AEN59" s="1714"/>
      <c r="AEO59" s="1714"/>
      <c r="AEP59" s="1714"/>
      <c r="AEQ59" s="1714"/>
      <c r="AER59" s="1714"/>
      <c r="AES59" s="1714"/>
      <c r="AET59" s="1714"/>
      <c r="AEU59" s="1714"/>
      <c r="AEV59" s="1714"/>
      <c r="AEW59" s="1714"/>
      <c r="AEX59" s="1714"/>
      <c r="AEY59" s="1714"/>
      <c r="AEZ59" s="1714"/>
      <c r="AFA59" s="1714"/>
      <c r="AFB59" s="1714"/>
      <c r="AFC59" s="1714"/>
      <c r="AFD59" s="1714"/>
      <c r="AFE59" s="1714"/>
      <c r="AFF59" s="1714"/>
      <c r="AFG59" s="1714"/>
      <c r="AFH59" s="1714"/>
      <c r="AFI59" s="1714"/>
      <c r="AFJ59" s="1714"/>
      <c r="AFK59" s="1714"/>
      <c r="AFL59" s="1714"/>
      <c r="AFM59" s="1714"/>
      <c r="AFN59" s="1714"/>
      <c r="AFO59" s="1714"/>
      <c r="AFP59" s="1714"/>
      <c r="AFQ59" s="1714"/>
      <c r="AFR59" s="1714"/>
      <c r="AFS59" s="1714"/>
      <c r="AFT59" s="1714"/>
      <c r="AFU59" s="1714"/>
      <c r="AFV59" s="1714"/>
      <c r="AFW59" s="1714"/>
      <c r="AFX59" s="1714"/>
      <c r="AFY59" s="1714"/>
      <c r="AFZ59" s="1714"/>
      <c r="AGA59" s="1714"/>
      <c r="AGB59" s="1714"/>
      <c r="AGC59" s="1714"/>
      <c r="AGD59" s="1714"/>
      <c r="AGE59" s="1714"/>
      <c r="AGF59" s="1714"/>
      <c r="AGG59" s="1714"/>
      <c r="AGH59" s="1714"/>
      <c r="AGI59" s="1714"/>
      <c r="AGJ59" s="1714"/>
      <c r="AGK59" s="1714"/>
      <c r="AGL59" s="1714"/>
      <c r="AGM59" s="1714"/>
      <c r="AGN59" s="1714"/>
      <c r="AGO59" s="1714"/>
      <c r="AGP59" s="1714"/>
      <c r="AGQ59" s="1714"/>
      <c r="AGR59" s="1714"/>
      <c r="AGS59" s="1714"/>
      <c r="AGT59" s="1714"/>
      <c r="AGU59" s="1714"/>
      <c r="AGV59" s="1714"/>
      <c r="AGW59" s="1714"/>
      <c r="AGX59" s="1714"/>
      <c r="AGY59" s="1714"/>
      <c r="AGZ59" s="1714"/>
      <c r="AHA59" s="1714"/>
      <c r="AHB59" s="1714"/>
      <c r="AHC59" s="1714"/>
      <c r="AHD59" s="1714"/>
      <c r="AHE59" s="1714"/>
      <c r="AHF59" s="1714"/>
      <c r="AHG59" s="1714"/>
      <c r="AHH59" s="1714"/>
      <c r="AHI59" s="1714"/>
      <c r="AHJ59" s="1714"/>
      <c r="AHK59" s="1714"/>
      <c r="AHL59" s="1714"/>
      <c r="AHM59" s="1714"/>
      <c r="AHN59" s="1714"/>
      <c r="AHO59" s="1714"/>
      <c r="AHP59" s="1714"/>
      <c r="AHQ59" s="1714"/>
      <c r="AHR59" s="1714"/>
      <c r="AHS59" s="1714"/>
      <c r="AHT59" s="1714"/>
      <c r="AHU59" s="1714"/>
      <c r="AHV59" s="1714"/>
      <c r="AHW59" s="1714"/>
      <c r="AHX59" s="1714"/>
      <c r="AHY59" s="1714"/>
      <c r="AHZ59" s="1714"/>
      <c r="AIA59" s="1714"/>
      <c r="AIB59" s="1714"/>
      <c r="AIC59" s="1714"/>
      <c r="AID59" s="1714"/>
      <c r="AIE59" s="1714"/>
      <c r="AIF59" s="1714"/>
      <c r="AIG59" s="1714"/>
      <c r="AIH59" s="1714"/>
      <c r="AII59" s="1714"/>
      <c r="AIJ59" s="1714"/>
      <c r="AIK59" s="1714"/>
      <c r="AIL59" s="1714"/>
      <c r="AIM59" s="1714"/>
      <c r="AIN59" s="1714"/>
      <c r="AIO59" s="1714"/>
      <c r="AIP59" s="1714"/>
      <c r="AIQ59" s="1714"/>
      <c r="AIR59" s="1714"/>
      <c r="AIS59" s="1714"/>
      <c r="AIT59" s="1714"/>
      <c r="AIU59" s="1714"/>
      <c r="AIV59" s="1714"/>
      <c r="AIW59" s="1714"/>
      <c r="AIX59" s="1714"/>
      <c r="AIY59" s="1714"/>
      <c r="AIZ59" s="1714"/>
      <c r="AJA59" s="1714"/>
      <c r="AJB59" s="1714"/>
      <c r="AJC59" s="1714"/>
      <c r="AJD59" s="1714"/>
      <c r="AJE59" s="1714"/>
      <c r="AJF59" s="1714"/>
      <c r="AJG59" s="1714"/>
      <c r="AJH59" s="1714"/>
      <c r="AJI59" s="1714"/>
      <c r="AJJ59" s="1714"/>
      <c r="AJK59" s="1714"/>
      <c r="AJL59" s="1714"/>
      <c r="AJM59" s="1714"/>
      <c r="AJN59" s="1714"/>
      <c r="AJO59" s="1714"/>
      <c r="AJP59" s="1714"/>
      <c r="AJQ59" s="1714"/>
      <c r="AJR59" s="1714"/>
      <c r="AJS59" s="1714"/>
      <c r="AJT59" s="1714"/>
      <c r="AJU59" s="1714"/>
      <c r="AJV59" s="1714"/>
      <c r="AJW59" s="1714"/>
      <c r="AJX59" s="1714"/>
      <c r="AJY59" s="1714"/>
      <c r="AJZ59" s="1714"/>
      <c r="AKA59" s="1714"/>
      <c r="AKB59" s="1714"/>
      <c r="AKC59" s="1714"/>
      <c r="AKD59" s="1714"/>
      <c r="AKE59" s="1714"/>
      <c r="AKF59" s="1714"/>
      <c r="AKG59" s="1714"/>
      <c r="AKH59" s="1714"/>
      <c r="AKI59" s="1714"/>
      <c r="AKJ59" s="1714"/>
      <c r="AKK59" s="1714"/>
      <c r="AKL59" s="1714"/>
      <c r="AKM59" s="1714"/>
      <c r="AKN59" s="1714"/>
      <c r="AKO59" s="1714"/>
      <c r="AKP59" s="1714"/>
      <c r="AKQ59" s="1714"/>
      <c r="AKR59" s="1714"/>
      <c r="AKS59" s="1714"/>
      <c r="AKT59" s="1714"/>
      <c r="AKU59" s="1714"/>
      <c r="AKV59" s="1714"/>
      <c r="AKW59" s="1714"/>
      <c r="AKX59" s="1714"/>
      <c r="AKY59" s="1714"/>
      <c r="AKZ59" s="1714"/>
      <c r="ALA59" s="1714"/>
      <c r="ALB59" s="1714"/>
      <c r="ALC59" s="1714"/>
      <c r="ALD59" s="1714"/>
      <c r="ALE59" s="1714"/>
      <c r="ALF59" s="1714"/>
      <c r="ALG59" s="1714"/>
      <c r="ALH59" s="1714"/>
      <c r="ALI59" s="1714"/>
      <c r="ALJ59" s="1714"/>
      <c r="ALK59" s="1714"/>
      <c r="ALL59" s="1714"/>
      <c r="ALM59" s="1714"/>
      <c r="ALN59" s="1714"/>
      <c r="ALO59" s="1714"/>
      <c r="ALP59" s="1714"/>
      <c r="ALQ59" s="1714"/>
      <c r="ALR59" s="1714"/>
      <c r="ALS59" s="1714"/>
      <c r="ALT59" s="1714"/>
      <c r="ALU59" s="1714"/>
      <c r="ALV59" s="1714"/>
      <c r="ALW59" s="1714"/>
      <c r="ALX59" s="1714"/>
      <c r="ALY59" s="1714"/>
      <c r="ALZ59" s="1714"/>
      <c r="AMA59" s="1714"/>
      <c r="AMB59" s="1714"/>
      <c r="AMC59" s="1714"/>
      <c r="AMD59" s="1714"/>
      <c r="AME59" s="1714"/>
      <c r="AMF59" s="1714"/>
      <c r="AMG59" s="1714"/>
      <c r="AMH59" s="1714"/>
      <c r="AMI59" s="1714"/>
      <c r="AMJ59" s="1714"/>
      <c r="AMK59" s="1714"/>
    </row>
    <row r="60" spans="1:1025" s="1409" customFormat="1">
      <c r="A60" s="1714"/>
      <c r="B60" s="1714"/>
      <c r="C60" s="1714"/>
      <c r="D60" s="1714"/>
      <c r="E60" s="1714"/>
      <c r="F60" s="1714"/>
      <c r="G60" s="1714"/>
      <c r="H60" s="1714"/>
      <c r="I60" s="1714"/>
      <c r="J60" s="1714"/>
      <c r="K60" s="1714"/>
      <c r="L60" s="1714"/>
      <c r="M60" s="1714"/>
      <c r="N60" s="1714"/>
      <c r="O60" s="1714"/>
      <c r="P60" s="1714"/>
      <c r="Q60" s="1714"/>
      <c r="R60" s="1740"/>
      <c r="S60" s="1714"/>
      <c r="T60" s="1714"/>
      <c r="U60" s="1714"/>
      <c r="V60" s="1714"/>
      <c r="W60" s="1714"/>
      <c r="X60" s="1714"/>
      <c r="Y60" s="1714"/>
      <c r="Z60" s="1714"/>
      <c r="AA60" s="1714"/>
      <c r="AB60" s="1714"/>
      <c r="AC60" s="1714"/>
      <c r="AD60" s="1714"/>
      <c r="AE60" s="1714"/>
      <c r="AF60" s="1714"/>
      <c r="AG60" s="1714"/>
      <c r="AH60" s="1714"/>
      <c r="AI60" s="1714"/>
      <c r="AJ60" s="1714"/>
      <c r="AK60" s="1714"/>
      <c r="AL60" s="1714"/>
      <c r="AM60" s="1714"/>
      <c r="AN60" s="1714"/>
      <c r="AO60" s="1714"/>
      <c r="AP60" s="1714"/>
      <c r="AQ60" s="1714"/>
      <c r="AR60" s="1714"/>
      <c r="AS60" s="1714"/>
      <c r="AT60" s="1714"/>
      <c r="AU60" s="1714"/>
      <c r="AV60" s="1714"/>
      <c r="AW60" s="1714"/>
      <c r="AX60" s="1714"/>
      <c r="AY60" s="1714"/>
      <c r="AZ60" s="1714"/>
      <c r="BA60" s="1714"/>
      <c r="BB60" s="1714"/>
      <c r="BC60" s="1714"/>
      <c r="BD60" s="1714"/>
      <c r="BE60" s="1714"/>
      <c r="BF60" s="1714"/>
      <c r="BG60" s="1714"/>
      <c r="BH60" s="1714"/>
      <c r="BI60" s="1714"/>
      <c r="BJ60" s="1714"/>
      <c r="BK60" s="1714"/>
      <c r="BL60" s="1714"/>
      <c r="BM60" s="1714"/>
      <c r="BN60" s="1714"/>
      <c r="BO60" s="1714"/>
      <c r="BP60" s="1714"/>
      <c r="BQ60" s="1714"/>
      <c r="BR60" s="1714"/>
      <c r="BS60" s="1714"/>
      <c r="BT60" s="1714"/>
      <c r="BU60" s="1714"/>
      <c r="BV60" s="1714"/>
      <c r="BW60" s="1714"/>
      <c r="BX60" s="1714"/>
      <c r="BY60" s="1714"/>
      <c r="BZ60" s="1714"/>
      <c r="CA60" s="1714"/>
      <c r="CB60" s="1714"/>
      <c r="CC60" s="1714"/>
      <c r="CD60" s="1714"/>
      <c r="CE60" s="1714"/>
      <c r="CF60" s="1714"/>
      <c r="CG60" s="1714"/>
      <c r="CH60" s="1714"/>
      <c r="CI60" s="1714"/>
      <c r="CJ60" s="1714"/>
      <c r="CK60" s="1714"/>
      <c r="CL60" s="1714"/>
      <c r="CM60" s="1714"/>
      <c r="CN60" s="1714"/>
      <c r="CO60" s="1714"/>
      <c r="CP60" s="1714"/>
      <c r="CQ60" s="1714"/>
      <c r="CR60" s="1714"/>
      <c r="CS60" s="1714"/>
      <c r="CT60" s="1714"/>
      <c r="CU60" s="1714"/>
      <c r="CV60" s="1714"/>
      <c r="CW60" s="1714"/>
      <c r="CX60" s="1714"/>
      <c r="CY60" s="1714"/>
      <c r="CZ60" s="1714"/>
      <c r="DA60" s="1714"/>
      <c r="DB60" s="1714"/>
      <c r="DC60" s="1714"/>
      <c r="DD60" s="1714"/>
      <c r="DE60" s="1714"/>
      <c r="DF60" s="1714"/>
      <c r="DG60" s="1714"/>
      <c r="DH60" s="1714"/>
      <c r="DI60" s="1714"/>
      <c r="DJ60" s="1714"/>
      <c r="DK60" s="1714"/>
      <c r="DL60" s="1714"/>
      <c r="DM60" s="1714"/>
      <c r="DN60" s="1714"/>
      <c r="DO60" s="1714"/>
      <c r="DP60" s="1714"/>
      <c r="DQ60" s="1714"/>
      <c r="DR60" s="1714"/>
      <c r="DS60" s="1714"/>
      <c r="DT60" s="1714"/>
      <c r="DU60" s="1714"/>
      <c r="DV60" s="1714"/>
      <c r="DW60" s="1714"/>
      <c r="DX60" s="1714"/>
      <c r="DY60" s="1714"/>
      <c r="DZ60" s="1714"/>
      <c r="EA60" s="1714"/>
      <c r="EB60" s="1714"/>
      <c r="EC60" s="1714"/>
      <c r="ED60" s="1714"/>
      <c r="EE60" s="1714"/>
      <c r="EF60" s="1714"/>
      <c r="EG60" s="1714"/>
      <c r="EH60" s="1714"/>
      <c r="EI60" s="1714"/>
      <c r="EJ60" s="1714"/>
      <c r="EK60" s="1714"/>
      <c r="EL60" s="1714"/>
      <c r="EM60" s="1714"/>
      <c r="EN60" s="1714"/>
      <c r="EO60" s="1714"/>
      <c r="EP60" s="1714"/>
      <c r="EQ60" s="1714"/>
      <c r="ER60" s="1714"/>
      <c r="ES60" s="1714"/>
      <c r="ET60" s="1714"/>
      <c r="EU60" s="1714"/>
      <c r="EV60" s="1714"/>
      <c r="EW60" s="1714"/>
      <c r="EX60" s="1714"/>
      <c r="EY60" s="1714"/>
      <c r="EZ60" s="1714"/>
      <c r="FA60" s="1714"/>
      <c r="FB60" s="1714"/>
      <c r="FC60" s="1714"/>
      <c r="FD60" s="1714"/>
      <c r="FE60" s="1714"/>
      <c r="FF60" s="1714"/>
      <c r="FG60" s="1714"/>
      <c r="FH60" s="1714"/>
      <c r="FI60" s="1714"/>
      <c r="FJ60" s="1714"/>
      <c r="FK60" s="1714"/>
      <c r="FL60" s="1714"/>
      <c r="FM60" s="1714"/>
      <c r="FN60" s="1714"/>
      <c r="FO60" s="1714"/>
      <c r="FP60" s="1714"/>
      <c r="FQ60" s="1714"/>
      <c r="FR60" s="1714"/>
      <c r="FS60" s="1714"/>
      <c r="FT60" s="1714"/>
      <c r="FU60" s="1714"/>
      <c r="FV60" s="1714"/>
      <c r="FW60" s="1714"/>
      <c r="FX60" s="1714"/>
      <c r="FY60" s="1714"/>
      <c r="FZ60" s="1714"/>
      <c r="GA60" s="1714"/>
      <c r="GB60" s="1714"/>
      <c r="GC60" s="1714"/>
      <c r="GD60" s="1714"/>
      <c r="GE60" s="1714"/>
      <c r="GF60" s="1714"/>
      <c r="GG60" s="1714"/>
      <c r="GH60" s="1714"/>
      <c r="GI60" s="1714"/>
      <c r="GJ60" s="1714"/>
      <c r="GK60" s="1714"/>
      <c r="GL60" s="1714"/>
      <c r="GM60" s="1714"/>
      <c r="GN60" s="1714"/>
      <c r="GO60" s="1714"/>
      <c r="GP60" s="1714"/>
      <c r="GQ60" s="1714"/>
      <c r="GR60" s="1714"/>
      <c r="GS60" s="1714"/>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c r="KL60" s="1714"/>
      <c r="KM60" s="1714"/>
      <c r="KN60" s="1714"/>
      <c r="KO60" s="1714"/>
      <c r="KP60" s="1714"/>
      <c r="KQ60" s="1714"/>
      <c r="KR60" s="1714"/>
      <c r="KS60" s="1714"/>
      <c r="KT60" s="1714"/>
      <c r="KU60" s="1714"/>
      <c r="KV60" s="1714"/>
      <c r="KW60" s="1714"/>
      <c r="KX60" s="1714"/>
      <c r="KY60" s="1714"/>
      <c r="KZ60" s="1714"/>
      <c r="LA60" s="1714"/>
      <c r="LB60" s="1714"/>
      <c r="LC60" s="1714"/>
      <c r="LD60" s="1714"/>
      <c r="LE60" s="1714"/>
      <c r="LF60" s="1714"/>
      <c r="LG60" s="1714"/>
      <c r="LH60" s="1714"/>
      <c r="LI60" s="1714"/>
      <c r="LJ60" s="1714"/>
      <c r="LK60" s="1714"/>
      <c r="LL60" s="1714"/>
      <c r="LM60" s="1714"/>
      <c r="LN60" s="1714"/>
      <c r="LO60" s="1714"/>
      <c r="LP60" s="1714"/>
      <c r="LQ60" s="1714"/>
      <c r="LR60" s="1714"/>
      <c r="LS60" s="1714"/>
      <c r="LT60" s="1714"/>
      <c r="LU60" s="1714"/>
      <c r="LV60" s="1714"/>
      <c r="LW60" s="1714"/>
      <c r="LX60" s="1714"/>
      <c r="LY60" s="1714"/>
      <c r="LZ60" s="1714"/>
      <c r="MA60" s="1714"/>
      <c r="MB60" s="1714"/>
      <c r="MC60" s="1714"/>
      <c r="MD60" s="1714"/>
      <c r="ME60" s="1714"/>
      <c r="MF60" s="1714"/>
      <c r="MG60" s="1714"/>
      <c r="MH60" s="1714"/>
      <c r="MI60" s="1714"/>
      <c r="MJ60" s="1714"/>
      <c r="MK60" s="1714"/>
      <c r="ML60" s="1714"/>
      <c r="MM60" s="1714"/>
      <c r="MN60" s="1714"/>
      <c r="MO60" s="1714"/>
      <c r="MP60" s="1714"/>
      <c r="MQ60" s="1714"/>
      <c r="MR60" s="1714"/>
      <c r="MS60" s="1714"/>
      <c r="MT60" s="1714"/>
      <c r="MU60" s="1714"/>
      <c r="MV60" s="1714"/>
      <c r="MW60" s="1714"/>
      <c r="MX60" s="1714"/>
      <c r="MY60" s="1714"/>
      <c r="MZ60" s="1714"/>
      <c r="NA60" s="1714"/>
      <c r="NB60" s="1714"/>
      <c r="NC60" s="1714"/>
      <c r="ND60" s="1714"/>
      <c r="NE60" s="1714"/>
      <c r="NF60" s="1714"/>
      <c r="NG60" s="1714"/>
      <c r="NH60" s="1714"/>
      <c r="NI60" s="1714"/>
      <c r="NJ60" s="1714"/>
      <c r="NK60" s="1714"/>
      <c r="NL60" s="1714"/>
      <c r="NM60" s="1714"/>
      <c r="NN60" s="1714"/>
      <c r="NO60" s="1714"/>
      <c r="NP60" s="1714"/>
      <c r="NQ60" s="1714"/>
      <c r="NR60" s="1714"/>
      <c r="NS60" s="1714"/>
      <c r="NT60" s="1714"/>
      <c r="NU60" s="1714"/>
      <c r="NV60" s="1714"/>
      <c r="NW60" s="1714"/>
      <c r="NX60" s="1714"/>
      <c r="NY60" s="1714"/>
      <c r="NZ60" s="1714"/>
      <c r="OA60" s="1714"/>
      <c r="OB60" s="1714"/>
      <c r="OC60" s="1714"/>
      <c r="OD60" s="1714"/>
      <c r="OE60" s="1714"/>
      <c r="OF60" s="1714"/>
      <c r="OG60" s="1714"/>
      <c r="OH60" s="1714"/>
      <c r="OI60" s="1714"/>
      <c r="OJ60" s="1714"/>
      <c r="OK60" s="1714"/>
      <c r="OL60" s="1714"/>
      <c r="OM60" s="1714"/>
      <c r="ON60" s="1714"/>
      <c r="OO60" s="1714"/>
      <c r="OP60" s="1714"/>
      <c r="OQ60" s="1714"/>
      <c r="OR60" s="1714"/>
      <c r="OS60" s="1714"/>
      <c r="OT60" s="1714"/>
      <c r="OU60" s="1714"/>
      <c r="OV60" s="1714"/>
      <c r="OW60" s="1714"/>
      <c r="OX60" s="1714"/>
      <c r="OY60" s="1714"/>
      <c r="OZ60" s="1714"/>
      <c r="PA60" s="1714"/>
      <c r="PB60" s="1714"/>
      <c r="PC60" s="1714"/>
      <c r="PD60" s="1714"/>
      <c r="PE60" s="1714"/>
      <c r="PF60" s="1714"/>
      <c r="PG60" s="1714"/>
      <c r="PH60" s="1714"/>
      <c r="PI60" s="1714"/>
      <c r="PJ60" s="1714"/>
      <c r="PK60" s="1714"/>
      <c r="PL60" s="1714"/>
      <c r="PM60" s="1714"/>
      <c r="PN60" s="1714"/>
      <c r="PO60" s="1714"/>
      <c r="PP60" s="1714"/>
      <c r="PQ60" s="1714"/>
      <c r="PR60" s="1714"/>
      <c r="PS60" s="1714"/>
      <c r="PT60" s="1714"/>
      <c r="PU60" s="1714"/>
      <c r="PV60" s="1714"/>
      <c r="PW60" s="1714"/>
      <c r="PX60" s="1714"/>
      <c r="PY60" s="1714"/>
      <c r="PZ60" s="1714"/>
      <c r="QA60" s="1714"/>
      <c r="QB60" s="1714"/>
      <c r="QC60" s="1714"/>
      <c r="QD60" s="1714"/>
      <c r="QE60" s="1714"/>
      <c r="QF60" s="1714"/>
      <c r="QG60" s="1714"/>
      <c r="QH60" s="1714"/>
      <c r="QI60" s="1714"/>
      <c r="QJ60" s="1714"/>
      <c r="QK60" s="1714"/>
      <c r="QL60" s="1714"/>
      <c r="QM60" s="1714"/>
      <c r="QN60" s="1714"/>
      <c r="QO60" s="1714"/>
      <c r="QP60" s="1714"/>
      <c r="QQ60" s="1714"/>
      <c r="QR60" s="1714"/>
      <c r="QS60" s="1714"/>
      <c r="QT60" s="1714"/>
      <c r="QU60" s="1714"/>
      <c r="QV60" s="1714"/>
      <c r="QW60" s="1714"/>
      <c r="QX60" s="1714"/>
      <c r="QY60" s="1714"/>
      <c r="QZ60" s="1714"/>
      <c r="RA60" s="1714"/>
      <c r="RB60" s="1714"/>
      <c r="RC60" s="1714"/>
      <c r="RD60" s="1714"/>
      <c r="RE60" s="1714"/>
      <c r="RF60" s="1714"/>
      <c r="RG60" s="1714"/>
      <c r="RH60" s="1714"/>
      <c r="RI60" s="1714"/>
      <c r="RJ60" s="1714"/>
      <c r="RK60" s="1714"/>
      <c r="RL60" s="1714"/>
      <c r="RM60" s="1714"/>
      <c r="RN60" s="1714"/>
      <c r="RO60" s="1714"/>
      <c r="RP60" s="1714"/>
      <c r="RQ60" s="1714"/>
      <c r="RR60" s="1714"/>
      <c r="RS60" s="1714"/>
      <c r="RT60" s="1714"/>
      <c r="RU60" s="1714"/>
      <c r="RV60" s="1714"/>
      <c r="RW60" s="1714"/>
      <c r="RX60" s="1714"/>
      <c r="RY60" s="1714"/>
      <c r="RZ60" s="1714"/>
      <c r="SA60" s="1714"/>
      <c r="SB60" s="1714"/>
      <c r="SC60" s="1714"/>
      <c r="SD60" s="1714"/>
      <c r="SE60" s="1714"/>
      <c r="SF60" s="1714"/>
      <c r="SG60" s="1714"/>
      <c r="SH60" s="1714"/>
      <c r="SI60" s="1714"/>
      <c r="SJ60" s="1714"/>
      <c r="SK60" s="1714"/>
      <c r="SL60" s="1714"/>
      <c r="SM60" s="1714"/>
      <c r="SN60" s="1714"/>
      <c r="SO60" s="1714"/>
      <c r="SP60" s="1714"/>
      <c r="SQ60" s="1714"/>
      <c r="SR60" s="1714"/>
      <c r="SS60" s="1714"/>
      <c r="ST60" s="1714"/>
      <c r="SU60" s="1714"/>
      <c r="SV60" s="1714"/>
      <c r="SW60" s="1714"/>
      <c r="SX60" s="1714"/>
      <c r="SY60" s="1714"/>
      <c r="SZ60" s="1714"/>
      <c r="TA60" s="1714"/>
      <c r="TB60" s="1714"/>
      <c r="TC60" s="1714"/>
      <c r="TD60" s="1714"/>
      <c r="TE60" s="1714"/>
      <c r="TF60" s="1714"/>
      <c r="TG60" s="1714"/>
      <c r="TH60" s="1714"/>
      <c r="TI60" s="1714"/>
      <c r="TJ60" s="1714"/>
      <c r="TK60" s="1714"/>
      <c r="TL60" s="1714"/>
      <c r="TM60" s="1714"/>
      <c r="TN60" s="1714"/>
      <c r="TO60" s="1714"/>
      <c r="TP60" s="1714"/>
      <c r="TQ60" s="1714"/>
      <c r="TR60" s="1714"/>
      <c r="TS60" s="1714"/>
      <c r="TT60" s="1714"/>
      <c r="TU60" s="1714"/>
      <c r="TV60" s="1714"/>
      <c r="TW60" s="1714"/>
      <c r="TX60" s="1714"/>
      <c r="TY60" s="1714"/>
      <c r="TZ60" s="1714"/>
      <c r="UA60" s="1714"/>
      <c r="UB60" s="1714"/>
      <c r="UC60" s="1714"/>
      <c r="UD60" s="1714"/>
      <c r="UE60" s="1714"/>
      <c r="UF60" s="1714"/>
      <c r="UG60" s="1714"/>
      <c r="UH60" s="1714"/>
      <c r="UI60" s="1714"/>
      <c r="UJ60" s="1714"/>
      <c r="UK60" s="1714"/>
      <c r="UL60" s="1714"/>
      <c r="UM60" s="1714"/>
      <c r="UN60" s="1714"/>
      <c r="UO60" s="1714"/>
      <c r="UP60" s="1714"/>
      <c r="UQ60" s="1714"/>
      <c r="UR60" s="1714"/>
      <c r="US60" s="1714"/>
      <c r="UT60" s="1714"/>
      <c r="UU60" s="1714"/>
      <c r="UV60" s="1714"/>
      <c r="UW60" s="1714"/>
      <c r="UX60" s="1714"/>
      <c r="UY60" s="1714"/>
      <c r="UZ60" s="1714"/>
      <c r="VA60" s="1714"/>
      <c r="VB60" s="1714"/>
      <c r="VC60" s="1714"/>
      <c r="VD60" s="1714"/>
      <c r="VE60" s="1714"/>
      <c r="VF60" s="1714"/>
      <c r="VG60" s="1714"/>
      <c r="VH60" s="1714"/>
      <c r="VI60" s="1714"/>
      <c r="VJ60" s="1714"/>
      <c r="VK60" s="1714"/>
      <c r="VL60" s="1714"/>
      <c r="VM60" s="1714"/>
      <c r="VN60" s="1714"/>
      <c r="VO60" s="1714"/>
      <c r="VP60" s="1714"/>
      <c r="VQ60" s="1714"/>
      <c r="VR60" s="1714"/>
      <c r="VS60" s="1714"/>
      <c r="VT60" s="1714"/>
      <c r="VU60" s="1714"/>
      <c r="VV60" s="1714"/>
      <c r="VW60" s="1714"/>
      <c r="VX60" s="1714"/>
      <c r="VY60" s="1714"/>
      <c r="VZ60" s="1714"/>
      <c r="WA60" s="1714"/>
      <c r="WB60" s="1714"/>
      <c r="WC60" s="1714"/>
      <c r="WD60" s="1714"/>
      <c r="WE60" s="1714"/>
      <c r="WF60" s="1714"/>
      <c r="WG60" s="1714"/>
      <c r="WH60" s="1714"/>
      <c r="WI60" s="1714"/>
      <c r="WJ60" s="1714"/>
      <c r="WK60" s="1714"/>
      <c r="WL60" s="1714"/>
      <c r="WM60" s="1714"/>
      <c r="WN60" s="1714"/>
      <c r="WO60" s="1714"/>
      <c r="WP60" s="1714"/>
      <c r="WQ60" s="1714"/>
      <c r="WR60" s="1714"/>
      <c r="WS60" s="1714"/>
      <c r="WT60" s="1714"/>
      <c r="WU60" s="1714"/>
      <c r="WV60" s="1714"/>
      <c r="WW60" s="1714"/>
      <c r="WX60" s="1714"/>
      <c r="WY60" s="1714"/>
      <c r="WZ60" s="1714"/>
      <c r="XA60" s="1714"/>
      <c r="XB60" s="1714"/>
      <c r="XC60" s="1714"/>
      <c r="XD60" s="1714"/>
      <c r="XE60" s="1714"/>
      <c r="XF60" s="1714"/>
      <c r="XG60" s="1714"/>
      <c r="XH60" s="1714"/>
      <c r="XI60" s="1714"/>
      <c r="XJ60" s="1714"/>
      <c r="XK60" s="1714"/>
      <c r="XL60" s="1714"/>
      <c r="XM60" s="1714"/>
      <c r="XN60" s="1714"/>
      <c r="XO60" s="1714"/>
      <c r="XP60" s="1714"/>
      <c r="XQ60" s="1714"/>
      <c r="XR60" s="1714"/>
      <c r="XS60" s="1714"/>
      <c r="XT60" s="1714"/>
      <c r="XU60" s="1714"/>
      <c r="XV60" s="1714"/>
      <c r="XW60" s="1714"/>
      <c r="XX60" s="1714"/>
      <c r="XY60" s="1714"/>
      <c r="XZ60" s="1714"/>
      <c r="YA60" s="1714"/>
      <c r="YB60" s="1714"/>
      <c r="YC60" s="1714"/>
      <c r="YD60" s="1714"/>
      <c r="YE60" s="1714"/>
      <c r="YF60" s="1714"/>
      <c r="YG60" s="1714"/>
      <c r="YH60" s="1714"/>
      <c r="YI60" s="1714"/>
      <c r="YJ60" s="1714"/>
      <c r="YK60" s="1714"/>
      <c r="YL60" s="1714"/>
      <c r="YM60" s="1714"/>
      <c r="YN60" s="1714"/>
      <c r="YO60" s="1714"/>
      <c r="YP60" s="1714"/>
      <c r="YQ60" s="1714"/>
      <c r="YR60" s="1714"/>
      <c r="YS60" s="1714"/>
      <c r="YT60" s="1714"/>
      <c r="YU60" s="1714"/>
      <c r="YV60" s="1714"/>
      <c r="YW60" s="1714"/>
      <c r="YX60" s="1714"/>
      <c r="YY60" s="1714"/>
      <c r="YZ60" s="1714"/>
      <c r="ZA60" s="1714"/>
      <c r="ZB60" s="1714"/>
      <c r="ZC60" s="1714"/>
      <c r="ZD60" s="1714"/>
      <c r="ZE60" s="1714"/>
      <c r="ZF60" s="1714"/>
      <c r="ZG60" s="1714"/>
      <c r="ZH60" s="1714"/>
      <c r="ZI60" s="1714"/>
      <c r="ZJ60" s="1714"/>
      <c r="ZK60" s="1714"/>
      <c r="ZL60" s="1714"/>
      <c r="ZM60" s="1714"/>
      <c r="ZN60" s="1714"/>
      <c r="ZO60" s="1714"/>
      <c r="ZP60" s="1714"/>
      <c r="ZQ60" s="1714"/>
      <c r="ZR60" s="1714"/>
      <c r="ZS60" s="1714"/>
      <c r="ZT60" s="1714"/>
      <c r="ZU60" s="1714"/>
      <c r="ZV60" s="1714"/>
      <c r="ZW60" s="1714"/>
      <c r="ZX60" s="1714"/>
      <c r="ZY60" s="1714"/>
      <c r="ZZ60" s="1714"/>
      <c r="AAA60" s="1714"/>
      <c r="AAB60" s="1714"/>
      <c r="AAC60" s="1714"/>
      <c r="AAD60" s="1714"/>
      <c r="AAE60" s="1714"/>
      <c r="AAF60" s="1714"/>
      <c r="AAG60" s="1714"/>
      <c r="AAH60" s="1714"/>
      <c r="AAI60" s="1714"/>
      <c r="AAJ60" s="1714"/>
      <c r="AAK60" s="1714"/>
      <c r="AAL60" s="1714"/>
      <c r="AAM60" s="1714"/>
      <c r="AAN60" s="1714"/>
      <c r="AAO60" s="1714"/>
      <c r="AAP60" s="1714"/>
      <c r="AAQ60" s="1714"/>
      <c r="AAR60" s="1714"/>
      <c r="AAS60" s="1714"/>
      <c r="AAT60" s="1714"/>
      <c r="AAU60" s="1714"/>
      <c r="AAV60" s="1714"/>
      <c r="AAW60" s="1714"/>
      <c r="AAX60" s="1714"/>
      <c r="AAY60" s="1714"/>
      <c r="AAZ60" s="1714"/>
      <c r="ABA60" s="1714"/>
      <c r="ABB60" s="1714"/>
      <c r="ABC60" s="1714"/>
      <c r="ABD60" s="1714"/>
      <c r="ABE60" s="1714"/>
      <c r="ABF60" s="1714"/>
      <c r="ABG60" s="1714"/>
      <c r="ABH60" s="1714"/>
      <c r="ABI60" s="1714"/>
      <c r="ABJ60" s="1714"/>
      <c r="ABK60" s="1714"/>
      <c r="ABL60" s="1714"/>
      <c r="ABM60" s="1714"/>
      <c r="ABN60" s="1714"/>
      <c r="ABO60" s="1714"/>
      <c r="ABP60" s="1714"/>
      <c r="ABQ60" s="1714"/>
      <c r="ABR60" s="1714"/>
      <c r="ABS60" s="1714"/>
      <c r="ABT60" s="1714"/>
      <c r="ABU60" s="1714"/>
      <c r="ABV60" s="1714"/>
      <c r="ABW60" s="1714"/>
      <c r="ABX60" s="1714"/>
      <c r="ABY60" s="1714"/>
      <c r="ABZ60" s="1714"/>
      <c r="ACA60" s="1714"/>
      <c r="ACB60" s="1714"/>
      <c r="ACC60" s="1714"/>
      <c r="ACD60" s="1714"/>
      <c r="ACE60" s="1714"/>
      <c r="ACF60" s="1714"/>
      <c r="ACG60" s="1714"/>
      <c r="ACH60" s="1714"/>
      <c r="ACI60" s="1714"/>
      <c r="ACJ60" s="1714"/>
      <c r="ACK60" s="1714"/>
      <c r="ACL60" s="1714"/>
      <c r="ACM60" s="1714"/>
      <c r="ACN60" s="1714"/>
      <c r="ACO60" s="1714"/>
      <c r="ACP60" s="1714"/>
      <c r="ACQ60" s="1714"/>
      <c r="ACR60" s="1714"/>
      <c r="ACS60" s="1714"/>
      <c r="ACT60" s="1714"/>
      <c r="ACU60" s="1714"/>
      <c r="ACV60" s="1714"/>
      <c r="ACW60" s="1714"/>
      <c r="ACX60" s="1714"/>
      <c r="ACY60" s="1714"/>
      <c r="ACZ60" s="1714"/>
      <c r="ADA60" s="1714"/>
      <c r="ADB60" s="1714"/>
      <c r="ADC60" s="1714"/>
      <c r="ADD60" s="1714"/>
      <c r="ADE60" s="1714"/>
      <c r="ADF60" s="1714"/>
      <c r="ADG60" s="1714"/>
      <c r="ADH60" s="1714"/>
      <c r="ADI60" s="1714"/>
      <c r="ADJ60" s="1714"/>
      <c r="ADK60" s="1714"/>
      <c r="ADL60" s="1714"/>
      <c r="ADM60" s="1714"/>
      <c r="ADN60" s="1714"/>
      <c r="ADO60" s="1714"/>
      <c r="ADP60" s="1714"/>
      <c r="ADQ60" s="1714"/>
      <c r="ADR60" s="1714"/>
      <c r="ADS60" s="1714"/>
      <c r="ADT60" s="1714"/>
      <c r="ADU60" s="1714"/>
      <c r="ADV60" s="1714"/>
      <c r="ADW60" s="1714"/>
      <c r="ADX60" s="1714"/>
      <c r="ADY60" s="1714"/>
      <c r="ADZ60" s="1714"/>
      <c r="AEA60" s="1714"/>
      <c r="AEB60" s="1714"/>
      <c r="AEC60" s="1714"/>
      <c r="AED60" s="1714"/>
      <c r="AEE60" s="1714"/>
      <c r="AEF60" s="1714"/>
      <c r="AEG60" s="1714"/>
      <c r="AEH60" s="1714"/>
      <c r="AEI60" s="1714"/>
      <c r="AEJ60" s="1714"/>
      <c r="AEK60" s="1714"/>
      <c r="AEL60" s="1714"/>
      <c r="AEM60" s="1714"/>
      <c r="AEN60" s="1714"/>
      <c r="AEO60" s="1714"/>
      <c r="AEP60" s="1714"/>
      <c r="AEQ60" s="1714"/>
      <c r="AER60" s="1714"/>
      <c r="AES60" s="1714"/>
      <c r="AET60" s="1714"/>
      <c r="AEU60" s="1714"/>
      <c r="AEV60" s="1714"/>
      <c r="AEW60" s="1714"/>
      <c r="AEX60" s="1714"/>
      <c r="AEY60" s="1714"/>
      <c r="AEZ60" s="1714"/>
      <c r="AFA60" s="1714"/>
      <c r="AFB60" s="1714"/>
      <c r="AFC60" s="1714"/>
      <c r="AFD60" s="1714"/>
      <c r="AFE60" s="1714"/>
      <c r="AFF60" s="1714"/>
      <c r="AFG60" s="1714"/>
      <c r="AFH60" s="1714"/>
      <c r="AFI60" s="1714"/>
      <c r="AFJ60" s="1714"/>
      <c r="AFK60" s="1714"/>
      <c r="AFL60" s="1714"/>
      <c r="AFM60" s="1714"/>
      <c r="AFN60" s="1714"/>
      <c r="AFO60" s="1714"/>
      <c r="AFP60" s="1714"/>
      <c r="AFQ60" s="1714"/>
      <c r="AFR60" s="1714"/>
      <c r="AFS60" s="1714"/>
      <c r="AFT60" s="1714"/>
      <c r="AFU60" s="1714"/>
      <c r="AFV60" s="1714"/>
      <c r="AFW60" s="1714"/>
      <c r="AFX60" s="1714"/>
      <c r="AFY60" s="1714"/>
      <c r="AFZ60" s="1714"/>
      <c r="AGA60" s="1714"/>
      <c r="AGB60" s="1714"/>
      <c r="AGC60" s="1714"/>
      <c r="AGD60" s="1714"/>
      <c r="AGE60" s="1714"/>
      <c r="AGF60" s="1714"/>
      <c r="AGG60" s="1714"/>
      <c r="AGH60" s="1714"/>
      <c r="AGI60" s="1714"/>
      <c r="AGJ60" s="1714"/>
      <c r="AGK60" s="1714"/>
      <c r="AGL60" s="1714"/>
      <c r="AGM60" s="1714"/>
      <c r="AGN60" s="1714"/>
      <c r="AGO60" s="1714"/>
      <c r="AGP60" s="1714"/>
      <c r="AGQ60" s="1714"/>
      <c r="AGR60" s="1714"/>
      <c r="AGS60" s="1714"/>
      <c r="AGT60" s="1714"/>
      <c r="AGU60" s="1714"/>
      <c r="AGV60" s="1714"/>
      <c r="AGW60" s="1714"/>
      <c r="AGX60" s="1714"/>
      <c r="AGY60" s="1714"/>
      <c r="AGZ60" s="1714"/>
      <c r="AHA60" s="1714"/>
      <c r="AHB60" s="1714"/>
      <c r="AHC60" s="1714"/>
      <c r="AHD60" s="1714"/>
      <c r="AHE60" s="1714"/>
      <c r="AHF60" s="1714"/>
      <c r="AHG60" s="1714"/>
      <c r="AHH60" s="1714"/>
      <c r="AHI60" s="1714"/>
      <c r="AHJ60" s="1714"/>
      <c r="AHK60" s="1714"/>
      <c r="AHL60" s="1714"/>
      <c r="AHM60" s="1714"/>
      <c r="AHN60" s="1714"/>
      <c r="AHO60" s="1714"/>
      <c r="AHP60" s="1714"/>
      <c r="AHQ60" s="1714"/>
      <c r="AHR60" s="1714"/>
      <c r="AHS60" s="1714"/>
      <c r="AHT60" s="1714"/>
      <c r="AHU60" s="1714"/>
      <c r="AHV60" s="1714"/>
      <c r="AHW60" s="1714"/>
      <c r="AHX60" s="1714"/>
      <c r="AHY60" s="1714"/>
      <c r="AHZ60" s="1714"/>
      <c r="AIA60" s="1714"/>
      <c r="AIB60" s="1714"/>
      <c r="AIC60" s="1714"/>
      <c r="AID60" s="1714"/>
      <c r="AIE60" s="1714"/>
      <c r="AIF60" s="1714"/>
      <c r="AIG60" s="1714"/>
      <c r="AIH60" s="1714"/>
      <c r="AII60" s="1714"/>
      <c r="AIJ60" s="1714"/>
      <c r="AIK60" s="1714"/>
      <c r="AIL60" s="1714"/>
      <c r="AIM60" s="1714"/>
      <c r="AIN60" s="1714"/>
      <c r="AIO60" s="1714"/>
      <c r="AIP60" s="1714"/>
      <c r="AIQ60" s="1714"/>
      <c r="AIR60" s="1714"/>
      <c r="AIS60" s="1714"/>
      <c r="AIT60" s="1714"/>
      <c r="AIU60" s="1714"/>
      <c r="AIV60" s="1714"/>
      <c r="AIW60" s="1714"/>
      <c r="AIX60" s="1714"/>
      <c r="AIY60" s="1714"/>
      <c r="AIZ60" s="1714"/>
      <c r="AJA60" s="1714"/>
      <c r="AJB60" s="1714"/>
      <c r="AJC60" s="1714"/>
      <c r="AJD60" s="1714"/>
      <c r="AJE60" s="1714"/>
      <c r="AJF60" s="1714"/>
      <c r="AJG60" s="1714"/>
      <c r="AJH60" s="1714"/>
      <c r="AJI60" s="1714"/>
      <c r="AJJ60" s="1714"/>
      <c r="AJK60" s="1714"/>
      <c r="AJL60" s="1714"/>
      <c r="AJM60" s="1714"/>
      <c r="AJN60" s="1714"/>
      <c r="AJO60" s="1714"/>
      <c r="AJP60" s="1714"/>
      <c r="AJQ60" s="1714"/>
      <c r="AJR60" s="1714"/>
      <c r="AJS60" s="1714"/>
      <c r="AJT60" s="1714"/>
      <c r="AJU60" s="1714"/>
      <c r="AJV60" s="1714"/>
      <c r="AJW60" s="1714"/>
      <c r="AJX60" s="1714"/>
      <c r="AJY60" s="1714"/>
      <c r="AJZ60" s="1714"/>
      <c r="AKA60" s="1714"/>
      <c r="AKB60" s="1714"/>
      <c r="AKC60" s="1714"/>
      <c r="AKD60" s="1714"/>
      <c r="AKE60" s="1714"/>
      <c r="AKF60" s="1714"/>
      <c r="AKG60" s="1714"/>
      <c r="AKH60" s="1714"/>
      <c r="AKI60" s="1714"/>
      <c r="AKJ60" s="1714"/>
      <c r="AKK60" s="1714"/>
      <c r="AKL60" s="1714"/>
      <c r="AKM60" s="1714"/>
      <c r="AKN60" s="1714"/>
      <c r="AKO60" s="1714"/>
      <c r="AKP60" s="1714"/>
      <c r="AKQ60" s="1714"/>
      <c r="AKR60" s="1714"/>
      <c r="AKS60" s="1714"/>
      <c r="AKT60" s="1714"/>
      <c r="AKU60" s="1714"/>
      <c r="AKV60" s="1714"/>
      <c r="AKW60" s="1714"/>
      <c r="AKX60" s="1714"/>
      <c r="AKY60" s="1714"/>
      <c r="AKZ60" s="1714"/>
      <c r="ALA60" s="1714"/>
      <c r="ALB60" s="1714"/>
      <c r="ALC60" s="1714"/>
      <c r="ALD60" s="1714"/>
      <c r="ALE60" s="1714"/>
      <c r="ALF60" s="1714"/>
      <c r="ALG60" s="1714"/>
      <c r="ALH60" s="1714"/>
      <c r="ALI60" s="1714"/>
      <c r="ALJ60" s="1714"/>
      <c r="ALK60" s="1714"/>
      <c r="ALL60" s="1714"/>
      <c r="ALM60" s="1714"/>
      <c r="ALN60" s="1714"/>
      <c r="ALO60" s="1714"/>
      <c r="ALP60" s="1714"/>
      <c r="ALQ60" s="1714"/>
      <c r="ALR60" s="1714"/>
      <c r="ALS60" s="1714"/>
      <c r="ALT60" s="1714"/>
      <c r="ALU60" s="1714"/>
      <c r="ALV60" s="1714"/>
      <c r="ALW60" s="1714"/>
      <c r="ALX60" s="1714"/>
      <c r="ALY60" s="1714"/>
      <c r="ALZ60" s="1714"/>
      <c r="AMA60" s="1714"/>
      <c r="AMB60" s="1714"/>
      <c r="AMC60" s="1714"/>
      <c r="AMD60" s="1714"/>
      <c r="AME60" s="1714"/>
      <c r="AMF60" s="1714"/>
      <c r="AMG60" s="1714"/>
      <c r="AMH60" s="1714"/>
      <c r="AMI60" s="1714"/>
      <c r="AMJ60" s="1714"/>
      <c r="AMK60" s="1714"/>
    </row>
    <row r="61" spans="1:1025" s="1409" customFormat="1">
      <c r="A61" s="1714"/>
      <c r="B61" s="1714"/>
      <c r="C61" s="1714"/>
      <c r="D61" s="1714"/>
      <c r="E61" s="1714"/>
      <c r="F61" s="1714"/>
      <c r="G61" s="1714"/>
      <c r="H61" s="1714"/>
      <c r="I61" s="1714"/>
      <c r="J61" s="1714"/>
      <c r="K61" s="1714"/>
      <c r="L61" s="1714"/>
      <c r="M61" s="1714"/>
      <c r="N61" s="1714"/>
      <c r="O61" s="1714"/>
      <c r="P61" s="1714"/>
      <c r="Q61" s="1714"/>
      <c r="R61" s="1740"/>
      <c r="S61" s="1714"/>
      <c r="T61" s="1714"/>
      <c r="U61" s="1714"/>
      <c r="V61" s="1714"/>
      <c r="W61" s="1714"/>
      <c r="X61" s="1714"/>
      <c r="Y61" s="1714"/>
      <c r="Z61" s="1714"/>
      <c r="AA61" s="1714"/>
      <c r="AB61" s="1714"/>
      <c r="AC61" s="1714"/>
      <c r="AD61" s="1714"/>
      <c r="AE61" s="1714"/>
      <c r="AF61" s="1714"/>
      <c r="AG61" s="1714"/>
      <c r="AH61" s="1714"/>
      <c r="AI61" s="1714"/>
      <c r="AJ61" s="1714"/>
      <c r="AK61" s="1714"/>
      <c r="AL61" s="1714"/>
      <c r="AM61" s="1714"/>
      <c r="AN61" s="1714"/>
      <c r="AO61" s="1714"/>
      <c r="AP61" s="1714"/>
      <c r="AQ61" s="1714"/>
      <c r="AR61" s="1714"/>
      <c r="AS61" s="1714"/>
      <c r="AT61" s="1714"/>
      <c r="AU61" s="1714"/>
      <c r="AV61" s="1714"/>
      <c r="AW61" s="1714"/>
      <c r="AX61" s="1714"/>
      <c r="AY61" s="1714"/>
      <c r="AZ61" s="1714"/>
      <c r="BA61" s="1714"/>
      <c r="BB61" s="1714"/>
      <c r="BC61" s="1714"/>
      <c r="BD61" s="1714"/>
      <c r="BE61" s="1714"/>
      <c r="BF61" s="1714"/>
      <c r="BG61" s="1714"/>
      <c r="BH61" s="1714"/>
      <c r="BI61" s="1714"/>
      <c r="BJ61" s="1714"/>
      <c r="BK61" s="1714"/>
      <c r="BL61" s="1714"/>
      <c r="BM61" s="1714"/>
      <c r="BN61" s="1714"/>
      <c r="BO61" s="1714"/>
      <c r="BP61" s="1714"/>
      <c r="BQ61" s="1714"/>
      <c r="BR61" s="1714"/>
      <c r="BS61" s="1714"/>
      <c r="BT61" s="1714"/>
      <c r="BU61" s="1714"/>
      <c r="BV61" s="1714"/>
      <c r="BW61" s="1714"/>
      <c r="BX61" s="1714"/>
      <c r="BY61" s="1714"/>
      <c r="BZ61" s="1714"/>
      <c r="CA61" s="1714"/>
      <c r="CB61" s="1714"/>
      <c r="CC61" s="1714"/>
      <c r="CD61" s="1714"/>
      <c r="CE61" s="1714"/>
      <c r="CF61" s="1714"/>
      <c r="CG61" s="1714"/>
      <c r="CH61" s="1714"/>
      <c r="CI61" s="1714"/>
      <c r="CJ61" s="1714"/>
      <c r="CK61" s="1714"/>
      <c r="CL61" s="1714"/>
      <c r="CM61" s="1714"/>
      <c r="CN61" s="1714"/>
      <c r="CO61" s="1714"/>
      <c r="CP61" s="1714"/>
      <c r="CQ61" s="1714"/>
      <c r="CR61" s="1714"/>
      <c r="CS61" s="1714"/>
      <c r="CT61" s="1714"/>
      <c r="CU61" s="1714"/>
      <c r="CV61" s="1714"/>
      <c r="CW61" s="1714"/>
      <c r="CX61" s="1714"/>
      <c r="CY61" s="1714"/>
      <c r="CZ61" s="1714"/>
      <c r="DA61" s="1714"/>
      <c r="DB61" s="1714"/>
      <c r="DC61" s="1714"/>
      <c r="DD61" s="1714"/>
      <c r="DE61" s="1714"/>
      <c r="DF61" s="1714"/>
      <c r="DG61" s="1714"/>
      <c r="DH61" s="1714"/>
      <c r="DI61" s="1714"/>
      <c r="DJ61" s="1714"/>
      <c r="DK61" s="1714"/>
      <c r="DL61" s="1714"/>
      <c r="DM61" s="1714"/>
      <c r="DN61" s="1714"/>
      <c r="DO61" s="1714"/>
      <c r="DP61" s="1714"/>
      <c r="DQ61" s="1714"/>
      <c r="DR61" s="1714"/>
      <c r="DS61" s="1714"/>
      <c r="DT61" s="1714"/>
      <c r="DU61" s="1714"/>
      <c r="DV61" s="1714"/>
      <c r="DW61" s="1714"/>
      <c r="DX61" s="1714"/>
      <c r="DY61" s="1714"/>
      <c r="DZ61" s="1714"/>
      <c r="EA61" s="1714"/>
      <c r="EB61" s="1714"/>
      <c r="EC61" s="1714"/>
      <c r="ED61" s="1714"/>
      <c r="EE61" s="1714"/>
      <c r="EF61" s="1714"/>
      <c r="EG61" s="1714"/>
      <c r="EH61" s="1714"/>
      <c r="EI61" s="1714"/>
      <c r="EJ61" s="1714"/>
      <c r="EK61" s="1714"/>
      <c r="EL61" s="1714"/>
      <c r="EM61" s="1714"/>
      <c r="EN61" s="1714"/>
      <c r="EO61" s="1714"/>
      <c r="EP61" s="1714"/>
      <c r="EQ61" s="1714"/>
      <c r="ER61" s="1714"/>
      <c r="ES61" s="1714"/>
      <c r="ET61" s="1714"/>
      <c r="EU61" s="1714"/>
      <c r="EV61" s="1714"/>
      <c r="EW61" s="1714"/>
      <c r="EX61" s="1714"/>
      <c r="EY61" s="1714"/>
      <c r="EZ61" s="1714"/>
      <c r="FA61" s="1714"/>
      <c r="FB61" s="1714"/>
      <c r="FC61" s="1714"/>
      <c r="FD61" s="1714"/>
      <c r="FE61" s="1714"/>
      <c r="FF61" s="1714"/>
      <c r="FG61" s="1714"/>
      <c r="FH61" s="1714"/>
      <c r="FI61" s="1714"/>
      <c r="FJ61" s="1714"/>
      <c r="FK61" s="1714"/>
      <c r="FL61" s="1714"/>
      <c r="FM61" s="1714"/>
      <c r="FN61" s="1714"/>
      <c r="FO61" s="1714"/>
      <c r="FP61" s="1714"/>
      <c r="FQ61" s="1714"/>
      <c r="FR61" s="1714"/>
      <c r="FS61" s="1714"/>
      <c r="FT61" s="1714"/>
      <c r="FU61" s="1714"/>
      <c r="FV61" s="1714"/>
      <c r="FW61" s="1714"/>
      <c r="FX61" s="1714"/>
      <c r="FY61" s="1714"/>
      <c r="FZ61" s="1714"/>
      <c r="GA61" s="1714"/>
      <c r="GB61" s="1714"/>
      <c r="GC61" s="1714"/>
      <c r="GD61" s="1714"/>
      <c r="GE61" s="1714"/>
      <c r="GF61" s="1714"/>
      <c r="GG61" s="1714"/>
      <c r="GH61" s="1714"/>
      <c r="GI61" s="1714"/>
      <c r="GJ61" s="1714"/>
      <c r="GK61" s="1714"/>
      <c r="GL61" s="1714"/>
      <c r="GM61" s="1714"/>
      <c r="GN61" s="1714"/>
      <c r="GO61" s="1714"/>
      <c r="GP61" s="1714"/>
      <c r="GQ61" s="1714"/>
      <c r="GR61" s="1714"/>
      <c r="GS61" s="1714"/>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c r="KL61" s="1714"/>
      <c r="KM61" s="1714"/>
      <c r="KN61" s="1714"/>
      <c r="KO61" s="1714"/>
      <c r="KP61" s="1714"/>
      <c r="KQ61" s="1714"/>
      <c r="KR61" s="1714"/>
      <c r="KS61" s="1714"/>
      <c r="KT61" s="1714"/>
      <c r="KU61" s="1714"/>
      <c r="KV61" s="1714"/>
      <c r="KW61" s="1714"/>
      <c r="KX61" s="1714"/>
      <c r="KY61" s="1714"/>
      <c r="KZ61" s="1714"/>
      <c r="LA61" s="1714"/>
      <c r="LB61" s="1714"/>
      <c r="LC61" s="1714"/>
      <c r="LD61" s="1714"/>
      <c r="LE61" s="1714"/>
      <c r="LF61" s="1714"/>
      <c r="LG61" s="1714"/>
      <c r="LH61" s="1714"/>
      <c r="LI61" s="1714"/>
      <c r="LJ61" s="1714"/>
      <c r="LK61" s="1714"/>
      <c r="LL61" s="1714"/>
      <c r="LM61" s="1714"/>
      <c r="LN61" s="1714"/>
      <c r="LO61" s="1714"/>
      <c r="LP61" s="1714"/>
      <c r="LQ61" s="1714"/>
      <c r="LR61" s="1714"/>
      <c r="LS61" s="1714"/>
      <c r="LT61" s="1714"/>
      <c r="LU61" s="1714"/>
      <c r="LV61" s="1714"/>
      <c r="LW61" s="1714"/>
      <c r="LX61" s="1714"/>
      <c r="LY61" s="1714"/>
      <c r="LZ61" s="1714"/>
      <c r="MA61" s="1714"/>
      <c r="MB61" s="1714"/>
      <c r="MC61" s="1714"/>
      <c r="MD61" s="1714"/>
      <c r="ME61" s="1714"/>
      <c r="MF61" s="1714"/>
      <c r="MG61" s="1714"/>
      <c r="MH61" s="1714"/>
      <c r="MI61" s="1714"/>
      <c r="MJ61" s="1714"/>
      <c r="MK61" s="1714"/>
      <c r="ML61" s="1714"/>
      <c r="MM61" s="1714"/>
      <c r="MN61" s="1714"/>
      <c r="MO61" s="1714"/>
      <c r="MP61" s="1714"/>
      <c r="MQ61" s="1714"/>
      <c r="MR61" s="1714"/>
      <c r="MS61" s="1714"/>
      <c r="MT61" s="1714"/>
      <c r="MU61" s="1714"/>
      <c r="MV61" s="1714"/>
      <c r="MW61" s="1714"/>
      <c r="MX61" s="1714"/>
      <c r="MY61" s="1714"/>
      <c r="MZ61" s="1714"/>
      <c r="NA61" s="1714"/>
      <c r="NB61" s="1714"/>
      <c r="NC61" s="1714"/>
      <c r="ND61" s="1714"/>
      <c r="NE61" s="1714"/>
      <c r="NF61" s="1714"/>
      <c r="NG61" s="1714"/>
      <c r="NH61" s="1714"/>
      <c r="NI61" s="1714"/>
      <c r="NJ61" s="1714"/>
      <c r="NK61" s="1714"/>
      <c r="NL61" s="1714"/>
      <c r="NM61" s="1714"/>
      <c r="NN61" s="1714"/>
      <c r="NO61" s="1714"/>
      <c r="NP61" s="1714"/>
      <c r="NQ61" s="1714"/>
      <c r="NR61" s="1714"/>
      <c r="NS61" s="1714"/>
      <c r="NT61" s="1714"/>
      <c r="NU61" s="1714"/>
      <c r="NV61" s="1714"/>
      <c r="NW61" s="1714"/>
      <c r="NX61" s="1714"/>
      <c r="NY61" s="1714"/>
      <c r="NZ61" s="1714"/>
      <c r="OA61" s="1714"/>
      <c r="OB61" s="1714"/>
      <c r="OC61" s="1714"/>
      <c r="OD61" s="1714"/>
      <c r="OE61" s="1714"/>
      <c r="OF61" s="1714"/>
      <c r="OG61" s="1714"/>
      <c r="OH61" s="1714"/>
      <c r="OI61" s="1714"/>
      <c r="OJ61" s="1714"/>
      <c r="OK61" s="1714"/>
      <c r="OL61" s="1714"/>
      <c r="OM61" s="1714"/>
      <c r="ON61" s="1714"/>
      <c r="OO61" s="1714"/>
      <c r="OP61" s="1714"/>
      <c r="OQ61" s="1714"/>
      <c r="OR61" s="1714"/>
      <c r="OS61" s="1714"/>
      <c r="OT61" s="1714"/>
      <c r="OU61" s="1714"/>
      <c r="OV61" s="1714"/>
      <c r="OW61" s="1714"/>
      <c r="OX61" s="1714"/>
      <c r="OY61" s="1714"/>
      <c r="OZ61" s="1714"/>
      <c r="PA61" s="1714"/>
      <c r="PB61" s="1714"/>
      <c r="PC61" s="1714"/>
      <c r="PD61" s="1714"/>
      <c r="PE61" s="1714"/>
      <c r="PF61" s="1714"/>
      <c r="PG61" s="1714"/>
      <c r="PH61" s="1714"/>
      <c r="PI61" s="1714"/>
      <c r="PJ61" s="1714"/>
      <c r="PK61" s="1714"/>
      <c r="PL61" s="1714"/>
      <c r="PM61" s="1714"/>
      <c r="PN61" s="1714"/>
      <c r="PO61" s="1714"/>
      <c r="PP61" s="1714"/>
      <c r="PQ61" s="1714"/>
      <c r="PR61" s="1714"/>
      <c r="PS61" s="1714"/>
      <c r="PT61" s="1714"/>
      <c r="PU61" s="1714"/>
      <c r="PV61" s="1714"/>
      <c r="PW61" s="1714"/>
      <c r="PX61" s="1714"/>
      <c r="PY61" s="1714"/>
      <c r="PZ61" s="1714"/>
      <c r="QA61" s="1714"/>
      <c r="QB61" s="1714"/>
      <c r="QC61" s="1714"/>
      <c r="QD61" s="1714"/>
      <c r="QE61" s="1714"/>
      <c r="QF61" s="1714"/>
      <c r="QG61" s="1714"/>
      <c r="QH61" s="1714"/>
      <c r="QI61" s="1714"/>
      <c r="QJ61" s="1714"/>
      <c r="QK61" s="1714"/>
      <c r="QL61" s="1714"/>
      <c r="QM61" s="1714"/>
      <c r="QN61" s="1714"/>
      <c r="QO61" s="1714"/>
      <c r="QP61" s="1714"/>
      <c r="QQ61" s="1714"/>
      <c r="QR61" s="1714"/>
      <c r="QS61" s="1714"/>
      <c r="QT61" s="1714"/>
      <c r="QU61" s="1714"/>
      <c r="QV61" s="1714"/>
      <c r="QW61" s="1714"/>
      <c r="QX61" s="1714"/>
      <c r="QY61" s="1714"/>
      <c r="QZ61" s="1714"/>
      <c r="RA61" s="1714"/>
      <c r="RB61" s="1714"/>
      <c r="RC61" s="1714"/>
      <c r="RD61" s="1714"/>
      <c r="RE61" s="1714"/>
      <c r="RF61" s="1714"/>
      <c r="RG61" s="1714"/>
      <c r="RH61" s="1714"/>
      <c r="RI61" s="1714"/>
      <c r="RJ61" s="1714"/>
      <c r="RK61" s="1714"/>
      <c r="RL61" s="1714"/>
      <c r="RM61" s="1714"/>
      <c r="RN61" s="1714"/>
      <c r="RO61" s="1714"/>
      <c r="RP61" s="1714"/>
      <c r="RQ61" s="1714"/>
      <c r="RR61" s="1714"/>
      <c r="RS61" s="1714"/>
      <c r="RT61" s="1714"/>
      <c r="RU61" s="1714"/>
      <c r="RV61" s="1714"/>
      <c r="RW61" s="1714"/>
      <c r="RX61" s="1714"/>
      <c r="RY61" s="1714"/>
      <c r="RZ61" s="1714"/>
      <c r="SA61" s="1714"/>
      <c r="SB61" s="1714"/>
      <c r="SC61" s="1714"/>
      <c r="SD61" s="1714"/>
      <c r="SE61" s="1714"/>
      <c r="SF61" s="1714"/>
      <c r="SG61" s="1714"/>
      <c r="SH61" s="1714"/>
      <c r="SI61" s="1714"/>
      <c r="SJ61" s="1714"/>
      <c r="SK61" s="1714"/>
      <c r="SL61" s="1714"/>
      <c r="SM61" s="1714"/>
      <c r="SN61" s="1714"/>
      <c r="SO61" s="1714"/>
      <c r="SP61" s="1714"/>
      <c r="SQ61" s="1714"/>
      <c r="SR61" s="1714"/>
      <c r="SS61" s="1714"/>
      <c r="ST61" s="1714"/>
      <c r="SU61" s="1714"/>
      <c r="SV61" s="1714"/>
      <c r="SW61" s="1714"/>
      <c r="SX61" s="1714"/>
      <c r="SY61" s="1714"/>
      <c r="SZ61" s="1714"/>
      <c r="TA61" s="1714"/>
      <c r="TB61" s="1714"/>
      <c r="TC61" s="1714"/>
      <c r="TD61" s="1714"/>
      <c r="TE61" s="1714"/>
      <c r="TF61" s="1714"/>
      <c r="TG61" s="1714"/>
      <c r="TH61" s="1714"/>
      <c r="TI61" s="1714"/>
      <c r="TJ61" s="1714"/>
      <c r="TK61" s="1714"/>
      <c r="TL61" s="1714"/>
      <c r="TM61" s="1714"/>
      <c r="TN61" s="1714"/>
      <c r="TO61" s="1714"/>
      <c r="TP61" s="1714"/>
      <c r="TQ61" s="1714"/>
      <c r="TR61" s="1714"/>
      <c r="TS61" s="1714"/>
      <c r="TT61" s="1714"/>
      <c r="TU61" s="1714"/>
      <c r="TV61" s="1714"/>
      <c r="TW61" s="1714"/>
      <c r="TX61" s="1714"/>
      <c r="TY61" s="1714"/>
      <c r="TZ61" s="1714"/>
      <c r="UA61" s="1714"/>
      <c r="UB61" s="1714"/>
      <c r="UC61" s="1714"/>
      <c r="UD61" s="1714"/>
      <c r="UE61" s="1714"/>
      <c r="UF61" s="1714"/>
      <c r="UG61" s="1714"/>
      <c r="UH61" s="1714"/>
      <c r="UI61" s="1714"/>
      <c r="UJ61" s="1714"/>
      <c r="UK61" s="1714"/>
      <c r="UL61" s="1714"/>
      <c r="UM61" s="1714"/>
      <c r="UN61" s="1714"/>
      <c r="UO61" s="1714"/>
      <c r="UP61" s="1714"/>
      <c r="UQ61" s="1714"/>
      <c r="UR61" s="1714"/>
      <c r="US61" s="1714"/>
      <c r="UT61" s="1714"/>
      <c r="UU61" s="1714"/>
      <c r="UV61" s="1714"/>
      <c r="UW61" s="1714"/>
      <c r="UX61" s="1714"/>
      <c r="UY61" s="1714"/>
      <c r="UZ61" s="1714"/>
      <c r="VA61" s="1714"/>
      <c r="VB61" s="1714"/>
      <c r="VC61" s="1714"/>
      <c r="VD61" s="1714"/>
      <c r="VE61" s="1714"/>
      <c r="VF61" s="1714"/>
      <c r="VG61" s="1714"/>
      <c r="VH61" s="1714"/>
      <c r="VI61" s="1714"/>
      <c r="VJ61" s="1714"/>
      <c r="VK61" s="1714"/>
      <c r="VL61" s="1714"/>
      <c r="VM61" s="1714"/>
      <c r="VN61" s="1714"/>
      <c r="VO61" s="1714"/>
      <c r="VP61" s="1714"/>
      <c r="VQ61" s="1714"/>
      <c r="VR61" s="1714"/>
      <c r="VS61" s="1714"/>
      <c r="VT61" s="1714"/>
      <c r="VU61" s="1714"/>
      <c r="VV61" s="1714"/>
      <c r="VW61" s="1714"/>
      <c r="VX61" s="1714"/>
      <c r="VY61" s="1714"/>
      <c r="VZ61" s="1714"/>
      <c r="WA61" s="1714"/>
      <c r="WB61" s="1714"/>
      <c r="WC61" s="1714"/>
      <c r="WD61" s="1714"/>
      <c r="WE61" s="1714"/>
      <c r="WF61" s="1714"/>
      <c r="WG61" s="1714"/>
      <c r="WH61" s="1714"/>
      <c r="WI61" s="1714"/>
      <c r="WJ61" s="1714"/>
      <c r="WK61" s="1714"/>
      <c r="WL61" s="1714"/>
      <c r="WM61" s="1714"/>
      <c r="WN61" s="1714"/>
      <c r="WO61" s="1714"/>
      <c r="WP61" s="1714"/>
      <c r="WQ61" s="1714"/>
      <c r="WR61" s="1714"/>
      <c r="WS61" s="1714"/>
      <c r="WT61" s="1714"/>
      <c r="WU61" s="1714"/>
      <c r="WV61" s="1714"/>
      <c r="WW61" s="1714"/>
      <c r="WX61" s="1714"/>
      <c r="WY61" s="1714"/>
      <c r="WZ61" s="1714"/>
      <c r="XA61" s="1714"/>
      <c r="XB61" s="1714"/>
      <c r="XC61" s="1714"/>
      <c r="XD61" s="1714"/>
      <c r="XE61" s="1714"/>
      <c r="XF61" s="1714"/>
      <c r="XG61" s="1714"/>
      <c r="XH61" s="1714"/>
      <c r="XI61" s="1714"/>
      <c r="XJ61" s="1714"/>
      <c r="XK61" s="1714"/>
      <c r="XL61" s="1714"/>
      <c r="XM61" s="1714"/>
      <c r="XN61" s="1714"/>
      <c r="XO61" s="1714"/>
      <c r="XP61" s="1714"/>
      <c r="XQ61" s="1714"/>
      <c r="XR61" s="1714"/>
      <c r="XS61" s="1714"/>
      <c r="XT61" s="1714"/>
      <c r="XU61" s="1714"/>
      <c r="XV61" s="1714"/>
      <c r="XW61" s="1714"/>
      <c r="XX61" s="1714"/>
      <c r="XY61" s="1714"/>
      <c r="XZ61" s="1714"/>
      <c r="YA61" s="1714"/>
      <c r="YB61" s="1714"/>
      <c r="YC61" s="1714"/>
      <c r="YD61" s="1714"/>
      <c r="YE61" s="1714"/>
      <c r="YF61" s="1714"/>
      <c r="YG61" s="1714"/>
      <c r="YH61" s="1714"/>
      <c r="YI61" s="1714"/>
      <c r="YJ61" s="1714"/>
      <c r="YK61" s="1714"/>
      <c r="YL61" s="1714"/>
      <c r="YM61" s="1714"/>
      <c r="YN61" s="1714"/>
      <c r="YO61" s="1714"/>
      <c r="YP61" s="1714"/>
      <c r="YQ61" s="1714"/>
      <c r="YR61" s="1714"/>
      <c r="YS61" s="1714"/>
      <c r="YT61" s="1714"/>
      <c r="YU61" s="1714"/>
      <c r="YV61" s="1714"/>
      <c r="YW61" s="1714"/>
      <c r="YX61" s="1714"/>
      <c r="YY61" s="1714"/>
      <c r="YZ61" s="1714"/>
      <c r="ZA61" s="1714"/>
      <c r="ZB61" s="1714"/>
      <c r="ZC61" s="1714"/>
      <c r="ZD61" s="1714"/>
      <c r="ZE61" s="1714"/>
      <c r="ZF61" s="1714"/>
      <c r="ZG61" s="1714"/>
      <c r="ZH61" s="1714"/>
      <c r="ZI61" s="1714"/>
      <c r="ZJ61" s="1714"/>
      <c r="ZK61" s="1714"/>
      <c r="ZL61" s="1714"/>
      <c r="ZM61" s="1714"/>
      <c r="ZN61" s="1714"/>
      <c r="ZO61" s="1714"/>
      <c r="ZP61" s="1714"/>
      <c r="ZQ61" s="1714"/>
      <c r="ZR61" s="1714"/>
      <c r="ZS61" s="1714"/>
      <c r="ZT61" s="1714"/>
      <c r="ZU61" s="1714"/>
      <c r="ZV61" s="1714"/>
      <c r="ZW61" s="1714"/>
      <c r="ZX61" s="1714"/>
      <c r="ZY61" s="1714"/>
      <c r="ZZ61" s="1714"/>
      <c r="AAA61" s="1714"/>
      <c r="AAB61" s="1714"/>
      <c r="AAC61" s="1714"/>
      <c r="AAD61" s="1714"/>
      <c r="AAE61" s="1714"/>
      <c r="AAF61" s="1714"/>
      <c r="AAG61" s="1714"/>
      <c r="AAH61" s="1714"/>
      <c r="AAI61" s="1714"/>
      <c r="AAJ61" s="1714"/>
      <c r="AAK61" s="1714"/>
      <c r="AAL61" s="1714"/>
      <c r="AAM61" s="1714"/>
      <c r="AAN61" s="1714"/>
      <c r="AAO61" s="1714"/>
      <c r="AAP61" s="1714"/>
      <c r="AAQ61" s="1714"/>
      <c r="AAR61" s="1714"/>
      <c r="AAS61" s="1714"/>
      <c r="AAT61" s="1714"/>
      <c r="AAU61" s="1714"/>
      <c r="AAV61" s="1714"/>
      <c r="AAW61" s="1714"/>
      <c r="AAX61" s="1714"/>
      <c r="AAY61" s="1714"/>
      <c r="AAZ61" s="1714"/>
      <c r="ABA61" s="1714"/>
      <c r="ABB61" s="1714"/>
      <c r="ABC61" s="1714"/>
      <c r="ABD61" s="1714"/>
      <c r="ABE61" s="1714"/>
      <c r="ABF61" s="1714"/>
      <c r="ABG61" s="1714"/>
      <c r="ABH61" s="1714"/>
      <c r="ABI61" s="1714"/>
      <c r="ABJ61" s="1714"/>
      <c r="ABK61" s="1714"/>
      <c r="ABL61" s="1714"/>
      <c r="ABM61" s="1714"/>
      <c r="ABN61" s="1714"/>
      <c r="ABO61" s="1714"/>
      <c r="ABP61" s="1714"/>
      <c r="ABQ61" s="1714"/>
      <c r="ABR61" s="1714"/>
      <c r="ABS61" s="1714"/>
      <c r="ABT61" s="1714"/>
      <c r="ABU61" s="1714"/>
      <c r="ABV61" s="1714"/>
      <c r="ABW61" s="1714"/>
      <c r="ABX61" s="1714"/>
      <c r="ABY61" s="1714"/>
      <c r="ABZ61" s="1714"/>
      <c r="ACA61" s="1714"/>
      <c r="ACB61" s="1714"/>
      <c r="ACC61" s="1714"/>
      <c r="ACD61" s="1714"/>
      <c r="ACE61" s="1714"/>
      <c r="ACF61" s="1714"/>
      <c r="ACG61" s="1714"/>
      <c r="ACH61" s="1714"/>
      <c r="ACI61" s="1714"/>
      <c r="ACJ61" s="1714"/>
      <c r="ACK61" s="1714"/>
      <c r="ACL61" s="1714"/>
      <c r="ACM61" s="1714"/>
      <c r="ACN61" s="1714"/>
      <c r="ACO61" s="1714"/>
      <c r="ACP61" s="1714"/>
      <c r="ACQ61" s="1714"/>
      <c r="ACR61" s="1714"/>
      <c r="ACS61" s="1714"/>
      <c r="ACT61" s="1714"/>
      <c r="ACU61" s="1714"/>
      <c r="ACV61" s="1714"/>
      <c r="ACW61" s="1714"/>
      <c r="ACX61" s="1714"/>
      <c r="ACY61" s="1714"/>
      <c r="ACZ61" s="1714"/>
      <c r="ADA61" s="1714"/>
      <c r="ADB61" s="1714"/>
      <c r="ADC61" s="1714"/>
      <c r="ADD61" s="1714"/>
      <c r="ADE61" s="1714"/>
      <c r="ADF61" s="1714"/>
      <c r="ADG61" s="1714"/>
      <c r="ADH61" s="1714"/>
      <c r="ADI61" s="1714"/>
      <c r="ADJ61" s="1714"/>
      <c r="ADK61" s="1714"/>
      <c r="ADL61" s="1714"/>
      <c r="ADM61" s="1714"/>
      <c r="ADN61" s="1714"/>
      <c r="ADO61" s="1714"/>
      <c r="ADP61" s="1714"/>
      <c r="ADQ61" s="1714"/>
      <c r="ADR61" s="1714"/>
      <c r="ADS61" s="1714"/>
      <c r="ADT61" s="1714"/>
      <c r="ADU61" s="1714"/>
      <c r="ADV61" s="1714"/>
      <c r="ADW61" s="1714"/>
      <c r="ADX61" s="1714"/>
      <c r="ADY61" s="1714"/>
      <c r="ADZ61" s="1714"/>
      <c r="AEA61" s="1714"/>
      <c r="AEB61" s="1714"/>
      <c r="AEC61" s="1714"/>
      <c r="AED61" s="1714"/>
      <c r="AEE61" s="1714"/>
      <c r="AEF61" s="1714"/>
      <c r="AEG61" s="1714"/>
      <c r="AEH61" s="1714"/>
      <c r="AEI61" s="1714"/>
      <c r="AEJ61" s="1714"/>
      <c r="AEK61" s="1714"/>
      <c r="AEL61" s="1714"/>
      <c r="AEM61" s="1714"/>
      <c r="AEN61" s="1714"/>
      <c r="AEO61" s="1714"/>
      <c r="AEP61" s="1714"/>
      <c r="AEQ61" s="1714"/>
      <c r="AER61" s="1714"/>
      <c r="AES61" s="1714"/>
      <c r="AET61" s="1714"/>
      <c r="AEU61" s="1714"/>
      <c r="AEV61" s="1714"/>
      <c r="AEW61" s="1714"/>
      <c r="AEX61" s="1714"/>
      <c r="AEY61" s="1714"/>
      <c r="AEZ61" s="1714"/>
      <c r="AFA61" s="1714"/>
      <c r="AFB61" s="1714"/>
      <c r="AFC61" s="1714"/>
      <c r="AFD61" s="1714"/>
      <c r="AFE61" s="1714"/>
      <c r="AFF61" s="1714"/>
      <c r="AFG61" s="1714"/>
      <c r="AFH61" s="1714"/>
      <c r="AFI61" s="1714"/>
      <c r="AFJ61" s="1714"/>
      <c r="AFK61" s="1714"/>
      <c r="AFL61" s="1714"/>
      <c r="AFM61" s="1714"/>
      <c r="AFN61" s="1714"/>
      <c r="AFO61" s="1714"/>
      <c r="AFP61" s="1714"/>
      <c r="AFQ61" s="1714"/>
      <c r="AFR61" s="1714"/>
      <c r="AFS61" s="1714"/>
      <c r="AFT61" s="1714"/>
      <c r="AFU61" s="1714"/>
      <c r="AFV61" s="1714"/>
      <c r="AFW61" s="1714"/>
      <c r="AFX61" s="1714"/>
      <c r="AFY61" s="1714"/>
      <c r="AFZ61" s="1714"/>
      <c r="AGA61" s="1714"/>
      <c r="AGB61" s="1714"/>
      <c r="AGC61" s="1714"/>
      <c r="AGD61" s="1714"/>
      <c r="AGE61" s="1714"/>
      <c r="AGF61" s="1714"/>
      <c r="AGG61" s="1714"/>
      <c r="AGH61" s="1714"/>
      <c r="AGI61" s="1714"/>
      <c r="AGJ61" s="1714"/>
      <c r="AGK61" s="1714"/>
      <c r="AGL61" s="1714"/>
      <c r="AGM61" s="1714"/>
      <c r="AGN61" s="1714"/>
      <c r="AGO61" s="1714"/>
      <c r="AGP61" s="1714"/>
      <c r="AGQ61" s="1714"/>
      <c r="AGR61" s="1714"/>
      <c r="AGS61" s="1714"/>
      <c r="AGT61" s="1714"/>
      <c r="AGU61" s="1714"/>
      <c r="AGV61" s="1714"/>
      <c r="AGW61" s="1714"/>
      <c r="AGX61" s="1714"/>
      <c r="AGY61" s="1714"/>
      <c r="AGZ61" s="1714"/>
      <c r="AHA61" s="1714"/>
      <c r="AHB61" s="1714"/>
      <c r="AHC61" s="1714"/>
      <c r="AHD61" s="1714"/>
      <c r="AHE61" s="1714"/>
      <c r="AHF61" s="1714"/>
      <c r="AHG61" s="1714"/>
      <c r="AHH61" s="1714"/>
      <c r="AHI61" s="1714"/>
      <c r="AHJ61" s="1714"/>
      <c r="AHK61" s="1714"/>
      <c r="AHL61" s="1714"/>
      <c r="AHM61" s="1714"/>
      <c r="AHN61" s="1714"/>
      <c r="AHO61" s="1714"/>
      <c r="AHP61" s="1714"/>
      <c r="AHQ61" s="1714"/>
      <c r="AHR61" s="1714"/>
      <c r="AHS61" s="1714"/>
      <c r="AHT61" s="1714"/>
      <c r="AHU61" s="1714"/>
      <c r="AHV61" s="1714"/>
      <c r="AHW61" s="1714"/>
      <c r="AHX61" s="1714"/>
      <c r="AHY61" s="1714"/>
      <c r="AHZ61" s="1714"/>
      <c r="AIA61" s="1714"/>
      <c r="AIB61" s="1714"/>
      <c r="AIC61" s="1714"/>
      <c r="AID61" s="1714"/>
      <c r="AIE61" s="1714"/>
      <c r="AIF61" s="1714"/>
      <c r="AIG61" s="1714"/>
      <c r="AIH61" s="1714"/>
      <c r="AII61" s="1714"/>
      <c r="AIJ61" s="1714"/>
      <c r="AIK61" s="1714"/>
      <c r="AIL61" s="1714"/>
      <c r="AIM61" s="1714"/>
      <c r="AIN61" s="1714"/>
      <c r="AIO61" s="1714"/>
      <c r="AIP61" s="1714"/>
      <c r="AIQ61" s="1714"/>
      <c r="AIR61" s="1714"/>
      <c r="AIS61" s="1714"/>
      <c r="AIT61" s="1714"/>
      <c r="AIU61" s="1714"/>
      <c r="AIV61" s="1714"/>
      <c r="AIW61" s="1714"/>
      <c r="AIX61" s="1714"/>
      <c r="AIY61" s="1714"/>
      <c r="AIZ61" s="1714"/>
      <c r="AJA61" s="1714"/>
      <c r="AJB61" s="1714"/>
      <c r="AJC61" s="1714"/>
      <c r="AJD61" s="1714"/>
      <c r="AJE61" s="1714"/>
      <c r="AJF61" s="1714"/>
      <c r="AJG61" s="1714"/>
      <c r="AJH61" s="1714"/>
      <c r="AJI61" s="1714"/>
      <c r="AJJ61" s="1714"/>
      <c r="AJK61" s="1714"/>
      <c r="AJL61" s="1714"/>
      <c r="AJM61" s="1714"/>
      <c r="AJN61" s="1714"/>
      <c r="AJO61" s="1714"/>
      <c r="AJP61" s="1714"/>
      <c r="AJQ61" s="1714"/>
      <c r="AJR61" s="1714"/>
      <c r="AJS61" s="1714"/>
      <c r="AJT61" s="1714"/>
      <c r="AJU61" s="1714"/>
      <c r="AJV61" s="1714"/>
      <c r="AJW61" s="1714"/>
      <c r="AJX61" s="1714"/>
      <c r="AJY61" s="1714"/>
      <c r="AJZ61" s="1714"/>
      <c r="AKA61" s="1714"/>
      <c r="AKB61" s="1714"/>
      <c r="AKC61" s="1714"/>
      <c r="AKD61" s="1714"/>
      <c r="AKE61" s="1714"/>
      <c r="AKF61" s="1714"/>
      <c r="AKG61" s="1714"/>
      <c r="AKH61" s="1714"/>
      <c r="AKI61" s="1714"/>
      <c r="AKJ61" s="1714"/>
      <c r="AKK61" s="1714"/>
      <c r="AKL61" s="1714"/>
      <c r="AKM61" s="1714"/>
      <c r="AKN61" s="1714"/>
      <c r="AKO61" s="1714"/>
      <c r="AKP61" s="1714"/>
      <c r="AKQ61" s="1714"/>
      <c r="AKR61" s="1714"/>
      <c r="AKS61" s="1714"/>
      <c r="AKT61" s="1714"/>
      <c r="AKU61" s="1714"/>
      <c r="AKV61" s="1714"/>
      <c r="AKW61" s="1714"/>
      <c r="AKX61" s="1714"/>
      <c r="AKY61" s="1714"/>
      <c r="AKZ61" s="1714"/>
      <c r="ALA61" s="1714"/>
      <c r="ALB61" s="1714"/>
      <c r="ALC61" s="1714"/>
      <c r="ALD61" s="1714"/>
      <c r="ALE61" s="1714"/>
      <c r="ALF61" s="1714"/>
      <c r="ALG61" s="1714"/>
      <c r="ALH61" s="1714"/>
      <c r="ALI61" s="1714"/>
      <c r="ALJ61" s="1714"/>
      <c r="ALK61" s="1714"/>
      <c r="ALL61" s="1714"/>
      <c r="ALM61" s="1714"/>
      <c r="ALN61" s="1714"/>
      <c r="ALO61" s="1714"/>
      <c r="ALP61" s="1714"/>
      <c r="ALQ61" s="1714"/>
      <c r="ALR61" s="1714"/>
      <c r="ALS61" s="1714"/>
      <c r="ALT61" s="1714"/>
      <c r="ALU61" s="1714"/>
      <c r="ALV61" s="1714"/>
      <c r="ALW61" s="1714"/>
      <c r="ALX61" s="1714"/>
      <c r="ALY61" s="1714"/>
      <c r="ALZ61" s="1714"/>
      <c r="AMA61" s="1714"/>
      <c r="AMB61" s="1714"/>
      <c r="AMC61" s="1714"/>
      <c r="AMD61" s="1714"/>
      <c r="AME61" s="1714"/>
      <c r="AMF61" s="1714"/>
      <c r="AMG61" s="1714"/>
      <c r="AMH61" s="1714"/>
      <c r="AMI61" s="1714"/>
      <c r="AMJ61" s="1714"/>
      <c r="AMK61" s="1714"/>
    </row>
    <row r="62" spans="1:1025" s="1409" customFormat="1">
      <c r="A62" s="1714"/>
      <c r="B62" s="1714"/>
      <c r="C62" s="1714"/>
      <c r="D62" s="1714"/>
      <c r="E62" s="1714"/>
      <c r="F62" s="1714"/>
      <c r="G62" s="1714"/>
      <c r="H62" s="1714"/>
      <c r="I62" s="1714"/>
      <c r="J62" s="1714"/>
      <c r="K62" s="1714"/>
      <c r="L62" s="1714"/>
      <c r="M62" s="1714"/>
      <c r="N62" s="1714"/>
      <c r="O62" s="1714"/>
      <c r="P62" s="1714"/>
      <c r="Q62" s="1714"/>
      <c r="R62" s="1740"/>
      <c r="S62" s="1714"/>
      <c r="T62" s="1714"/>
      <c r="U62" s="1714"/>
      <c r="V62" s="1714"/>
      <c r="W62" s="1714"/>
      <c r="X62" s="1714"/>
      <c r="Y62" s="1714"/>
      <c r="Z62" s="1714"/>
      <c r="AA62" s="1714"/>
      <c r="AB62" s="1714"/>
      <c r="AC62" s="1714"/>
      <c r="AD62" s="1714"/>
      <c r="AE62" s="1714"/>
      <c r="AF62" s="1714"/>
      <c r="AG62" s="1714"/>
      <c r="AH62" s="1714"/>
      <c r="AI62" s="1714"/>
      <c r="AJ62" s="1714"/>
      <c r="AK62" s="1714"/>
      <c r="AL62" s="1714"/>
      <c r="AM62" s="1714"/>
      <c r="AN62" s="1714"/>
      <c r="AO62" s="1714"/>
      <c r="AP62" s="1714"/>
      <c r="AQ62" s="1714"/>
      <c r="AR62" s="1714"/>
      <c r="AS62" s="1714"/>
      <c r="AT62" s="1714"/>
      <c r="AU62" s="1714"/>
      <c r="AV62" s="1714"/>
      <c r="AW62" s="1714"/>
      <c r="AX62" s="1714"/>
      <c r="AY62" s="1714"/>
      <c r="AZ62" s="1714"/>
      <c r="BA62" s="1714"/>
      <c r="BB62" s="1714"/>
      <c r="BC62" s="1714"/>
      <c r="BD62" s="1714"/>
      <c r="BE62" s="1714"/>
      <c r="BF62" s="1714"/>
      <c r="BG62" s="1714"/>
      <c r="BH62" s="1714"/>
      <c r="BI62" s="1714"/>
      <c r="BJ62" s="1714"/>
      <c r="BK62" s="1714"/>
      <c r="BL62" s="1714"/>
      <c r="BM62" s="1714"/>
      <c r="BN62" s="1714"/>
      <c r="BO62" s="1714"/>
      <c r="BP62" s="1714"/>
      <c r="BQ62" s="1714"/>
      <c r="BR62" s="1714"/>
      <c r="BS62" s="1714"/>
      <c r="BT62" s="1714"/>
      <c r="BU62" s="1714"/>
      <c r="BV62" s="1714"/>
      <c r="BW62" s="1714"/>
      <c r="BX62" s="1714"/>
      <c r="BY62" s="1714"/>
      <c r="BZ62" s="1714"/>
      <c r="CA62" s="1714"/>
      <c r="CB62" s="1714"/>
      <c r="CC62" s="1714"/>
      <c r="CD62" s="1714"/>
      <c r="CE62" s="1714"/>
      <c r="CF62" s="1714"/>
      <c r="CG62" s="1714"/>
      <c r="CH62" s="1714"/>
      <c r="CI62" s="1714"/>
      <c r="CJ62" s="1714"/>
      <c r="CK62" s="1714"/>
      <c r="CL62" s="1714"/>
      <c r="CM62" s="1714"/>
      <c r="CN62" s="1714"/>
      <c r="CO62" s="1714"/>
      <c r="CP62" s="1714"/>
      <c r="CQ62" s="1714"/>
      <c r="CR62" s="1714"/>
      <c r="CS62" s="1714"/>
      <c r="CT62" s="1714"/>
      <c r="CU62" s="1714"/>
      <c r="CV62" s="1714"/>
      <c r="CW62" s="1714"/>
      <c r="CX62" s="1714"/>
      <c r="CY62" s="1714"/>
      <c r="CZ62" s="1714"/>
      <c r="DA62" s="1714"/>
      <c r="DB62" s="1714"/>
      <c r="DC62" s="1714"/>
      <c r="DD62" s="1714"/>
      <c r="DE62" s="1714"/>
      <c r="DF62" s="1714"/>
      <c r="DG62" s="1714"/>
      <c r="DH62" s="1714"/>
      <c r="DI62" s="1714"/>
      <c r="DJ62" s="1714"/>
      <c r="DK62" s="1714"/>
      <c r="DL62" s="1714"/>
      <c r="DM62" s="1714"/>
      <c r="DN62" s="1714"/>
      <c r="DO62" s="1714"/>
      <c r="DP62" s="1714"/>
      <c r="DQ62" s="1714"/>
      <c r="DR62" s="1714"/>
      <c r="DS62" s="1714"/>
      <c r="DT62" s="1714"/>
      <c r="DU62" s="1714"/>
      <c r="DV62" s="1714"/>
      <c r="DW62" s="1714"/>
      <c r="DX62" s="1714"/>
      <c r="DY62" s="1714"/>
      <c r="DZ62" s="1714"/>
      <c r="EA62" s="1714"/>
      <c r="EB62" s="1714"/>
      <c r="EC62" s="1714"/>
      <c r="ED62" s="1714"/>
      <c r="EE62" s="1714"/>
      <c r="EF62" s="1714"/>
      <c r="EG62" s="1714"/>
      <c r="EH62" s="1714"/>
      <c r="EI62" s="1714"/>
      <c r="EJ62" s="1714"/>
      <c r="EK62" s="1714"/>
      <c r="EL62" s="1714"/>
      <c r="EM62" s="1714"/>
      <c r="EN62" s="1714"/>
      <c r="EO62" s="1714"/>
      <c r="EP62" s="1714"/>
      <c r="EQ62" s="1714"/>
      <c r="ER62" s="1714"/>
      <c r="ES62" s="1714"/>
      <c r="ET62" s="1714"/>
      <c r="EU62" s="1714"/>
      <c r="EV62" s="1714"/>
      <c r="EW62" s="1714"/>
      <c r="EX62" s="1714"/>
      <c r="EY62" s="1714"/>
      <c r="EZ62" s="1714"/>
      <c r="FA62" s="1714"/>
      <c r="FB62" s="1714"/>
      <c r="FC62" s="1714"/>
      <c r="FD62" s="1714"/>
      <c r="FE62" s="1714"/>
      <c r="FF62" s="1714"/>
      <c r="FG62" s="1714"/>
      <c r="FH62" s="1714"/>
      <c r="FI62" s="1714"/>
      <c r="FJ62" s="1714"/>
      <c r="FK62" s="1714"/>
      <c r="FL62" s="1714"/>
      <c r="FM62" s="1714"/>
      <c r="FN62" s="1714"/>
      <c r="FO62" s="1714"/>
      <c r="FP62" s="1714"/>
      <c r="FQ62" s="1714"/>
      <c r="FR62" s="1714"/>
      <c r="FS62" s="1714"/>
      <c r="FT62" s="1714"/>
      <c r="FU62" s="1714"/>
      <c r="FV62" s="1714"/>
      <c r="FW62" s="1714"/>
      <c r="FX62" s="1714"/>
      <c r="FY62" s="1714"/>
      <c r="FZ62" s="1714"/>
      <c r="GA62" s="1714"/>
      <c r="GB62" s="1714"/>
      <c r="GC62" s="1714"/>
      <c r="GD62" s="1714"/>
      <c r="GE62" s="1714"/>
      <c r="GF62" s="1714"/>
      <c r="GG62" s="1714"/>
      <c r="GH62" s="1714"/>
      <c r="GI62" s="1714"/>
      <c r="GJ62" s="1714"/>
      <c r="GK62" s="1714"/>
      <c r="GL62" s="1714"/>
      <c r="GM62" s="1714"/>
      <c r="GN62" s="1714"/>
      <c r="GO62" s="1714"/>
      <c r="GP62" s="1714"/>
      <c r="GQ62" s="1714"/>
      <c r="GR62" s="1714"/>
      <c r="GS62" s="1714"/>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c r="KL62" s="1714"/>
      <c r="KM62" s="1714"/>
      <c r="KN62" s="1714"/>
      <c r="KO62" s="1714"/>
      <c r="KP62" s="1714"/>
      <c r="KQ62" s="1714"/>
      <c r="KR62" s="1714"/>
      <c r="KS62" s="1714"/>
      <c r="KT62" s="1714"/>
      <c r="KU62" s="1714"/>
      <c r="KV62" s="1714"/>
      <c r="KW62" s="1714"/>
      <c r="KX62" s="1714"/>
      <c r="KY62" s="1714"/>
      <c r="KZ62" s="1714"/>
      <c r="LA62" s="1714"/>
      <c r="LB62" s="1714"/>
      <c r="LC62" s="1714"/>
      <c r="LD62" s="1714"/>
      <c r="LE62" s="1714"/>
      <c r="LF62" s="1714"/>
      <c r="LG62" s="1714"/>
      <c r="LH62" s="1714"/>
      <c r="LI62" s="1714"/>
      <c r="LJ62" s="1714"/>
      <c r="LK62" s="1714"/>
      <c r="LL62" s="1714"/>
      <c r="LM62" s="1714"/>
      <c r="LN62" s="1714"/>
      <c r="LO62" s="1714"/>
      <c r="LP62" s="1714"/>
      <c r="LQ62" s="1714"/>
      <c r="LR62" s="1714"/>
      <c r="LS62" s="1714"/>
      <c r="LT62" s="1714"/>
      <c r="LU62" s="1714"/>
      <c r="LV62" s="1714"/>
      <c r="LW62" s="1714"/>
      <c r="LX62" s="1714"/>
      <c r="LY62" s="1714"/>
      <c r="LZ62" s="1714"/>
      <c r="MA62" s="1714"/>
      <c r="MB62" s="1714"/>
      <c r="MC62" s="1714"/>
      <c r="MD62" s="1714"/>
      <c r="ME62" s="1714"/>
      <c r="MF62" s="1714"/>
      <c r="MG62" s="1714"/>
      <c r="MH62" s="1714"/>
      <c r="MI62" s="1714"/>
      <c r="MJ62" s="1714"/>
      <c r="MK62" s="1714"/>
      <c r="ML62" s="1714"/>
      <c r="MM62" s="1714"/>
      <c r="MN62" s="1714"/>
      <c r="MO62" s="1714"/>
      <c r="MP62" s="1714"/>
      <c r="MQ62" s="1714"/>
      <c r="MR62" s="1714"/>
      <c r="MS62" s="1714"/>
      <c r="MT62" s="1714"/>
      <c r="MU62" s="1714"/>
      <c r="MV62" s="1714"/>
      <c r="MW62" s="1714"/>
      <c r="MX62" s="1714"/>
      <c r="MY62" s="1714"/>
      <c r="MZ62" s="1714"/>
      <c r="NA62" s="1714"/>
      <c r="NB62" s="1714"/>
      <c r="NC62" s="1714"/>
      <c r="ND62" s="1714"/>
      <c r="NE62" s="1714"/>
      <c r="NF62" s="1714"/>
      <c r="NG62" s="1714"/>
      <c r="NH62" s="1714"/>
      <c r="NI62" s="1714"/>
      <c r="NJ62" s="1714"/>
      <c r="NK62" s="1714"/>
      <c r="NL62" s="1714"/>
      <c r="NM62" s="1714"/>
      <c r="NN62" s="1714"/>
      <c r="NO62" s="1714"/>
      <c r="NP62" s="1714"/>
      <c r="NQ62" s="1714"/>
      <c r="NR62" s="1714"/>
      <c r="NS62" s="1714"/>
      <c r="NT62" s="1714"/>
      <c r="NU62" s="1714"/>
      <c r="NV62" s="1714"/>
      <c r="NW62" s="1714"/>
      <c r="NX62" s="1714"/>
      <c r="NY62" s="1714"/>
      <c r="NZ62" s="1714"/>
      <c r="OA62" s="1714"/>
      <c r="OB62" s="1714"/>
      <c r="OC62" s="1714"/>
      <c r="OD62" s="1714"/>
      <c r="OE62" s="1714"/>
      <c r="OF62" s="1714"/>
      <c r="OG62" s="1714"/>
      <c r="OH62" s="1714"/>
      <c r="OI62" s="1714"/>
      <c r="OJ62" s="1714"/>
      <c r="OK62" s="1714"/>
      <c r="OL62" s="1714"/>
      <c r="OM62" s="1714"/>
      <c r="ON62" s="1714"/>
      <c r="OO62" s="1714"/>
      <c r="OP62" s="1714"/>
      <c r="OQ62" s="1714"/>
      <c r="OR62" s="1714"/>
      <c r="OS62" s="1714"/>
      <c r="OT62" s="1714"/>
      <c r="OU62" s="1714"/>
      <c r="OV62" s="1714"/>
      <c r="OW62" s="1714"/>
      <c r="OX62" s="1714"/>
      <c r="OY62" s="1714"/>
      <c r="OZ62" s="1714"/>
      <c r="PA62" s="1714"/>
      <c r="PB62" s="1714"/>
      <c r="PC62" s="1714"/>
      <c r="PD62" s="1714"/>
      <c r="PE62" s="1714"/>
      <c r="PF62" s="1714"/>
      <c r="PG62" s="1714"/>
      <c r="PH62" s="1714"/>
      <c r="PI62" s="1714"/>
      <c r="PJ62" s="1714"/>
      <c r="PK62" s="1714"/>
      <c r="PL62" s="1714"/>
      <c r="PM62" s="1714"/>
      <c r="PN62" s="1714"/>
      <c r="PO62" s="1714"/>
      <c r="PP62" s="1714"/>
      <c r="PQ62" s="1714"/>
      <c r="PR62" s="1714"/>
      <c r="PS62" s="1714"/>
      <c r="PT62" s="1714"/>
      <c r="PU62" s="1714"/>
      <c r="PV62" s="1714"/>
      <c r="PW62" s="1714"/>
      <c r="PX62" s="1714"/>
      <c r="PY62" s="1714"/>
      <c r="PZ62" s="1714"/>
      <c r="QA62" s="1714"/>
      <c r="QB62" s="1714"/>
      <c r="QC62" s="1714"/>
      <c r="QD62" s="1714"/>
      <c r="QE62" s="1714"/>
      <c r="QF62" s="1714"/>
      <c r="QG62" s="1714"/>
      <c r="QH62" s="1714"/>
      <c r="QI62" s="1714"/>
      <c r="QJ62" s="1714"/>
      <c r="QK62" s="1714"/>
      <c r="QL62" s="1714"/>
      <c r="QM62" s="1714"/>
      <c r="QN62" s="1714"/>
      <c r="QO62" s="1714"/>
      <c r="QP62" s="1714"/>
      <c r="QQ62" s="1714"/>
      <c r="QR62" s="1714"/>
      <c r="QS62" s="1714"/>
      <c r="QT62" s="1714"/>
      <c r="QU62" s="1714"/>
      <c r="QV62" s="1714"/>
      <c r="QW62" s="1714"/>
      <c r="QX62" s="1714"/>
      <c r="QY62" s="1714"/>
      <c r="QZ62" s="1714"/>
      <c r="RA62" s="1714"/>
      <c r="RB62" s="1714"/>
      <c r="RC62" s="1714"/>
      <c r="RD62" s="1714"/>
      <c r="RE62" s="1714"/>
      <c r="RF62" s="1714"/>
      <c r="RG62" s="1714"/>
      <c r="RH62" s="1714"/>
      <c r="RI62" s="1714"/>
      <c r="RJ62" s="1714"/>
      <c r="RK62" s="1714"/>
      <c r="RL62" s="1714"/>
      <c r="RM62" s="1714"/>
      <c r="RN62" s="1714"/>
      <c r="RO62" s="1714"/>
      <c r="RP62" s="1714"/>
      <c r="RQ62" s="1714"/>
      <c r="RR62" s="1714"/>
      <c r="RS62" s="1714"/>
      <c r="RT62" s="1714"/>
      <c r="RU62" s="1714"/>
      <c r="RV62" s="1714"/>
      <c r="RW62" s="1714"/>
      <c r="RX62" s="1714"/>
      <c r="RY62" s="1714"/>
      <c r="RZ62" s="1714"/>
      <c r="SA62" s="1714"/>
      <c r="SB62" s="1714"/>
      <c r="SC62" s="1714"/>
      <c r="SD62" s="1714"/>
      <c r="SE62" s="1714"/>
      <c r="SF62" s="1714"/>
      <c r="SG62" s="1714"/>
      <c r="SH62" s="1714"/>
      <c r="SI62" s="1714"/>
      <c r="SJ62" s="1714"/>
      <c r="SK62" s="1714"/>
      <c r="SL62" s="1714"/>
      <c r="SM62" s="1714"/>
      <c r="SN62" s="1714"/>
      <c r="SO62" s="1714"/>
      <c r="SP62" s="1714"/>
      <c r="SQ62" s="1714"/>
      <c r="SR62" s="1714"/>
      <c r="SS62" s="1714"/>
      <c r="ST62" s="1714"/>
      <c r="SU62" s="1714"/>
      <c r="SV62" s="1714"/>
      <c r="SW62" s="1714"/>
      <c r="SX62" s="1714"/>
      <c r="SY62" s="1714"/>
      <c r="SZ62" s="1714"/>
      <c r="TA62" s="1714"/>
      <c r="TB62" s="1714"/>
      <c r="TC62" s="1714"/>
      <c r="TD62" s="1714"/>
      <c r="TE62" s="1714"/>
      <c r="TF62" s="1714"/>
      <c r="TG62" s="1714"/>
      <c r="TH62" s="1714"/>
      <c r="TI62" s="1714"/>
      <c r="TJ62" s="1714"/>
      <c r="TK62" s="1714"/>
      <c r="TL62" s="1714"/>
      <c r="TM62" s="1714"/>
      <c r="TN62" s="1714"/>
      <c r="TO62" s="1714"/>
      <c r="TP62" s="1714"/>
      <c r="TQ62" s="1714"/>
      <c r="TR62" s="1714"/>
      <c r="TS62" s="1714"/>
      <c r="TT62" s="1714"/>
      <c r="TU62" s="1714"/>
      <c r="TV62" s="1714"/>
      <c r="TW62" s="1714"/>
      <c r="TX62" s="1714"/>
      <c r="TY62" s="1714"/>
      <c r="TZ62" s="1714"/>
      <c r="UA62" s="1714"/>
      <c r="UB62" s="1714"/>
      <c r="UC62" s="1714"/>
      <c r="UD62" s="1714"/>
      <c r="UE62" s="1714"/>
      <c r="UF62" s="1714"/>
      <c r="UG62" s="1714"/>
      <c r="UH62" s="1714"/>
      <c r="UI62" s="1714"/>
      <c r="UJ62" s="1714"/>
      <c r="UK62" s="1714"/>
      <c r="UL62" s="1714"/>
      <c r="UM62" s="1714"/>
      <c r="UN62" s="1714"/>
      <c r="UO62" s="1714"/>
      <c r="UP62" s="1714"/>
      <c r="UQ62" s="1714"/>
      <c r="UR62" s="1714"/>
      <c r="US62" s="1714"/>
      <c r="UT62" s="1714"/>
      <c r="UU62" s="1714"/>
      <c r="UV62" s="1714"/>
      <c r="UW62" s="1714"/>
      <c r="UX62" s="1714"/>
      <c r="UY62" s="1714"/>
      <c r="UZ62" s="1714"/>
      <c r="VA62" s="1714"/>
      <c r="VB62" s="1714"/>
      <c r="VC62" s="1714"/>
      <c r="VD62" s="1714"/>
      <c r="VE62" s="1714"/>
      <c r="VF62" s="1714"/>
      <c r="VG62" s="1714"/>
      <c r="VH62" s="1714"/>
      <c r="VI62" s="1714"/>
      <c r="VJ62" s="1714"/>
      <c r="VK62" s="1714"/>
      <c r="VL62" s="1714"/>
      <c r="VM62" s="1714"/>
      <c r="VN62" s="1714"/>
      <c r="VO62" s="1714"/>
      <c r="VP62" s="1714"/>
      <c r="VQ62" s="1714"/>
      <c r="VR62" s="1714"/>
      <c r="VS62" s="1714"/>
      <c r="VT62" s="1714"/>
      <c r="VU62" s="1714"/>
      <c r="VV62" s="1714"/>
      <c r="VW62" s="1714"/>
      <c r="VX62" s="1714"/>
      <c r="VY62" s="1714"/>
      <c r="VZ62" s="1714"/>
      <c r="WA62" s="1714"/>
      <c r="WB62" s="1714"/>
      <c r="WC62" s="1714"/>
      <c r="WD62" s="1714"/>
      <c r="WE62" s="1714"/>
      <c r="WF62" s="1714"/>
      <c r="WG62" s="1714"/>
      <c r="WH62" s="1714"/>
      <c r="WI62" s="1714"/>
      <c r="WJ62" s="1714"/>
      <c r="WK62" s="1714"/>
      <c r="WL62" s="1714"/>
      <c r="WM62" s="1714"/>
      <c r="WN62" s="1714"/>
      <c r="WO62" s="1714"/>
      <c r="WP62" s="1714"/>
      <c r="WQ62" s="1714"/>
      <c r="WR62" s="1714"/>
      <c r="WS62" s="1714"/>
      <c r="WT62" s="1714"/>
      <c r="WU62" s="1714"/>
      <c r="WV62" s="1714"/>
      <c r="WW62" s="1714"/>
      <c r="WX62" s="1714"/>
      <c r="WY62" s="1714"/>
      <c r="WZ62" s="1714"/>
      <c r="XA62" s="1714"/>
      <c r="XB62" s="1714"/>
      <c r="XC62" s="1714"/>
      <c r="XD62" s="1714"/>
      <c r="XE62" s="1714"/>
      <c r="XF62" s="1714"/>
      <c r="XG62" s="1714"/>
      <c r="XH62" s="1714"/>
      <c r="XI62" s="1714"/>
      <c r="XJ62" s="1714"/>
      <c r="XK62" s="1714"/>
      <c r="XL62" s="1714"/>
      <c r="XM62" s="1714"/>
      <c r="XN62" s="1714"/>
      <c r="XO62" s="1714"/>
      <c r="XP62" s="1714"/>
      <c r="XQ62" s="1714"/>
      <c r="XR62" s="1714"/>
      <c r="XS62" s="1714"/>
      <c r="XT62" s="1714"/>
      <c r="XU62" s="1714"/>
      <c r="XV62" s="1714"/>
      <c r="XW62" s="1714"/>
      <c r="XX62" s="1714"/>
      <c r="XY62" s="1714"/>
      <c r="XZ62" s="1714"/>
      <c r="YA62" s="1714"/>
      <c r="YB62" s="1714"/>
      <c r="YC62" s="1714"/>
      <c r="YD62" s="1714"/>
      <c r="YE62" s="1714"/>
      <c r="YF62" s="1714"/>
      <c r="YG62" s="1714"/>
      <c r="YH62" s="1714"/>
      <c r="YI62" s="1714"/>
      <c r="YJ62" s="1714"/>
      <c r="YK62" s="1714"/>
      <c r="YL62" s="1714"/>
      <c r="YM62" s="1714"/>
      <c r="YN62" s="1714"/>
      <c r="YO62" s="1714"/>
      <c r="YP62" s="1714"/>
      <c r="YQ62" s="1714"/>
      <c r="YR62" s="1714"/>
      <c r="YS62" s="1714"/>
      <c r="YT62" s="1714"/>
      <c r="YU62" s="1714"/>
      <c r="YV62" s="1714"/>
      <c r="YW62" s="1714"/>
      <c r="YX62" s="1714"/>
      <c r="YY62" s="1714"/>
      <c r="YZ62" s="1714"/>
      <c r="ZA62" s="1714"/>
      <c r="ZB62" s="1714"/>
      <c r="ZC62" s="1714"/>
      <c r="ZD62" s="1714"/>
      <c r="ZE62" s="1714"/>
      <c r="ZF62" s="1714"/>
      <c r="ZG62" s="1714"/>
      <c r="ZH62" s="1714"/>
      <c r="ZI62" s="1714"/>
      <c r="ZJ62" s="1714"/>
      <c r="ZK62" s="1714"/>
      <c r="ZL62" s="1714"/>
      <c r="ZM62" s="1714"/>
      <c r="ZN62" s="1714"/>
      <c r="ZO62" s="1714"/>
      <c r="ZP62" s="1714"/>
      <c r="ZQ62" s="1714"/>
      <c r="ZR62" s="1714"/>
      <c r="ZS62" s="1714"/>
      <c r="ZT62" s="1714"/>
      <c r="ZU62" s="1714"/>
      <c r="ZV62" s="1714"/>
      <c r="ZW62" s="1714"/>
      <c r="ZX62" s="1714"/>
      <c r="ZY62" s="1714"/>
      <c r="ZZ62" s="1714"/>
      <c r="AAA62" s="1714"/>
      <c r="AAB62" s="1714"/>
      <c r="AAC62" s="1714"/>
      <c r="AAD62" s="1714"/>
      <c r="AAE62" s="1714"/>
      <c r="AAF62" s="1714"/>
      <c r="AAG62" s="1714"/>
      <c r="AAH62" s="1714"/>
      <c r="AAI62" s="1714"/>
      <c r="AAJ62" s="1714"/>
      <c r="AAK62" s="1714"/>
      <c r="AAL62" s="1714"/>
      <c r="AAM62" s="1714"/>
      <c r="AAN62" s="1714"/>
      <c r="AAO62" s="1714"/>
      <c r="AAP62" s="1714"/>
      <c r="AAQ62" s="1714"/>
      <c r="AAR62" s="1714"/>
      <c r="AAS62" s="1714"/>
      <c r="AAT62" s="1714"/>
      <c r="AAU62" s="1714"/>
      <c r="AAV62" s="1714"/>
      <c r="AAW62" s="1714"/>
      <c r="AAX62" s="1714"/>
      <c r="AAY62" s="1714"/>
      <c r="AAZ62" s="1714"/>
      <c r="ABA62" s="1714"/>
      <c r="ABB62" s="1714"/>
      <c r="ABC62" s="1714"/>
      <c r="ABD62" s="1714"/>
      <c r="ABE62" s="1714"/>
      <c r="ABF62" s="1714"/>
      <c r="ABG62" s="1714"/>
      <c r="ABH62" s="1714"/>
      <c r="ABI62" s="1714"/>
      <c r="ABJ62" s="1714"/>
      <c r="ABK62" s="1714"/>
      <c r="ABL62" s="1714"/>
      <c r="ABM62" s="1714"/>
      <c r="ABN62" s="1714"/>
      <c r="ABO62" s="1714"/>
      <c r="ABP62" s="1714"/>
      <c r="ABQ62" s="1714"/>
      <c r="ABR62" s="1714"/>
      <c r="ABS62" s="1714"/>
      <c r="ABT62" s="1714"/>
      <c r="ABU62" s="1714"/>
      <c r="ABV62" s="1714"/>
      <c r="ABW62" s="1714"/>
      <c r="ABX62" s="1714"/>
      <c r="ABY62" s="1714"/>
      <c r="ABZ62" s="1714"/>
      <c r="ACA62" s="1714"/>
      <c r="ACB62" s="1714"/>
      <c r="ACC62" s="1714"/>
      <c r="ACD62" s="1714"/>
      <c r="ACE62" s="1714"/>
      <c r="ACF62" s="1714"/>
      <c r="ACG62" s="1714"/>
      <c r="ACH62" s="1714"/>
      <c r="ACI62" s="1714"/>
      <c r="ACJ62" s="1714"/>
      <c r="ACK62" s="1714"/>
      <c r="ACL62" s="1714"/>
      <c r="ACM62" s="1714"/>
      <c r="ACN62" s="1714"/>
      <c r="ACO62" s="1714"/>
      <c r="ACP62" s="1714"/>
      <c r="ACQ62" s="1714"/>
      <c r="ACR62" s="1714"/>
      <c r="ACS62" s="1714"/>
      <c r="ACT62" s="1714"/>
      <c r="ACU62" s="1714"/>
      <c r="ACV62" s="1714"/>
      <c r="ACW62" s="1714"/>
      <c r="ACX62" s="1714"/>
      <c r="ACY62" s="1714"/>
      <c r="ACZ62" s="1714"/>
      <c r="ADA62" s="1714"/>
      <c r="ADB62" s="1714"/>
      <c r="ADC62" s="1714"/>
      <c r="ADD62" s="1714"/>
      <c r="ADE62" s="1714"/>
      <c r="ADF62" s="1714"/>
      <c r="ADG62" s="1714"/>
      <c r="ADH62" s="1714"/>
      <c r="ADI62" s="1714"/>
      <c r="ADJ62" s="1714"/>
      <c r="ADK62" s="1714"/>
      <c r="ADL62" s="1714"/>
      <c r="ADM62" s="1714"/>
      <c r="ADN62" s="1714"/>
      <c r="ADO62" s="1714"/>
      <c r="ADP62" s="1714"/>
      <c r="ADQ62" s="1714"/>
      <c r="ADR62" s="1714"/>
      <c r="ADS62" s="1714"/>
      <c r="ADT62" s="1714"/>
      <c r="ADU62" s="1714"/>
      <c r="ADV62" s="1714"/>
      <c r="ADW62" s="1714"/>
      <c r="ADX62" s="1714"/>
      <c r="ADY62" s="1714"/>
      <c r="ADZ62" s="1714"/>
      <c r="AEA62" s="1714"/>
      <c r="AEB62" s="1714"/>
      <c r="AEC62" s="1714"/>
      <c r="AED62" s="1714"/>
      <c r="AEE62" s="1714"/>
      <c r="AEF62" s="1714"/>
      <c r="AEG62" s="1714"/>
      <c r="AEH62" s="1714"/>
      <c r="AEI62" s="1714"/>
      <c r="AEJ62" s="1714"/>
      <c r="AEK62" s="1714"/>
      <c r="AEL62" s="1714"/>
      <c r="AEM62" s="1714"/>
      <c r="AEN62" s="1714"/>
      <c r="AEO62" s="1714"/>
      <c r="AEP62" s="1714"/>
      <c r="AEQ62" s="1714"/>
      <c r="AER62" s="1714"/>
      <c r="AES62" s="1714"/>
      <c r="AET62" s="1714"/>
      <c r="AEU62" s="1714"/>
      <c r="AEV62" s="1714"/>
      <c r="AEW62" s="1714"/>
      <c r="AEX62" s="1714"/>
      <c r="AEY62" s="1714"/>
      <c r="AEZ62" s="1714"/>
      <c r="AFA62" s="1714"/>
      <c r="AFB62" s="1714"/>
      <c r="AFC62" s="1714"/>
      <c r="AFD62" s="1714"/>
      <c r="AFE62" s="1714"/>
      <c r="AFF62" s="1714"/>
      <c r="AFG62" s="1714"/>
      <c r="AFH62" s="1714"/>
      <c r="AFI62" s="1714"/>
      <c r="AFJ62" s="1714"/>
      <c r="AFK62" s="1714"/>
      <c r="AFL62" s="1714"/>
      <c r="AFM62" s="1714"/>
      <c r="AFN62" s="1714"/>
      <c r="AFO62" s="1714"/>
      <c r="AFP62" s="1714"/>
      <c r="AFQ62" s="1714"/>
      <c r="AFR62" s="1714"/>
      <c r="AFS62" s="1714"/>
      <c r="AFT62" s="1714"/>
      <c r="AFU62" s="1714"/>
      <c r="AFV62" s="1714"/>
      <c r="AFW62" s="1714"/>
      <c r="AFX62" s="1714"/>
      <c r="AFY62" s="1714"/>
      <c r="AFZ62" s="1714"/>
      <c r="AGA62" s="1714"/>
      <c r="AGB62" s="1714"/>
      <c r="AGC62" s="1714"/>
      <c r="AGD62" s="1714"/>
      <c r="AGE62" s="1714"/>
      <c r="AGF62" s="1714"/>
      <c r="AGG62" s="1714"/>
      <c r="AGH62" s="1714"/>
      <c r="AGI62" s="1714"/>
      <c r="AGJ62" s="1714"/>
      <c r="AGK62" s="1714"/>
      <c r="AGL62" s="1714"/>
      <c r="AGM62" s="1714"/>
      <c r="AGN62" s="1714"/>
      <c r="AGO62" s="1714"/>
      <c r="AGP62" s="1714"/>
      <c r="AGQ62" s="1714"/>
      <c r="AGR62" s="1714"/>
      <c r="AGS62" s="1714"/>
      <c r="AGT62" s="1714"/>
      <c r="AGU62" s="1714"/>
      <c r="AGV62" s="1714"/>
      <c r="AGW62" s="1714"/>
      <c r="AGX62" s="1714"/>
      <c r="AGY62" s="1714"/>
      <c r="AGZ62" s="1714"/>
      <c r="AHA62" s="1714"/>
      <c r="AHB62" s="1714"/>
      <c r="AHC62" s="1714"/>
      <c r="AHD62" s="1714"/>
      <c r="AHE62" s="1714"/>
      <c r="AHF62" s="1714"/>
      <c r="AHG62" s="1714"/>
      <c r="AHH62" s="1714"/>
      <c r="AHI62" s="1714"/>
      <c r="AHJ62" s="1714"/>
      <c r="AHK62" s="1714"/>
      <c r="AHL62" s="1714"/>
      <c r="AHM62" s="1714"/>
      <c r="AHN62" s="1714"/>
      <c r="AHO62" s="1714"/>
      <c r="AHP62" s="1714"/>
      <c r="AHQ62" s="1714"/>
      <c r="AHR62" s="1714"/>
      <c r="AHS62" s="1714"/>
      <c r="AHT62" s="1714"/>
      <c r="AHU62" s="1714"/>
      <c r="AHV62" s="1714"/>
      <c r="AHW62" s="1714"/>
      <c r="AHX62" s="1714"/>
      <c r="AHY62" s="1714"/>
      <c r="AHZ62" s="1714"/>
      <c r="AIA62" s="1714"/>
      <c r="AIB62" s="1714"/>
      <c r="AIC62" s="1714"/>
      <c r="AID62" s="1714"/>
      <c r="AIE62" s="1714"/>
      <c r="AIF62" s="1714"/>
      <c r="AIG62" s="1714"/>
      <c r="AIH62" s="1714"/>
      <c r="AII62" s="1714"/>
      <c r="AIJ62" s="1714"/>
      <c r="AIK62" s="1714"/>
      <c r="AIL62" s="1714"/>
      <c r="AIM62" s="1714"/>
      <c r="AIN62" s="1714"/>
      <c r="AIO62" s="1714"/>
      <c r="AIP62" s="1714"/>
      <c r="AIQ62" s="1714"/>
      <c r="AIR62" s="1714"/>
      <c r="AIS62" s="1714"/>
      <c r="AIT62" s="1714"/>
      <c r="AIU62" s="1714"/>
      <c r="AIV62" s="1714"/>
      <c r="AIW62" s="1714"/>
      <c r="AIX62" s="1714"/>
      <c r="AIY62" s="1714"/>
      <c r="AIZ62" s="1714"/>
      <c r="AJA62" s="1714"/>
      <c r="AJB62" s="1714"/>
      <c r="AJC62" s="1714"/>
      <c r="AJD62" s="1714"/>
      <c r="AJE62" s="1714"/>
      <c r="AJF62" s="1714"/>
      <c r="AJG62" s="1714"/>
      <c r="AJH62" s="1714"/>
      <c r="AJI62" s="1714"/>
      <c r="AJJ62" s="1714"/>
      <c r="AJK62" s="1714"/>
      <c r="AJL62" s="1714"/>
      <c r="AJM62" s="1714"/>
      <c r="AJN62" s="1714"/>
      <c r="AJO62" s="1714"/>
      <c r="AJP62" s="1714"/>
      <c r="AJQ62" s="1714"/>
      <c r="AJR62" s="1714"/>
      <c r="AJS62" s="1714"/>
      <c r="AJT62" s="1714"/>
      <c r="AJU62" s="1714"/>
      <c r="AJV62" s="1714"/>
      <c r="AJW62" s="1714"/>
      <c r="AJX62" s="1714"/>
      <c r="AJY62" s="1714"/>
      <c r="AJZ62" s="1714"/>
      <c r="AKA62" s="1714"/>
      <c r="AKB62" s="1714"/>
      <c r="AKC62" s="1714"/>
      <c r="AKD62" s="1714"/>
      <c r="AKE62" s="1714"/>
      <c r="AKF62" s="1714"/>
      <c r="AKG62" s="1714"/>
      <c r="AKH62" s="1714"/>
      <c r="AKI62" s="1714"/>
      <c r="AKJ62" s="1714"/>
      <c r="AKK62" s="1714"/>
      <c r="AKL62" s="1714"/>
      <c r="AKM62" s="1714"/>
      <c r="AKN62" s="1714"/>
      <c r="AKO62" s="1714"/>
      <c r="AKP62" s="1714"/>
      <c r="AKQ62" s="1714"/>
      <c r="AKR62" s="1714"/>
      <c r="AKS62" s="1714"/>
      <c r="AKT62" s="1714"/>
      <c r="AKU62" s="1714"/>
      <c r="AKV62" s="1714"/>
      <c r="AKW62" s="1714"/>
      <c r="AKX62" s="1714"/>
      <c r="AKY62" s="1714"/>
      <c r="AKZ62" s="1714"/>
      <c r="ALA62" s="1714"/>
      <c r="ALB62" s="1714"/>
      <c r="ALC62" s="1714"/>
      <c r="ALD62" s="1714"/>
      <c r="ALE62" s="1714"/>
      <c r="ALF62" s="1714"/>
      <c r="ALG62" s="1714"/>
      <c r="ALH62" s="1714"/>
      <c r="ALI62" s="1714"/>
      <c r="ALJ62" s="1714"/>
      <c r="ALK62" s="1714"/>
      <c r="ALL62" s="1714"/>
      <c r="ALM62" s="1714"/>
      <c r="ALN62" s="1714"/>
      <c r="ALO62" s="1714"/>
      <c r="ALP62" s="1714"/>
      <c r="ALQ62" s="1714"/>
      <c r="ALR62" s="1714"/>
      <c r="ALS62" s="1714"/>
      <c r="ALT62" s="1714"/>
      <c r="ALU62" s="1714"/>
      <c r="ALV62" s="1714"/>
      <c r="ALW62" s="1714"/>
      <c r="ALX62" s="1714"/>
      <c r="ALY62" s="1714"/>
      <c r="ALZ62" s="1714"/>
      <c r="AMA62" s="1714"/>
      <c r="AMB62" s="1714"/>
      <c r="AMC62" s="1714"/>
      <c r="AMD62" s="1714"/>
      <c r="AME62" s="1714"/>
      <c r="AMF62" s="1714"/>
      <c r="AMG62" s="1714"/>
      <c r="AMH62" s="1714"/>
      <c r="AMI62" s="1714"/>
      <c r="AMJ62" s="1714"/>
      <c r="AMK62" s="1714"/>
    </row>
    <row r="63" spans="1:1025" s="1409" customFormat="1">
      <c r="A63" s="1714"/>
      <c r="B63" s="1714"/>
      <c r="C63" s="1714"/>
      <c r="D63" s="1714"/>
      <c r="E63" s="1714"/>
      <c r="F63" s="1714"/>
      <c r="G63" s="1714"/>
      <c r="H63" s="1714"/>
      <c r="I63" s="1714"/>
      <c r="J63" s="1714"/>
      <c r="K63" s="1714"/>
      <c r="L63" s="1714"/>
      <c r="M63" s="1714"/>
      <c r="N63" s="1714"/>
      <c r="O63" s="1714"/>
      <c r="P63" s="1714"/>
      <c r="Q63" s="1714"/>
      <c r="R63" s="1740"/>
      <c r="S63" s="1714"/>
      <c r="T63" s="1714"/>
      <c r="U63" s="1714"/>
      <c r="V63" s="1714"/>
      <c r="W63" s="1714"/>
      <c r="X63" s="1714"/>
      <c r="Y63" s="1714"/>
      <c r="Z63" s="1714"/>
      <c r="AA63" s="1714"/>
      <c r="AB63" s="1714"/>
      <c r="AC63" s="1714"/>
      <c r="AD63" s="1714"/>
      <c r="AE63" s="1714"/>
      <c r="AF63" s="1714"/>
      <c r="AG63" s="1714"/>
      <c r="AH63" s="1714"/>
      <c r="AI63" s="1714"/>
      <c r="AJ63" s="1714"/>
      <c r="AK63" s="1714"/>
      <c r="AL63" s="1714"/>
      <c r="AM63" s="1714"/>
      <c r="AN63" s="1714"/>
      <c r="AO63" s="1714"/>
      <c r="AP63" s="1714"/>
      <c r="AQ63" s="1714"/>
      <c r="AR63" s="1714"/>
      <c r="AS63" s="1714"/>
      <c r="AT63" s="1714"/>
      <c r="AU63" s="1714"/>
      <c r="AV63" s="1714"/>
      <c r="AW63" s="1714"/>
      <c r="AX63" s="1714"/>
      <c r="AY63" s="1714"/>
      <c r="AZ63" s="1714"/>
      <c r="BA63" s="1714"/>
      <c r="BB63" s="1714"/>
      <c r="BC63" s="1714"/>
      <c r="BD63" s="1714"/>
      <c r="BE63" s="1714"/>
      <c r="BF63" s="1714"/>
      <c r="BG63" s="1714"/>
      <c r="BH63" s="1714"/>
      <c r="BI63" s="1714"/>
      <c r="BJ63" s="1714"/>
      <c r="BK63" s="1714"/>
      <c r="BL63" s="1714"/>
      <c r="BM63" s="1714"/>
      <c r="BN63" s="1714"/>
      <c r="BO63" s="1714"/>
      <c r="BP63" s="1714"/>
      <c r="BQ63" s="1714"/>
      <c r="BR63" s="1714"/>
      <c r="BS63" s="1714"/>
      <c r="BT63" s="1714"/>
      <c r="BU63" s="1714"/>
      <c r="BV63" s="1714"/>
      <c r="BW63" s="1714"/>
      <c r="BX63" s="1714"/>
      <c r="BY63" s="1714"/>
      <c r="BZ63" s="1714"/>
      <c r="CA63" s="1714"/>
      <c r="CB63" s="1714"/>
      <c r="CC63" s="1714"/>
      <c r="CD63" s="1714"/>
      <c r="CE63" s="1714"/>
      <c r="CF63" s="1714"/>
      <c r="CG63" s="1714"/>
      <c r="CH63" s="1714"/>
      <c r="CI63" s="1714"/>
      <c r="CJ63" s="1714"/>
      <c r="CK63" s="1714"/>
      <c r="CL63" s="1714"/>
      <c r="CM63" s="1714"/>
      <c r="CN63" s="1714"/>
      <c r="CO63" s="1714"/>
      <c r="CP63" s="1714"/>
      <c r="CQ63" s="1714"/>
      <c r="CR63" s="1714"/>
      <c r="CS63" s="1714"/>
      <c r="CT63" s="1714"/>
      <c r="CU63" s="1714"/>
      <c r="CV63" s="1714"/>
      <c r="CW63" s="1714"/>
      <c r="CX63" s="1714"/>
      <c r="CY63" s="1714"/>
      <c r="CZ63" s="1714"/>
      <c r="DA63" s="1714"/>
      <c r="DB63" s="1714"/>
      <c r="DC63" s="1714"/>
      <c r="DD63" s="1714"/>
      <c r="DE63" s="1714"/>
      <c r="DF63" s="1714"/>
      <c r="DG63" s="1714"/>
      <c r="DH63" s="1714"/>
      <c r="DI63" s="1714"/>
      <c r="DJ63" s="1714"/>
      <c r="DK63" s="1714"/>
      <c r="DL63" s="1714"/>
      <c r="DM63" s="1714"/>
      <c r="DN63" s="1714"/>
      <c r="DO63" s="1714"/>
      <c r="DP63" s="1714"/>
      <c r="DQ63" s="1714"/>
      <c r="DR63" s="1714"/>
      <c r="DS63" s="1714"/>
      <c r="DT63" s="1714"/>
      <c r="DU63" s="1714"/>
      <c r="DV63" s="1714"/>
      <c r="DW63" s="1714"/>
      <c r="DX63" s="1714"/>
      <c r="DY63" s="1714"/>
      <c r="DZ63" s="1714"/>
      <c r="EA63" s="1714"/>
      <c r="EB63" s="1714"/>
      <c r="EC63" s="1714"/>
      <c r="ED63" s="1714"/>
      <c r="EE63" s="1714"/>
      <c r="EF63" s="1714"/>
      <c r="EG63" s="1714"/>
      <c r="EH63" s="1714"/>
      <c r="EI63" s="1714"/>
      <c r="EJ63" s="1714"/>
      <c r="EK63" s="1714"/>
      <c r="EL63" s="1714"/>
      <c r="EM63" s="1714"/>
      <c r="EN63" s="1714"/>
      <c r="EO63" s="1714"/>
      <c r="EP63" s="1714"/>
      <c r="EQ63" s="1714"/>
      <c r="ER63" s="1714"/>
      <c r="ES63" s="1714"/>
      <c r="ET63" s="1714"/>
      <c r="EU63" s="1714"/>
      <c r="EV63" s="1714"/>
      <c r="EW63" s="1714"/>
      <c r="EX63" s="1714"/>
      <c r="EY63" s="1714"/>
      <c r="EZ63" s="1714"/>
      <c r="FA63" s="1714"/>
      <c r="FB63" s="1714"/>
      <c r="FC63" s="1714"/>
      <c r="FD63" s="1714"/>
      <c r="FE63" s="1714"/>
      <c r="FF63" s="1714"/>
      <c r="FG63" s="1714"/>
      <c r="FH63" s="1714"/>
      <c r="FI63" s="1714"/>
      <c r="FJ63" s="1714"/>
      <c r="FK63" s="1714"/>
      <c r="FL63" s="1714"/>
      <c r="FM63" s="1714"/>
      <c r="FN63" s="1714"/>
      <c r="FO63" s="1714"/>
      <c r="FP63" s="1714"/>
      <c r="FQ63" s="1714"/>
      <c r="FR63" s="1714"/>
      <c r="FS63" s="1714"/>
      <c r="FT63" s="1714"/>
      <c r="FU63" s="1714"/>
      <c r="FV63" s="1714"/>
      <c r="FW63" s="1714"/>
      <c r="FX63" s="1714"/>
      <c r="FY63" s="1714"/>
      <c r="FZ63" s="1714"/>
      <c r="GA63" s="1714"/>
      <c r="GB63" s="1714"/>
      <c r="GC63" s="1714"/>
      <c r="GD63" s="1714"/>
      <c r="GE63" s="1714"/>
      <c r="GF63" s="1714"/>
      <c r="GG63" s="1714"/>
      <c r="GH63" s="1714"/>
      <c r="GI63" s="1714"/>
      <c r="GJ63" s="1714"/>
      <c r="GK63" s="1714"/>
      <c r="GL63" s="1714"/>
      <c r="GM63" s="1714"/>
      <c r="GN63" s="1714"/>
      <c r="GO63" s="1714"/>
      <c r="GP63" s="1714"/>
      <c r="GQ63" s="1714"/>
      <c r="GR63" s="1714"/>
      <c r="GS63" s="1714"/>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c r="KL63" s="1714"/>
      <c r="KM63" s="1714"/>
      <c r="KN63" s="1714"/>
      <c r="KO63" s="1714"/>
      <c r="KP63" s="1714"/>
      <c r="KQ63" s="1714"/>
      <c r="KR63" s="1714"/>
      <c r="KS63" s="1714"/>
      <c r="KT63" s="1714"/>
      <c r="KU63" s="1714"/>
      <c r="KV63" s="1714"/>
      <c r="KW63" s="1714"/>
      <c r="KX63" s="1714"/>
      <c r="KY63" s="1714"/>
      <c r="KZ63" s="1714"/>
      <c r="LA63" s="1714"/>
      <c r="LB63" s="1714"/>
      <c r="LC63" s="1714"/>
      <c r="LD63" s="1714"/>
      <c r="LE63" s="1714"/>
      <c r="LF63" s="1714"/>
      <c r="LG63" s="1714"/>
      <c r="LH63" s="1714"/>
      <c r="LI63" s="1714"/>
      <c r="LJ63" s="1714"/>
      <c r="LK63" s="1714"/>
      <c r="LL63" s="1714"/>
      <c r="LM63" s="1714"/>
      <c r="LN63" s="1714"/>
      <c r="LO63" s="1714"/>
      <c r="LP63" s="1714"/>
      <c r="LQ63" s="1714"/>
      <c r="LR63" s="1714"/>
      <c r="LS63" s="1714"/>
      <c r="LT63" s="1714"/>
      <c r="LU63" s="1714"/>
      <c r="LV63" s="1714"/>
      <c r="LW63" s="1714"/>
      <c r="LX63" s="1714"/>
      <c r="LY63" s="1714"/>
      <c r="LZ63" s="1714"/>
      <c r="MA63" s="1714"/>
      <c r="MB63" s="1714"/>
      <c r="MC63" s="1714"/>
      <c r="MD63" s="1714"/>
      <c r="ME63" s="1714"/>
      <c r="MF63" s="1714"/>
      <c r="MG63" s="1714"/>
      <c r="MH63" s="1714"/>
      <c r="MI63" s="1714"/>
      <c r="MJ63" s="1714"/>
      <c r="MK63" s="1714"/>
      <c r="ML63" s="1714"/>
      <c r="MM63" s="1714"/>
      <c r="MN63" s="1714"/>
      <c r="MO63" s="1714"/>
      <c r="MP63" s="1714"/>
      <c r="MQ63" s="1714"/>
      <c r="MR63" s="1714"/>
      <c r="MS63" s="1714"/>
      <c r="MT63" s="1714"/>
      <c r="MU63" s="1714"/>
      <c r="MV63" s="1714"/>
      <c r="MW63" s="1714"/>
      <c r="MX63" s="1714"/>
      <c r="MY63" s="1714"/>
      <c r="MZ63" s="1714"/>
      <c r="NA63" s="1714"/>
      <c r="NB63" s="1714"/>
      <c r="NC63" s="1714"/>
      <c r="ND63" s="1714"/>
      <c r="NE63" s="1714"/>
      <c r="NF63" s="1714"/>
      <c r="NG63" s="1714"/>
      <c r="NH63" s="1714"/>
      <c r="NI63" s="1714"/>
      <c r="NJ63" s="1714"/>
      <c r="NK63" s="1714"/>
      <c r="NL63" s="1714"/>
      <c r="NM63" s="1714"/>
      <c r="NN63" s="1714"/>
      <c r="NO63" s="1714"/>
      <c r="NP63" s="1714"/>
      <c r="NQ63" s="1714"/>
      <c r="NR63" s="1714"/>
      <c r="NS63" s="1714"/>
      <c r="NT63" s="1714"/>
      <c r="NU63" s="1714"/>
      <c r="NV63" s="1714"/>
      <c r="NW63" s="1714"/>
      <c r="NX63" s="1714"/>
      <c r="NY63" s="1714"/>
      <c r="NZ63" s="1714"/>
      <c r="OA63" s="1714"/>
      <c r="OB63" s="1714"/>
      <c r="OC63" s="1714"/>
      <c r="OD63" s="1714"/>
      <c r="OE63" s="1714"/>
      <c r="OF63" s="1714"/>
      <c r="OG63" s="1714"/>
      <c r="OH63" s="1714"/>
      <c r="OI63" s="1714"/>
      <c r="OJ63" s="1714"/>
      <c r="OK63" s="1714"/>
      <c r="OL63" s="1714"/>
      <c r="OM63" s="1714"/>
      <c r="ON63" s="1714"/>
      <c r="OO63" s="1714"/>
      <c r="OP63" s="1714"/>
      <c r="OQ63" s="1714"/>
      <c r="OR63" s="1714"/>
      <c r="OS63" s="1714"/>
      <c r="OT63" s="1714"/>
      <c r="OU63" s="1714"/>
      <c r="OV63" s="1714"/>
      <c r="OW63" s="1714"/>
      <c r="OX63" s="1714"/>
      <c r="OY63" s="1714"/>
      <c r="OZ63" s="1714"/>
      <c r="PA63" s="1714"/>
      <c r="PB63" s="1714"/>
      <c r="PC63" s="1714"/>
      <c r="PD63" s="1714"/>
      <c r="PE63" s="1714"/>
      <c r="PF63" s="1714"/>
      <c r="PG63" s="1714"/>
      <c r="PH63" s="1714"/>
      <c r="PI63" s="1714"/>
      <c r="PJ63" s="1714"/>
      <c r="PK63" s="1714"/>
      <c r="PL63" s="1714"/>
      <c r="PM63" s="1714"/>
      <c r="PN63" s="1714"/>
      <c r="PO63" s="1714"/>
      <c r="PP63" s="1714"/>
      <c r="PQ63" s="1714"/>
      <c r="PR63" s="1714"/>
      <c r="PS63" s="1714"/>
      <c r="PT63" s="1714"/>
      <c r="PU63" s="1714"/>
      <c r="PV63" s="1714"/>
      <c r="PW63" s="1714"/>
      <c r="PX63" s="1714"/>
      <c r="PY63" s="1714"/>
      <c r="PZ63" s="1714"/>
      <c r="QA63" s="1714"/>
      <c r="QB63" s="1714"/>
      <c r="QC63" s="1714"/>
      <c r="QD63" s="1714"/>
      <c r="QE63" s="1714"/>
      <c r="QF63" s="1714"/>
      <c r="QG63" s="1714"/>
      <c r="QH63" s="1714"/>
      <c r="QI63" s="1714"/>
      <c r="QJ63" s="1714"/>
      <c r="QK63" s="1714"/>
      <c r="QL63" s="1714"/>
      <c r="QM63" s="1714"/>
      <c r="QN63" s="1714"/>
      <c r="QO63" s="1714"/>
      <c r="QP63" s="1714"/>
      <c r="QQ63" s="1714"/>
      <c r="QR63" s="1714"/>
      <c r="QS63" s="1714"/>
      <c r="QT63" s="1714"/>
      <c r="QU63" s="1714"/>
      <c r="QV63" s="1714"/>
      <c r="QW63" s="1714"/>
      <c r="QX63" s="1714"/>
      <c r="QY63" s="1714"/>
      <c r="QZ63" s="1714"/>
      <c r="RA63" s="1714"/>
      <c r="RB63" s="1714"/>
      <c r="RC63" s="1714"/>
      <c r="RD63" s="1714"/>
      <c r="RE63" s="1714"/>
      <c r="RF63" s="1714"/>
      <c r="RG63" s="1714"/>
      <c r="RH63" s="1714"/>
      <c r="RI63" s="1714"/>
      <c r="RJ63" s="1714"/>
      <c r="RK63" s="1714"/>
      <c r="RL63" s="1714"/>
      <c r="RM63" s="1714"/>
      <c r="RN63" s="1714"/>
      <c r="RO63" s="1714"/>
      <c r="RP63" s="1714"/>
      <c r="RQ63" s="1714"/>
      <c r="RR63" s="1714"/>
      <c r="RS63" s="1714"/>
      <c r="RT63" s="1714"/>
      <c r="RU63" s="1714"/>
      <c r="RV63" s="1714"/>
      <c r="RW63" s="1714"/>
      <c r="RX63" s="1714"/>
      <c r="RY63" s="1714"/>
      <c r="RZ63" s="1714"/>
      <c r="SA63" s="1714"/>
      <c r="SB63" s="1714"/>
      <c r="SC63" s="1714"/>
      <c r="SD63" s="1714"/>
      <c r="SE63" s="1714"/>
      <c r="SF63" s="1714"/>
      <c r="SG63" s="1714"/>
      <c r="SH63" s="1714"/>
      <c r="SI63" s="1714"/>
      <c r="SJ63" s="1714"/>
      <c r="SK63" s="1714"/>
      <c r="SL63" s="1714"/>
      <c r="SM63" s="1714"/>
      <c r="SN63" s="1714"/>
      <c r="SO63" s="1714"/>
      <c r="SP63" s="1714"/>
      <c r="SQ63" s="1714"/>
      <c r="SR63" s="1714"/>
      <c r="SS63" s="1714"/>
      <c r="ST63" s="1714"/>
      <c r="SU63" s="1714"/>
      <c r="SV63" s="1714"/>
      <c r="SW63" s="1714"/>
      <c r="SX63" s="1714"/>
      <c r="SY63" s="1714"/>
      <c r="SZ63" s="1714"/>
      <c r="TA63" s="1714"/>
      <c r="TB63" s="1714"/>
      <c r="TC63" s="1714"/>
      <c r="TD63" s="1714"/>
      <c r="TE63" s="1714"/>
      <c r="TF63" s="1714"/>
      <c r="TG63" s="1714"/>
      <c r="TH63" s="1714"/>
      <c r="TI63" s="1714"/>
      <c r="TJ63" s="1714"/>
      <c r="TK63" s="1714"/>
      <c r="TL63" s="1714"/>
      <c r="TM63" s="1714"/>
      <c r="TN63" s="1714"/>
      <c r="TO63" s="1714"/>
      <c r="TP63" s="1714"/>
      <c r="TQ63" s="1714"/>
      <c r="TR63" s="1714"/>
      <c r="TS63" s="1714"/>
      <c r="TT63" s="1714"/>
      <c r="TU63" s="1714"/>
      <c r="TV63" s="1714"/>
      <c r="TW63" s="1714"/>
      <c r="TX63" s="1714"/>
      <c r="TY63" s="1714"/>
      <c r="TZ63" s="1714"/>
      <c r="UA63" s="1714"/>
      <c r="UB63" s="1714"/>
      <c r="UC63" s="1714"/>
      <c r="UD63" s="1714"/>
      <c r="UE63" s="1714"/>
      <c r="UF63" s="1714"/>
      <c r="UG63" s="1714"/>
      <c r="UH63" s="1714"/>
      <c r="UI63" s="1714"/>
      <c r="UJ63" s="1714"/>
      <c r="UK63" s="1714"/>
      <c r="UL63" s="1714"/>
      <c r="UM63" s="1714"/>
      <c r="UN63" s="1714"/>
      <c r="UO63" s="1714"/>
      <c r="UP63" s="1714"/>
      <c r="UQ63" s="1714"/>
      <c r="UR63" s="1714"/>
      <c r="US63" s="1714"/>
      <c r="UT63" s="1714"/>
      <c r="UU63" s="1714"/>
      <c r="UV63" s="1714"/>
      <c r="UW63" s="1714"/>
      <c r="UX63" s="1714"/>
      <c r="UY63" s="1714"/>
      <c r="UZ63" s="1714"/>
      <c r="VA63" s="1714"/>
      <c r="VB63" s="1714"/>
      <c r="VC63" s="1714"/>
      <c r="VD63" s="1714"/>
      <c r="VE63" s="1714"/>
      <c r="VF63" s="1714"/>
      <c r="VG63" s="1714"/>
      <c r="VH63" s="1714"/>
      <c r="VI63" s="1714"/>
      <c r="VJ63" s="1714"/>
      <c r="VK63" s="1714"/>
      <c r="VL63" s="1714"/>
      <c r="VM63" s="1714"/>
      <c r="VN63" s="1714"/>
      <c r="VO63" s="1714"/>
      <c r="VP63" s="1714"/>
      <c r="VQ63" s="1714"/>
      <c r="VR63" s="1714"/>
      <c r="VS63" s="1714"/>
      <c r="VT63" s="1714"/>
      <c r="VU63" s="1714"/>
      <c r="VV63" s="1714"/>
      <c r="VW63" s="1714"/>
      <c r="VX63" s="1714"/>
      <c r="VY63" s="1714"/>
      <c r="VZ63" s="1714"/>
      <c r="WA63" s="1714"/>
      <c r="WB63" s="1714"/>
      <c r="WC63" s="1714"/>
      <c r="WD63" s="1714"/>
      <c r="WE63" s="1714"/>
      <c r="WF63" s="1714"/>
      <c r="WG63" s="1714"/>
      <c r="WH63" s="1714"/>
      <c r="WI63" s="1714"/>
      <c r="WJ63" s="1714"/>
      <c r="WK63" s="1714"/>
      <c r="WL63" s="1714"/>
      <c r="WM63" s="1714"/>
      <c r="WN63" s="1714"/>
      <c r="WO63" s="1714"/>
      <c r="WP63" s="1714"/>
      <c r="WQ63" s="1714"/>
      <c r="WR63" s="1714"/>
      <c r="WS63" s="1714"/>
      <c r="WT63" s="1714"/>
      <c r="WU63" s="1714"/>
      <c r="WV63" s="1714"/>
      <c r="WW63" s="1714"/>
      <c r="WX63" s="1714"/>
      <c r="WY63" s="1714"/>
      <c r="WZ63" s="1714"/>
      <c r="XA63" s="1714"/>
      <c r="XB63" s="1714"/>
      <c r="XC63" s="1714"/>
      <c r="XD63" s="1714"/>
      <c r="XE63" s="1714"/>
      <c r="XF63" s="1714"/>
      <c r="XG63" s="1714"/>
      <c r="XH63" s="1714"/>
      <c r="XI63" s="1714"/>
      <c r="XJ63" s="1714"/>
      <c r="XK63" s="1714"/>
      <c r="XL63" s="1714"/>
      <c r="XM63" s="1714"/>
      <c r="XN63" s="1714"/>
      <c r="XO63" s="1714"/>
      <c r="XP63" s="1714"/>
      <c r="XQ63" s="1714"/>
      <c r="XR63" s="1714"/>
      <c r="XS63" s="1714"/>
      <c r="XT63" s="1714"/>
      <c r="XU63" s="1714"/>
      <c r="XV63" s="1714"/>
      <c r="XW63" s="1714"/>
      <c r="XX63" s="1714"/>
      <c r="XY63" s="1714"/>
      <c r="XZ63" s="1714"/>
      <c r="YA63" s="1714"/>
      <c r="YB63" s="1714"/>
      <c r="YC63" s="1714"/>
      <c r="YD63" s="1714"/>
      <c r="YE63" s="1714"/>
      <c r="YF63" s="1714"/>
      <c r="YG63" s="1714"/>
      <c r="YH63" s="1714"/>
      <c r="YI63" s="1714"/>
      <c r="YJ63" s="1714"/>
      <c r="YK63" s="1714"/>
      <c r="YL63" s="1714"/>
      <c r="YM63" s="1714"/>
      <c r="YN63" s="1714"/>
      <c r="YO63" s="1714"/>
      <c r="YP63" s="1714"/>
      <c r="YQ63" s="1714"/>
      <c r="YR63" s="1714"/>
      <c r="YS63" s="1714"/>
      <c r="YT63" s="1714"/>
      <c r="YU63" s="1714"/>
      <c r="YV63" s="1714"/>
      <c r="YW63" s="1714"/>
      <c r="YX63" s="1714"/>
      <c r="YY63" s="1714"/>
      <c r="YZ63" s="1714"/>
      <c r="ZA63" s="1714"/>
      <c r="ZB63" s="1714"/>
      <c r="ZC63" s="1714"/>
      <c r="ZD63" s="1714"/>
      <c r="ZE63" s="1714"/>
      <c r="ZF63" s="1714"/>
      <c r="ZG63" s="1714"/>
      <c r="ZH63" s="1714"/>
      <c r="ZI63" s="1714"/>
      <c r="ZJ63" s="1714"/>
      <c r="ZK63" s="1714"/>
      <c r="ZL63" s="1714"/>
      <c r="ZM63" s="1714"/>
      <c r="ZN63" s="1714"/>
      <c r="ZO63" s="1714"/>
      <c r="ZP63" s="1714"/>
      <c r="ZQ63" s="1714"/>
      <c r="ZR63" s="1714"/>
      <c r="ZS63" s="1714"/>
      <c r="ZT63" s="1714"/>
      <c r="ZU63" s="1714"/>
      <c r="ZV63" s="1714"/>
      <c r="ZW63" s="1714"/>
      <c r="ZX63" s="1714"/>
      <c r="ZY63" s="1714"/>
      <c r="ZZ63" s="1714"/>
      <c r="AAA63" s="1714"/>
      <c r="AAB63" s="1714"/>
      <c r="AAC63" s="1714"/>
      <c r="AAD63" s="1714"/>
      <c r="AAE63" s="1714"/>
      <c r="AAF63" s="1714"/>
      <c r="AAG63" s="1714"/>
      <c r="AAH63" s="1714"/>
      <c r="AAI63" s="1714"/>
      <c r="AAJ63" s="1714"/>
      <c r="AAK63" s="1714"/>
      <c r="AAL63" s="1714"/>
      <c r="AAM63" s="1714"/>
      <c r="AAN63" s="1714"/>
      <c r="AAO63" s="1714"/>
      <c r="AAP63" s="1714"/>
      <c r="AAQ63" s="1714"/>
      <c r="AAR63" s="1714"/>
      <c r="AAS63" s="1714"/>
      <c r="AAT63" s="1714"/>
      <c r="AAU63" s="1714"/>
      <c r="AAV63" s="1714"/>
      <c r="AAW63" s="1714"/>
      <c r="AAX63" s="1714"/>
      <c r="AAY63" s="1714"/>
      <c r="AAZ63" s="1714"/>
      <c r="ABA63" s="1714"/>
      <c r="ABB63" s="1714"/>
      <c r="ABC63" s="1714"/>
      <c r="ABD63" s="1714"/>
      <c r="ABE63" s="1714"/>
      <c r="ABF63" s="1714"/>
      <c r="ABG63" s="1714"/>
      <c r="ABH63" s="1714"/>
      <c r="ABI63" s="1714"/>
      <c r="ABJ63" s="1714"/>
      <c r="ABK63" s="1714"/>
      <c r="ABL63" s="1714"/>
      <c r="ABM63" s="1714"/>
      <c r="ABN63" s="1714"/>
      <c r="ABO63" s="1714"/>
      <c r="ABP63" s="1714"/>
      <c r="ABQ63" s="1714"/>
      <c r="ABR63" s="1714"/>
      <c r="ABS63" s="1714"/>
      <c r="ABT63" s="1714"/>
      <c r="ABU63" s="1714"/>
      <c r="ABV63" s="1714"/>
      <c r="ABW63" s="1714"/>
      <c r="ABX63" s="1714"/>
      <c r="ABY63" s="1714"/>
      <c r="ABZ63" s="1714"/>
      <c r="ACA63" s="1714"/>
      <c r="ACB63" s="1714"/>
      <c r="ACC63" s="1714"/>
      <c r="ACD63" s="1714"/>
      <c r="ACE63" s="1714"/>
      <c r="ACF63" s="1714"/>
      <c r="ACG63" s="1714"/>
      <c r="ACH63" s="1714"/>
      <c r="ACI63" s="1714"/>
      <c r="ACJ63" s="1714"/>
      <c r="ACK63" s="1714"/>
      <c r="ACL63" s="1714"/>
      <c r="ACM63" s="1714"/>
      <c r="ACN63" s="1714"/>
      <c r="ACO63" s="1714"/>
      <c r="ACP63" s="1714"/>
      <c r="ACQ63" s="1714"/>
      <c r="ACR63" s="1714"/>
      <c r="ACS63" s="1714"/>
      <c r="ACT63" s="1714"/>
      <c r="ACU63" s="1714"/>
      <c r="ACV63" s="1714"/>
      <c r="ACW63" s="1714"/>
      <c r="ACX63" s="1714"/>
      <c r="ACY63" s="1714"/>
      <c r="ACZ63" s="1714"/>
      <c r="ADA63" s="1714"/>
      <c r="ADB63" s="1714"/>
      <c r="ADC63" s="1714"/>
      <c r="ADD63" s="1714"/>
      <c r="ADE63" s="1714"/>
      <c r="ADF63" s="1714"/>
      <c r="ADG63" s="1714"/>
      <c r="ADH63" s="1714"/>
      <c r="ADI63" s="1714"/>
      <c r="ADJ63" s="1714"/>
      <c r="ADK63" s="1714"/>
      <c r="ADL63" s="1714"/>
      <c r="ADM63" s="1714"/>
      <c r="ADN63" s="1714"/>
      <c r="ADO63" s="1714"/>
      <c r="ADP63" s="1714"/>
      <c r="ADQ63" s="1714"/>
      <c r="ADR63" s="1714"/>
      <c r="ADS63" s="1714"/>
      <c r="ADT63" s="1714"/>
      <c r="ADU63" s="1714"/>
      <c r="ADV63" s="1714"/>
      <c r="ADW63" s="1714"/>
      <c r="ADX63" s="1714"/>
      <c r="ADY63" s="1714"/>
      <c r="ADZ63" s="1714"/>
      <c r="AEA63" s="1714"/>
      <c r="AEB63" s="1714"/>
      <c r="AEC63" s="1714"/>
      <c r="AED63" s="1714"/>
      <c r="AEE63" s="1714"/>
      <c r="AEF63" s="1714"/>
      <c r="AEG63" s="1714"/>
      <c r="AEH63" s="1714"/>
      <c r="AEI63" s="1714"/>
      <c r="AEJ63" s="1714"/>
      <c r="AEK63" s="1714"/>
      <c r="AEL63" s="1714"/>
      <c r="AEM63" s="1714"/>
      <c r="AEN63" s="1714"/>
      <c r="AEO63" s="1714"/>
      <c r="AEP63" s="1714"/>
      <c r="AEQ63" s="1714"/>
      <c r="AER63" s="1714"/>
      <c r="AES63" s="1714"/>
      <c r="AET63" s="1714"/>
      <c r="AEU63" s="1714"/>
      <c r="AEV63" s="1714"/>
      <c r="AEW63" s="1714"/>
      <c r="AEX63" s="1714"/>
      <c r="AEY63" s="1714"/>
      <c r="AEZ63" s="1714"/>
      <c r="AFA63" s="1714"/>
      <c r="AFB63" s="1714"/>
      <c r="AFC63" s="1714"/>
      <c r="AFD63" s="1714"/>
      <c r="AFE63" s="1714"/>
      <c r="AFF63" s="1714"/>
      <c r="AFG63" s="1714"/>
      <c r="AFH63" s="1714"/>
      <c r="AFI63" s="1714"/>
      <c r="AFJ63" s="1714"/>
      <c r="AFK63" s="1714"/>
      <c r="AFL63" s="1714"/>
      <c r="AFM63" s="1714"/>
      <c r="AFN63" s="1714"/>
      <c r="AFO63" s="1714"/>
      <c r="AFP63" s="1714"/>
      <c r="AFQ63" s="1714"/>
      <c r="AFR63" s="1714"/>
      <c r="AFS63" s="1714"/>
      <c r="AFT63" s="1714"/>
      <c r="AFU63" s="1714"/>
      <c r="AFV63" s="1714"/>
      <c r="AFW63" s="1714"/>
      <c r="AFX63" s="1714"/>
      <c r="AFY63" s="1714"/>
      <c r="AFZ63" s="1714"/>
      <c r="AGA63" s="1714"/>
      <c r="AGB63" s="1714"/>
      <c r="AGC63" s="1714"/>
      <c r="AGD63" s="1714"/>
      <c r="AGE63" s="1714"/>
      <c r="AGF63" s="1714"/>
      <c r="AGG63" s="1714"/>
      <c r="AGH63" s="1714"/>
      <c r="AGI63" s="1714"/>
      <c r="AGJ63" s="1714"/>
      <c r="AGK63" s="1714"/>
      <c r="AGL63" s="1714"/>
      <c r="AGM63" s="1714"/>
      <c r="AGN63" s="1714"/>
      <c r="AGO63" s="1714"/>
      <c r="AGP63" s="1714"/>
      <c r="AGQ63" s="1714"/>
      <c r="AGR63" s="1714"/>
      <c r="AGS63" s="1714"/>
      <c r="AGT63" s="1714"/>
      <c r="AGU63" s="1714"/>
      <c r="AGV63" s="1714"/>
      <c r="AGW63" s="1714"/>
      <c r="AGX63" s="1714"/>
      <c r="AGY63" s="1714"/>
      <c r="AGZ63" s="1714"/>
      <c r="AHA63" s="1714"/>
      <c r="AHB63" s="1714"/>
      <c r="AHC63" s="1714"/>
      <c r="AHD63" s="1714"/>
      <c r="AHE63" s="1714"/>
      <c r="AHF63" s="1714"/>
      <c r="AHG63" s="1714"/>
      <c r="AHH63" s="1714"/>
      <c r="AHI63" s="1714"/>
      <c r="AHJ63" s="1714"/>
      <c r="AHK63" s="1714"/>
      <c r="AHL63" s="1714"/>
      <c r="AHM63" s="1714"/>
      <c r="AHN63" s="1714"/>
      <c r="AHO63" s="1714"/>
      <c r="AHP63" s="1714"/>
      <c r="AHQ63" s="1714"/>
      <c r="AHR63" s="1714"/>
      <c r="AHS63" s="1714"/>
      <c r="AHT63" s="1714"/>
      <c r="AHU63" s="1714"/>
      <c r="AHV63" s="1714"/>
      <c r="AHW63" s="1714"/>
      <c r="AHX63" s="1714"/>
      <c r="AHY63" s="1714"/>
      <c r="AHZ63" s="1714"/>
      <c r="AIA63" s="1714"/>
      <c r="AIB63" s="1714"/>
      <c r="AIC63" s="1714"/>
      <c r="AID63" s="1714"/>
      <c r="AIE63" s="1714"/>
      <c r="AIF63" s="1714"/>
      <c r="AIG63" s="1714"/>
      <c r="AIH63" s="1714"/>
      <c r="AII63" s="1714"/>
      <c r="AIJ63" s="1714"/>
      <c r="AIK63" s="1714"/>
      <c r="AIL63" s="1714"/>
      <c r="AIM63" s="1714"/>
      <c r="AIN63" s="1714"/>
      <c r="AIO63" s="1714"/>
      <c r="AIP63" s="1714"/>
      <c r="AIQ63" s="1714"/>
      <c r="AIR63" s="1714"/>
      <c r="AIS63" s="1714"/>
      <c r="AIT63" s="1714"/>
      <c r="AIU63" s="1714"/>
      <c r="AIV63" s="1714"/>
      <c r="AIW63" s="1714"/>
      <c r="AIX63" s="1714"/>
      <c r="AIY63" s="1714"/>
      <c r="AIZ63" s="1714"/>
      <c r="AJA63" s="1714"/>
      <c r="AJB63" s="1714"/>
      <c r="AJC63" s="1714"/>
      <c r="AJD63" s="1714"/>
      <c r="AJE63" s="1714"/>
      <c r="AJF63" s="1714"/>
      <c r="AJG63" s="1714"/>
      <c r="AJH63" s="1714"/>
      <c r="AJI63" s="1714"/>
      <c r="AJJ63" s="1714"/>
      <c r="AJK63" s="1714"/>
      <c r="AJL63" s="1714"/>
      <c r="AJM63" s="1714"/>
      <c r="AJN63" s="1714"/>
      <c r="AJO63" s="1714"/>
      <c r="AJP63" s="1714"/>
      <c r="AJQ63" s="1714"/>
      <c r="AJR63" s="1714"/>
      <c r="AJS63" s="1714"/>
      <c r="AJT63" s="1714"/>
      <c r="AJU63" s="1714"/>
      <c r="AJV63" s="1714"/>
      <c r="AJW63" s="1714"/>
      <c r="AJX63" s="1714"/>
      <c r="AJY63" s="1714"/>
      <c r="AJZ63" s="1714"/>
      <c r="AKA63" s="1714"/>
      <c r="AKB63" s="1714"/>
      <c r="AKC63" s="1714"/>
      <c r="AKD63" s="1714"/>
      <c r="AKE63" s="1714"/>
      <c r="AKF63" s="1714"/>
      <c r="AKG63" s="1714"/>
      <c r="AKH63" s="1714"/>
      <c r="AKI63" s="1714"/>
      <c r="AKJ63" s="1714"/>
      <c r="AKK63" s="1714"/>
      <c r="AKL63" s="1714"/>
      <c r="AKM63" s="1714"/>
      <c r="AKN63" s="1714"/>
      <c r="AKO63" s="1714"/>
      <c r="AKP63" s="1714"/>
      <c r="AKQ63" s="1714"/>
      <c r="AKR63" s="1714"/>
      <c r="AKS63" s="1714"/>
      <c r="AKT63" s="1714"/>
      <c r="AKU63" s="1714"/>
      <c r="AKV63" s="1714"/>
      <c r="AKW63" s="1714"/>
      <c r="AKX63" s="1714"/>
      <c r="AKY63" s="1714"/>
      <c r="AKZ63" s="1714"/>
      <c r="ALA63" s="1714"/>
      <c r="ALB63" s="1714"/>
      <c r="ALC63" s="1714"/>
      <c r="ALD63" s="1714"/>
      <c r="ALE63" s="1714"/>
      <c r="ALF63" s="1714"/>
      <c r="ALG63" s="1714"/>
      <c r="ALH63" s="1714"/>
      <c r="ALI63" s="1714"/>
      <c r="ALJ63" s="1714"/>
      <c r="ALK63" s="1714"/>
      <c r="ALL63" s="1714"/>
      <c r="ALM63" s="1714"/>
      <c r="ALN63" s="1714"/>
      <c r="ALO63" s="1714"/>
      <c r="ALP63" s="1714"/>
      <c r="ALQ63" s="1714"/>
      <c r="ALR63" s="1714"/>
      <c r="ALS63" s="1714"/>
      <c r="ALT63" s="1714"/>
      <c r="ALU63" s="1714"/>
      <c r="ALV63" s="1714"/>
      <c r="ALW63" s="1714"/>
      <c r="ALX63" s="1714"/>
      <c r="ALY63" s="1714"/>
      <c r="ALZ63" s="1714"/>
      <c r="AMA63" s="1714"/>
      <c r="AMB63" s="1714"/>
      <c r="AMC63" s="1714"/>
      <c r="AMD63" s="1714"/>
      <c r="AME63" s="1714"/>
      <c r="AMF63" s="1714"/>
      <c r="AMG63" s="1714"/>
      <c r="AMH63" s="1714"/>
      <c r="AMI63" s="1714"/>
      <c r="AMJ63" s="1714"/>
      <c r="AMK63" s="1714"/>
    </row>
    <row r="64" spans="1:1025" s="1409" customFormat="1">
      <c r="A64" s="1714"/>
      <c r="B64" s="1714"/>
      <c r="C64" s="1714"/>
      <c r="D64" s="1714"/>
      <c r="E64" s="1714"/>
      <c r="F64" s="1714"/>
      <c r="G64" s="1714"/>
      <c r="H64" s="1714"/>
      <c r="I64" s="1714"/>
      <c r="J64" s="1714"/>
      <c r="K64" s="1714"/>
      <c r="L64" s="1714"/>
      <c r="M64" s="1714"/>
      <c r="N64" s="1714"/>
      <c r="O64" s="1714"/>
      <c r="P64" s="1714"/>
      <c r="Q64" s="1714"/>
      <c r="R64" s="1740"/>
      <c r="S64" s="1714"/>
      <c r="T64" s="1714"/>
      <c r="U64" s="1714"/>
      <c r="V64" s="1714"/>
      <c r="W64" s="1714"/>
      <c r="X64" s="1714"/>
      <c r="Y64" s="1714"/>
      <c r="Z64" s="1714"/>
      <c r="AA64" s="1714"/>
      <c r="AB64" s="1714"/>
      <c r="AC64" s="1714"/>
      <c r="AD64" s="1714"/>
      <c r="AE64" s="1714"/>
      <c r="AF64" s="1714"/>
      <c r="AG64" s="1714"/>
      <c r="AH64" s="1714"/>
      <c r="AI64" s="1714"/>
      <c r="AJ64" s="1714"/>
      <c r="AK64" s="1714"/>
      <c r="AL64" s="1714"/>
      <c r="AM64" s="1714"/>
      <c r="AN64" s="1714"/>
      <c r="AO64" s="1714"/>
      <c r="AP64" s="1714"/>
      <c r="AQ64" s="1714"/>
      <c r="AR64" s="1714"/>
      <c r="AS64" s="1714"/>
      <c r="AT64" s="1714"/>
      <c r="AU64" s="1714"/>
      <c r="AV64" s="1714"/>
      <c r="AW64" s="1714"/>
      <c r="AX64" s="1714"/>
      <c r="AY64" s="1714"/>
      <c r="AZ64" s="1714"/>
      <c r="BA64" s="1714"/>
      <c r="BB64" s="1714"/>
      <c r="BC64" s="1714"/>
      <c r="BD64" s="1714"/>
      <c r="BE64" s="1714"/>
      <c r="BF64" s="1714"/>
      <c r="BG64" s="1714"/>
      <c r="BH64" s="1714"/>
      <c r="BI64" s="1714"/>
      <c r="BJ64" s="1714"/>
      <c r="BK64" s="1714"/>
      <c r="BL64" s="1714"/>
      <c r="BM64" s="1714"/>
      <c r="BN64" s="1714"/>
      <c r="BO64" s="1714"/>
      <c r="BP64" s="1714"/>
      <c r="BQ64" s="1714"/>
      <c r="BR64" s="1714"/>
      <c r="BS64" s="1714"/>
      <c r="BT64" s="1714"/>
      <c r="BU64" s="1714"/>
      <c r="BV64" s="1714"/>
      <c r="BW64" s="1714"/>
      <c r="BX64" s="1714"/>
      <c r="BY64" s="1714"/>
      <c r="BZ64" s="1714"/>
      <c r="CA64" s="1714"/>
      <c r="CB64" s="1714"/>
      <c r="CC64" s="1714"/>
      <c r="CD64" s="1714"/>
      <c r="CE64" s="1714"/>
      <c r="CF64" s="1714"/>
      <c r="CG64" s="1714"/>
      <c r="CH64" s="1714"/>
      <c r="CI64" s="1714"/>
      <c r="CJ64" s="1714"/>
      <c r="CK64" s="1714"/>
      <c r="CL64" s="1714"/>
      <c r="CM64" s="1714"/>
      <c r="CN64" s="1714"/>
      <c r="CO64" s="1714"/>
      <c r="CP64" s="1714"/>
      <c r="CQ64" s="1714"/>
      <c r="CR64" s="1714"/>
      <c r="CS64" s="1714"/>
      <c r="CT64" s="1714"/>
      <c r="CU64" s="1714"/>
      <c r="CV64" s="1714"/>
      <c r="CW64" s="1714"/>
      <c r="CX64" s="1714"/>
      <c r="CY64" s="1714"/>
      <c r="CZ64" s="1714"/>
      <c r="DA64" s="1714"/>
      <c r="DB64" s="1714"/>
      <c r="DC64" s="1714"/>
      <c r="DD64" s="1714"/>
      <c r="DE64" s="1714"/>
      <c r="DF64" s="1714"/>
      <c r="DG64" s="1714"/>
      <c r="DH64" s="1714"/>
      <c r="DI64" s="1714"/>
      <c r="DJ64" s="1714"/>
      <c r="DK64" s="1714"/>
      <c r="DL64" s="1714"/>
      <c r="DM64" s="1714"/>
      <c r="DN64" s="1714"/>
      <c r="DO64" s="1714"/>
      <c r="DP64" s="1714"/>
      <c r="DQ64" s="1714"/>
      <c r="DR64" s="1714"/>
      <c r="DS64" s="1714"/>
      <c r="DT64" s="1714"/>
      <c r="DU64" s="1714"/>
      <c r="DV64" s="1714"/>
      <c r="DW64" s="1714"/>
      <c r="DX64" s="1714"/>
      <c r="DY64" s="1714"/>
      <c r="DZ64" s="1714"/>
      <c r="EA64" s="1714"/>
      <c r="EB64" s="1714"/>
      <c r="EC64" s="1714"/>
      <c r="ED64" s="1714"/>
      <c r="EE64" s="1714"/>
      <c r="EF64" s="1714"/>
      <c r="EG64" s="1714"/>
      <c r="EH64" s="1714"/>
      <c r="EI64" s="1714"/>
      <c r="EJ64" s="1714"/>
      <c r="EK64" s="1714"/>
      <c r="EL64" s="1714"/>
      <c r="EM64" s="1714"/>
      <c r="EN64" s="1714"/>
      <c r="EO64" s="1714"/>
      <c r="EP64" s="1714"/>
      <c r="EQ64" s="1714"/>
      <c r="ER64" s="1714"/>
      <c r="ES64" s="1714"/>
      <c r="ET64" s="1714"/>
      <c r="EU64" s="1714"/>
      <c r="EV64" s="1714"/>
      <c r="EW64" s="1714"/>
      <c r="EX64" s="1714"/>
      <c r="EY64" s="1714"/>
      <c r="EZ64" s="1714"/>
      <c r="FA64" s="1714"/>
      <c r="FB64" s="1714"/>
      <c r="FC64" s="1714"/>
      <c r="FD64" s="1714"/>
      <c r="FE64" s="1714"/>
      <c r="FF64" s="1714"/>
      <c r="FG64" s="1714"/>
      <c r="FH64" s="1714"/>
      <c r="FI64" s="1714"/>
      <c r="FJ64" s="1714"/>
      <c r="FK64" s="1714"/>
      <c r="FL64" s="1714"/>
      <c r="FM64" s="1714"/>
      <c r="FN64" s="1714"/>
      <c r="FO64" s="1714"/>
      <c r="FP64" s="1714"/>
      <c r="FQ64" s="1714"/>
      <c r="FR64" s="1714"/>
      <c r="FS64" s="1714"/>
      <c r="FT64" s="1714"/>
      <c r="FU64" s="1714"/>
      <c r="FV64" s="1714"/>
      <c r="FW64" s="1714"/>
      <c r="FX64" s="1714"/>
      <c r="FY64" s="1714"/>
      <c r="FZ64" s="1714"/>
      <c r="GA64" s="1714"/>
      <c r="GB64" s="1714"/>
      <c r="GC64" s="1714"/>
      <c r="GD64" s="1714"/>
      <c r="GE64" s="1714"/>
      <c r="GF64" s="1714"/>
      <c r="GG64" s="1714"/>
      <c r="GH64" s="1714"/>
      <c r="GI64" s="1714"/>
      <c r="GJ64" s="1714"/>
      <c r="GK64" s="1714"/>
      <c r="GL64" s="1714"/>
      <c r="GM64" s="1714"/>
      <c r="GN64" s="1714"/>
      <c r="GO64" s="1714"/>
      <c r="GP64" s="1714"/>
      <c r="GQ64" s="1714"/>
      <c r="GR64" s="1714"/>
      <c r="GS64" s="1714"/>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c r="KL64" s="1714"/>
      <c r="KM64" s="1714"/>
      <c r="KN64" s="1714"/>
      <c r="KO64" s="1714"/>
      <c r="KP64" s="1714"/>
      <c r="KQ64" s="1714"/>
      <c r="KR64" s="1714"/>
      <c r="KS64" s="1714"/>
      <c r="KT64" s="1714"/>
      <c r="KU64" s="1714"/>
      <c r="KV64" s="1714"/>
      <c r="KW64" s="1714"/>
      <c r="KX64" s="1714"/>
      <c r="KY64" s="1714"/>
      <c r="KZ64" s="1714"/>
      <c r="LA64" s="1714"/>
      <c r="LB64" s="1714"/>
      <c r="LC64" s="1714"/>
      <c r="LD64" s="1714"/>
      <c r="LE64" s="1714"/>
      <c r="LF64" s="1714"/>
      <c r="LG64" s="1714"/>
      <c r="LH64" s="1714"/>
      <c r="LI64" s="1714"/>
      <c r="LJ64" s="1714"/>
      <c r="LK64" s="1714"/>
      <c r="LL64" s="1714"/>
      <c r="LM64" s="1714"/>
      <c r="LN64" s="1714"/>
      <c r="LO64" s="1714"/>
      <c r="LP64" s="1714"/>
      <c r="LQ64" s="1714"/>
      <c r="LR64" s="1714"/>
      <c r="LS64" s="1714"/>
      <c r="LT64" s="1714"/>
      <c r="LU64" s="1714"/>
      <c r="LV64" s="1714"/>
      <c r="LW64" s="1714"/>
      <c r="LX64" s="1714"/>
      <c r="LY64" s="1714"/>
      <c r="LZ64" s="1714"/>
      <c r="MA64" s="1714"/>
      <c r="MB64" s="1714"/>
      <c r="MC64" s="1714"/>
      <c r="MD64" s="1714"/>
      <c r="ME64" s="1714"/>
      <c r="MF64" s="1714"/>
      <c r="MG64" s="1714"/>
      <c r="MH64" s="1714"/>
      <c r="MI64" s="1714"/>
      <c r="MJ64" s="1714"/>
      <c r="MK64" s="1714"/>
      <c r="ML64" s="1714"/>
      <c r="MM64" s="1714"/>
      <c r="MN64" s="1714"/>
      <c r="MO64" s="1714"/>
      <c r="MP64" s="1714"/>
      <c r="MQ64" s="1714"/>
      <c r="MR64" s="1714"/>
      <c r="MS64" s="1714"/>
      <c r="MT64" s="1714"/>
      <c r="MU64" s="1714"/>
      <c r="MV64" s="1714"/>
      <c r="MW64" s="1714"/>
      <c r="MX64" s="1714"/>
      <c r="MY64" s="1714"/>
      <c r="MZ64" s="1714"/>
      <c r="NA64" s="1714"/>
      <c r="NB64" s="1714"/>
      <c r="NC64" s="1714"/>
      <c r="ND64" s="1714"/>
      <c r="NE64" s="1714"/>
      <c r="NF64" s="1714"/>
      <c r="NG64" s="1714"/>
      <c r="NH64" s="1714"/>
      <c r="NI64" s="1714"/>
      <c r="NJ64" s="1714"/>
      <c r="NK64" s="1714"/>
      <c r="NL64" s="1714"/>
      <c r="NM64" s="1714"/>
      <c r="NN64" s="1714"/>
      <c r="NO64" s="1714"/>
      <c r="NP64" s="1714"/>
      <c r="NQ64" s="1714"/>
      <c r="NR64" s="1714"/>
      <c r="NS64" s="1714"/>
      <c r="NT64" s="1714"/>
      <c r="NU64" s="1714"/>
      <c r="NV64" s="1714"/>
      <c r="NW64" s="1714"/>
      <c r="NX64" s="1714"/>
      <c r="NY64" s="1714"/>
      <c r="NZ64" s="1714"/>
      <c r="OA64" s="1714"/>
      <c r="OB64" s="1714"/>
      <c r="OC64" s="1714"/>
      <c r="OD64" s="1714"/>
      <c r="OE64" s="1714"/>
      <c r="OF64" s="1714"/>
      <c r="OG64" s="1714"/>
      <c r="OH64" s="1714"/>
      <c r="OI64" s="1714"/>
      <c r="OJ64" s="1714"/>
      <c r="OK64" s="1714"/>
      <c r="OL64" s="1714"/>
      <c r="OM64" s="1714"/>
      <c r="ON64" s="1714"/>
      <c r="OO64" s="1714"/>
      <c r="OP64" s="1714"/>
      <c r="OQ64" s="1714"/>
      <c r="OR64" s="1714"/>
      <c r="OS64" s="1714"/>
      <c r="OT64" s="1714"/>
      <c r="OU64" s="1714"/>
      <c r="OV64" s="1714"/>
      <c r="OW64" s="1714"/>
      <c r="OX64" s="1714"/>
      <c r="OY64" s="1714"/>
      <c r="OZ64" s="1714"/>
      <c r="PA64" s="1714"/>
      <c r="PB64" s="1714"/>
      <c r="PC64" s="1714"/>
      <c r="PD64" s="1714"/>
      <c r="PE64" s="1714"/>
      <c r="PF64" s="1714"/>
      <c r="PG64" s="1714"/>
      <c r="PH64" s="1714"/>
      <c r="PI64" s="1714"/>
      <c r="PJ64" s="1714"/>
      <c r="PK64" s="1714"/>
      <c r="PL64" s="1714"/>
      <c r="PM64" s="1714"/>
      <c r="PN64" s="1714"/>
      <c r="PO64" s="1714"/>
      <c r="PP64" s="1714"/>
      <c r="PQ64" s="1714"/>
      <c r="PR64" s="1714"/>
      <c r="PS64" s="1714"/>
      <c r="PT64" s="1714"/>
      <c r="PU64" s="1714"/>
      <c r="PV64" s="1714"/>
      <c r="PW64" s="1714"/>
      <c r="PX64" s="1714"/>
      <c r="PY64" s="1714"/>
      <c r="PZ64" s="1714"/>
      <c r="QA64" s="1714"/>
      <c r="QB64" s="1714"/>
      <c r="QC64" s="1714"/>
      <c r="QD64" s="1714"/>
      <c r="QE64" s="1714"/>
      <c r="QF64" s="1714"/>
      <c r="QG64" s="1714"/>
      <c r="QH64" s="1714"/>
      <c r="QI64" s="1714"/>
      <c r="QJ64" s="1714"/>
      <c r="QK64" s="1714"/>
      <c r="QL64" s="1714"/>
      <c r="QM64" s="1714"/>
      <c r="QN64" s="1714"/>
      <c r="QO64" s="1714"/>
      <c r="QP64" s="1714"/>
      <c r="QQ64" s="1714"/>
      <c r="QR64" s="1714"/>
      <c r="QS64" s="1714"/>
      <c r="QT64" s="1714"/>
      <c r="QU64" s="1714"/>
      <c r="QV64" s="1714"/>
      <c r="QW64" s="1714"/>
      <c r="QX64" s="1714"/>
      <c r="QY64" s="1714"/>
      <c r="QZ64" s="1714"/>
      <c r="RA64" s="1714"/>
      <c r="RB64" s="1714"/>
      <c r="RC64" s="1714"/>
      <c r="RD64" s="1714"/>
      <c r="RE64" s="1714"/>
      <c r="RF64" s="1714"/>
      <c r="RG64" s="1714"/>
      <c r="RH64" s="1714"/>
      <c r="RI64" s="1714"/>
      <c r="RJ64" s="1714"/>
      <c r="RK64" s="1714"/>
      <c r="RL64" s="1714"/>
      <c r="RM64" s="1714"/>
      <c r="RN64" s="1714"/>
      <c r="RO64" s="1714"/>
      <c r="RP64" s="1714"/>
      <c r="RQ64" s="1714"/>
      <c r="RR64" s="1714"/>
      <c r="RS64" s="1714"/>
      <c r="RT64" s="1714"/>
      <c r="RU64" s="1714"/>
      <c r="RV64" s="1714"/>
      <c r="RW64" s="1714"/>
      <c r="RX64" s="1714"/>
      <c r="RY64" s="1714"/>
      <c r="RZ64" s="1714"/>
      <c r="SA64" s="1714"/>
      <c r="SB64" s="1714"/>
      <c r="SC64" s="1714"/>
      <c r="SD64" s="1714"/>
      <c r="SE64" s="1714"/>
      <c r="SF64" s="1714"/>
      <c r="SG64" s="1714"/>
      <c r="SH64" s="1714"/>
      <c r="SI64" s="1714"/>
      <c r="SJ64" s="1714"/>
      <c r="SK64" s="1714"/>
      <c r="SL64" s="1714"/>
      <c r="SM64" s="1714"/>
      <c r="SN64" s="1714"/>
      <c r="SO64" s="1714"/>
      <c r="SP64" s="1714"/>
      <c r="SQ64" s="1714"/>
      <c r="SR64" s="1714"/>
      <c r="SS64" s="1714"/>
      <c r="ST64" s="1714"/>
      <c r="SU64" s="1714"/>
      <c r="SV64" s="1714"/>
      <c r="SW64" s="1714"/>
      <c r="SX64" s="1714"/>
      <c r="SY64" s="1714"/>
      <c r="SZ64" s="1714"/>
      <c r="TA64" s="1714"/>
      <c r="TB64" s="1714"/>
      <c r="TC64" s="1714"/>
      <c r="TD64" s="1714"/>
      <c r="TE64" s="1714"/>
      <c r="TF64" s="1714"/>
      <c r="TG64" s="1714"/>
      <c r="TH64" s="1714"/>
      <c r="TI64" s="1714"/>
      <c r="TJ64" s="1714"/>
      <c r="TK64" s="1714"/>
      <c r="TL64" s="1714"/>
      <c r="TM64" s="1714"/>
      <c r="TN64" s="1714"/>
      <c r="TO64" s="1714"/>
      <c r="TP64" s="1714"/>
      <c r="TQ64" s="1714"/>
      <c r="TR64" s="1714"/>
      <c r="TS64" s="1714"/>
      <c r="TT64" s="1714"/>
      <c r="TU64" s="1714"/>
      <c r="TV64" s="1714"/>
      <c r="TW64" s="1714"/>
      <c r="TX64" s="1714"/>
      <c r="TY64" s="1714"/>
      <c r="TZ64" s="1714"/>
      <c r="UA64" s="1714"/>
      <c r="UB64" s="1714"/>
      <c r="UC64" s="1714"/>
      <c r="UD64" s="1714"/>
      <c r="UE64" s="1714"/>
      <c r="UF64" s="1714"/>
      <c r="UG64" s="1714"/>
      <c r="UH64" s="1714"/>
      <c r="UI64" s="1714"/>
      <c r="UJ64" s="1714"/>
      <c r="UK64" s="1714"/>
      <c r="UL64" s="1714"/>
      <c r="UM64" s="1714"/>
      <c r="UN64" s="1714"/>
      <c r="UO64" s="1714"/>
      <c r="UP64" s="1714"/>
      <c r="UQ64" s="1714"/>
      <c r="UR64" s="1714"/>
      <c r="US64" s="1714"/>
      <c r="UT64" s="1714"/>
      <c r="UU64" s="1714"/>
      <c r="UV64" s="1714"/>
      <c r="UW64" s="1714"/>
      <c r="UX64" s="1714"/>
      <c r="UY64" s="1714"/>
      <c r="UZ64" s="1714"/>
      <c r="VA64" s="1714"/>
      <c r="VB64" s="1714"/>
      <c r="VC64" s="1714"/>
      <c r="VD64" s="1714"/>
      <c r="VE64" s="1714"/>
      <c r="VF64" s="1714"/>
      <c r="VG64" s="1714"/>
      <c r="VH64" s="1714"/>
      <c r="VI64" s="1714"/>
      <c r="VJ64" s="1714"/>
      <c r="VK64" s="1714"/>
      <c r="VL64" s="1714"/>
      <c r="VM64" s="1714"/>
      <c r="VN64" s="1714"/>
      <c r="VO64" s="1714"/>
      <c r="VP64" s="1714"/>
      <c r="VQ64" s="1714"/>
      <c r="VR64" s="1714"/>
      <c r="VS64" s="1714"/>
      <c r="VT64" s="1714"/>
      <c r="VU64" s="1714"/>
      <c r="VV64" s="1714"/>
      <c r="VW64" s="1714"/>
      <c r="VX64" s="1714"/>
      <c r="VY64" s="1714"/>
      <c r="VZ64" s="1714"/>
      <c r="WA64" s="1714"/>
      <c r="WB64" s="1714"/>
      <c r="WC64" s="1714"/>
      <c r="WD64" s="1714"/>
      <c r="WE64" s="1714"/>
      <c r="WF64" s="1714"/>
      <c r="WG64" s="1714"/>
      <c r="WH64" s="1714"/>
      <c r="WI64" s="1714"/>
      <c r="WJ64" s="1714"/>
      <c r="WK64" s="1714"/>
      <c r="WL64" s="1714"/>
      <c r="WM64" s="1714"/>
      <c r="WN64" s="1714"/>
      <c r="WO64" s="1714"/>
      <c r="WP64" s="1714"/>
      <c r="WQ64" s="1714"/>
      <c r="WR64" s="1714"/>
      <c r="WS64" s="1714"/>
      <c r="WT64" s="1714"/>
      <c r="WU64" s="1714"/>
      <c r="WV64" s="1714"/>
      <c r="WW64" s="1714"/>
      <c r="WX64" s="1714"/>
      <c r="WY64" s="1714"/>
      <c r="WZ64" s="1714"/>
      <c r="XA64" s="1714"/>
      <c r="XB64" s="1714"/>
      <c r="XC64" s="1714"/>
      <c r="XD64" s="1714"/>
      <c r="XE64" s="1714"/>
      <c r="XF64" s="1714"/>
      <c r="XG64" s="1714"/>
      <c r="XH64" s="1714"/>
      <c r="XI64" s="1714"/>
      <c r="XJ64" s="1714"/>
      <c r="XK64" s="1714"/>
      <c r="XL64" s="1714"/>
      <c r="XM64" s="1714"/>
      <c r="XN64" s="1714"/>
      <c r="XO64" s="1714"/>
      <c r="XP64" s="1714"/>
      <c r="XQ64" s="1714"/>
      <c r="XR64" s="1714"/>
      <c r="XS64" s="1714"/>
      <c r="XT64" s="1714"/>
      <c r="XU64" s="1714"/>
      <c r="XV64" s="1714"/>
      <c r="XW64" s="1714"/>
      <c r="XX64" s="1714"/>
      <c r="XY64" s="1714"/>
      <c r="XZ64" s="1714"/>
      <c r="YA64" s="1714"/>
      <c r="YB64" s="1714"/>
      <c r="YC64" s="1714"/>
      <c r="YD64" s="1714"/>
      <c r="YE64" s="1714"/>
      <c r="YF64" s="1714"/>
      <c r="YG64" s="1714"/>
      <c r="YH64" s="1714"/>
      <c r="YI64" s="1714"/>
      <c r="YJ64" s="1714"/>
      <c r="YK64" s="1714"/>
      <c r="YL64" s="1714"/>
      <c r="YM64" s="1714"/>
      <c r="YN64" s="1714"/>
      <c r="YO64" s="1714"/>
      <c r="YP64" s="1714"/>
      <c r="YQ64" s="1714"/>
      <c r="YR64" s="1714"/>
      <c r="YS64" s="1714"/>
      <c r="YT64" s="1714"/>
      <c r="YU64" s="1714"/>
      <c r="YV64" s="1714"/>
      <c r="YW64" s="1714"/>
      <c r="YX64" s="1714"/>
      <c r="YY64" s="1714"/>
      <c r="YZ64" s="1714"/>
      <c r="ZA64" s="1714"/>
      <c r="ZB64" s="1714"/>
      <c r="ZC64" s="1714"/>
      <c r="ZD64" s="1714"/>
      <c r="ZE64" s="1714"/>
      <c r="ZF64" s="1714"/>
      <c r="ZG64" s="1714"/>
      <c r="ZH64" s="1714"/>
      <c r="ZI64" s="1714"/>
      <c r="ZJ64" s="1714"/>
      <c r="ZK64" s="1714"/>
      <c r="ZL64" s="1714"/>
      <c r="ZM64" s="1714"/>
      <c r="ZN64" s="1714"/>
      <c r="ZO64" s="1714"/>
      <c r="ZP64" s="1714"/>
      <c r="ZQ64" s="1714"/>
      <c r="ZR64" s="1714"/>
      <c r="ZS64" s="1714"/>
      <c r="ZT64" s="1714"/>
      <c r="ZU64" s="1714"/>
      <c r="ZV64" s="1714"/>
      <c r="ZW64" s="1714"/>
      <c r="ZX64" s="1714"/>
      <c r="ZY64" s="1714"/>
      <c r="ZZ64" s="1714"/>
      <c r="AAA64" s="1714"/>
      <c r="AAB64" s="1714"/>
      <c r="AAC64" s="1714"/>
      <c r="AAD64" s="1714"/>
      <c r="AAE64" s="1714"/>
      <c r="AAF64" s="1714"/>
      <c r="AAG64" s="1714"/>
      <c r="AAH64" s="1714"/>
      <c r="AAI64" s="1714"/>
      <c r="AAJ64" s="1714"/>
      <c r="AAK64" s="1714"/>
      <c r="AAL64" s="1714"/>
      <c r="AAM64" s="1714"/>
      <c r="AAN64" s="1714"/>
      <c r="AAO64" s="1714"/>
      <c r="AAP64" s="1714"/>
      <c r="AAQ64" s="1714"/>
      <c r="AAR64" s="1714"/>
      <c r="AAS64" s="1714"/>
      <c r="AAT64" s="1714"/>
      <c r="AAU64" s="1714"/>
      <c r="AAV64" s="1714"/>
      <c r="AAW64" s="1714"/>
      <c r="AAX64" s="1714"/>
      <c r="AAY64" s="1714"/>
      <c r="AAZ64" s="1714"/>
      <c r="ABA64" s="1714"/>
      <c r="ABB64" s="1714"/>
      <c r="ABC64" s="1714"/>
      <c r="ABD64" s="1714"/>
      <c r="ABE64" s="1714"/>
      <c r="ABF64" s="1714"/>
      <c r="ABG64" s="1714"/>
      <c r="ABH64" s="1714"/>
      <c r="ABI64" s="1714"/>
      <c r="ABJ64" s="1714"/>
      <c r="ABK64" s="1714"/>
      <c r="ABL64" s="1714"/>
      <c r="ABM64" s="1714"/>
      <c r="ABN64" s="1714"/>
      <c r="ABO64" s="1714"/>
      <c r="ABP64" s="1714"/>
      <c r="ABQ64" s="1714"/>
      <c r="ABR64" s="1714"/>
      <c r="ABS64" s="1714"/>
      <c r="ABT64" s="1714"/>
      <c r="ABU64" s="1714"/>
      <c r="ABV64" s="1714"/>
      <c r="ABW64" s="1714"/>
      <c r="ABX64" s="1714"/>
      <c r="ABY64" s="1714"/>
      <c r="ABZ64" s="1714"/>
      <c r="ACA64" s="1714"/>
      <c r="ACB64" s="1714"/>
      <c r="ACC64" s="1714"/>
      <c r="ACD64" s="1714"/>
      <c r="ACE64" s="1714"/>
      <c r="ACF64" s="1714"/>
      <c r="ACG64" s="1714"/>
      <c r="ACH64" s="1714"/>
      <c r="ACI64" s="1714"/>
      <c r="ACJ64" s="1714"/>
      <c r="ACK64" s="1714"/>
      <c r="ACL64" s="1714"/>
      <c r="ACM64" s="1714"/>
      <c r="ACN64" s="1714"/>
      <c r="ACO64" s="1714"/>
      <c r="ACP64" s="1714"/>
      <c r="ACQ64" s="1714"/>
      <c r="ACR64" s="1714"/>
      <c r="ACS64" s="1714"/>
      <c r="ACT64" s="1714"/>
      <c r="ACU64" s="1714"/>
      <c r="ACV64" s="1714"/>
      <c r="ACW64" s="1714"/>
      <c r="ACX64" s="1714"/>
      <c r="ACY64" s="1714"/>
      <c r="ACZ64" s="1714"/>
      <c r="ADA64" s="1714"/>
      <c r="ADB64" s="1714"/>
      <c r="ADC64" s="1714"/>
      <c r="ADD64" s="1714"/>
      <c r="ADE64" s="1714"/>
      <c r="ADF64" s="1714"/>
      <c r="ADG64" s="1714"/>
      <c r="ADH64" s="1714"/>
      <c r="ADI64" s="1714"/>
      <c r="ADJ64" s="1714"/>
      <c r="ADK64" s="1714"/>
      <c r="ADL64" s="1714"/>
      <c r="ADM64" s="1714"/>
      <c r="ADN64" s="1714"/>
      <c r="ADO64" s="1714"/>
      <c r="ADP64" s="1714"/>
      <c r="ADQ64" s="1714"/>
      <c r="ADR64" s="1714"/>
      <c r="ADS64" s="1714"/>
      <c r="ADT64" s="1714"/>
      <c r="ADU64" s="1714"/>
      <c r="ADV64" s="1714"/>
      <c r="ADW64" s="1714"/>
      <c r="ADX64" s="1714"/>
      <c r="ADY64" s="1714"/>
      <c r="ADZ64" s="1714"/>
      <c r="AEA64" s="1714"/>
      <c r="AEB64" s="1714"/>
      <c r="AEC64" s="1714"/>
      <c r="AED64" s="1714"/>
      <c r="AEE64" s="1714"/>
      <c r="AEF64" s="1714"/>
      <c r="AEG64" s="1714"/>
      <c r="AEH64" s="1714"/>
      <c r="AEI64" s="1714"/>
      <c r="AEJ64" s="1714"/>
      <c r="AEK64" s="1714"/>
      <c r="AEL64" s="1714"/>
      <c r="AEM64" s="1714"/>
      <c r="AEN64" s="1714"/>
      <c r="AEO64" s="1714"/>
      <c r="AEP64" s="1714"/>
      <c r="AEQ64" s="1714"/>
      <c r="AER64" s="1714"/>
      <c r="AES64" s="1714"/>
      <c r="AET64" s="1714"/>
      <c r="AEU64" s="1714"/>
      <c r="AEV64" s="1714"/>
      <c r="AEW64" s="1714"/>
      <c r="AEX64" s="1714"/>
      <c r="AEY64" s="1714"/>
      <c r="AEZ64" s="1714"/>
      <c r="AFA64" s="1714"/>
      <c r="AFB64" s="1714"/>
      <c r="AFC64" s="1714"/>
      <c r="AFD64" s="1714"/>
      <c r="AFE64" s="1714"/>
      <c r="AFF64" s="1714"/>
      <c r="AFG64" s="1714"/>
      <c r="AFH64" s="1714"/>
      <c r="AFI64" s="1714"/>
      <c r="AFJ64" s="1714"/>
      <c r="AFK64" s="1714"/>
      <c r="AFL64" s="1714"/>
      <c r="AFM64" s="1714"/>
      <c r="AFN64" s="1714"/>
      <c r="AFO64" s="1714"/>
      <c r="AFP64" s="1714"/>
      <c r="AFQ64" s="1714"/>
      <c r="AFR64" s="1714"/>
      <c r="AFS64" s="1714"/>
      <c r="AFT64" s="1714"/>
      <c r="AFU64" s="1714"/>
      <c r="AFV64" s="1714"/>
      <c r="AFW64" s="1714"/>
      <c r="AFX64" s="1714"/>
      <c r="AFY64" s="1714"/>
      <c r="AFZ64" s="1714"/>
      <c r="AGA64" s="1714"/>
      <c r="AGB64" s="1714"/>
      <c r="AGC64" s="1714"/>
      <c r="AGD64" s="1714"/>
      <c r="AGE64" s="1714"/>
      <c r="AGF64" s="1714"/>
      <c r="AGG64" s="1714"/>
      <c r="AGH64" s="1714"/>
      <c r="AGI64" s="1714"/>
      <c r="AGJ64" s="1714"/>
      <c r="AGK64" s="1714"/>
      <c r="AGL64" s="1714"/>
      <c r="AGM64" s="1714"/>
      <c r="AGN64" s="1714"/>
      <c r="AGO64" s="1714"/>
      <c r="AGP64" s="1714"/>
      <c r="AGQ64" s="1714"/>
      <c r="AGR64" s="1714"/>
      <c r="AGS64" s="1714"/>
      <c r="AGT64" s="1714"/>
      <c r="AGU64" s="1714"/>
      <c r="AGV64" s="1714"/>
      <c r="AGW64" s="1714"/>
      <c r="AGX64" s="1714"/>
      <c r="AGY64" s="1714"/>
      <c r="AGZ64" s="1714"/>
      <c r="AHA64" s="1714"/>
      <c r="AHB64" s="1714"/>
      <c r="AHC64" s="1714"/>
      <c r="AHD64" s="1714"/>
      <c r="AHE64" s="1714"/>
      <c r="AHF64" s="1714"/>
      <c r="AHG64" s="1714"/>
      <c r="AHH64" s="1714"/>
      <c r="AHI64" s="1714"/>
      <c r="AHJ64" s="1714"/>
      <c r="AHK64" s="1714"/>
      <c r="AHL64" s="1714"/>
      <c r="AHM64" s="1714"/>
      <c r="AHN64" s="1714"/>
      <c r="AHO64" s="1714"/>
      <c r="AHP64" s="1714"/>
      <c r="AHQ64" s="1714"/>
      <c r="AHR64" s="1714"/>
      <c r="AHS64" s="1714"/>
      <c r="AHT64" s="1714"/>
      <c r="AHU64" s="1714"/>
      <c r="AHV64" s="1714"/>
      <c r="AHW64" s="1714"/>
      <c r="AHX64" s="1714"/>
      <c r="AHY64" s="1714"/>
      <c r="AHZ64" s="1714"/>
      <c r="AIA64" s="1714"/>
      <c r="AIB64" s="1714"/>
      <c r="AIC64" s="1714"/>
      <c r="AID64" s="1714"/>
      <c r="AIE64" s="1714"/>
      <c r="AIF64" s="1714"/>
      <c r="AIG64" s="1714"/>
      <c r="AIH64" s="1714"/>
      <c r="AII64" s="1714"/>
      <c r="AIJ64" s="1714"/>
      <c r="AIK64" s="1714"/>
      <c r="AIL64" s="1714"/>
      <c r="AIM64" s="1714"/>
      <c r="AIN64" s="1714"/>
      <c r="AIO64" s="1714"/>
      <c r="AIP64" s="1714"/>
      <c r="AIQ64" s="1714"/>
      <c r="AIR64" s="1714"/>
      <c r="AIS64" s="1714"/>
      <c r="AIT64" s="1714"/>
      <c r="AIU64" s="1714"/>
      <c r="AIV64" s="1714"/>
      <c r="AIW64" s="1714"/>
      <c r="AIX64" s="1714"/>
      <c r="AIY64" s="1714"/>
      <c r="AIZ64" s="1714"/>
      <c r="AJA64" s="1714"/>
      <c r="AJB64" s="1714"/>
      <c r="AJC64" s="1714"/>
      <c r="AJD64" s="1714"/>
      <c r="AJE64" s="1714"/>
      <c r="AJF64" s="1714"/>
      <c r="AJG64" s="1714"/>
      <c r="AJH64" s="1714"/>
      <c r="AJI64" s="1714"/>
      <c r="AJJ64" s="1714"/>
      <c r="AJK64" s="1714"/>
      <c r="AJL64" s="1714"/>
      <c r="AJM64" s="1714"/>
      <c r="AJN64" s="1714"/>
      <c r="AJO64" s="1714"/>
      <c r="AJP64" s="1714"/>
      <c r="AJQ64" s="1714"/>
      <c r="AJR64" s="1714"/>
      <c r="AJS64" s="1714"/>
      <c r="AJT64" s="1714"/>
      <c r="AJU64" s="1714"/>
      <c r="AJV64" s="1714"/>
      <c r="AJW64" s="1714"/>
      <c r="AJX64" s="1714"/>
      <c r="AJY64" s="1714"/>
      <c r="AJZ64" s="1714"/>
      <c r="AKA64" s="1714"/>
      <c r="AKB64" s="1714"/>
      <c r="AKC64" s="1714"/>
      <c r="AKD64" s="1714"/>
      <c r="AKE64" s="1714"/>
      <c r="AKF64" s="1714"/>
      <c r="AKG64" s="1714"/>
      <c r="AKH64" s="1714"/>
      <c r="AKI64" s="1714"/>
      <c r="AKJ64" s="1714"/>
      <c r="AKK64" s="1714"/>
      <c r="AKL64" s="1714"/>
      <c r="AKM64" s="1714"/>
      <c r="AKN64" s="1714"/>
      <c r="AKO64" s="1714"/>
      <c r="AKP64" s="1714"/>
      <c r="AKQ64" s="1714"/>
      <c r="AKR64" s="1714"/>
      <c r="AKS64" s="1714"/>
      <c r="AKT64" s="1714"/>
      <c r="AKU64" s="1714"/>
      <c r="AKV64" s="1714"/>
      <c r="AKW64" s="1714"/>
      <c r="AKX64" s="1714"/>
      <c r="AKY64" s="1714"/>
      <c r="AKZ64" s="1714"/>
      <c r="ALA64" s="1714"/>
      <c r="ALB64" s="1714"/>
      <c r="ALC64" s="1714"/>
      <c r="ALD64" s="1714"/>
      <c r="ALE64" s="1714"/>
      <c r="ALF64" s="1714"/>
      <c r="ALG64" s="1714"/>
      <c r="ALH64" s="1714"/>
      <c r="ALI64" s="1714"/>
      <c r="ALJ64" s="1714"/>
      <c r="ALK64" s="1714"/>
      <c r="ALL64" s="1714"/>
      <c r="ALM64" s="1714"/>
      <c r="ALN64" s="1714"/>
      <c r="ALO64" s="1714"/>
      <c r="ALP64" s="1714"/>
      <c r="ALQ64" s="1714"/>
      <c r="ALR64" s="1714"/>
      <c r="ALS64" s="1714"/>
      <c r="ALT64" s="1714"/>
      <c r="ALU64" s="1714"/>
      <c r="ALV64" s="1714"/>
      <c r="ALW64" s="1714"/>
      <c r="ALX64" s="1714"/>
      <c r="ALY64" s="1714"/>
      <c r="ALZ64" s="1714"/>
      <c r="AMA64" s="1714"/>
      <c r="AMB64" s="1714"/>
      <c r="AMC64" s="1714"/>
      <c r="AMD64" s="1714"/>
      <c r="AME64" s="1714"/>
      <c r="AMF64" s="1714"/>
      <c r="AMG64" s="1714"/>
      <c r="AMH64" s="1714"/>
      <c r="AMI64" s="1714"/>
      <c r="AMJ64" s="1714"/>
      <c r="AMK64" s="1714"/>
    </row>
    <row r="65" spans="1:1025" s="1409" customFormat="1">
      <c r="A65" s="1714"/>
      <c r="B65" s="1714"/>
      <c r="C65" s="1714"/>
      <c r="D65" s="1714"/>
      <c r="E65" s="1714"/>
      <c r="F65" s="1714"/>
      <c r="G65" s="1714"/>
      <c r="H65" s="1714"/>
      <c r="I65" s="1714"/>
      <c r="J65" s="1714"/>
      <c r="K65" s="1714"/>
      <c r="L65" s="1714"/>
      <c r="M65" s="1714"/>
      <c r="N65" s="1714"/>
      <c r="O65" s="1714"/>
      <c r="P65" s="1714"/>
      <c r="Q65" s="1714"/>
      <c r="R65" s="1740"/>
      <c r="S65" s="1714"/>
      <c r="T65" s="1714"/>
      <c r="U65" s="1714"/>
      <c r="V65" s="1714"/>
      <c r="W65" s="1714"/>
      <c r="X65" s="1714"/>
      <c r="Y65" s="1714"/>
      <c r="Z65" s="1714"/>
      <c r="AA65" s="1714"/>
      <c r="AB65" s="1714"/>
      <c r="AC65" s="1714"/>
      <c r="AD65" s="1714"/>
      <c r="AE65" s="1714"/>
      <c r="AF65" s="1714"/>
      <c r="AG65" s="1714"/>
      <c r="AH65" s="1714"/>
      <c r="AI65" s="1714"/>
      <c r="AJ65" s="1714"/>
      <c r="AK65" s="1714"/>
      <c r="AL65" s="1714"/>
      <c r="AM65" s="1714"/>
      <c r="AN65" s="1714"/>
      <c r="AO65" s="1714"/>
      <c r="AP65" s="1714"/>
      <c r="AQ65" s="1714"/>
      <c r="AR65" s="1714"/>
      <c r="AS65" s="1714"/>
      <c r="AT65" s="1714"/>
      <c r="AU65" s="1714"/>
      <c r="AV65" s="1714"/>
      <c r="AW65" s="1714"/>
      <c r="AX65" s="1714"/>
      <c r="AY65" s="1714"/>
      <c r="AZ65" s="1714"/>
      <c r="BA65" s="1714"/>
      <c r="BB65" s="1714"/>
      <c r="BC65" s="1714"/>
      <c r="BD65" s="1714"/>
      <c r="BE65" s="1714"/>
      <c r="BF65" s="1714"/>
      <c r="BG65" s="1714"/>
      <c r="BH65" s="1714"/>
      <c r="BI65" s="1714"/>
      <c r="BJ65" s="1714"/>
      <c r="BK65" s="1714"/>
      <c r="BL65" s="1714"/>
      <c r="BM65" s="1714"/>
      <c r="BN65" s="1714"/>
      <c r="BO65" s="1714"/>
      <c r="BP65" s="1714"/>
      <c r="BQ65" s="1714"/>
      <c r="BR65" s="1714"/>
      <c r="BS65" s="1714"/>
      <c r="BT65" s="1714"/>
      <c r="BU65" s="1714"/>
      <c r="BV65" s="1714"/>
      <c r="BW65" s="1714"/>
      <c r="BX65" s="1714"/>
      <c r="BY65" s="1714"/>
      <c r="BZ65" s="1714"/>
      <c r="CA65" s="1714"/>
      <c r="CB65" s="1714"/>
      <c r="CC65" s="1714"/>
      <c r="CD65" s="1714"/>
      <c r="CE65" s="1714"/>
      <c r="CF65" s="1714"/>
      <c r="CG65" s="1714"/>
      <c r="CH65" s="1714"/>
      <c r="CI65" s="1714"/>
      <c r="CJ65" s="1714"/>
      <c r="CK65" s="1714"/>
      <c r="CL65" s="1714"/>
      <c r="CM65" s="1714"/>
      <c r="CN65" s="1714"/>
      <c r="CO65" s="1714"/>
      <c r="CP65" s="1714"/>
      <c r="CQ65" s="1714"/>
      <c r="CR65" s="1714"/>
      <c r="CS65" s="1714"/>
      <c r="CT65" s="1714"/>
      <c r="CU65" s="1714"/>
      <c r="CV65" s="1714"/>
      <c r="CW65" s="1714"/>
      <c r="CX65" s="1714"/>
      <c r="CY65" s="1714"/>
      <c r="CZ65" s="1714"/>
      <c r="DA65" s="1714"/>
      <c r="DB65" s="1714"/>
      <c r="DC65" s="1714"/>
      <c r="DD65" s="1714"/>
      <c r="DE65" s="1714"/>
      <c r="DF65" s="1714"/>
      <c r="DG65" s="1714"/>
      <c r="DH65" s="1714"/>
      <c r="DI65" s="1714"/>
      <c r="DJ65" s="1714"/>
      <c r="DK65" s="1714"/>
      <c r="DL65" s="1714"/>
      <c r="DM65" s="1714"/>
      <c r="DN65" s="1714"/>
      <c r="DO65" s="1714"/>
      <c r="DP65" s="1714"/>
      <c r="DQ65" s="1714"/>
      <c r="DR65" s="1714"/>
      <c r="DS65" s="1714"/>
      <c r="DT65" s="1714"/>
      <c r="DU65" s="1714"/>
      <c r="DV65" s="1714"/>
      <c r="DW65" s="1714"/>
      <c r="DX65" s="1714"/>
      <c r="DY65" s="1714"/>
      <c r="DZ65" s="1714"/>
      <c r="EA65" s="1714"/>
      <c r="EB65" s="1714"/>
      <c r="EC65" s="1714"/>
      <c r="ED65" s="1714"/>
      <c r="EE65" s="1714"/>
      <c r="EF65" s="1714"/>
      <c r="EG65" s="1714"/>
      <c r="EH65" s="1714"/>
      <c r="EI65" s="1714"/>
      <c r="EJ65" s="1714"/>
      <c r="EK65" s="1714"/>
      <c r="EL65" s="1714"/>
      <c r="EM65" s="1714"/>
      <c r="EN65" s="1714"/>
      <c r="EO65" s="1714"/>
      <c r="EP65" s="1714"/>
      <c r="EQ65" s="1714"/>
      <c r="ER65" s="1714"/>
      <c r="ES65" s="1714"/>
      <c r="ET65" s="1714"/>
      <c r="EU65" s="1714"/>
      <c r="EV65" s="1714"/>
      <c r="EW65" s="1714"/>
      <c r="EX65" s="1714"/>
      <c r="EY65" s="1714"/>
      <c r="EZ65" s="1714"/>
      <c r="FA65" s="1714"/>
      <c r="FB65" s="1714"/>
      <c r="FC65" s="1714"/>
      <c r="FD65" s="1714"/>
      <c r="FE65" s="1714"/>
      <c r="FF65" s="1714"/>
      <c r="FG65" s="1714"/>
      <c r="FH65" s="1714"/>
      <c r="FI65" s="1714"/>
      <c r="FJ65" s="1714"/>
      <c r="FK65" s="1714"/>
      <c r="FL65" s="1714"/>
      <c r="FM65" s="1714"/>
      <c r="FN65" s="1714"/>
      <c r="FO65" s="1714"/>
      <c r="FP65" s="1714"/>
      <c r="FQ65" s="1714"/>
      <c r="FR65" s="1714"/>
      <c r="FS65" s="1714"/>
      <c r="FT65" s="1714"/>
      <c r="FU65" s="1714"/>
      <c r="FV65" s="1714"/>
      <c r="FW65" s="1714"/>
      <c r="FX65" s="1714"/>
      <c r="FY65" s="1714"/>
      <c r="FZ65" s="1714"/>
      <c r="GA65" s="1714"/>
      <c r="GB65" s="1714"/>
      <c r="GC65" s="1714"/>
      <c r="GD65" s="1714"/>
      <c r="GE65" s="1714"/>
      <c r="GF65" s="1714"/>
      <c r="GG65" s="1714"/>
      <c r="GH65" s="1714"/>
      <c r="GI65" s="1714"/>
      <c r="GJ65" s="1714"/>
      <c r="GK65" s="1714"/>
      <c r="GL65" s="1714"/>
      <c r="GM65" s="1714"/>
      <c r="GN65" s="1714"/>
      <c r="GO65" s="1714"/>
      <c r="GP65" s="1714"/>
      <c r="GQ65" s="1714"/>
      <c r="GR65" s="1714"/>
      <c r="GS65" s="1714"/>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c r="KL65" s="1714"/>
      <c r="KM65" s="1714"/>
      <c r="KN65" s="1714"/>
      <c r="KO65" s="1714"/>
      <c r="KP65" s="1714"/>
      <c r="KQ65" s="1714"/>
      <c r="KR65" s="1714"/>
      <c r="KS65" s="1714"/>
      <c r="KT65" s="1714"/>
      <c r="KU65" s="1714"/>
      <c r="KV65" s="1714"/>
      <c r="KW65" s="1714"/>
      <c r="KX65" s="1714"/>
      <c r="KY65" s="1714"/>
      <c r="KZ65" s="1714"/>
      <c r="LA65" s="1714"/>
      <c r="LB65" s="1714"/>
      <c r="LC65" s="1714"/>
      <c r="LD65" s="1714"/>
      <c r="LE65" s="1714"/>
      <c r="LF65" s="1714"/>
      <c r="LG65" s="1714"/>
      <c r="LH65" s="1714"/>
      <c r="LI65" s="1714"/>
      <c r="LJ65" s="1714"/>
      <c r="LK65" s="1714"/>
      <c r="LL65" s="1714"/>
      <c r="LM65" s="1714"/>
      <c r="LN65" s="1714"/>
      <c r="LO65" s="1714"/>
      <c r="LP65" s="1714"/>
      <c r="LQ65" s="1714"/>
      <c r="LR65" s="1714"/>
      <c r="LS65" s="1714"/>
      <c r="LT65" s="1714"/>
      <c r="LU65" s="1714"/>
      <c r="LV65" s="1714"/>
      <c r="LW65" s="1714"/>
      <c r="LX65" s="1714"/>
      <c r="LY65" s="1714"/>
      <c r="LZ65" s="1714"/>
      <c r="MA65" s="1714"/>
      <c r="MB65" s="1714"/>
      <c r="MC65" s="1714"/>
      <c r="MD65" s="1714"/>
      <c r="ME65" s="1714"/>
      <c r="MF65" s="1714"/>
      <c r="MG65" s="1714"/>
      <c r="MH65" s="1714"/>
      <c r="MI65" s="1714"/>
      <c r="MJ65" s="1714"/>
      <c r="MK65" s="1714"/>
      <c r="ML65" s="1714"/>
      <c r="MM65" s="1714"/>
      <c r="MN65" s="1714"/>
      <c r="MO65" s="1714"/>
      <c r="MP65" s="1714"/>
      <c r="MQ65" s="1714"/>
      <c r="MR65" s="1714"/>
      <c r="MS65" s="1714"/>
      <c r="MT65" s="1714"/>
      <c r="MU65" s="1714"/>
      <c r="MV65" s="1714"/>
      <c r="MW65" s="1714"/>
      <c r="MX65" s="1714"/>
      <c r="MY65" s="1714"/>
      <c r="MZ65" s="1714"/>
      <c r="NA65" s="1714"/>
      <c r="NB65" s="1714"/>
      <c r="NC65" s="1714"/>
      <c r="ND65" s="1714"/>
      <c r="NE65" s="1714"/>
      <c r="NF65" s="1714"/>
      <c r="NG65" s="1714"/>
      <c r="NH65" s="1714"/>
      <c r="NI65" s="1714"/>
      <c r="NJ65" s="1714"/>
      <c r="NK65" s="1714"/>
      <c r="NL65" s="1714"/>
      <c r="NM65" s="1714"/>
      <c r="NN65" s="1714"/>
      <c r="NO65" s="1714"/>
      <c r="NP65" s="1714"/>
      <c r="NQ65" s="1714"/>
      <c r="NR65" s="1714"/>
      <c r="NS65" s="1714"/>
      <c r="NT65" s="1714"/>
      <c r="NU65" s="1714"/>
      <c r="NV65" s="1714"/>
      <c r="NW65" s="1714"/>
      <c r="NX65" s="1714"/>
      <c r="NY65" s="1714"/>
      <c r="NZ65" s="1714"/>
      <c r="OA65" s="1714"/>
      <c r="OB65" s="1714"/>
      <c r="OC65" s="1714"/>
      <c r="OD65" s="1714"/>
      <c r="OE65" s="1714"/>
      <c r="OF65" s="1714"/>
      <c r="OG65" s="1714"/>
      <c r="OH65" s="1714"/>
      <c r="OI65" s="1714"/>
      <c r="OJ65" s="1714"/>
      <c r="OK65" s="1714"/>
      <c r="OL65" s="1714"/>
      <c r="OM65" s="1714"/>
      <c r="ON65" s="1714"/>
      <c r="OO65" s="1714"/>
      <c r="OP65" s="1714"/>
      <c r="OQ65" s="1714"/>
      <c r="OR65" s="1714"/>
      <c r="OS65" s="1714"/>
      <c r="OT65" s="1714"/>
      <c r="OU65" s="1714"/>
      <c r="OV65" s="1714"/>
      <c r="OW65" s="1714"/>
      <c r="OX65" s="1714"/>
      <c r="OY65" s="1714"/>
      <c r="OZ65" s="1714"/>
      <c r="PA65" s="1714"/>
      <c r="PB65" s="1714"/>
      <c r="PC65" s="1714"/>
      <c r="PD65" s="1714"/>
      <c r="PE65" s="1714"/>
      <c r="PF65" s="1714"/>
      <c r="PG65" s="1714"/>
      <c r="PH65" s="1714"/>
      <c r="PI65" s="1714"/>
      <c r="PJ65" s="1714"/>
      <c r="PK65" s="1714"/>
      <c r="PL65" s="1714"/>
      <c r="PM65" s="1714"/>
      <c r="PN65" s="1714"/>
      <c r="PO65" s="1714"/>
      <c r="PP65" s="1714"/>
      <c r="PQ65" s="1714"/>
      <c r="PR65" s="1714"/>
      <c r="PS65" s="1714"/>
      <c r="PT65" s="1714"/>
      <c r="PU65" s="1714"/>
      <c r="PV65" s="1714"/>
      <c r="PW65" s="1714"/>
      <c r="PX65" s="1714"/>
      <c r="PY65" s="1714"/>
      <c r="PZ65" s="1714"/>
      <c r="QA65" s="1714"/>
      <c r="QB65" s="1714"/>
      <c r="QC65" s="1714"/>
      <c r="QD65" s="1714"/>
      <c r="QE65" s="1714"/>
      <c r="QF65" s="1714"/>
      <c r="QG65" s="1714"/>
      <c r="QH65" s="1714"/>
      <c r="QI65" s="1714"/>
      <c r="QJ65" s="1714"/>
      <c r="QK65" s="1714"/>
      <c r="QL65" s="1714"/>
      <c r="QM65" s="1714"/>
      <c r="QN65" s="1714"/>
      <c r="QO65" s="1714"/>
      <c r="QP65" s="1714"/>
      <c r="QQ65" s="1714"/>
      <c r="QR65" s="1714"/>
      <c r="QS65" s="1714"/>
      <c r="QT65" s="1714"/>
      <c r="QU65" s="1714"/>
      <c r="QV65" s="1714"/>
      <c r="QW65" s="1714"/>
      <c r="QX65" s="1714"/>
      <c r="QY65" s="1714"/>
      <c r="QZ65" s="1714"/>
      <c r="RA65" s="1714"/>
      <c r="RB65" s="1714"/>
      <c r="RC65" s="1714"/>
      <c r="RD65" s="1714"/>
      <c r="RE65" s="1714"/>
      <c r="RF65" s="1714"/>
      <c r="RG65" s="1714"/>
      <c r="RH65" s="1714"/>
      <c r="RI65" s="1714"/>
      <c r="RJ65" s="1714"/>
      <c r="RK65" s="1714"/>
      <c r="RL65" s="1714"/>
      <c r="RM65" s="1714"/>
      <c r="RN65" s="1714"/>
      <c r="RO65" s="1714"/>
      <c r="RP65" s="1714"/>
      <c r="RQ65" s="1714"/>
      <c r="RR65" s="1714"/>
      <c r="RS65" s="1714"/>
      <c r="RT65" s="1714"/>
      <c r="RU65" s="1714"/>
      <c r="RV65" s="1714"/>
      <c r="RW65" s="1714"/>
      <c r="RX65" s="1714"/>
      <c r="RY65" s="1714"/>
      <c r="RZ65" s="1714"/>
      <c r="SA65" s="1714"/>
      <c r="SB65" s="1714"/>
      <c r="SC65" s="1714"/>
      <c r="SD65" s="1714"/>
      <c r="SE65" s="1714"/>
      <c r="SF65" s="1714"/>
      <c r="SG65" s="1714"/>
      <c r="SH65" s="1714"/>
      <c r="SI65" s="1714"/>
      <c r="SJ65" s="1714"/>
      <c r="SK65" s="1714"/>
      <c r="SL65" s="1714"/>
      <c r="SM65" s="1714"/>
      <c r="SN65" s="1714"/>
      <c r="SO65" s="1714"/>
      <c r="SP65" s="1714"/>
      <c r="SQ65" s="1714"/>
      <c r="SR65" s="1714"/>
      <c r="SS65" s="1714"/>
      <c r="ST65" s="1714"/>
      <c r="SU65" s="1714"/>
      <c r="SV65" s="1714"/>
      <c r="SW65" s="1714"/>
      <c r="SX65" s="1714"/>
      <c r="SY65" s="1714"/>
      <c r="SZ65" s="1714"/>
      <c r="TA65" s="1714"/>
      <c r="TB65" s="1714"/>
      <c r="TC65" s="1714"/>
      <c r="TD65" s="1714"/>
      <c r="TE65" s="1714"/>
      <c r="TF65" s="1714"/>
      <c r="TG65" s="1714"/>
      <c r="TH65" s="1714"/>
      <c r="TI65" s="1714"/>
      <c r="TJ65" s="1714"/>
      <c r="TK65" s="1714"/>
      <c r="TL65" s="1714"/>
      <c r="TM65" s="1714"/>
      <c r="TN65" s="1714"/>
      <c r="TO65" s="1714"/>
      <c r="TP65" s="1714"/>
      <c r="TQ65" s="1714"/>
      <c r="TR65" s="1714"/>
      <c r="TS65" s="1714"/>
      <c r="TT65" s="1714"/>
      <c r="TU65" s="1714"/>
      <c r="TV65" s="1714"/>
      <c r="TW65" s="1714"/>
      <c r="TX65" s="1714"/>
      <c r="TY65" s="1714"/>
      <c r="TZ65" s="1714"/>
      <c r="UA65" s="1714"/>
      <c r="UB65" s="1714"/>
      <c r="UC65" s="1714"/>
      <c r="UD65" s="1714"/>
      <c r="UE65" s="1714"/>
      <c r="UF65" s="1714"/>
      <c r="UG65" s="1714"/>
      <c r="UH65" s="1714"/>
      <c r="UI65" s="1714"/>
      <c r="UJ65" s="1714"/>
      <c r="UK65" s="1714"/>
      <c r="UL65" s="1714"/>
      <c r="UM65" s="1714"/>
      <c r="UN65" s="1714"/>
      <c r="UO65" s="1714"/>
      <c r="UP65" s="1714"/>
      <c r="UQ65" s="1714"/>
      <c r="UR65" s="1714"/>
      <c r="US65" s="1714"/>
      <c r="UT65" s="1714"/>
      <c r="UU65" s="1714"/>
      <c r="UV65" s="1714"/>
      <c r="UW65" s="1714"/>
      <c r="UX65" s="1714"/>
      <c r="UY65" s="1714"/>
      <c r="UZ65" s="1714"/>
      <c r="VA65" s="1714"/>
      <c r="VB65" s="1714"/>
      <c r="VC65" s="1714"/>
      <c r="VD65" s="1714"/>
      <c r="VE65" s="1714"/>
      <c r="VF65" s="1714"/>
      <c r="VG65" s="1714"/>
      <c r="VH65" s="1714"/>
      <c r="VI65" s="1714"/>
      <c r="VJ65" s="1714"/>
      <c r="VK65" s="1714"/>
      <c r="VL65" s="1714"/>
      <c r="VM65" s="1714"/>
      <c r="VN65" s="1714"/>
      <c r="VO65" s="1714"/>
      <c r="VP65" s="1714"/>
      <c r="VQ65" s="1714"/>
      <c r="VR65" s="1714"/>
      <c r="VS65" s="1714"/>
      <c r="VT65" s="1714"/>
      <c r="VU65" s="1714"/>
      <c r="VV65" s="1714"/>
      <c r="VW65" s="1714"/>
      <c r="VX65" s="1714"/>
      <c r="VY65" s="1714"/>
      <c r="VZ65" s="1714"/>
      <c r="WA65" s="1714"/>
      <c r="WB65" s="1714"/>
      <c r="WC65" s="1714"/>
      <c r="WD65" s="1714"/>
      <c r="WE65" s="1714"/>
      <c r="WF65" s="1714"/>
      <c r="WG65" s="1714"/>
      <c r="WH65" s="1714"/>
      <c r="WI65" s="1714"/>
      <c r="WJ65" s="1714"/>
      <c r="WK65" s="1714"/>
      <c r="WL65" s="1714"/>
      <c r="WM65" s="1714"/>
      <c r="WN65" s="1714"/>
      <c r="WO65" s="1714"/>
      <c r="WP65" s="1714"/>
      <c r="WQ65" s="1714"/>
      <c r="WR65" s="1714"/>
      <c r="WS65" s="1714"/>
      <c r="WT65" s="1714"/>
      <c r="WU65" s="1714"/>
      <c r="WV65" s="1714"/>
      <c r="WW65" s="1714"/>
      <c r="WX65" s="1714"/>
      <c r="WY65" s="1714"/>
      <c r="WZ65" s="1714"/>
      <c r="XA65" s="1714"/>
      <c r="XB65" s="1714"/>
      <c r="XC65" s="1714"/>
      <c r="XD65" s="1714"/>
      <c r="XE65" s="1714"/>
      <c r="XF65" s="1714"/>
      <c r="XG65" s="1714"/>
      <c r="XH65" s="1714"/>
      <c r="XI65" s="1714"/>
      <c r="XJ65" s="1714"/>
      <c r="XK65" s="1714"/>
      <c r="XL65" s="1714"/>
      <c r="XM65" s="1714"/>
      <c r="XN65" s="1714"/>
      <c r="XO65" s="1714"/>
      <c r="XP65" s="1714"/>
      <c r="XQ65" s="1714"/>
      <c r="XR65" s="1714"/>
      <c r="XS65" s="1714"/>
      <c r="XT65" s="1714"/>
      <c r="XU65" s="1714"/>
      <c r="XV65" s="1714"/>
      <c r="XW65" s="1714"/>
      <c r="XX65" s="1714"/>
      <c r="XY65" s="1714"/>
      <c r="XZ65" s="1714"/>
      <c r="YA65" s="1714"/>
      <c r="YB65" s="1714"/>
      <c r="YC65" s="1714"/>
      <c r="YD65" s="1714"/>
      <c r="YE65" s="1714"/>
      <c r="YF65" s="1714"/>
      <c r="YG65" s="1714"/>
      <c r="YH65" s="1714"/>
      <c r="YI65" s="1714"/>
      <c r="YJ65" s="1714"/>
      <c r="YK65" s="1714"/>
      <c r="YL65" s="1714"/>
      <c r="YM65" s="1714"/>
      <c r="YN65" s="1714"/>
      <c r="YO65" s="1714"/>
      <c r="YP65" s="1714"/>
      <c r="YQ65" s="1714"/>
      <c r="YR65" s="1714"/>
      <c r="YS65" s="1714"/>
      <c r="YT65" s="1714"/>
      <c r="YU65" s="1714"/>
      <c r="YV65" s="1714"/>
      <c r="YW65" s="1714"/>
      <c r="YX65" s="1714"/>
      <c r="YY65" s="1714"/>
      <c r="YZ65" s="1714"/>
      <c r="ZA65" s="1714"/>
      <c r="ZB65" s="1714"/>
      <c r="ZC65" s="1714"/>
      <c r="ZD65" s="1714"/>
      <c r="ZE65" s="1714"/>
      <c r="ZF65" s="1714"/>
      <c r="ZG65" s="1714"/>
      <c r="ZH65" s="1714"/>
      <c r="ZI65" s="1714"/>
      <c r="ZJ65" s="1714"/>
      <c r="ZK65" s="1714"/>
      <c r="ZL65" s="1714"/>
      <c r="ZM65" s="1714"/>
      <c r="ZN65" s="1714"/>
      <c r="ZO65" s="1714"/>
      <c r="ZP65" s="1714"/>
      <c r="ZQ65" s="1714"/>
      <c r="ZR65" s="1714"/>
      <c r="ZS65" s="1714"/>
      <c r="ZT65" s="1714"/>
      <c r="ZU65" s="1714"/>
      <c r="ZV65" s="1714"/>
      <c r="ZW65" s="1714"/>
      <c r="ZX65" s="1714"/>
      <c r="ZY65" s="1714"/>
      <c r="ZZ65" s="1714"/>
      <c r="AAA65" s="1714"/>
      <c r="AAB65" s="1714"/>
      <c r="AAC65" s="1714"/>
      <c r="AAD65" s="1714"/>
      <c r="AAE65" s="1714"/>
      <c r="AAF65" s="1714"/>
      <c r="AAG65" s="1714"/>
      <c r="AAH65" s="1714"/>
      <c r="AAI65" s="1714"/>
      <c r="AAJ65" s="1714"/>
      <c r="AAK65" s="1714"/>
      <c r="AAL65" s="1714"/>
      <c r="AAM65" s="1714"/>
      <c r="AAN65" s="1714"/>
      <c r="AAO65" s="1714"/>
      <c r="AAP65" s="1714"/>
      <c r="AAQ65" s="1714"/>
      <c r="AAR65" s="1714"/>
      <c r="AAS65" s="1714"/>
      <c r="AAT65" s="1714"/>
      <c r="AAU65" s="1714"/>
      <c r="AAV65" s="1714"/>
      <c r="AAW65" s="1714"/>
      <c r="AAX65" s="1714"/>
      <c r="AAY65" s="1714"/>
      <c r="AAZ65" s="1714"/>
      <c r="ABA65" s="1714"/>
      <c r="ABB65" s="1714"/>
      <c r="ABC65" s="1714"/>
      <c r="ABD65" s="1714"/>
      <c r="ABE65" s="1714"/>
      <c r="ABF65" s="1714"/>
      <c r="ABG65" s="1714"/>
      <c r="ABH65" s="1714"/>
      <c r="ABI65" s="1714"/>
      <c r="ABJ65" s="1714"/>
      <c r="ABK65" s="1714"/>
      <c r="ABL65" s="1714"/>
      <c r="ABM65" s="1714"/>
      <c r="ABN65" s="1714"/>
      <c r="ABO65" s="1714"/>
      <c r="ABP65" s="1714"/>
      <c r="ABQ65" s="1714"/>
      <c r="ABR65" s="1714"/>
      <c r="ABS65" s="1714"/>
      <c r="ABT65" s="1714"/>
      <c r="ABU65" s="1714"/>
      <c r="ABV65" s="1714"/>
      <c r="ABW65" s="1714"/>
      <c r="ABX65" s="1714"/>
      <c r="ABY65" s="1714"/>
      <c r="ABZ65" s="1714"/>
      <c r="ACA65" s="1714"/>
      <c r="ACB65" s="1714"/>
      <c r="ACC65" s="1714"/>
      <c r="ACD65" s="1714"/>
      <c r="ACE65" s="1714"/>
      <c r="ACF65" s="1714"/>
      <c r="ACG65" s="1714"/>
      <c r="ACH65" s="1714"/>
      <c r="ACI65" s="1714"/>
      <c r="ACJ65" s="1714"/>
      <c r="ACK65" s="1714"/>
      <c r="ACL65" s="1714"/>
      <c r="ACM65" s="1714"/>
      <c r="ACN65" s="1714"/>
      <c r="ACO65" s="1714"/>
      <c r="ACP65" s="1714"/>
      <c r="ACQ65" s="1714"/>
      <c r="ACR65" s="1714"/>
      <c r="ACS65" s="1714"/>
      <c r="ACT65" s="1714"/>
      <c r="ACU65" s="1714"/>
      <c r="ACV65" s="1714"/>
      <c r="ACW65" s="1714"/>
      <c r="ACX65" s="1714"/>
      <c r="ACY65" s="1714"/>
      <c r="ACZ65" s="1714"/>
      <c r="ADA65" s="1714"/>
      <c r="ADB65" s="1714"/>
      <c r="ADC65" s="1714"/>
      <c r="ADD65" s="1714"/>
      <c r="ADE65" s="1714"/>
      <c r="ADF65" s="1714"/>
      <c r="ADG65" s="1714"/>
      <c r="ADH65" s="1714"/>
      <c r="ADI65" s="1714"/>
      <c r="ADJ65" s="1714"/>
      <c r="ADK65" s="1714"/>
      <c r="ADL65" s="1714"/>
      <c r="ADM65" s="1714"/>
      <c r="ADN65" s="1714"/>
      <c r="ADO65" s="1714"/>
      <c r="ADP65" s="1714"/>
      <c r="ADQ65" s="1714"/>
      <c r="ADR65" s="1714"/>
      <c r="ADS65" s="1714"/>
      <c r="ADT65" s="1714"/>
      <c r="ADU65" s="1714"/>
      <c r="ADV65" s="1714"/>
      <c r="ADW65" s="1714"/>
      <c r="ADX65" s="1714"/>
      <c r="ADY65" s="1714"/>
      <c r="ADZ65" s="1714"/>
      <c r="AEA65" s="1714"/>
      <c r="AEB65" s="1714"/>
      <c r="AEC65" s="1714"/>
      <c r="AED65" s="1714"/>
      <c r="AEE65" s="1714"/>
      <c r="AEF65" s="1714"/>
      <c r="AEG65" s="1714"/>
      <c r="AEH65" s="1714"/>
      <c r="AEI65" s="1714"/>
      <c r="AEJ65" s="1714"/>
      <c r="AEK65" s="1714"/>
      <c r="AEL65" s="1714"/>
      <c r="AEM65" s="1714"/>
      <c r="AEN65" s="1714"/>
      <c r="AEO65" s="1714"/>
      <c r="AEP65" s="1714"/>
      <c r="AEQ65" s="1714"/>
      <c r="AER65" s="1714"/>
      <c r="AES65" s="1714"/>
      <c r="AET65" s="1714"/>
      <c r="AEU65" s="1714"/>
      <c r="AEV65" s="1714"/>
      <c r="AEW65" s="1714"/>
      <c r="AEX65" s="1714"/>
      <c r="AEY65" s="1714"/>
      <c r="AEZ65" s="1714"/>
      <c r="AFA65" s="1714"/>
      <c r="AFB65" s="1714"/>
      <c r="AFC65" s="1714"/>
      <c r="AFD65" s="1714"/>
      <c r="AFE65" s="1714"/>
      <c r="AFF65" s="1714"/>
      <c r="AFG65" s="1714"/>
      <c r="AFH65" s="1714"/>
      <c r="AFI65" s="1714"/>
      <c r="AFJ65" s="1714"/>
      <c r="AFK65" s="1714"/>
      <c r="AFL65" s="1714"/>
      <c r="AFM65" s="1714"/>
      <c r="AFN65" s="1714"/>
      <c r="AFO65" s="1714"/>
      <c r="AFP65" s="1714"/>
      <c r="AFQ65" s="1714"/>
      <c r="AFR65" s="1714"/>
      <c r="AFS65" s="1714"/>
      <c r="AFT65" s="1714"/>
      <c r="AFU65" s="1714"/>
      <c r="AFV65" s="1714"/>
      <c r="AFW65" s="1714"/>
      <c r="AFX65" s="1714"/>
      <c r="AFY65" s="1714"/>
      <c r="AFZ65" s="1714"/>
      <c r="AGA65" s="1714"/>
      <c r="AGB65" s="1714"/>
      <c r="AGC65" s="1714"/>
      <c r="AGD65" s="1714"/>
      <c r="AGE65" s="1714"/>
      <c r="AGF65" s="1714"/>
      <c r="AGG65" s="1714"/>
      <c r="AGH65" s="1714"/>
      <c r="AGI65" s="1714"/>
      <c r="AGJ65" s="1714"/>
      <c r="AGK65" s="1714"/>
      <c r="AGL65" s="1714"/>
      <c r="AGM65" s="1714"/>
      <c r="AGN65" s="1714"/>
      <c r="AGO65" s="1714"/>
      <c r="AGP65" s="1714"/>
      <c r="AGQ65" s="1714"/>
      <c r="AGR65" s="1714"/>
      <c r="AGS65" s="1714"/>
      <c r="AGT65" s="1714"/>
      <c r="AGU65" s="1714"/>
      <c r="AGV65" s="1714"/>
      <c r="AGW65" s="1714"/>
      <c r="AGX65" s="1714"/>
      <c r="AGY65" s="1714"/>
      <c r="AGZ65" s="1714"/>
      <c r="AHA65" s="1714"/>
      <c r="AHB65" s="1714"/>
      <c r="AHC65" s="1714"/>
      <c r="AHD65" s="1714"/>
      <c r="AHE65" s="1714"/>
      <c r="AHF65" s="1714"/>
      <c r="AHG65" s="1714"/>
      <c r="AHH65" s="1714"/>
      <c r="AHI65" s="1714"/>
      <c r="AHJ65" s="1714"/>
      <c r="AHK65" s="1714"/>
      <c r="AHL65" s="1714"/>
      <c r="AHM65" s="1714"/>
      <c r="AHN65" s="1714"/>
      <c r="AHO65" s="1714"/>
      <c r="AHP65" s="1714"/>
      <c r="AHQ65" s="1714"/>
      <c r="AHR65" s="1714"/>
      <c r="AHS65" s="1714"/>
      <c r="AHT65" s="1714"/>
      <c r="AHU65" s="1714"/>
      <c r="AHV65" s="1714"/>
      <c r="AHW65" s="1714"/>
      <c r="AHX65" s="1714"/>
      <c r="AHY65" s="1714"/>
      <c r="AHZ65" s="1714"/>
      <c r="AIA65" s="1714"/>
      <c r="AIB65" s="1714"/>
      <c r="AIC65" s="1714"/>
      <c r="AID65" s="1714"/>
      <c r="AIE65" s="1714"/>
      <c r="AIF65" s="1714"/>
      <c r="AIG65" s="1714"/>
      <c r="AIH65" s="1714"/>
      <c r="AII65" s="1714"/>
      <c r="AIJ65" s="1714"/>
      <c r="AIK65" s="1714"/>
      <c r="AIL65" s="1714"/>
      <c r="AIM65" s="1714"/>
      <c r="AIN65" s="1714"/>
      <c r="AIO65" s="1714"/>
      <c r="AIP65" s="1714"/>
      <c r="AIQ65" s="1714"/>
      <c r="AIR65" s="1714"/>
      <c r="AIS65" s="1714"/>
      <c r="AIT65" s="1714"/>
      <c r="AIU65" s="1714"/>
      <c r="AIV65" s="1714"/>
      <c r="AIW65" s="1714"/>
      <c r="AIX65" s="1714"/>
      <c r="AIY65" s="1714"/>
      <c r="AIZ65" s="1714"/>
      <c r="AJA65" s="1714"/>
      <c r="AJB65" s="1714"/>
      <c r="AJC65" s="1714"/>
      <c r="AJD65" s="1714"/>
      <c r="AJE65" s="1714"/>
      <c r="AJF65" s="1714"/>
      <c r="AJG65" s="1714"/>
      <c r="AJH65" s="1714"/>
      <c r="AJI65" s="1714"/>
      <c r="AJJ65" s="1714"/>
      <c r="AJK65" s="1714"/>
      <c r="AJL65" s="1714"/>
      <c r="AJM65" s="1714"/>
      <c r="AJN65" s="1714"/>
      <c r="AJO65" s="1714"/>
      <c r="AJP65" s="1714"/>
      <c r="AJQ65" s="1714"/>
      <c r="AJR65" s="1714"/>
      <c r="AJS65" s="1714"/>
      <c r="AJT65" s="1714"/>
      <c r="AJU65" s="1714"/>
      <c r="AJV65" s="1714"/>
      <c r="AJW65" s="1714"/>
      <c r="AJX65" s="1714"/>
      <c r="AJY65" s="1714"/>
      <c r="AJZ65" s="1714"/>
      <c r="AKA65" s="1714"/>
      <c r="AKB65" s="1714"/>
      <c r="AKC65" s="1714"/>
      <c r="AKD65" s="1714"/>
      <c r="AKE65" s="1714"/>
      <c r="AKF65" s="1714"/>
      <c r="AKG65" s="1714"/>
      <c r="AKH65" s="1714"/>
      <c r="AKI65" s="1714"/>
      <c r="AKJ65" s="1714"/>
      <c r="AKK65" s="1714"/>
      <c r="AKL65" s="1714"/>
      <c r="AKM65" s="1714"/>
      <c r="AKN65" s="1714"/>
      <c r="AKO65" s="1714"/>
      <c r="AKP65" s="1714"/>
      <c r="AKQ65" s="1714"/>
      <c r="AKR65" s="1714"/>
      <c r="AKS65" s="1714"/>
      <c r="AKT65" s="1714"/>
      <c r="AKU65" s="1714"/>
      <c r="AKV65" s="1714"/>
      <c r="AKW65" s="1714"/>
      <c r="AKX65" s="1714"/>
      <c r="AKY65" s="1714"/>
      <c r="AKZ65" s="1714"/>
      <c r="ALA65" s="1714"/>
      <c r="ALB65" s="1714"/>
      <c r="ALC65" s="1714"/>
      <c r="ALD65" s="1714"/>
      <c r="ALE65" s="1714"/>
      <c r="ALF65" s="1714"/>
      <c r="ALG65" s="1714"/>
      <c r="ALH65" s="1714"/>
      <c r="ALI65" s="1714"/>
      <c r="ALJ65" s="1714"/>
      <c r="ALK65" s="1714"/>
      <c r="ALL65" s="1714"/>
      <c r="ALM65" s="1714"/>
      <c r="ALN65" s="1714"/>
      <c r="ALO65" s="1714"/>
      <c r="ALP65" s="1714"/>
      <c r="ALQ65" s="1714"/>
      <c r="ALR65" s="1714"/>
      <c r="ALS65" s="1714"/>
      <c r="ALT65" s="1714"/>
      <c r="ALU65" s="1714"/>
      <c r="ALV65" s="1714"/>
      <c r="ALW65" s="1714"/>
      <c r="ALX65" s="1714"/>
      <c r="ALY65" s="1714"/>
      <c r="ALZ65" s="1714"/>
      <c r="AMA65" s="1714"/>
      <c r="AMB65" s="1714"/>
      <c r="AMC65" s="1714"/>
      <c r="AMD65" s="1714"/>
      <c r="AME65" s="1714"/>
      <c r="AMF65" s="1714"/>
      <c r="AMG65" s="1714"/>
      <c r="AMH65" s="1714"/>
      <c r="AMI65" s="1714"/>
      <c r="AMJ65" s="1714"/>
      <c r="AMK65" s="1714"/>
    </row>
    <row r="66" spans="1:1025" s="1409" customFormat="1">
      <c r="A66" s="1714"/>
      <c r="B66" s="1714"/>
      <c r="C66" s="1714"/>
      <c r="D66" s="1714"/>
      <c r="E66" s="1714"/>
      <c r="F66" s="1714"/>
      <c r="G66" s="1714"/>
      <c r="H66" s="1714"/>
      <c r="I66" s="1714"/>
      <c r="J66" s="1714"/>
      <c r="K66" s="1714"/>
      <c r="L66" s="1714"/>
      <c r="M66" s="1714"/>
      <c r="N66" s="1714"/>
      <c r="O66" s="1714"/>
      <c r="P66" s="1714"/>
      <c r="Q66" s="1714"/>
      <c r="R66" s="1740"/>
      <c r="S66" s="1714"/>
      <c r="T66" s="1714"/>
      <c r="U66" s="1714"/>
      <c r="V66" s="1714"/>
      <c r="W66" s="1714"/>
      <c r="X66" s="1714"/>
      <c r="Y66" s="1714"/>
      <c r="Z66" s="1714"/>
      <c r="AA66" s="1714"/>
      <c r="AB66" s="1714"/>
      <c r="AC66" s="1714"/>
      <c r="AD66" s="1714"/>
      <c r="AE66" s="1714"/>
      <c r="AF66" s="1714"/>
      <c r="AG66" s="1714"/>
      <c r="AH66" s="1714"/>
      <c r="AI66" s="1714"/>
      <c r="AJ66" s="1714"/>
      <c r="AK66" s="1714"/>
      <c r="AL66" s="1714"/>
      <c r="AM66" s="1714"/>
      <c r="AN66" s="1714"/>
      <c r="AO66" s="1714"/>
      <c r="AP66" s="1714"/>
      <c r="AQ66" s="1714"/>
      <c r="AR66" s="1714"/>
      <c r="AS66" s="1714"/>
      <c r="AT66" s="1714"/>
      <c r="AU66" s="1714"/>
      <c r="AV66" s="1714"/>
      <c r="AW66" s="1714"/>
      <c r="AX66" s="1714"/>
      <c r="AY66" s="1714"/>
      <c r="AZ66" s="1714"/>
      <c r="BA66" s="1714"/>
      <c r="BB66" s="1714"/>
      <c r="BC66" s="1714"/>
      <c r="BD66" s="1714"/>
      <c r="BE66" s="1714"/>
      <c r="BF66" s="1714"/>
      <c r="BG66" s="1714"/>
      <c r="BH66" s="1714"/>
      <c r="BI66" s="1714"/>
      <c r="BJ66" s="1714"/>
      <c r="BK66" s="1714"/>
      <c r="BL66" s="1714"/>
      <c r="BM66" s="1714"/>
      <c r="BN66" s="1714"/>
      <c r="BO66" s="1714"/>
      <c r="BP66" s="1714"/>
      <c r="BQ66" s="1714"/>
      <c r="BR66" s="1714"/>
      <c r="BS66" s="1714"/>
      <c r="BT66" s="1714"/>
      <c r="BU66" s="1714"/>
      <c r="BV66" s="1714"/>
      <c r="BW66" s="1714"/>
      <c r="BX66" s="1714"/>
      <c r="BY66" s="1714"/>
      <c r="BZ66" s="1714"/>
      <c r="CA66" s="1714"/>
      <c r="CB66" s="1714"/>
      <c r="CC66" s="1714"/>
      <c r="CD66" s="1714"/>
      <c r="CE66" s="1714"/>
      <c r="CF66" s="1714"/>
      <c r="CG66" s="1714"/>
      <c r="CH66" s="1714"/>
      <c r="CI66" s="1714"/>
      <c r="CJ66" s="1714"/>
      <c r="CK66" s="1714"/>
      <c r="CL66" s="1714"/>
      <c r="CM66" s="1714"/>
      <c r="CN66" s="1714"/>
      <c r="CO66" s="1714"/>
      <c r="CP66" s="1714"/>
      <c r="CQ66" s="1714"/>
      <c r="CR66" s="1714"/>
      <c r="CS66" s="1714"/>
      <c r="CT66" s="1714"/>
      <c r="CU66" s="1714"/>
      <c r="CV66" s="1714"/>
      <c r="CW66" s="1714"/>
      <c r="CX66" s="1714"/>
      <c r="CY66" s="1714"/>
      <c r="CZ66" s="1714"/>
      <c r="DA66" s="1714"/>
      <c r="DB66" s="1714"/>
      <c r="DC66" s="1714"/>
      <c r="DD66" s="1714"/>
      <c r="DE66" s="1714"/>
      <c r="DF66" s="1714"/>
      <c r="DG66" s="1714"/>
      <c r="DH66" s="1714"/>
      <c r="DI66" s="1714"/>
      <c r="DJ66" s="1714"/>
      <c r="DK66" s="1714"/>
      <c r="DL66" s="1714"/>
      <c r="DM66" s="1714"/>
      <c r="DN66" s="1714"/>
      <c r="DO66" s="1714"/>
      <c r="DP66" s="1714"/>
      <c r="DQ66" s="1714"/>
      <c r="DR66" s="1714"/>
      <c r="DS66" s="1714"/>
      <c r="DT66" s="1714"/>
      <c r="DU66" s="1714"/>
      <c r="DV66" s="1714"/>
      <c r="DW66" s="1714"/>
      <c r="DX66" s="1714"/>
      <c r="DY66" s="1714"/>
      <c r="DZ66" s="1714"/>
      <c r="EA66" s="1714"/>
      <c r="EB66" s="1714"/>
      <c r="EC66" s="1714"/>
      <c r="ED66" s="1714"/>
      <c r="EE66" s="1714"/>
      <c r="EF66" s="1714"/>
      <c r="EG66" s="1714"/>
      <c r="EH66" s="1714"/>
      <c r="EI66" s="1714"/>
      <c r="EJ66" s="1714"/>
      <c r="EK66" s="1714"/>
      <c r="EL66" s="1714"/>
      <c r="EM66" s="1714"/>
      <c r="EN66" s="1714"/>
      <c r="EO66" s="1714"/>
      <c r="EP66" s="1714"/>
      <c r="EQ66" s="1714"/>
      <c r="ER66" s="1714"/>
      <c r="ES66" s="1714"/>
      <c r="ET66" s="1714"/>
      <c r="EU66" s="1714"/>
      <c r="EV66" s="1714"/>
      <c r="EW66" s="1714"/>
      <c r="EX66" s="1714"/>
      <c r="EY66" s="1714"/>
      <c r="EZ66" s="1714"/>
      <c r="FA66" s="1714"/>
      <c r="FB66" s="1714"/>
      <c r="FC66" s="1714"/>
      <c r="FD66" s="1714"/>
      <c r="FE66" s="1714"/>
      <c r="FF66" s="1714"/>
      <c r="FG66" s="1714"/>
      <c r="FH66" s="1714"/>
      <c r="FI66" s="1714"/>
      <c r="FJ66" s="1714"/>
      <c r="FK66" s="1714"/>
      <c r="FL66" s="1714"/>
      <c r="FM66" s="1714"/>
      <c r="FN66" s="1714"/>
      <c r="FO66" s="1714"/>
      <c r="FP66" s="1714"/>
      <c r="FQ66" s="1714"/>
      <c r="FR66" s="1714"/>
      <c r="FS66" s="1714"/>
      <c r="FT66" s="1714"/>
      <c r="FU66" s="1714"/>
      <c r="FV66" s="1714"/>
      <c r="FW66" s="1714"/>
      <c r="FX66" s="1714"/>
      <c r="FY66" s="1714"/>
      <c r="FZ66" s="1714"/>
      <c r="GA66" s="1714"/>
      <c r="GB66" s="1714"/>
      <c r="GC66" s="1714"/>
      <c r="GD66" s="1714"/>
      <c r="GE66" s="1714"/>
      <c r="GF66" s="1714"/>
      <c r="GG66" s="1714"/>
      <c r="GH66" s="1714"/>
      <c r="GI66" s="1714"/>
      <c r="GJ66" s="1714"/>
      <c r="GK66" s="1714"/>
      <c r="GL66" s="1714"/>
      <c r="GM66" s="1714"/>
      <c r="GN66" s="1714"/>
      <c r="GO66" s="1714"/>
      <c r="GP66" s="1714"/>
      <c r="GQ66" s="1714"/>
      <c r="GR66" s="1714"/>
      <c r="GS66" s="1714"/>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c r="KL66" s="1714"/>
      <c r="KM66" s="1714"/>
      <c r="KN66" s="1714"/>
      <c r="KO66" s="1714"/>
      <c r="KP66" s="1714"/>
      <c r="KQ66" s="1714"/>
      <c r="KR66" s="1714"/>
      <c r="KS66" s="1714"/>
      <c r="KT66" s="1714"/>
      <c r="KU66" s="1714"/>
      <c r="KV66" s="1714"/>
      <c r="KW66" s="1714"/>
      <c r="KX66" s="1714"/>
      <c r="KY66" s="1714"/>
      <c r="KZ66" s="1714"/>
      <c r="LA66" s="1714"/>
      <c r="LB66" s="1714"/>
      <c r="LC66" s="1714"/>
      <c r="LD66" s="1714"/>
      <c r="LE66" s="1714"/>
      <c r="LF66" s="1714"/>
      <c r="LG66" s="1714"/>
      <c r="LH66" s="1714"/>
      <c r="LI66" s="1714"/>
      <c r="LJ66" s="1714"/>
      <c r="LK66" s="1714"/>
      <c r="LL66" s="1714"/>
      <c r="LM66" s="1714"/>
      <c r="LN66" s="1714"/>
      <c r="LO66" s="1714"/>
      <c r="LP66" s="1714"/>
      <c r="LQ66" s="1714"/>
      <c r="LR66" s="1714"/>
      <c r="LS66" s="1714"/>
      <c r="LT66" s="1714"/>
      <c r="LU66" s="1714"/>
      <c r="LV66" s="1714"/>
      <c r="LW66" s="1714"/>
      <c r="LX66" s="1714"/>
      <c r="LY66" s="1714"/>
      <c r="LZ66" s="1714"/>
      <c r="MA66" s="1714"/>
      <c r="MB66" s="1714"/>
      <c r="MC66" s="1714"/>
      <c r="MD66" s="1714"/>
      <c r="ME66" s="1714"/>
      <c r="MF66" s="1714"/>
      <c r="MG66" s="1714"/>
      <c r="MH66" s="1714"/>
      <c r="MI66" s="1714"/>
      <c r="MJ66" s="1714"/>
      <c r="MK66" s="1714"/>
      <c r="ML66" s="1714"/>
      <c r="MM66" s="1714"/>
      <c r="MN66" s="1714"/>
      <c r="MO66" s="1714"/>
      <c r="MP66" s="1714"/>
      <c r="MQ66" s="1714"/>
      <c r="MR66" s="1714"/>
      <c r="MS66" s="1714"/>
      <c r="MT66" s="1714"/>
      <c r="MU66" s="1714"/>
      <c r="MV66" s="1714"/>
      <c r="MW66" s="1714"/>
      <c r="MX66" s="1714"/>
      <c r="MY66" s="1714"/>
      <c r="MZ66" s="1714"/>
      <c r="NA66" s="1714"/>
      <c r="NB66" s="1714"/>
      <c r="NC66" s="1714"/>
      <c r="ND66" s="1714"/>
      <c r="NE66" s="1714"/>
      <c r="NF66" s="1714"/>
      <c r="NG66" s="1714"/>
      <c r="NH66" s="1714"/>
      <c r="NI66" s="1714"/>
      <c r="NJ66" s="1714"/>
      <c r="NK66" s="1714"/>
      <c r="NL66" s="1714"/>
      <c r="NM66" s="1714"/>
      <c r="NN66" s="1714"/>
      <c r="NO66" s="1714"/>
      <c r="NP66" s="1714"/>
      <c r="NQ66" s="1714"/>
      <c r="NR66" s="1714"/>
      <c r="NS66" s="1714"/>
      <c r="NT66" s="1714"/>
      <c r="NU66" s="1714"/>
      <c r="NV66" s="1714"/>
      <c r="NW66" s="1714"/>
      <c r="NX66" s="1714"/>
      <c r="NY66" s="1714"/>
      <c r="NZ66" s="1714"/>
      <c r="OA66" s="1714"/>
      <c r="OB66" s="1714"/>
      <c r="OC66" s="1714"/>
      <c r="OD66" s="1714"/>
      <c r="OE66" s="1714"/>
      <c r="OF66" s="1714"/>
      <c r="OG66" s="1714"/>
      <c r="OH66" s="1714"/>
      <c r="OI66" s="1714"/>
      <c r="OJ66" s="1714"/>
      <c r="OK66" s="1714"/>
      <c r="OL66" s="1714"/>
      <c r="OM66" s="1714"/>
      <c r="ON66" s="1714"/>
      <c r="OO66" s="1714"/>
      <c r="OP66" s="1714"/>
      <c r="OQ66" s="1714"/>
      <c r="OR66" s="1714"/>
      <c r="OS66" s="1714"/>
      <c r="OT66" s="1714"/>
      <c r="OU66" s="1714"/>
      <c r="OV66" s="1714"/>
      <c r="OW66" s="1714"/>
      <c r="OX66" s="1714"/>
      <c r="OY66" s="1714"/>
      <c r="OZ66" s="1714"/>
      <c r="PA66" s="1714"/>
      <c r="PB66" s="1714"/>
      <c r="PC66" s="1714"/>
      <c r="PD66" s="1714"/>
      <c r="PE66" s="1714"/>
      <c r="PF66" s="1714"/>
      <c r="PG66" s="1714"/>
      <c r="PH66" s="1714"/>
      <c r="PI66" s="1714"/>
      <c r="PJ66" s="1714"/>
      <c r="PK66" s="1714"/>
      <c r="PL66" s="1714"/>
      <c r="PM66" s="1714"/>
      <c r="PN66" s="1714"/>
      <c r="PO66" s="1714"/>
      <c r="PP66" s="1714"/>
      <c r="PQ66" s="1714"/>
      <c r="PR66" s="1714"/>
      <c r="PS66" s="1714"/>
      <c r="PT66" s="1714"/>
      <c r="PU66" s="1714"/>
      <c r="PV66" s="1714"/>
      <c r="PW66" s="1714"/>
      <c r="PX66" s="1714"/>
      <c r="PY66" s="1714"/>
      <c r="PZ66" s="1714"/>
      <c r="QA66" s="1714"/>
      <c r="QB66" s="1714"/>
      <c r="QC66" s="1714"/>
      <c r="QD66" s="1714"/>
      <c r="QE66" s="1714"/>
      <c r="QF66" s="1714"/>
      <c r="QG66" s="1714"/>
      <c r="QH66" s="1714"/>
      <c r="QI66" s="1714"/>
      <c r="QJ66" s="1714"/>
      <c r="QK66" s="1714"/>
      <c r="QL66" s="1714"/>
      <c r="QM66" s="1714"/>
      <c r="QN66" s="1714"/>
      <c r="QO66" s="1714"/>
      <c r="QP66" s="1714"/>
      <c r="QQ66" s="1714"/>
      <c r="QR66" s="1714"/>
      <c r="QS66" s="1714"/>
      <c r="QT66" s="1714"/>
      <c r="QU66" s="1714"/>
      <c r="QV66" s="1714"/>
      <c r="QW66" s="1714"/>
      <c r="QX66" s="1714"/>
      <c r="QY66" s="1714"/>
      <c r="QZ66" s="1714"/>
      <c r="RA66" s="1714"/>
      <c r="RB66" s="1714"/>
      <c r="RC66" s="1714"/>
      <c r="RD66" s="1714"/>
      <c r="RE66" s="1714"/>
      <c r="RF66" s="1714"/>
      <c r="RG66" s="1714"/>
      <c r="RH66" s="1714"/>
      <c r="RI66" s="1714"/>
      <c r="RJ66" s="1714"/>
      <c r="RK66" s="1714"/>
      <c r="RL66" s="1714"/>
      <c r="RM66" s="1714"/>
      <c r="RN66" s="1714"/>
      <c r="RO66" s="1714"/>
      <c r="RP66" s="1714"/>
      <c r="RQ66" s="1714"/>
      <c r="RR66" s="1714"/>
      <c r="RS66" s="1714"/>
      <c r="RT66" s="1714"/>
      <c r="RU66" s="1714"/>
      <c r="RV66" s="1714"/>
      <c r="RW66" s="1714"/>
      <c r="RX66" s="1714"/>
      <c r="RY66" s="1714"/>
      <c r="RZ66" s="1714"/>
      <c r="SA66" s="1714"/>
      <c r="SB66" s="1714"/>
      <c r="SC66" s="1714"/>
      <c r="SD66" s="1714"/>
      <c r="SE66" s="1714"/>
      <c r="SF66" s="1714"/>
      <c r="SG66" s="1714"/>
      <c r="SH66" s="1714"/>
      <c r="SI66" s="1714"/>
      <c r="SJ66" s="1714"/>
      <c r="SK66" s="1714"/>
      <c r="SL66" s="1714"/>
      <c r="SM66" s="1714"/>
      <c r="SN66" s="1714"/>
      <c r="SO66" s="1714"/>
      <c r="SP66" s="1714"/>
      <c r="SQ66" s="1714"/>
      <c r="SR66" s="1714"/>
      <c r="SS66" s="1714"/>
      <c r="ST66" s="1714"/>
      <c r="SU66" s="1714"/>
      <c r="SV66" s="1714"/>
      <c r="SW66" s="1714"/>
      <c r="SX66" s="1714"/>
      <c r="SY66" s="1714"/>
      <c r="SZ66" s="1714"/>
      <c r="TA66" s="1714"/>
      <c r="TB66" s="1714"/>
      <c r="TC66" s="1714"/>
      <c r="TD66" s="1714"/>
      <c r="TE66" s="1714"/>
      <c r="TF66" s="1714"/>
      <c r="TG66" s="1714"/>
      <c r="TH66" s="1714"/>
      <c r="TI66" s="1714"/>
      <c r="TJ66" s="1714"/>
      <c r="TK66" s="1714"/>
      <c r="TL66" s="1714"/>
      <c r="TM66" s="1714"/>
      <c r="TN66" s="1714"/>
      <c r="TO66" s="1714"/>
      <c r="TP66" s="1714"/>
      <c r="TQ66" s="1714"/>
      <c r="TR66" s="1714"/>
      <c r="TS66" s="1714"/>
      <c r="TT66" s="1714"/>
      <c r="TU66" s="1714"/>
      <c r="TV66" s="1714"/>
      <c r="TW66" s="1714"/>
      <c r="TX66" s="1714"/>
      <c r="TY66" s="1714"/>
      <c r="TZ66" s="1714"/>
      <c r="UA66" s="1714"/>
      <c r="UB66" s="1714"/>
      <c r="UC66" s="1714"/>
      <c r="UD66" s="1714"/>
      <c r="UE66" s="1714"/>
      <c r="UF66" s="1714"/>
      <c r="UG66" s="1714"/>
      <c r="UH66" s="1714"/>
      <c r="UI66" s="1714"/>
      <c r="UJ66" s="1714"/>
      <c r="UK66" s="1714"/>
      <c r="UL66" s="1714"/>
      <c r="UM66" s="1714"/>
      <c r="UN66" s="1714"/>
      <c r="UO66" s="1714"/>
      <c r="UP66" s="1714"/>
      <c r="UQ66" s="1714"/>
      <c r="UR66" s="1714"/>
      <c r="US66" s="1714"/>
      <c r="UT66" s="1714"/>
      <c r="UU66" s="1714"/>
      <c r="UV66" s="1714"/>
      <c r="UW66" s="1714"/>
      <c r="UX66" s="1714"/>
      <c r="UY66" s="1714"/>
      <c r="UZ66" s="1714"/>
      <c r="VA66" s="1714"/>
      <c r="VB66" s="1714"/>
      <c r="VC66" s="1714"/>
      <c r="VD66" s="1714"/>
      <c r="VE66" s="1714"/>
      <c r="VF66" s="1714"/>
      <c r="VG66" s="1714"/>
      <c r="VH66" s="1714"/>
      <c r="VI66" s="1714"/>
      <c r="VJ66" s="1714"/>
      <c r="VK66" s="1714"/>
      <c r="VL66" s="1714"/>
      <c r="VM66" s="1714"/>
      <c r="VN66" s="1714"/>
      <c r="VO66" s="1714"/>
      <c r="VP66" s="1714"/>
      <c r="VQ66" s="1714"/>
      <c r="VR66" s="1714"/>
      <c r="VS66" s="1714"/>
      <c r="VT66" s="1714"/>
      <c r="VU66" s="1714"/>
      <c r="VV66" s="1714"/>
      <c r="VW66" s="1714"/>
      <c r="VX66" s="1714"/>
      <c r="VY66" s="1714"/>
      <c r="VZ66" s="1714"/>
      <c r="WA66" s="1714"/>
      <c r="WB66" s="1714"/>
      <c r="WC66" s="1714"/>
      <c r="WD66" s="1714"/>
      <c r="WE66" s="1714"/>
      <c r="WF66" s="1714"/>
      <c r="WG66" s="1714"/>
      <c r="WH66" s="1714"/>
      <c r="WI66" s="1714"/>
      <c r="WJ66" s="1714"/>
      <c r="WK66" s="1714"/>
      <c r="WL66" s="1714"/>
      <c r="WM66" s="1714"/>
      <c r="WN66" s="1714"/>
      <c r="WO66" s="1714"/>
      <c r="WP66" s="1714"/>
      <c r="WQ66" s="1714"/>
      <c r="WR66" s="1714"/>
      <c r="WS66" s="1714"/>
      <c r="WT66" s="1714"/>
      <c r="WU66" s="1714"/>
      <c r="WV66" s="1714"/>
      <c r="WW66" s="1714"/>
      <c r="WX66" s="1714"/>
      <c r="WY66" s="1714"/>
      <c r="WZ66" s="1714"/>
      <c r="XA66" s="1714"/>
      <c r="XB66" s="1714"/>
      <c r="XC66" s="1714"/>
      <c r="XD66" s="1714"/>
      <c r="XE66" s="1714"/>
      <c r="XF66" s="1714"/>
      <c r="XG66" s="1714"/>
      <c r="XH66" s="1714"/>
      <c r="XI66" s="1714"/>
      <c r="XJ66" s="1714"/>
      <c r="XK66" s="1714"/>
      <c r="XL66" s="1714"/>
      <c r="XM66" s="1714"/>
      <c r="XN66" s="1714"/>
      <c r="XO66" s="1714"/>
      <c r="XP66" s="1714"/>
      <c r="XQ66" s="1714"/>
      <c r="XR66" s="1714"/>
      <c r="XS66" s="1714"/>
      <c r="XT66" s="1714"/>
      <c r="XU66" s="1714"/>
      <c r="XV66" s="1714"/>
      <c r="XW66" s="1714"/>
      <c r="XX66" s="1714"/>
      <c r="XY66" s="1714"/>
      <c r="XZ66" s="1714"/>
      <c r="YA66" s="1714"/>
      <c r="YB66" s="1714"/>
      <c r="YC66" s="1714"/>
      <c r="YD66" s="1714"/>
      <c r="YE66" s="1714"/>
      <c r="YF66" s="1714"/>
      <c r="YG66" s="1714"/>
      <c r="YH66" s="1714"/>
      <c r="YI66" s="1714"/>
      <c r="YJ66" s="1714"/>
      <c r="YK66" s="1714"/>
      <c r="YL66" s="1714"/>
      <c r="YM66" s="1714"/>
      <c r="YN66" s="1714"/>
      <c r="YO66" s="1714"/>
      <c r="YP66" s="1714"/>
      <c r="YQ66" s="1714"/>
      <c r="YR66" s="1714"/>
      <c r="YS66" s="1714"/>
      <c r="YT66" s="1714"/>
      <c r="YU66" s="1714"/>
      <c r="YV66" s="1714"/>
      <c r="YW66" s="1714"/>
      <c r="YX66" s="1714"/>
      <c r="YY66" s="1714"/>
      <c r="YZ66" s="1714"/>
      <c r="ZA66" s="1714"/>
      <c r="ZB66" s="1714"/>
      <c r="ZC66" s="1714"/>
      <c r="ZD66" s="1714"/>
      <c r="ZE66" s="1714"/>
      <c r="ZF66" s="1714"/>
      <c r="ZG66" s="1714"/>
      <c r="ZH66" s="1714"/>
      <c r="ZI66" s="1714"/>
      <c r="ZJ66" s="1714"/>
      <c r="ZK66" s="1714"/>
      <c r="ZL66" s="1714"/>
      <c r="ZM66" s="1714"/>
      <c r="ZN66" s="1714"/>
      <c r="ZO66" s="1714"/>
      <c r="ZP66" s="1714"/>
      <c r="ZQ66" s="1714"/>
      <c r="ZR66" s="1714"/>
      <c r="ZS66" s="1714"/>
      <c r="ZT66" s="1714"/>
      <c r="ZU66" s="1714"/>
      <c r="ZV66" s="1714"/>
      <c r="ZW66" s="1714"/>
      <c r="ZX66" s="1714"/>
      <c r="ZY66" s="1714"/>
      <c r="ZZ66" s="1714"/>
      <c r="AAA66" s="1714"/>
      <c r="AAB66" s="1714"/>
      <c r="AAC66" s="1714"/>
      <c r="AAD66" s="1714"/>
      <c r="AAE66" s="1714"/>
      <c r="AAF66" s="1714"/>
      <c r="AAG66" s="1714"/>
      <c r="AAH66" s="1714"/>
      <c r="AAI66" s="1714"/>
      <c r="AAJ66" s="1714"/>
      <c r="AAK66" s="1714"/>
      <c r="AAL66" s="1714"/>
      <c r="AAM66" s="1714"/>
      <c r="AAN66" s="1714"/>
      <c r="AAO66" s="1714"/>
      <c r="AAP66" s="1714"/>
      <c r="AAQ66" s="1714"/>
      <c r="AAR66" s="1714"/>
      <c r="AAS66" s="1714"/>
      <c r="AAT66" s="1714"/>
      <c r="AAU66" s="1714"/>
      <c r="AAV66" s="1714"/>
      <c r="AAW66" s="1714"/>
      <c r="AAX66" s="1714"/>
      <c r="AAY66" s="1714"/>
      <c r="AAZ66" s="1714"/>
      <c r="ABA66" s="1714"/>
      <c r="ABB66" s="1714"/>
      <c r="ABC66" s="1714"/>
      <c r="ABD66" s="1714"/>
      <c r="ABE66" s="1714"/>
      <c r="ABF66" s="1714"/>
      <c r="ABG66" s="1714"/>
      <c r="ABH66" s="1714"/>
      <c r="ABI66" s="1714"/>
      <c r="ABJ66" s="1714"/>
      <c r="ABK66" s="1714"/>
      <c r="ABL66" s="1714"/>
      <c r="ABM66" s="1714"/>
      <c r="ABN66" s="1714"/>
      <c r="ABO66" s="1714"/>
      <c r="ABP66" s="1714"/>
      <c r="ABQ66" s="1714"/>
      <c r="ABR66" s="1714"/>
      <c r="ABS66" s="1714"/>
      <c r="ABT66" s="1714"/>
      <c r="ABU66" s="1714"/>
      <c r="ABV66" s="1714"/>
      <c r="ABW66" s="1714"/>
      <c r="ABX66" s="1714"/>
      <c r="ABY66" s="1714"/>
      <c r="ABZ66" s="1714"/>
      <c r="ACA66" s="1714"/>
      <c r="ACB66" s="1714"/>
      <c r="ACC66" s="1714"/>
      <c r="ACD66" s="1714"/>
      <c r="ACE66" s="1714"/>
      <c r="ACF66" s="1714"/>
      <c r="ACG66" s="1714"/>
      <c r="ACH66" s="1714"/>
      <c r="ACI66" s="1714"/>
      <c r="ACJ66" s="1714"/>
      <c r="ACK66" s="1714"/>
      <c r="ACL66" s="1714"/>
      <c r="ACM66" s="1714"/>
      <c r="ACN66" s="1714"/>
      <c r="ACO66" s="1714"/>
      <c r="ACP66" s="1714"/>
      <c r="ACQ66" s="1714"/>
      <c r="ACR66" s="1714"/>
      <c r="ACS66" s="1714"/>
      <c r="ACT66" s="1714"/>
      <c r="ACU66" s="1714"/>
      <c r="ACV66" s="1714"/>
      <c r="ACW66" s="1714"/>
      <c r="ACX66" s="1714"/>
      <c r="ACY66" s="1714"/>
      <c r="ACZ66" s="1714"/>
      <c r="ADA66" s="1714"/>
      <c r="ADB66" s="1714"/>
      <c r="ADC66" s="1714"/>
      <c r="ADD66" s="1714"/>
      <c r="ADE66" s="1714"/>
      <c r="ADF66" s="1714"/>
      <c r="ADG66" s="1714"/>
      <c r="ADH66" s="1714"/>
      <c r="ADI66" s="1714"/>
      <c r="ADJ66" s="1714"/>
      <c r="ADK66" s="1714"/>
      <c r="ADL66" s="1714"/>
      <c r="ADM66" s="1714"/>
      <c r="ADN66" s="1714"/>
      <c r="ADO66" s="1714"/>
      <c r="ADP66" s="1714"/>
      <c r="ADQ66" s="1714"/>
      <c r="ADR66" s="1714"/>
      <c r="ADS66" s="1714"/>
      <c r="ADT66" s="1714"/>
      <c r="ADU66" s="1714"/>
      <c r="ADV66" s="1714"/>
      <c r="ADW66" s="1714"/>
      <c r="ADX66" s="1714"/>
      <c r="ADY66" s="1714"/>
      <c r="ADZ66" s="1714"/>
      <c r="AEA66" s="1714"/>
      <c r="AEB66" s="1714"/>
      <c r="AEC66" s="1714"/>
      <c r="AED66" s="1714"/>
      <c r="AEE66" s="1714"/>
      <c r="AEF66" s="1714"/>
      <c r="AEG66" s="1714"/>
      <c r="AEH66" s="1714"/>
      <c r="AEI66" s="1714"/>
      <c r="AEJ66" s="1714"/>
      <c r="AEK66" s="1714"/>
      <c r="AEL66" s="1714"/>
      <c r="AEM66" s="1714"/>
      <c r="AEN66" s="1714"/>
      <c r="AEO66" s="1714"/>
      <c r="AEP66" s="1714"/>
      <c r="AEQ66" s="1714"/>
      <c r="AER66" s="1714"/>
      <c r="AES66" s="1714"/>
      <c r="AET66" s="1714"/>
      <c r="AEU66" s="1714"/>
      <c r="AEV66" s="1714"/>
      <c r="AEW66" s="1714"/>
      <c r="AEX66" s="1714"/>
      <c r="AEY66" s="1714"/>
      <c r="AEZ66" s="1714"/>
      <c r="AFA66" s="1714"/>
      <c r="AFB66" s="1714"/>
      <c r="AFC66" s="1714"/>
      <c r="AFD66" s="1714"/>
      <c r="AFE66" s="1714"/>
      <c r="AFF66" s="1714"/>
      <c r="AFG66" s="1714"/>
      <c r="AFH66" s="1714"/>
      <c r="AFI66" s="1714"/>
      <c r="AFJ66" s="1714"/>
      <c r="AFK66" s="1714"/>
      <c r="AFL66" s="1714"/>
      <c r="AFM66" s="1714"/>
      <c r="AFN66" s="1714"/>
      <c r="AFO66" s="1714"/>
      <c r="AFP66" s="1714"/>
      <c r="AFQ66" s="1714"/>
      <c r="AFR66" s="1714"/>
      <c r="AFS66" s="1714"/>
      <c r="AFT66" s="1714"/>
      <c r="AFU66" s="1714"/>
      <c r="AFV66" s="1714"/>
      <c r="AFW66" s="1714"/>
      <c r="AFX66" s="1714"/>
      <c r="AFY66" s="1714"/>
      <c r="AFZ66" s="1714"/>
      <c r="AGA66" s="1714"/>
      <c r="AGB66" s="1714"/>
      <c r="AGC66" s="1714"/>
      <c r="AGD66" s="1714"/>
      <c r="AGE66" s="1714"/>
      <c r="AGF66" s="1714"/>
      <c r="AGG66" s="1714"/>
      <c r="AGH66" s="1714"/>
      <c r="AGI66" s="1714"/>
      <c r="AGJ66" s="1714"/>
      <c r="AGK66" s="1714"/>
      <c r="AGL66" s="1714"/>
      <c r="AGM66" s="1714"/>
      <c r="AGN66" s="1714"/>
      <c r="AGO66" s="1714"/>
      <c r="AGP66" s="1714"/>
      <c r="AGQ66" s="1714"/>
      <c r="AGR66" s="1714"/>
      <c r="AGS66" s="1714"/>
      <c r="AGT66" s="1714"/>
      <c r="AGU66" s="1714"/>
      <c r="AGV66" s="1714"/>
      <c r="AGW66" s="1714"/>
      <c r="AGX66" s="1714"/>
      <c r="AGY66" s="1714"/>
      <c r="AGZ66" s="1714"/>
      <c r="AHA66" s="1714"/>
      <c r="AHB66" s="1714"/>
      <c r="AHC66" s="1714"/>
      <c r="AHD66" s="1714"/>
      <c r="AHE66" s="1714"/>
      <c r="AHF66" s="1714"/>
      <c r="AHG66" s="1714"/>
      <c r="AHH66" s="1714"/>
      <c r="AHI66" s="1714"/>
      <c r="AHJ66" s="1714"/>
      <c r="AHK66" s="1714"/>
      <c r="AHL66" s="1714"/>
      <c r="AHM66" s="1714"/>
      <c r="AHN66" s="1714"/>
      <c r="AHO66" s="1714"/>
      <c r="AHP66" s="1714"/>
      <c r="AHQ66" s="1714"/>
      <c r="AHR66" s="1714"/>
      <c r="AHS66" s="1714"/>
      <c r="AHT66" s="1714"/>
      <c r="AHU66" s="1714"/>
      <c r="AHV66" s="1714"/>
      <c r="AHW66" s="1714"/>
      <c r="AHX66" s="1714"/>
      <c r="AHY66" s="1714"/>
      <c r="AHZ66" s="1714"/>
      <c r="AIA66" s="1714"/>
      <c r="AIB66" s="1714"/>
      <c r="AIC66" s="1714"/>
      <c r="AID66" s="1714"/>
      <c r="AIE66" s="1714"/>
      <c r="AIF66" s="1714"/>
      <c r="AIG66" s="1714"/>
      <c r="AIH66" s="1714"/>
      <c r="AII66" s="1714"/>
      <c r="AIJ66" s="1714"/>
      <c r="AIK66" s="1714"/>
      <c r="AIL66" s="1714"/>
      <c r="AIM66" s="1714"/>
      <c r="AIN66" s="1714"/>
      <c r="AIO66" s="1714"/>
      <c r="AIP66" s="1714"/>
      <c r="AIQ66" s="1714"/>
      <c r="AIR66" s="1714"/>
      <c r="AIS66" s="1714"/>
      <c r="AIT66" s="1714"/>
      <c r="AIU66" s="1714"/>
      <c r="AIV66" s="1714"/>
      <c r="AIW66" s="1714"/>
      <c r="AIX66" s="1714"/>
      <c r="AIY66" s="1714"/>
      <c r="AIZ66" s="1714"/>
      <c r="AJA66" s="1714"/>
      <c r="AJB66" s="1714"/>
      <c r="AJC66" s="1714"/>
      <c r="AJD66" s="1714"/>
      <c r="AJE66" s="1714"/>
      <c r="AJF66" s="1714"/>
      <c r="AJG66" s="1714"/>
      <c r="AJH66" s="1714"/>
      <c r="AJI66" s="1714"/>
      <c r="AJJ66" s="1714"/>
      <c r="AJK66" s="1714"/>
      <c r="AJL66" s="1714"/>
      <c r="AJM66" s="1714"/>
      <c r="AJN66" s="1714"/>
      <c r="AJO66" s="1714"/>
      <c r="AJP66" s="1714"/>
      <c r="AJQ66" s="1714"/>
      <c r="AJR66" s="1714"/>
      <c r="AJS66" s="1714"/>
      <c r="AJT66" s="1714"/>
      <c r="AJU66" s="1714"/>
      <c r="AJV66" s="1714"/>
      <c r="AJW66" s="1714"/>
      <c r="AJX66" s="1714"/>
      <c r="AJY66" s="1714"/>
      <c r="AJZ66" s="1714"/>
      <c r="AKA66" s="1714"/>
      <c r="AKB66" s="1714"/>
      <c r="AKC66" s="1714"/>
      <c r="AKD66" s="1714"/>
      <c r="AKE66" s="1714"/>
      <c r="AKF66" s="1714"/>
      <c r="AKG66" s="1714"/>
      <c r="AKH66" s="1714"/>
      <c r="AKI66" s="1714"/>
      <c r="AKJ66" s="1714"/>
      <c r="AKK66" s="1714"/>
      <c r="AKL66" s="1714"/>
      <c r="AKM66" s="1714"/>
      <c r="AKN66" s="1714"/>
      <c r="AKO66" s="1714"/>
      <c r="AKP66" s="1714"/>
      <c r="AKQ66" s="1714"/>
      <c r="AKR66" s="1714"/>
      <c r="AKS66" s="1714"/>
      <c r="AKT66" s="1714"/>
      <c r="AKU66" s="1714"/>
      <c r="AKV66" s="1714"/>
      <c r="AKW66" s="1714"/>
      <c r="AKX66" s="1714"/>
      <c r="AKY66" s="1714"/>
      <c r="AKZ66" s="1714"/>
      <c r="ALA66" s="1714"/>
      <c r="ALB66" s="1714"/>
      <c r="ALC66" s="1714"/>
      <c r="ALD66" s="1714"/>
      <c r="ALE66" s="1714"/>
      <c r="ALF66" s="1714"/>
      <c r="ALG66" s="1714"/>
      <c r="ALH66" s="1714"/>
      <c r="ALI66" s="1714"/>
      <c r="ALJ66" s="1714"/>
      <c r="ALK66" s="1714"/>
      <c r="ALL66" s="1714"/>
      <c r="ALM66" s="1714"/>
      <c r="ALN66" s="1714"/>
      <c r="ALO66" s="1714"/>
      <c r="ALP66" s="1714"/>
      <c r="ALQ66" s="1714"/>
      <c r="ALR66" s="1714"/>
      <c r="ALS66" s="1714"/>
      <c r="ALT66" s="1714"/>
      <c r="ALU66" s="1714"/>
      <c r="ALV66" s="1714"/>
      <c r="ALW66" s="1714"/>
      <c r="ALX66" s="1714"/>
      <c r="ALY66" s="1714"/>
      <c r="ALZ66" s="1714"/>
      <c r="AMA66" s="1714"/>
      <c r="AMB66" s="1714"/>
      <c r="AMC66" s="1714"/>
      <c r="AMD66" s="1714"/>
      <c r="AME66" s="1714"/>
      <c r="AMF66" s="1714"/>
      <c r="AMG66" s="1714"/>
      <c r="AMH66" s="1714"/>
      <c r="AMI66" s="1714"/>
      <c r="AMJ66" s="1714"/>
      <c r="AMK66" s="1714"/>
    </row>
    <row r="67" spans="1:1025" s="1409" customFormat="1">
      <c r="A67" s="1714"/>
      <c r="B67" s="1714"/>
      <c r="C67" s="1714"/>
      <c r="D67" s="1714"/>
      <c r="E67" s="1714"/>
      <c r="F67" s="1714"/>
      <c r="G67" s="1714"/>
      <c r="H67" s="1714"/>
      <c r="I67" s="1714"/>
      <c r="J67" s="1714"/>
      <c r="K67" s="1714"/>
      <c r="L67" s="1714"/>
      <c r="M67" s="1714"/>
      <c r="N67" s="1714"/>
      <c r="O67" s="1714"/>
      <c r="P67" s="1714"/>
      <c r="Q67" s="1714"/>
      <c r="R67" s="1740"/>
      <c r="S67" s="1714"/>
      <c r="T67" s="1714"/>
      <c r="U67" s="1714"/>
      <c r="V67" s="1714"/>
      <c r="W67" s="1714"/>
      <c r="X67" s="1714"/>
      <c r="Y67" s="1714"/>
      <c r="Z67" s="1714"/>
      <c r="AA67" s="1714"/>
      <c r="AB67" s="1714"/>
      <c r="AC67" s="1714"/>
      <c r="AD67" s="1714"/>
      <c r="AE67" s="1714"/>
      <c r="AF67" s="1714"/>
      <c r="AG67" s="1714"/>
      <c r="AH67" s="1714"/>
      <c r="AI67" s="1714"/>
      <c r="AJ67" s="1714"/>
      <c r="AK67" s="1714"/>
      <c r="AL67" s="1714"/>
      <c r="AM67" s="1714"/>
      <c r="AN67" s="1714"/>
      <c r="AO67" s="1714"/>
      <c r="AP67" s="1714"/>
      <c r="AQ67" s="1714"/>
      <c r="AR67" s="1714"/>
      <c r="AS67" s="1714"/>
      <c r="AT67" s="1714"/>
      <c r="AU67" s="1714"/>
      <c r="AV67" s="1714"/>
      <c r="AW67" s="1714"/>
      <c r="AX67" s="1714"/>
      <c r="AY67" s="1714"/>
      <c r="AZ67" s="1714"/>
      <c r="BA67" s="1714"/>
      <c r="BB67" s="1714"/>
      <c r="BC67" s="1714"/>
      <c r="BD67" s="1714"/>
      <c r="BE67" s="1714"/>
      <c r="BF67" s="1714"/>
      <c r="BG67" s="1714"/>
      <c r="BH67" s="1714"/>
      <c r="BI67" s="1714"/>
      <c r="BJ67" s="1714"/>
      <c r="BK67" s="1714"/>
      <c r="BL67" s="1714"/>
      <c r="BM67" s="1714"/>
      <c r="BN67" s="1714"/>
      <c r="BO67" s="1714"/>
      <c r="BP67" s="1714"/>
      <c r="BQ67" s="1714"/>
      <c r="BR67" s="1714"/>
      <c r="BS67" s="1714"/>
      <c r="BT67" s="1714"/>
      <c r="BU67" s="1714"/>
      <c r="BV67" s="1714"/>
      <c r="BW67" s="1714"/>
      <c r="BX67" s="1714"/>
      <c r="BY67" s="1714"/>
      <c r="BZ67" s="1714"/>
      <c r="CA67" s="1714"/>
      <c r="CB67" s="1714"/>
      <c r="CC67" s="1714"/>
      <c r="CD67" s="1714"/>
      <c r="CE67" s="1714"/>
      <c r="CF67" s="1714"/>
      <c r="CG67" s="1714"/>
      <c r="CH67" s="1714"/>
      <c r="CI67" s="1714"/>
      <c r="CJ67" s="1714"/>
      <c r="CK67" s="1714"/>
      <c r="CL67" s="1714"/>
      <c r="CM67" s="1714"/>
      <c r="CN67" s="1714"/>
      <c r="CO67" s="1714"/>
      <c r="CP67" s="1714"/>
      <c r="CQ67" s="1714"/>
      <c r="CR67" s="1714"/>
      <c r="CS67" s="1714"/>
      <c r="CT67" s="1714"/>
      <c r="CU67" s="1714"/>
      <c r="CV67" s="1714"/>
      <c r="CW67" s="1714"/>
      <c r="CX67" s="1714"/>
      <c r="CY67" s="1714"/>
      <c r="CZ67" s="1714"/>
      <c r="DA67" s="1714"/>
      <c r="DB67" s="1714"/>
      <c r="DC67" s="1714"/>
      <c r="DD67" s="1714"/>
      <c r="DE67" s="1714"/>
      <c r="DF67" s="1714"/>
      <c r="DG67" s="1714"/>
      <c r="DH67" s="1714"/>
      <c r="DI67" s="1714"/>
      <c r="DJ67" s="1714"/>
      <c r="DK67" s="1714"/>
      <c r="DL67" s="1714"/>
      <c r="DM67" s="1714"/>
      <c r="DN67" s="1714"/>
      <c r="DO67" s="1714"/>
      <c r="DP67" s="1714"/>
      <c r="DQ67" s="1714"/>
      <c r="DR67" s="1714"/>
      <c r="DS67" s="1714"/>
      <c r="DT67" s="1714"/>
      <c r="DU67" s="1714"/>
      <c r="DV67" s="1714"/>
      <c r="DW67" s="1714"/>
      <c r="DX67" s="1714"/>
      <c r="DY67" s="1714"/>
      <c r="DZ67" s="1714"/>
      <c r="EA67" s="1714"/>
      <c r="EB67" s="1714"/>
      <c r="EC67" s="1714"/>
      <c r="ED67" s="1714"/>
      <c r="EE67" s="1714"/>
      <c r="EF67" s="1714"/>
      <c r="EG67" s="1714"/>
      <c r="EH67" s="1714"/>
      <c r="EI67" s="1714"/>
      <c r="EJ67" s="1714"/>
      <c r="EK67" s="1714"/>
      <c r="EL67" s="1714"/>
      <c r="EM67" s="1714"/>
      <c r="EN67" s="1714"/>
      <c r="EO67" s="1714"/>
      <c r="EP67" s="1714"/>
      <c r="EQ67" s="1714"/>
      <c r="ER67" s="1714"/>
      <c r="ES67" s="1714"/>
      <c r="ET67" s="1714"/>
      <c r="EU67" s="1714"/>
      <c r="EV67" s="1714"/>
      <c r="EW67" s="1714"/>
      <c r="EX67" s="1714"/>
      <c r="EY67" s="1714"/>
      <c r="EZ67" s="1714"/>
      <c r="FA67" s="1714"/>
      <c r="FB67" s="1714"/>
      <c r="FC67" s="1714"/>
      <c r="FD67" s="1714"/>
      <c r="FE67" s="1714"/>
      <c r="FF67" s="1714"/>
      <c r="FG67" s="1714"/>
      <c r="FH67" s="1714"/>
      <c r="FI67" s="1714"/>
      <c r="FJ67" s="1714"/>
      <c r="FK67" s="1714"/>
      <c r="FL67" s="1714"/>
      <c r="FM67" s="1714"/>
      <c r="FN67" s="1714"/>
      <c r="FO67" s="1714"/>
      <c r="FP67" s="1714"/>
      <c r="FQ67" s="1714"/>
      <c r="FR67" s="1714"/>
      <c r="FS67" s="1714"/>
      <c r="FT67" s="1714"/>
      <c r="FU67" s="1714"/>
      <c r="FV67" s="1714"/>
      <c r="FW67" s="1714"/>
      <c r="FX67" s="1714"/>
      <c r="FY67" s="1714"/>
      <c r="FZ67" s="1714"/>
      <c r="GA67" s="1714"/>
      <c r="GB67" s="1714"/>
      <c r="GC67" s="1714"/>
      <c r="GD67" s="1714"/>
      <c r="GE67" s="1714"/>
      <c r="GF67" s="1714"/>
      <c r="GG67" s="1714"/>
      <c r="GH67" s="1714"/>
      <c r="GI67" s="1714"/>
      <c r="GJ67" s="1714"/>
      <c r="GK67" s="1714"/>
      <c r="GL67" s="1714"/>
      <c r="GM67" s="1714"/>
      <c r="GN67" s="1714"/>
      <c r="GO67" s="1714"/>
      <c r="GP67" s="1714"/>
      <c r="GQ67" s="1714"/>
      <c r="GR67" s="1714"/>
      <c r="GS67" s="1714"/>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c r="KL67" s="1714"/>
      <c r="KM67" s="1714"/>
      <c r="KN67" s="1714"/>
      <c r="KO67" s="1714"/>
      <c r="KP67" s="1714"/>
      <c r="KQ67" s="1714"/>
      <c r="KR67" s="1714"/>
      <c r="KS67" s="1714"/>
      <c r="KT67" s="1714"/>
      <c r="KU67" s="1714"/>
      <c r="KV67" s="1714"/>
      <c r="KW67" s="1714"/>
      <c r="KX67" s="1714"/>
      <c r="KY67" s="1714"/>
      <c r="KZ67" s="1714"/>
      <c r="LA67" s="1714"/>
      <c r="LB67" s="1714"/>
      <c r="LC67" s="1714"/>
      <c r="LD67" s="1714"/>
      <c r="LE67" s="1714"/>
      <c r="LF67" s="1714"/>
      <c r="LG67" s="1714"/>
      <c r="LH67" s="1714"/>
      <c r="LI67" s="1714"/>
      <c r="LJ67" s="1714"/>
      <c r="LK67" s="1714"/>
      <c r="LL67" s="1714"/>
      <c r="LM67" s="1714"/>
      <c r="LN67" s="1714"/>
      <c r="LO67" s="1714"/>
      <c r="LP67" s="1714"/>
      <c r="LQ67" s="1714"/>
      <c r="LR67" s="1714"/>
      <c r="LS67" s="1714"/>
      <c r="LT67" s="1714"/>
      <c r="LU67" s="1714"/>
      <c r="LV67" s="1714"/>
      <c r="LW67" s="1714"/>
      <c r="LX67" s="1714"/>
      <c r="LY67" s="1714"/>
      <c r="LZ67" s="1714"/>
      <c r="MA67" s="1714"/>
      <c r="MB67" s="1714"/>
      <c r="MC67" s="1714"/>
      <c r="MD67" s="1714"/>
      <c r="ME67" s="1714"/>
      <c r="MF67" s="1714"/>
      <c r="MG67" s="1714"/>
      <c r="MH67" s="1714"/>
      <c r="MI67" s="1714"/>
      <c r="MJ67" s="1714"/>
      <c r="MK67" s="1714"/>
      <c r="ML67" s="1714"/>
      <c r="MM67" s="1714"/>
      <c r="MN67" s="1714"/>
      <c r="MO67" s="1714"/>
      <c r="MP67" s="1714"/>
      <c r="MQ67" s="1714"/>
      <c r="MR67" s="1714"/>
      <c r="MS67" s="1714"/>
      <c r="MT67" s="1714"/>
      <c r="MU67" s="1714"/>
      <c r="MV67" s="1714"/>
      <c r="MW67" s="1714"/>
      <c r="MX67" s="1714"/>
      <c r="MY67" s="1714"/>
      <c r="MZ67" s="1714"/>
      <c r="NA67" s="1714"/>
      <c r="NB67" s="1714"/>
      <c r="NC67" s="1714"/>
      <c r="ND67" s="1714"/>
      <c r="NE67" s="1714"/>
      <c r="NF67" s="1714"/>
      <c r="NG67" s="1714"/>
      <c r="NH67" s="1714"/>
      <c r="NI67" s="1714"/>
      <c r="NJ67" s="1714"/>
      <c r="NK67" s="1714"/>
      <c r="NL67" s="1714"/>
      <c r="NM67" s="1714"/>
      <c r="NN67" s="1714"/>
      <c r="NO67" s="1714"/>
      <c r="NP67" s="1714"/>
      <c r="NQ67" s="1714"/>
      <c r="NR67" s="1714"/>
      <c r="NS67" s="1714"/>
      <c r="NT67" s="1714"/>
      <c r="NU67" s="1714"/>
      <c r="NV67" s="1714"/>
      <c r="NW67" s="1714"/>
      <c r="NX67" s="1714"/>
      <c r="NY67" s="1714"/>
      <c r="NZ67" s="1714"/>
      <c r="OA67" s="1714"/>
      <c r="OB67" s="1714"/>
      <c r="OC67" s="1714"/>
      <c r="OD67" s="1714"/>
      <c r="OE67" s="1714"/>
      <c r="OF67" s="1714"/>
      <c r="OG67" s="1714"/>
      <c r="OH67" s="1714"/>
      <c r="OI67" s="1714"/>
      <c r="OJ67" s="1714"/>
      <c r="OK67" s="1714"/>
      <c r="OL67" s="1714"/>
      <c r="OM67" s="1714"/>
      <c r="ON67" s="1714"/>
      <c r="OO67" s="1714"/>
      <c r="OP67" s="1714"/>
      <c r="OQ67" s="1714"/>
      <c r="OR67" s="1714"/>
      <c r="OS67" s="1714"/>
      <c r="OT67" s="1714"/>
      <c r="OU67" s="1714"/>
      <c r="OV67" s="1714"/>
      <c r="OW67" s="1714"/>
      <c r="OX67" s="1714"/>
      <c r="OY67" s="1714"/>
      <c r="OZ67" s="1714"/>
      <c r="PA67" s="1714"/>
      <c r="PB67" s="1714"/>
      <c r="PC67" s="1714"/>
      <c r="PD67" s="1714"/>
      <c r="PE67" s="1714"/>
      <c r="PF67" s="1714"/>
      <c r="PG67" s="1714"/>
      <c r="PH67" s="1714"/>
      <c r="PI67" s="1714"/>
      <c r="PJ67" s="1714"/>
      <c r="PK67" s="1714"/>
      <c r="PL67" s="1714"/>
      <c r="PM67" s="1714"/>
      <c r="PN67" s="1714"/>
      <c r="PO67" s="1714"/>
      <c r="PP67" s="1714"/>
      <c r="PQ67" s="1714"/>
      <c r="PR67" s="1714"/>
      <c r="PS67" s="1714"/>
      <c r="PT67" s="1714"/>
      <c r="PU67" s="1714"/>
      <c r="PV67" s="1714"/>
      <c r="PW67" s="1714"/>
      <c r="PX67" s="1714"/>
      <c r="PY67" s="1714"/>
      <c r="PZ67" s="1714"/>
      <c r="QA67" s="1714"/>
      <c r="QB67" s="1714"/>
      <c r="QC67" s="1714"/>
      <c r="QD67" s="1714"/>
      <c r="QE67" s="1714"/>
      <c r="QF67" s="1714"/>
      <c r="QG67" s="1714"/>
      <c r="QH67" s="1714"/>
      <c r="QI67" s="1714"/>
      <c r="QJ67" s="1714"/>
      <c r="QK67" s="1714"/>
      <c r="QL67" s="1714"/>
      <c r="QM67" s="1714"/>
      <c r="QN67" s="1714"/>
      <c r="QO67" s="1714"/>
      <c r="QP67" s="1714"/>
      <c r="QQ67" s="1714"/>
      <c r="QR67" s="1714"/>
      <c r="QS67" s="1714"/>
      <c r="QT67" s="1714"/>
      <c r="QU67" s="1714"/>
      <c r="QV67" s="1714"/>
      <c r="QW67" s="1714"/>
      <c r="QX67" s="1714"/>
      <c r="QY67" s="1714"/>
      <c r="QZ67" s="1714"/>
      <c r="RA67" s="1714"/>
      <c r="RB67" s="1714"/>
      <c r="RC67" s="1714"/>
      <c r="RD67" s="1714"/>
      <c r="RE67" s="1714"/>
      <c r="RF67" s="1714"/>
      <c r="RG67" s="1714"/>
      <c r="RH67" s="1714"/>
      <c r="RI67" s="1714"/>
      <c r="RJ67" s="1714"/>
      <c r="RK67" s="1714"/>
      <c r="RL67" s="1714"/>
      <c r="RM67" s="1714"/>
      <c r="RN67" s="1714"/>
      <c r="RO67" s="1714"/>
      <c r="RP67" s="1714"/>
      <c r="RQ67" s="1714"/>
      <c r="RR67" s="1714"/>
      <c r="RS67" s="1714"/>
      <c r="RT67" s="1714"/>
      <c r="RU67" s="1714"/>
      <c r="RV67" s="1714"/>
      <c r="RW67" s="1714"/>
      <c r="RX67" s="1714"/>
      <c r="RY67" s="1714"/>
      <c r="RZ67" s="1714"/>
      <c r="SA67" s="1714"/>
      <c r="SB67" s="1714"/>
      <c r="SC67" s="1714"/>
      <c r="SD67" s="1714"/>
      <c r="SE67" s="1714"/>
      <c r="SF67" s="1714"/>
      <c r="SG67" s="1714"/>
      <c r="SH67" s="1714"/>
      <c r="SI67" s="1714"/>
      <c r="SJ67" s="1714"/>
      <c r="SK67" s="1714"/>
      <c r="SL67" s="1714"/>
      <c r="SM67" s="1714"/>
      <c r="SN67" s="1714"/>
      <c r="SO67" s="1714"/>
      <c r="SP67" s="1714"/>
      <c r="SQ67" s="1714"/>
      <c r="SR67" s="1714"/>
      <c r="SS67" s="1714"/>
      <c r="ST67" s="1714"/>
      <c r="SU67" s="1714"/>
      <c r="SV67" s="1714"/>
      <c r="SW67" s="1714"/>
      <c r="SX67" s="1714"/>
      <c r="SY67" s="1714"/>
      <c r="SZ67" s="1714"/>
      <c r="TA67" s="1714"/>
      <c r="TB67" s="1714"/>
      <c r="TC67" s="1714"/>
      <c r="TD67" s="1714"/>
      <c r="TE67" s="1714"/>
      <c r="TF67" s="1714"/>
      <c r="TG67" s="1714"/>
      <c r="TH67" s="1714"/>
      <c r="TI67" s="1714"/>
      <c r="TJ67" s="1714"/>
      <c r="TK67" s="1714"/>
      <c r="TL67" s="1714"/>
      <c r="TM67" s="1714"/>
      <c r="TN67" s="1714"/>
      <c r="TO67" s="1714"/>
      <c r="TP67" s="1714"/>
      <c r="TQ67" s="1714"/>
      <c r="TR67" s="1714"/>
      <c r="TS67" s="1714"/>
      <c r="TT67" s="1714"/>
      <c r="TU67" s="1714"/>
      <c r="TV67" s="1714"/>
      <c r="TW67" s="1714"/>
      <c r="TX67" s="1714"/>
      <c r="TY67" s="1714"/>
      <c r="TZ67" s="1714"/>
      <c r="UA67" s="1714"/>
      <c r="UB67" s="1714"/>
      <c r="UC67" s="1714"/>
      <c r="UD67" s="1714"/>
      <c r="UE67" s="1714"/>
      <c r="UF67" s="1714"/>
      <c r="UG67" s="1714"/>
      <c r="UH67" s="1714"/>
      <c r="UI67" s="1714"/>
      <c r="UJ67" s="1714"/>
      <c r="UK67" s="1714"/>
      <c r="UL67" s="1714"/>
      <c r="UM67" s="1714"/>
      <c r="UN67" s="1714"/>
      <c r="UO67" s="1714"/>
      <c r="UP67" s="1714"/>
      <c r="UQ67" s="1714"/>
      <c r="UR67" s="1714"/>
      <c r="US67" s="1714"/>
      <c r="UT67" s="1714"/>
      <c r="UU67" s="1714"/>
      <c r="UV67" s="1714"/>
      <c r="UW67" s="1714"/>
      <c r="UX67" s="1714"/>
      <c r="UY67" s="1714"/>
      <c r="UZ67" s="1714"/>
      <c r="VA67" s="1714"/>
      <c r="VB67" s="1714"/>
      <c r="VC67" s="1714"/>
      <c r="VD67" s="1714"/>
      <c r="VE67" s="1714"/>
      <c r="VF67" s="1714"/>
      <c r="VG67" s="1714"/>
      <c r="VH67" s="1714"/>
      <c r="VI67" s="1714"/>
      <c r="VJ67" s="1714"/>
      <c r="VK67" s="1714"/>
      <c r="VL67" s="1714"/>
      <c r="VM67" s="1714"/>
      <c r="VN67" s="1714"/>
      <c r="VO67" s="1714"/>
      <c r="VP67" s="1714"/>
      <c r="VQ67" s="1714"/>
      <c r="VR67" s="1714"/>
      <c r="VS67" s="1714"/>
      <c r="VT67" s="1714"/>
      <c r="VU67" s="1714"/>
      <c r="VV67" s="1714"/>
      <c r="VW67" s="1714"/>
      <c r="VX67" s="1714"/>
      <c r="VY67" s="1714"/>
      <c r="VZ67" s="1714"/>
      <c r="WA67" s="1714"/>
      <c r="WB67" s="1714"/>
      <c r="WC67" s="1714"/>
      <c r="WD67" s="1714"/>
      <c r="WE67" s="1714"/>
      <c r="WF67" s="1714"/>
      <c r="WG67" s="1714"/>
      <c r="WH67" s="1714"/>
      <c r="WI67" s="1714"/>
      <c r="WJ67" s="1714"/>
      <c r="WK67" s="1714"/>
      <c r="WL67" s="1714"/>
      <c r="WM67" s="1714"/>
      <c r="WN67" s="1714"/>
      <c r="WO67" s="1714"/>
      <c r="WP67" s="1714"/>
      <c r="WQ67" s="1714"/>
      <c r="WR67" s="1714"/>
      <c r="WS67" s="1714"/>
      <c r="WT67" s="1714"/>
      <c r="WU67" s="1714"/>
      <c r="WV67" s="1714"/>
      <c r="WW67" s="1714"/>
      <c r="WX67" s="1714"/>
      <c r="WY67" s="1714"/>
      <c r="WZ67" s="1714"/>
      <c r="XA67" s="1714"/>
      <c r="XB67" s="1714"/>
      <c r="XC67" s="1714"/>
      <c r="XD67" s="1714"/>
      <c r="XE67" s="1714"/>
      <c r="XF67" s="1714"/>
      <c r="XG67" s="1714"/>
      <c r="XH67" s="1714"/>
      <c r="XI67" s="1714"/>
      <c r="XJ67" s="1714"/>
      <c r="XK67" s="1714"/>
      <c r="XL67" s="1714"/>
      <c r="XM67" s="1714"/>
      <c r="XN67" s="1714"/>
      <c r="XO67" s="1714"/>
      <c r="XP67" s="1714"/>
      <c r="XQ67" s="1714"/>
      <c r="XR67" s="1714"/>
      <c r="XS67" s="1714"/>
      <c r="XT67" s="1714"/>
      <c r="XU67" s="1714"/>
      <c r="XV67" s="1714"/>
      <c r="XW67" s="1714"/>
      <c r="XX67" s="1714"/>
      <c r="XY67" s="1714"/>
      <c r="XZ67" s="1714"/>
      <c r="YA67" s="1714"/>
      <c r="YB67" s="1714"/>
      <c r="YC67" s="1714"/>
      <c r="YD67" s="1714"/>
      <c r="YE67" s="1714"/>
      <c r="YF67" s="1714"/>
      <c r="YG67" s="1714"/>
      <c r="YH67" s="1714"/>
      <c r="YI67" s="1714"/>
      <c r="YJ67" s="1714"/>
      <c r="YK67" s="1714"/>
      <c r="YL67" s="1714"/>
      <c r="YM67" s="1714"/>
      <c r="YN67" s="1714"/>
      <c r="YO67" s="1714"/>
      <c r="YP67" s="1714"/>
      <c r="YQ67" s="1714"/>
      <c r="YR67" s="1714"/>
      <c r="YS67" s="1714"/>
      <c r="YT67" s="1714"/>
      <c r="YU67" s="1714"/>
      <c r="YV67" s="1714"/>
      <c r="YW67" s="1714"/>
      <c r="YX67" s="1714"/>
      <c r="YY67" s="1714"/>
      <c r="YZ67" s="1714"/>
      <c r="ZA67" s="1714"/>
      <c r="ZB67" s="1714"/>
      <c r="ZC67" s="1714"/>
      <c r="ZD67" s="1714"/>
      <c r="ZE67" s="1714"/>
      <c r="ZF67" s="1714"/>
      <c r="ZG67" s="1714"/>
      <c r="ZH67" s="1714"/>
      <c r="ZI67" s="1714"/>
      <c r="ZJ67" s="1714"/>
      <c r="ZK67" s="1714"/>
      <c r="ZL67" s="1714"/>
      <c r="ZM67" s="1714"/>
      <c r="ZN67" s="1714"/>
      <c r="ZO67" s="1714"/>
      <c r="ZP67" s="1714"/>
      <c r="ZQ67" s="1714"/>
      <c r="ZR67" s="1714"/>
      <c r="ZS67" s="1714"/>
      <c r="ZT67" s="1714"/>
      <c r="ZU67" s="1714"/>
      <c r="ZV67" s="1714"/>
      <c r="ZW67" s="1714"/>
      <c r="ZX67" s="1714"/>
      <c r="ZY67" s="1714"/>
      <c r="ZZ67" s="1714"/>
      <c r="AAA67" s="1714"/>
      <c r="AAB67" s="1714"/>
      <c r="AAC67" s="1714"/>
      <c r="AAD67" s="1714"/>
      <c r="AAE67" s="1714"/>
      <c r="AAF67" s="1714"/>
      <c r="AAG67" s="1714"/>
      <c r="AAH67" s="1714"/>
      <c r="AAI67" s="1714"/>
      <c r="AAJ67" s="1714"/>
      <c r="AAK67" s="1714"/>
      <c r="AAL67" s="1714"/>
      <c r="AAM67" s="1714"/>
      <c r="AAN67" s="1714"/>
      <c r="AAO67" s="1714"/>
      <c r="AAP67" s="1714"/>
      <c r="AAQ67" s="1714"/>
      <c r="AAR67" s="1714"/>
      <c r="AAS67" s="1714"/>
      <c r="AAT67" s="1714"/>
      <c r="AAU67" s="1714"/>
      <c r="AAV67" s="1714"/>
      <c r="AAW67" s="1714"/>
      <c r="AAX67" s="1714"/>
      <c r="AAY67" s="1714"/>
      <c r="AAZ67" s="1714"/>
      <c r="ABA67" s="1714"/>
      <c r="ABB67" s="1714"/>
      <c r="ABC67" s="1714"/>
      <c r="ABD67" s="1714"/>
      <c r="ABE67" s="1714"/>
      <c r="ABF67" s="1714"/>
      <c r="ABG67" s="1714"/>
      <c r="ABH67" s="1714"/>
      <c r="ABI67" s="1714"/>
      <c r="ABJ67" s="1714"/>
      <c r="ABK67" s="1714"/>
      <c r="ABL67" s="1714"/>
      <c r="ABM67" s="1714"/>
      <c r="ABN67" s="1714"/>
      <c r="ABO67" s="1714"/>
      <c r="ABP67" s="1714"/>
      <c r="ABQ67" s="1714"/>
      <c r="ABR67" s="1714"/>
      <c r="ABS67" s="1714"/>
      <c r="ABT67" s="1714"/>
      <c r="ABU67" s="1714"/>
      <c r="ABV67" s="1714"/>
      <c r="ABW67" s="1714"/>
      <c r="ABX67" s="1714"/>
      <c r="ABY67" s="1714"/>
      <c r="ABZ67" s="1714"/>
      <c r="ACA67" s="1714"/>
      <c r="ACB67" s="1714"/>
      <c r="ACC67" s="1714"/>
      <c r="ACD67" s="1714"/>
      <c r="ACE67" s="1714"/>
      <c r="ACF67" s="1714"/>
      <c r="ACG67" s="1714"/>
      <c r="ACH67" s="1714"/>
      <c r="ACI67" s="1714"/>
      <c r="ACJ67" s="1714"/>
      <c r="ACK67" s="1714"/>
      <c r="ACL67" s="1714"/>
      <c r="ACM67" s="1714"/>
      <c r="ACN67" s="1714"/>
      <c r="ACO67" s="1714"/>
      <c r="ACP67" s="1714"/>
      <c r="ACQ67" s="1714"/>
      <c r="ACR67" s="1714"/>
      <c r="ACS67" s="1714"/>
      <c r="ACT67" s="1714"/>
      <c r="ACU67" s="1714"/>
      <c r="ACV67" s="1714"/>
      <c r="ACW67" s="1714"/>
      <c r="ACX67" s="1714"/>
      <c r="ACY67" s="1714"/>
      <c r="ACZ67" s="1714"/>
      <c r="ADA67" s="1714"/>
      <c r="ADB67" s="1714"/>
      <c r="ADC67" s="1714"/>
      <c r="ADD67" s="1714"/>
      <c r="ADE67" s="1714"/>
      <c r="ADF67" s="1714"/>
      <c r="ADG67" s="1714"/>
      <c r="ADH67" s="1714"/>
      <c r="ADI67" s="1714"/>
      <c r="ADJ67" s="1714"/>
      <c r="ADK67" s="1714"/>
      <c r="ADL67" s="1714"/>
      <c r="ADM67" s="1714"/>
      <c r="ADN67" s="1714"/>
      <c r="ADO67" s="1714"/>
      <c r="ADP67" s="1714"/>
      <c r="ADQ67" s="1714"/>
      <c r="ADR67" s="1714"/>
      <c r="ADS67" s="1714"/>
      <c r="ADT67" s="1714"/>
      <c r="ADU67" s="1714"/>
      <c r="ADV67" s="1714"/>
      <c r="ADW67" s="1714"/>
      <c r="ADX67" s="1714"/>
      <c r="ADY67" s="1714"/>
      <c r="ADZ67" s="1714"/>
      <c r="AEA67" s="1714"/>
      <c r="AEB67" s="1714"/>
      <c r="AEC67" s="1714"/>
      <c r="AED67" s="1714"/>
      <c r="AEE67" s="1714"/>
      <c r="AEF67" s="1714"/>
      <c r="AEG67" s="1714"/>
      <c r="AEH67" s="1714"/>
      <c r="AEI67" s="1714"/>
      <c r="AEJ67" s="1714"/>
      <c r="AEK67" s="1714"/>
      <c r="AEL67" s="1714"/>
      <c r="AEM67" s="1714"/>
      <c r="AEN67" s="1714"/>
      <c r="AEO67" s="1714"/>
      <c r="AEP67" s="1714"/>
      <c r="AEQ67" s="1714"/>
      <c r="AER67" s="1714"/>
      <c r="AES67" s="1714"/>
      <c r="AET67" s="1714"/>
      <c r="AEU67" s="1714"/>
      <c r="AEV67" s="1714"/>
      <c r="AEW67" s="1714"/>
      <c r="AEX67" s="1714"/>
      <c r="AEY67" s="1714"/>
      <c r="AEZ67" s="1714"/>
      <c r="AFA67" s="1714"/>
      <c r="AFB67" s="1714"/>
      <c r="AFC67" s="1714"/>
      <c r="AFD67" s="1714"/>
      <c r="AFE67" s="1714"/>
      <c r="AFF67" s="1714"/>
      <c r="AFG67" s="1714"/>
      <c r="AFH67" s="1714"/>
      <c r="AFI67" s="1714"/>
      <c r="AFJ67" s="1714"/>
      <c r="AFK67" s="1714"/>
      <c r="AFL67" s="1714"/>
      <c r="AFM67" s="1714"/>
      <c r="AFN67" s="1714"/>
      <c r="AFO67" s="1714"/>
      <c r="AFP67" s="1714"/>
      <c r="AFQ67" s="1714"/>
      <c r="AFR67" s="1714"/>
      <c r="AFS67" s="1714"/>
      <c r="AFT67" s="1714"/>
      <c r="AFU67" s="1714"/>
      <c r="AFV67" s="1714"/>
      <c r="AFW67" s="1714"/>
      <c r="AFX67" s="1714"/>
      <c r="AFY67" s="1714"/>
      <c r="AFZ67" s="1714"/>
      <c r="AGA67" s="1714"/>
      <c r="AGB67" s="1714"/>
      <c r="AGC67" s="1714"/>
      <c r="AGD67" s="1714"/>
      <c r="AGE67" s="1714"/>
      <c r="AGF67" s="1714"/>
      <c r="AGG67" s="1714"/>
      <c r="AGH67" s="1714"/>
      <c r="AGI67" s="1714"/>
      <c r="AGJ67" s="1714"/>
      <c r="AGK67" s="1714"/>
      <c r="AGL67" s="1714"/>
      <c r="AGM67" s="1714"/>
      <c r="AGN67" s="1714"/>
      <c r="AGO67" s="1714"/>
      <c r="AGP67" s="1714"/>
      <c r="AGQ67" s="1714"/>
      <c r="AGR67" s="1714"/>
      <c r="AGS67" s="1714"/>
      <c r="AGT67" s="1714"/>
      <c r="AGU67" s="1714"/>
      <c r="AGV67" s="1714"/>
      <c r="AGW67" s="1714"/>
      <c r="AGX67" s="1714"/>
      <c r="AGY67" s="1714"/>
      <c r="AGZ67" s="1714"/>
      <c r="AHA67" s="1714"/>
      <c r="AHB67" s="1714"/>
      <c r="AHC67" s="1714"/>
      <c r="AHD67" s="1714"/>
      <c r="AHE67" s="1714"/>
      <c r="AHF67" s="1714"/>
      <c r="AHG67" s="1714"/>
      <c r="AHH67" s="1714"/>
      <c r="AHI67" s="1714"/>
      <c r="AHJ67" s="1714"/>
      <c r="AHK67" s="1714"/>
      <c r="AHL67" s="1714"/>
      <c r="AHM67" s="1714"/>
      <c r="AHN67" s="1714"/>
      <c r="AHO67" s="1714"/>
      <c r="AHP67" s="1714"/>
      <c r="AHQ67" s="1714"/>
      <c r="AHR67" s="1714"/>
      <c r="AHS67" s="1714"/>
      <c r="AHT67" s="1714"/>
      <c r="AHU67" s="1714"/>
      <c r="AHV67" s="1714"/>
      <c r="AHW67" s="1714"/>
      <c r="AHX67" s="1714"/>
      <c r="AHY67" s="1714"/>
      <c r="AHZ67" s="1714"/>
      <c r="AIA67" s="1714"/>
      <c r="AIB67" s="1714"/>
      <c r="AIC67" s="1714"/>
      <c r="AID67" s="1714"/>
      <c r="AIE67" s="1714"/>
      <c r="AIF67" s="1714"/>
      <c r="AIG67" s="1714"/>
      <c r="AIH67" s="1714"/>
      <c r="AII67" s="1714"/>
      <c r="AIJ67" s="1714"/>
      <c r="AIK67" s="1714"/>
      <c r="AIL67" s="1714"/>
      <c r="AIM67" s="1714"/>
      <c r="AIN67" s="1714"/>
      <c r="AIO67" s="1714"/>
      <c r="AIP67" s="1714"/>
      <c r="AIQ67" s="1714"/>
      <c r="AIR67" s="1714"/>
      <c r="AIS67" s="1714"/>
      <c r="AIT67" s="1714"/>
      <c r="AIU67" s="1714"/>
      <c r="AIV67" s="1714"/>
      <c r="AIW67" s="1714"/>
      <c r="AIX67" s="1714"/>
      <c r="AIY67" s="1714"/>
      <c r="AIZ67" s="1714"/>
      <c r="AJA67" s="1714"/>
      <c r="AJB67" s="1714"/>
      <c r="AJC67" s="1714"/>
      <c r="AJD67" s="1714"/>
      <c r="AJE67" s="1714"/>
      <c r="AJF67" s="1714"/>
      <c r="AJG67" s="1714"/>
      <c r="AJH67" s="1714"/>
      <c r="AJI67" s="1714"/>
      <c r="AJJ67" s="1714"/>
      <c r="AJK67" s="1714"/>
      <c r="AJL67" s="1714"/>
      <c r="AJM67" s="1714"/>
      <c r="AJN67" s="1714"/>
      <c r="AJO67" s="1714"/>
      <c r="AJP67" s="1714"/>
      <c r="AJQ67" s="1714"/>
      <c r="AJR67" s="1714"/>
      <c r="AJS67" s="1714"/>
      <c r="AJT67" s="1714"/>
      <c r="AJU67" s="1714"/>
      <c r="AJV67" s="1714"/>
      <c r="AJW67" s="1714"/>
      <c r="AJX67" s="1714"/>
      <c r="AJY67" s="1714"/>
      <c r="AJZ67" s="1714"/>
      <c r="AKA67" s="1714"/>
      <c r="AKB67" s="1714"/>
      <c r="AKC67" s="1714"/>
      <c r="AKD67" s="1714"/>
      <c r="AKE67" s="1714"/>
      <c r="AKF67" s="1714"/>
      <c r="AKG67" s="1714"/>
      <c r="AKH67" s="1714"/>
      <c r="AKI67" s="1714"/>
      <c r="AKJ67" s="1714"/>
      <c r="AKK67" s="1714"/>
      <c r="AKL67" s="1714"/>
      <c r="AKM67" s="1714"/>
      <c r="AKN67" s="1714"/>
      <c r="AKO67" s="1714"/>
      <c r="AKP67" s="1714"/>
      <c r="AKQ67" s="1714"/>
      <c r="AKR67" s="1714"/>
      <c r="AKS67" s="1714"/>
      <c r="AKT67" s="1714"/>
      <c r="AKU67" s="1714"/>
      <c r="AKV67" s="1714"/>
      <c r="AKW67" s="1714"/>
      <c r="AKX67" s="1714"/>
      <c r="AKY67" s="1714"/>
      <c r="AKZ67" s="1714"/>
      <c r="ALA67" s="1714"/>
      <c r="ALB67" s="1714"/>
      <c r="ALC67" s="1714"/>
      <c r="ALD67" s="1714"/>
      <c r="ALE67" s="1714"/>
      <c r="ALF67" s="1714"/>
      <c r="ALG67" s="1714"/>
      <c r="ALH67" s="1714"/>
      <c r="ALI67" s="1714"/>
      <c r="ALJ67" s="1714"/>
      <c r="ALK67" s="1714"/>
      <c r="ALL67" s="1714"/>
      <c r="ALM67" s="1714"/>
      <c r="ALN67" s="1714"/>
      <c r="ALO67" s="1714"/>
      <c r="ALP67" s="1714"/>
      <c r="ALQ67" s="1714"/>
      <c r="ALR67" s="1714"/>
      <c r="ALS67" s="1714"/>
      <c r="ALT67" s="1714"/>
      <c r="ALU67" s="1714"/>
      <c r="ALV67" s="1714"/>
      <c r="ALW67" s="1714"/>
      <c r="ALX67" s="1714"/>
      <c r="ALY67" s="1714"/>
      <c r="ALZ67" s="1714"/>
      <c r="AMA67" s="1714"/>
      <c r="AMB67" s="1714"/>
      <c r="AMC67" s="1714"/>
      <c r="AMD67" s="1714"/>
      <c r="AME67" s="1714"/>
      <c r="AMF67" s="1714"/>
      <c r="AMG67" s="1714"/>
      <c r="AMH67" s="1714"/>
      <c r="AMI67" s="1714"/>
      <c r="AMJ67" s="1714"/>
      <c r="AMK67" s="1714"/>
    </row>
    <row r="68" spans="1:1025" s="1409" customFormat="1">
      <c r="A68" s="1714"/>
      <c r="B68" s="1714"/>
      <c r="C68" s="1714"/>
      <c r="D68" s="1714"/>
      <c r="E68" s="1714"/>
      <c r="F68" s="1714"/>
      <c r="G68" s="1714"/>
      <c r="H68" s="1714"/>
      <c r="I68" s="1714"/>
      <c r="J68" s="1714"/>
      <c r="K68" s="1714"/>
      <c r="L68" s="1714"/>
      <c r="M68" s="1714"/>
      <c r="N68" s="1714"/>
      <c r="O68" s="1714"/>
      <c r="P68" s="1714"/>
      <c r="Q68" s="1714"/>
      <c r="R68" s="1740"/>
      <c r="S68" s="1714"/>
      <c r="T68" s="1714"/>
      <c r="U68" s="1714"/>
      <c r="V68" s="1714"/>
      <c r="W68" s="1714"/>
      <c r="X68" s="1714"/>
      <c r="Y68" s="1714"/>
      <c r="Z68" s="1714"/>
      <c r="AA68" s="1714"/>
      <c r="AB68" s="1714"/>
      <c r="AC68" s="1714"/>
      <c r="AD68" s="1714"/>
      <c r="AE68" s="1714"/>
      <c r="AF68" s="1714"/>
      <c r="AG68" s="1714"/>
      <c r="AH68" s="1714"/>
      <c r="AI68" s="1714"/>
      <c r="AJ68" s="1714"/>
      <c r="AK68" s="1714"/>
      <c r="AL68" s="1714"/>
      <c r="AM68" s="1714"/>
      <c r="AN68" s="1714"/>
      <c r="AO68" s="1714"/>
      <c r="AP68" s="1714"/>
      <c r="AQ68" s="1714"/>
      <c r="AR68" s="1714"/>
      <c r="AS68" s="1714"/>
      <c r="AT68" s="1714"/>
      <c r="AU68" s="1714"/>
      <c r="AV68" s="1714"/>
      <c r="AW68" s="1714"/>
      <c r="AX68" s="1714"/>
      <c r="AY68" s="1714"/>
      <c r="AZ68" s="1714"/>
      <c r="BA68" s="1714"/>
      <c r="BB68" s="1714"/>
      <c r="BC68" s="1714"/>
      <c r="BD68" s="1714"/>
      <c r="BE68" s="1714"/>
      <c r="BF68" s="1714"/>
      <c r="BG68" s="1714"/>
      <c r="BH68" s="1714"/>
      <c r="BI68" s="1714"/>
      <c r="BJ68" s="1714"/>
      <c r="BK68" s="1714"/>
      <c r="BL68" s="1714"/>
      <c r="BM68" s="1714"/>
      <c r="BN68" s="1714"/>
      <c r="BO68" s="1714"/>
      <c r="BP68" s="1714"/>
      <c r="BQ68" s="1714"/>
      <c r="BR68" s="1714"/>
      <c r="BS68" s="1714"/>
      <c r="BT68" s="1714"/>
      <c r="BU68" s="1714"/>
      <c r="BV68" s="1714"/>
      <c r="BW68" s="1714"/>
      <c r="BX68" s="1714"/>
      <c r="BY68" s="1714"/>
      <c r="BZ68" s="1714"/>
      <c r="CA68" s="1714"/>
      <c r="CB68" s="1714"/>
      <c r="CC68" s="1714"/>
      <c r="CD68" s="1714"/>
      <c r="CE68" s="1714"/>
      <c r="CF68" s="1714"/>
      <c r="CG68" s="1714"/>
      <c r="CH68" s="1714"/>
      <c r="CI68" s="1714"/>
      <c r="CJ68" s="1714"/>
      <c r="CK68" s="1714"/>
      <c r="CL68" s="1714"/>
      <c r="CM68" s="1714"/>
      <c r="CN68" s="1714"/>
      <c r="CO68" s="1714"/>
      <c r="CP68" s="1714"/>
      <c r="CQ68" s="1714"/>
      <c r="CR68" s="1714"/>
      <c r="CS68" s="1714"/>
      <c r="CT68" s="1714"/>
      <c r="CU68" s="1714"/>
      <c r="CV68" s="1714"/>
      <c r="CW68" s="1714"/>
      <c r="CX68" s="1714"/>
      <c r="CY68" s="1714"/>
      <c r="CZ68" s="1714"/>
      <c r="DA68" s="1714"/>
      <c r="DB68" s="1714"/>
      <c r="DC68" s="1714"/>
      <c r="DD68" s="1714"/>
      <c r="DE68" s="1714"/>
      <c r="DF68" s="1714"/>
      <c r="DG68" s="1714"/>
      <c r="DH68" s="1714"/>
      <c r="DI68" s="1714"/>
      <c r="DJ68" s="1714"/>
      <c r="DK68" s="1714"/>
      <c r="DL68" s="1714"/>
      <c r="DM68" s="1714"/>
      <c r="DN68" s="1714"/>
      <c r="DO68" s="1714"/>
      <c r="DP68" s="1714"/>
      <c r="DQ68" s="1714"/>
      <c r="DR68" s="1714"/>
      <c r="DS68" s="1714"/>
      <c r="DT68" s="1714"/>
      <c r="DU68" s="1714"/>
      <c r="DV68" s="1714"/>
      <c r="DW68" s="1714"/>
      <c r="DX68" s="1714"/>
      <c r="DY68" s="1714"/>
      <c r="DZ68" s="1714"/>
      <c r="EA68" s="1714"/>
      <c r="EB68" s="1714"/>
      <c r="EC68" s="1714"/>
      <c r="ED68" s="1714"/>
      <c r="EE68" s="1714"/>
      <c r="EF68" s="1714"/>
      <c r="EG68" s="1714"/>
      <c r="EH68" s="1714"/>
      <c r="EI68" s="1714"/>
      <c r="EJ68" s="1714"/>
      <c r="EK68" s="1714"/>
      <c r="EL68" s="1714"/>
      <c r="EM68" s="1714"/>
      <c r="EN68" s="1714"/>
      <c r="EO68" s="1714"/>
      <c r="EP68" s="1714"/>
      <c r="EQ68" s="1714"/>
      <c r="ER68" s="1714"/>
      <c r="ES68" s="1714"/>
      <c r="ET68" s="1714"/>
      <c r="EU68" s="1714"/>
      <c r="EV68" s="1714"/>
      <c r="EW68" s="1714"/>
      <c r="EX68" s="1714"/>
      <c r="EY68" s="1714"/>
      <c r="EZ68" s="1714"/>
      <c r="FA68" s="1714"/>
      <c r="FB68" s="1714"/>
      <c r="FC68" s="1714"/>
      <c r="FD68" s="1714"/>
      <c r="FE68" s="1714"/>
      <c r="FF68" s="1714"/>
      <c r="FG68" s="1714"/>
      <c r="FH68" s="1714"/>
      <c r="FI68" s="1714"/>
      <c r="FJ68" s="1714"/>
      <c r="FK68" s="1714"/>
      <c r="FL68" s="1714"/>
      <c r="FM68" s="1714"/>
      <c r="FN68" s="1714"/>
      <c r="FO68" s="1714"/>
      <c r="FP68" s="1714"/>
      <c r="FQ68" s="1714"/>
      <c r="FR68" s="1714"/>
      <c r="FS68" s="1714"/>
      <c r="FT68" s="1714"/>
      <c r="FU68" s="1714"/>
      <c r="FV68" s="1714"/>
      <c r="FW68" s="1714"/>
      <c r="FX68" s="1714"/>
      <c r="FY68" s="1714"/>
      <c r="FZ68" s="1714"/>
      <c r="GA68" s="1714"/>
      <c r="GB68" s="1714"/>
      <c r="GC68" s="1714"/>
      <c r="GD68" s="1714"/>
      <c r="GE68" s="1714"/>
      <c r="GF68" s="1714"/>
      <c r="GG68" s="1714"/>
      <c r="GH68" s="1714"/>
      <c r="GI68" s="1714"/>
      <c r="GJ68" s="1714"/>
      <c r="GK68" s="1714"/>
      <c r="GL68" s="1714"/>
      <c r="GM68" s="1714"/>
      <c r="GN68" s="1714"/>
      <c r="GO68" s="1714"/>
      <c r="GP68" s="1714"/>
      <c r="GQ68" s="1714"/>
      <c r="GR68" s="1714"/>
      <c r="GS68" s="1714"/>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c r="KL68" s="1714"/>
      <c r="KM68" s="1714"/>
      <c r="KN68" s="1714"/>
      <c r="KO68" s="1714"/>
      <c r="KP68" s="1714"/>
      <c r="KQ68" s="1714"/>
      <c r="KR68" s="1714"/>
      <c r="KS68" s="1714"/>
      <c r="KT68" s="1714"/>
      <c r="KU68" s="1714"/>
      <c r="KV68" s="1714"/>
      <c r="KW68" s="1714"/>
      <c r="KX68" s="1714"/>
      <c r="KY68" s="1714"/>
      <c r="KZ68" s="1714"/>
      <c r="LA68" s="1714"/>
      <c r="LB68" s="1714"/>
      <c r="LC68" s="1714"/>
      <c r="LD68" s="1714"/>
      <c r="LE68" s="1714"/>
      <c r="LF68" s="1714"/>
      <c r="LG68" s="1714"/>
      <c r="LH68" s="1714"/>
      <c r="LI68" s="1714"/>
      <c r="LJ68" s="1714"/>
      <c r="LK68" s="1714"/>
      <c r="LL68" s="1714"/>
      <c r="LM68" s="1714"/>
      <c r="LN68" s="1714"/>
      <c r="LO68" s="1714"/>
      <c r="LP68" s="1714"/>
      <c r="LQ68" s="1714"/>
      <c r="LR68" s="1714"/>
      <c r="LS68" s="1714"/>
      <c r="LT68" s="1714"/>
      <c r="LU68" s="1714"/>
      <c r="LV68" s="1714"/>
      <c r="LW68" s="1714"/>
      <c r="LX68" s="1714"/>
      <c r="LY68" s="1714"/>
      <c r="LZ68" s="1714"/>
      <c r="MA68" s="1714"/>
      <c r="MB68" s="1714"/>
      <c r="MC68" s="1714"/>
      <c r="MD68" s="1714"/>
      <c r="ME68" s="1714"/>
      <c r="MF68" s="1714"/>
      <c r="MG68" s="1714"/>
      <c r="MH68" s="1714"/>
      <c r="MI68" s="1714"/>
      <c r="MJ68" s="1714"/>
      <c r="MK68" s="1714"/>
      <c r="ML68" s="1714"/>
      <c r="MM68" s="1714"/>
      <c r="MN68" s="1714"/>
      <c r="MO68" s="1714"/>
      <c r="MP68" s="1714"/>
      <c r="MQ68" s="1714"/>
      <c r="MR68" s="1714"/>
      <c r="MS68" s="1714"/>
      <c r="MT68" s="1714"/>
      <c r="MU68" s="1714"/>
      <c r="MV68" s="1714"/>
      <c r="MW68" s="1714"/>
      <c r="MX68" s="1714"/>
      <c r="MY68" s="1714"/>
      <c r="MZ68" s="1714"/>
      <c r="NA68" s="1714"/>
      <c r="NB68" s="1714"/>
      <c r="NC68" s="1714"/>
      <c r="ND68" s="1714"/>
      <c r="NE68" s="1714"/>
      <c r="NF68" s="1714"/>
      <c r="NG68" s="1714"/>
      <c r="NH68" s="1714"/>
      <c r="NI68" s="1714"/>
      <c r="NJ68" s="1714"/>
      <c r="NK68" s="1714"/>
      <c r="NL68" s="1714"/>
      <c r="NM68" s="1714"/>
      <c r="NN68" s="1714"/>
      <c r="NO68" s="1714"/>
      <c r="NP68" s="1714"/>
      <c r="NQ68" s="1714"/>
      <c r="NR68" s="1714"/>
      <c r="NS68" s="1714"/>
      <c r="NT68" s="1714"/>
      <c r="NU68" s="1714"/>
      <c r="NV68" s="1714"/>
      <c r="NW68" s="1714"/>
      <c r="NX68" s="1714"/>
      <c r="NY68" s="1714"/>
      <c r="NZ68" s="1714"/>
      <c r="OA68" s="1714"/>
      <c r="OB68" s="1714"/>
      <c r="OC68" s="1714"/>
      <c r="OD68" s="1714"/>
      <c r="OE68" s="1714"/>
      <c r="OF68" s="1714"/>
      <c r="OG68" s="1714"/>
      <c r="OH68" s="1714"/>
      <c r="OI68" s="1714"/>
      <c r="OJ68" s="1714"/>
      <c r="OK68" s="1714"/>
      <c r="OL68" s="1714"/>
      <c r="OM68" s="1714"/>
      <c r="ON68" s="1714"/>
      <c r="OO68" s="1714"/>
      <c r="OP68" s="1714"/>
      <c r="OQ68" s="1714"/>
      <c r="OR68" s="1714"/>
      <c r="OS68" s="1714"/>
      <c r="OT68" s="1714"/>
      <c r="OU68" s="1714"/>
      <c r="OV68" s="1714"/>
      <c r="OW68" s="1714"/>
      <c r="OX68" s="1714"/>
      <c r="OY68" s="1714"/>
      <c r="OZ68" s="1714"/>
      <c r="PA68" s="1714"/>
      <c r="PB68" s="1714"/>
      <c r="PC68" s="1714"/>
      <c r="PD68" s="1714"/>
      <c r="PE68" s="1714"/>
      <c r="PF68" s="1714"/>
      <c r="PG68" s="1714"/>
      <c r="PH68" s="1714"/>
      <c r="PI68" s="1714"/>
      <c r="PJ68" s="1714"/>
      <c r="PK68" s="1714"/>
      <c r="PL68" s="1714"/>
      <c r="PM68" s="1714"/>
      <c r="PN68" s="1714"/>
      <c r="PO68" s="1714"/>
      <c r="PP68" s="1714"/>
      <c r="PQ68" s="1714"/>
      <c r="PR68" s="1714"/>
      <c r="PS68" s="1714"/>
      <c r="PT68" s="1714"/>
      <c r="PU68" s="1714"/>
      <c r="PV68" s="1714"/>
      <c r="PW68" s="1714"/>
      <c r="PX68" s="1714"/>
      <c r="PY68" s="1714"/>
      <c r="PZ68" s="1714"/>
      <c r="QA68" s="1714"/>
      <c r="QB68" s="1714"/>
      <c r="QC68" s="1714"/>
      <c r="QD68" s="1714"/>
      <c r="QE68" s="1714"/>
      <c r="QF68" s="1714"/>
      <c r="QG68" s="1714"/>
      <c r="QH68" s="1714"/>
      <c r="QI68" s="1714"/>
      <c r="QJ68" s="1714"/>
      <c r="QK68" s="1714"/>
      <c r="QL68" s="1714"/>
      <c r="QM68" s="1714"/>
      <c r="QN68" s="1714"/>
      <c r="QO68" s="1714"/>
      <c r="QP68" s="1714"/>
      <c r="QQ68" s="1714"/>
      <c r="QR68" s="1714"/>
      <c r="QS68" s="1714"/>
      <c r="QT68" s="1714"/>
      <c r="QU68" s="1714"/>
      <c r="QV68" s="1714"/>
      <c r="QW68" s="1714"/>
      <c r="QX68" s="1714"/>
      <c r="QY68" s="1714"/>
      <c r="QZ68" s="1714"/>
      <c r="RA68" s="1714"/>
      <c r="RB68" s="1714"/>
      <c r="RC68" s="1714"/>
      <c r="RD68" s="1714"/>
      <c r="RE68" s="1714"/>
      <c r="RF68" s="1714"/>
      <c r="RG68" s="1714"/>
      <c r="RH68" s="1714"/>
      <c r="RI68" s="1714"/>
      <c r="RJ68" s="1714"/>
      <c r="RK68" s="1714"/>
      <c r="RL68" s="1714"/>
      <c r="RM68" s="1714"/>
      <c r="RN68" s="1714"/>
      <c r="RO68" s="1714"/>
      <c r="RP68" s="1714"/>
      <c r="RQ68" s="1714"/>
      <c r="RR68" s="1714"/>
      <c r="RS68" s="1714"/>
      <c r="RT68" s="1714"/>
      <c r="RU68" s="1714"/>
      <c r="RV68" s="1714"/>
      <c r="RW68" s="1714"/>
      <c r="RX68" s="1714"/>
      <c r="RY68" s="1714"/>
      <c r="RZ68" s="1714"/>
      <c r="SA68" s="1714"/>
      <c r="SB68" s="1714"/>
      <c r="SC68" s="1714"/>
      <c r="SD68" s="1714"/>
      <c r="SE68" s="1714"/>
      <c r="SF68" s="1714"/>
      <c r="SG68" s="1714"/>
      <c r="SH68" s="1714"/>
      <c r="SI68" s="1714"/>
      <c r="SJ68" s="1714"/>
      <c r="SK68" s="1714"/>
      <c r="SL68" s="1714"/>
      <c r="SM68" s="1714"/>
      <c r="SN68" s="1714"/>
      <c r="SO68" s="1714"/>
      <c r="SP68" s="1714"/>
      <c r="SQ68" s="1714"/>
      <c r="SR68" s="1714"/>
      <c r="SS68" s="1714"/>
      <c r="ST68" s="1714"/>
      <c r="SU68" s="1714"/>
      <c r="SV68" s="1714"/>
      <c r="SW68" s="1714"/>
      <c r="SX68" s="1714"/>
      <c r="SY68" s="1714"/>
      <c r="SZ68" s="1714"/>
      <c r="TA68" s="1714"/>
      <c r="TB68" s="1714"/>
      <c r="TC68" s="1714"/>
      <c r="TD68" s="1714"/>
      <c r="TE68" s="1714"/>
      <c r="TF68" s="1714"/>
      <c r="TG68" s="1714"/>
      <c r="TH68" s="1714"/>
      <c r="TI68" s="1714"/>
      <c r="TJ68" s="1714"/>
      <c r="TK68" s="1714"/>
      <c r="TL68" s="1714"/>
      <c r="TM68" s="1714"/>
      <c r="TN68" s="1714"/>
      <c r="TO68" s="1714"/>
      <c r="TP68" s="1714"/>
      <c r="TQ68" s="1714"/>
      <c r="TR68" s="1714"/>
      <c r="TS68" s="1714"/>
      <c r="TT68" s="1714"/>
      <c r="TU68" s="1714"/>
      <c r="TV68" s="1714"/>
      <c r="TW68" s="1714"/>
      <c r="TX68" s="1714"/>
      <c r="TY68" s="1714"/>
      <c r="TZ68" s="1714"/>
      <c r="UA68" s="1714"/>
      <c r="UB68" s="1714"/>
      <c r="UC68" s="1714"/>
      <c r="UD68" s="1714"/>
      <c r="UE68" s="1714"/>
      <c r="UF68" s="1714"/>
      <c r="UG68" s="1714"/>
      <c r="UH68" s="1714"/>
      <c r="UI68" s="1714"/>
      <c r="UJ68" s="1714"/>
      <c r="UK68" s="1714"/>
      <c r="UL68" s="1714"/>
      <c r="UM68" s="1714"/>
      <c r="UN68" s="1714"/>
      <c r="UO68" s="1714"/>
      <c r="UP68" s="1714"/>
      <c r="UQ68" s="1714"/>
      <c r="UR68" s="1714"/>
      <c r="US68" s="1714"/>
      <c r="UT68" s="1714"/>
      <c r="UU68" s="1714"/>
      <c r="UV68" s="1714"/>
      <c r="UW68" s="1714"/>
      <c r="UX68" s="1714"/>
      <c r="UY68" s="1714"/>
      <c r="UZ68" s="1714"/>
      <c r="VA68" s="1714"/>
      <c r="VB68" s="1714"/>
      <c r="VC68" s="1714"/>
      <c r="VD68" s="1714"/>
      <c r="VE68" s="1714"/>
      <c r="VF68" s="1714"/>
      <c r="VG68" s="1714"/>
      <c r="VH68" s="1714"/>
      <c r="VI68" s="1714"/>
      <c r="VJ68" s="1714"/>
      <c r="VK68" s="1714"/>
      <c r="VL68" s="1714"/>
      <c r="VM68" s="1714"/>
      <c r="VN68" s="1714"/>
      <c r="VO68" s="1714"/>
      <c r="VP68" s="1714"/>
      <c r="VQ68" s="1714"/>
      <c r="VR68" s="1714"/>
      <c r="VS68" s="1714"/>
      <c r="VT68" s="1714"/>
      <c r="VU68" s="1714"/>
      <c r="VV68" s="1714"/>
      <c r="VW68" s="1714"/>
      <c r="VX68" s="1714"/>
      <c r="VY68" s="1714"/>
      <c r="VZ68" s="1714"/>
      <c r="WA68" s="1714"/>
      <c r="WB68" s="1714"/>
      <c r="WC68" s="1714"/>
      <c r="WD68" s="1714"/>
      <c r="WE68" s="1714"/>
      <c r="WF68" s="1714"/>
      <c r="WG68" s="1714"/>
      <c r="WH68" s="1714"/>
      <c r="WI68" s="1714"/>
      <c r="WJ68" s="1714"/>
      <c r="WK68" s="1714"/>
      <c r="WL68" s="1714"/>
      <c r="WM68" s="1714"/>
      <c r="WN68" s="1714"/>
      <c r="WO68" s="1714"/>
      <c r="WP68" s="1714"/>
      <c r="WQ68" s="1714"/>
      <c r="WR68" s="1714"/>
      <c r="WS68" s="1714"/>
      <c r="WT68" s="1714"/>
      <c r="WU68" s="1714"/>
      <c r="WV68" s="1714"/>
      <c r="WW68" s="1714"/>
      <c r="WX68" s="1714"/>
      <c r="WY68" s="1714"/>
      <c r="WZ68" s="1714"/>
      <c r="XA68" s="1714"/>
      <c r="XB68" s="1714"/>
      <c r="XC68" s="1714"/>
      <c r="XD68" s="1714"/>
      <c r="XE68" s="1714"/>
      <c r="XF68" s="1714"/>
      <c r="XG68" s="1714"/>
      <c r="XH68" s="1714"/>
      <c r="XI68" s="1714"/>
      <c r="XJ68" s="1714"/>
      <c r="XK68" s="1714"/>
      <c r="XL68" s="1714"/>
      <c r="XM68" s="1714"/>
      <c r="XN68" s="1714"/>
      <c r="XO68" s="1714"/>
      <c r="XP68" s="1714"/>
      <c r="XQ68" s="1714"/>
      <c r="XR68" s="1714"/>
      <c r="XS68" s="1714"/>
      <c r="XT68" s="1714"/>
      <c r="XU68" s="1714"/>
      <c r="XV68" s="1714"/>
      <c r="XW68" s="1714"/>
      <c r="XX68" s="1714"/>
      <c r="XY68" s="1714"/>
      <c r="XZ68" s="1714"/>
      <c r="YA68" s="1714"/>
      <c r="YB68" s="1714"/>
      <c r="YC68" s="1714"/>
      <c r="YD68" s="1714"/>
      <c r="YE68" s="1714"/>
      <c r="YF68" s="1714"/>
      <c r="YG68" s="1714"/>
      <c r="YH68" s="1714"/>
      <c r="YI68" s="1714"/>
      <c r="YJ68" s="1714"/>
      <c r="YK68" s="1714"/>
      <c r="YL68" s="1714"/>
      <c r="YM68" s="1714"/>
      <c r="YN68" s="1714"/>
      <c r="YO68" s="1714"/>
      <c r="YP68" s="1714"/>
      <c r="YQ68" s="1714"/>
      <c r="YR68" s="1714"/>
      <c r="YS68" s="1714"/>
      <c r="YT68" s="1714"/>
      <c r="YU68" s="1714"/>
      <c r="YV68" s="1714"/>
      <c r="YW68" s="1714"/>
      <c r="YX68" s="1714"/>
      <c r="YY68" s="1714"/>
      <c r="YZ68" s="1714"/>
      <c r="ZA68" s="1714"/>
      <c r="ZB68" s="1714"/>
      <c r="ZC68" s="1714"/>
      <c r="ZD68" s="1714"/>
      <c r="ZE68" s="1714"/>
      <c r="ZF68" s="1714"/>
      <c r="ZG68" s="1714"/>
      <c r="ZH68" s="1714"/>
      <c r="ZI68" s="1714"/>
      <c r="ZJ68" s="1714"/>
      <c r="ZK68" s="1714"/>
      <c r="ZL68" s="1714"/>
      <c r="ZM68" s="1714"/>
      <c r="ZN68" s="1714"/>
      <c r="ZO68" s="1714"/>
      <c r="ZP68" s="1714"/>
      <c r="ZQ68" s="1714"/>
      <c r="ZR68" s="1714"/>
      <c r="ZS68" s="1714"/>
      <c r="ZT68" s="1714"/>
      <c r="ZU68" s="1714"/>
      <c r="ZV68" s="1714"/>
      <c r="ZW68" s="1714"/>
      <c r="ZX68" s="1714"/>
      <c r="ZY68" s="1714"/>
      <c r="ZZ68" s="1714"/>
      <c r="AAA68" s="1714"/>
      <c r="AAB68" s="1714"/>
      <c r="AAC68" s="1714"/>
      <c r="AAD68" s="1714"/>
      <c r="AAE68" s="1714"/>
      <c r="AAF68" s="1714"/>
      <c r="AAG68" s="1714"/>
      <c r="AAH68" s="1714"/>
      <c r="AAI68" s="1714"/>
      <c r="AAJ68" s="1714"/>
      <c r="AAK68" s="1714"/>
      <c r="AAL68" s="1714"/>
      <c r="AAM68" s="1714"/>
      <c r="AAN68" s="1714"/>
      <c r="AAO68" s="1714"/>
      <c r="AAP68" s="1714"/>
      <c r="AAQ68" s="1714"/>
      <c r="AAR68" s="1714"/>
      <c r="AAS68" s="1714"/>
      <c r="AAT68" s="1714"/>
      <c r="AAU68" s="1714"/>
      <c r="AAV68" s="1714"/>
      <c r="AAW68" s="1714"/>
      <c r="AAX68" s="1714"/>
      <c r="AAY68" s="1714"/>
      <c r="AAZ68" s="1714"/>
      <c r="ABA68" s="1714"/>
      <c r="ABB68" s="1714"/>
      <c r="ABC68" s="1714"/>
      <c r="ABD68" s="1714"/>
      <c r="ABE68" s="1714"/>
      <c r="ABF68" s="1714"/>
      <c r="ABG68" s="1714"/>
      <c r="ABH68" s="1714"/>
      <c r="ABI68" s="1714"/>
      <c r="ABJ68" s="1714"/>
      <c r="ABK68" s="1714"/>
      <c r="ABL68" s="1714"/>
      <c r="ABM68" s="1714"/>
      <c r="ABN68" s="1714"/>
      <c r="ABO68" s="1714"/>
      <c r="ABP68" s="1714"/>
      <c r="ABQ68" s="1714"/>
      <c r="ABR68" s="1714"/>
      <c r="ABS68" s="1714"/>
      <c r="ABT68" s="1714"/>
      <c r="ABU68" s="1714"/>
      <c r="ABV68" s="1714"/>
      <c r="ABW68" s="1714"/>
      <c r="ABX68" s="1714"/>
      <c r="ABY68" s="1714"/>
      <c r="ABZ68" s="1714"/>
      <c r="ACA68" s="1714"/>
      <c r="ACB68" s="1714"/>
      <c r="ACC68" s="1714"/>
      <c r="ACD68" s="1714"/>
      <c r="ACE68" s="1714"/>
      <c r="ACF68" s="1714"/>
      <c r="ACG68" s="1714"/>
      <c r="ACH68" s="1714"/>
      <c r="ACI68" s="1714"/>
      <c r="ACJ68" s="1714"/>
      <c r="ACK68" s="1714"/>
      <c r="ACL68" s="1714"/>
      <c r="ACM68" s="1714"/>
      <c r="ACN68" s="1714"/>
      <c r="ACO68" s="1714"/>
      <c r="ACP68" s="1714"/>
      <c r="ACQ68" s="1714"/>
      <c r="ACR68" s="1714"/>
      <c r="ACS68" s="1714"/>
      <c r="ACT68" s="1714"/>
      <c r="ACU68" s="1714"/>
      <c r="ACV68" s="1714"/>
      <c r="ACW68" s="1714"/>
      <c r="ACX68" s="1714"/>
      <c r="ACY68" s="1714"/>
      <c r="ACZ68" s="1714"/>
      <c r="ADA68" s="1714"/>
      <c r="ADB68" s="1714"/>
      <c r="ADC68" s="1714"/>
      <c r="ADD68" s="1714"/>
      <c r="ADE68" s="1714"/>
      <c r="ADF68" s="1714"/>
      <c r="ADG68" s="1714"/>
      <c r="ADH68" s="1714"/>
      <c r="ADI68" s="1714"/>
      <c r="ADJ68" s="1714"/>
      <c r="ADK68" s="1714"/>
      <c r="ADL68" s="1714"/>
      <c r="ADM68" s="1714"/>
      <c r="ADN68" s="1714"/>
      <c r="ADO68" s="1714"/>
      <c r="ADP68" s="1714"/>
      <c r="ADQ68" s="1714"/>
      <c r="ADR68" s="1714"/>
      <c r="ADS68" s="1714"/>
      <c r="ADT68" s="1714"/>
      <c r="ADU68" s="1714"/>
      <c r="ADV68" s="1714"/>
      <c r="ADW68" s="1714"/>
      <c r="ADX68" s="1714"/>
      <c r="ADY68" s="1714"/>
      <c r="ADZ68" s="1714"/>
      <c r="AEA68" s="1714"/>
      <c r="AEB68" s="1714"/>
      <c r="AEC68" s="1714"/>
      <c r="AED68" s="1714"/>
      <c r="AEE68" s="1714"/>
      <c r="AEF68" s="1714"/>
      <c r="AEG68" s="1714"/>
      <c r="AEH68" s="1714"/>
      <c r="AEI68" s="1714"/>
      <c r="AEJ68" s="1714"/>
      <c r="AEK68" s="1714"/>
      <c r="AEL68" s="1714"/>
      <c r="AEM68" s="1714"/>
      <c r="AEN68" s="1714"/>
      <c r="AEO68" s="1714"/>
      <c r="AEP68" s="1714"/>
      <c r="AEQ68" s="1714"/>
      <c r="AER68" s="1714"/>
      <c r="AES68" s="1714"/>
      <c r="AET68" s="1714"/>
      <c r="AEU68" s="1714"/>
      <c r="AEV68" s="1714"/>
      <c r="AEW68" s="1714"/>
      <c r="AEX68" s="1714"/>
      <c r="AEY68" s="1714"/>
      <c r="AEZ68" s="1714"/>
      <c r="AFA68" s="1714"/>
      <c r="AFB68" s="1714"/>
      <c r="AFC68" s="1714"/>
      <c r="AFD68" s="1714"/>
      <c r="AFE68" s="1714"/>
      <c r="AFF68" s="1714"/>
      <c r="AFG68" s="1714"/>
      <c r="AFH68" s="1714"/>
      <c r="AFI68" s="1714"/>
      <c r="AFJ68" s="1714"/>
      <c r="AFK68" s="1714"/>
      <c r="AFL68" s="1714"/>
      <c r="AFM68" s="1714"/>
      <c r="AFN68" s="1714"/>
      <c r="AFO68" s="1714"/>
      <c r="AFP68" s="1714"/>
      <c r="AFQ68" s="1714"/>
      <c r="AFR68" s="1714"/>
      <c r="AFS68" s="1714"/>
      <c r="AFT68" s="1714"/>
      <c r="AFU68" s="1714"/>
      <c r="AFV68" s="1714"/>
      <c r="AFW68" s="1714"/>
      <c r="AFX68" s="1714"/>
      <c r="AFY68" s="1714"/>
      <c r="AFZ68" s="1714"/>
      <c r="AGA68" s="1714"/>
      <c r="AGB68" s="1714"/>
      <c r="AGC68" s="1714"/>
      <c r="AGD68" s="1714"/>
      <c r="AGE68" s="1714"/>
      <c r="AGF68" s="1714"/>
      <c r="AGG68" s="1714"/>
      <c r="AGH68" s="1714"/>
      <c r="AGI68" s="1714"/>
      <c r="AGJ68" s="1714"/>
      <c r="AGK68" s="1714"/>
      <c r="AGL68" s="1714"/>
      <c r="AGM68" s="1714"/>
      <c r="AGN68" s="1714"/>
      <c r="AGO68" s="1714"/>
      <c r="AGP68" s="1714"/>
      <c r="AGQ68" s="1714"/>
      <c r="AGR68" s="1714"/>
      <c r="AGS68" s="1714"/>
      <c r="AGT68" s="1714"/>
      <c r="AGU68" s="1714"/>
      <c r="AGV68" s="1714"/>
      <c r="AGW68" s="1714"/>
      <c r="AGX68" s="1714"/>
      <c r="AGY68" s="1714"/>
      <c r="AGZ68" s="1714"/>
      <c r="AHA68" s="1714"/>
      <c r="AHB68" s="1714"/>
      <c r="AHC68" s="1714"/>
      <c r="AHD68" s="1714"/>
      <c r="AHE68" s="1714"/>
      <c r="AHF68" s="1714"/>
      <c r="AHG68" s="1714"/>
      <c r="AHH68" s="1714"/>
      <c r="AHI68" s="1714"/>
      <c r="AHJ68" s="1714"/>
      <c r="AHK68" s="1714"/>
      <c r="AHL68" s="1714"/>
      <c r="AHM68" s="1714"/>
      <c r="AHN68" s="1714"/>
      <c r="AHO68" s="1714"/>
      <c r="AHP68" s="1714"/>
      <c r="AHQ68" s="1714"/>
      <c r="AHR68" s="1714"/>
      <c r="AHS68" s="1714"/>
      <c r="AHT68" s="1714"/>
      <c r="AHU68" s="1714"/>
      <c r="AHV68" s="1714"/>
      <c r="AHW68" s="1714"/>
      <c r="AHX68" s="1714"/>
      <c r="AHY68" s="1714"/>
      <c r="AHZ68" s="1714"/>
      <c r="AIA68" s="1714"/>
      <c r="AIB68" s="1714"/>
      <c r="AIC68" s="1714"/>
      <c r="AID68" s="1714"/>
      <c r="AIE68" s="1714"/>
      <c r="AIF68" s="1714"/>
      <c r="AIG68" s="1714"/>
      <c r="AIH68" s="1714"/>
      <c r="AII68" s="1714"/>
      <c r="AIJ68" s="1714"/>
      <c r="AIK68" s="1714"/>
      <c r="AIL68" s="1714"/>
      <c r="AIM68" s="1714"/>
      <c r="AIN68" s="1714"/>
      <c r="AIO68" s="1714"/>
      <c r="AIP68" s="1714"/>
      <c r="AIQ68" s="1714"/>
      <c r="AIR68" s="1714"/>
      <c r="AIS68" s="1714"/>
      <c r="AIT68" s="1714"/>
      <c r="AIU68" s="1714"/>
      <c r="AIV68" s="1714"/>
      <c r="AIW68" s="1714"/>
      <c r="AIX68" s="1714"/>
      <c r="AIY68" s="1714"/>
      <c r="AIZ68" s="1714"/>
      <c r="AJA68" s="1714"/>
      <c r="AJB68" s="1714"/>
      <c r="AJC68" s="1714"/>
      <c r="AJD68" s="1714"/>
      <c r="AJE68" s="1714"/>
      <c r="AJF68" s="1714"/>
      <c r="AJG68" s="1714"/>
      <c r="AJH68" s="1714"/>
      <c r="AJI68" s="1714"/>
      <c r="AJJ68" s="1714"/>
      <c r="AJK68" s="1714"/>
      <c r="AJL68" s="1714"/>
      <c r="AJM68" s="1714"/>
      <c r="AJN68" s="1714"/>
      <c r="AJO68" s="1714"/>
      <c r="AJP68" s="1714"/>
      <c r="AJQ68" s="1714"/>
      <c r="AJR68" s="1714"/>
      <c r="AJS68" s="1714"/>
      <c r="AJT68" s="1714"/>
      <c r="AJU68" s="1714"/>
      <c r="AJV68" s="1714"/>
      <c r="AJW68" s="1714"/>
      <c r="AJX68" s="1714"/>
      <c r="AJY68" s="1714"/>
      <c r="AJZ68" s="1714"/>
      <c r="AKA68" s="1714"/>
      <c r="AKB68" s="1714"/>
      <c r="AKC68" s="1714"/>
      <c r="AKD68" s="1714"/>
      <c r="AKE68" s="1714"/>
      <c r="AKF68" s="1714"/>
      <c r="AKG68" s="1714"/>
      <c r="AKH68" s="1714"/>
      <c r="AKI68" s="1714"/>
      <c r="AKJ68" s="1714"/>
      <c r="AKK68" s="1714"/>
      <c r="AKL68" s="1714"/>
      <c r="AKM68" s="1714"/>
      <c r="AKN68" s="1714"/>
      <c r="AKO68" s="1714"/>
      <c r="AKP68" s="1714"/>
      <c r="AKQ68" s="1714"/>
      <c r="AKR68" s="1714"/>
      <c r="AKS68" s="1714"/>
      <c r="AKT68" s="1714"/>
      <c r="AKU68" s="1714"/>
      <c r="AKV68" s="1714"/>
      <c r="AKW68" s="1714"/>
      <c r="AKX68" s="1714"/>
      <c r="AKY68" s="1714"/>
      <c r="AKZ68" s="1714"/>
      <c r="ALA68" s="1714"/>
      <c r="ALB68" s="1714"/>
      <c r="ALC68" s="1714"/>
      <c r="ALD68" s="1714"/>
      <c r="ALE68" s="1714"/>
      <c r="ALF68" s="1714"/>
      <c r="ALG68" s="1714"/>
      <c r="ALH68" s="1714"/>
      <c r="ALI68" s="1714"/>
      <c r="ALJ68" s="1714"/>
      <c r="ALK68" s="1714"/>
      <c r="ALL68" s="1714"/>
      <c r="ALM68" s="1714"/>
      <c r="ALN68" s="1714"/>
      <c r="ALO68" s="1714"/>
      <c r="ALP68" s="1714"/>
      <c r="ALQ68" s="1714"/>
      <c r="ALR68" s="1714"/>
      <c r="ALS68" s="1714"/>
      <c r="ALT68" s="1714"/>
      <c r="ALU68" s="1714"/>
      <c r="ALV68" s="1714"/>
      <c r="ALW68" s="1714"/>
      <c r="ALX68" s="1714"/>
      <c r="ALY68" s="1714"/>
      <c r="ALZ68" s="1714"/>
      <c r="AMA68" s="1714"/>
      <c r="AMB68" s="1714"/>
      <c r="AMC68" s="1714"/>
      <c r="AMD68" s="1714"/>
      <c r="AME68" s="1714"/>
      <c r="AMF68" s="1714"/>
      <c r="AMG68" s="1714"/>
      <c r="AMH68" s="1714"/>
      <c r="AMI68" s="1714"/>
      <c r="AMJ68" s="1714"/>
      <c r="AMK68" s="1714"/>
    </row>
  </sheetData>
  <autoFilter ref="A4:BA55" xr:uid="{00000000-0009-0000-0000-000024000000}"/>
  <mergeCells count="3">
    <mergeCell ref="A1:BA1"/>
    <mergeCell ref="A2:BA3"/>
    <mergeCell ref="A56:BA56"/>
  </mergeCells>
  <pageMargins left="0.75" right="0.75" top="1" bottom="1" header="0.51180555555555496" footer="0.51180555555555496"/>
  <pageSetup paperSize="9" firstPageNumber="0" pageOrder="overThenDown"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rgb="FF3333FF"/>
  </sheetPr>
  <dimension ref="A1:AMK43"/>
  <sheetViews>
    <sheetView showGridLines="0" topLeftCell="A5" zoomScaleNormal="100" workbookViewId="0">
      <selection activeCell="E12" sqref="E12"/>
    </sheetView>
  </sheetViews>
  <sheetFormatPr baseColWidth="10" defaultColWidth="8.81640625" defaultRowHeight="14.5"/>
  <cols>
    <col min="1" max="1" width="20.1796875" style="1183" customWidth="1"/>
    <col min="2" max="2" width="14.26953125" style="1183" customWidth="1"/>
    <col min="3" max="3" width="18.26953125" style="1183" customWidth="1"/>
    <col min="4" max="4" width="15.26953125" style="1183" customWidth="1"/>
    <col min="5" max="5" width="16.26953125" style="1183" customWidth="1"/>
    <col min="6" max="6" width="18.26953125" style="1183" customWidth="1"/>
    <col min="7" max="7" width="17.26953125" style="1183" customWidth="1"/>
    <col min="8" max="9" width="17.54296875" style="1183" customWidth="1"/>
    <col min="10" max="10" width="14.26953125" style="1183" customWidth="1"/>
    <col min="11" max="11" width="17.81640625" style="1183" customWidth="1"/>
    <col min="12" max="13" width="17.7265625" style="1183" customWidth="1"/>
    <col min="14" max="14" width="19.7265625" style="1183" customWidth="1"/>
    <col min="15" max="15" width="20.26953125" style="1183" customWidth="1"/>
    <col min="16" max="16" width="14.26953125" style="1183" customWidth="1"/>
    <col min="17" max="17" width="20" style="1183" customWidth="1"/>
    <col min="18" max="20" width="17.7265625" style="1183" customWidth="1"/>
    <col min="21" max="21" width="19.26953125" style="1183" customWidth="1"/>
    <col min="22" max="22" width="13.26953125" style="1183" customWidth="1"/>
    <col min="23" max="23" width="19.81640625" style="1183" customWidth="1"/>
    <col min="24" max="24" width="19.26953125" style="1183" customWidth="1"/>
    <col min="25" max="25" width="20.54296875" style="1183" customWidth="1"/>
    <col min="26" max="26" width="17.54296875" style="1183" customWidth="1"/>
    <col min="27" max="27" width="18.26953125" style="1183" customWidth="1"/>
    <col min="28" max="28" width="13.26953125" style="1183" customWidth="1"/>
    <col min="29" max="29" width="15.81640625" style="1183" customWidth="1"/>
    <col min="30" max="30" width="18.1796875" style="1183" customWidth="1"/>
    <col min="31" max="32" width="18.26953125" style="1183" customWidth="1"/>
    <col min="33" max="33" width="17" style="1183" customWidth="1"/>
    <col min="34" max="34" width="13.81640625" style="1183" customWidth="1"/>
    <col min="35" max="35" width="15.54296875" style="1183" customWidth="1"/>
    <col min="36" max="37" width="18.26953125" style="1183" customWidth="1"/>
    <col min="38" max="38" width="17.26953125" style="1183" customWidth="1"/>
    <col min="39" max="39" width="18.26953125" style="1183" customWidth="1"/>
    <col min="40" max="40" width="13.26953125" style="1183" customWidth="1"/>
    <col min="41" max="41" width="15.81640625" style="1183" customWidth="1"/>
    <col min="42" max="42" width="18.26953125" style="1183" customWidth="1"/>
    <col min="43" max="43" width="17.54296875" style="1183" customWidth="1"/>
    <col min="44" max="44" width="18" style="1183" customWidth="1"/>
    <col min="45" max="45" width="17.26953125" style="1183" customWidth="1"/>
    <col min="46" max="46" width="13.81640625" style="1183" customWidth="1"/>
    <col min="47" max="47" width="20.26953125" style="1183" customWidth="1"/>
    <col min="48" max="48" width="20.7265625" style="1183" customWidth="1"/>
    <col min="49" max="49" width="20" style="1183" customWidth="1"/>
    <col min="50" max="50" width="18.1796875" style="1183" customWidth="1"/>
    <col min="51" max="51" width="17.81640625" style="1183" customWidth="1"/>
    <col min="52" max="52" width="18.26953125" style="1183" customWidth="1"/>
    <col min="53" max="1025" width="8.81640625" style="1183"/>
  </cols>
  <sheetData>
    <row r="1" spans="1:49" ht="25.15" customHeight="1">
      <c r="B1" s="1184"/>
      <c r="C1" s="1184"/>
      <c r="D1" s="1184"/>
      <c r="E1" s="1184"/>
      <c r="F1" s="1184"/>
      <c r="G1" s="1184"/>
    </row>
    <row r="2" spans="1:49" ht="47.15" customHeight="1">
      <c r="B2" s="1184"/>
      <c r="C2" s="1184"/>
      <c r="E2" s="1185" t="s">
        <v>3262</v>
      </c>
      <c r="F2" s="1184"/>
      <c r="G2" s="1184"/>
    </row>
    <row r="3" spans="1:49" ht="26.15" customHeight="1"/>
    <row r="4" spans="1:49" ht="24" customHeight="1"/>
    <row r="5" spans="1:49" ht="28.15" customHeight="1">
      <c r="A5" s="1186" t="s">
        <v>12</v>
      </c>
      <c r="C5" s="1186" t="s">
        <v>3263</v>
      </c>
      <c r="E5" s="1186" t="s">
        <v>3264</v>
      </c>
      <c r="F5" s="7658" t="s">
        <v>3265</v>
      </c>
      <c r="G5" s="7658"/>
      <c r="H5" s="7658"/>
      <c r="I5" s="7658"/>
      <c r="K5" s="1186" t="s">
        <v>3266</v>
      </c>
      <c r="L5" s="7658" t="s">
        <v>3265</v>
      </c>
      <c r="M5" s="7658"/>
      <c r="N5" s="7658"/>
      <c r="O5" s="7658"/>
      <c r="Q5" s="1186" t="s">
        <v>3267</v>
      </c>
      <c r="R5" s="7658" t="s">
        <v>3265</v>
      </c>
      <c r="S5" s="7658"/>
      <c r="T5" s="7658"/>
      <c r="U5" s="7658"/>
    </row>
    <row r="6" spans="1:49" ht="31.5" customHeight="1" thickBot="1">
      <c r="A6" s="7808" t="str">
        <f>+'PLAN ESTRATEGICO 2022-2026'!A1:I1</f>
        <v>PERSPECTIVA DE APRENDIZAJE Y CRECIMIENTO (Gestión Administrativa)</v>
      </c>
      <c r="C6" s="7808" t="s">
        <v>83</v>
      </c>
      <c r="E6" s="7809" t="s">
        <v>3031</v>
      </c>
      <c r="F6" s="1187">
        <v>44681</v>
      </c>
      <c r="G6" s="1187">
        <v>44803</v>
      </c>
      <c r="H6" s="1187">
        <v>44925</v>
      </c>
      <c r="I6" s="1188" t="s">
        <v>3270</v>
      </c>
      <c r="K6" s="7809" t="s">
        <v>3030</v>
      </c>
      <c r="L6" s="1187">
        <v>44681</v>
      </c>
      <c r="M6" s="1187">
        <v>44803</v>
      </c>
      <c r="N6" s="1187">
        <v>44925</v>
      </c>
      <c r="O6" s="1189" t="s">
        <v>3272</v>
      </c>
      <c r="Q6" s="7809" t="s">
        <v>3023</v>
      </c>
      <c r="R6" s="1187">
        <v>44681</v>
      </c>
      <c r="S6" s="1187">
        <v>44803</v>
      </c>
      <c r="T6" s="1187">
        <v>44925</v>
      </c>
      <c r="U6" s="1187" t="s">
        <v>3274</v>
      </c>
    </row>
    <row r="7" spans="1:49" ht="51" customHeight="1" thickBot="1">
      <c r="A7" s="7808"/>
      <c r="C7" s="7808"/>
      <c r="E7" s="7809"/>
      <c r="F7" s="1190" t="s">
        <v>3275</v>
      </c>
      <c r="G7" s="1190" t="s">
        <v>3275</v>
      </c>
      <c r="H7" s="1190" t="s">
        <v>3275</v>
      </c>
      <c r="I7" s="1191" t="s">
        <v>3275</v>
      </c>
      <c r="K7" s="7809"/>
      <c r="L7" s="1190" t="s">
        <v>3275</v>
      </c>
      <c r="M7" s="1190" t="s">
        <v>3275</v>
      </c>
      <c r="N7" s="1190" t="s">
        <v>3275</v>
      </c>
      <c r="O7" s="1191" t="s">
        <v>3275</v>
      </c>
      <c r="Q7" s="7809"/>
      <c r="R7" s="1190" t="s">
        <v>3275</v>
      </c>
      <c r="S7" s="1190" t="s">
        <v>3275</v>
      </c>
      <c r="T7" s="1190" t="s">
        <v>3275</v>
      </c>
      <c r="U7" s="1191" t="s">
        <v>3275</v>
      </c>
      <c r="W7" s="1192" t="s">
        <v>4185</v>
      </c>
      <c r="X7" s="1192" t="s">
        <v>4186</v>
      </c>
      <c r="Y7" s="1192" t="s">
        <v>3277</v>
      </c>
    </row>
    <row r="8" spans="1:49" ht="36" customHeight="1" thickBot="1">
      <c r="A8" s="7808"/>
      <c r="C8" s="7808"/>
      <c r="E8" s="7809"/>
      <c r="F8" s="1432">
        <v>0.25</v>
      </c>
      <c r="G8" s="1432">
        <v>0.35</v>
      </c>
      <c r="H8" s="1432">
        <v>0.4</v>
      </c>
      <c r="I8" s="1433">
        <f>SUM(F8:H8)</f>
        <v>1</v>
      </c>
      <c r="K8" s="7809"/>
      <c r="L8" s="1435">
        <v>0</v>
      </c>
      <c r="M8" s="1435">
        <v>1</v>
      </c>
      <c r="N8" s="1435">
        <v>0</v>
      </c>
      <c r="O8" s="1436">
        <f>SUM(L8:N8)</f>
        <v>1</v>
      </c>
      <c r="Q8" s="7809"/>
      <c r="R8" s="1432">
        <v>0.2</v>
      </c>
      <c r="S8" s="1432">
        <v>0.4</v>
      </c>
      <c r="T8" s="1432">
        <v>0.4</v>
      </c>
      <c r="U8" s="1438">
        <f>SUM(R8:T8)</f>
        <v>1</v>
      </c>
      <c r="W8" s="1195" t="s">
        <v>4187</v>
      </c>
      <c r="X8" s="1195" t="s">
        <v>4187</v>
      </c>
      <c r="Y8" s="1195" t="s">
        <v>4187</v>
      </c>
    </row>
    <row r="9" spans="1:49" ht="40.15" customHeight="1" thickBot="1">
      <c r="A9" s="7808"/>
      <c r="C9" s="7808"/>
      <c r="E9" s="7809"/>
      <c r="F9" s="1196" t="s">
        <v>4188</v>
      </c>
      <c r="G9" s="1196" t="s">
        <v>4189</v>
      </c>
      <c r="H9" s="1196" t="s">
        <v>4190</v>
      </c>
      <c r="I9" s="1197" t="s">
        <v>4191</v>
      </c>
      <c r="K9" s="7809"/>
      <c r="L9" s="1196" t="s">
        <v>3310</v>
      </c>
      <c r="M9" s="1196" t="s">
        <v>4192</v>
      </c>
      <c r="N9" s="1196" t="s">
        <v>3281</v>
      </c>
      <c r="O9" s="1197" t="s">
        <v>3309</v>
      </c>
      <c r="Q9" s="7809"/>
      <c r="R9" s="1196" t="s">
        <v>3310</v>
      </c>
      <c r="S9" s="1196" t="s">
        <v>4192</v>
      </c>
      <c r="T9" s="1196" t="s">
        <v>3281</v>
      </c>
      <c r="U9" s="1197" t="s">
        <v>3309</v>
      </c>
      <c r="W9" s="1198" t="e">
        <f>+(U10+O10+I10)/3</f>
        <v>#REF!</v>
      </c>
      <c r="X9" s="1198">
        <f>+(V10+P10+J10)/3</f>
        <v>0</v>
      </c>
      <c r="Y9" s="1198">
        <f>+(W10+Q10+K10)/3</f>
        <v>0</v>
      </c>
    </row>
    <row r="10" spans="1:49" ht="42" customHeight="1">
      <c r="A10" s="7808"/>
      <c r="C10" s="7808"/>
      <c r="E10" s="7809"/>
      <c r="F10" s="1434">
        <f>+'PLAN ESTRATEGICO 2022-2026'!I11</f>
        <v>0</v>
      </c>
      <c r="G10" s="1434">
        <v>0</v>
      </c>
      <c r="H10" s="1434">
        <v>0</v>
      </c>
      <c r="I10" s="1434">
        <f>+F10+G10+H10</f>
        <v>0</v>
      </c>
      <c r="K10" s="7809"/>
      <c r="L10" s="1437" t="e">
        <f>+'PLAN ESTRATEGICO 2022-2026'!I14</f>
        <v>#REF!</v>
      </c>
      <c r="M10" s="1437">
        <v>0</v>
      </c>
      <c r="N10" s="1437">
        <v>0</v>
      </c>
      <c r="O10" s="1437" t="e">
        <f>SUM(L10:N10)</f>
        <v>#REF!</v>
      </c>
      <c r="Q10" s="7809"/>
      <c r="R10" s="1434" t="e">
        <f>+'PLAN ESTRATEGICO 2022-2026'!I20</f>
        <v>#REF!</v>
      </c>
      <c r="S10" s="1434">
        <v>0</v>
      </c>
      <c r="T10" s="1434">
        <v>0</v>
      </c>
      <c r="U10" s="1434" t="e">
        <f>SUM(R10:T10)</f>
        <v>#REF!</v>
      </c>
    </row>
    <row r="11" spans="1:49" ht="27" customHeight="1">
      <c r="C11" s="1200"/>
      <c r="E11" s="1201" t="s">
        <v>3283</v>
      </c>
      <c r="F11" s="1202"/>
      <c r="I11" s="1203"/>
      <c r="K11" s="1201" t="s">
        <v>3283</v>
      </c>
      <c r="L11" s="1204"/>
      <c r="M11" s="1205"/>
      <c r="N11" s="1205"/>
      <c r="O11" s="1203"/>
      <c r="Q11" s="1201" t="s">
        <v>3283</v>
      </c>
      <c r="R11" s="1204"/>
      <c r="S11" s="1206"/>
      <c r="T11" s="1205"/>
      <c r="U11" s="1203"/>
    </row>
    <row r="12" spans="1:49" ht="54" customHeight="1" thickBot="1"/>
    <row r="13" spans="1:49" ht="26.5" thickBot="1">
      <c r="A13" s="1207" t="s">
        <v>12</v>
      </c>
      <c r="C13" s="1208" t="s">
        <v>3284</v>
      </c>
      <c r="E13" s="1209" t="s">
        <v>3285</v>
      </c>
      <c r="F13" s="7648" t="s">
        <v>3265</v>
      </c>
      <c r="G13" s="7648"/>
      <c r="H13" s="7648"/>
      <c r="I13" s="7648"/>
      <c r="K13" s="1209" t="s">
        <v>3286</v>
      </c>
      <c r="L13" s="7648" t="s">
        <v>3265</v>
      </c>
      <c r="M13" s="7648"/>
      <c r="N13" s="7648"/>
      <c r="O13" s="7648"/>
      <c r="Q13" s="1209" t="s">
        <v>3287</v>
      </c>
      <c r="R13" s="7648" t="s">
        <v>3265</v>
      </c>
      <c r="S13" s="7648"/>
      <c r="T13" s="7648"/>
      <c r="U13" s="7648"/>
      <c r="W13" s="1209" t="s">
        <v>3288</v>
      </c>
      <c r="X13" s="7648" t="s">
        <v>3265</v>
      </c>
      <c r="Y13" s="7648"/>
      <c r="Z13" s="7648"/>
      <c r="AA13" s="7648"/>
      <c r="AC13" s="1209" t="s">
        <v>3289</v>
      </c>
      <c r="AD13" s="7648" t="s">
        <v>3265</v>
      </c>
      <c r="AE13" s="7648"/>
      <c r="AF13" s="7648"/>
      <c r="AG13" s="7648"/>
      <c r="AI13" s="1209" t="s">
        <v>3290</v>
      </c>
      <c r="AJ13" s="7648" t="s">
        <v>3265</v>
      </c>
      <c r="AK13" s="7648"/>
      <c r="AL13" s="7648"/>
      <c r="AM13" s="7648"/>
      <c r="AO13" s="1209" t="s">
        <v>3291</v>
      </c>
      <c r="AP13" s="7648" t="s">
        <v>3265</v>
      </c>
      <c r="AQ13" s="7648"/>
      <c r="AR13" s="7648"/>
      <c r="AS13" s="7648"/>
    </row>
    <row r="14" spans="1:49" ht="28.5" customHeight="1" thickBot="1">
      <c r="A14" s="7810" t="str">
        <f>+'PLAN ESTRATEGICO 2022-2026'!A27:I27</f>
        <v>PERSPECTIVA PROCESOS (Gestión Operativa)</v>
      </c>
      <c r="C14" s="7811" t="s">
        <v>65</v>
      </c>
      <c r="E14" s="7647" t="s">
        <v>3010</v>
      </c>
      <c r="F14" s="1210">
        <v>44681</v>
      </c>
      <c r="G14" s="1210">
        <v>44803</v>
      </c>
      <c r="H14" s="1210">
        <v>44925</v>
      </c>
      <c r="I14" s="1211" t="s">
        <v>3274</v>
      </c>
      <c r="K14" s="7644" t="s">
        <v>3005</v>
      </c>
      <c r="L14" s="1210">
        <v>44681</v>
      </c>
      <c r="M14" s="1210">
        <v>44803</v>
      </c>
      <c r="N14" s="1210">
        <v>44925</v>
      </c>
      <c r="O14" s="1212" t="s">
        <v>3274</v>
      </c>
      <c r="Q14" s="7647" t="s">
        <v>2981</v>
      </c>
      <c r="R14" s="1210">
        <v>44681</v>
      </c>
      <c r="S14" s="1210">
        <v>44803</v>
      </c>
      <c r="T14" s="1210">
        <v>44925</v>
      </c>
      <c r="U14" s="1212" t="s">
        <v>3274</v>
      </c>
      <c r="W14" s="7647" t="s">
        <v>2975</v>
      </c>
      <c r="X14" s="1210">
        <v>44681</v>
      </c>
      <c r="Y14" s="1210">
        <v>44803</v>
      </c>
      <c r="Z14" s="1210">
        <v>44925</v>
      </c>
      <c r="AA14" s="1212" t="s">
        <v>3274</v>
      </c>
      <c r="AC14" s="7812" t="s">
        <v>2965</v>
      </c>
      <c r="AD14" s="1210">
        <v>44681</v>
      </c>
      <c r="AE14" s="1210">
        <v>44803</v>
      </c>
      <c r="AF14" s="1210">
        <v>44925</v>
      </c>
      <c r="AG14" s="1212" t="s">
        <v>3274</v>
      </c>
      <c r="AI14" s="7812" t="s">
        <v>2947</v>
      </c>
      <c r="AJ14" s="1210">
        <v>44681</v>
      </c>
      <c r="AK14" s="1210">
        <v>44803</v>
      </c>
      <c r="AL14" s="1210">
        <v>44925</v>
      </c>
      <c r="AM14" s="1213" t="s">
        <v>3274</v>
      </c>
      <c r="AO14" s="7647" t="s">
        <v>2938</v>
      </c>
      <c r="AP14" s="1210">
        <v>44681</v>
      </c>
      <c r="AQ14" s="1210">
        <v>44803</v>
      </c>
      <c r="AR14" s="1210">
        <v>44925</v>
      </c>
      <c r="AS14" s="1211" t="s">
        <v>3274</v>
      </c>
    </row>
    <row r="15" spans="1:49" ht="49.15" customHeight="1" thickBot="1">
      <c r="A15" s="7810"/>
      <c r="C15" s="7811"/>
      <c r="E15" s="7647"/>
      <c r="F15" s="1214" t="s">
        <v>3275</v>
      </c>
      <c r="G15" s="1214" t="s">
        <v>3275</v>
      </c>
      <c r="H15" s="1214" t="s">
        <v>3275</v>
      </c>
      <c r="I15" s="1215" t="s">
        <v>3275</v>
      </c>
      <c r="K15" s="7644"/>
      <c r="L15" s="1190" t="s">
        <v>3275</v>
      </c>
      <c r="M15" s="1190" t="s">
        <v>3275</v>
      </c>
      <c r="N15" s="1190" t="s">
        <v>3275</v>
      </c>
      <c r="O15" s="1216" t="s">
        <v>3275</v>
      </c>
      <c r="Q15" s="7647"/>
      <c r="R15" s="1190" t="s">
        <v>3275</v>
      </c>
      <c r="S15" s="1190" t="s">
        <v>3275</v>
      </c>
      <c r="T15" s="1190" t="s">
        <v>3275</v>
      </c>
      <c r="U15" s="1216" t="s">
        <v>3275</v>
      </c>
      <c r="W15" s="7647"/>
      <c r="X15" s="1190" t="s">
        <v>3275</v>
      </c>
      <c r="Y15" s="1190" t="s">
        <v>3275</v>
      </c>
      <c r="Z15" s="1190" t="s">
        <v>3275</v>
      </c>
      <c r="AA15" s="1217" t="s">
        <v>3275</v>
      </c>
      <c r="AC15" s="7812"/>
      <c r="AD15" s="1190" t="s">
        <v>3275</v>
      </c>
      <c r="AE15" s="1190" t="s">
        <v>3275</v>
      </c>
      <c r="AF15" s="1190" t="s">
        <v>3275</v>
      </c>
      <c r="AG15" s="1217" t="s">
        <v>3275</v>
      </c>
      <c r="AI15" s="7812"/>
      <c r="AJ15" s="1190" t="s">
        <v>3275</v>
      </c>
      <c r="AK15" s="1190" t="s">
        <v>3275</v>
      </c>
      <c r="AL15" s="1190" t="s">
        <v>3275</v>
      </c>
      <c r="AM15" s="1217" t="s">
        <v>3275</v>
      </c>
      <c r="AO15" s="7647"/>
      <c r="AP15" s="1190" t="s">
        <v>3275</v>
      </c>
      <c r="AQ15" s="1190" t="s">
        <v>3275</v>
      </c>
      <c r="AR15" s="1190" t="s">
        <v>3275</v>
      </c>
      <c r="AS15" s="1217" t="s">
        <v>3275</v>
      </c>
      <c r="AU15" s="1192" t="s">
        <v>4185</v>
      </c>
      <c r="AV15" s="1192" t="s">
        <v>4186</v>
      </c>
      <c r="AW15" s="1192" t="s">
        <v>3277</v>
      </c>
    </row>
    <row r="16" spans="1:49" ht="36" customHeight="1" thickBot="1">
      <c r="A16" s="7810"/>
      <c r="C16" s="7811"/>
      <c r="E16" s="7647"/>
      <c r="F16" s="1439">
        <v>0.4</v>
      </c>
      <c r="G16" s="1439">
        <v>0.4</v>
      </c>
      <c r="H16" s="1439">
        <v>0.2</v>
      </c>
      <c r="I16" s="1440">
        <v>1</v>
      </c>
      <c r="K16" s="7644"/>
      <c r="L16" s="1439">
        <v>0.2</v>
      </c>
      <c r="M16" s="1439">
        <v>0.4</v>
      </c>
      <c r="N16" s="1439">
        <v>0.4</v>
      </c>
      <c r="O16" s="1440">
        <f>SUM(L16:N16)</f>
        <v>1</v>
      </c>
      <c r="Q16" s="7647"/>
      <c r="R16" s="1439">
        <v>0.25</v>
      </c>
      <c r="S16" s="1439">
        <v>0.35</v>
      </c>
      <c r="T16" s="1439">
        <v>0.4</v>
      </c>
      <c r="U16" s="1440">
        <f>SUM(R16:T16)</f>
        <v>1</v>
      </c>
      <c r="W16" s="7647"/>
      <c r="X16" s="1439">
        <v>0.4</v>
      </c>
      <c r="Y16" s="1439">
        <v>0.4</v>
      </c>
      <c r="Z16" s="1439">
        <v>0.2</v>
      </c>
      <c r="AA16" s="1440">
        <f>SUM(X16:Z16)</f>
        <v>1</v>
      </c>
      <c r="AC16" s="7812"/>
      <c r="AD16" s="1439">
        <v>0</v>
      </c>
      <c r="AE16" s="1439">
        <v>0.5</v>
      </c>
      <c r="AF16" s="1439">
        <v>0.5</v>
      </c>
      <c r="AG16" s="1440">
        <f>SUM(AD16:AF16)</f>
        <v>1</v>
      </c>
      <c r="AI16" s="7812"/>
      <c r="AJ16" s="1439">
        <v>0.3</v>
      </c>
      <c r="AK16" s="1439">
        <v>0.3</v>
      </c>
      <c r="AL16" s="1439">
        <v>0.3</v>
      </c>
      <c r="AM16" s="1440">
        <f>SUM(AJ16:AL16)</f>
        <v>0.89999999999999991</v>
      </c>
      <c r="AO16" s="7647"/>
      <c r="AP16" s="1218">
        <v>0.35</v>
      </c>
      <c r="AQ16" s="1218">
        <v>0.35</v>
      </c>
      <c r="AR16" s="1218">
        <v>0.3</v>
      </c>
      <c r="AS16" s="1219">
        <f>SUM(AP16:AR16)</f>
        <v>1</v>
      </c>
      <c r="AU16" s="1195" t="s">
        <v>4193</v>
      </c>
      <c r="AV16" s="1195" t="s">
        <v>4193</v>
      </c>
      <c r="AW16" s="1195" t="s">
        <v>4193</v>
      </c>
    </row>
    <row r="17" spans="1:49" ht="35.25" customHeight="1" thickBot="1">
      <c r="A17" s="7810"/>
      <c r="C17" s="7811"/>
      <c r="E17" s="7647"/>
      <c r="F17" s="1220" t="s">
        <v>4188</v>
      </c>
      <c r="G17" s="1220" t="s">
        <v>4189</v>
      </c>
      <c r="H17" s="1220" t="s">
        <v>3281</v>
      </c>
      <c r="I17" s="1221" t="s">
        <v>3309</v>
      </c>
      <c r="K17" s="7644"/>
      <c r="L17" s="1220" t="s">
        <v>3310</v>
      </c>
      <c r="M17" s="1220" t="s">
        <v>4192</v>
      </c>
      <c r="N17" s="1220" t="s">
        <v>3281</v>
      </c>
      <c r="O17" s="1221" t="s">
        <v>3309</v>
      </c>
      <c r="Q17" s="7647"/>
      <c r="R17" s="1220" t="s">
        <v>3310</v>
      </c>
      <c r="S17" s="1220" t="s">
        <v>4192</v>
      </c>
      <c r="T17" s="1220" t="s">
        <v>3281</v>
      </c>
      <c r="U17" s="1221" t="s">
        <v>3309</v>
      </c>
      <c r="W17" s="7647"/>
      <c r="X17" s="1220" t="s">
        <v>3310</v>
      </c>
      <c r="Y17" s="1220" t="s">
        <v>4192</v>
      </c>
      <c r="Z17" s="1220" t="s">
        <v>3281</v>
      </c>
      <c r="AA17" s="1221" t="s">
        <v>3309</v>
      </c>
      <c r="AC17" s="7812"/>
      <c r="AD17" s="1220" t="s">
        <v>3310</v>
      </c>
      <c r="AE17" s="1220" t="s">
        <v>4192</v>
      </c>
      <c r="AF17" s="1220" t="s">
        <v>3281</v>
      </c>
      <c r="AG17" s="1221" t="s">
        <v>3309</v>
      </c>
      <c r="AI17" s="7812"/>
      <c r="AJ17" s="1222" t="s">
        <v>3310</v>
      </c>
      <c r="AK17" s="1222" t="s">
        <v>4192</v>
      </c>
      <c r="AL17" s="1222" t="s">
        <v>3281</v>
      </c>
      <c r="AM17" s="1223" t="s">
        <v>3309</v>
      </c>
      <c r="AO17" s="7647"/>
      <c r="AP17" s="1224" t="s">
        <v>3310</v>
      </c>
      <c r="AQ17" s="1224" t="s">
        <v>4192</v>
      </c>
      <c r="AR17" s="1224" t="s">
        <v>3281</v>
      </c>
      <c r="AS17" s="1225" t="s">
        <v>3309</v>
      </c>
      <c r="AU17" s="1198" t="e">
        <f>+(AS18+AM18+AG18+AA18+U18+O18+I18)/6</f>
        <v>#REF!</v>
      </c>
      <c r="AV17" s="1198">
        <v>0</v>
      </c>
      <c r="AW17" s="1198">
        <v>0</v>
      </c>
    </row>
    <row r="18" spans="1:49" ht="34.5" customHeight="1" thickBot="1">
      <c r="A18" s="7810"/>
      <c r="C18" s="7811"/>
      <c r="E18" s="7647"/>
      <c r="F18" s="1441" t="e">
        <f>+'PLAN ESTRATEGICO 2022-2026'!I31</f>
        <v>#REF!</v>
      </c>
      <c r="G18" s="1441">
        <v>0</v>
      </c>
      <c r="H18" s="1441">
        <v>0</v>
      </c>
      <c r="I18" s="1442" t="e">
        <f>+F18+G18+H18</f>
        <v>#REF!</v>
      </c>
      <c r="K18" s="7644"/>
      <c r="L18" s="1441" t="e">
        <f>+'PLAN ESTRATEGICO 2022-2026'!I38</f>
        <v>#REF!</v>
      </c>
      <c r="M18" s="1441">
        <v>0</v>
      </c>
      <c r="N18" s="1441">
        <v>0</v>
      </c>
      <c r="O18" s="1442" t="e">
        <f>+N18+M18+L18</f>
        <v>#REF!</v>
      </c>
      <c r="Q18" s="7647"/>
      <c r="R18" s="1441" t="e">
        <f>+'PLAN ESTRATEGICO 2022-2026'!I44</f>
        <v>#REF!</v>
      </c>
      <c r="S18" s="1441">
        <v>0</v>
      </c>
      <c r="T18" s="1441">
        <v>0</v>
      </c>
      <c r="U18" s="1442" t="e">
        <f>+T18+S18+R18</f>
        <v>#REF!</v>
      </c>
      <c r="W18" s="7647"/>
      <c r="X18" s="1441" t="e">
        <f>+'PLAN ESTRATEGICO 2022-2026'!I56</f>
        <v>#REF!</v>
      </c>
      <c r="Y18" s="1441">
        <v>0</v>
      </c>
      <c r="Z18" s="1441">
        <v>0</v>
      </c>
      <c r="AA18" s="1442" t="e">
        <f>+X18+Y18+Z18</f>
        <v>#REF!</v>
      </c>
      <c r="AC18" s="7812"/>
      <c r="AD18" s="1441">
        <f>+'PLAN ESTRATEGICO 2022-2026'!I64</f>
        <v>0.4</v>
      </c>
      <c r="AE18" s="1441">
        <v>0</v>
      </c>
      <c r="AF18" s="1441">
        <v>0</v>
      </c>
      <c r="AG18" s="1442">
        <f>+AF18+AE18+AD18</f>
        <v>0.4</v>
      </c>
      <c r="AI18" s="7812"/>
      <c r="AJ18" s="1441" t="e">
        <f>+'PLAN ESTRATEGICO 2022-2026'!I74</f>
        <v>#REF!</v>
      </c>
      <c r="AK18" s="1441">
        <v>0</v>
      </c>
      <c r="AL18" s="1441">
        <v>0</v>
      </c>
      <c r="AM18" s="1442" t="e">
        <f>+AL18+AK18+AJ18</f>
        <v>#REF!</v>
      </c>
      <c r="AO18" s="7647"/>
      <c r="AP18" s="1226" t="e">
        <f>+'PLAN ESTRATEGICO 2022-2026'!I85</f>
        <v>#REF!</v>
      </c>
      <c r="AQ18" s="1226">
        <v>0</v>
      </c>
      <c r="AR18" s="1226">
        <v>0</v>
      </c>
      <c r="AS18" s="1227" t="e">
        <f>+AR18+AQ18+AP18</f>
        <v>#REF!</v>
      </c>
    </row>
    <row r="19" spans="1:49" ht="23.15" customHeight="1">
      <c r="E19" s="1201" t="s">
        <v>3283</v>
      </c>
      <c r="F19" s="1202"/>
      <c r="I19" s="1228"/>
      <c r="K19" s="1229" t="s">
        <v>3283</v>
      </c>
      <c r="L19" s="1202"/>
      <c r="M19" s="1229"/>
      <c r="Q19" s="1201" t="s">
        <v>3283</v>
      </c>
      <c r="R19" s="1202"/>
      <c r="S19" s="1229"/>
      <c r="W19" s="1201" t="s">
        <v>3283</v>
      </c>
      <c r="X19" s="1202"/>
      <c r="AC19" s="1201" t="s">
        <v>3283</v>
      </c>
      <c r="AD19" s="1202"/>
      <c r="AI19" s="1201" t="s">
        <v>3283</v>
      </c>
      <c r="AJ19" s="1202"/>
      <c r="AO19" s="1201" t="s">
        <v>3283</v>
      </c>
      <c r="AP19" s="1202"/>
    </row>
    <row r="20" spans="1:49" ht="54" customHeight="1" thickBot="1"/>
    <row r="21" spans="1:49" ht="26.5" thickBot="1">
      <c r="A21" s="1230" t="s">
        <v>12</v>
      </c>
      <c r="C21" s="1230" t="s">
        <v>3302</v>
      </c>
      <c r="E21" s="1231" t="s">
        <v>3303</v>
      </c>
      <c r="F21" s="7655" t="s">
        <v>3265</v>
      </c>
      <c r="G21" s="7655"/>
      <c r="H21" s="7655"/>
      <c r="I21" s="7655"/>
      <c r="K21" s="1231" t="s">
        <v>3304</v>
      </c>
      <c r="L21" s="7656" t="s">
        <v>3265</v>
      </c>
      <c r="M21" s="7656"/>
      <c r="N21" s="7656"/>
      <c r="O21" s="7656"/>
      <c r="Q21" s="1232" t="s">
        <v>3305</v>
      </c>
      <c r="R21" s="7657" t="s">
        <v>3265</v>
      </c>
      <c r="S21" s="7657"/>
      <c r="T21" s="7657"/>
      <c r="U21" s="7657"/>
      <c r="W21" s="1233" t="s">
        <v>3306</v>
      </c>
      <c r="X21" s="7658" t="s">
        <v>3265</v>
      </c>
      <c r="Y21" s="7658"/>
      <c r="Z21" s="7658"/>
      <c r="AA21" s="7658"/>
      <c r="AC21" s="1233" t="s">
        <v>3307</v>
      </c>
      <c r="AD21" s="7658" t="s">
        <v>3265</v>
      </c>
      <c r="AE21" s="7658"/>
      <c r="AF21" s="7658"/>
      <c r="AG21" s="7658"/>
      <c r="AI21" s="1234"/>
      <c r="AJ21" s="7649"/>
      <c r="AK21" s="7649"/>
      <c r="AL21" s="7649"/>
      <c r="AM21" s="7649"/>
    </row>
    <row r="22" spans="1:49" ht="39.75" customHeight="1" thickBot="1">
      <c r="A22" s="7650" t="str">
        <f>+'PLAN ESTRATEGICO 2022-2026'!A95:I95</f>
        <v>PERSPECTIVA  CLIENTES (Gestión Comercial)</v>
      </c>
      <c r="C22" s="7650" t="s">
        <v>187</v>
      </c>
      <c r="E22" s="7651" t="s">
        <v>2926</v>
      </c>
      <c r="F22" s="1236">
        <v>44681</v>
      </c>
      <c r="G22" s="1236">
        <v>44803</v>
      </c>
      <c r="H22" s="1236">
        <v>44925</v>
      </c>
      <c r="I22" s="1237" t="s">
        <v>3274</v>
      </c>
      <c r="K22" s="7652" t="s">
        <v>2913</v>
      </c>
      <c r="L22" s="1236">
        <v>44681</v>
      </c>
      <c r="M22" s="1236">
        <v>44803</v>
      </c>
      <c r="N22" s="1236">
        <v>44925</v>
      </c>
      <c r="O22" s="1237" t="s">
        <v>3274</v>
      </c>
      <c r="Q22" s="7652" t="s">
        <v>2882</v>
      </c>
      <c r="R22" s="1236">
        <v>44681</v>
      </c>
      <c r="S22" s="1236">
        <v>44803</v>
      </c>
      <c r="T22" s="1236">
        <v>44925</v>
      </c>
      <c r="U22" s="1238" t="s">
        <v>3274</v>
      </c>
      <c r="W22" s="7653" t="s">
        <v>2873</v>
      </c>
      <c r="X22" s="1236">
        <v>44681</v>
      </c>
      <c r="Y22" s="1236">
        <v>44803</v>
      </c>
      <c r="Z22" s="1236">
        <v>44925</v>
      </c>
      <c r="AA22" s="1238" t="s">
        <v>3274</v>
      </c>
      <c r="AC22" s="7654" t="s">
        <v>2863</v>
      </c>
      <c r="AD22" s="1236">
        <v>44681</v>
      </c>
      <c r="AE22" s="1236">
        <v>44803</v>
      </c>
      <c r="AF22" s="1236">
        <v>44925</v>
      </c>
      <c r="AG22" s="1238" t="s">
        <v>3274</v>
      </c>
      <c r="AI22" s="7813"/>
      <c r="AJ22" s="1239" t="s">
        <v>4185</v>
      </c>
      <c r="AK22" s="1239" t="s">
        <v>4186</v>
      </c>
      <c r="AL22" s="1239" t="s">
        <v>3277</v>
      </c>
      <c r="AM22" s="1240"/>
    </row>
    <row r="23" spans="1:49" ht="49.15" customHeight="1" thickBot="1">
      <c r="A23" s="7650"/>
      <c r="C23" s="7650"/>
      <c r="E23" s="7651"/>
      <c r="F23" s="1241" t="s">
        <v>3275</v>
      </c>
      <c r="G23" s="1190" t="s">
        <v>3275</v>
      </c>
      <c r="H23" s="1190" t="s">
        <v>3275</v>
      </c>
      <c r="I23" s="1242" t="s">
        <v>3275</v>
      </c>
      <c r="K23" s="7652"/>
      <c r="L23" s="1241" t="s">
        <v>3275</v>
      </c>
      <c r="M23" s="1190" t="s">
        <v>3275</v>
      </c>
      <c r="N23" s="1190" t="s">
        <v>3275</v>
      </c>
      <c r="O23" s="1242" t="s">
        <v>3275</v>
      </c>
      <c r="Q23" s="7652"/>
      <c r="R23" s="1241" t="s">
        <v>3275</v>
      </c>
      <c r="S23" s="1190" t="s">
        <v>3275</v>
      </c>
      <c r="T23" s="1190" t="s">
        <v>3275</v>
      </c>
      <c r="U23" s="1243" t="s">
        <v>3275</v>
      </c>
      <c r="W23" s="7653"/>
      <c r="X23" s="1190" t="s">
        <v>3275</v>
      </c>
      <c r="Y23" s="1190" t="s">
        <v>3275</v>
      </c>
      <c r="Z23" s="1190" t="s">
        <v>3275</v>
      </c>
      <c r="AA23" s="1244" t="s">
        <v>3275</v>
      </c>
      <c r="AC23" s="7654"/>
      <c r="AD23" s="1190" t="s">
        <v>3275</v>
      </c>
      <c r="AE23" s="1190" t="s">
        <v>3275</v>
      </c>
      <c r="AF23" s="1190" t="s">
        <v>3275</v>
      </c>
      <c r="AG23" s="1245" t="s">
        <v>3275</v>
      </c>
      <c r="AI23" s="7813"/>
      <c r="AJ23" s="1195" t="s">
        <v>4194</v>
      </c>
      <c r="AK23" s="1195" t="s">
        <v>4194</v>
      </c>
      <c r="AL23" s="1195" t="s">
        <v>4194</v>
      </c>
      <c r="AM23" s="1246"/>
    </row>
    <row r="24" spans="1:49" ht="36" customHeight="1" thickBot="1">
      <c r="A24" s="7650"/>
      <c r="C24" s="7650"/>
      <c r="E24" s="7651"/>
      <c r="F24" s="1247">
        <v>0.3</v>
      </c>
      <c r="G24" s="1248">
        <v>0.4</v>
      </c>
      <c r="H24" s="1248">
        <v>0.3</v>
      </c>
      <c r="I24" s="1249">
        <f>SUM(F24:H24)</f>
        <v>1</v>
      </c>
      <c r="K24" s="7652"/>
      <c r="L24" s="1250">
        <v>0.1</v>
      </c>
      <c r="M24" s="1193">
        <v>0.45</v>
      </c>
      <c r="N24" s="1193">
        <v>0.45</v>
      </c>
      <c r="O24" s="1249">
        <f>SUM(L24:N24)</f>
        <v>1</v>
      </c>
      <c r="Q24" s="7652"/>
      <c r="R24" s="1250">
        <v>0.1</v>
      </c>
      <c r="S24" s="1193">
        <v>0.45</v>
      </c>
      <c r="T24" s="1193">
        <v>0.45</v>
      </c>
      <c r="U24" s="1249">
        <f>SUM(R24:T24)</f>
        <v>1</v>
      </c>
      <c r="W24" s="7653"/>
      <c r="X24" s="1248">
        <v>0.4</v>
      </c>
      <c r="Y24" s="1248">
        <v>0.35</v>
      </c>
      <c r="Z24" s="1248">
        <v>0.3</v>
      </c>
      <c r="AA24" s="1194">
        <f>SUM(X24:Z24)</f>
        <v>1.05</v>
      </c>
      <c r="AC24" s="7654"/>
      <c r="AD24" s="1193">
        <v>0.25</v>
      </c>
      <c r="AE24" s="1193">
        <v>0.3</v>
      </c>
      <c r="AF24" s="1193">
        <v>0.45</v>
      </c>
      <c r="AG24" s="1194">
        <f>SUM(AD24:AF24)</f>
        <v>1</v>
      </c>
      <c r="AI24" s="7813"/>
      <c r="AJ24" s="1198" t="e">
        <f>+(AD26+X26+R26+L26+F26+AN24)/6</f>
        <v>#REF!</v>
      </c>
      <c r="AK24" s="1198">
        <v>0</v>
      </c>
      <c r="AL24" s="1198">
        <v>0</v>
      </c>
      <c r="AM24" s="1251"/>
    </row>
    <row r="25" spans="1:49" ht="34.15" customHeight="1" thickBot="1">
      <c r="A25" s="7650"/>
      <c r="C25" s="7650"/>
      <c r="E25" s="7651"/>
      <c r="F25" s="1252" t="s">
        <v>3310</v>
      </c>
      <c r="G25" s="1233" t="s">
        <v>4192</v>
      </c>
      <c r="H25" s="1233" t="s">
        <v>3281</v>
      </c>
      <c r="I25" s="1253" t="s">
        <v>3309</v>
      </c>
      <c r="K25" s="7652"/>
      <c r="L25" s="1254" t="s">
        <v>3310</v>
      </c>
      <c r="M25" s="1255" t="s">
        <v>4192</v>
      </c>
      <c r="N25" s="1255" t="s">
        <v>3281</v>
      </c>
      <c r="O25" s="1256" t="s">
        <v>3309</v>
      </c>
      <c r="Q25" s="7652"/>
      <c r="R25" s="1254" t="s">
        <v>3310</v>
      </c>
      <c r="S25" s="1255" t="s">
        <v>4192</v>
      </c>
      <c r="T25" s="1255" t="s">
        <v>3281</v>
      </c>
      <c r="U25" s="1256" t="s">
        <v>3309</v>
      </c>
      <c r="W25" s="7653"/>
      <c r="X25" s="1255" t="s">
        <v>3310</v>
      </c>
      <c r="Y25" s="1255" t="s">
        <v>4192</v>
      </c>
      <c r="Z25" s="1255" t="s">
        <v>3281</v>
      </c>
      <c r="AA25" s="1257" t="s">
        <v>3309</v>
      </c>
      <c r="AC25" s="7654"/>
      <c r="AD25" s="1233" t="s">
        <v>3310</v>
      </c>
      <c r="AE25" s="1233" t="s">
        <v>4192</v>
      </c>
      <c r="AF25" s="1233" t="s">
        <v>3281</v>
      </c>
      <c r="AG25" s="1258" t="s">
        <v>3309</v>
      </c>
      <c r="AI25" s="7813"/>
      <c r="AJ25" s="1205"/>
      <c r="AK25" s="1205"/>
      <c r="AL25" s="1205"/>
      <c r="AM25" s="1259"/>
    </row>
    <row r="26" spans="1:49" ht="38.15" customHeight="1" thickBot="1">
      <c r="A26" s="7650"/>
      <c r="C26" s="7650"/>
      <c r="E26" s="7651"/>
      <c r="F26" s="1260" t="e">
        <f>+'PLAN ESTRATEGICO 2022-2026'!I98</f>
        <v>#REF!</v>
      </c>
      <c r="G26" s="1261">
        <v>0</v>
      </c>
      <c r="H26" s="1261">
        <v>0</v>
      </c>
      <c r="I26" s="1262" t="e">
        <f>+H26+G26+F26</f>
        <v>#REF!</v>
      </c>
      <c r="K26" s="7652"/>
      <c r="L26" s="1263" t="e">
        <f>+'PLAN ESTRATEGICO 2022-2026'!I108</f>
        <v>#REF!</v>
      </c>
      <c r="M26" s="1264">
        <v>0</v>
      </c>
      <c r="N26" s="1264">
        <v>0</v>
      </c>
      <c r="O26" s="1265" t="e">
        <f>+N26+M26+L26</f>
        <v>#REF!</v>
      </c>
      <c r="Q26" s="7652"/>
      <c r="R26" s="1260" t="e">
        <f>+'PLAN ESTRATEGICO 2022-2026'!I116</f>
        <v>#REF!</v>
      </c>
      <c r="S26" s="1261">
        <v>0</v>
      </c>
      <c r="T26" s="1261">
        <v>0</v>
      </c>
      <c r="U26" s="1262" t="e">
        <f>+T26+S26+R26</f>
        <v>#REF!</v>
      </c>
      <c r="W26" s="7653"/>
      <c r="X26" s="1199" t="e">
        <f>+'PLAN ESTRATEGICO 2022-2026'!I138</f>
        <v>#REF!</v>
      </c>
      <c r="Y26" s="1199">
        <v>0</v>
      </c>
      <c r="Z26" s="1199">
        <v>0</v>
      </c>
      <c r="AA26" s="1199" t="e">
        <f>+Z26+Y26+X26</f>
        <v>#REF!</v>
      </c>
      <c r="AC26" s="7654"/>
      <c r="AD26" s="1199" t="e">
        <f>+'PLAN ESTRATEGICO 2022-2026'!I145</f>
        <v>#REF!</v>
      </c>
      <c r="AE26" s="1199">
        <v>0</v>
      </c>
      <c r="AF26" s="1199">
        <v>0</v>
      </c>
      <c r="AG26" s="1199" t="e">
        <f>+AF26+AE26+AD26</f>
        <v>#REF!</v>
      </c>
      <c r="AI26" s="7813"/>
      <c r="AJ26" s="1266"/>
      <c r="AK26" s="1266"/>
      <c r="AL26" s="1266"/>
      <c r="AM26" s="1266"/>
    </row>
    <row r="27" spans="1:49" ht="17.149999999999999" customHeight="1">
      <c r="E27" s="1202" t="s">
        <v>3283</v>
      </c>
      <c r="F27" s="1202"/>
      <c r="G27" s="1183" t="s">
        <v>995</v>
      </c>
      <c r="K27" s="1202" t="s">
        <v>3283</v>
      </c>
      <c r="L27" s="1229"/>
      <c r="M27" s="1229"/>
      <c r="Q27" s="1229" t="s">
        <v>3283</v>
      </c>
      <c r="R27" s="1202"/>
      <c r="S27" s="1229"/>
      <c r="W27" s="1229" t="s">
        <v>3283</v>
      </c>
      <c r="X27" s="1202"/>
      <c r="Y27" s="1229"/>
      <c r="AC27" s="1229" t="s">
        <v>3283</v>
      </c>
      <c r="AD27" s="1202"/>
      <c r="AE27" s="1229"/>
    </row>
    <row r="28" spans="1:49" ht="53.15" customHeight="1" thickBot="1"/>
    <row r="29" spans="1:49" ht="26.5" thickBot="1">
      <c r="A29" s="1267" t="s">
        <v>12</v>
      </c>
      <c r="C29" s="1267" t="s">
        <v>3311</v>
      </c>
      <c r="E29" s="1267" t="s">
        <v>3312</v>
      </c>
      <c r="F29" s="7655" t="s">
        <v>3265</v>
      </c>
      <c r="G29" s="7655"/>
      <c r="H29" s="7655"/>
      <c r="I29" s="7655"/>
      <c r="K29" s="1267" t="s">
        <v>3313</v>
      </c>
      <c r="L29" s="7656" t="s">
        <v>3265</v>
      </c>
      <c r="M29" s="7656"/>
      <c r="N29" s="7656"/>
      <c r="O29" s="7656"/>
      <c r="Q29" s="1268" t="s">
        <v>3314</v>
      </c>
      <c r="R29" s="7655" t="s">
        <v>3265</v>
      </c>
      <c r="S29" s="7655"/>
      <c r="T29" s="7655"/>
      <c r="U29" s="7655"/>
      <c r="W29" s="1234"/>
      <c r="X29" s="7649"/>
      <c r="Y29" s="7649"/>
      <c r="Z29" s="7649"/>
      <c r="AA29" s="7649"/>
    </row>
    <row r="30" spans="1:49" ht="23.15" customHeight="1" thickBot="1">
      <c r="A30" s="7659" t="str">
        <f>+'PLAN ESTRATEGICO 2022-2026'!A152:I152</f>
        <v>PERSPECTIVA FINANCIERA (Gestión financiera)</v>
      </c>
      <c r="C30" s="7659" t="s">
        <v>399</v>
      </c>
      <c r="E30" s="7660" t="s">
        <v>2857</v>
      </c>
      <c r="F30" s="1269">
        <v>44681</v>
      </c>
      <c r="G30" s="1269">
        <v>44803</v>
      </c>
      <c r="H30" s="1269">
        <v>44925</v>
      </c>
      <c r="I30" s="1269" t="s">
        <v>3274</v>
      </c>
      <c r="K30" s="7660" t="s">
        <v>2848</v>
      </c>
      <c r="L30" s="1269">
        <v>44681</v>
      </c>
      <c r="M30" s="1269">
        <v>44803</v>
      </c>
      <c r="N30" s="1269">
        <v>44925</v>
      </c>
      <c r="O30" s="1270" t="s">
        <v>3274</v>
      </c>
      <c r="Q30" s="7661" t="s">
        <v>2835</v>
      </c>
      <c r="R30" s="1269">
        <v>44681</v>
      </c>
      <c r="S30" s="1269">
        <v>44803</v>
      </c>
      <c r="T30" s="1269">
        <v>44925</v>
      </c>
      <c r="U30" s="1269" t="s">
        <v>3274</v>
      </c>
      <c r="W30" s="7814"/>
      <c r="X30" s="1240"/>
      <c r="Y30" s="1240"/>
      <c r="Z30" s="1240"/>
      <c r="AA30" s="1240"/>
    </row>
    <row r="31" spans="1:49" ht="50.15" customHeight="1" thickBot="1">
      <c r="A31" s="7659"/>
      <c r="C31" s="7659"/>
      <c r="E31" s="7660"/>
      <c r="F31" s="1271" t="s">
        <v>3275</v>
      </c>
      <c r="G31" s="1190" t="s">
        <v>3275</v>
      </c>
      <c r="H31" s="1190" t="s">
        <v>3275</v>
      </c>
      <c r="I31" s="1272" t="s">
        <v>3275</v>
      </c>
      <c r="K31" s="7660"/>
      <c r="L31" s="1273" t="s">
        <v>3275</v>
      </c>
      <c r="M31" s="1189" t="s">
        <v>3275</v>
      </c>
      <c r="N31" s="1189" t="s">
        <v>3275</v>
      </c>
      <c r="O31" s="1274" t="s">
        <v>3275</v>
      </c>
      <c r="Q31" s="7661"/>
      <c r="R31" s="1189" t="s">
        <v>3275</v>
      </c>
      <c r="S31" s="1189" t="s">
        <v>3275</v>
      </c>
      <c r="T31" s="1189" t="s">
        <v>3275</v>
      </c>
      <c r="U31" s="1275" t="s">
        <v>3275</v>
      </c>
      <c r="W31" s="7814"/>
      <c r="X31" s="1239" t="s">
        <v>4185</v>
      </c>
      <c r="Y31" s="1239" t="s">
        <v>4186</v>
      </c>
      <c r="Z31" s="1239" t="s">
        <v>3277</v>
      </c>
      <c r="AA31" s="1246"/>
    </row>
    <row r="32" spans="1:49" ht="30" customHeight="1" thickBot="1">
      <c r="A32" s="7659"/>
      <c r="C32" s="7659"/>
      <c r="E32" s="7660"/>
      <c r="F32" s="1276">
        <v>0.7</v>
      </c>
      <c r="G32" s="1277">
        <v>0.15</v>
      </c>
      <c r="H32" s="1277">
        <v>0.15</v>
      </c>
      <c r="I32" s="1278">
        <f>+H32+G32+F32</f>
        <v>1</v>
      </c>
      <c r="K32" s="7660"/>
      <c r="L32" s="1279">
        <v>0.02</v>
      </c>
      <c r="M32" s="1277">
        <v>0.02</v>
      </c>
      <c r="N32" s="1277">
        <v>0.02</v>
      </c>
      <c r="O32" s="1280">
        <v>0.02</v>
      </c>
      <c r="Q32" s="7661"/>
      <c r="R32" s="1277">
        <v>0.05</v>
      </c>
      <c r="S32" s="1277">
        <v>0.05</v>
      </c>
      <c r="T32" s="1277">
        <v>0.05</v>
      </c>
      <c r="U32" s="1277">
        <v>0.05</v>
      </c>
      <c r="W32" s="7814"/>
      <c r="X32" s="1195" t="s">
        <v>3321</v>
      </c>
      <c r="Y32" s="1195" t="s">
        <v>3321</v>
      </c>
      <c r="Z32" s="1195" t="s">
        <v>3321</v>
      </c>
      <c r="AA32" s="1251"/>
    </row>
    <row r="33" spans="1:27" ht="28.15" customHeight="1" thickBot="1">
      <c r="A33" s="7659"/>
      <c r="C33" s="7659"/>
      <c r="E33" s="7660"/>
      <c r="F33" s="1281">
        <f>+I33*F32</f>
        <v>5600000000</v>
      </c>
      <c r="G33" s="1282">
        <f>+I33*G32</f>
        <v>1200000000</v>
      </c>
      <c r="H33" s="1282">
        <f>+I33*H32</f>
        <v>1200000000</v>
      </c>
      <c r="I33" s="1283">
        <v>8000000000</v>
      </c>
      <c r="K33" s="7660"/>
      <c r="L33" s="1284">
        <v>5600000000</v>
      </c>
      <c r="M33" s="1285">
        <v>800000000</v>
      </c>
      <c r="N33" s="1285">
        <v>800000000</v>
      </c>
      <c r="O33" s="1286">
        <f>SUM(L33:N33)</f>
        <v>7200000000</v>
      </c>
      <c r="Q33" s="7661"/>
      <c r="R33" s="1285">
        <v>5600000000</v>
      </c>
      <c r="S33" s="1285">
        <v>800000000</v>
      </c>
      <c r="T33" s="1285">
        <v>800000000</v>
      </c>
      <c r="U33" s="1287">
        <f>SUM(R33:T33)</f>
        <v>7200000000</v>
      </c>
      <c r="W33" s="7814"/>
      <c r="X33" s="1198" t="e">
        <f>+(R35+L35+F35+#REF!+#REF!+AB33)/6</f>
        <v>#REF!</v>
      </c>
      <c r="Y33" s="1198">
        <v>0</v>
      </c>
      <c r="Z33" s="1198">
        <v>0</v>
      </c>
      <c r="AA33" s="1259"/>
    </row>
    <row r="34" spans="1:27" ht="27" customHeight="1" thickBot="1">
      <c r="A34" s="7659"/>
      <c r="C34" s="7659"/>
      <c r="E34" s="7660"/>
      <c r="F34" s="1288" t="s">
        <v>3310</v>
      </c>
      <c r="G34" s="1289" t="s">
        <v>4192</v>
      </c>
      <c r="H34" s="1289" t="s">
        <v>3281</v>
      </c>
      <c r="I34" s="1290" t="s">
        <v>3309</v>
      </c>
      <c r="K34" s="7660"/>
      <c r="L34" s="1291" t="s">
        <v>3324</v>
      </c>
      <c r="M34" s="1268" t="s">
        <v>4195</v>
      </c>
      <c r="N34" s="1268" t="s">
        <v>3325</v>
      </c>
      <c r="O34" s="1292" t="s">
        <v>3326</v>
      </c>
      <c r="Q34" s="7661"/>
      <c r="R34" s="1268" t="s">
        <v>3324</v>
      </c>
      <c r="S34" s="1268" t="s">
        <v>4195</v>
      </c>
      <c r="T34" s="1268" t="s">
        <v>3325</v>
      </c>
      <c r="U34" s="1293" t="s">
        <v>3326</v>
      </c>
      <c r="W34" s="7814"/>
      <c r="X34" s="1266"/>
      <c r="Y34" s="1266"/>
      <c r="Z34" s="1266"/>
      <c r="AA34" s="1266"/>
    </row>
    <row r="35" spans="1:27" ht="35.15" customHeight="1" thickBot="1">
      <c r="A35" s="7659"/>
      <c r="C35" s="7659"/>
      <c r="E35" s="7660"/>
      <c r="F35" s="1294">
        <v>5600000000</v>
      </c>
      <c r="G35" s="1295">
        <v>208000000</v>
      </c>
      <c r="H35" s="1295">
        <v>185000000</v>
      </c>
      <c r="I35" s="1295">
        <f>SUM(F35:H35)</f>
        <v>5993000000</v>
      </c>
      <c r="K35" s="7660"/>
      <c r="L35" s="1296">
        <v>6120000000</v>
      </c>
      <c r="M35" s="1297">
        <v>6120000000</v>
      </c>
      <c r="N35" s="1297">
        <v>6120000000</v>
      </c>
      <c r="O35" s="1298">
        <f>+(O33*O32)+O33</f>
        <v>7344000000</v>
      </c>
      <c r="Q35" s="7661"/>
      <c r="R35" s="1297">
        <v>1746000000</v>
      </c>
      <c r="S35" s="1297">
        <v>3492000000</v>
      </c>
      <c r="T35" s="1297">
        <v>6111000000</v>
      </c>
      <c r="U35" s="1299">
        <f>+(U33*U32)+U33</f>
        <v>7560000000</v>
      </c>
      <c r="W35" s="7814"/>
      <c r="X35" s="1259"/>
      <c r="Y35" s="7663"/>
      <c r="Z35" s="7663"/>
      <c r="AA35" s="7663"/>
    </row>
    <row r="36" spans="1:27" ht="27" customHeight="1" thickBot="1">
      <c r="A36" s="7659"/>
      <c r="C36" s="7659"/>
      <c r="E36" s="7660"/>
      <c r="F36" s="1288" t="s">
        <v>3327</v>
      </c>
      <c r="G36" s="1289" t="s">
        <v>3328</v>
      </c>
      <c r="H36" s="1289" t="s">
        <v>3328</v>
      </c>
      <c r="I36" s="1290" t="s">
        <v>3309</v>
      </c>
      <c r="K36" s="7660"/>
      <c r="L36" s="1291" t="s">
        <v>3329</v>
      </c>
      <c r="M36" s="1268" t="s">
        <v>3329</v>
      </c>
      <c r="N36" s="1268" t="s">
        <v>3329</v>
      </c>
      <c r="O36" s="1292" t="s">
        <v>3309</v>
      </c>
      <c r="Q36" s="7661"/>
      <c r="R36" s="1268" t="s">
        <v>3329</v>
      </c>
      <c r="S36" s="1268" t="s">
        <v>3329</v>
      </c>
      <c r="T36" s="1268" t="s">
        <v>3329</v>
      </c>
      <c r="U36" s="1293" t="s">
        <v>3309</v>
      </c>
      <c r="W36" s="1206"/>
      <c r="X36" s="1206"/>
    </row>
    <row r="37" spans="1:27" ht="42" customHeight="1" thickBot="1">
      <c r="A37" s="7659"/>
      <c r="C37" s="7659"/>
      <c r="E37" s="7660"/>
      <c r="F37" s="1300">
        <f>+F35/$I$33</f>
        <v>0.7</v>
      </c>
      <c r="G37" s="1301">
        <f>+G35/$I$33</f>
        <v>2.5999999999999999E-2</v>
      </c>
      <c r="H37" s="1301">
        <f>+H35/$I$33</f>
        <v>2.3125E-2</v>
      </c>
      <c r="I37" s="1301">
        <f>SUM(F37:H37)</f>
        <v>0.74912499999999993</v>
      </c>
      <c r="K37" s="7660"/>
      <c r="L37" s="1302">
        <f>+L35</f>
        <v>6120000000</v>
      </c>
      <c r="M37" s="1303">
        <f>+L37+M35</f>
        <v>12240000000</v>
      </c>
      <c r="N37" s="1303">
        <f>+M37+N35</f>
        <v>18360000000</v>
      </c>
      <c r="O37" s="1304" t="e">
        <f>+#REF!</f>
        <v>#REF!</v>
      </c>
      <c r="Q37" s="7661"/>
      <c r="R37" s="1305">
        <f>+R35</f>
        <v>1746000000</v>
      </c>
      <c r="S37" s="1305">
        <f>+R37+S35</f>
        <v>5238000000</v>
      </c>
      <c r="T37" s="1305">
        <f>+S37+T35</f>
        <v>11349000000</v>
      </c>
      <c r="U37" s="1305" t="e">
        <f>+#REF!</f>
        <v>#REF!</v>
      </c>
    </row>
    <row r="38" spans="1:27" ht="40.15" customHeight="1">
      <c r="C38" s="1206"/>
      <c r="E38" s="1204" t="s">
        <v>3283</v>
      </c>
      <c r="F38" s="1306"/>
      <c r="G38" s="1235"/>
      <c r="H38" s="1235"/>
      <c r="I38" s="1259"/>
      <c r="K38" s="1201" t="s">
        <v>3283</v>
      </c>
      <c r="L38" s="1202"/>
      <c r="O38" s="1307" t="e">
        <f>O37*1/O35</f>
        <v>#REF!</v>
      </c>
      <c r="Q38" s="1201" t="s">
        <v>3283</v>
      </c>
      <c r="R38" s="1202"/>
      <c r="U38" s="1308" t="e">
        <f>+U37*1/U35</f>
        <v>#REF!</v>
      </c>
    </row>
    <row r="39" spans="1:27" ht="27" customHeight="1">
      <c r="C39" s="1309"/>
      <c r="I39" s="1310"/>
      <c r="W39" s="1309"/>
      <c r="X39" s="1266"/>
      <c r="Y39" s="1266"/>
      <c r="Z39" s="1266"/>
      <c r="AA39" s="1266"/>
    </row>
    <row r="40" spans="1:27">
      <c r="E40" s="1309"/>
      <c r="I40" s="1310"/>
    </row>
    <row r="42" spans="1:27">
      <c r="L42" s="1266"/>
      <c r="M42" s="1235"/>
      <c r="N42" s="1235"/>
      <c r="O42" s="1259"/>
    </row>
    <row r="43" spans="1:27">
      <c r="M43" s="1266"/>
      <c r="N43" s="1266"/>
      <c r="O43" s="1266"/>
    </row>
  </sheetData>
  <mergeCells count="49">
    <mergeCell ref="Y35:AA35"/>
    <mergeCell ref="A30:A37"/>
    <mergeCell ref="C30:C37"/>
    <mergeCell ref="E30:E37"/>
    <mergeCell ref="K30:K37"/>
    <mergeCell ref="Q30:Q37"/>
    <mergeCell ref="W30:W35"/>
    <mergeCell ref="AC22:AC26"/>
    <mergeCell ref="AI22:AI26"/>
    <mergeCell ref="F29:I29"/>
    <mergeCell ref="L29:O29"/>
    <mergeCell ref="R29:U29"/>
    <mergeCell ref="X29:AA29"/>
    <mergeCell ref="W22:W26"/>
    <mergeCell ref="A22:A26"/>
    <mergeCell ref="C22:C26"/>
    <mergeCell ref="E22:E26"/>
    <mergeCell ref="K22:K26"/>
    <mergeCell ref="Q22:Q26"/>
    <mergeCell ref="F21:I21"/>
    <mergeCell ref="L21:O21"/>
    <mergeCell ref="R21:U21"/>
    <mergeCell ref="X21:AA21"/>
    <mergeCell ref="AD21:AG21"/>
    <mergeCell ref="AJ21:AM21"/>
    <mergeCell ref="AP13:AS13"/>
    <mergeCell ref="A14:A18"/>
    <mergeCell ref="C14:C18"/>
    <mergeCell ref="E14:E18"/>
    <mergeCell ref="K14:K18"/>
    <mergeCell ref="Q14:Q18"/>
    <mergeCell ref="W14:W18"/>
    <mergeCell ref="AC14:AC18"/>
    <mergeCell ref="AI14:AI18"/>
    <mergeCell ref="AO14:AO18"/>
    <mergeCell ref="F13:I13"/>
    <mergeCell ref="L13:O13"/>
    <mergeCell ref="R13:U13"/>
    <mergeCell ref="X13:AA13"/>
    <mergeCell ref="AD13:AG13"/>
    <mergeCell ref="AJ13:AM13"/>
    <mergeCell ref="F5:I5"/>
    <mergeCell ref="L5:O5"/>
    <mergeCell ref="R5:U5"/>
    <mergeCell ref="A6:A10"/>
    <mergeCell ref="C6:C10"/>
    <mergeCell ref="E6:E10"/>
    <mergeCell ref="K6:K10"/>
    <mergeCell ref="Q6:Q10"/>
  </mergeCells>
  <pageMargins left="0.7" right="0.7" top="0.75" bottom="0.75" header="0.51180555555555496" footer="0.51180555555555496"/>
  <pageSetup firstPageNumber="0"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0"/>
  <dimension ref="A1:AMK22"/>
  <sheetViews>
    <sheetView zoomScaleNormal="100" workbookViewId="0">
      <selection activeCell="B30" sqref="B30"/>
    </sheetView>
  </sheetViews>
  <sheetFormatPr baseColWidth="10" defaultColWidth="8.81640625" defaultRowHeight="14.5"/>
  <cols>
    <col min="1" max="1" width="1.54296875" style="1311" customWidth="1"/>
    <col min="2" max="2" width="44.1796875" style="1311" customWidth="1"/>
    <col min="3" max="3" width="3.81640625" style="1311" customWidth="1"/>
    <col min="4" max="11" width="3.1796875" style="1311" customWidth="1"/>
    <col min="12" max="12" width="36.1796875" style="1311" customWidth="1"/>
    <col min="13" max="17" width="4.81640625" style="1311" customWidth="1"/>
    <col min="18" max="18" width="5.7265625" style="1311" customWidth="1"/>
    <col min="19" max="42" width="4.81640625" style="1311" customWidth="1"/>
    <col min="43" max="60" width="3.81640625" style="1311" customWidth="1"/>
    <col min="61" max="265" width="11.54296875" style="1311" customWidth="1"/>
    <col min="266" max="266" width="1.54296875" style="1311" customWidth="1"/>
    <col min="267" max="267" width="15.81640625" style="1311" customWidth="1"/>
    <col min="268" max="276" width="3.1796875" style="1311" customWidth="1"/>
    <col min="277" max="277" width="17.26953125" style="1311" customWidth="1"/>
    <col min="278" max="298" width="3.1796875" style="1311" customWidth="1"/>
    <col min="299" max="316" width="3.81640625" style="1311" customWidth="1"/>
    <col min="317" max="521" width="11.54296875" style="1311" customWidth="1"/>
    <col min="522" max="522" width="1.54296875" style="1311" customWidth="1"/>
    <col min="523" max="523" width="15.81640625" style="1311" customWidth="1"/>
    <col min="524" max="532" width="3.1796875" style="1311" customWidth="1"/>
    <col min="533" max="533" width="17.26953125" style="1311" customWidth="1"/>
    <col min="534" max="554" width="3.1796875" style="1311" customWidth="1"/>
    <col min="555" max="572" width="3.81640625" style="1311" customWidth="1"/>
    <col min="573" max="777" width="11.54296875" style="1311" customWidth="1"/>
    <col min="778" max="778" width="1.54296875" style="1311" customWidth="1"/>
    <col min="779" max="779" width="15.81640625" style="1311" customWidth="1"/>
    <col min="780" max="788" width="3.1796875" style="1311" customWidth="1"/>
    <col min="789" max="789" width="17.26953125" style="1311" customWidth="1"/>
    <col min="790" max="810" width="3.1796875" style="1311" customWidth="1"/>
    <col min="811" max="828" width="3.81640625" style="1311" customWidth="1"/>
    <col min="829" max="1025" width="11.54296875" style="1311" customWidth="1"/>
  </cols>
  <sheetData>
    <row r="1" spans="2:42" ht="5.15" customHeight="1"/>
    <row r="2" spans="2:42" ht="30.75" customHeight="1">
      <c r="B2" s="7815" t="s">
        <v>4196</v>
      </c>
      <c r="C2" s="7815"/>
      <c r="D2" s="7815"/>
      <c r="E2" s="7815"/>
      <c r="F2" s="7815"/>
      <c r="G2" s="7815"/>
      <c r="H2" s="7815"/>
      <c r="I2" s="7815"/>
      <c r="J2" s="7815"/>
      <c r="K2" s="7815"/>
      <c r="L2" s="7815"/>
      <c r="M2" s="7815"/>
      <c r="N2" s="7815"/>
      <c r="O2" s="7815"/>
      <c r="P2" s="7815"/>
      <c r="Q2" s="7815"/>
      <c r="R2" s="7815"/>
      <c r="S2" s="7815"/>
      <c r="T2" s="7815"/>
      <c r="U2" s="7815"/>
      <c r="V2" s="7815"/>
      <c r="W2" s="7815"/>
      <c r="X2" s="7815"/>
      <c r="Y2" s="7815"/>
      <c r="Z2" s="7815"/>
      <c r="AA2" s="7815"/>
      <c r="AB2" s="7815"/>
      <c r="AC2" s="7815"/>
      <c r="AD2" s="7815"/>
      <c r="AE2" s="7815"/>
      <c r="AF2" s="7815"/>
      <c r="AG2" s="7815"/>
      <c r="AH2" s="7815"/>
      <c r="AI2" s="7815"/>
      <c r="AJ2" s="7815"/>
      <c r="AK2" s="7815"/>
      <c r="AL2" s="7815"/>
      <c r="AM2" s="7815"/>
      <c r="AN2" s="7815"/>
      <c r="AO2" s="7815"/>
      <c r="AP2" s="7815"/>
    </row>
    <row r="3" spans="2:42" ht="11.15" customHeight="1">
      <c r="B3" s="7816" t="s">
        <v>4197</v>
      </c>
      <c r="C3" s="7817" t="s">
        <v>4198</v>
      </c>
      <c r="D3" s="7817"/>
      <c r="E3" s="7817"/>
      <c r="F3" s="7817"/>
      <c r="G3" s="7817"/>
      <c r="H3" s="7817"/>
      <c r="I3" s="7817"/>
      <c r="J3" s="7817"/>
      <c r="K3" s="7817"/>
      <c r="L3" s="7817"/>
      <c r="M3" s="7817"/>
      <c r="N3" s="7817"/>
      <c r="O3" s="7817"/>
      <c r="P3" s="7817"/>
      <c r="Q3" s="7817"/>
      <c r="R3" s="7817"/>
      <c r="S3" s="7817"/>
      <c r="T3" s="7817"/>
      <c r="U3" s="7817"/>
      <c r="V3" s="7817"/>
      <c r="W3" s="7817"/>
      <c r="X3" s="7817"/>
      <c r="Y3" s="7817"/>
      <c r="Z3" s="7817"/>
      <c r="AA3" s="7817"/>
      <c r="AB3" s="7817"/>
      <c r="AC3" s="7817"/>
      <c r="AD3" s="7817"/>
      <c r="AE3" s="7817"/>
      <c r="AF3" s="7817"/>
      <c r="AG3" s="7817"/>
      <c r="AH3" s="7817"/>
      <c r="AI3" s="1312" t="s">
        <v>1597</v>
      </c>
      <c r="AJ3" s="1313"/>
      <c r="AK3" s="7818" t="s">
        <v>4199</v>
      </c>
      <c r="AL3" s="7818"/>
      <c r="AM3" s="7818" t="s">
        <v>1856</v>
      </c>
      <c r="AN3" s="7818"/>
      <c r="AO3" s="7818" t="s">
        <v>4200</v>
      </c>
      <c r="AP3" s="7818"/>
    </row>
    <row r="4" spans="2:42" ht="11.15" customHeight="1">
      <c r="B4" s="7816"/>
      <c r="C4" s="7817"/>
      <c r="D4" s="7817"/>
      <c r="E4" s="7817"/>
      <c r="F4" s="7817"/>
      <c r="G4" s="7817"/>
      <c r="H4" s="7817"/>
      <c r="I4" s="7817"/>
      <c r="J4" s="7817"/>
      <c r="K4" s="7817"/>
      <c r="L4" s="7817"/>
      <c r="M4" s="7817"/>
      <c r="N4" s="7817"/>
      <c r="O4" s="7817"/>
      <c r="P4" s="7817"/>
      <c r="Q4" s="7817"/>
      <c r="R4" s="7817"/>
      <c r="S4" s="7817"/>
      <c r="T4" s="7817"/>
      <c r="U4" s="7817"/>
      <c r="V4" s="7817"/>
      <c r="W4" s="7817"/>
      <c r="X4" s="7817"/>
      <c r="Y4" s="7817"/>
      <c r="Z4" s="7817"/>
      <c r="AA4" s="7817"/>
      <c r="AB4" s="7817"/>
      <c r="AC4" s="7817"/>
      <c r="AD4" s="7817"/>
      <c r="AE4" s="7817"/>
      <c r="AF4" s="7817"/>
      <c r="AG4" s="7817"/>
      <c r="AH4" s="7817"/>
      <c r="AI4" s="1314"/>
      <c r="AJ4" s="1315"/>
      <c r="AK4" s="7819"/>
      <c r="AL4" s="7819"/>
      <c r="AM4" s="7819"/>
      <c r="AN4" s="7819"/>
      <c r="AO4" s="7820">
        <v>2022</v>
      </c>
      <c r="AP4" s="7820"/>
    </row>
    <row r="5" spans="2:42" ht="6" customHeight="1">
      <c r="B5" s="1316"/>
      <c r="C5" s="1316"/>
      <c r="D5" s="1316"/>
      <c r="E5" s="1316"/>
      <c r="F5" s="1316"/>
      <c r="G5" s="1316"/>
      <c r="H5" s="1316"/>
      <c r="I5" s="1316"/>
    </row>
    <row r="6" spans="2:42" ht="17.149999999999999" customHeight="1">
      <c r="B6" s="1317"/>
      <c r="C6" s="1317"/>
      <c r="D6" s="1317"/>
      <c r="E6" s="1317"/>
      <c r="F6" s="1317"/>
      <c r="G6" s="1317"/>
      <c r="H6" s="1317"/>
      <c r="I6" s="1317"/>
      <c r="J6" s="1318"/>
      <c r="K6" s="1318"/>
      <c r="L6" s="1318"/>
      <c r="M6" s="7825" t="s">
        <v>31</v>
      </c>
      <c r="N6" s="7825"/>
      <c r="O6" s="7825"/>
      <c r="P6" s="7825"/>
      <c r="Q6" s="7825"/>
      <c r="R6" s="7825" t="s">
        <v>32</v>
      </c>
      <c r="S6" s="7825"/>
      <c r="T6" s="7825"/>
      <c r="U6" s="7825"/>
      <c r="V6" s="7825" t="s">
        <v>33</v>
      </c>
      <c r="W6" s="7825"/>
      <c r="X6" s="7825"/>
      <c r="Y6" s="7825"/>
      <c r="Z6" s="7826" t="s">
        <v>34</v>
      </c>
      <c r="AA6" s="7826"/>
      <c r="AB6" s="7826"/>
      <c r="AC6" s="7826"/>
      <c r="AD6" s="7821" t="s">
        <v>750</v>
      </c>
      <c r="AE6" s="7821"/>
      <c r="AF6" s="7821"/>
      <c r="AG6" s="7821"/>
      <c r="AH6" s="7821"/>
      <c r="AI6" s="7821" t="s">
        <v>36</v>
      </c>
      <c r="AJ6" s="7821"/>
      <c r="AK6" s="7821"/>
      <c r="AL6" s="7821"/>
      <c r="AM6" s="7821" t="s">
        <v>37</v>
      </c>
      <c r="AN6" s="7821"/>
      <c r="AO6" s="7821"/>
      <c r="AP6" s="7821"/>
    </row>
    <row r="7" spans="2:42" ht="25.15" customHeight="1">
      <c r="B7" s="1319"/>
      <c r="C7" s="1320" t="s">
        <v>4201</v>
      </c>
      <c r="D7" s="7822" t="s">
        <v>4202</v>
      </c>
      <c r="E7" s="7822"/>
      <c r="F7" s="7822"/>
      <c r="G7" s="7822"/>
      <c r="H7" s="7822"/>
      <c r="I7" s="7822"/>
      <c r="J7" s="7822"/>
      <c r="K7" s="7822"/>
      <c r="L7" s="7822"/>
      <c r="M7" s="1321" t="s">
        <v>4203</v>
      </c>
      <c r="N7" s="1322" t="s">
        <v>4204</v>
      </c>
      <c r="O7" s="1322" t="s">
        <v>4205</v>
      </c>
      <c r="P7" s="1323" t="s">
        <v>4206</v>
      </c>
      <c r="Q7" s="1324" t="s">
        <v>4207</v>
      </c>
      <c r="R7" s="1321" t="s">
        <v>4203</v>
      </c>
      <c r="S7" s="1322" t="s">
        <v>4204</v>
      </c>
      <c r="T7" s="1322" t="s">
        <v>4205</v>
      </c>
      <c r="U7" s="1324" t="s">
        <v>4206</v>
      </c>
      <c r="V7" s="1325" t="s">
        <v>4203</v>
      </c>
      <c r="W7" s="1322" t="s">
        <v>4204</v>
      </c>
      <c r="X7" s="1322" t="s">
        <v>4205</v>
      </c>
      <c r="Y7" s="1322" t="s">
        <v>4206</v>
      </c>
      <c r="Z7" s="1326" t="s">
        <v>4203</v>
      </c>
      <c r="AA7" s="1320" t="s">
        <v>4204</v>
      </c>
      <c r="AB7" s="1320" t="s">
        <v>4205</v>
      </c>
      <c r="AC7" s="1320" t="s">
        <v>4206</v>
      </c>
      <c r="AD7" s="1320" t="s">
        <v>4203</v>
      </c>
      <c r="AE7" s="1320" t="s">
        <v>4204</v>
      </c>
      <c r="AF7" s="1320" t="s">
        <v>4205</v>
      </c>
      <c r="AG7" s="1320" t="s">
        <v>4206</v>
      </c>
      <c r="AH7" s="1320" t="s">
        <v>4207</v>
      </c>
      <c r="AI7" s="1320" t="s">
        <v>4203</v>
      </c>
      <c r="AJ7" s="1320" t="s">
        <v>4204</v>
      </c>
      <c r="AK7" s="1320" t="s">
        <v>4205</v>
      </c>
      <c r="AL7" s="1320" t="s">
        <v>4206</v>
      </c>
      <c r="AM7" s="1320" t="s">
        <v>4203</v>
      </c>
      <c r="AN7" s="1320" t="s">
        <v>4204</v>
      </c>
      <c r="AO7" s="1320" t="s">
        <v>4205</v>
      </c>
      <c r="AP7" s="1320" t="s">
        <v>4206</v>
      </c>
    </row>
    <row r="8" spans="2:42" ht="15" customHeight="1">
      <c r="B8" s="7823" t="s">
        <v>2913</v>
      </c>
      <c r="C8" s="1327">
        <v>1</v>
      </c>
      <c r="D8" s="7824" t="s">
        <v>4208</v>
      </c>
      <c r="E8" s="7824"/>
      <c r="F8" s="7824"/>
      <c r="G8" s="7824"/>
      <c r="H8" s="7824"/>
      <c r="I8" s="7824"/>
      <c r="J8" s="7824"/>
      <c r="K8" s="7824"/>
      <c r="L8" s="7824"/>
      <c r="M8" s="1328"/>
      <c r="N8" s="1329"/>
      <c r="O8" s="1329"/>
      <c r="P8" s="1330" t="s">
        <v>4209</v>
      </c>
      <c r="Q8" s="1331"/>
      <c r="R8" s="1328"/>
      <c r="S8" s="1329"/>
      <c r="T8" s="1329"/>
      <c r="U8" s="1331"/>
      <c r="V8" s="1332"/>
      <c r="W8" s="1332"/>
      <c r="X8" s="1332"/>
      <c r="Y8" s="1332"/>
      <c r="Z8" s="1333"/>
      <c r="AA8" s="1329"/>
      <c r="AB8" s="1329"/>
      <c r="AC8" s="1329"/>
      <c r="AD8" s="1329"/>
      <c r="AE8" s="1329"/>
      <c r="AF8" s="1329"/>
      <c r="AG8" s="1329"/>
      <c r="AH8" s="1329"/>
      <c r="AI8" s="1329"/>
      <c r="AJ8" s="1329"/>
      <c r="AK8" s="1329"/>
      <c r="AL8" s="1329"/>
      <c r="AM8" s="1329"/>
      <c r="AN8" s="1329"/>
      <c r="AO8" s="1329"/>
      <c r="AP8" s="1329"/>
    </row>
    <row r="9" spans="2:42" ht="15" customHeight="1">
      <c r="B9" s="7823"/>
      <c r="C9" s="1327">
        <v>2</v>
      </c>
      <c r="D9" s="7824" t="s">
        <v>4210</v>
      </c>
      <c r="E9" s="7824"/>
      <c r="F9" s="7824"/>
      <c r="G9" s="7824"/>
      <c r="H9" s="7824"/>
      <c r="I9" s="7824"/>
      <c r="J9" s="7824"/>
      <c r="K9" s="7824"/>
      <c r="L9" s="7824"/>
      <c r="M9" s="1328"/>
      <c r="N9" s="1329"/>
      <c r="O9" s="1329"/>
      <c r="P9" s="1334"/>
      <c r="Q9" s="1334"/>
      <c r="R9" s="1335">
        <v>3</v>
      </c>
      <c r="S9" s="1329"/>
      <c r="T9" s="1329"/>
      <c r="U9" s="1331"/>
      <c r="V9" s="1332"/>
      <c r="W9" s="1332"/>
      <c r="X9" s="1332"/>
      <c r="Y9" s="1332"/>
      <c r="Z9" s="1333"/>
      <c r="AA9" s="1329"/>
      <c r="AB9" s="1329"/>
      <c r="AC9" s="1329"/>
      <c r="AD9" s="1329"/>
      <c r="AE9" s="1329"/>
      <c r="AF9" s="1329"/>
      <c r="AG9" s="1329"/>
      <c r="AH9" s="1329"/>
      <c r="AI9" s="1329"/>
      <c r="AJ9" s="1329"/>
      <c r="AK9" s="1329"/>
      <c r="AL9" s="1329"/>
      <c r="AM9" s="1329"/>
      <c r="AN9" s="1329"/>
      <c r="AO9" s="1329"/>
      <c r="AP9" s="1329"/>
    </row>
    <row r="10" spans="2:42" ht="15" customHeight="1">
      <c r="B10" s="7823"/>
      <c r="C10" s="1327">
        <v>3</v>
      </c>
      <c r="D10" s="7824" t="s">
        <v>4211</v>
      </c>
      <c r="E10" s="7824"/>
      <c r="F10" s="7824"/>
      <c r="G10" s="7824"/>
      <c r="H10" s="7824"/>
      <c r="I10" s="7824"/>
      <c r="J10" s="7824"/>
      <c r="K10" s="7824"/>
      <c r="L10" s="7824"/>
      <c r="M10" s="1328"/>
      <c r="N10" s="1329"/>
      <c r="O10" s="1329"/>
      <c r="P10" s="1334"/>
      <c r="Q10" s="1331"/>
      <c r="R10" s="1336" t="s">
        <v>4212</v>
      </c>
      <c r="S10" s="1329"/>
      <c r="T10" s="1331"/>
      <c r="U10" s="1331"/>
      <c r="V10" s="1332"/>
      <c r="W10" s="1332"/>
      <c r="X10" s="1332"/>
      <c r="Y10" s="1332"/>
      <c r="Z10" s="1333"/>
      <c r="AA10" s="1329"/>
      <c r="AB10" s="1329"/>
      <c r="AC10" s="1329"/>
      <c r="AD10" s="1329"/>
      <c r="AE10" s="1329"/>
      <c r="AF10" s="1329"/>
      <c r="AG10" s="1329"/>
      <c r="AH10" s="1329"/>
      <c r="AI10" s="1329"/>
      <c r="AJ10" s="1329"/>
      <c r="AK10" s="1329"/>
      <c r="AL10" s="1329"/>
      <c r="AM10" s="1329"/>
      <c r="AN10" s="1329"/>
      <c r="AO10" s="1329"/>
      <c r="AP10" s="1329"/>
    </row>
    <row r="11" spans="2:42" ht="15" customHeight="1">
      <c r="B11" s="7823"/>
      <c r="C11" s="1327">
        <v>4</v>
      </c>
      <c r="D11" s="7824" t="s">
        <v>4213</v>
      </c>
      <c r="E11" s="7824"/>
      <c r="F11" s="7824"/>
      <c r="G11" s="7824"/>
      <c r="H11" s="7824"/>
      <c r="I11" s="7824"/>
      <c r="J11" s="7824"/>
      <c r="K11" s="7824"/>
      <c r="L11" s="7824"/>
      <c r="M11" s="1337"/>
      <c r="N11" s="1338"/>
      <c r="O11" s="1338"/>
      <c r="P11" s="1339"/>
      <c r="Q11" s="1340"/>
      <c r="R11" s="1341"/>
      <c r="S11" s="1338"/>
      <c r="T11" s="1342">
        <v>16</v>
      </c>
      <c r="U11" s="1340"/>
      <c r="V11" s="1343"/>
      <c r="W11" s="1343"/>
      <c r="X11" s="1343"/>
      <c r="Y11" s="1343"/>
      <c r="Z11" s="1344"/>
      <c r="AA11" s="1338"/>
      <c r="AB11" s="1338"/>
      <c r="AC11" s="1338"/>
      <c r="AD11" s="1338"/>
      <c r="AE11" s="1338"/>
      <c r="AF11" s="1338"/>
      <c r="AG11" s="1338"/>
      <c r="AH11" s="1338"/>
      <c r="AI11" s="1338"/>
      <c r="AJ11" s="1338"/>
      <c r="AK11" s="1338"/>
      <c r="AL11" s="1338"/>
      <c r="AM11" s="1338"/>
      <c r="AN11" s="1338"/>
      <c r="AO11" s="1338"/>
      <c r="AP11" s="1338"/>
    </row>
    <row r="12" spans="2:42" ht="15" customHeight="1">
      <c r="B12" s="7830" t="str">
        <f>+'PLAN ESTRATEGICO 2022-2026'!A145</f>
        <v>OT 15: Generar espacios participativos para gestionar las inquietudes y necesidades de los empresarios ante diferentes  instancias públicas y privadas en pos de coadyuvar las soluciones</v>
      </c>
      <c r="C12" s="7831" t="s">
        <v>4214</v>
      </c>
      <c r="D12" s="7831"/>
      <c r="E12" s="7831"/>
      <c r="F12" s="7831"/>
      <c r="G12" s="7831"/>
      <c r="H12" s="7831"/>
      <c r="I12" s="7831"/>
      <c r="J12" s="7831"/>
      <c r="K12" s="7831"/>
      <c r="L12" s="7831"/>
      <c r="M12" s="7832"/>
      <c r="N12" s="7827"/>
      <c r="O12" s="7827"/>
      <c r="P12" s="7827"/>
      <c r="Q12" s="7828">
        <v>31</v>
      </c>
      <c r="R12" s="1345"/>
      <c r="S12" s="1346"/>
      <c r="T12" s="1346"/>
      <c r="U12" s="1347"/>
      <c r="V12" s="1348"/>
      <c r="W12" s="1348"/>
      <c r="X12" s="1348"/>
      <c r="Y12" s="1348"/>
      <c r="Z12" s="1349"/>
      <c r="AA12" s="1346"/>
      <c r="AB12" s="1346"/>
      <c r="AC12" s="1346"/>
      <c r="AD12" s="1346"/>
      <c r="AE12" s="1346"/>
      <c r="AF12" s="1346"/>
      <c r="AG12" s="1346"/>
      <c r="AH12" s="1346"/>
      <c r="AI12" s="1346"/>
      <c r="AJ12" s="1346"/>
      <c r="AK12" s="1346"/>
      <c r="AL12" s="1346"/>
      <c r="AM12" s="1346"/>
      <c r="AN12" s="1346"/>
      <c r="AO12" s="1346"/>
      <c r="AP12" s="1347"/>
    </row>
    <row r="13" spans="2:42" ht="15" customHeight="1">
      <c r="B13" s="7830"/>
      <c r="C13" s="7831"/>
      <c r="D13" s="7831"/>
      <c r="E13" s="7831"/>
      <c r="F13" s="7831"/>
      <c r="G13" s="7831"/>
      <c r="H13" s="7831"/>
      <c r="I13" s="7831"/>
      <c r="J13" s="7831"/>
      <c r="K13" s="7831"/>
      <c r="L13" s="7831"/>
      <c r="M13" s="7832"/>
      <c r="N13" s="7827"/>
      <c r="O13" s="7827"/>
      <c r="P13" s="7827"/>
      <c r="Q13" s="7828"/>
      <c r="R13" s="1350"/>
      <c r="S13" s="1351"/>
      <c r="T13" s="1351"/>
      <c r="U13" s="1352"/>
      <c r="V13" s="1353"/>
      <c r="W13" s="1353"/>
      <c r="X13" s="1353"/>
      <c r="Y13" s="1353"/>
      <c r="Z13" s="1354"/>
      <c r="AA13" s="1351"/>
      <c r="AB13" s="1351"/>
      <c r="AC13" s="1351"/>
      <c r="AD13" s="1351"/>
      <c r="AE13" s="1351"/>
      <c r="AF13" s="1351"/>
      <c r="AG13" s="1351"/>
      <c r="AH13" s="1351"/>
      <c r="AI13" s="1351"/>
      <c r="AJ13" s="1351"/>
      <c r="AK13" s="1351"/>
      <c r="AL13" s="1351"/>
      <c r="AM13" s="1351"/>
      <c r="AN13" s="1351"/>
      <c r="AO13" s="1351"/>
      <c r="AP13" s="1352"/>
    </row>
    <row r="14" spans="2:42" ht="15" customHeight="1">
      <c r="B14" s="7830"/>
      <c r="C14" s="7831"/>
      <c r="D14" s="7831"/>
      <c r="E14" s="7831"/>
      <c r="F14" s="7831"/>
      <c r="G14" s="7831"/>
      <c r="H14" s="7831"/>
      <c r="I14" s="7831"/>
      <c r="J14" s="7831"/>
      <c r="K14" s="7831"/>
      <c r="L14" s="7831"/>
      <c r="M14" s="7832"/>
      <c r="N14" s="7827"/>
      <c r="O14" s="7827"/>
      <c r="P14" s="7827"/>
      <c r="Q14" s="7828"/>
      <c r="R14" s="1350"/>
      <c r="S14" s="1351"/>
      <c r="T14" s="1351"/>
      <c r="U14" s="1352"/>
      <c r="V14" s="1353"/>
      <c r="W14" s="1353"/>
      <c r="X14" s="1353"/>
      <c r="Y14" s="1353"/>
      <c r="Z14" s="1354"/>
      <c r="AA14" s="1351"/>
      <c r="AB14" s="1351"/>
      <c r="AC14" s="1351"/>
      <c r="AD14" s="1351"/>
      <c r="AE14" s="1351"/>
      <c r="AF14" s="1351"/>
      <c r="AG14" s="1351"/>
      <c r="AH14" s="1351"/>
      <c r="AI14" s="1351"/>
      <c r="AJ14" s="1351"/>
      <c r="AK14" s="1351"/>
      <c r="AL14" s="1351"/>
      <c r="AM14" s="1351"/>
      <c r="AN14" s="1351"/>
      <c r="AO14" s="1351"/>
      <c r="AP14" s="1352"/>
    </row>
    <row r="15" spans="2:42" ht="15" customHeight="1">
      <c r="B15" s="7830"/>
      <c r="C15" s="7831"/>
      <c r="D15" s="7831"/>
      <c r="E15" s="7831"/>
      <c r="F15" s="7831"/>
      <c r="G15" s="7831"/>
      <c r="H15" s="7831"/>
      <c r="I15" s="7831"/>
      <c r="J15" s="7831"/>
      <c r="K15" s="7831"/>
      <c r="L15" s="7831"/>
      <c r="M15" s="7832"/>
      <c r="N15" s="7827"/>
      <c r="O15" s="7827"/>
      <c r="P15" s="7827"/>
      <c r="Q15" s="7828"/>
      <c r="R15" s="1350"/>
      <c r="S15" s="1351"/>
      <c r="T15" s="1351"/>
      <c r="U15" s="1352"/>
      <c r="V15" s="1353"/>
      <c r="W15" s="1353"/>
      <c r="X15" s="1353"/>
      <c r="Y15" s="1353"/>
      <c r="Z15" s="1354"/>
      <c r="AA15" s="1351"/>
      <c r="AB15" s="1351"/>
      <c r="AC15" s="1351"/>
      <c r="AD15" s="1351"/>
      <c r="AE15" s="1351"/>
      <c r="AF15" s="1351"/>
      <c r="AG15" s="1351"/>
      <c r="AH15" s="1351"/>
      <c r="AI15" s="1351"/>
      <c r="AJ15" s="1351"/>
      <c r="AK15" s="1351"/>
      <c r="AL15" s="1351"/>
      <c r="AM15" s="1351"/>
      <c r="AN15" s="1351"/>
      <c r="AO15" s="1351"/>
      <c r="AP15" s="1352"/>
    </row>
    <row r="16" spans="2:42" ht="15" customHeight="1">
      <c r="B16" s="7830"/>
      <c r="C16" s="7831"/>
      <c r="D16" s="7831"/>
      <c r="E16" s="7831"/>
      <c r="F16" s="7831"/>
      <c r="G16" s="7831"/>
      <c r="H16" s="7831"/>
      <c r="I16" s="7831"/>
      <c r="J16" s="7831"/>
      <c r="K16" s="7831"/>
      <c r="L16" s="7831"/>
      <c r="M16" s="7832"/>
      <c r="N16" s="7827"/>
      <c r="O16" s="7827"/>
      <c r="P16" s="7827"/>
      <c r="Q16" s="7828"/>
      <c r="R16" s="1350"/>
      <c r="S16" s="1351"/>
      <c r="T16" s="1351"/>
      <c r="U16" s="1352"/>
      <c r="V16" s="1353"/>
      <c r="W16" s="1353"/>
      <c r="X16" s="1353"/>
      <c r="Y16" s="1353"/>
      <c r="Z16" s="1354"/>
      <c r="AA16" s="1351"/>
      <c r="AB16" s="1351"/>
      <c r="AC16" s="1351"/>
      <c r="AD16" s="1351"/>
      <c r="AE16" s="1351"/>
      <c r="AF16" s="1351"/>
      <c r="AG16" s="1351"/>
      <c r="AH16" s="1351"/>
      <c r="AI16" s="1351"/>
      <c r="AJ16" s="1351"/>
      <c r="AK16" s="1351"/>
      <c r="AL16" s="1351"/>
      <c r="AM16" s="1351"/>
      <c r="AN16" s="1351"/>
      <c r="AO16" s="1351"/>
      <c r="AP16" s="1352"/>
    </row>
    <row r="17" spans="2:42" ht="15" customHeight="1">
      <c r="B17" s="7830"/>
      <c r="C17" s="7831"/>
      <c r="D17" s="7831"/>
      <c r="E17" s="7831"/>
      <c r="F17" s="7831"/>
      <c r="G17" s="7831"/>
      <c r="H17" s="7831"/>
      <c r="I17" s="7831"/>
      <c r="J17" s="7831"/>
      <c r="K17" s="7831"/>
      <c r="L17" s="7831"/>
      <c r="M17" s="7832"/>
      <c r="N17" s="7827"/>
      <c r="O17" s="7827"/>
      <c r="P17" s="7827"/>
      <c r="Q17" s="7828"/>
      <c r="R17" s="1355"/>
      <c r="S17" s="1356"/>
      <c r="T17" s="1356"/>
      <c r="U17" s="1357"/>
      <c r="V17" s="1358"/>
      <c r="W17" s="1358"/>
      <c r="X17" s="1358"/>
      <c r="Y17" s="1358"/>
      <c r="Z17" s="1359"/>
      <c r="AA17" s="1356"/>
      <c r="AB17" s="1356"/>
      <c r="AC17" s="1356"/>
      <c r="AD17" s="1356"/>
      <c r="AE17" s="1356"/>
      <c r="AF17" s="1356"/>
      <c r="AG17" s="1356"/>
      <c r="AH17" s="1356"/>
      <c r="AI17" s="1356"/>
      <c r="AJ17" s="1356"/>
      <c r="AK17" s="1356"/>
      <c r="AL17" s="1356"/>
      <c r="AM17" s="1356"/>
      <c r="AN17" s="1356"/>
      <c r="AO17" s="1356"/>
      <c r="AP17" s="1357"/>
    </row>
    <row r="18" spans="2:42">
      <c r="B18" s="1360"/>
      <c r="C18" s="1360"/>
      <c r="D18" s="1360"/>
      <c r="E18" s="1360"/>
      <c r="F18" s="1360"/>
      <c r="G18" s="1360"/>
      <c r="H18" s="1360"/>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row>
    <row r="19" spans="2:42">
      <c r="B19" s="7829"/>
      <c r="C19" s="7829"/>
      <c r="D19" s="7829"/>
      <c r="E19" s="7829"/>
      <c r="F19" s="7829"/>
      <c r="G19" s="7829"/>
      <c r="H19" s="7829"/>
      <c r="I19" s="7829"/>
      <c r="J19" s="7829"/>
      <c r="K19" s="7829"/>
      <c r="L19" s="7829"/>
      <c r="M19" s="7829"/>
      <c r="N19" s="7829"/>
      <c r="O19" s="7829"/>
      <c r="P19" s="7829"/>
      <c r="Q19" s="7829"/>
      <c r="R19" s="7829"/>
      <c r="S19" s="7829"/>
      <c r="T19" s="7829"/>
      <c r="U19" s="7829"/>
      <c r="V19" s="7829"/>
      <c r="W19" s="7829"/>
      <c r="X19" s="7829"/>
      <c r="Y19" s="7829"/>
      <c r="Z19" s="7829"/>
      <c r="AA19" s="7829"/>
      <c r="AB19" s="7829"/>
      <c r="AC19" s="7829"/>
      <c r="AD19" s="7829"/>
      <c r="AE19" s="7829"/>
      <c r="AF19" s="7829"/>
      <c r="AG19" s="7829"/>
      <c r="AH19" s="7829"/>
      <c r="AI19" s="7829"/>
      <c r="AJ19" s="7829"/>
      <c r="AK19" s="7829"/>
      <c r="AL19" s="7829"/>
      <c r="AM19" s="7829"/>
      <c r="AN19" s="7829"/>
      <c r="AO19" s="7829"/>
      <c r="AP19" s="7829"/>
    </row>
    <row r="20" spans="2:42">
      <c r="B20" s="1316"/>
      <c r="C20" s="1360"/>
      <c r="D20" s="1360"/>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c r="AM20" s="1360"/>
      <c r="AN20" s="1360"/>
      <c r="AO20" s="1360"/>
      <c r="AP20" s="1360"/>
    </row>
    <row r="21" spans="2:42">
      <c r="B21" s="1360"/>
      <c r="C21" s="1360"/>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c r="AL21" s="1360"/>
      <c r="AM21" s="1360"/>
      <c r="AN21" s="1360"/>
      <c r="AO21" s="1360"/>
      <c r="AP21" s="1360"/>
    </row>
    <row r="22" spans="2:42">
      <c r="B22" s="1360"/>
    </row>
  </sheetData>
  <mergeCells count="30">
    <mergeCell ref="P12:P17"/>
    <mergeCell ref="Q12:Q17"/>
    <mergeCell ref="B19:AP19"/>
    <mergeCell ref="B12:B17"/>
    <mergeCell ref="C12:L17"/>
    <mergeCell ref="M12:M17"/>
    <mergeCell ref="N12:N17"/>
    <mergeCell ref="O12:O17"/>
    <mergeCell ref="AI6:AL6"/>
    <mergeCell ref="AM6:AP6"/>
    <mergeCell ref="D7:L7"/>
    <mergeCell ref="B8:B11"/>
    <mergeCell ref="D8:L8"/>
    <mergeCell ref="D9:L9"/>
    <mergeCell ref="D10:L10"/>
    <mergeCell ref="D11:L11"/>
    <mergeCell ref="M6:Q6"/>
    <mergeCell ref="R6:U6"/>
    <mergeCell ref="V6:Y6"/>
    <mergeCell ref="Z6:AC6"/>
    <mergeCell ref="AD6:AH6"/>
    <mergeCell ref="B2:AP2"/>
    <mergeCell ref="B3:B4"/>
    <mergeCell ref="C3:AH4"/>
    <mergeCell ref="AK3:AL3"/>
    <mergeCell ref="AM3:AN3"/>
    <mergeCell ref="AO3:AP3"/>
    <mergeCell ref="AK4:AL4"/>
    <mergeCell ref="AM4:AN4"/>
    <mergeCell ref="AO4:AP4"/>
  </mergeCells>
  <pageMargins left="0.7" right="0.7" top="0.75" bottom="0.75" header="0.51180555555555496" footer="0.51180555555555496"/>
  <pageSetup paperSize="9"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B1:S40"/>
  <sheetViews>
    <sheetView showGridLines="0" topLeftCell="A3" zoomScale="110" zoomScaleNormal="110" workbookViewId="0">
      <selection activeCell="A12" sqref="A12"/>
    </sheetView>
  </sheetViews>
  <sheetFormatPr baseColWidth="10" defaultColWidth="8.81640625" defaultRowHeight="14.5"/>
  <cols>
    <col min="1" max="1" width="4.453125" customWidth="1"/>
    <col min="2" max="2" width="53.26953125" customWidth="1"/>
    <col min="3" max="3" width="19.26953125" customWidth="1"/>
    <col min="4" max="4" width="26.453125" customWidth="1"/>
    <col min="5" max="5" width="22.54296875" customWidth="1"/>
    <col min="6" max="6" width="19.26953125" customWidth="1"/>
    <col min="7" max="7" width="16.7265625" customWidth="1"/>
    <col min="8" max="8" width="15.26953125" customWidth="1"/>
    <col min="9" max="9" width="13.7265625" customWidth="1"/>
    <col min="10" max="11" width="16.7265625" customWidth="1"/>
    <col min="12" max="12" width="17.26953125" hidden="1" customWidth="1"/>
    <col min="13" max="13" width="16.26953125" customWidth="1"/>
    <col min="14" max="14" width="15.1796875" customWidth="1"/>
    <col min="15" max="16" width="10.26953125" customWidth="1"/>
    <col min="17" max="17" width="22.54296875" customWidth="1"/>
    <col min="18" max="18" width="17.26953125" customWidth="1"/>
    <col min="19" max="1025" width="10.26953125" customWidth="1"/>
  </cols>
  <sheetData>
    <row r="1" spans="2:14" ht="15" thickBot="1"/>
    <row r="2" spans="2:14" ht="18.5">
      <c r="B2" s="7087" t="s">
        <v>1289</v>
      </c>
      <c r="C2" s="7087"/>
      <c r="D2" s="7087"/>
      <c r="E2" s="7087"/>
      <c r="F2" s="7087"/>
      <c r="G2" s="7087"/>
      <c r="H2" s="7087"/>
      <c r="I2" s="7087"/>
      <c r="J2" s="7087"/>
      <c r="K2" s="7087"/>
      <c r="L2" s="7087"/>
    </row>
    <row r="3" spans="2:14" ht="19" thickBot="1">
      <c r="B3" s="7088" t="s">
        <v>1290</v>
      </c>
      <c r="C3" s="7088"/>
      <c r="D3" s="7088"/>
      <c r="E3" s="7088"/>
      <c r="F3" s="7088"/>
      <c r="G3" s="7088"/>
      <c r="H3" s="7088"/>
      <c r="I3" s="7088"/>
      <c r="J3" s="7088"/>
      <c r="K3" s="7088"/>
      <c r="L3" s="7088"/>
    </row>
    <row r="4" spans="2:14" ht="42.4" customHeight="1" thickBot="1">
      <c r="B4" s="1937" t="s">
        <v>1</v>
      </c>
      <c r="C4" s="1913" t="s">
        <v>22</v>
      </c>
      <c r="D4" s="1913" t="s">
        <v>905</v>
      </c>
      <c r="E4" s="1915" t="s">
        <v>24</v>
      </c>
      <c r="F4" s="1914" t="s">
        <v>25</v>
      </c>
      <c r="G4" s="1913" t="s">
        <v>26</v>
      </c>
      <c r="H4" s="1919" t="s">
        <v>39</v>
      </c>
      <c r="I4" s="1928" t="s">
        <v>40</v>
      </c>
      <c r="J4" s="1918" t="s">
        <v>41</v>
      </c>
      <c r="K4" s="689" t="s">
        <v>42</v>
      </c>
      <c r="L4" s="692" t="s">
        <v>43</v>
      </c>
    </row>
    <row r="5" spans="2:14" ht="25.15" customHeight="1">
      <c r="B5" s="3658" t="s">
        <v>1291</v>
      </c>
      <c r="C5" s="3659" t="e">
        <f>+'CALENDARIO 2024 PyD'!#REF!</f>
        <v>#REF!</v>
      </c>
      <c r="D5" s="5051" t="e">
        <f>+'CALENDARIO 2024 PyD'!#REF!</f>
        <v>#REF!</v>
      </c>
      <c r="E5" s="3663" t="e">
        <f t="shared" ref="E5:E12" si="0">+D5/C5</f>
        <v>#REF!</v>
      </c>
      <c r="F5" s="1916" t="e">
        <f t="shared" ref="F5:F7" si="1">+C5-D5</f>
        <v>#REF!</v>
      </c>
      <c r="G5" s="2401" t="e">
        <f t="shared" ref="G5:G11" si="2">100%-E5</f>
        <v>#REF!</v>
      </c>
      <c r="H5" s="1920" t="e">
        <f>+'CALENDARIO 2024 PyD'!#REF!</f>
        <v>#REF!</v>
      </c>
      <c r="I5" s="1929" t="e">
        <f>+'CALENDARIO 2024 PyD'!#REF!</f>
        <v>#REF!</v>
      </c>
      <c r="J5" s="1925" t="e">
        <f t="shared" ref="J5:J12" si="3">+H5-I5</f>
        <v>#REF!</v>
      </c>
      <c r="K5" s="3404" t="e">
        <f t="shared" ref="K5:K11" si="4">I5/H5</f>
        <v>#REF!</v>
      </c>
      <c r="L5" s="2391" t="e">
        <f t="shared" ref="L5:L11" si="5">100%-K5</f>
        <v>#REF!</v>
      </c>
    </row>
    <row r="6" spans="2:14" ht="24.75" customHeight="1">
      <c r="B6" s="3660" t="s">
        <v>73</v>
      </c>
      <c r="C6" s="3661" t="e">
        <f>+'CALENDARIO 2024 PyD'!#REF!</f>
        <v>#REF!</v>
      </c>
      <c r="D6" s="3661" t="e">
        <f>+'CALENDARIO 2024 PyD'!#REF!</f>
        <v>#REF!</v>
      </c>
      <c r="E6" s="2404" t="e">
        <f t="shared" si="0"/>
        <v>#REF!</v>
      </c>
      <c r="F6" s="1916" t="e">
        <f t="shared" si="1"/>
        <v>#REF!</v>
      </c>
      <c r="G6" s="2402" t="e">
        <f t="shared" si="2"/>
        <v>#REF!</v>
      </c>
      <c r="H6" s="1921" t="e">
        <f>+'CALENDARIO 2024 PyD'!#REF!</f>
        <v>#REF!</v>
      </c>
      <c r="I6" s="1930" t="e">
        <f>+'CALENDARIO 2024 PyD'!#REF!</f>
        <v>#REF!</v>
      </c>
      <c r="J6" s="1926" t="e">
        <f t="shared" si="3"/>
        <v>#REF!</v>
      </c>
      <c r="K6" s="2389" t="e">
        <f>I6/H6</f>
        <v>#REF!</v>
      </c>
      <c r="L6" s="2392" t="e">
        <f t="shared" si="5"/>
        <v>#REF!</v>
      </c>
    </row>
    <row r="7" spans="2:14" ht="25.5" customHeight="1">
      <c r="B7" s="3660" t="s">
        <v>1292</v>
      </c>
      <c r="C7" s="3662" t="e">
        <f>+'CALENDARIO 2024 PyD'!#REF!</f>
        <v>#REF!</v>
      </c>
      <c r="D7" s="3662" t="e">
        <f>+'CALENDARIO 2024 PyD'!#REF!</f>
        <v>#REF!</v>
      </c>
      <c r="E7" s="3663" t="e">
        <f t="shared" si="0"/>
        <v>#REF!</v>
      </c>
      <c r="F7" s="1916" t="e">
        <f t="shared" si="1"/>
        <v>#REF!</v>
      </c>
      <c r="G7" s="2402" t="e">
        <f t="shared" si="2"/>
        <v>#REF!</v>
      </c>
      <c r="H7" s="1922" t="e">
        <f>+'CALENDARIO 2024 PyD'!#REF!</f>
        <v>#REF!</v>
      </c>
      <c r="I7" s="1931" t="e">
        <f>+'CALENDARIO 2024 PyD'!#REF!</f>
        <v>#REF!</v>
      </c>
      <c r="J7" s="1926" t="e">
        <f t="shared" si="3"/>
        <v>#REF!</v>
      </c>
      <c r="K7" s="2389" t="e">
        <f>I7/H7</f>
        <v>#REF!</v>
      </c>
      <c r="L7" s="2392" t="e">
        <f t="shared" si="5"/>
        <v>#REF!</v>
      </c>
    </row>
    <row r="8" spans="2:14" ht="24.75" customHeight="1">
      <c r="B8" s="1383" t="s">
        <v>1293</v>
      </c>
      <c r="C8" s="1382" t="e">
        <f>+'CALENDARIO 2024 PyD'!#REF!</f>
        <v>#REF!</v>
      </c>
      <c r="D8" s="3664" t="e">
        <f>+'CALENDARIO 2024 PyD'!#REF!</f>
        <v>#REF!</v>
      </c>
      <c r="E8" s="3663" t="e">
        <f t="shared" si="0"/>
        <v>#REF!</v>
      </c>
      <c r="F8" s="1916" t="e">
        <f>+C8-D8</f>
        <v>#REF!</v>
      </c>
      <c r="G8" s="2402" t="e">
        <f t="shared" si="2"/>
        <v>#REF!</v>
      </c>
      <c r="H8" s="1922" t="e">
        <f>+'CALENDARIO 2024 PyD'!#REF!</f>
        <v>#REF!</v>
      </c>
      <c r="I8" s="1931" t="e">
        <f>+'CALENDARIO 2024 PyD'!#REF!</f>
        <v>#REF!</v>
      </c>
      <c r="J8" s="1926" t="e">
        <f t="shared" si="3"/>
        <v>#REF!</v>
      </c>
      <c r="K8" s="2389" t="e">
        <f>I8/H8</f>
        <v>#REF!</v>
      </c>
      <c r="L8" s="2392" t="e">
        <f t="shared" si="5"/>
        <v>#REF!</v>
      </c>
    </row>
    <row r="9" spans="2:14" ht="23.25" customHeight="1">
      <c r="B9" s="1383" t="s">
        <v>1294</v>
      </c>
      <c r="C9" s="3910" t="e">
        <f>+'CALENDARIO 2024 PyD'!#REF!</f>
        <v>#REF!</v>
      </c>
      <c r="D9" s="3911" t="e">
        <f>+'CALENDARIO 2024 PyD'!#REF!</f>
        <v>#REF!</v>
      </c>
      <c r="E9" s="2404" t="e">
        <f t="shared" si="0"/>
        <v>#REF!</v>
      </c>
      <c r="F9" s="1916" t="e">
        <f>+C9-D9</f>
        <v>#REF!</v>
      </c>
      <c r="G9" s="2402" t="e">
        <f t="shared" si="2"/>
        <v>#REF!</v>
      </c>
      <c r="H9" s="1921" t="e">
        <f>+'CALENDARIO 2024 PyD'!#REF!</f>
        <v>#REF!</v>
      </c>
      <c r="I9" s="1930" t="e">
        <f>+'CALENDARIO 2024 PyD'!#REF!</f>
        <v>#REF!</v>
      </c>
      <c r="J9" s="1926" t="e">
        <f t="shared" si="3"/>
        <v>#REF!</v>
      </c>
      <c r="K9" s="2389" t="e">
        <f t="shared" si="4"/>
        <v>#REF!</v>
      </c>
      <c r="L9" s="2392" t="e">
        <f t="shared" si="5"/>
        <v>#REF!</v>
      </c>
      <c r="M9" s="1168">
        <v>143022040</v>
      </c>
      <c r="N9" s="1379" t="e">
        <f>+M9-D9</f>
        <v>#REF!</v>
      </c>
    </row>
    <row r="10" spans="2:14" ht="23.25" customHeight="1">
      <c r="B10" s="1384" t="s">
        <v>1295</v>
      </c>
      <c r="C10" s="3382" t="e">
        <f>+'CALENDARIO 2024 PyD'!#REF!</f>
        <v>#REF!</v>
      </c>
      <c r="D10" s="1964" t="e">
        <f>+'CALENDARIO 2024 PyD'!#REF!</f>
        <v>#REF!</v>
      </c>
      <c r="E10" s="2404" t="e">
        <f>+D10/C10</f>
        <v>#REF!</v>
      </c>
      <c r="F10" s="3903" t="e">
        <f>+C10-D10</f>
        <v>#REF!</v>
      </c>
      <c r="G10" s="3904" t="e">
        <f t="shared" si="2"/>
        <v>#REF!</v>
      </c>
      <c r="H10" s="1921" t="e">
        <f>+'CALENDARIO 2024 PyD'!#REF!</f>
        <v>#REF!</v>
      </c>
      <c r="I10" s="1930" t="e">
        <f>+'CALENDARIO 2024 PyD'!#REF!</f>
        <v>#REF!</v>
      </c>
      <c r="J10" s="1926" t="e">
        <f t="shared" si="3"/>
        <v>#REF!</v>
      </c>
      <c r="K10" s="3909" t="e">
        <f t="shared" si="4"/>
        <v>#REF!</v>
      </c>
      <c r="L10" s="2392" t="e">
        <f t="shared" si="5"/>
        <v>#REF!</v>
      </c>
    </row>
    <row r="11" spans="2:14" ht="26.25" customHeight="1" thickBot="1">
      <c r="B11" s="1384" t="s">
        <v>1296</v>
      </c>
      <c r="C11" s="1387" t="e">
        <f>+'CALENDARIO 2024 PyD'!#REF!</f>
        <v>#REF!</v>
      </c>
      <c r="D11" s="1936" t="e">
        <f>+'CALENDARIO 2024 PyD'!#REF!</f>
        <v>#REF!</v>
      </c>
      <c r="E11" s="2404" t="e">
        <f>+D11/C11</f>
        <v>#REF!</v>
      </c>
      <c r="F11" s="1916" t="e">
        <f>+C11-D11</f>
        <v>#REF!</v>
      </c>
      <c r="G11" s="2403" t="e">
        <f t="shared" si="2"/>
        <v>#REF!</v>
      </c>
      <c r="H11" s="1923" t="e">
        <f>+'CALENDARIO 2024 PyD'!#REF!</f>
        <v>#REF!</v>
      </c>
      <c r="I11" s="1932" t="e">
        <f>+'CALENDARIO 2024 PyD'!#REF!</f>
        <v>#REF!</v>
      </c>
      <c r="J11" s="1927" t="e">
        <f t="shared" si="3"/>
        <v>#REF!</v>
      </c>
      <c r="K11" s="2400" t="e">
        <f t="shared" si="4"/>
        <v>#REF!</v>
      </c>
      <c r="L11" s="2393" t="e">
        <f t="shared" si="5"/>
        <v>#REF!</v>
      </c>
    </row>
    <row r="12" spans="2:14" s="2980" customFormat="1" ht="29.25" customHeight="1" thickBot="1">
      <c r="B12" s="1385" t="s">
        <v>1297</v>
      </c>
      <c r="C12" s="1388" t="e">
        <f>SUM(C5:C11)</f>
        <v>#REF!</v>
      </c>
      <c r="D12" s="1389" t="e">
        <f>SUM(D5:D11)</f>
        <v>#REF!</v>
      </c>
      <c r="E12" s="2396" t="e">
        <f t="shared" si="0"/>
        <v>#REF!</v>
      </c>
      <c r="F12" s="1917" t="e">
        <f>SUM(F5:F11)</f>
        <v>#REF!</v>
      </c>
      <c r="G12" s="2396" t="e">
        <f>+F12/C12</f>
        <v>#REF!</v>
      </c>
      <c r="H12" s="1924" t="e">
        <f>SUM(H5:H11)</f>
        <v>#REF!</v>
      </c>
      <c r="I12" s="1391" t="e">
        <f>SUM(I5:I11)</f>
        <v>#REF!</v>
      </c>
      <c r="J12" s="1390" t="e">
        <f t="shared" si="3"/>
        <v>#REF!</v>
      </c>
      <c r="K12" s="2390" t="e">
        <f>+I12/H12</f>
        <v>#REF!</v>
      </c>
      <c r="L12" s="2394" t="e">
        <f>+J12/H12</f>
        <v>#REF!</v>
      </c>
    </row>
    <row r="13" spans="2:14">
      <c r="B13" s="7089" t="s">
        <v>1298</v>
      </c>
      <c r="C13" s="7089"/>
      <c r="D13" s="7089"/>
      <c r="E13" s="7089"/>
      <c r="F13" s="7089"/>
      <c r="G13" s="7089"/>
      <c r="H13" s="7089"/>
      <c r="I13" s="7089"/>
      <c r="J13" s="7089"/>
      <c r="K13" s="7089"/>
      <c r="L13" s="7089"/>
    </row>
    <row r="14" spans="2:14" ht="15" thickBot="1">
      <c r="B14" s="704"/>
      <c r="C14" s="704"/>
      <c r="D14" s="704"/>
      <c r="E14" s="704"/>
      <c r="F14" s="704"/>
      <c r="G14" s="704"/>
      <c r="H14" s="704"/>
      <c r="I14" s="704"/>
      <c r="J14" s="704"/>
      <c r="K14" s="704"/>
      <c r="L14" s="704"/>
    </row>
    <row r="15" spans="2:14" ht="18.5">
      <c r="B15" s="7087" t="s">
        <v>1299</v>
      </c>
      <c r="C15" s="7087"/>
      <c r="D15" s="7087"/>
      <c r="E15" s="7087"/>
      <c r="F15" s="7087"/>
      <c r="G15" s="7087"/>
      <c r="H15" s="7087"/>
      <c r="I15" s="7087"/>
      <c r="J15" s="7087"/>
      <c r="K15" s="7087"/>
      <c r="L15" s="7087"/>
    </row>
    <row r="16" spans="2:14" ht="19" thickBot="1">
      <c r="B16" s="7088" t="str">
        <f>+B3</f>
        <v xml:space="preserve">ACUMULADO A MAYO DE 2024 </v>
      </c>
      <c r="C16" s="7088"/>
      <c r="D16" s="7088"/>
      <c r="E16" s="7088"/>
      <c r="F16" s="7088"/>
      <c r="G16" s="7088"/>
      <c r="H16" s="7088"/>
      <c r="I16" s="7088"/>
      <c r="J16" s="7088"/>
      <c r="K16" s="7088"/>
      <c r="L16" s="7088"/>
    </row>
    <row r="17" spans="2:19" ht="39.5" thickBot="1">
      <c r="B17" s="688" t="s">
        <v>1</v>
      </c>
      <c r="C17" s="689" t="s">
        <v>22</v>
      </c>
      <c r="D17" s="1914" t="s">
        <v>1300</v>
      </c>
      <c r="E17" s="690" t="s">
        <v>24</v>
      </c>
      <c r="F17" s="689" t="s">
        <v>25</v>
      </c>
      <c r="G17" s="689" t="s">
        <v>26</v>
      </c>
      <c r="H17" s="691" t="s">
        <v>39</v>
      </c>
      <c r="I17" s="691" t="s">
        <v>40</v>
      </c>
      <c r="J17" s="691" t="s">
        <v>41</v>
      </c>
      <c r="K17" s="689" t="s">
        <v>42</v>
      </c>
      <c r="L17" s="692" t="s">
        <v>43</v>
      </c>
    </row>
    <row r="18" spans="2:19" ht="24" customHeight="1">
      <c r="B18" s="693" t="s">
        <v>1301</v>
      </c>
      <c r="C18" s="694" t="e">
        <f>+'CALENDARIO 2024 PyD'!#REF!</f>
        <v>#REF!</v>
      </c>
      <c r="D18" s="1912" t="e">
        <f>+'CALENDARIO 2024 PyD'!#REF!</f>
        <v>#REF!</v>
      </c>
      <c r="E18" s="2397" t="e">
        <f>+D18/C18</f>
        <v>#REF!</v>
      </c>
      <c r="F18" s="696" t="e">
        <f>+C18-D18</f>
        <v>#REF!</v>
      </c>
      <c r="G18" s="2395" t="e">
        <f>100%-E18</f>
        <v>#REF!</v>
      </c>
      <c r="H18" s="697" t="e">
        <f>+'CALENDARIO 2024 PyD'!#REF!</f>
        <v>#REF!</v>
      </c>
      <c r="I18" s="697" t="e">
        <f>+'CALENDARIO 2024 PyD'!#REF!</f>
        <v>#REF!</v>
      </c>
      <c r="J18" s="698" t="e">
        <f>+H18-I18</f>
        <v>#REF!</v>
      </c>
      <c r="K18" s="2395" t="e">
        <f>I18/H18</f>
        <v>#REF!</v>
      </c>
      <c r="L18" s="2392" t="e">
        <f>100%-K18</f>
        <v>#REF!</v>
      </c>
    </row>
    <row r="19" spans="2:19" ht="24.4" customHeight="1" thickBot="1">
      <c r="B19" s="1938" t="s">
        <v>1302</v>
      </c>
      <c r="C19" s="695" t="e">
        <f>+'CALENDARIO 2024 PyD'!#REF!</f>
        <v>#REF!</v>
      </c>
      <c r="D19" s="1912" t="e">
        <f>+'CALENDARIO 2024 PyD'!#REF!</f>
        <v>#REF!</v>
      </c>
      <c r="E19" s="2397" t="e">
        <f>+D19/C19</f>
        <v>#REF!</v>
      </c>
      <c r="F19" s="696" t="e">
        <f>+C19-D19</f>
        <v>#REF!</v>
      </c>
      <c r="G19" s="2395" t="e">
        <f>100%-E19</f>
        <v>#REF!</v>
      </c>
      <c r="H19" s="697" t="e">
        <f>+'CALENDARIO 2024 PyD'!#REF!</f>
        <v>#REF!</v>
      </c>
      <c r="I19" s="699" t="e">
        <f>+'CALENDARIO 2024 PyD'!#REF!</f>
        <v>#REF!</v>
      </c>
      <c r="J19" s="698" t="e">
        <f>+H19-I19</f>
        <v>#REF!</v>
      </c>
      <c r="K19" s="2399" t="e">
        <f>I19/H19</f>
        <v>#REF!</v>
      </c>
      <c r="L19" s="2392" t="e">
        <f>100%-K19</f>
        <v>#REF!</v>
      </c>
      <c r="N19" s="7081"/>
      <c r="O19" s="7081"/>
      <c r="P19" s="7081"/>
      <c r="Q19" s="7081"/>
      <c r="R19" s="7081"/>
      <c r="S19" s="7081"/>
    </row>
    <row r="20" spans="2:19" ht="31.9" customHeight="1" thickBot="1">
      <c r="B20" s="700" t="s">
        <v>1297</v>
      </c>
      <c r="C20" s="701" t="e">
        <f>SUM(C18:C19)</f>
        <v>#REF!</v>
      </c>
      <c r="D20" s="702" t="e">
        <f>SUM(D18:D19)</f>
        <v>#REF!</v>
      </c>
      <c r="E20" s="2390" t="e">
        <f>+D20/C20</f>
        <v>#REF!</v>
      </c>
      <c r="F20" s="701" t="e">
        <f>SUM(F18:F19)</f>
        <v>#REF!</v>
      </c>
      <c r="G20" s="2390" t="e">
        <f>+F20/C20</f>
        <v>#REF!</v>
      </c>
      <c r="H20" s="703" t="e">
        <f>SUM(H18:H19)</f>
        <v>#REF!</v>
      </c>
      <c r="I20" s="703" t="e">
        <f>SUM(I18:I19)</f>
        <v>#REF!</v>
      </c>
      <c r="J20" s="703" t="e">
        <f>+H20-I20</f>
        <v>#REF!</v>
      </c>
      <c r="K20" s="2390" t="e">
        <f>+I20/H20</f>
        <v>#REF!</v>
      </c>
      <c r="L20" s="2394" t="e">
        <f>+J20/H20</f>
        <v>#REF!</v>
      </c>
      <c r="N20" s="1958"/>
      <c r="O20" s="1958"/>
      <c r="P20" s="1958"/>
      <c r="Q20" s="1958"/>
      <c r="R20" s="1958"/>
      <c r="S20" s="1958"/>
    </row>
    <row r="21" spans="2:19" ht="15.4" customHeight="1">
      <c r="B21" s="7082"/>
      <c r="C21" s="7083"/>
      <c r="D21" s="7083"/>
      <c r="E21" s="7083"/>
      <c r="F21" s="7083"/>
      <c r="G21" s="7083"/>
      <c r="H21" s="7083"/>
      <c r="I21" s="7083"/>
      <c r="J21" s="7083"/>
      <c r="K21" s="7083"/>
      <c r="L21" s="7084"/>
      <c r="N21" s="1959"/>
      <c r="O21" s="1959"/>
      <c r="P21" s="1960"/>
      <c r="Q21" s="1961"/>
      <c r="R21" s="1960"/>
      <c r="S21" s="1962"/>
    </row>
    <row r="22" spans="2:19" ht="13.4" customHeight="1" thickBot="1">
      <c r="B22" s="1900"/>
      <c r="C22" s="704"/>
      <c r="D22" s="704"/>
      <c r="E22" s="704"/>
      <c r="F22" s="704"/>
      <c r="G22" s="704"/>
      <c r="H22" s="704"/>
      <c r="I22" s="704"/>
      <c r="J22" s="704"/>
      <c r="K22" s="704"/>
      <c r="L22" s="1901"/>
      <c r="N22" s="1959"/>
      <c r="O22" s="1959"/>
      <c r="P22" s="1960"/>
      <c r="Q22" s="1961"/>
      <c r="R22" s="1960"/>
      <c r="S22" s="1963"/>
    </row>
    <row r="23" spans="2:19" ht="33" customHeight="1" thickBot="1">
      <c r="B23" s="700" t="s">
        <v>1303</v>
      </c>
      <c r="C23" s="701" t="e">
        <f>+C20+C12</f>
        <v>#REF!</v>
      </c>
      <c r="D23" s="701" t="e">
        <f>+D20+D12</f>
        <v>#REF!</v>
      </c>
      <c r="E23" s="2390" t="e">
        <f>+D23/C23</f>
        <v>#REF!</v>
      </c>
      <c r="F23" s="701" t="e">
        <f>+F20+F12</f>
        <v>#REF!</v>
      </c>
      <c r="G23" s="2390" t="e">
        <f>+F23/C23</f>
        <v>#REF!</v>
      </c>
      <c r="H23" s="703" t="e">
        <f>+H20+H12</f>
        <v>#REF!</v>
      </c>
      <c r="I23" s="703" t="e">
        <f>+I20+I12</f>
        <v>#REF!</v>
      </c>
      <c r="J23" s="703" t="e">
        <f>+H23-I23</f>
        <v>#REF!</v>
      </c>
      <c r="K23" s="2390" t="e">
        <f>+(K20+K12)/2</f>
        <v>#REF!</v>
      </c>
      <c r="L23" s="2394" t="e">
        <f>+(L20+L12)/2</f>
        <v>#REF!</v>
      </c>
      <c r="N23" s="1959"/>
      <c r="O23" s="1959"/>
      <c r="P23" s="1960"/>
      <c r="Q23" s="1961"/>
      <c r="R23" s="1960"/>
      <c r="S23" s="1962"/>
    </row>
    <row r="24" spans="2:19" ht="15.5">
      <c r="B24" s="704"/>
      <c r="C24" s="704"/>
      <c r="D24" s="704"/>
      <c r="E24" s="704"/>
      <c r="F24" s="1934"/>
      <c r="G24" s="704"/>
      <c r="H24" s="704"/>
      <c r="I24" s="704"/>
      <c r="J24" s="704"/>
      <c r="K24" s="704"/>
      <c r="L24" s="704"/>
      <c r="N24" s="1959"/>
      <c r="O24" s="1959"/>
      <c r="P24" s="1960"/>
      <c r="Q24" s="1961"/>
      <c r="R24" s="1960"/>
      <c r="S24" s="1963"/>
    </row>
    <row r="25" spans="2:19" s="705" customFormat="1" ht="14.65" hidden="1" customHeight="1">
      <c r="B25" s="706"/>
      <c r="C25" s="706"/>
      <c r="D25" s="706"/>
      <c r="E25" s="706"/>
      <c r="F25" s="706"/>
      <c r="G25" s="706"/>
      <c r="H25" s="706"/>
      <c r="I25" s="706"/>
      <c r="J25" s="706"/>
      <c r="K25" s="706"/>
      <c r="L25" s="706"/>
      <c r="N25" s="1959"/>
      <c r="O25" s="1959"/>
      <c r="P25" s="1960"/>
      <c r="Q25" s="1960"/>
      <c r="R25" s="1960"/>
      <c r="S25" s="1962"/>
    </row>
    <row r="26" spans="2:19" ht="14.65" hidden="1" customHeight="1">
      <c r="N26" s="1959"/>
      <c r="O26" s="1959"/>
      <c r="P26" s="1960"/>
      <c r="Q26" s="1960"/>
      <c r="R26" s="1960"/>
      <c r="S26" s="1960"/>
    </row>
    <row r="27" spans="2:19" ht="16.399999999999999" hidden="1" customHeight="1">
      <c r="B27" s="7085" t="s">
        <v>1304</v>
      </c>
      <c r="C27" s="7085"/>
      <c r="D27" s="7085"/>
      <c r="E27" s="7085"/>
      <c r="F27" s="7085"/>
      <c r="G27" s="7085"/>
      <c r="H27" s="7085"/>
      <c r="I27" s="7085"/>
      <c r="J27" s="7085"/>
      <c r="K27" s="7085"/>
      <c r="L27" s="7085"/>
    </row>
    <row r="28" spans="2:19" ht="19" hidden="1" thickBot="1">
      <c r="B28" s="7086" t="s">
        <v>1305</v>
      </c>
      <c r="C28" s="7086"/>
      <c r="D28" s="7086"/>
      <c r="E28" s="7086"/>
      <c r="F28" s="7086"/>
      <c r="G28" s="7086"/>
      <c r="H28" s="7086"/>
      <c r="I28" s="7086"/>
      <c r="J28" s="7086"/>
      <c r="K28" s="7086"/>
      <c r="L28" s="7086"/>
    </row>
    <row r="29" spans="2:19" ht="35" hidden="1" thickBot="1">
      <c r="B29" s="707" t="s">
        <v>1</v>
      </c>
      <c r="C29" s="708" t="s">
        <v>22</v>
      </c>
      <c r="D29" s="708"/>
      <c r="E29" s="708" t="s">
        <v>1306</v>
      </c>
      <c r="F29" s="708" t="s">
        <v>1307</v>
      </c>
      <c r="G29" s="708" t="s">
        <v>1308</v>
      </c>
      <c r="H29" s="708" t="s">
        <v>39</v>
      </c>
      <c r="I29" s="708" t="s">
        <v>40</v>
      </c>
      <c r="J29" s="708" t="s">
        <v>41</v>
      </c>
      <c r="K29" s="708" t="s">
        <v>42</v>
      </c>
      <c r="L29" s="1894" t="s">
        <v>43</v>
      </c>
      <c r="M29" s="1899"/>
    </row>
    <row r="30" spans="2:19" ht="18" hidden="1">
      <c r="B30" s="709" t="s">
        <v>1291</v>
      </c>
      <c r="C30" s="710">
        <v>47717000</v>
      </c>
      <c r="D30" s="711"/>
      <c r="E30" s="711"/>
      <c r="F30" s="711" t="e">
        <f>+#REF!+E30</f>
        <v>#REF!</v>
      </c>
      <c r="G30" s="711">
        <v>0.75522769662803602</v>
      </c>
      <c r="H30" s="710">
        <v>37</v>
      </c>
      <c r="I30" s="711">
        <v>37</v>
      </c>
      <c r="J30" s="711">
        <v>0</v>
      </c>
      <c r="K30" s="711">
        <v>1</v>
      </c>
      <c r="L30" s="1895">
        <v>0</v>
      </c>
    </row>
    <row r="31" spans="2:19" ht="18" hidden="1">
      <c r="B31" s="712" t="s">
        <v>73</v>
      </c>
      <c r="C31" s="713">
        <v>223152000</v>
      </c>
      <c r="D31" s="714"/>
      <c r="E31" s="714"/>
      <c r="F31" s="711" t="e">
        <f>+#REF!+E31</f>
        <v>#REF!</v>
      </c>
      <c r="G31" s="714">
        <v>0.90017444611744502</v>
      </c>
      <c r="H31" s="713">
        <v>49</v>
      </c>
      <c r="I31" s="714">
        <v>11</v>
      </c>
      <c r="J31" s="714">
        <v>38</v>
      </c>
      <c r="K31" s="714">
        <v>0.22448979591836701</v>
      </c>
      <c r="L31" s="1896">
        <v>0.77551020408163296</v>
      </c>
    </row>
    <row r="32" spans="2:19" ht="18" hidden="1">
      <c r="B32" s="712" t="s">
        <v>1292</v>
      </c>
      <c r="C32" s="713">
        <v>51010000</v>
      </c>
      <c r="D32" s="714"/>
      <c r="E32" s="714"/>
      <c r="F32" s="711" t="e">
        <f>+#REF!+E32</f>
        <v>#REF!</v>
      </c>
      <c r="G32" s="714">
        <v>0.98078808076847701</v>
      </c>
      <c r="H32" s="713">
        <v>757</v>
      </c>
      <c r="I32" s="714">
        <v>72</v>
      </c>
      <c r="J32" s="714">
        <v>685</v>
      </c>
      <c r="K32" s="714">
        <v>9.5112285336856006E-2</v>
      </c>
      <c r="L32" s="1896">
        <v>0.90488771466314399</v>
      </c>
    </row>
    <row r="33" spans="2:12" ht="18" hidden="1">
      <c r="B33" s="712" t="s">
        <v>1293</v>
      </c>
      <c r="C33" s="713">
        <v>844460000</v>
      </c>
      <c r="D33" s="714"/>
      <c r="E33" s="714"/>
      <c r="F33" s="711" t="e">
        <f>+#REF!+E33</f>
        <v>#REF!</v>
      </c>
      <c r="G33" s="714">
        <v>0.88780147905170204</v>
      </c>
      <c r="H33" s="713">
        <v>335</v>
      </c>
      <c r="I33" s="714">
        <v>227</v>
      </c>
      <c r="J33" s="714">
        <v>108</v>
      </c>
      <c r="K33" s="714">
        <v>0.67761194029850702</v>
      </c>
      <c r="L33" s="1896">
        <v>0.32238805970149298</v>
      </c>
    </row>
    <row r="34" spans="2:12" ht="18" hidden="1">
      <c r="B34" s="712" t="s">
        <v>1309</v>
      </c>
      <c r="C34" s="713">
        <v>141500000</v>
      </c>
      <c r="D34" s="714"/>
      <c r="E34" s="714"/>
      <c r="F34" s="711" t="e">
        <f>+#REF!+E34</f>
        <v>#REF!</v>
      </c>
      <c r="G34" s="714">
        <v>0.98986210310954104</v>
      </c>
      <c r="H34" s="713">
        <v>31</v>
      </c>
      <c r="I34" s="714">
        <v>6</v>
      </c>
      <c r="J34" s="714">
        <v>25</v>
      </c>
      <c r="K34" s="714">
        <v>0.19354838709677399</v>
      </c>
      <c r="L34" s="1896">
        <v>0.80645161290322598</v>
      </c>
    </row>
    <row r="35" spans="2:12" ht="18" hidden="1">
      <c r="B35" s="712" t="s">
        <v>1301</v>
      </c>
      <c r="C35" s="713">
        <v>24000000</v>
      </c>
      <c r="D35" s="714"/>
      <c r="E35" s="714"/>
      <c r="F35" s="711" t="e">
        <f>+#REF!+E35</f>
        <v>#REF!</v>
      </c>
      <c r="G35" s="714">
        <v>1</v>
      </c>
      <c r="H35" s="713">
        <v>1</v>
      </c>
      <c r="I35" s="714">
        <v>0</v>
      </c>
      <c r="J35" s="714">
        <v>1</v>
      </c>
      <c r="K35" s="714">
        <v>0</v>
      </c>
      <c r="L35" s="1896">
        <v>1</v>
      </c>
    </row>
    <row r="36" spans="2:12" ht="18" hidden="1">
      <c r="B36" s="712" t="s">
        <v>1310</v>
      </c>
      <c r="C36" s="713">
        <v>772337000</v>
      </c>
      <c r="D36" s="714"/>
      <c r="E36" s="714"/>
      <c r="F36" s="711" t="e">
        <f>+#REF!+E36</f>
        <v>#REF!</v>
      </c>
      <c r="G36" s="714">
        <v>0.81182172807984099</v>
      </c>
      <c r="H36" s="713">
        <v>916</v>
      </c>
      <c r="I36" s="714">
        <v>97</v>
      </c>
      <c r="J36" s="714">
        <v>819</v>
      </c>
      <c r="K36" s="714">
        <v>0.10589519650654999</v>
      </c>
      <c r="L36" s="1896">
        <v>0.89410480349345001</v>
      </c>
    </row>
    <row r="37" spans="2:12" ht="18" hidden="1">
      <c r="B37" s="712" t="s">
        <v>1302</v>
      </c>
      <c r="C37" s="713">
        <v>29000000</v>
      </c>
      <c r="D37" s="714"/>
      <c r="E37" s="714"/>
      <c r="F37" s="711" t="e">
        <f>+#REF!+E37</f>
        <v>#REF!</v>
      </c>
      <c r="G37" s="714">
        <v>0.16179310344827599</v>
      </c>
      <c r="H37" s="713">
        <v>1700</v>
      </c>
      <c r="I37" s="714">
        <v>1559</v>
      </c>
      <c r="J37" s="714">
        <v>141</v>
      </c>
      <c r="K37" s="714">
        <v>0.91705882352941204</v>
      </c>
      <c r="L37" s="1896">
        <v>8.2941176470588199E-2</v>
      </c>
    </row>
    <row r="38" spans="2:12" ht="18.5" hidden="1" thickBot="1">
      <c r="B38" s="715" t="s">
        <v>1296</v>
      </c>
      <c r="C38" s="716">
        <v>3000000</v>
      </c>
      <c r="D38" s="717"/>
      <c r="E38" s="717"/>
      <c r="F38" s="718" t="e">
        <f>+#REF!+E38</f>
        <v>#REF!</v>
      </c>
      <c r="G38" s="717">
        <v>1</v>
      </c>
      <c r="H38" s="716">
        <v>16</v>
      </c>
      <c r="I38" s="717">
        <v>1</v>
      </c>
      <c r="J38" s="717">
        <v>15</v>
      </c>
      <c r="K38" s="717">
        <v>6.25E-2</v>
      </c>
      <c r="L38" s="1897">
        <v>0.9375</v>
      </c>
    </row>
    <row r="39" spans="2:12" ht="18.5" hidden="1" thickBot="1">
      <c r="B39" s="719" t="s">
        <v>1297</v>
      </c>
      <c r="C39" s="720">
        <v>2136176000</v>
      </c>
      <c r="D39" s="720"/>
      <c r="E39" s="720">
        <v>0.14079494826737099</v>
      </c>
      <c r="F39" s="720">
        <v>1835413210.5899999</v>
      </c>
      <c r="G39" s="720">
        <v>0.85920505173262895</v>
      </c>
      <c r="H39" s="720">
        <v>3842</v>
      </c>
      <c r="I39" s="720">
        <v>2010</v>
      </c>
      <c r="J39" s="720">
        <v>1832</v>
      </c>
      <c r="K39" s="720">
        <v>0.46803091838378102</v>
      </c>
      <c r="L39" s="1898">
        <v>0.81768336733050495</v>
      </c>
    </row>
    <row r="40" spans="2:12" hidden="1">
      <c r="B40" t="s">
        <v>1311</v>
      </c>
    </row>
  </sheetData>
  <mergeCells count="9">
    <mergeCell ref="N19:S19"/>
    <mergeCell ref="B21:L21"/>
    <mergeCell ref="B27:L27"/>
    <mergeCell ref="B28:L28"/>
    <mergeCell ref="B2:L2"/>
    <mergeCell ref="B3:L3"/>
    <mergeCell ref="B13:L13"/>
    <mergeCell ref="B15:L15"/>
    <mergeCell ref="B16:L16"/>
  </mergeCells>
  <pageMargins left="0.70833333333333304" right="0.70833333333333304" top="0.74791666666666701" bottom="0.74791666666666701" header="0.51180555555555496" footer="0.51180555555555496"/>
  <pageSetup paperSize="75" scale="15" firstPageNumber="0" orientation="landscape" horizontalDpi="300" verticalDpi="300"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1"/>
  <dimension ref="A1:AMK22"/>
  <sheetViews>
    <sheetView zoomScaleNormal="100" workbookViewId="0">
      <selection activeCell="B8" sqref="B8:B11"/>
    </sheetView>
  </sheetViews>
  <sheetFormatPr baseColWidth="10" defaultColWidth="8.81640625" defaultRowHeight="14.5"/>
  <cols>
    <col min="1" max="1" width="1.54296875" style="1311" customWidth="1"/>
    <col min="2" max="2" width="44.1796875" style="1311" customWidth="1"/>
    <col min="3" max="3" width="3.81640625" style="1311" customWidth="1"/>
    <col min="4" max="11" width="3.1796875" style="1311" customWidth="1"/>
    <col min="12" max="12" width="36.1796875" style="1311" customWidth="1"/>
    <col min="13" max="42" width="4.81640625" style="1311" customWidth="1"/>
    <col min="43" max="60" width="3.81640625" style="1311" customWidth="1"/>
    <col min="61" max="265" width="10.81640625" style="1311" customWidth="1"/>
    <col min="266" max="266" width="1.54296875" style="1311" customWidth="1"/>
    <col min="267" max="267" width="15.81640625" style="1311" customWidth="1"/>
    <col min="268" max="276" width="3.1796875" style="1311" customWidth="1"/>
    <col min="277" max="277" width="17.26953125" style="1311" customWidth="1"/>
    <col min="278" max="298" width="3.1796875" style="1311" customWidth="1"/>
    <col min="299" max="316" width="3.81640625" style="1311" customWidth="1"/>
    <col min="317" max="521" width="10.81640625" style="1311" customWidth="1"/>
    <col min="522" max="522" width="1.54296875" style="1311" customWidth="1"/>
    <col min="523" max="523" width="15.81640625" style="1311" customWidth="1"/>
    <col min="524" max="532" width="3.1796875" style="1311" customWidth="1"/>
    <col min="533" max="533" width="17.26953125" style="1311" customWidth="1"/>
    <col min="534" max="554" width="3.1796875" style="1311" customWidth="1"/>
    <col min="555" max="572" width="3.81640625" style="1311" customWidth="1"/>
    <col min="573" max="777" width="10.81640625" style="1311" customWidth="1"/>
    <col min="778" max="778" width="1.54296875" style="1311" customWidth="1"/>
    <col min="779" max="779" width="15.81640625" style="1311" customWidth="1"/>
    <col min="780" max="788" width="3.1796875" style="1311" customWidth="1"/>
    <col min="789" max="789" width="17.26953125" style="1311" customWidth="1"/>
    <col min="790" max="810" width="3.1796875" style="1311" customWidth="1"/>
    <col min="811" max="828" width="3.81640625" style="1311" customWidth="1"/>
    <col min="829" max="1025" width="10.81640625" style="1311" customWidth="1"/>
  </cols>
  <sheetData>
    <row r="1" spans="2:42" ht="5.15" customHeight="1"/>
    <row r="2" spans="2:42" ht="30.75" customHeight="1">
      <c r="B2" s="7815" t="s">
        <v>4196</v>
      </c>
      <c r="C2" s="7815"/>
      <c r="D2" s="7815"/>
      <c r="E2" s="7815"/>
      <c r="F2" s="7815"/>
      <c r="G2" s="7815"/>
      <c r="H2" s="7815"/>
      <c r="I2" s="7815"/>
      <c r="J2" s="7815"/>
      <c r="K2" s="7815"/>
      <c r="L2" s="7815"/>
      <c r="M2" s="7815"/>
      <c r="N2" s="7815"/>
      <c r="O2" s="7815"/>
      <c r="P2" s="7815"/>
      <c r="Q2" s="7815"/>
      <c r="R2" s="7815"/>
      <c r="S2" s="7815"/>
      <c r="T2" s="7815"/>
      <c r="U2" s="7815"/>
      <c r="V2" s="7815"/>
      <c r="W2" s="7815"/>
      <c r="X2" s="7815"/>
      <c r="Y2" s="7815"/>
      <c r="Z2" s="7815"/>
      <c r="AA2" s="7815"/>
      <c r="AB2" s="7815"/>
      <c r="AC2" s="7815"/>
      <c r="AD2" s="7815"/>
      <c r="AE2" s="7815"/>
      <c r="AF2" s="7815"/>
      <c r="AG2" s="7815"/>
      <c r="AH2" s="7815"/>
      <c r="AI2" s="7815"/>
      <c r="AJ2" s="7815"/>
      <c r="AK2" s="7815"/>
      <c r="AL2" s="7815"/>
      <c r="AM2" s="7815"/>
      <c r="AN2" s="7815"/>
      <c r="AO2" s="7815"/>
      <c r="AP2" s="7815"/>
    </row>
    <row r="3" spans="2:42" ht="11.15" customHeight="1">
      <c r="B3" s="7816" t="s">
        <v>4197</v>
      </c>
      <c r="C3" s="7817" t="s">
        <v>4215</v>
      </c>
      <c r="D3" s="7817"/>
      <c r="E3" s="7817"/>
      <c r="F3" s="7817"/>
      <c r="G3" s="7817"/>
      <c r="H3" s="7817"/>
      <c r="I3" s="7817"/>
      <c r="J3" s="7817"/>
      <c r="K3" s="7817"/>
      <c r="L3" s="7817"/>
      <c r="M3" s="7817"/>
      <c r="N3" s="7817"/>
      <c r="O3" s="7817"/>
      <c r="P3" s="7817"/>
      <c r="Q3" s="7817"/>
      <c r="R3" s="7817"/>
      <c r="S3" s="7817"/>
      <c r="T3" s="7817"/>
      <c r="U3" s="7817"/>
      <c r="V3" s="7817"/>
      <c r="W3" s="7817"/>
      <c r="X3" s="7817"/>
      <c r="Y3" s="7817"/>
      <c r="Z3" s="7817"/>
      <c r="AA3" s="7817"/>
      <c r="AB3" s="7817"/>
      <c r="AC3" s="7817"/>
      <c r="AD3" s="7817"/>
      <c r="AE3" s="7817"/>
      <c r="AF3" s="7817"/>
      <c r="AG3" s="7817"/>
      <c r="AH3" s="7817"/>
      <c r="AI3" s="1312" t="s">
        <v>1597</v>
      </c>
      <c r="AJ3" s="1313"/>
      <c r="AK3" s="7818" t="s">
        <v>4199</v>
      </c>
      <c r="AL3" s="7818"/>
      <c r="AM3" s="7818" t="s">
        <v>1856</v>
      </c>
      <c r="AN3" s="7818"/>
      <c r="AO3" s="7818" t="s">
        <v>4200</v>
      </c>
      <c r="AP3" s="7818"/>
    </row>
    <row r="4" spans="2:42" ht="11.15" customHeight="1">
      <c r="B4" s="7816"/>
      <c r="C4" s="7817"/>
      <c r="D4" s="7817"/>
      <c r="E4" s="7817"/>
      <c r="F4" s="7817"/>
      <c r="G4" s="7817"/>
      <c r="H4" s="7817"/>
      <c r="I4" s="7817"/>
      <c r="J4" s="7817"/>
      <c r="K4" s="7817"/>
      <c r="L4" s="7817"/>
      <c r="M4" s="7817"/>
      <c r="N4" s="7817"/>
      <c r="O4" s="7817"/>
      <c r="P4" s="7817"/>
      <c r="Q4" s="7817"/>
      <c r="R4" s="7817"/>
      <c r="S4" s="7817"/>
      <c r="T4" s="7817"/>
      <c r="U4" s="7817"/>
      <c r="V4" s="7817"/>
      <c r="W4" s="7817"/>
      <c r="X4" s="7817"/>
      <c r="Y4" s="7817"/>
      <c r="Z4" s="7817"/>
      <c r="AA4" s="7817"/>
      <c r="AB4" s="7817"/>
      <c r="AC4" s="7817"/>
      <c r="AD4" s="7817"/>
      <c r="AE4" s="7817"/>
      <c r="AF4" s="7817"/>
      <c r="AG4" s="7817"/>
      <c r="AH4" s="7817"/>
      <c r="AI4" s="1314"/>
      <c r="AJ4" s="1315"/>
      <c r="AK4" s="7819"/>
      <c r="AL4" s="7819"/>
      <c r="AM4" s="7819"/>
      <c r="AN4" s="7819"/>
      <c r="AO4" s="7820">
        <v>2022</v>
      </c>
      <c r="AP4" s="7820"/>
    </row>
    <row r="5" spans="2:42" ht="6" customHeight="1">
      <c r="B5" s="1316"/>
      <c r="C5" s="1316"/>
      <c r="D5" s="1316"/>
      <c r="E5" s="1316"/>
      <c r="F5" s="1316"/>
      <c r="G5" s="1316"/>
      <c r="H5" s="1316"/>
      <c r="I5" s="1316"/>
    </row>
    <row r="6" spans="2:42" ht="17.149999999999999" customHeight="1">
      <c r="B6" s="1317"/>
      <c r="C6" s="1317"/>
      <c r="D6" s="1317"/>
      <c r="E6" s="1317"/>
      <c r="F6" s="1317"/>
      <c r="G6" s="1317"/>
      <c r="H6" s="1317"/>
      <c r="I6" s="1317"/>
      <c r="J6" s="1318"/>
      <c r="K6" s="1318"/>
      <c r="L6" s="1318"/>
      <c r="M6" s="7825" t="s">
        <v>31</v>
      </c>
      <c r="N6" s="7825"/>
      <c r="O6" s="7825"/>
      <c r="P6" s="7825"/>
      <c r="Q6" s="7825"/>
      <c r="R6" s="7825" t="s">
        <v>32</v>
      </c>
      <c r="S6" s="7825"/>
      <c r="T6" s="7825"/>
      <c r="U6" s="7825"/>
      <c r="V6" s="7825" t="s">
        <v>33</v>
      </c>
      <c r="W6" s="7825"/>
      <c r="X6" s="7825"/>
      <c r="Y6" s="7825"/>
      <c r="Z6" s="7826" t="s">
        <v>34</v>
      </c>
      <c r="AA6" s="7826"/>
      <c r="AB6" s="7826"/>
      <c r="AC6" s="7826"/>
      <c r="AD6" s="7821" t="s">
        <v>750</v>
      </c>
      <c r="AE6" s="7821"/>
      <c r="AF6" s="7821"/>
      <c r="AG6" s="7821"/>
      <c r="AH6" s="7821"/>
      <c r="AI6" s="7821" t="s">
        <v>36</v>
      </c>
      <c r="AJ6" s="7821"/>
      <c r="AK6" s="7821"/>
      <c r="AL6" s="7821"/>
      <c r="AM6" s="7821" t="s">
        <v>37</v>
      </c>
      <c r="AN6" s="7821"/>
      <c r="AO6" s="7821"/>
      <c r="AP6" s="7821"/>
    </row>
    <row r="7" spans="2:42" ht="25.15" customHeight="1">
      <c r="B7" s="1319"/>
      <c r="C7" s="1320" t="s">
        <v>4201</v>
      </c>
      <c r="D7" s="7822" t="s">
        <v>4202</v>
      </c>
      <c r="E7" s="7822"/>
      <c r="F7" s="7822"/>
      <c r="G7" s="7822"/>
      <c r="H7" s="7822"/>
      <c r="I7" s="7822"/>
      <c r="J7" s="7822"/>
      <c r="K7" s="7822"/>
      <c r="L7" s="7822"/>
      <c r="M7" s="1321" t="s">
        <v>4203</v>
      </c>
      <c r="N7" s="1322" t="s">
        <v>4204</v>
      </c>
      <c r="O7" s="1322" t="s">
        <v>4205</v>
      </c>
      <c r="P7" s="1323" t="s">
        <v>4206</v>
      </c>
      <c r="Q7" s="1324" t="s">
        <v>4207</v>
      </c>
      <c r="R7" s="1321" t="s">
        <v>4203</v>
      </c>
      <c r="S7" s="1322" t="s">
        <v>4204</v>
      </c>
      <c r="T7" s="1322" t="s">
        <v>4205</v>
      </c>
      <c r="U7" s="1324" t="s">
        <v>4206</v>
      </c>
      <c r="V7" s="1325" t="s">
        <v>4203</v>
      </c>
      <c r="W7" s="1322" t="s">
        <v>4204</v>
      </c>
      <c r="X7" s="1322" t="s">
        <v>4205</v>
      </c>
      <c r="Y7" s="1322" t="s">
        <v>4206</v>
      </c>
      <c r="Z7" s="1326" t="s">
        <v>4203</v>
      </c>
      <c r="AA7" s="1320" t="s">
        <v>4204</v>
      </c>
      <c r="AB7" s="1320" t="s">
        <v>4205</v>
      </c>
      <c r="AC7" s="1320" t="s">
        <v>4206</v>
      </c>
      <c r="AD7" s="1320" t="s">
        <v>4203</v>
      </c>
      <c r="AE7" s="1320" t="s">
        <v>4204</v>
      </c>
      <c r="AF7" s="1320" t="s">
        <v>4205</v>
      </c>
      <c r="AG7" s="1320" t="s">
        <v>4206</v>
      </c>
      <c r="AH7" s="1320" t="s">
        <v>4207</v>
      </c>
      <c r="AI7" s="1320" t="s">
        <v>4203</v>
      </c>
      <c r="AJ7" s="1320" t="s">
        <v>4204</v>
      </c>
      <c r="AK7" s="1320" t="s">
        <v>4205</v>
      </c>
      <c r="AL7" s="1320" t="s">
        <v>4206</v>
      </c>
      <c r="AM7" s="1320" t="s">
        <v>4203</v>
      </c>
      <c r="AN7" s="1320" t="s">
        <v>4204</v>
      </c>
      <c r="AO7" s="1320" t="s">
        <v>4205</v>
      </c>
      <c r="AP7" s="1320" t="s">
        <v>4206</v>
      </c>
    </row>
    <row r="8" spans="2:42" ht="15" customHeight="1">
      <c r="B8" s="7823" t="s">
        <v>2913</v>
      </c>
      <c r="C8" s="1327">
        <v>1</v>
      </c>
      <c r="D8" s="7824" t="s">
        <v>4208</v>
      </c>
      <c r="E8" s="7824"/>
      <c r="F8" s="7824"/>
      <c r="G8" s="7824"/>
      <c r="H8" s="7824"/>
      <c r="I8" s="7824"/>
      <c r="J8" s="7824"/>
      <c r="K8" s="7824"/>
      <c r="L8" s="7824"/>
      <c r="M8" s="1328"/>
      <c r="N8" s="1329"/>
      <c r="O8" s="1329"/>
      <c r="P8" s="1330" t="s">
        <v>4209</v>
      </c>
      <c r="Q8" s="1331"/>
      <c r="R8" s="1328"/>
      <c r="S8" s="1329"/>
      <c r="T8" s="1329"/>
      <c r="U8" s="1331"/>
      <c r="V8" s="1332"/>
      <c r="W8" s="1332"/>
      <c r="X8" s="1332"/>
      <c r="Y8" s="1332"/>
      <c r="Z8" s="1333"/>
      <c r="AA8" s="1329"/>
      <c r="AB8" s="1329"/>
      <c r="AC8" s="1329"/>
      <c r="AD8" s="1329"/>
      <c r="AE8" s="1329"/>
      <c r="AF8" s="1329"/>
      <c r="AG8" s="1329"/>
      <c r="AH8" s="1329"/>
      <c r="AI8" s="1329"/>
      <c r="AJ8" s="1329"/>
      <c r="AK8" s="1329"/>
      <c r="AL8" s="1329"/>
      <c r="AM8" s="1329"/>
      <c r="AN8" s="1329"/>
      <c r="AO8" s="1329"/>
      <c r="AP8" s="1329"/>
    </row>
    <row r="9" spans="2:42" ht="15" customHeight="1">
      <c r="B9" s="7823"/>
      <c r="C9" s="1327">
        <v>2</v>
      </c>
      <c r="D9" s="7824" t="s">
        <v>4210</v>
      </c>
      <c r="E9" s="7824"/>
      <c r="F9" s="7824"/>
      <c r="G9" s="7824"/>
      <c r="H9" s="7824"/>
      <c r="I9" s="7824"/>
      <c r="J9" s="7824"/>
      <c r="K9" s="7824"/>
      <c r="L9" s="7824"/>
      <c r="M9" s="1328"/>
      <c r="N9" s="1329"/>
      <c r="O9" s="1329"/>
      <c r="P9" s="1334"/>
      <c r="Q9" s="1334"/>
      <c r="R9" s="1335">
        <v>3</v>
      </c>
      <c r="S9" s="1329"/>
      <c r="T9" s="1329"/>
      <c r="U9" s="1331"/>
      <c r="V9" s="1332"/>
      <c r="W9" s="1332"/>
      <c r="X9" s="1332"/>
      <c r="Y9" s="1332"/>
      <c r="Z9" s="1333"/>
      <c r="AA9" s="1329"/>
      <c r="AB9" s="1329"/>
      <c r="AC9" s="1329"/>
      <c r="AD9" s="1329"/>
      <c r="AE9" s="1329"/>
      <c r="AF9" s="1329"/>
      <c r="AG9" s="1329"/>
      <c r="AH9" s="1329"/>
      <c r="AI9" s="1329"/>
      <c r="AJ9" s="1329"/>
      <c r="AK9" s="1329"/>
      <c r="AL9" s="1329"/>
      <c r="AM9" s="1329"/>
      <c r="AN9" s="1329"/>
      <c r="AO9" s="1329"/>
      <c r="AP9" s="1329"/>
    </row>
    <row r="10" spans="2:42" ht="15" customHeight="1">
      <c r="B10" s="7823"/>
      <c r="C10" s="1327">
        <v>3</v>
      </c>
      <c r="D10" s="7824" t="s">
        <v>4213</v>
      </c>
      <c r="E10" s="7824"/>
      <c r="F10" s="7824"/>
      <c r="G10" s="7824"/>
      <c r="H10" s="7824"/>
      <c r="I10" s="7824"/>
      <c r="J10" s="7824"/>
      <c r="K10" s="7824"/>
      <c r="L10" s="7824"/>
      <c r="M10" s="1328"/>
      <c r="N10" s="1329"/>
      <c r="O10" s="1329"/>
      <c r="P10" s="1334"/>
      <c r="Q10" s="1331"/>
      <c r="R10" s="1328"/>
      <c r="S10" s="1329"/>
      <c r="T10" s="1342">
        <v>16</v>
      </c>
      <c r="U10" s="1331"/>
      <c r="V10" s="1332"/>
      <c r="W10" s="1332"/>
      <c r="X10" s="1332"/>
      <c r="Y10" s="1332"/>
      <c r="Z10" s="1333"/>
      <c r="AA10" s="1329"/>
      <c r="AB10" s="1329"/>
      <c r="AC10" s="1329"/>
      <c r="AD10" s="1329"/>
      <c r="AE10" s="1329"/>
      <c r="AF10" s="1329"/>
      <c r="AG10" s="1329"/>
      <c r="AH10" s="1329"/>
      <c r="AI10" s="1329"/>
      <c r="AJ10" s="1329"/>
      <c r="AK10" s="1329"/>
      <c r="AL10" s="1329"/>
      <c r="AM10" s="1329"/>
      <c r="AN10" s="1329"/>
      <c r="AO10" s="1329"/>
      <c r="AP10" s="1329"/>
    </row>
    <row r="11" spans="2:42" ht="15" customHeight="1">
      <c r="B11" s="7823"/>
      <c r="C11" s="1361"/>
      <c r="D11" s="7833"/>
      <c r="E11" s="7833"/>
      <c r="F11" s="7833"/>
      <c r="G11" s="7833"/>
      <c r="H11" s="7833"/>
      <c r="I11" s="7833"/>
      <c r="J11" s="7833"/>
      <c r="K11" s="7833"/>
      <c r="L11" s="7833"/>
      <c r="M11" s="1337"/>
      <c r="N11" s="1338"/>
      <c r="O11" s="1338"/>
      <c r="P11" s="1339"/>
      <c r="Q11" s="1340"/>
      <c r="R11" s="1341"/>
      <c r="S11" s="1338"/>
      <c r="T11" s="1338"/>
      <c r="U11" s="1340"/>
      <c r="V11" s="1343"/>
      <c r="W11" s="1343"/>
      <c r="X11" s="1343"/>
      <c r="Y11" s="1343"/>
      <c r="Z11" s="1344"/>
      <c r="AA11" s="1338"/>
      <c r="AB11" s="1338"/>
      <c r="AC11" s="1338"/>
      <c r="AD11" s="1338"/>
      <c r="AE11" s="1338"/>
      <c r="AF11" s="1338"/>
      <c r="AG11" s="1338"/>
      <c r="AH11" s="1338"/>
      <c r="AI11" s="1338"/>
      <c r="AJ11" s="1338"/>
      <c r="AK11" s="1338"/>
      <c r="AL11" s="1338"/>
      <c r="AM11" s="1338"/>
      <c r="AN11" s="1338"/>
      <c r="AO11" s="1338"/>
      <c r="AP11" s="1338"/>
    </row>
    <row r="12" spans="2:42" ht="15" customHeight="1">
      <c r="B12" s="7830" t="str">
        <f>+'PLAN ESTRATEGICO 2022-2026'!A145</f>
        <v>OT 15: Generar espacios participativos para gestionar las inquietudes y necesidades de los empresarios ante diferentes  instancias públicas y privadas en pos de coadyuvar las soluciones</v>
      </c>
      <c r="C12" s="7831" t="s">
        <v>4214</v>
      </c>
      <c r="D12" s="7831"/>
      <c r="E12" s="7831"/>
      <c r="F12" s="7831"/>
      <c r="G12" s="7831"/>
      <c r="H12" s="7831"/>
      <c r="I12" s="7831"/>
      <c r="J12" s="7831"/>
      <c r="K12" s="7831"/>
      <c r="L12" s="7831"/>
      <c r="M12" s="7832"/>
      <c r="N12" s="7827"/>
      <c r="O12" s="7827"/>
      <c r="P12" s="7827"/>
      <c r="Q12" s="7828">
        <v>31</v>
      </c>
      <c r="R12" s="1345"/>
      <c r="S12" s="1346"/>
      <c r="T12" s="1346"/>
      <c r="U12" s="1347"/>
      <c r="V12" s="1348"/>
      <c r="W12" s="1348"/>
      <c r="X12" s="1348"/>
      <c r="Y12" s="1348"/>
      <c r="Z12" s="1349"/>
      <c r="AA12" s="1346"/>
      <c r="AB12" s="1346"/>
      <c r="AC12" s="1346"/>
      <c r="AD12" s="1346"/>
      <c r="AE12" s="1346"/>
      <c r="AF12" s="1346"/>
      <c r="AG12" s="1346"/>
      <c r="AH12" s="1346"/>
      <c r="AI12" s="1346"/>
      <c r="AJ12" s="1346"/>
      <c r="AK12" s="1346"/>
      <c r="AL12" s="1346"/>
      <c r="AM12" s="1346"/>
      <c r="AN12" s="1346"/>
      <c r="AO12" s="1346"/>
      <c r="AP12" s="1347"/>
    </row>
    <row r="13" spans="2:42" ht="15" customHeight="1">
      <c r="B13" s="7830"/>
      <c r="C13" s="7831"/>
      <c r="D13" s="7831"/>
      <c r="E13" s="7831"/>
      <c r="F13" s="7831"/>
      <c r="G13" s="7831"/>
      <c r="H13" s="7831"/>
      <c r="I13" s="7831"/>
      <c r="J13" s="7831"/>
      <c r="K13" s="7831"/>
      <c r="L13" s="7831"/>
      <c r="M13" s="7832"/>
      <c r="N13" s="7827"/>
      <c r="O13" s="7827"/>
      <c r="P13" s="7827"/>
      <c r="Q13" s="7828"/>
      <c r="R13" s="1350"/>
      <c r="S13" s="1351"/>
      <c r="T13" s="1351"/>
      <c r="U13" s="1352"/>
      <c r="V13" s="1353"/>
      <c r="W13" s="1353"/>
      <c r="X13" s="1353"/>
      <c r="Y13" s="1353"/>
      <c r="Z13" s="1354"/>
      <c r="AA13" s="1351"/>
      <c r="AB13" s="1351"/>
      <c r="AC13" s="1351"/>
      <c r="AD13" s="1351"/>
      <c r="AE13" s="1351"/>
      <c r="AF13" s="1351"/>
      <c r="AG13" s="1351"/>
      <c r="AH13" s="1351"/>
      <c r="AI13" s="1351"/>
      <c r="AJ13" s="1351"/>
      <c r="AK13" s="1351"/>
      <c r="AL13" s="1351"/>
      <c r="AM13" s="1351"/>
      <c r="AN13" s="1351"/>
      <c r="AO13" s="1351"/>
      <c r="AP13" s="1352"/>
    </row>
    <row r="14" spans="2:42" ht="15" customHeight="1">
      <c r="B14" s="7830"/>
      <c r="C14" s="7831"/>
      <c r="D14" s="7831"/>
      <c r="E14" s="7831"/>
      <c r="F14" s="7831"/>
      <c r="G14" s="7831"/>
      <c r="H14" s="7831"/>
      <c r="I14" s="7831"/>
      <c r="J14" s="7831"/>
      <c r="K14" s="7831"/>
      <c r="L14" s="7831"/>
      <c r="M14" s="7832"/>
      <c r="N14" s="7827"/>
      <c r="O14" s="7827"/>
      <c r="P14" s="7827"/>
      <c r="Q14" s="7828"/>
      <c r="R14" s="1350"/>
      <c r="S14" s="1351"/>
      <c r="T14" s="1351"/>
      <c r="U14" s="1352"/>
      <c r="V14" s="1353"/>
      <c r="W14" s="1353"/>
      <c r="X14" s="1353"/>
      <c r="Y14" s="1353"/>
      <c r="Z14" s="1354"/>
      <c r="AA14" s="1351"/>
      <c r="AB14" s="1351"/>
      <c r="AC14" s="1351"/>
      <c r="AD14" s="1351"/>
      <c r="AE14" s="1351"/>
      <c r="AF14" s="1351"/>
      <c r="AG14" s="1351"/>
      <c r="AH14" s="1351"/>
      <c r="AI14" s="1351"/>
      <c r="AJ14" s="1351"/>
      <c r="AK14" s="1351"/>
      <c r="AL14" s="1351"/>
      <c r="AM14" s="1351"/>
      <c r="AN14" s="1351"/>
      <c r="AO14" s="1351"/>
      <c r="AP14" s="1352"/>
    </row>
    <row r="15" spans="2:42" ht="15" customHeight="1">
      <c r="B15" s="7830"/>
      <c r="C15" s="7831"/>
      <c r="D15" s="7831"/>
      <c r="E15" s="7831"/>
      <c r="F15" s="7831"/>
      <c r="G15" s="7831"/>
      <c r="H15" s="7831"/>
      <c r="I15" s="7831"/>
      <c r="J15" s="7831"/>
      <c r="K15" s="7831"/>
      <c r="L15" s="7831"/>
      <c r="M15" s="7832"/>
      <c r="N15" s="7827"/>
      <c r="O15" s="7827"/>
      <c r="P15" s="7827"/>
      <c r="Q15" s="7828"/>
      <c r="R15" s="1350"/>
      <c r="S15" s="1351"/>
      <c r="T15" s="1351"/>
      <c r="U15" s="1352"/>
      <c r="V15" s="1353"/>
      <c r="W15" s="1353"/>
      <c r="X15" s="1353"/>
      <c r="Y15" s="1353"/>
      <c r="Z15" s="1354"/>
      <c r="AA15" s="1351"/>
      <c r="AB15" s="1351"/>
      <c r="AC15" s="1351"/>
      <c r="AD15" s="1351"/>
      <c r="AE15" s="1351"/>
      <c r="AF15" s="1351"/>
      <c r="AG15" s="1351"/>
      <c r="AH15" s="1351"/>
      <c r="AI15" s="1351"/>
      <c r="AJ15" s="1351"/>
      <c r="AK15" s="1351"/>
      <c r="AL15" s="1351"/>
      <c r="AM15" s="1351"/>
      <c r="AN15" s="1351"/>
      <c r="AO15" s="1351"/>
      <c r="AP15" s="1352"/>
    </row>
    <row r="16" spans="2:42" ht="15" customHeight="1">
      <c r="B16" s="7830"/>
      <c r="C16" s="7831"/>
      <c r="D16" s="7831"/>
      <c r="E16" s="7831"/>
      <c r="F16" s="7831"/>
      <c r="G16" s="7831"/>
      <c r="H16" s="7831"/>
      <c r="I16" s="7831"/>
      <c r="J16" s="7831"/>
      <c r="K16" s="7831"/>
      <c r="L16" s="7831"/>
      <c r="M16" s="7832"/>
      <c r="N16" s="7827"/>
      <c r="O16" s="7827"/>
      <c r="P16" s="7827"/>
      <c r="Q16" s="7828"/>
      <c r="R16" s="1350"/>
      <c r="S16" s="1351"/>
      <c r="T16" s="1351"/>
      <c r="U16" s="1352"/>
      <c r="V16" s="1353"/>
      <c r="W16" s="1353"/>
      <c r="X16" s="1353"/>
      <c r="Y16" s="1353"/>
      <c r="Z16" s="1354"/>
      <c r="AA16" s="1351"/>
      <c r="AB16" s="1351"/>
      <c r="AC16" s="1351"/>
      <c r="AD16" s="1351"/>
      <c r="AE16" s="1351"/>
      <c r="AF16" s="1351"/>
      <c r="AG16" s="1351"/>
      <c r="AH16" s="1351"/>
      <c r="AI16" s="1351"/>
      <c r="AJ16" s="1351"/>
      <c r="AK16" s="1351"/>
      <c r="AL16" s="1351"/>
      <c r="AM16" s="1351"/>
      <c r="AN16" s="1351"/>
      <c r="AO16" s="1351"/>
      <c r="AP16" s="1352"/>
    </row>
    <row r="17" spans="2:42" ht="15" customHeight="1">
      <c r="B17" s="7830"/>
      <c r="C17" s="7831"/>
      <c r="D17" s="7831"/>
      <c r="E17" s="7831"/>
      <c r="F17" s="7831"/>
      <c r="G17" s="7831"/>
      <c r="H17" s="7831"/>
      <c r="I17" s="7831"/>
      <c r="J17" s="7831"/>
      <c r="K17" s="7831"/>
      <c r="L17" s="7831"/>
      <c r="M17" s="7832"/>
      <c r="N17" s="7827"/>
      <c r="O17" s="7827"/>
      <c r="P17" s="7827"/>
      <c r="Q17" s="7828"/>
      <c r="R17" s="1355"/>
      <c r="S17" s="1356"/>
      <c r="T17" s="1356"/>
      <c r="U17" s="1357"/>
      <c r="V17" s="1358"/>
      <c r="W17" s="1358"/>
      <c r="X17" s="1358"/>
      <c r="Y17" s="1358"/>
      <c r="Z17" s="1359"/>
      <c r="AA17" s="1356"/>
      <c r="AB17" s="1356"/>
      <c r="AC17" s="1356"/>
      <c r="AD17" s="1356"/>
      <c r="AE17" s="1356"/>
      <c r="AF17" s="1356"/>
      <c r="AG17" s="1356"/>
      <c r="AH17" s="1356"/>
      <c r="AI17" s="1356"/>
      <c r="AJ17" s="1356"/>
      <c r="AK17" s="1356"/>
      <c r="AL17" s="1356"/>
      <c r="AM17" s="1356"/>
      <c r="AN17" s="1356"/>
      <c r="AO17" s="1356"/>
      <c r="AP17" s="1357"/>
    </row>
    <row r="18" spans="2:42">
      <c r="B18" s="1360"/>
      <c r="C18" s="1360"/>
      <c r="D18" s="1360"/>
      <c r="E18" s="1360"/>
      <c r="F18" s="1360"/>
      <c r="G18" s="1360"/>
      <c r="H18" s="1360"/>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AK18" s="1360"/>
      <c r="AL18" s="1360"/>
      <c r="AM18" s="1360"/>
      <c r="AN18" s="1360"/>
      <c r="AO18" s="1360"/>
      <c r="AP18" s="1360"/>
    </row>
    <row r="19" spans="2:42">
      <c r="B19" s="7829"/>
      <c r="C19" s="7829"/>
      <c r="D19" s="7829"/>
      <c r="E19" s="7829"/>
      <c r="F19" s="7829"/>
      <c r="G19" s="7829"/>
      <c r="H19" s="7829"/>
      <c r="I19" s="7829"/>
      <c r="J19" s="7829"/>
      <c r="K19" s="7829"/>
      <c r="L19" s="7829"/>
      <c r="M19" s="7829"/>
      <c r="N19" s="7829"/>
      <c r="O19" s="7829"/>
      <c r="P19" s="7829"/>
      <c r="Q19" s="7829"/>
      <c r="R19" s="7829"/>
      <c r="S19" s="7829"/>
      <c r="T19" s="7829"/>
      <c r="U19" s="7829"/>
      <c r="V19" s="7829"/>
      <c r="W19" s="7829"/>
      <c r="X19" s="7829"/>
      <c r="Y19" s="7829"/>
      <c r="Z19" s="7829"/>
      <c r="AA19" s="7829"/>
      <c r="AB19" s="7829"/>
      <c r="AC19" s="7829"/>
      <c r="AD19" s="7829"/>
      <c r="AE19" s="7829"/>
      <c r="AF19" s="7829"/>
      <c r="AG19" s="7829"/>
      <c r="AH19" s="7829"/>
      <c r="AI19" s="7829"/>
      <c r="AJ19" s="7829"/>
      <c r="AK19" s="7829"/>
      <c r="AL19" s="7829"/>
      <c r="AM19" s="7829"/>
      <c r="AN19" s="7829"/>
      <c r="AO19" s="7829"/>
      <c r="AP19" s="7829"/>
    </row>
    <row r="20" spans="2:42">
      <c r="B20" s="1316"/>
      <c r="C20" s="1360"/>
      <c r="D20" s="1360"/>
      <c r="E20" s="1360"/>
      <c r="F20" s="1360"/>
      <c r="G20" s="1360"/>
      <c r="H20" s="1360"/>
      <c r="I20" s="1360"/>
      <c r="J20" s="1360"/>
      <c r="K20" s="1360"/>
      <c r="L20" s="1360"/>
      <c r="M20" s="1360"/>
      <c r="N20" s="1360"/>
      <c r="O20" s="1360"/>
      <c r="P20" s="1360"/>
      <c r="Q20" s="1360"/>
      <c r="R20" s="1360"/>
      <c r="S20" s="1360"/>
      <c r="T20" s="1360"/>
      <c r="U20" s="1360"/>
      <c r="V20" s="1360"/>
      <c r="W20" s="1360"/>
      <c r="X20" s="1360"/>
      <c r="Y20" s="1360"/>
      <c r="Z20" s="1360"/>
      <c r="AA20" s="1360"/>
      <c r="AB20" s="1360"/>
      <c r="AC20" s="1360"/>
      <c r="AD20" s="1360"/>
      <c r="AE20" s="1360"/>
      <c r="AF20" s="1360"/>
      <c r="AG20" s="1360"/>
      <c r="AH20" s="1360"/>
      <c r="AI20" s="1360"/>
      <c r="AJ20" s="1360"/>
      <c r="AK20" s="1360"/>
      <c r="AL20" s="1360"/>
      <c r="AM20" s="1360"/>
      <c r="AN20" s="1360"/>
      <c r="AO20" s="1360"/>
      <c r="AP20" s="1360"/>
    </row>
    <row r="21" spans="2:42">
      <c r="B21" s="1360"/>
      <c r="C21" s="1360"/>
      <c r="D21" s="1360"/>
      <c r="E21" s="1360"/>
      <c r="F21" s="1360"/>
      <c r="G21" s="1360"/>
      <c r="H21" s="1360"/>
      <c r="I21" s="1360"/>
      <c r="J21" s="1360"/>
      <c r="K21" s="1360"/>
      <c r="L21" s="1360"/>
      <c r="M21" s="1360"/>
      <c r="N21" s="1360"/>
      <c r="O21" s="1360"/>
      <c r="P21" s="1360"/>
      <c r="Q21" s="1360"/>
      <c r="R21" s="1360"/>
      <c r="S21" s="1360"/>
      <c r="T21" s="1360"/>
      <c r="U21" s="1360"/>
      <c r="V21" s="1360"/>
      <c r="W21" s="1360"/>
      <c r="X21" s="1360"/>
      <c r="Y21" s="1360"/>
      <c r="Z21" s="1360"/>
      <c r="AA21" s="1360"/>
      <c r="AB21" s="1360"/>
      <c r="AC21" s="1360"/>
      <c r="AD21" s="1360"/>
      <c r="AE21" s="1360"/>
      <c r="AF21" s="1360"/>
      <c r="AG21" s="1360"/>
      <c r="AH21" s="1360"/>
      <c r="AI21" s="1360"/>
      <c r="AJ21" s="1360"/>
      <c r="AK21" s="1360"/>
      <c r="AL21" s="1360"/>
      <c r="AM21" s="1360"/>
      <c r="AN21" s="1360"/>
      <c r="AO21" s="1360"/>
      <c r="AP21" s="1360"/>
    </row>
    <row r="22" spans="2:42">
      <c r="B22" s="1360"/>
    </row>
  </sheetData>
  <mergeCells count="30">
    <mergeCell ref="P12:P17"/>
    <mergeCell ref="Q12:Q17"/>
    <mergeCell ref="B19:AP19"/>
    <mergeCell ref="B12:B17"/>
    <mergeCell ref="C12:L17"/>
    <mergeCell ref="M12:M17"/>
    <mergeCell ref="N12:N17"/>
    <mergeCell ref="O12:O17"/>
    <mergeCell ref="AI6:AL6"/>
    <mergeCell ref="AM6:AP6"/>
    <mergeCell ref="D7:L7"/>
    <mergeCell ref="B8:B11"/>
    <mergeCell ref="D8:L8"/>
    <mergeCell ref="D9:L9"/>
    <mergeCell ref="D10:L10"/>
    <mergeCell ref="D11:L11"/>
    <mergeCell ref="M6:Q6"/>
    <mergeCell ref="R6:U6"/>
    <mergeCell ref="V6:Y6"/>
    <mergeCell ref="Z6:AC6"/>
    <mergeCell ref="AD6:AH6"/>
    <mergeCell ref="B2:AP2"/>
    <mergeCell ref="B3:B4"/>
    <mergeCell ref="C3:AH4"/>
    <mergeCell ref="AK3:AL3"/>
    <mergeCell ref="AM3:AN3"/>
    <mergeCell ref="AO3:AP3"/>
    <mergeCell ref="AK4:AL4"/>
    <mergeCell ref="AM4:AN4"/>
    <mergeCell ref="AO4:AP4"/>
  </mergeCells>
  <pageMargins left="0.7" right="0.7" top="0.75" bottom="0.75" header="0.51180555555555496" footer="0.51180555555555496"/>
  <pageSetup paperSize="9"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2"/>
  <dimension ref="A1:AMK68"/>
  <sheetViews>
    <sheetView topLeftCell="T1" zoomScale="61" zoomScaleNormal="61" workbookViewId="0">
      <selection activeCell="AL17" sqref="AL17"/>
    </sheetView>
  </sheetViews>
  <sheetFormatPr baseColWidth="10" defaultColWidth="8.81640625" defaultRowHeight="22.5"/>
  <cols>
    <col min="1" max="1" width="23.7265625" style="1177" customWidth="1"/>
    <col min="2" max="2" width="19" style="1177" customWidth="1"/>
    <col min="3" max="3" width="23.26953125" style="1177" customWidth="1"/>
    <col min="4" max="4" width="19.54296875" style="1177" customWidth="1"/>
    <col min="5" max="5" width="19.81640625" style="1177" customWidth="1"/>
    <col min="6" max="6" width="23.81640625" style="1177" customWidth="1"/>
    <col min="7" max="7" width="35" style="1177" customWidth="1"/>
    <col min="8" max="8" width="22" style="1177" hidden="1" customWidth="1"/>
    <col min="9" max="16" width="35" style="1177" hidden="1" customWidth="1"/>
    <col min="17" max="17" width="15.7265625" style="1177" customWidth="1"/>
    <col min="18" max="18" width="22" style="1741" customWidth="1"/>
    <col min="19" max="21" width="35" style="1177" customWidth="1"/>
    <col min="22" max="22" width="15" style="1177" customWidth="1"/>
    <col min="23" max="23" width="16.1796875" style="1177" customWidth="1"/>
    <col min="24" max="24" width="14.81640625" style="1177" customWidth="1"/>
    <col min="25" max="25" width="8.81640625" style="1177" customWidth="1"/>
    <col min="26" max="26" width="18.81640625" style="1771" customWidth="1"/>
    <col min="27" max="27" width="17.1796875" style="1177" hidden="1" customWidth="1"/>
    <col min="28" max="28" width="21.26953125" style="1177" hidden="1" customWidth="1"/>
    <col min="29" max="29" width="18.81640625" style="1177" hidden="1" customWidth="1"/>
    <col min="30" max="30" width="18.1796875" style="1177" hidden="1" customWidth="1"/>
    <col min="31" max="31" width="17.81640625" style="1177" hidden="1" customWidth="1"/>
    <col min="32" max="32" width="16.26953125" style="1177" hidden="1" customWidth="1"/>
    <col min="33" max="33" width="17.1796875" style="1177" hidden="1" customWidth="1"/>
    <col min="34" max="37" width="35" style="1177" hidden="1" customWidth="1"/>
    <col min="38" max="38" width="20.26953125" style="1177" customWidth="1"/>
    <col min="39" max="40" width="35" style="1177" hidden="1" customWidth="1"/>
    <col min="41" max="41" width="18.26953125" style="1735" customWidth="1"/>
    <col min="42" max="42" width="35" style="1177" customWidth="1"/>
    <col min="43" max="53" width="35" style="1177" hidden="1" customWidth="1"/>
    <col min="54" max="256" width="8.81640625" style="1177" customWidth="1"/>
    <col min="257" max="257" width="23.7265625" style="1177" customWidth="1"/>
    <col min="258" max="258" width="19" style="1177" customWidth="1"/>
    <col min="259" max="259" width="23.26953125" style="1177" customWidth="1"/>
    <col min="260" max="260" width="22.54296875" style="1177" customWidth="1"/>
    <col min="261" max="261" width="21.81640625" style="1177" customWidth="1"/>
    <col min="262" max="309" width="35" style="1177" customWidth="1"/>
    <col min="310" max="512" width="8.81640625" style="1177" customWidth="1"/>
    <col min="513" max="513" width="23.7265625" style="1177" customWidth="1"/>
    <col min="514" max="514" width="19" style="1177" customWidth="1"/>
    <col min="515" max="515" width="23.26953125" style="1177" customWidth="1"/>
    <col min="516" max="516" width="22.54296875" style="1177" customWidth="1"/>
    <col min="517" max="517" width="21.81640625" style="1177" customWidth="1"/>
    <col min="518" max="565" width="35" style="1177" customWidth="1"/>
    <col min="566" max="768" width="8.81640625" style="1177" customWidth="1"/>
    <col min="769" max="769" width="23.7265625" style="1177" customWidth="1"/>
    <col min="770" max="770" width="19" style="1177" customWidth="1"/>
    <col min="771" max="771" width="23.26953125" style="1177" customWidth="1"/>
    <col min="772" max="772" width="22.54296875" style="1177" customWidth="1"/>
    <col min="773" max="773" width="21.81640625" style="1177" customWidth="1"/>
    <col min="774" max="821" width="35" style="1177" customWidth="1"/>
    <col min="822" max="1025" width="8.81640625" style="1177" customWidth="1"/>
  </cols>
  <sheetData>
    <row r="1" spans="1:1025" ht="18.5">
      <c r="A1" s="7805" t="s">
        <v>3809</v>
      </c>
      <c r="B1" s="7805"/>
      <c r="C1" s="7805"/>
      <c r="D1" s="7805"/>
      <c r="E1" s="7805"/>
      <c r="F1" s="7805"/>
      <c r="G1" s="7805"/>
      <c r="H1" s="7805"/>
      <c r="I1" s="7805"/>
      <c r="J1" s="7805"/>
      <c r="K1" s="7805"/>
      <c r="L1" s="7805"/>
      <c r="M1" s="7805"/>
      <c r="N1" s="7805"/>
      <c r="O1" s="7805"/>
      <c r="P1" s="7805"/>
      <c r="Q1" s="7805"/>
      <c r="R1" s="7805"/>
      <c r="S1" s="7805"/>
      <c r="T1" s="7805"/>
      <c r="U1" s="7805"/>
      <c r="V1" s="7805"/>
      <c r="W1" s="7805"/>
      <c r="X1" s="7805"/>
      <c r="Y1" s="7805"/>
      <c r="Z1" s="7805"/>
      <c r="AA1" s="7805"/>
      <c r="AB1" s="7805"/>
      <c r="AC1" s="7805"/>
      <c r="AD1" s="7805"/>
      <c r="AE1" s="7805"/>
      <c r="AF1" s="7805"/>
      <c r="AG1" s="7805"/>
      <c r="AH1" s="7805"/>
      <c r="AI1" s="7805"/>
      <c r="AJ1" s="7805"/>
      <c r="AK1" s="7805"/>
      <c r="AL1" s="7805"/>
      <c r="AM1" s="7805"/>
      <c r="AN1" s="7805"/>
      <c r="AO1" s="7805"/>
      <c r="AP1" s="7805"/>
      <c r="AQ1" s="7805"/>
      <c r="AR1" s="7805"/>
      <c r="AS1" s="7805"/>
      <c r="AT1" s="7805"/>
      <c r="AU1" s="7805"/>
      <c r="AV1" s="7805"/>
      <c r="AW1" s="7805"/>
      <c r="AX1" s="7805"/>
      <c r="AY1" s="7805"/>
      <c r="AZ1" s="7805"/>
      <c r="BA1" s="7805"/>
    </row>
    <row r="2" spans="1:1025" ht="14.5">
      <c r="A2" s="7806" t="s">
        <v>4216</v>
      </c>
      <c r="B2" s="7806"/>
      <c r="C2" s="7806"/>
      <c r="D2" s="7806"/>
      <c r="E2" s="7806"/>
      <c r="F2" s="7806"/>
      <c r="G2" s="7806"/>
      <c r="H2" s="7806"/>
      <c r="I2" s="7806"/>
      <c r="J2" s="7806"/>
      <c r="K2" s="7806"/>
      <c r="L2" s="7806"/>
      <c r="M2" s="7806"/>
      <c r="N2" s="7806"/>
      <c r="O2" s="7806"/>
      <c r="P2" s="7806"/>
      <c r="Q2" s="7806"/>
      <c r="R2" s="7806"/>
      <c r="S2" s="7806"/>
      <c r="T2" s="7806"/>
      <c r="U2" s="7806"/>
      <c r="V2" s="7806"/>
      <c r="W2" s="7806"/>
      <c r="X2" s="7806"/>
      <c r="Y2" s="7806"/>
      <c r="Z2" s="7806"/>
      <c r="AA2" s="7806"/>
      <c r="AB2" s="7806"/>
      <c r="AC2" s="7806"/>
      <c r="AD2" s="7806"/>
      <c r="AE2" s="7806"/>
      <c r="AF2" s="7806"/>
      <c r="AG2" s="7806"/>
      <c r="AH2" s="7806"/>
      <c r="AI2" s="7806"/>
      <c r="AJ2" s="7806"/>
      <c r="AK2" s="7806"/>
      <c r="AL2" s="7806"/>
      <c r="AM2" s="7806"/>
      <c r="AN2" s="7806"/>
      <c r="AO2" s="7806"/>
      <c r="AP2" s="7806"/>
      <c r="AQ2" s="7806"/>
      <c r="AR2" s="7806"/>
      <c r="AS2" s="7806"/>
      <c r="AT2" s="7806"/>
      <c r="AU2" s="7806"/>
      <c r="AV2" s="7806"/>
      <c r="AW2" s="7806"/>
      <c r="AX2" s="7806"/>
      <c r="AY2" s="7806"/>
      <c r="AZ2" s="7806"/>
      <c r="BA2" s="7806"/>
    </row>
    <row r="3" spans="1:1025" ht="14.5">
      <c r="A3" s="7806"/>
      <c r="B3" s="7806"/>
      <c r="C3" s="7806"/>
      <c r="D3" s="7806"/>
      <c r="E3" s="7806"/>
      <c r="F3" s="7806"/>
      <c r="G3" s="7806"/>
      <c r="H3" s="7806"/>
      <c r="I3" s="7806"/>
      <c r="J3" s="7806"/>
      <c r="K3" s="7806"/>
      <c r="L3" s="7806"/>
      <c r="M3" s="7806"/>
      <c r="N3" s="7806"/>
      <c r="O3" s="7806"/>
      <c r="P3" s="7806"/>
      <c r="Q3" s="7806"/>
      <c r="R3" s="7806"/>
      <c r="S3" s="7806"/>
      <c r="T3" s="7806"/>
      <c r="U3" s="7806"/>
      <c r="V3" s="7806"/>
      <c r="W3" s="7806"/>
      <c r="X3" s="7806"/>
      <c r="Y3" s="7806"/>
      <c r="Z3" s="7806"/>
      <c r="AA3" s="7806"/>
      <c r="AB3" s="7806"/>
      <c r="AC3" s="7806"/>
      <c r="AD3" s="7806"/>
      <c r="AE3" s="7806"/>
      <c r="AF3" s="7806"/>
      <c r="AG3" s="7806"/>
      <c r="AH3" s="7806"/>
      <c r="AI3" s="7806"/>
      <c r="AJ3" s="7806"/>
      <c r="AK3" s="7806"/>
      <c r="AL3" s="7806"/>
      <c r="AM3" s="7806"/>
      <c r="AN3" s="7806"/>
      <c r="AO3" s="7806"/>
      <c r="AP3" s="7806"/>
      <c r="AQ3" s="7806"/>
      <c r="AR3" s="7806"/>
      <c r="AS3" s="7806"/>
      <c r="AT3" s="7806"/>
      <c r="AU3" s="7806"/>
      <c r="AV3" s="7806"/>
      <c r="AW3" s="7806"/>
      <c r="AX3" s="7806"/>
      <c r="AY3" s="7806"/>
      <c r="AZ3" s="7806"/>
      <c r="BA3" s="7806"/>
    </row>
    <row r="4" spans="1:1025" ht="47.15" customHeight="1" thickBot="1">
      <c r="A4" s="1178" t="s">
        <v>3811</v>
      </c>
      <c r="B4" s="1178" t="s">
        <v>3812</v>
      </c>
      <c r="C4" s="1178" t="s">
        <v>3813</v>
      </c>
      <c r="D4" s="1178" t="s">
        <v>3814</v>
      </c>
      <c r="E4" s="1178" t="s">
        <v>3815</v>
      </c>
      <c r="F4" s="1178" t="s">
        <v>3816</v>
      </c>
      <c r="G4" s="1178" t="s">
        <v>3817</v>
      </c>
      <c r="H4" s="1178" t="s">
        <v>3818</v>
      </c>
      <c r="I4" s="1178" t="s">
        <v>3819</v>
      </c>
      <c r="J4" s="1178" t="s">
        <v>3820</v>
      </c>
      <c r="K4" s="1178" t="s">
        <v>3821</v>
      </c>
      <c r="L4" s="1178" t="s">
        <v>3822</v>
      </c>
      <c r="M4" s="1178" t="s">
        <v>3823</v>
      </c>
      <c r="N4" s="1178" t="s">
        <v>3824</v>
      </c>
      <c r="O4" s="1178" t="s">
        <v>3825</v>
      </c>
      <c r="P4" s="1178" t="s">
        <v>3826</v>
      </c>
      <c r="Q4" s="1178" t="s">
        <v>3827</v>
      </c>
      <c r="R4" s="1736" t="s">
        <v>3828</v>
      </c>
      <c r="S4" s="1178" t="s">
        <v>3829</v>
      </c>
      <c r="T4" s="1178" t="s">
        <v>1391</v>
      </c>
      <c r="U4" s="1178" t="s">
        <v>3830</v>
      </c>
      <c r="V4" s="1178" t="s">
        <v>3831</v>
      </c>
      <c r="W4" s="1178" t="s">
        <v>3832</v>
      </c>
      <c r="X4" s="1178" t="s">
        <v>3833</v>
      </c>
      <c r="Y4" s="1178" t="s">
        <v>2496</v>
      </c>
      <c r="Z4" s="1759" t="s">
        <v>3834</v>
      </c>
      <c r="AA4" s="1178" t="s">
        <v>3835</v>
      </c>
      <c r="AB4" s="1178" t="s">
        <v>3836</v>
      </c>
      <c r="AC4" s="1178" t="s">
        <v>3837</v>
      </c>
      <c r="AD4" s="1178" t="s">
        <v>3838</v>
      </c>
      <c r="AE4" s="1178" t="s">
        <v>3839</v>
      </c>
      <c r="AF4" s="1178" t="s">
        <v>3840</v>
      </c>
      <c r="AG4" s="1178" t="s">
        <v>3841</v>
      </c>
      <c r="AH4" s="1178" t="s">
        <v>3842</v>
      </c>
      <c r="AI4" s="1178" t="s">
        <v>3843</v>
      </c>
      <c r="AJ4" s="1178" t="s">
        <v>3844</v>
      </c>
      <c r="AK4" s="1178" t="s">
        <v>3845</v>
      </c>
      <c r="AL4" s="1178" t="s">
        <v>3846</v>
      </c>
      <c r="AM4" s="1178" t="s">
        <v>3847</v>
      </c>
      <c r="AN4" s="1178" t="s">
        <v>3848</v>
      </c>
      <c r="AO4" s="1730" t="s">
        <v>3849</v>
      </c>
      <c r="AP4" s="1178" t="s">
        <v>3850</v>
      </c>
      <c r="AQ4" s="1178" t="s">
        <v>3851</v>
      </c>
      <c r="AR4" s="1178" t="s">
        <v>3852</v>
      </c>
      <c r="AS4" s="1178" t="s">
        <v>3853</v>
      </c>
      <c r="AT4" s="1178" t="s">
        <v>3854</v>
      </c>
      <c r="AU4" s="1178" t="s">
        <v>3855</v>
      </c>
      <c r="AV4" s="1178" t="s">
        <v>3856</v>
      </c>
      <c r="AW4" s="1178" t="s">
        <v>3857</v>
      </c>
      <c r="AX4" s="1178" t="s">
        <v>3858</v>
      </c>
      <c r="AY4" s="1178" t="s">
        <v>3859</v>
      </c>
      <c r="AZ4" s="1178" t="s">
        <v>3860</v>
      </c>
      <c r="BA4" s="1178" t="s">
        <v>3861</v>
      </c>
    </row>
    <row r="5" spans="1:1025" s="1750" customFormat="1" ht="30" customHeight="1" thickTop="1">
      <c r="A5" s="1746" t="s">
        <v>3862</v>
      </c>
      <c r="B5" s="1746" t="s">
        <v>3863</v>
      </c>
      <c r="C5" s="1746" t="s">
        <v>647</v>
      </c>
      <c r="D5" s="1746" t="s">
        <v>3864</v>
      </c>
      <c r="E5" s="1746" t="s">
        <v>3865</v>
      </c>
      <c r="F5" s="1746" t="s">
        <v>3866</v>
      </c>
      <c r="G5" s="1748" t="s">
        <v>3867</v>
      </c>
      <c r="H5" s="1746"/>
      <c r="I5" s="1746"/>
      <c r="J5" s="1746"/>
      <c r="K5" s="1746"/>
      <c r="L5" s="1746"/>
      <c r="M5" s="1746"/>
      <c r="N5" s="1746"/>
      <c r="O5" s="1746"/>
      <c r="P5" s="1746" t="s">
        <v>3868</v>
      </c>
      <c r="Q5" s="1746" t="s">
        <v>3869</v>
      </c>
      <c r="R5" s="1739" t="s">
        <v>518</v>
      </c>
      <c r="S5" s="1746" t="s">
        <v>3870</v>
      </c>
      <c r="T5" s="1748" t="s">
        <v>3871</v>
      </c>
      <c r="U5" s="1746" t="s">
        <v>2504</v>
      </c>
      <c r="V5" s="1746" t="s">
        <v>3872</v>
      </c>
      <c r="W5" s="1746" t="s">
        <v>3873</v>
      </c>
      <c r="X5" s="1746" t="s">
        <v>3874</v>
      </c>
      <c r="Y5" s="1746" t="s">
        <v>3875</v>
      </c>
      <c r="Z5" s="1760">
        <v>16700000</v>
      </c>
      <c r="AA5" s="1746" t="s">
        <v>1146</v>
      </c>
      <c r="AB5" s="1748" t="s">
        <v>3877</v>
      </c>
      <c r="AC5" s="1746" t="s">
        <v>3878</v>
      </c>
      <c r="AD5" s="1746" t="s">
        <v>3879</v>
      </c>
      <c r="AE5" s="1746" t="s">
        <v>3880</v>
      </c>
      <c r="AF5" s="1746" t="s">
        <v>3881</v>
      </c>
      <c r="AG5" s="1746"/>
      <c r="AH5" s="1746"/>
      <c r="AI5" s="1746"/>
      <c r="AJ5" s="1746"/>
      <c r="AK5" s="1746"/>
      <c r="AL5" s="1749" t="e">
        <f>+'SAIR GENERAL'!AL5</f>
        <v>#REF!</v>
      </c>
      <c r="AM5" s="1746"/>
      <c r="AN5" s="1746"/>
      <c r="AO5" s="1739" t="e">
        <f>+'SAIR GENERAL'!AO5</f>
        <v>#REF!</v>
      </c>
      <c r="AP5" s="1746" t="s">
        <v>4217</v>
      </c>
      <c r="AQ5" s="1746"/>
      <c r="AR5" s="1746"/>
      <c r="AS5" s="1746"/>
      <c r="AT5" s="1746"/>
      <c r="AU5" s="1746"/>
      <c r="AV5" s="1746"/>
      <c r="AW5" s="1746"/>
      <c r="AX5" s="1746"/>
      <c r="AY5" s="1746"/>
      <c r="AZ5" s="1746"/>
      <c r="BA5" s="1746" t="s">
        <v>3882</v>
      </c>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c r="CF5" s="1747"/>
      <c r="CG5" s="1747"/>
      <c r="CH5" s="1747"/>
      <c r="CI5" s="1747"/>
      <c r="CJ5" s="1747"/>
      <c r="CK5" s="1747"/>
      <c r="CL5" s="1747"/>
      <c r="CM5" s="1747"/>
      <c r="CN5" s="1747"/>
      <c r="CO5" s="1747"/>
      <c r="CP5" s="1747"/>
      <c r="CQ5" s="1747"/>
      <c r="CR5" s="1747"/>
      <c r="CS5" s="1747"/>
      <c r="CT5" s="1747"/>
      <c r="CU5" s="1747"/>
      <c r="CV5" s="1747"/>
      <c r="CW5" s="1747"/>
      <c r="CX5" s="1747"/>
      <c r="CY5" s="1747"/>
      <c r="CZ5" s="1747"/>
      <c r="DA5" s="1747"/>
      <c r="DB5" s="1747"/>
      <c r="DC5" s="1747"/>
      <c r="DD5" s="1747"/>
      <c r="DE5" s="1747"/>
      <c r="DF5" s="1747"/>
      <c r="DG5" s="1747"/>
      <c r="DH5" s="1747"/>
      <c r="DI5" s="1747"/>
      <c r="DJ5" s="1747"/>
      <c r="DK5" s="1747"/>
      <c r="DL5" s="1747"/>
      <c r="DM5" s="1747"/>
      <c r="DN5" s="1747"/>
      <c r="DO5" s="1747"/>
      <c r="DP5" s="1747"/>
      <c r="DQ5" s="1747"/>
      <c r="DR5" s="1747"/>
      <c r="DS5" s="1747"/>
      <c r="DT5" s="1747"/>
      <c r="DU5" s="1747"/>
      <c r="DV5" s="1747"/>
      <c r="DW5" s="1747"/>
      <c r="DX5" s="1747"/>
      <c r="DY5" s="1747"/>
      <c r="DZ5" s="1747"/>
      <c r="EA5" s="1747"/>
      <c r="EB5" s="1747"/>
      <c r="EC5" s="1747"/>
      <c r="ED5" s="1747"/>
      <c r="EE5" s="1747"/>
      <c r="EF5" s="1747"/>
      <c r="EG5" s="1747"/>
      <c r="EH5" s="1747"/>
      <c r="EI5" s="1747"/>
      <c r="EJ5" s="1747"/>
      <c r="EK5" s="1747"/>
      <c r="EL5" s="1747"/>
      <c r="EM5" s="1747"/>
      <c r="EN5" s="1747"/>
      <c r="EO5" s="1747"/>
      <c r="EP5" s="1747"/>
      <c r="EQ5" s="1747"/>
      <c r="ER5" s="1747"/>
      <c r="ES5" s="1747"/>
      <c r="ET5" s="1747"/>
      <c r="EU5" s="1747"/>
      <c r="EV5" s="1747"/>
      <c r="EW5" s="1747"/>
      <c r="EX5" s="1747"/>
      <c r="EY5" s="1747"/>
      <c r="EZ5" s="1747"/>
      <c r="FA5" s="1747"/>
      <c r="FB5" s="1747"/>
      <c r="FC5" s="1747"/>
      <c r="FD5" s="1747"/>
      <c r="FE5" s="1747"/>
      <c r="FF5" s="1747"/>
      <c r="FG5" s="1747"/>
      <c r="FH5" s="1747"/>
      <c r="FI5" s="1747"/>
      <c r="FJ5" s="1747"/>
      <c r="FK5" s="1747"/>
      <c r="FL5" s="1747"/>
      <c r="FM5" s="1747"/>
      <c r="FN5" s="1747"/>
      <c r="FO5" s="1747"/>
      <c r="FP5" s="1747"/>
      <c r="FQ5" s="1747"/>
      <c r="FR5" s="1747"/>
      <c r="FS5" s="1747"/>
      <c r="FT5" s="1747"/>
      <c r="FU5" s="1747"/>
      <c r="FV5" s="1747"/>
      <c r="FW5" s="1747"/>
      <c r="FX5" s="1747"/>
      <c r="FY5" s="1747"/>
      <c r="FZ5" s="1747"/>
      <c r="GA5" s="1747"/>
      <c r="GB5" s="1747"/>
      <c r="GC5" s="1747"/>
      <c r="GD5" s="1747"/>
      <c r="GE5" s="1747"/>
      <c r="GF5" s="1747"/>
      <c r="GG5" s="1747"/>
      <c r="GH5" s="1747"/>
      <c r="GI5" s="1747"/>
      <c r="GJ5" s="1747"/>
      <c r="GK5" s="1747"/>
      <c r="GL5" s="1747"/>
      <c r="GM5" s="1747"/>
      <c r="GN5" s="1747"/>
      <c r="GO5" s="1747"/>
      <c r="GP5" s="1747"/>
      <c r="GQ5" s="1747"/>
      <c r="GR5" s="1747"/>
      <c r="GS5" s="1747"/>
      <c r="GT5" s="1747"/>
      <c r="GU5" s="1747"/>
      <c r="GV5" s="1747"/>
      <c r="GW5" s="1747"/>
      <c r="GX5" s="1747"/>
      <c r="GY5" s="1747"/>
      <c r="GZ5" s="1747"/>
      <c r="HA5" s="1747"/>
      <c r="HB5" s="1747"/>
      <c r="HC5" s="1747"/>
      <c r="HD5" s="1747"/>
      <c r="HE5" s="1747"/>
      <c r="HF5" s="1747"/>
      <c r="HG5" s="1747"/>
      <c r="HH5" s="1747"/>
      <c r="HI5" s="1747"/>
      <c r="HJ5" s="1747"/>
      <c r="HK5" s="1747"/>
      <c r="HL5" s="1747"/>
      <c r="HM5" s="1747"/>
      <c r="HN5" s="1747"/>
      <c r="HO5" s="1747"/>
      <c r="HP5" s="1747"/>
      <c r="HQ5" s="1747"/>
      <c r="HR5" s="1747"/>
      <c r="HS5" s="1747"/>
      <c r="HT5" s="1747"/>
      <c r="HU5" s="1747"/>
      <c r="HV5" s="1747"/>
      <c r="HW5" s="1747"/>
      <c r="HX5" s="1747"/>
      <c r="HY5" s="1747"/>
      <c r="HZ5" s="1747"/>
      <c r="IA5" s="1747"/>
      <c r="IB5" s="1747"/>
      <c r="IC5" s="1747"/>
      <c r="ID5" s="1747"/>
      <c r="IE5" s="1747"/>
      <c r="IF5" s="1747"/>
      <c r="IG5" s="1747"/>
      <c r="IH5" s="1747"/>
      <c r="II5" s="1747"/>
      <c r="IJ5" s="1747"/>
      <c r="IK5" s="1747"/>
      <c r="IL5" s="1747"/>
      <c r="IM5" s="1747"/>
      <c r="IN5" s="1747"/>
      <c r="IO5" s="1747"/>
      <c r="IP5" s="1747"/>
      <c r="IQ5" s="1747"/>
      <c r="IR5" s="1747"/>
      <c r="IS5" s="1747"/>
      <c r="IT5" s="1747"/>
      <c r="IU5" s="1747"/>
      <c r="IV5" s="1747"/>
      <c r="IW5" s="1747"/>
      <c r="IX5" s="1747"/>
      <c r="IY5" s="1747"/>
      <c r="IZ5" s="1747"/>
      <c r="JA5" s="1747"/>
      <c r="JB5" s="1747"/>
      <c r="JC5" s="1747"/>
      <c r="JD5" s="1747"/>
      <c r="JE5" s="1747"/>
      <c r="JF5" s="1747"/>
      <c r="JG5" s="1747"/>
      <c r="JH5" s="1747"/>
      <c r="JI5" s="1747"/>
      <c r="JJ5" s="1747"/>
      <c r="JK5" s="1747"/>
      <c r="JL5" s="1747"/>
      <c r="JM5" s="1747"/>
      <c r="JN5" s="1747"/>
      <c r="JO5" s="1747"/>
      <c r="JP5" s="1747"/>
      <c r="JQ5" s="1747"/>
      <c r="JR5" s="1747"/>
      <c r="JS5" s="1747"/>
      <c r="JT5" s="1747"/>
      <c r="JU5" s="1747"/>
      <c r="JV5" s="1747"/>
      <c r="JW5" s="1747"/>
      <c r="JX5" s="1747"/>
      <c r="JY5" s="1747"/>
      <c r="JZ5" s="1747"/>
      <c r="KA5" s="1747"/>
      <c r="KB5" s="1747"/>
      <c r="KC5" s="1747"/>
      <c r="KD5" s="1747"/>
      <c r="KE5" s="1747"/>
      <c r="KF5" s="1747"/>
      <c r="KG5" s="1747"/>
      <c r="KH5" s="1747"/>
      <c r="KI5" s="1747"/>
      <c r="KJ5" s="1747"/>
      <c r="KK5" s="1747"/>
      <c r="KL5" s="1747"/>
      <c r="KM5" s="1747"/>
      <c r="KN5" s="1747"/>
      <c r="KO5" s="1747"/>
      <c r="KP5" s="1747"/>
      <c r="KQ5" s="1747"/>
      <c r="KR5" s="1747"/>
      <c r="KS5" s="1747"/>
      <c r="KT5" s="1747"/>
      <c r="KU5" s="1747"/>
      <c r="KV5" s="1747"/>
      <c r="KW5" s="1747"/>
      <c r="KX5" s="1747"/>
      <c r="KY5" s="1747"/>
      <c r="KZ5" s="1747"/>
      <c r="LA5" s="1747"/>
      <c r="LB5" s="1747"/>
      <c r="LC5" s="1747"/>
      <c r="LD5" s="1747"/>
      <c r="LE5" s="1747"/>
      <c r="LF5" s="1747"/>
      <c r="LG5" s="1747"/>
      <c r="LH5" s="1747"/>
      <c r="LI5" s="1747"/>
      <c r="LJ5" s="1747"/>
      <c r="LK5" s="1747"/>
      <c r="LL5" s="1747"/>
      <c r="LM5" s="1747"/>
      <c r="LN5" s="1747"/>
      <c r="LO5" s="1747"/>
      <c r="LP5" s="1747"/>
      <c r="LQ5" s="1747"/>
      <c r="LR5" s="1747"/>
      <c r="LS5" s="1747"/>
      <c r="LT5" s="1747"/>
      <c r="LU5" s="1747"/>
      <c r="LV5" s="1747"/>
      <c r="LW5" s="1747"/>
      <c r="LX5" s="1747"/>
      <c r="LY5" s="1747"/>
      <c r="LZ5" s="1747"/>
      <c r="MA5" s="1747"/>
      <c r="MB5" s="1747"/>
      <c r="MC5" s="1747"/>
      <c r="MD5" s="1747"/>
      <c r="ME5" s="1747"/>
      <c r="MF5" s="1747"/>
      <c r="MG5" s="1747"/>
      <c r="MH5" s="1747"/>
      <c r="MI5" s="1747"/>
      <c r="MJ5" s="1747"/>
      <c r="MK5" s="1747"/>
      <c r="ML5" s="1747"/>
      <c r="MM5" s="1747"/>
      <c r="MN5" s="1747"/>
      <c r="MO5" s="1747"/>
      <c r="MP5" s="1747"/>
      <c r="MQ5" s="1747"/>
      <c r="MR5" s="1747"/>
      <c r="MS5" s="1747"/>
      <c r="MT5" s="1747"/>
      <c r="MU5" s="1747"/>
      <c r="MV5" s="1747"/>
      <c r="MW5" s="1747"/>
      <c r="MX5" s="1747"/>
      <c r="MY5" s="1747"/>
      <c r="MZ5" s="1747"/>
      <c r="NA5" s="1747"/>
      <c r="NB5" s="1747"/>
      <c r="NC5" s="1747"/>
      <c r="ND5" s="1747"/>
      <c r="NE5" s="1747"/>
      <c r="NF5" s="1747"/>
      <c r="NG5" s="1747"/>
      <c r="NH5" s="1747"/>
      <c r="NI5" s="1747"/>
      <c r="NJ5" s="1747"/>
      <c r="NK5" s="1747"/>
      <c r="NL5" s="1747"/>
      <c r="NM5" s="1747"/>
      <c r="NN5" s="1747"/>
      <c r="NO5" s="1747"/>
      <c r="NP5" s="1747"/>
      <c r="NQ5" s="1747"/>
      <c r="NR5" s="1747"/>
      <c r="NS5" s="1747"/>
      <c r="NT5" s="1747"/>
      <c r="NU5" s="1747"/>
      <c r="NV5" s="1747"/>
      <c r="NW5" s="1747"/>
      <c r="NX5" s="1747"/>
      <c r="NY5" s="1747"/>
      <c r="NZ5" s="1747"/>
      <c r="OA5" s="1747"/>
      <c r="OB5" s="1747"/>
      <c r="OC5" s="1747"/>
      <c r="OD5" s="1747"/>
      <c r="OE5" s="1747"/>
      <c r="OF5" s="1747"/>
      <c r="OG5" s="1747"/>
      <c r="OH5" s="1747"/>
      <c r="OI5" s="1747"/>
      <c r="OJ5" s="1747"/>
      <c r="OK5" s="1747"/>
      <c r="OL5" s="1747"/>
      <c r="OM5" s="1747"/>
      <c r="ON5" s="1747"/>
      <c r="OO5" s="1747"/>
      <c r="OP5" s="1747"/>
      <c r="OQ5" s="1747"/>
      <c r="OR5" s="1747"/>
      <c r="OS5" s="1747"/>
      <c r="OT5" s="1747"/>
      <c r="OU5" s="1747"/>
      <c r="OV5" s="1747"/>
      <c r="OW5" s="1747"/>
      <c r="OX5" s="1747"/>
      <c r="OY5" s="1747"/>
      <c r="OZ5" s="1747"/>
      <c r="PA5" s="1747"/>
      <c r="PB5" s="1747"/>
      <c r="PC5" s="1747"/>
      <c r="PD5" s="1747"/>
      <c r="PE5" s="1747"/>
      <c r="PF5" s="1747"/>
      <c r="PG5" s="1747"/>
      <c r="PH5" s="1747"/>
      <c r="PI5" s="1747"/>
      <c r="PJ5" s="1747"/>
      <c r="PK5" s="1747"/>
      <c r="PL5" s="1747"/>
      <c r="PM5" s="1747"/>
      <c r="PN5" s="1747"/>
      <c r="PO5" s="1747"/>
      <c r="PP5" s="1747"/>
      <c r="PQ5" s="1747"/>
      <c r="PR5" s="1747"/>
      <c r="PS5" s="1747"/>
      <c r="PT5" s="1747"/>
      <c r="PU5" s="1747"/>
      <c r="PV5" s="1747"/>
      <c r="PW5" s="1747"/>
      <c r="PX5" s="1747"/>
      <c r="PY5" s="1747"/>
      <c r="PZ5" s="1747"/>
      <c r="QA5" s="1747"/>
      <c r="QB5" s="1747"/>
      <c r="QC5" s="1747"/>
      <c r="QD5" s="1747"/>
      <c r="QE5" s="1747"/>
      <c r="QF5" s="1747"/>
      <c r="QG5" s="1747"/>
      <c r="QH5" s="1747"/>
      <c r="QI5" s="1747"/>
      <c r="QJ5" s="1747"/>
      <c r="QK5" s="1747"/>
      <c r="QL5" s="1747"/>
      <c r="QM5" s="1747"/>
      <c r="QN5" s="1747"/>
      <c r="QO5" s="1747"/>
      <c r="QP5" s="1747"/>
      <c r="QQ5" s="1747"/>
      <c r="QR5" s="1747"/>
      <c r="QS5" s="1747"/>
      <c r="QT5" s="1747"/>
      <c r="QU5" s="1747"/>
      <c r="QV5" s="1747"/>
      <c r="QW5" s="1747"/>
      <c r="QX5" s="1747"/>
      <c r="QY5" s="1747"/>
      <c r="QZ5" s="1747"/>
      <c r="RA5" s="1747"/>
      <c r="RB5" s="1747"/>
      <c r="RC5" s="1747"/>
      <c r="RD5" s="1747"/>
      <c r="RE5" s="1747"/>
      <c r="RF5" s="1747"/>
      <c r="RG5" s="1747"/>
      <c r="RH5" s="1747"/>
      <c r="RI5" s="1747"/>
      <c r="RJ5" s="1747"/>
      <c r="RK5" s="1747"/>
      <c r="RL5" s="1747"/>
      <c r="RM5" s="1747"/>
      <c r="RN5" s="1747"/>
      <c r="RO5" s="1747"/>
      <c r="RP5" s="1747"/>
      <c r="RQ5" s="1747"/>
      <c r="RR5" s="1747"/>
      <c r="RS5" s="1747"/>
      <c r="RT5" s="1747"/>
      <c r="RU5" s="1747"/>
      <c r="RV5" s="1747"/>
      <c r="RW5" s="1747"/>
      <c r="RX5" s="1747"/>
      <c r="RY5" s="1747"/>
      <c r="RZ5" s="1747"/>
      <c r="SA5" s="1747"/>
      <c r="SB5" s="1747"/>
      <c r="SC5" s="1747"/>
      <c r="SD5" s="1747"/>
      <c r="SE5" s="1747"/>
      <c r="SF5" s="1747"/>
      <c r="SG5" s="1747"/>
      <c r="SH5" s="1747"/>
      <c r="SI5" s="1747"/>
      <c r="SJ5" s="1747"/>
      <c r="SK5" s="1747"/>
      <c r="SL5" s="1747"/>
      <c r="SM5" s="1747"/>
      <c r="SN5" s="1747"/>
      <c r="SO5" s="1747"/>
      <c r="SP5" s="1747"/>
      <c r="SQ5" s="1747"/>
      <c r="SR5" s="1747"/>
      <c r="SS5" s="1747"/>
      <c r="ST5" s="1747"/>
      <c r="SU5" s="1747"/>
      <c r="SV5" s="1747"/>
      <c r="SW5" s="1747"/>
      <c r="SX5" s="1747"/>
      <c r="SY5" s="1747"/>
      <c r="SZ5" s="1747"/>
      <c r="TA5" s="1747"/>
      <c r="TB5" s="1747"/>
      <c r="TC5" s="1747"/>
      <c r="TD5" s="1747"/>
      <c r="TE5" s="1747"/>
      <c r="TF5" s="1747"/>
      <c r="TG5" s="1747"/>
      <c r="TH5" s="1747"/>
      <c r="TI5" s="1747"/>
      <c r="TJ5" s="1747"/>
      <c r="TK5" s="1747"/>
      <c r="TL5" s="1747"/>
      <c r="TM5" s="1747"/>
      <c r="TN5" s="1747"/>
      <c r="TO5" s="1747"/>
      <c r="TP5" s="1747"/>
      <c r="TQ5" s="1747"/>
      <c r="TR5" s="1747"/>
      <c r="TS5" s="1747"/>
      <c r="TT5" s="1747"/>
      <c r="TU5" s="1747"/>
      <c r="TV5" s="1747"/>
      <c r="TW5" s="1747"/>
      <c r="TX5" s="1747"/>
      <c r="TY5" s="1747"/>
      <c r="TZ5" s="1747"/>
      <c r="UA5" s="1747"/>
      <c r="UB5" s="1747"/>
      <c r="UC5" s="1747"/>
      <c r="UD5" s="1747"/>
      <c r="UE5" s="1747"/>
      <c r="UF5" s="1747"/>
      <c r="UG5" s="1747"/>
      <c r="UH5" s="1747"/>
      <c r="UI5" s="1747"/>
      <c r="UJ5" s="1747"/>
      <c r="UK5" s="1747"/>
      <c r="UL5" s="1747"/>
      <c r="UM5" s="1747"/>
      <c r="UN5" s="1747"/>
      <c r="UO5" s="1747"/>
      <c r="UP5" s="1747"/>
      <c r="UQ5" s="1747"/>
      <c r="UR5" s="1747"/>
      <c r="US5" s="1747"/>
      <c r="UT5" s="1747"/>
      <c r="UU5" s="1747"/>
      <c r="UV5" s="1747"/>
      <c r="UW5" s="1747"/>
      <c r="UX5" s="1747"/>
      <c r="UY5" s="1747"/>
      <c r="UZ5" s="1747"/>
      <c r="VA5" s="1747"/>
      <c r="VB5" s="1747"/>
      <c r="VC5" s="1747"/>
      <c r="VD5" s="1747"/>
      <c r="VE5" s="1747"/>
      <c r="VF5" s="1747"/>
      <c r="VG5" s="1747"/>
      <c r="VH5" s="1747"/>
      <c r="VI5" s="1747"/>
      <c r="VJ5" s="1747"/>
      <c r="VK5" s="1747"/>
      <c r="VL5" s="1747"/>
      <c r="VM5" s="1747"/>
      <c r="VN5" s="1747"/>
      <c r="VO5" s="1747"/>
      <c r="VP5" s="1747"/>
      <c r="VQ5" s="1747"/>
      <c r="VR5" s="1747"/>
      <c r="VS5" s="1747"/>
      <c r="VT5" s="1747"/>
      <c r="VU5" s="1747"/>
      <c r="VV5" s="1747"/>
      <c r="VW5" s="1747"/>
      <c r="VX5" s="1747"/>
      <c r="VY5" s="1747"/>
      <c r="VZ5" s="1747"/>
      <c r="WA5" s="1747"/>
      <c r="WB5" s="1747"/>
      <c r="WC5" s="1747"/>
      <c r="WD5" s="1747"/>
      <c r="WE5" s="1747"/>
      <c r="WF5" s="1747"/>
      <c r="WG5" s="1747"/>
      <c r="WH5" s="1747"/>
      <c r="WI5" s="1747"/>
      <c r="WJ5" s="1747"/>
      <c r="WK5" s="1747"/>
      <c r="WL5" s="1747"/>
      <c r="WM5" s="1747"/>
      <c r="WN5" s="1747"/>
      <c r="WO5" s="1747"/>
      <c r="WP5" s="1747"/>
      <c r="WQ5" s="1747"/>
      <c r="WR5" s="1747"/>
      <c r="WS5" s="1747"/>
      <c r="WT5" s="1747"/>
      <c r="WU5" s="1747"/>
      <c r="WV5" s="1747"/>
      <c r="WW5" s="1747"/>
      <c r="WX5" s="1747"/>
      <c r="WY5" s="1747"/>
      <c r="WZ5" s="1747"/>
      <c r="XA5" s="1747"/>
      <c r="XB5" s="1747"/>
      <c r="XC5" s="1747"/>
      <c r="XD5" s="1747"/>
      <c r="XE5" s="1747"/>
      <c r="XF5" s="1747"/>
      <c r="XG5" s="1747"/>
      <c r="XH5" s="1747"/>
      <c r="XI5" s="1747"/>
      <c r="XJ5" s="1747"/>
      <c r="XK5" s="1747"/>
      <c r="XL5" s="1747"/>
      <c r="XM5" s="1747"/>
      <c r="XN5" s="1747"/>
      <c r="XO5" s="1747"/>
      <c r="XP5" s="1747"/>
      <c r="XQ5" s="1747"/>
      <c r="XR5" s="1747"/>
      <c r="XS5" s="1747"/>
      <c r="XT5" s="1747"/>
      <c r="XU5" s="1747"/>
      <c r="XV5" s="1747"/>
      <c r="XW5" s="1747"/>
      <c r="XX5" s="1747"/>
      <c r="XY5" s="1747"/>
      <c r="XZ5" s="1747"/>
      <c r="YA5" s="1747"/>
      <c r="YB5" s="1747"/>
      <c r="YC5" s="1747"/>
      <c r="YD5" s="1747"/>
      <c r="YE5" s="1747"/>
      <c r="YF5" s="1747"/>
      <c r="YG5" s="1747"/>
      <c r="YH5" s="1747"/>
      <c r="YI5" s="1747"/>
      <c r="YJ5" s="1747"/>
      <c r="YK5" s="1747"/>
      <c r="YL5" s="1747"/>
      <c r="YM5" s="1747"/>
      <c r="YN5" s="1747"/>
      <c r="YO5" s="1747"/>
      <c r="YP5" s="1747"/>
      <c r="YQ5" s="1747"/>
      <c r="YR5" s="1747"/>
      <c r="YS5" s="1747"/>
      <c r="YT5" s="1747"/>
      <c r="YU5" s="1747"/>
      <c r="YV5" s="1747"/>
      <c r="YW5" s="1747"/>
      <c r="YX5" s="1747"/>
      <c r="YY5" s="1747"/>
      <c r="YZ5" s="1747"/>
      <c r="ZA5" s="1747"/>
      <c r="ZB5" s="1747"/>
      <c r="ZC5" s="1747"/>
      <c r="ZD5" s="1747"/>
      <c r="ZE5" s="1747"/>
      <c r="ZF5" s="1747"/>
      <c r="ZG5" s="1747"/>
      <c r="ZH5" s="1747"/>
      <c r="ZI5" s="1747"/>
      <c r="ZJ5" s="1747"/>
      <c r="ZK5" s="1747"/>
      <c r="ZL5" s="1747"/>
      <c r="ZM5" s="1747"/>
      <c r="ZN5" s="1747"/>
      <c r="ZO5" s="1747"/>
      <c r="ZP5" s="1747"/>
      <c r="ZQ5" s="1747"/>
      <c r="ZR5" s="1747"/>
      <c r="ZS5" s="1747"/>
      <c r="ZT5" s="1747"/>
      <c r="ZU5" s="1747"/>
      <c r="ZV5" s="1747"/>
      <c r="ZW5" s="1747"/>
      <c r="ZX5" s="1747"/>
      <c r="ZY5" s="1747"/>
      <c r="ZZ5" s="1747"/>
      <c r="AAA5" s="1747"/>
      <c r="AAB5" s="1747"/>
      <c r="AAC5" s="1747"/>
      <c r="AAD5" s="1747"/>
      <c r="AAE5" s="1747"/>
      <c r="AAF5" s="1747"/>
      <c r="AAG5" s="1747"/>
      <c r="AAH5" s="1747"/>
      <c r="AAI5" s="1747"/>
      <c r="AAJ5" s="1747"/>
      <c r="AAK5" s="1747"/>
      <c r="AAL5" s="1747"/>
      <c r="AAM5" s="1747"/>
      <c r="AAN5" s="1747"/>
      <c r="AAO5" s="1747"/>
      <c r="AAP5" s="1747"/>
      <c r="AAQ5" s="1747"/>
      <c r="AAR5" s="1747"/>
      <c r="AAS5" s="1747"/>
      <c r="AAT5" s="1747"/>
      <c r="AAU5" s="1747"/>
      <c r="AAV5" s="1747"/>
      <c r="AAW5" s="1747"/>
      <c r="AAX5" s="1747"/>
      <c r="AAY5" s="1747"/>
      <c r="AAZ5" s="1747"/>
      <c r="ABA5" s="1747"/>
      <c r="ABB5" s="1747"/>
      <c r="ABC5" s="1747"/>
      <c r="ABD5" s="1747"/>
      <c r="ABE5" s="1747"/>
      <c r="ABF5" s="1747"/>
      <c r="ABG5" s="1747"/>
      <c r="ABH5" s="1747"/>
      <c r="ABI5" s="1747"/>
      <c r="ABJ5" s="1747"/>
      <c r="ABK5" s="1747"/>
      <c r="ABL5" s="1747"/>
      <c r="ABM5" s="1747"/>
      <c r="ABN5" s="1747"/>
      <c r="ABO5" s="1747"/>
      <c r="ABP5" s="1747"/>
      <c r="ABQ5" s="1747"/>
      <c r="ABR5" s="1747"/>
      <c r="ABS5" s="1747"/>
      <c r="ABT5" s="1747"/>
      <c r="ABU5" s="1747"/>
      <c r="ABV5" s="1747"/>
      <c r="ABW5" s="1747"/>
      <c r="ABX5" s="1747"/>
      <c r="ABY5" s="1747"/>
      <c r="ABZ5" s="1747"/>
      <c r="ACA5" s="1747"/>
      <c r="ACB5" s="1747"/>
      <c r="ACC5" s="1747"/>
      <c r="ACD5" s="1747"/>
      <c r="ACE5" s="1747"/>
      <c r="ACF5" s="1747"/>
      <c r="ACG5" s="1747"/>
      <c r="ACH5" s="1747"/>
      <c r="ACI5" s="1747"/>
      <c r="ACJ5" s="1747"/>
      <c r="ACK5" s="1747"/>
      <c r="ACL5" s="1747"/>
      <c r="ACM5" s="1747"/>
      <c r="ACN5" s="1747"/>
      <c r="ACO5" s="1747"/>
      <c r="ACP5" s="1747"/>
      <c r="ACQ5" s="1747"/>
      <c r="ACR5" s="1747"/>
      <c r="ACS5" s="1747"/>
      <c r="ACT5" s="1747"/>
      <c r="ACU5" s="1747"/>
      <c r="ACV5" s="1747"/>
      <c r="ACW5" s="1747"/>
      <c r="ACX5" s="1747"/>
      <c r="ACY5" s="1747"/>
      <c r="ACZ5" s="1747"/>
      <c r="ADA5" s="1747"/>
      <c r="ADB5" s="1747"/>
      <c r="ADC5" s="1747"/>
      <c r="ADD5" s="1747"/>
      <c r="ADE5" s="1747"/>
      <c r="ADF5" s="1747"/>
      <c r="ADG5" s="1747"/>
      <c r="ADH5" s="1747"/>
      <c r="ADI5" s="1747"/>
      <c r="ADJ5" s="1747"/>
      <c r="ADK5" s="1747"/>
      <c r="ADL5" s="1747"/>
      <c r="ADM5" s="1747"/>
      <c r="ADN5" s="1747"/>
      <c r="ADO5" s="1747"/>
      <c r="ADP5" s="1747"/>
      <c r="ADQ5" s="1747"/>
      <c r="ADR5" s="1747"/>
      <c r="ADS5" s="1747"/>
      <c r="ADT5" s="1747"/>
      <c r="ADU5" s="1747"/>
      <c r="ADV5" s="1747"/>
      <c r="ADW5" s="1747"/>
      <c r="ADX5" s="1747"/>
      <c r="ADY5" s="1747"/>
      <c r="ADZ5" s="1747"/>
      <c r="AEA5" s="1747"/>
      <c r="AEB5" s="1747"/>
      <c r="AEC5" s="1747"/>
      <c r="AED5" s="1747"/>
      <c r="AEE5" s="1747"/>
      <c r="AEF5" s="1747"/>
      <c r="AEG5" s="1747"/>
      <c r="AEH5" s="1747"/>
      <c r="AEI5" s="1747"/>
      <c r="AEJ5" s="1747"/>
      <c r="AEK5" s="1747"/>
      <c r="AEL5" s="1747"/>
      <c r="AEM5" s="1747"/>
      <c r="AEN5" s="1747"/>
      <c r="AEO5" s="1747"/>
      <c r="AEP5" s="1747"/>
      <c r="AEQ5" s="1747"/>
      <c r="AER5" s="1747"/>
      <c r="AES5" s="1747"/>
      <c r="AET5" s="1747"/>
      <c r="AEU5" s="1747"/>
      <c r="AEV5" s="1747"/>
      <c r="AEW5" s="1747"/>
      <c r="AEX5" s="1747"/>
      <c r="AEY5" s="1747"/>
      <c r="AEZ5" s="1747"/>
      <c r="AFA5" s="1747"/>
      <c r="AFB5" s="1747"/>
      <c r="AFC5" s="1747"/>
      <c r="AFD5" s="1747"/>
      <c r="AFE5" s="1747"/>
      <c r="AFF5" s="1747"/>
      <c r="AFG5" s="1747"/>
      <c r="AFH5" s="1747"/>
      <c r="AFI5" s="1747"/>
      <c r="AFJ5" s="1747"/>
      <c r="AFK5" s="1747"/>
      <c r="AFL5" s="1747"/>
      <c r="AFM5" s="1747"/>
      <c r="AFN5" s="1747"/>
      <c r="AFO5" s="1747"/>
      <c r="AFP5" s="1747"/>
      <c r="AFQ5" s="1747"/>
      <c r="AFR5" s="1747"/>
      <c r="AFS5" s="1747"/>
      <c r="AFT5" s="1747"/>
      <c r="AFU5" s="1747"/>
      <c r="AFV5" s="1747"/>
      <c r="AFW5" s="1747"/>
      <c r="AFX5" s="1747"/>
      <c r="AFY5" s="1747"/>
      <c r="AFZ5" s="1747"/>
      <c r="AGA5" s="1747"/>
      <c r="AGB5" s="1747"/>
      <c r="AGC5" s="1747"/>
      <c r="AGD5" s="1747"/>
      <c r="AGE5" s="1747"/>
      <c r="AGF5" s="1747"/>
      <c r="AGG5" s="1747"/>
      <c r="AGH5" s="1747"/>
      <c r="AGI5" s="1747"/>
      <c r="AGJ5" s="1747"/>
      <c r="AGK5" s="1747"/>
      <c r="AGL5" s="1747"/>
      <c r="AGM5" s="1747"/>
      <c r="AGN5" s="1747"/>
      <c r="AGO5" s="1747"/>
      <c r="AGP5" s="1747"/>
      <c r="AGQ5" s="1747"/>
      <c r="AGR5" s="1747"/>
      <c r="AGS5" s="1747"/>
      <c r="AGT5" s="1747"/>
      <c r="AGU5" s="1747"/>
      <c r="AGV5" s="1747"/>
      <c r="AGW5" s="1747"/>
      <c r="AGX5" s="1747"/>
      <c r="AGY5" s="1747"/>
      <c r="AGZ5" s="1747"/>
      <c r="AHA5" s="1747"/>
      <c r="AHB5" s="1747"/>
      <c r="AHC5" s="1747"/>
      <c r="AHD5" s="1747"/>
      <c r="AHE5" s="1747"/>
      <c r="AHF5" s="1747"/>
      <c r="AHG5" s="1747"/>
      <c r="AHH5" s="1747"/>
      <c r="AHI5" s="1747"/>
      <c r="AHJ5" s="1747"/>
      <c r="AHK5" s="1747"/>
      <c r="AHL5" s="1747"/>
      <c r="AHM5" s="1747"/>
      <c r="AHN5" s="1747"/>
      <c r="AHO5" s="1747"/>
      <c r="AHP5" s="1747"/>
      <c r="AHQ5" s="1747"/>
      <c r="AHR5" s="1747"/>
      <c r="AHS5" s="1747"/>
      <c r="AHT5" s="1747"/>
      <c r="AHU5" s="1747"/>
      <c r="AHV5" s="1747"/>
      <c r="AHW5" s="1747"/>
      <c r="AHX5" s="1747"/>
      <c r="AHY5" s="1747"/>
      <c r="AHZ5" s="1747"/>
      <c r="AIA5" s="1747"/>
      <c r="AIB5" s="1747"/>
      <c r="AIC5" s="1747"/>
      <c r="AID5" s="1747"/>
      <c r="AIE5" s="1747"/>
      <c r="AIF5" s="1747"/>
      <c r="AIG5" s="1747"/>
      <c r="AIH5" s="1747"/>
      <c r="AII5" s="1747"/>
      <c r="AIJ5" s="1747"/>
      <c r="AIK5" s="1747"/>
      <c r="AIL5" s="1747"/>
      <c r="AIM5" s="1747"/>
      <c r="AIN5" s="1747"/>
      <c r="AIO5" s="1747"/>
      <c r="AIP5" s="1747"/>
      <c r="AIQ5" s="1747"/>
      <c r="AIR5" s="1747"/>
      <c r="AIS5" s="1747"/>
      <c r="AIT5" s="1747"/>
      <c r="AIU5" s="1747"/>
      <c r="AIV5" s="1747"/>
      <c r="AIW5" s="1747"/>
      <c r="AIX5" s="1747"/>
      <c r="AIY5" s="1747"/>
      <c r="AIZ5" s="1747"/>
      <c r="AJA5" s="1747"/>
      <c r="AJB5" s="1747"/>
      <c r="AJC5" s="1747"/>
      <c r="AJD5" s="1747"/>
      <c r="AJE5" s="1747"/>
      <c r="AJF5" s="1747"/>
      <c r="AJG5" s="1747"/>
      <c r="AJH5" s="1747"/>
      <c r="AJI5" s="1747"/>
      <c r="AJJ5" s="1747"/>
      <c r="AJK5" s="1747"/>
      <c r="AJL5" s="1747"/>
      <c r="AJM5" s="1747"/>
      <c r="AJN5" s="1747"/>
      <c r="AJO5" s="1747"/>
      <c r="AJP5" s="1747"/>
      <c r="AJQ5" s="1747"/>
      <c r="AJR5" s="1747"/>
      <c r="AJS5" s="1747"/>
      <c r="AJT5" s="1747"/>
      <c r="AJU5" s="1747"/>
      <c r="AJV5" s="1747"/>
      <c r="AJW5" s="1747"/>
      <c r="AJX5" s="1747"/>
      <c r="AJY5" s="1747"/>
      <c r="AJZ5" s="1747"/>
      <c r="AKA5" s="1747"/>
      <c r="AKB5" s="1747"/>
      <c r="AKC5" s="1747"/>
      <c r="AKD5" s="1747"/>
      <c r="AKE5" s="1747"/>
      <c r="AKF5" s="1747"/>
      <c r="AKG5" s="1747"/>
      <c r="AKH5" s="1747"/>
      <c r="AKI5" s="1747"/>
      <c r="AKJ5" s="1747"/>
      <c r="AKK5" s="1747"/>
      <c r="AKL5" s="1747"/>
      <c r="AKM5" s="1747"/>
      <c r="AKN5" s="1747"/>
      <c r="AKO5" s="1747"/>
      <c r="AKP5" s="1747"/>
      <c r="AKQ5" s="1747"/>
      <c r="AKR5" s="1747"/>
      <c r="AKS5" s="1747"/>
      <c r="AKT5" s="1747"/>
      <c r="AKU5" s="1747"/>
      <c r="AKV5" s="1747"/>
      <c r="AKW5" s="1747"/>
      <c r="AKX5" s="1747"/>
      <c r="AKY5" s="1747"/>
      <c r="AKZ5" s="1747"/>
      <c r="ALA5" s="1747"/>
      <c r="ALB5" s="1747"/>
      <c r="ALC5" s="1747"/>
      <c r="ALD5" s="1747"/>
      <c r="ALE5" s="1747"/>
      <c r="ALF5" s="1747"/>
      <c r="ALG5" s="1747"/>
      <c r="ALH5" s="1747"/>
      <c r="ALI5" s="1747"/>
      <c r="ALJ5" s="1747"/>
      <c r="ALK5" s="1747"/>
      <c r="ALL5" s="1747"/>
      <c r="ALM5" s="1747"/>
      <c r="ALN5" s="1747"/>
      <c r="ALO5" s="1747"/>
      <c r="ALP5" s="1747"/>
      <c r="ALQ5" s="1747"/>
      <c r="ALR5" s="1747"/>
      <c r="ALS5" s="1747"/>
      <c r="ALT5" s="1747"/>
      <c r="ALU5" s="1747"/>
      <c r="ALV5" s="1747"/>
      <c r="ALW5" s="1747"/>
      <c r="ALX5" s="1747"/>
      <c r="ALY5" s="1747"/>
      <c r="ALZ5" s="1747"/>
      <c r="AMA5" s="1747"/>
      <c r="AMB5" s="1747"/>
      <c r="AMC5" s="1747"/>
      <c r="AMD5" s="1747"/>
      <c r="AME5" s="1747"/>
      <c r="AMF5" s="1747"/>
      <c r="AMG5" s="1747"/>
      <c r="AMH5" s="1747"/>
      <c r="AMI5" s="1747"/>
      <c r="AMJ5" s="1747"/>
      <c r="AMK5" s="1747"/>
    </row>
    <row r="6" spans="1:1025" s="1750" customFormat="1" ht="30" customHeight="1">
      <c r="A6" s="1746" t="s">
        <v>3862</v>
      </c>
      <c r="B6" s="1746" t="s">
        <v>3863</v>
      </c>
      <c r="C6" s="1746" t="s">
        <v>647</v>
      </c>
      <c r="D6" s="1746" t="s">
        <v>3864</v>
      </c>
      <c r="E6" s="1746" t="s">
        <v>3865</v>
      </c>
      <c r="F6" s="1746" t="s">
        <v>3866</v>
      </c>
      <c r="G6" s="1748" t="s">
        <v>3867</v>
      </c>
      <c r="H6" s="1746"/>
      <c r="I6" s="1746"/>
      <c r="J6" s="1746"/>
      <c r="K6" s="1746"/>
      <c r="L6" s="1746"/>
      <c r="M6" s="1746"/>
      <c r="N6" s="1746"/>
      <c r="O6" s="1746"/>
      <c r="P6" s="1746" t="s">
        <v>3883</v>
      </c>
      <c r="Q6" s="1746" t="s">
        <v>3884</v>
      </c>
      <c r="R6" s="1739" t="s">
        <v>61</v>
      </c>
      <c r="S6" s="1746" t="s">
        <v>3885</v>
      </c>
      <c r="T6" s="1748" t="s">
        <v>3886</v>
      </c>
      <c r="U6" s="1746" t="s">
        <v>1530</v>
      </c>
      <c r="V6" s="1746" t="s">
        <v>3887</v>
      </c>
      <c r="W6" s="1746" t="s">
        <v>3888</v>
      </c>
      <c r="X6" s="1746" t="s">
        <v>3874</v>
      </c>
      <c r="Y6" s="1746" t="s">
        <v>3889</v>
      </c>
      <c r="Z6" s="1760">
        <v>47717000</v>
      </c>
      <c r="AA6" s="1746" t="s">
        <v>1146</v>
      </c>
      <c r="AB6" s="1748" t="s">
        <v>3877</v>
      </c>
      <c r="AC6" s="1746" t="s">
        <v>3878</v>
      </c>
      <c r="AD6" s="1746" t="s">
        <v>3879</v>
      </c>
      <c r="AE6" s="1746" t="s">
        <v>3880</v>
      </c>
      <c r="AF6" s="1746" t="s">
        <v>3881</v>
      </c>
      <c r="AG6" s="1746"/>
      <c r="AH6" s="1746"/>
      <c r="AI6" s="1746"/>
      <c r="AJ6" s="1746"/>
      <c r="AK6" s="1746"/>
      <c r="AL6" s="1746">
        <v>0</v>
      </c>
      <c r="AM6" s="1746"/>
      <c r="AN6" s="1746"/>
      <c r="AO6" s="1739">
        <v>35287820</v>
      </c>
      <c r="AP6" s="1746" t="s">
        <v>4218</v>
      </c>
      <c r="AQ6" s="1746"/>
      <c r="AR6" s="1746"/>
      <c r="AS6" s="1746"/>
      <c r="AT6" s="1746"/>
      <c r="AU6" s="1746"/>
      <c r="AV6" s="1746"/>
      <c r="AW6" s="1746"/>
      <c r="AX6" s="1746"/>
      <c r="AY6" s="1746"/>
      <c r="AZ6" s="1746"/>
      <c r="BA6" s="1746" t="s">
        <v>3891</v>
      </c>
      <c r="BB6" s="1747"/>
      <c r="BC6" s="1747"/>
      <c r="BD6" s="1747"/>
      <c r="BE6" s="1747"/>
      <c r="BF6" s="1747"/>
      <c r="BG6" s="1747"/>
      <c r="BH6" s="1747"/>
      <c r="BI6" s="1747"/>
      <c r="BJ6" s="1747"/>
      <c r="BK6" s="1747"/>
      <c r="BL6" s="1747"/>
      <c r="BM6" s="1747"/>
      <c r="BN6" s="1747"/>
      <c r="BO6" s="1747"/>
      <c r="BP6" s="1747"/>
      <c r="BQ6" s="1747"/>
      <c r="BR6" s="1747"/>
      <c r="BS6" s="1747"/>
      <c r="BT6" s="1747"/>
      <c r="BU6" s="1747"/>
      <c r="BV6" s="1747"/>
      <c r="BW6" s="1747"/>
      <c r="BX6" s="1747"/>
      <c r="BY6" s="1747"/>
      <c r="BZ6" s="1747"/>
      <c r="CA6" s="1747"/>
      <c r="CB6" s="1747"/>
      <c r="CC6" s="1747"/>
      <c r="CD6" s="1747"/>
      <c r="CE6" s="1747"/>
      <c r="CF6" s="1747"/>
      <c r="CG6" s="1747"/>
      <c r="CH6" s="1747"/>
      <c r="CI6" s="1747"/>
      <c r="CJ6" s="1747"/>
      <c r="CK6" s="1747"/>
      <c r="CL6" s="1747"/>
      <c r="CM6" s="1747"/>
      <c r="CN6" s="1747"/>
      <c r="CO6" s="1747"/>
      <c r="CP6" s="1747"/>
      <c r="CQ6" s="1747"/>
      <c r="CR6" s="1747"/>
      <c r="CS6" s="1747"/>
      <c r="CT6" s="1747"/>
      <c r="CU6" s="1747"/>
      <c r="CV6" s="1747"/>
      <c r="CW6" s="1747"/>
      <c r="CX6" s="1747"/>
      <c r="CY6" s="1747"/>
      <c r="CZ6" s="1747"/>
      <c r="DA6" s="1747"/>
      <c r="DB6" s="1747"/>
      <c r="DC6" s="1747"/>
      <c r="DD6" s="1747"/>
      <c r="DE6" s="1747"/>
      <c r="DF6" s="1747"/>
      <c r="DG6" s="1747"/>
      <c r="DH6" s="1747"/>
      <c r="DI6" s="1747"/>
      <c r="DJ6" s="1747"/>
      <c r="DK6" s="1747"/>
      <c r="DL6" s="1747"/>
      <c r="DM6" s="1747"/>
      <c r="DN6" s="1747"/>
      <c r="DO6" s="1747"/>
      <c r="DP6" s="1747"/>
      <c r="DQ6" s="1747"/>
      <c r="DR6" s="1747"/>
      <c r="DS6" s="1747"/>
      <c r="DT6" s="1747"/>
      <c r="DU6" s="1747"/>
      <c r="DV6" s="1747"/>
      <c r="DW6" s="1747"/>
      <c r="DX6" s="1747"/>
      <c r="DY6" s="1747"/>
      <c r="DZ6" s="1747"/>
      <c r="EA6" s="1747"/>
      <c r="EB6" s="1747"/>
      <c r="EC6" s="1747"/>
      <c r="ED6" s="1747"/>
      <c r="EE6" s="1747"/>
      <c r="EF6" s="1747"/>
      <c r="EG6" s="1747"/>
      <c r="EH6" s="1747"/>
      <c r="EI6" s="1747"/>
      <c r="EJ6" s="1747"/>
      <c r="EK6" s="1747"/>
      <c r="EL6" s="1747"/>
      <c r="EM6" s="1747"/>
      <c r="EN6" s="1747"/>
      <c r="EO6" s="1747"/>
      <c r="EP6" s="1747"/>
      <c r="EQ6" s="1747"/>
      <c r="ER6" s="1747"/>
      <c r="ES6" s="1747"/>
      <c r="ET6" s="1747"/>
      <c r="EU6" s="1747"/>
      <c r="EV6" s="1747"/>
      <c r="EW6" s="1747"/>
      <c r="EX6" s="1747"/>
      <c r="EY6" s="1747"/>
      <c r="EZ6" s="1747"/>
      <c r="FA6" s="1747"/>
      <c r="FB6" s="1747"/>
      <c r="FC6" s="1747"/>
      <c r="FD6" s="1747"/>
      <c r="FE6" s="1747"/>
      <c r="FF6" s="1747"/>
      <c r="FG6" s="1747"/>
      <c r="FH6" s="1747"/>
      <c r="FI6" s="1747"/>
      <c r="FJ6" s="1747"/>
      <c r="FK6" s="1747"/>
      <c r="FL6" s="1747"/>
      <c r="FM6" s="1747"/>
      <c r="FN6" s="1747"/>
      <c r="FO6" s="1747"/>
      <c r="FP6" s="1747"/>
      <c r="FQ6" s="1747"/>
      <c r="FR6" s="1747"/>
      <c r="FS6" s="1747"/>
      <c r="FT6" s="1747"/>
      <c r="FU6" s="1747"/>
      <c r="FV6" s="1747"/>
      <c r="FW6" s="1747"/>
      <c r="FX6" s="1747"/>
      <c r="FY6" s="1747"/>
      <c r="FZ6" s="1747"/>
      <c r="GA6" s="1747"/>
      <c r="GB6" s="1747"/>
      <c r="GC6" s="1747"/>
      <c r="GD6" s="1747"/>
      <c r="GE6" s="1747"/>
      <c r="GF6" s="1747"/>
      <c r="GG6" s="1747"/>
      <c r="GH6" s="1747"/>
      <c r="GI6" s="1747"/>
      <c r="GJ6" s="1747"/>
      <c r="GK6" s="1747"/>
      <c r="GL6" s="1747"/>
      <c r="GM6" s="1747"/>
      <c r="GN6" s="1747"/>
      <c r="GO6" s="1747"/>
      <c r="GP6" s="1747"/>
      <c r="GQ6" s="1747"/>
      <c r="GR6" s="1747"/>
      <c r="GS6" s="1747"/>
      <c r="GT6" s="1747"/>
      <c r="GU6" s="1747"/>
      <c r="GV6" s="1747"/>
      <c r="GW6" s="1747"/>
      <c r="GX6" s="1747"/>
      <c r="GY6" s="1747"/>
      <c r="GZ6" s="1747"/>
      <c r="HA6" s="1747"/>
      <c r="HB6" s="1747"/>
      <c r="HC6" s="1747"/>
      <c r="HD6" s="1747"/>
      <c r="HE6" s="1747"/>
      <c r="HF6" s="1747"/>
      <c r="HG6" s="1747"/>
      <c r="HH6" s="1747"/>
      <c r="HI6" s="1747"/>
      <c r="HJ6" s="1747"/>
      <c r="HK6" s="1747"/>
      <c r="HL6" s="1747"/>
      <c r="HM6" s="1747"/>
      <c r="HN6" s="1747"/>
      <c r="HO6" s="1747"/>
      <c r="HP6" s="1747"/>
      <c r="HQ6" s="1747"/>
      <c r="HR6" s="1747"/>
      <c r="HS6" s="1747"/>
      <c r="HT6" s="1747"/>
      <c r="HU6" s="1747"/>
      <c r="HV6" s="1747"/>
      <c r="HW6" s="1747"/>
      <c r="HX6" s="1747"/>
      <c r="HY6" s="1747"/>
      <c r="HZ6" s="1747"/>
      <c r="IA6" s="1747"/>
      <c r="IB6" s="1747"/>
      <c r="IC6" s="1747"/>
      <c r="ID6" s="1747"/>
      <c r="IE6" s="1747"/>
      <c r="IF6" s="1747"/>
      <c r="IG6" s="1747"/>
      <c r="IH6" s="1747"/>
      <c r="II6" s="1747"/>
      <c r="IJ6" s="1747"/>
      <c r="IK6" s="1747"/>
      <c r="IL6" s="1747"/>
      <c r="IM6" s="1747"/>
      <c r="IN6" s="1747"/>
      <c r="IO6" s="1747"/>
      <c r="IP6" s="1747"/>
      <c r="IQ6" s="1747"/>
      <c r="IR6" s="1747"/>
      <c r="IS6" s="1747"/>
      <c r="IT6" s="1747"/>
      <c r="IU6" s="1747"/>
      <c r="IV6" s="1747"/>
      <c r="IW6" s="1747"/>
      <c r="IX6" s="1747"/>
      <c r="IY6" s="1747"/>
      <c r="IZ6" s="1747"/>
      <c r="JA6" s="1747"/>
      <c r="JB6" s="1747"/>
      <c r="JC6" s="1747"/>
      <c r="JD6" s="1747"/>
      <c r="JE6" s="1747"/>
      <c r="JF6" s="1747"/>
      <c r="JG6" s="1747"/>
      <c r="JH6" s="1747"/>
      <c r="JI6" s="1747"/>
      <c r="JJ6" s="1747"/>
      <c r="JK6" s="1747"/>
      <c r="JL6" s="1747"/>
      <c r="JM6" s="1747"/>
      <c r="JN6" s="1747"/>
      <c r="JO6" s="1747"/>
      <c r="JP6" s="1747"/>
      <c r="JQ6" s="1747"/>
      <c r="JR6" s="1747"/>
      <c r="JS6" s="1747"/>
      <c r="JT6" s="1747"/>
      <c r="JU6" s="1747"/>
      <c r="JV6" s="1747"/>
      <c r="JW6" s="1747"/>
      <c r="JX6" s="1747"/>
      <c r="JY6" s="1747"/>
      <c r="JZ6" s="1747"/>
      <c r="KA6" s="1747"/>
      <c r="KB6" s="1747"/>
      <c r="KC6" s="1747"/>
      <c r="KD6" s="1747"/>
      <c r="KE6" s="1747"/>
      <c r="KF6" s="1747"/>
      <c r="KG6" s="1747"/>
      <c r="KH6" s="1747"/>
      <c r="KI6" s="1747"/>
      <c r="KJ6" s="1747"/>
      <c r="KK6" s="1747"/>
      <c r="KL6" s="1747"/>
      <c r="KM6" s="1747"/>
      <c r="KN6" s="1747"/>
      <c r="KO6" s="1747"/>
      <c r="KP6" s="1747"/>
      <c r="KQ6" s="1747"/>
      <c r="KR6" s="1747"/>
      <c r="KS6" s="1747"/>
      <c r="KT6" s="1747"/>
      <c r="KU6" s="1747"/>
      <c r="KV6" s="1747"/>
      <c r="KW6" s="1747"/>
      <c r="KX6" s="1747"/>
      <c r="KY6" s="1747"/>
      <c r="KZ6" s="1747"/>
      <c r="LA6" s="1747"/>
      <c r="LB6" s="1747"/>
      <c r="LC6" s="1747"/>
      <c r="LD6" s="1747"/>
      <c r="LE6" s="1747"/>
      <c r="LF6" s="1747"/>
      <c r="LG6" s="1747"/>
      <c r="LH6" s="1747"/>
      <c r="LI6" s="1747"/>
      <c r="LJ6" s="1747"/>
      <c r="LK6" s="1747"/>
      <c r="LL6" s="1747"/>
      <c r="LM6" s="1747"/>
      <c r="LN6" s="1747"/>
      <c r="LO6" s="1747"/>
      <c r="LP6" s="1747"/>
      <c r="LQ6" s="1747"/>
      <c r="LR6" s="1747"/>
      <c r="LS6" s="1747"/>
      <c r="LT6" s="1747"/>
      <c r="LU6" s="1747"/>
      <c r="LV6" s="1747"/>
      <c r="LW6" s="1747"/>
      <c r="LX6" s="1747"/>
      <c r="LY6" s="1747"/>
      <c r="LZ6" s="1747"/>
      <c r="MA6" s="1747"/>
      <c r="MB6" s="1747"/>
      <c r="MC6" s="1747"/>
      <c r="MD6" s="1747"/>
      <c r="ME6" s="1747"/>
      <c r="MF6" s="1747"/>
      <c r="MG6" s="1747"/>
      <c r="MH6" s="1747"/>
      <c r="MI6" s="1747"/>
      <c r="MJ6" s="1747"/>
      <c r="MK6" s="1747"/>
      <c r="ML6" s="1747"/>
      <c r="MM6" s="1747"/>
      <c r="MN6" s="1747"/>
      <c r="MO6" s="1747"/>
      <c r="MP6" s="1747"/>
      <c r="MQ6" s="1747"/>
      <c r="MR6" s="1747"/>
      <c r="MS6" s="1747"/>
      <c r="MT6" s="1747"/>
      <c r="MU6" s="1747"/>
      <c r="MV6" s="1747"/>
      <c r="MW6" s="1747"/>
      <c r="MX6" s="1747"/>
      <c r="MY6" s="1747"/>
      <c r="MZ6" s="1747"/>
      <c r="NA6" s="1747"/>
      <c r="NB6" s="1747"/>
      <c r="NC6" s="1747"/>
      <c r="ND6" s="1747"/>
      <c r="NE6" s="1747"/>
      <c r="NF6" s="1747"/>
      <c r="NG6" s="1747"/>
      <c r="NH6" s="1747"/>
      <c r="NI6" s="1747"/>
      <c r="NJ6" s="1747"/>
      <c r="NK6" s="1747"/>
      <c r="NL6" s="1747"/>
      <c r="NM6" s="1747"/>
      <c r="NN6" s="1747"/>
      <c r="NO6" s="1747"/>
      <c r="NP6" s="1747"/>
      <c r="NQ6" s="1747"/>
      <c r="NR6" s="1747"/>
      <c r="NS6" s="1747"/>
      <c r="NT6" s="1747"/>
      <c r="NU6" s="1747"/>
      <c r="NV6" s="1747"/>
      <c r="NW6" s="1747"/>
      <c r="NX6" s="1747"/>
      <c r="NY6" s="1747"/>
      <c r="NZ6" s="1747"/>
      <c r="OA6" s="1747"/>
      <c r="OB6" s="1747"/>
      <c r="OC6" s="1747"/>
      <c r="OD6" s="1747"/>
      <c r="OE6" s="1747"/>
      <c r="OF6" s="1747"/>
      <c r="OG6" s="1747"/>
      <c r="OH6" s="1747"/>
      <c r="OI6" s="1747"/>
      <c r="OJ6" s="1747"/>
      <c r="OK6" s="1747"/>
      <c r="OL6" s="1747"/>
      <c r="OM6" s="1747"/>
      <c r="ON6" s="1747"/>
      <c r="OO6" s="1747"/>
      <c r="OP6" s="1747"/>
      <c r="OQ6" s="1747"/>
      <c r="OR6" s="1747"/>
      <c r="OS6" s="1747"/>
      <c r="OT6" s="1747"/>
      <c r="OU6" s="1747"/>
      <c r="OV6" s="1747"/>
      <c r="OW6" s="1747"/>
      <c r="OX6" s="1747"/>
      <c r="OY6" s="1747"/>
      <c r="OZ6" s="1747"/>
      <c r="PA6" s="1747"/>
      <c r="PB6" s="1747"/>
      <c r="PC6" s="1747"/>
      <c r="PD6" s="1747"/>
      <c r="PE6" s="1747"/>
      <c r="PF6" s="1747"/>
      <c r="PG6" s="1747"/>
      <c r="PH6" s="1747"/>
      <c r="PI6" s="1747"/>
      <c r="PJ6" s="1747"/>
      <c r="PK6" s="1747"/>
      <c r="PL6" s="1747"/>
      <c r="PM6" s="1747"/>
      <c r="PN6" s="1747"/>
      <c r="PO6" s="1747"/>
      <c r="PP6" s="1747"/>
      <c r="PQ6" s="1747"/>
      <c r="PR6" s="1747"/>
      <c r="PS6" s="1747"/>
      <c r="PT6" s="1747"/>
      <c r="PU6" s="1747"/>
      <c r="PV6" s="1747"/>
      <c r="PW6" s="1747"/>
      <c r="PX6" s="1747"/>
      <c r="PY6" s="1747"/>
      <c r="PZ6" s="1747"/>
      <c r="QA6" s="1747"/>
      <c r="QB6" s="1747"/>
      <c r="QC6" s="1747"/>
      <c r="QD6" s="1747"/>
      <c r="QE6" s="1747"/>
      <c r="QF6" s="1747"/>
      <c r="QG6" s="1747"/>
      <c r="QH6" s="1747"/>
      <c r="QI6" s="1747"/>
      <c r="QJ6" s="1747"/>
      <c r="QK6" s="1747"/>
      <c r="QL6" s="1747"/>
      <c r="QM6" s="1747"/>
      <c r="QN6" s="1747"/>
      <c r="QO6" s="1747"/>
      <c r="QP6" s="1747"/>
      <c r="QQ6" s="1747"/>
      <c r="QR6" s="1747"/>
      <c r="QS6" s="1747"/>
      <c r="QT6" s="1747"/>
      <c r="QU6" s="1747"/>
      <c r="QV6" s="1747"/>
      <c r="QW6" s="1747"/>
      <c r="QX6" s="1747"/>
      <c r="QY6" s="1747"/>
      <c r="QZ6" s="1747"/>
      <c r="RA6" s="1747"/>
      <c r="RB6" s="1747"/>
      <c r="RC6" s="1747"/>
      <c r="RD6" s="1747"/>
      <c r="RE6" s="1747"/>
      <c r="RF6" s="1747"/>
      <c r="RG6" s="1747"/>
      <c r="RH6" s="1747"/>
      <c r="RI6" s="1747"/>
      <c r="RJ6" s="1747"/>
      <c r="RK6" s="1747"/>
      <c r="RL6" s="1747"/>
      <c r="RM6" s="1747"/>
      <c r="RN6" s="1747"/>
      <c r="RO6" s="1747"/>
      <c r="RP6" s="1747"/>
      <c r="RQ6" s="1747"/>
      <c r="RR6" s="1747"/>
      <c r="RS6" s="1747"/>
      <c r="RT6" s="1747"/>
      <c r="RU6" s="1747"/>
      <c r="RV6" s="1747"/>
      <c r="RW6" s="1747"/>
      <c r="RX6" s="1747"/>
      <c r="RY6" s="1747"/>
      <c r="RZ6" s="1747"/>
      <c r="SA6" s="1747"/>
      <c r="SB6" s="1747"/>
      <c r="SC6" s="1747"/>
      <c r="SD6" s="1747"/>
      <c r="SE6" s="1747"/>
      <c r="SF6" s="1747"/>
      <c r="SG6" s="1747"/>
      <c r="SH6" s="1747"/>
      <c r="SI6" s="1747"/>
      <c r="SJ6" s="1747"/>
      <c r="SK6" s="1747"/>
      <c r="SL6" s="1747"/>
      <c r="SM6" s="1747"/>
      <c r="SN6" s="1747"/>
      <c r="SO6" s="1747"/>
      <c r="SP6" s="1747"/>
      <c r="SQ6" s="1747"/>
      <c r="SR6" s="1747"/>
      <c r="SS6" s="1747"/>
      <c r="ST6" s="1747"/>
      <c r="SU6" s="1747"/>
      <c r="SV6" s="1747"/>
      <c r="SW6" s="1747"/>
      <c r="SX6" s="1747"/>
      <c r="SY6" s="1747"/>
      <c r="SZ6" s="1747"/>
      <c r="TA6" s="1747"/>
      <c r="TB6" s="1747"/>
      <c r="TC6" s="1747"/>
      <c r="TD6" s="1747"/>
      <c r="TE6" s="1747"/>
      <c r="TF6" s="1747"/>
      <c r="TG6" s="1747"/>
      <c r="TH6" s="1747"/>
      <c r="TI6" s="1747"/>
      <c r="TJ6" s="1747"/>
      <c r="TK6" s="1747"/>
      <c r="TL6" s="1747"/>
      <c r="TM6" s="1747"/>
      <c r="TN6" s="1747"/>
      <c r="TO6" s="1747"/>
      <c r="TP6" s="1747"/>
      <c r="TQ6" s="1747"/>
      <c r="TR6" s="1747"/>
      <c r="TS6" s="1747"/>
      <c r="TT6" s="1747"/>
      <c r="TU6" s="1747"/>
      <c r="TV6" s="1747"/>
      <c r="TW6" s="1747"/>
      <c r="TX6" s="1747"/>
      <c r="TY6" s="1747"/>
      <c r="TZ6" s="1747"/>
      <c r="UA6" s="1747"/>
      <c r="UB6" s="1747"/>
      <c r="UC6" s="1747"/>
      <c r="UD6" s="1747"/>
      <c r="UE6" s="1747"/>
      <c r="UF6" s="1747"/>
      <c r="UG6" s="1747"/>
      <c r="UH6" s="1747"/>
      <c r="UI6" s="1747"/>
      <c r="UJ6" s="1747"/>
      <c r="UK6" s="1747"/>
      <c r="UL6" s="1747"/>
      <c r="UM6" s="1747"/>
      <c r="UN6" s="1747"/>
      <c r="UO6" s="1747"/>
      <c r="UP6" s="1747"/>
      <c r="UQ6" s="1747"/>
      <c r="UR6" s="1747"/>
      <c r="US6" s="1747"/>
      <c r="UT6" s="1747"/>
      <c r="UU6" s="1747"/>
      <c r="UV6" s="1747"/>
      <c r="UW6" s="1747"/>
      <c r="UX6" s="1747"/>
      <c r="UY6" s="1747"/>
      <c r="UZ6" s="1747"/>
      <c r="VA6" s="1747"/>
      <c r="VB6" s="1747"/>
      <c r="VC6" s="1747"/>
      <c r="VD6" s="1747"/>
      <c r="VE6" s="1747"/>
      <c r="VF6" s="1747"/>
      <c r="VG6" s="1747"/>
      <c r="VH6" s="1747"/>
      <c r="VI6" s="1747"/>
      <c r="VJ6" s="1747"/>
      <c r="VK6" s="1747"/>
      <c r="VL6" s="1747"/>
      <c r="VM6" s="1747"/>
      <c r="VN6" s="1747"/>
      <c r="VO6" s="1747"/>
      <c r="VP6" s="1747"/>
      <c r="VQ6" s="1747"/>
      <c r="VR6" s="1747"/>
      <c r="VS6" s="1747"/>
      <c r="VT6" s="1747"/>
      <c r="VU6" s="1747"/>
      <c r="VV6" s="1747"/>
      <c r="VW6" s="1747"/>
      <c r="VX6" s="1747"/>
      <c r="VY6" s="1747"/>
      <c r="VZ6" s="1747"/>
      <c r="WA6" s="1747"/>
      <c r="WB6" s="1747"/>
      <c r="WC6" s="1747"/>
      <c r="WD6" s="1747"/>
      <c r="WE6" s="1747"/>
      <c r="WF6" s="1747"/>
      <c r="WG6" s="1747"/>
      <c r="WH6" s="1747"/>
      <c r="WI6" s="1747"/>
      <c r="WJ6" s="1747"/>
      <c r="WK6" s="1747"/>
      <c r="WL6" s="1747"/>
      <c r="WM6" s="1747"/>
      <c r="WN6" s="1747"/>
      <c r="WO6" s="1747"/>
      <c r="WP6" s="1747"/>
      <c r="WQ6" s="1747"/>
      <c r="WR6" s="1747"/>
      <c r="WS6" s="1747"/>
      <c r="WT6" s="1747"/>
      <c r="WU6" s="1747"/>
      <c r="WV6" s="1747"/>
      <c r="WW6" s="1747"/>
      <c r="WX6" s="1747"/>
      <c r="WY6" s="1747"/>
      <c r="WZ6" s="1747"/>
      <c r="XA6" s="1747"/>
      <c r="XB6" s="1747"/>
      <c r="XC6" s="1747"/>
      <c r="XD6" s="1747"/>
      <c r="XE6" s="1747"/>
      <c r="XF6" s="1747"/>
      <c r="XG6" s="1747"/>
      <c r="XH6" s="1747"/>
      <c r="XI6" s="1747"/>
      <c r="XJ6" s="1747"/>
      <c r="XK6" s="1747"/>
      <c r="XL6" s="1747"/>
      <c r="XM6" s="1747"/>
      <c r="XN6" s="1747"/>
      <c r="XO6" s="1747"/>
      <c r="XP6" s="1747"/>
      <c r="XQ6" s="1747"/>
      <c r="XR6" s="1747"/>
      <c r="XS6" s="1747"/>
      <c r="XT6" s="1747"/>
      <c r="XU6" s="1747"/>
      <c r="XV6" s="1747"/>
      <c r="XW6" s="1747"/>
      <c r="XX6" s="1747"/>
      <c r="XY6" s="1747"/>
      <c r="XZ6" s="1747"/>
      <c r="YA6" s="1747"/>
      <c r="YB6" s="1747"/>
      <c r="YC6" s="1747"/>
      <c r="YD6" s="1747"/>
      <c r="YE6" s="1747"/>
      <c r="YF6" s="1747"/>
      <c r="YG6" s="1747"/>
      <c r="YH6" s="1747"/>
      <c r="YI6" s="1747"/>
      <c r="YJ6" s="1747"/>
      <c r="YK6" s="1747"/>
      <c r="YL6" s="1747"/>
      <c r="YM6" s="1747"/>
      <c r="YN6" s="1747"/>
      <c r="YO6" s="1747"/>
      <c r="YP6" s="1747"/>
      <c r="YQ6" s="1747"/>
      <c r="YR6" s="1747"/>
      <c r="YS6" s="1747"/>
      <c r="YT6" s="1747"/>
      <c r="YU6" s="1747"/>
      <c r="YV6" s="1747"/>
      <c r="YW6" s="1747"/>
      <c r="YX6" s="1747"/>
      <c r="YY6" s="1747"/>
      <c r="YZ6" s="1747"/>
      <c r="ZA6" s="1747"/>
      <c r="ZB6" s="1747"/>
      <c r="ZC6" s="1747"/>
      <c r="ZD6" s="1747"/>
      <c r="ZE6" s="1747"/>
      <c r="ZF6" s="1747"/>
      <c r="ZG6" s="1747"/>
      <c r="ZH6" s="1747"/>
      <c r="ZI6" s="1747"/>
      <c r="ZJ6" s="1747"/>
      <c r="ZK6" s="1747"/>
      <c r="ZL6" s="1747"/>
      <c r="ZM6" s="1747"/>
      <c r="ZN6" s="1747"/>
      <c r="ZO6" s="1747"/>
      <c r="ZP6" s="1747"/>
      <c r="ZQ6" s="1747"/>
      <c r="ZR6" s="1747"/>
      <c r="ZS6" s="1747"/>
      <c r="ZT6" s="1747"/>
      <c r="ZU6" s="1747"/>
      <c r="ZV6" s="1747"/>
      <c r="ZW6" s="1747"/>
      <c r="ZX6" s="1747"/>
      <c r="ZY6" s="1747"/>
      <c r="ZZ6" s="1747"/>
      <c r="AAA6" s="1747"/>
      <c r="AAB6" s="1747"/>
      <c r="AAC6" s="1747"/>
      <c r="AAD6" s="1747"/>
      <c r="AAE6" s="1747"/>
      <c r="AAF6" s="1747"/>
      <c r="AAG6" s="1747"/>
      <c r="AAH6" s="1747"/>
      <c r="AAI6" s="1747"/>
      <c r="AAJ6" s="1747"/>
      <c r="AAK6" s="1747"/>
      <c r="AAL6" s="1747"/>
      <c r="AAM6" s="1747"/>
      <c r="AAN6" s="1747"/>
      <c r="AAO6" s="1747"/>
      <c r="AAP6" s="1747"/>
      <c r="AAQ6" s="1747"/>
      <c r="AAR6" s="1747"/>
      <c r="AAS6" s="1747"/>
      <c r="AAT6" s="1747"/>
      <c r="AAU6" s="1747"/>
      <c r="AAV6" s="1747"/>
      <c r="AAW6" s="1747"/>
      <c r="AAX6" s="1747"/>
      <c r="AAY6" s="1747"/>
      <c r="AAZ6" s="1747"/>
      <c r="ABA6" s="1747"/>
      <c r="ABB6" s="1747"/>
      <c r="ABC6" s="1747"/>
      <c r="ABD6" s="1747"/>
      <c r="ABE6" s="1747"/>
      <c r="ABF6" s="1747"/>
      <c r="ABG6" s="1747"/>
      <c r="ABH6" s="1747"/>
      <c r="ABI6" s="1747"/>
      <c r="ABJ6" s="1747"/>
      <c r="ABK6" s="1747"/>
      <c r="ABL6" s="1747"/>
      <c r="ABM6" s="1747"/>
      <c r="ABN6" s="1747"/>
      <c r="ABO6" s="1747"/>
      <c r="ABP6" s="1747"/>
      <c r="ABQ6" s="1747"/>
      <c r="ABR6" s="1747"/>
      <c r="ABS6" s="1747"/>
      <c r="ABT6" s="1747"/>
      <c r="ABU6" s="1747"/>
      <c r="ABV6" s="1747"/>
      <c r="ABW6" s="1747"/>
      <c r="ABX6" s="1747"/>
      <c r="ABY6" s="1747"/>
      <c r="ABZ6" s="1747"/>
      <c r="ACA6" s="1747"/>
      <c r="ACB6" s="1747"/>
      <c r="ACC6" s="1747"/>
      <c r="ACD6" s="1747"/>
      <c r="ACE6" s="1747"/>
      <c r="ACF6" s="1747"/>
      <c r="ACG6" s="1747"/>
      <c r="ACH6" s="1747"/>
      <c r="ACI6" s="1747"/>
      <c r="ACJ6" s="1747"/>
      <c r="ACK6" s="1747"/>
      <c r="ACL6" s="1747"/>
      <c r="ACM6" s="1747"/>
      <c r="ACN6" s="1747"/>
      <c r="ACO6" s="1747"/>
      <c r="ACP6" s="1747"/>
      <c r="ACQ6" s="1747"/>
      <c r="ACR6" s="1747"/>
      <c r="ACS6" s="1747"/>
      <c r="ACT6" s="1747"/>
      <c r="ACU6" s="1747"/>
      <c r="ACV6" s="1747"/>
      <c r="ACW6" s="1747"/>
      <c r="ACX6" s="1747"/>
      <c r="ACY6" s="1747"/>
      <c r="ACZ6" s="1747"/>
      <c r="ADA6" s="1747"/>
      <c r="ADB6" s="1747"/>
      <c r="ADC6" s="1747"/>
      <c r="ADD6" s="1747"/>
      <c r="ADE6" s="1747"/>
      <c r="ADF6" s="1747"/>
      <c r="ADG6" s="1747"/>
      <c r="ADH6" s="1747"/>
      <c r="ADI6" s="1747"/>
      <c r="ADJ6" s="1747"/>
      <c r="ADK6" s="1747"/>
      <c r="ADL6" s="1747"/>
      <c r="ADM6" s="1747"/>
      <c r="ADN6" s="1747"/>
      <c r="ADO6" s="1747"/>
      <c r="ADP6" s="1747"/>
      <c r="ADQ6" s="1747"/>
      <c r="ADR6" s="1747"/>
      <c r="ADS6" s="1747"/>
      <c r="ADT6" s="1747"/>
      <c r="ADU6" s="1747"/>
      <c r="ADV6" s="1747"/>
      <c r="ADW6" s="1747"/>
      <c r="ADX6" s="1747"/>
      <c r="ADY6" s="1747"/>
      <c r="ADZ6" s="1747"/>
      <c r="AEA6" s="1747"/>
      <c r="AEB6" s="1747"/>
      <c r="AEC6" s="1747"/>
      <c r="AED6" s="1747"/>
      <c r="AEE6" s="1747"/>
      <c r="AEF6" s="1747"/>
      <c r="AEG6" s="1747"/>
      <c r="AEH6" s="1747"/>
      <c r="AEI6" s="1747"/>
      <c r="AEJ6" s="1747"/>
      <c r="AEK6" s="1747"/>
      <c r="AEL6" s="1747"/>
      <c r="AEM6" s="1747"/>
      <c r="AEN6" s="1747"/>
      <c r="AEO6" s="1747"/>
      <c r="AEP6" s="1747"/>
      <c r="AEQ6" s="1747"/>
      <c r="AER6" s="1747"/>
      <c r="AES6" s="1747"/>
      <c r="AET6" s="1747"/>
      <c r="AEU6" s="1747"/>
      <c r="AEV6" s="1747"/>
      <c r="AEW6" s="1747"/>
      <c r="AEX6" s="1747"/>
      <c r="AEY6" s="1747"/>
      <c r="AEZ6" s="1747"/>
      <c r="AFA6" s="1747"/>
      <c r="AFB6" s="1747"/>
      <c r="AFC6" s="1747"/>
      <c r="AFD6" s="1747"/>
      <c r="AFE6" s="1747"/>
      <c r="AFF6" s="1747"/>
      <c r="AFG6" s="1747"/>
      <c r="AFH6" s="1747"/>
      <c r="AFI6" s="1747"/>
      <c r="AFJ6" s="1747"/>
      <c r="AFK6" s="1747"/>
      <c r="AFL6" s="1747"/>
      <c r="AFM6" s="1747"/>
      <c r="AFN6" s="1747"/>
      <c r="AFO6" s="1747"/>
      <c r="AFP6" s="1747"/>
      <c r="AFQ6" s="1747"/>
      <c r="AFR6" s="1747"/>
      <c r="AFS6" s="1747"/>
      <c r="AFT6" s="1747"/>
      <c r="AFU6" s="1747"/>
      <c r="AFV6" s="1747"/>
      <c r="AFW6" s="1747"/>
      <c r="AFX6" s="1747"/>
      <c r="AFY6" s="1747"/>
      <c r="AFZ6" s="1747"/>
      <c r="AGA6" s="1747"/>
      <c r="AGB6" s="1747"/>
      <c r="AGC6" s="1747"/>
      <c r="AGD6" s="1747"/>
      <c r="AGE6" s="1747"/>
      <c r="AGF6" s="1747"/>
      <c r="AGG6" s="1747"/>
      <c r="AGH6" s="1747"/>
      <c r="AGI6" s="1747"/>
      <c r="AGJ6" s="1747"/>
      <c r="AGK6" s="1747"/>
      <c r="AGL6" s="1747"/>
      <c r="AGM6" s="1747"/>
      <c r="AGN6" s="1747"/>
      <c r="AGO6" s="1747"/>
      <c r="AGP6" s="1747"/>
      <c r="AGQ6" s="1747"/>
      <c r="AGR6" s="1747"/>
      <c r="AGS6" s="1747"/>
      <c r="AGT6" s="1747"/>
      <c r="AGU6" s="1747"/>
      <c r="AGV6" s="1747"/>
      <c r="AGW6" s="1747"/>
      <c r="AGX6" s="1747"/>
      <c r="AGY6" s="1747"/>
      <c r="AGZ6" s="1747"/>
      <c r="AHA6" s="1747"/>
      <c r="AHB6" s="1747"/>
      <c r="AHC6" s="1747"/>
      <c r="AHD6" s="1747"/>
      <c r="AHE6" s="1747"/>
      <c r="AHF6" s="1747"/>
      <c r="AHG6" s="1747"/>
      <c r="AHH6" s="1747"/>
      <c r="AHI6" s="1747"/>
      <c r="AHJ6" s="1747"/>
      <c r="AHK6" s="1747"/>
      <c r="AHL6" s="1747"/>
      <c r="AHM6" s="1747"/>
      <c r="AHN6" s="1747"/>
      <c r="AHO6" s="1747"/>
      <c r="AHP6" s="1747"/>
      <c r="AHQ6" s="1747"/>
      <c r="AHR6" s="1747"/>
      <c r="AHS6" s="1747"/>
      <c r="AHT6" s="1747"/>
      <c r="AHU6" s="1747"/>
      <c r="AHV6" s="1747"/>
      <c r="AHW6" s="1747"/>
      <c r="AHX6" s="1747"/>
      <c r="AHY6" s="1747"/>
      <c r="AHZ6" s="1747"/>
      <c r="AIA6" s="1747"/>
      <c r="AIB6" s="1747"/>
      <c r="AIC6" s="1747"/>
      <c r="AID6" s="1747"/>
      <c r="AIE6" s="1747"/>
      <c r="AIF6" s="1747"/>
      <c r="AIG6" s="1747"/>
      <c r="AIH6" s="1747"/>
      <c r="AII6" s="1747"/>
      <c r="AIJ6" s="1747"/>
      <c r="AIK6" s="1747"/>
      <c r="AIL6" s="1747"/>
      <c r="AIM6" s="1747"/>
      <c r="AIN6" s="1747"/>
      <c r="AIO6" s="1747"/>
      <c r="AIP6" s="1747"/>
      <c r="AIQ6" s="1747"/>
      <c r="AIR6" s="1747"/>
      <c r="AIS6" s="1747"/>
      <c r="AIT6" s="1747"/>
      <c r="AIU6" s="1747"/>
      <c r="AIV6" s="1747"/>
      <c r="AIW6" s="1747"/>
      <c r="AIX6" s="1747"/>
      <c r="AIY6" s="1747"/>
      <c r="AIZ6" s="1747"/>
      <c r="AJA6" s="1747"/>
      <c r="AJB6" s="1747"/>
      <c r="AJC6" s="1747"/>
      <c r="AJD6" s="1747"/>
      <c r="AJE6" s="1747"/>
      <c r="AJF6" s="1747"/>
      <c r="AJG6" s="1747"/>
      <c r="AJH6" s="1747"/>
      <c r="AJI6" s="1747"/>
      <c r="AJJ6" s="1747"/>
      <c r="AJK6" s="1747"/>
      <c r="AJL6" s="1747"/>
      <c r="AJM6" s="1747"/>
      <c r="AJN6" s="1747"/>
      <c r="AJO6" s="1747"/>
      <c r="AJP6" s="1747"/>
      <c r="AJQ6" s="1747"/>
      <c r="AJR6" s="1747"/>
      <c r="AJS6" s="1747"/>
      <c r="AJT6" s="1747"/>
      <c r="AJU6" s="1747"/>
      <c r="AJV6" s="1747"/>
      <c r="AJW6" s="1747"/>
      <c r="AJX6" s="1747"/>
      <c r="AJY6" s="1747"/>
      <c r="AJZ6" s="1747"/>
      <c r="AKA6" s="1747"/>
      <c r="AKB6" s="1747"/>
      <c r="AKC6" s="1747"/>
      <c r="AKD6" s="1747"/>
      <c r="AKE6" s="1747"/>
      <c r="AKF6" s="1747"/>
      <c r="AKG6" s="1747"/>
      <c r="AKH6" s="1747"/>
      <c r="AKI6" s="1747"/>
      <c r="AKJ6" s="1747"/>
      <c r="AKK6" s="1747"/>
      <c r="AKL6" s="1747"/>
      <c r="AKM6" s="1747"/>
      <c r="AKN6" s="1747"/>
      <c r="AKO6" s="1747"/>
      <c r="AKP6" s="1747"/>
      <c r="AKQ6" s="1747"/>
      <c r="AKR6" s="1747"/>
      <c r="AKS6" s="1747"/>
      <c r="AKT6" s="1747"/>
      <c r="AKU6" s="1747"/>
      <c r="AKV6" s="1747"/>
      <c r="AKW6" s="1747"/>
      <c r="AKX6" s="1747"/>
      <c r="AKY6" s="1747"/>
      <c r="AKZ6" s="1747"/>
      <c r="ALA6" s="1747"/>
      <c r="ALB6" s="1747"/>
      <c r="ALC6" s="1747"/>
      <c r="ALD6" s="1747"/>
      <c r="ALE6" s="1747"/>
      <c r="ALF6" s="1747"/>
      <c r="ALG6" s="1747"/>
      <c r="ALH6" s="1747"/>
      <c r="ALI6" s="1747"/>
      <c r="ALJ6" s="1747"/>
      <c r="ALK6" s="1747"/>
      <c r="ALL6" s="1747"/>
      <c r="ALM6" s="1747"/>
      <c r="ALN6" s="1747"/>
      <c r="ALO6" s="1747"/>
      <c r="ALP6" s="1747"/>
      <c r="ALQ6" s="1747"/>
      <c r="ALR6" s="1747"/>
      <c r="ALS6" s="1747"/>
      <c r="ALT6" s="1747"/>
      <c r="ALU6" s="1747"/>
      <c r="ALV6" s="1747"/>
      <c r="ALW6" s="1747"/>
      <c r="ALX6" s="1747"/>
      <c r="ALY6" s="1747"/>
      <c r="ALZ6" s="1747"/>
      <c r="AMA6" s="1747"/>
      <c r="AMB6" s="1747"/>
      <c r="AMC6" s="1747"/>
      <c r="AMD6" s="1747"/>
      <c r="AME6" s="1747"/>
      <c r="AMF6" s="1747"/>
      <c r="AMG6" s="1747"/>
      <c r="AMH6" s="1747"/>
      <c r="AMI6" s="1747"/>
      <c r="AMJ6" s="1747"/>
      <c r="AMK6" s="1747"/>
    </row>
    <row r="7" spans="1:1025" s="1180" customFormat="1" ht="30" customHeight="1">
      <c r="A7" s="1179" t="s">
        <v>3862</v>
      </c>
      <c r="B7" s="1179" t="s">
        <v>3863</v>
      </c>
      <c r="C7" s="1179" t="s">
        <v>647</v>
      </c>
      <c r="D7" s="1179" t="s">
        <v>3892</v>
      </c>
      <c r="E7" s="1179" t="s">
        <v>3893</v>
      </c>
      <c r="F7" s="1179" t="s">
        <v>3894</v>
      </c>
      <c r="G7" s="1179" t="s">
        <v>3895</v>
      </c>
      <c r="H7" s="1179"/>
      <c r="I7" s="1179"/>
      <c r="J7" s="1179"/>
      <c r="K7" s="1179"/>
      <c r="L7" s="1179"/>
      <c r="M7" s="1179"/>
      <c r="N7" s="1179"/>
      <c r="O7" s="1179"/>
      <c r="P7" s="1179" t="s">
        <v>3896</v>
      </c>
      <c r="Q7" s="1179" t="s">
        <v>3897</v>
      </c>
      <c r="R7" s="1737"/>
      <c r="S7" s="1179" t="s">
        <v>3898</v>
      </c>
      <c r="T7" s="1751" t="s">
        <v>3899</v>
      </c>
      <c r="U7" s="1179" t="s">
        <v>1519</v>
      </c>
      <c r="V7" s="1179" t="s">
        <v>3900</v>
      </c>
      <c r="W7" s="1179" t="s">
        <v>3901</v>
      </c>
      <c r="X7" s="1179" t="s">
        <v>3874</v>
      </c>
      <c r="Y7" s="1179" t="s">
        <v>3902</v>
      </c>
      <c r="Z7" s="1761">
        <v>0</v>
      </c>
      <c r="AA7" s="1179" t="s">
        <v>1146</v>
      </c>
      <c r="AB7" s="1179" t="s">
        <v>3904</v>
      </c>
      <c r="AC7" s="1179" t="s">
        <v>3905</v>
      </c>
      <c r="AD7" s="1179" t="s">
        <v>3906</v>
      </c>
      <c r="AE7" s="1179" t="s">
        <v>138</v>
      </c>
      <c r="AF7" s="1179" t="s">
        <v>3881</v>
      </c>
      <c r="AG7" s="1179"/>
      <c r="AH7" s="1179"/>
      <c r="AI7" s="1179"/>
      <c r="AJ7" s="1179"/>
      <c r="AK7" s="1179"/>
      <c r="AL7" s="1179">
        <v>0</v>
      </c>
      <c r="AM7" s="1179"/>
      <c r="AN7" s="1179"/>
      <c r="AO7" s="1737">
        <v>0</v>
      </c>
      <c r="AP7" s="1179" t="s">
        <v>4219</v>
      </c>
      <c r="AQ7" s="1179"/>
      <c r="AR7" s="1179"/>
      <c r="AS7" s="1179"/>
      <c r="AT7" s="1179"/>
      <c r="AU7" s="1179"/>
      <c r="AV7" s="1179"/>
      <c r="AW7" s="1179"/>
      <c r="AX7" s="1179"/>
      <c r="AY7" s="1179"/>
      <c r="AZ7" s="1179"/>
      <c r="BA7" s="1179" t="s">
        <v>3907</v>
      </c>
    </row>
    <row r="8" spans="1:1025" s="1750" customFormat="1" ht="30" customHeight="1">
      <c r="A8" s="1746" t="s">
        <v>3862</v>
      </c>
      <c r="B8" s="1746" t="s">
        <v>3863</v>
      </c>
      <c r="C8" s="1746" t="s">
        <v>647</v>
      </c>
      <c r="D8" s="1746" t="s">
        <v>3892</v>
      </c>
      <c r="E8" s="1746" t="s">
        <v>3893</v>
      </c>
      <c r="F8" s="1746" t="s">
        <v>3894</v>
      </c>
      <c r="G8" s="1746" t="s">
        <v>3895</v>
      </c>
      <c r="H8" s="1746"/>
      <c r="I8" s="1746"/>
      <c r="J8" s="1746"/>
      <c r="K8" s="1746"/>
      <c r="L8" s="1746"/>
      <c r="M8" s="1746"/>
      <c r="N8" s="1746"/>
      <c r="O8" s="1746"/>
      <c r="P8" s="1746" t="s">
        <v>3908</v>
      </c>
      <c r="Q8" s="1746" t="s">
        <v>3909</v>
      </c>
      <c r="R8" s="1739" t="s">
        <v>523</v>
      </c>
      <c r="S8" s="1746" t="s">
        <v>3910</v>
      </c>
      <c r="T8" s="1748" t="s">
        <v>3911</v>
      </c>
      <c r="U8" s="1746" t="s">
        <v>2504</v>
      </c>
      <c r="V8" s="1746" t="s">
        <v>3912</v>
      </c>
      <c r="W8" s="1746" t="s">
        <v>3913</v>
      </c>
      <c r="X8" s="1746" t="s">
        <v>3874</v>
      </c>
      <c r="Y8" s="1746" t="s">
        <v>3914</v>
      </c>
      <c r="Z8" s="1760" t="s">
        <v>3915</v>
      </c>
      <c r="AA8" s="1746" t="s">
        <v>1146</v>
      </c>
      <c r="AB8" s="1746" t="s">
        <v>3904</v>
      </c>
      <c r="AC8" s="1746" t="s">
        <v>3905</v>
      </c>
      <c r="AD8" s="1746" t="s">
        <v>3906</v>
      </c>
      <c r="AE8" s="1746" t="s">
        <v>138</v>
      </c>
      <c r="AF8" s="1746" t="s">
        <v>3881</v>
      </c>
      <c r="AG8" s="1746"/>
      <c r="AH8" s="1746"/>
      <c r="AI8" s="1746"/>
      <c r="AJ8" s="1746"/>
      <c r="AK8" s="1746"/>
      <c r="AL8" s="1746">
        <v>0</v>
      </c>
      <c r="AM8" s="1746"/>
      <c r="AN8" s="1746"/>
      <c r="AO8" s="1739">
        <v>0</v>
      </c>
      <c r="AP8" s="1746" t="s">
        <v>4220</v>
      </c>
      <c r="AQ8" s="1746"/>
      <c r="AR8" s="1746"/>
      <c r="AS8" s="1746"/>
      <c r="AT8" s="1746"/>
      <c r="AU8" s="1746"/>
      <c r="AV8" s="1746"/>
      <c r="AW8" s="1746"/>
      <c r="AX8" s="1746"/>
      <c r="AY8" s="1746"/>
      <c r="AZ8" s="1746"/>
      <c r="BA8" s="1746" t="s">
        <v>3882</v>
      </c>
      <c r="BB8" s="1747"/>
      <c r="BC8" s="1747"/>
      <c r="BD8" s="1747"/>
      <c r="BE8" s="1747"/>
      <c r="BF8" s="1747"/>
      <c r="BG8" s="1747"/>
      <c r="BH8" s="1747"/>
      <c r="BI8" s="1747"/>
      <c r="BJ8" s="1747"/>
      <c r="BK8" s="1747"/>
      <c r="BL8" s="1747"/>
      <c r="BM8" s="1747"/>
      <c r="BN8" s="1747"/>
      <c r="BO8" s="1747"/>
      <c r="BP8" s="1747"/>
      <c r="BQ8" s="1747"/>
      <c r="BR8" s="1747"/>
      <c r="BS8" s="1747"/>
      <c r="BT8" s="1747"/>
      <c r="BU8" s="1747"/>
      <c r="BV8" s="1747"/>
      <c r="BW8" s="1747"/>
      <c r="BX8" s="1747"/>
      <c r="BY8" s="1747"/>
      <c r="BZ8" s="1747"/>
      <c r="CA8" s="1747"/>
      <c r="CB8" s="1747"/>
      <c r="CC8" s="1747"/>
      <c r="CD8" s="1747"/>
      <c r="CE8" s="1747"/>
      <c r="CF8" s="1747"/>
      <c r="CG8" s="1747"/>
      <c r="CH8" s="1747"/>
      <c r="CI8" s="1747"/>
      <c r="CJ8" s="1747"/>
      <c r="CK8" s="1747"/>
      <c r="CL8" s="1747"/>
      <c r="CM8" s="1747"/>
      <c r="CN8" s="1747"/>
      <c r="CO8" s="1747"/>
      <c r="CP8" s="1747"/>
      <c r="CQ8" s="1747"/>
      <c r="CR8" s="1747"/>
      <c r="CS8" s="1747"/>
      <c r="CT8" s="1747"/>
      <c r="CU8" s="1747"/>
      <c r="CV8" s="1747"/>
      <c r="CW8" s="1747"/>
      <c r="CX8" s="1747"/>
      <c r="CY8" s="1747"/>
      <c r="CZ8" s="1747"/>
      <c r="DA8" s="1747"/>
      <c r="DB8" s="1747"/>
      <c r="DC8" s="1747"/>
      <c r="DD8" s="1747"/>
      <c r="DE8" s="1747"/>
      <c r="DF8" s="1747"/>
      <c r="DG8" s="1747"/>
      <c r="DH8" s="1747"/>
      <c r="DI8" s="1747"/>
      <c r="DJ8" s="1747"/>
      <c r="DK8" s="1747"/>
      <c r="DL8" s="1747"/>
      <c r="DM8" s="1747"/>
      <c r="DN8" s="1747"/>
      <c r="DO8" s="1747"/>
      <c r="DP8" s="1747"/>
      <c r="DQ8" s="1747"/>
      <c r="DR8" s="1747"/>
      <c r="DS8" s="1747"/>
      <c r="DT8" s="1747"/>
      <c r="DU8" s="1747"/>
      <c r="DV8" s="1747"/>
      <c r="DW8" s="1747"/>
      <c r="DX8" s="1747"/>
      <c r="DY8" s="1747"/>
      <c r="DZ8" s="1747"/>
      <c r="EA8" s="1747"/>
      <c r="EB8" s="1747"/>
      <c r="EC8" s="1747"/>
      <c r="ED8" s="1747"/>
      <c r="EE8" s="1747"/>
      <c r="EF8" s="1747"/>
      <c r="EG8" s="1747"/>
      <c r="EH8" s="1747"/>
      <c r="EI8" s="1747"/>
      <c r="EJ8" s="1747"/>
      <c r="EK8" s="1747"/>
      <c r="EL8" s="1747"/>
      <c r="EM8" s="1747"/>
      <c r="EN8" s="1747"/>
      <c r="EO8" s="1747"/>
      <c r="EP8" s="1747"/>
      <c r="EQ8" s="1747"/>
      <c r="ER8" s="1747"/>
      <c r="ES8" s="1747"/>
      <c r="ET8" s="1747"/>
      <c r="EU8" s="1747"/>
      <c r="EV8" s="1747"/>
      <c r="EW8" s="1747"/>
      <c r="EX8" s="1747"/>
      <c r="EY8" s="1747"/>
      <c r="EZ8" s="1747"/>
      <c r="FA8" s="1747"/>
      <c r="FB8" s="1747"/>
      <c r="FC8" s="1747"/>
      <c r="FD8" s="1747"/>
      <c r="FE8" s="1747"/>
      <c r="FF8" s="1747"/>
      <c r="FG8" s="1747"/>
      <c r="FH8" s="1747"/>
      <c r="FI8" s="1747"/>
      <c r="FJ8" s="1747"/>
      <c r="FK8" s="1747"/>
      <c r="FL8" s="1747"/>
      <c r="FM8" s="1747"/>
      <c r="FN8" s="1747"/>
      <c r="FO8" s="1747"/>
      <c r="FP8" s="1747"/>
      <c r="FQ8" s="1747"/>
      <c r="FR8" s="1747"/>
      <c r="FS8" s="1747"/>
      <c r="FT8" s="1747"/>
      <c r="FU8" s="1747"/>
      <c r="FV8" s="1747"/>
      <c r="FW8" s="1747"/>
      <c r="FX8" s="1747"/>
      <c r="FY8" s="1747"/>
      <c r="FZ8" s="1747"/>
      <c r="GA8" s="1747"/>
      <c r="GB8" s="1747"/>
      <c r="GC8" s="1747"/>
      <c r="GD8" s="1747"/>
      <c r="GE8" s="1747"/>
      <c r="GF8" s="1747"/>
      <c r="GG8" s="1747"/>
      <c r="GH8" s="1747"/>
      <c r="GI8" s="1747"/>
      <c r="GJ8" s="1747"/>
      <c r="GK8" s="1747"/>
      <c r="GL8" s="1747"/>
      <c r="GM8" s="1747"/>
      <c r="GN8" s="1747"/>
      <c r="GO8" s="1747"/>
      <c r="GP8" s="1747"/>
      <c r="GQ8" s="1747"/>
      <c r="GR8" s="1747"/>
      <c r="GS8" s="1747"/>
      <c r="GT8" s="1747"/>
      <c r="GU8" s="1747"/>
      <c r="GV8" s="1747"/>
      <c r="GW8" s="1747"/>
      <c r="GX8" s="1747"/>
      <c r="GY8" s="1747"/>
      <c r="GZ8" s="1747"/>
      <c r="HA8" s="1747"/>
      <c r="HB8" s="1747"/>
      <c r="HC8" s="1747"/>
      <c r="HD8" s="1747"/>
      <c r="HE8" s="1747"/>
      <c r="HF8" s="1747"/>
      <c r="HG8" s="1747"/>
      <c r="HH8" s="1747"/>
      <c r="HI8" s="1747"/>
      <c r="HJ8" s="1747"/>
      <c r="HK8" s="1747"/>
      <c r="HL8" s="1747"/>
      <c r="HM8" s="1747"/>
      <c r="HN8" s="1747"/>
      <c r="HO8" s="1747"/>
      <c r="HP8" s="1747"/>
      <c r="HQ8" s="1747"/>
      <c r="HR8" s="1747"/>
      <c r="HS8" s="1747"/>
      <c r="HT8" s="1747"/>
      <c r="HU8" s="1747"/>
      <c r="HV8" s="1747"/>
      <c r="HW8" s="1747"/>
      <c r="HX8" s="1747"/>
      <c r="HY8" s="1747"/>
      <c r="HZ8" s="1747"/>
      <c r="IA8" s="1747"/>
      <c r="IB8" s="1747"/>
      <c r="IC8" s="1747"/>
      <c r="ID8" s="1747"/>
      <c r="IE8" s="1747"/>
      <c r="IF8" s="1747"/>
      <c r="IG8" s="1747"/>
      <c r="IH8" s="1747"/>
      <c r="II8" s="1747"/>
      <c r="IJ8" s="1747"/>
      <c r="IK8" s="1747"/>
      <c r="IL8" s="1747"/>
      <c r="IM8" s="1747"/>
      <c r="IN8" s="1747"/>
      <c r="IO8" s="1747"/>
      <c r="IP8" s="1747"/>
      <c r="IQ8" s="1747"/>
      <c r="IR8" s="1747"/>
      <c r="IS8" s="1747"/>
      <c r="IT8" s="1747"/>
      <c r="IU8" s="1747"/>
      <c r="IV8" s="1747"/>
      <c r="IW8" s="1747"/>
      <c r="IX8" s="1747"/>
      <c r="IY8" s="1747"/>
      <c r="IZ8" s="1747"/>
      <c r="JA8" s="1747"/>
      <c r="JB8" s="1747"/>
      <c r="JC8" s="1747"/>
      <c r="JD8" s="1747"/>
      <c r="JE8" s="1747"/>
      <c r="JF8" s="1747"/>
      <c r="JG8" s="1747"/>
      <c r="JH8" s="1747"/>
      <c r="JI8" s="1747"/>
      <c r="JJ8" s="1747"/>
      <c r="JK8" s="1747"/>
      <c r="JL8" s="1747"/>
      <c r="JM8" s="1747"/>
      <c r="JN8" s="1747"/>
      <c r="JO8" s="1747"/>
      <c r="JP8" s="1747"/>
      <c r="JQ8" s="1747"/>
      <c r="JR8" s="1747"/>
      <c r="JS8" s="1747"/>
      <c r="JT8" s="1747"/>
      <c r="JU8" s="1747"/>
      <c r="JV8" s="1747"/>
      <c r="JW8" s="1747"/>
      <c r="JX8" s="1747"/>
      <c r="JY8" s="1747"/>
      <c r="JZ8" s="1747"/>
      <c r="KA8" s="1747"/>
      <c r="KB8" s="1747"/>
      <c r="KC8" s="1747"/>
      <c r="KD8" s="1747"/>
      <c r="KE8" s="1747"/>
      <c r="KF8" s="1747"/>
      <c r="KG8" s="1747"/>
      <c r="KH8" s="1747"/>
      <c r="KI8" s="1747"/>
      <c r="KJ8" s="1747"/>
      <c r="KK8" s="1747"/>
      <c r="KL8" s="1747"/>
      <c r="KM8" s="1747"/>
      <c r="KN8" s="1747"/>
      <c r="KO8" s="1747"/>
      <c r="KP8" s="1747"/>
      <c r="KQ8" s="1747"/>
      <c r="KR8" s="1747"/>
      <c r="KS8" s="1747"/>
      <c r="KT8" s="1747"/>
      <c r="KU8" s="1747"/>
      <c r="KV8" s="1747"/>
      <c r="KW8" s="1747"/>
      <c r="KX8" s="1747"/>
      <c r="KY8" s="1747"/>
      <c r="KZ8" s="1747"/>
      <c r="LA8" s="1747"/>
      <c r="LB8" s="1747"/>
      <c r="LC8" s="1747"/>
      <c r="LD8" s="1747"/>
      <c r="LE8" s="1747"/>
      <c r="LF8" s="1747"/>
      <c r="LG8" s="1747"/>
      <c r="LH8" s="1747"/>
      <c r="LI8" s="1747"/>
      <c r="LJ8" s="1747"/>
      <c r="LK8" s="1747"/>
      <c r="LL8" s="1747"/>
      <c r="LM8" s="1747"/>
      <c r="LN8" s="1747"/>
      <c r="LO8" s="1747"/>
      <c r="LP8" s="1747"/>
      <c r="LQ8" s="1747"/>
      <c r="LR8" s="1747"/>
      <c r="LS8" s="1747"/>
      <c r="LT8" s="1747"/>
      <c r="LU8" s="1747"/>
      <c r="LV8" s="1747"/>
      <c r="LW8" s="1747"/>
      <c r="LX8" s="1747"/>
      <c r="LY8" s="1747"/>
      <c r="LZ8" s="1747"/>
      <c r="MA8" s="1747"/>
      <c r="MB8" s="1747"/>
      <c r="MC8" s="1747"/>
      <c r="MD8" s="1747"/>
      <c r="ME8" s="1747"/>
      <c r="MF8" s="1747"/>
      <c r="MG8" s="1747"/>
      <c r="MH8" s="1747"/>
      <c r="MI8" s="1747"/>
      <c r="MJ8" s="1747"/>
      <c r="MK8" s="1747"/>
      <c r="ML8" s="1747"/>
      <c r="MM8" s="1747"/>
      <c r="MN8" s="1747"/>
      <c r="MO8" s="1747"/>
      <c r="MP8" s="1747"/>
      <c r="MQ8" s="1747"/>
      <c r="MR8" s="1747"/>
      <c r="MS8" s="1747"/>
      <c r="MT8" s="1747"/>
      <c r="MU8" s="1747"/>
      <c r="MV8" s="1747"/>
      <c r="MW8" s="1747"/>
      <c r="MX8" s="1747"/>
      <c r="MY8" s="1747"/>
      <c r="MZ8" s="1747"/>
      <c r="NA8" s="1747"/>
      <c r="NB8" s="1747"/>
      <c r="NC8" s="1747"/>
      <c r="ND8" s="1747"/>
      <c r="NE8" s="1747"/>
      <c r="NF8" s="1747"/>
      <c r="NG8" s="1747"/>
      <c r="NH8" s="1747"/>
      <c r="NI8" s="1747"/>
      <c r="NJ8" s="1747"/>
      <c r="NK8" s="1747"/>
      <c r="NL8" s="1747"/>
      <c r="NM8" s="1747"/>
      <c r="NN8" s="1747"/>
      <c r="NO8" s="1747"/>
      <c r="NP8" s="1747"/>
      <c r="NQ8" s="1747"/>
      <c r="NR8" s="1747"/>
      <c r="NS8" s="1747"/>
      <c r="NT8" s="1747"/>
      <c r="NU8" s="1747"/>
      <c r="NV8" s="1747"/>
      <c r="NW8" s="1747"/>
      <c r="NX8" s="1747"/>
      <c r="NY8" s="1747"/>
      <c r="NZ8" s="1747"/>
      <c r="OA8" s="1747"/>
      <c r="OB8" s="1747"/>
      <c r="OC8" s="1747"/>
      <c r="OD8" s="1747"/>
      <c r="OE8" s="1747"/>
      <c r="OF8" s="1747"/>
      <c r="OG8" s="1747"/>
      <c r="OH8" s="1747"/>
      <c r="OI8" s="1747"/>
      <c r="OJ8" s="1747"/>
      <c r="OK8" s="1747"/>
      <c r="OL8" s="1747"/>
      <c r="OM8" s="1747"/>
      <c r="ON8" s="1747"/>
      <c r="OO8" s="1747"/>
      <c r="OP8" s="1747"/>
      <c r="OQ8" s="1747"/>
      <c r="OR8" s="1747"/>
      <c r="OS8" s="1747"/>
      <c r="OT8" s="1747"/>
      <c r="OU8" s="1747"/>
      <c r="OV8" s="1747"/>
      <c r="OW8" s="1747"/>
      <c r="OX8" s="1747"/>
      <c r="OY8" s="1747"/>
      <c r="OZ8" s="1747"/>
      <c r="PA8" s="1747"/>
      <c r="PB8" s="1747"/>
      <c r="PC8" s="1747"/>
      <c r="PD8" s="1747"/>
      <c r="PE8" s="1747"/>
      <c r="PF8" s="1747"/>
      <c r="PG8" s="1747"/>
      <c r="PH8" s="1747"/>
      <c r="PI8" s="1747"/>
      <c r="PJ8" s="1747"/>
      <c r="PK8" s="1747"/>
      <c r="PL8" s="1747"/>
      <c r="PM8" s="1747"/>
      <c r="PN8" s="1747"/>
      <c r="PO8" s="1747"/>
      <c r="PP8" s="1747"/>
      <c r="PQ8" s="1747"/>
      <c r="PR8" s="1747"/>
      <c r="PS8" s="1747"/>
      <c r="PT8" s="1747"/>
      <c r="PU8" s="1747"/>
      <c r="PV8" s="1747"/>
      <c r="PW8" s="1747"/>
      <c r="PX8" s="1747"/>
      <c r="PY8" s="1747"/>
      <c r="PZ8" s="1747"/>
      <c r="QA8" s="1747"/>
      <c r="QB8" s="1747"/>
      <c r="QC8" s="1747"/>
      <c r="QD8" s="1747"/>
      <c r="QE8" s="1747"/>
      <c r="QF8" s="1747"/>
      <c r="QG8" s="1747"/>
      <c r="QH8" s="1747"/>
      <c r="QI8" s="1747"/>
      <c r="QJ8" s="1747"/>
      <c r="QK8" s="1747"/>
      <c r="QL8" s="1747"/>
      <c r="QM8" s="1747"/>
      <c r="QN8" s="1747"/>
      <c r="QO8" s="1747"/>
      <c r="QP8" s="1747"/>
      <c r="QQ8" s="1747"/>
      <c r="QR8" s="1747"/>
      <c r="QS8" s="1747"/>
      <c r="QT8" s="1747"/>
      <c r="QU8" s="1747"/>
      <c r="QV8" s="1747"/>
      <c r="QW8" s="1747"/>
      <c r="QX8" s="1747"/>
      <c r="QY8" s="1747"/>
      <c r="QZ8" s="1747"/>
      <c r="RA8" s="1747"/>
      <c r="RB8" s="1747"/>
      <c r="RC8" s="1747"/>
      <c r="RD8" s="1747"/>
      <c r="RE8" s="1747"/>
      <c r="RF8" s="1747"/>
      <c r="RG8" s="1747"/>
      <c r="RH8" s="1747"/>
      <c r="RI8" s="1747"/>
      <c r="RJ8" s="1747"/>
      <c r="RK8" s="1747"/>
      <c r="RL8" s="1747"/>
      <c r="RM8" s="1747"/>
      <c r="RN8" s="1747"/>
      <c r="RO8" s="1747"/>
      <c r="RP8" s="1747"/>
      <c r="RQ8" s="1747"/>
      <c r="RR8" s="1747"/>
      <c r="RS8" s="1747"/>
      <c r="RT8" s="1747"/>
      <c r="RU8" s="1747"/>
      <c r="RV8" s="1747"/>
      <c r="RW8" s="1747"/>
      <c r="RX8" s="1747"/>
      <c r="RY8" s="1747"/>
      <c r="RZ8" s="1747"/>
      <c r="SA8" s="1747"/>
      <c r="SB8" s="1747"/>
      <c r="SC8" s="1747"/>
      <c r="SD8" s="1747"/>
      <c r="SE8" s="1747"/>
      <c r="SF8" s="1747"/>
      <c r="SG8" s="1747"/>
      <c r="SH8" s="1747"/>
      <c r="SI8" s="1747"/>
      <c r="SJ8" s="1747"/>
      <c r="SK8" s="1747"/>
      <c r="SL8" s="1747"/>
      <c r="SM8" s="1747"/>
      <c r="SN8" s="1747"/>
      <c r="SO8" s="1747"/>
      <c r="SP8" s="1747"/>
      <c r="SQ8" s="1747"/>
      <c r="SR8" s="1747"/>
      <c r="SS8" s="1747"/>
      <c r="ST8" s="1747"/>
      <c r="SU8" s="1747"/>
      <c r="SV8" s="1747"/>
      <c r="SW8" s="1747"/>
      <c r="SX8" s="1747"/>
      <c r="SY8" s="1747"/>
      <c r="SZ8" s="1747"/>
      <c r="TA8" s="1747"/>
      <c r="TB8" s="1747"/>
      <c r="TC8" s="1747"/>
      <c r="TD8" s="1747"/>
      <c r="TE8" s="1747"/>
      <c r="TF8" s="1747"/>
      <c r="TG8" s="1747"/>
      <c r="TH8" s="1747"/>
      <c r="TI8" s="1747"/>
      <c r="TJ8" s="1747"/>
      <c r="TK8" s="1747"/>
      <c r="TL8" s="1747"/>
      <c r="TM8" s="1747"/>
      <c r="TN8" s="1747"/>
      <c r="TO8" s="1747"/>
      <c r="TP8" s="1747"/>
      <c r="TQ8" s="1747"/>
      <c r="TR8" s="1747"/>
      <c r="TS8" s="1747"/>
      <c r="TT8" s="1747"/>
      <c r="TU8" s="1747"/>
      <c r="TV8" s="1747"/>
      <c r="TW8" s="1747"/>
      <c r="TX8" s="1747"/>
      <c r="TY8" s="1747"/>
      <c r="TZ8" s="1747"/>
      <c r="UA8" s="1747"/>
      <c r="UB8" s="1747"/>
      <c r="UC8" s="1747"/>
      <c r="UD8" s="1747"/>
      <c r="UE8" s="1747"/>
      <c r="UF8" s="1747"/>
      <c r="UG8" s="1747"/>
      <c r="UH8" s="1747"/>
      <c r="UI8" s="1747"/>
      <c r="UJ8" s="1747"/>
      <c r="UK8" s="1747"/>
      <c r="UL8" s="1747"/>
      <c r="UM8" s="1747"/>
      <c r="UN8" s="1747"/>
      <c r="UO8" s="1747"/>
      <c r="UP8" s="1747"/>
      <c r="UQ8" s="1747"/>
      <c r="UR8" s="1747"/>
      <c r="US8" s="1747"/>
      <c r="UT8" s="1747"/>
      <c r="UU8" s="1747"/>
      <c r="UV8" s="1747"/>
      <c r="UW8" s="1747"/>
      <c r="UX8" s="1747"/>
      <c r="UY8" s="1747"/>
      <c r="UZ8" s="1747"/>
      <c r="VA8" s="1747"/>
      <c r="VB8" s="1747"/>
      <c r="VC8" s="1747"/>
      <c r="VD8" s="1747"/>
      <c r="VE8" s="1747"/>
      <c r="VF8" s="1747"/>
      <c r="VG8" s="1747"/>
      <c r="VH8" s="1747"/>
      <c r="VI8" s="1747"/>
      <c r="VJ8" s="1747"/>
      <c r="VK8" s="1747"/>
      <c r="VL8" s="1747"/>
      <c r="VM8" s="1747"/>
      <c r="VN8" s="1747"/>
      <c r="VO8" s="1747"/>
      <c r="VP8" s="1747"/>
      <c r="VQ8" s="1747"/>
      <c r="VR8" s="1747"/>
      <c r="VS8" s="1747"/>
      <c r="VT8" s="1747"/>
      <c r="VU8" s="1747"/>
      <c r="VV8" s="1747"/>
      <c r="VW8" s="1747"/>
      <c r="VX8" s="1747"/>
      <c r="VY8" s="1747"/>
      <c r="VZ8" s="1747"/>
      <c r="WA8" s="1747"/>
      <c r="WB8" s="1747"/>
      <c r="WC8" s="1747"/>
      <c r="WD8" s="1747"/>
      <c r="WE8" s="1747"/>
      <c r="WF8" s="1747"/>
      <c r="WG8" s="1747"/>
      <c r="WH8" s="1747"/>
      <c r="WI8" s="1747"/>
      <c r="WJ8" s="1747"/>
      <c r="WK8" s="1747"/>
      <c r="WL8" s="1747"/>
      <c r="WM8" s="1747"/>
      <c r="WN8" s="1747"/>
      <c r="WO8" s="1747"/>
      <c r="WP8" s="1747"/>
      <c r="WQ8" s="1747"/>
      <c r="WR8" s="1747"/>
      <c r="WS8" s="1747"/>
      <c r="WT8" s="1747"/>
      <c r="WU8" s="1747"/>
      <c r="WV8" s="1747"/>
      <c r="WW8" s="1747"/>
      <c r="WX8" s="1747"/>
      <c r="WY8" s="1747"/>
      <c r="WZ8" s="1747"/>
      <c r="XA8" s="1747"/>
      <c r="XB8" s="1747"/>
      <c r="XC8" s="1747"/>
      <c r="XD8" s="1747"/>
      <c r="XE8" s="1747"/>
      <c r="XF8" s="1747"/>
      <c r="XG8" s="1747"/>
      <c r="XH8" s="1747"/>
      <c r="XI8" s="1747"/>
      <c r="XJ8" s="1747"/>
      <c r="XK8" s="1747"/>
      <c r="XL8" s="1747"/>
      <c r="XM8" s="1747"/>
      <c r="XN8" s="1747"/>
      <c r="XO8" s="1747"/>
      <c r="XP8" s="1747"/>
      <c r="XQ8" s="1747"/>
      <c r="XR8" s="1747"/>
      <c r="XS8" s="1747"/>
      <c r="XT8" s="1747"/>
      <c r="XU8" s="1747"/>
      <c r="XV8" s="1747"/>
      <c r="XW8" s="1747"/>
      <c r="XX8" s="1747"/>
      <c r="XY8" s="1747"/>
      <c r="XZ8" s="1747"/>
      <c r="YA8" s="1747"/>
      <c r="YB8" s="1747"/>
      <c r="YC8" s="1747"/>
      <c r="YD8" s="1747"/>
      <c r="YE8" s="1747"/>
      <c r="YF8" s="1747"/>
      <c r="YG8" s="1747"/>
      <c r="YH8" s="1747"/>
      <c r="YI8" s="1747"/>
      <c r="YJ8" s="1747"/>
      <c r="YK8" s="1747"/>
      <c r="YL8" s="1747"/>
      <c r="YM8" s="1747"/>
      <c r="YN8" s="1747"/>
      <c r="YO8" s="1747"/>
      <c r="YP8" s="1747"/>
      <c r="YQ8" s="1747"/>
      <c r="YR8" s="1747"/>
      <c r="YS8" s="1747"/>
      <c r="YT8" s="1747"/>
      <c r="YU8" s="1747"/>
      <c r="YV8" s="1747"/>
      <c r="YW8" s="1747"/>
      <c r="YX8" s="1747"/>
      <c r="YY8" s="1747"/>
      <c r="YZ8" s="1747"/>
      <c r="ZA8" s="1747"/>
      <c r="ZB8" s="1747"/>
      <c r="ZC8" s="1747"/>
      <c r="ZD8" s="1747"/>
      <c r="ZE8" s="1747"/>
      <c r="ZF8" s="1747"/>
      <c r="ZG8" s="1747"/>
      <c r="ZH8" s="1747"/>
      <c r="ZI8" s="1747"/>
      <c r="ZJ8" s="1747"/>
      <c r="ZK8" s="1747"/>
      <c r="ZL8" s="1747"/>
      <c r="ZM8" s="1747"/>
      <c r="ZN8" s="1747"/>
      <c r="ZO8" s="1747"/>
      <c r="ZP8" s="1747"/>
      <c r="ZQ8" s="1747"/>
      <c r="ZR8" s="1747"/>
      <c r="ZS8" s="1747"/>
      <c r="ZT8" s="1747"/>
      <c r="ZU8" s="1747"/>
      <c r="ZV8" s="1747"/>
      <c r="ZW8" s="1747"/>
      <c r="ZX8" s="1747"/>
      <c r="ZY8" s="1747"/>
      <c r="ZZ8" s="1747"/>
      <c r="AAA8" s="1747"/>
      <c r="AAB8" s="1747"/>
      <c r="AAC8" s="1747"/>
      <c r="AAD8" s="1747"/>
      <c r="AAE8" s="1747"/>
      <c r="AAF8" s="1747"/>
      <c r="AAG8" s="1747"/>
      <c r="AAH8" s="1747"/>
      <c r="AAI8" s="1747"/>
      <c r="AAJ8" s="1747"/>
      <c r="AAK8" s="1747"/>
      <c r="AAL8" s="1747"/>
      <c r="AAM8" s="1747"/>
      <c r="AAN8" s="1747"/>
      <c r="AAO8" s="1747"/>
      <c r="AAP8" s="1747"/>
      <c r="AAQ8" s="1747"/>
      <c r="AAR8" s="1747"/>
      <c r="AAS8" s="1747"/>
      <c r="AAT8" s="1747"/>
      <c r="AAU8" s="1747"/>
      <c r="AAV8" s="1747"/>
      <c r="AAW8" s="1747"/>
      <c r="AAX8" s="1747"/>
      <c r="AAY8" s="1747"/>
      <c r="AAZ8" s="1747"/>
      <c r="ABA8" s="1747"/>
      <c r="ABB8" s="1747"/>
      <c r="ABC8" s="1747"/>
      <c r="ABD8" s="1747"/>
      <c r="ABE8" s="1747"/>
      <c r="ABF8" s="1747"/>
      <c r="ABG8" s="1747"/>
      <c r="ABH8" s="1747"/>
      <c r="ABI8" s="1747"/>
      <c r="ABJ8" s="1747"/>
      <c r="ABK8" s="1747"/>
      <c r="ABL8" s="1747"/>
      <c r="ABM8" s="1747"/>
      <c r="ABN8" s="1747"/>
      <c r="ABO8" s="1747"/>
      <c r="ABP8" s="1747"/>
      <c r="ABQ8" s="1747"/>
      <c r="ABR8" s="1747"/>
      <c r="ABS8" s="1747"/>
      <c r="ABT8" s="1747"/>
      <c r="ABU8" s="1747"/>
      <c r="ABV8" s="1747"/>
      <c r="ABW8" s="1747"/>
      <c r="ABX8" s="1747"/>
      <c r="ABY8" s="1747"/>
      <c r="ABZ8" s="1747"/>
      <c r="ACA8" s="1747"/>
      <c r="ACB8" s="1747"/>
      <c r="ACC8" s="1747"/>
      <c r="ACD8" s="1747"/>
      <c r="ACE8" s="1747"/>
      <c r="ACF8" s="1747"/>
      <c r="ACG8" s="1747"/>
      <c r="ACH8" s="1747"/>
      <c r="ACI8" s="1747"/>
      <c r="ACJ8" s="1747"/>
      <c r="ACK8" s="1747"/>
      <c r="ACL8" s="1747"/>
      <c r="ACM8" s="1747"/>
      <c r="ACN8" s="1747"/>
      <c r="ACO8" s="1747"/>
      <c r="ACP8" s="1747"/>
      <c r="ACQ8" s="1747"/>
      <c r="ACR8" s="1747"/>
      <c r="ACS8" s="1747"/>
      <c r="ACT8" s="1747"/>
      <c r="ACU8" s="1747"/>
      <c r="ACV8" s="1747"/>
      <c r="ACW8" s="1747"/>
      <c r="ACX8" s="1747"/>
      <c r="ACY8" s="1747"/>
      <c r="ACZ8" s="1747"/>
      <c r="ADA8" s="1747"/>
      <c r="ADB8" s="1747"/>
      <c r="ADC8" s="1747"/>
      <c r="ADD8" s="1747"/>
      <c r="ADE8" s="1747"/>
      <c r="ADF8" s="1747"/>
      <c r="ADG8" s="1747"/>
      <c r="ADH8" s="1747"/>
      <c r="ADI8" s="1747"/>
      <c r="ADJ8" s="1747"/>
      <c r="ADK8" s="1747"/>
      <c r="ADL8" s="1747"/>
      <c r="ADM8" s="1747"/>
      <c r="ADN8" s="1747"/>
      <c r="ADO8" s="1747"/>
      <c r="ADP8" s="1747"/>
      <c r="ADQ8" s="1747"/>
      <c r="ADR8" s="1747"/>
      <c r="ADS8" s="1747"/>
      <c r="ADT8" s="1747"/>
      <c r="ADU8" s="1747"/>
      <c r="ADV8" s="1747"/>
      <c r="ADW8" s="1747"/>
      <c r="ADX8" s="1747"/>
      <c r="ADY8" s="1747"/>
      <c r="ADZ8" s="1747"/>
      <c r="AEA8" s="1747"/>
      <c r="AEB8" s="1747"/>
      <c r="AEC8" s="1747"/>
      <c r="AED8" s="1747"/>
      <c r="AEE8" s="1747"/>
      <c r="AEF8" s="1747"/>
      <c r="AEG8" s="1747"/>
      <c r="AEH8" s="1747"/>
      <c r="AEI8" s="1747"/>
      <c r="AEJ8" s="1747"/>
      <c r="AEK8" s="1747"/>
      <c r="AEL8" s="1747"/>
      <c r="AEM8" s="1747"/>
      <c r="AEN8" s="1747"/>
      <c r="AEO8" s="1747"/>
      <c r="AEP8" s="1747"/>
      <c r="AEQ8" s="1747"/>
      <c r="AER8" s="1747"/>
      <c r="AES8" s="1747"/>
      <c r="AET8" s="1747"/>
      <c r="AEU8" s="1747"/>
      <c r="AEV8" s="1747"/>
      <c r="AEW8" s="1747"/>
      <c r="AEX8" s="1747"/>
      <c r="AEY8" s="1747"/>
      <c r="AEZ8" s="1747"/>
      <c r="AFA8" s="1747"/>
      <c r="AFB8" s="1747"/>
      <c r="AFC8" s="1747"/>
      <c r="AFD8" s="1747"/>
      <c r="AFE8" s="1747"/>
      <c r="AFF8" s="1747"/>
      <c r="AFG8" s="1747"/>
      <c r="AFH8" s="1747"/>
      <c r="AFI8" s="1747"/>
      <c r="AFJ8" s="1747"/>
      <c r="AFK8" s="1747"/>
      <c r="AFL8" s="1747"/>
      <c r="AFM8" s="1747"/>
      <c r="AFN8" s="1747"/>
      <c r="AFO8" s="1747"/>
      <c r="AFP8" s="1747"/>
      <c r="AFQ8" s="1747"/>
      <c r="AFR8" s="1747"/>
      <c r="AFS8" s="1747"/>
      <c r="AFT8" s="1747"/>
      <c r="AFU8" s="1747"/>
      <c r="AFV8" s="1747"/>
      <c r="AFW8" s="1747"/>
      <c r="AFX8" s="1747"/>
      <c r="AFY8" s="1747"/>
      <c r="AFZ8" s="1747"/>
      <c r="AGA8" s="1747"/>
      <c r="AGB8" s="1747"/>
      <c r="AGC8" s="1747"/>
      <c r="AGD8" s="1747"/>
      <c r="AGE8" s="1747"/>
      <c r="AGF8" s="1747"/>
      <c r="AGG8" s="1747"/>
      <c r="AGH8" s="1747"/>
      <c r="AGI8" s="1747"/>
      <c r="AGJ8" s="1747"/>
      <c r="AGK8" s="1747"/>
      <c r="AGL8" s="1747"/>
      <c r="AGM8" s="1747"/>
      <c r="AGN8" s="1747"/>
      <c r="AGO8" s="1747"/>
      <c r="AGP8" s="1747"/>
      <c r="AGQ8" s="1747"/>
      <c r="AGR8" s="1747"/>
      <c r="AGS8" s="1747"/>
      <c r="AGT8" s="1747"/>
      <c r="AGU8" s="1747"/>
      <c r="AGV8" s="1747"/>
      <c r="AGW8" s="1747"/>
      <c r="AGX8" s="1747"/>
      <c r="AGY8" s="1747"/>
      <c r="AGZ8" s="1747"/>
      <c r="AHA8" s="1747"/>
      <c r="AHB8" s="1747"/>
      <c r="AHC8" s="1747"/>
      <c r="AHD8" s="1747"/>
      <c r="AHE8" s="1747"/>
      <c r="AHF8" s="1747"/>
      <c r="AHG8" s="1747"/>
      <c r="AHH8" s="1747"/>
      <c r="AHI8" s="1747"/>
      <c r="AHJ8" s="1747"/>
      <c r="AHK8" s="1747"/>
      <c r="AHL8" s="1747"/>
      <c r="AHM8" s="1747"/>
      <c r="AHN8" s="1747"/>
      <c r="AHO8" s="1747"/>
      <c r="AHP8" s="1747"/>
      <c r="AHQ8" s="1747"/>
      <c r="AHR8" s="1747"/>
      <c r="AHS8" s="1747"/>
      <c r="AHT8" s="1747"/>
      <c r="AHU8" s="1747"/>
      <c r="AHV8" s="1747"/>
      <c r="AHW8" s="1747"/>
      <c r="AHX8" s="1747"/>
      <c r="AHY8" s="1747"/>
      <c r="AHZ8" s="1747"/>
      <c r="AIA8" s="1747"/>
      <c r="AIB8" s="1747"/>
      <c r="AIC8" s="1747"/>
      <c r="AID8" s="1747"/>
      <c r="AIE8" s="1747"/>
      <c r="AIF8" s="1747"/>
      <c r="AIG8" s="1747"/>
      <c r="AIH8" s="1747"/>
      <c r="AII8" s="1747"/>
      <c r="AIJ8" s="1747"/>
      <c r="AIK8" s="1747"/>
      <c r="AIL8" s="1747"/>
      <c r="AIM8" s="1747"/>
      <c r="AIN8" s="1747"/>
      <c r="AIO8" s="1747"/>
      <c r="AIP8" s="1747"/>
      <c r="AIQ8" s="1747"/>
      <c r="AIR8" s="1747"/>
      <c r="AIS8" s="1747"/>
      <c r="AIT8" s="1747"/>
      <c r="AIU8" s="1747"/>
      <c r="AIV8" s="1747"/>
      <c r="AIW8" s="1747"/>
      <c r="AIX8" s="1747"/>
      <c r="AIY8" s="1747"/>
      <c r="AIZ8" s="1747"/>
      <c r="AJA8" s="1747"/>
      <c r="AJB8" s="1747"/>
      <c r="AJC8" s="1747"/>
      <c r="AJD8" s="1747"/>
      <c r="AJE8" s="1747"/>
      <c r="AJF8" s="1747"/>
      <c r="AJG8" s="1747"/>
      <c r="AJH8" s="1747"/>
      <c r="AJI8" s="1747"/>
      <c r="AJJ8" s="1747"/>
      <c r="AJK8" s="1747"/>
      <c r="AJL8" s="1747"/>
      <c r="AJM8" s="1747"/>
      <c r="AJN8" s="1747"/>
      <c r="AJO8" s="1747"/>
      <c r="AJP8" s="1747"/>
      <c r="AJQ8" s="1747"/>
      <c r="AJR8" s="1747"/>
      <c r="AJS8" s="1747"/>
      <c r="AJT8" s="1747"/>
      <c r="AJU8" s="1747"/>
      <c r="AJV8" s="1747"/>
      <c r="AJW8" s="1747"/>
      <c r="AJX8" s="1747"/>
      <c r="AJY8" s="1747"/>
      <c r="AJZ8" s="1747"/>
      <c r="AKA8" s="1747"/>
      <c r="AKB8" s="1747"/>
      <c r="AKC8" s="1747"/>
      <c r="AKD8" s="1747"/>
      <c r="AKE8" s="1747"/>
      <c r="AKF8" s="1747"/>
      <c r="AKG8" s="1747"/>
      <c r="AKH8" s="1747"/>
      <c r="AKI8" s="1747"/>
      <c r="AKJ8" s="1747"/>
      <c r="AKK8" s="1747"/>
      <c r="AKL8" s="1747"/>
      <c r="AKM8" s="1747"/>
      <c r="AKN8" s="1747"/>
      <c r="AKO8" s="1747"/>
      <c r="AKP8" s="1747"/>
      <c r="AKQ8" s="1747"/>
      <c r="AKR8" s="1747"/>
      <c r="AKS8" s="1747"/>
      <c r="AKT8" s="1747"/>
      <c r="AKU8" s="1747"/>
      <c r="AKV8" s="1747"/>
      <c r="AKW8" s="1747"/>
      <c r="AKX8" s="1747"/>
      <c r="AKY8" s="1747"/>
      <c r="AKZ8" s="1747"/>
      <c r="ALA8" s="1747"/>
      <c r="ALB8" s="1747"/>
      <c r="ALC8" s="1747"/>
      <c r="ALD8" s="1747"/>
      <c r="ALE8" s="1747"/>
      <c r="ALF8" s="1747"/>
      <c r="ALG8" s="1747"/>
      <c r="ALH8" s="1747"/>
      <c r="ALI8" s="1747"/>
      <c r="ALJ8" s="1747"/>
      <c r="ALK8" s="1747"/>
      <c r="ALL8" s="1747"/>
      <c r="ALM8" s="1747"/>
      <c r="ALN8" s="1747"/>
      <c r="ALO8" s="1747"/>
      <c r="ALP8" s="1747"/>
      <c r="ALQ8" s="1747"/>
      <c r="ALR8" s="1747"/>
      <c r="ALS8" s="1747"/>
      <c r="ALT8" s="1747"/>
      <c r="ALU8" s="1747"/>
      <c r="ALV8" s="1747"/>
      <c r="ALW8" s="1747"/>
      <c r="ALX8" s="1747"/>
      <c r="ALY8" s="1747"/>
      <c r="ALZ8" s="1747"/>
      <c r="AMA8" s="1747"/>
      <c r="AMB8" s="1747"/>
      <c r="AMC8" s="1747"/>
      <c r="AMD8" s="1747"/>
      <c r="AME8" s="1747"/>
      <c r="AMF8" s="1747"/>
      <c r="AMG8" s="1747"/>
      <c r="AMH8" s="1747"/>
      <c r="AMI8" s="1747"/>
      <c r="AMJ8" s="1747"/>
      <c r="AMK8" s="1747"/>
    </row>
    <row r="9" spans="1:1025" s="1753" customFormat="1" ht="30" customHeight="1">
      <c r="A9" s="1752" t="s">
        <v>3862</v>
      </c>
      <c r="B9" s="1752" t="s">
        <v>3863</v>
      </c>
      <c r="C9" s="1752" t="s">
        <v>647</v>
      </c>
      <c r="D9" s="1752" t="s">
        <v>3892</v>
      </c>
      <c r="E9" s="1752" t="s">
        <v>3893</v>
      </c>
      <c r="F9" s="1752" t="s">
        <v>3894</v>
      </c>
      <c r="G9" s="1752" t="s">
        <v>3895</v>
      </c>
      <c r="H9" s="1752"/>
      <c r="I9" s="1752"/>
      <c r="J9" s="1752"/>
      <c r="K9" s="1752"/>
      <c r="L9" s="1752"/>
      <c r="M9" s="1752"/>
      <c r="N9" s="1752"/>
      <c r="O9" s="1752"/>
      <c r="P9" s="1752" t="s">
        <v>3916</v>
      </c>
      <c r="Q9" s="1752" t="s">
        <v>3917</v>
      </c>
      <c r="R9" s="1745" t="s">
        <v>145</v>
      </c>
      <c r="S9" s="1752" t="s">
        <v>3898</v>
      </c>
      <c r="T9" s="1752" t="s">
        <v>3918</v>
      </c>
      <c r="U9" s="1752" t="s">
        <v>1519</v>
      </c>
      <c r="V9" s="1752" t="s">
        <v>3900</v>
      </c>
      <c r="W9" s="1752" t="s">
        <v>3901</v>
      </c>
      <c r="X9" s="1752" t="s">
        <v>3874</v>
      </c>
      <c r="Y9" s="1752" t="s">
        <v>3919</v>
      </c>
      <c r="Z9" s="1762" t="s">
        <v>3920</v>
      </c>
      <c r="AA9" s="1752" t="s">
        <v>1146</v>
      </c>
      <c r="AB9" s="1752" t="s">
        <v>3904</v>
      </c>
      <c r="AC9" s="1752" t="s">
        <v>3905</v>
      </c>
      <c r="AD9" s="1752" t="s">
        <v>3906</v>
      </c>
      <c r="AE9" s="1752" t="s">
        <v>138</v>
      </c>
      <c r="AF9" s="1752" t="s">
        <v>3881</v>
      </c>
      <c r="AG9" s="1752"/>
      <c r="AH9" s="1752"/>
      <c r="AI9" s="1752"/>
      <c r="AJ9" s="1752"/>
      <c r="AK9" s="1752"/>
      <c r="AL9" s="1752">
        <v>4</v>
      </c>
      <c r="AM9" s="1752"/>
      <c r="AN9" s="1752"/>
      <c r="AO9" s="1745">
        <v>6820000</v>
      </c>
      <c r="AP9" s="1752" t="s">
        <v>4221</v>
      </c>
      <c r="AQ9" s="1752"/>
      <c r="AR9" s="1752"/>
      <c r="AS9" s="1752"/>
      <c r="AT9" s="1752"/>
      <c r="AU9" s="1752"/>
      <c r="AV9" s="1752"/>
      <c r="AW9" s="1752"/>
      <c r="AX9" s="1752"/>
      <c r="AY9" s="1752"/>
      <c r="AZ9" s="1752"/>
      <c r="BA9" s="1752" t="s">
        <v>3907</v>
      </c>
    </row>
    <row r="10" spans="1:1025" s="1182" customFormat="1" ht="30" customHeight="1">
      <c r="A10" s="1181" t="s">
        <v>3862</v>
      </c>
      <c r="B10" s="1181" t="s">
        <v>3863</v>
      </c>
      <c r="C10" s="1181" t="s">
        <v>647</v>
      </c>
      <c r="D10" s="1181" t="s">
        <v>3921</v>
      </c>
      <c r="E10" s="1181" t="s">
        <v>3922</v>
      </c>
      <c r="F10" s="1181" t="s">
        <v>3923</v>
      </c>
      <c r="G10" s="1724" t="s">
        <v>3924</v>
      </c>
      <c r="H10" s="1181"/>
      <c r="I10" s="1181"/>
      <c r="J10" s="1181"/>
      <c r="K10" s="1181"/>
      <c r="L10" s="1181"/>
      <c r="M10" s="1181"/>
      <c r="N10" s="1181"/>
      <c r="O10" s="1181"/>
      <c r="P10" s="1181" t="s">
        <v>3925</v>
      </c>
      <c r="Q10" s="1181" t="s">
        <v>3926</v>
      </c>
      <c r="R10" s="1737"/>
      <c r="S10" s="1181" t="s">
        <v>3926</v>
      </c>
      <c r="T10" s="1181" t="s">
        <v>3927</v>
      </c>
      <c r="U10" s="1181" t="s">
        <v>3926</v>
      </c>
      <c r="V10" s="1181" t="s">
        <v>3928</v>
      </c>
      <c r="W10" s="1181" t="s">
        <v>3928</v>
      </c>
      <c r="X10" s="1181" t="s">
        <v>3874</v>
      </c>
      <c r="Y10" s="1181" t="s">
        <v>1146</v>
      </c>
      <c r="Z10" s="1763" t="s">
        <v>1146</v>
      </c>
      <c r="AA10" s="1181" t="s">
        <v>1146</v>
      </c>
      <c r="AB10" s="1724" t="s">
        <v>3929</v>
      </c>
      <c r="AC10" s="1724" t="s">
        <v>3930</v>
      </c>
      <c r="AD10" s="1181" t="s">
        <v>3879</v>
      </c>
      <c r="AE10" s="1181" t="s">
        <v>3880</v>
      </c>
      <c r="AF10" s="1181" t="s">
        <v>3881</v>
      </c>
      <c r="AG10" s="1181"/>
      <c r="AH10" s="1181"/>
      <c r="AI10" s="1181"/>
      <c r="AJ10" s="1181"/>
      <c r="AK10" s="1181"/>
      <c r="AL10" s="1181">
        <v>0</v>
      </c>
      <c r="AM10" s="1181"/>
      <c r="AN10" s="1181"/>
      <c r="AO10" s="1731">
        <v>0</v>
      </c>
      <c r="AP10" s="1179" t="s">
        <v>4222</v>
      </c>
      <c r="AQ10" s="1181"/>
      <c r="AR10" s="1181"/>
      <c r="AS10" s="1181"/>
      <c r="AT10" s="1181"/>
      <c r="AU10" s="1181"/>
      <c r="AV10" s="1181"/>
      <c r="AW10" s="1181"/>
      <c r="AX10" s="1181"/>
      <c r="AY10" s="1181"/>
      <c r="AZ10" s="1181"/>
      <c r="BA10" s="1181" t="s">
        <v>3931</v>
      </c>
    </row>
    <row r="11" spans="1:1025" s="1728" customFormat="1" ht="30" customHeight="1">
      <c r="A11" s="1725" t="s">
        <v>3862</v>
      </c>
      <c r="B11" s="1725" t="s">
        <v>3863</v>
      </c>
      <c r="C11" s="1725" t="s">
        <v>647</v>
      </c>
      <c r="D11" s="1725" t="s">
        <v>3932</v>
      </c>
      <c r="E11" s="1725" t="s">
        <v>3933</v>
      </c>
      <c r="F11" s="1725" t="s">
        <v>3934</v>
      </c>
      <c r="G11" s="1726" t="s">
        <v>3935</v>
      </c>
      <c r="H11" s="1725"/>
      <c r="I11" s="1725"/>
      <c r="J11" s="1725"/>
      <c r="K11" s="1725"/>
      <c r="L11" s="1725"/>
      <c r="M11" s="1725"/>
      <c r="N11" s="1725"/>
      <c r="O11" s="1725"/>
      <c r="P11" s="1725" t="s">
        <v>3936</v>
      </c>
      <c r="Q11" s="1725" t="s">
        <v>3937</v>
      </c>
      <c r="R11" s="1738"/>
      <c r="S11" s="1725" t="s">
        <v>3938</v>
      </c>
      <c r="T11" s="1726" t="s">
        <v>3939</v>
      </c>
      <c r="U11" s="1725" t="s">
        <v>2504</v>
      </c>
      <c r="V11" s="1725" t="s">
        <v>3940</v>
      </c>
      <c r="W11" s="1725" t="s">
        <v>3941</v>
      </c>
      <c r="X11" s="1725" t="s">
        <v>3874</v>
      </c>
      <c r="Y11" s="1725" t="s">
        <v>3914</v>
      </c>
      <c r="Z11" s="1764" t="s">
        <v>3942</v>
      </c>
      <c r="AA11" s="1725" t="s">
        <v>1146</v>
      </c>
      <c r="AB11" s="1725" t="s">
        <v>3943</v>
      </c>
      <c r="AC11" s="1726" t="s">
        <v>3944</v>
      </c>
      <c r="AD11" s="1725" t="s">
        <v>3879</v>
      </c>
      <c r="AE11" s="1725" t="s">
        <v>3880</v>
      </c>
      <c r="AF11" s="1725" t="s">
        <v>3881</v>
      </c>
      <c r="AG11" s="1725"/>
      <c r="AH11" s="1725"/>
      <c r="AI11" s="1725"/>
      <c r="AJ11" s="1725"/>
      <c r="AK11" s="1725"/>
      <c r="AL11" s="1725">
        <v>0</v>
      </c>
      <c r="AM11" s="1725"/>
      <c r="AN11" s="1725"/>
      <c r="AO11" s="1732">
        <v>0</v>
      </c>
      <c r="AP11" s="1179" t="s">
        <v>4223</v>
      </c>
      <c r="AQ11" s="1725"/>
      <c r="AR11" s="1725"/>
      <c r="AS11" s="1725"/>
      <c r="AT11" s="1725"/>
      <c r="AU11" s="1725"/>
      <c r="AV11" s="1725"/>
      <c r="AW11" s="1725"/>
      <c r="AX11" s="1725"/>
      <c r="AY11" s="1725"/>
      <c r="AZ11" s="1725"/>
      <c r="BA11" s="1725" t="s">
        <v>3945</v>
      </c>
      <c r="BB11" s="1727"/>
      <c r="BC11" s="1727"/>
      <c r="BD11" s="1727"/>
      <c r="BE11" s="1727"/>
      <c r="BF11" s="1727"/>
      <c r="BG11" s="1727"/>
      <c r="BH11" s="1727"/>
      <c r="BI11" s="1727"/>
      <c r="BJ11" s="1727"/>
      <c r="BK11" s="1727"/>
      <c r="BL11" s="1727"/>
      <c r="BM11" s="1727"/>
      <c r="BN11" s="1727"/>
      <c r="BO11" s="1727"/>
      <c r="BP11" s="1727"/>
      <c r="BQ11" s="1727"/>
      <c r="BR11" s="1727"/>
      <c r="BS11" s="1727"/>
      <c r="BT11" s="1727"/>
      <c r="BU11" s="1727"/>
      <c r="BV11" s="1727"/>
      <c r="BW11" s="1727"/>
      <c r="BX11" s="1727"/>
      <c r="BY11" s="1727"/>
      <c r="BZ11" s="1727"/>
      <c r="CA11" s="1727"/>
      <c r="CB11" s="1727"/>
      <c r="CC11" s="1727"/>
      <c r="CD11" s="1727"/>
      <c r="CE11" s="1727"/>
      <c r="CF11" s="1727"/>
      <c r="CG11" s="1727"/>
      <c r="CH11" s="1727"/>
      <c r="CI11" s="1727"/>
      <c r="CJ11" s="1727"/>
      <c r="CK11" s="1727"/>
      <c r="CL11" s="1727"/>
      <c r="CM11" s="1727"/>
      <c r="CN11" s="1727"/>
      <c r="CO11" s="1727"/>
      <c r="CP11" s="1727"/>
      <c r="CQ11" s="1727"/>
      <c r="CR11" s="1727"/>
      <c r="CS11" s="1727"/>
      <c r="CT11" s="1727"/>
      <c r="CU11" s="1727"/>
      <c r="CV11" s="1727"/>
      <c r="CW11" s="1727"/>
      <c r="CX11" s="1727"/>
      <c r="CY11" s="1727"/>
      <c r="CZ11" s="1727"/>
      <c r="DA11" s="1727"/>
      <c r="DB11" s="1727"/>
      <c r="DC11" s="1727"/>
      <c r="DD11" s="1727"/>
      <c r="DE11" s="1727"/>
      <c r="DF11" s="1727"/>
      <c r="DG11" s="1727"/>
      <c r="DH11" s="1727"/>
      <c r="DI11" s="1727"/>
      <c r="DJ11" s="1727"/>
      <c r="DK11" s="1727"/>
      <c r="DL11" s="1727"/>
      <c r="DM11" s="1727"/>
      <c r="DN11" s="1727"/>
      <c r="DO11" s="1727"/>
      <c r="DP11" s="1727"/>
      <c r="DQ11" s="1727"/>
      <c r="DR11" s="1727"/>
      <c r="DS11" s="1727"/>
      <c r="DT11" s="1727"/>
      <c r="DU11" s="1727"/>
      <c r="DV11" s="1727"/>
      <c r="DW11" s="1727"/>
      <c r="DX11" s="1727"/>
      <c r="DY11" s="1727"/>
      <c r="DZ11" s="1727"/>
      <c r="EA11" s="1727"/>
      <c r="EB11" s="1727"/>
      <c r="EC11" s="1727"/>
      <c r="ED11" s="1727"/>
      <c r="EE11" s="1727"/>
      <c r="EF11" s="1727"/>
      <c r="EG11" s="1727"/>
      <c r="EH11" s="1727"/>
      <c r="EI11" s="1727"/>
      <c r="EJ11" s="1727"/>
      <c r="EK11" s="1727"/>
      <c r="EL11" s="1727"/>
      <c r="EM11" s="1727"/>
      <c r="EN11" s="1727"/>
      <c r="EO11" s="1727"/>
      <c r="EP11" s="1727"/>
      <c r="EQ11" s="1727"/>
      <c r="ER11" s="1727"/>
      <c r="ES11" s="1727"/>
      <c r="ET11" s="1727"/>
      <c r="EU11" s="1727"/>
      <c r="EV11" s="1727"/>
      <c r="EW11" s="1727"/>
      <c r="EX11" s="1727"/>
      <c r="EY11" s="1727"/>
      <c r="EZ11" s="1727"/>
      <c r="FA11" s="1727"/>
      <c r="FB11" s="1727"/>
      <c r="FC11" s="1727"/>
      <c r="FD11" s="1727"/>
      <c r="FE11" s="1727"/>
      <c r="FF11" s="1727"/>
      <c r="FG11" s="1727"/>
      <c r="FH11" s="1727"/>
      <c r="FI11" s="1727"/>
      <c r="FJ11" s="1727"/>
      <c r="FK11" s="1727"/>
      <c r="FL11" s="1727"/>
      <c r="FM11" s="1727"/>
      <c r="FN11" s="1727"/>
      <c r="FO11" s="1727"/>
      <c r="FP11" s="1727"/>
      <c r="FQ11" s="1727"/>
      <c r="FR11" s="1727"/>
      <c r="FS11" s="1727"/>
      <c r="FT11" s="1727"/>
      <c r="FU11" s="1727"/>
      <c r="FV11" s="1727"/>
      <c r="FW11" s="1727"/>
      <c r="FX11" s="1727"/>
      <c r="FY11" s="1727"/>
      <c r="FZ11" s="1727"/>
      <c r="GA11" s="1727"/>
      <c r="GB11" s="1727"/>
      <c r="GC11" s="1727"/>
      <c r="GD11" s="1727"/>
      <c r="GE11" s="1727"/>
      <c r="GF11" s="1727"/>
      <c r="GG11" s="1727"/>
      <c r="GH11" s="1727"/>
      <c r="GI11" s="1727"/>
      <c r="GJ11" s="1727"/>
      <c r="GK11" s="1727"/>
      <c r="GL11" s="1727"/>
      <c r="GM11" s="1727"/>
      <c r="GN11" s="1727"/>
      <c r="GO11" s="1727"/>
      <c r="GP11" s="1727"/>
      <c r="GQ11" s="1727"/>
      <c r="GR11" s="1727"/>
      <c r="GS11" s="1727"/>
      <c r="GT11" s="1727"/>
      <c r="GU11" s="1727"/>
      <c r="GV11" s="1727"/>
      <c r="GW11" s="1727"/>
      <c r="GX11" s="1727"/>
      <c r="GY11" s="1727"/>
      <c r="GZ11" s="1727"/>
      <c r="HA11" s="1727"/>
      <c r="HB11" s="1727"/>
      <c r="HC11" s="1727"/>
      <c r="HD11" s="1727"/>
      <c r="HE11" s="1727"/>
      <c r="HF11" s="1727"/>
      <c r="HG11" s="1727"/>
      <c r="HH11" s="1727"/>
      <c r="HI11" s="1727"/>
      <c r="HJ11" s="1727"/>
      <c r="HK11" s="1727"/>
      <c r="HL11" s="1727"/>
      <c r="HM11" s="1727"/>
      <c r="HN11" s="1727"/>
      <c r="HO11" s="1727"/>
      <c r="HP11" s="1727"/>
      <c r="HQ11" s="1727"/>
      <c r="HR11" s="1727"/>
      <c r="HS11" s="1727"/>
      <c r="HT11" s="1727"/>
      <c r="HU11" s="1727"/>
      <c r="HV11" s="1727"/>
      <c r="HW11" s="1727"/>
      <c r="HX11" s="1727"/>
      <c r="HY11" s="1727"/>
      <c r="HZ11" s="1727"/>
      <c r="IA11" s="1727"/>
      <c r="IB11" s="1727"/>
      <c r="IC11" s="1727"/>
      <c r="ID11" s="1727"/>
      <c r="IE11" s="1727"/>
      <c r="IF11" s="1727"/>
      <c r="IG11" s="1727"/>
      <c r="IH11" s="1727"/>
      <c r="II11" s="1727"/>
      <c r="IJ11" s="1727"/>
      <c r="IK11" s="1727"/>
      <c r="IL11" s="1727"/>
      <c r="IM11" s="1727"/>
      <c r="IN11" s="1727"/>
      <c r="IO11" s="1727"/>
      <c r="IP11" s="1727"/>
      <c r="IQ11" s="1727"/>
      <c r="IR11" s="1727"/>
      <c r="IS11" s="1727"/>
      <c r="IT11" s="1727"/>
      <c r="IU11" s="1727"/>
      <c r="IV11" s="1727"/>
      <c r="IW11" s="1727"/>
      <c r="IX11" s="1727"/>
      <c r="IY11" s="1727"/>
      <c r="IZ11" s="1727"/>
      <c r="JA11" s="1727"/>
      <c r="JB11" s="1727"/>
      <c r="JC11" s="1727"/>
      <c r="JD11" s="1727"/>
      <c r="JE11" s="1727"/>
      <c r="JF11" s="1727"/>
      <c r="JG11" s="1727"/>
      <c r="JH11" s="1727"/>
      <c r="JI11" s="1727"/>
      <c r="JJ11" s="1727"/>
      <c r="JK11" s="1727"/>
      <c r="JL11" s="1727"/>
      <c r="JM11" s="1727"/>
      <c r="JN11" s="1727"/>
      <c r="JO11" s="1727"/>
      <c r="JP11" s="1727"/>
      <c r="JQ11" s="1727"/>
      <c r="JR11" s="1727"/>
      <c r="JS11" s="1727"/>
      <c r="JT11" s="1727"/>
      <c r="JU11" s="1727"/>
      <c r="JV11" s="1727"/>
      <c r="JW11" s="1727"/>
      <c r="JX11" s="1727"/>
      <c r="JY11" s="1727"/>
      <c r="JZ11" s="1727"/>
      <c r="KA11" s="1727"/>
      <c r="KB11" s="1727"/>
      <c r="KC11" s="1727"/>
      <c r="KD11" s="1727"/>
      <c r="KE11" s="1727"/>
      <c r="KF11" s="1727"/>
      <c r="KG11" s="1727"/>
      <c r="KH11" s="1727"/>
      <c r="KI11" s="1727"/>
      <c r="KJ11" s="1727"/>
      <c r="KK11" s="1727"/>
      <c r="KL11" s="1727"/>
      <c r="KM11" s="1727"/>
      <c r="KN11" s="1727"/>
      <c r="KO11" s="1727"/>
      <c r="KP11" s="1727"/>
      <c r="KQ11" s="1727"/>
      <c r="KR11" s="1727"/>
      <c r="KS11" s="1727"/>
      <c r="KT11" s="1727"/>
      <c r="KU11" s="1727"/>
      <c r="KV11" s="1727"/>
      <c r="KW11" s="1727"/>
      <c r="KX11" s="1727"/>
      <c r="KY11" s="1727"/>
      <c r="KZ11" s="1727"/>
      <c r="LA11" s="1727"/>
      <c r="LB11" s="1727"/>
      <c r="LC11" s="1727"/>
      <c r="LD11" s="1727"/>
      <c r="LE11" s="1727"/>
      <c r="LF11" s="1727"/>
      <c r="LG11" s="1727"/>
      <c r="LH11" s="1727"/>
      <c r="LI11" s="1727"/>
      <c r="LJ11" s="1727"/>
      <c r="LK11" s="1727"/>
      <c r="LL11" s="1727"/>
      <c r="LM11" s="1727"/>
      <c r="LN11" s="1727"/>
      <c r="LO11" s="1727"/>
      <c r="LP11" s="1727"/>
      <c r="LQ11" s="1727"/>
      <c r="LR11" s="1727"/>
      <c r="LS11" s="1727"/>
      <c r="LT11" s="1727"/>
      <c r="LU11" s="1727"/>
      <c r="LV11" s="1727"/>
      <c r="LW11" s="1727"/>
      <c r="LX11" s="1727"/>
      <c r="LY11" s="1727"/>
      <c r="LZ11" s="1727"/>
      <c r="MA11" s="1727"/>
      <c r="MB11" s="1727"/>
      <c r="MC11" s="1727"/>
      <c r="MD11" s="1727"/>
      <c r="ME11" s="1727"/>
      <c r="MF11" s="1727"/>
      <c r="MG11" s="1727"/>
      <c r="MH11" s="1727"/>
      <c r="MI11" s="1727"/>
      <c r="MJ11" s="1727"/>
      <c r="MK11" s="1727"/>
      <c r="ML11" s="1727"/>
      <c r="MM11" s="1727"/>
      <c r="MN11" s="1727"/>
      <c r="MO11" s="1727"/>
      <c r="MP11" s="1727"/>
      <c r="MQ11" s="1727"/>
      <c r="MR11" s="1727"/>
      <c r="MS11" s="1727"/>
      <c r="MT11" s="1727"/>
      <c r="MU11" s="1727"/>
      <c r="MV11" s="1727"/>
      <c r="MW11" s="1727"/>
      <c r="MX11" s="1727"/>
      <c r="MY11" s="1727"/>
      <c r="MZ11" s="1727"/>
      <c r="NA11" s="1727"/>
      <c r="NB11" s="1727"/>
      <c r="NC11" s="1727"/>
      <c r="ND11" s="1727"/>
      <c r="NE11" s="1727"/>
      <c r="NF11" s="1727"/>
      <c r="NG11" s="1727"/>
      <c r="NH11" s="1727"/>
      <c r="NI11" s="1727"/>
      <c r="NJ11" s="1727"/>
      <c r="NK11" s="1727"/>
      <c r="NL11" s="1727"/>
      <c r="NM11" s="1727"/>
      <c r="NN11" s="1727"/>
      <c r="NO11" s="1727"/>
      <c r="NP11" s="1727"/>
      <c r="NQ11" s="1727"/>
      <c r="NR11" s="1727"/>
      <c r="NS11" s="1727"/>
      <c r="NT11" s="1727"/>
      <c r="NU11" s="1727"/>
      <c r="NV11" s="1727"/>
      <c r="NW11" s="1727"/>
      <c r="NX11" s="1727"/>
      <c r="NY11" s="1727"/>
      <c r="NZ11" s="1727"/>
      <c r="OA11" s="1727"/>
      <c r="OB11" s="1727"/>
      <c r="OC11" s="1727"/>
      <c r="OD11" s="1727"/>
      <c r="OE11" s="1727"/>
      <c r="OF11" s="1727"/>
      <c r="OG11" s="1727"/>
      <c r="OH11" s="1727"/>
      <c r="OI11" s="1727"/>
      <c r="OJ11" s="1727"/>
      <c r="OK11" s="1727"/>
      <c r="OL11" s="1727"/>
      <c r="OM11" s="1727"/>
      <c r="ON11" s="1727"/>
      <c r="OO11" s="1727"/>
      <c r="OP11" s="1727"/>
      <c r="OQ11" s="1727"/>
      <c r="OR11" s="1727"/>
      <c r="OS11" s="1727"/>
      <c r="OT11" s="1727"/>
      <c r="OU11" s="1727"/>
      <c r="OV11" s="1727"/>
      <c r="OW11" s="1727"/>
      <c r="OX11" s="1727"/>
      <c r="OY11" s="1727"/>
      <c r="OZ11" s="1727"/>
      <c r="PA11" s="1727"/>
      <c r="PB11" s="1727"/>
      <c r="PC11" s="1727"/>
      <c r="PD11" s="1727"/>
      <c r="PE11" s="1727"/>
      <c r="PF11" s="1727"/>
      <c r="PG11" s="1727"/>
      <c r="PH11" s="1727"/>
      <c r="PI11" s="1727"/>
      <c r="PJ11" s="1727"/>
      <c r="PK11" s="1727"/>
      <c r="PL11" s="1727"/>
      <c r="PM11" s="1727"/>
      <c r="PN11" s="1727"/>
      <c r="PO11" s="1727"/>
      <c r="PP11" s="1727"/>
      <c r="PQ11" s="1727"/>
      <c r="PR11" s="1727"/>
      <c r="PS11" s="1727"/>
      <c r="PT11" s="1727"/>
      <c r="PU11" s="1727"/>
      <c r="PV11" s="1727"/>
      <c r="PW11" s="1727"/>
      <c r="PX11" s="1727"/>
      <c r="PY11" s="1727"/>
      <c r="PZ11" s="1727"/>
      <c r="QA11" s="1727"/>
      <c r="QB11" s="1727"/>
      <c r="QC11" s="1727"/>
      <c r="QD11" s="1727"/>
      <c r="QE11" s="1727"/>
      <c r="QF11" s="1727"/>
      <c r="QG11" s="1727"/>
      <c r="QH11" s="1727"/>
      <c r="QI11" s="1727"/>
      <c r="QJ11" s="1727"/>
      <c r="QK11" s="1727"/>
      <c r="QL11" s="1727"/>
      <c r="QM11" s="1727"/>
      <c r="QN11" s="1727"/>
      <c r="QO11" s="1727"/>
      <c r="QP11" s="1727"/>
      <c r="QQ11" s="1727"/>
      <c r="QR11" s="1727"/>
      <c r="QS11" s="1727"/>
      <c r="QT11" s="1727"/>
      <c r="QU11" s="1727"/>
      <c r="QV11" s="1727"/>
      <c r="QW11" s="1727"/>
      <c r="QX11" s="1727"/>
      <c r="QY11" s="1727"/>
      <c r="QZ11" s="1727"/>
      <c r="RA11" s="1727"/>
      <c r="RB11" s="1727"/>
      <c r="RC11" s="1727"/>
      <c r="RD11" s="1727"/>
      <c r="RE11" s="1727"/>
      <c r="RF11" s="1727"/>
      <c r="RG11" s="1727"/>
      <c r="RH11" s="1727"/>
      <c r="RI11" s="1727"/>
      <c r="RJ11" s="1727"/>
      <c r="RK11" s="1727"/>
      <c r="RL11" s="1727"/>
      <c r="RM11" s="1727"/>
      <c r="RN11" s="1727"/>
      <c r="RO11" s="1727"/>
      <c r="RP11" s="1727"/>
      <c r="RQ11" s="1727"/>
      <c r="RR11" s="1727"/>
      <c r="RS11" s="1727"/>
      <c r="RT11" s="1727"/>
      <c r="RU11" s="1727"/>
      <c r="RV11" s="1727"/>
      <c r="RW11" s="1727"/>
      <c r="RX11" s="1727"/>
      <c r="RY11" s="1727"/>
      <c r="RZ11" s="1727"/>
      <c r="SA11" s="1727"/>
      <c r="SB11" s="1727"/>
      <c r="SC11" s="1727"/>
      <c r="SD11" s="1727"/>
      <c r="SE11" s="1727"/>
      <c r="SF11" s="1727"/>
      <c r="SG11" s="1727"/>
      <c r="SH11" s="1727"/>
      <c r="SI11" s="1727"/>
      <c r="SJ11" s="1727"/>
      <c r="SK11" s="1727"/>
      <c r="SL11" s="1727"/>
      <c r="SM11" s="1727"/>
      <c r="SN11" s="1727"/>
      <c r="SO11" s="1727"/>
      <c r="SP11" s="1727"/>
      <c r="SQ11" s="1727"/>
      <c r="SR11" s="1727"/>
      <c r="SS11" s="1727"/>
      <c r="ST11" s="1727"/>
      <c r="SU11" s="1727"/>
      <c r="SV11" s="1727"/>
      <c r="SW11" s="1727"/>
      <c r="SX11" s="1727"/>
      <c r="SY11" s="1727"/>
      <c r="SZ11" s="1727"/>
      <c r="TA11" s="1727"/>
      <c r="TB11" s="1727"/>
      <c r="TC11" s="1727"/>
      <c r="TD11" s="1727"/>
      <c r="TE11" s="1727"/>
      <c r="TF11" s="1727"/>
      <c r="TG11" s="1727"/>
      <c r="TH11" s="1727"/>
      <c r="TI11" s="1727"/>
      <c r="TJ11" s="1727"/>
      <c r="TK11" s="1727"/>
      <c r="TL11" s="1727"/>
      <c r="TM11" s="1727"/>
      <c r="TN11" s="1727"/>
      <c r="TO11" s="1727"/>
      <c r="TP11" s="1727"/>
      <c r="TQ11" s="1727"/>
      <c r="TR11" s="1727"/>
      <c r="TS11" s="1727"/>
      <c r="TT11" s="1727"/>
      <c r="TU11" s="1727"/>
      <c r="TV11" s="1727"/>
      <c r="TW11" s="1727"/>
      <c r="TX11" s="1727"/>
      <c r="TY11" s="1727"/>
      <c r="TZ11" s="1727"/>
      <c r="UA11" s="1727"/>
      <c r="UB11" s="1727"/>
      <c r="UC11" s="1727"/>
      <c r="UD11" s="1727"/>
      <c r="UE11" s="1727"/>
      <c r="UF11" s="1727"/>
      <c r="UG11" s="1727"/>
      <c r="UH11" s="1727"/>
      <c r="UI11" s="1727"/>
      <c r="UJ11" s="1727"/>
      <c r="UK11" s="1727"/>
      <c r="UL11" s="1727"/>
      <c r="UM11" s="1727"/>
      <c r="UN11" s="1727"/>
      <c r="UO11" s="1727"/>
      <c r="UP11" s="1727"/>
      <c r="UQ11" s="1727"/>
      <c r="UR11" s="1727"/>
      <c r="US11" s="1727"/>
      <c r="UT11" s="1727"/>
      <c r="UU11" s="1727"/>
      <c r="UV11" s="1727"/>
      <c r="UW11" s="1727"/>
      <c r="UX11" s="1727"/>
      <c r="UY11" s="1727"/>
      <c r="UZ11" s="1727"/>
      <c r="VA11" s="1727"/>
      <c r="VB11" s="1727"/>
      <c r="VC11" s="1727"/>
      <c r="VD11" s="1727"/>
      <c r="VE11" s="1727"/>
      <c r="VF11" s="1727"/>
      <c r="VG11" s="1727"/>
      <c r="VH11" s="1727"/>
      <c r="VI11" s="1727"/>
      <c r="VJ11" s="1727"/>
      <c r="VK11" s="1727"/>
      <c r="VL11" s="1727"/>
      <c r="VM11" s="1727"/>
      <c r="VN11" s="1727"/>
      <c r="VO11" s="1727"/>
      <c r="VP11" s="1727"/>
      <c r="VQ11" s="1727"/>
      <c r="VR11" s="1727"/>
      <c r="VS11" s="1727"/>
      <c r="VT11" s="1727"/>
      <c r="VU11" s="1727"/>
      <c r="VV11" s="1727"/>
      <c r="VW11" s="1727"/>
      <c r="VX11" s="1727"/>
      <c r="VY11" s="1727"/>
      <c r="VZ11" s="1727"/>
      <c r="WA11" s="1727"/>
      <c r="WB11" s="1727"/>
      <c r="WC11" s="1727"/>
      <c r="WD11" s="1727"/>
      <c r="WE11" s="1727"/>
      <c r="WF11" s="1727"/>
      <c r="WG11" s="1727"/>
      <c r="WH11" s="1727"/>
      <c r="WI11" s="1727"/>
      <c r="WJ11" s="1727"/>
      <c r="WK11" s="1727"/>
      <c r="WL11" s="1727"/>
      <c r="WM11" s="1727"/>
      <c r="WN11" s="1727"/>
      <c r="WO11" s="1727"/>
      <c r="WP11" s="1727"/>
      <c r="WQ11" s="1727"/>
      <c r="WR11" s="1727"/>
      <c r="WS11" s="1727"/>
      <c r="WT11" s="1727"/>
      <c r="WU11" s="1727"/>
      <c r="WV11" s="1727"/>
      <c r="WW11" s="1727"/>
      <c r="WX11" s="1727"/>
      <c r="WY11" s="1727"/>
      <c r="WZ11" s="1727"/>
      <c r="XA11" s="1727"/>
      <c r="XB11" s="1727"/>
      <c r="XC11" s="1727"/>
      <c r="XD11" s="1727"/>
      <c r="XE11" s="1727"/>
      <c r="XF11" s="1727"/>
      <c r="XG11" s="1727"/>
      <c r="XH11" s="1727"/>
      <c r="XI11" s="1727"/>
      <c r="XJ11" s="1727"/>
      <c r="XK11" s="1727"/>
      <c r="XL11" s="1727"/>
      <c r="XM11" s="1727"/>
      <c r="XN11" s="1727"/>
      <c r="XO11" s="1727"/>
      <c r="XP11" s="1727"/>
      <c r="XQ11" s="1727"/>
      <c r="XR11" s="1727"/>
      <c r="XS11" s="1727"/>
      <c r="XT11" s="1727"/>
      <c r="XU11" s="1727"/>
      <c r="XV11" s="1727"/>
      <c r="XW11" s="1727"/>
      <c r="XX11" s="1727"/>
      <c r="XY11" s="1727"/>
      <c r="XZ11" s="1727"/>
      <c r="YA11" s="1727"/>
      <c r="YB11" s="1727"/>
      <c r="YC11" s="1727"/>
      <c r="YD11" s="1727"/>
      <c r="YE11" s="1727"/>
      <c r="YF11" s="1727"/>
      <c r="YG11" s="1727"/>
      <c r="YH11" s="1727"/>
      <c r="YI11" s="1727"/>
      <c r="YJ11" s="1727"/>
      <c r="YK11" s="1727"/>
      <c r="YL11" s="1727"/>
      <c r="YM11" s="1727"/>
      <c r="YN11" s="1727"/>
      <c r="YO11" s="1727"/>
      <c r="YP11" s="1727"/>
      <c r="YQ11" s="1727"/>
      <c r="YR11" s="1727"/>
      <c r="YS11" s="1727"/>
      <c r="YT11" s="1727"/>
      <c r="YU11" s="1727"/>
      <c r="YV11" s="1727"/>
      <c r="YW11" s="1727"/>
      <c r="YX11" s="1727"/>
      <c r="YY11" s="1727"/>
      <c r="YZ11" s="1727"/>
      <c r="ZA11" s="1727"/>
      <c r="ZB11" s="1727"/>
      <c r="ZC11" s="1727"/>
      <c r="ZD11" s="1727"/>
      <c r="ZE11" s="1727"/>
      <c r="ZF11" s="1727"/>
      <c r="ZG11" s="1727"/>
      <c r="ZH11" s="1727"/>
      <c r="ZI11" s="1727"/>
      <c r="ZJ11" s="1727"/>
      <c r="ZK11" s="1727"/>
      <c r="ZL11" s="1727"/>
      <c r="ZM11" s="1727"/>
      <c r="ZN11" s="1727"/>
      <c r="ZO11" s="1727"/>
      <c r="ZP11" s="1727"/>
      <c r="ZQ11" s="1727"/>
      <c r="ZR11" s="1727"/>
      <c r="ZS11" s="1727"/>
      <c r="ZT11" s="1727"/>
      <c r="ZU11" s="1727"/>
      <c r="ZV11" s="1727"/>
      <c r="ZW11" s="1727"/>
      <c r="ZX11" s="1727"/>
      <c r="ZY11" s="1727"/>
      <c r="ZZ11" s="1727"/>
      <c r="AAA11" s="1727"/>
      <c r="AAB11" s="1727"/>
      <c r="AAC11" s="1727"/>
      <c r="AAD11" s="1727"/>
      <c r="AAE11" s="1727"/>
      <c r="AAF11" s="1727"/>
      <c r="AAG11" s="1727"/>
      <c r="AAH11" s="1727"/>
      <c r="AAI11" s="1727"/>
      <c r="AAJ11" s="1727"/>
      <c r="AAK11" s="1727"/>
      <c r="AAL11" s="1727"/>
      <c r="AAM11" s="1727"/>
      <c r="AAN11" s="1727"/>
      <c r="AAO11" s="1727"/>
      <c r="AAP11" s="1727"/>
      <c r="AAQ11" s="1727"/>
      <c r="AAR11" s="1727"/>
      <c r="AAS11" s="1727"/>
      <c r="AAT11" s="1727"/>
      <c r="AAU11" s="1727"/>
      <c r="AAV11" s="1727"/>
      <c r="AAW11" s="1727"/>
      <c r="AAX11" s="1727"/>
      <c r="AAY11" s="1727"/>
      <c r="AAZ11" s="1727"/>
      <c r="ABA11" s="1727"/>
      <c r="ABB11" s="1727"/>
      <c r="ABC11" s="1727"/>
      <c r="ABD11" s="1727"/>
      <c r="ABE11" s="1727"/>
      <c r="ABF11" s="1727"/>
      <c r="ABG11" s="1727"/>
      <c r="ABH11" s="1727"/>
      <c r="ABI11" s="1727"/>
      <c r="ABJ11" s="1727"/>
      <c r="ABK11" s="1727"/>
      <c r="ABL11" s="1727"/>
      <c r="ABM11" s="1727"/>
      <c r="ABN11" s="1727"/>
      <c r="ABO11" s="1727"/>
      <c r="ABP11" s="1727"/>
      <c r="ABQ11" s="1727"/>
      <c r="ABR11" s="1727"/>
      <c r="ABS11" s="1727"/>
      <c r="ABT11" s="1727"/>
      <c r="ABU11" s="1727"/>
      <c r="ABV11" s="1727"/>
      <c r="ABW11" s="1727"/>
      <c r="ABX11" s="1727"/>
      <c r="ABY11" s="1727"/>
      <c r="ABZ11" s="1727"/>
      <c r="ACA11" s="1727"/>
      <c r="ACB11" s="1727"/>
      <c r="ACC11" s="1727"/>
      <c r="ACD11" s="1727"/>
      <c r="ACE11" s="1727"/>
      <c r="ACF11" s="1727"/>
      <c r="ACG11" s="1727"/>
      <c r="ACH11" s="1727"/>
      <c r="ACI11" s="1727"/>
      <c r="ACJ11" s="1727"/>
      <c r="ACK11" s="1727"/>
      <c r="ACL11" s="1727"/>
      <c r="ACM11" s="1727"/>
      <c r="ACN11" s="1727"/>
      <c r="ACO11" s="1727"/>
      <c r="ACP11" s="1727"/>
      <c r="ACQ11" s="1727"/>
      <c r="ACR11" s="1727"/>
      <c r="ACS11" s="1727"/>
      <c r="ACT11" s="1727"/>
      <c r="ACU11" s="1727"/>
      <c r="ACV11" s="1727"/>
      <c r="ACW11" s="1727"/>
      <c r="ACX11" s="1727"/>
      <c r="ACY11" s="1727"/>
      <c r="ACZ11" s="1727"/>
      <c r="ADA11" s="1727"/>
      <c r="ADB11" s="1727"/>
      <c r="ADC11" s="1727"/>
      <c r="ADD11" s="1727"/>
      <c r="ADE11" s="1727"/>
      <c r="ADF11" s="1727"/>
      <c r="ADG11" s="1727"/>
      <c r="ADH11" s="1727"/>
      <c r="ADI11" s="1727"/>
      <c r="ADJ11" s="1727"/>
      <c r="ADK11" s="1727"/>
      <c r="ADL11" s="1727"/>
      <c r="ADM11" s="1727"/>
      <c r="ADN11" s="1727"/>
      <c r="ADO11" s="1727"/>
      <c r="ADP11" s="1727"/>
      <c r="ADQ11" s="1727"/>
      <c r="ADR11" s="1727"/>
      <c r="ADS11" s="1727"/>
      <c r="ADT11" s="1727"/>
      <c r="ADU11" s="1727"/>
      <c r="ADV11" s="1727"/>
      <c r="ADW11" s="1727"/>
      <c r="ADX11" s="1727"/>
      <c r="ADY11" s="1727"/>
      <c r="ADZ11" s="1727"/>
      <c r="AEA11" s="1727"/>
      <c r="AEB11" s="1727"/>
      <c r="AEC11" s="1727"/>
      <c r="AED11" s="1727"/>
      <c r="AEE11" s="1727"/>
      <c r="AEF11" s="1727"/>
      <c r="AEG11" s="1727"/>
      <c r="AEH11" s="1727"/>
      <c r="AEI11" s="1727"/>
      <c r="AEJ11" s="1727"/>
      <c r="AEK11" s="1727"/>
      <c r="AEL11" s="1727"/>
      <c r="AEM11" s="1727"/>
      <c r="AEN11" s="1727"/>
      <c r="AEO11" s="1727"/>
      <c r="AEP11" s="1727"/>
      <c r="AEQ11" s="1727"/>
      <c r="AER11" s="1727"/>
      <c r="AES11" s="1727"/>
      <c r="AET11" s="1727"/>
      <c r="AEU11" s="1727"/>
      <c r="AEV11" s="1727"/>
      <c r="AEW11" s="1727"/>
      <c r="AEX11" s="1727"/>
      <c r="AEY11" s="1727"/>
      <c r="AEZ11" s="1727"/>
      <c r="AFA11" s="1727"/>
      <c r="AFB11" s="1727"/>
      <c r="AFC11" s="1727"/>
      <c r="AFD11" s="1727"/>
      <c r="AFE11" s="1727"/>
      <c r="AFF11" s="1727"/>
      <c r="AFG11" s="1727"/>
      <c r="AFH11" s="1727"/>
      <c r="AFI11" s="1727"/>
      <c r="AFJ11" s="1727"/>
      <c r="AFK11" s="1727"/>
      <c r="AFL11" s="1727"/>
      <c r="AFM11" s="1727"/>
      <c r="AFN11" s="1727"/>
      <c r="AFO11" s="1727"/>
      <c r="AFP11" s="1727"/>
      <c r="AFQ11" s="1727"/>
      <c r="AFR11" s="1727"/>
      <c r="AFS11" s="1727"/>
      <c r="AFT11" s="1727"/>
      <c r="AFU11" s="1727"/>
      <c r="AFV11" s="1727"/>
      <c r="AFW11" s="1727"/>
      <c r="AFX11" s="1727"/>
      <c r="AFY11" s="1727"/>
      <c r="AFZ11" s="1727"/>
      <c r="AGA11" s="1727"/>
      <c r="AGB11" s="1727"/>
      <c r="AGC11" s="1727"/>
      <c r="AGD11" s="1727"/>
      <c r="AGE11" s="1727"/>
      <c r="AGF11" s="1727"/>
      <c r="AGG11" s="1727"/>
      <c r="AGH11" s="1727"/>
      <c r="AGI11" s="1727"/>
      <c r="AGJ11" s="1727"/>
      <c r="AGK11" s="1727"/>
      <c r="AGL11" s="1727"/>
      <c r="AGM11" s="1727"/>
      <c r="AGN11" s="1727"/>
      <c r="AGO11" s="1727"/>
      <c r="AGP11" s="1727"/>
      <c r="AGQ11" s="1727"/>
      <c r="AGR11" s="1727"/>
      <c r="AGS11" s="1727"/>
      <c r="AGT11" s="1727"/>
      <c r="AGU11" s="1727"/>
      <c r="AGV11" s="1727"/>
      <c r="AGW11" s="1727"/>
      <c r="AGX11" s="1727"/>
      <c r="AGY11" s="1727"/>
      <c r="AGZ11" s="1727"/>
      <c r="AHA11" s="1727"/>
      <c r="AHB11" s="1727"/>
      <c r="AHC11" s="1727"/>
      <c r="AHD11" s="1727"/>
      <c r="AHE11" s="1727"/>
      <c r="AHF11" s="1727"/>
      <c r="AHG11" s="1727"/>
      <c r="AHH11" s="1727"/>
      <c r="AHI11" s="1727"/>
      <c r="AHJ11" s="1727"/>
      <c r="AHK11" s="1727"/>
      <c r="AHL11" s="1727"/>
      <c r="AHM11" s="1727"/>
      <c r="AHN11" s="1727"/>
      <c r="AHO11" s="1727"/>
      <c r="AHP11" s="1727"/>
      <c r="AHQ11" s="1727"/>
      <c r="AHR11" s="1727"/>
      <c r="AHS11" s="1727"/>
      <c r="AHT11" s="1727"/>
      <c r="AHU11" s="1727"/>
      <c r="AHV11" s="1727"/>
      <c r="AHW11" s="1727"/>
      <c r="AHX11" s="1727"/>
      <c r="AHY11" s="1727"/>
      <c r="AHZ11" s="1727"/>
      <c r="AIA11" s="1727"/>
      <c r="AIB11" s="1727"/>
      <c r="AIC11" s="1727"/>
      <c r="AID11" s="1727"/>
      <c r="AIE11" s="1727"/>
      <c r="AIF11" s="1727"/>
      <c r="AIG11" s="1727"/>
      <c r="AIH11" s="1727"/>
      <c r="AII11" s="1727"/>
      <c r="AIJ11" s="1727"/>
      <c r="AIK11" s="1727"/>
      <c r="AIL11" s="1727"/>
      <c r="AIM11" s="1727"/>
      <c r="AIN11" s="1727"/>
      <c r="AIO11" s="1727"/>
      <c r="AIP11" s="1727"/>
      <c r="AIQ11" s="1727"/>
      <c r="AIR11" s="1727"/>
      <c r="AIS11" s="1727"/>
      <c r="AIT11" s="1727"/>
      <c r="AIU11" s="1727"/>
      <c r="AIV11" s="1727"/>
      <c r="AIW11" s="1727"/>
      <c r="AIX11" s="1727"/>
      <c r="AIY11" s="1727"/>
      <c r="AIZ11" s="1727"/>
      <c r="AJA11" s="1727"/>
      <c r="AJB11" s="1727"/>
      <c r="AJC11" s="1727"/>
      <c r="AJD11" s="1727"/>
      <c r="AJE11" s="1727"/>
      <c r="AJF11" s="1727"/>
      <c r="AJG11" s="1727"/>
      <c r="AJH11" s="1727"/>
      <c r="AJI11" s="1727"/>
      <c r="AJJ11" s="1727"/>
      <c r="AJK11" s="1727"/>
      <c r="AJL11" s="1727"/>
      <c r="AJM11" s="1727"/>
      <c r="AJN11" s="1727"/>
      <c r="AJO11" s="1727"/>
      <c r="AJP11" s="1727"/>
      <c r="AJQ11" s="1727"/>
      <c r="AJR11" s="1727"/>
      <c r="AJS11" s="1727"/>
      <c r="AJT11" s="1727"/>
      <c r="AJU11" s="1727"/>
      <c r="AJV11" s="1727"/>
      <c r="AJW11" s="1727"/>
      <c r="AJX11" s="1727"/>
      <c r="AJY11" s="1727"/>
      <c r="AJZ11" s="1727"/>
      <c r="AKA11" s="1727"/>
      <c r="AKB11" s="1727"/>
      <c r="AKC11" s="1727"/>
      <c r="AKD11" s="1727"/>
      <c r="AKE11" s="1727"/>
      <c r="AKF11" s="1727"/>
      <c r="AKG11" s="1727"/>
      <c r="AKH11" s="1727"/>
      <c r="AKI11" s="1727"/>
      <c r="AKJ11" s="1727"/>
      <c r="AKK11" s="1727"/>
      <c r="AKL11" s="1727"/>
      <c r="AKM11" s="1727"/>
      <c r="AKN11" s="1727"/>
      <c r="AKO11" s="1727"/>
      <c r="AKP11" s="1727"/>
      <c r="AKQ11" s="1727"/>
      <c r="AKR11" s="1727"/>
      <c r="AKS11" s="1727"/>
      <c r="AKT11" s="1727"/>
      <c r="AKU11" s="1727"/>
      <c r="AKV11" s="1727"/>
      <c r="AKW11" s="1727"/>
      <c r="AKX11" s="1727"/>
      <c r="AKY11" s="1727"/>
      <c r="AKZ11" s="1727"/>
      <c r="ALA11" s="1727"/>
      <c r="ALB11" s="1727"/>
      <c r="ALC11" s="1727"/>
      <c r="ALD11" s="1727"/>
      <c r="ALE11" s="1727"/>
      <c r="ALF11" s="1727"/>
      <c r="ALG11" s="1727"/>
      <c r="ALH11" s="1727"/>
      <c r="ALI11" s="1727"/>
      <c r="ALJ11" s="1727"/>
      <c r="ALK11" s="1727"/>
      <c r="ALL11" s="1727"/>
      <c r="ALM11" s="1727"/>
      <c r="ALN11" s="1727"/>
      <c r="ALO11" s="1727"/>
      <c r="ALP11" s="1727"/>
      <c r="ALQ11" s="1727"/>
      <c r="ALR11" s="1727"/>
      <c r="ALS11" s="1727"/>
      <c r="ALT11" s="1727"/>
      <c r="ALU11" s="1727"/>
      <c r="ALV11" s="1727"/>
      <c r="ALW11" s="1727"/>
      <c r="ALX11" s="1727"/>
      <c r="ALY11" s="1727"/>
      <c r="ALZ11" s="1727"/>
      <c r="AMA11" s="1727"/>
      <c r="AMB11" s="1727"/>
      <c r="AMC11" s="1727"/>
      <c r="AMD11" s="1727"/>
      <c r="AME11" s="1727"/>
      <c r="AMF11" s="1727"/>
      <c r="AMG11" s="1727"/>
      <c r="AMH11" s="1727"/>
      <c r="AMI11" s="1727"/>
      <c r="AMJ11" s="1727"/>
      <c r="AMK11" s="1727"/>
    </row>
    <row r="12" spans="1:1025" s="1758" customFormat="1" ht="30" customHeight="1">
      <c r="A12" s="1755" t="s">
        <v>3862</v>
      </c>
      <c r="B12" s="1755" t="s">
        <v>3863</v>
      </c>
      <c r="C12" s="1755" t="s">
        <v>647</v>
      </c>
      <c r="D12" s="1755" t="s">
        <v>3946</v>
      </c>
      <c r="E12" s="1755" t="s">
        <v>3947</v>
      </c>
      <c r="F12" s="1755" t="s">
        <v>3948</v>
      </c>
      <c r="G12" s="1756" t="s">
        <v>3949</v>
      </c>
      <c r="H12" s="1755"/>
      <c r="I12" s="1755"/>
      <c r="J12" s="1755"/>
      <c r="K12" s="1755"/>
      <c r="L12" s="1755"/>
      <c r="M12" s="1755"/>
      <c r="N12" s="1755"/>
      <c r="O12" s="1755"/>
      <c r="P12" s="1755" t="s">
        <v>3950</v>
      </c>
      <c r="Q12" s="1755" t="s">
        <v>3951</v>
      </c>
      <c r="R12" s="1738">
        <v>0</v>
      </c>
      <c r="S12" s="1755" t="s">
        <v>3952</v>
      </c>
      <c r="T12" s="1756" t="s">
        <v>3953</v>
      </c>
      <c r="U12" s="1755" t="s">
        <v>1519</v>
      </c>
      <c r="V12" s="1755" t="s">
        <v>3928</v>
      </c>
      <c r="W12" s="1755" t="s">
        <v>3941</v>
      </c>
      <c r="X12" s="1755" t="s">
        <v>3874</v>
      </c>
      <c r="Y12" s="1755" t="s">
        <v>3889</v>
      </c>
      <c r="Z12" s="1765">
        <v>3700000</v>
      </c>
      <c r="AA12" s="1755" t="s">
        <v>1146</v>
      </c>
      <c r="AB12" s="1756" t="s">
        <v>3955</v>
      </c>
      <c r="AC12" s="1756" t="s">
        <v>3956</v>
      </c>
      <c r="AD12" s="1755" t="s">
        <v>3879</v>
      </c>
      <c r="AE12" s="1755" t="s">
        <v>3880</v>
      </c>
      <c r="AF12" s="1755" t="s">
        <v>3881</v>
      </c>
      <c r="AG12" s="1755"/>
      <c r="AH12" s="1755"/>
      <c r="AI12" s="1755"/>
      <c r="AJ12" s="1755"/>
      <c r="AK12" s="1755"/>
      <c r="AL12" s="1755">
        <v>0</v>
      </c>
      <c r="AM12" s="1755"/>
      <c r="AN12" s="1755"/>
      <c r="AO12" s="1738">
        <v>0</v>
      </c>
      <c r="AP12" s="1179" t="s">
        <v>4219</v>
      </c>
      <c r="AQ12" s="1755"/>
      <c r="AR12" s="1755"/>
      <c r="AS12" s="1755"/>
      <c r="AT12" s="1755"/>
      <c r="AU12" s="1755"/>
      <c r="AV12" s="1755"/>
      <c r="AW12" s="1755"/>
      <c r="AX12" s="1755"/>
      <c r="AY12" s="1755"/>
      <c r="AZ12" s="1755"/>
      <c r="BA12" s="1755" t="s">
        <v>3891</v>
      </c>
      <c r="BB12" s="1757"/>
      <c r="BC12" s="1757"/>
      <c r="BD12" s="1757"/>
      <c r="BE12" s="1757"/>
      <c r="BF12" s="1757"/>
      <c r="BG12" s="1757"/>
      <c r="BH12" s="1757"/>
      <c r="BI12" s="1757"/>
      <c r="BJ12" s="1757"/>
      <c r="BK12" s="1757"/>
      <c r="BL12" s="1757"/>
      <c r="BM12" s="1757"/>
      <c r="BN12" s="1757"/>
      <c r="BO12" s="1757"/>
      <c r="BP12" s="1757"/>
      <c r="BQ12" s="1757"/>
      <c r="BR12" s="1757"/>
      <c r="BS12" s="1757"/>
      <c r="BT12" s="1757"/>
      <c r="BU12" s="1757"/>
      <c r="BV12" s="1757"/>
      <c r="BW12" s="1757"/>
      <c r="BX12" s="1757"/>
      <c r="BY12" s="1757"/>
      <c r="BZ12" s="1757"/>
      <c r="CA12" s="1757"/>
      <c r="CB12" s="1757"/>
      <c r="CC12" s="1757"/>
      <c r="CD12" s="1757"/>
      <c r="CE12" s="1757"/>
      <c r="CF12" s="1757"/>
      <c r="CG12" s="1757"/>
      <c r="CH12" s="1757"/>
      <c r="CI12" s="1757"/>
      <c r="CJ12" s="1757"/>
      <c r="CK12" s="1757"/>
      <c r="CL12" s="1757"/>
      <c r="CM12" s="1757"/>
      <c r="CN12" s="1757"/>
      <c r="CO12" s="1757"/>
      <c r="CP12" s="1757"/>
      <c r="CQ12" s="1757"/>
      <c r="CR12" s="1757"/>
      <c r="CS12" s="1757"/>
      <c r="CT12" s="1757"/>
      <c r="CU12" s="1757"/>
      <c r="CV12" s="1757"/>
      <c r="CW12" s="1757"/>
      <c r="CX12" s="1757"/>
      <c r="CY12" s="1757"/>
      <c r="CZ12" s="1757"/>
      <c r="DA12" s="1757"/>
      <c r="DB12" s="1757"/>
      <c r="DC12" s="1757"/>
      <c r="DD12" s="1757"/>
      <c r="DE12" s="1757"/>
      <c r="DF12" s="1757"/>
      <c r="DG12" s="1757"/>
      <c r="DH12" s="1757"/>
      <c r="DI12" s="1757"/>
      <c r="DJ12" s="1757"/>
      <c r="DK12" s="1757"/>
      <c r="DL12" s="1757"/>
      <c r="DM12" s="1757"/>
      <c r="DN12" s="1757"/>
      <c r="DO12" s="1757"/>
      <c r="DP12" s="1757"/>
      <c r="DQ12" s="1757"/>
      <c r="DR12" s="1757"/>
      <c r="DS12" s="1757"/>
      <c r="DT12" s="1757"/>
      <c r="DU12" s="1757"/>
      <c r="DV12" s="1757"/>
      <c r="DW12" s="1757"/>
      <c r="DX12" s="1757"/>
      <c r="DY12" s="1757"/>
      <c r="DZ12" s="1757"/>
      <c r="EA12" s="1757"/>
      <c r="EB12" s="1757"/>
      <c r="EC12" s="1757"/>
      <c r="ED12" s="1757"/>
      <c r="EE12" s="1757"/>
      <c r="EF12" s="1757"/>
      <c r="EG12" s="1757"/>
      <c r="EH12" s="1757"/>
      <c r="EI12" s="1757"/>
      <c r="EJ12" s="1757"/>
      <c r="EK12" s="1757"/>
      <c r="EL12" s="1757"/>
      <c r="EM12" s="1757"/>
      <c r="EN12" s="1757"/>
      <c r="EO12" s="1757"/>
      <c r="EP12" s="1757"/>
      <c r="EQ12" s="1757"/>
      <c r="ER12" s="1757"/>
      <c r="ES12" s="1757"/>
      <c r="ET12" s="1757"/>
      <c r="EU12" s="1757"/>
      <c r="EV12" s="1757"/>
      <c r="EW12" s="1757"/>
      <c r="EX12" s="1757"/>
      <c r="EY12" s="1757"/>
      <c r="EZ12" s="1757"/>
      <c r="FA12" s="1757"/>
      <c r="FB12" s="1757"/>
      <c r="FC12" s="1757"/>
      <c r="FD12" s="1757"/>
      <c r="FE12" s="1757"/>
      <c r="FF12" s="1757"/>
      <c r="FG12" s="1757"/>
      <c r="FH12" s="1757"/>
      <c r="FI12" s="1757"/>
      <c r="FJ12" s="1757"/>
      <c r="FK12" s="1757"/>
      <c r="FL12" s="1757"/>
      <c r="FM12" s="1757"/>
      <c r="FN12" s="1757"/>
      <c r="FO12" s="1757"/>
      <c r="FP12" s="1757"/>
      <c r="FQ12" s="1757"/>
      <c r="FR12" s="1757"/>
      <c r="FS12" s="1757"/>
      <c r="FT12" s="1757"/>
      <c r="FU12" s="1757"/>
      <c r="FV12" s="1757"/>
      <c r="FW12" s="1757"/>
      <c r="FX12" s="1757"/>
      <c r="FY12" s="1757"/>
      <c r="FZ12" s="1757"/>
      <c r="GA12" s="1757"/>
      <c r="GB12" s="1757"/>
      <c r="GC12" s="1757"/>
      <c r="GD12" s="1757"/>
      <c r="GE12" s="1757"/>
      <c r="GF12" s="1757"/>
      <c r="GG12" s="1757"/>
      <c r="GH12" s="1757"/>
      <c r="GI12" s="1757"/>
      <c r="GJ12" s="1757"/>
      <c r="GK12" s="1757"/>
      <c r="GL12" s="1757"/>
      <c r="GM12" s="1757"/>
      <c r="GN12" s="1757"/>
      <c r="GO12" s="1757"/>
      <c r="GP12" s="1757"/>
      <c r="GQ12" s="1757"/>
      <c r="GR12" s="1757"/>
      <c r="GS12" s="1757"/>
      <c r="GT12" s="1757"/>
      <c r="GU12" s="1757"/>
      <c r="GV12" s="1757"/>
      <c r="GW12" s="1757"/>
      <c r="GX12" s="1757"/>
      <c r="GY12" s="1757"/>
      <c r="GZ12" s="1757"/>
      <c r="HA12" s="1757"/>
      <c r="HB12" s="1757"/>
      <c r="HC12" s="1757"/>
      <c r="HD12" s="1757"/>
      <c r="HE12" s="1757"/>
      <c r="HF12" s="1757"/>
      <c r="HG12" s="1757"/>
      <c r="HH12" s="1757"/>
      <c r="HI12" s="1757"/>
      <c r="HJ12" s="1757"/>
      <c r="HK12" s="1757"/>
      <c r="HL12" s="1757"/>
      <c r="HM12" s="1757"/>
      <c r="HN12" s="1757"/>
      <c r="HO12" s="1757"/>
      <c r="HP12" s="1757"/>
      <c r="HQ12" s="1757"/>
      <c r="HR12" s="1757"/>
      <c r="HS12" s="1757"/>
      <c r="HT12" s="1757"/>
      <c r="HU12" s="1757"/>
      <c r="HV12" s="1757"/>
      <c r="HW12" s="1757"/>
      <c r="HX12" s="1757"/>
      <c r="HY12" s="1757"/>
      <c r="HZ12" s="1757"/>
      <c r="IA12" s="1757"/>
      <c r="IB12" s="1757"/>
      <c r="IC12" s="1757"/>
      <c r="ID12" s="1757"/>
      <c r="IE12" s="1757"/>
      <c r="IF12" s="1757"/>
      <c r="IG12" s="1757"/>
      <c r="IH12" s="1757"/>
      <c r="II12" s="1757"/>
      <c r="IJ12" s="1757"/>
      <c r="IK12" s="1757"/>
      <c r="IL12" s="1757"/>
      <c r="IM12" s="1757"/>
      <c r="IN12" s="1757"/>
      <c r="IO12" s="1757"/>
      <c r="IP12" s="1757"/>
      <c r="IQ12" s="1757"/>
      <c r="IR12" s="1757"/>
      <c r="IS12" s="1757"/>
      <c r="IT12" s="1757"/>
      <c r="IU12" s="1757"/>
      <c r="IV12" s="1757"/>
      <c r="IW12" s="1757"/>
      <c r="IX12" s="1757"/>
      <c r="IY12" s="1757"/>
      <c r="IZ12" s="1757"/>
      <c r="JA12" s="1757"/>
      <c r="JB12" s="1757"/>
      <c r="JC12" s="1757"/>
      <c r="JD12" s="1757"/>
      <c r="JE12" s="1757"/>
      <c r="JF12" s="1757"/>
      <c r="JG12" s="1757"/>
      <c r="JH12" s="1757"/>
      <c r="JI12" s="1757"/>
      <c r="JJ12" s="1757"/>
      <c r="JK12" s="1757"/>
      <c r="JL12" s="1757"/>
      <c r="JM12" s="1757"/>
      <c r="JN12" s="1757"/>
      <c r="JO12" s="1757"/>
      <c r="JP12" s="1757"/>
      <c r="JQ12" s="1757"/>
      <c r="JR12" s="1757"/>
      <c r="JS12" s="1757"/>
      <c r="JT12" s="1757"/>
      <c r="JU12" s="1757"/>
      <c r="JV12" s="1757"/>
      <c r="JW12" s="1757"/>
      <c r="JX12" s="1757"/>
      <c r="JY12" s="1757"/>
      <c r="JZ12" s="1757"/>
      <c r="KA12" s="1757"/>
      <c r="KB12" s="1757"/>
      <c r="KC12" s="1757"/>
      <c r="KD12" s="1757"/>
      <c r="KE12" s="1757"/>
      <c r="KF12" s="1757"/>
      <c r="KG12" s="1757"/>
      <c r="KH12" s="1757"/>
      <c r="KI12" s="1757"/>
      <c r="KJ12" s="1757"/>
      <c r="KK12" s="1757"/>
      <c r="KL12" s="1757"/>
      <c r="KM12" s="1757"/>
      <c r="KN12" s="1757"/>
      <c r="KO12" s="1757"/>
      <c r="KP12" s="1757"/>
      <c r="KQ12" s="1757"/>
      <c r="KR12" s="1757"/>
      <c r="KS12" s="1757"/>
      <c r="KT12" s="1757"/>
      <c r="KU12" s="1757"/>
      <c r="KV12" s="1757"/>
      <c r="KW12" s="1757"/>
      <c r="KX12" s="1757"/>
      <c r="KY12" s="1757"/>
      <c r="KZ12" s="1757"/>
      <c r="LA12" s="1757"/>
      <c r="LB12" s="1757"/>
      <c r="LC12" s="1757"/>
      <c r="LD12" s="1757"/>
      <c r="LE12" s="1757"/>
      <c r="LF12" s="1757"/>
      <c r="LG12" s="1757"/>
      <c r="LH12" s="1757"/>
      <c r="LI12" s="1757"/>
      <c r="LJ12" s="1757"/>
      <c r="LK12" s="1757"/>
      <c r="LL12" s="1757"/>
      <c r="LM12" s="1757"/>
      <c r="LN12" s="1757"/>
      <c r="LO12" s="1757"/>
      <c r="LP12" s="1757"/>
      <c r="LQ12" s="1757"/>
      <c r="LR12" s="1757"/>
      <c r="LS12" s="1757"/>
      <c r="LT12" s="1757"/>
      <c r="LU12" s="1757"/>
      <c r="LV12" s="1757"/>
      <c r="LW12" s="1757"/>
      <c r="LX12" s="1757"/>
      <c r="LY12" s="1757"/>
      <c r="LZ12" s="1757"/>
      <c r="MA12" s="1757"/>
      <c r="MB12" s="1757"/>
      <c r="MC12" s="1757"/>
      <c r="MD12" s="1757"/>
      <c r="ME12" s="1757"/>
      <c r="MF12" s="1757"/>
      <c r="MG12" s="1757"/>
      <c r="MH12" s="1757"/>
      <c r="MI12" s="1757"/>
      <c r="MJ12" s="1757"/>
      <c r="MK12" s="1757"/>
      <c r="ML12" s="1757"/>
      <c r="MM12" s="1757"/>
      <c r="MN12" s="1757"/>
      <c r="MO12" s="1757"/>
      <c r="MP12" s="1757"/>
      <c r="MQ12" s="1757"/>
      <c r="MR12" s="1757"/>
      <c r="MS12" s="1757"/>
      <c r="MT12" s="1757"/>
      <c r="MU12" s="1757"/>
      <c r="MV12" s="1757"/>
      <c r="MW12" s="1757"/>
      <c r="MX12" s="1757"/>
      <c r="MY12" s="1757"/>
      <c r="MZ12" s="1757"/>
      <c r="NA12" s="1757"/>
      <c r="NB12" s="1757"/>
      <c r="NC12" s="1757"/>
      <c r="ND12" s="1757"/>
      <c r="NE12" s="1757"/>
      <c r="NF12" s="1757"/>
      <c r="NG12" s="1757"/>
      <c r="NH12" s="1757"/>
      <c r="NI12" s="1757"/>
      <c r="NJ12" s="1757"/>
      <c r="NK12" s="1757"/>
      <c r="NL12" s="1757"/>
      <c r="NM12" s="1757"/>
      <c r="NN12" s="1757"/>
      <c r="NO12" s="1757"/>
      <c r="NP12" s="1757"/>
      <c r="NQ12" s="1757"/>
      <c r="NR12" s="1757"/>
      <c r="NS12" s="1757"/>
      <c r="NT12" s="1757"/>
      <c r="NU12" s="1757"/>
      <c r="NV12" s="1757"/>
      <c r="NW12" s="1757"/>
      <c r="NX12" s="1757"/>
      <c r="NY12" s="1757"/>
      <c r="NZ12" s="1757"/>
      <c r="OA12" s="1757"/>
      <c r="OB12" s="1757"/>
      <c r="OC12" s="1757"/>
      <c r="OD12" s="1757"/>
      <c r="OE12" s="1757"/>
      <c r="OF12" s="1757"/>
      <c r="OG12" s="1757"/>
      <c r="OH12" s="1757"/>
      <c r="OI12" s="1757"/>
      <c r="OJ12" s="1757"/>
      <c r="OK12" s="1757"/>
      <c r="OL12" s="1757"/>
      <c r="OM12" s="1757"/>
      <c r="ON12" s="1757"/>
      <c r="OO12" s="1757"/>
      <c r="OP12" s="1757"/>
      <c r="OQ12" s="1757"/>
      <c r="OR12" s="1757"/>
      <c r="OS12" s="1757"/>
      <c r="OT12" s="1757"/>
      <c r="OU12" s="1757"/>
      <c r="OV12" s="1757"/>
      <c r="OW12" s="1757"/>
      <c r="OX12" s="1757"/>
      <c r="OY12" s="1757"/>
      <c r="OZ12" s="1757"/>
      <c r="PA12" s="1757"/>
      <c r="PB12" s="1757"/>
      <c r="PC12" s="1757"/>
      <c r="PD12" s="1757"/>
      <c r="PE12" s="1757"/>
      <c r="PF12" s="1757"/>
      <c r="PG12" s="1757"/>
      <c r="PH12" s="1757"/>
      <c r="PI12" s="1757"/>
      <c r="PJ12" s="1757"/>
      <c r="PK12" s="1757"/>
      <c r="PL12" s="1757"/>
      <c r="PM12" s="1757"/>
      <c r="PN12" s="1757"/>
      <c r="PO12" s="1757"/>
      <c r="PP12" s="1757"/>
      <c r="PQ12" s="1757"/>
      <c r="PR12" s="1757"/>
      <c r="PS12" s="1757"/>
      <c r="PT12" s="1757"/>
      <c r="PU12" s="1757"/>
      <c r="PV12" s="1757"/>
      <c r="PW12" s="1757"/>
      <c r="PX12" s="1757"/>
      <c r="PY12" s="1757"/>
      <c r="PZ12" s="1757"/>
      <c r="QA12" s="1757"/>
      <c r="QB12" s="1757"/>
      <c r="QC12" s="1757"/>
      <c r="QD12" s="1757"/>
      <c r="QE12" s="1757"/>
      <c r="QF12" s="1757"/>
      <c r="QG12" s="1757"/>
      <c r="QH12" s="1757"/>
      <c r="QI12" s="1757"/>
      <c r="QJ12" s="1757"/>
      <c r="QK12" s="1757"/>
      <c r="QL12" s="1757"/>
      <c r="QM12" s="1757"/>
      <c r="QN12" s="1757"/>
      <c r="QO12" s="1757"/>
      <c r="QP12" s="1757"/>
      <c r="QQ12" s="1757"/>
      <c r="QR12" s="1757"/>
      <c r="QS12" s="1757"/>
      <c r="QT12" s="1757"/>
      <c r="QU12" s="1757"/>
      <c r="QV12" s="1757"/>
      <c r="QW12" s="1757"/>
      <c r="QX12" s="1757"/>
      <c r="QY12" s="1757"/>
      <c r="QZ12" s="1757"/>
      <c r="RA12" s="1757"/>
      <c r="RB12" s="1757"/>
      <c r="RC12" s="1757"/>
      <c r="RD12" s="1757"/>
      <c r="RE12" s="1757"/>
      <c r="RF12" s="1757"/>
      <c r="RG12" s="1757"/>
      <c r="RH12" s="1757"/>
      <c r="RI12" s="1757"/>
      <c r="RJ12" s="1757"/>
      <c r="RK12" s="1757"/>
      <c r="RL12" s="1757"/>
      <c r="RM12" s="1757"/>
      <c r="RN12" s="1757"/>
      <c r="RO12" s="1757"/>
      <c r="RP12" s="1757"/>
      <c r="RQ12" s="1757"/>
      <c r="RR12" s="1757"/>
      <c r="RS12" s="1757"/>
      <c r="RT12" s="1757"/>
      <c r="RU12" s="1757"/>
      <c r="RV12" s="1757"/>
      <c r="RW12" s="1757"/>
      <c r="RX12" s="1757"/>
      <c r="RY12" s="1757"/>
      <c r="RZ12" s="1757"/>
      <c r="SA12" s="1757"/>
      <c r="SB12" s="1757"/>
      <c r="SC12" s="1757"/>
      <c r="SD12" s="1757"/>
      <c r="SE12" s="1757"/>
      <c r="SF12" s="1757"/>
      <c r="SG12" s="1757"/>
      <c r="SH12" s="1757"/>
      <c r="SI12" s="1757"/>
      <c r="SJ12" s="1757"/>
      <c r="SK12" s="1757"/>
      <c r="SL12" s="1757"/>
      <c r="SM12" s="1757"/>
      <c r="SN12" s="1757"/>
      <c r="SO12" s="1757"/>
      <c r="SP12" s="1757"/>
      <c r="SQ12" s="1757"/>
      <c r="SR12" s="1757"/>
      <c r="SS12" s="1757"/>
      <c r="ST12" s="1757"/>
      <c r="SU12" s="1757"/>
      <c r="SV12" s="1757"/>
      <c r="SW12" s="1757"/>
      <c r="SX12" s="1757"/>
      <c r="SY12" s="1757"/>
      <c r="SZ12" s="1757"/>
      <c r="TA12" s="1757"/>
      <c r="TB12" s="1757"/>
      <c r="TC12" s="1757"/>
      <c r="TD12" s="1757"/>
      <c r="TE12" s="1757"/>
      <c r="TF12" s="1757"/>
      <c r="TG12" s="1757"/>
      <c r="TH12" s="1757"/>
      <c r="TI12" s="1757"/>
      <c r="TJ12" s="1757"/>
      <c r="TK12" s="1757"/>
      <c r="TL12" s="1757"/>
      <c r="TM12" s="1757"/>
      <c r="TN12" s="1757"/>
      <c r="TO12" s="1757"/>
      <c r="TP12" s="1757"/>
      <c r="TQ12" s="1757"/>
      <c r="TR12" s="1757"/>
      <c r="TS12" s="1757"/>
      <c r="TT12" s="1757"/>
      <c r="TU12" s="1757"/>
      <c r="TV12" s="1757"/>
      <c r="TW12" s="1757"/>
      <c r="TX12" s="1757"/>
      <c r="TY12" s="1757"/>
      <c r="TZ12" s="1757"/>
      <c r="UA12" s="1757"/>
      <c r="UB12" s="1757"/>
      <c r="UC12" s="1757"/>
      <c r="UD12" s="1757"/>
      <c r="UE12" s="1757"/>
      <c r="UF12" s="1757"/>
      <c r="UG12" s="1757"/>
      <c r="UH12" s="1757"/>
      <c r="UI12" s="1757"/>
      <c r="UJ12" s="1757"/>
      <c r="UK12" s="1757"/>
      <c r="UL12" s="1757"/>
      <c r="UM12" s="1757"/>
      <c r="UN12" s="1757"/>
      <c r="UO12" s="1757"/>
      <c r="UP12" s="1757"/>
      <c r="UQ12" s="1757"/>
      <c r="UR12" s="1757"/>
      <c r="US12" s="1757"/>
      <c r="UT12" s="1757"/>
      <c r="UU12" s="1757"/>
      <c r="UV12" s="1757"/>
      <c r="UW12" s="1757"/>
      <c r="UX12" s="1757"/>
      <c r="UY12" s="1757"/>
      <c r="UZ12" s="1757"/>
      <c r="VA12" s="1757"/>
      <c r="VB12" s="1757"/>
      <c r="VC12" s="1757"/>
      <c r="VD12" s="1757"/>
      <c r="VE12" s="1757"/>
      <c r="VF12" s="1757"/>
      <c r="VG12" s="1757"/>
      <c r="VH12" s="1757"/>
      <c r="VI12" s="1757"/>
      <c r="VJ12" s="1757"/>
      <c r="VK12" s="1757"/>
      <c r="VL12" s="1757"/>
      <c r="VM12" s="1757"/>
      <c r="VN12" s="1757"/>
      <c r="VO12" s="1757"/>
      <c r="VP12" s="1757"/>
      <c r="VQ12" s="1757"/>
      <c r="VR12" s="1757"/>
      <c r="VS12" s="1757"/>
      <c r="VT12" s="1757"/>
      <c r="VU12" s="1757"/>
      <c r="VV12" s="1757"/>
      <c r="VW12" s="1757"/>
      <c r="VX12" s="1757"/>
      <c r="VY12" s="1757"/>
      <c r="VZ12" s="1757"/>
      <c r="WA12" s="1757"/>
      <c r="WB12" s="1757"/>
      <c r="WC12" s="1757"/>
      <c r="WD12" s="1757"/>
      <c r="WE12" s="1757"/>
      <c r="WF12" s="1757"/>
      <c r="WG12" s="1757"/>
      <c r="WH12" s="1757"/>
      <c r="WI12" s="1757"/>
      <c r="WJ12" s="1757"/>
      <c r="WK12" s="1757"/>
      <c r="WL12" s="1757"/>
      <c r="WM12" s="1757"/>
      <c r="WN12" s="1757"/>
      <c r="WO12" s="1757"/>
      <c r="WP12" s="1757"/>
      <c r="WQ12" s="1757"/>
      <c r="WR12" s="1757"/>
      <c r="WS12" s="1757"/>
      <c r="WT12" s="1757"/>
      <c r="WU12" s="1757"/>
      <c r="WV12" s="1757"/>
      <c r="WW12" s="1757"/>
      <c r="WX12" s="1757"/>
      <c r="WY12" s="1757"/>
      <c r="WZ12" s="1757"/>
      <c r="XA12" s="1757"/>
      <c r="XB12" s="1757"/>
      <c r="XC12" s="1757"/>
      <c r="XD12" s="1757"/>
      <c r="XE12" s="1757"/>
      <c r="XF12" s="1757"/>
      <c r="XG12" s="1757"/>
      <c r="XH12" s="1757"/>
      <c r="XI12" s="1757"/>
      <c r="XJ12" s="1757"/>
      <c r="XK12" s="1757"/>
      <c r="XL12" s="1757"/>
      <c r="XM12" s="1757"/>
      <c r="XN12" s="1757"/>
      <c r="XO12" s="1757"/>
      <c r="XP12" s="1757"/>
      <c r="XQ12" s="1757"/>
      <c r="XR12" s="1757"/>
      <c r="XS12" s="1757"/>
      <c r="XT12" s="1757"/>
      <c r="XU12" s="1757"/>
      <c r="XV12" s="1757"/>
      <c r="XW12" s="1757"/>
      <c r="XX12" s="1757"/>
      <c r="XY12" s="1757"/>
      <c r="XZ12" s="1757"/>
      <c r="YA12" s="1757"/>
      <c r="YB12" s="1757"/>
      <c r="YC12" s="1757"/>
      <c r="YD12" s="1757"/>
      <c r="YE12" s="1757"/>
      <c r="YF12" s="1757"/>
      <c r="YG12" s="1757"/>
      <c r="YH12" s="1757"/>
      <c r="YI12" s="1757"/>
      <c r="YJ12" s="1757"/>
      <c r="YK12" s="1757"/>
      <c r="YL12" s="1757"/>
      <c r="YM12" s="1757"/>
      <c r="YN12" s="1757"/>
      <c r="YO12" s="1757"/>
      <c r="YP12" s="1757"/>
      <c r="YQ12" s="1757"/>
      <c r="YR12" s="1757"/>
      <c r="YS12" s="1757"/>
      <c r="YT12" s="1757"/>
      <c r="YU12" s="1757"/>
      <c r="YV12" s="1757"/>
      <c r="YW12" s="1757"/>
      <c r="YX12" s="1757"/>
      <c r="YY12" s="1757"/>
      <c r="YZ12" s="1757"/>
      <c r="ZA12" s="1757"/>
      <c r="ZB12" s="1757"/>
      <c r="ZC12" s="1757"/>
      <c r="ZD12" s="1757"/>
      <c r="ZE12" s="1757"/>
      <c r="ZF12" s="1757"/>
      <c r="ZG12" s="1757"/>
      <c r="ZH12" s="1757"/>
      <c r="ZI12" s="1757"/>
      <c r="ZJ12" s="1757"/>
      <c r="ZK12" s="1757"/>
      <c r="ZL12" s="1757"/>
      <c r="ZM12" s="1757"/>
      <c r="ZN12" s="1757"/>
      <c r="ZO12" s="1757"/>
      <c r="ZP12" s="1757"/>
      <c r="ZQ12" s="1757"/>
      <c r="ZR12" s="1757"/>
      <c r="ZS12" s="1757"/>
      <c r="ZT12" s="1757"/>
      <c r="ZU12" s="1757"/>
      <c r="ZV12" s="1757"/>
      <c r="ZW12" s="1757"/>
      <c r="ZX12" s="1757"/>
      <c r="ZY12" s="1757"/>
      <c r="ZZ12" s="1757"/>
      <c r="AAA12" s="1757"/>
      <c r="AAB12" s="1757"/>
      <c r="AAC12" s="1757"/>
      <c r="AAD12" s="1757"/>
      <c r="AAE12" s="1757"/>
      <c r="AAF12" s="1757"/>
      <c r="AAG12" s="1757"/>
      <c r="AAH12" s="1757"/>
      <c r="AAI12" s="1757"/>
      <c r="AAJ12" s="1757"/>
      <c r="AAK12" s="1757"/>
      <c r="AAL12" s="1757"/>
      <c r="AAM12" s="1757"/>
      <c r="AAN12" s="1757"/>
      <c r="AAO12" s="1757"/>
      <c r="AAP12" s="1757"/>
      <c r="AAQ12" s="1757"/>
      <c r="AAR12" s="1757"/>
      <c r="AAS12" s="1757"/>
      <c r="AAT12" s="1757"/>
      <c r="AAU12" s="1757"/>
      <c r="AAV12" s="1757"/>
      <c r="AAW12" s="1757"/>
      <c r="AAX12" s="1757"/>
      <c r="AAY12" s="1757"/>
      <c r="AAZ12" s="1757"/>
      <c r="ABA12" s="1757"/>
      <c r="ABB12" s="1757"/>
      <c r="ABC12" s="1757"/>
      <c r="ABD12" s="1757"/>
      <c r="ABE12" s="1757"/>
      <c r="ABF12" s="1757"/>
      <c r="ABG12" s="1757"/>
      <c r="ABH12" s="1757"/>
      <c r="ABI12" s="1757"/>
      <c r="ABJ12" s="1757"/>
      <c r="ABK12" s="1757"/>
      <c r="ABL12" s="1757"/>
      <c r="ABM12" s="1757"/>
      <c r="ABN12" s="1757"/>
      <c r="ABO12" s="1757"/>
      <c r="ABP12" s="1757"/>
      <c r="ABQ12" s="1757"/>
      <c r="ABR12" s="1757"/>
      <c r="ABS12" s="1757"/>
      <c r="ABT12" s="1757"/>
      <c r="ABU12" s="1757"/>
      <c r="ABV12" s="1757"/>
      <c r="ABW12" s="1757"/>
      <c r="ABX12" s="1757"/>
      <c r="ABY12" s="1757"/>
      <c r="ABZ12" s="1757"/>
      <c r="ACA12" s="1757"/>
      <c r="ACB12" s="1757"/>
      <c r="ACC12" s="1757"/>
      <c r="ACD12" s="1757"/>
      <c r="ACE12" s="1757"/>
      <c r="ACF12" s="1757"/>
      <c r="ACG12" s="1757"/>
      <c r="ACH12" s="1757"/>
      <c r="ACI12" s="1757"/>
      <c r="ACJ12" s="1757"/>
      <c r="ACK12" s="1757"/>
      <c r="ACL12" s="1757"/>
      <c r="ACM12" s="1757"/>
      <c r="ACN12" s="1757"/>
      <c r="ACO12" s="1757"/>
      <c r="ACP12" s="1757"/>
      <c r="ACQ12" s="1757"/>
      <c r="ACR12" s="1757"/>
      <c r="ACS12" s="1757"/>
      <c r="ACT12" s="1757"/>
      <c r="ACU12" s="1757"/>
      <c r="ACV12" s="1757"/>
      <c r="ACW12" s="1757"/>
      <c r="ACX12" s="1757"/>
      <c r="ACY12" s="1757"/>
      <c r="ACZ12" s="1757"/>
      <c r="ADA12" s="1757"/>
      <c r="ADB12" s="1757"/>
      <c r="ADC12" s="1757"/>
      <c r="ADD12" s="1757"/>
      <c r="ADE12" s="1757"/>
      <c r="ADF12" s="1757"/>
      <c r="ADG12" s="1757"/>
      <c r="ADH12" s="1757"/>
      <c r="ADI12" s="1757"/>
      <c r="ADJ12" s="1757"/>
      <c r="ADK12" s="1757"/>
      <c r="ADL12" s="1757"/>
      <c r="ADM12" s="1757"/>
      <c r="ADN12" s="1757"/>
      <c r="ADO12" s="1757"/>
      <c r="ADP12" s="1757"/>
      <c r="ADQ12" s="1757"/>
      <c r="ADR12" s="1757"/>
      <c r="ADS12" s="1757"/>
      <c r="ADT12" s="1757"/>
      <c r="ADU12" s="1757"/>
      <c r="ADV12" s="1757"/>
      <c r="ADW12" s="1757"/>
      <c r="ADX12" s="1757"/>
      <c r="ADY12" s="1757"/>
      <c r="ADZ12" s="1757"/>
      <c r="AEA12" s="1757"/>
      <c r="AEB12" s="1757"/>
      <c r="AEC12" s="1757"/>
      <c r="AED12" s="1757"/>
      <c r="AEE12" s="1757"/>
      <c r="AEF12" s="1757"/>
      <c r="AEG12" s="1757"/>
      <c r="AEH12" s="1757"/>
      <c r="AEI12" s="1757"/>
      <c r="AEJ12" s="1757"/>
      <c r="AEK12" s="1757"/>
      <c r="AEL12" s="1757"/>
      <c r="AEM12" s="1757"/>
      <c r="AEN12" s="1757"/>
      <c r="AEO12" s="1757"/>
      <c r="AEP12" s="1757"/>
      <c r="AEQ12" s="1757"/>
      <c r="AER12" s="1757"/>
      <c r="AES12" s="1757"/>
      <c r="AET12" s="1757"/>
      <c r="AEU12" s="1757"/>
      <c r="AEV12" s="1757"/>
      <c r="AEW12" s="1757"/>
      <c r="AEX12" s="1757"/>
      <c r="AEY12" s="1757"/>
      <c r="AEZ12" s="1757"/>
      <c r="AFA12" s="1757"/>
      <c r="AFB12" s="1757"/>
      <c r="AFC12" s="1757"/>
      <c r="AFD12" s="1757"/>
      <c r="AFE12" s="1757"/>
      <c r="AFF12" s="1757"/>
      <c r="AFG12" s="1757"/>
      <c r="AFH12" s="1757"/>
      <c r="AFI12" s="1757"/>
      <c r="AFJ12" s="1757"/>
      <c r="AFK12" s="1757"/>
      <c r="AFL12" s="1757"/>
      <c r="AFM12" s="1757"/>
      <c r="AFN12" s="1757"/>
      <c r="AFO12" s="1757"/>
      <c r="AFP12" s="1757"/>
      <c r="AFQ12" s="1757"/>
      <c r="AFR12" s="1757"/>
      <c r="AFS12" s="1757"/>
      <c r="AFT12" s="1757"/>
      <c r="AFU12" s="1757"/>
      <c r="AFV12" s="1757"/>
      <c r="AFW12" s="1757"/>
      <c r="AFX12" s="1757"/>
      <c r="AFY12" s="1757"/>
      <c r="AFZ12" s="1757"/>
      <c r="AGA12" s="1757"/>
      <c r="AGB12" s="1757"/>
      <c r="AGC12" s="1757"/>
      <c r="AGD12" s="1757"/>
      <c r="AGE12" s="1757"/>
      <c r="AGF12" s="1757"/>
      <c r="AGG12" s="1757"/>
      <c r="AGH12" s="1757"/>
      <c r="AGI12" s="1757"/>
      <c r="AGJ12" s="1757"/>
      <c r="AGK12" s="1757"/>
      <c r="AGL12" s="1757"/>
      <c r="AGM12" s="1757"/>
      <c r="AGN12" s="1757"/>
      <c r="AGO12" s="1757"/>
      <c r="AGP12" s="1757"/>
      <c r="AGQ12" s="1757"/>
      <c r="AGR12" s="1757"/>
      <c r="AGS12" s="1757"/>
      <c r="AGT12" s="1757"/>
      <c r="AGU12" s="1757"/>
      <c r="AGV12" s="1757"/>
      <c r="AGW12" s="1757"/>
      <c r="AGX12" s="1757"/>
      <c r="AGY12" s="1757"/>
      <c r="AGZ12" s="1757"/>
      <c r="AHA12" s="1757"/>
      <c r="AHB12" s="1757"/>
      <c r="AHC12" s="1757"/>
      <c r="AHD12" s="1757"/>
      <c r="AHE12" s="1757"/>
      <c r="AHF12" s="1757"/>
      <c r="AHG12" s="1757"/>
      <c r="AHH12" s="1757"/>
      <c r="AHI12" s="1757"/>
      <c r="AHJ12" s="1757"/>
      <c r="AHK12" s="1757"/>
      <c r="AHL12" s="1757"/>
      <c r="AHM12" s="1757"/>
      <c r="AHN12" s="1757"/>
      <c r="AHO12" s="1757"/>
      <c r="AHP12" s="1757"/>
      <c r="AHQ12" s="1757"/>
      <c r="AHR12" s="1757"/>
      <c r="AHS12" s="1757"/>
      <c r="AHT12" s="1757"/>
      <c r="AHU12" s="1757"/>
      <c r="AHV12" s="1757"/>
      <c r="AHW12" s="1757"/>
      <c r="AHX12" s="1757"/>
      <c r="AHY12" s="1757"/>
      <c r="AHZ12" s="1757"/>
      <c r="AIA12" s="1757"/>
      <c r="AIB12" s="1757"/>
      <c r="AIC12" s="1757"/>
      <c r="AID12" s="1757"/>
      <c r="AIE12" s="1757"/>
      <c r="AIF12" s="1757"/>
      <c r="AIG12" s="1757"/>
      <c r="AIH12" s="1757"/>
      <c r="AII12" s="1757"/>
      <c r="AIJ12" s="1757"/>
      <c r="AIK12" s="1757"/>
      <c r="AIL12" s="1757"/>
      <c r="AIM12" s="1757"/>
      <c r="AIN12" s="1757"/>
      <c r="AIO12" s="1757"/>
      <c r="AIP12" s="1757"/>
      <c r="AIQ12" s="1757"/>
      <c r="AIR12" s="1757"/>
      <c r="AIS12" s="1757"/>
      <c r="AIT12" s="1757"/>
      <c r="AIU12" s="1757"/>
      <c r="AIV12" s="1757"/>
      <c r="AIW12" s="1757"/>
      <c r="AIX12" s="1757"/>
      <c r="AIY12" s="1757"/>
      <c r="AIZ12" s="1757"/>
      <c r="AJA12" s="1757"/>
      <c r="AJB12" s="1757"/>
      <c r="AJC12" s="1757"/>
      <c r="AJD12" s="1757"/>
      <c r="AJE12" s="1757"/>
      <c r="AJF12" s="1757"/>
      <c r="AJG12" s="1757"/>
      <c r="AJH12" s="1757"/>
      <c r="AJI12" s="1757"/>
      <c r="AJJ12" s="1757"/>
      <c r="AJK12" s="1757"/>
      <c r="AJL12" s="1757"/>
      <c r="AJM12" s="1757"/>
      <c r="AJN12" s="1757"/>
      <c r="AJO12" s="1757"/>
      <c r="AJP12" s="1757"/>
      <c r="AJQ12" s="1757"/>
      <c r="AJR12" s="1757"/>
      <c r="AJS12" s="1757"/>
      <c r="AJT12" s="1757"/>
      <c r="AJU12" s="1757"/>
      <c r="AJV12" s="1757"/>
      <c r="AJW12" s="1757"/>
      <c r="AJX12" s="1757"/>
      <c r="AJY12" s="1757"/>
      <c r="AJZ12" s="1757"/>
      <c r="AKA12" s="1757"/>
      <c r="AKB12" s="1757"/>
      <c r="AKC12" s="1757"/>
      <c r="AKD12" s="1757"/>
      <c r="AKE12" s="1757"/>
      <c r="AKF12" s="1757"/>
      <c r="AKG12" s="1757"/>
      <c r="AKH12" s="1757"/>
      <c r="AKI12" s="1757"/>
      <c r="AKJ12" s="1757"/>
      <c r="AKK12" s="1757"/>
      <c r="AKL12" s="1757"/>
      <c r="AKM12" s="1757"/>
      <c r="AKN12" s="1757"/>
      <c r="AKO12" s="1757"/>
      <c r="AKP12" s="1757"/>
      <c r="AKQ12" s="1757"/>
      <c r="AKR12" s="1757"/>
      <c r="AKS12" s="1757"/>
      <c r="AKT12" s="1757"/>
      <c r="AKU12" s="1757"/>
      <c r="AKV12" s="1757"/>
      <c r="AKW12" s="1757"/>
      <c r="AKX12" s="1757"/>
      <c r="AKY12" s="1757"/>
      <c r="AKZ12" s="1757"/>
      <c r="ALA12" s="1757"/>
      <c r="ALB12" s="1757"/>
      <c r="ALC12" s="1757"/>
      <c r="ALD12" s="1757"/>
      <c r="ALE12" s="1757"/>
      <c r="ALF12" s="1757"/>
      <c r="ALG12" s="1757"/>
      <c r="ALH12" s="1757"/>
      <c r="ALI12" s="1757"/>
      <c r="ALJ12" s="1757"/>
      <c r="ALK12" s="1757"/>
      <c r="ALL12" s="1757"/>
      <c r="ALM12" s="1757"/>
      <c r="ALN12" s="1757"/>
      <c r="ALO12" s="1757"/>
      <c r="ALP12" s="1757"/>
      <c r="ALQ12" s="1757"/>
      <c r="ALR12" s="1757"/>
      <c r="ALS12" s="1757"/>
      <c r="ALT12" s="1757"/>
      <c r="ALU12" s="1757"/>
      <c r="ALV12" s="1757"/>
      <c r="ALW12" s="1757"/>
      <c r="ALX12" s="1757"/>
      <c r="ALY12" s="1757"/>
      <c r="ALZ12" s="1757"/>
      <c r="AMA12" s="1757"/>
      <c r="AMB12" s="1757"/>
      <c r="AMC12" s="1757"/>
      <c r="AMD12" s="1757"/>
      <c r="AME12" s="1757"/>
      <c r="AMF12" s="1757"/>
      <c r="AMG12" s="1757"/>
      <c r="AMH12" s="1757"/>
      <c r="AMI12" s="1757"/>
      <c r="AMJ12" s="1757"/>
      <c r="AMK12" s="1757"/>
    </row>
    <row r="13" spans="1:1025" s="1758" customFormat="1" ht="30" customHeight="1">
      <c r="A13" s="1755" t="s">
        <v>3862</v>
      </c>
      <c r="B13" s="1755" t="s">
        <v>3863</v>
      </c>
      <c r="C13" s="1755" t="s">
        <v>647</v>
      </c>
      <c r="D13" s="1755" t="s">
        <v>3946</v>
      </c>
      <c r="E13" s="1755" t="s">
        <v>3947</v>
      </c>
      <c r="F13" s="1755" t="s">
        <v>3948</v>
      </c>
      <c r="G13" s="1756" t="s">
        <v>3949</v>
      </c>
      <c r="H13" s="1755"/>
      <c r="I13" s="1755"/>
      <c r="J13" s="1755"/>
      <c r="K13" s="1755"/>
      <c r="L13" s="1755"/>
      <c r="M13" s="1755"/>
      <c r="N13" s="1755"/>
      <c r="O13" s="1755"/>
      <c r="P13" s="1755" t="s">
        <v>3957</v>
      </c>
      <c r="Q13" s="1755" t="s">
        <v>3958</v>
      </c>
      <c r="R13" s="1738">
        <v>0</v>
      </c>
      <c r="S13" s="1755" t="s">
        <v>3959</v>
      </c>
      <c r="T13" s="1756" t="s">
        <v>3960</v>
      </c>
      <c r="U13" s="1755" t="s">
        <v>1519</v>
      </c>
      <c r="V13" s="1755" t="s">
        <v>3940</v>
      </c>
      <c r="W13" s="1755" t="s">
        <v>3961</v>
      </c>
      <c r="X13" s="1755" t="s">
        <v>3874</v>
      </c>
      <c r="Y13" s="1755" t="s">
        <v>3962</v>
      </c>
      <c r="Z13" s="1766">
        <v>0</v>
      </c>
      <c r="AA13" s="1755" t="s">
        <v>1146</v>
      </c>
      <c r="AB13" s="1756" t="s">
        <v>3955</v>
      </c>
      <c r="AC13" s="1756" t="s">
        <v>3956</v>
      </c>
      <c r="AD13" s="1755" t="s">
        <v>3879</v>
      </c>
      <c r="AE13" s="1755" t="s">
        <v>3880</v>
      </c>
      <c r="AF13" s="1755" t="s">
        <v>3881</v>
      </c>
      <c r="AG13" s="1755"/>
      <c r="AH13" s="1755"/>
      <c r="AI13" s="1755"/>
      <c r="AJ13" s="1755"/>
      <c r="AK13" s="1755"/>
      <c r="AL13" s="1755">
        <v>0</v>
      </c>
      <c r="AM13" s="1755"/>
      <c r="AN13" s="1755"/>
      <c r="AO13" s="1738">
        <v>0</v>
      </c>
      <c r="AP13" s="1179" t="s">
        <v>4219</v>
      </c>
      <c r="AQ13" s="1755"/>
      <c r="AR13" s="1755"/>
      <c r="AS13" s="1755"/>
      <c r="AT13" s="1755"/>
      <c r="AU13" s="1755"/>
      <c r="AV13" s="1755"/>
      <c r="AW13" s="1755"/>
      <c r="AX13" s="1755"/>
      <c r="AY13" s="1755"/>
      <c r="AZ13" s="1755"/>
      <c r="BA13" s="1755" t="s">
        <v>3882</v>
      </c>
      <c r="BB13" s="1757"/>
      <c r="BC13" s="1757"/>
      <c r="BD13" s="1757"/>
      <c r="BE13" s="1757"/>
      <c r="BF13" s="1757"/>
      <c r="BG13" s="1757"/>
      <c r="BH13" s="1757"/>
      <c r="BI13" s="1757"/>
      <c r="BJ13" s="1757"/>
      <c r="BK13" s="1757"/>
      <c r="BL13" s="1757"/>
      <c r="BM13" s="1757"/>
      <c r="BN13" s="1757"/>
      <c r="BO13" s="1757"/>
      <c r="BP13" s="1757"/>
      <c r="BQ13" s="1757"/>
      <c r="BR13" s="1757"/>
      <c r="BS13" s="1757"/>
      <c r="BT13" s="1757"/>
      <c r="BU13" s="1757"/>
      <c r="BV13" s="1757"/>
      <c r="BW13" s="1757"/>
      <c r="BX13" s="1757"/>
      <c r="BY13" s="1757"/>
      <c r="BZ13" s="1757"/>
      <c r="CA13" s="1757"/>
      <c r="CB13" s="1757"/>
      <c r="CC13" s="1757"/>
      <c r="CD13" s="1757"/>
      <c r="CE13" s="1757"/>
      <c r="CF13" s="1757"/>
      <c r="CG13" s="1757"/>
      <c r="CH13" s="1757"/>
      <c r="CI13" s="1757"/>
      <c r="CJ13" s="1757"/>
      <c r="CK13" s="1757"/>
      <c r="CL13" s="1757"/>
      <c r="CM13" s="1757"/>
      <c r="CN13" s="1757"/>
      <c r="CO13" s="1757"/>
      <c r="CP13" s="1757"/>
      <c r="CQ13" s="1757"/>
      <c r="CR13" s="1757"/>
      <c r="CS13" s="1757"/>
      <c r="CT13" s="1757"/>
      <c r="CU13" s="1757"/>
      <c r="CV13" s="1757"/>
      <c r="CW13" s="1757"/>
      <c r="CX13" s="1757"/>
      <c r="CY13" s="1757"/>
      <c r="CZ13" s="1757"/>
      <c r="DA13" s="1757"/>
      <c r="DB13" s="1757"/>
      <c r="DC13" s="1757"/>
      <c r="DD13" s="1757"/>
      <c r="DE13" s="1757"/>
      <c r="DF13" s="1757"/>
      <c r="DG13" s="1757"/>
      <c r="DH13" s="1757"/>
      <c r="DI13" s="1757"/>
      <c r="DJ13" s="1757"/>
      <c r="DK13" s="1757"/>
      <c r="DL13" s="1757"/>
      <c r="DM13" s="1757"/>
      <c r="DN13" s="1757"/>
      <c r="DO13" s="1757"/>
      <c r="DP13" s="1757"/>
      <c r="DQ13" s="1757"/>
      <c r="DR13" s="1757"/>
      <c r="DS13" s="1757"/>
      <c r="DT13" s="1757"/>
      <c r="DU13" s="1757"/>
      <c r="DV13" s="1757"/>
      <c r="DW13" s="1757"/>
      <c r="DX13" s="1757"/>
      <c r="DY13" s="1757"/>
      <c r="DZ13" s="1757"/>
      <c r="EA13" s="1757"/>
      <c r="EB13" s="1757"/>
      <c r="EC13" s="1757"/>
      <c r="ED13" s="1757"/>
      <c r="EE13" s="1757"/>
      <c r="EF13" s="1757"/>
      <c r="EG13" s="1757"/>
      <c r="EH13" s="1757"/>
      <c r="EI13" s="1757"/>
      <c r="EJ13" s="1757"/>
      <c r="EK13" s="1757"/>
      <c r="EL13" s="1757"/>
      <c r="EM13" s="1757"/>
      <c r="EN13" s="1757"/>
      <c r="EO13" s="1757"/>
      <c r="EP13" s="1757"/>
      <c r="EQ13" s="1757"/>
      <c r="ER13" s="1757"/>
      <c r="ES13" s="1757"/>
      <c r="ET13" s="1757"/>
      <c r="EU13" s="1757"/>
      <c r="EV13" s="1757"/>
      <c r="EW13" s="1757"/>
      <c r="EX13" s="1757"/>
      <c r="EY13" s="1757"/>
      <c r="EZ13" s="1757"/>
      <c r="FA13" s="1757"/>
      <c r="FB13" s="1757"/>
      <c r="FC13" s="1757"/>
      <c r="FD13" s="1757"/>
      <c r="FE13" s="1757"/>
      <c r="FF13" s="1757"/>
      <c r="FG13" s="1757"/>
      <c r="FH13" s="1757"/>
      <c r="FI13" s="1757"/>
      <c r="FJ13" s="1757"/>
      <c r="FK13" s="1757"/>
      <c r="FL13" s="1757"/>
      <c r="FM13" s="1757"/>
      <c r="FN13" s="1757"/>
      <c r="FO13" s="1757"/>
      <c r="FP13" s="1757"/>
      <c r="FQ13" s="1757"/>
      <c r="FR13" s="1757"/>
      <c r="FS13" s="1757"/>
      <c r="FT13" s="1757"/>
      <c r="FU13" s="1757"/>
      <c r="FV13" s="1757"/>
      <c r="FW13" s="1757"/>
      <c r="FX13" s="1757"/>
      <c r="FY13" s="1757"/>
      <c r="FZ13" s="1757"/>
      <c r="GA13" s="1757"/>
      <c r="GB13" s="1757"/>
      <c r="GC13" s="1757"/>
      <c r="GD13" s="1757"/>
      <c r="GE13" s="1757"/>
      <c r="GF13" s="1757"/>
      <c r="GG13" s="1757"/>
      <c r="GH13" s="1757"/>
      <c r="GI13" s="1757"/>
      <c r="GJ13" s="1757"/>
      <c r="GK13" s="1757"/>
      <c r="GL13" s="1757"/>
      <c r="GM13" s="1757"/>
      <c r="GN13" s="1757"/>
      <c r="GO13" s="1757"/>
      <c r="GP13" s="1757"/>
      <c r="GQ13" s="1757"/>
      <c r="GR13" s="1757"/>
      <c r="GS13" s="1757"/>
      <c r="GT13" s="1757"/>
      <c r="GU13" s="1757"/>
      <c r="GV13" s="1757"/>
      <c r="GW13" s="1757"/>
      <c r="GX13" s="1757"/>
      <c r="GY13" s="1757"/>
      <c r="GZ13" s="1757"/>
      <c r="HA13" s="1757"/>
      <c r="HB13" s="1757"/>
      <c r="HC13" s="1757"/>
      <c r="HD13" s="1757"/>
      <c r="HE13" s="1757"/>
      <c r="HF13" s="1757"/>
      <c r="HG13" s="1757"/>
      <c r="HH13" s="1757"/>
      <c r="HI13" s="1757"/>
      <c r="HJ13" s="1757"/>
      <c r="HK13" s="1757"/>
      <c r="HL13" s="1757"/>
      <c r="HM13" s="1757"/>
      <c r="HN13" s="1757"/>
      <c r="HO13" s="1757"/>
      <c r="HP13" s="1757"/>
      <c r="HQ13" s="1757"/>
      <c r="HR13" s="1757"/>
      <c r="HS13" s="1757"/>
      <c r="HT13" s="1757"/>
      <c r="HU13" s="1757"/>
      <c r="HV13" s="1757"/>
      <c r="HW13" s="1757"/>
      <c r="HX13" s="1757"/>
      <c r="HY13" s="1757"/>
      <c r="HZ13" s="1757"/>
      <c r="IA13" s="1757"/>
      <c r="IB13" s="1757"/>
      <c r="IC13" s="1757"/>
      <c r="ID13" s="1757"/>
      <c r="IE13" s="1757"/>
      <c r="IF13" s="1757"/>
      <c r="IG13" s="1757"/>
      <c r="IH13" s="1757"/>
      <c r="II13" s="1757"/>
      <c r="IJ13" s="1757"/>
      <c r="IK13" s="1757"/>
      <c r="IL13" s="1757"/>
      <c r="IM13" s="1757"/>
      <c r="IN13" s="1757"/>
      <c r="IO13" s="1757"/>
      <c r="IP13" s="1757"/>
      <c r="IQ13" s="1757"/>
      <c r="IR13" s="1757"/>
      <c r="IS13" s="1757"/>
      <c r="IT13" s="1757"/>
      <c r="IU13" s="1757"/>
      <c r="IV13" s="1757"/>
      <c r="IW13" s="1757"/>
      <c r="IX13" s="1757"/>
      <c r="IY13" s="1757"/>
      <c r="IZ13" s="1757"/>
      <c r="JA13" s="1757"/>
      <c r="JB13" s="1757"/>
      <c r="JC13" s="1757"/>
      <c r="JD13" s="1757"/>
      <c r="JE13" s="1757"/>
      <c r="JF13" s="1757"/>
      <c r="JG13" s="1757"/>
      <c r="JH13" s="1757"/>
      <c r="JI13" s="1757"/>
      <c r="JJ13" s="1757"/>
      <c r="JK13" s="1757"/>
      <c r="JL13" s="1757"/>
      <c r="JM13" s="1757"/>
      <c r="JN13" s="1757"/>
      <c r="JO13" s="1757"/>
      <c r="JP13" s="1757"/>
      <c r="JQ13" s="1757"/>
      <c r="JR13" s="1757"/>
      <c r="JS13" s="1757"/>
      <c r="JT13" s="1757"/>
      <c r="JU13" s="1757"/>
      <c r="JV13" s="1757"/>
      <c r="JW13" s="1757"/>
      <c r="JX13" s="1757"/>
      <c r="JY13" s="1757"/>
      <c r="JZ13" s="1757"/>
      <c r="KA13" s="1757"/>
      <c r="KB13" s="1757"/>
      <c r="KC13" s="1757"/>
      <c r="KD13" s="1757"/>
      <c r="KE13" s="1757"/>
      <c r="KF13" s="1757"/>
      <c r="KG13" s="1757"/>
      <c r="KH13" s="1757"/>
      <c r="KI13" s="1757"/>
      <c r="KJ13" s="1757"/>
      <c r="KK13" s="1757"/>
      <c r="KL13" s="1757"/>
      <c r="KM13" s="1757"/>
      <c r="KN13" s="1757"/>
      <c r="KO13" s="1757"/>
      <c r="KP13" s="1757"/>
      <c r="KQ13" s="1757"/>
      <c r="KR13" s="1757"/>
      <c r="KS13" s="1757"/>
      <c r="KT13" s="1757"/>
      <c r="KU13" s="1757"/>
      <c r="KV13" s="1757"/>
      <c r="KW13" s="1757"/>
      <c r="KX13" s="1757"/>
      <c r="KY13" s="1757"/>
      <c r="KZ13" s="1757"/>
      <c r="LA13" s="1757"/>
      <c r="LB13" s="1757"/>
      <c r="LC13" s="1757"/>
      <c r="LD13" s="1757"/>
      <c r="LE13" s="1757"/>
      <c r="LF13" s="1757"/>
      <c r="LG13" s="1757"/>
      <c r="LH13" s="1757"/>
      <c r="LI13" s="1757"/>
      <c r="LJ13" s="1757"/>
      <c r="LK13" s="1757"/>
      <c r="LL13" s="1757"/>
      <c r="LM13" s="1757"/>
      <c r="LN13" s="1757"/>
      <c r="LO13" s="1757"/>
      <c r="LP13" s="1757"/>
      <c r="LQ13" s="1757"/>
      <c r="LR13" s="1757"/>
      <c r="LS13" s="1757"/>
      <c r="LT13" s="1757"/>
      <c r="LU13" s="1757"/>
      <c r="LV13" s="1757"/>
      <c r="LW13" s="1757"/>
      <c r="LX13" s="1757"/>
      <c r="LY13" s="1757"/>
      <c r="LZ13" s="1757"/>
      <c r="MA13" s="1757"/>
      <c r="MB13" s="1757"/>
      <c r="MC13" s="1757"/>
      <c r="MD13" s="1757"/>
      <c r="ME13" s="1757"/>
      <c r="MF13" s="1757"/>
      <c r="MG13" s="1757"/>
      <c r="MH13" s="1757"/>
      <c r="MI13" s="1757"/>
      <c r="MJ13" s="1757"/>
      <c r="MK13" s="1757"/>
      <c r="ML13" s="1757"/>
      <c r="MM13" s="1757"/>
      <c r="MN13" s="1757"/>
      <c r="MO13" s="1757"/>
      <c r="MP13" s="1757"/>
      <c r="MQ13" s="1757"/>
      <c r="MR13" s="1757"/>
      <c r="MS13" s="1757"/>
      <c r="MT13" s="1757"/>
      <c r="MU13" s="1757"/>
      <c r="MV13" s="1757"/>
      <c r="MW13" s="1757"/>
      <c r="MX13" s="1757"/>
      <c r="MY13" s="1757"/>
      <c r="MZ13" s="1757"/>
      <c r="NA13" s="1757"/>
      <c r="NB13" s="1757"/>
      <c r="NC13" s="1757"/>
      <c r="ND13" s="1757"/>
      <c r="NE13" s="1757"/>
      <c r="NF13" s="1757"/>
      <c r="NG13" s="1757"/>
      <c r="NH13" s="1757"/>
      <c r="NI13" s="1757"/>
      <c r="NJ13" s="1757"/>
      <c r="NK13" s="1757"/>
      <c r="NL13" s="1757"/>
      <c r="NM13" s="1757"/>
      <c r="NN13" s="1757"/>
      <c r="NO13" s="1757"/>
      <c r="NP13" s="1757"/>
      <c r="NQ13" s="1757"/>
      <c r="NR13" s="1757"/>
      <c r="NS13" s="1757"/>
      <c r="NT13" s="1757"/>
      <c r="NU13" s="1757"/>
      <c r="NV13" s="1757"/>
      <c r="NW13" s="1757"/>
      <c r="NX13" s="1757"/>
      <c r="NY13" s="1757"/>
      <c r="NZ13" s="1757"/>
      <c r="OA13" s="1757"/>
      <c r="OB13" s="1757"/>
      <c r="OC13" s="1757"/>
      <c r="OD13" s="1757"/>
      <c r="OE13" s="1757"/>
      <c r="OF13" s="1757"/>
      <c r="OG13" s="1757"/>
      <c r="OH13" s="1757"/>
      <c r="OI13" s="1757"/>
      <c r="OJ13" s="1757"/>
      <c r="OK13" s="1757"/>
      <c r="OL13" s="1757"/>
      <c r="OM13" s="1757"/>
      <c r="ON13" s="1757"/>
      <c r="OO13" s="1757"/>
      <c r="OP13" s="1757"/>
      <c r="OQ13" s="1757"/>
      <c r="OR13" s="1757"/>
      <c r="OS13" s="1757"/>
      <c r="OT13" s="1757"/>
      <c r="OU13" s="1757"/>
      <c r="OV13" s="1757"/>
      <c r="OW13" s="1757"/>
      <c r="OX13" s="1757"/>
      <c r="OY13" s="1757"/>
      <c r="OZ13" s="1757"/>
      <c r="PA13" s="1757"/>
      <c r="PB13" s="1757"/>
      <c r="PC13" s="1757"/>
      <c r="PD13" s="1757"/>
      <c r="PE13" s="1757"/>
      <c r="PF13" s="1757"/>
      <c r="PG13" s="1757"/>
      <c r="PH13" s="1757"/>
      <c r="PI13" s="1757"/>
      <c r="PJ13" s="1757"/>
      <c r="PK13" s="1757"/>
      <c r="PL13" s="1757"/>
      <c r="PM13" s="1757"/>
      <c r="PN13" s="1757"/>
      <c r="PO13" s="1757"/>
      <c r="PP13" s="1757"/>
      <c r="PQ13" s="1757"/>
      <c r="PR13" s="1757"/>
      <c r="PS13" s="1757"/>
      <c r="PT13" s="1757"/>
      <c r="PU13" s="1757"/>
      <c r="PV13" s="1757"/>
      <c r="PW13" s="1757"/>
      <c r="PX13" s="1757"/>
      <c r="PY13" s="1757"/>
      <c r="PZ13" s="1757"/>
      <c r="QA13" s="1757"/>
      <c r="QB13" s="1757"/>
      <c r="QC13" s="1757"/>
      <c r="QD13" s="1757"/>
      <c r="QE13" s="1757"/>
      <c r="QF13" s="1757"/>
      <c r="QG13" s="1757"/>
      <c r="QH13" s="1757"/>
      <c r="QI13" s="1757"/>
      <c r="QJ13" s="1757"/>
      <c r="QK13" s="1757"/>
      <c r="QL13" s="1757"/>
      <c r="QM13" s="1757"/>
      <c r="QN13" s="1757"/>
      <c r="QO13" s="1757"/>
      <c r="QP13" s="1757"/>
      <c r="QQ13" s="1757"/>
      <c r="QR13" s="1757"/>
      <c r="QS13" s="1757"/>
      <c r="QT13" s="1757"/>
      <c r="QU13" s="1757"/>
      <c r="QV13" s="1757"/>
      <c r="QW13" s="1757"/>
      <c r="QX13" s="1757"/>
      <c r="QY13" s="1757"/>
      <c r="QZ13" s="1757"/>
      <c r="RA13" s="1757"/>
      <c r="RB13" s="1757"/>
      <c r="RC13" s="1757"/>
      <c r="RD13" s="1757"/>
      <c r="RE13" s="1757"/>
      <c r="RF13" s="1757"/>
      <c r="RG13" s="1757"/>
      <c r="RH13" s="1757"/>
      <c r="RI13" s="1757"/>
      <c r="RJ13" s="1757"/>
      <c r="RK13" s="1757"/>
      <c r="RL13" s="1757"/>
      <c r="RM13" s="1757"/>
      <c r="RN13" s="1757"/>
      <c r="RO13" s="1757"/>
      <c r="RP13" s="1757"/>
      <c r="RQ13" s="1757"/>
      <c r="RR13" s="1757"/>
      <c r="RS13" s="1757"/>
      <c r="RT13" s="1757"/>
      <c r="RU13" s="1757"/>
      <c r="RV13" s="1757"/>
      <c r="RW13" s="1757"/>
      <c r="RX13" s="1757"/>
      <c r="RY13" s="1757"/>
      <c r="RZ13" s="1757"/>
      <c r="SA13" s="1757"/>
      <c r="SB13" s="1757"/>
      <c r="SC13" s="1757"/>
      <c r="SD13" s="1757"/>
      <c r="SE13" s="1757"/>
      <c r="SF13" s="1757"/>
      <c r="SG13" s="1757"/>
      <c r="SH13" s="1757"/>
      <c r="SI13" s="1757"/>
      <c r="SJ13" s="1757"/>
      <c r="SK13" s="1757"/>
      <c r="SL13" s="1757"/>
      <c r="SM13" s="1757"/>
      <c r="SN13" s="1757"/>
      <c r="SO13" s="1757"/>
      <c r="SP13" s="1757"/>
      <c r="SQ13" s="1757"/>
      <c r="SR13" s="1757"/>
      <c r="SS13" s="1757"/>
      <c r="ST13" s="1757"/>
      <c r="SU13" s="1757"/>
      <c r="SV13" s="1757"/>
      <c r="SW13" s="1757"/>
      <c r="SX13" s="1757"/>
      <c r="SY13" s="1757"/>
      <c r="SZ13" s="1757"/>
      <c r="TA13" s="1757"/>
      <c r="TB13" s="1757"/>
      <c r="TC13" s="1757"/>
      <c r="TD13" s="1757"/>
      <c r="TE13" s="1757"/>
      <c r="TF13" s="1757"/>
      <c r="TG13" s="1757"/>
      <c r="TH13" s="1757"/>
      <c r="TI13" s="1757"/>
      <c r="TJ13" s="1757"/>
      <c r="TK13" s="1757"/>
      <c r="TL13" s="1757"/>
      <c r="TM13" s="1757"/>
      <c r="TN13" s="1757"/>
      <c r="TO13" s="1757"/>
      <c r="TP13" s="1757"/>
      <c r="TQ13" s="1757"/>
      <c r="TR13" s="1757"/>
      <c r="TS13" s="1757"/>
      <c r="TT13" s="1757"/>
      <c r="TU13" s="1757"/>
      <c r="TV13" s="1757"/>
      <c r="TW13" s="1757"/>
      <c r="TX13" s="1757"/>
      <c r="TY13" s="1757"/>
      <c r="TZ13" s="1757"/>
      <c r="UA13" s="1757"/>
      <c r="UB13" s="1757"/>
      <c r="UC13" s="1757"/>
      <c r="UD13" s="1757"/>
      <c r="UE13" s="1757"/>
      <c r="UF13" s="1757"/>
      <c r="UG13" s="1757"/>
      <c r="UH13" s="1757"/>
      <c r="UI13" s="1757"/>
      <c r="UJ13" s="1757"/>
      <c r="UK13" s="1757"/>
      <c r="UL13" s="1757"/>
      <c r="UM13" s="1757"/>
      <c r="UN13" s="1757"/>
      <c r="UO13" s="1757"/>
      <c r="UP13" s="1757"/>
      <c r="UQ13" s="1757"/>
      <c r="UR13" s="1757"/>
      <c r="US13" s="1757"/>
      <c r="UT13" s="1757"/>
      <c r="UU13" s="1757"/>
      <c r="UV13" s="1757"/>
      <c r="UW13" s="1757"/>
      <c r="UX13" s="1757"/>
      <c r="UY13" s="1757"/>
      <c r="UZ13" s="1757"/>
      <c r="VA13" s="1757"/>
      <c r="VB13" s="1757"/>
      <c r="VC13" s="1757"/>
      <c r="VD13" s="1757"/>
      <c r="VE13" s="1757"/>
      <c r="VF13" s="1757"/>
      <c r="VG13" s="1757"/>
      <c r="VH13" s="1757"/>
      <c r="VI13" s="1757"/>
      <c r="VJ13" s="1757"/>
      <c r="VK13" s="1757"/>
      <c r="VL13" s="1757"/>
      <c r="VM13" s="1757"/>
      <c r="VN13" s="1757"/>
      <c r="VO13" s="1757"/>
      <c r="VP13" s="1757"/>
      <c r="VQ13" s="1757"/>
      <c r="VR13" s="1757"/>
      <c r="VS13" s="1757"/>
      <c r="VT13" s="1757"/>
      <c r="VU13" s="1757"/>
      <c r="VV13" s="1757"/>
      <c r="VW13" s="1757"/>
      <c r="VX13" s="1757"/>
      <c r="VY13" s="1757"/>
      <c r="VZ13" s="1757"/>
      <c r="WA13" s="1757"/>
      <c r="WB13" s="1757"/>
      <c r="WC13" s="1757"/>
      <c r="WD13" s="1757"/>
      <c r="WE13" s="1757"/>
      <c r="WF13" s="1757"/>
      <c r="WG13" s="1757"/>
      <c r="WH13" s="1757"/>
      <c r="WI13" s="1757"/>
      <c r="WJ13" s="1757"/>
      <c r="WK13" s="1757"/>
      <c r="WL13" s="1757"/>
      <c r="WM13" s="1757"/>
      <c r="WN13" s="1757"/>
      <c r="WO13" s="1757"/>
      <c r="WP13" s="1757"/>
      <c r="WQ13" s="1757"/>
      <c r="WR13" s="1757"/>
      <c r="WS13" s="1757"/>
      <c r="WT13" s="1757"/>
      <c r="WU13" s="1757"/>
      <c r="WV13" s="1757"/>
      <c r="WW13" s="1757"/>
      <c r="WX13" s="1757"/>
      <c r="WY13" s="1757"/>
      <c r="WZ13" s="1757"/>
      <c r="XA13" s="1757"/>
      <c r="XB13" s="1757"/>
      <c r="XC13" s="1757"/>
      <c r="XD13" s="1757"/>
      <c r="XE13" s="1757"/>
      <c r="XF13" s="1757"/>
      <c r="XG13" s="1757"/>
      <c r="XH13" s="1757"/>
      <c r="XI13" s="1757"/>
      <c r="XJ13" s="1757"/>
      <c r="XK13" s="1757"/>
      <c r="XL13" s="1757"/>
      <c r="XM13" s="1757"/>
      <c r="XN13" s="1757"/>
      <c r="XO13" s="1757"/>
      <c r="XP13" s="1757"/>
      <c r="XQ13" s="1757"/>
      <c r="XR13" s="1757"/>
      <c r="XS13" s="1757"/>
      <c r="XT13" s="1757"/>
      <c r="XU13" s="1757"/>
      <c r="XV13" s="1757"/>
      <c r="XW13" s="1757"/>
      <c r="XX13" s="1757"/>
      <c r="XY13" s="1757"/>
      <c r="XZ13" s="1757"/>
      <c r="YA13" s="1757"/>
      <c r="YB13" s="1757"/>
      <c r="YC13" s="1757"/>
      <c r="YD13" s="1757"/>
      <c r="YE13" s="1757"/>
      <c r="YF13" s="1757"/>
      <c r="YG13" s="1757"/>
      <c r="YH13" s="1757"/>
      <c r="YI13" s="1757"/>
      <c r="YJ13" s="1757"/>
      <c r="YK13" s="1757"/>
      <c r="YL13" s="1757"/>
      <c r="YM13" s="1757"/>
      <c r="YN13" s="1757"/>
      <c r="YO13" s="1757"/>
      <c r="YP13" s="1757"/>
      <c r="YQ13" s="1757"/>
      <c r="YR13" s="1757"/>
      <c r="YS13" s="1757"/>
      <c r="YT13" s="1757"/>
      <c r="YU13" s="1757"/>
      <c r="YV13" s="1757"/>
      <c r="YW13" s="1757"/>
      <c r="YX13" s="1757"/>
      <c r="YY13" s="1757"/>
      <c r="YZ13" s="1757"/>
      <c r="ZA13" s="1757"/>
      <c r="ZB13" s="1757"/>
      <c r="ZC13" s="1757"/>
      <c r="ZD13" s="1757"/>
      <c r="ZE13" s="1757"/>
      <c r="ZF13" s="1757"/>
      <c r="ZG13" s="1757"/>
      <c r="ZH13" s="1757"/>
      <c r="ZI13" s="1757"/>
      <c r="ZJ13" s="1757"/>
      <c r="ZK13" s="1757"/>
      <c r="ZL13" s="1757"/>
      <c r="ZM13" s="1757"/>
      <c r="ZN13" s="1757"/>
      <c r="ZO13" s="1757"/>
      <c r="ZP13" s="1757"/>
      <c r="ZQ13" s="1757"/>
      <c r="ZR13" s="1757"/>
      <c r="ZS13" s="1757"/>
      <c r="ZT13" s="1757"/>
      <c r="ZU13" s="1757"/>
      <c r="ZV13" s="1757"/>
      <c r="ZW13" s="1757"/>
      <c r="ZX13" s="1757"/>
      <c r="ZY13" s="1757"/>
      <c r="ZZ13" s="1757"/>
      <c r="AAA13" s="1757"/>
      <c r="AAB13" s="1757"/>
      <c r="AAC13" s="1757"/>
      <c r="AAD13" s="1757"/>
      <c r="AAE13" s="1757"/>
      <c r="AAF13" s="1757"/>
      <c r="AAG13" s="1757"/>
      <c r="AAH13" s="1757"/>
      <c r="AAI13" s="1757"/>
      <c r="AAJ13" s="1757"/>
      <c r="AAK13" s="1757"/>
      <c r="AAL13" s="1757"/>
      <c r="AAM13" s="1757"/>
      <c r="AAN13" s="1757"/>
      <c r="AAO13" s="1757"/>
      <c r="AAP13" s="1757"/>
      <c r="AAQ13" s="1757"/>
      <c r="AAR13" s="1757"/>
      <c r="AAS13" s="1757"/>
      <c r="AAT13" s="1757"/>
      <c r="AAU13" s="1757"/>
      <c r="AAV13" s="1757"/>
      <c r="AAW13" s="1757"/>
      <c r="AAX13" s="1757"/>
      <c r="AAY13" s="1757"/>
      <c r="AAZ13" s="1757"/>
      <c r="ABA13" s="1757"/>
      <c r="ABB13" s="1757"/>
      <c r="ABC13" s="1757"/>
      <c r="ABD13" s="1757"/>
      <c r="ABE13" s="1757"/>
      <c r="ABF13" s="1757"/>
      <c r="ABG13" s="1757"/>
      <c r="ABH13" s="1757"/>
      <c r="ABI13" s="1757"/>
      <c r="ABJ13" s="1757"/>
      <c r="ABK13" s="1757"/>
      <c r="ABL13" s="1757"/>
      <c r="ABM13" s="1757"/>
      <c r="ABN13" s="1757"/>
      <c r="ABO13" s="1757"/>
      <c r="ABP13" s="1757"/>
      <c r="ABQ13" s="1757"/>
      <c r="ABR13" s="1757"/>
      <c r="ABS13" s="1757"/>
      <c r="ABT13" s="1757"/>
      <c r="ABU13" s="1757"/>
      <c r="ABV13" s="1757"/>
      <c r="ABW13" s="1757"/>
      <c r="ABX13" s="1757"/>
      <c r="ABY13" s="1757"/>
      <c r="ABZ13" s="1757"/>
      <c r="ACA13" s="1757"/>
      <c r="ACB13" s="1757"/>
      <c r="ACC13" s="1757"/>
      <c r="ACD13" s="1757"/>
      <c r="ACE13" s="1757"/>
      <c r="ACF13" s="1757"/>
      <c r="ACG13" s="1757"/>
      <c r="ACH13" s="1757"/>
      <c r="ACI13" s="1757"/>
      <c r="ACJ13" s="1757"/>
      <c r="ACK13" s="1757"/>
      <c r="ACL13" s="1757"/>
      <c r="ACM13" s="1757"/>
      <c r="ACN13" s="1757"/>
      <c r="ACO13" s="1757"/>
      <c r="ACP13" s="1757"/>
      <c r="ACQ13" s="1757"/>
      <c r="ACR13" s="1757"/>
      <c r="ACS13" s="1757"/>
      <c r="ACT13" s="1757"/>
      <c r="ACU13" s="1757"/>
      <c r="ACV13" s="1757"/>
      <c r="ACW13" s="1757"/>
      <c r="ACX13" s="1757"/>
      <c r="ACY13" s="1757"/>
      <c r="ACZ13" s="1757"/>
      <c r="ADA13" s="1757"/>
      <c r="ADB13" s="1757"/>
      <c r="ADC13" s="1757"/>
      <c r="ADD13" s="1757"/>
      <c r="ADE13" s="1757"/>
      <c r="ADF13" s="1757"/>
      <c r="ADG13" s="1757"/>
      <c r="ADH13" s="1757"/>
      <c r="ADI13" s="1757"/>
      <c r="ADJ13" s="1757"/>
      <c r="ADK13" s="1757"/>
      <c r="ADL13" s="1757"/>
      <c r="ADM13" s="1757"/>
      <c r="ADN13" s="1757"/>
      <c r="ADO13" s="1757"/>
      <c r="ADP13" s="1757"/>
      <c r="ADQ13" s="1757"/>
      <c r="ADR13" s="1757"/>
      <c r="ADS13" s="1757"/>
      <c r="ADT13" s="1757"/>
      <c r="ADU13" s="1757"/>
      <c r="ADV13" s="1757"/>
      <c r="ADW13" s="1757"/>
      <c r="ADX13" s="1757"/>
      <c r="ADY13" s="1757"/>
      <c r="ADZ13" s="1757"/>
      <c r="AEA13" s="1757"/>
      <c r="AEB13" s="1757"/>
      <c r="AEC13" s="1757"/>
      <c r="AED13" s="1757"/>
      <c r="AEE13" s="1757"/>
      <c r="AEF13" s="1757"/>
      <c r="AEG13" s="1757"/>
      <c r="AEH13" s="1757"/>
      <c r="AEI13" s="1757"/>
      <c r="AEJ13" s="1757"/>
      <c r="AEK13" s="1757"/>
      <c r="AEL13" s="1757"/>
      <c r="AEM13" s="1757"/>
      <c r="AEN13" s="1757"/>
      <c r="AEO13" s="1757"/>
      <c r="AEP13" s="1757"/>
      <c r="AEQ13" s="1757"/>
      <c r="AER13" s="1757"/>
      <c r="AES13" s="1757"/>
      <c r="AET13" s="1757"/>
      <c r="AEU13" s="1757"/>
      <c r="AEV13" s="1757"/>
      <c r="AEW13" s="1757"/>
      <c r="AEX13" s="1757"/>
      <c r="AEY13" s="1757"/>
      <c r="AEZ13" s="1757"/>
      <c r="AFA13" s="1757"/>
      <c r="AFB13" s="1757"/>
      <c r="AFC13" s="1757"/>
      <c r="AFD13" s="1757"/>
      <c r="AFE13" s="1757"/>
      <c r="AFF13" s="1757"/>
      <c r="AFG13" s="1757"/>
      <c r="AFH13" s="1757"/>
      <c r="AFI13" s="1757"/>
      <c r="AFJ13" s="1757"/>
      <c r="AFK13" s="1757"/>
      <c r="AFL13" s="1757"/>
      <c r="AFM13" s="1757"/>
      <c r="AFN13" s="1757"/>
      <c r="AFO13" s="1757"/>
      <c r="AFP13" s="1757"/>
      <c r="AFQ13" s="1757"/>
      <c r="AFR13" s="1757"/>
      <c r="AFS13" s="1757"/>
      <c r="AFT13" s="1757"/>
      <c r="AFU13" s="1757"/>
      <c r="AFV13" s="1757"/>
      <c r="AFW13" s="1757"/>
      <c r="AFX13" s="1757"/>
      <c r="AFY13" s="1757"/>
      <c r="AFZ13" s="1757"/>
      <c r="AGA13" s="1757"/>
      <c r="AGB13" s="1757"/>
      <c r="AGC13" s="1757"/>
      <c r="AGD13" s="1757"/>
      <c r="AGE13" s="1757"/>
      <c r="AGF13" s="1757"/>
      <c r="AGG13" s="1757"/>
      <c r="AGH13" s="1757"/>
      <c r="AGI13" s="1757"/>
      <c r="AGJ13" s="1757"/>
      <c r="AGK13" s="1757"/>
      <c r="AGL13" s="1757"/>
      <c r="AGM13" s="1757"/>
      <c r="AGN13" s="1757"/>
      <c r="AGO13" s="1757"/>
      <c r="AGP13" s="1757"/>
      <c r="AGQ13" s="1757"/>
      <c r="AGR13" s="1757"/>
      <c r="AGS13" s="1757"/>
      <c r="AGT13" s="1757"/>
      <c r="AGU13" s="1757"/>
      <c r="AGV13" s="1757"/>
      <c r="AGW13" s="1757"/>
      <c r="AGX13" s="1757"/>
      <c r="AGY13" s="1757"/>
      <c r="AGZ13" s="1757"/>
      <c r="AHA13" s="1757"/>
      <c r="AHB13" s="1757"/>
      <c r="AHC13" s="1757"/>
      <c r="AHD13" s="1757"/>
      <c r="AHE13" s="1757"/>
      <c r="AHF13" s="1757"/>
      <c r="AHG13" s="1757"/>
      <c r="AHH13" s="1757"/>
      <c r="AHI13" s="1757"/>
      <c r="AHJ13" s="1757"/>
      <c r="AHK13" s="1757"/>
      <c r="AHL13" s="1757"/>
      <c r="AHM13" s="1757"/>
      <c r="AHN13" s="1757"/>
      <c r="AHO13" s="1757"/>
      <c r="AHP13" s="1757"/>
      <c r="AHQ13" s="1757"/>
      <c r="AHR13" s="1757"/>
      <c r="AHS13" s="1757"/>
      <c r="AHT13" s="1757"/>
      <c r="AHU13" s="1757"/>
      <c r="AHV13" s="1757"/>
      <c r="AHW13" s="1757"/>
      <c r="AHX13" s="1757"/>
      <c r="AHY13" s="1757"/>
      <c r="AHZ13" s="1757"/>
      <c r="AIA13" s="1757"/>
      <c r="AIB13" s="1757"/>
      <c r="AIC13" s="1757"/>
      <c r="AID13" s="1757"/>
      <c r="AIE13" s="1757"/>
      <c r="AIF13" s="1757"/>
      <c r="AIG13" s="1757"/>
      <c r="AIH13" s="1757"/>
      <c r="AII13" s="1757"/>
      <c r="AIJ13" s="1757"/>
      <c r="AIK13" s="1757"/>
      <c r="AIL13" s="1757"/>
      <c r="AIM13" s="1757"/>
      <c r="AIN13" s="1757"/>
      <c r="AIO13" s="1757"/>
      <c r="AIP13" s="1757"/>
      <c r="AIQ13" s="1757"/>
      <c r="AIR13" s="1757"/>
      <c r="AIS13" s="1757"/>
      <c r="AIT13" s="1757"/>
      <c r="AIU13" s="1757"/>
      <c r="AIV13" s="1757"/>
      <c r="AIW13" s="1757"/>
      <c r="AIX13" s="1757"/>
      <c r="AIY13" s="1757"/>
      <c r="AIZ13" s="1757"/>
      <c r="AJA13" s="1757"/>
      <c r="AJB13" s="1757"/>
      <c r="AJC13" s="1757"/>
      <c r="AJD13" s="1757"/>
      <c r="AJE13" s="1757"/>
      <c r="AJF13" s="1757"/>
      <c r="AJG13" s="1757"/>
      <c r="AJH13" s="1757"/>
      <c r="AJI13" s="1757"/>
      <c r="AJJ13" s="1757"/>
      <c r="AJK13" s="1757"/>
      <c r="AJL13" s="1757"/>
      <c r="AJM13" s="1757"/>
      <c r="AJN13" s="1757"/>
      <c r="AJO13" s="1757"/>
      <c r="AJP13" s="1757"/>
      <c r="AJQ13" s="1757"/>
      <c r="AJR13" s="1757"/>
      <c r="AJS13" s="1757"/>
      <c r="AJT13" s="1757"/>
      <c r="AJU13" s="1757"/>
      <c r="AJV13" s="1757"/>
      <c r="AJW13" s="1757"/>
      <c r="AJX13" s="1757"/>
      <c r="AJY13" s="1757"/>
      <c r="AJZ13" s="1757"/>
      <c r="AKA13" s="1757"/>
      <c r="AKB13" s="1757"/>
      <c r="AKC13" s="1757"/>
      <c r="AKD13" s="1757"/>
      <c r="AKE13" s="1757"/>
      <c r="AKF13" s="1757"/>
      <c r="AKG13" s="1757"/>
      <c r="AKH13" s="1757"/>
      <c r="AKI13" s="1757"/>
      <c r="AKJ13" s="1757"/>
      <c r="AKK13" s="1757"/>
      <c r="AKL13" s="1757"/>
      <c r="AKM13" s="1757"/>
      <c r="AKN13" s="1757"/>
      <c r="AKO13" s="1757"/>
      <c r="AKP13" s="1757"/>
      <c r="AKQ13" s="1757"/>
      <c r="AKR13" s="1757"/>
      <c r="AKS13" s="1757"/>
      <c r="AKT13" s="1757"/>
      <c r="AKU13" s="1757"/>
      <c r="AKV13" s="1757"/>
      <c r="AKW13" s="1757"/>
      <c r="AKX13" s="1757"/>
      <c r="AKY13" s="1757"/>
      <c r="AKZ13" s="1757"/>
      <c r="ALA13" s="1757"/>
      <c r="ALB13" s="1757"/>
      <c r="ALC13" s="1757"/>
      <c r="ALD13" s="1757"/>
      <c r="ALE13" s="1757"/>
      <c r="ALF13" s="1757"/>
      <c r="ALG13" s="1757"/>
      <c r="ALH13" s="1757"/>
      <c r="ALI13" s="1757"/>
      <c r="ALJ13" s="1757"/>
      <c r="ALK13" s="1757"/>
      <c r="ALL13" s="1757"/>
      <c r="ALM13" s="1757"/>
      <c r="ALN13" s="1757"/>
      <c r="ALO13" s="1757"/>
      <c r="ALP13" s="1757"/>
      <c r="ALQ13" s="1757"/>
      <c r="ALR13" s="1757"/>
      <c r="ALS13" s="1757"/>
      <c r="ALT13" s="1757"/>
      <c r="ALU13" s="1757"/>
      <c r="ALV13" s="1757"/>
      <c r="ALW13" s="1757"/>
      <c r="ALX13" s="1757"/>
      <c r="ALY13" s="1757"/>
      <c r="ALZ13" s="1757"/>
      <c r="AMA13" s="1757"/>
      <c r="AMB13" s="1757"/>
      <c r="AMC13" s="1757"/>
      <c r="AMD13" s="1757"/>
      <c r="AME13" s="1757"/>
      <c r="AMF13" s="1757"/>
      <c r="AMG13" s="1757"/>
      <c r="AMH13" s="1757"/>
      <c r="AMI13" s="1757"/>
      <c r="AMJ13" s="1757"/>
      <c r="AMK13" s="1757"/>
    </row>
    <row r="14" spans="1:1025" s="1750" customFormat="1" ht="30" customHeight="1">
      <c r="A14" s="1746" t="s">
        <v>3862</v>
      </c>
      <c r="B14" s="1746" t="s">
        <v>3863</v>
      </c>
      <c r="C14" s="1746" t="s">
        <v>647</v>
      </c>
      <c r="D14" s="1746" t="s">
        <v>3946</v>
      </c>
      <c r="E14" s="1746" t="s">
        <v>3947</v>
      </c>
      <c r="F14" s="1746" t="s">
        <v>3948</v>
      </c>
      <c r="G14" s="1748" t="s">
        <v>3949</v>
      </c>
      <c r="H14" s="1746"/>
      <c r="I14" s="1746"/>
      <c r="J14" s="1746"/>
      <c r="K14" s="1746"/>
      <c r="L14" s="1746"/>
      <c r="M14" s="1746"/>
      <c r="N14" s="1746"/>
      <c r="O14" s="1746"/>
      <c r="P14" s="1746" t="s">
        <v>3963</v>
      </c>
      <c r="Q14" s="1746" t="s">
        <v>3964</v>
      </c>
      <c r="R14" s="1739" t="s">
        <v>4224</v>
      </c>
      <c r="S14" s="1746" t="s">
        <v>3965</v>
      </c>
      <c r="T14" s="1754" t="s">
        <v>3966</v>
      </c>
      <c r="U14" s="1746" t="s">
        <v>1519</v>
      </c>
      <c r="V14" s="1746" t="s">
        <v>3940</v>
      </c>
      <c r="W14" s="1746" t="s">
        <v>3912</v>
      </c>
      <c r="X14" s="1746" t="s">
        <v>3874</v>
      </c>
      <c r="Y14" s="1746" t="s">
        <v>3914</v>
      </c>
      <c r="Z14" s="1767" t="s">
        <v>3967</v>
      </c>
      <c r="AA14" s="1746" t="s">
        <v>1146</v>
      </c>
      <c r="AB14" s="1748" t="s">
        <v>3955</v>
      </c>
      <c r="AC14" s="1748" t="s">
        <v>3956</v>
      </c>
      <c r="AD14" s="1746" t="s">
        <v>3879</v>
      </c>
      <c r="AE14" s="1746" t="s">
        <v>3880</v>
      </c>
      <c r="AF14" s="1746" t="s">
        <v>3881</v>
      </c>
      <c r="AG14" s="1746"/>
      <c r="AH14" s="1746"/>
      <c r="AI14" s="1746"/>
      <c r="AJ14" s="1746"/>
      <c r="AK14" s="1746"/>
      <c r="AL14" s="1746">
        <v>0</v>
      </c>
      <c r="AM14" s="1746"/>
      <c r="AN14" s="1746"/>
      <c r="AO14" s="1739">
        <v>0</v>
      </c>
      <c r="AP14" s="1746" t="s">
        <v>4225</v>
      </c>
      <c r="AQ14" s="1746"/>
      <c r="AR14" s="1746"/>
      <c r="AS14" s="1746"/>
      <c r="AT14" s="1746"/>
      <c r="AU14" s="1746"/>
      <c r="AV14" s="1746"/>
      <c r="AW14" s="1746"/>
      <c r="AX14" s="1746"/>
      <c r="AY14" s="1746"/>
      <c r="AZ14" s="1746"/>
      <c r="BA14" s="1746" t="s">
        <v>3891</v>
      </c>
      <c r="BB14" s="1747"/>
      <c r="BC14" s="1747"/>
      <c r="BD14" s="1747"/>
      <c r="BE14" s="1747"/>
      <c r="BF14" s="1747"/>
      <c r="BG14" s="1747"/>
      <c r="BH14" s="1747"/>
      <c r="BI14" s="1747"/>
      <c r="BJ14" s="1747"/>
      <c r="BK14" s="1747"/>
      <c r="BL14" s="1747"/>
      <c r="BM14" s="1747"/>
      <c r="BN14" s="1747"/>
      <c r="BO14" s="1747"/>
      <c r="BP14" s="1747"/>
      <c r="BQ14" s="1747"/>
      <c r="BR14" s="1747"/>
      <c r="BS14" s="1747"/>
      <c r="BT14" s="1747"/>
      <c r="BU14" s="1747"/>
      <c r="BV14" s="1747"/>
      <c r="BW14" s="1747"/>
      <c r="BX14" s="1747"/>
      <c r="BY14" s="1747"/>
      <c r="BZ14" s="1747"/>
      <c r="CA14" s="1747"/>
      <c r="CB14" s="1747"/>
      <c r="CC14" s="1747"/>
      <c r="CD14" s="1747"/>
      <c r="CE14" s="1747"/>
      <c r="CF14" s="1747"/>
      <c r="CG14" s="1747"/>
      <c r="CH14" s="1747"/>
      <c r="CI14" s="1747"/>
      <c r="CJ14" s="1747"/>
      <c r="CK14" s="1747"/>
      <c r="CL14" s="1747"/>
      <c r="CM14" s="1747"/>
      <c r="CN14" s="1747"/>
      <c r="CO14" s="1747"/>
      <c r="CP14" s="1747"/>
      <c r="CQ14" s="1747"/>
      <c r="CR14" s="1747"/>
      <c r="CS14" s="1747"/>
      <c r="CT14" s="1747"/>
      <c r="CU14" s="1747"/>
      <c r="CV14" s="1747"/>
      <c r="CW14" s="1747"/>
      <c r="CX14" s="1747"/>
      <c r="CY14" s="1747"/>
      <c r="CZ14" s="1747"/>
      <c r="DA14" s="1747"/>
      <c r="DB14" s="1747"/>
      <c r="DC14" s="1747"/>
      <c r="DD14" s="1747"/>
      <c r="DE14" s="1747"/>
      <c r="DF14" s="1747"/>
      <c r="DG14" s="1747"/>
      <c r="DH14" s="1747"/>
      <c r="DI14" s="1747"/>
      <c r="DJ14" s="1747"/>
      <c r="DK14" s="1747"/>
      <c r="DL14" s="1747"/>
      <c r="DM14" s="1747"/>
      <c r="DN14" s="1747"/>
      <c r="DO14" s="1747"/>
      <c r="DP14" s="1747"/>
      <c r="DQ14" s="1747"/>
      <c r="DR14" s="1747"/>
      <c r="DS14" s="1747"/>
      <c r="DT14" s="1747"/>
      <c r="DU14" s="1747"/>
      <c r="DV14" s="1747"/>
      <c r="DW14" s="1747"/>
      <c r="DX14" s="1747"/>
      <c r="DY14" s="1747"/>
      <c r="DZ14" s="1747"/>
      <c r="EA14" s="1747"/>
      <c r="EB14" s="1747"/>
      <c r="EC14" s="1747"/>
      <c r="ED14" s="1747"/>
      <c r="EE14" s="1747"/>
      <c r="EF14" s="1747"/>
      <c r="EG14" s="1747"/>
      <c r="EH14" s="1747"/>
      <c r="EI14" s="1747"/>
      <c r="EJ14" s="1747"/>
      <c r="EK14" s="1747"/>
      <c r="EL14" s="1747"/>
      <c r="EM14" s="1747"/>
      <c r="EN14" s="1747"/>
      <c r="EO14" s="1747"/>
      <c r="EP14" s="1747"/>
      <c r="EQ14" s="1747"/>
      <c r="ER14" s="1747"/>
      <c r="ES14" s="1747"/>
      <c r="ET14" s="1747"/>
      <c r="EU14" s="1747"/>
      <c r="EV14" s="1747"/>
      <c r="EW14" s="1747"/>
      <c r="EX14" s="1747"/>
      <c r="EY14" s="1747"/>
      <c r="EZ14" s="1747"/>
      <c r="FA14" s="1747"/>
      <c r="FB14" s="1747"/>
      <c r="FC14" s="1747"/>
      <c r="FD14" s="1747"/>
      <c r="FE14" s="1747"/>
      <c r="FF14" s="1747"/>
      <c r="FG14" s="1747"/>
      <c r="FH14" s="1747"/>
      <c r="FI14" s="1747"/>
      <c r="FJ14" s="1747"/>
      <c r="FK14" s="1747"/>
      <c r="FL14" s="1747"/>
      <c r="FM14" s="1747"/>
      <c r="FN14" s="1747"/>
      <c r="FO14" s="1747"/>
      <c r="FP14" s="1747"/>
      <c r="FQ14" s="1747"/>
      <c r="FR14" s="1747"/>
      <c r="FS14" s="1747"/>
      <c r="FT14" s="1747"/>
      <c r="FU14" s="1747"/>
      <c r="FV14" s="1747"/>
      <c r="FW14" s="1747"/>
      <c r="FX14" s="1747"/>
      <c r="FY14" s="1747"/>
      <c r="FZ14" s="1747"/>
      <c r="GA14" s="1747"/>
      <c r="GB14" s="1747"/>
      <c r="GC14" s="1747"/>
      <c r="GD14" s="1747"/>
      <c r="GE14" s="1747"/>
      <c r="GF14" s="1747"/>
      <c r="GG14" s="1747"/>
      <c r="GH14" s="1747"/>
      <c r="GI14" s="1747"/>
      <c r="GJ14" s="1747"/>
      <c r="GK14" s="1747"/>
      <c r="GL14" s="1747"/>
      <c r="GM14" s="1747"/>
      <c r="GN14" s="1747"/>
      <c r="GO14" s="1747"/>
      <c r="GP14" s="1747"/>
      <c r="GQ14" s="1747"/>
      <c r="GR14" s="1747"/>
      <c r="GS14" s="1747"/>
      <c r="GT14" s="1747"/>
      <c r="GU14" s="1747"/>
      <c r="GV14" s="1747"/>
      <c r="GW14" s="1747"/>
      <c r="GX14" s="1747"/>
      <c r="GY14" s="1747"/>
      <c r="GZ14" s="1747"/>
      <c r="HA14" s="1747"/>
      <c r="HB14" s="1747"/>
      <c r="HC14" s="1747"/>
      <c r="HD14" s="1747"/>
      <c r="HE14" s="1747"/>
      <c r="HF14" s="1747"/>
      <c r="HG14" s="1747"/>
      <c r="HH14" s="1747"/>
      <c r="HI14" s="1747"/>
      <c r="HJ14" s="1747"/>
      <c r="HK14" s="1747"/>
      <c r="HL14" s="1747"/>
      <c r="HM14" s="1747"/>
      <c r="HN14" s="1747"/>
      <c r="HO14" s="1747"/>
      <c r="HP14" s="1747"/>
      <c r="HQ14" s="1747"/>
      <c r="HR14" s="1747"/>
      <c r="HS14" s="1747"/>
      <c r="HT14" s="1747"/>
      <c r="HU14" s="1747"/>
      <c r="HV14" s="1747"/>
      <c r="HW14" s="1747"/>
      <c r="HX14" s="1747"/>
      <c r="HY14" s="1747"/>
      <c r="HZ14" s="1747"/>
      <c r="IA14" s="1747"/>
      <c r="IB14" s="1747"/>
      <c r="IC14" s="1747"/>
      <c r="ID14" s="1747"/>
      <c r="IE14" s="1747"/>
      <c r="IF14" s="1747"/>
      <c r="IG14" s="1747"/>
      <c r="IH14" s="1747"/>
      <c r="II14" s="1747"/>
      <c r="IJ14" s="1747"/>
      <c r="IK14" s="1747"/>
      <c r="IL14" s="1747"/>
      <c r="IM14" s="1747"/>
      <c r="IN14" s="1747"/>
      <c r="IO14" s="1747"/>
      <c r="IP14" s="1747"/>
      <c r="IQ14" s="1747"/>
      <c r="IR14" s="1747"/>
      <c r="IS14" s="1747"/>
      <c r="IT14" s="1747"/>
      <c r="IU14" s="1747"/>
      <c r="IV14" s="1747"/>
      <c r="IW14" s="1747"/>
      <c r="IX14" s="1747"/>
      <c r="IY14" s="1747"/>
      <c r="IZ14" s="1747"/>
      <c r="JA14" s="1747"/>
      <c r="JB14" s="1747"/>
      <c r="JC14" s="1747"/>
      <c r="JD14" s="1747"/>
      <c r="JE14" s="1747"/>
      <c r="JF14" s="1747"/>
      <c r="JG14" s="1747"/>
      <c r="JH14" s="1747"/>
      <c r="JI14" s="1747"/>
      <c r="JJ14" s="1747"/>
      <c r="JK14" s="1747"/>
      <c r="JL14" s="1747"/>
      <c r="JM14" s="1747"/>
      <c r="JN14" s="1747"/>
      <c r="JO14" s="1747"/>
      <c r="JP14" s="1747"/>
      <c r="JQ14" s="1747"/>
      <c r="JR14" s="1747"/>
      <c r="JS14" s="1747"/>
      <c r="JT14" s="1747"/>
      <c r="JU14" s="1747"/>
      <c r="JV14" s="1747"/>
      <c r="JW14" s="1747"/>
      <c r="JX14" s="1747"/>
      <c r="JY14" s="1747"/>
      <c r="JZ14" s="1747"/>
      <c r="KA14" s="1747"/>
      <c r="KB14" s="1747"/>
      <c r="KC14" s="1747"/>
      <c r="KD14" s="1747"/>
      <c r="KE14" s="1747"/>
      <c r="KF14" s="1747"/>
      <c r="KG14" s="1747"/>
      <c r="KH14" s="1747"/>
      <c r="KI14" s="1747"/>
      <c r="KJ14" s="1747"/>
      <c r="KK14" s="1747"/>
      <c r="KL14" s="1747"/>
      <c r="KM14" s="1747"/>
      <c r="KN14" s="1747"/>
      <c r="KO14" s="1747"/>
      <c r="KP14" s="1747"/>
      <c r="KQ14" s="1747"/>
      <c r="KR14" s="1747"/>
      <c r="KS14" s="1747"/>
      <c r="KT14" s="1747"/>
      <c r="KU14" s="1747"/>
      <c r="KV14" s="1747"/>
      <c r="KW14" s="1747"/>
      <c r="KX14" s="1747"/>
      <c r="KY14" s="1747"/>
      <c r="KZ14" s="1747"/>
      <c r="LA14" s="1747"/>
      <c r="LB14" s="1747"/>
      <c r="LC14" s="1747"/>
      <c r="LD14" s="1747"/>
      <c r="LE14" s="1747"/>
      <c r="LF14" s="1747"/>
      <c r="LG14" s="1747"/>
      <c r="LH14" s="1747"/>
      <c r="LI14" s="1747"/>
      <c r="LJ14" s="1747"/>
      <c r="LK14" s="1747"/>
      <c r="LL14" s="1747"/>
      <c r="LM14" s="1747"/>
      <c r="LN14" s="1747"/>
      <c r="LO14" s="1747"/>
      <c r="LP14" s="1747"/>
      <c r="LQ14" s="1747"/>
      <c r="LR14" s="1747"/>
      <c r="LS14" s="1747"/>
      <c r="LT14" s="1747"/>
      <c r="LU14" s="1747"/>
      <c r="LV14" s="1747"/>
      <c r="LW14" s="1747"/>
      <c r="LX14" s="1747"/>
      <c r="LY14" s="1747"/>
      <c r="LZ14" s="1747"/>
      <c r="MA14" s="1747"/>
      <c r="MB14" s="1747"/>
      <c r="MC14" s="1747"/>
      <c r="MD14" s="1747"/>
      <c r="ME14" s="1747"/>
      <c r="MF14" s="1747"/>
      <c r="MG14" s="1747"/>
      <c r="MH14" s="1747"/>
      <c r="MI14" s="1747"/>
      <c r="MJ14" s="1747"/>
      <c r="MK14" s="1747"/>
      <c r="ML14" s="1747"/>
      <c r="MM14" s="1747"/>
      <c r="MN14" s="1747"/>
      <c r="MO14" s="1747"/>
      <c r="MP14" s="1747"/>
      <c r="MQ14" s="1747"/>
      <c r="MR14" s="1747"/>
      <c r="MS14" s="1747"/>
      <c r="MT14" s="1747"/>
      <c r="MU14" s="1747"/>
      <c r="MV14" s="1747"/>
      <c r="MW14" s="1747"/>
      <c r="MX14" s="1747"/>
      <c r="MY14" s="1747"/>
      <c r="MZ14" s="1747"/>
      <c r="NA14" s="1747"/>
      <c r="NB14" s="1747"/>
      <c r="NC14" s="1747"/>
      <c r="ND14" s="1747"/>
      <c r="NE14" s="1747"/>
      <c r="NF14" s="1747"/>
      <c r="NG14" s="1747"/>
      <c r="NH14" s="1747"/>
      <c r="NI14" s="1747"/>
      <c r="NJ14" s="1747"/>
      <c r="NK14" s="1747"/>
      <c r="NL14" s="1747"/>
      <c r="NM14" s="1747"/>
      <c r="NN14" s="1747"/>
      <c r="NO14" s="1747"/>
      <c r="NP14" s="1747"/>
      <c r="NQ14" s="1747"/>
      <c r="NR14" s="1747"/>
      <c r="NS14" s="1747"/>
      <c r="NT14" s="1747"/>
      <c r="NU14" s="1747"/>
      <c r="NV14" s="1747"/>
      <c r="NW14" s="1747"/>
      <c r="NX14" s="1747"/>
      <c r="NY14" s="1747"/>
      <c r="NZ14" s="1747"/>
      <c r="OA14" s="1747"/>
      <c r="OB14" s="1747"/>
      <c r="OC14" s="1747"/>
      <c r="OD14" s="1747"/>
      <c r="OE14" s="1747"/>
      <c r="OF14" s="1747"/>
      <c r="OG14" s="1747"/>
      <c r="OH14" s="1747"/>
      <c r="OI14" s="1747"/>
      <c r="OJ14" s="1747"/>
      <c r="OK14" s="1747"/>
      <c r="OL14" s="1747"/>
      <c r="OM14" s="1747"/>
      <c r="ON14" s="1747"/>
      <c r="OO14" s="1747"/>
      <c r="OP14" s="1747"/>
      <c r="OQ14" s="1747"/>
      <c r="OR14" s="1747"/>
      <c r="OS14" s="1747"/>
      <c r="OT14" s="1747"/>
      <c r="OU14" s="1747"/>
      <c r="OV14" s="1747"/>
      <c r="OW14" s="1747"/>
      <c r="OX14" s="1747"/>
      <c r="OY14" s="1747"/>
      <c r="OZ14" s="1747"/>
      <c r="PA14" s="1747"/>
      <c r="PB14" s="1747"/>
      <c r="PC14" s="1747"/>
      <c r="PD14" s="1747"/>
      <c r="PE14" s="1747"/>
      <c r="PF14" s="1747"/>
      <c r="PG14" s="1747"/>
      <c r="PH14" s="1747"/>
      <c r="PI14" s="1747"/>
      <c r="PJ14" s="1747"/>
      <c r="PK14" s="1747"/>
      <c r="PL14" s="1747"/>
      <c r="PM14" s="1747"/>
      <c r="PN14" s="1747"/>
      <c r="PO14" s="1747"/>
      <c r="PP14" s="1747"/>
      <c r="PQ14" s="1747"/>
      <c r="PR14" s="1747"/>
      <c r="PS14" s="1747"/>
      <c r="PT14" s="1747"/>
      <c r="PU14" s="1747"/>
      <c r="PV14" s="1747"/>
      <c r="PW14" s="1747"/>
      <c r="PX14" s="1747"/>
      <c r="PY14" s="1747"/>
      <c r="PZ14" s="1747"/>
      <c r="QA14" s="1747"/>
      <c r="QB14" s="1747"/>
      <c r="QC14" s="1747"/>
      <c r="QD14" s="1747"/>
      <c r="QE14" s="1747"/>
      <c r="QF14" s="1747"/>
      <c r="QG14" s="1747"/>
      <c r="QH14" s="1747"/>
      <c r="QI14" s="1747"/>
      <c r="QJ14" s="1747"/>
      <c r="QK14" s="1747"/>
      <c r="QL14" s="1747"/>
      <c r="QM14" s="1747"/>
      <c r="QN14" s="1747"/>
      <c r="QO14" s="1747"/>
      <c r="QP14" s="1747"/>
      <c r="QQ14" s="1747"/>
      <c r="QR14" s="1747"/>
      <c r="QS14" s="1747"/>
      <c r="QT14" s="1747"/>
      <c r="QU14" s="1747"/>
      <c r="QV14" s="1747"/>
      <c r="QW14" s="1747"/>
      <c r="QX14" s="1747"/>
      <c r="QY14" s="1747"/>
      <c r="QZ14" s="1747"/>
      <c r="RA14" s="1747"/>
      <c r="RB14" s="1747"/>
      <c r="RC14" s="1747"/>
      <c r="RD14" s="1747"/>
      <c r="RE14" s="1747"/>
      <c r="RF14" s="1747"/>
      <c r="RG14" s="1747"/>
      <c r="RH14" s="1747"/>
      <c r="RI14" s="1747"/>
      <c r="RJ14" s="1747"/>
      <c r="RK14" s="1747"/>
      <c r="RL14" s="1747"/>
      <c r="RM14" s="1747"/>
      <c r="RN14" s="1747"/>
      <c r="RO14" s="1747"/>
      <c r="RP14" s="1747"/>
      <c r="RQ14" s="1747"/>
      <c r="RR14" s="1747"/>
      <c r="RS14" s="1747"/>
      <c r="RT14" s="1747"/>
      <c r="RU14" s="1747"/>
      <c r="RV14" s="1747"/>
      <c r="RW14" s="1747"/>
      <c r="RX14" s="1747"/>
      <c r="RY14" s="1747"/>
      <c r="RZ14" s="1747"/>
      <c r="SA14" s="1747"/>
      <c r="SB14" s="1747"/>
      <c r="SC14" s="1747"/>
      <c r="SD14" s="1747"/>
      <c r="SE14" s="1747"/>
      <c r="SF14" s="1747"/>
      <c r="SG14" s="1747"/>
      <c r="SH14" s="1747"/>
      <c r="SI14" s="1747"/>
      <c r="SJ14" s="1747"/>
      <c r="SK14" s="1747"/>
      <c r="SL14" s="1747"/>
      <c r="SM14" s="1747"/>
      <c r="SN14" s="1747"/>
      <c r="SO14" s="1747"/>
      <c r="SP14" s="1747"/>
      <c r="SQ14" s="1747"/>
      <c r="SR14" s="1747"/>
      <c r="SS14" s="1747"/>
      <c r="ST14" s="1747"/>
      <c r="SU14" s="1747"/>
      <c r="SV14" s="1747"/>
      <c r="SW14" s="1747"/>
      <c r="SX14" s="1747"/>
      <c r="SY14" s="1747"/>
      <c r="SZ14" s="1747"/>
      <c r="TA14" s="1747"/>
      <c r="TB14" s="1747"/>
      <c r="TC14" s="1747"/>
      <c r="TD14" s="1747"/>
      <c r="TE14" s="1747"/>
      <c r="TF14" s="1747"/>
      <c r="TG14" s="1747"/>
      <c r="TH14" s="1747"/>
      <c r="TI14" s="1747"/>
      <c r="TJ14" s="1747"/>
      <c r="TK14" s="1747"/>
      <c r="TL14" s="1747"/>
      <c r="TM14" s="1747"/>
      <c r="TN14" s="1747"/>
      <c r="TO14" s="1747"/>
      <c r="TP14" s="1747"/>
      <c r="TQ14" s="1747"/>
      <c r="TR14" s="1747"/>
      <c r="TS14" s="1747"/>
      <c r="TT14" s="1747"/>
      <c r="TU14" s="1747"/>
      <c r="TV14" s="1747"/>
      <c r="TW14" s="1747"/>
      <c r="TX14" s="1747"/>
      <c r="TY14" s="1747"/>
      <c r="TZ14" s="1747"/>
      <c r="UA14" s="1747"/>
      <c r="UB14" s="1747"/>
      <c r="UC14" s="1747"/>
      <c r="UD14" s="1747"/>
      <c r="UE14" s="1747"/>
      <c r="UF14" s="1747"/>
      <c r="UG14" s="1747"/>
      <c r="UH14" s="1747"/>
      <c r="UI14" s="1747"/>
      <c r="UJ14" s="1747"/>
      <c r="UK14" s="1747"/>
      <c r="UL14" s="1747"/>
      <c r="UM14" s="1747"/>
      <c r="UN14" s="1747"/>
      <c r="UO14" s="1747"/>
      <c r="UP14" s="1747"/>
      <c r="UQ14" s="1747"/>
      <c r="UR14" s="1747"/>
      <c r="US14" s="1747"/>
      <c r="UT14" s="1747"/>
      <c r="UU14" s="1747"/>
      <c r="UV14" s="1747"/>
      <c r="UW14" s="1747"/>
      <c r="UX14" s="1747"/>
      <c r="UY14" s="1747"/>
      <c r="UZ14" s="1747"/>
      <c r="VA14" s="1747"/>
      <c r="VB14" s="1747"/>
      <c r="VC14" s="1747"/>
      <c r="VD14" s="1747"/>
      <c r="VE14" s="1747"/>
      <c r="VF14" s="1747"/>
      <c r="VG14" s="1747"/>
      <c r="VH14" s="1747"/>
      <c r="VI14" s="1747"/>
      <c r="VJ14" s="1747"/>
      <c r="VK14" s="1747"/>
      <c r="VL14" s="1747"/>
      <c r="VM14" s="1747"/>
      <c r="VN14" s="1747"/>
      <c r="VO14" s="1747"/>
      <c r="VP14" s="1747"/>
      <c r="VQ14" s="1747"/>
      <c r="VR14" s="1747"/>
      <c r="VS14" s="1747"/>
      <c r="VT14" s="1747"/>
      <c r="VU14" s="1747"/>
      <c r="VV14" s="1747"/>
      <c r="VW14" s="1747"/>
      <c r="VX14" s="1747"/>
      <c r="VY14" s="1747"/>
      <c r="VZ14" s="1747"/>
      <c r="WA14" s="1747"/>
      <c r="WB14" s="1747"/>
      <c r="WC14" s="1747"/>
      <c r="WD14" s="1747"/>
      <c r="WE14" s="1747"/>
      <c r="WF14" s="1747"/>
      <c r="WG14" s="1747"/>
      <c r="WH14" s="1747"/>
      <c r="WI14" s="1747"/>
      <c r="WJ14" s="1747"/>
      <c r="WK14" s="1747"/>
      <c r="WL14" s="1747"/>
      <c r="WM14" s="1747"/>
      <c r="WN14" s="1747"/>
      <c r="WO14" s="1747"/>
      <c r="WP14" s="1747"/>
      <c r="WQ14" s="1747"/>
      <c r="WR14" s="1747"/>
      <c r="WS14" s="1747"/>
      <c r="WT14" s="1747"/>
      <c r="WU14" s="1747"/>
      <c r="WV14" s="1747"/>
      <c r="WW14" s="1747"/>
      <c r="WX14" s="1747"/>
      <c r="WY14" s="1747"/>
      <c r="WZ14" s="1747"/>
      <c r="XA14" s="1747"/>
      <c r="XB14" s="1747"/>
      <c r="XC14" s="1747"/>
      <c r="XD14" s="1747"/>
      <c r="XE14" s="1747"/>
      <c r="XF14" s="1747"/>
      <c r="XG14" s="1747"/>
      <c r="XH14" s="1747"/>
      <c r="XI14" s="1747"/>
      <c r="XJ14" s="1747"/>
      <c r="XK14" s="1747"/>
      <c r="XL14" s="1747"/>
      <c r="XM14" s="1747"/>
      <c r="XN14" s="1747"/>
      <c r="XO14" s="1747"/>
      <c r="XP14" s="1747"/>
      <c r="XQ14" s="1747"/>
      <c r="XR14" s="1747"/>
      <c r="XS14" s="1747"/>
      <c r="XT14" s="1747"/>
      <c r="XU14" s="1747"/>
      <c r="XV14" s="1747"/>
      <c r="XW14" s="1747"/>
      <c r="XX14" s="1747"/>
      <c r="XY14" s="1747"/>
      <c r="XZ14" s="1747"/>
      <c r="YA14" s="1747"/>
      <c r="YB14" s="1747"/>
      <c r="YC14" s="1747"/>
      <c r="YD14" s="1747"/>
      <c r="YE14" s="1747"/>
      <c r="YF14" s="1747"/>
      <c r="YG14" s="1747"/>
      <c r="YH14" s="1747"/>
      <c r="YI14" s="1747"/>
      <c r="YJ14" s="1747"/>
      <c r="YK14" s="1747"/>
      <c r="YL14" s="1747"/>
      <c r="YM14" s="1747"/>
      <c r="YN14" s="1747"/>
      <c r="YO14" s="1747"/>
      <c r="YP14" s="1747"/>
      <c r="YQ14" s="1747"/>
      <c r="YR14" s="1747"/>
      <c r="YS14" s="1747"/>
      <c r="YT14" s="1747"/>
      <c r="YU14" s="1747"/>
      <c r="YV14" s="1747"/>
      <c r="YW14" s="1747"/>
      <c r="YX14" s="1747"/>
      <c r="YY14" s="1747"/>
      <c r="YZ14" s="1747"/>
      <c r="ZA14" s="1747"/>
      <c r="ZB14" s="1747"/>
      <c r="ZC14" s="1747"/>
      <c r="ZD14" s="1747"/>
      <c r="ZE14" s="1747"/>
      <c r="ZF14" s="1747"/>
      <c r="ZG14" s="1747"/>
      <c r="ZH14" s="1747"/>
      <c r="ZI14" s="1747"/>
      <c r="ZJ14" s="1747"/>
      <c r="ZK14" s="1747"/>
      <c r="ZL14" s="1747"/>
      <c r="ZM14" s="1747"/>
      <c r="ZN14" s="1747"/>
      <c r="ZO14" s="1747"/>
      <c r="ZP14" s="1747"/>
      <c r="ZQ14" s="1747"/>
      <c r="ZR14" s="1747"/>
      <c r="ZS14" s="1747"/>
      <c r="ZT14" s="1747"/>
      <c r="ZU14" s="1747"/>
      <c r="ZV14" s="1747"/>
      <c r="ZW14" s="1747"/>
      <c r="ZX14" s="1747"/>
      <c r="ZY14" s="1747"/>
      <c r="ZZ14" s="1747"/>
      <c r="AAA14" s="1747"/>
      <c r="AAB14" s="1747"/>
      <c r="AAC14" s="1747"/>
      <c r="AAD14" s="1747"/>
      <c r="AAE14" s="1747"/>
      <c r="AAF14" s="1747"/>
      <c r="AAG14" s="1747"/>
      <c r="AAH14" s="1747"/>
      <c r="AAI14" s="1747"/>
      <c r="AAJ14" s="1747"/>
      <c r="AAK14" s="1747"/>
      <c r="AAL14" s="1747"/>
      <c r="AAM14" s="1747"/>
      <c r="AAN14" s="1747"/>
      <c r="AAO14" s="1747"/>
      <c r="AAP14" s="1747"/>
      <c r="AAQ14" s="1747"/>
      <c r="AAR14" s="1747"/>
      <c r="AAS14" s="1747"/>
      <c r="AAT14" s="1747"/>
      <c r="AAU14" s="1747"/>
      <c r="AAV14" s="1747"/>
      <c r="AAW14" s="1747"/>
      <c r="AAX14" s="1747"/>
      <c r="AAY14" s="1747"/>
      <c r="AAZ14" s="1747"/>
      <c r="ABA14" s="1747"/>
      <c r="ABB14" s="1747"/>
      <c r="ABC14" s="1747"/>
      <c r="ABD14" s="1747"/>
      <c r="ABE14" s="1747"/>
      <c r="ABF14" s="1747"/>
      <c r="ABG14" s="1747"/>
      <c r="ABH14" s="1747"/>
      <c r="ABI14" s="1747"/>
      <c r="ABJ14" s="1747"/>
      <c r="ABK14" s="1747"/>
      <c r="ABL14" s="1747"/>
      <c r="ABM14" s="1747"/>
      <c r="ABN14" s="1747"/>
      <c r="ABO14" s="1747"/>
      <c r="ABP14" s="1747"/>
      <c r="ABQ14" s="1747"/>
      <c r="ABR14" s="1747"/>
      <c r="ABS14" s="1747"/>
      <c r="ABT14" s="1747"/>
      <c r="ABU14" s="1747"/>
      <c r="ABV14" s="1747"/>
      <c r="ABW14" s="1747"/>
      <c r="ABX14" s="1747"/>
      <c r="ABY14" s="1747"/>
      <c r="ABZ14" s="1747"/>
      <c r="ACA14" s="1747"/>
      <c r="ACB14" s="1747"/>
      <c r="ACC14" s="1747"/>
      <c r="ACD14" s="1747"/>
      <c r="ACE14" s="1747"/>
      <c r="ACF14" s="1747"/>
      <c r="ACG14" s="1747"/>
      <c r="ACH14" s="1747"/>
      <c r="ACI14" s="1747"/>
      <c r="ACJ14" s="1747"/>
      <c r="ACK14" s="1747"/>
      <c r="ACL14" s="1747"/>
      <c r="ACM14" s="1747"/>
      <c r="ACN14" s="1747"/>
      <c r="ACO14" s="1747"/>
      <c r="ACP14" s="1747"/>
      <c r="ACQ14" s="1747"/>
      <c r="ACR14" s="1747"/>
      <c r="ACS14" s="1747"/>
      <c r="ACT14" s="1747"/>
      <c r="ACU14" s="1747"/>
      <c r="ACV14" s="1747"/>
      <c r="ACW14" s="1747"/>
      <c r="ACX14" s="1747"/>
      <c r="ACY14" s="1747"/>
      <c r="ACZ14" s="1747"/>
      <c r="ADA14" s="1747"/>
      <c r="ADB14" s="1747"/>
      <c r="ADC14" s="1747"/>
      <c r="ADD14" s="1747"/>
      <c r="ADE14" s="1747"/>
      <c r="ADF14" s="1747"/>
      <c r="ADG14" s="1747"/>
      <c r="ADH14" s="1747"/>
      <c r="ADI14" s="1747"/>
      <c r="ADJ14" s="1747"/>
      <c r="ADK14" s="1747"/>
      <c r="ADL14" s="1747"/>
      <c r="ADM14" s="1747"/>
      <c r="ADN14" s="1747"/>
      <c r="ADO14" s="1747"/>
      <c r="ADP14" s="1747"/>
      <c r="ADQ14" s="1747"/>
      <c r="ADR14" s="1747"/>
      <c r="ADS14" s="1747"/>
      <c r="ADT14" s="1747"/>
      <c r="ADU14" s="1747"/>
      <c r="ADV14" s="1747"/>
      <c r="ADW14" s="1747"/>
      <c r="ADX14" s="1747"/>
      <c r="ADY14" s="1747"/>
      <c r="ADZ14" s="1747"/>
      <c r="AEA14" s="1747"/>
      <c r="AEB14" s="1747"/>
      <c r="AEC14" s="1747"/>
      <c r="AED14" s="1747"/>
      <c r="AEE14" s="1747"/>
      <c r="AEF14" s="1747"/>
      <c r="AEG14" s="1747"/>
      <c r="AEH14" s="1747"/>
      <c r="AEI14" s="1747"/>
      <c r="AEJ14" s="1747"/>
      <c r="AEK14" s="1747"/>
      <c r="AEL14" s="1747"/>
      <c r="AEM14" s="1747"/>
      <c r="AEN14" s="1747"/>
      <c r="AEO14" s="1747"/>
      <c r="AEP14" s="1747"/>
      <c r="AEQ14" s="1747"/>
      <c r="AER14" s="1747"/>
      <c r="AES14" s="1747"/>
      <c r="AET14" s="1747"/>
      <c r="AEU14" s="1747"/>
      <c r="AEV14" s="1747"/>
      <c r="AEW14" s="1747"/>
      <c r="AEX14" s="1747"/>
      <c r="AEY14" s="1747"/>
      <c r="AEZ14" s="1747"/>
      <c r="AFA14" s="1747"/>
      <c r="AFB14" s="1747"/>
      <c r="AFC14" s="1747"/>
      <c r="AFD14" s="1747"/>
      <c r="AFE14" s="1747"/>
      <c r="AFF14" s="1747"/>
      <c r="AFG14" s="1747"/>
      <c r="AFH14" s="1747"/>
      <c r="AFI14" s="1747"/>
      <c r="AFJ14" s="1747"/>
      <c r="AFK14" s="1747"/>
      <c r="AFL14" s="1747"/>
      <c r="AFM14" s="1747"/>
      <c r="AFN14" s="1747"/>
      <c r="AFO14" s="1747"/>
      <c r="AFP14" s="1747"/>
      <c r="AFQ14" s="1747"/>
      <c r="AFR14" s="1747"/>
      <c r="AFS14" s="1747"/>
      <c r="AFT14" s="1747"/>
      <c r="AFU14" s="1747"/>
      <c r="AFV14" s="1747"/>
      <c r="AFW14" s="1747"/>
      <c r="AFX14" s="1747"/>
      <c r="AFY14" s="1747"/>
      <c r="AFZ14" s="1747"/>
      <c r="AGA14" s="1747"/>
      <c r="AGB14" s="1747"/>
      <c r="AGC14" s="1747"/>
      <c r="AGD14" s="1747"/>
      <c r="AGE14" s="1747"/>
      <c r="AGF14" s="1747"/>
      <c r="AGG14" s="1747"/>
      <c r="AGH14" s="1747"/>
      <c r="AGI14" s="1747"/>
      <c r="AGJ14" s="1747"/>
      <c r="AGK14" s="1747"/>
      <c r="AGL14" s="1747"/>
      <c r="AGM14" s="1747"/>
      <c r="AGN14" s="1747"/>
      <c r="AGO14" s="1747"/>
      <c r="AGP14" s="1747"/>
      <c r="AGQ14" s="1747"/>
      <c r="AGR14" s="1747"/>
      <c r="AGS14" s="1747"/>
      <c r="AGT14" s="1747"/>
      <c r="AGU14" s="1747"/>
      <c r="AGV14" s="1747"/>
      <c r="AGW14" s="1747"/>
      <c r="AGX14" s="1747"/>
      <c r="AGY14" s="1747"/>
      <c r="AGZ14" s="1747"/>
      <c r="AHA14" s="1747"/>
      <c r="AHB14" s="1747"/>
      <c r="AHC14" s="1747"/>
      <c r="AHD14" s="1747"/>
      <c r="AHE14" s="1747"/>
      <c r="AHF14" s="1747"/>
      <c r="AHG14" s="1747"/>
      <c r="AHH14" s="1747"/>
      <c r="AHI14" s="1747"/>
      <c r="AHJ14" s="1747"/>
      <c r="AHK14" s="1747"/>
      <c r="AHL14" s="1747"/>
      <c r="AHM14" s="1747"/>
      <c r="AHN14" s="1747"/>
      <c r="AHO14" s="1747"/>
      <c r="AHP14" s="1747"/>
      <c r="AHQ14" s="1747"/>
      <c r="AHR14" s="1747"/>
      <c r="AHS14" s="1747"/>
      <c r="AHT14" s="1747"/>
      <c r="AHU14" s="1747"/>
      <c r="AHV14" s="1747"/>
      <c r="AHW14" s="1747"/>
      <c r="AHX14" s="1747"/>
      <c r="AHY14" s="1747"/>
      <c r="AHZ14" s="1747"/>
      <c r="AIA14" s="1747"/>
      <c r="AIB14" s="1747"/>
      <c r="AIC14" s="1747"/>
      <c r="AID14" s="1747"/>
      <c r="AIE14" s="1747"/>
      <c r="AIF14" s="1747"/>
      <c r="AIG14" s="1747"/>
      <c r="AIH14" s="1747"/>
      <c r="AII14" s="1747"/>
      <c r="AIJ14" s="1747"/>
      <c r="AIK14" s="1747"/>
      <c r="AIL14" s="1747"/>
      <c r="AIM14" s="1747"/>
      <c r="AIN14" s="1747"/>
      <c r="AIO14" s="1747"/>
      <c r="AIP14" s="1747"/>
      <c r="AIQ14" s="1747"/>
      <c r="AIR14" s="1747"/>
      <c r="AIS14" s="1747"/>
      <c r="AIT14" s="1747"/>
      <c r="AIU14" s="1747"/>
      <c r="AIV14" s="1747"/>
      <c r="AIW14" s="1747"/>
      <c r="AIX14" s="1747"/>
      <c r="AIY14" s="1747"/>
      <c r="AIZ14" s="1747"/>
      <c r="AJA14" s="1747"/>
      <c r="AJB14" s="1747"/>
      <c r="AJC14" s="1747"/>
      <c r="AJD14" s="1747"/>
      <c r="AJE14" s="1747"/>
      <c r="AJF14" s="1747"/>
      <c r="AJG14" s="1747"/>
      <c r="AJH14" s="1747"/>
      <c r="AJI14" s="1747"/>
      <c r="AJJ14" s="1747"/>
      <c r="AJK14" s="1747"/>
      <c r="AJL14" s="1747"/>
      <c r="AJM14" s="1747"/>
      <c r="AJN14" s="1747"/>
      <c r="AJO14" s="1747"/>
      <c r="AJP14" s="1747"/>
      <c r="AJQ14" s="1747"/>
      <c r="AJR14" s="1747"/>
      <c r="AJS14" s="1747"/>
      <c r="AJT14" s="1747"/>
      <c r="AJU14" s="1747"/>
      <c r="AJV14" s="1747"/>
      <c r="AJW14" s="1747"/>
      <c r="AJX14" s="1747"/>
      <c r="AJY14" s="1747"/>
      <c r="AJZ14" s="1747"/>
      <c r="AKA14" s="1747"/>
      <c r="AKB14" s="1747"/>
      <c r="AKC14" s="1747"/>
      <c r="AKD14" s="1747"/>
      <c r="AKE14" s="1747"/>
      <c r="AKF14" s="1747"/>
      <c r="AKG14" s="1747"/>
      <c r="AKH14" s="1747"/>
      <c r="AKI14" s="1747"/>
      <c r="AKJ14" s="1747"/>
      <c r="AKK14" s="1747"/>
      <c r="AKL14" s="1747"/>
      <c r="AKM14" s="1747"/>
      <c r="AKN14" s="1747"/>
      <c r="AKO14" s="1747"/>
      <c r="AKP14" s="1747"/>
      <c r="AKQ14" s="1747"/>
      <c r="AKR14" s="1747"/>
      <c r="AKS14" s="1747"/>
      <c r="AKT14" s="1747"/>
      <c r="AKU14" s="1747"/>
      <c r="AKV14" s="1747"/>
      <c r="AKW14" s="1747"/>
      <c r="AKX14" s="1747"/>
      <c r="AKY14" s="1747"/>
      <c r="AKZ14" s="1747"/>
      <c r="ALA14" s="1747"/>
      <c r="ALB14" s="1747"/>
      <c r="ALC14" s="1747"/>
      <c r="ALD14" s="1747"/>
      <c r="ALE14" s="1747"/>
      <c r="ALF14" s="1747"/>
      <c r="ALG14" s="1747"/>
      <c r="ALH14" s="1747"/>
      <c r="ALI14" s="1747"/>
      <c r="ALJ14" s="1747"/>
      <c r="ALK14" s="1747"/>
      <c r="ALL14" s="1747"/>
      <c r="ALM14" s="1747"/>
      <c r="ALN14" s="1747"/>
      <c r="ALO14" s="1747"/>
      <c r="ALP14" s="1747"/>
      <c r="ALQ14" s="1747"/>
      <c r="ALR14" s="1747"/>
      <c r="ALS14" s="1747"/>
      <c r="ALT14" s="1747"/>
      <c r="ALU14" s="1747"/>
      <c r="ALV14" s="1747"/>
      <c r="ALW14" s="1747"/>
      <c r="ALX14" s="1747"/>
      <c r="ALY14" s="1747"/>
      <c r="ALZ14" s="1747"/>
      <c r="AMA14" s="1747"/>
      <c r="AMB14" s="1747"/>
      <c r="AMC14" s="1747"/>
      <c r="AMD14" s="1747"/>
      <c r="AME14" s="1747"/>
      <c r="AMF14" s="1747"/>
      <c r="AMG14" s="1747"/>
      <c r="AMH14" s="1747"/>
      <c r="AMI14" s="1747"/>
      <c r="AMJ14" s="1747"/>
      <c r="AMK14" s="1747"/>
    </row>
    <row r="15" spans="1:1025" s="1750" customFormat="1" ht="30" customHeight="1">
      <c r="A15" s="1746" t="s">
        <v>3862</v>
      </c>
      <c r="B15" s="1746" t="s">
        <v>3863</v>
      </c>
      <c r="C15" s="1746" t="s">
        <v>647</v>
      </c>
      <c r="D15" s="1746" t="s">
        <v>3946</v>
      </c>
      <c r="E15" s="1746" t="s">
        <v>3947</v>
      </c>
      <c r="F15" s="1746" t="s">
        <v>3948</v>
      </c>
      <c r="G15" s="1748" t="s">
        <v>3949</v>
      </c>
      <c r="H15" s="1746"/>
      <c r="I15" s="1746"/>
      <c r="J15" s="1746"/>
      <c r="K15" s="1746"/>
      <c r="L15" s="1746"/>
      <c r="M15" s="1746"/>
      <c r="N15" s="1746"/>
      <c r="O15" s="1746"/>
      <c r="P15" s="1746" t="s">
        <v>3968</v>
      </c>
      <c r="Q15" s="1746" t="s">
        <v>3969</v>
      </c>
      <c r="R15" s="1739" t="s">
        <v>540</v>
      </c>
      <c r="S15" s="1746" t="s">
        <v>3970</v>
      </c>
      <c r="T15" s="1748" t="s">
        <v>3971</v>
      </c>
      <c r="U15" s="1746" t="s">
        <v>2504</v>
      </c>
      <c r="V15" s="1746" t="s">
        <v>3940</v>
      </c>
      <c r="W15" s="1746" t="s">
        <v>3972</v>
      </c>
      <c r="X15" s="1746" t="s">
        <v>3874</v>
      </c>
      <c r="Y15" s="1746" t="s">
        <v>3914</v>
      </c>
      <c r="Z15" s="1760">
        <v>8000000</v>
      </c>
      <c r="AA15" s="1746" t="s">
        <v>1146</v>
      </c>
      <c r="AB15" s="1748" t="s">
        <v>3955</v>
      </c>
      <c r="AC15" s="1748" t="s">
        <v>3956</v>
      </c>
      <c r="AD15" s="1746" t="s">
        <v>3879</v>
      </c>
      <c r="AE15" s="1746" t="s">
        <v>3880</v>
      </c>
      <c r="AF15" s="1746" t="s">
        <v>3881</v>
      </c>
      <c r="AG15" s="1746"/>
      <c r="AH15" s="1746"/>
      <c r="AI15" s="1746"/>
      <c r="AJ15" s="1746"/>
      <c r="AK15" s="1746"/>
      <c r="AL15" s="1746">
        <v>1</v>
      </c>
      <c r="AM15" s="1746"/>
      <c r="AN15" s="1746"/>
      <c r="AO15" s="1739">
        <v>0</v>
      </c>
      <c r="AP15" s="1746" t="s">
        <v>4226</v>
      </c>
      <c r="AQ15" s="1746"/>
      <c r="AR15" s="1746"/>
      <c r="AS15" s="1746"/>
      <c r="AT15" s="1746"/>
      <c r="AU15" s="1746"/>
      <c r="AV15" s="1746"/>
      <c r="AW15" s="1746"/>
      <c r="AX15" s="1746"/>
      <c r="AY15" s="1746"/>
      <c r="AZ15" s="1746"/>
      <c r="BA15" s="1746" t="s">
        <v>3891</v>
      </c>
      <c r="BB15" s="1747"/>
      <c r="BC15" s="1747"/>
      <c r="BD15" s="1747"/>
      <c r="BE15" s="1747"/>
      <c r="BF15" s="1747"/>
      <c r="BG15" s="1747"/>
      <c r="BH15" s="1747"/>
      <c r="BI15" s="1747"/>
      <c r="BJ15" s="1747"/>
      <c r="BK15" s="1747"/>
      <c r="BL15" s="1747"/>
      <c r="BM15" s="1747"/>
      <c r="BN15" s="1747"/>
      <c r="BO15" s="1747"/>
      <c r="BP15" s="1747"/>
      <c r="BQ15" s="1747"/>
      <c r="BR15" s="1747"/>
      <c r="BS15" s="1747"/>
      <c r="BT15" s="1747"/>
      <c r="BU15" s="1747"/>
      <c r="BV15" s="1747"/>
      <c r="BW15" s="1747"/>
      <c r="BX15" s="1747"/>
      <c r="BY15" s="1747"/>
      <c r="BZ15" s="1747"/>
      <c r="CA15" s="1747"/>
      <c r="CB15" s="1747"/>
      <c r="CC15" s="1747"/>
      <c r="CD15" s="1747"/>
      <c r="CE15" s="1747"/>
      <c r="CF15" s="1747"/>
      <c r="CG15" s="1747"/>
      <c r="CH15" s="1747"/>
      <c r="CI15" s="1747"/>
      <c r="CJ15" s="1747"/>
      <c r="CK15" s="1747"/>
      <c r="CL15" s="1747"/>
      <c r="CM15" s="1747"/>
      <c r="CN15" s="1747"/>
      <c r="CO15" s="1747"/>
      <c r="CP15" s="1747"/>
      <c r="CQ15" s="1747"/>
      <c r="CR15" s="1747"/>
      <c r="CS15" s="1747"/>
      <c r="CT15" s="1747"/>
      <c r="CU15" s="1747"/>
      <c r="CV15" s="1747"/>
      <c r="CW15" s="1747"/>
      <c r="CX15" s="1747"/>
      <c r="CY15" s="1747"/>
      <c r="CZ15" s="1747"/>
      <c r="DA15" s="1747"/>
      <c r="DB15" s="1747"/>
      <c r="DC15" s="1747"/>
      <c r="DD15" s="1747"/>
      <c r="DE15" s="1747"/>
      <c r="DF15" s="1747"/>
      <c r="DG15" s="1747"/>
      <c r="DH15" s="1747"/>
      <c r="DI15" s="1747"/>
      <c r="DJ15" s="1747"/>
      <c r="DK15" s="1747"/>
      <c r="DL15" s="1747"/>
      <c r="DM15" s="1747"/>
      <c r="DN15" s="1747"/>
      <c r="DO15" s="1747"/>
      <c r="DP15" s="1747"/>
      <c r="DQ15" s="1747"/>
      <c r="DR15" s="1747"/>
      <c r="DS15" s="1747"/>
      <c r="DT15" s="1747"/>
      <c r="DU15" s="1747"/>
      <c r="DV15" s="1747"/>
      <c r="DW15" s="1747"/>
      <c r="DX15" s="1747"/>
      <c r="DY15" s="1747"/>
      <c r="DZ15" s="1747"/>
      <c r="EA15" s="1747"/>
      <c r="EB15" s="1747"/>
      <c r="EC15" s="1747"/>
      <c r="ED15" s="1747"/>
      <c r="EE15" s="1747"/>
      <c r="EF15" s="1747"/>
      <c r="EG15" s="1747"/>
      <c r="EH15" s="1747"/>
      <c r="EI15" s="1747"/>
      <c r="EJ15" s="1747"/>
      <c r="EK15" s="1747"/>
      <c r="EL15" s="1747"/>
      <c r="EM15" s="1747"/>
      <c r="EN15" s="1747"/>
      <c r="EO15" s="1747"/>
      <c r="EP15" s="1747"/>
      <c r="EQ15" s="1747"/>
      <c r="ER15" s="1747"/>
      <c r="ES15" s="1747"/>
      <c r="ET15" s="1747"/>
      <c r="EU15" s="1747"/>
      <c r="EV15" s="1747"/>
      <c r="EW15" s="1747"/>
      <c r="EX15" s="1747"/>
      <c r="EY15" s="1747"/>
      <c r="EZ15" s="1747"/>
      <c r="FA15" s="1747"/>
      <c r="FB15" s="1747"/>
      <c r="FC15" s="1747"/>
      <c r="FD15" s="1747"/>
      <c r="FE15" s="1747"/>
      <c r="FF15" s="1747"/>
      <c r="FG15" s="1747"/>
      <c r="FH15" s="1747"/>
      <c r="FI15" s="1747"/>
      <c r="FJ15" s="1747"/>
      <c r="FK15" s="1747"/>
      <c r="FL15" s="1747"/>
      <c r="FM15" s="1747"/>
      <c r="FN15" s="1747"/>
      <c r="FO15" s="1747"/>
      <c r="FP15" s="1747"/>
      <c r="FQ15" s="1747"/>
      <c r="FR15" s="1747"/>
      <c r="FS15" s="1747"/>
      <c r="FT15" s="1747"/>
      <c r="FU15" s="1747"/>
      <c r="FV15" s="1747"/>
      <c r="FW15" s="1747"/>
      <c r="FX15" s="1747"/>
      <c r="FY15" s="1747"/>
      <c r="FZ15" s="1747"/>
      <c r="GA15" s="1747"/>
      <c r="GB15" s="1747"/>
      <c r="GC15" s="1747"/>
      <c r="GD15" s="1747"/>
      <c r="GE15" s="1747"/>
      <c r="GF15" s="1747"/>
      <c r="GG15" s="1747"/>
      <c r="GH15" s="1747"/>
      <c r="GI15" s="1747"/>
      <c r="GJ15" s="1747"/>
      <c r="GK15" s="1747"/>
      <c r="GL15" s="1747"/>
      <c r="GM15" s="1747"/>
      <c r="GN15" s="1747"/>
      <c r="GO15" s="1747"/>
      <c r="GP15" s="1747"/>
      <c r="GQ15" s="1747"/>
      <c r="GR15" s="1747"/>
      <c r="GS15" s="1747"/>
      <c r="GT15" s="1747"/>
      <c r="GU15" s="1747"/>
      <c r="GV15" s="1747"/>
      <c r="GW15" s="1747"/>
      <c r="GX15" s="1747"/>
      <c r="GY15" s="1747"/>
      <c r="GZ15" s="1747"/>
      <c r="HA15" s="1747"/>
      <c r="HB15" s="1747"/>
      <c r="HC15" s="1747"/>
      <c r="HD15" s="1747"/>
      <c r="HE15" s="1747"/>
      <c r="HF15" s="1747"/>
      <c r="HG15" s="1747"/>
      <c r="HH15" s="1747"/>
      <c r="HI15" s="1747"/>
      <c r="HJ15" s="1747"/>
      <c r="HK15" s="1747"/>
      <c r="HL15" s="1747"/>
      <c r="HM15" s="1747"/>
      <c r="HN15" s="1747"/>
      <c r="HO15" s="1747"/>
      <c r="HP15" s="1747"/>
      <c r="HQ15" s="1747"/>
      <c r="HR15" s="1747"/>
      <c r="HS15" s="1747"/>
      <c r="HT15" s="1747"/>
      <c r="HU15" s="1747"/>
      <c r="HV15" s="1747"/>
      <c r="HW15" s="1747"/>
      <c r="HX15" s="1747"/>
      <c r="HY15" s="1747"/>
      <c r="HZ15" s="1747"/>
      <c r="IA15" s="1747"/>
      <c r="IB15" s="1747"/>
      <c r="IC15" s="1747"/>
      <c r="ID15" s="1747"/>
      <c r="IE15" s="1747"/>
      <c r="IF15" s="1747"/>
      <c r="IG15" s="1747"/>
      <c r="IH15" s="1747"/>
      <c r="II15" s="1747"/>
      <c r="IJ15" s="1747"/>
      <c r="IK15" s="1747"/>
      <c r="IL15" s="1747"/>
      <c r="IM15" s="1747"/>
      <c r="IN15" s="1747"/>
      <c r="IO15" s="1747"/>
      <c r="IP15" s="1747"/>
      <c r="IQ15" s="1747"/>
      <c r="IR15" s="1747"/>
      <c r="IS15" s="1747"/>
      <c r="IT15" s="1747"/>
      <c r="IU15" s="1747"/>
      <c r="IV15" s="1747"/>
      <c r="IW15" s="1747"/>
      <c r="IX15" s="1747"/>
      <c r="IY15" s="1747"/>
      <c r="IZ15" s="1747"/>
      <c r="JA15" s="1747"/>
      <c r="JB15" s="1747"/>
      <c r="JC15" s="1747"/>
      <c r="JD15" s="1747"/>
      <c r="JE15" s="1747"/>
      <c r="JF15" s="1747"/>
      <c r="JG15" s="1747"/>
      <c r="JH15" s="1747"/>
      <c r="JI15" s="1747"/>
      <c r="JJ15" s="1747"/>
      <c r="JK15" s="1747"/>
      <c r="JL15" s="1747"/>
      <c r="JM15" s="1747"/>
      <c r="JN15" s="1747"/>
      <c r="JO15" s="1747"/>
      <c r="JP15" s="1747"/>
      <c r="JQ15" s="1747"/>
      <c r="JR15" s="1747"/>
      <c r="JS15" s="1747"/>
      <c r="JT15" s="1747"/>
      <c r="JU15" s="1747"/>
      <c r="JV15" s="1747"/>
      <c r="JW15" s="1747"/>
      <c r="JX15" s="1747"/>
      <c r="JY15" s="1747"/>
      <c r="JZ15" s="1747"/>
      <c r="KA15" s="1747"/>
      <c r="KB15" s="1747"/>
      <c r="KC15" s="1747"/>
      <c r="KD15" s="1747"/>
      <c r="KE15" s="1747"/>
      <c r="KF15" s="1747"/>
      <c r="KG15" s="1747"/>
      <c r="KH15" s="1747"/>
      <c r="KI15" s="1747"/>
      <c r="KJ15" s="1747"/>
      <c r="KK15" s="1747"/>
      <c r="KL15" s="1747"/>
      <c r="KM15" s="1747"/>
      <c r="KN15" s="1747"/>
      <c r="KO15" s="1747"/>
      <c r="KP15" s="1747"/>
      <c r="KQ15" s="1747"/>
      <c r="KR15" s="1747"/>
      <c r="KS15" s="1747"/>
      <c r="KT15" s="1747"/>
      <c r="KU15" s="1747"/>
      <c r="KV15" s="1747"/>
      <c r="KW15" s="1747"/>
      <c r="KX15" s="1747"/>
      <c r="KY15" s="1747"/>
      <c r="KZ15" s="1747"/>
      <c r="LA15" s="1747"/>
      <c r="LB15" s="1747"/>
      <c r="LC15" s="1747"/>
      <c r="LD15" s="1747"/>
      <c r="LE15" s="1747"/>
      <c r="LF15" s="1747"/>
      <c r="LG15" s="1747"/>
      <c r="LH15" s="1747"/>
      <c r="LI15" s="1747"/>
      <c r="LJ15" s="1747"/>
      <c r="LK15" s="1747"/>
      <c r="LL15" s="1747"/>
      <c r="LM15" s="1747"/>
      <c r="LN15" s="1747"/>
      <c r="LO15" s="1747"/>
      <c r="LP15" s="1747"/>
      <c r="LQ15" s="1747"/>
      <c r="LR15" s="1747"/>
      <c r="LS15" s="1747"/>
      <c r="LT15" s="1747"/>
      <c r="LU15" s="1747"/>
      <c r="LV15" s="1747"/>
      <c r="LW15" s="1747"/>
      <c r="LX15" s="1747"/>
      <c r="LY15" s="1747"/>
      <c r="LZ15" s="1747"/>
      <c r="MA15" s="1747"/>
      <c r="MB15" s="1747"/>
      <c r="MC15" s="1747"/>
      <c r="MD15" s="1747"/>
      <c r="ME15" s="1747"/>
      <c r="MF15" s="1747"/>
      <c r="MG15" s="1747"/>
      <c r="MH15" s="1747"/>
      <c r="MI15" s="1747"/>
      <c r="MJ15" s="1747"/>
      <c r="MK15" s="1747"/>
      <c r="ML15" s="1747"/>
      <c r="MM15" s="1747"/>
      <c r="MN15" s="1747"/>
      <c r="MO15" s="1747"/>
      <c r="MP15" s="1747"/>
      <c r="MQ15" s="1747"/>
      <c r="MR15" s="1747"/>
      <c r="MS15" s="1747"/>
      <c r="MT15" s="1747"/>
      <c r="MU15" s="1747"/>
      <c r="MV15" s="1747"/>
      <c r="MW15" s="1747"/>
      <c r="MX15" s="1747"/>
      <c r="MY15" s="1747"/>
      <c r="MZ15" s="1747"/>
      <c r="NA15" s="1747"/>
      <c r="NB15" s="1747"/>
      <c r="NC15" s="1747"/>
      <c r="ND15" s="1747"/>
      <c r="NE15" s="1747"/>
      <c r="NF15" s="1747"/>
      <c r="NG15" s="1747"/>
      <c r="NH15" s="1747"/>
      <c r="NI15" s="1747"/>
      <c r="NJ15" s="1747"/>
      <c r="NK15" s="1747"/>
      <c r="NL15" s="1747"/>
      <c r="NM15" s="1747"/>
      <c r="NN15" s="1747"/>
      <c r="NO15" s="1747"/>
      <c r="NP15" s="1747"/>
      <c r="NQ15" s="1747"/>
      <c r="NR15" s="1747"/>
      <c r="NS15" s="1747"/>
      <c r="NT15" s="1747"/>
      <c r="NU15" s="1747"/>
      <c r="NV15" s="1747"/>
      <c r="NW15" s="1747"/>
      <c r="NX15" s="1747"/>
      <c r="NY15" s="1747"/>
      <c r="NZ15" s="1747"/>
      <c r="OA15" s="1747"/>
      <c r="OB15" s="1747"/>
      <c r="OC15" s="1747"/>
      <c r="OD15" s="1747"/>
      <c r="OE15" s="1747"/>
      <c r="OF15" s="1747"/>
      <c r="OG15" s="1747"/>
      <c r="OH15" s="1747"/>
      <c r="OI15" s="1747"/>
      <c r="OJ15" s="1747"/>
      <c r="OK15" s="1747"/>
      <c r="OL15" s="1747"/>
      <c r="OM15" s="1747"/>
      <c r="ON15" s="1747"/>
      <c r="OO15" s="1747"/>
      <c r="OP15" s="1747"/>
      <c r="OQ15" s="1747"/>
      <c r="OR15" s="1747"/>
      <c r="OS15" s="1747"/>
      <c r="OT15" s="1747"/>
      <c r="OU15" s="1747"/>
      <c r="OV15" s="1747"/>
      <c r="OW15" s="1747"/>
      <c r="OX15" s="1747"/>
      <c r="OY15" s="1747"/>
      <c r="OZ15" s="1747"/>
      <c r="PA15" s="1747"/>
      <c r="PB15" s="1747"/>
      <c r="PC15" s="1747"/>
      <c r="PD15" s="1747"/>
      <c r="PE15" s="1747"/>
      <c r="PF15" s="1747"/>
      <c r="PG15" s="1747"/>
      <c r="PH15" s="1747"/>
      <c r="PI15" s="1747"/>
      <c r="PJ15" s="1747"/>
      <c r="PK15" s="1747"/>
      <c r="PL15" s="1747"/>
      <c r="PM15" s="1747"/>
      <c r="PN15" s="1747"/>
      <c r="PO15" s="1747"/>
      <c r="PP15" s="1747"/>
      <c r="PQ15" s="1747"/>
      <c r="PR15" s="1747"/>
      <c r="PS15" s="1747"/>
      <c r="PT15" s="1747"/>
      <c r="PU15" s="1747"/>
      <c r="PV15" s="1747"/>
      <c r="PW15" s="1747"/>
      <c r="PX15" s="1747"/>
      <c r="PY15" s="1747"/>
      <c r="PZ15" s="1747"/>
      <c r="QA15" s="1747"/>
      <c r="QB15" s="1747"/>
      <c r="QC15" s="1747"/>
      <c r="QD15" s="1747"/>
      <c r="QE15" s="1747"/>
      <c r="QF15" s="1747"/>
      <c r="QG15" s="1747"/>
      <c r="QH15" s="1747"/>
      <c r="QI15" s="1747"/>
      <c r="QJ15" s="1747"/>
      <c r="QK15" s="1747"/>
      <c r="QL15" s="1747"/>
      <c r="QM15" s="1747"/>
      <c r="QN15" s="1747"/>
      <c r="QO15" s="1747"/>
      <c r="QP15" s="1747"/>
      <c r="QQ15" s="1747"/>
      <c r="QR15" s="1747"/>
      <c r="QS15" s="1747"/>
      <c r="QT15" s="1747"/>
      <c r="QU15" s="1747"/>
      <c r="QV15" s="1747"/>
      <c r="QW15" s="1747"/>
      <c r="QX15" s="1747"/>
      <c r="QY15" s="1747"/>
      <c r="QZ15" s="1747"/>
      <c r="RA15" s="1747"/>
      <c r="RB15" s="1747"/>
      <c r="RC15" s="1747"/>
      <c r="RD15" s="1747"/>
      <c r="RE15" s="1747"/>
      <c r="RF15" s="1747"/>
      <c r="RG15" s="1747"/>
      <c r="RH15" s="1747"/>
      <c r="RI15" s="1747"/>
      <c r="RJ15" s="1747"/>
      <c r="RK15" s="1747"/>
      <c r="RL15" s="1747"/>
      <c r="RM15" s="1747"/>
      <c r="RN15" s="1747"/>
      <c r="RO15" s="1747"/>
      <c r="RP15" s="1747"/>
      <c r="RQ15" s="1747"/>
      <c r="RR15" s="1747"/>
      <c r="RS15" s="1747"/>
      <c r="RT15" s="1747"/>
      <c r="RU15" s="1747"/>
      <c r="RV15" s="1747"/>
      <c r="RW15" s="1747"/>
      <c r="RX15" s="1747"/>
      <c r="RY15" s="1747"/>
      <c r="RZ15" s="1747"/>
      <c r="SA15" s="1747"/>
      <c r="SB15" s="1747"/>
      <c r="SC15" s="1747"/>
      <c r="SD15" s="1747"/>
      <c r="SE15" s="1747"/>
      <c r="SF15" s="1747"/>
      <c r="SG15" s="1747"/>
      <c r="SH15" s="1747"/>
      <c r="SI15" s="1747"/>
      <c r="SJ15" s="1747"/>
      <c r="SK15" s="1747"/>
      <c r="SL15" s="1747"/>
      <c r="SM15" s="1747"/>
      <c r="SN15" s="1747"/>
      <c r="SO15" s="1747"/>
      <c r="SP15" s="1747"/>
      <c r="SQ15" s="1747"/>
      <c r="SR15" s="1747"/>
      <c r="SS15" s="1747"/>
      <c r="ST15" s="1747"/>
      <c r="SU15" s="1747"/>
      <c r="SV15" s="1747"/>
      <c r="SW15" s="1747"/>
      <c r="SX15" s="1747"/>
      <c r="SY15" s="1747"/>
      <c r="SZ15" s="1747"/>
      <c r="TA15" s="1747"/>
      <c r="TB15" s="1747"/>
      <c r="TC15" s="1747"/>
      <c r="TD15" s="1747"/>
      <c r="TE15" s="1747"/>
      <c r="TF15" s="1747"/>
      <c r="TG15" s="1747"/>
      <c r="TH15" s="1747"/>
      <c r="TI15" s="1747"/>
      <c r="TJ15" s="1747"/>
      <c r="TK15" s="1747"/>
      <c r="TL15" s="1747"/>
      <c r="TM15" s="1747"/>
      <c r="TN15" s="1747"/>
      <c r="TO15" s="1747"/>
      <c r="TP15" s="1747"/>
      <c r="TQ15" s="1747"/>
      <c r="TR15" s="1747"/>
      <c r="TS15" s="1747"/>
      <c r="TT15" s="1747"/>
      <c r="TU15" s="1747"/>
      <c r="TV15" s="1747"/>
      <c r="TW15" s="1747"/>
      <c r="TX15" s="1747"/>
      <c r="TY15" s="1747"/>
      <c r="TZ15" s="1747"/>
      <c r="UA15" s="1747"/>
      <c r="UB15" s="1747"/>
      <c r="UC15" s="1747"/>
      <c r="UD15" s="1747"/>
      <c r="UE15" s="1747"/>
      <c r="UF15" s="1747"/>
      <c r="UG15" s="1747"/>
      <c r="UH15" s="1747"/>
      <c r="UI15" s="1747"/>
      <c r="UJ15" s="1747"/>
      <c r="UK15" s="1747"/>
      <c r="UL15" s="1747"/>
      <c r="UM15" s="1747"/>
      <c r="UN15" s="1747"/>
      <c r="UO15" s="1747"/>
      <c r="UP15" s="1747"/>
      <c r="UQ15" s="1747"/>
      <c r="UR15" s="1747"/>
      <c r="US15" s="1747"/>
      <c r="UT15" s="1747"/>
      <c r="UU15" s="1747"/>
      <c r="UV15" s="1747"/>
      <c r="UW15" s="1747"/>
      <c r="UX15" s="1747"/>
      <c r="UY15" s="1747"/>
      <c r="UZ15" s="1747"/>
      <c r="VA15" s="1747"/>
      <c r="VB15" s="1747"/>
      <c r="VC15" s="1747"/>
      <c r="VD15" s="1747"/>
      <c r="VE15" s="1747"/>
      <c r="VF15" s="1747"/>
      <c r="VG15" s="1747"/>
      <c r="VH15" s="1747"/>
      <c r="VI15" s="1747"/>
      <c r="VJ15" s="1747"/>
      <c r="VK15" s="1747"/>
      <c r="VL15" s="1747"/>
      <c r="VM15" s="1747"/>
      <c r="VN15" s="1747"/>
      <c r="VO15" s="1747"/>
      <c r="VP15" s="1747"/>
      <c r="VQ15" s="1747"/>
      <c r="VR15" s="1747"/>
      <c r="VS15" s="1747"/>
      <c r="VT15" s="1747"/>
      <c r="VU15" s="1747"/>
      <c r="VV15" s="1747"/>
      <c r="VW15" s="1747"/>
      <c r="VX15" s="1747"/>
      <c r="VY15" s="1747"/>
      <c r="VZ15" s="1747"/>
      <c r="WA15" s="1747"/>
      <c r="WB15" s="1747"/>
      <c r="WC15" s="1747"/>
      <c r="WD15" s="1747"/>
      <c r="WE15" s="1747"/>
      <c r="WF15" s="1747"/>
      <c r="WG15" s="1747"/>
      <c r="WH15" s="1747"/>
      <c r="WI15" s="1747"/>
      <c r="WJ15" s="1747"/>
      <c r="WK15" s="1747"/>
      <c r="WL15" s="1747"/>
      <c r="WM15" s="1747"/>
      <c r="WN15" s="1747"/>
      <c r="WO15" s="1747"/>
      <c r="WP15" s="1747"/>
      <c r="WQ15" s="1747"/>
      <c r="WR15" s="1747"/>
      <c r="WS15" s="1747"/>
      <c r="WT15" s="1747"/>
      <c r="WU15" s="1747"/>
      <c r="WV15" s="1747"/>
      <c r="WW15" s="1747"/>
      <c r="WX15" s="1747"/>
      <c r="WY15" s="1747"/>
      <c r="WZ15" s="1747"/>
      <c r="XA15" s="1747"/>
      <c r="XB15" s="1747"/>
      <c r="XC15" s="1747"/>
      <c r="XD15" s="1747"/>
      <c r="XE15" s="1747"/>
      <c r="XF15" s="1747"/>
      <c r="XG15" s="1747"/>
      <c r="XH15" s="1747"/>
      <c r="XI15" s="1747"/>
      <c r="XJ15" s="1747"/>
      <c r="XK15" s="1747"/>
      <c r="XL15" s="1747"/>
      <c r="XM15" s="1747"/>
      <c r="XN15" s="1747"/>
      <c r="XO15" s="1747"/>
      <c r="XP15" s="1747"/>
      <c r="XQ15" s="1747"/>
      <c r="XR15" s="1747"/>
      <c r="XS15" s="1747"/>
      <c r="XT15" s="1747"/>
      <c r="XU15" s="1747"/>
      <c r="XV15" s="1747"/>
      <c r="XW15" s="1747"/>
      <c r="XX15" s="1747"/>
      <c r="XY15" s="1747"/>
      <c r="XZ15" s="1747"/>
      <c r="YA15" s="1747"/>
      <c r="YB15" s="1747"/>
      <c r="YC15" s="1747"/>
      <c r="YD15" s="1747"/>
      <c r="YE15" s="1747"/>
      <c r="YF15" s="1747"/>
      <c r="YG15" s="1747"/>
      <c r="YH15" s="1747"/>
      <c r="YI15" s="1747"/>
      <c r="YJ15" s="1747"/>
      <c r="YK15" s="1747"/>
      <c r="YL15" s="1747"/>
      <c r="YM15" s="1747"/>
      <c r="YN15" s="1747"/>
      <c r="YO15" s="1747"/>
      <c r="YP15" s="1747"/>
      <c r="YQ15" s="1747"/>
      <c r="YR15" s="1747"/>
      <c r="YS15" s="1747"/>
      <c r="YT15" s="1747"/>
      <c r="YU15" s="1747"/>
      <c r="YV15" s="1747"/>
      <c r="YW15" s="1747"/>
      <c r="YX15" s="1747"/>
      <c r="YY15" s="1747"/>
      <c r="YZ15" s="1747"/>
      <c r="ZA15" s="1747"/>
      <c r="ZB15" s="1747"/>
      <c r="ZC15" s="1747"/>
      <c r="ZD15" s="1747"/>
      <c r="ZE15" s="1747"/>
      <c r="ZF15" s="1747"/>
      <c r="ZG15" s="1747"/>
      <c r="ZH15" s="1747"/>
      <c r="ZI15" s="1747"/>
      <c r="ZJ15" s="1747"/>
      <c r="ZK15" s="1747"/>
      <c r="ZL15" s="1747"/>
      <c r="ZM15" s="1747"/>
      <c r="ZN15" s="1747"/>
      <c r="ZO15" s="1747"/>
      <c r="ZP15" s="1747"/>
      <c r="ZQ15" s="1747"/>
      <c r="ZR15" s="1747"/>
      <c r="ZS15" s="1747"/>
      <c r="ZT15" s="1747"/>
      <c r="ZU15" s="1747"/>
      <c r="ZV15" s="1747"/>
      <c r="ZW15" s="1747"/>
      <c r="ZX15" s="1747"/>
      <c r="ZY15" s="1747"/>
      <c r="ZZ15" s="1747"/>
      <c r="AAA15" s="1747"/>
      <c r="AAB15" s="1747"/>
      <c r="AAC15" s="1747"/>
      <c r="AAD15" s="1747"/>
      <c r="AAE15" s="1747"/>
      <c r="AAF15" s="1747"/>
      <c r="AAG15" s="1747"/>
      <c r="AAH15" s="1747"/>
      <c r="AAI15" s="1747"/>
      <c r="AAJ15" s="1747"/>
      <c r="AAK15" s="1747"/>
      <c r="AAL15" s="1747"/>
      <c r="AAM15" s="1747"/>
      <c r="AAN15" s="1747"/>
      <c r="AAO15" s="1747"/>
      <c r="AAP15" s="1747"/>
      <c r="AAQ15" s="1747"/>
      <c r="AAR15" s="1747"/>
      <c r="AAS15" s="1747"/>
      <c r="AAT15" s="1747"/>
      <c r="AAU15" s="1747"/>
      <c r="AAV15" s="1747"/>
      <c r="AAW15" s="1747"/>
      <c r="AAX15" s="1747"/>
      <c r="AAY15" s="1747"/>
      <c r="AAZ15" s="1747"/>
      <c r="ABA15" s="1747"/>
      <c r="ABB15" s="1747"/>
      <c r="ABC15" s="1747"/>
      <c r="ABD15" s="1747"/>
      <c r="ABE15" s="1747"/>
      <c r="ABF15" s="1747"/>
      <c r="ABG15" s="1747"/>
      <c r="ABH15" s="1747"/>
      <c r="ABI15" s="1747"/>
      <c r="ABJ15" s="1747"/>
      <c r="ABK15" s="1747"/>
      <c r="ABL15" s="1747"/>
      <c r="ABM15" s="1747"/>
      <c r="ABN15" s="1747"/>
      <c r="ABO15" s="1747"/>
      <c r="ABP15" s="1747"/>
      <c r="ABQ15" s="1747"/>
      <c r="ABR15" s="1747"/>
      <c r="ABS15" s="1747"/>
      <c r="ABT15" s="1747"/>
      <c r="ABU15" s="1747"/>
      <c r="ABV15" s="1747"/>
      <c r="ABW15" s="1747"/>
      <c r="ABX15" s="1747"/>
      <c r="ABY15" s="1747"/>
      <c r="ABZ15" s="1747"/>
      <c r="ACA15" s="1747"/>
      <c r="ACB15" s="1747"/>
      <c r="ACC15" s="1747"/>
      <c r="ACD15" s="1747"/>
      <c r="ACE15" s="1747"/>
      <c r="ACF15" s="1747"/>
      <c r="ACG15" s="1747"/>
      <c r="ACH15" s="1747"/>
      <c r="ACI15" s="1747"/>
      <c r="ACJ15" s="1747"/>
      <c r="ACK15" s="1747"/>
      <c r="ACL15" s="1747"/>
      <c r="ACM15" s="1747"/>
      <c r="ACN15" s="1747"/>
      <c r="ACO15" s="1747"/>
      <c r="ACP15" s="1747"/>
      <c r="ACQ15" s="1747"/>
      <c r="ACR15" s="1747"/>
      <c r="ACS15" s="1747"/>
      <c r="ACT15" s="1747"/>
      <c r="ACU15" s="1747"/>
      <c r="ACV15" s="1747"/>
      <c r="ACW15" s="1747"/>
      <c r="ACX15" s="1747"/>
      <c r="ACY15" s="1747"/>
      <c r="ACZ15" s="1747"/>
      <c r="ADA15" s="1747"/>
      <c r="ADB15" s="1747"/>
      <c r="ADC15" s="1747"/>
      <c r="ADD15" s="1747"/>
      <c r="ADE15" s="1747"/>
      <c r="ADF15" s="1747"/>
      <c r="ADG15" s="1747"/>
      <c r="ADH15" s="1747"/>
      <c r="ADI15" s="1747"/>
      <c r="ADJ15" s="1747"/>
      <c r="ADK15" s="1747"/>
      <c r="ADL15" s="1747"/>
      <c r="ADM15" s="1747"/>
      <c r="ADN15" s="1747"/>
      <c r="ADO15" s="1747"/>
      <c r="ADP15" s="1747"/>
      <c r="ADQ15" s="1747"/>
      <c r="ADR15" s="1747"/>
      <c r="ADS15" s="1747"/>
      <c r="ADT15" s="1747"/>
      <c r="ADU15" s="1747"/>
      <c r="ADV15" s="1747"/>
      <c r="ADW15" s="1747"/>
      <c r="ADX15" s="1747"/>
      <c r="ADY15" s="1747"/>
      <c r="ADZ15" s="1747"/>
      <c r="AEA15" s="1747"/>
      <c r="AEB15" s="1747"/>
      <c r="AEC15" s="1747"/>
      <c r="AED15" s="1747"/>
      <c r="AEE15" s="1747"/>
      <c r="AEF15" s="1747"/>
      <c r="AEG15" s="1747"/>
      <c r="AEH15" s="1747"/>
      <c r="AEI15" s="1747"/>
      <c r="AEJ15" s="1747"/>
      <c r="AEK15" s="1747"/>
      <c r="AEL15" s="1747"/>
      <c r="AEM15" s="1747"/>
      <c r="AEN15" s="1747"/>
      <c r="AEO15" s="1747"/>
      <c r="AEP15" s="1747"/>
      <c r="AEQ15" s="1747"/>
      <c r="AER15" s="1747"/>
      <c r="AES15" s="1747"/>
      <c r="AET15" s="1747"/>
      <c r="AEU15" s="1747"/>
      <c r="AEV15" s="1747"/>
      <c r="AEW15" s="1747"/>
      <c r="AEX15" s="1747"/>
      <c r="AEY15" s="1747"/>
      <c r="AEZ15" s="1747"/>
      <c r="AFA15" s="1747"/>
      <c r="AFB15" s="1747"/>
      <c r="AFC15" s="1747"/>
      <c r="AFD15" s="1747"/>
      <c r="AFE15" s="1747"/>
      <c r="AFF15" s="1747"/>
      <c r="AFG15" s="1747"/>
      <c r="AFH15" s="1747"/>
      <c r="AFI15" s="1747"/>
      <c r="AFJ15" s="1747"/>
      <c r="AFK15" s="1747"/>
      <c r="AFL15" s="1747"/>
      <c r="AFM15" s="1747"/>
      <c r="AFN15" s="1747"/>
      <c r="AFO15" s="1747"/>
      <c r="AFP15" s="1747"/>
      <c r="AFQ15" s="1747"/>
      <c r="AFR15" s="1747"/>
      <c r="AFS15" s="1747"/>
      <c r="AFT15" s="1747"/>
      <c r="AFU15" s="1747"/>
      <c r="AFV15" s="1747"/>
      <c r="AFW15" s="1747"/>
      <c r="AFX15" s="1747"/>
      <c r="AFY15" s="1747"/>
      <c r="AFZ15" s="1747"/>
      <c r="AGA15" s="1747"/>
      <c r="AGB15" s="1747"/>
      <c r="AGC15" s="1747"/>
      <c r="AGD15" s="1747"/>
      <c r="AGE15" s="1747"/>
      <c r="AGF15" s="1747"/>
      <c r="AGG15" s="1747"/>
      <c r="AGH15" s="1747"/>
      <c r="AGI15" s="1747"/>
      <c r="AGJ15" s="1747"/>
      <c r="AGK15" s="1747"/>
      <c r="AGL15" s="1747"/>
      <c r="AGM15" s="1747"/>
      <c r="AGN15" s="1747"/>
      <c r="AGO15" s="1747"/>
      <c r="AGP15" s="1747"/>
      <c r="AGQ15" s="1747"/>
      <c r="AGR15" s="1747"/>
      <c r="AGS15" s="1747"/>
      <c r="AGT15" s="1747"/>
      <c r="AGU15" s="1747"/>
      <c r="AGV15" s="1747"/>
      <c r="AGW15" s="1747"/>
      <c r="AGX15" s="1747"/>
      <c r="AGY15" s="1747"/>
      <c r="AGZ15" s="1747"/>
      <c r="AHA15" s="1747"/>
      <c r="AHB15" s="1747"/>
      <c r="AHC15" s="1747"/>
      <c r="AHD15" s="1747"/>
      <c r="AHE15" s="1747"/>
      <c r="AHF15" s="1747"/>
      <c r="AHG15" s="1747"/>
      <c r="AHH15" s="1747"/>
      <c r="AHI15" s="1747"/>
      <c r="AHJ15" s="1747"/>
      <c r="AHK15" s="1747"/>
      <c r="AHL15" s="1747"/>
      <c r="AHM15" s="1747"/>
      <c r="AHN15" s="1747"/>
      <c r="AHO15" s="1747"/>
      <c r="AHP15" s="1747"/>
      <c r="AHQ15" s="1747"/>
      <c r="AHR15" s="1747"/>
      <c r="AHS15" s="1747"/>
      <c r="AHT15" s="1747"/>
      <c r="AHU15" s="1747"/>
      <c r="AHV15" s="1747"/>
      <c r="AHW15" s="1747"/>
      <c r="AHX15" s="1747"/>
      <c r="AHY15" s="1747"/>
      <c r="AHZ15" s="1747"/>
      <c r="AIA15" s="1747"/>
      <c r="AIB15" s="1747"/>
      <c r="AIC15" s="1747"/>
      <c r="AID15" s="1747"/>
      <c r="AIE15" s="1747"/>
      <c r="AIF15" s="1747"/>
      <c r="AIG15" s="1747"/>
      <c r="AIH15" s="1747"/>
      <c r="AII15" s="1747"/>
      <c r="AIJ15" s="1747"/>
      <c r="AIK15" s="1747"/>
      <c r="AIL15" s="1747"/>
      <c r="AIM15" s="1747"/>
      <c r="AIN15" s="1747"/>
      <c r="AIO15" s="1747"/>
      <c r="AIP15" s="1747"/>
      <c r="AIQ15" s="1747"/>
      <c r="AIR15" s="1747"/>
      <c r="AIS15" s="1747"/>
      <c r="AIT15" s="1747"/>
      <c r="AIU15" s="1747"/>
      <c r="AIV15" s="1747"/>
      <c r="AIW15" s="1747"/>
      <c r="AIX15" s="1747"/>
      <c r="AIY15" s="1747"/>
      <c r="AIZ15" s="1747"/>
      <c r="AJA15" s="1747"/>
      <c r="AJB15" s="1747"/>
      <c r="AJC15" s="1747"/>
      <c r="AJD15" s="1747"/>
      <c r="AJE15" s="1747"/>
      <c r="AJF15" s="1747"/>
      <c r="AJG15" s="1747"/>
      <c r="AJH15" s="1747"/>
      <c r="AJI15" s="1747"/>
      <c r="AJJ15" s="1747"/>
      <c r="AJK15" s="1747"/>
      <c r="AJL15" s="1747"/>
      <c r="AJM15" s="1747"/>
      <c r="AJN15" s="1747"/>
      <c r="AJO15" s="1747"/>
      <c r="AJP15" s="1747"/>
      <c r="AJQ15" s="1747"/>
      <c r="AJR15" s="1747"/>
      <c r="AJS15" s="1747"/>
      <c r="AJT15" s="1747"/>
      <c r="AJU15" s="1747"/>
      <c r="AJV15" s="1747"/>
      <c r="AJW15" s="1747"/>
      <c r="AJX15" s="1747"/>
      <c r="AJY15" s="1747"/>
      <c r="AJZ15" s="1747"/>
      <c r="AKA15" s="1747"/>
      <c r="AKB15" s="1747"/>
      <c r="AKC15" s="1747"/>
      <c r="AKD15" s="1747"/>
      <c r="AKE15" s="1747"/>
      <c r="AKF15" s="1747"/>
      <c r="AKG15" s="1747"/>
      <c r="AKH15" s="1747"/>
      <c r="AKI15" s="1747"/>
      <c r="AKJ15" s="1747"/>
      <c r="AKK15" s="1747"/>
      <c r="AKL15" s="1747"/>
      <c r="AKM15" s="1747"/>
      <c r="AKN15" s="1747"/>
      <c r="AKO15" s="1747"/>
      <c r="AKP15" s="1747"/>
      <c r="AKQ15" s="1747"/>
      <c r="AKR15" s="1747"/>
      <c r="AKS15" s="1747"/>
      <c r="AKT15" s="1747"/>
      <c r="AKU15" s="1747"/>
      <c r="AKV15" s="1747"/>
      <c r="AKW15" s="1747"/>
      <c r="AKX15" s="1747"/>
      <c r="AKY15" s="1747"/>
      <c r="AKZ15" s="1747"/>
      <c r="ALA15" s="1747"/>
      <c r="ALB15" s="1747"/>
      <c r="ALC15" s="1747"/>
      <c r="ALD15" s="1747"/>
      <c r="ALE15" s="1747"/>
      <c r="ALF15" s="1747"/>
      <c r="ALG15" s="1747"/>
      <c r="ALH15" s="1747"/>
      <c r="ALI15" s="1747"/>
      <c r="ALJ15" s="1747"/>
      <c r="ALK15" s="1747"/>
      <c r="ALL15" s="1747"/>
      <c r="ALM15" s="1747"/>
      <c r="ALN15" s="1747"/>
      <c r="ALO15" s="1747"/>
      <c r="ALP15" s="1747"/>
      <c r="ALQ15" s="1747"/>
      <c r="ALR15" s="1747"/>
      <c r="ALS15" s="1747"/>
      <c r="ALT15" s="1747"/>
      <c r="ALU15" s="1747"/>
      <c r="ALV15" s="1747"/>
      <c r="ALW15" s="1747"/>
      <c r="ALX15" s="1747"/>
      <c r="ALY15" s="1747"/>
      <c r="ALZ15" s="1747"/>
      <c r="AMA15" s="1747"/>
      <c r="AMB15" s="1747"/>
      <c r="AMC15" s="1747"/>
      <c r="AMD15" s="1747"/>
      <c r="AME15" s="1747"/>
      <c r="AMF15" s="1747"/>
      <c r="AMG15" s="1747"/>
      <c r="AMH15" s="1747"/>
      <c r="AMI15" s="1747"/>
      <c r="AMJ15" s="1747"/>
      <c r="AMK15" s="1747"/>
    </row>
    <row r="16" spans="1:1025" s="1750" customFormat="1" ht="30" customHeight="1">
      <c r="A16" s="1746" t="s">
        <v>3862</v>
      </c>
      <c r="B16" s="1746" t="s">
        <v>3863</v>
      </c>
      <c r="C16" s="1746" t="s">
        <v>647</v>
      </c>
      <c r="D16" s="1746" t="s">
        <v>3946</v>
      </c>
      <c r="E16" s="1746" t="s">
        <v>3947</v>
      </c>
      <c r="F16" s="1746" t="s">
        <v>3948</v>
      </c>
      <c r="G16" s="1748" t="s">
        <v>3949</v>
      </c>
      <c r="H16" s="1746"/>
      <c r="I16" s="1746"/>
      <c r="J16" s="1746"/>
      <c r="K16" s="1746"/>
      <c r="L16" s="1746"/>
      <c r="M16" s="1746"/>
      <c r="N16" s="1746"/>
      <c r="O16" s="1746"/>
      <c r="P16" s="1746" t="s">
        <v>3974</v>
      </c>
      <c r="Q16" s="1746" t="s">
        <v>3975</v>
      </c>
      <c r="R16" s="1739" t="s">
        <v>4227</v>
      </c>
      <c r="S16" s="1746" t="s">
        <v>3976</v>
      </c>
      <c r="T16" s="1748" t="s">
        <v>3977</v>
      </c>
      <c r="U16" s="1746" t="s">
        <v>2504</v>
      </c>
      <c r="V16" s="1746" t="s">
        <v>3940</v>
      </c>
      <c r="W16" s="1746" t="s">
        <v>3941</v>
      </c>
      <c r="X16" s="1746" t="s">
        <v>3874</v>
      </c>
      <c r="Y16" s="1746" t="s">
        <v>3978</v>
      </c>
      <c r="Z16" s="1760" t="s">
        <v>3979</v>
      </c>
      <c r="AA16" s="1746" t="s">
        <v>1146</v>
      </c>
      <c r="AB16" s="1748" t="s">
        <v>3955</v>
      </c>
      <c r="AC16" s="1748" t="s">
        <v>3956</v>
      </c>
      <c r="AD16" s="1746" t="s">
        <v>3879</v>
      </c>
      <c r="AE16" s="1746" t="s">
        <v>3880</v>
      </c>
      <c r="AF16" s="1746" t="s">
        <v>3881</v>
      </c>
      <c r="AG16" s="1746"/>
      <c r="AH16" s="1746"/>
      <c r="AI16" s="1746"/>
      <c r="AJ16" s="1746"/>
      <c r="AK16" s="1746"/>
      <c r="AL16" s="1746">
        <v>10</v>
      </c>
      <c r="AM16" s="1746"/>
      <c r="AN16" s="1746"/>
      <c r="AO16" s="1739">
        <v>4731074</v>
      </c>
      <c r="AP16" s="1746" t="s">
        <v>4228</v>
      </c>
      <c r="AQ16" s="1746"/>
      <c r="AR16" s="1746"/>
      <c r="AS16" s="1746"/>
      <c r="AT16" s="1746"/>
      <c r="AU16" s="1746"/>
      <c r="AV16" s="1746"/>
      <c r="AW16" s="1746"/>
      <c r="AX16" s="1746"/>
      <c r="AY16" s="1746"/>
      <c r="AZ16" s="1746"/>
      <c r="BA16" s="1746" t="s">
        <v>3882</v>
      </c>
      <c r="BB16" s="1747"/>
      <c r="BC16" s="1747"/>
      <c r="BD16" s="1747"/>
      <c r="BE16" s="1747"/>
      <c r="BF16" s="1747"/>
      <c r="BG16" s="1747"/>
      <c r="BH16" s="1747"/>
      <c r="BI16" s="1747"/>
      <c r="BJ16" s="1747"/>
      <c r="BK16" s="1747"/>
      <c r="BL16" s="1747"/>
      <c r="BM16" s="1747"/>
      <c r="BN16" s="1747"/>
      <c r="BO16" s="1747"/>
      <c r="BP16" s="1747"/>
      <c r="BQ16" s="1747"/>
      <c r="BR16" s="1747"/>
      <c r="BS16" s="1747"/>
      <c r="BT16" s="1747"/>
      <c r="BU16" s="1747"/>
      <c r="BV16" s="1747"/>
      <c r="BW16" s="1747"/>
      <c r="BX16" s="1747"/>
      <c r="BY16" s="1747"/>
      <c r="BZ16" s="1747"/>
      <c r="CA16" s="1747"/>
      <c r="CB16" s="1747"/>
      <c r="CC16" s="1747"/>
      <c r="CD16" s="1747"/>
      <c r="CE16" s="1747"/>
      <c r="CF16" s="1747"/>
      <c r="CG16" s="1747"/>
      <c r="CH16" s="1747"/>
      <c r="CI16" s="1747"/>
      <c r="CJ16" s="1747"/>
      <c r="CK16" s="1747"/>
      <c r="CL16" s="1747"/>
      <c r="CM16" s="1747"/>
      <c r="CN16" s="1747"/>
      <c r="CO16" s="1747"/>
      <c r="CP16" s="1747"/>
      <c r="CQ16" s="1747"/>
      <c r="CR16" s="1747"/>
      <c r="CS16" s="1747"/>
      <c r="CT16" s="1747"/>
      <c r="CU16" s="1747"/>
      <c r="CV16" s="1747"/>
      <c r="CW16" s="1747"/>
      <c r="CX16" s="1747"/>
      <c r="CY16" s="1747"/>
      <c r="CZ16" s="1747"/>
      <c r="DA16" s="1747"/>
      <c r="DB16" s="1747"/>
      <c r="DC16" s="1747"/>
      <c r="DD16" s="1747"/>
      <c r="DE16" s="1747"/>
      <c r="DF16" s="1747"/>
      <c r="DG16" s="1747"/>
      <c r="DH16" s="1747"/>
      <c r="DI16" s="1747"/>
      <c r="DJ16" s="1747"/>
      <c r="DK16" s="1747"/>
      <c r="DL16" s="1747"/>
      <c r="DM16" s="1747"/>
      <c r="DN16" s="1747"/>
      <c r="DO16" s="1747"/>
      <c r="DP16" s="1747"/>
      <c r="DQ16" s="1747"/>
      <c r="DR16" s="1747"/>
      <c r="DS16" s="1747"/>
      <c r="DT16" s="1747"/>
      <c r="DU16" s="1747"/>
      <c r="DV16" s="1747"/>
      <c r="DW16" s="1747"/>
      <c r="DX16" s="1747"/>
      <c r="DY16" s="1747"/>
      <c r="DZ16" s="1747"/>
      <c r="EA16" s="1747"/>
      <c r="EB16" s="1747"/>
      <c r="EC16" s="1747"/>
      <c r="ED16" s="1747"/>
      <c r="EE16" s="1747"/>
      <c r="EF16" s="1747"/>
      <c r="EG16" s="1747"/>
      <c r="EH16" s="1747"/>
      <c r="EI16" s="1747"/>
      <c r="EJ16" s="1747"/>
      <c r="EK16" s="1747"/>
      <c r="EL16" s="1747"/>
      <c r="EM16" s="1747"/>
      <c r="EN16" s="1747"/>
      <c r="EO16" s="1747"/>
      <c r="EP16" s="1747"/>
      <c r="EQ16" s="1747"/>
      <c r="ER16" s="1747"/>
      <c r="ES16" s="1747"/>
      <c r="ET16" s="1747"/>
      <c r="EU16" s="1747"/>
      <c r="EV16" s="1747"/>
      <c r="EW16" s="1747"/>
      <c r="EX16" s="1747"/>
      <c r="EY16" s="1747"/>
      <c r="EZ16" s="1747"/>
      <c r="FA16" s="1747"/>
      <c r="FB16" s="1747"/>
      <c r="FC16" s="1747"/>
      <c r="FD16" s="1747"/>
      <c r="FE16" s="1747"/>
      <c r="FF16" s="1747"/>
      <c r="FG16" s="1747"/>
      <c r="FH16" s="1747"/>
      <c r="FI16" s="1747"/>
      <c r="FJ16" s="1747"/>
      <c r="FK16" s="1747"/>
      <c r="FL16" s="1747"/>
      <c r="FM16" s="1747"/>
      <c r="FN16" s="1747"/>
      <c r="FO16" s="1747"/>
      <c r="FP16" s="1747"/>
      <c r="FQ16" s="1747"/>
      <c r="FR16" s="1747"/>
      <c r="FS16" s="1747"/>
      <c r="FT16" s="1747"/>
      <c r="FU16" s="1747"/>
      <c r="FV16" s="1747"/>
      <c r="FW16" s="1747"/>
      <c r="FX16" s="1747"/>
      <c r="FY16" s="1747"/>
      <c r="FZ16" s="1747"/>
      <c r="GA16" s="1747"/>
      <c r="GB16" s="1747"/>
      <c r="GC16" s="1747"/>
      <c r="GD16" s="1747"/>
      <c r="GE16" s="1747"/>
      <c r="GF16" s="1747"/>
      <c r="GG16" s="1747"/>
      <c r="GH16" s="1747"/>
      <c r="GI16" s="1747"/>
      <c r="GJ16" s="1747"/>
      <c r="GK16" s="1747"/>
      <c r="GL16" s="1747"/>
      <c r="GM16" s="1747"/>
      <c r="GN16" s="1747"/>
      <c r="GO16" s="1747"/>
      <c r="GP16" s="1747"/>
      <c r="GQ16" s="1747"/>
      <c r="GR16" s="1747"/>
      <c r="GS16" s="1747"/>
      <c r="GT16" s="1747"/>
      <c r="GU16" s="1747"/>
      <c r="GV16" s="1747"/>
      <c r="GW16" s="1747"/>
      <c r="GX16" s="1747"/>
      <c r="GY16" s="1747"/>
      <c r="GZ16" s="1747"/>
      <c r="HA16" s="1747"/>
      <c r="HB16" s="1747"/>
      <c r="HC16" s="1747"/>
      <c r="HD16" s="1747"/>
      <c r="HE16" s="1747"/>
      <c r="HF16" s="1747"/>
      <c r="HG16" s="1747"/>
      <c r="HH16" s="1747"/>
      <c r="HI16" s="1747"/>
      <c r="HJ16" s="1747"/>
      <c r="HK16" s="1747"/>
      <c r="HL16" s="1747"/>
      <c r="HM16" s="1747"/>
      <c r="HN16" s="1747"/>
      <c r="HO16" s="1747"/>
      <c r="HP16" s="1747"/>
      <c r="HQ16" s="1747"/>
      <c r="HR16" s="1747"/>
      <c r="HS16" s="1747"/>
      <c r="HT16" s="1747"/>
      <c r="HU16" s="1747"/>
      <c r="HV16" s="1747"/>
      <c r="HW16" s="1747"/>
      <c r="HX16" s="1747"/>
      <c r="HY16" s="1747"/>
      <c r="HZ16" s="1747"/>
      <c r="IA16" s="1747"/>
      <c r="IB16" s="1747"/>
      <c r="IC16" s="1747"/>
      <c r="ID16" s="1747"/>
      <c r="IE16" s="1747"/>
      <c r="IF16" s="1747"/>
      <c r="IG16" s="1747"/>
      <c r="IH16" s="1747"/>
      <c r="II16" s="1747"/>
      <c r="IJ16" s="1747"/>
      <c r="IK16" s="1747"/>
      <c r="IL16" s="1747"/>
      <c r="IM16" s="1747"/>
      <c r="IN16" s="1747"/>
      <c r="IO16" s="1747"/>
      <c r="IP16" s="1747"/>
      <c r="IQ16" s="1747"/>
      <c r="IR16" s="1747"/>
      <c r="IS16" s="1747"/>
      <c r="IT16" s="1747"/>
      <c r="IU16" s="1747"/>
      <c r="IV16" s="1747"/>
      <c r="IW16" s="1747"/>
      <c r="IX16" s="1747"/>
      <c r="IY16" s="1747"/>
      <c r="IZ16" s="1747"/>
      <c r="JA16" s="1747"/>
      <c r="JB16" s="1747"/>
      <c r="JC16" s="1747"/>
      <c r="JD16" s="1747"/>
      <c r="JE16" s="1747"/>
      <c r="JF16" s="1747"/>
      <c r="JG16" s="1747"/>
      <c r="JH16" s="1747"/>
      <c r="JI16" s="1747"/>
      <c r="JJ16" s="1747"/>
      <c r="JK16" s="1747"/>
      <c r="JL16" s="1747"/>
      <c r="JM16" s="1747"/>
      <c r="JN16" s="1747"/>
      <c r="JO16" s="1747"/>
      <c r="JP16" s="1747"/>
      <c r="JQ16" s="1747"/>
      <c r="JR16" s="1747"/>
      <c r="JS16" s="1747"/>
      <c r="JT16" s="1747"/>
      <c r="JU16" s="1747"/>
      <c r="JV16" s="1747"/>
      <c r="JW16" s="1747"/>
      <c r="JX16" s="1747"/>
      <c r="JY16" s="1747"/>
      <c r="JZ16" s="1747"/>
      <c r="KA16" s="1747"/>
      <c r="KB16" s="1747"/>
      <c r="KC16" s="1747"/>
      <c r="KD16" s="1747"/>
      <c r="KE16" s="1747"/>
      <c r="KF16" s="1747"/>
      <c r="KG16" s="1747"/>
      <c r="KH16" s="1747"/>
      <c r="KI16" s="1747"/>
      <c r="KJ16" s="1747"/>
      <c r="KK16" s="1747"/>
      <c r="KL16" s="1747"/>
      <c r="KM16" s="1747"/>
      <c r="KN16" s="1747"/>
      <c r="KO16" s="1747"/>
      <c r="KP16" s="1747"/>
      <c r="KQ16" s="1747"/>
      <c r="KR16" s="1747"/>
      <c r="KS16" s="1747"/>
      <c r="KT16" s="1747"/>
      <c r="KU16" s="1747"/>
      <c r="KV16" s="1747"/>
      <c r="KW16" s="1747"/>
      <c r="KX16" s="1747"/>
      <c r="KY16" s="1747"/>
      <c r="KZ16" s="1747"/>
      <c r="LA16" s="1747"/>
      <c r="LB16" s="1747"/>
      <c r="LC16" s="1747"/>
      <c r="LD16" s="1747"/>
      <c r="LE16" s="1747"/>
      <c r="LF16" s="1747"/>
      <c r="LG16" s="1747"/>
      <c r="LH16" s="1747"/>
      <c r="LI16" s="1747"/>
      <c r="LJ16" s="1747"/>
      <c r="LK16" s="1747"/>
      <c r="LL16" s="1747"/>
      <c r="LM16" s="1747"/>
      <c r="LN16" s="1747"/>
      <c r="LO16" s="1747"/>
      <c r="LP16" s="1747"/>
      <c r="LQ16" s="1747"/>
      <c r="LR16" s="1747"/>
      <c r="LS16" s="1747"/>
      <c r="LT16" s="1747"/>
      <c r="LU16" s="1747"/>
      <c r="LV16" s="1747"/>
      <c r="LW16" s="1747"/>
      <c r="LX16" s="1747"/>
      <c r="LY16" s="1747"/>
      <c r="LZ16" s="1747"/>
      <c r="MA16" s="1747"/>
      <c r="MB16" s="1747"/>
      <c r="MC16" s="1747"/>
      <c r="MD16" s="1747"/>
      <c r="ME16" s="1747"/>
      <c r="MF16" s="1747"/>
      <c r="MG16" s="1747"/>
      <c r="MH16" s="1747"/>
      <c r="MI16" s="1747"/>
      <c r="MJ16" s="1747"/>
      <c r="MK16" s="1747"/>
      <c r="ML16" s="1747"/>
      <c r="MM16" s="1747"/>
      <c r="MN16" s="1747"/>
      <c r="MO16" s="1747"/>
      <c r="MP16" s="1747"/>
      <c r="MQ16" s="1747"/>
      <c r="MR16" s="1747"/>
      <c r="MS16" s="1747"/>
      <c r="MT16" s="1747"/>
      <c r="MU16" s="1747"/>
      <c r="MV16" s="1747"/>
      <c r="MW16" s="1747"/>
      <c r="MX16" s="1747"/>
      <c r="MY16" s="1747"/>
      <c r="MZ16" s="1747"/>
      <c r="NA16" s="1747"/>
      <c r="NB16" s="1747"/>
      <c r="NC16" s="1747"/>
      <c r="ND16" s="1747"/>
      <c r="NE16" s="1747"/>
      <c r="NF16" s="1747"/>
      <c r="NG16" s="1747"/>
      <c r="NH16" s="1747"/>
      <c r="NI16" s="1747"/>
      <c r="NJ16" s="1747"/>
      <c r="NK16" s="1747"/>
      <c r="NL16" s="1747"/>
      <c r="NM16" s="1747"/>
      <c r="NN16" s="1747"/>
      <c r="NO16" s="1747"/>
      <c r="NP16" s="1747"/>
      <c r="NQ16" s="1747"/>
      <c r="NR16" s="1747"/>
      <c r="NS16" s="1747"/>
      <c r="NT16" s="1747"/>
      <c r="NU16" s="1747"/>
      <c r="NV16" s="1747"/>
      <c r="NW16" s="1747"/>
      <c r="NX16" s="1747"/>
      <c r="NY16" s="1747"/>
      <c r="NZ16" s="1747"/>
      <c r="OA16" s="1747"/>
      <c r="OB16" s="1747"/>
      <c r="OC16" s="1747"/>
      <c r="OD16" s="1747"/>
      <c r="OE16" s="1747"/>
      <c r="OF16" s="1747"/>
      <c r="OG16" s="1747"/>
      <c r="OH16" s="1747"/>
      <c r="OI16" s="1747"/>
      <c r="OJ16" s="1747"/>
      <c r="OK16" s="1747"/>
      <c r="OL16" s="1747"/>
      <c r="OM16" s="1747"/>
      <c r="ON16" s="1747"/>
      <c r="OO16" s="1747"/>
      <c r="OP16" s="1747"/>
      <c r="OQ16" s="1747"/>
      <c r="OR16" s="1747"/>
      <c r="OS16" s="1747"/>
      <c r="OT16" s="1747"/>
      <c r="OU16" s="1747"/>
      <c r="OV16" s="1747"/>
      <c r="OW16" s="1747"/>
      <c r="OX16" s="1747"/>
      <c r="OY16" s="1747"/>
      <c r="OZ16" s="1747"/>
      <c r="PA16" s="1747"/>
      <c r="PB16" s="1747"/>
      <c r="PC16" s="1747"/>
      <c r="PD16" s="1747"/>
      <c r="PE16" s="1747"/>
      <c r="PF16" s="1747"/>
      <c r="PG16" s="1747"/>
      <c r="PH16" s="1747"/>
      <c r="PI16" s="1747"/>
      <c r="PJ16" s="1747"/>
      <c r="PK16" s="1747"/>
      <c r="PL16" s="1747"/>
      <c r="PM16" s="1747"/>
      <c r="PN16" s="1747"/>
      <c r="PO16" s="1747"/>
      <c r="PP16" s="1747"/>
      <c r="PQ16" s="1747"/>
      <c r="PR16" s="1747"/>
      <c r="PS16" s="1747"/>
      <c r="PT16" s="1747"/>
      <c r="PU16" s="1747"/>
      <c r="PV16" s="1747"/>
      <c r="PW16" s="1747"/>
      <c r="PX16" s="1747"/>
      <c r="PY16" s="1747"/>
      <c r="PZ16" s="1747"/>
      <c r="QA16" s="1747"/>
      <c r="QB16" s="1747"/>
      <c r="QC16" s="1747"/>
      <c r="QD16" s="1747"/>
      <c r="QE16" s="1747"/>
      <c r="QF16" s="1747"/>
      <c r="QG16" s="1747"/>
      <c r="QH16" s="1747"/>
      <c r="QI16" s="1747"/>
      <c r="QJ16" s="1747"/>
      <c r="QK16" s="1747"/>
      <c r="QL16" s="1747"/>
      <c r="QM16" s="1747"/>
      <c r="QN16" s="1747"/>
      <c r="QO16" s="1747"/>
      <c r="QP16" s="1747"/>
      <c r="QQ16" s="1747"/>
      <c r="QR16" s="1747"/>
      <c r="QS16" s="1747"/>
      <c r="QT16" s="1747"/>
      <c r="QU16" s="1747"/>
      <c r="QV16" s="1747"/>
      <c r="QW16" s="1747"/>
      <c r="QX16" s="1747"/>
      <c r="QY16" s="1747"/>
      <c r="QZ16" s="1747"/>
      <c r="RA16" s="1747"/>
      <c r="RB16" s="1747"/>
      <c r="RC16" s="1747"/>
      <c r="RD16" s="1747"/>
      <c r="RE16" s="1747"/>
      <c r="RF16" s="1747"/>
      <c r="RG16" s="1747"/>
      <c r="RH16" s="1747"/>
      <c r="RI16" s="1747"/>
      <c r="RJ16" s="1747"/>
      <c r="RK16" s="1747"/>
      <c r="RL16" s="1747"/>
      <c r="RM16" s="1747"/>
      <c r="RN16" s="1747"/>
      <c r="RO16" s="1747"/>
      <c r="RP16" s="1747"/>
      <c r="RQ16" s="1747"/>
      <c r="RR16" s="1747"/>
      <c r="RS16" s="1747"/>
      <c r="RT16" s="1747"/>
      <c r="RU16" s="1747"/>
      <c r="RV16" s="1747"/>
      <c r="RW16" s="1747"/>
      <c r="RX16" s="1747"/>
      <c r="RY16" s="1747"/>
      <c r="RZ16" s="1747"/>
      <c r="SA16" s="1747"/>
      <c r="SB16" s="1747"/>
      <c r="SC16" s="1747"/>
      <c r="SD16" s="1747"/>
      <c r="SE16" s="1747"/>
      <c r="SF16" s="1747"/>
      <c r="SG16" s="1747"/>
      <c r="SH16" s="1747"/>
      <c r="SI16" s="1747"/>
      <c r="SJ16" s="1747"/>
      <c r="SK16" s="1747"/>
      <c r="SL16" s="1747"/>
      <c r="SM16" s="1747"/>
      <c r="SN16" s="1747"/>
      <c r="SO16" s="1747"/>
      <c r="SP16" s="1747"/>
      <c r="SQ16" s="1747"/>
      <c r="SR16" s="1747"/>
      <c r="SS16" s="1747"/>
      <c r="ST16" s="1747"/>
      <c r="SU16" s="1747"/>
      <c r="SV16" s="1747"/>
      <c r="SW16" s="1747"/>
      <c r="SX16" s="1747"/>
      <c r="SY16" s="1747"/>
      <c r="SZ16" s="1747"/>
      <c r="TA16" s="1747"/>
      <c r="TB16" s="1747"/>
      <c r="TC16" s="1747"/>
      <c r="TD16" s="1747"/>
      <c r="TE16" s="1747"/>
      <c r="TF16" s="1747"/>
      <c r="TG16" s="1747"/>
      <c r="TH16" s="1747"/>
      <c r="TI16" s="1747"/>
      <c r="TJ16" s="1747"/>
      <c r="TK16" s="1747"/>
      <c r="TL16" s="1747"/>
      <c r="TM16" s="1747"/>
      <c r="TN16" s="1747"/>
      <c r="TO16" s="1747"/>
      <c r="TP16" s="1747"/>
      <c r="TQ16" s="1747"/>
      <c r="TR16" s="1747"/>
      <c r="TS16" s="1747"/>
      <c r="TT16" s="1747"/>
      <c r="TU16" s="1747"/>
      <c r="TV16" s="1747"/>
      <c r="TW16" s="1747"/>
      <c r="TX16" s="1747"/>
      <c r="TY16" s="1747"/>
      <c r="TZ16" s="1747"/>
      <c r="UA16" s="1747"/>
      <c r="UB16" s="1747"/>
      <c r="UC16" s="1747"/>
      <c r="UD16" s="1747"/>
      <c r="UE16" s="1747"/>
      <c r="UF16" s="1747"/>
      <c r="UG16" s="1747"/>
      <c r="UH16" s="1747"/>
      <c r="UI16" s="1747"/>
      <c r="UJ16" s="1747"/>
      <c r="UK16" s="1747"/>
      <c r="UL16" s="1747"/>
      <c r="UM16" s="1747"/>
      <c r="UN16" s="1747"/>
      <c r="UO16" s="1747"/>
      <c r="UP16" s="1747"/>
      <c r="UQ16" s="1747"/>
      <c r="UR16" s="1747"/>
      <c r="US16" s="1747"/>
      <c r="UT16" s="1747"/>
      <c r="UU16" s="1747"/>
      <c r="UV16" s="1747"/>
      <c r="UW16" s="1747"/>
      <c r="UX16" s="1747"/>
      <c r="UY16" s="1747"/>
      <c r="UZ16" s="1747"/>
      <c r="VA16" s="1747"/>
      <c r="VB16" s="1747"/>
      <c r="VC16" s="1747"/>
      <c r="VD16" s="1747"/>
      <c r="VE16" s="1747"/>
      <c r="VF16" s="1747"/>
      <c r="VG16" s="1747"/>
      <c r="VH16" s="1747"/>
      <c r="VI16" s="1747"/>
      <c r="VJ16" s="1747"/>
      <c r="VK16" s="1747"/>
      <c r="VL16" s="1747"/>
      <c r="VM16" s="1747"/>
      <c r="VN16" s="1747"/>
      <c r="VO16" s="1747"/>
      <c r="VP16" s="1747"/>
      <c r="VQ16" s="1747"/>
      <c r="VR16" s="1747"/>
      <c r="VS16" s="1747"/>
      <c r="VT16" s="1747"/>
      <c r="VU16" s="1747"/>
      <c r="VV16" s="1747"/>
      <c r="VW16" s="1747"/>
      <c r="VX16" s="1747"/>
      <c r="VY16" s="1747"/>
      <c r="VZ16" s="1747"/>
      <c r="WA16" s="1747"/>
      <c r="WB16" s="1747"/>
      <c r="WC16" s="1747"/>
      <c r="WD16" s="1747"/>
      <c r="WE16" s="1747"/>
      <c r="WF16" s="1747"/>
      <c r="WG16" s="1747"/>
      <c r="WH16" s="1747"/>
      <c r="WI16" s="1747"/>
      <c r="WJ16" s="1747"/>
      <c r="WK16" s="1747"/>
      <c r="WL16" s="1747"/>
      <c r="WM16" s="1747"/>
      <c r="WN16" s="1747"/>
      <c r="WO16" s="1747"/>
      <c r="WP16" s="1747"/>
      <c r="WQ16" s="1747"/>
      <c r="WR16" s="1747"/>
      <c r="WS16" s="1747"/>
      <c r="WT16" s="1747"/>
      <c r="WU16" s="1747"/>
      <c r="WV16" s="1747"/>
      <c r="WW16" s="1747"/>
      <c r="WX16" s="1747"/>
      <c r="WY16" s="1747"/>
      <c r="WZ16" s="1747"/>
      <c r="XA16" s="1747"/>
      <c r="XB16" s="1747"/>
      <c r="XC16" s="1747"/>
      <c r="XD16" s="1747"/>
      <c r="XE16" s="1747"/>
      <c r="XF16" s="1747"/>
      <c r="XG16" s="1747"/>
      <c r="XH16" s="1747"/>
      <c r="XI16" s="1747"/>
      <c r="XJ16" s="1747"/>
      <c r="XK16" s="1747"/>
      <c r="XL16" s="1747"/>
      <c r="XM16" s="1747"/>
      <c r="XN16" s="1747"/>
      <c r="XO16" s="1747"/>
      <c r="XP16" s="1747"/>
      <c r="XQ16" s="1747"/>
      <c r="XR16" s="1747"/>
      <c r="XS16" s="1747"/>
      <c r="XT16" s="1747"/>
      <c r="XU16" s="1747"/>
      <c r="XV16" s="1747"/>
      <c r="XW16" s="1747"/>
      <c r="XX16" s="1747"/>
      <c r="XY16" s="1747"/>
      <c r="XZ16" s="1747"/>
      <c r="YA16" s="1747"/>
      <c r="YB16" s="1747"/>
      <c r="YC16" s="1747"/>
      <c r="YD16" s="1747"/>
      <c r="YE16" s="1747"/>
      <c r="YF16" s="1747"/>
      <c r="YG16" s="1747"/>
      <c r="YH16" s="1747"/>
      <c r="YI16" s="1747"/>
      <c r="YJ16" s="1747"/>
      <c r="YK16" s="1747"/>
      <c r="YL16" s="1747"/>
      <c r="YM16" s="1747"/>
      <c r="YN16" s="1747"/>
      <c r="YO16" s="1747"/>
      <c r="YP16" s="1747"/>
      <c r="YQ16" s="1747"/>
      <c r="YR16" s="1747"/>
      <c r="YS16" s="1747"/>
      <c r="YT16" s="1747"/>
      <c r="YU16" s="1747"/>
      <c r="YV16" s="1747"/>
      <c r="YW16" s="1747"/>
      <c r="YX16" s="1747"/>
      <c r="YY16" s="1747"/>
      <c r="YZ16" s="1747"/>
      <c r="ZA16" s="1747"/>
      <c r="ZB16" s="1747"/>
      <c r="ZC16" s="1747"/>
      <c r="ZD16" s="1747"/>
      <c r="ZE16" s="1747"/>
      <c r="ZF16" s="1747"/>
      <c r="ZG16" s="1747"/>
      <c r="ZH16" s="1747"/>
      <c r="ZI16" s="1747"/>
      <c r="ZJ16" s="1747"/>
      <c r="ZK16" s="1747"/>
      <c r="ZL16" s="1747"/>
      <c r="ZM16" s="1747"/>
      <c r="ZN16" s="1747"/>
      <c r="ZO16" s="1747"/>
      <c r="ZP16" s="1747"/>
      <c r="ZQ16" s="1747"/>
      <c r="ZR16" s="1747"/>
      <c r="ZS16" s="1747"/>
      <c r="ZT16" s="1747"/>
      <c r="ZU16" s="1747"/>
      <c r="ZV16" s="1747"/>
      <c r="ZW16" s="1747"/>
      <c r="ZX16" s="1747"/>
      <c r="ZY16" s="1747"/>
      <c r="ZZ16" s="1747"/>
      <c r="AAA16" s="1747"/>
      <c r="AAB16" s="1747"/>
      <c r="AAC16" s="1747"/>
      <c r="AAD16" s="1747"/>
      <c r="AAE16" s="1747"/>
      <c r="AAF16" s="1747"/>
      <c r="AAG16" s="1747"/>
      <c r="AAH16" s="1747"/>
      <c r="AAI16" s="1747"/>
      <c r="AAJ16" s="1747"/>
      <c r="AAK16" s="1747"/>
      <c r="AAL16" s="1747"/>
      <c r="AAM16" s="1747"/>
      <c r="AAN16" s="1747"/>
      <c r="AAO16" s="1747"/>
      <c r="AAP16" s="1747"/>
      <c r="AAQ16" s="1747"/>
      <c r="AAR16" s="1747"/>
      <c r="AAS16" s="1747"/>
      <c r="AAT16" s="1747"/>
      <c r="AAU16" s="1747"/>
      <c r="AAV16" s="1747"/>
      <c r="AAW16" s="1747"/>
      <c r="AAX16" s="1747"/>
      <c r="AAY16" s="1747"/>
      <c r="AAZ16" s="1747"/>
      <c r="ABA16" s="1747"/>
      <c r="ABB16" s="1747"/>
      <c r="ABC16" s="1747"/>
      <c r="ABD16" s="1747"/>
      <c r="ABE16" s="1747"/>
      <c r="ABF16" s="1747"/>
      <c r="ABG16" s="1747"/>
      <c r="ABH16" s="1747"/>
      <c r="ABI16" s="1747"/>
      <c r="ABJ16" s="1747"/>
      <c r="ABK16" s="1747"/>
      <c r="ABL16" s="1747"/>
      <c r="ABM16" s="1747"/>
      <c r="ABN16" s="1747"/>
      <c r="ABO16" s="1747"/>
      <c r="ABP16" s="1747"/>
      <c r="ABQ16" s="1747"/>
      <c r="ABR16" s="1747"/>
      <c r="ABS16" s="1747"/>
      <c r="ABT16" s="1747"/>
      <c r="ABU16" s="1747"/>
      <c r="ABV16" s="1747"/>
      <c r="ABW16" s="1747"/>
      <c r="ABX16" s="1747"/>
      <c r="ABY16" s="1747"/>
      <c r="ABZ16" s="1747"/>
      <c r="ACA16" s="1747"/>
      <c r="ACB16" s="1747"/>
      <c r="ACC16" s="1747"/>
      <c r="ACD16" s="1747"/>
      <c r="ACE16" s="1747"/>
      <c r="ACF16" s="1747"/>
      <c r="ACG16" s="1747"/>
      <c r="ACH16" s="1747"/>
      <c r="ACI16" s="1747"/>
      <c r="ACJ16" s="1747"/>
      <c r="ACK16" s="1747"/>
      <c r="ACL16" s="1747"/>
      <c r="ACM16" s="1747"/>
      <c r="ACN16" s="1747"/>
      <c r="ACO16" s="1747"/>
      <c r="ACP16" s="1747"/>
      <c r="ACQ16" s="1747"/>
      <c r="ACR16" s="1747"/>
      <c r="ACS16" s="1747"/>
      <c r="ACT16" s="1747"/>
      <c r="ACU16" s="1747"/>
      <c r="ACV16" s="1747"/>
      <c r="ACW16" s="1747"/>
      <c r="ACX16" s="1747"/>
      <c r="ACY16" s="1747"/>
      <c r="ACZ16" s="1747"/>
      <c r="ADA16" s="1747"/>
      <c r="ADB16" s="1747"/>
      <c r="ADC16" s="1747"/>
      <c r="ADD16" s="1747"/>
      <c r="ADE16" s="1747"/>
      <c r="ADF16" s="1747"/>
      <c r="ADG16" s="1747"/>
      <c r="ADH16" s="1747"/>
      <c r="ADI16" s="1747"/>
      <c r="ADJ16" s="1747"/>
      <c r="ADK16" s="1747"/>
      <c r="ADL16" s="1747"/>
      <c r="ADM16" s="1747"/>
      <c r="ADN16" s="1747"/>
      <c r="ADO16" s="1747"/>
      <c r="ADP16" s="1747"/>
      <c r="ADQ16" s="1747"/>
      <c r="ADR16" s="1747"/>
      <c r="ADS16" s="1747"/>
      <c r="ADT16" s="1747"/>
      <c r="ADU16" s="1747"/>
      <c r="ADV16" s="1747"/>
      <c r="ADW16" s="1747"/>
      <c r="ADX16" s="1747"/>
      <c r="ADY16" s="1747"/>
      <c r="ADZ16" s="1747"/>
      <c r="AEA16" s="1747"/>
      <c r="AEB16" s="1747"/>
      <c r="AEC16" s="1747"/>
      <c r="AED16" s="1747"/>
      <c r="AEE16" s="1747"/>
      <c r="AEF16" s="1747"/>
      <c r="AEG16" s="1747"/>
      <c r="AEH16" s="1747"/>
      <c r="AEI16" s="1747"/>
      <c r="AEJ16" s="1747"/>
      <c r="AEK16" s="1747"/>
      <c r="AEL16" s="1747"/>
      <c r="AEM16" s="1747"/>
      <c r="AEN16" s="1747"/>
      <c r="AEO16" s="1747"/>
      <c r="AEP16" s="1747"/>
      <c r="AEQ16" s="1747"/>
      <c r="AER16" s="1747"/>
      <c r="AES16" s="1747"/>
      <c r="AET16" s="1747"/>
      <c r="AEU16" s="1747"/>
      <c r="AEV16" s="1747"/>
      <c r="AEW16" s="1747"/>
      <c r="AEX16" s="1747"/>
      <c r="AEY16" s="1747"/>
      <c r="AEZ16" s="1747"/>
      <c r="AFA16" s="1747"/>
      <c r="AFB16" s="1747"/>
      <c r="AFC16" s="1747"/>
      <c r="AFD16" s="1747"/>
      <c r="AFE16" s="1747"/>
      <c r="AFF16" s="1747"/>
      <c r="AFG16" s="1747"/>
      <c r="AFH16" s="1747"/>
      <c r="AFI16" s="1747"/>
      <c r="AFJ16" s="1747"/>
      <c r="AFK16" s="1747"/>
      <c r="AFL16" s="1747"/>
      <c r="AFM16" s="1747"/>
      <c r="AFN16" s="1747"/>
      <c r="AFO16" s="1747"/>
      <c r="AFP16" s="1747"/>
      <c r="AFQ16" s="1747"/>
      <c r="AFR16" s="1747"/>
      <c r="AFS16" s="1747"/>
      <c r="AFT16" s="1747"/>
      <c r="AFU16" s="1747"/>
      <c r="AFV16" s="1747"/>
      <c r="AFW16" s="1747"/>
      <c r="AFX16" s="1747"/>
      <c r="AFY16" s="1747"/>
      <c r="AFZ16" s="1747"/>
      <c r="AGA16" s="1747"/>
      <c r="AGB16" s="1747"/>
      <c r="AGC16" s="1747"/>
      <c r="AGD16" s="1747"/>
      <c r="AGE16" s="1747"/>
      <c r="AGF16" s="1747"/>
      <c r="AGG16" s="1747"/>
      <c r="AGH16" s="1747"/>
      <c r="AGI16" s="1747"/>
      <c r="AGJ16" s="1747"/>
      <c r="AGK16" s="1747"/>
      <c r="AGL16" s="1747"/>
      <c r="AGM16" s="1747"/>
      <c r="AGN16" s="1747"/>
      <c r="AGO16" s="1747"/>
      <c r="AGP16" s="1747"/>
      <c r="AGQ16" s="1747"/>
      <c r="AGR16" s="1747"/>
      <c r="AGS16" s="1747"/>
      <c r="AGT16" s="1747"/>
      <c r="AGU16" s="1747"/>
      <c r="AGV16" s="1747"/>
      <c r="AGW16" s="1747"/>
      <c r="AGX16" s="1747"/>
      <c r="AGY16" s="1747"/>
      <c r="AGZ16" s="1747"/>
      <c r="AHA16" s="1747"/>
      <c r="AHB16" s="1747"/>
      <c r="AHC16" s="1747"/>
      <c r="AHD16" s="1747"/>
      <c r="AHE16" s="1747"/>
      <c r="AHF16" s="1747"/>
      <c r="AHG16" s="1747"/>
      <c r="AHH16" s="1747"/>
      <c r="AHI16" s="1747"/>
      <c r="AHJ16" s="1747"/>
      <c r="AHK16" s="1747"/>
      <c r="AHL16" s="1747"/>
      <c r="AHM16" s="1747"/>
      <c r="AHN16" s="1747"/>
      <c r="AHO16" s="1747"/>
      <c r="AHP16" s="1747"/>
      <c r="AHQ16" s="1747"/>
      <c r="AHR16" s="1747"/>
      <c r="AHS16" s="1747"/>
      <c r="AHT16" s="1747"/>
      <c r="AHU16" s="1747"/>
      <c r="AHV16" s="1747"/>
      <c r="AHW16" s="1747"/>
      <c r="AHX16" s="1747"/>
      <c r="AHY16" s="1747"/>
      <c r="AHZ16" s="1747"/>
      <c r="AIA16" s="1747"/>
      <c r="AIB16" s="1747"/>
      <c r="AIC16" s="1747"/>
      <c r="AID16" s="1747"/>
      <c r="AIE16" s="1747"/>
      <c r="AIF16" s="1747"/>
      <c r="AIG16" s="1747"/>
      <c r="AIH16" s="1747"/>
      <c r="AII16" s="1747"/>
      <c r="AIJ16" s="1747"/>
      <c r="AIK16" s="1747"/>
      <c r="AIL16" s="1747"/>
      <c r="AIM16" s="1747"/>
      <c r="AIN16" s="1747"/>
      <c r="AIO16" s="1747"/>
      <c r="AIP16" s="1747"/>
      <c r="AIQ16" s="1747"/>
      <c r="AIR16" s="1747"/>
      <c r="AIS16" s="1747"/>
      <c r="AIT16" s="1747"/>
      <c r="AIU16" s="1747"/>
      <c r="AIV16" s="1747"/>
      <c r="AIW16" s="1747"/>
      <c r="AIX16" s="1747"/>
      <c r="AIY16" s="1747"/>
      <c r="AIZ16" s="1747"/>
      <c r="AJA16" s="1747"/>
      <c r="AJB16" s="1747"/>
      <c r="AJC16" s="1747"/>
      <c r="AJD16" s="1747"/>
      <c r="AJE16" s="1747"/>
      <c r="AJF16" s="1747"/>
      <c r="AJG16" s="1747"/>
      <c r="AJH16" s="1747"/>
      <c r="AJI16" s="1747"/>
      <c r="AJJ16" s="1747"/>
      <c r="AJK16" s="1747"/>
      <c r="AJL16" s="1747"/>
      <c r="AJM16" s="1747"/>
      <c r="AJN16" s="1747"/>
      <c r="AJO16" s="1747"/>
      <c r="AJP16" s="1747"/>
      <c r="AJQ16" s="1747"/>
      <c r="AJR16" s="1747"/>
      <c r="AJS16" s="1747"/>
      <c r="AJT16" s="1747"/>
      <c r="AJU16" s="1747"/>
      <c r="AJV16" s="1747"/>
      <c r="AJW16" s="1747"/>
      <c r="AJX16" s="1747"/>
      <c r="AJY16" s="1747"/>
      <c r="AJZ16" s="1747"/>
      <c r="AKA16" s="1747"/>
      <c r="AKB16" s="1747"/>
      <c r="AKC16" s="1747"/>
      <c r="AKD16" s="1747"/>
      <c r="AKE16" s="1747"/>
      <c r="AKF16" s="1747"/>
      <c r="AKG16" s="1747"/>
      <c r="AKH16" s="1747"/>
      <c r="AKI16" s="1747"/>
      <c r="AKJ16" s="1747"/>
      <c r="AKK16" s="1747"/>
      <c r="AKL16" s="1747"/>
      <c r="AKM16" s="1747"/>
      <c r="AKN16" s="1747"/>
      <c r="AKO16" s="1747"/>
      <c r="AKP16" s="1747"/>
      <c r="AKQ16" s="1747"/>
      <c r="AKR16" s="1747"/>
      <c r="AKS16" s="1747"/>
      <c r="AKT16" s="1747"/>
      <c r="AKU16" s="1747"/>
      <c r="AKV16" s="1747"/>
      <c r="AKW16" s="1747"/>
      <c r="AKX16" s="1747"/>
      <c r="AKY16" s="1747"/>
      <c r="AKZ16" s="1747"/>
      <c r="ALA16" s="1747"/>
      <c r="ALB16" s="1747"/>
      <c r="ALC16" s="1747"/>
      <c r="ALD16" s="1747"/>
      <c r="ALE16" s="1747"/>
      <c r="ALF16" s="1747"/>
      <c r="ALG16" s="1747"/>
      <c r="ALH16" s="1747"/>
      <c r="ALI16" s="1747"/>
      <c r="ALJ16" s="1747"/>
      <c r="ALK16" s="1747"/>
      <c r="ALL16" s="1747"/>
      <c r="ALM16" s="1747"/>
      <c r="ALN16" s="1747"/>
      <c r="ALO16" s="1747"/>
      <c r="ALP16" s="1747"/>
      <c r="ALQ16" s="1747"/>
      <c r="ALR16" s="1747"/>
      <c r="ALS16" s="1747"/>
      <c r="ALT16" s="1747"/>
      <c r="ALU16" s="1747"/>
      <c r="ALV16" s="1747"/>
      <c r="ALW16" s="1747"/>
      <c r="ALX16" s="1747"/>
      <c r="ALY16" s="1747"/>
      <c r="ALZ16" s="1747"/>
      <c r="AMA16" s="1747"/>
      <c r="AMB16" s="1747"/>
      <c r="AMC16" s="1747"/>
      <c r="AMD16" s="1747"/>
      <c r="AME16" s="1747"/>
      <c r="AMF16" s="1747"/>
      <c r="AMG16" s="1747"/>
      <c r="AMH16" s="1747"/>
      <c r="AMI16" s="1747"/>
      <c r="AMJ16" s="1747"/>
      <c r="AMK16" s="1747"/>
    </row>
    <row r="17" spans="1:1025" s="1750" customFormat="1" ht="30" customHeight="1">
      <c r="A17" s="1746" t="s">
        <v>3862</v>
      </c>
      <c r="B17" s="1746" t="s">
        <v>3863</v>
      </c>
      <c r="C17" s="1746" t="s">
        <v>647</v>
      </c>
      <c r="D17" s="1746" t="s">
        <v>3946</v>
      </c>
      <c r="E17" s="1746" t="s">
        <v>3947</v>
      </c>
      <c r="F17" s="1746" t="s">
        <v>3948</v>
      </c>
      <c r="G17" s="1748" t="s">
        <v>3949</v>
      </c>
      <c r="H17" s="1746"/>
      <c r="I17" s="1746"/>
      <c r="J17" s="1746"/>
      <c r="K17" s="1746"/>
      <c r="L17" s="1746"/>
      <c r="M17" s="1746"/>
      <c r="N17" s="1746"/>
      <c r="O17" s="1746"/>
      <c r="P17" s="1746" t="s">
        <v>3980</v>
      </c>
      <c r="Q17" s="1746" t="s">
        <v>3981</v>
      </c>
      <c r="R17" s="1739" t="s">
        <v>451</v>
      </c>
      <c r="S17" s="1746" t="s">
        <v>3982</v>
      </c>
      <c r="T17" s="1746" t="s">
        <v>3983</v>
      </c>
      <c r="U17" s="1746" t="s">
        <v>2504</v>
      </c>
      <c r="V17" s="1746" t="s">
        <v>3984</v>
      </c>
      <c r="W17" s="1746" t="s">
        <v>3913</v>
      </c>
      <c r="X17" s="1746" t="s">
        <v>3874</v>
      </c>
      <c r="Y17" s="1746" t="s">
        <v>3985</v>
      </c>
      <c r="Z17" s="1760" t="s">
        <v>3986</v>
      </c>
      <c r="AA17" s="1746" t="s">
        <v>1146</v>
      </c>
      <c r="AB17" s="1748" t="s">
        <v>3955</v>
      </c>
      <c r="AC17" s="1748" t="s">
        <v>3956</v>
      </c>
      <c r="AD17" s="1746" t="s">
        <v>3879</v>
      </c>
      <c r="AE17" s="1746" t="s">
        <v>3880</v>
      </c>
      <c r="AF17" s="1746" t="s">
        <v>3881</v>
      </c>
      <c r="AG17" s="1746"/>
      <c r="AH17" s="1746"/>
      <c r="AI17" s="1746"/>
      <c r="AJ17" s="1746"/>
      <c r="AK17" s="1746"/>
      <c r="AL17" s="1746">
        <v>0</v>
      </c>
      <c r="AM17" s="1746"/>
      <c r="AN17" s="1746"/>
      <c r="AO17" s="1739">
        <v>0</v>
      </c>
      <c r="AP17" s="1746" t="s">
        <v>4229</v>
      </c>
      <c r="AQ17" s="1746"/>
      <c r="AR17" s="1746"/>
      <c r="AS17" s="1746"/>
      <c r="AT17" s="1746"/>
      <c r="AU17" s="1746"/>
      <c r="AV17" s="1746"/>
      <c r="AW17" s="1746"/>
      <c r="AX17" s="1746"/>
      <c r="AY17" s="1746"/>
      <c r="AZ17" s="1746"/>
      <c r="BA17" s="1746" t="s">
        <v>3882</v>
      </c>
      <c r="BB17" s="1747"/>
      <c r="BC17" s="1747"/>
      <c r="BD17" s="1747"/>
      <c r="BE17" s="1747"/>
      <c r="BF17" s="1747"/>
      <c r="BG17" s="1747"/>
      <c r="BH17" s="1747"/>
      <c r="BI17" s="1747"/>
      <c r="BJ17" s="1747"/>
      <c r="BK17" s="1747"/>
      <c r="BL17" s="1747"/>
      <c r="BM17" s="1747"/>
      <c r="BN17" s="1747"/>
      <c r="BO17" s="1747"/>
      <c r="BP17" s="1747"/>
      <c r="BQ17" s="1747"/>
      <c r="BR17" s="1747"/>
      <c r="BS17" s="1747"/>
      <c r="BT17" s="1747"/>
      <c r="BU17" s="1747"/>
      <c r="BV17" s="1747"/>
      <c r="BW17" s="1747"/>
      <c r="BX17" s="1747"/>
      <c r="BY17" s="1747"/>
      <c r="BZ17" s="1747"/>
      <c r="CA17" s="1747"/>
      <c r="CB17" s="1747"/>
      <c r="CC17" s="1747"/>
      <c r="CD17" s="1747"/>
      <c r="CE17" s="1747"/>
      <c r="CF17" s="1747"/>
      <c r="CG17" s="1747"/>
      <c r="CH17" s="1747"/>
      <c r="CI17" s="1747"/>
      <c r="CJ17" s="1747"/>
      <c r="CK17" s="1747"/>
      <c r="CL17" s="1747"/>
      <c r="CM17" s="1747"/>
      <c r="CN17" s="1747"/>
      <c r="CO17" s="1747"/>
      <c r="CP17" s="1747"/>
      <c r="CQ17" s="1747"/>
      <c r="CR17" s="1747"/>
      <c r="CS17" s="1747"/>
      <c r="CT17" s="1747"/>
      <c r="CU17" s="1747"/>
      <c r="CV17" s="1747"/>
      <c r="CW17" s="1747"/>
      <c r="CX17" s="1747"/>
      <c r="CY17" s="1747"/>
      <c r="CZ17" s="1747"/>
      <c r="DA17" s="1747"/>
      <c r="DB17" s="1747"/>
      <c r="DC17" s="1747"/>
      <c r="DD17" s="1747"/>
      <c r="DE17" s="1747"/>
      <c r="DF17" s="1747"/>
      <c r="DG17" s="1747"/>
      <c r="DH17" s="1747"/>
      <c r="DI17" s="1747"/>
      <c r="DJ17" s="1747"/>
      <c r="DK17" s="1747"/>
      <c r="DL17" s="1747"/>
      <c r="DM17" s="1747"/>
      <c r="DN17" s="1747"/>
      <c r="DO17" s="1747"/>
      <c r="DP17" s="1747"/>
      <c r="DQ17" s="1747"/>
      <c r="DR17" s="1747"/>
      <c r="DS17" s="1747"/>
      <c r="DT17" s="1747"/>
      <c r="DU17" s="1747"/>
      <c r="DV17" s="1747"/>
      <c r="DW17" s="1747"/>
      <c r="DX17" s="1747"/>
      <c r="DY17" s="1747"/>
      <c r="DZ17" s="1747"/>
      <c r="EA17" s="1747"/>
      <c r="EB17" s="1747"/>
      <c r="EC17" s="1747"/>
      <c r="ED17" s="1747"/>
      <c r="EE17" s="1747"/>
      <c r="EF17" s="1747"/>
      <c r="EG17" s="1747"/>
      <c r="EH17" s="1747"/>
      <c r="EI17" s="1747"/>
      <c r="EJ17" s="1747"/>
      <c r="EK17" s="1747"/>
      <c r="EL17" s="1747"/>
      <c r="EM17" s="1747"/>
      <c r="EN17" s="1747"/>
      <c r="EO17" s="1747"/>
      <c r="EP17" s="1747"/>
      <c r="EQ17" s="1747"/>
      <c r="ER17" s="1747"/>
      <c r="ES17" s="1747"/>
      <c r="ET17" s="1747"/>
      <c r="EU17" s="1747"/>
      <c r="EV17" s="1747"/>
      <c r="EW17" s="1747"/>
      <c r="EX17" s="1747"/>
      <c r="EY17" s="1747"/>
      <c r="EZ17" s="1747"/>
      <c r="FA17" s="1747"/>
      <c r="FB17" s="1747"/>
      <c r="FC17" s="1747"/>
      <c r="FD17" s="1747"/>
      <c r="FE17" s="1747"/>
      <c r="FF17" s="1747"/>
      <c r="FG17" s="1747"/>
      <c r="FH17" s="1747"/>
      <c r="FI17" s="1747"/>
      <c r="FJ17" s="1747"/>
      <c r="FK17" s="1747"/>
      <c r="FL17" s="1747"/>
      <c r="FM17" s="1747"/>
      <c r="FN17" s="1747"/>
      <c r="FO17" s="1747"/>
      <c r="FP17" s="1747"/>
      <c r="FQ17" s="1747"/>
      <c r="FR17" s="1747"/>
      <c r="FS17" s="1747"/>
      <c r="FT17" s="1747"/>
      <c r="FU17" s="1747"/>
      <c r="FV17" s="1747"/>
      <c r="FW17" s="1747"/>
      <c r="FX17" s="1747"/>
      <c r="FY17" s="1747"/>
      <c r="FZ17" s="1747"/>
      <c r="GA17" s="1747"/>
      <c r="GB17" s="1747"/>
      <c r="GC17" s="1747"/>
      <c r="GD17" s="1747"/>
      <c r="GE17" s="1747"/>
      <c r="GF17" s="1747"/>
      <c r="GG17" s="1747"/>
      <c r="GH17" s="1747"/>
      <c r="GI17" s="1747"/>
      <c r="GJ17" s="1747"/>
      <c r="GK17" s="1747"/>
      <c r="GL17" s="1747"/>
      <c r="GM17" s="1747"/>
      <c r="GN17" s="1747"/>
      <c r="GO17" s="1747"/>
      <c r="GP17" s="1747"/>
      <c r="GQ17" s="1747"/>
      <c r="GR17" s="1747"/>
      <c r="GS17" s="1747"/>
      <c r="GT17" s="1747"/>
      <c r="GU17" s="1747"/>
      <c r="GV17" s="1747"/>
      <c r="GW17" s="1747"/>
      <c r="GX17" s="1747"/>
      <c r="GY17" s="1747"/>
      <c r="GZ17" s="1747"/>
      <c r="HA17" s="1747"/>
      <c r="HB17" s="1747"/>
      <c r="HC17" s="1747"/>
      <c r="HD17" s="1747"/>
      <c r="HE17" s="1747"/>
      <c r="HF17" s="1747"/>
      <c r="HG17" s="1747"/>
      <c r="HH17" s="1747"/>
      <c r="HI17" s="1747"/>
      <c r="HJ17" s="1747"/>
      <c r="HK17" s="1747"/>
      <c r="HL17" s="1747"/>
      <c r="HM17" s="1747"/>
      <c r="HN17" s="1747"/>
      <c r="HO17" s="1747"/>
      <c r="HP17" s="1747"/>
      <c r="HQ17" s="1747"/>
      <c r="HR17" s="1747"/>
      <c r="HS17" s="1747"/>
      <c r="HT17" s="1747"/>
      <c r="HU17" s="1747"/>
      <c r="HV17" s="1747"/>
      <c r="HW17" s="1747"/>
      <c r="HX17" s="1747"/>
      <c r="HY17" s="1747"/>
      <c r="HZ17" s="1747"/>
      <c r="IA17" s="1747"/>
      <c r="IB17" s="1747"/>
      <c r="IC17" s="1747"/>
      <c r="ID17" s="1747"/>
      <c r="IE17" s="1747"/>
      <c r="IF17" s="1747"/>
      <c r="IG17" s="1747"/>
      <c r="IH17" s="1747"/>
      <c r="II17" s="1747"/>
      <c r="IJ17" s="1747"/>
      <c r="IK17" s="1747"/>
      <c r="IL17" s="1747"/>
      <c r="IM17" s="1747"/>
      <c r="IN17" s="1747"/>
      <c r="IO17" s="1747"/>
      <c r="IP17" s="1747"/>
      <c r="IQ17" s="1747"/>
      <c r="IR17" s="1747"/>
      <c r="IS17" s="1747"/>
      <c r="IT17" s="1747"/>
      <c r="IU17" s="1747"/>
      <c r="IV17" s="1747"/>
      <c r="IW17" s="1747"/>
      <c r="IX17" s="1747"/>
      <c r="IY17" s="1747"/>
      <c r="IZ17" s="1747"/>
      <c r="JA17" s="1747"/>
      <c r="JB17" s="1747"/>
      <c r="JC17" s="1747"/>
      <c r="JD17" s="1747"/>
      <c r="JE17" s="1747"/>
      <c r="JF17" s="1747"/>
      <c r="JG17" s="1747"/>
      <c r="JH17" s="1747"/>
      <c r="JI17" s="1747"/>
      <c r="JJ17" s="1747"/>
      <c r="JK17" s="1747"/>
      <c r="JL17" s="1747"/>
      <c r="JM17" s="1747"/>
      <c r="JN17" s="1747"/>
      <c r="JO17" s="1747"/>
      <c r="JP17" s="1747"/>
      <c r="JQ17" s="1747"/>
      <c r="JR17" s="1747"/>
      <c r="JS17" s="1747"/>
      <c r="JT17" s="1747"/>
      <c r="JU17" s="1747"/>
      <c r="JV17" s="1747"/>
      <c r="JW17" s="1747"/>
      <c r="JX17" s="1747"/>
      <c r="JY17" s="1747"/>
      <c r="JZ17" s="1747"/>
      <c r="KA17" s="1747"/>
      <c r="KB17" s="1747"/>
      <c r="KC17" s="1747"/>
      <c r="KD17" s="1747"/>
      <c r="KE17" s="1747"/>
      <c r="KF17" s="1747"/>
      <c r="KG17" s="1747"/>
      <c r="KH17" s="1747"/>
      <c r="KI17" s="1747"/>
      <c r="KJ17" s="1747"/>
      <c r="KK17" s="1747"/>
      <c r="KL17" s="1747"/>
      <c r="KM17" s="1747"/>
      <c r="KN17" s="1747"/>
      <c r="KO17" s="1747"/>
      <c r="KP17" s="1747"/>
      <c r="KQ17" s="1747"/>
      <c r="KR17" s="1747"/>
      <c r="KS17" s="1747"/>
      <c r="KT17" s="1747"/>
      <c r="KU17" s="1747"/>
      <c r="KV17" s="1747"/>
      <c r="KW17" s="1747"/>
      <c r="KX17" s="1747"/>
      <c r="KY17" s="1747"/>
      <c r="KZ17" s="1747"/>
      <c r="LA17" s="1747"/>
      <c r="LB17" s="1747"/>
      <c r="LC17" s="1747"/>
      <c r="LD17" s="1747"/>
      <c r="LE17" s="1747"/>
      <c r="LF17" s="1747"/>
      <c r="LG17" s="1747"/>
      <c r="LH17" s="1747"/>
      <c r="LI17" s="1747"/>
      <c r="LJ17" s="1747"/>
      <c r="LK17" s="1747"/>
      <c r="LL17" s="1747"/>
      <c r="LM17" s="1747"/>
      <c r="LN17" s="1747"/>
      <c r="LO17" s="1747"/>
      <c r="LP17" s="1747"/>
      <c r="LQ17" s="1747"/>
      <c r="LR17" s="1747"/>
      <c r="LS17" s="1747"/>
      <c r="LT17" s="1747"/>
      <c r="LU17" s="1747"/>
      <c r="LV17" s="1747"/>
      <c r="LW17" s="1747"/>
      <c r="LX17" s="1747"/>
      <c r="LY17" s="1747"/>
      <c r="LZ17" s="1747"/>
      <c r="MA17" s="1747"/>
      <c r="MB17" s="1747"/>
      <c r="MC17" s="1747"/>
      <c r="MD17" s="1747"/>
      <c r="ME17" s="1747"/>
      <c r="MF17" s="1747"/>
      <c r="MG17" s="1747"/>
      <c r="MH17" s="1747"/>
      <c r="MI17" s="1747"/>
      <c r="MJ17" s="1747"/>
      <c r="MK17" s="1747"/>
      <c r="ML17" s="1747"/>
      <c r="MM17" s="1747"/>
      <c r="MN17" s="1747"/>
      <c r="MO17" s="1747"/>
      <c r="MP17" s="1747"/>
      <c r="MQ17" s="1747"/>
      <c r="MR17" s="1747"/>
      <c r="MS17" s="1747"/>
      <c r="MT17" s="1747"/>
      <c r="MU17" s="1747"/>
      <c r="MV17" s="1747"/>
      <c r="MW17" s="1747"/>
      <c r="MX17" s="1747"/>
      <c r="MY17" s="1747"/>
      <c r="MZ17" s="1747"/>
      <c r="NA17" s="1747"/>
      <c r="NB17" s="1747"/>
      <c r="NC17" s="1747"/>
      <c r="ND17" s="1747"/>
      <c r="NE17" s="1747"/>
      <c r="NF17" s="1747"/>
      <c r="NG17" s="1747"/>
      <c r="NH17" s="1747"/>
      <c r="NI17" s="1747"/>
      <c r="NJ17" s="1747"/>
      <c r="NK17" s="1747"/>
      <c r="NL17" s="1747"/>
      <c r="NM17" s="1747"/>
      <c r="NN17" s="1747"/>
      <c r="NO17" s="1747"/>
      <c r="NP17" s="1747"/>
      <c r="NQ17" s="1747"/>
      <c r="NR17" s="1747"/>
      <c r="NS17" s="1747"/>
      <c r="NT17" s="1747"/>
      <c r="NU17" s="1747"/>
      <c r="NV17" s="1747"/>
      <c r="NW17" s="1747"/>
      <c r="NX17" s="1747"/>
      <c r="NY17" s="1747"/>
      <c r="NZ17" s="1747"/>
      <c r="OA17" s="1747"/>
      <c r="OB17" s="1747"/>
      <c r="OC17" s="1747"/>
      <c r="OD17" s="1747"/>
      <c r="OE17" s="1747"/>
      <c r="OF17" s="1747"/>
      <c r="OG17" s="1747"/>
      <c r="OH17" s="1747"/>
      <c r="OI17" s="1747"/>
      <c r="OJ17" s="1747"/>
      <c r="OK17" s="1747"/>
      <c r="OL17" s="1747"/>
      <c r="OM17" s="1747"/>
      <c r="ON17" s="1747"/>
      <c r="OO17" s="1747"/>
      <c r="OP17" s="1747"/>
      <c r="OQ17" s="1747"/>
      <c r="OR17" s="1747"/>
      <c r="OS17" s="1747"/>
      <c r="OT17" s="1747"/>
      <c r="OU17" s="1747"/>
      <c r="OV17" s="1747"/>
      <c r="OW17" s="1747"/>
      <c r="OX17" s="1747"/>
      <c r="OY17" s="1747"/>
      <c r="OZ17" s="1747"/>
      <c r="PA17" s="1747"/>
      <c r="PB17" s="1747"/>
      <c r="PC17" s="1747"/>
      <c r="PD17" s="1747"/>
      <c r="PE17" s="1747"/>
      <c r="PF17" s="1747"/>
      <c r="PG17" s="1747"/>
      <c r="PH17" s="1747"/>
      <c r="PI17" s="1747"/>
      <c r="PJ17" s="1747"/>
      <c r="PK17" s="1747"/>
      <c r="PL17" s="1747"/>
      <c r="PM17" s="1747"/>
      <c r="PN17" s="1747"/>
      <c r="PO17" s="1747"/>
      <c r="PP17" s="1747"/>
      <c r="PQ17" s="1747"/>
      <c r="PR17" s="1747"/>
      <c r="PS17" s="1747"/>
      <c r="PT17" s="1747"/>
      <c r="PU17" s="1747"/>
      <c r="PV17" s="1747"/>
      <c r="PW17" s="1747"/>
      <c r="PX17" s="1747"/>
      <c r="PY17" s="1747"/>
      <c r="PZ17" s="1747"/>
      <c r="QA17" s="1747"/>
      <c r="QB17" s="1747"/>
      <c r="QC17" s="1747"/>
      <c r="QD17" s="1747"/>
      <c r="QE17" s="1747"/>
      <c r="QF17" s="1747"/>
      <c r="QG17" s="1747"/>
      <c r="QH17" s="1747"/>
      <c r="QI17" s="1747"/>
      <c r="QJ17" s="1747"/>
      <c r="QK17" s="1747"/>
      <c r="QL17" s="1747"/>
      <c r="QM17" s="1747"/>
      <c r="QN17" s="1747"/>
      <c r="QO17" s="1747"/>
      <c r="QP17" s="1747"/>
      <c r="QQ17" s="1747"/>
      <c r="QR17" s="1747"/>
      <c r="QS17" s="1747"/>
      <c r="QT17" s="1747"/>
      <c r="QU17" s="1747"/>
      <c r="QV17" s="1747"/>
      <c r="QW17" s="1747"/>
      <c r="QX17" s="1747"/>
      <c r="QY17" s="1747"/>
      <c r="QZ17" s="1747"/>
      <c r="RA17" s="1747"/>
      <c r="RB17" s="1747"/>
      <c r="RC17" s="1747"/>
      <c r="RD17" s="1747"/>
      <c r="RE17" s="1747"/>
      <c r="RF17" s="1747"/>
      <c r="RG17" s="1747"/>
      <c r="RH17" s="1747"/>
      <c r="RI17" s="1747"/>
      <c r="RJ17" s="1747"/>
      <c r="RK17" s="1747"/>
      <c r="RL17" s="1747"/>
      <c r="RM17" s="1747"/>
      <c r="RN17" s="1747"/>
      <c r="RO17" s="1747"/>
      <c r="RP17" s="1747"/>
      <c r="RQ17" s="1747"/>
      <c r="RR17" s="1747"/>
      <c r="RS17" s="1747"/>
      <c r="RT17" s="1747"/>
      <c r="RU17" s="1747"/>
      <c r="RV17" s="1747"/>
      <c r="RW17" s="1747"/>
      <c r="RX17" s="1747"/>
      <c r="RY17" s="1747"/>
      <c r="RZ17" s="1747"/>
      <c r="SA17" s="1747"/>
      <c r="SB17" s="1747"/>
      <c r="SC17" s="1747"/>
      <c r="SD17" s="1747"/>
      <c r="SE17" s="1747"/>
      <c r="SF17" s="1747"/>
      <c r="SG17" s="1747"/>
      <c r="SH17" s="1747"/>
      <c r="SI17" s="1747"/>
      <c r="SJ17" s="1747"/>
      <c r="SK17" s="1747"/>
      <c r="SL17" s="1747"/>
      <c r="SM17" s="1747"/>
      <c r="SN17" s="1747"/>
      <c r="SO17" s="1747"/>
      <c r="SP17" s="1747"/>
      <c r="SQ17" s="1747"/>
      <c r="SR17" s="1747"/>
      <c r="SS17" s="1747"/>
      <c r="ST17" s="1747"/>
      <c r="SU17" s="1747"/>
      <c r="SV17" s="1747"/>
      <c r="SW17" s="1747"/>
      <c r="SX17" s="1747"/>
      <c r="SY17" s="1747"/>
      <c r="SZ17" s="1747"/>
      <c r="TA17" s="1747"/>
      <c r="TB17" s="1747"/>
      <c r="TC17" s="1747"/>
      <c r="TD17" s="1747"/>
      <c r="TE17" s="1747"/>
      <c r="TF17" s="1747"/>
      <c r="TG17" s="1747"/>
      <c r="TH17" s="1747"/>
      <c r="TI17" s="1747"/>
      <c r="TJ17" s="1747"/>
      <c r="TK17" s="1747"/>
      <c r="TL17" s="1747"/>
      <c r="TM17" s="1747"/>
      <c r="TN17" s="1747"/>
      <c r="TO17" s="1747"/>
      <c r="TP17" s="1747"/>
      <c r="TQ17" s="1747"/>
      <c r="TR17" s="1747"/>
      <c r="TS17" s="1747"/>
      <c r="TT17" s="1747"/>
      <c r="TU17" s="1747"/>
      <c r="TV17" s="1747"/>
      <c r="TW17" s="1747"/>
      <c r="TX17" s="1747"/>
      <c r="TY17" s="1747"/>
      <c r="TZ17" s="1747"/>
      <c r="UA17" s="1747"/>
      <c r="UB17" s="1747"/>
      <c r="UC17" s="1747"/>
      <c r="UD17" s="1747"/>
      <c r="UE17" s="1747"/>
      <c r="UF17" s="1747"/>
      <c r="UG17" s="1747"/>
      <c r="UH17" s="1747"/>
      <c r="UI17" s="1747"/>
      <c r="UJ17" s="1747"/>
      <c r="UK17" s="1747"/>
      <c r="UL17" s="1747"/>
      <c r="UM17" s="1747"/>
      <c r="UN17" s="1747"/>
      <c r="UO17" s="1747"/>
      <c r="UP17" s="1747"/>
      <c r="UQ17" s="1747"/>
      <c r="UR17" s="1747"/>
      <c r="US17" s="1747"/>
      <c r="UT17" s="1747"/>
      <c r="UU17" s="1747"/>
      <c r="UV17" s="1747"/>
      <c r="UW17" s="1747"/>
      <c r="UX17" s="1747"/>
      <c r="UY17" s="1747"/>
      <c r="UZ17" s="1747"/>
      <c r="VA17" s="1747"/>
      <c r="VB17" s="1747"/>
      <c r="VC17" s="1747"/>
      <c r="VD17" s="1747"/>
      <c r="VE17" s="1747"/>
      <c r="VF17" s="1747"/>
      <c r="VG17" s="1747"/>
      <c r="VH17" s="1747"/>
      <c r="VI17" s="1747"/>
      <c r="VJ17" s="1747"/>
      <c r="VK17" s="1747"/>
      <c r="VL17" s="1747"/>
      <c r="VM17" s="1747"/>
      <c r="VN17" s="1747"/>
      <c r="VO17" s="1747"/>
      <c r="VP17" s="1747"/>
      <c r="VQ17" s="1747"/>
      <c r="VR17" s="1747"/>
      <c r="VS17" s="1747"/>
      <c r="VT17" s="1747"/>
      <c r="VU17" s="1747"/>
      <c r="VV17" s="1747"/>
      <c r="VW17" s="1747"/>
      <c r="VX17" s="1747"/>
      <c r="VY17" s="1747"/>
      <c r="VZ17" s="1747"/>
      <c r="WA17" s="1747"/>
      <c r="WB17" s="1747"/>
      <c r="WC17" s="1747"/>
      <c r="WD17" s="1747"/>
      <c r="WE17" s="1747"/>
      <c r="WF17" s="1747"/>
      <c r="WG17" s="1747"/>
      <c r="WH17" s="1747"/>
      <c r="WI17" s="1747"/>
      <c r="WJ17" s="1747"/>
      <c r="WK17" s="1747"/>
      <c r="WL17" s="1747"/>
      <c r="WM17" s="1747"/>
      <c r="WN17" s="1747"/>
      <c r="WO17" s="1747"/>
      <c r="WP17" s="1747"/>
      <c r="WQ17" s="1747"/>
      <c r="WR17" s="1747"/>
      <c r="WS17" s="1747"/>
      <c r="WT17" s="1747"/>
      <c r="WU17" s="1747"/>
      <c r="WV17" s="1747"/>
      <c r="WW17" s="1747"/>
      <c r="WX17" s="1747"/>
      <c r="WY17" s="1747"/>
      <c r="WZ17" s="1747"/>
      <c r="XA17" s="1747"/>
      <c r="XB17" s="1747"/>
      <c r="XC17" s="1747"/>
      <c r="XD17" s="1747"/>
      <c r="XE17" s="1747"/>
      <c r="XF17" s="1747"/>
      <c r="XG17" s="1747"/>
      <c r="XH17" s="1747"/>
      <c r="XI17" s="1747"/>
      <c r="XJ17" s="1747"/>
      <c r="XK17" s="1747"/>
      <c r="XL17" s="1747"/>
      <c r="XM17" s="1747"/>
      <c r="XN17" s="1747"/>
      <c r="XO17" s="1747"/>
      <c r="XP17" s="1747"/>
      <c r="XQ17" s="1747"/>
      <c r="XR17" s="1747"/>
      <c r="XS17" s="1747"/>
      <c r="XT17" s="1747"/>
      <c r="XU17" s="1747"/>
      <c r="XV17" s="1747"/>
      <c r="XW17" s="1747"/>
      <c r="XX17" s="1747"/>
      <c r="XY17" s="1747"/>
      <c r="XZ17" s="1747"/>
      <c r="YA17" s="1747"/>
      <c r="YB17" s="1747"/>
      <c r="YC17" s="1747"/>
      <c r="YD17" s="1747"/>
      <c r="YE17" s="1747"/>
      <c r="YF17" s="1747"/>
      <c r="YG17" s="1747"/>
      <c r="YH17" s="1747"/>
      <c r="YI17" s="1747"/>
      <c r="YJ17" s="1747"/>
      <c r="YK17" s="1747"/>
      <c r="YL17" s="1747"/>
      <c r="YM17" s="1747"/>
      <c r="YN17" s="1747"/>
      <c r="YO17" s="1747"/>
      <c r="YP17" s="1747"/>
      <c r="YQ17" s="1747"/>
      <c r="YR17" s="1747"/>
      <c r="YS17" s="1747"/>
      <c r="YT17" s="1747"/>
      <c r="YU17" s="1747"/>
      <c r="YV17" s="1747"/>
      <c r="YW17" s="1747"/>
      <c r="YX17" s="1747"/>
      <c r="YY17" s="1747"/>
      <c r="YZ17" s="1747"/>
      <c r="ZA17" s="1747"/>
      <c r="ZB17" s="1747"/>
      <c r="ZC17" s="1747"/>
      <c r="ZD17" s="1747"/>
      <c r="ZE17" s="1747"/>
      <c r="ZF17" s="1747"/>
      <c r="ZG17" s="1747"/>
      <c r="ZH17" s="1747"/>
      <c r="ZI17" s="1747"/>
      <c r="ZJ17" s="1747"/>
      <c r="ZK17" s="1747"/>
      <c r="ZL17" s="1747"/>
      <c r="ZM17" s="1747"/>
      <c r="ZN17" s="1747"/>
      <c r="ZO17" s="1747"/>
      <c r="ZP17" s="1747"/>
      <c r="ZQ17" s="1747"/>
      <c r="ZR17" s="1747"/>
      <c r="ZS17" s="1747"/>
      <c r="ZT17" s="1747"/>
      <c r="ZU17" s="1747"/>
      <c r="ZV17" s="1747"/>
      <c r="ZW17" s="1747"/>
      <c r="ZX17" s="1747"/>
      <c r="ZY17" s="1747"/>
      <c r="ZZ17" s="1747"/>
      <c r="AAA17" s="1747"/>
      <c r="AAB17" s="1747"/>
      <c r="AAC17" s="1747"/>
      <c r="AAD17" s="1747"/>
      <c r="AAE17" s="1747"/>
      <c r="AAF17" s="1747"/>
      <c r="AAG17" s="1747"/>
      <c r="AAH17" s="1747"/>
      <c r="AAI17" s="1747"/>
      <c r="AAJ17" s="1747"/>
      <c r="AAK17" s="1747"/>
      <c r="AAL17" s="1747"/>
      <c r="AAM17" s="1747"/>
      <c r="AAN17" s="1747"/>
      <c r="AAO17" s="1747"/>
      <c r="AAP17" s="1747"/>
      <c r="AAQ17" s="1747"/>
      <c r="AAR17" s="1747"/>
      <c r="AAS17" s="1747"/>
      <c r="AAT17" s="1747"/>
      <c r="AAU17" s="1747"/>
      <c r="AAV17" s="1747"/>
      <c r="AAW17" s="1747"/>
      <c r="AAX17" s="1747"/>
      <c r="AAY17" s="1747"/>
      <c r="AAZ17" s="1747"/>
      <c r="ABA17" s="1747"/>
      <c r="ABB17" s="1747"/>
      <c r="ABC17" s="1747"/>
      <c r="ABD17" s="1747"/>
      <c r="ABE17" s="1747"/>
      <c r="ABF17" s="1747"/>
      <c r="ABG17" s="1747"/>
      <c r="ABH17" s="1747"/>
      <c r="ABI17" s="1747"/>
      <c r="ABJ17" s="1747"/>
      <c r="ABK17" s="1747"/>
      <c r="ABL17" s="1747"/>
      <c r="ABM17" s="1747"/>
      <c r="ABN17" s="1747"/>
      <c r="ABO17" s="1747"/>
      <c r="ABP17" s="1747"/>
      <c r="ABQ17" s="1747"/>
      <c r="ABR17" s="1747"/>
      <c r="ABS17" s="1747"/>
      <c r="ABT17" s="1747"/>
      <c r="ABU17" s="1747"/>
      <c r="ABV17" s="1747"/>
      <c r="ABW17" s="1747"/>
      <c r="ABX17" s="1747"/>
      <c r="ABY17" s="1747"/>
      <c r="ABZ17" s="1747"/>
      <c r="ACA17" s="1747"/>
      <c r="ACB17" s="1747"/>
      <c r="ACC17" s="1747"/>
      <c r="ACD17" s="1747"/>
      <c r="ACE17" s="1747"/>
      <c r="ACF17" s="1747"/>
      <c r="ACG17" s="1747"/>
      <c r="ACH17" s="1747"/>
      <c r="ACI17" s="1747"/>
      <c r="ACJ17" s="1747"/>
      <c r="ACK17" s="1747"/>
      <c r="ACL17" s="1747"/>
      <c r="ACM17" s="1747"/>
      <c r="ACN17" s="1747"/>
      <c r="ACO17" s="1747"/>
      <c r="ACP17" s="1747"/>
      <c r="ACQ17" s="1747"/>
      <c r="ACR17" s="1747"/>
      <c r="ACS17" s="1747"/>
      <c r="ACT17" s="1747"/>
      <c r="ACU17" s="1747"/>
      <c r="ACV17" s="1747"/>
      <c r="ACW17" s="1747"/>
      <c r="ACX17" s="1747"/>
      <c r="ACY17" s="1747"/>
      <c r="ACZ17" s="1747"/>
      <c r="ADA17" s="1747"/>
      <c r="ADB17" s="1747"/>
      <c r="ADC17" s="1747"/>
      <c r="ADD17" s="1747"/>
      <c r="ADE17" s="1747"/>
      <c r="ADF17" s="1747"/>
      <c r="ADG17" s="1747"/>
      <c r="ADH17" s="1747"/>
      <c r="ADI17" s="1747"/>
      <c r="ADJ17" s="1747"/>
      <c r="ADK17" s="1747"/>
      <c r="ADL17" s="1747"/>
      <c r="ADM17" s="1747"/>
      <c r="ADN17" s="1747"/>
      <c r="ADO17" s="1747"/>
      <c r="ADP17" s="1747"/>
      <c r="ADQ17" s="1747"/>
      <c r="ADR17" s="1747"/>
      <c r="ADS17" s="1747"/>
      <c r="ADT17" s="1747"/>
      <c r="ADU17" s="1747"/>
      <c r="ADV17" s="1747"/>
      <c r="ADW17" s="1747"/>
      <c r="ADX17" s="1747"/>
      <c r="ADY17" s="1747"/>
      <c r="ADZ17" s="1747"/>
      <c r="AEA17" s="1747"/>
      <c r="AEB17" s="1747"/>
      <c r="AEC17" s="1747"/>
      <c r="AED17" s="1747"/>
      <c r="AEE17" s="1747"/>
      <c r="AEF17" s="1747"/>
      <c r="AEG17" s="1747"/>
      <c r="AEH17" s="1747"/>
      <c r="AEI17" s="1747"/>
      <c r="AEJ17" s="1747"/>
      <c r="AEK17" s="1747"/>
      <c r="AEL17" s="1747"/>
      <c r="AEM17" s="1747"/>
      <c r="AEN17" s="1747"/>
      <c r="AEO17" s="1747"/>
      <c r="AEP17" s="1747"/>
      <c r="AEQ17" s="1747"/>
      <c r="AER17" s="1747"/>
      <c r="AES17" s="1747"/>
      <c r="AET17" s="1747"/>
      <c r="AEU17" s="1747"/>
      <c r="AEV17" s="1747"/>
      <c r="AEW17" s="1747"/>
      <c r="AEX17" s="1747"/>
      <c r="AEY17" s="1747"/>
      <c r="AEZ17" s="1747"/>
      <c r="AFA17" s="1747"/>
      <c r="AFB17" s="1747"/>
      <c r="AFC17" s="1747"/>
      <c r="AFD17" s="1747"/>
      <c r="AFE17" s="1747"/>
      <c r="AFF17" s="1747"/>
      <c r="AFG17" s="1747"/>
      <c r="AFH17" s="1747"/>
      <c r="AFI17" s="1747"/>
      <c r="AFJ17" s="1747"/>
      <c r="AFK17" s="1747"/>
      <c r="AFL17" s="1747"/>
      <c r="AFM17" s="1747"/>
      <c r="AFN17" s="1747"/>
      <c r="AFO17" s="1747"/>
      <c r="AFP17" s="1747"/>
      <c r="AFQ17" s="1747"/>
      <c r="AFR17" s="1747"/>
      <c r="AFS17" s="1747"/>
      <c r="AFT17" s="1747"/>
      <c r="AFU17" s="1747"/>
      <c r="AFV17" s="1747"/>
      <c r="AFW17" s="1747"/>
      <c r="AFX17" s="1747"/>
      <c r="AFY17" s="1747"/>
      <c r="AFZ17" s="1747"/>
      <c r="AGA17" s="1747"/>
      <c r="AGB17" s="1747"/>
      <c r="AGC17" s="1747"/>
      <c r="AGD17" s="1747"/>
      <c r="AGE17" s="1747"/>
      <c r="AGF17" s="1747"/>
      <c r="AGG17" s="1747"/>
      <c r="AGH17" s="1747"/>
      <c r="AGI17" s="1747"/>
      <c r="AGJ17" s="1747"/>
      <c r="AGK17" s="1747"/>
      <c r="AGL17" s="1747"/>
      <c r="AGM17" s="1747"/>
      <c r="AGN17" s="1747"/>
      <c r="AGO17" s="1747"/>
      <c r="AGP17" s="1747"/>
      <c r="AGQ17" s="1747"/>
      <c r="AGR17" s="1747"/>
      <c r="AGS17" s="1747"/>
      <c r="AGT17" s="1747"/>
      <c r="AGU17" s="1747"/>
      <c r="AGV17" s="1747"/>
      <c r="AGW17" s="1747"/>
      <c r="AGX17" s="1747"/>
      <c r="AGY17" s="1747"/>
      <c r="AGZ17" s="1747"/>
      <c r="AHA17" s="1747"/>
      <c r="AHB17" s="1747"/>
      <c r="AHC17" s="1747"/>
      <c r="AHD17" s="1747"/>
      <c r="AHE17" s="1747"/>
      <c r="AHF17" s="1747"/>
      <c r="AHG17" s="1747"/>
      <c r="AHH17" s="1747"/>
      <c r="AHI17" s="1747"/>
      <c r="AHJ17" s="1747"/>
      <c r="AHK17" s="1747"/>
      <c r="AHL17" s="1747"/>
      <c r="AHM17" s="1747"/>
      <c r="AHN17" s="1747"/>
      <c r="AHO17" s="1747"/>
      <c r="AHP17" s="1747"/>
      <c r="AHQ17" s="1747"/>
      <c r="AHR17" s="1747"/>
      <c r="AHS17" s="1747"/>
      <c r="AHT17" s="1747"/>
      <c r="AHU17" s="1747"/>
      <c r="AHV17" s="1747"/>
      <c r="AHW17" s="1747"/>
      <c r="AHX17" s="1747"/>
      <c r="AHY17" s="1747"/>
      <c r="AHZ17" s="1747"/>
      <c r="AIA17" s="1747"/>
      <c r="AIB17" s="1747"/>
      <c r="AIC17" s="1747"/>
      <c r="AID17" s="1747"/>
      <c r="AIE17" s="1747"/>
      <c r="AIF17" s="1747"/>
      <c r="AIG17" s="1747"/>
      <c r="AIH17" s="1747"/>
      <c r="AII17" s="1747"/>
      <c r="AIJ17" s="1747"/>
      <c r="AIK17" s="1747"/>
      <c r="AIL17" s="1747"/>
      <c r="AIM17" s="1747"/>
      <c r="AIN17" s="1747"/>
      <c r="AIO17" s="1747"/>
      <c r="AIP17" s="1747"/>
      <c r="AIQ17" s="1747"/>
      <c r="AIR17" s="1747"/>
      <c r="AIS17" s="1747"/>
      <c r="AIT17" s="1747"/>
      <c r="AIU17" s="1747"/>
      <c r="AIV17" s="1747"/>
      <c r="AIW17" s="1747"/>
      <c r="AIX17" s="1747"/>
      <c r="AIY17" s="1747"/>
      <c r="AIZ17" s="1747"/>
      <c r="AJA17" s="1747"/>
      <c r="AJB17" s="1747"/>
      <c r="AJC17" s="1747"/>
      <c r="AJD17" s="1747"/>
      <c r="AJE17" s="1747"/>
      <c r="AJF17" s="1747"/>
      <c r="AJG17" s="1747"/>
      <c r="AJH17" s="1747"/>
      <c r="AJI17" s="1747"/>
      <c r="AJJ17" s="1747"/>
      <c r="AJK17" s="1747"/>
      <c r="AJL17" s="1747"/>
      <c r="AJM17" s="1747"/>
      <c r="AJN17" s="1747"/>
      <c r="AJO17" s="1747"/>
      <c r="AJP17" s="1747"/>
      <c r="AJQ17" s="1747"/>
      <c r="AJR17" s="1747"/>
      <c r="AJS17" s="1747"/>
      <c r="AJT17" s="1747"/>
      <c r="AJU17" s="1747"/>
      <c r="AJV17" s="1747"/>
      <c r="AJW17" s="1747"/>
      <c r="AJX17" s="1747"/>
      <c r="AJY17" s="1747"/>
      <c r="AJZ17" s="1747"/>
      <c r="AKA17" s="1747"/>
      <c r="AKB17" s="1747"/>
      <c r="AKC17" s="1747"/>
      <c r="AKD17" s="1747"/>
      <c r="AKE17" s="1747"/>
      <c r="AKF17" s="1747"/>
      <c r="AKG17" s="1747"/>
      <c r="AKH17" s="1747"/>
      <c r="AKI17" s="1747"/>
      <c r="AKJ17" s="1747"/>
      <c r="AKK17" s="1747"/>
      <c r="AKL17" s="1747"/>
      <c r="AKM17" s="1747"/>
      <c r="AKN17" s="1747"/>
      <c r="AKO17" s="1747"/>
      <c r="AKP17" s="1747"/>
      <c r="AKQ17" s="1747"/>
      <c r="AKR17" s="1747"/>
      <c r="AKS17" s="1747"/>
      <c r="AKT17" s="1747"/>
      <c r="AKU17" s="1747"/>
      <c r="AKV17" s="1747"/>
      <c r="AKW17" s="1747"/>
      <c r="AKX17" s="1747"/>
      <c r="AKY17" s="1747"/>
      <c r="AKZ17" s="1747"/>
      <c r="ALA17" s="1747"/>
      <c r="ALB17" s="1747"/>
      <c r="ALC17" s="1747"/>
      <c r="ALD17" s="1747"/>
      <c r="ALE17" s="1747"/>
      <c r="ALF17" s="1747"/>
      <c r="ALG17" s="1747"/>
      <c r="ALH17" s="1747"/>
      <c r="ALI17" s="1747"/>
      <c r="ALJ17" s="1747"/>
      <c r="ALK17" s="1747"/>
      <c r="ALL17" s="1747"/>
      <c r="ALM17" s="1747"/>
      <c r="ALN17" s="1747"/>
      <c r="ALO17" s="1747"/>
      <c r="ALP17" s="1747"/>
      <c r="ALQ17" s="1747"/>
      <c r="ALR17" s="1747"/>
      <c r="ALS17" s="1747"/>
      <c r="ALT17" s="1747"/>
      <c r="ALU17" s="1747"/>
      <c r="ALV17" s="1747"/>
      <c r="ALW17" s="1747"/>
      <c r="ALX17" s="1747"/>
      <c r="ALY17" s="1747"/>
      <c r="ALZ17" s="1747"/>
      <c r="AMA17" s="1747"/>
      <c r="AMB17" s="1747"/>
      <c r="AMC17" s="1747"/>
      <c r="AMD17" s="1747"/>
      <c r="AME17" s="1747"/>
      <c r="AMF17" s="1747"/>
      <c r="AMG17" s="1747"/>
      <c r="AMH17" s="1747"/>
      <c r="AMI17" s="1747"/>
      <c r="AMJ17" s="1747"/>
      <c r="AMK17" s="1747"/>
    </row>
    <row r="18" spans="1:1025" s="1750" customFormat="1" ht="30" customHeight="1">
      <c r="A18" s="1746" t="s">
        <v>3862</v>
      </c>
      <c r="B18" s="1746" t="s">
        <v>3863</v>
      </c>
      <c r="C18" s="1746" t="s">
        <v>647</v>
      </c>
      <c r="D18" s="1746" t="s">
        <v>3946</v>
      </c>
      <c r="E18" s="1746" t="s">
        <v>3947</v>
      </c>
      <c r="F18" s="1746" t="s">
        <v>3948</v>
      </c>
      <c r="G18" s="1748" t="s">
        <v>3949</v>
      </c>
      <c r="H18" s="1746"/>
      <c r="I18" s="1746"/>
      <c r="J18" s="1746"/>
      <c r="K18" s="1746"/>
      <c r="L18" s="1746"/>
      <c r="M18" s="1746"/>
      <c r="N18" s="1746"/>
      <c r="O18" s="1746"/>
      <c r="P18" s="1746" t="s">
        <v>3987</v>
      </c>
      <c r="Q18" s="1746" t="s">
        <v>3988</v>
      </c>
      <c r="R18" s="1739" t="s">
        <v>532</v>
      </c>
      <c r="S18" s="1746" t="s">
        <v>528</v>
      </c>
      <c r="T18" s="1748" t="s">
        <v>3989</v>
      </c>
      <c r="U18" s="1746" t="s">
        <v>2504</v>
      </c>
      <c r="V18" s="1746" t="s">
        <v>3912</v>
      </c>
      <c r="W18" s="1746" t="s">
        <v>3913</v>
      </c>
      <c r="X18" s="1746" t="s">
        <v>3874</v>
      </c>
      <c r="Y18" s="1746" t="s">
        <v>3990</v>
      </c>
      <c r="Z18" s="1760" t="s">
        <v>3991</v>
      </c>
      <c r="AA18" s="1746" t="s">
        <v>1146</v>
      </c>
      <c r="AB18" s="1748" t="s">
        <v>3955</v>
      </c>
      <c r="AC18" s="1748" t="s">
        <v>3956</v>
      </c>
      <c r="AD18" s="1746" t="s">
        <v>3879</v>
      </c>
      <c r="AE18" s="1746" t="s">
        <v>3880</v>
      </c>
      <c r="AF18" s="1746" t="s">
        <v>3881</v>
      </c>
      <c r="AG18" s="1746"/>
      <c r="AH18" s="1746"/>
      <c r="AI18" s="1746"/>
      <c r="AJ18" s="1746"/>
      <c r="AK18" s="1746"/>
      <c r="AL18" s="1746">
        <v>200</v>
      </c>
      <c r="AM18" s="1746"/>
      <c r="AN18" s="1746"/>
      <c r="AO18" s="1739">
        <v>20000000</v>
      </c>
      <c r="AP18" s="1746" t="s">
        <v>4230</v>
      </c>
      <c r="AQ18" s="1746"/>
      <c r="AR18" s="1746"/>
      <c r="AS18" s="1746"/>
      <c r="AT18" s="1746"/>
      <c r="AU18" s="1746"/>
      <c r="AV18" s="1746"/>
      <c r="AW18" s="1746"/>
      <c r="AX18" s="1746"/>
      <c r="AY18" s="1746"/>
      <c r="AZ18" s="1746"/>
      <c r="BA18" s="1746" t="s">
        <v>3882</v>
      </c>
      <c r="BB18" s="1747"/>
      <c r="BC18" s="1747"/>
      <c r="BD18" s="1747"/>
      <c r="BE18" s="1747"/>
      <c r="BF18" s="1747"/>
      <c r="BG18" s="1747"/>
      <c r="BH18" s="1747"/>
      <c r="BI18" s="1747"/>
      <c r="BJ18" s="1747"/>
      <c r="BK18" s="1747"/>
      <c r="BL18" s="1747"/>
      <c r="BM18" s="1747"/>
      <c r="BN18" s="1747"/>
      <c r="BO18" s="1747"/>
      <c r="BP18" s="1747"/>
      <c r="BQ18" s="1747"/>
      <c r="BR18" s="1747"/>
      <c r="BS18" s="1747"/>
      <c r="BT18" s="1747"/>
      <c r="BU18" s="1747"/>
      <c r="BV18" s="1747"/>
      <c r="BW18" s="1747"/>
      <c r="BX18" s="1747"/>
      <c r="BY18" s="1747"/>
      <c r="BZ18" s="1747"/>
      <c r="CA18" s="1747"/>
      <c r="CB18" s="1747"/>
      <c r="CC18" s="1747"/>
      <c r="CD18" s="1747"/>
      <c r="CE18" s="1747"/>
      <c r="CF18" s="1747"/>
      <c r="CG18" s="1747"/>
      <c r="CH18" s="1747"/>
      <c r="CI18" s="1747"/>
      <c r="CJ18" s="1747"/>
      <c r="CK18" s="1747"/>
      <c r="CL18" s="1747"/>
      <c r="CM18" s="1747"/>
      <c r="CN18" s="1747"/>
      <c r="CO18" s="1747"/>
      <c r="CP18" s="1747"/>
      <c r="CQ18" s="1747"/>
      <c r="CR18" s="1747"/>
      <c r="CS18" s="1747"/>
      <c r="CT18" s="1747"/>
      <c r="CU18" s="1747"/>
      <c r="CV18" s="1747"/>
      <c r="CW18" s="1747"/>
      <c r="CX18" s="1747"/>
      <c r="CY18" s="1747"/>
      <c r="CZ18" s="1747"/>
      <c r="DA18" s="1747"/>
      <c r="DB18" s="1747"/>
      <c r="DC18" s="1747"/>
      <c r="DD18" s="1747"/>
      <c r="DE18" s="1747"/>
      <c r="DF18" s="1747"/>
      <c r="DG18" s="1747"/>
      <c r="DH18" s="1747"/>
      <c r="DI18" s="1747"/>
      <c r="DJ18" s="1747"/>
      <c r="DK18" s="1747"/>
      <c r="DL18" s="1747"/>
      <c r="DM18" s="1747"/>
      <c r="DN18" s="1747"/>
      <c r="DO18" s="1747"/>
      <c r="DP18" s="1747"/>
      <c r="DQ18" s="1747"/>
      <c r="DR18" s="1747"/>
      <c r="DS18" s="1747"/>
      <c r="DT18" s="1747"/>
      <c r="DU18" s="1747"/>
      <c r="DV18" s="1747"/>
      <c r="DW18" s="1747"/>
      <c r="DX18" s="1747"/>
      <c r="DY18" s="1747"/>
      <c r="DZ18" s="1747"/>
      <c r="EA18" s="1747"/>
      <c r="EB18" s="1747"/>
      <c r="EC18" s="1747"/>
      <c r="ED18" s="1747"/>
      <c r="EE18" s="1747"/>
      <c r="EF18" s="1747"/>
      <c r="EG18" s="1747"/>
      <c r="EH18" s="1747"/>
      <c r="EI18" s="1747"/>
      <c r="EJ18" s="1747"/>
      <c r="EK18" s="1747"/>
      <c r="EL18" s="1747"/>
      <c r="EM18" s="1747"/>
      <c r="EN18" s="1747"/>
      <c r="EO18" s="1747"/>
      <c r="EP18" s="1747"/>
      <c r="EQ18" s="1747"/>
      <c r="ER18" s="1747"/>
      <c r="ES18" s="1747"/>
      <c r="ET18" s="1747"/>
      <c r="EU18" s="1747"/>
      <c r="EV18" s="1747"/>
      <c r="EW18" s="1747"/>
      <c r="EX18" s="1747"/>
      <c r="EY18" s="1747"/>
      <c r="EZ18" s="1747"/>
      <c r="FA18" s="1747"/>
      <c r="FB18" s="1747"/>
      <c r="FC18" s="1747"/>
      <c r="FD18" s="1747"/>
      <c r="FE18" s="1747"/>
      <c r="FF18" s="1747"/>
      <c r="FG18" s="1747"/>
      <c r="FH18" s="1747"/>
      <c r="FI18" s="1747"/>
      <c r="FJ18" s="1747"/>
      <c r="FK18" s="1747"/>
      <c r="FL18" s="1747"/>
      <c r="FM18" s="1747"/>
      <c r="FN18" s="1747"/>
      <c r="FO18" s="1747"/>
      <c r="FP18" s="1747"/>
      <c r="FQ18" s="1747"/>
      <c r="FR18" s="1747"/>
      <c r="FS18" s="1747"/>
      <c r="FT18" s="1747"/>
      <c r="FU18" s="1747"/>
      <c r="FV18" s="1747"/>
      <c r="FW18" s="1747"/>
      <c r="FX18" s="1747"/>
      <c r="FY18" s="1747"/>
      <c r="FZ18" s="1747"/>
      <c r="GA18" s="1747"/>
      <c r="GB18" s="1747"/>
      <c r="GC18" s="1747"/>
      <c r="GD18" s="1747"/>
      <c r="GE18" s="1747"/>
      <c r="GF18" s="1747"/>
      <c r="GG18" s="1747"/>
      <c r="GH18" s="1747"/>
      <c r="GI18" s="1747"/>
      <c r="GJ18" s="1747"/>
      <c r="GK18" s="1747"/>
      <c r="GL18" s="1747"/>
      <c r="GM18" s="1747"/>
      <c r="GN18" s="1747"/>
      <c r="GO18" s="1747"/>
      <c r="GP18" s="1747"/>
      <c r="GQ18" s="1747"/>
      <c r="GR18" s="1747"/>
      <c r="GS18" s="1747"/>
      <c r="GT18" s="1747"/>
      <c r="GU18" s="1747"/>
      <c r="GV18" s="1747"/>
      <c r="GW18" s="1747"/>
      <c r="GX18" s="1747"/>
      <c r="GY18" s="1747"/>
      <c r="GZ18" s="1747"/>
      <c r="HA18" s="1747"/>
      <c r="HB18" s="1747"/>
      <c r="HC18" s="1747"/>
      <c r="HD18" s="1747"/>
      <c r="HE18" s="1747"/>
      <c r="HF18" s="1747"/>
      <c r="HG18" s="1747"/>
      <c r="HH18" s="1747"/>
      <c r="HI18" s="1747"/>
      <c r="HJ18" s="1747"/>
      <c r="HK18" s="1747"/>
      <c r="HL18" s="1747"/>
      <c r="HM18" s="1747"/>
      <c r="HN18" s="1747"/>
      <c r="HO18" s="1747"/>
      <c r="HP18" s="1747"/>
      <c r="HQ18" s="1747"/>
      <c r="HR18" s="1747"/>
      <c r="HS18" s="1747"/>
      <c r="HT18" s="1747"/>
      <c r="HU18" s="1747"/>
      <c r="HV18" s="1747"/>
      <c r="HW18" s="1747"/>
      <c r="HX18" s="1747"/>
      <c r="HY18" s="1747"/>
      <c r="HZ18" s="1747"/>
      <c r="IA18" s="1747"/>
      <c r="IB18" s="1747"/>
      <c r="IC18" s="1747"/>
      <c r="ID18" s="1747"/>
      <c r="IE18" s="1747"/>
      <c r="IF18" s="1747"/>
      <c r="IG18" s="1747"/>
      <c r="IH18" s="1747"/>
      <c r="II18" s="1747"/>
      <c r="IJ18" s="1747"/>
      <c r="IK18" s="1747"/>
      <c r="IL18" s="1747"/>
      <c r="IM18" s="1747"/>
      <c r="IN18" s="1747"/>
      <c r="IO18" s="1747"/>
      <c r="IP18" s="1747"/>
      <c r="IQ18" s="1747"/>
      <c r="IR18" s="1747"/>
      <c r="IS18" s="1747"/>
      <c r="IT18" s="1747"/>
      <c r="IU18" s="1747"/>
      <c r="IV18" s="1747"/>
      <c r="IW18" s="1747"/>
      <c r="IX18" s="1747"/>
      <c r="IY18" s="1747"/>
      <c r="IZ18" s="1747"/>
      <c r="JA18" s="1747"/>
      <c r="JB18" s="1747"/>
      <c r="JC18" s="1747"/>
      <c r="JD18" s="1747"/>
      <c r="JE18" s="1747"/>
      <c r="JF18" s="1747"/>
      <c r="JG18" s="1747"/>
      <c r="JH18" s="1747"/>
      <c r="JI18" s="1747"/>
      <c r="JJ18" s="1747"/>
      <c r="JK18" s="1747"/>
      <c r="JL18" s="1747"/>
      <c r="JM18" s="1747"/>
      <c r="JN18" s="1747"/>
      <c r="JO18" s="1747"/>
      <c r="JP18" s="1747"/>
      <c r="JQ18" s="1747"/>
      <c r="JR18" s="1747"/>
      <c r="JS18" s="1747"/>
      <c r="JT18" s="1747"/>
      <c r="JU18" s="1747"/>
      <c r="JV18" s="1747"/>
      <c r="JW18" s="1747"/>
      <c r="JX18" s="1747"/>
      <c r="JY18" s="1747"/>
      <c r="JZ18" s="1747"/>
      <c r="KA18" s="1747"/>
      <c r="KB18" s="1747"/>
      <c r="KC18" s="1747"/>
      <c r="KD18" s="1747"/>
      <c r="KE18" s="1747"/>
      <c r="KF18" s="1747"/>
      <c r="KG18" s="1747"/>
      <c r="KH18" s="1747"/>
      <c r="KI18" s="1747"/>
      <c r="KJ18" s="1747"/>
      <c r="KK18" s="1747"/>
      <c r="KL18" s="1747"/>
      <c r="KM18" s="1747"/>
      <c r="KN18" s="1747"/>
      <c r="KO18" s="1747"/>
      <c r="KP18" s="1747"/>
      <c r="KQ18" s="1747"/>
      <c r="KR18" s="1747"/>
      <c r="KS18" s="1747"/>
      <c r="KT18" s="1747"/>
      <c r="KU18" s="1747"/>
      <c r="KV18" s="1747"/>
      <c r="KW18" s="1747"/>
      <c r="KX18" s="1747"/>
      <c r="KY18" s="1747"/>
      <c r="KZ18" s="1747"/>
      <c r="LA18" s="1747"/>
      <c r="LB18" s="1747"/>
      <c r="LC18" s="1747"/>
      <c r="LD18" s="1747"/>
      <c r="LE18" s="1747"/>
      <c r="LF18" s="1747"/>
      <c r="LG18" s="1747"/>
      <c r="LH18" s="1747"/>
      <c r="LI18" s="1747"/>
      <c r="LJ18" s="1747"/>
      <c r="LK18" s="1747"/>
      <c r="LL18" s="1747"/>
      <c r="LM18" s="1747"/>
      <c r="LN18" s="1747"/>
      <c r="LO18" s="1747"/>
      <c r="LP18" s="1747"/>
      <c r="LQ18" s="1747"/>
      <c r="LR18" s="1747"/>
      <c r="LS18" s="1747"/>
      <c r="LT18" s="1747"/>
      <c r="LU18" s="1747"/>
      <c r="LV18" s="1747"/>
      <c r="LW18" s="1747"/>
      <c r="LX18" s="1747"/>
      <c r="LY18" s="1747"/>
      <c r="LZ18" s="1747"/>
      <c r="MA18" s="1747"/>
      <c r="MB18" s="1747"/>
      <c r="MC18" s="1747"/>
      <c r="MD18" s="1747"/>
      <c r="ME18" s="1747"/>
      <c r="MF18" s="1747"/>
      <c r="MG18" s="1747"/>
      <c r="MH18" s="1747"/>
      <c r="MI18" s="1747"/>
      <c r="MJ18" s="1747"/>
      <c r="MK18" s="1747"/>
      <c r="ML18" s="1747"/>
      <c r="MM18" s="1747"/>
      <c r="MN18" s="1747"/>
      <c r="MO18" s="1747"/>
      <c r="MP18" s="1747"/>
      <c r="MQ18" s="1747"/>
      <c r="MR18" s="1747"/>
      <c r="MS18" s="1747"/>
      <c r="MT18" s="1747"/>
      <c r="MU18" s="1747"/>
      <c r="MV18" s="1747"/>
      <c r="MW18" s="1747"/>
      <c r="MX18" s="1747"/>
      <c r="MY18" s="1747"/>
      <c r="MZ18" s="1747"/>
      <c r="NA18" s="1747"/>
      <c r="NB18" s="1747"/>
      <c r="NC18" s="1747"/>
      <c r="ND18" s="1747"/>
      <c r="NE18" s="1747"/>
      <c r="NF18" s="1747"/>
      <c r="NG18" s="1747"/>
      <c r="NH18" s="1747"/>
      <c r="NI18" s="1747"/>
      <c r="NJ18" s="1747"/>
      <c r="NK18" s="1747"/>
      <c r="NL18" s="1747"/>
      <c r="NM18" s="1747"/>
      <c r="NN18" s="1747"/>
      <c r="NO18" s="1747"/>
      <c r="NP18" s="1747"/>
      <c r="NQ18" s="1747"/>
      <c r="NR18" s="1747"/>
      <c r="NS18" s="1747"/>
      <c r="NT18" s="1747"/>
      <c r="NU18" s="1747"/>
      <c r="NV18" s="1747"/>
      <c r="NW18" s="1747"/>
      <c r="NX18" s="1747"/>
      <c r="NY18" s="1747"/>
      <c r="NZ18" s="1747"/>
      <c r="OA18" s="1747"/>
      <c r="OB18" s="1747"/>
      <c r="OC18" s="1747"/>
      <c r="OD18" s="1747"/>
      <c r="OE18" s="1747"/>
      <c r="OF18" s="1747"/>
      <c r="OG18" s="1747"/>
      <c r="OH18" s="1747"/>
      <c r="OI18" s="1747"/>
      <c r="OJ18" s="1747"/>
      <c r="OK18" s="1747"/>
      <c r="OL18" s="1747"/>
      <c r="OM18" s="1747"/>
      <c r="ON18" s="1747"/>
      <c r="OO18" s="1747"/>
      <c r="OP18" s="1747"/>
      <c r="OQ18" s="1747"/>
      <c r="OR18" s="1747"/>
      <c r="OS18" s="1747"/>
      <c r="OT18" s="1747"/>
      <c r="OU18" s="1747"/>
      <c r="OV18" s="1747"/>
      <c r="OW18" s="1747"/>
      <c r="OX18" s="1747"/>
      <c r="OY18" s="1747"/>
      <c r="OZ18" s="1747"/>
      <c r="PA18" s="1747"/>
      <c r="PB18" s="1747"/>
      <c r="PC18" s="1747"/>
      <c r="PD18" s="1747"/>
      <c r="PE18" s="1747"/>
      <c r="PF18" s="1747"/>
      <c r="PG18" s="1747"/>
      <c r="PH18" s="1747"/>
      <c r="PI18" s="1747"/>
      <c r="PJ18" s="1747"/>
      <c r="PK18" s="1747"/>
      <c r="PL18" s="1747"/>
      <c r="PM18" s="1747"/>
      <c r="PN18" s="1747"/>
      <c r="PO18" s="1747"/>
      <c r="PP18" s="1747"/>
      <c r="PQ18" s="1747"/>
      <c r="PR18" s="1747"/>
      <c r="PS18" s="1747"/>
      <c r="PT18" s="1747"/>
      <c r="PU18" s="1747"/>
      <c r="PV18" s="1747"/>
      <c r="PW18" s="1747"/>
      <c r="PX18" s="1747"/>
      <c r="PY18" s="1747"/>
      <c r="PZ18" s="1747"/>
      <c r="QA18" s="1747"/>
      <c r="QB18" s="1747"/>
      <c r="QC18" s="1747"/>
      <c r="QD18" s="1747"/>
      <c r="QE18" s="1747"/>
      <c r="QF18" s="1747"/>
      <c r="QG18" s="1747"/>
      <c r="QH18" s="1747"/>
      <c r="QI18" s="1747"/>
      <c r="QJ18" s="1747"/>
      <c r="QK18" s="1747"/>
      <c r="QL18" s="1747"/>
      <c r="QM18" s="1747"/>
      <c r="QN18" s="1747"/>
      <c r="QO18" s="1747"/>
      <c r="QP18" s="1747"/>
      <c r="QQ18" s="1747"/>
      <c r="QR18" s="1747"/>
      <c r="QS18" s="1747"/>
      <c r="QT18" s="1747"/>
      <c r="QU18" s="1747"/>
      <c r="QV18" s="1747"/>
      <c r="QW18" s="1747"/>
      <c r="QX18" s="1747"/>
      <c r="QY18" s="1747"/>
      <c r="QZ18" s="1747"/>
      <c r="RA18" s="1747"/>
      <c r="RB18" s="1747"/>
      <c r="RC18" s="1747"/>
      <c r="RD18" s="1747"/>
      <c r="RE18" s="1747"/>
      <c r="RF18" s="1747"/>
      <c r="RG18" s="1747"/>
      <c r="RH18" s="1747"/>
      <c r="RI18" s="1747"/>
      <c r="RJ18" s="1747"/>
      <c r="RK18" s="1747"/>
      <c r="RL18" s="1747"/>
      <c r="RM18" s="1747"/>
      <c r="RN18" s="1747"/>
      <c r="RO18" s="1747"/>
      <c r="RP18" s="1747"/>
      <c r="RQ18" s="1747"/>
      <c r="RR18" s="1747"/>
      <c r="RS18" s="1747"/>
      <c r="RT18" s="1747"/>
      <c r="RU18" s="1747"/>
      <c r="RV18" s="1747"/>
      <c r="RW18" s="1747"/>
      <c r="RX18" s="1747"/>
      <c r="RY18" s="1747"/>
      <c r="RZ18" s="1747"/>
      <c r="SA18" s="1747"/>
      <c r="SB18" s="1747"/>
      <c r="SC18" s="1747"/>
      <c r="SD18" s="1747"/>
      <c r="SE18" s="1747"/>
      <c r="SF18" s="1747"/>
      <c r="SG18" s="1747"/>
      <c r="SH18" s="1747"/>
      <c r="SI18" s="1747"/>
      <c r="SJ18" s="1747"/>
      <c r="SK18" s="1747"/>
      <c r="SL18" s="1747"/>
      <c r="SM18" s="1747"/>
      <c r="SN18" s="1747"/>
      <c r="SO18" s="1747"/>
      <c r="SP18" s="1747"/>
      <c r="SQ18" s="1747"/>
      <c r="SR18" s="1747"/>
      <c r="SS18" s="1747"/>
      <c r="ST18" s="1747"/>
      <c r="SU18" s="1747"/>
      <c r="SV18" s="1747"/>
      <c r="SW18" s="1747"/>
      <c r="SX18" s="1747"/>
      <c r="SY18" s="1747"/>
      <c r="SZ18" s="1747"/>
      <c r="TA18" s="1747"/>
      <c r="TB18" s="1747"/>
      <c r="TC18" s="1747"/>
      <c r="TD18" s="1747"/>
      <c r="TE18" s="1747"/>
      <c r="TF18" s="1747"/>
      <c r="TG18" s="1747"/>
      <c r="TH18" s="1747"/>
      <c r="TI18" s="1747"/>
      <c r="TJ18" s="1747"/>
      <c r="TK18" s="1747"/>
      <c r="TL18" s="1747"/>
      <c r="TM18" s="1747"/>
      <c r="TN18" s="1747"/>
      <c r="TO18" s="1747"/>
      <c r="TP18" s="1747"/>
      <c r="TQ18" s="1747"/>
      <c r="TR18" s="1747"/>
      <c r="TS18" s="1747"/>
      <c r="TT18" s="1747"/>
      <c r="TU18" s="1747"/>
      <c r="TV18" s="1747"/>
      <c r="TW18" s="1747"/>
      <c r="TX18" s="1747"/>
      <c r="TY18" s="1747"/>
      <c r="TZ18" s="1747"/>
      <c r="UA18" s="1747"/>
      <c r="UB18" s="1747"/>
      <c r="UC18" s="1747"/>
      <c r="UD18" s="1747"/>
      <c r="UE18" s="1747"/>
      <c r="UF18" s="1747"/>
      <c r="UG18" s="1747"/>
      <c r="UH18" s="1747"/>
      <c r="UI18" s="1747"/>
      <c r="UJ18" s="1747"/>
      <c r="UK18" s="1747"/>
      <c r="UL18" s="1747"/>
      <c r="UM18" s="1747"/>
      <c r="UN18" s="1747"/>
      <c r="UO18" s="1747"/>
      <c r="UP18" s="1747"/>
      <c r="UQ18" s="1747"/>
      <c r="UR18" s="1747"/>
      <c r="US18" s="1747"/>
      <c r="UT18" s="1747"/>
      <c r="UU18" s="1747"/>
      <c r="UV18" s="1747"/>
      <c r="UW18" s="1747"/>
      <c r="UX18" s="1747"/>
      <c r="UY18" s="1747"/>
      <c r="UZ18" s="1747"/>
      <c r="VA18" s="1747"/>
      <c r="VB18" s="1747"/>
      <c r="VC18" s="1747"/>
      <c r="VD18" s="1747"/>
      <c r="VE18" s="1747"/>
      <c r="VF18" s="1747"/>
      <c r="VG18" s="1747"/>
      <c r="VH18" s="1747"/>
      <c r="VI18" s="1747"/>
      <c r="VJ18" s="1747"/>
      <c r="VK18" s="1747"/>
      <c r="VL18" s="1747"/>
      <c r="VM18" s="1747"/>
      <c r="VN18" s="1747"/>
      <c r="VO18" s="1747"/>
      <c r="VP18" s="1747"/>
      <c r="VQ18" s="1747"/>
      <c r="VR18" s="1747"/>
      <c r="VS18" s="1747"/>
      <c r="VT18" s="1747"/>
      <c r="VU18" s="1747"/>
      <c r="VV18" s="1747"/>
      <c r="VW18" s="1747"/>
      <c r="VX18" s="1747"/>
      <c r="VY18" s="1747"/>
      <c r="VZ18" s="1747"/>
      <c r="WA18" s="1747"/>
      <c r="WB18" s="1747"/>
      <c r="WC18" s="1747"/>
      <c r="WD18" s="1747"/>
      <c r="WE18" s="1747"/>
      <c r="WF18" s="1747"/>
      <c r="WG18" s="1747"/>
      <c r="WH18" s="1747"/>
      <c r="WI18" s="1747"/>
      <c r="WJ18" s="1747"/>
      <c r="WK18" s="1747"/>
      <c r="WL18" s="1747"/>
      <c r="WM18" s="1747"/>
      <c r="WN18" s="1747"/>
      <c r="WO18" s="1747"/>
      <c r="WP18" s="1747"/>
      <c r="WQ18" s="1747"/>
      <c r="WR18" s="1747"/>
      <c r="WS18" s="1747"/>
      <c r="WT18" s="1747"/>
      <c r="WU18" s="1747"/>
      <c r="WV18" s="1747"/>
      <c r="WW18" s="1747"/>
      <c r="WX18" s="1747"/>
      <c r="WY18" s="1747"/>
      <c r="WZ18" s="1747"/>
      <c r="XA18" s="1747"/>
      <c r="XB18" s="1747"/>
      <c r="XC18" s="1747"/>
      <c r="XD18" s="1747"/>
      <c r="XE18" s="1747"/>
      <c r="XF18" s="1747"/>
      <c r="XG18" s="1747"/>
      <c r="XH18" s="1747"/>
      <c r="XI18" s="1747"/>
      <c r="XJ18" s="1747"/>
      <c r="XK18" s="1747"/>
      <c r="XL18" s="1747"/>
      <c r="XM18" s="1747"/>
      <c r="XN18" s="1747"/>
      <c r="XO18" s="1747"/>
      <c r="XP18" s="1747"/>
      <c r="XQ18" s="1747"/>
      <c r="XR18" s="1747"/>
      <c r="XS18" s="1747"/>
      <c r="XT18" s="1747"/>
      <c r="XU18" s="1747"/>
      <c r="XV18" s="1747"/>
      <c r="XW18" s="1747"/>
      <c r="XX18" s="1747"/>
      <c r="XY18" s="1747"/>
      <c r="XZ18" s="1747"/>
      <c r="YA18" s="1747"/>
      <c r="YB18" s="1747"/>
      <c r="YC18" s="1747"/>
      <c r="YD18" s="1747"/>
      <c r="YE18" s="1747"/>
      <c r="YF18" s="1747"/>
      <c r="YG18" s="1747"/>
      <c r="YH18" s="1747"/>
      <c r="YI18" s="1747"/>
      <c r="YJ18" s="1747"/>
      <c r="YK18" s="1747"/>
      <c r="YL18" s="1747"/>
      <c r="YM18" s="1747"/>
      <c r="YN18" s="1747"/>
      <c r="YO18" s="1747"/>
      <c r="YP18" s="1747"/>
      <c r="YQ18" s="1747"/>
      <c r="YR18" s="1747"/>
      <c r="YS18" s="1747"/>
      <c r="YT18" s="1747"/>
      <c r="YU18" s="1747"/>
      <c r="YV18" s="1747"/>
      <c r="YW18" s="1747"/>
      <c r="YX18" s="1747"/>
      <c r="YY18" s="1747"/>
      <c r="YZ18" s="1747"/>
      <c r="ZA18" s="1747"/>
      <c r="ZB18" s="1747"/>
      <c r="ZC18" s="1747"/>
      <c r="ZD18" s="1747"/>
      <c r="ZE18" s="1747"/>
      <c r="ZF18" s="1747"/>
      <c r="ZG18" s="1747"/>
      <c r="ZH18" s="1747"/>
      <c r="ZI18" s="1747"/>
      <c r="ZJ18" s="1747"/>
      <c r="ZK18" s="1747"/>
      <c r="ZL18" s="1747"/>
      <c r="ZM18" s="1747"/>
      <c r="ZN18" s="1747"/>
      <c r="ZO18" s="1747"/>
      <c r="ZP18" s="1747"/>
      <c r="ZQ18" s="1747"/>
      <c r="ZR18" s="1747"/>
      <c r="ZS18" s="1747"/>
      <c r="ZT18" s="1747"/>
      <c r="ZU18" s="1747"/>
      <c r="ZV18" s="1747"/>
      <c r="ZW18" s="1747"/>
      <c r="ZX18" s="1747"/>
      <c r="ZY18" s="1747"/>
      <c r="ZZ18" s="1747"/>
      <c r="AAA18" s="1747"/>
      <c r="AAB18" s="1747"/>
      <c r="AAC18" s="1747"/>
      <c r="AAD18" s="1747"/>
      <c r="AAE18" s="1747"/>
      <c r="AAF18" s="1747"/>
      <c r="AAG18" s="1747"/>
      <c r="AAH18" s="1747"/>
      <c r="AAI18" s="1747"/>
      <c r="AAJ18" s="1747"/>
      <c r="AAK18" s="1747"/>
      <c r="AAL18" s="1747"/>
      <c r="AAM18" s="1747"/>
      <c r="AAN18" s="1747"/>
      <c r="AAO18" s="1747"/>
      <c r="AAP18" s="1747"/>
      <c r="AAQ18" s="1747"/>
      <c r="AAR18" s="1747"/>
      <c r="AAS18" s="1747"/>
      <c r="AAT18" s="1747"/>
      <c r="AAU18" s="1747"/>
      <c r="AAV18" s="1747"/>
      <c r="AAW18" s="1747"/>
      <c r="AAX18" s="1747"/>
      <c r="AAY18" s="1747"/>
      <c r="AAZ18" s="1747"/>
      <c r="ABA18" s="1747"/>
      <c r="ABB18" s="1747"/>
      <c r="ABC18" s="1747"/>
      <c r="ABD18" s="1747"/>
      <c r="ABE18" s="1747"/>
      <c r="ABF18" s="1747"/>
      <c r="ABG18" s="1747"/>
      <c r="ABH18" s="1747"/>
      <c r="ABI18" s="1747"/>
      <c r="ABJ18" s="1747"/>
      <c r="ABK18" s="1747"/>
      <c r="ABL18" s="1747"/>
      <c r="ABM18" s="1747"/>
      <c r="ABN18" s="1747"/>
      <c r="ABO18" s="1747"/>
      <c r="ABP18" s="1747"/>
      <c r="ABQ18" s="1747"/>
      <c r="ABR18" s="1747"/>
      <c r="ABS18" s="1747"/>
      <c r="ABT18" s="1747"/>
      <c r="ABU18" s="1747"/>
      <c r="ABV18" s="1747"/>
      <c r="ABW18" s="1747"/>
      <c r="ABX18" s="1747"/>
      <c r="ABY18" s="1747"/>
      <c r="ABZ18" s="1747"/>
      <c r="ACA18" s="1747"/>
      <c r="ACB18" s="1747"/>
      <c r="ACC18" s="1747"/>
      <c r="ACD18" s="1747"/>
      <c r="ACE18" s="1747"/>
      <c r="ACF18" s="1747"/>
      <c r="ACG18" s="1747"/>
      <c r="ACH18" s="1747"/>
      <c r="ACI18" s="1747"/>
      <c r="ACJ18" s="1747"/>
      <c r="ACK18" s="1747"/>
      <c r="ACL18" s="1747"/>
      <c r="ACM18" s="1747"/>
      <c r="ACN18" s="1747"/>
      <c r="ACO18" s="1747"/>
      <c r="ACP18" s="1747"/>
      <c r="ACQ18" s="1747"/>
      <c r="ACR18" s="1747"/>
      <c r="ACS18" s="1747"/>
      <c r="ACT18" s="1747"/>
      <c r="ACU18" s="1747"/>
      <c r="ACV18" s="1747"/>
      <c r="ACW18" s="1747"/>
      <c r="ACX18" s="1747"/>
      <c r="ACY18" s="1747"/>
      <c r="ACZ18" s="1747"/>
      <c r="ADA18" s="1747"/>
      <c r="ADB18" s="1747"/>
      <c r="ADC18" s="1747"/>
      <c r="ADD18" s="1747"/>
      <c r="ADE18" s="1747"/>
      <c r="ADF18" s="1747"/>
      <c r="ADG18" s="1747"/>
      <c r="ADH18" s="1747"/>
      <c r="ADI18" s="1747"/>
      <c r="ADJ18" s="1747"/>
      <c r="ADK18" s="1747"/>
      <c r="ADL18" s="1747"/>
      <c r="ADM18" s="1747"/>
      <c r="ADN18" s="1747"/>
      <c r="ADO18" s="1747"/>
      <c r="ADP18" s="1747"/>
      <c r="ADQ18" s="1747"/>
      <c r="ADR18" s="1747"/>
      <c r="ADS18" s="1747"/>
      <c r="ADT18" s="1747"/>
      <c r="ADU18" s="1747"/>
      <c r="ADV18" s="1747"/>
      <c r="ADW18" s="1747"/>
      <c r="ADX18" s="1747"/>
      <c r="ADY18" s="1747"/>
      <c r="ADZ18" s="1747"/>
      <c r="AEA18" s="1747"/>
      <c r="AEB18" s="1747"/>
      <c r="AEC18" s="1747"/>
      <c r="AED18" s="1747"/>
      <c r="AEE18" s="1747"/>
      <c r="AEF18" s="1747"/>
      <c r="AEG18" s="1747"/>
      <c r="AEH18" s="1747"/>
      <c r="AEI18" s="1747"/>
      <c r="AEJ18" s="1747"/>
      <c r="AEK18" s="1747"/>
      <c r="AEL18" s="1747"/>
      <c r="AEM18" s="1747"/>
      <c r="AEN18" s="1747"/>
      <c r="AEO18" s="1747"/>
      <c r="AEP18" s="1747"/>
      <c r="AEQ18" s="1747"/>
      <c r="AER18" s="1747"/>
      <c r="AES18" s="1747"/>
      <c r="AET18" s="1747"/>
      <c r="AEU18" s="1747"/>
      <c r="AEV18" s="1747"/>
      <c r="AEW18" s="1747"/>
      <c r="AEX18" s="1747"/>
      <c r="AEY18" s="1747"/>
      <c r="AEZ18" s="1747"/>
      <c r="AFA18" s="1747"/>
      <c r="AFB18" s="1747"/>
      <c r="AFC18" s="1747"/>
      <c r="AFD18" s="1747"/>
      <c r="AFE18" s="1747"/>
      <c r="AFF18" s="1747"/>
      <c r="AFG18" s="1747"/>
      <c r="AFH18" s="1747"/>
      <c r="AFI18" s="1747"/>
      <c r="AFJ18" s="1747"/>
      <c r="AFK18" s="1747"/>
      <c r="AFL18" s="1747"/>
      <c r="AFM18" s="1747"/>
      <c r="AFN18" s="1747"/>
      <c r="AFO18" s="1747"/>
      <c r="AFP18" s="1747"/>
      <c r="AFQ18" s="1747"/>
      <c r="AFR18" s="1747"/>
      <c r="AFS18" s="1747"/>
      <c r="AFT18" s="1747"/>
      <c r="AFU18" s="1747"/>
      <c r="AFV18" s="1747"/>
      <c r="AFW18" s="1747"/>
      <c r="AFX18" s="1747"/>
      <c r="AFY18" s="1747"/>
      <c r="AFZ18" s="1747"/>
      <c r="AGA18" s="1747"/>
      <c r="AGB18" s="1747"/>
      <c r="AGC18" s="1747"/>
      <c r="AGD18" s="1747"/>
      <c r="AGE18" s="1747"/>
      <c r="AGF18" s="1747"/>
      <c r="AGG18" s="1747"/>
      <c r="AGH18" s="1747"/>
      <c r="AGI18" s="1747"/>
      <c r="AGJ18" s="1747"/>
      <c r="AGK18" s="1747"/>
      <c r="AGL18" s="1747"/>
      <c r="AGM18" s="1747"/>
      <c r="AGN18" s="1747"/>
      <c r="AGO18" s="1747"/>
      <c r="AGP18" s="1747"/>
      <c r="AGQ18" s="1747"/>
      <c r="AGR18" s="1747"/>
      <c r="AGS18" s="1747"/>
      <c r="AGT18" s="1747"/>
      <c r="AGU18" s="1747"/>
      <c r="AGV18" s="1747"/>
      <c r="AGW18" s="1747"/>
      <c r="AGX18" s="1747"/>
      <c r="AGY18" s="1747"/>
      <c r="AGZ18" s="1747"/>
      <c r="AHA18" s="1747"/>
      <c r="AHB18" s="1747"/>
      <c r="AHC18" s="1747"/>
      <c r="AHD18" s="1747"/>
      <c r="AHE18" s="1747"/>
      <c r="AHF18" s="1747"/>
      <c r="AHG18" s="1747"/>
      <c r="AHH18" s="1747"/>
      <c r="AHI18" s="1747"/>
      <c r="AHJ18" s="1747"/>
      <c r="AHK18" s="1747"/>
      <c r="AHL18" s="1747"/>
      <c r="AHM18" s="1747"/>
      <c r="AHN18" s="1747"/>
      <c r="AHO18" s="1747"/>
      <c r="AHP18" s="1747"/>
      <c r="AHQ18" s="1747"/>
      <c r="AHR18" s="1747"/>
      <c r="AHS18" s="1747"/>
      <c r="AHT18" s="1747"/>
      <c r="AHU18" s="1747"/>
      <c r="AHV18" s="1747"/>
      <c r="AHW18" s="1747"/>
      <c r="AHX18" s="1747"/>
      <c r="AHY18" s="1747"/>
      <c r="AHZ18" s="1747"/>
      <c r="AIA18" s="1747"/>
      <c r="AIB18" s="1747"/>
      <c r="AIC18" s="1747"/>
      <c r="AID18" s="1747"/>
      <c r="AIE18" s="1747"/>
      <c r="AIF18" s="1747"/>
      <c r="AIG18" s="1747"/>
      <c r="AIH18" s="1747"/>
      <c r="AII18" s="1747"/>
      <c r="AIJ18" s="1747"/>
      <c r="AIK18" s="1747"/>
      <c r="AIL18" s="1747"/>
      <c r="AIM18" s="1747"/>
      <c r="AIN18" s="1747"/>
      <c r="AIO18" s="1747"/>
      <c r="AIP18" s="1747"/>
      <c r="AIQ18" s="1747"/>
      <c r="AIR18" s="1747"/>
      <c r="AIS18" s="1747"/>
      <c r="AIT18" s="1747"/>
      <c r="AIU18" s="1747"/>
      <c r="AIV18" s="1747"/>
      <c r="AIW18" s="1747"/>
      <c r="AIX18" s="1747"/>
      <c r="AIY18" s="1747"/>
      <c r="AIZ18" s="1747"/>
      <c r="AJA18" s="1747"/>
      <c r="AJB18" s="1747"/>
      <c r="AJC18" s="1747"/>
      <c r="AJD18" s="1747"/>
      <c r="AJE18" s="1747"/>
      <c r="AJF18" s="1747"/>
      <c r="AJG18" s="1747"/>
      <c r="AJH18" s="1747"/>
      <c r="AJI18" s="1747"/>
      <c r="AJJ18" s="1747"/>
      <c r="AJK18" s="1747"/>
      <c r="AJL18" s="1747"/>
      <c r="AJM18" s="1747"/>
      <c r="AJN18" s="1747"/>
      <c r="AJO18" s="1747"/>
      <c r="AJP18" s="1747"/>
      <c r="AJQ18" s="1747"/>
      <c r="AJR18" s="1747"/>
      <c r="AJS18" s="1747"/>
      <c r="AJT18" s="1747"/>
      <c r="AJU18" s="1747"/>
      <c r="AJV18" s="1747"/>
      <c r="AJW18" s="1747"/>
      <c r="AJX18" s="1747"/>
      <c r="AJY18" s="1747"/>
      <c r="AJZ18" s="1747"/>
      <c r="AKA18" s="1747"/>
      <c r="AKB18" s="1747"/>
      <c r="AKC18" s="1747"/>
      <c r="AKD18" s="1747"/>
      <c r="AKE18" s="1747"/>
      <c r="AKF18" s="1747"/>
      <c r="AKG18" s="1747"/>
      <c r="AKH18" s="1747"/>
      <c r="AKI18" s="1747"/>
      <c r="AKJ18" s="1747"/>
      <c r="AKK18" s="1747"/>
      <c r="AKL18" s="1747"/>
      <c r="AKM18" s="1747"/>
      <c r="AKN18" s="1747"/>
      <c r="AKO18" s="1747"/>
      <c r="AKP18" s="1747"/>
      <c r="AKQ18" s="1747"/>
      <c r="AKR18" s="1747"/>
      <c r="AKS18" s="1747"/>
      <c r="AKT18" s="1747"/>
      <c r="AKU18" s="1747"/>
      <c r="AKV18" s="1747"/>
      <c r="AKW18" s="1747"/>
      <c r="AKX18" s="1747"/>
      <c r="AKY18" s="1747"/>
      <c r="AKZ18" s="1747"/>
      <c r="ALA18" s="1747"/>
      <c r="ALB18" s="1747"/>
      <c r="ALC18" s="1747"/>
      <c r="ALD18" s="1747"/>
      <c r="ALE18" s="1747"/>
      <c r="ALF18" s="1747"/>
      <c r="ALG18" s="1747"/>
      <c r="ALH18" s="1747"/>
      <c r="ALI18" s="1747"/>
      <c r="ALJ18" s="1747"/>
      <c r="ALK18" s="1747"/>
      <c r="ALL18" s="1747"/>
      <c r="ALM18" s="1747"/>
      <c r="ALN18" s="1747"/>
      <c r="ALO18" s="1747"/>
      <c r="ALP18" s="1747"/>
      <c r="ALQ18" s="1747"/>
      <c r="ALR18" s="1747"/>
      <c r="ALS18" s="1747"/>
      <c r="ALT18" s="1747"/>
      <c r="ALU18" s="1747"/>
      <c r="ALV18" s="1747"/>
      <c r="ALW18" s="1747"/>
      <c r="ALX18" s="1747"/>
      <c r="ALY18" s="1747"/>
      <c r="ALZ18" s="1747"/>
      <c r="AMA18" s="1747"/>
      <c r="AMB18" s="1747"/>
      <c r="AMC18" s="1747"/>
      <c r="AMD18" s="1747"/>
      <c r="AME18" s="1747"/>
      <c r="AMF18" s="1747"/>
      <c r="AMG18" s="1747"/>
      <c r="AMH18" s="1747"/>
      <c r="AMI18" s="1747"/>
      <c r="AMJ18" s="1747"/>
      <c r="AMK18" s="1747"/>
    </row>
    <row r="19" spans="1:1025" s="1747" customFormat="1" ht="30" customHeight="1">
      <c r="A19" s="1746" t="s">
        <v>3862</v>
      </c>
      <c r="B19" s="1746" t="s">
        <v>3863</v>
      </c>
      <c r="C19" s="1746" t="s">
        <v>647</v>
      </c>
      <c r="D19" s="1746" t="s">
        <v>3946</v>
      </c>
      <c r="E19" s="1746" t="s">
        <v>3947</v>
      </c>
      <c r="F19" s="1746" t="s">
        <v>3948</v>
      </c>
      <c r="G19" s="1748" t="s">
        <v>3949</v>
      </c>
      <c r="H19" s="1746"/>
      <c r="I19" s="1746"/>
      <c r="J19" s="1746"/>
      <c r="K19" s="1746"/>
      <c r="L19" s="1746"/>
      <c r="M19" s="1746"/>
      <c r="N19" s="1746"/>
      <c r="O19" s="1746"/>
      <c r="P19" s="1746" t="s">
        <v>3992</v>
      </c>
      <c r="Q19" s="1746" t="s">
        <v>3993</v>
      </c>
      <c r="R19" s="1739" t="s">
        <v>133</v>
      </c>
      <c r="S19" s="1746" t="s">
        <v>3952</v>
      </c>
      <c r="T19" s="1748" t="s">
        <v>3994</v>
      </c>
      <c r="U19" s="1746" t="s">
        <v>1519</v>
      </c>
      <c r="V19" s="1746" t="s">
        <v>3900</v>
      </c>
      <c r="W19" s="1746" t="s">
        <v>3901</v>
      </c>
      <c r="X19" s="1746" t="s">
        <v>3874</v>
      </c>
      <c r="Y19" s="1746" t="s">
        <v>3995</v>
      </c>
      <c r="Z19" s="1762" t="s">
        <v>3996</v>
      </c>
      <c r="AA19" s="1746" t="s">
        <v>1146</v>
      </c>
      <c r="AB19" s="1748" t="s">
        <v>3955</v>
      </c>
      <c r="AC19" s="1748" t="s">
        <v>3956</v>
      </c>
      <c r="AD19" s="1746" t="s">
        <v>3879</v>
      </c>
      <c r="AE19" s="1746" t="s">
        <v>3880</v>
      </c>
      <c r="AF19" s="1746" t="s">
        <v>3881</v>
      </c>
      <c r="AG19" s="1746"/>
      <c r="AH19" s="1746"/>
      <c r="AI19" s="1746"/>
      <c r="AJ19" s="1746"/>
      <c r="AK19" s="1746"/>
      <c r="AL19" s="1746">
        <v>37</v>
      </c>
      <c r="AM19" s="1746"/>
      <c r="AN19" s="1746"/>
      <c r="AO19" s="1739">
        <v>2379200</v>
      </c>
      <c r="AP19" s="1746" t="s">
        <v>4231</v>
      </c>
      <c r="AQ19" s="1746"/>
      <c r="AR19" s="1746"/>
      <c r="AS19" s="1746"/>
      <c r="AT19" s="1746"/>
      <c r="AU19" s="1746"/>
      <c r="AV19" s="1746"/>
      <c r="AW19" s="1746"/>
      <c r="AX19" s="1746"/>
      <c r="AY19" s="1746"/>
      <c r="AZ19" s="1746"/>
      <c r="BA19" s="1746" t="s">
        <v>3882</v>
      </c>
    </row>
    <row r="20" spans="1:1025" s="1750" customFormat="1" ht="30" customHeight="1">
      <c r="A20" s="1746" t="s">
        <v>3862</v>
      </c>
      <c r="B20" s="1746" t="s">
        <v>3863</v>
      </c>
      <c r="C20" s="1746" t="s">
        <v>647</v>
      </c>
      <c r="D20" s="1746" t="s">
        <v>3946</v>
      </c>
      <c r="E20" s="1746" t="s">
        <v>3947</v>
      </c>
      <c r="F20" s="1746" t="s">
        <v>3948</v>
      </c>
      <c r="G20" s="1748" t="s">
        <v>3949</v>
      </c>
      <c r="H20" s="1746"/>
      <c r="I20" s="1746"/>
      <c r="J20" s="1746"/>
      <c r="K20" s="1746"/>
      <c r="L20" s="1746"/>
      <c r="M20" s="1746"/>
      <c r="N20" s="1746"/>
      <c r="O20" s="1746"/>
      <c r="P20" s="1746" t="s">
        <v>3997</v>
      </c>
      <c r="Q20" s="1746" t="s">
        <v>3998</v>
      </c>
      <c r="R20" s="1739" t="s">
        <v>178</v>
      </c>
      <c r="S20" s="1746" t="s">
        <v>3959</v>
      </c>
      <c r="T20" s="1748" t="s">
        <v>3960</v>
      </c>
      <c r="U20" s="1746" t="s">
        <v>1519</v>
      </c>
      <c r="V20" s="1746" t="s">
        <v>3940</v>
      </c>
      <c r="W20" s="1746" t="s">
        <v>3961</v>
      </c>
      <c r="X20" s="1746" t="s">
        <v>3874</v>
      </c>
      <c r="Y20" s="1746" t="s">
        <v>3962</v>
      </c>
      <c r="Z20" s="1762" t="s">
        <v>4000</v>
      </c>
      <c r="AA20" s="1746" t="s">
        <v>1146</v>
      </c>
      <c r="AB20" s="1748" t="s">
        <v>3955</v>
      </c>
      <c r="AC20" s="1748" t="s">
        <v>3956</v>
      </c>
      <c r="AD20" s="1746" t="s">
        <v>3879</v>
      </c>
      <c r="AE20" s="1746" t="s">
        <v>3880</v>
      </c>
      <c r="AF20" s="1746" t="s">
        <v>3881</v>
      </c>
      <c r="AG20" s="1746"/>
      <c r="AH20" s="1746"/>
      <c r="AI20" s="1746"/>
      <c r="AJ20" s="1746"/>
      <c r="AK20" s="1746"/>
      <c r="AL20" s="1746">
        <v>311</v>
      </c>
      <c r="AM20" s="1746"/>
      <c r="AN20" s="1746"/>
      <c r="AO20" s="1739">
        <v>2000000</v>
      </c>
      <c r="AP20" s="1746" t="s">
        <v>4232</v>
      </c>
      <c r="AQ20" s="1746"/>
      <c r="AR20" s="1746"/>
      <c r="AS20" s="1746"/>
      <c r="AT20" s="1746"/>
      <c r="AU20" s="1746"/>
      <c r="AV20" s="1746"/>
      <c r="AW20" s="1746"/>
      <c r="AX20" s="1746"/>
      <c r="AY20" s="1746"/>
      <c r="AZ20" s="1746"/>
      <c r="BA20" s="1746" t="s">
        <v>3907</v>
      </c>
      <c r="BB20" s="1747"/>
      <c r="BC20" s="1747"/>
      <c r="BD20" s="1747"/>
      <c r="BE20" s="1747"/>
      <c r="BF20" s="1747"/>
      <c r="BG20" s="1747"/>
      <c r="BH20" s="1747"/>
      <c r="BI20" s="1747"/>
      <c r="BJ20" s="1747"/>
      <c r="BK20" s="1747"/>
      <c r="BL20" s="1747"/>
      <c r="BM20" s="1747"/>
      <c r="BN20" s="1747"/>
      <c r="BO20" s="1747"/>
      <c r="BP20" s="1747"/>
      <c r="BQ20" s="1747"/>
      <c r="BR20" s="1747"/>
      <c r="BS20" s="1747"/>
      <c r="BT20" s="1747"/>
      <c r="BU20" s="1747"/>
      <c r="BV20" s="1747"/>
      <c r="BW20" s="1747"/>
      <c r="BX20" s="1747"/>
      <c r="BY20" s="1747"/>
      <c r="BZ20" s="1747"/>
      <c r="CA20" s="1747"/>
      <c r="CB20" s="1747"/>
      <c r="CC20" s="1747"/>
      <c r="CD20" s="1747"/>
      <c r="CE20" s="1747"/>
      <c r="CF20" s="1747"/>
      <c r="CG20" s="1747"/>
      <c r="CH20" s="1747"/>
      <c r="CI20" s="1747"/>
      <c r="CJ20" s="1747"/>
      <c r="CK20" s="1747"/>
      <c r="CL20" s="1747"/>
      <c r="CM20" s="1747"/>
      <c r="CN20" s="1747"/>
      <c r="CO20" s="1747"/>
      <c r="CP20" s="1747"/>
      <c r="CQ20" s="1747"/>
      <c r="CR20" s="1747"/>
      <c r="CS20" s="1747"/>
      <c r="CT20" s="1747"/>
      <c r="CU20" s="1747"/>
      <c r="CV20" s="1747"/>
      <c r="CW20" s="1747"/>
      <c r="CX20" s="1747"/>
      <c r="CY20" s="1747"/>
      <c r="CZ20" s="1747"/>
      <c r="DA20" s="1747"/>
      <c r="DB20" s="1747"/>
      <c r="DC20" s="1747"/>
      <c r="DD20" s="1747"/>
      <c r="DE20" s="1747"/>
      <c r="DF20" s="1747"/>
      <c r="DG20" s="1747"/>
      <c r="DH20" s="1747"/>
      <c r="DI20" s="1747"/>
      <c r="DJ20" s="1747"/>
      <c r="DK20" s="1747"/>
      <c r="DL20" s="1747"/>
      <c r="DM20" s="1747"/>
      <c r="DN20" s="1747"/>
      <c r="DO20" s="1747"/>
      <c r="DP20" s="1747"/>
      <c r="DQ20" s="1747"/>
      <c r="DR20" s="1747"/>
      <c r="DS20" s="1747"/>
      <c r="DT20" s="1747"/>
      <c r="DU20" s="1747"/>
      <c r="DV20" s="1747"/>
      <c r="DW20" s="1747"/>
      <c r="DX20" s="1747"/>
      <c r="DY20" s="1747"/>
      <c r="DZ20" s="1747"/>
      <c r="EA20" s="1747"/>
      <c r="EB20" s="1747"/>
      <c r="EC20" s="1747"/>
      <c r="ED20" s="1747"/>
      <c r="EE20" s="1747"/>
      <c r="EF20" s="1747"/>
      <c r="EG20" s="1747"/>
      <c r="EH20" s="1747"/>
      <c r="EI20" s="1747"/>
      <c r="EJ20" s="1747"/>
      <c r="EK20" s="1747"/>
      <c r="EL20" s="1747"/>
      <c r="EM20" s="1747"/>
      <c r="EN20" s="1747"/>
      <c r="EO20" s="1747"/>
      <c r="EP20" s="1747"/>
      <c r="EQ20" s="1747"/>
      <c r="ER20" s="1747"/>
      <c r="ES20" s="1747"/>
      <c r="ET20" s="1747"/>
      <c r="EU20" s="1747"/>
      <c r="EV20" s="1747"/>
      <c r="EW20" s="1747"/>
      <c r="EX20" s="1747"/>
      <c r="EY20" s="1747"/>
      <c r="EZ20" s="1747"/>
      <c r="FA20" s="1747"/>
      <c r="FB20" s="1747"/>
      <c r="FC20" s="1747"/>
      <c r="FD20" s="1747"/>
      <c r="FE20" s="1747"/>
      <c r="FF20" s="1747"/>
      <c r="FG20" s="1747"/>
      <c r="FH20" s="1747"/>
      <c r="FI20" s="1747"/>
      <c r="FJ20" s="1747"/>
      <c r="FK20" s="1747"/>
      <c r="FL20" s="1747"/>
      <c r="FM20" s="1747"/>
      <c r="FN20" s="1747"/>
      <c r="FO20" s="1747"/>
      <c r="FP20" s="1747"/>
      <c r="FQ20" s="1747"/>
      <c r="FR20" s="1747"/>
      <c r="FS20" s="1747"/>
      <c r="FT20" s="1747"/>
      <c r="FU20" s="1747"/>
      <c r="FV20" s="1747"/>
      <c r="FW20" s="1747"/>
      <c r="FX20" s="1747"/>
      <c r="FY20" s="1747"/>
      <c r="FZ20" s="1747"/>
      <c r="GA20" s="1747"/>
      <c r="GB20" s="1747"/>
      <c r="GC20" s="1747"/>
      <c r="GD20" s="1747"/>
      <c r="GE20" s="1747"/>
      <c r="GF20" s="1747"/>
      <c r="GG20" s="1747"/>
      <c r="GH20" s="1747"/>
      <c r="GI20" s="1747"/>
      <c r="GJ20" s="1747"/>
      <c r="GK20" s="1747"/>
      <c r="GL20" s="1747"/>
      <c r="GM20" s="1747"/>
      <c r="GN20" s="1747"/>
      <c r="GO20" s="1747"/>
      <c r="GP20" s="1747"/>
      <c r="GQ20" s="1747"/>
      <c r="GR20" s="1747"/>
      <c r="GS20" s="1747"/>
      <c r="GT20" s="1747"/>
      <c r="GU20" s="1747"/>
      <c r="GV20" s="1747"/>
      <c r="GW20" s="1747"/>
      <c r="GX20" s="1747"/>
      <c r="GY20" s="1747"/>
      <c r="GZ20" s="1747"/>
      <c r="HA20" s="1747"/>
      <c r="HB20" s="1747"/>
      <c r="HC20" s="1747"/>
      <c r="HD20" s="1747"/>
      <c r="HE20" s="1747"/>
      <c r="HF20" s="1747"/>
      <c r="HG20" s="1747"/>
      <c r="HH20" s="1747"/>
      <c r="HI20" s="1747"/>
      <c r="HJ20" s="1747"/>
      <c r="HK20" s="1747"/>
      <c r="HL20" s="1747"/>
      <c r="HM20" s="1747"/>
      <c r="HN20" s="1747"/>
      <c r="HO20" s="1747"/>
      <c r="HP20" s="1747"/>
      <c r="HQ20" s="1747"/>
      <c r="HR20" s="1747"/>
      <c r="HS20" s="1747"/>
      <c r="HT20" s="1747"/>
      <c r="HU20" s="1747"/>
      <c r="HV20" s="1747"/>
      <c r="HW20" s="1747"/>
      <c r="HX20" s="1747"/>
      <c r="HY20" s="1747"/>
      <c r="HZ20" s="1747"/>
      <c r="IA20" s="1747"/>
      <c r="IB20" s="1747"/>
      <c r="IC20" s="1747"/>
      <c r="ID20" s="1747"/>
      <c r="IE20" s="1747"/>
      <c r="IF20" s="1747"/>
      <c r="IG20" s="1747"/>
      <c r="IH20" s="1747"/>
      <c r="II20" s="1747"/>
      <c r="IJ20" s="1747"/>
      <c r="IK20" s="1747"/>
      <c r="IL20" s="1747"/>
      <c r="IM20" s="1747"/>
      <c r="IN20" s="1747"/>
      <c r="IO20" s="1747"/>
      <c r="IP20" s="1747"/>
      <c r="IQ20" s="1747"/>
      <c r="IR20" s="1747"/>
      <c r="IS20" s="1747"/>
      <c r="IT20" s="1747"/>
      <c r="IU20" s="1747"/>
      <c r="IV20" s="1747"/>
      <c r="IW20" s="1747"/>
      <c r="IX20" s="1747"/>
      <c r="IY20" s="1747"/>
      <c r="IZ20" s="1747"/>
      <c r="JA20" s="1747"/>
      <c r="JB20" s="1747"/>
      <c r="JC20" s="1747"/>
      <c r="JD20" s="1747"/>
      <c r="JE20" s="1747"/>
      <c r="JF20" s="1747"/>
      <c r="JG20" s="1747"/>
      <c r="JH20" s="1747"/>
      <c r="JI20" s="1747"/>
      <c r="JJ20" s="1747"/>
      <c r="JK20" s="1747"/>
      <c r="JL20" s="1747"/>
      <c r="JM20" s="1747"/>
      <c r="JN20" s="1747"/>
      <c r="JO20" s="1747"/>
      <c r="JP20" s="1747"/>
      <c r="JQ20" s="1747"/>
      <c r="JR20" s="1747"/>
      <c r="JS20" s="1747"/>
      <c r="JT20" s="1747"/>
      <c r="JU20" s="1747"/>
      <c r="JV20" s="1747"/>
      <c r="JW20" s="1747"/>
      <c r="JX20" s="1747"/>
      <c r="JY20" s="1747"/>
      <c r="JZ20" s="1747"/>
      <c r="KA20" s="1747"/>
      <c r="KB20" s="1747"/>
      <c r="KC20" s="1747"/>
      <c r="KD20" s="1747"/>
      <c r="KE20" s="1747"/>
      <c r="KF20" s="1747"/>
      <c r="KG20" s="1747"/>
      <c r="KH20" s="1747"/>
      <c r="KI20" s="1747"/>
      <c r="KJ20" s="1747"/>
      <c r="KK20" s="1747"/>
      <c r="KL20" s="1747"/>
      <c r="KM20" s="1747"/>
      <c r="KN20" s="1747"/>
      <c r="KO20" s="1747"/>
      <c r="KP20" s="1747"/>
      <c r="KQ20" s="1747"/>
      <c r="KR20" s="1747"/>
      <c r="KS20" s="1747"/>
      <c r="KT20" s="1747"/>
      <c r="KU20" s="1747"/>
      <c r="KV20" s="1747"/>
      <c r="KW20" s="1747"/>
      <c r="KX20" s="1747"/>
      <c r="KY20" s="1747"/>
      <c r="KZ20" s="1747"/>
      <c r="LA20" s="1747"/>
      <c r="LB20" s="1747"/>
      <c r="LC20" s="1747"/>
      <c r="LD20" s="1747"/>
      <c r="LE20" s="1747"/>
      <c r="LF20" s="1747"/>
      <c r="LG20" s="1747"/>
      <c r="LH20" s="1747"/>
      <c r="LI20" s="1747"/>
      <c r="LJ20" s="1747"/>
      <c r="LK20" s="1747"/>
      <c r="LL20" s="1747"/>
      <c r="LM20" s="1747"/>
      <c r="LN20" s="1747"/>
      <c r="LO20" s="1747"/>
      <c r="LP20" s="1747"/>
      <c r="LQ20" s="1747"/>
      <c r="LR20" s="1747"/>
      <c r="LS20" s="1747"/>
      <c r="LT20" s="1747"/>
      <c r="LU20" s="1747"/>
      <c r="LV20" s="1747"/>
      <c r="LW20" s="1747"/>
      <c r="LX20" s="1747"/>
      <c r="LY20" s="1747"/>
      <c r="LZ20" s="1747"/>
      <c r="MA20" s="1747"/>
      <c r="MB20" s="1747"/>
      <c r="MC20" s="1747"/>
      <c r="MD20" s="1747"/>
      <c r="ME20" s="1747"/>
      <c r="MF20" s="1747"/>
      <c r="MG20" s="1747"/>
      <c r="MH20" s="1747"/>
      <c r="MI20" s="1747"/>
      <c r="MJ20" s="1747"/>
      <c r="MK20" s="1747"/>
      <c r="ML20" s="1747"/>
      <c r="MM20" s="1747"/>
      <c r="MN20" s="1747"/>
      <c r="MO20" s="1747"/>
      <c r="MP20" s="1747"/>
      <c r="MQ20" s="1747"/>
      <c r="MR20" s="1747"/>
      <c r="MS20" s="1747"/>
      <c r="MT20" s="1747"/>
      <c r="MU20" s="1747"/>
      <c r="MV20" s="1747"/>
      <c r="MW20" s="1747"/>
      <c r="MX20" s="1747"/>
      <c r="MY20" s="1747"/>
      <c r="MZ20" s="1747"/>
      <c r="NA20" s="1747"/>
      <c r="NB20" s="1747"/>
      <c r="NC20" s="1747"/>
      <c r="ND20" s="1747"/>
      <c r="NE20" s="1747"/>
      <c r="NF20" s="1747"/>
      <c r="NG20" s="1747"/>
      <c r="NH20" s="1747"/>
      <c r="NI20" s="1747"/>
      <c r="NJ20" s="1747"/>
      <c r="NK20" s="1747"/>
      <c r="NL20" s="1747"/>
      <c r="NM20" s="1747"/>
      <c r="NN20" s="1747"/>
      <c r="NO20" s="1747"/>
      <c r="NP20" s="1747"/>
      <c r="NQ20" s="1747"/>
      <c r="NR20" s="1747"/>
      <c r="NS20" s="1747"/>
      <c r="NT20" s="1747"/>
      <c r="NU20" s="1747"/>
      <c r="NV20" s="1747"/>
      <c r="NW20" s="1747"/>
      <c r="NX20" s="1747"/>
      <c r="NY20" s="1747"/>
      <c r="NZ20" s="1747"/>
      <c r="OA20" s="1747"/>
      <c r="OB20" s="1747"/>
      <c r="OC20" s="1747"/>
      <c r="OD20" s="1747"/>
      <c r="OE20" s="1747"/>
      <c r="OF20" s="1747"/>
      <c r="OG20" s="1747"/>
      <c r="OH20" s="1747"/>
      <c r="OI20" s="1747"/>
      <c r="OJ20" s="1747"/>
      <c r="OK20" s="1747"/>
      <c r="OL20" s="1747"/>
      <c r="OM20" s="1747"/>
      <c r="ON20" s="1747"/>
      <c r="OO20" s="1747"/>
      <c r="OP20" s="1747"/>
      <c r="OQ20" s="1747"/>
      <c r="OR20" s="1747"/>
      <c r="OS20" s="1747"/>
      <c r="OT20" s="1747"/>
      <c r="OU20" s="1747"/>
      <c r="OV20" s="1747"/>
      <c r="OW20" s="1747"/>
      <c r="OX20" s="1747"/>
      <c r="OY20" s="1747"/>
      <c r="OZ20" s="1747"/>
      <c r="PA20" s="1747"/>
      <c r="PB20" s="1747"/>
      <c r="PC20" s="1747"/>
      <c r="PD20" s="1747"/>
      <c r="PE20" s="1747"/>
      <c r="PF20" s="1747"/>
      <c r="PG20" s="1747"/>
      <c r="PH20" s="1747"/>
      <c r="PI20" s="1747"/>
      <c r="PJ20" s="1747"/>
      <c r="PK20" s="1747"/>
      <c r="PL20" s="1747"/>
      <c r="PM20" s="1747"/>
      <c r="PN20" s="1747"/>
      <c r="PO20" s="1747"/>
      <c r="PP20" s="1747"/>
      <c r="PQ20" s="1747"/>
      <c r="PR20" s="1747"/>
      <c r="PS20" s="1747"/>
      <c r="PT20" s="1747"/>
      <c r="PU20" s="1747"/>
      <c r="PV20" s="1747"/>
      <c r="PW20" s="1747"/>
      <c r="PX20" s="1747"/>
      <c r="PY20" s="1747"/>
      <c r="PZ20" s="1747"/>
      <c r="QA20" s="1747"/>
      <c r="QB20" s="1747"/>
      <c r="QC20" s="1747"/>
      <c r="QD20" s="1747"/>
      <c r="QE20" s="1747"/>
      <c r="QF20" s="1747"/>
      <c r="QG20" s="1747"/>
      <c r="QH20" s="1747"/>
      <c r="QI20" s="1747"/>
      <c r="QJ20" s="1747"/>
      <c r="QK20" s="1747"/>
      <c r="QL20" s="1747"/>
      <c r="QM20" s="1747"/>
      <c r="QN20" s="1747"/>
      <c r="QO20" s="1747"/>
      <c r="QP20" s="1747"/>
      <c r="QQ20" s="1747"/>
      <c r="QR20" s="1747"/>
      <c r="QS20" s="1747"/>
      <c r="QT20" s="1747"/>
      <c r="QU20" s="1747"/>
      <c r="QV20" s="1747"/>
      <c r="QW20" s="1747"/>
      <c r="QX20" s="1747"/>
      <c r="QY20" s="1747"/>
      <c r="QZ20" s="1747"/>
      <c r="RA20" s="1747"/>
      <c r="RB20" s="1747"/>
      <c r="RC20" s="1747"/>
      <c r="RD20" s="1747"/>
      <c r="RE20" s="1747"/>
      <c r="RF20" s="1747"/>
      <c r="RG20" s="1747"/>
      <c r="RH20" s="1747"/>
      <c r="RI20" s="1747"/>
      <c r="RJ20" s="1747"/>
      <c r="RK20" s="1747"/>
      <c r="RL20" s="1747"/>
      <c r="RM20" s="1747"/>
      <c r="RN20" s="1747"/>
      <c r="RO20" s="1747"/>
      <c r="RP20" s="1747"/>
      <c r="RQ20" s="1747"/>
      <c r="RR20" s="1747"/>
      <c r="RS20" s="1747"/>
      <c r="RT20" s="1747"/>
      <c r="RU20" s="1747"/>
      <c r="RV20" s="1747"/>
      <c r="RW20" s="1747"/>
      <c r="RX20" s="1747"/>
      <c r="RY20" s="1747"/>
      <c r="RZ20" s="1747"/>
      <c r="SA20" s="1747"/>
      <c r="SB20" s="1747"/>
      <c r="SC20" s="1747"/>
      <c r="SD20" s="1747"/>
      <c r="SE20" s="1747"/>
      <c r="SF20" s="1747"/>
      <c r="SG20" s="1747"/>
      <c r="SH20" s="1747"/>
      <c r="SI20" s="1747"/>
      <c r="SJ20" s="1747"/>
      <c r="SK20" s="1747"/>
      <c r="SL20" s="1747"/>
      <c r="SM20" s="1747"/>
      <c r="SN20" s="1747"/>
      <c r="SO20" s="1747"/>
      <c r="SP20" s="1747"/>
      <c r="SQ20" s="1747"/>
      <c r="SR20" s="1747"/>
      <c r="SS20" s="1747"/>
      <c r="ST20" s="1747"/>
      <c r="SU20" s="1747"/>
      <c r="SV20" s="1747"/>
      <c r="SW20" s="1747"/>
      <c r="SX20" s="1747"/>
      <c r="SY20" s="1747"/>
      <c r="SZ20" s="1747"/>
      <c r="TA20" s="1747"/>
      <c r="TB20" s="1747"/>
      <c r="TC20" s="1747"/>
      <c r="TD20" s="1747"/>
      <c r="TE20" s="1747"/>
      <c r="TF20" s="1747"/>
      <c r="TG20" s="1747"/>
      <c r="TH20" s="1747"/>
      <c r="TI20" s="1747"/>
      <c r="TJ20" s="1747"/>
      <c r="TK20" s="1747"/>
      <c r="TL20" s="1747"/>
      <c r="TM20" s="1747"/>
      <c r="TN20" s="1747"/>
      <c r="TO20" s="1747"/>
      <c r="TP20" s="1747"/>
      <c r="TQ20" s="1747"/>
      <c r="TR20" s="1747"/>
      <c r="TS20" s="1747"/>
      <c r="TT20" s="1747"/>
      <c r="TU20" s="1747"/>
      <c r="TV20" s="1747"/>
      <c r="TW20" s="1747"/>
      <c r="TX20" s="1747"/>
      <c r="TY20" s="1747"/>
      <c r="TZ20" s="1747"/>
      <c r="UA20" s="1747"/>
      <c r="UB20" s="1747"/>
      <c r="UC20" s="1747"/>
      <c r="UD20" s="1747"/>
      <c r="UE20" s="1747"/>
      <c r="UF20" s="1747"/>
      <c r="UG20" s="1747"/>
      <c r="UH20" s="1747"/>
      <c r="UI20" s="1747"/>
      <c r="UJ20" s="1747"/>
      <c r="UK20" s="1747"/>
      <c r="UL20" s="1747"/>
      <c r="UM20" s="1747"/>
      <c r="UN20" s="1747"/>
      <c r="UO20" s="1747"/>
      <c r="UP20" s="1747"/>
      <c r="UQ20" s="1747"/>
      <c r="UR20" s="1747"/>
      <c r="US20" s="1747"/>
      <c r="UT20" s="1747"/>
      <c r="UU20" s="1747"/>
      <c r="UV20" s="1747"/>
      <c r="UW20" s="1747"/>
      <c r="UX20" s="1747"/>
      <c r="UY20" s="1747"/>
      <c r="UZ20" s="1747"/>
      <c r="VA20" s="1747"/>
      <c r="VB20" s="1747"/>
      <c r="VC20" s="1747"/>
      <c r="VD20" s="1747"/>
      <c r="VE20" s="1747"/>
      <c r="VF20" s="1747"/>
      <c r="VG20" s="1747"/>
      <c r="VH20" s="1747"/>
      <c r="VI20" s="1747"/>
      <c r="VJ20" s="1747"/>
      <c r="VK20" s="1747"/>
      <c r="VL20" s="1747"/>
      <c r="VM20" s="1747"/>
      <c r="VN20" s="1747"/>
      <c r="VO20" s="1747"/>
      <c r="VP20" s="1747"/>
      <c r="VQ20" s="1747"/>
      <c r="VR20" s="1747"/>
      <c r="VS20" s="1747"/>
      <c r="VT20" s="1747"/>
      <c r="VU20" s="1747"/>
      <c r="VV20" s="1747"/>
      <c r="VW20" s="1747"/>
      <c r="VX20" s="1747"/>
      <c r="VY20" s="1747"/>
      <c r="VZ20" s="1747"/>
      <c r="WA20" s="1747"/>
      <c r="WB20" s="1747"/>
      <c r="WC20" s="1747"/>
      <c r="WD20" s="1747"/>
      <c r="WE20" s="1747"/>
      <c r="WF20" s="1747"/>
      <c r="WG20" s="1747"/>
      <c r="WH20" s="1747"/>
      <c r="WI20" s="1747"/>
      <c r="WJ20" s="1747"/>
      <c r="WK20" s="1747"/>
      <c r="WL20" s="1747"/>
      <c r="WM20" s="1747"/>
      <c r="WN20" s="1747"/>
      <c r="WO20" s="1747"/>
      <c r="WP20" s="1747"/>
      <c r="WQ20" s="1747"/>
      <c r="WR20" s="1747"/>
      <c r="WS20" s="1747"/>
      <c r="WT20" s="1747"/>
      <c r="WU20" s="1747"/>
      <c r="WV20" s="1747"/>
      <c r="WW20" s="1747"/>
      <c r="WX20" s="1747"/>
      <c r="WY20" s="1747"/>
      <c r="WZ20" s="1747"/>
      <c r="XA20" s="1747"/>
      <c r="XB20" s="1747"/>
      <c r="XC20" s="1747"/>
      <c r="XD20" s="1747"/>
      <c r="XE20" s="1747"/>
      <c r="XF20" s="1747"/>
      <c r="XG20" s="1747"/>
      <c r="XH20" s="1747"/>
      <c r="XI20" s="1747"/>
      <c r="XJ20" s="1747"/>
      <c r="XK20" s="1747"/>
      <c r="XL20" s="1747"/>
      <c r="XM20" s="1747"/>
      <c r="XN20" s="1747"/>
      <c r="XO20" s="1747"/>
      <c r="XP20" s="1747"/>
      <c r="XQ20" s="1747"/>
      <c r="XR20" s="1747"/>
      <c r="XS20" s="1747"/>
      <c r="XT20" s="1747"/>
      <c r="XU20" s="1747"/>
      <c r="XV20" s="1747"/>
      <c r="XW20" s="1747"/>
      <c r="XX20" s="1747"/>
      <c r="XY20" s="1747"/>
      <c r="XZ20" s="1747"/>
      <c r="YA20" s="1747"/>
      <c r="YB20" s="1747"/>
      <c r="YC20" s="1747"/>
      <c r="YD20" s="1747"/>
      <c r="YE20" s="1747"/>
      <c r="YF20" s="1747"/>
      <c r="YG20" s="1747"/>
      <c r="YH20" s="1747"/>
      <c r="YI20" s="1747"/>
      <c r="YJ20" s="1747"/>
      <c r="YK20" s="1747"/>
      <c r="YL20" s="1747"/>
      <c r="YM20" s="1747"/>
      <c r="YN20" s="1747"/>
      <c r="YO20" s="1747"/>
      <c r="YP20" s="1747"/>
      <c r="YQ20" s="1747"/>
      <c r="YR20" s="1747"/>
      <c r="YS20" s="1747"/>
      <c r="YT20" s="1747"/>
      <c r="YU20" s="1747"/>
      <c r="YV20" s="1747"/>
      <c r="YW20" s="1747"/>
      <c r="YX20" s="1747"/>
      <c r="YY20" s="1747"/>
      <c r="YZ20" s="1747"/>
      <c r="ZA20" s="1747"/>
      <c r="ZB20" s="1747"/>
      <c r="ZC20" s="1747"/>
      <c r="ZD20" s="1747"/>
      <c r="ZE20" s="1747"/>
      <c r="ZF20" s="1747"/>
      <c r="ZG20" s="1747"/>
      <c r="ZH20" s="1747"/>
      <c r="ZI20" s="1747"/>
      <c r="ZJ20" s="1747"/>
      <c r="ZK20" s="1747"/>
      <c r="ZL20" s="1747"/>
      <c r="ZM20" s="1747"/>
      <c r="ZN20" s="1747"/>
      <c r="ZO20" s="1747"/>
      <c r="ZP20" s="1747"/>
      <c r="ZQ20" s="1747"/>
      <c r="ZR20" s="1747"/>
      <c r="ZS20" s="1747"/>
      <c r="ZT20" s="1747"/>
      <c r="ZU20" s="1747"/>
      <c r="ZV20" s="1747"/>
      <c r="ZW20" s="1747"/>
      <c r="ZX20" s="1747"/>
      <c r="ZY20" s="1747"/>
      <c r="ZZ20" s="1747"/>
      <c r="AAA20" s="1747"/>
      <c r="AAB20" s="1747"/>
      <c r="AAC20" s="1747"/>
      <c r="AAD20" s="1747"/>
      <c r="AAE20" s="1747"/>
      <c r="AAF20" s="1747"/>
      <c r="AAG20" s="1747"/>
      <c r="AAH20" s="1747"/>
      <c r="AAI20" s="1747"/>
      <c r="AAJ20" s="1747"/>
      <c r="AAK20" s="1747"/>
      <c r="AAL20" s="1747"/>
      <c r="AAM20" s="1747"/>
      <c r="AAN20" s="1747"/>
      <c r="AAO20" s="1747"/>
      <c r="AAP20" s="1747"/>
      <c r="AAQ20" s="1747"/>
      <c r="AAR20" s="1747"/>
      <c r="AAS20" s="1747"/>
      <c r="AAT20" s="1747"/>
      <c r="AAU20" s="1747"/>
      <c r="AAV20" s="1747"/>
      <c r="AAW20" s="1747"/>
      <c r="AAX20" s="1747"/>
      <c r="AAY20" s="1747"/>
      <c r="AAZ20" s="1747"/>
      <c r="ABA20" s="1747"/>
      <c r="ABB20" s="1747"/>
      <c r="ABC20" s="1747"/>
      <c r="ABD20" s="1747"/>
      <c r="ABE20" s="1747"/>
      <c r="ABF20" s="1747"/>
      <c r="ABG20" s="1747"/>
      <c r="ABH20" s="1747"/>
      <c r="ABI20" s="1747"/>
      <c r="ABJ20" s="1747"/>
      <c r="ABK20" s="1747"/>
      <c r="ABL20" s="1747"/>
      <c r="ABM20" s="1747"/>
      <c r="ABN20" s="1747"/>
      <c r="ABO20" s="1747"/>
      <c r="ABP20" s="1747"/>
      <c r="ABQ20" s="1747"/>
      <c r="ABR20" s="1747"/>
      <c r="ABS20" s="1747"/>
      <c r="ABT20" s="1747"/>
      <c r="ABU20" s="1747"/>
      <c r="ABV20" s="1747"/>
      <c r="ABW20" s="1747"/>
      <c r="ABX20" s="1747"/>
      <c r="ABY20" s="1747"/>
      <c r="ABZ20" s="1747"/>
      <c r="ACA20" s="1747"/>
      <c r="ACB20" s="1747"/>
      <c r="ACC20" s="1747"/>
      <c r="ACD20" s="1747"/>
      <c r="ACE20" s="1747"/>
      <c r="ACF20" s="1747"/>
      <c r="ACG20" s="1747"/>
      <c r="ACH20" s="1747"/>
      <c r="ACI20" s="1747"/>
      <c r="ACJ20" s="1747"/>
      <c r="ACK20" s="1747"/>
      <c r="ACL20" s="1747"/>
      <c r="ACM20" s="1747"/>
      <c r="ACN20" s="1747"/>
      <c r="ACO20" s="1747"/>
      <c r="ACP20" s="1747"/>
      <c r="ACQ20" s="1747"/>
      <c r="ACR20" s="1747"/>
      <c r="ACS20" s="1747"/>
      <c r="ACT20" s="1747"/>
      <c r="ACU20" s="1747"/>
      <c r="ACV20" s="1747"/>
      <c r="ACW20" s="1747"/>
      <c r="ACX20" s="1747"/>
      <c r="ACY20" s="1747"/>
      <c r="ACZ20" s="1747"/>
      <c r="ADA20" s="1747"/>
      <c r="ADB20" s="1747"/>
      <c r="ADC20" s="1747"/>
      <c r="ADD20" s="1747"/>
      <c r="ADE20" s="1747"/>
      <c r="ADF20" s="1747"/>
      <c r="ADG20" s="1747"/>
      <c r="ADH20" s="1747"/>
      <c r="ADI20" s="1747"/>
      <c r="ADJ20" s="1747"/>
      <c r="ADK20" s="1747"/>
      <c r="ADL20" s="1747"/>
      <c r="ADM20" s="1747"/>
      <c r="ADN20" s="1747"/>
      <c r="ADO20" s="1747"/>
      <c r="ADP20" s="1747"/>
      <c r="ADQ20" s="1747"/>
      <c r="ADR20" s="1747"/>
      <c r="ADS20" s="1747"/>
      <c r="ADT20" s="1747"/>
      <c r="ADU20" s="1747"/>
      <c r="ADV20" s="1747"/>
      <c r="ADW20" s="1747"/>
      <c r="ADX20" s="1747"/>
      <c r="ADY20" s="1747"/>
      <c r="ADZ20" s="1747"/>
      <c r="AEA20" s="1747"/>
      <c r="AEB20" s="1747"/>
      <c r="AEC20" s="1747"/>
      <c r="AED20" s="1747"/>
      <c r="AEE20" s="1747"/>
      <c r="AEF20" s="1747"/>
      <c r="AEG20" s="1747"/>
      <c r="AEH20" s="1747"/>
      <c r="AEI20" s="1747"/>
      <c r="AEJ20" s="1747"/>
      <c r="AEK20" s="1747"/>
      <c r="AEL20" s="1747"/>
      <c r="AEM20" s="1747"/>
      <c r="AEN20" s="1747"/>
      <c r="AEO20" s="1747"/>
      <c r="AEP20" s="1747"/>
      <c r="AEQ20" s="1747"/>
      <c r="AER20" s="1747"/>
      <c r="AES20" s="1747"/>
      <c r="AET20" s="1747"/>
      <c r="AEU20" s="1747"/>
      <c r="AEV20" s="1747"/>
      <c r="AEW20" s="1747"/>
      <c r="AEX20" s="1747"/>
      <c r="AEY20" s="1747"/>
      <c r="AEZ20" s="1747"/>
      <c r="AFA20" s="1747"/>
      <c r="AFB20" s="1747"/>
      <c r="AFC20" s="1747"/>
      <c r="AFD20" s="1747"/>
      <c r="AFE20" s="1747"/>
      <c r="AFF20" s="1747"/>
      <c r="AFG20" s="1747"/>
      <c r="AFH20" s="1747"/>
      <c r="AFI20" s="1747"/>
      <c r="AFJ20" s="1747"/>
      <c r="AFK20" s="1747"/>
      <c r="AFL20" s="1747"/>
      <c r="AFM20" s="1747"/>
      <c r="AFN20" s="1747"/>
      <c r="AFO20" s="1747"/>
      <c r="AFP20" s="1747"/>
      <c r="AFQ20" s="1747"/>
      <c r="AFR20" s="1747"/>
      <c r="AFS20" s="1747"/>
      <c r="AFT20" s="1747"/>
      <c r="AFU20" s="1747"/>
      <c r="AFV20" s="1747"/>
      <c r="AFW20" s="1747"/>
      <c r="AFX20" s="1747"/>
      <c r="AFY20" s="1747"/>
      <c r="AFZ20" s="1747"/>
      <c r="AGA20" s="1747"/>
      <c r="AGB20" s="1747"/>
      <c r="AGC20" s="1747"/>
      <c r="AGD20" s="1747"/>
      <c r="AGE20" s="1747"/>
      <c r="AGF20" s="1747"/>
      <c r="AGG20" s="1747"/>
      <c r="AGH20" s="1747"/>
      <c r="AGI20" s="1747"/>
      <c r="AGJ20" s="1747"/>
      <c r="AGK20" s="1747"/>
      <c r="AGL20" s="1747"/>
      <c r="AGM20" s="1747"/>
      <c r="AGN20" s="1747"/>
      <c r="AGO20" s="1747"/>
      <c r="AGP20" s="1747"/>
      <c r="AGQ20" s="1747"/>
      <c r="AGR20" s="1747"/>
      <c r="AGS20" s="1747"/>
      <c r="AGT20" s="1747"/>
      <c r="AGU20" s="1747"/>
      <c r="AGV20" s="1747"/>
      <c r="AGW20" s="1747"/>
      <c r="AGX20" s="1747"/>
      <c r="AGY20" s="1747"/>
      <c r="AGZ20" s="1747"/>
      <c r="AHA20" s="1747"/>
      <c r="AHB20" s="1747"/>
      <c r="AHC20" s="1747"/>
      <c r="AHD20" s="1747"/>
      <c r="AHE20" s="1747"/>
      <c r="AHF20" s="1747"/>
      <c r="AHG20" s="1747"/>
      <c r="AHH20" s="1747"/>
      <c r="AHI20" s="1747"/>
      <c r="AHJ20" s="1747"/>
      <c r="AHK20" s="1747"/>
      <c r="AHL20" s="1747"/>
      <c r="AHM20" s="1747"/>
      <c r="AHN20" s="1747"/>
      <c r="AHO20" s="1747"/>
      <c r="AHP20" s="1747"/>
      <c r="AHQ20" s="1747"/>
      <c r="AHR20" s="1747"/>
      <c r="AHS20" s="1747"/>
      <c r="AHT20" s="1747"/>
      <c r="AHU20" s="1747"/>
      <c r="AHV20" s="1747"/>
      <c r="AHW20" s="1747"/>
      <c r="AHX20" s="1747"/>
      <c r="AHY20" s="1747"/>
      <c r="AHZ20" s="1747"/>
      <c r="AIA20" s="1747"/>
      <c r="AIB20" s="1747"/>
      <c r="AIC20" s="1747"/>
      <c r="AID20" s="1747"/>
      <c r="AIE20" s="1747"/>
      <c r="AIF20" s="1747"/>
      <c r="AIG20" s="1747"/>
      <c r="AIH20" s="1747"/>
      <c r="AII20" s="1747"/>
      <c r="AIJ20" s="1747"/>
      <c r="AIK20" s="1747"/>
      <c r="AIL20" s="1747"/>
      <c r="AIM20" s="1747"/>
      <c r="AIN20" s="1747"/>
      <c r="AIO20" s="1747"/>
      <c r="AIP20" s="1747"/>
      <c r="AIQ20" s="1747"/>
      <c r="AIR20" s="1747"/>
      <c r="AIS20" s="1747"/>
      <c r="AIT20" s="1747"/>
      <c r="AIU20" s="1747"/>
      <c r="AIV20" s="1747"/>
      <c r="AIW20" s="1747"/>
      <c r="AIX20" s="1747"/>
      <c r="AIY20" s="1747"/>
      <c r="AIZ20" s="1747"/>
      <c r="AJA20" s="1747"/>
      <c r="AJB20" s="1747"/>
      <c r="AJC20" s="1747"/>
      <c r="AJD20" s="1747"/>
      <c r="AJE20" s="1747"/>
      <c r="AJF20" s="1747"/>
      <c r="AJG20" s="1747"/>
      <c r="AJH20" s="1747"/>
      <c r="AJI20" s="1747"/>
      <c r="AJJ20" s="1747"/>
      <c r="AJK20" s="1747"/>
      <c r="AJL20" s="1747"/>
      <c r="AJM20" s="1747"/>
      <c r="AJN20" s="1747"/>
      <c r="AJO20" s="1747"/>
      <c r="AJP20" s="1747"/>
      <c r="AJQ20" s="1747"/>
      <c r="AJR20" s="1747"/>
      <c r="AJS20" s="1747"/>
      <c r="AJT20" s="1747"/>
      <c r="AJU20" s="1747"/>
      <c r="AJV20" s="1747"/>
      <c r="AJW20" s="1747"/>
      <c r="AJX20" s="1747"/>
      <c r="AJY20" s="1747"/>
      <c r="AJZ20" s="1747"/>
      <c r="AKA20" s="1747"/>
      <c r="AKB20" s="1747"/>
      <c r="AKC20" s="1747"/>
      <c r="AKD20" s="1747"/>
      <c r="AKE20" s="1747"/>
      <c r="AKF20" s="1747"/>
      <c r="AKG20" s="1747"/>
      <c r="AKH20" s="1747"/>
      <c r="AKI20" s="1747"/>
      <c r="AKJ20" s="1747"/>
      <c r="AKK20" s="1747"/>
      <c r="AKL20" s="1747"/>
      <c r="AKM20" s="1747"/>
      <c r="AKN20" s="1747"/>
      <c r="AKO20" s="1747"/>
      <c r="AKP20" s="1747"/>
      <c r="AKQ20" s="1747"/>
      <c r="AKR20" s="1747"/>
      <c r="AKS20" s="1747"/>
      <c r="AKT20" s="1747"/>
      <c r="AKU20" s="1747"/>
      <c r="AKV20" s="1747"/>
      <c r="AKW20" s="1747"/>
      <c r="AKX20" s="1747"/>
      <c r="AKY20" s="1747"/>
      <c r="AKZ20" s="1747"/>
      <c r="ALA20" s="1747"/>
      <c r="ALB20" s="1747"/>
      <c r="ALC20" s="1747"/>
      <c r="ALD20" s="1747"/>
      <c r="ALE20" s="1747"/>
      <c r="ALF20" s="1747"/>
      <c r="ALG20" s="1747"/>
      <c r="ALH20" s="1747"/>
      <c r="ALI20" s="1747"/>
      <c r="ALJ20" s="1747"/>
      <c r="ALK20" s="1747"/>
      <c r="ALL20" s="1747"/>
      <c r="ALM20" s="1747"/>
      <c r="ALN20" s="1747"/>
      <c r="ALO20" s="1747"/>
      <c r="ALP20" s="1747"/>
      <c r="ALQ20" s="1747"/>
      <c r="ALR20" s="1747"/>
      <c r="ALS20" s="1747"/>
      <c r="ALT20" s="1747"/>
      <c r="ALU20" s="1747"/>
      <c r="ALV20" s="1747"/>
      <c r="ALW20" s="1747"/>
      <c r="ALX20" s="1747"/>
      <c r="ALY20" s="1747"/>
      <c r="ALZ20" s="1747"/>
      <c r="AMA20" s="1747"/>
      <c r="AMB20" s="1747"/>
      <c r="AMC20" s="1747"/>
      <c r="AMD20" s="1747"/>
      <c r="AME20" s="1747"/>
      <c r="AMF20" s="1747"/>
      <c r="AMG20" s="1747"/>
      <c r="AMH20" s="1747"/>
      <c r="AMI20" s="1747"/>
      <c r="AMJ20" s="1747"/>
      <c r="AMK20" s="1747"/>
    </row>
    <row r="21" spans="1:1025" s="1750" customFormat="1" ht="30" customHeight="1">
      <c r="A21" s="1746" t="s">
        <v>3862</v>
      </c>
      <c r="B21" s="1746" t="s">
        <v>3863</v>
      </c>
      <c r="C21" s="1746" t="s">
        <v>647</v>
      </c>
      <c r="D21" s="1746" t="s">
        <v>3946</v>
      </c>
      <c r="E21" s="1746" t="s">
        <v>3947</v>
      </c>
      <c r="F21" s="1746" t="s">
        <v>3948</v>
      </c>
      <c r="G21" s="1748" t="s">
        <v>3949</v>
      </c>
      <c r="H21" s="1746"/>
      <c r="I21" s="1746"/>
      <c r="J21" s="1746"/>
      <c r="K21" s="1746"/>
      <c r="L21" s="1746"/>
      <c r="M21" s="1746"/>
      <c r="N21" s="1746"/>
      <c r="O21" s="1746"/>
      <c r="P21" s="1746" t="s">
        <v>4001</v>
      </c>
      <c r="Q21" s="1746" t="s">
        <v>3975</v>
      </c>
      <c r="R21" s="1739" t="s">
        <v>168</v>
      </c>
      <c r="S21" s="1746" t="s">
        <v>4002</v>
      </c>
      <c r="T21" s="1746" t="s">
        <v>4003</v>
      </c>
      <c r="U21" s="1746" t="s">
        <v>1519</v>
      </c>
      <c r="V21" s="1746" t="s">
        <v>3940</v>
      </c>
      <c r="W21" s="1746" t="s">
        <v>3901</v>
      </c>
      <c r="X21" s="1746" t="s">
        <v>3874</v>
      </c>
      <c r="Y21" s="1746" t="s">
        <v>4004</v>
      </c>
      <c r="Z21" s="1762" t="s">
        <v>4005</v>
      </c>
      <c r="AA21" s="1746" t="s">
        <v>1146</v>
      </c>
      <c r="AB21" s="1748" t="s">
        <v>3955</v>
      </c>
      <c r="AC21" s="1748" t="s">
        <v>3956</v>
      </c>
      <c r="AD21" s="1746" t="s">
        <v>3879</v>
      </c>
      <c r="AE21" s="1746" t="s">
        <v>3880</v>
      </c>
      <c r="AF21" s="1746" t="s">
        <v>3881</v>
      </c>
      <c r="AG21" s="1746"/>
      <c r="AH21" s="1746"/>
      <c r="AI21" s="1746"/>
      <c r="AJ21" s="1746"/>
      <c r="AK21" s="1746"/>
      <c r="AL21" s="1746">
        <v>2</v>
      </c>
      <c r="AM21" s="1746"/>
      <c r="AN21" s="1746"/>
      <c r="AO21" s="1739">
        <v>0</v>
      </c>
      <c r="AP21" s="1746" t="s">
        <v>4233</v>
      </c>
      <c r="AQ21" s="1746"/>
      <c r="AR21" s="1746"/>
      <c r="AS21" s="1746"/>
      <c r="AT21" s="1746"/>
      <c r="AU21" s="1746"/>
      <c r="AV21" s="1746"/>
      <c r="AW21" s="1746"/>
      <c r="AX21" s="1746"/>
      <c r="AY21" s="1746"/>
      <c r="AZ21" s="1746"/>
      <c r="BA21" s="1746" t="s">
        <v>3907</v>
      </c>
      <c r="BB21" s="1747"/>
      <c r="BC21" s="1747"/>
      <c r="BD21" s="1747"/>
      <c r="BE21" s="1747"/>
      <c r="BF21" s="1747"/>
      <c r="BG21" s="1747"/>
      <c r="BH21" s="1747"/>
      <c r="BI21" s="1747"/>
      <c r="BJ21" s="1747"/>
      <c r="BK21" s="1747"/>
      <c r="BL21" s="1747"/>
      <c r="BM21" s="1747"/>
      <c r="BN21" s="1747"/>
      <c r="BO21" s="1747"/>
      <c r="BP21" s="1747"/>
      <c r="BQ21" s="1747"/>
      <c r="BR21" s="1747"/>
      <c r="BS21" s="1747"/>
      <c r="BT21" s="1747"/>
      <c r="BU21" s="1747"/>
      <c r="BV21" s="1747"/>
      <c r="BW21" s="1747"/>
      <c r="BX21" s="1747"/>
      <c r="BY21" s="1747"/>
      <c r="BZ21" s="1747"/>
      <c r="CA21" s="1747"/>
      <c r="CB21" s="1747"/>
      <c r="CC21" s="1747"/>
      <c r="CD21" s="1747"/>
      <c r="CE21" s="1747"/>
      <c r="CF21" s="1747"/>
      <c r="CG21" s="1747"/>
      <c r="CH21" s="1747"/>
      <c r="CI21" s="1747"/>
      <c r="CJ21" s="1747"/>
      <c r="CK21" s="1747"/>
      <c r="CL21" s="1747"/>
      <c r="CM21" s="1747"/>
      <c r="CN21" s="1747"/>
      <c r="CO21" s="1747"/>
      <c r="CP21" s="1747"/>
      <c r="CQ21" s="1747"/>
      <c r="CR21" s="1747"/>
      <c r="CS21" s="1747"/>
      <c r="CT21" s="1747"/>
      <c r="CU21" s="1747"/>
      <c r="CV21" s="1747"/>
      <c r="CW21" s="1747"/>
      <c r="CX21" s="1747"/>
      <c r="CY21" s="1747"/>
      <c r="CZ21" s="1747"/>
      <c r="DA21" s="1747"/>
      <c r="DB21" s="1747"/>
      <c r="DC21" s="1747"/>
      <c r="DD21" s="1747"/>
      <c r="DE21" s="1747"/>
      <c r="DF21" s="1747"/>
      <c r="DG21" s="1747"/>
      <c r="DH21" s="1747"/>
      <c r="DI21" s="1747"/>
      <c r="DJ21" s="1747"/>
      <c r="DK21" s="1747"/>
      <c r="DL21" s="1747"/>
      <c r="DM21" s="1747"/>
      <c r="DN21" s="1747"/>
      <c r="DO21" s="1747"/>
      <c r="DP21" s="1747"/>
      <c r="DQ21" s="1747"/>
      <c r="DR21" s="1747"/>
      <c r="DS21" s="1747"/>
      <c r="DT21" s="1747"/>
      <c r="DU21" s="1747"/>
      <c r="DV21" s="1747"/>
      <c r="DW21" s="1747"/>
      <c r="DX21" s="1747"/>
      <c r="DY21" s="1747"/>
      <c r="DZ21" s="1747"/>
      <c r="EA21" s="1747"/>
      <c r="EB21" s="1747"/>
      <c r="EC21" s="1747"/>
      <c r="ED21" s="1747"/>
      <c r="EE21" s="1747"/>
      <c r="EF21" s="1747"/>
      <c r="EG21" s="1747"/>
      <c r="EH21" s="1747"/>
      <c r="EI21" s="1747"/>
      <c r="EJ21" s="1747"/>
      <c r="EK21" s="1747"/>
      <c r="EL21" s="1747"/>
      <c r="EM21" s="1747"/>
      <c r="EN21" s="1747"/>
      <c r="EO21" s="1747"/>
      <c r="EP21" s="1747"/>
      <c r="EQ21" s="1747"/>
      <c r="ER21" s="1747"/>
      <c r="ES21" s="1747"/>
      <c r="ET21" s="1747"/>
      <c r="EU21" s="1747"/>
      <c r="EV21" s="1747"/>
      <c r="EW21" s="1747"/>
      <c r="EX21" s="1747"/>
      <c r="EY21" s="1747"/>
      <c r="EZ21" s="1747"/>
      <c r="FA21" s="1747"/>
      <c r="FB21" s="1747"/>
      <c r="FC21" s="1747"/>
      <c r="FD21" s="1747"/>
      <c r="FE21" s="1747"/>
      <c r="FF21" s="1747"/>
      <c r="FG21" s="1747"/>
      <c r="FH21" s="1747"/>
      <c r="FI21" s="1747"/>
      <c r="FJ21" s="1747"/>
      <c r="FK21" s="1747"/>
      <c r="FL21" s="1747"/>
      <c r="FM21" s="1747"/>
      <c r="FN21" s="1747"/>
      <c r="FO21" s="1747"/>
      <c r="FP21" s="1747"/>
      <c r="FQ21" s="1747"/>
      <c r="FR21" s="1747"/>
      <c r="FS21" s="1747"/>
      <c r="FT21" s="1747"/>
      <c r="FU21" s="1747"/>
      <c r="FV21" s="1747"/>
      <c r="FW21" s="1747"/>
      <c r="FX21" s="1747"/>
      <c r="FY21" s="1747"/>
      <c r="FZ21" s="1747"/>
      <c r="GA21" s="1747"/>
      <c r="GB21" s="1747"/>
      <c r="GC21" s="1747"/>
      <c r="GD21" s="1747"/>
      <c r="GE21" s="1747"/>
      <c r="GF21" s="1747"/>
      <c r="GG21" s="1747"/>
      <c r="GH21" s="1747"/>
      <c r="GI21" s="1747"/>
      <c r="GJ21" s="1747"/>
      <c r="GK21" s="1747"/>
      <c r="GL21" s="1747"/>
      <c r="GM21" s="1747"/>
      <c r="GN21" s="1747"/>
      <c r="GO21" s="1747"/>
      <c r="GP21" s="1747"/>
      <c r="GQ21" s="1747"/>
      <c r="GR21" s="1747"/>
      <c r="GS21" s="1747"/>
      <c r="GT21" s="1747"/>
      <c r="GU21" s="1747"/>
      <c r="GV21" s="1747"/>
      <c r="GW21" s="1747"/>
      <c r="GX21" s="1747"/>
      <c r="GY21" s="1747"/>
      <c r="GZ21" s="1747"/>
      <c r="HA21" s="1747"/>
      <c r="HB21" s="1747"/>
      <c r="HC21" s="1747"/>
      <c r="HD21" s="1747"/>
      <c r="HE21" s="1747"/>
      <c r="HF21" s="1747"/>
      <c r="HG21" s="1747"/>
      <c r="HH21" s="1747"/>
      <c r="HI21" s="1747"/>
      <c r="HJ21" s="1747"/>
      <c r="HK21" s="1747"/>
      <c r="HL21" s="1747"/>
      <c r="HM21" s="1747"/>
      <c r="HN21" s="1747"/>
      <c r="HO21" s="1747"/>
      <c r="HP21" s="1747"/>
      <c r="HQ21" s="1747"/>
      <c r="HR21" s="1747"/>
      <c r="HS21" s="1747"/>
      <c r="HT21" s="1747"/>
      <c r="HU21" s="1747"/>
      <c r="HV21" s="1747"/>
      <c r="HW21" s="1747"/>
      <c r="HX21" s="1747"/>
      <c r="HY21" s="1747"/>
      <c r="HZ21" s="1747"/>
      <c r="IA21" s="1747"/>
      <c r="IB21" s="1747"/>
      <c r="IC21" s="1747"/>
      <c r="ID21" s="1747"/>
      <c r="IE21" s="1747"/>
      <c r="IF21" s="1747"/>
      <c r="IG21" s="1747"/>
      <c r="IH21" s="1747"/>
      <c r="II21" s="1747"/>
      <c r="IJ21" s="1747"/>
      <c r="IK21" s="1747"/>
      <c r="IL21" s="1747"/>
      <c r="IM21" s="1747"/>
      <c r="IN21" s="1747"/>
      <c r="IO21" s="1747"/>
      <c r="IP21" s="1747"/>
      <c r="IQ21" s="1747"/>
      <c r="IR21" s="1747"/>
      <c r="IS21" s="1747"/>
      <c r="IT21" s="1747"/>
      <c r="IU21" s="1747"/>
      <c r="IV21" s="1747"/>
      <c r="IW21" s="1747"/>
      <c r="IX21" s="1747"/>
      <c r="IY21" s="1747"/>
      <c r="IZ21" s="1747"/>
      <c r="JA21" s="1747"/>
      <c r="JB21" s="1747"/>
      <c r="JC21" s="1747"/>
      <c r="JD21" s="1747"/>
      <c r="JE21" s="1747"/>
      <c r="JF21" s="1747"/>
      <c r="JG21" s="1747"/>
      <c r="JH21" s="1747"/>
      <c r="JI21" s="1747"/>
      <c r="JJ21" s="1747"/>
      <c r="JK21" s="1747"/>
      <c r="JL21" s="1747"/>
      <c r="JM21" s="1747"/>
      <c r="JN21" s="1747"/>
      <c r="JO21" s="1747"/>
      <c r="JP21" s="1747"/>
      <c r="JQ21" s="1747"/>
      <c r="JR21" s="1747"/>
      <c r="JS21" s="1747"/>
      <c r="JT21" s="1747"/>
      <c r="JU21" s="1747"/>
      <c r="JV21" s="1747"/>
      <c r="JW21" s="1747"/>
      <c r="JX21" s="1747"/>
      <c r="JY21" s="1747"/>
      <c r="JZ21" s="1747"/>
      <c r="KA21" s="1747"/>
      <c r="KB21" s="1747"/>
      <c r="KC21" s="1747"/>
      <c r="KD21" s="1747"/>
      <c r="KE21" s="1747"/>
      <c r="KF21" s="1747"/>
      <c r="KG21" s="1747"/>
      <c r="KH21" s="1747"/>
      <c r="KI21" s="1747"/>
      <c r="KJ21" s="1747"/>
      <c r="KK21" s="1747"/>
      <c r="KL21" s="1747"/>
      <c r="KM21" s="1747"/>
      <c r="KN21" s="1747"/>
      <c r="KO21" s="1747"/>
      <c r="KP21" s="1747"/>
      <c r="KQ21" s="1747"/>
      <c r="KR21" s="1747"/>
      <c r="KS21" s="1747"/>
      <c r="KT21" s="1747"/>
      <c r="KU21" s="1747"/>
      <c r="KV21" s="1747"/>
      <c r="KW21" s="1747"/>
      <c r="KX21" s="1747"/>
      <c r="KY21" s="1747"/>
      <c r="KZ21" s="1747"/>
      <c r="LA21" s="1747"/>
      <c r="LB21" s="1747"/>
      <c r="LC21" s="1747"/>
      <c r="LD21" s="1747"/>
      <c r="LE21" s="1747"/>
      <c r="LF21" s="1747"/>
      <c r="LG21" s="1747"/>
      <c r="LH21" s="1747"/>
      <c r="LI21" s="1747"/>
      <c r="LJ21" s="1747"/>
      <c r="LK21" s="1747"/>
      <c r="LL21" s="1747"/>
      <c r="LM21" s="1747"/>
      <c r="LN21" s="1747"/>
      <c r="LO21" s="1747"/>
      <c r="LP21" s="1747"/>
      <c r="LQ21" s="1747"/>
      <c r="LR21" s="1747"/>
      <c r="LS21" s="1747"/>
      <c r="LT21" s="1747"/>
      <c r="LU21" s="1747"/>
      <c r="LV21" s="1747"/>
      <c r="LW21" s="1747"/>
      <c r="LX21" s="1747"/>
      <c r="LY21" s="1747"/>
      <c r="LZ21" s="1747"/>
      <c r="MA21" s="1747"/>
      <c r="MB21" s="1747"/>
      <c r="MC21" s="1747"/>
      <c r="MD21" s="1747"/>
      <c r="ME21" s="1747"/>
      <c r="MF21" s="1747"/>
      <c r="MG21" s="1747"/>
      <c r="MH21" s="1747"/>
      <c r="MI21" s="1747"/>
      <c r="MJ21" s="1747"/>
      <c r="MK21" s="1747"/>
      <c r="ML21" s="1747"/>
      <c r="MM21" s="1747"/>
      <c r="MN21" s="1747"/>
      <c r="MO21" s="1747"/>
      <c r="MP21" s="1747"/>
      <c r="MQ21" s="1747"/>
      <c r="MR21" s="1747"/>
      <c r="MS21" s="1747"/>
      <c r="MT21" s="1747"/>
      <c r="MU21" s="1747"/>
      <c r="MV21" s="1747"/>
      <c r="MW21" s="1747"/>
      <c r="MX21" s="1747"/>
      <c r="MY21" s="1747"/>
      <c r="MZ21" s="1747"/>
      <c r="NA21" s="1747"/>
      <c r="NB21" s="1747"/>
      <c r="NC21" s="1747"/>
      <c r="ND21" s="1747"/>
      <c r="NE21" s="1747"/>
      <c r="NF21" s="1747"/>
      <c r="NG21" s="1747"/>
      <c r="NH21" s="1747"/>
      <c r="NI21" s="1747"/>
      <c r="NJ21" s="1747"/>
      <c r="NK21" s="1747"/>
      <c r="NL21" s="1747"/>
      <c r="NM21" s="1747"/>
      <c r="NN21" s="1747"/>
      <c r="NO21" s="1747"/>
      <c r="NP21" s="1747"/>
      <c r="NQ21" s="1747"/>
      <c r="NR21" s="1747"/>
      <c r="NS21" s="1747"/>
      <c r="NT21" s="1747"/>
      <c r="NU21" s="1747"/>
      <c r="NV21" s="1747"/>
      <c r="NW21" s="1747"/>
      <c r="NX21" s="1747"/>
      <c r="NY21" s="1747"/>
      <c r="NZ21" s="1747"/>
      <c r="OA21" s="1747"/>
      <c r="OB21" s="1747"/>
      <c r="OC21" s="1747"/>
      <c r="OD21" s="1747"/>
      <c r="OE21" s="1747"/>
      <c r="OF21" s="1747"/>
      <c r="OG21" s="1747"/>
      <c r="OH21" s="1747"/>
      <c r="OI21" s="1747"/>
      <c r="OJ21" s="1747"/>
      <c r="OK21" s="1747"/>
      <c r="OL21" s="1747"/>
      <c r="OM21" s="1747"/>
      <c r="ON21" s="1747"/>
      <c r="OO21" s="1747"/>
      <c r="OP21" s="1747"/>
      <c r="OQ21" s="1747"/>
      <c r="OR21" s="1747"/>
      <c r="OS21" s="1747"/>
      <c r="OT21" s="1747"/>
      <c r="OU21" s="1747"/>
      <c r="OV21" s="1747"/>
      <c r="OW21" s="1747"/>
      <c r="OX21" s="1747"/>
      <c r="OY21" s="1747"/>
      <c r="OZ21" s="1747"/>
      <c r="PA21" s="1747"/>
      <c r="PB21" s="1747"/>
      <c r="PC21" s="1747"/>
      <c r="PD21" s="1747"/>
      <c r="PE21" s="1747"/>
      <c r="PF21" s="1747"/>
      <c r="PG21" s="1747"/>
      <c r="PH21" s="1747"/>
      <c r="PI21" s="1747"/>
      <c r="PJ21" s="1747"/>
      <c r="PK21" s="1747"/>
      <c r="PL21" s="1747"/>
      <c r="PM21" s="1747"/>
      <c r="PN21" s="1747"/>
      <c r="PO21" s="1747"/>
      <c r="PP21" s="1747"/>
      <c r="PQ21" s="1747"/>
      <c r="PR21" s="1747"/>
      <c r="PS21" s="1747"/>
      <c r="PT21" s="1747"/>
      <c r="PU21" s="1747"/>
      <c r="PV21" s="1747"/>
      <c r="PW21" s="1747"/>
      <c r="PX21" s="1747"/>
      <c r="PY21" s="1747"/>
      <c r="PZ21" s="1747"/>
      <c r="QA21" s="1747"/>
      <c r="QB21" s="1747"/>
      <c r="QC21" s="1747"/>
      <c r="QD21" s="1747"/>
      <c r="QE21" s="1747"/>
      <c r="QF21" s="1747"/>
      <c r="QG21" s="1747"/>
      <c r="QH21" s="1747"/>
      <c r="QI21" s="1747"/>
      <c r="QJ21" s="1747"/>
      <c r="QK21" s="1747"/>
      <c r="QL21" s="1747"/>
      <c r="QM21" s="1747"/>
      <c r="QN21" s="1747"/>
      <c r="QO21" s="1747"/>
      <c r="QP21" s="1747"/>
      <c r="QQ21" s="1747"/>
      <c r="QR21" s="1747"/>
      <c r="QS21" s="1747"/>
      <c r="QT21" s="1747"/>
      <c r="QU21" s="1747"/>
      <c r="QV21" s="1747"/>
      <c r="QW21" s="1747"/>
      <c r="QX21" s="1747"/>
      <c r="QY21" s="1747"/>
      <c r="QZ21" s="1747"/>
      <c r="RA21" s="1747"/>
      <c r="RB21" s="1747"/>
      <c r="RC21" s="1747"/>
      <c r="RD21" s="1747"/>
      <c r="RE21" s="1747"/>
      <c r="RF21" s="1747"/>
      <c r="RG21" s="1747"/>
      <c r="RH21" s="1747"/>
      <c r="RI21" s="1747"/>
      <c r="RJ21" s="1747"/>
      <c r="RK21" s="1747"/>
      <c r="RL21" s="1747"/>
      <c r="RM21" s="1747"/>
      <c r="RN21" s="1747"/>
      <c r="RO21" s="1747"/>
      <c r="RP21" s="1747"/>
      <c r="RQ21" s="1747"/>
      <c r="RR21" s="1747"/>
      <c r="RS21" s="1747"/>
      <c r="RT21" s="1747"/>
      <c r="RU21" s="1747"/>
      <c r="RV21" s="1747"/>
      <c r="RW21" s="1747"/>
      <c r="RX21" s="1747"/>
      <c r="RY21" s="1747"/>
      <c r="RZ21" s="1747"/>
      <c r="SA21" s="1747"/>
      <c r="SB21" s="1747"/>
      <c r="SC21" s="1747"/>
      <c r="SD21" s="1747"/>
      <c r="SE21" s="1747"/>
      <c r="SF21" s="1747"/>
      <c r="SG21" s="1747"/>
      <c r="SH21" s="1747"/>
      <c r="SI21" s="1747"/>
      <c r="SJ21" s="1747"/>
      <c r="SK21" s="1747"/>
      <c r="SL21" s="1747"/>
      <c r="SM21" s="1747"/>
      <c r="SN21" s="1747"/>
      <c r="SO21" s="1747"/>
      <c r="SP21" s="1747"/>
      <c r="SQ21" s="1747"/>
      <c r="SR21" s="1747"/>
      <c r="SS21" s="1747"/>
      <c r="ST21" s="1747"/>
      <c r="SU21" s="1747"/>
      <c r="SV21" s="1747"/>
      <c r="SW21" s="1747"/>
      <c r="SX21" s="1747"/>
      <c r="SY21" s="1747"/>
      <c r="SZ21" s="1747"/>
      <c r="TA21" s="1747"/>
      <c r="TB21" s="1747"/>
      <c r="TC21" s="1747"/>
      <c r="TD21" s="1747"/>
      <c r="TE21" s="1747"/>
      <c r="TF21" s="1747"/>
      <c r="TG21" s="1747"/>
      <c r="TH21" s="1747"/>
      <c r="TI21" s="1747"/>
      <c r="TJ21" s="1747"/>
      <c r="TK21" s="1747"/>
      <c r="TL21" s="1747"/>
      <c r="TM21" s="1747"/>
      <c r="TN21" s="1747"/>
      <c r="TO21" s="1747"/>
      <c r="TP21" s="1747"/>
      <c r="TQ21" s="1747"/>
      <c r="TR21" s="1747"/>
      <c r="TS21" s="1747"/>
      <c r="TT21" s="1747"/>
      <c r="TU21" s="1747"/>
      <c r="TV21" s="1747"/>
      <c r="TW21" s="1747"/>
      <c r="TX21" s="1747"/>
      <c r="TY21" s="1747"/>
      <c r="TZ21" s="1747"/>
      <c r="UA21" s="1747"/>
      <c r="UB21" s="1747"/>
      <c r="UC21" s="1747"/>
      <c r="UD21" s="1747"/>
      <c r="UE21" s="1747"/>
      <c r="UF21" s="1747"/>
      <c r="UG21" s="1747"/>
      <c r="UH21" s="1747"/>
      <c r="UI21" s="1747"/>
      <c r="UJ21" s="1747"/>
      <c r="UK21" s="1747"/>
      <c r="UL21" s="1747"/>
      <c r="UM21" s="1747"/>
      <c r="UN21" s="1747"/>
      <c r="UO21" s="1747"/>
      <c r="UP21" s="1747"/>
      <c r="UQ21" s="1747"/>
      <c r="UR21" s="1747"/>
      <c r="US21" s="1747"/>
      <c r="UT21" s="1747"/>
      <c r="UU21" s="1747"/>
      <c r="UV21" s="1747"/>
      <c r="UW21" s="1747"/>
      <c r="UX21" s="1747"/>
      <c r="UY21" s="1747"/>
      <c r="UZ21" s="1747"/>
      <c r="VA21" s="1747"/>
      <c r="VB21" s="1747"/>
      <c r="VC21" s="1747"/>
      <c r="VD21" s="1747"/>
      <c r="VE21" s="1747"/>
      <c r="VF21" s="1747"/>
      <c r="VG21" s="1747"/>
      <c r="VH21" s="1747"/>
      <c r="VI21" s="1747"/>
      <c r="VJ21" s="1747"/>
      <c r="VK21" s="1747"/>
      <c r="VL21" s="1747"/>
      <c r="VM21" s="1747"/>
      <c r="VN21" s="1747"/>
      <c r="VO21" s="1747"/>
      <c r="VP21" s="1747"/>
      <c r="VQ21" s="1747"/>
      <c r="VR21" s="1747"/>
      <c r="VS21" s="1747"/>
      <c r="VT21" s="1747"/>
      <c r="VU21" s="1747"/>
      <c r="VV21" s="1747"/>
      <c r="VW21" s="1747"/>
      <c r="VX21" s="1747"/>
      <c r="VY21" s="1747"/>
      <c r="VZ21" s="1747"/>
      <c r="WA21" s="1747"/>
      <c r="WB21" s="1747"/>
      <c r="WC21" s="1747"/>
      <c r="WD21" s="1747"/>
      <c r="WE21" s="1747"/>
      <c r="WF21" s="1747"/>
      <c r="WG21" s="1747"/>
      <c r="WH21" s="1747"/>
      <c r="WI21" s="1747"/>
      <c r="WJ21" s="1747"/>
      <c r="WK21" s="1747"/>
      <c r="WL21" s="1747"/>
      <c r="WM21" s="1747"/>
      <c r="WN21" s="1747"/>
      <c r="WO21" s="1747"/>
      <c r="WP21" s="1747"/>
      <c r="WQ21" s="1747"/>
      <c r="WR21" s="1747"/>
      <c r="WS21" s="1747"/>
      <c r="WT21" s="1747"/>
      <c r="WU21" s="1747"/>
      <c r="WV21" s="1747"/>
      <c r="WW21" s="1747"/>
      <c r="WX21" s="1747"/>
      <c r="WY21" s="1747"/>
      <c r="WZ21" s="1747"/>
      <c r="XA21" s="1747"/>
      <c r="XB21" s="1747"/>
      <c r="XC21" s="1747"/>
      <c r="XD21" s="1747"/>
      <c r="XE21" s="1747"/>
      <c r="XF21" s="1747"/>
      <c r="XG21" s="1747"/>
      <c r="XH21" s="1747"/>
      <c r="XI21" s="1747"/>
      <c r="XJ21" s="1747"/>
      <c r="XK21" s="1747"/>
      <c r="XL21" s="1747"/>
      <c r="XM21" s="1747"/>
      <c r="XN21" s="1747"/>
      <c r="XO21" s="1747"/>
      <c r="XP21" s="1747"/>
      <c r="XQ21" s="1747"/>
      <c r="XR21" s="1747"/>
      <c r="XS21" s="1747"/>
      <c r="XT21" s="1747"/>
      <c r="XU21" s="1747"/>
      <c r="XV21" s="1747"/>
      <c r="XW21" s="1747"/>
      <c r="XX21" s="1747"/>
      <c r="XY21" s="1747"/>
      <c r="XZ21" s="1747"/>
      <c r="YA21" s="1747"/>
      <c r="YB21" s="1747"/>
      <c r="YC21" s="1747"/>
      <c r="YD21" s="1747"/>
      <c r="YE21" s="1747"/>
      <c r="YF21" s="1747"/>
      <c r="YG21" s="1747"/>
      <c r="YH21" s="1747"/>
      <c r="YI21" s="1747"/>
      <c r="YJ21" s="1747"/>
      <c r="YK21" s="1747"/>
      <c r="YL21" s="1747"/>
      <c r="YM21" s="1747"/>
      <c r="YN21" s="1747"/>
      <c r="YO21" s="1747"/>
      <c r="YP21" s="1747"/>
      <c r="YQ21" s="1747"/>
      <c r="YR21" s="1747"/>
      <c r="YS21" s="1747"/>
      <c r="YT21" s="1747"/>
      <c r="YU21" s="1747"/>
      <c r="YV21" s="1747"/>
      <c r="YW21" s="1747"/>
      <c r="YX21" s="1747"/>
      <c r="YY21" s="1747"/>
      <c r="YZ21" s="1747"/>
      <c r="ZA21" s="1747"/>
      <c r="ZB21" s="1747"/>
      <c r="ZC21" s="1747"/>
      <c r="ZD21" s="1747"/>
      <c r="ZE21" s="1747"/>
      <c r="ZF21" s="1747"/>
      <c r="ZG21" s="1747"/>
      <c r="ZH21" s="1747"/>
      <c r="ZI21" s="1747"/>
      <c r="ZJ21" s="1747"/>
      <c r="ZK21" s="1747"/>
      <c r="ZL21" s="1747"/>
      <c r="ZM21" s="1747"/>
      <c r="ZN21" s="1747"/>
      <c r="ZO21" s="1747"/>
      <c r="ZP21" s="1747"/>
      <c r="ZQ21" s="1747"/>
      <c r="ZR21" s="1747"/>
      <c r="ZS21" s="1747"/>
      <c r="ZT21" s="1747"/>
      <c r="ZU21" s="1747"/>
      <c r="ZV21" s="1747"/>
      <c r="ZW21" s="1747"/>
      <c r="ZX21" s="1747"/>
      <c r="ZY21" s="1747"/>
      <c r="ZZ21" s="1747"/>
      <c r="AAA21" s="1747"/>
      <c r="AAB21" s="1747"/>
      <c r="AAC21" s="1747"/>
      <c r="AAD21" s="1747"/>
      <c r="AAE21" s="1747"/>
      <c r="AAF21" s="1747"/>
      <c r="AAG21" s="1747"/>
      <c r="AAH21" s="1747"/>
      <c r="AAI21" s="1747"/>
      <c r="AAJ21" s="1747"/>
      <c r="AAK21" s="1747"/>
      <c r="AAL21" s="1747"/>
      <c r="AAM21" s="1747"/>
      <c r="AAN21" s="1747"/>
      <c r="AAO21" s="1747"/>
      <c r="AAP21" s="1747"/>
      <c r="AAQ21" s="1747"/>
      <c r="AAR21" s="1747"/>
      <c r="AAS21" s="1747"/>
      <c r="AAT21" s="1747"/>
      <c r="AAU21" s="1747"/>
      <c r="AAV21" s="1747"/>
      <c r="AAW21" s="1747"/>
      <c r="AAX21" s="1747"/>
      <c r="AAY21" s="1747"/>
      <c r="AAZ21" s="1747"/>
      <c r="ABA21" s="1747"/>
      <c r="ABB21" s="1747"/>
      <c r="ABC21" s="1747"/>
      <c r="ABD21" s="1747"/>
      <c r="ABE21" s="1747"/>
      <c r="ABF21" s="1747"/>
      <c r="ABG21" s="1747"/>
      <c r="ABH21" s="1747"/>
      <c r="ABI21" s="1747"/>
      <c r="ABJ21" s="1747"/>
      <c r="ABK21" s="1747"/>
      <c r="ABL21" s="1747"/>
      <c r="ABM21" s="1747"/>
      <c r="ABN21" s="1747"/>
      <c r="ABO21" s="1747"/>
      <c r="ABP21" s="1747"/>
      <c r="ABQ21" s="1747"/>
      <c r="ABR21" s="1747"/>
      <c r="ABS21" s="1747"/>
      <c r="ABT21" s="1747"/>
      <c r="ABU21" s="1747"/>
      <c r="ABV21" s="1747"/>
      <c r="ABW21" s="1747"/>
      <c r="ABX21" s="1747"/>
      <c r="ABY21" s="1747"/>
      <c r="ABZ21" s="1747"/>
      <c r="ACA21" s="1747"/>
      <c r="ACB21" s="1747"/>
      <c r="ACC21" s="1747"/>
      <c r="ACD21" s="1747"/>
      <c r="ACE21" s="1747"/>
      <c r="ACF21" s="1747"/>
      <c r="ACG21" s="1747"/>
      <c r="ACH21" s="1747"/>
      <c r="ACI21" s="1747"/>
      <c r="ACJ21" s="1747"/>
      <c r="ACK21" s="1747"/>
      <c r="ACL21" s="1747"/>
      <c r="ACM21" s="1747"/>
      <c r="ACN21" s="1747"/>
      <c r="ACO21" s="1747"/>
      <c r="ACP21" s="1747"/>
      <c r="ACQ21" s="1747"/>
      <c r="ACR21" s="1747"/>
      <c r="ACS21" s="1747"/>
      <c r="ACT21" s="1747"/>
      <c r="ACU21" s="1747"/>
      <c r="ACV21" s="1747"/>
      <c r="ACW21" s="1747"/>
      <c r="ACX21" s="1747"/>
      <c r="ACY21" s="1747"/>
      <c r="ACZ21" s="1747"/>
      <c r="ADA21" s="1747"/>
      <c r="ADB21" s="1747"/>
      <c r="ADC21" s="1747"/>
      <c r="ADD21" s="1747"/>
      <c r="ADE21" s="1747"/>
      <c r="ADF21" s="1747"/>
      <c r="ADG21" s="1747"/>
      <c r="ADH21" s="1747"/>
      <c r="ADI21" s="1747"/>
      <c r="ADJ21" s="1747"/>
      <c r="ADK21" s="1747"/>
      <c r="ADL21" s="1747"/>
      <c r="ADM21" s="1747"/>
      <c r="ADN21" s="1747"/>
      <c r="ADO21" s="1747"/>
      <c r="ADP21" s="1747"/>
      <c r="ADQ21" s="1747"/>
      <c r="ADR21" s="1747"/>
      <c r="ADS21" s="1747"/>
      <c r="ADT21" s="1747"/>
      <c r="ADU21" s="1747"/>
      <c r="ADV21" s="1747"/>
      <c r="ADW21" s="1747"/>
      <c r="ADX21" s="1747"/>
      <c r="ADY21" s="1747"/>
      <c r="ADZ21" s="1747"/>
      <c r="AEA21" s="1747"/>
      <c r="AEB21" s="1747"/>
      <c r="AEC21" s="1747"/>
      <c r="AED21" s="1747"/>
      <c r="AEE21" s="1747"/>
      <c r="AEF21" s="1747"/>
      <c r="AEG21" s="1747"/>
      <c r="AEH21" s="1747"/>
      <c r="AEI21" s="1747"/>
      <c r="AEJ21" s="1747"/>
      <c r="AEK21" s="1747"/>
      <c r="AEL21" s="1747"/>
      <c r="AEM21" s="1747"/>
      <c r="AEN21" s="1747"/>
      <c r="AEO21" s="1747"/>
      <c r="AEP21" s="1747"/>
      <c r="AEQ21" s="1747"/>
      <c r="AER21" s="1747"/>
      <c r="AES21" s="1747"/>
      <c r="AET21" s="1747"/>
      <c r="AEU21" s="1747"/>
      <c r="AEV21" s="1747"/>
      <c r="AEW21" s="1747"/>
      <c r="AEX21" s="1747"/>
      <c r="AEY21" s="1747"/>
      <c r="AEZ21" s="1747"/>
      <c r="AFA21" s="1747"/>
      <c r="AFB21" s="1747"/>
      <c r="AFC21" s="1747"/>
      <c r="AFD21" s="1747"/>
      <c r="AFE21" s="1747"/>
      <c r="AFF21" s="1747"/>
      <c r="AFG21" s="1747"/>
      <c r="AFH21" s="1747"/>
      <c r="AFI21" s="1747"/>
      <c r="AFJ21" s="1747"/>
      <c r="AFK21" s="1747"/>
      <c r="AFL21" s="1747"/>
      <c r="AFM21" s="1747"/>
      <c r="AFN21" s="1747"/>
      <c r="AFO21" s="1747"/>
      <c r="AFP21" s="1747"/>
      <c r="AFQ21" s="1747"/>
      <c r="AFR21" s="1747"/>
      <c r="AFS21" s="1747"/>
      <c r="AFT21" s="1747"/>
      <c r="AFU21" s="1747"/>
      <c r="AFV21" s="1747"/>
      <c r="AFW21" s="1747"/>
      <c r="AFX21" s="1747"/>
      <c r="AFY21" s="1747"/>
      <c r="AFZ21" s="1747"/>
      <c r="AGA21" s="1747"/>
      <c r="AGB21" s="1747"/>
      <c r="AGC21" s="1747"/>
      <c r="AGD21" s="1747"/>
      <c r="AGE21" s="1747"/>
      <c r="AGF21" s="1747"/>
      <c r="AGG21" s="1747"/>
      <c r="AGH21" s="1747"/>
      <c r="AGI21" s="1747"/>
      <c r="AGJ21" s="1747"/>
      <c r="AGK21" s="1747"/>
      <c r="AGL21" s="1747"/>
      <c r="AGM21" s="1747"/>
      <c r="AGN21" s="1747"/>
      <c r="AGO21" s="1747"/>
      <c r="AGP21" s="1747"/>
      <c r="AGQ21" s="1747"/>
      <c r="AGR21" s="1747"/>
      <c r="AGS21" s="1747"/>
      <c r="AGT21" s="1747"/>
      <c r="AGU21" s="1747"/>
      <c r="AGV21" s="1747"/>
      <c r="AGW21" s="1747"/>
      <c r="AGX21" s="1747"/>
      <c r="AGY21" s="1747"/>
      <c r="AGZ21" s="1747"/>
      <c r="AHA21" s="1747"/>
      <c r="AHB21" s="1747"/>
      <c r="AHC21" s="1747"/>
      <c r="AHD21" s="1747"/>
      <c r="AHE21" s="1747"/>
      <c r="AHF21" s="1747"/>
      <c r="AHG21" s="1747"/>
      <c r="AHH21" s="1747"/>
      <c r="AHI21" s="1747"/>
      <c r="AHJ21" s="1747"/>
      <c r="AHK21" s="1747"/>
      <c r="AHL21" s="1747"/>
      <c r="AHM21" s="1747"/>
      <c r="AHN21" s="1747"/>
      <c r="AHO21" s="1747"/>
      <c r="AHP21" s="1747"/>
      <c r="AHQ21" s="1747"/>
      <c r="AHR21" s="1747"/>
      <c r="AHS21" s="1747"/>
      <c r="AHT21" s="1747"/>
      <c r="AHU21" s="1747"/>
      <c r="AHV21" s="1747"/>
      <c r="AHW21" s="1747"/>
      <c r="AHX21" s="1747"/>
      <c r="AHY21" s="1747"/>
      <c r="AHZ21" s="1747"/>
      <c r="AIA21" s="1747"/>
      <c r="AIB21" s="1747"/>
      <c r="AIC21" s="1747"/>
      <c r="AID21" s="1747"/>
      <c r="AIE21" s="1747"/>
      <c r="AIF21" s="1747"/>
      <c r="AIG21" s="1747"/>
      <c r="AIH21" s="1747"/>
      <c r="AII21" s="1747"/>
      <c r="AIJ21" s="1747"/>
      <c r="AIK21" s="1747"/>
      <c r="AIL21" s="1747"/>
      <c r="AIM21" s="1747"/>
      <c r="AIN21" s="1747"/>
      <c r="AIO21" s="1747"/>
      <c r="AIP21" s="1747"/>
      <c r="AIQ21" s="1747"/>
      <c r="AIR21" s="1747"/>
      <c r="AIS21" s="1747"/>
      <c r="AIT21" s="1747"/>
      <c r="AIU21" s="1747"/>
      <c r="AIV21" s="1747"/>
      <c r="AIW21" s="1747"/>
      <c r="AIX21" s="1747"/>
      <c r="AIY21" s="1747"/>
      <c r="AIZ21" s="1747"/>
      <c r="AJA21" s="1747"/>
      <c r="AJB21" s="1747"/>
      <c r="AJC21" s="1747"/>
      <c r="AJD21" s="1747"/>
      <c r="AJE21" s="1747"/>
      <c r="AJF21" s="1747"/>
      <c r="AJG21" s="1747"/>
      <c r="AJH21" s="1747"/>
      <c r="AJI21" s="1747"/>
      <c r="AJJ21" s="1747"/>
      <c r="AJK21" s="1747"/>
      <c r="AJL21" s="1747"/>
      <c r="AJM21" s="1747"/>
      <c r="AJN21" s="1747"/>
      <c r="AJO21" s="1747"/>
      <c r="AJP21" s="1747"/>
      <c r="AJQ21" s="1747"/>
      <c r="AJR21" s="1747"/>
      <c r="AJS21" s="1747"/>
      <c r="AJT21" s="1747"/>
      <c r="AJU21" s="1747"/>
      <c r="AJV21" s="1747"/>
      <c r="AJW21" s="1747"/>
      <c r="AJX21" s="1747"/>
      <c r="AJY21" s="1747"/>
      <c r="AJZ21" s="1747"/>
      <c r="AKA21" s="1747"/>
      <c r="AKB21" s="1747"/>
      <c r="AKC21" s="1747"/>
      <c r="AKD21" s="1747"/>
      <c r="AKE21" s="1747"/>
      <c r="AKF21" s="1747"/>
      <c r="AKG21" s="1747"/>
      <c r="AKH21" s="1747"/>
      <c r="AKI21" s="1747"/>
      <c r="AKJ21" s="1747"/>
      <c r="AKK21" s="1747"/>
      <c r="AKL21" s="1747"/>
      <c r="AKM21" s="1747"/>
      <c r="AKN21" s="1747"/>
      <c r="AKO21" s="1747"/>
      <c r="AKP21" s="1747"/>
      <c r="AKQ21" s="1747"/>
      <c r="AKR21" s="1747"/>
      <c r="AKS21" s="1747"/>
      <c r="AKT21" s="1747"/>
      <c r="AKU21" s="1747"/>
      <c r="AKV21" s="1747"/>
      <c r="AKW21" s="1747"/>
      <c r="AKX21" s="1747"/>
      <c r="AKY21" s="1747"/>
      <c r="AKZ21" s="1747"/>
      <c r="ALA21" s="1747"/>
      <c r="ALB21" s="1747"/>
      <c r="ALC21" s="1747"/>
      <c r="ALD21" s="1747"/>
      <c r="ALE21" s="1747"/>
      <c r="ALF21" s="1747"/>
      <c r="ALG21" s="1747"/>
      <c r="ALH21" s="1747"/>
      <c r="ALI21" s="1747"/>
      <c r="ALJ21" s="1747"/>
      <c r="ALK21" s="1747"/>
      <c r="ALL21" s="1747"/>
      <c r="ALM21" s="1747"/>
      <c r="ALN21" s="1747"/>
      <c r="ALO21" s="1747"/>
      <c r="ALP21" s="1747"/>
      <c r="ALQ21" s="1747"/>
      <c r="ALR21" s="1747"/>
      <c r="ALS21" s="1747"/>
      <c r="ALT21" s="1747"/>
      <c r="ALU21" s="1747"/>
      <c r="ALV21" s="1747"/>
      <c r="ALW21" s="1747"/>
      <c r="ALX21" s="1747"/>
      <c r="ALY21" s="1747"/>
      <c r="ALZ21" s="1747"/>
      <c r="AMA21" s="1747"/>
      <c r="AMB21" s="1747"/>
      <c r="AMC21" s="1747"/>
      <c r="AMD21" s="1747"/>
      <c r="AME21" s="1747"/>
      <c r="AMF21" s="1747"/>
      <c r="AMG21" s="1747"/>
      <c r="AMH21" s="1747"/>
      <c r="AMI21" s="1747"/>
      <c r="AMJ21" s="1747"/>
      <c r="AMK21" s="1747"/>
    </row>
    <row r="22" spans="1:1025" s="1750" customFormat="1" ht="30" customHeight="1">
      <c r="A22" s="1746" t="s">
        <v>3862</v>
      </c>
      <c r="B22" s="1746" t="s">
        <v>3863</v>
      </c>
      <c r="C22" s="1746" t="s">
        <v>647</v>
      </c>
      <c r="D22" s="1746" t="s">
        <v>4006</v>
      </c>
      <c r="E22" s="1746" t="s">
        <v>4007</v>
      </c>
      <c r="F22" s="1746" t="s">
        <v>4008</v>
      </c>
      <c r="G22" s="1746" t="s">
        <v>4009</v>
      </c>
      <c r="H22" s="1746"/>
      <c r="I22" s="1746"/>
      <c r="J22" s="1746"/>
      <c r="K22" s="1746"/>
      <c r="L22" s="1746"/>
      <c r="M22" s="1746"/>
      <c r="N22" s="1746"/>
      <c r="O22" s="1746"/>
      <c r="P22" s="1746" t="s">
        <v>4010</v>
      </c>
      <c r="Q22" s="1746" t="s">
        <v>4011</v>
      </c>
      <c r="R22" s="1739" t="s">
        <v>545</v>
      </c>
      <c r="S22" s="1746" t="s">
        <v>3970</v>
      </c>
      <c r="T22" s="1748" t="s">
        <v>4012</v>
      </c>
      <c r="U22" s="1746" t="s">
        <v>2504</v>
      </c>
      <c r="V22" s="1746" t="s">
        <v>3912</v>
      </c>
      <c r="W22" s="1746" t="s">
        <v>4013</v>
      </c>
      <c r="X22" s="1746" t="s">
        <v>3874</v>
      </c>
      <c r="Y22" s="1746" t="s">
        <v>3914</v>
      </c>
      <c r="Z22" s="1760" t="s">
        <v>4014</v>
      </c>
      <c r="AA22" s="1746" t="s">
        <v>1146</v>
      </c>
      <c r="AB22" s="1748" t="s">
        <v>4015</v>
      </c>
      <c r="AC22" s="1748" t="s">
        <v>4016</v>
      </c>
      <c r="AD22" s="1746" t="s">
        <v>3879</v>
      </c>
      <c r="AE22" s="1746" t="s">
        <v>3880</v>
      </c>
      <c r="AF22" s="1746" t="s">
        <v>3881</v>
      </c>
      <c r="AG22" s="1746"/>
      <c r="AH22" s="1746"/>
      <c r="AI22" s="1746"/>
      <c r="AJ22" s="1746"/>
      <c r="AK22" s="1746"/>
      <c r="AL22" s="1746">
        <v>1</v>
      </c>
      <c r="AM22" s="1746"/>
      <c r="AN22" s="1746"/>
      <c r="AO22" s="1739">
        <v>30000000</v>
      </c>
      <c r="AP22" s="1746" t="s">
        <v>4234</v>
      </c>
      <c r="AQ22" s="1746"/>
      <c r="AR22" s="1746"/>
      <c r="AS22" s="1746"/>
      <c r="AT22" s="1746"/>
      <c r="AU22" s="1746"/>
      <c r="AV22" s="1746"/>
      <c r="AW22" s="1746"/>
      <c r="AX22" s="1746"/>
      <c r="AY22" s="1746"/>
      <c r="AZ22" s="1746"/>
      <c r="BA22" s="1746" t="s">
        <v>3907</v>
      </c>
      <c r="BB22" s="1747"/>
      <c r="BC22" s="1747"/>
      <c r="BD22" s="1747"/>
      <c r="BE22" s="1747"/>
      <c r="BF22" s="1747"/>
      <c r="BG22" s="1747"/>
      <c r="BH22" s="1747"/>
      <c r="BI22" s="1747"/>
      <c r="BJ22" s="1747"/>
      <c r="BK22" s="1747"/>
      <c r="BL22" s="1747"/>
      <c r="BM22" s="1747"/>
      <c r="BN22" s="1747"/>
      <c r="BO22" s="1747"/>
      <c r="BP22" s="1747"/>
      <c r="BQ22" s="1747"/>
      <c r="BR22" s="1747"/>
      <c r="BS22" s="1747"/>
      <c r="BT22" s="1747"/>
      <c r="BU22" s="1747"/>
      <c r="BV22" s="1747"/>
      <c r="BW22" s="1747"/>
      <c r="BX22" s="1747"/>
      <c r="BY22" s="1747"/>
      <c r="BZ22" s="1747"/>
      <c r="CA22" s="1747"/>
      <c r="CB22" s="1747"/>
      <c r="CC22" s="1747"/>
      <c r="CD22" s="1747"/>
      <c r="CE22" s="1747"/>
      <c r="CF22" s="1747"/>
      <c r="CG22" s="1747"/>
      <c r="CH22" s="1747"/>
      <c r="CI22" s="1747"/>
      <c r="CJ22" s="1747"/>
      <c r="CK22" s="1747"/>
      <c r="CL22" s="1747"/>
      <c r="CM22" s="1747"/>
      <c r="CN22" s="1747"/>
      <c r="CO22" s="1747"/>
      <c r="CP22" s="1747"/>
      <c r="CQ22" s="1747"/>
      <c r="CR22" s="1747"/>
      <c r="CS22" s="1747"/>
      <c r="CT22" s="1747"/>
      <c r="CU22" s="1747"/>
      <c r="CV22" s="1747"/>
      <c r="CW22" s="1747"/>
      <c r="CX22" s="1747"/>
      <c r="CY22" s="1747"/>
      <c r="CZ22" s="1747"/>
      <c r="DA22" s="1747"/>
      <c r="DB22" s="1747"/>
      <c r="DC22" s="1747"/>
      <c r="DD22" s="1747"/>
      <c r="DE22" s="1747"/>
      <c r="DF22" s="1747"/>
      <c r="DG22" s="1747"/>
      <c r="DH22" s="1747"/>
      <c r="DI22" s="1747"/>
      <c r="DJ22" s="1747"/>
      <c r="DK22" s="1747"/>
      <c r="DL22" s="1747"/>
      <c r="DM22" s="1747"/>
      <c r="DN22" s="1747"/>
      <c r="DO22" s="1747"/>
      <c r="DP22" s="1747"/>
      <c r="DQ22" s="1747"/>
      <c r="DR22" s="1747"/>
      <c r="DS22" s="1747"/>
      <c r="DT22" s="1747"/>
      <c r="DU22" s="1747"/>
      <c r="DV22" s="1747"/>
      <c r="DW22" s="1747"/>
      <c r="DX22" s="1747"/>
      <c r="DY22" s="1747"/>
      <c r="DZ22" s="1747"/>
      <c r="EA22" s="1747"/>
      <c r="EB22" s="1747"/>
      <c r="EC22" s="1747"/>
      <c r="ED22" s="1747"/>
      <c r="EE22" s="1747"/>
      <c r="EF22" s="1747"/>
      <c r="EG22" s="1747"/>
      <c r="EH22" s="1747"/>
      <c r="EI22" s="1747"/>
      <c r="EJ22" s="1747"/>
      <c r="EK22" s="1747"/>
      <c r="EL22" s="1747"/>
      <c r="EM22" s="1747"/>
      <c r="EN22" s="1747"/>
      <c r="EO22" s="1747"/>
      <c r="EP22" s="1747"/>
      <c r="EQ22" s="1747"/>
      <c r="ER22" s="1747"/>
      <c r="ES22" s="1747"/>
      <c r="ET22" s="1747"/>
      <c r="EU22" s="1747"/>
      <c r="EV22" s="1747"/>
      <c r="EW22" s="1747"/>
      <c r="EX22" s="1747"/>
      <c r="EY22" s="1747"/>
      <c r="EZ22" s="1747"/>
      <c r="FA22" s="1747"/>
      <c r="FB22" s="1747"/>
      <c r="FC22" s="1747"/>
      <c r="FD22" s="1747"/>
      <c r="FE22" s="1747"/>
      <c r="FF22" s="1747"/>
      <c r="FG22" s="1747"/>
      <c r="FH22" s="1747"/>
      <c r="FI22" s="1747"/>
      <c r="FJ22" s="1747"/>
      <c r="FK22" s="1747"/>
      <c r="FL22" s="1747"/>
      <c r="FM22" s="1747"/>
      <c r="FN22" s="1747"/>
      <c r="FO22" s="1747"/>
      <c r="FP22" s="1747"/>
      <c r="FQ22" s="1747"/>
      <c r="FR22" s="1747"/>
      <c r="FS22" s="1747"/>
      <c r="FT22" s="1747"/>
      <c r="FU22" s="1747"/>
      <c r="FV22" s="1747"/>
      <c r="FW22" s="1747"/>
      <c r="FX22" s="1747"/>
      <c r="FY22" s="1747"/>
      <c r="FZ22" s="1747"/>
      <c r="GA22" s="1747"/>
      <c r="GB22" s="1747"/>
      <c r="GC22" s="1747"/>
      <c r="GD22" s="1747"/>
      <c r="GE22" s="1747"/>
      <c r="GF22" s="1747"/>
      <c r="GG22" s="1747"/>
      <c r="GH22" s="1747"/>
      <c r="GI22" s="1747"/>
      <c r="GJ22" s="1747"/>
      <c r="GK22" s="1747"/>
      <c r="GL22" s="1747"/>
      <c r="GM22" s="1747"/>
      <c r="GN22" s="1747"/>
      <c r="GO22" s="1747"/>
      <c r="GP22" s="1747"/>
      <c r="GQ22" s="1747"/>
      <c r="GR22" s="1747"/>
      <c r="GS22" s="1747"/>
      <c r="GT22" s="1747"/>
      <c r="GU22" s="1747"/>
      <c r="GV22" s="1747"/>
      <c r="GW22" s="1747"/>
      <c r="GX22" s="1747"/>
      <c r="GY22" s="1747"/>
      <c r="GZ22" s="1747"/>
      <c r="HA22" s="1747"/>
      <c r="HB22" s="1747"/>
      <c r="HC22" s="1747"/>
      <c r="HD22" s="1747"/>
      <c r="HE22" s="1747"/>
      <c r="HF22" s="1747"/>
      <c r="HG22" s="1747"/>
      <c r="HH22" s="1747"/>
      <c r="HI22" s="1747"/>
      <c r="HJ22" s="1747"/>
      <c r="HK22" s="1747"/>
      <c r="HL22" s="1747"/>
      <c r="HM22" s="1747"/>
      <c r="HN22" s="1747"/>
      <c r="HO22" s="1747"/>
      <c r="HP22" s="1747"/>
      <c r="HQ22" s="1747"/>
      <c r="HR22" s="1747"/>
      <c r="HS22" s="1747"/>
      <c r="HT22" s="1747"/>
      <c r="HU22" s="1747"/>
      <c r="HV22" s="1747"/>
      <c r="HW22" s="1747"/>
      <c r="HX22" s="1747"/>
      <c r="HY22" s="1747"/>
      <c r="HZ22" s="1747"/>
      <c r="IA22" s="1747"/>
      <c r="IB22" s="1747"/>
      <c r="IC22" s="1747"/>
      <c r="ID22" s="1747"/>
      <c r="IE22" s="1747"/>
      <c r="IF22" s="1747"/>
      <c r="IG22" s="1747"/>
      <c r="IH22" s="1747"/>
      <c r="II22" s="1747"/>
      <c r="IJ22" s="1747"/>
      <c r="IK22" s="1747"/>
      <c r="IL22" s="1747"/>
      <c r="IM22" s="1747"/>
      <c r="IN22" s="1747"/>
      <c r="IO22" s="1747"/>
      <c r="IP22" s="1747"/>
      <c r="IQ22" s="1747"/>
      <c r="IR22" s="1747"/>
      <c r="IS22" s="1747"/>
      <c r="IT22" s="1747"/>
      <c r="IU22" s="1747"/>
      <c r="IV22" s="1747"/>
      <c r="IW22" s="1747"/>
      <c r="IX22" s="1747"/>
      <c r="IY22" s="1747"/>
      <c r="IZ22" s="1747"/>
      <c r="JA22" s="1747"/>
      <c r="JB22" s="1747"/>
      <c r="JC22" s="1747"/>
      <c r="JD22" s="1747"/>
      <c r="JE22" s="1747"/>
      <c r="JF22" s="1747"/>
      <c r="JG22" s="1747"/>
      <c r="JH22" s="1747"/>
      <c r="JI22" s="1747"/>
      <c r="JJ22" s="1747"/>
      <c r="JK22" s="1747"/>
      <c r="JL22" s="1747"/>
      <c r="JM22" s="1747"/>
      <c r="JN22" s="1747"/>
      <c r="JO22" s="1747"/>
      <c r="JP22" s="1747"/>
      <c r="JQ22" s="1747"/>
      <c r="JR22" s="1747"/>
      <c r="JS22" s="1747"/>
      <c r="JT22" s="1747"/>
      <c r="JU22" s="1747"/>
      <c r="JV22" s="1747"/>
      <c r="JW22" s="1747"/>
      <c r="JX22" s="1747"/>
      <c r="JY22" s="1747"/>
      <c r="JZ22" s="1747"/>
      <c r="KA22" s="1747"/>
      <c r="KB22" s="1747"/>
      <c r="KC22" s="1747"/>
      <c r="KD22" s="1747"/>
      <c r="KE22" s="1747"/>
      <c r="KF22" s="1747"/>
      <c r="KG22" s="1747"/>
      <c r="KH22" s="1747"/>
      <c r="KI22" s="1747"/>
      <c r="KJ22" s="1747"/>
      <c r="KK22" s="1747"/>
      <c r="KL22" s="1747"/>
      <c r="KM22" s="1747"/>
      <c r="KN22" s="1747"/>
      <c r="KO22" s="1747"/>
      <c r="KP22" s="1747"/>
      <c r="KQ22" s="1747"/>
      <c r="KR22" s="1747"/>
      <c r="KS22" s="1747"/>
      <c r="KT22" s="1747"/>
      <c r="KU22" s="1747"/>
      <c r="KV22" s="1747"/>
      <c r="KW22" s="1747"/>
      <c r="KX22" s="1747"/>
      <c r="KY22" s="1747"/>
      <c r="KZ22" s="1747"/>
      <c r="LA22" s="1747"/>
      <c r="LB22" s="1747"/>
      <c r="LC22" s="1747"/>
      <c r="LD22" s="1747"/>
      <c r="LE22" s="1747"/>
      <c r="LF22" s="1747"/>
      <c r="LG22" s="1747"/>
      <c r="LH22" s="1747"/>
      <c r="LI22" s="1747"/>
      <c r="LJ22" s="1747"/>
      <c r="LK22" s="1747"/>
      <c r="LL22" s="1747"/>
      <c r="LM22" s="1747"/>
      <c r="LN22" s="1747"/>
      <c r="LO22" s="1747"/>
      <c r="LP22" s="1747"/>
      <c r="LQ22" s="1747"/>
      <c r="LR22" s="1747"/>
      <c r="LS22" s="1747"/>
      <c r="LT22" s="1747"/>
      <c r="LU22" s="1747"/>
      <c r="LV22" s="1747"/>
      <c r="LW22" s="1747"/>
      <c r="LX22" s="1747"/>
      <c r="LY22" s="1747"/>
      <c r="LZ22" s="1747"/>
      <c r="MA22" s="1747"/>
      <c r="MB22" s="1747"/>
      <c r="MC22" s="1747"/>
      <c r="MD22" s="1747"/>
      <c r="ME22" s="1747"/>
      <c r="MF22" s="1747"/>
      <c r="MG22" s="1747"/>
      <c r="MH22" s="1747"/>
      <c r="MI22" s="1747"/>
      <c r="MJ22" s="1747"/>
      <c r="MK22" s="1747"/>
      <c r="ML22" s="1747"/>
      <c r="MM22" s="1747"/>
      <c r="MN22" s="1747"/>
      <c r="MO22" s="1747"/>
      <c r="MP22" s="1747"/>
      <c r="MQ22" s="1747"/>
      <c r="MR22" s="1747"/>
      <c r="MS22" s="1747"/>
      <c r="MT22" s="1747"/>
      <c r="MU22" s="1747"/>
      <c r="MV22" s="1747"/>
      <c r="MW22" s="1747"/>
      <c r="MX22" s="1747"/>
      <c r="MY22" s="1747"/>
      <c r="MZ22" s="1747"/>
      <c r="NA22" s="1747"/>
      <c r="NB22" s="1747"/>
      <c r="NC22" s="1747"/>
      <c r="ND22" s="1747"/>
      <c r="NE22" s="1747"/>
      <c r="NF22" s="1747"/>
      <c r="NG22" s="1747"/>
      <c r="NH22" s="1747"/>
      <c r="NI22" s="1747"/>
      <c r="NJ22" s="1747"/>
      <c r="NK22" s="1747"/>
      <c r="NL22" s="1747"/>
      <c r="NM22" s="1747"/>
      <c r="NN22" s="1747"/>
      <c r="NO22" s="1747"/>
      <c r="NP22" s="1747"/>
      <c r="NQ22" s="1747"/>
      <c r="NR22" s="1747"/>
      <c r="NS22" s="1747"/>
      <c r="NT22" s="1747"/>
      <c r="NU22" s="1747"/>
      <c r="NV22" s="1747"/>
      <c r="NW22" s="1747"/>
      <c r="NX22" s="1747"/>
      <c r="NY22" s="1747"/>
      <c r="NZ22" s="1747"/>
      <c r="OA22" s="1747"/>
      <c r="OB22" s="1747"/>
      <c r="OC22" s="1747"/>
      <c r="OD22" s="1747"/>
      <c r="OE22" s="1747"/>
      <c r="OF22" s="1747"/>
      <c r="OG22" s="1747"/>
      <c r="OH22" s="1747"/>
      <c r="OI22" s="1747"/>
      <c r="OJ22" s="1747"/>
      <c r="OK22" s="1747"/>
      <c r="OL22" s="1747"/>
      <c r="OM22" s="1747"/>
      <c r="ON22" s="1747"/>
      <c r="OO22" s="1747"/>
      <c r="OP22" s="1747"/>
      <c r="OQ22" s="1747"/>
      <c r="OR22" s="1747"/>
      <c r="OS22" s="1747"/>
      <c r="OT22" s="1747"/>
      <c r="OU22" s="1747"/>
      <c r="OV22" s="1747"/>
      <c r="OW22" s="1747"/>
      <c r="OX22" s="1747"/>
      <c r="OY22" s="1747"/>
      <c r="OZ22" s="1747"/>
      <c r="PA22" s="1747"/>
      <c r="PB22" s="1747"/>
      <c r="PC22" s="1747"/>
      <c r="PD22" s="1747"/>
      <c r="PE22" s="1747"/>
      <c r="PF22" s="1747"/>
      <c r="PG22" s="1747"/>
      <c r="PH22" s="1747"/>
      <c r="PI22" s="1747"/>
      <c r="PJ22" s="1747"/>
      <c r="PK22" s="1747"/>
      <c r="PL22" s="1747"/>
      <c r="PM22" s="1747"/>
      <c r="PN22" s="1747"/>
      <c r="PO22" s="1747"/>
      <c r="PP22" s="1747"/>
      <c r="PQ22" s="1747"/>
      <c r="PR22" s="1747"/>
      <c r="PS22" s="1747"/>
      <c r="PT22" s="1747"/>
      <c r="PU22" s="1747"/>
      <c r="PV22" s="1747"/>
      <c r="PW22" s="1747"/>
      <c r="PX22" s="1747"/>
      <c r="PY22" s="1747"/>
      <c r="PZ22" s="1747"/>
      <c r="QA22" s="1747"/>
      <c r="QB22" s="1747"/>
      <c r="QC22" s="1747"/>
      <c r="QD22" s="1747"/>
      <c r="QE22" s="1747"/>
      <c r="QF22" s="1747"/>
      <c r="QG22" s="1747"/>
      <c r="QH22" s="1747"/>
      <c r="QI22" s="1747"/>
      <c r="QJ22" s="1747"/>
      <c r="QK22" s="1747"/>
      <c r="QL22" s="1747"/>
      <c r="QM22" s="1747"/>
      <c r="QN22" s="1747"/>
      <c r="QO22" s="1747"/>
      <c r="QP22" s="1747"/>
      <c r="QQ22" s="1747"/>
      <c r="QR22" s="1747"/>
      <c r="QS22" s="1747"/>
      <c r="QT22" s="1747"/>
      <c r="QU22" s="1747"/>
      <c r="QV22" s="1747"/>
      <c r="QW22" s="1747"/>
      <c r="QX22" s="1747"/>
      <c r="QY22" s="1747"/>
      <c r="QZ22" s="1747"/>
      <c r="RA22" s="1747"/>
      <c r="RB22" s="1747"/>
      <c r="RC22" s="1747"/>
      <c r="RD22" s="1747"/>
      <c r="RE22" s="1747"/>
      <c r="RF22" s="1747"/>
      <c r="RG22" s="1747"/>
      <c r="RH22" s="1747"/>
      <c r="RI22" s="1747"/>
      <c r="RJ22" s="1747"/>
      <c r="RK22" s="1747"/>
      <c r="RL22" s="1747"/>
      <c r="RM22" s="1747"/>
      <c r="RN22" s="1747"/>
      <c r="RO22" s="1747"/>
      <c r="RP22" s="1747"/>
      <c r="RQ22" s="1747"/>
      <c r="RR22" s="1747"/>
      <c r="RS22" s="1747"/>
      <c r="RT22" s="1747"/>
      <c r="RU22" s="1747"/>
      <c r="RV22" s="1747"/>
      <c r="RW22" s="1747"/>
      <c r="RX22" s="1747"/>
      <c r="RY22" s="1747"/>
      <c r="RZ22" s="1747"/>
      <c r="SA22" s="1747"/>
      <c r="SB22" s="1747"/>
      <c r="SC22" s="1747"/>
      <c r="SD22" s="1747"/>
      <c r="SE22" s="1747"/>
      <c r="SF22" s="1747"/>
      <c r="SG22" s="1747"/>
      <c r="SH22" s="1747"/>
      <c r="SI22" s="1747"/>
      <c r="SJ22" s="1747"/>
      <c r="SK22" s="1747"/>
      <c r="SL22" s="1747"/>
      <c r="SM22" s="1747"/>
      <c r="SN22" s="1747"/>
      <c r="SO22" s="1747"/>
      <c r="SP22" s="1747"/>
      <c r="SQ22" s="1747"/>
      <c r="SR22" s="1747"/>
      <c r="SS22" s="1747"/>
      <c r="ST22" s="1747"/>
      <c r="SU22" s="1747"/>
      <c r="SV22" s="1747"/>
      <c r="SW22" s="1747"/>
      <c r="SX22" s="1747"/>
      <c r="SY22" s="1747"/>
      <c r="SZ22" s="1747"/>
      <c r="TA22" s="1747"/>
      <c r="TB22" s="1747"/>
      <c r="TC22" s="1747"/>
      <c r="TD22" s="1747"/>
      <c r="TE22" s="1747"/>
      <c r="TF22" s="1747"/>
      <c r="TG22" s="1747"/>
      <c r="TH22" s="1747"/>
      <c r="TI22" s="1747"/>
      <c r="TJ22" s="1747"/>
      <c r="TK22" s="1747"/>
      <c r="TL22" s="1747"/>
      <c r="TM22" s="1747"/>
      <c r="TN22" s="1747"/>
      <c r="TO22" s="1747"/>
      <c r="TP22" s="1747"/>
      <c r="TQ22" s="1747"/>
      <c r="TR22" s="1747"/>
      <c r="TS22" s="1747"/>
      <c r="TT22" s="1747"/>
      <c r="TU22" s="1747"/>
      <c r="TV22" s="1747"/>
      <c r="TW22" s="1747"/>
      <c r="TX22" s="1747"/>
      <c r="TY22" s="1747"/>
      <c r="TZ22" s="1747"/>
      <c r="UA22" s="1747"/>
      <c r="UB22" s="1747"/>
      <c r="UC22" s="1747"/>
      <c r="UD22" s="1747"/>
      <c r="UE22" s="1747"/>
      <c r="UF22" s="1747"/>
      <c r="UG22" s="1747"/>
      <c r="UH22" s="1747"/>
      <c r="UI22" s="1747"/>
      <c r="UJ22" s="1747"/>
      <c r="UK22" s="1747"/>
      <c r="UL22" s="1747"/>
      <c r="UM22" s="1747"/>
      <c r="UN22" s="1747"/>
      <c r="UO22" s="1747"/>
      <c r="UP22" s="1747"/>
      <c r="UQ22" s="1747"/>
      <c r="UR22" s="1747"/>
      <c r="US22" s="1747"/>
      <c r="UT22" s="1747"/>
      <c r="UU22" s="1747"/>
      <c r="UV22" s="1747"/>
      <c r="UW22" s="1747"/>
      <c r="UX22" s="1747"/>
      <c r="UY22" s="1747"/>
      <c r="UZ22" s="1747"/>
      <c r="VA22" s="1747"/>
      <c r="VB22" s="1747"/>
      <c r="VC22" s="1747"/>
      <c r="VD22" s="1747"/>
      <c r="VE22" s="1747"/>
      <c r="VF22" s="1747"/>
      <c r="VG22" s="1747"/>
      <c r="VH22" s="1747"/>
      <c r="VI22" s="1747"/>
      <c r="VJ22" s="1747"/>
      <c r="VK22" s="1747"/>
      <c r="VL22" s="1747"/>
      <c r="VM22" s="1747"/>
      <c r="VN22" s="1747"/>
      <c r="VO22" s="1747"/>
      <c r="VP22" s="1747"/>
      <c r="VQ22" s="1747"/>
      <c r="VR22" s="1747"/>
      <c r="VS22" s="1747"/>
      <c r="VT22" s="1747"/>
      <c r="VU22" s="1747"/>
      <c r="VV22" s="1747"/>
      <c r="VW22" s="1747"/>
      <c r="VX22" s="1747"/>
      <c r="VY22" s="1747"/>
      <c r="VZ22" s="1747"/>
      <c r="WA22" s="1747"/>
      <c r="WB22" s="1747"/>
      <c r="WC22" s="1747"/>
      <c r="WD22" s="1747"/>
      <c r="WE22" s="1747"/>
      <c r="WF22" s="1747"/>
      <c r="WG22" s="1747"/>
      <c r="WH22" s="1747"/>
      <c r="WI22" s="1747"/>
      <c r="WJ22" s="1747"/>
      <c r="WK22" s="1747"/>
      <c r="WL22" s="1747"/>
      <c r="WM22" s="1747"/>
      <c r="WN22" s="1747"/>
      <c r="WO22" s="1747"/>
      <c r="WP22" s="1747"/>
      <c r="WQ22" s="1747"/>
      <c r="WR22" s="1747"/>
      <c r="WS22" s="1747"/>
      <c r="WT22" s="1747"/>
      <c r="WU22" s="1747"/>
      <c r="WV22" s="1747"/>
      <c r="WW22" s="1747"/>
      <c r="WX22" s="1747"/>
      <c r="WY22" s="1747"/>
      <c r="WZ22" s="1747"/>
      <c r="XA22" s="1747"/>
      <c r="XB22" s="1747"/>
      <c r="XC22" s="1747"/>
      <c r="XD22" s="1747"/>
      <c r="XE22" s="1747"/>
      <c r="XF22" s="1747"/>
      <c r="XG22" s="1747"/>
      <c r="XH22" s="1747"/>
      <c r="XI22" s="1747"/>
      <c r="XJ22" s="1747"/>
      <c r="XK22" s="1747"/>
      <c r="XL22" s="1747"/>
      <c r="XM22" s="1747"/>
      <c r="XN22" s="1747"/>
      <c r="XO22" s="1747"/>
      <c r="XP22" s="1747"/>
      <c r="XQ22" s="1747"/>
      <c r="XR22" s="1747"/>
      <c r="XS22" s="1747"/>
      <c r="XT22" s="1747"/>
      <c r="XU22" s="1747"/>
      <c r="XV22" s="1747"/>
      <c r="XW22" s="1747"/>
      <c r="XX22" s="1747"/>
      <c r="XY22" s="1747"/>
      <c r="XZ22" s="1747"/>
      <c r="YA22" s="1747"/>
      <c r="YB22" s="1747"/>
      <c r="YC22" s="1747"/>
      <c r="YD22" s="1747"/>
      <c r="YE22" s="1747"/>
      <c r="YF22" s="1747"/>
      <c r="YG22" s="1747"/>
      <c r="YH22" s="1747"/>
      <c r="YI22" s="1747"/>
      <c r="YJ22" s="1747"/>
      <c r="YK22" s="1747"/>
      <c r="YL22" s="1747"/>
      <c r="YM22" s="1747"/>
      <c r="YN22" s="1747"/>
      <c r="YO22" s="1747"/>
      <c r="YP22" s="1747"/>
      <c r="YQ22" s="1747"/>
      <c r="YR22" s="1747"/>
      <c r="YS22" s="1747"/>
      <c r="YT22" s="1747"/>
      <c r="YU22" s="1747"/>
      <c r="YV22" s="1747"/>
      <c r="YW22" s="1747"/>
      <c r="YX22" s="1747"/>
      <c r="YY22" s="1747"/>
      <c r="YZ22" s="1747"/>
      <c r="ZA22" s="1747"/>
      <c r="ZB22" s="1747"/>
      <c r="ZC22" s="1747"/>
      <c r="ZD22" s="1747"/>
      <c r="ZE22" s="1747"/>
      <c r="ZF22" s="1747"/>
      <c r="ZG22" s="1747"/>
      <c r="ZH22" s="1747"/>
      <c r="ZI22" s="1747"/>
      <c r="ZJ22" s="1747"/>
      <c r="ZK22" s="1747"/>
      <c r="ZL22" s="1747"/>
      <c r="ZM22" s="1747"/>
      <c r="ZN22" s="1747"/>
      <c r="ZO22" s="1747"/>
      <c r="ZP22" s="1747"/>
      <c r="ZQ22" s="1747"/>
      <c r="ZR22" s="1747"/>
      <c r="ZS22" s="1747"/>
      <c r="ZT22" s="1747"/>
      <c r="ZU22" s="1747"/>
      <c r="ZV22" s="1747"/>
      <c r="ZW22" s="1747"/>
      <c r="ZX22" s="1747"/>
      <c r="ZY22" s="1747"/>
      <c r="ZZ22" s="1747"/>
      <c r="AAA22" s="1747"/>
      <c r="AAB22" s="1747"/>
      <c r="AAC22" s="1747"/>
      <c r="AAD22" s="1747"/>
      <c r="AAE22" s="1747"/>
      <c r="AAF22" s="1747"/>
      <c r="AAG22" s="1747"/>
      <c r="AAH22" s="1747"/>
      <c r="AAI22" s="1747"/>
      <c r="AAJ22" s="1747"/>
      <c r="AAK22" s="1747"/>
      <c r="AAL22" s="1747"/>
      <c r="AAM22" s="1747"/>
      <c r="AAN22" s="1747"/>
      <c r="AAO22" s="1747"/>
      <c r="AAP22" s="1747"/>
      <c r="AAQ22" s="1747"/>
      <c r="AAR22" s="1747"/>
      <c r="AAS22" s="1747"/>
      <c r="AAT22" s="1747"/>
      <c r="AAU22" s="1747"/>
      <c r="AAV22" s="1747"/>
      <c r="AAW22" s="1747"/>
      <c r="AAX22" s="1747"/>
      <c r="AAY22" s="1747"/>
      <c r="AAZ22" s="1747"/>
      <c r="ABA22" s="1747"/>
      <c r="ABB22" s="1747"/>
      <c r="ABC22" s="1747"/>
      <c r="ABD22" s="1747"/>
      <c r="ABE22" s="1747"/>
      <c r="ABF22" s="1747"/>
      <c r="ABG22" s="1747"/>
      <c r="ABH22" s="1747"/>
      <c r="ABI22" s="1747"/>
      <c r="ABJ22" s="1747"/>
      <c r="ABK22" s="1747"/>
      <c r="ABL22" s="1747"/>
      <c r="ABM22" s="1747"/>
      <c r="ABN22" s="1747"/>
      <c r="ABO22" s="1747"/>
      <c r="ABP22" s="1747"/>
      <c r="ABQ22" s="1747"/>
      <c r="ABR22" s="1747"/>
      <c r="ABS22" s="1747"/>
      <c r="ABT22" s="1747"/>
      <c r="ABU22" s="1747"/>
      <c r="ABV22" s="1747"/>
      <c r="ABW22" s="1747"/>
      <c r="ABX22" s="1747"/>
      <c r="ABY22" s="1747"/>
      <c r="ABZ22" s="1747"/>
      <c r="ACA22" s="1747"/>
      <c r="ACB22" s="1747"/>
      <c r="ACC22" s="1747"/>
      <c r="ACD22" s="1747"/>
      <c r="ACE22" s="1747"/>
      <c r="ACF22" s="1747"/>
      <c r="ACG22" s="1747"/>
      <c r="ACH22" s="1747"/>
      <c r="ACI22" s="1747"/>
      <c r="ACJ22" s="1747"/>
      <c r="ACK22" s="1747"/>
      <c r="ACL22" s="1747"/>
      <c r="ACM22" s="1747"/>
      <c r="ACN22" s="1747"/>
      <c r="ACO22" s="1747"/>
      <c r="ACP22" s="1747"/>
      <c r="ACQ22" s="1747"/>
      <c r="ACR22" s="1747"/>
      <c r="ACS22" s="1747"/>
      <c r="ACT22" s="1747"/>
      <c r="ACU22" s="1747"/>
      <c r="ACV22" s="1747"/>
      <c r="ACW22" s="1747"/>
      <c r="ACX22" s="1747"/>
      <c r="ACY22" s="1747"/>
      <c r="ACZ22" s="1747"/>
      <c r="ADA22" s="1747"/>
      <c r="ADB22" s="1747"/>
      <c r="ADC22" s="1747"/>
      <c r="ADD22" s="1747"/>
      <c r="ADE22" s="1747"/>
      <c r="ADF22" s="1747"/>
      <c r="ADG22" s="1747"/>
      <c r="ADH22" s="1747"/>
      <c r="ADI22" s="1747"/>
      <c r="ADJ22" s="1747"/>
      <c r="ADK22" s="1747"/>
      <c r="ADL22" s="1747"/>
      <c r="ADM22" s="1747"/>
      <c r="ADN22" s="1747"/>
      <c r="ADO22" s="1747"/>
      <c r="ADP22" s="1747"/>
      <c r="ADQ22" s="1747"/>
      <c r="ADR22" s="1747"/>
      <c r="ADS22" s="1747"/>
      <c r="ADT22" s="1747"/>
      <c r="ADU22" s="1747"/>
      <c r="ADV22" s="1747"/>
      <c r="ADW22" s="1747"/>
      <c r="ADX22" s="1747"/>
      <c r="ADY22" s="1747"/>
      <c r="ADZ22" s="1747"/>
      <c r="AEA22" s="1747"/>
      <c r="AEB22" s="1747"/>
      <c r="AEC22" s="1747"/>
      <c r="AED22" s="1747"/>
      <c r="AEE22" s="1747"/>
      <c r="AEF22" s="1747"/>
      <c r="AEG22" s="1747"/>
      <c r="AEH22" s="1747"/>
      <c r="AEI22" s="1747"/>
      <c r="AEJ22" s="1747"/>
      <c r="AEK22" s="1747"/>
      <c r="AEL22" s="1747"/>
      <c r="AEM22" s="1747"/>
      <c r="AEN22" s="1747"/>
      <c r="AEO22" s="1747"/>
      <c r="AEP22" s="1747"/>
      <c r="AEQ22" s="1747"/>
      <c r="AER22" s="1747"/>
      <c r="AES22" s="1747"/>
      <c r="AET22" s="1747"/>
      <c r="AEU22" s="1747"/>
      <c r="AEV22" s="1747"/>
      <c r="AEW22" s="1747"/>
      <c r="AEX22" s="1747"/>
      <c r="AEY22" s="1747"/>
      <c r="AEZ22" s="1747"/>
      <c r="AFA22" s="1747"/>
      <c r="AFB22" s="1747"/>
      <c r="AFC22" s="1747"/>
      <c r="AFD22" s="1747"/>
      <c r="AFE22" s="1747"/>
      <c r="AFF22" s="1747"/>
      <c r="AFG22" s="1747"/>
      <c r="AFH22" s="1747"/>
      <c r="AFI22" s="1747"/>
      <c r="AFJ22" s="1747"/>
      <c r="AFK22" s="1747"/>
      <c r="AFL22" s="1747"/>
      <c r="AFM22" s="1747"/>
      <c r="AFN22" s="1747"/>
      <c r="AFO22" s="1747"/>
      <c r="AFP22" s="1747"/>
      <c r="AFQ22" s="1747"/>
      <c r="AFR22" s="1747"/>
      <c r="AFS22" s="1747"/>
      <c r="AFT22" s="1747"/>
      <c r="AFU22" s="1747"/>
      <c r="AFV22" s="1747"/>
      <c r="AFW22" s="1747"/>
      <c r="AFX22" s="1747"/>
      <c r="AFY22" s="1747"/>
      <c r="AFZ22" s="1747"/>
      <c r="AGA22" s="1747"/>
      <c r="AGB22" s="1747"/>
      <c r="AGC22" s="1747"/>
      <c r="AGD22" s="1747"/>
      <c r="AGE22" s="1747"/>
      <c r="AGF22" s="1747"/>
      <c r="AGG22" s="1747"/>
      <c r="AGH22" s="1747"/>
      <c r="AGI22" s="1747"/>
      <c r="AGJ22" s="1747"/>
      <c r="AGK22" s="1747"/>
      <c r="AGL22" s="1747"/>
      <c r="AGM22" s="1747"/>
      <c r="AGN22" s="1747"/>
      <c r="AGO22" s="1747"/>
      <c r="AGP22" s="1747"/>
      <c r="AGQ22" s="1747"/>
      <c r="AGR22" s="1747"/>
      <c r="AGS22" s="1747"/>
      <c r="AGT22" s="1747"/>
      <c r="AGU22" s="1747"/>
      <c r="AGV22" s="1747"/>
      <c r="AGW22" s="1747"/>
      <c r="AGX22" s="1747"/>
      <c r="AGY22" s="1747"/>
      <c r="AGZ22" s="1747"/>
      <c r="AHA22" s="1747"/>
      <c r="AHB22" s="1747"/>
      <c r="AHC22" s="1747"/>
      <c r="AHD22" s="1747"/>
      <c r="AHE22" s="1747"/>
      <c r="AHF22" s="1747"/>
      <c r="AHG22" s="1747"/>
      <c r="AHH22" s="1747"/>
      <c r="AHI22" s="1747"/>
      <c r="AHJ22" s="1747"/>
      <c r="AHK22" s="1747"/>
      <c r="AHL22" s="1747"/>
      <c r="AHM22" s="1747"/>
      <c r="AHN22" s="1747"/>
      <c r="AHO22" s="1747"/>
      <c r="AHP22" s="1747"/>
      <c r="AHQ22" s="1747"/>
      <c r="AHR22" s="1747"/>
      <c r="AHS22" s="1747"/>
      <c r="AHT22" s="1747"/>
      <c r="AHU22" s="1747"/>
      <c r="AHV22" s="1747"/>
      <c r="AHW22" s="1747"/>
      <c r="AHX22" s="1747"/>
      <c r="AHY22" s="1747"/>
      <c r="AHZ22" s="1747"/>
      <c r="AIA22" s="1747"/>
      <c r="AIB22" s="1747"/>
      <c r="AIC22" s="1747"/>
      <c r="AID22" s="1747"/>
      <c r="AIE22" s="1747"/>
      <c r="AIF22" s="1747"/>
      <c r="AIG22" s="1747"/>
      <c r="AIH22" s="1747"/>
      <c r="AII22" s="1747"/>
      <c r="AIJ22" s="1747"/>
      <c r="AIK22" s="1747"/>
      <c r="AIL22" s="1747"/>
      <c r="AIM22" s="1747"/>
      <c r="AIN22" s="1747"/>
      <c r="AIO22" s="1747"/>
      <c r="AIP22" s="1747"/>
      <c r="AIQ22" s="1747"/>
      <c r="AIR22" s="1747"/>
      <c r="AIS22" s="1747"/>
      <c r="AIT22" s="1747"/>
      <c r="AIU22" s="1747"/>
      <c r="AIV22" s="1747"/>
      <c r="AIW22" s="1747"/>
      <c r="AIX22" s="1747"/>
      <c r="AIY22" s="1747"/>
      <c r="AIZ22" s="1747"/>
      <c r="AJA22" s="1747"/>
      <c r="AJB22" s="1747"/>
      <c r="AJC22" s="1747"/>
      <c r="AJD22" s="1747"/>
      <c r="AJE22" s="1747"/>
      <c r="AJF22" s="1747"/>
      <c r="AJG22" s="1747"/>
      <c r="AJH22" s="1747"/>
      <c r="AJI22" s="1747"/>
      <c r="AJJ22" s="1747"/>
      <c r="AJK22" s="1747"/>
      <c r="AJL22" s="1747"/>
      <c r="AJM22" s="1747"/>
      <c r="AJN22" s="1747"/>
      <c r="AJO22" s="1747"/>
      <c r="AJP22" s="1747"/>
      <c r="AJQ22" s="1747"/>
      <c r="AJR22" s="1747"/>
      <c r="AJS22" s="1747"/>
      <c r="AJT22" s="1747"/>
      <c r="AJU22" s="1747"/>
      <c r="AJV22" s="1747"/>
      <c r="AJW22" s="1747"/>
      <c r="AJX22" s="1747"/>
      <c r="AJY22" s="1747"/>
      <c r="AJZ22" s="1747"/>
      <c r="AKA22" s="1747"/>
      <c r="AKB22" s="1747"/>
      <c r="AKC22" s="1747"/>
      <c r="AKD22" s="1747"/>
      <c r="AKE22" s="1747"/>
      <c r="AKF22" s="1747"/>
      <c r="AKG22" s="1747"/>
      <c r="AKH22" s="1747"/>
      <c r="AKI22" s="1747"/>
      <c r="AKJ22" s="1747"/>
      <c r="AKK22" s="1747"/>
      <c r="AKL22" s="1747"/>
      <c r="AKM22" s="1747"/>
      <c r="AKN22" s="1747"/>
      <c r="AKO22" s="1747"/>
      <c r="AKP22" s="1747"/>
      <c r="AKQ22" s="1747"/>
      <c r="AKR22" s="1747"/>
      <c r="AKS22" s="1747"/>
      <c r="AKT22" s="1747"/>
      <c r="AKU22" s="1747"/>
      <c r="AKV22" s="1747"/>
      <c r="AKW22" s="1747"/>
      <c r="AKX22" s="1747"/>
      <c r="AKY22" s="1747"/>
      <c r="AKZ22" s="1747"/>
      <c r="ALA22" s="1747"/>
      <c r="ALB22" s="1747"/>
      <c r="ALC22" s="1747"/>
      <c r="ALD22" s="1747"/>
      <c r="ALE22" s="1747"/>
      <c r="ALF22" s="1747"/>
      <c r="ALG22" s="1747"/>
      <c r="ALH22" s="1747"/>
      <c r="ALI22" s="1747"/>
      <c r="ALJ22" s="1747"/>
      <c r="ALK22" s="1747"/>
      <c r="ALL22" s="1747"/>
      <c r="ALM22" s="1747"/>
      <c r="ALN22" s="1747"/>
      <c r="ALO22" s="1747"/>
      <c r="ALP22" s="1747"/>
      <c r="ALQ22" s="1747"/>
      <c r="ALR22" s="1747"/>
      <c r="ALS22" s="1747"/>
      <c r="ALT22" s="1747"/>
      <c r="ALU22" s="1747"/>
      <c r="ALV22" s="1747"/>
      <c r="ALW22" s="1747"/>
      <c r="ALX22" s="1747"/>
      <c r="ALY22" s="1747"/>
      <c r="ALZ22" s="1747"/>
      <c r="AMA22" s="1747"/>
      <c r="AMB22" s="1747"/>
      <c r="AMC22" s="1747"/>
      <c r="AMD22" s="1747"/>
      <c r="AME22" s="1747"/>
      <c r="AMF22" s="1747"/>
      <c r="AMG22" s="1747"/>
      <c r="AMH22" s="1747"/>
      <c r="AMI22" s="1747"/>
      <c r="AMJ22" s="1747"/>
      <c r="AMK22" s="1747"/>
    </row>
    <row r="23" spans="1:1025" s="1728" customFormat="1" ht="30" customHeight="1">
      <c r="A23" s="1725" t="s">
        <v>3862</v>
      </c>
      <c r="B23" s="1725" t="s">
        <v>3863</v>
      </c>
      <c r="C23" s="1725" t="s">
        <v>647</v>
      </c>
      <c r="D23" s="1725" t="s">
        <v>4006</v>
      </c>
      <c r="E23" s="1725" t="s">
        <v>4007</v>
      </c>
      <c r="F23" s="1725" t="s">
        <v>4008</v>
      </c>
      <c r="G23" s="1725" t="s">
        <v>4009</v>
      </c>
      <c r="H23" s="1725"/>
      <c r="I23" s="1725"/>
      <c r="J23" s="1725"/>
      <c r="K23" s="1725"/>
      <c r="L23" s="1725"/>
      <c r="M23" s="1725"/>
      <c r="N23" s="1725"/>
      <c r="O23" s="1725"/>
      <c r="P23" s="1725" t="s">
        <v>4017</v>
      </c>
      <c r="Q23" s="1725" t="s">
        <v>4018</v>
      </c>
      <c r="R23" s="1738"/>
      <c r="S23" s="1755" t="s">
        <v>3970</v>
      </c>
      <c r="T23" s="1756" t="s">
        <v>4019</v>
      </c>
      <c r="U23" s="1755" t="s">
        <v>2504</v>
      </c>
      <c r="V23" s="1755" t="s">
        <v>3912</v>
      </c>
      <c r="W23" s="1755" t="s">
        <v>3913</v>
      </c>
      <c r="X23" s="1755" t="s">
        <v>3874</v>
      </c>
      <c r="Y23" s="1755" t="s">
        <v>3914</v>
      </c>
      <c r="Z23" s="1765" t="s">
        <v>4020</v>
      </c>
      <c r="AA23" s="1755" t="s">
        <v>1146</v>
      </c>
      <c r="AB23" s="1756" t="s">
        <v>4015</v>
      </c>
      <c r="AC23" s="1756" t="s">
        <v>4016</v>
      </c>
      <c r="AD23" s="1755" t="s">
        <v>3879</v>
      </c>
      <c r="AE23" s="1755" t="s">
        <v>3880</v>
      </c>
      <c r="AF23" s="1755" t="s">
        <v>3881</v>
      </c>
      <c r="AG23" s="1755"/>
      <c r="AH23" s="1755"/>
      <c r="AI23" s="1755"/>
      <c r="AJ23" s="1755"/>
      <c r="AK23" s="1755"/>
      <c r="AL23" s="1755"/>
      <c r="AM23" s="1755"/>
      <c r="AN23" s="1755"/>
      <c r="AO23" s="1738"/>
      <c r="AP23" s="1179" t="s">
        <v>4219</v>
      </c>
      <c r="AQ23" s="1755"/>
      <c r="AR23" s="1755"/>
      <c r="AS23" s="1755"/>
      <c r="AT23" s="1755"/>
      <c r="AU23" s="1755"/>
      <c r="AV23" s="1755"/>
      <c r="AW23" s="1755"/>
      <c r="AX23" s="1755"/>
      <c r="AY23" s="1755"/>
      <c r="AZ23" s="1755"/>
      <c r="BA23" s="1755" t="s">
        <v>4021</v>
      </c>
      <c r="BB23" s="1757"/>
      <c r="BC23" s="1757"/>
      <c r="BD23" s="1727"/>
      <c r="BE23" s="1727"/>
      <c r="BF23" s="1727"/>
      <c r="BG23" s="1727"/>
      <c r="BH23" s="1727"/>
      <c r="BI23" s="1727"/>
      <c r="BJ23" s="1727"/>
      <c r="BK23" s="1727"/>
      <c r="BL23" s="1727"/>
      <c r="BM23" s="1727"/>
      <c r="BN23" s="1727"/>
      <c r="BO23" s="1727"/>
      <c r="BP23" s="1727"/>
      <c r="BQ23" s="1727"/>
      <c r="BR23" s="1727"/>
      <c r="BS23" s="1727"/>
      <c r="BT23" s="1727"/>
      <c r="BU23" s="1727"/>
      <c r="BV23" s="1727"/>
      <c r="BW23" s="1727"/>
      <c r="BX23" s="1727"/>
      <c r="BY23" s="1727"/>
      <c r="BZ23" s="1727"/>
      <c r="CA23" s="1727"/>
      <c r="CB23" s="1727"/>
      <c r="CC23" s="1727"/>
      <c r="CD23" s="1727"/>
      <c r="CE23" s="1727"/>
      <c r="CF23" s="1727"/>
      <c r="CG23" s="1727"/>
      <c r="CH23" s="1727"/>
      <c r="CI23" s="1727"/>
      <c r="CJ23" s="1727"/>
      <c r="CK23" s="1727"/>
      <c r="CL23" s="1727"/>
      <c r="CM23" s="1727"/>
      <c r="CN23" s="1727"/>
      <c r="CO23" s="1727"/>
      <c r="CP23" s="1727"/>
      <c r="CQ23" s="1727"/>
      <c r="CR23" s="1727"/>
      <c r="CS23" s="1727"/>
      <c r="CT23" s="1727"/>
      <c r="CU23" s="1727"/>
      <c r="CV23" s="1727"/>
      <c r="CW23" s="1727"/>
      <c r="CX23" s="1727"/>
      <c r="CY23" s="1727"/>
      <c r="CZ23" s="1727"/>
      <c r="DA23" s="1727"/>
      <c r="DB23" s="1727"/>
      <c r="DC23" s="1727"/>
      <c r="DD23" s="1727"/>
      <c r="DE23" s="1727"/>
      <c r="DF23" s="1727"/>
      <c r="DG23" s="1727"/>
      <c r="DH23" s="1727"/>
      <c r="DI23" s="1727"/>
      <c r="DJ23" s="1727"/>
      <c r="DK23" s="1727"/>
      <c r="DL23" s="1727"/>
      <c r="DM23" s="1727"/>
      <c r="DN23" s="1727"/>
      <c r="DO23" s="1727"/>
      <c r="DP23" s="1727"/>
      <c r="DQ23" s="1727"/>
      <c r="DR23" s="1727"/>
      <c r="DS23" s="1727"/>
      <c r="DT23" s="1727"/>
      <c r="DU23" s="1727"/>
      <c r="DV23" s="1727"/>
      <c r="DW23" s="1727"/>
      <c r="DX23" s="1727"/>
      <c r="DY23" s="1727"/>
      <c r="DZ23" s="1727"/>
      <c r="EA23" s="1727"/>
      <c r="EB23" s="1727"/>
      <c r="EC23" s="1727"/>
      <c r="ED23" s="1727"/>
      <c r="EE23" s="1727"/>
      <c r="EF23" s="1727"/>
      <c r="EG23" s="1727"/>
      <c r="EH23" s="1727"/>
      <c r="EI23" s="1727"/>
      <c r="EJ23" s="1727"/>
      <c r="EK23" s="1727"/>
      <c r="EL23" s="1727"/>
      <c r="EM23" s="1727"/>
      <c r="EN23" s="1727"/>
      <c r="EO23" s="1727"/>
      <c r="EP23" s="1727"/>
      <c r="EQ23" s="1727"/>
      <c r="ER23" s="1727"/>
      <c r="ES23" s="1727"/>
      <c r="ET23" s="1727"/>
      <c r="EU23" s="1727"/>
      <c r="EV23" s="1727"/>
      <c r="EW23" s="1727"/>
      <c r="EX23" s="1727"/>
      <c r="EY23" s="1727"/>
      <c r="EZ23" s="1727"/>
      <c r="FA23" s="1727"/>
      <c r="FB23" s="1727"/>
      <c r="FC23" s="1727"/>
      <c r="FD23" s="1727"/>
      <c r="FE23" s="1727"/>
      <c r="FF23" s="1727"/>
      <c r="FG23" s="1727"/>
      <c r="FH23" s="1727"/>
      <c r="FI23" s="1727"/>
      <c r="FJ23" s="1727"/>
      <c r="FK23" s="1727"/>
      <c r="FL23" s="1727"/>
      <c r="FM23" s="1727"/>
      <c r="FN23" s="1727"/>
      <c r="FO23" s="1727"/>
      <c r="FP23" s="1727"/>
      <c r="FQ23" s="1727"/>
      <c r="FR23" s="1727"/>
      <c r="FS23" s="1727"/>
      <c r="FT23" s="1727"/>
      <c r="FU23" s="1727"/>
      <c r="FV23" s="1727"/>
      <c r="FW23" s="1727"/>
      <c r="FX23" s="1727"/>
      <c r="FY23" s="1727"/>
      <c r="FZ23" s="1727"/>
      <c r="GA23" s="1727"/>
      <c r="GB23" s="1727"/>
      <c r="GC23" s="1727"/>
      <c r="GD23" s="1727"/>
      <c r="GE23" s="1727"/>
      <c r="GF23" s="1727"/>
      <c r="GG23" s="1727"/>
      <c r="GH23" s="1727"/>
      <c r="GI23" s="1727"/>
      <c r="GJ23" s="1727"/>
      <c r="GK23" s="1727"/>
      <c r="GL23" s="1727"/>
      <c r="GM23" s="1727"/>
      <c r="GN23" s="1727"/>
      <c r="GO23" s="1727"/>
      <c r="GP23" s="1727"/>
      <c r="GQ23" s="1727"/>
      <c r="GR23" s="1727"/>
      <c r="GS23" s="1727"/>
      <c r="GT23" s="1727"/>
      <c r="GU23" s="1727"/>
      <c r="GV23" s="1727"/>
      <c r="GW23" s="1727"/>
      <c r="GX23" s="1727"/>
      <c r="GY23" s="1727"/>
      <c r="GZ23" s="1727"/>
      <c r="HA23" s="1727"/>
      <c r="HB23" s="1727"/>
      <c r="HC23" s="1727"/>
      <c r="HD23" s="1727"/>
      <c r="HE23" s="1727"/>
      <c r="HF23" s="1727"/>
      <c r="HG23" s="1727"/>
      <c r="HH23" s="1727"/>
      <c r="HI23" s="1727"/>
      <c r="HJ23" s="1727"/>
      <c r="HK23" s="1727"/>
      <c r="HL23" s="1727"/>
      <c r="HM23" s="1727"/>
      <c r="HN23" s="1727"/>
      <c r="HO23" s="1727"/>
      <c r="HP23" s="1727"/>
      <c r="HQ23" s="1727"/>
      <c r="HR23" s="1727"/>
      <c r="HS23" s="1727"/>
      <c r="HT23" s="1727"/>
      <c r="HU23" s="1727"/>
      <c r="HV23" s="1727"/>
      <c r="HW23" s="1727"/>
      <c r="HX23" s="1727"/>
      <c r="HY23" s="1727"/>
      <c r="HZ23" s="1727"/>
      <c r="IA23" s="1727"/>
      <c r="IB23" s="1727"/>
      <c r="IC23" s="1727"/>
      <c r="ID23" s="1727"/>
      <c r="IE23" s="1727"/>
      <c r="IF23" s="1727"/>
      <c r="IG23" s="1727"/>
      <c r="IH23" s="1727"/>
      <c r="II23" s="1727"/>
      <c r="IJ23" s="1727"/>
      <c r="IK23" s="1727"/>
      <c r="IL23" s="1727"/>
      <c r="IM23" s="1727"/>
      <c r="IN23" s="1727"/>
      <c r="IO23" s="1727"/>
      <c r="IP23" s="1727"/>
      <c r="IQ23" s="1727"/>
      <c r="IR23" s="1727"/>
      <c r="IS23" s="1727"/>
      <c r="IT23" s="1727"/>
      <c r="IU23" s="1727"/>
      <c r="IV23" s="1727"/>
      <c r="IW23" s="1727"/>
      <c r="IX23" s="1727"/>
      <c r="IY23" s="1727"/>
      <c r="IZ23" s="1727"/>
      <c r="JA23" s="1727"/>
      <c r="JB23" s="1727"/>
      <c r="JC23" s="1727"/>
      <c r="JD23" s="1727"/>
      <c r="JE23" s="1727"/>
      <c r="JF23" s="1727"/>
      <c r="JG23" s="1727"/>
      <c r="JH23" s="1727"/>
      <c r="JI23" s="1727"/>
      <c r="JJ23" s="1727"/>
      <c r="JK23" s="1727"/>
      <c r="JL23" s="1727"/>
      <c r="JM23" s="1727"/>
      <c r="JN23" s="1727"/>
      <c r="JO23" s="1727"/>
      <c r="JP23" s="1727"/>
      <c r="JQ23" s="1727"/>
      <c r="JR23" s="1727"/>
      <c r="JS23" s="1727"/>
      <c r="JT23" s="1727"/>
      <c r="JU23" s="1727"/>
      <c r="JV23" s="1727"/>
      <c r="JW23" s="1727"/>
      <c r="JX23" s="1727"/>
      <c r="JY23" s="1727"/>
      <c r="JZ23" s="1727"/>
      <c r="KA23" s="1727"/>
      <c r="KB23" s="1727"/>
      <c r="KC23" s="1727"/>
      <c r="KD23" s="1727"/>
      <c r="KE23" s="1727"/>
      <c r="KF23" s="1727"/>
      <c r="KG23" s="1727"/>
      <c r="KH23" s="1727"/>
      <c r="KI23" s="1727"/>
      <c r="KJ23" s="1727"/>
      <c r="KK23" s="1727"/>
      <c r="KL23" s="1727"/>
      <c r="KM23" s="1727"/>
      <c r="KN23" s="1727"/>
      <c r="KO23" s="1727"/>
      <c r="KP23" s="1727"/>
      <c r="KQ23" s="1727"/>
      <c r="KR23" s="1727"/>
      <c r="KS23" s="1727"/>
      <c r="KT23" s="1727"/>
      <c r="KU23" s="1727"/>
      <c r="KV23" s="1727"/>
      <c r="KW23" s="1727"/>
      <c r="KX23" s="1727"/>
      <c r="KY23" s="1727"/>
      <c r="KZ23" s="1727"/>
      <c r="LA23" s="1727"/>
      <c r="LB23" s="1727"/>
      <c r="LC23" s="1727"/>
      <c r="LD23" s="1727"/>
      <c r="LE23" s="1727"/>
      <c r="LF23" s="1727"/>
      <c r="LG23" s="1727"/>
      <c r="LH23" s="1727"/>
      <c r="LI23" s="1727"/>
      <c r="LJ23" s="1727"/>
      <c r="LK23" s="1727"/>
      <c r="LL23" s="1727"/>
      <c r="LM23" s="1727"/>
      <c r="LN23" s="1727"/>
      <c r="LO23" s="1727"/>
      <c r="LP23" s="1727"/>
      <c r="LQ23" s="1727"/>
      <c r="LR23" s="1727"/>
      <c r="LS23" s="1727"/>
      <c r="LT23" s="1727"/>
      <c r="LU23" s="1727"/>
      <c r="LV23" s="1727"/>
      <c r="LW23" s="1727"/>
      <c r="LX23" s="1727"/>
      <c r="LY23" s="1727"/>
      <c r="LZ23" s="1727"/>
      <c r="MA23" s="1727"/>
      <c r="MB23" s="1727"/>
      <c r="MC23" s="1727"/>
      <c r="MD23" s="1727"/>
      <c r="ME23" s="1727"/>
      <c r="MF23" s="1727"/>
      <c r="MG23" s="1727"/>
      <c r="MH23" s="1727"/>
      <c r="MI23" s="1727"/>
      <c r="MJ23" s="1727"/>
      <c r="MK23" s="1727"/>
      <c r="ML23" s="1727"/>
      <c r="MM23" s="1727"/>
      <c r="MN23" s="1727"/>
      <c r="MO23" s="1727"/>
      <c r="MP23" s="1727"/>
      <c r="MQ23" s="1727"/>
      <c r="MR23" s="1727"/>
      <c r="MS23" s="1727"/>
      <c r="MT23" s="1727"/>
      <c r="MU23" s="1727"/>
      <c r="MV23" s="1727"/>
      <c r="MW23" s="1727"/>
      <c r="MX23" s="1727"/>
      <c r="MY23" s="1727"/>
      <c r="MZ23" s="1727"/>
      <c r="NA23" s="1727"/>
      <c r="NB23" s="1727"/>
      <c r="NC23" s="1727"/>
      <c r="ND23" s="1727"/>
      <c r="NE23" s="1727"/>
      <c r="NF23" s="1727"/>
      <c r="NG23" s="1727"/>
      <c r="NH23" s="1727"/>
      <c r="NI23" s="1727"/>
      <c r="NJ23" s="1727"/>
      <c r="NK23" s="1727"/>
      <c r="NL23" s="1727"/>
      <c r="NM23" s="1727"/>
      <c r="NN23" s="1727"/>
      <c r="NO23" s="1727"/>
      <c r="NP23" s="1727"/>
      <c r="NQ23" s="1727"/>
      <c r="NR23" s="1727"/>
      <c r="NS23" s="1727"/>
      <c r="NT23" s="1727"/>
      <c r="NU23" s="1727"/>
      <c r="NV23" s="1727"/>
      <c r="NW23" s="1727"/>
      <c r="NX23" s="1727"/>
      <c r="NY23" s="1727"/>
      <c r="NZ23" s="1727"/>
      <c r="OA23" s="1727"/>
      <c r="OB23" s="1727"/>
      <c r="OC23" s="1727"/>
      <c r="OD23" s="1727"/>
      <c r="OE23" s="1727"/>
      <c r="OF23" s="1727"/>
      <c r="OG23" s="1727"/>
      <c r="OH23" s="1727"/>
      <c r="OI23" s="1727"/>
      <c r="OJ23" s="1727"/>
      <c r="OK23" s="1727"/>
      <c r="OL23" s="1727"/>
      <c r="OM23" s="1727"/>
      <c r="ON23" s="1727"/>
      <c r="OO23" s="1727"/>
      <c r="OP23" s="1727"/>
      <c r="OQ23" s="1727"/>
      <c r="OR23" s="1727"/>
      <c r="OS23" s="1727"/>
      <c r="OT23" s="1727"/>
      <c r="OU23" s="1727"/>
      <c r="OV23" s="1727"/>
      <c r="OW23" s="1727"/>
      <c r="OX23" s="1727"/>
      <c r="OY23" s="1727"/>
      <c r="OZ23" s="1727"/>
      <c r="PA23" s="1727"/>
      <c r="PB23" s="1727"/>
      <c r="PC23" s="1727"/>
      <c r="PD23" s="1727"/>
      <c r="PE23" s="1727"/>
      <c r="PF23" s="1727"/>
      <c r="PG23" s="1727"/>
      <c r="PH23" s="1727"/>
      <c r="PI23" s="1727"/>
      <c r="PJ23" s="1727"/>
      <c r="PK23" s="1727"/>
      <c r="PL23" s="1727"/>
      <c r="PM23" s="1727"/>
      <c r="PN23" s="1727"/>
      <c r="PO23" s="1727"/>
      <c r="PP23" s="1727"/>
      <c r="PQ23" s="1727"/>
      <c r="PR23" s="1727"/>
      <c r="PS23" s="1727"/>
      <c r="PT23" s="1727"/>
      <c r="PU23" s="1727"/>
      <c r="PV23" s="1727"/>
      <c r="PW23" s="1727"/>
      <c r="PX23" s="1727"/>
      <c r="PY23" s="1727"/>
      <c r="PZ23" s="1727"/>
      <c r="QA23" s="1727"/>
      <c r="QB23" s="1727"/>
      <c r="QC23" s="1727"/>
      <c r="QD23" s="1727"/>
      <c r="QE23" s="1727"/>
      <c r="QF23" s="1727"/>
      <c r="QG23" s="1727"/>
      <c r="QH23" s="1727"/>
      <c r="QI23" s="1727"/>
      <c r="QJ23" s="1727"/>
      <c r="QK23" s="1727"/>
      <c r="QL23" s="1727"/>
      <c r="QM23" s="1727"/>
      <c r="QN23" s="1727"/>
      <c r="QO23" s="1727"/>
      <c r="QP23" s="1727"/>
      <c r="QQ23" s="1727"/>
      <c r="QR23" s="1727"/>
      <c r="QS23" s="1727"/>
      <c r="QT23" s="1727"/>
      <c r="QU23" s="1727"/>
      <c r="QV23" s="1727"/>
      <c r="QW23" s="1727"/>
      <c r="QX23" s="1727"/>
      <c r="QY23" s="1727"/>
      <c r="QZ23" s="1727"/>
      <c r="RA23" s="1727"/>
      <c r="RB23" s="1727"/>
      <c r="RC23" s="1727"/>
      <c r="RD23" s="1727"/>
      <c r="RE23" s="1727"/>
      <c r="RF23" s="1727"/>
      <c r="RG23" s="1727"/>
      <c r="RH23" s="1727"/>
      <c r="RI23" s="1727"/>
      <c r="RJ23" s="1727"/>
      <c r="RK23" s="1727"/>
      <c r="RL23" s="1727"/>
      <c r="RM23" s="1727"/>
      <c r="RN23" s="1727"/>
      <c r="RO23" s="1727"/>
      <c r="RP23" s="1727"/>
      <c r="RQ23" s="1727"/>
      <c r="RR23" s="1727"/>
      <c r="RS23" s="1727"/>
      <c r="RT23" s="1727"/>
      <c r="RU23" s="1727"/>
      <c r="RV23" s="1727"/>
      <c r="RW23" s="1727"/>
      <c r="RX23" s="1727"/>
      <c r="RY23" s="1727"/>
      <c r="RZ23" s="1727"/>
      <c r="SA23" s="1727"/>
      <c r="SB23" s="1727"/>
      <c r="SC23" s="1727"/>
      <c r="SD23" s="1727"/>
      <c r="SE23" s="1727"/>
      <c r="SF23" s="1727"/>
      <c r="SG23" s="1727"/>
      <c r="SH23" s="1727"/>
      <c r="SI23" s="1727"/>
      <c r="SJ23" s="1727"/>
      <c r="SK23" s="1727"/>
      <c r="SL23" s="1727"/>
      <c r="SM23" s="1727"/>
      <c r="SN23" s="1727"/>
      <c r="SO23" s="1727"/>
      <c r="SP23" s="1727"/>
      <c r="SQ23" s="1727"/>
      <c r="SR23" s="1727"/>
      <c r="SS23" s="1727"/>
      <c r="ST23" s="1727"/>
      <c r="SU23" s="1727"/>
      <c r="SV23" s="1727"/>
      <c r="SW23" s="1727"/>
      <c r="SX23" s="1727"/>
      <c r="SY23" s="1727"/>
      <c r="SZ23" s="1727"/>
      <c r="TA23" s="1727"/>
      <c r="TB23" s="1727"/>
      <c r="TC23" s="1727"/>
      <c r="TD23" s="1727"/>
      <c r="TE23" s="1727"/>
      <c r="TF23" s="1727"/>
      <c r="TG23" s="1727"/>
      <c r="TH23" s="1727"/>
      <c r="TI23" s="1727"/>
      <c r="TJ23" s="1727"/>
      <c r="TK23" s="1727"/>
      <c r="TL23" s="1727"/>
      <c r="TM23" s="1727"/>
      <c r="TN23" s="1727"/>
      <c r="TO23" s="1727"/>
      <c r="TP23" s="1727"/>
      <c r="TQ23" s="1727"/>
      <c r="TR23" s="1727"/>
      <c r="TS23" s="1727"/>
      <c r="TT23" s="1727"/>
      <c r="TU23" s="1727"/>
      <c r="TV23" s="1727"/>
      <c r="TW23" s="1727"/>
      <c r="TX23" s="1727"/>
      <c r="TY23" s="1727"/>
      <c r="TZ23" s="1727"/>
      <c r="UA23" s="1727"/>
      <c r="UB23" s="1727"/>
      <c r="UC23" s="1727"/>
      <c r="UD23" s="1727"/>
      <c r="UE23" s="1727"/>
      <c r="UF23" s="1727"/>
      <c r="UG23" s="1727"/>
      <c r="UH23" s="1727"/>
      <c r="UI23" s="1727"/>
      <c r="UJ23" s="1727"/>
      <c r="UK23" s="1727"/>
      <c r="UL23" s="1727"/>
      <c r="UM23" s="1727"/>
      <c r="UN23" s="1727"/>
      <c r="UO23" s="1727"/>
      <c r="UP23" s="1727"/>
      <c r="UQ23" s="1727"/>
      <c r="UR23" s="1727"/>
      <c r="US23" s="1727"/>
      <c r="UT23" s="1727"/>
      <c r="UU23" s="1727"/>
      <c r="UV23" s="1727"/>
      <c r="UW23" s="1727"/>
      <c r="UX23" s="1727"/>
      <c r="UY23" s="1727"/>
      <c r="UZ23" s="1727"/>
      <c r="VA23" s="1727"/>
      <c r="VB23" s="1727"/>
      <c r="VC23" s="1727"/>
      <c r="VD23" s="1727"/>
      <c r="VE23" s="1727"/>
      <c r="VF23" s="1727"/>
      <c r="VG23" s="1727"/>
      <c r="VH23" s="1727"/>
      <c r="VI23" s="1727"/>
      <c r="VJ23" s="1727"/>
      <c r="VK23" s="1727"/>
      <c r="VL23" s="1727"/>
      <c r="VM23" s="1727"/>
      <c r="VN23" s="1727"/>
      <c r="VO23" s="1727"/>
      <c r="VP23" s="1727"/>
      <c r="VQ23" s="1727"/>
      <c r="VR23" s="1727"/>
      <c r="VS23" s="1727"/>
      <c r="VT23" s="1727"/>
      <c r="VU23" s="1727"/>
      <c r="VV23" s="1727"/>
      <c r="VW23" s="1727"/>
      <c r="VX23" s="1727"/>
      <c r="VY23" s="1727"/>
      <c r="VZ23" s="1727"/>
      <c r="WA23" s="1727"/>
      <c r="WB23" s="1727"/>
      <c r="WC23" s="1727"/>
      <c r="WD23" s="1727"/>
      <c r="WE23" s="1727"/>
      <c r="WF23" s="1727"/>
      <c r="WG23" s="1727"/>
      <c r="WH23" s="1727"/>
      <c r="WI23" s="1727"/>
      <c r="WJ23" s="1727"/>
      <c r="WK23" s="1727"/>
      <c r="WL23" s="1727"/>
      <c r="WM23" s="1727"/>
      <c r="WN23" s="1727"/>
      <c r="WO23" s="1727"/>
      <c r="WP23" s="1727"/>
      <c r="WQ23" s="1727"/>
      <c r="WR23" s="1727"/>
      <c r="WS23" s="1727"/>
      <c r="WT23" s="1727"/>
      <c r="WU23" s="1727"/>
      <c r="WV23" s="1727"/>
      <c r="WW23" s="1727"/>
      <c r="WX23" s="1727"/>
      <c r="WY23" s="1727"/>
      <c r="WZ23" s="1727"/>
      <c r="XA23" s="1727"/>
      <c r="XB23" s="1727"/>
      <c r="XC23" s="1727"/>
      <c r="XD23" s="1727"/>
      <c r="XE23" s="1727"/>
      <c r="XF23" s="1727"/>
      <c r="XG23" s="1727"/>
      <c r="XH23" s="1727"/>
      <c r="XI23" s="1727"/>
      <c r="XJ23" s="1727"/>
      <c r="XK23" s="1727"/>
      <c r="XL23" s="1727"/>
      <c r="XM23" s="1727"/>
      <c r="XN23" s="1727"/>
      <c r="XO23" s="1727"/>
      <c r="XP23" s="1727"/>
      <c r="XQ23" s="1727"/>
      <c r="XR23" s="1727"/>
      <c r="XS23" s="1727"/>
      <c r="XT23" s="1727"/>
      <c r="XU23" s="1727"/>
      <c r="XV23" s="1727"/>
      <c r="XW23" s="1727"/>
      <c r="XX23" s="1727"/>
      <c r="XY23" s="1727"/>
      <c r="XZ23" s="1727"/>
      <c r="YA23" s="1727"/>
      <c r="YB23" s="1727"/>
      <c r="YC23" s="1727"/>
      <c r="YD23" s="1727"/>
      <c r="YE23" s="1727"/>
      <c r="YF23" s="1727"/>
      <c r="YG23" s="1727"/>
      <c r="YH23" s="1727"/>
      <c r="YI23" s="1727"/>
      <c r="YJ23" s="1727"/>
      <c r="YK23" s="1727"/>
      <c r="YL23" s="1727"/>
      <c r="YM23" s="1727"/>
      <c r="YN23" s="1727"/>
      <c r="YO23" s="1727"/>
      <c r="YP23" s="1727"/>
      <c r="YQ23" s="1727"/>
      <c r="YR23" s="1727"/>
      <c r="YS23" s="1727"/>
      <c r="YT23" s="1727"/>
      <c r="YU23" s="1727"/>
      <c r="YV23" s="1727"/>
      <c r="YW23" s="1727"/>
      <c r="YX23" s="1727"/>
      <c r="YY23" s="1727"/>
      <c r="YZ23" s="1727"/>
      <c r="ZA23" s="1727"/>
      <c r="ZB23" s="1727"/>
      <c r="ZC23" s="1727"/>
      <c r="ZD23" s="1727"/>
      <c r="ZE23" s="1727"/>
      <c r="ZF23" s="1727"/>
      <c r="ZG23" s="1727"/>
      <c r="ZH23" s="1727"/>
      <c r="ZI23" s="1727"/>
      <c r="ZJ23" s="1727"/>
      <c r="ZK23" s="1727"/>
      <c r="ZL23" s="1727"/>
      <c r="ZM23" s="1727"/>
      <c r="ZN23" s="1727"/>
      <c r="ZO23" s="1727"/>
      <c r="ZP23" s="1727"/>
      <c r="ZQ23" s="1727"/>
      <c r="ZR23" s="1727"/>
      <c r="ZS23" s="1727"/>
      <c r="ZT23" s="1727"/>
      <c r="ZU23" s="1727"/>
      <c r="ZV23" s="1727"/>
      <c r="ZW23" s="1727"/>
      <c r="ZX23" s="1727"/>
      <c r="ZY23" s="1727"/>
      <c r="ZZ23" s="1727"/>
      <c r="AAA23" s="1727"/>
      <c r="AAB23" s="1727"/>
      <c r="AAC23" s="1727"/>
      <c r="AAD23" s="1727"/>
      <c r="AAE23" s="1727"/>
      <c r="AAF23" s="1727"/>
      <c r="AAG23" s="1727"/>
      <c r="AAH23" s="1727"/>
      <c r="AAI23" s="1727"/>
      <c r="AAJ23" s="1727"/>
      <c r="AAK23" s="1727"/>
      <c r="AAL23" s="1727"/>
      <c r="AAM23" s="1727"/>
      <c r="AAN23" s="1727"/>
      <c r="AAO23" s="1727"/>
      <c r="AAP23" s="1727"/>
      <c r="AAQ23" s="1727"/>
      <c r="AAR23" s="1727"/>
      <c r="AAS23" s="1727"/>
      <c r="AAT23" s="1727"/>
      <c r="AAU23" s="1727"/>
      <c r="AAV23" s="1727"/>
      <c r="AAW23" s="1727"/>
      <c r="AAX23" s="1727"/>
      <c r="AAY23" s="1727"/>
      <c r="AAZ23" s="1727"/>
      <c r="ABA23" s="1727"/>
      <c r="ABB23" s="1727"/>
      <c r="ABC23" s="1727"/>
      <c r="ABD23" s="1727"/>
      <c r="ABE23" s="1727"/>
      <c r="ABF23" s="1727"/>
      <c r="ABG23" s="1727"/>
      <c r="ABH23" s="1727"/>
      <c r="ABI23" s="1727"/>
      <c r="ABJ23" s="1727"/>
      <c r="ABK23" s="1727"/>
      <c r="ABL23" s="1727"/>
      <c r="ABM23" s="1727"/>
      <c r="ABN23" s="1727"/>
      <c r="ABO23" s="1727"/>
      <c r="ABP23" s="1727"/>
      <c r="ABQ23" s="1727"/>
      <c r="ABR23" s="1727"/>
      <c r="ABS23" s="1727"/>
      <c r="ABT23" s="1727"/>
      <c r="ABU23" s="1727"/>
      <c r="ABV23" s="1727"/>
      <c r="ABW23" s="1727"/>
      <c r="ABX23" s="1727"/>
      <c r="ABY23" s="1727"/>
      <c r="ABZ23" s="1727"/>
      <c r="ACA23" s="1727"/>
      <c r="ACB23" s="1727"/>
      <c r="ACC23" s="1727"/>
      <c r="ACD23" s="1727"/>
      <c r="ACE23" s="1727"/>
      <c r="ACF23" s="1727"/>
      <c r="ACG23" s="1727"/>
      <c r="ACH23" s="1727"/>
      <c r="ACI23" s="1727"/>
      <c r="ACJ23" s="1727"/>
      <c r="ACK23" s="1727"/>
      <c r="ACL23" s="1727"/>
      <c r="ACM23" s="1727"/>
      <c r="ACN23" s="1727"/>
      <c r="ACO23" s="1727"/>
      <c r="ACP23" s="1727"/>
      <c r="ACQ23" s="1727"/>
      <c r="ACR23" s="1727"/>
      <c r="ACS23" s="1727"/>
      <c r="ACT23" s="1727"/>
      <c r="ACU23" s="1727"/>
      <c r="ACV23" s="1727"/>
      <c r="ACW23" s="1727"/>
      <c r="ACX23" s="1727"/>
      <c r="ACY23" s="1727"/>
      <c r="ACZ23" s="1727"/>
      <c r="ADA23" s="1727"/>
      <c r="ADB23" s="1727"/>
      <c r="ADC23" s="1727"/>
      <c r="ADD23" s="1727"/>
      <c r="ADE23" s="1727"/>
      <c r="ADF23" s="1727"/>
      <c r="ADG23" s="1727"/>
      <c r="ADH23" s="1727"/>
      <c r="ADI23" s="1727"/>
      <c r="ADJ23" s="1727"/>
      <c r="ADK23" s="1727"/>
      <c r="ADL23" s="1727"/>
      <c r="ADM23" s="1727"/>
      <c r="ADN23" s="1727"/>
      <c r="ADO23" s="1727"/>
      <c r="ADP23" s="1727"/>
      <c r="ADQ23" s="1727"/>
      <c r="ADR23" s="1727"/>
      <c r="ADS23" s="1727"/>
      <c r="ADT23" s="1727"/>
      <c r="ADU23" s="1727"/>
      <c r="ADV23" s="1727"/>
      <c r="ADW23" s="1727"/>
      <c r="ADX23" s="1727"/>
      <c r="ADY23" s="1727"/>
      <c r="ADZ23" s="1727"/>
      <c r="AEA23" s="1727"/>
      <c r="AEB23" s="1727"/>
      <c r="AEC23" s="1727"/>
      <c r="AED23" s="1727"/>
      <c r="AEE23" s="1727"/>
      <c r="AEF23" s="1727"/>
      <c r="AEG23" s="1727"/>
      <c r="AEH23" s="1727"/>
      <c r="AEI23" s="1727"/>
      <c r="AEJ23" s="1727"/>
      <c r="AEK23" s="1727"/>
      <c r="AEL23" s="1727"/>
      <c r="AEM23" s="1727"/>
      <c r="AEN23" s="1727"/>
      <c r="AEO23" s="1727"/>
      <c r="AEP23" s="1727"/>
      <c r="AEQ23" s="1727"/>
      <c r="AER23" s="1727"/>
      <c r="AES23" s="1727"/>
      <c r="AET23" s="1727"/>
      <c r="AEU23" s="1727"/>
      <c r="AEV23" s="1727"/>
      <c r="AEW23" s="1727"/>
      <c r="AEX23" s="1727"/>
      <c r="AEY23" s="1727"/>
      <c r="AEZ23" s="1727"/>
      <c r="AFA23" s="1727"/>
      <c r="AFB23" s="1727"/>
      <c r="AFC23" s="1727"/>
      <c r="AFD23" s="1727"/>
      <c r="AFE23" s="1727"/>
      <c r="AFF23" s="1727"/>
      <c r="AFG23" s="1727"/>
      <c r="AFH23" s="1727"/>
      <c r="AFI23" s="1727"/>
      <c r="AFJ23" s="1727"/>
      <c r="AFK23" s="1727"/>
      <c r="AFL23" s="1727"/>
      <c r="AFM23" s="1727"/>
      <c r="AFN23" s="1727"/>
      <c r="AFO23" s="1727"/>
      <c r="AFP23" s="1727"/>
      <c r="AFQ23" s="1727"/>
      <c r="AFR23" s="1727"/>
      <c r="AFS23" s="1727"/>
      <c r="AFT23" s="1727"/>
      <c r="AFU23" s="1727"/>
      <c r="AFV23" s="1727"/>
      <c r="AFW23" s="1727"/>
      <c r="AFX23" s="1727"/>
      <c r="AFY23" s="1727"/>
      <c r="AFZ23" s="1727"/>
      <c r="AGA23" s="1727"/>
      <c r="AGB23" s="1727"/>
      <c r="AGC23" s="1727"/>
      <c r="AGD23" s="1727"/>
      <c r="AGE23" s="1727"/>
      <c r="AGF23" s="1727"/>
      <c r="AGG23" s="1727"/>
      <c r="AGH23" s="1727"/>
      <c r="AGI23" s="1727"/>
      <c r="AGJ23" s="1727"/>
      <c r="AGK23" s="1727"/>
      <c r="AGL23" s="1727"/>
      <c r="AGM23" s="1727"/>
      <c r="AGN23" s="1727"/>
      <c r="AGO23" s="1727"/>
      <c r="AGP23" s="1727"/>
      <c r="AGQ23" s="1727"/>
      <c r="AGR23" s="1727"/>
      <c r="AGS23" s="1727"/>
      <c r="AGT23" s="1727"/>
      <c r="AGU23" s="1727"/>
      <c r="AGV23" s="1727"/>
      <c r="AGW23" s="1727"/>
      <c r="AGX23" s="1727"/>
      <c r="AGY23" s="1727"/>
      <c r="AGZ23" s="1727"/>
      <c r="AHA23" s="1727"/>
      <c r="AHB23" s="1727"/>
      <c r="AHC23" s="1727"/>
      <c r="AHD23" s="1727"/>
      <c r="AHE23" s="1727"/>
      <c r="AHF23" s="1727"/>
      <c r="AHG23" s="1727"/>
      <c r="AHH23" s="1727"/>
      <c r="AHI23" s="1727"/>
      <c r="AHJ23" s="1727"/>
      <c r="AHK23" s="1727"/>
      <c r="AHL23" s="1727"/>
      <c r="AHM23" s="1727"/>
      <c r="AHN23" s="1727"/>
      <c r="AHO23" s="1727"/>
      <c r="AHP23" s="1727"/>
      <c r="AHQ23" s="1727"/>
      <c r="AHR23" s="1727"/>
      <c r="AHS23" s="1727"/>
      <c r="AHT23" s="1727"/>
      <c r="AHU23" s="1727"/>
      <c r="AHV23" s="1727"/>
      <c r="AHW23" s="1727"/>
      <c r="AHX23" s="1727"/>
      <c r="AHY23" s="1727"/>
      <c r="AHZ23" s="1727"/>
      <c r="AIA23" s="1727"/>
      <c r="AIB23" s="1727"/>
      <c r="AIC23" s="1727"/>
      <c r="AID23" s="1727"/>
      <c r="AIE23" s="1727"/>
      <c r="AIF23" s="1727"/>
      <c r="AIG23" s="1727"/>
      <c r="AIH23" s="1727"/>
      <c r="AII23" s="1727"/>
      <c r="AIJ23" s="1727"/>
      <c r="AIK23" s="1727"/>
      <c r="AIL23" s="1727"/>
      <c r="AIM23" s="1727"/>
      <c r="AIN23" s="1727"/>
      <c r="AIO23" s="1727"/>
      <c r="AIP23" s="1727"/>
      <c r="AIQ23" s="1727"/>
      <c r="AIR23" s="1727"/>
      <c r="AIS23" s="1727"/>
      <c r="AIT23" s="1727"/>
      <c r="AIU23" s="1727"/>
      <c r="AIV23" s="1727"/>
      <c r="AIW23" s="1727"/>
      <c r="AIX23" s="1727"/>
      <c r="AIY23" s="1727"/>
      <c r="AIZ23" s="1727"/>
      <c r="AJA23" s="1727"/>
      <c r="AJB23" s="1727"/>
      <c r="AJC23" s="1727"/>
      <c r="AJD23" s="1727"/>
      <c r="AJE23" s="1727"/>
      <c r="AJF23" s="1727"/>
      <c r="AJG23" s="1727"/>
      <c r="AJH23" s="1727"/>
      <c r="AJI23" s="1727"/>
      <c r="AJJ23" s="1727"/>
      <c r="AJK23" s="1727"/>
      <c r="AJL23" s="1727"/>
      <c r="AJM23" s="1727"/>
      <c r="AJN23" s="1727"/>
      <c r="AJO23" s="1727"/>
      <c r="AJP23" s="1727"/>
      <c r="AJQ23" s="1727"/>
      <c r="AJR23" s="1727"/>
      <c r="AJS23" s="1727"/>
      <c r="AJT23" s="1727"/>
      <c r="AJU23" s="1727"/>
      <c r="AJV23" s="1727"/>
      <c r="AJW23" s="1727"/>
      <c r="AJX23" s="1727"/>
      <c r="AJY23" s="1727"/>
      <c r="AJZ23" s="1727"/>
      <c r="AKA23" s="1727"/>
      <c r="AKB23" s="1727"/>
      <c r="AKC23" s="1727"/>
      <c r="AKD23" s="1727"/>
      <c r="AKE23" s="1727"/>
      <c r="AKF23" s="1727"/>
      <c r="AKG23" s="1727"/>
      <c r="AKH23" s="1727"/>
      <c r="AKI23" s="1727"/>
      <c r="AKJ23" s="1727"/>
      <c r="AKK23" s="1727"/>
      <c r="AKL23" s="1727"/>
      <c r="AKM23" s="1727"/>
      <c r="AKN23" s="1727"/>
      <c r="AKO23" s="1727"/>
      <c r="AKP23" s="1727"/>
      <c r="AKQ23" s="1727"/>
      <c r="AKR23" s="1727"/>
      <c r="AKS23" s="1727"/>
      <c r="AKT23" s="1727"/>
      <c r="AKU23" s="1727"/>
      <c r="AKV23" s="1727"/>
      <c r="AKW23" s="1727"/>
      <c r="AKX23" s="1727"/>
      <c r="AKY23" s="1727"/>
      <c r="AKZ23" s="1727"/>
      <c r="ALA23" s="1727"/>
      <c r="ALB23" s="1727"/>
      <c r="ALC23" s="1727"/>
      <c r="ALD23" s="1727"/>
      <c r="ALE23" s="1727"/>
      <c r="ALF23" s="1727"/>
      <c r="ALG23" s="1727"/>
      <c r="ALH23" s="1727"/>
      <c r="ALI23" s="1727"/>
      <c r="ALJ23" s="1727"/>
      <c r="ALK23" s="1727"/>
      <c r="ALL23" s="1727"/>
      <c r="ALM23" s="1727"/>
      <c r="ALN23" s="1727"/>
      <c r="ALO23" s="1727"/>
      <c r="ALP23" s="1727"/>
      <c r="ALQ23" s="1727"/>
      <c r="ALR23" s="1727"/>
      <c r="ALS23" s="1727"/>
      <c r="ALT23" s="1727"/>
      <c r="ALU23" s="1727"/>
      <c r="ALV23" s="1727"/>
      <c r="ALW23" s="1727"/>
      <c r="ALX23" s="1727"/>
      <c r="ALY23" s="1727"/>
      <c r="ALZ23" s="1727"/>
      <c r="AMA23" s="1727"/>
      <c r="AMB23" s="1727"/>
      <c r="AMC23" s="1727"/>
      <c r="AMD23" s="1727"/>
      <c r="AME23" s="1727"/>
      <c r="AMF23" s="1727"/>
      <c r="AMG23" s="1727"/>
      <c r="AMH23" s="1727"/>
      <c r="AMI23" s="1727"/>
      <c r="AMJ23" s="1727"/>
      <c r="AMK23" s="1727"/>
    </row>
    <row r="24" spans="1:1025" s="1728" customFormat="1" ht="30" customHeight="1">
      <c r="A24" s="1725" t="s">
        <v>3862</v>
      </c>
      <c r="B24" s="1725" t="s">
        <v>3863</v>
      </c>
      <c r="C24" s="1725" t="s">
        <v>647</v>
      </c>
      <c r="D24" s="1725" t="s">
        <v>4006</v>
      </c>
      <c r="E24" s="1725" t="s">
        <v>4007</v>
      </c>
      <c r="F24" s="1725" t="s">
        <v>4008</v>
      </c>
      <c r="G24" s="1725" t="s">
        <v>4009</v>
      </c>
      <c r="H24" s="1725"/>
      <c r="I24" s="1725"/>
      <c r="J24" s="1725"/>
      <c r="K24" s="1725"/>
      <c r="L24" s="1725"/>
      <c r="M24" s="1725"/>
      <c r="N24" s="1725"/>
      <c r="O24" s="1725"/>
      <c r="P24" s="1725" t="s">
        <v>4022</v>
      </c>
      <c r="Q24" s="1725" t="s">
        <v>4023</v>
      </c>
      <c r="R24" s="1738"/>
      <c r="S24" s="1755" t="s">
        <v>3970</v>
      </c>
      <c r="T24" s="1756" t="s">
        <v>3971</v>
      </c>
      <c r="U24" s="1755" t="s">
        <v>2504</v>
      </c>
      <c r="V24" s="1755" t="s">
        <v>3940</v>
      </c>
      <c r="W24" s="1755" t="s">
        <v>3961</v>
      </c>
      <c r="X24" s="1755" t="s">
        <v>3874</v>
      </c>
      <c r="Y24" s="1755" t="s">
        <v>4024</v>
      </c>
      <c r="Z24" s="1765" t="s">
        <v>4025</v>
      </c>
      <c r="AA24" s="1755" t="s">
        <v>1146</v>
      </c>
      <c r="AB24" s="1756" t="s">
        <v>4015</v>
      </c>
      <c r="AC24" s="1756" t="s">
        <v>4016</v>
      </c>
      <c r="AD24" s="1755" t="s">
        <v>3879</v>
      </c>
      <c r="AE24" s="1755" t="s">
        <v>3880</v>
      </c>
      <c r="AF24" s="1755" t="s">
        <v>3881</v>
      </c>
      <c r="AG24" s="1755"/>
      <c r="AH24" s="1755"/>
      <c r="AI24" s="1755"/>
      <c r="AJ24" s="1755"/>
      <c r="AK24" s="1755"/>
      <c r="AL24" s="1755"/>
      <c r="AM24" s="1755"/>
      <c r="AN24" s="1755"/>
      <c r="AO24" s="1738"/>
      <c r="AP24" s="1179" t="s">
        <v>4219</v>
      </c>
      <c r="AQ24" s="1755"/>
      <c r="AR24" s="1755"/>
      <c r="AS24" s="1755"/>
      <c r="AT24" s="1755"/>
      <c r="AU24" s="1755"/>
      <c r="AV24" s="1755"/>
      <c r="AW24" s="1755"/>
      <c r="AX24" s="1755"/>
      <c r="AY24" s="1755"/>
      <c r="AZ24" s="1755"/>
      <c r="BA24" s="1755" t="s">
        <v>3882</v>
      </c>
      <c r="BB24" s="1757"/>
      <c r="BC24" s="1757"/>
      <c r="BD24" s="1727"/>
      <c r="BE24" s="1727"/>
      <c r="BF24" s="1727"/>
      <c r="BG24" s="1727"/>
      <c r="BH24" s="1727"/>
      <c r="BI24" s="1727"/>
      <c r="BJ24" s="1727"/>
      <c r="BK24" s="1727"/>
      <c r="BL24" s="1727"/>
      <c r="BM24" s="1727"/>
      <c r="BN24" s="1727"/>
      <c r="BO24" s="1727"/>
      <c r="BP24" s="1727"/>
      <c r="BQ24" s="1727"/>
      <c r="BR24" s="1727"/>
      <c r="BS24" s="1727"/>
      <c r="BT24" s="1727"/>
      <c r="BU24" s="1727"/>
      <c r="BV24" s="1727"/>
      <c r="BW24" s="1727"/>
      <c r="BX24" s="1727"/>
      <c r="BY24" s="1727"/>
      <c r="BZ24" s="1727"/>
      <c r="CA24" s="1727"/>
      <c r="CB24" s="1727"/>
      <c r="CC24" s="1727"/>
      <c r="CD24" s="1727"/>
      <c r="CE24" s="1727"/>
      <c r="CF24" s="1727"/>
      <c r="CG24" s="1727"/>
      <c r="CH24" s="1727"/>
      <c r="CI24" s="1727"/>
      <c r="CJ24" s="1727"/>
      <c r="CK24" s="1727"/>
      <c r="CL24" s="1727"/>
      <c r="CM24" s="1727"/>
      <c r="CN24" s="1727"/>
      <c r="CO24" s="1727"/>
      <c r="CP24" s="1727"/>
      <c r="CQ24" s="1727"/>
      <c r="CR24" s="1727"/>
      <c r="CS24" s="1727"/>
      <c r="CT24" s="1727"/>
      <c r="CU24" s="1727"/>
      <c r="CV24" s="1727"/>
      <c r="CW24" s="1727"/>
      <c r="CX24" s="1727"/>
      <c r="CY24" s="1727"/>
      <c r="CZ24" s="1727"/>
      <c r="DA24" s="1727"/>
      <c r="DB24" s="1727"/>
      <c r="DC24" s="1727"/>
      <c r="DD24" s="1727"/>
      <c r="DE24" s="1727"/>
      <c r="DF24" s="1727"/>
      <c r="DG24" s="1727"/>
      <c r="DH24" s="1727"/>
      <c r="DI24" s="1727"/>
      <c r="DJ24" s="1727"/>
      <c r="DK24" s="1727"/>
      <c r="DL24" s="1727"/>
      <c r="DM24" s="1727"/>
      <c r="DN24" s="1727"/>
      <c r="DO24" s="1727"/>
      <c r="DP24" s="1727"/>
      <c r="DQ24" s="1727"/>
      <c r="DR24" s="1727"/>
      <c r="DS24" s="1727"/>
      <c r="DT24" s="1727"/>
      <c r="DU24" s="1727"/>
      <c r="DV24" s="1727"/>
      <c r="DW24" s="1727"/>
      <c r="DX24" s="1727"/>
      <c r="DY24" s="1727"/>
      <c r="DZ24" s="1727"/>
      <c r="EA24" s="1727"/>
      <c r="EB24" s="1727"/>
      <c r="EC24" s="1727"/>
      <c r="ED24" s="1727"/>
      <c r="EE24" s="1727"/>
      <c r="EF24" s="1727"/>
      <c r="EG24" s="1727"/>
      <c r="EH24" s="1727"/>
      <c r="EI24" s="1727"/>
      <c r="EJ24" s="1727"/>
      <c r="EK24" s="1727"/>
      <c r="EL24" s="1727"/>
      <c r="EM24" s="1727"/>
      <c r="EN24" s="1727"/>
      <c r="EO24" s="1727"/>
      <c r="EP24" s="1727"/>
      <c r="EQ24" s="1727"/>
      <c r="ER24" s="1727"/>
      <c r="ES24" s="1727"/>
      <c r="ET24" s="1727"/>
      <c r="EU24" s="1727"/>
      <c r="EV24" s="1727"/>
      <c r="EW24" s="1727"/>
      <c r="EX24" s="1727"/>
      <c r="EY24" s="1727"/>
      <c r="EZ24" s="1727"/>
      <c r="FA24" s="1727"/>
      <c r="FB24" s="1727"/>
      <c r="FC24" s="1727"/>
      <c r="FD24" s="1727"/>
      <c r="FE24" s="1727"/>
      <c r="FF24" s="1727"/>
      <c r="FG24" s="1727"/>
      <c r="FH24" s="1727"/>
      <c r="FI24" s="1727"/>
      <c r="FJ24" s="1727"/>
      <c r="FK24" s="1727"/>
      <c r="FL24" s="1727"/>
      <c r="FM24" s="1727"/>
      <c r="FN24" s="1727"/>
      <c r="FO24" s="1727"/>
      <c r="FP24" s="1727"/>
      <c r="FQ24" s="1727"/>
      <c r="FR24" s="1727"/>
      <c r="FS24" s="1727"/>
      <c r="FT24" s="1727"/>
      <c r="FU24" s="1727"/>
      <c r="FV24" s="1727"/>
      <c r="FW24" s="1727"/>
      <c r="FX24" s="1727"/>
      <c r="FY24" s="1727"/>
      <c r="FZ24" s="1727"/>
      <c r="GA24" s="1727"/>
      <c r="GB24" s="1727"/>
      <c r="GC24" s="1727"/>
      <c r="GD24" s="1727"/>
      <c r="GE24" s="1727"/>
      <c r="GF24" s="1727"/>
      <c r="GG24" s="1727"/>
      <c r="GH24" s="1727"/>
      <c r="GI24" s="1727"/>
      <c r="GJ24" s="1727"/>
      <c r="GK24" s="1727"/>
      <c r="GL24" s="1727"/>
      <c r="GM24" s="1727"/>
      <c r="GN24" s="1727"/>
      <c r="GO24" s="1727"/>
      <c r="GP24" s="1727"/>
      <c r="GQ24" s="1727"/>
      <c r="GR24" s="1727"/>
      <c r="GS24" s="1727"/>
      <c r="GT24" s="1727"/>
      <c r="GU24" s="1727"/>
      <c r="GV24" s="1727"/>
      <c r="GW24" s="1727"/>
      <c r="GX24" s="1727"/>
      <c r="GY24" s="1727"/>
      <c r="GZ24" s="1727"/>
      <c r="HA24" s="1727"/>
      <c r="HB24" s="1727"/>
      <c r="HC24" s="1727"/>
      <c r="HD24" s="1727"/>
      <c r="HE24" s="1727"/>
      <c r="HF24" s="1727"/>
      <c r="HG24" s="1727"/>
      <c r="HH24" s="1727"/>
      <c r="HI24" s="1727"/>
      <c r="HJ24" s="1727"/>
      <c r="HK24" s="1727"/>
      <c r="HL24" s="1727"/>
      <c r="HM24" s="1727"/>
      <c r="HN24" s="1727"/>
      <c r="HO24" s="1727"/>
      <c r="HP24" s="1727"/>
      <c r="HQ24" s="1727"/>
      <c r="HR24" s="1727"/>
      <c r="HS24" s="1727"/>
      <c r="HT24" s="1727"/>
      <c r="HU24" s="1727"/>
      <c r="HV24" s="1727"/>
      <c r="HW24" s="1727"/>
      <c r="HX24" s="1727"/>
      <c r="HY24" s="1727"/>
      <c r="HZ24" s="1727"/>
      <c r="IA24" s="1727"/>
      <c r="IB24" s="1727"/>
      <c r="IC24" s="1727"/>
      <c r="ID24" s="1727"/>
      <c r="IE24" s="1727"/>
      <c r="IF24" s="1727"/>
      <c r="IG24" s="1727"/>
      <c r="IH24" s="1727"/>
      <c r="II24" s="1727"/>
      <c r="IJ24" s="1727"/>
      <c r="IK24" s="1727"/>
      <c r="IL24" s="1727"/>
      <c r="IM24" s="1727"/>
      <c r="IN24" s="1727"/>
      <c r="IO24" s="1727"/>
      <c r="IP24" s="1727"/>
      <c r="IQ24" s="1727"/>
      <c r="IR24" s="1727"/>
      <c r="IS24" s="1727"/>
      <c r="IT24" s="1727"/>
      <c r="IU24" s="1727"/>
      <c r="IV24" s="1727"/>
      <c r="IW24" s="1727"/>
      <c r="IX24" s="1727"/>
      <c r="IY24" s="1727"/>
      <c r="IZ24" s="1727"/>
      <c r="JA24" s="1727"/>
      <c r="JB24" s="1727"/>
      <c r="JC24" s="1727"/>
      <c r="JD24" s="1727"/>
      <c r="JE24" s="1727"/>
      <c r="JF24" s="1727"/>
      <c r="JG24" s="1727"/>
      <c r="JH24" s="1727"/>
      <c r="JI24" s="1727"/>
      <c r="JJ24" s="1727"/>
      <c r="JK24" s="1727"/>
      <c r="JL24" s="1727"/>
      <c r="JM24" s="1727"/>
      <c r="JN24" s="1727"/>
      <c r="JO24" s="1727"/>
      <c r="JP24" s="1727"/>
      <c r="JQ24" s="1727"/>
      <c r="JR24" s="1727"/>
      <c r="JS24" s="1727"/>
      <c r="JT24" s="1727"/>
      <c r="JU24" s="1727"/>
      <c r="JV24" s="1727"/>
      <c r="JW24" s="1727"/>
      <c r="JX24" s="1727"/>
      <c r="JY24" s="1727"/>
      <c r="JZ24" s="1727"/>
      <c r="KA24" s="1727"/>
      <c r="KB24" s="1727"/>
      <c r="KC24" s="1727"/>
      <c r="KD24" s="1727"/>
      <c r="KE24" s="1727"/>
      <c r="KF24" s="1727"/>
      <c r="KG24" s="1727"/>
      <c r="KH24" s="1727"/>
      <c r="KI24" s="1727"/>
      <c r="KJ24" s="1727"/>
      <c r="KK24" s="1727"/>
      <c r="KL24" s="1727"/>
      <c r="KM24" s="1727"/>
      <c r="KN24" s="1727"/>
      <c r="KO24" s="1727"/>
      <c r="KP24" s="1727"/>
      <c r="KQ24" s="1727"/>
      <c r="KR24" s="1727"/>
      <c r="KS24" s="1727"/>
      <c r="KT24" s="1727"/>
      <c r="KU24" s="1727"/>
      <c r="KV24" s="1727"/>
      <c r="KW24" s="1727"/>
      <c r="KX24" s="1727"/>
      <c r="KY24" s="1727"/>
      <c r="KZ24" s="1727"/>
      <c r="LA24" s="1727"/>
      <c r="LB24" s="1727"/>
      <c r="LC24" s="1727"/>
      <c r="LD24" s="1727"/>
      <c r="LE24" s="1727"/>
      <c r="LF24" s="1727"/>
      <c r="LG24" s="1727"/>
      <c r="LH24" s="1727"/>
      <c r="LI24" s="1727"/>
      <c r="LJ24" s="1727"/>
      <c r="LK24" s="1727"/>
      <c r="LL24" s="1727"/>
      <c r="LM24" s="1727"/>
      <c r="LN24" s="1727"/>
      <c r="LO24" s="1727"/>
      <c r="LP24" s="1727"/>
      <c r="LQ24" s="1727"/>
      <c r="LR24" s="1727"/>
      <c r="LS24" s="1727"/>
      <c r="LT24" s="1727"/>
      <c r="LU24" s="1727"/>
      <c r="LV24" s="1727"/>
      <c r="LW24" s="1727"/>
      <c r="LX24" s="1727"/>
      <c r="LY24" s="1727"/>
      <c r="LZ24" s="1727"/>
      <c r="MA24" s="1727"/>
      <c r="MB24" s="1727"/>
      <c r="MC24" s="1727"/>
      <c r="MD24" s="1727"/>
      <c r="ME24" s="1727"/>
      <c r="MF24" s="1727"/>
      <c r="MG24" s="1727"/>
      <c r="MH24" s="1727"/>
      <c r="MI24" s="1727"/>
      <c r="MJ24" s="1727"/>
      <c r="MK24" s="1727"/>
      <c r="ML24" s="1727"/>
      <c r="MM24" s="1727"/>
      <c r="MN24" s="1727"/>
      <c r="MO24" s="1727"/>
      <c r="MP24" s="1727"/>
      <c r="MQ24" s="1727"/>
      <c r="MR24" s="1727"/>
      <c r="MS24" s="1727"/>
      <c r="MT24" s="1727"/>
      <c r="MU24" s="1727"/>
      <c r="MV24" s="1727"/>
      <c r="MW24" s="1727"/>
      <c r="MX24" s="1727"/>
      <c r="MY24" s="1727"/>
      <c r="MZ24" s="1727"/>
      <c r="NA24" s="1727"/>
      <c r="NB24" s="1727"/>
      <c r="NC24" s="1727"/>
      <c r="ND24" s="1727"/>
      <c r="NE24" s="1727"/>
      <c r="NF24" s="1727"/>
      <c r="NG24" s="1727"/>
      <c r="NH24" s="1727"/>
      <c r="NI24" s="1727"/>
      <c r="NJ24" s="1727"/>
      <c r="NK24" s="1727"/>
      <c r="NL24" s="1727"/>
      <c r="NM24" s="1727"/>
      <c r="NN24" s="1727"/>
      <c r="NO24" s="1727"/>
      <c r="NP24" s="1727"/>
      <c r="NQ24" s="1727"/>
      <c r="NR24" s="1727"/>
      <c r="NS24" s="1727"/>
      <c r="NT24" s="1727"/>
      <c r="NU24" s="1727"/>
      <c r="NV24" s="1727"/>
      <c r="NW24" s="1727"/>
      <c r="NX24" s="1727"/>
      <c r="NY24" s="1727"/>
      <c r="NZ24" s="1727"/>
      <c r="OA24" s="1727"/>
      <c r="OB24" s="1727"/>
      <c r="OC24" s="1727"/>
      <c r="OD24" s="1727"/>
      <c r="OE24" s="1727"/>
      <c r="OF24" s="1727"/>
      <c r="OG24" s="1727"/>
      <c r="OH24" s="1727"/>
      <c r="OI24" s="1727"/>
      <c r="OJ24" s="1727"/>
      <c r="OK24" s="1727"/>
      <c r="OL24" s="1727"/>
      <c r="OM24" s="1727"/>
      <c r="ON24" s="1727"/>
      <c r="OO24" s="1727"/>
      <c r="OP24" s="1727"/>
      <c r="OQ24" s="1727"/>
      <c r="OR24" s="1727"/>
      <c r="OS24" s="1727"/>
      <c r="OT24" s="1727"/>
      <c r="OU24" s="1727"/>
      <c r="OV24" s="1727"/>
      <c r="OW24" s="1727"/>
      <c r="OX24" s="1727"/>
      <c r="OY24" s="1727"/>
      <c r="OZ24" s="1727"/>
      <c r="PA24" s="1727"/>
      <c r="PB24" s="1727"/>
      <c r="PC24" s="1727"/>
      <c r="PD24" s="1727"/>
      <c r="PE24" s="1727"/>
      <c r="PF24" s="1727"/>
      <c r="PG24" s="1727"/>
      <c r="PH24" s="1727"/>
      <c r="PI24" s="1727"/>
      <c r="PJ24" s="1727"/>
      <c r="PK24" s="1727"/>
      <c r="PL24" s="1727"/>
      <c r="PM24" s="1727"/>
      <c r="PN24" s="1727"/>
      <c r="PO24" s="1727"/>
      <c r="PP24" s="1727"/>
      <c r="PQ24" s="1727"/>
      <c r="PR24" s="1727"/>
      <c r="PS24" s="1727"/>
      <c r="PT24" s="1727"/>
      <c r="PU24" s="1727"/>
      <c r="PV24" s="1727"/>
      <c r="PW24" s="1727"/>
      <c r="PX24" s="1727"/>
      <c r="PY24" s="1727"/>
      <c r="PZ24" s="1727"/>
      <c r="QA24" s="1727"/>
      <c r="QB24" s="1727"/>
      <c r="QC24" s="1727"/>
      <c r="QD24" s="1727"/>
      <c r="QE24" s="1727"/>
      <c r="QF24" s="1727"/>
      <c r="QG24" s="1727"/>
      <c r="QH24" s="1727"/>
      <c r="QI24" s="1727"/>
      <c r="QJ24" s="1727"/>
      <c r="QK24" s="1727"/>
      <c r="QL24" s="1727"/>
      <c r="QM24" s="1727"/>
      <c r="QN24" s="1727"/>
      <c r="QO24" s="1727"/>
      <c r="QP24" s="1727"/>
      <c r="QQ24" s="1727"/>
      <c r="QR24" s="1727"/>
      <c r="QS24" s="1727"/>
      <c r="QT24" s="1727"/>
      <c r="QU24" s="1727"/>
      <c r="QV24" s="1727"/>
      <c r="QW24" s="1727"/>
      <c r="QX24" s="1727"/>
      <c r="QY24" s="1727"/>
      <c r="QZ24" s="1727"/>
      <c r="RA24" s="1727"/>
      <c r="RB24" s="1727"/>
      <c r="RC24" s="1727"/>
      <c r="RD24" s="1727"/>
      <c r="RE24" s="1727"/>
      <c r="RF24" s="1727"/>
      <c r="RG24" s="1727"/>
      <c r="RH24" s="1727"/>
      <c r="RI24" s="1727"/>
      <c r="RJ24" s="1727"/>
      <c r="RK24" s="1727"/>
      <c r="RL24" s="1727"/>
      <c r="RM24" s="1727"/>
      <c r="RN24" s="1727"/>
      <c r="RO24" s="1727"/>
      <c r="RP24" s="1727"/>
      <c r="RQ24" s="1727"/>
      <c r="RR24" s="1727"/>
      <c r="RS24" s="1727"/>
      <c r="RT24" s="1727"/>
      <c r="RU24" s="1727"/>
      <c r="RV24" s="1727"/>
      <c r="RW24" s="1727"/>
      <c r="RX24" s="1727"/>
      <c r="RY24" s="1727"/>
      <c r="RZ24" s="1727"/>
      <c r="SA24" s="1727"/>
      <c r="SB24" s="1727"/>
      <c r="SC24" s="1727"/>
      <c r="SD24" s="1727"/>
      <c r="SE24" s="1727"/>
      <c r="SF24" s="1727"/>
      <c r="SG24" s="1727"/>
      <c r="SH24" s="1727"/>
      <c r="SI24" s="1727"/>
      <c r="SJ24" s="1727"/>
      <c r="SK24" s="1727"/>
      <c r="SL24" s="1727"/>
      <c r="SM24" s="1727"/>
      <c r="SN24" s="1727"/>
      <c r="SO24" s="1727"/>
      <c r="SP24" s="1727"/>
      <c r="SQ24" s="1727"/>
      <c r="SR24" s="1727"/>
      <c r="SS24" s="1727"/>
      <c r="ST24" s="1727"/>
      <c r="SU24" s="1727"/>
      <c r="SV24" s="1727"/>
      <c r="SW24" s="1727"/>
      <c r="SX24" s="1727"/>
      <c r="SY24" s="1727"/>
      <c r="SZ24" s="1727"/>
      <c r="TA24" s="1727"/>
      <c r="TB24" s="1727"/>
      <c r="TC24" s="1727"/>
      <c r="TD24" s="1727"/>
      <c r="TE24" s="1727"/>
      <c r="TF24" s="1727"/>
      <c r="TG24" s="1727"/>
      <c r="TH24" s="1727"/>
      <c r="TI24" s="1727"/>
      <c r="TJ24" s="1727"/>
      <c r="TK24" s="1727"/>
      <c r="TL24" s="1727"/>
      <c r="TM24" s="1727"/>
      <c r="TN24" s="1727"/>
      <c r="TO24" s="1727"/>
      <c r="TP24" s="1727"/>
      <c r="TQ24" s="1727"/>
      <c r="TR24" s="1727"/>
      <c r="TS24" s="1727"/>
      <c r="TT24" s="1727"/>
      <c r="TU24" s="1727"/>
      <c r="TV24" s="1727"/>
      <c r="TW24" s="1727"/>
      <c r="TX24" s="1727"/>
      <c r="TY24" s="1727"/>
      <c r="TZ24" s="1727"/>
      <c r="UA24" s="1727"/>
      <c r="UB24" s="1727"/>
      <c r="UC24" s="1727"/>
      <c r="UD24" s="1727"/>
      <c r="UE24" s="1727"/>
      <c r="UF24" s="1727"/>
      <c r="UG24" s="1727"/>
      <c r="UH24" s="1727"/>
      <c r="UI24" s="1727"/>
      <c r="UJ24" s="1727"/>
      <c r="UK24" s="1727"/>
      <c r="UL24" s="1727"/>
      <c r="UM24" s="1727"/>
      <c r="UN24" s="1727"/>
      <c r="UO24" s="1727"/>
      <c r="UP24" s="1727"/>
      <c r="UQ24" s="1727"/>
      <c r="UR24" s="1727"/>
      <c r="US24" s="1727"/>
      <c r="UT24" s="1727"/>
      <c r="UU24" s="1727"/>
      <c r="UV24" s="1727"/>
      <c r="UW24" s="1727"/>
      <c r="UX24" s="1727"/>
      <c r="UY24" s="1727"/>
      <c r="UZ24" s="1727"/>
      <c r="VA24" s="1727"/>
      <c r="VB24" s="1727"/>
      <c r="VC24" s="1727"/>
      <c r="VD24" s="1727"/>
      <c r="VE24" s="1727"/>
      <c r="VF24" s="1727"/>
      <c r="VG24" s="1727"/>
      <c r="VH24" s="1727"/>
      <c r="VI24" s="1727"/>
      <c r="VJ24" s="1727"/>
      <c r="VK24" s="1727"/>
      <c r="VL24" s="1727"/>
      <c r="VM24" s="1727"/>
      <c r="VN24" s="1727"/>
      <c r="VO24" s="1727"/>
      <c r="VP24" s="1727"/>
      <c r="VQ24" s="1727"/>
      <c r="VR24" s="1727"/>
      <c r="VS24" s="1727"/>
      <c r="VT24" s="1727"/>
      <c r="VU24" s="1727"/>
      <c r="VV24" s="1727"/>
      <c r="VW24" s="1727"/>
      <c r="VX24" s="1727"/>
      <c r="VY24" s="1727"/>
      <c r="VZ24" s="1727"/>
      <c r="WA24" s="1727"/>
      <c r="WB24" s="1727"/>
      <c r="WC24" s="1727"/>
      <c r="WD24" s="1727"/>
      <c r="WE24" s="1727"/>
      <c r="WF24" s="1727"/>
      <c r="WG24" s="1727"/>
      <c r="WH24" s="1727"/>
      <c r="WI24" s="1727"/>
      <c r="WJ24" s="1727"/>
      <c r="WK24" s="1727"/>
      <c r="WL24" s="1727"/>
      <c r="WM24" s="1727"/>
      <c r="WN24" s="1727"/>
      <c r="WO24" s="1727"/>
      <c r="WP24" s="1727"/>
      <c r="WQ24" s="1727"/>
      <c r="WR24" s="1727"/>
      <c r="WS24" s="1727"/>
      <c r="WT24" s="1727"/>
      <c r="WU24" s="1727"/>
      <c r="WV24" s="1727"/>
      <c r="WW24" s="1727"/>
      <c r="WX24" s="1727"/>
      <c r="WY24" s="1727"/>
      <c r="WZ24" s="1727"/>
      <c r="XA24" s="1727"/>
      <c r="XB24" s="1727"/>
      <c r="XC24" s="1727"/>
      <c r="XD24" s="1727"/>
      <c r="XE24" s="1727"/>
      <c r="XF24" s="1727"/>
      <c r="XG24" s="1727"/>
      <c r="XH24" s="1727"/>
      <c r="XI24" s="1727"/>
      <c r="XJ24" s="1727"/>
      <c r="XK24" s="1727"/>
      <c r="XL24" s="1727"/>
      <c r="XM24" s="1727"/>
      <c r="XN24" s="1727"/>
      <c r="XO24" s="1727"/>
      <c r="XP24" s="1727"/>
      <c r="XQ24" s="1727"/>
      <c r="XR24" s="1727"/>
      <c r="XS24" s="1727"/>
      <c r="XT24" s="1727"/>
      <c r="XU24" s="1727"/>
      <c r="XV24" s="1727"/>
      <c r="XW24" s="1727"/>
      <c r="XX24" s="1727"/>
      <c r="XY24" s="1727"/>
      <c r="XZ24" s="1727"/>
      <c r="YA24" s="1727"/>
      <c r="YB24" s="1727"/>
      <c r="YC24" s="1727"/>
      <c r="YD24" s="1727"/>
      <c r="YE24" s="1727"/>
      <c r="YF24" s="1727"/>
      <c r="YG24" s="1727"/>
      <c r="YH24" s="1727"/>
      <c r="YI24" s="1727"/>
      <c r="YJ24" s="1727"/>
      <c r="YK24" s="1727"/>
      <c r="YL24" s="1727"/>
      <c r="YM24" s="1727"/>
      <c r="YN24" s="1727"/>
      <c r="YO24" s="1727"/>
      <c r="YP24" s="1727"/>
      <c r="YQ24" s="1727"/>
      <c r="YR24" s="1727"/>
      <c r="YS24" s="1727"/>
      <c r="YT24" s="1727"/>
      <c r="YU24" s="1727"/>
      <c r="YV24" s="1727"/>
      <c r="YW24" s="1727"/>
      <c r="YX24" s="1727"/>
      <c r="YY24" s="1727"/>
      <c r="YZ24" s="1727"/>
      <c r="ZA24" s="1727"/>
      <c r="ZB24" s="1727"/>
      <c r="ZC24" s="1727"/>
      <c r="ZD24" s="1727"/>
      <c r="ZE24" s="1727"/>
      <c r="ZF24" s="1727"/>
      <c r="ZG24" s="1727"/>
      <c r="ZH24" s="1727"/>
      <c r="ZI24" s="1727"/>
      <c r="ZJ24" s="1727"/>
      <c r="ZK24" s="1727"/>
      <c r="ZL24" s="1727"/>
      <c r="ZM24" s="1727"/>
      <c r="ZN24" s="1727"/>
      <c r="ZO24" s="1727"/>
      <c r="ZP24" s="1727"/>
      <c r="ZQ24" s="1727"/>
      <c r="ZR24" s="1727"/>
      <c r="ZS24" s="1727"/>
      <c r="ZT24" s="1727"/>
      <c r="ZU24" s="1727"/>
      <c r="ZV24" s="1727"/>
      <c r="ZW24" s="1727"/>
      <c r="ZX24" s="1727"/>
      <c r="ZY24" s="1727"/>
      <c r="ZZ24" s="1727"/>
      <c r="AAA24" s="1727"/>
      <c r="AAB24" s="1727"/>
      <c r="AAC24" s="1727"/>
      <c r="AAD24" s="1727"/>
      <c r="AAE24" s="1727"/>
      <c r="AAF24" s="1727"/>
      <c r="AAG24" s="1727"/>
      <c r="AAH24" s="1727"/>
      <c r="AAI24" s="1727"/>
      <c r="AAJ24" s="1727"/>
      <c r="AAK24" s="1727"/>
      <c r="AAL24" s="1727"/>
      <c r="AAM24" s="1727"/>
      <c r="AAN24" s="1727"/>
      <c r="AAO24" s="1727"/>
      <c r="AAP24" s="1727"/>
      <c r="AAQ24" s="1727"/>
      <c r="AAR24" s="1727"/>
      <c r="AAS24" s="1727"/>
      <c r="AAT24" s="1727"/>
      <c r="AAU24" s="1727"/>
      <c r="AAV24" s="1727"/>
      <c r="AAW24" s="1727"/>
      <c r="AAX24" s="1727"/>
      <c r="AAY24" s="1727"/>
      <c r="AAZ24" s="1727"/>
      <c r="ABA24" s="1727"/>
      <c r="ABB24" s="1727"/>
      <c r="ABC24" s="1727"/>
      <c r="ABD24" s="1727"/>
      <c r="ABE24" s="1727"/>
      <c r="ABF24" s="1727"/>
      <c r="ABG24" s="1727"/>
      <c r="ABH24" s="1727"/>
      <c r="ABI24" s="1727"/>
      <c r="ABJ24" s="1727"/>
      <c r="ABK24" s="1727"/>
      <c r="ABL24" s="1727"/>
      <c r="ABM24" s="1727"/>
      <c r="ABN24" s="1727"/>
      <c r="ABO24" s="1727"/>
      <c r="ABP24" s="1727"/>
      <c r="ABQ24" s="1727"/>
      <c r="ABR24" s="1727"/>
      <c r="ABS24" s="1727"/>
      <c r="ABT24" s="1727"/>
      <c r="ABU24" s="1727"/>
      <c r="ABV24" s="1727"/>
      <c r="ABW24" s="1727"/>
      <c r="ABX24" s="1727"/>
      <c r="ABY24" s="1727"/>
      <c r="ABZ24" s="1727"/>
      <c r="ACA24" s="1727"/>
      <c r="ACB24" s="1727"/>
      <c r="ACC24" s="1727"/>
      <c r="ACD24" s="1727"/>
      <c r="ACE24" s="1727"/>
      <c r="ACF24" s="1727"/>
      <c r="ACG24" s="1727"/>
      <c r="ACH24" s="1727"/>
      <c r="ACI24" s="1727"/>
      <c r="ACJ24" s="1727"/>
      <c r="ACK24" s="1727"/>
      <c r="ACL24" s="1727"/>
      <c r="ACM24" s="1727"/>
      <c r="ACN24" s="1727"/>
      <c r="ACO24" s="1727"/>
      <c r="ACP24" s="1727"/>
      <c r="ACQ24" s="1727"/>
      <c r="ACR24" s="1727"/>
      <c r="ACS24" s="1727"/>
      <c r="ACT24" s="1727"/>
      <c r="ACU24" s="1727"/>
      <c r="ACV24" s="1727"/>
      <c r="ACW24" s="1727"/>
      <c r="ACX24" s="1727"/>
      <c r="ACY24" s="1727"/>
      <c r="ACZ24" s="1727"/>
      <c r="ADA24" s="1727"/>
      <c r="ADB24" s="1727"/>
      <c r="ADC24" s="1727"/>
      <c r="ADD24" s="1727"/>
      <c r="ADE24" s="1727"/>
      <c r="ADF24" s="1727"/>
      <c r="ADG24" s="1727"/>
      <c r="ADH24" s="1727"/>
      <c r="ADI24" s="1727"/>
      <c r="ADJ24" s="1727"/>
      <c r="ADK24" s="1727"/>
      <c r="ADL24" s="1727"/>
      <c r="ADM24" s="1727"/>
      <c r="ADN24" s="1727"/>
      <c r="ADO24" s="1727"/>
      <c r="ADP24" s="1727"/>
      <c r="ADQ24" s="1727"/>
      <c r="ADR24" s="1727"/>
      <c r="ADS24" s="1727"/>
      <c r="ADT24" s="1727"/>
      <c r="ADU24" s="1727"/>
      <c r="ADV24" s="1727"/>
      <c r="ADW24" s="1727"/>
      <c r="ADX24" s="1727"/>
      <c r="ADY24" s="1727"/>
      <c r="ADZ24" s="1727"/>
      <c r="AEA24" s="1727"/>
      <c r="AEB24" s="1727"/>
      <c r="AEC24" s="1727"/>
      <c r="AED24" s="1727"/>
      <c r="AEE24" s="1727"/>
      <c r="AEF24" s="1727"/>
      <c r="AEG24" s="1727"/>
      <c r="AEH24" s="1727"/>
      <c r="AEI24" s="1727"/>
      <c r="AEJ24" s="1727"/>
      <c r="AEK24" s="1727"/>
      <c r="AEL24" s="1727"/>
      <c r="AEM24" s="1727"/>
      <c r="AEN24" s="1727"/>
      <c r="AEO24" s="1727"/>
      <c r="AEP24" s="1727"/>
      <c r="AEQ24" s="1727"/>
      <c r="AER24" s="1727"/>
      <c r="AES24" s="1727"/>
      <c r="AET24" s="1727"/>
      <c r="AEU24" s="1727"/>
      <c r="AEV24" s="1727"/>
      <c r="AEW24" s="1727"/>
      <c r="AEX24" s="1727"/>
      <c r="AEY24" s="1727"/>
      <c r="AEZ24" s="1727"/>
      <c r="AFA24" s="1727"/>
      <c r="AFB24" s="1727"/>
      <c r="AFC24" s="1727"/>
      <c r="AFD24" s="1727"/>
      <c r="AFE24" s="1727"/>
      <c r="AFF24" s="1727"/>
      <c r="AFG24" s="1727"/>
      <c r="AFH24" s="1727"/>
      <c r="AFI24" s="1727"/>
      <c r="AFJ24" s="1727"/>
      <c r="AFK24" s="1727"/>
      <c r="AFL24" s="1727"/>
      <c r="AFM24" s="1727"/>
      <c r="AFN24" s="1727"/>
      <c r="AFO24" s="1727"/>
      <c r="AFP24" s="1727"/>
      <c r="AFQ24" s="1727"/>
      <c r="AFR24" s="1727"/>
      <c r="AFS24" s="1727"/>
      <c r="AFT24" s="1727"/>
      <c r="AFU24" s="1727"/>
      <c r="AFV24" s="1727"/>
      <c r="AFW24" s="1727"/>
      <c r="AFX24" s="1727"/>
      <c r="AFY24" s="1727"/>
      <c r="AFZ24" s="1727"/>
      <c r="AGA24" s="1727"/>
      <c r="AGB24" s="1727"/>
      <c r="AGC24" s="1727"/>
      <c r="AGD24" s="1727"/>
      <c r="AGE24" s="1727"/>
      <c r="AGF24" s="1727"/>
      <c r="AGG24" s="1727"/>
      <c r="AGH24" s="1727"/>
      <c r="AGI24" s="1727"/>
      <c r="AGJ24" s="1727"/>
      <c r="AGK24" s="1727"/>
      <c r="AGL24" s="1727"/>
      <c r="AGM24" s="1727"/>
      <c r="AGN24" s="1727"/>
      <c r="AGO24" s="1727"/>
      <c r="AGP24" s="1727"/>
      <c r="AGQ24" s="1727"/>
      <c r="AGR24" s="1727"/>
      <c r="AGS24" s="1727"/>
      <c r="AGT24" s="1727"/>
      <c r="AGU24" s="1727"/>
      <c r="AGV24" s="1727"/>
      <c r="AGW24" s="1727"/>
      <c r="AGX24" s="1727"/>
      <c r="AGY24" s="1727"/>
      <c r="AGZ24" s="1727"/>
      <c r="AHA24" s="1727"/>
      <c r="AHB24" s="1727"/>
      <c r="AHC24" s="1727"/>
      <c r="AHD24" s="1727"/>
      <c r="AHE24" s="1727"/>
      <c r="AHF24" s="1727"/>
      <c r="AHG24" s="1727"/>
      <c r="AHH24" s="1727"/>
      <c r="AHI24" s="1727"/>
      <c r="AHJ24" s="1727"/>
      <c r="AHK24" s="1727"/>
      <c r="AHL24" s="1727"/>
      <c r="AHM24" s="1727"/>
      <c r="AHN24" s="1727"/>
      <c r="AHO24" s="1727"/>
      <c r="AHP24" s="1727"/>
      <c r="AHQ24" s="1727"/>
      <c r="AHR24" s="1727"/>
      <c r="AHS24" s="1727"/>
      <c r="AHT24" s="1727"/>
      <c r="AHU24" s="1727"/>
      <c r="AHV24" s="1727"/>
      <c r="AHW24" s="1727"/>
      <c r="AHX24" s="1727"/>
      <c r="AHY24" s="1727"/>
      <c r="AHZ24" s="1727"/>
      <c r="AIA24" s="1727"/>
      <c r="AIB24" s="1727"/>
      <c r="AIC24" s="1727"/>
      <c r="AID24" s="1727"/>
      <c r="AIE24" s="1727"/>
      <c r="AIF24" s="1727"/>
      <c r="AIG24" s="1727"/>
      <c r="AIH24" s="1727"/>
      <c r="AII24" s="1727"/>
      <c r="AIJ24" s="1727"/>
      <c r="AIK24" s="1727"/>
      <c r="AIL24" s="1727"/>
      <c r="AIM24" s="1727"/>
      <c r="AIN24" s="1727"/>
      <c r="AIO24" s="1727"/>
      <c r="AIP24" s="1727"/>
      <c r="AIQ24" s="1727"/>
      <c r="AIR24" s="1727"/>
      <c r="AIS24" s="1727"/>
      <c r="AIT24" s="1727"/>
      <c r="AIU24" s="1727"/>
      <c r="AIV24" s="1727"/>
      <c r="AIW24" s="1727"/>
      <c r="AIX24" s="1727"/>
      <c r="AIY24" s="1727"/>
      <c r="AIZ24" s="1727"/>
      <c r="AJA24" s="1727"/>
      <c r="AJB24" s="1727"/>
      <c r="AJC24" s="1727"/>
      <c r="AJD24" s="1727"/>
      <c r="AJE24" s="1727"/>
      <c r="AJF24" s="1727"/>
      <c r="AJG24" s="1727"/>
      <c r="AJH24" s="1727"/>
      <c r="AJI24" s="1727"/>
      <c r="AJJ24" s="1727"/>
      <c r="AJK24" s="1727"/>
      <c r="AJL24" s="1727"/>
      <c r="AJM24" s="1727"/>
      <c r="AJN24" s="1727"/>
      <c r="AJO24" s="1727"/>
      <c r="AJP24" s="1727"/>
      <c r="AJQ24" s="1727"/>
      <c r="AJR24" s="1727"/>
      <c r="AJS24" s="1727"/>
      <c r="AJT24" s="1727"/>
      <c r="AJU24" s="1727"/>
      <c r="AJV24" s="1727"/>
      <c r="AJW24" s="1727"/>
      <c r="AJX24" s="1727"/>
      <c r="AJY24" s="1727"/>
      <c r="AJZ24" s="1727"/>
      <c r="AKA24" s="1727"/>
      <c r="AKB24" s="1727"/>
      <c r="AKC24" s="1727"/>
      <c r="AKD24" s="1727"/>
      <c r="AKE24" s="1727"/>
      <c r="AKF24" s="1727"/>
      <c r="AKG24" s="1727"/>
      <c r="AKH24" s="1727"/>
      <c r="AKI24" s="1727"/>
      <c r="AKJ24" s="1727"/>
      <c r="AKK24" s="1727"/>
      <c r="AKL24" s="1727"/>
      <c r="AKM24" s="1727"/>
      <c r="AKN24" s="1727"/>
      <c r="AKO24" s="1727"/>
      <c r="AKP24" s="1727"/>
      <c r="AKQ24" s="1727"/>
      <c r="AKR24" s="1727"/>
      <c r="AKS24" s="1727"/>
      <c r="AKT24" s="1727"/>
      <c r="AKU24" s="1727"/>
      <c r="AKV24" s="1727"/>
      <c r="AKW24" s="1727"/>
      <c r="AKX24" s="1727"/>
      <c r="AKY24" s="1727"/>
      <c r="AKZ24" s="1727"/>
      <c r="ALA24" s="1727"/>
      <c r="ALB24" s="1727"/>
      <c r="ALC24" s="1727"/>
      <c r="ALD24" s="1727"/>
      <c r="ALE24" s="1727"/>
      <c r="ALF24" s="1727"/>
      <c r="ALG24" s="1727"/>
      <c r="ALH24" s="1727"/>
      <c r="ALI24" s="1727"/>
      <c r="ALJ24" s="1727"/>
      <c r="ALK24" s="1727"/>
      <c r="ALL24" s="1727"/>
      <c r="ALM24" s="1727"/>
      <c r="ALN24" s="1727"/>
      <c r="ALO24" s="1727"/>
      <c r="ALP24" s="1727"/>
      <c r="ALQ24" s="1727"/>
      <c r="ALR24" s="1727"/>
      <c r="ALS24" s="1727"/>
      <c r="ALT24" s="1727"/>
      <c r="ALU24" s="1727"/>
      <c r="ALV24" s="1727"/>
      <c r="ALW24" s="1727"/>
      <c r="ALX24" s="1727"/>
      <c r="ALY24" s="1727"/>
      <c r="ALZ24" s="1727"/>
      <c r="AMA24" s="1727"/>
      <c r="AMB24" s="1727"/>
      <c r="AMC24" s="1727"/>
      <c r="AMD24" s="1727"/>
      <c r="AME24" s="1727"/>
      <c r="AMF24" s="1727"/>
      <c r="AMG24" s="1727"/>
      <c r="AMH24" s="1727"/>
      <c r="AMI24" s="1727"/>
      <c r="AMJ24" s="1727"/>
      <c r="AMK24" s="1727"/>
    </row>
    <row r="25" spans="1:1025" s="1728" customFormat="1" ht="30" customHeight="1">
      <c r="A25" s="1725" t="s">
        <v>3862</v>
      </c>
      <c r="B25" s="1725" t="s">
        <v>3863</v>
      </c>
      <c r="C25" s="1725" t="s">
        <v>647</v>
      </c>
      <c r="D25" s="1725" t="s">
        <v>4026</v>
      </c>
      <c r="E25" s="1725" t="s">
        <v>4027</v>
      </c>
      <c r="F25" s="1725" t="s">
        <v>4028</v>
      </c>
      <c r="G25" s="1726" t="s">
        <v>4029</v>
      </c>
      <c r="H25" s="1725"/>
      <c r="I25" s="1725"/>
      <c r="J25" s="1725"/>
      <c r="K25" s="1725"/>
      <c r="L25" s="1725"/>
      <c r="M25" s="1725"/>
      <c r="N25" s="1725"/>
      <c r="O25" s="1725"/>
      <c r="P25" s="1725" t="s">
        <v>4030</v>
      </c>
      <c r="Q25" s="1725" t="s">
        <v>4031</v>
      </c>
      <c r="R25" s="1738"/>
      <c r="S25" s="1755" t="s">
        <v>4032</v>
      </c>
      <c r="T25" s="1756" t="s">
        <v>4235</v>
      </c>
      <c r="U25" s="1755" t="s">
        <v>2504</v>
      </c>
      <c r="V25" s="1755" t="s">
        <v>4034</v>
      </c>
      <c r="W25" s="1755" t="s">
        <v>4035</v>
      </c>
      <c r="X25" s="1755" t="s">
        <v>3874</v>
      </c>
      <c r="Y25" s="1755" t="s">
        <v>4036</v>
      </c>
      <c r="Z25" s="1765" t="s">
        <v>4037</v>
      </c>
      <c r="AA25" s="1755" t="s">
        <v>1146</v>
      </c>
      <c r="AB25" s="1755" t="s">
        <v>4038</v>
      </c>
      <c r="AC25" s="1756" t="s">
        <v>4039</v>
      </c>
      <c r="AD25" s="1755" t="s">
        <v>3879</v>
      </c>
      <c r="AE25" s="1755" t="s">
        <v>3880</v>
      </c>
      <c r="AF25" s="1755" t="s">
        <v>3881</v>
      </c>
      <c r="AG25" s="1755"/>
      <c r="AH25" s="1755"/>
      <c r="AI25" s="1755"/>
      <c r="AJ25" s="1755"/>
      <c r="AK25" s="1755"/>
      <c r="AL25" s="1755">
        <v>0</v>
      </c>
      <c r="AM25" s="1755"/>
      <c r="AN25" s="1755"/>
      <c r="AO25" s="1738">
        <v>0</v>
      </c>
      <c r="AP25" s="1179" t="s">
        <v>4219</v>
      </c>
      <c r="AQ25" s="1755"/>
      <c r="AR25" s="1755"/>
      <c r="AS25" s="1755"/>
      <c r="AT25" s="1755"/>
      <c r="AU25" s="1755"/>
      <c r="AV25" s="1755"/>
      <c r="AW25" s="1755"/>
      <c r="AX25" s="1755"/>
      <c r="AY25" s="1755"/>
      <c r="AZ25" s="1755"/>
      <c r="BA25" s="1755" t="s">
        <v>3882</v>
      </c>
      <c r="BB25" s="1757"/>
      <c r="BC25" s="1757"/>
      <c r="BD25" s="1757"/>
      <c r="BE25" s="1757"/>
      <c r="BF25" s="1757"/>
      <c r="BG25" s="1757"/>
      <c r="BH25" s="1757"/>
      <c r="BI25" s="1727"/>
      <c r="BJ25" s="1727"/>
      <c r="BK25" s="1727"/>
      <c r="BL25" s="1727"/>
      <c r="BM25" s="1727"/>
      <c r="BN25" s="1727"/>
      <c r="BO25" s="1727"/>
      <c r="BP25" s="1727"/>
      <c r="BQ25" s="1727"/>
      <c r="BR25" s="1727"/>
      <c r="BS25" s="1727"/>
      <c r="BT25" s="1727"/>
      <c r="BU25" s="1727"/>
      <c r="BV25" s="1727"/>
      <c r="BW25" s="1727"/>
      <c r="BX25" s="1727"/>
      <c r="BY25" s="1727"/>
      <c r="BZ25" s="1727"/>
      <c r="CA25" s="1727"/>
      <c r="CB25" s="1727"/>
      <c r="CC25" s="1727"/>
      <c r="CD25" s="1727"/>
      <c r="CE25" s="1727"/>
      <c r="CF25" s="1727"/>
      <c r="CG25" s="1727"/>
      <c r="CH25" s="1727"/>
      <c r="CI25" s="1727"/>
      <c r="CJ25" s="1727"/>
      <c r="CK25" s="1727"/>
      <c r="CL25" s="1727"/>
      <c r="CM25" s="1727"/>
      <c r="CN25" s="1727"/>
      <c r="CO25" s="1727"/>
      <c r="CP25" s="1727"/>
      <c r="CQ25" s="1727"/>
      <c r="CR25" s="1727"/>
      <c r="CS25" s="1727"/>
      <c r="CT25" s="1727"/>
      <c r="CU25" s="1727"/>
      <c r="CV25" s="1727"/>
      <c r="CW25" s="1727"/>
      <c r="CX25" s="1727"/>
      <c r="CY25" s="1727"/>
      <c r="CZ25" s="1727"/>
      <c r="DA25" s="1727"/>
      <c r="DB25" s="1727"/>
      <c r="DC25" s="1727"/>
      <c r="DD25" s="1727"/>
      <c r="DE25" s="1727"/>
      <c r="DF25" s="1727"/>
      <c r="DG25" s="1727"/>
      <c r="DH25" s="1727"/>
      <c r="DI25" s="1727"/>
      <c r="DJ25" s="1727"/>
      <c r="DK25" s="1727"/>
      <c r="DL25" s="1727"/>
      <c r="DM25" s="1727"/>
      <c r="DN25" s="1727"/>
      <c r="DO25" s="1727"/>
      <c r="DP25" s="1727"/>
      <c r="DQ25" s="1727"/>
      <c r="DR25" s="1727"/>
      <c r="DS25" s="1727"/>
      <c r="DT25" s="1727"/>
      <c r="DU25" s="1727"/>
      <c r="DV25" s="1727"/>
      <c r="DW25" s="1727"/>
      <c r="DX25" s="1727"/>
      <c r="DY25" s="1727"/>
      <c r="DZ25" s="1727"/>
      <c r="EA25" s="1727"/>
      <c r="EB25" s="1727"/>
      <c r="EC25" s="1727"/>
      <c r="ED25" s="1727"/>
      <c r="EE25" s="1727"/>
      <c r="EF25" s="1727"/>
      <c r="EG25" s="1727"/>
      <c r="EH25" s="1727"/>
      <c r="EI25" s="1727"/>
      <c r="EJ25" s="1727"/>
      <c r="EK25" s="1727"/>
      <c r="EL25" s="1727"/>
      <c r="EM25" s="1727"/>
      <c r="EN25" s="1727"/>
      <c r="EO25" s="1727"/>
      <c r="EP25" s="1727"/>
      <c r="EQ25" s="1727"/>
      <c r="ER25" s="1727"/>
      <c r="ES25" s="1727"/>
      <c r="ET25" s="1727"/>
      <c r="EU25" s="1727"/>
      <c r="EV25" s="1727"/>
      <c r="EW25" s="1727"/>
      <c r="EX25" s="1727"/>
      <c r="EY25" s="1727"/>
      <c r="EZ25" s="1727"/>
      <c r="FA25" s="1727"/>
      <c r="FB25" s="1727"/>
      <c r="FC25" s="1727"/>
      <c r="FD25" s="1727"/>
      <c r="FE25" s="1727"/>
      <c r="FF25" s="1727"/>
      <c r="FG25" s="1727"/>
      <c r="FH25" s="1727"/>
      <c r="FI25" s="1727"/>
      <c r="FJ25" s="1727"/>
      <c r="FK25" s="1727"/>
      <c r="FL25" s="1727"/>
      <c r="FM25" s="1727"/>
      <c r="FN25" s="1727"/>
      <c r="FO25" s="1727"/>
      <c r="FP25" s="1727"/>
      <c r="FQ25" s="1727"/>
      <c r="FR25" s="1727"/>
      <c r="FS25" s="1727"/>
      <c r="FT25" s="1727"/>
      <c r="FU25" s="1727"/>
      <c r="FV25" s="1727"/>
      <c r="FW25" s="1727"/>
      <c r="FX25" s="1727"/>
      <c r="FY25" s="1727"/>
      <c r="FZ25" s="1727"/>
      <c r="GA25" s="1727"/>
      <c r="GB25" s="1727"/>
      <c r="GC25" s="1727"/>
      <c r="GD25" s="1727"/>
      <c r="GE25" s="1727"/>
      <c r="GF25" s="1727"/>
      <c r="GG25" s="1727"/>
      <c r="GH25" s="1727"/>
      <c r="GI25" s="1727"/>
      <c r="GJ25" s="1727"/>
      <c r="GK25" s="1727"/>
      <c r="GL25" s="1727"/>
      <c r="GM25" s="1727"/>
      <c r="GN25" s="1727"/>
      <c r="GO25" s="1727"/>
      <c r="GP25" s="1727"/>
      <c r="GQ25" s="1727"/>
      <c r="GR25" s="1727"/>
      <c r="GS25" s="1727"/>
      <c r="GT25" s="1727"/>
      <c r="GU25" s="1727"/>
      <c r="GV25" s="1727"/>
      <c r="GW25" s="1727"/>
      <c r="GX25" s="1727"/>
      <c r="GY25" s="1727"/>
      <c r="GZ25" s="1727"/>
      <c r="HA25" s="1727"/>
      <c r="HB25" s="1727"/>
      <c r="HC25" s="1727"/>
      <c r="HD25" s="1727"/>
      <c r="HE25" s="1727"/>
      <c r="HF25" s="1727"/>
      <c r="HG25" s="1727"/>
      <c r="HH25" s="1727"/>
      <c r="HI25" s="1727"/>
      <c r="HJ25" s="1727"/>
      <c r="HK25" s="1727"/>
      <c r="HL25" s="1727"/>
      <c r="HM25" s="1727"/>
      <c r="HN25" s="1727"/>
      <c r="HO25" s="1727"/>
      <c r="HP25" s="1727"/>
      <c r="HQ25" s="1727"/>
      <c r="HR25" s="1727"/>
      <c r="HS25" s="1727"/>
      <c r="HT25" s="1727"/>
      <c r="HU25" s="1727"/>
      <c r="HV25" s="1727"/>
      <c r="HW25" s="1727"/>
      <c r="HX25" s="1727"/>
      <c r="HY25" s="1727"/>
      <c r="HZ25" s="1727"/>
      <c r="IA25" s="1727"/>
      <c r="IB25" s="1727"/>
      <c r="IC25" s="1727"/>
      <c r="ID25" s="1727"/>
      <c r="IE25" s="1727"/>
      <c r="IF25" s="1727"/>
      <c r="IG25" s="1727"/>
      <c r="IH25" s="1727"/>
      <c r="II25" s="1727"/>
      <c r="IJ25" s="1727"/>
      <c r="IK25" s="1727"/>
      <c r="IL25" s="1727"/>
      <c r="IM25" s="1727"/>
      <c r="IN25" s="1727"/>
      <c r="IO25" s="1727"/>
      <c r="IP25" s="1727"/>
      <c r="IQ25" s="1727"/>
      <c r="IR25" s="1727"/>
      <c r="IS25" s="1727"/>
      <c r="IT25" s="1727"/>
      <c r="IU25" s="1727"/>
      <c r="IV25" s="1727"/>
      <c r="IW25" s="1727"/>
      <c r="IX25" s="1727"/>
      <c r="IY25" s="1727"/>
      <c r="IZ25" s="1727"/>
      <c r="JA25" s="1727"/>
      <c r="JB25" s="1727"/>
      <c r="JC25" s="1727"/>
      <c r="JD25" s="1727"/>
      <c r="JE25" s="1727"/>
      <c r="JF25" s="1727"/>
      <c r="JG25" s="1727"/>
      <c r="JH25" s="1727"/>
      <c r="JI25" s="1727"/>
      <c r="JJ25" s="1727"/>
      <c r="JK25" s="1727"/>
      <c r="JL25" s="1727"/>
      <c r="JM25" s="1727"/>
      <c r="JN25" s="1727"/>
      <c r="JO25" s="1727"/>
      <c r="JP25" s="1727"/>
      <c r="JQ25" s="1727"/>
      <c r="JR25" s="1727"/>
      <c r="JS25" s="1727"/>
      <c r="JT25" s="1727"/>
      <c r="JU25" s="1727"/>
      <c r="JV25" s="1727"/>
      <c r="JW25" s="1727"/>
      <c r="JX25" s="1727"/>
      <c r="JY25" s="1727"/>
      <c r="JZ25" s="1727"/>
      <c r="KA25" s="1727"/>
      <c r="KB25" s="1727"/>
      <c r="KC25" s="1727"/>
      <c r="KD25" s="1727"/>
      <c r="KE25" s="1727"/>
      <c r="KF25" s="1727"/>
      <c r="KG25" s="1727"/>
      <c r="KH25" s="1727"/>
      <c r="KI25" s="1727"/>
      <c r="KJ25" s="1727"/>
      <c r="KK25" s="1727"/>
      <c r="KL25" s="1727"/>
      <c r="KM25" s="1727"/>
      <c r="KN25" s="1727"/>
      <c r="KO25" s="1727"/>
      <c r="KP25" s="1727"/>
      <c r="KQ25" s="1727"/>
      <c r="KR25" s="1727"/>
      <c r="KS25" s="1727"/>
      <c r="KT25" s="1727"/>
      <c r="KU25" s="1727"/>
      <c r="KV25" s="1727"/>
      <c r="KW25" s="1727"/>
      <c r="KX25" s="1727"/>
      <c r="KY25" s="1727"/>
      <c r="KZ25" s="1727"/>
      <c r="LA25" s="1727"/>
      <c r="LB25" s="1727"/>
      <c r="LC25" s="1727"/>
      <c r="LD25" s="1727"/>
      <c r="LE25" s="1727"/>
      <c r="LF25" s="1727"/>
      <c r="LG25" s="1727"/>
      <c r="LH25" s="1727"/>
      <c r="LI25" s="1727"/>
      <c r="LJ25" s="1727"/>
      <c r="LK25" s="1727"/>
      <c r="LL25" s="1727"/>
      <c r="LM25" s="1727"/>
      <c r="LN25" s="1727"/>
      <c r="LO25" s="1727"/>
      <c r="LP25" s="1727"/>
      <c r="LQ25" s="1727"/>
      <c r="LR25" s="1727"/>
      <c r="LS25" s="1727"/>
      <c r="LT25" s="1727"/>
      <c r="LU25" s="1727"/>
      <c r="LV25" s="1727"/>
      <c r="LW25" s="1727"/>
      <c r="LX25" s="1727"/>
      <c r="LY25" s="1727"/>
      <c r="LZ25" s="1727"/>
      <c r="MA25" s="1727"/>
      <c r="MB25" s="1727"/>
      <c r="MC25" s="1727"/>
      <c r="MD25" s="1727"/>
      <c r="ME25" s="1727"/>
      <c r="MF25" s="1727"/>
      <c r="MG25" s="1727"/>
      <c r="MH25" s="1727"/>
      <c r="MI25" s="1727"/>
      <c r="MJ25" s="1727"/>
      <c r="MK25" s="1727"/>
      <c r="ML25" s="1727"/>
      <c r="MM25" s="1727"/>
      <c r="MN25" s="1727"/>
      <c r="MO25" s="1727"/>
      <c r="MP25" s="1727"/>
      <c r="MQ25" s="1727"/>
      <c r="MR25" s="1727"/>
      <c r="MS25" s="1727"/>
      <c r="MT25" s="1727"/>
      <c r="MU25" s="1727"/>
      <c r="MV25" s="1727"/>
      <c r="MW25" s="1727"/>
      <c r="MX25" s="1727"/>
      <c r="MY25" s="1727"/>
      <c r="MZ25" s="1727"/>
      <c r="NA25" s="1727"/>
      <c r="NB25" s="1727"/>
      <c r="NC25" s="1727"/>
      <c r="ND25" s="1727"/>
      <c r="NE25" s="1727"/>
      <c r="NF25" s="1727"/>
      <c r="NG25" s="1727"/>
      <c r="NH25" s="1727"/>
      <c r="NI25" s="1727"/>
      <c r="NJ25" s="1727"/>
      <c r="NK25" s="1727"/>
      <c r="NL25" s="1727"/>
      <c r="NM25" s="1727"/>
      <c r="NN25" s="1727"/>
      <c r="NO25" s="1727"/>
      <c r="NP25" s="1727"/>
      <c r="NQ25" s="1727"/>
      <c r="NR25" s="1727"/>
      <c r="NS25" s="1727"/>
      <c r="NT25" s="1727"/>
      <c r="NU25" s="1727"/>
      <c r="NV25" s="1727"/>
      <c r="NW25" s="1727"/>
      <c r="NX25" s="1727"/>
      <c r="NY25" s="1727"/>
      <c r="NZ25" s="1727"/>
      <c r="OA25" s="1727"/>
      <c r="OB25" s="1727"/>
      <c r="OC25" s="1727"/>
      <c r="OD25" s="1727"/>
      <c r="OE25" s="1727"/>
      <c r="OF25" s="1727"/>
      <c r="OG25" s="1727"/>
      <c r="OH25" s="1727"/>
      <c r="OI25" s="1727"/>
      <c r="OJ25" s="1727"/>
      <c r="OK25" s="1727"/>
      <c r="OL25" s="1727"/>
      <c r="OM25" s="1727"/>
      <c r="ON25" s="1727"/>
      <c r="OO25" s="1727"/>
      <c r="OP25" s="1727"/>
      <c r="OQ25" s="1727"/>
      <c r="OR25" s="1727"/>
      <c r="OS25" s="1727"/>
      <c r="OT25" s="1727"/>
      <c r="OU25" s="1727"/>
      <c r="OV25" s="1727"/>
      <c r="OW25" s="1727"/>
      <c r="OX25" s="1727"/>
      <c r="OY25" s="1727"/>
      <c r="OZ25" s="1727"/>
      <c r="PA25" s="1727"/>
      <c r="PB25" s="1727"/>
      <c r="PC25" s="1727"/>
      <c r="PD25" s="1727"/>
      <c r="PE25" s="1727"/>
      <c r="PF25" s="1727"/>
      <c r="PG25" s="1727"/>
      <c r="PH25" s="1727"/>
      <c r="PI25" s="1727"/>
      <c r="PJ25" s="1727"/>
      <c r="PK25" s="1727"/>
      <c r="PL25" s="1727"/>
      <c r="PM25" s="1727"/>
      <c r="PN25" s="1727"/>
      <c r="PO25" s="1727"/>
      <c r="PP25" s="1727"/>
      <c r="PQ25" s="1727"/>
      <c r="PR25" s="1727"/>
      <c r="PS25" s="1727"/>
      <c r="PT25" s="1727"/>
      <c r="PU25" s="1727"/>
      <c r="PV25" s="1727"/>
      <c r="PW25" s="1727"/>
      <c r="PX25" s="1727"/>
      <c r="PY25" s="1727"/>
      <c r="PZ25" s="1727"/>
      <c r="QA25" s="1727"/>
      <c r="QB25" s="1727"/>
      <c r="QC25" s="1727"/>
      <c r="QD25" s="1727"/>
      <c r="QE25" s="1727"/>
      <c r="QF25" s="1727"/>
      <c r="QG25" s="1727"/>
      <c r="QH25" s="1727"/>
      <c r="QI25" s="1727"/>
      <c r="QJ25" s="1727"/>
      <c r="QK25" s="1727"/>
      <c r="QL25" s="1727"/>
      <c r="QM25" s="1727"/>
      <c r="QN25" s="1727"/>
      <c r="QO25" s="1727"/>
      <c r="QP25" s="1727"/>
      <c r="QQ25" s="1727"/>
      <c r="QR25" s="1727"/>
      <c r="QS25" s="1727"/>
      <c r="QT25" s="1727"/>
      <c r="QU25" s="1727"/>
      <c r="QV25" s="1727"/>
      <c r="QW25" s="1727"/>
      <c r="QX25" s="1727"/>
      <c r="QY25" s="1727"/>
      <c r="QZ25" s="1727"/>
      <c r="RA25" s="1727"/>
      <c r="RB25" s="1727"/>
      <c r="RC25" s="1727"/>
      <c r="RD25" s="1727"/>
      <c r="RE25" s="1727"/>
      <c r="RF25" s="1727"/>
      <c r="RG25" s="1727"/>
      <c r="RH25" s="1727"/>
      <c r="RI25" s="1727"/>
      <c r="RJ25" s="1727"/>
      <c r="RK25" s="1727"/>
      <c r="RL25" s="1727"/>
      <c r="RM25" s="1727"/>
      <c r="RN25" s="1727"/>
      <c r="RO25" s="1727"/>
      <c r="RP25" s="1727"/>
      <c r="RQ25" s="1727"/>
      <c r="RR25" s="1727"/>
      <c r="RS25" s="1727"/>
      <c r="RT25" s="1727"/>
      <c r="RU25" s="1727"/>
      <c r="RV25" s="1727"/>
      <c r="RW25" s="1727"/>
      <c r="RX25" s="1727"/>
      <c r="RY25" s="1727"/>
      <c r="RZ25" s="1727"/>
      <c r="SA25" s="1727"/>
      <c r="SB25" s="1727"/>
      <c r="SC25" s="1727"/>
      <c r="SD25" s="1727"/>
      <c r="SE25" s="1727"/>
      <c r="SF25" s="1727"/>
      <c r="SG25" s="1727"/>
      <c r="SH25" s="1727"/>
      <c r="SI25" s="1727"/>
      <c r="SJ25" s="1727"/>
      <c r="SK25" s="1727"/>
      <c r="SL25" s="1727"/>
      <c r="SM25" s="1727"/>
      <c r="SN25" s="1727"/>
      <c r="SO25" s="1727"/>
      <c r="SP25" s="1727"/>
      <c r="SQ25" s="1727"/>
      <c r="SR25" s="1727"/>
      <c r="SS25" s="1727"/>
      <c r="ST25" s="1727"/>
      <c r="SU25" s="1727"/>
      <c r="SV25" s="1727"/>
      <c r="SW25" s="1727"/>
      <c r="SX25" s="1727"/>
      <c r="SY25" s="1727"/>
      <c r="SZ25" s="1727"/>
      <c r="TA25" s="1727"/>
      <c r="TB25" s="1727"/>
      <c r="TC25" s="1727"/>
      <c r="TD25" s="1727"/>
      <c r="TE25" s="1727"/>
      <c r="TF25" s="1727"/>
      <c r="TG25" s="1727"/>
      <c r="TH25" s="1727"/>
      <c r="TI25" s="1727"/>
      <c r="TJ25" s="1727"/>
      <c r="TK25" s="1727"/>
      <c r="TL25" s="1727"/>
      <c r="TM25" s="1727"/>
      <c r="TN25" s="1727"/>
      <c r="TO25" s="1727"/>
      <c r="TP25" s="1727"/>
      <c r="TQ25" s="1727"/>
      <c r="TR25" s="1727"/>
      <c r="TS25" s="1727"/>
      <c r="TT25" s="1727"/>
      <c r="TU25" s="1727"/>
      <c r="TV25" s="1727"/>
      <c r="TW25" s="1727"/>
      <c r="TX25" s="1727"/>
      <c r="TY25" s="1727"/>
      <c r="TZ25" s="1727"/>
      <c r="UA25" s="1727"/>
      <c r="UB25" s="1727"/>
      <c r="UC25" s="1727"/>
      <c r="UD25" s="1727"/>
      <c r="UE25" s="1727"/>
      <c r="UF25" s="1727"/>
      <c r="UG25" s="1727"/>
      <c r="UH25" s="1727"/>
      <c r="UI25" s="1727"/>
      <c r="UJ25" s="1727"/>
      <c r="UK25" s="1727"/>
      <c r="UL25" s="1727"/>
      <c r="UM25" s="1727"/>
      <c r="UN25" s="1727"/>
      <c r="UO25" s="1727"/>
      <c r="UP25" s="1727"/>
      <c r="UQ25" s="1727"/>
      <c r="UR25" s="1727"/>
      <c r="US25" s="1727"/>
      <c r="UT25" s="1727"/>
      <c r="UU25" s="1727"/>
      <c r="UV25" s="1727"/>
      <c r="UW25" s="1727"/>
      <c r="UX25" s="1727"/>
      <c r="UY25" s="1727"/>
      <c r="UZ25" s="1727"/>
      <c r="VA25" s="1727"/>
      <c r="VB25" s="1727"/>
      <c r="VC25" s="1727"/>
      <c r="VD25" s="1727"/>
      <c r="VE25" s="1727"/>
      <c r="VF25" s="1727"/>
      <c r="VG25" s="1727"/>
      <c r="VH25" s="1727"/>
      <c r="VI25" s="1727"/>
      <c r="VJ25" s="1727"/>
      <c r="VK25" s="1727"/>
      <c r="VL25" s="1727"/>
      <c r="VM25" s="1727"/>
      <c r="VN25" s="1727"/>
      <c r="VO25" s="1727"/>
      <c r="VP25" s="1727"/>
      <c r="VQ25" s="1727"/>
      <c r="VR25" s="1727"/>
      <c r="VS25" s="1727"/>
      <c r="VT25" s="1727"/>
      <c r="VU25" s="1727"/>
      <c r="VV25" s="1727"/>
      <c r="VW25" s="1727"/>
      <c r="VX25" s="1727"/>
      <c r="VY25" s="1727"/>
      <c r="VZ25" s="1727"/>
      <c r="WA25" s="1727"/>
      <c r="WB25" s="1727"/>
      <c r="WC25" s="1727"/>
      <c r="WD25" s="1727"/>
      <c r="WE25" s="1727"/>
      <c r="WF25" s="1727"/>
      <c r="WG25" s="1727"/>
      <c r="WH25" s="1727"/>
      <c r="WI25" s="1727"/>
      <c r="WJ25" s="1727"/>
      <c r="WK25" s="1727"/>
      <c r="WL25" s="1727"/>
      <c r="WM25" s="1727"/>
      <c r="WN25" s="1727"/>
      <c r="WO25" s="1727"/>
      <c r="WP25" s="1727"/>
      <c r="WQ25" s="1727"/>
      <c r="WR25" s="1727"/>
      <c r="WS25" s="1727"/>
      <c r="WT25" s="1727"/>
      <c r="WU25" s="1727"/>
      <c r="WV25" s="1727"/>
      <c r="WW25" s="1727"/>
      <c r="WX25" s="1727"/>
      <c r="WY25" s="1727"/>
      <c r="WZ25" s="1727"/>
      <c r="XA25" s="1727"/>
      <c r="XB25" s="1727"/>
      <c r="XC25" s="1727"/>
      <c r="XD25" s="1727"/>
      <c r="XE25" s="1727"/>
      <c r="XF25" s="1727"/>
      <c r="XG25" s="1727"/>
      <c r="XH25" s="1727"/>
      <c r="XI25" s="1727"/>
      <c r="XJ25" s="1727"/>
      <c r="XK25" s="1727"/>
      <c r="XL25" s="1727"/>
      <c r="XM25" s="1727"/>
      <c r="XN25" s="1727"/>
      <c r="XO25" s="1727"/>
      <c r="XP25" s="1727"/>
      <c r="XQ25" s="1727"/>
      <c r="XR25" s="1727"/>
      <c r="XS25" s="1727"/>
      <c r="XT25" s="1727"/>
      <c r="XU25" s="1727"/>
      <c r="XV25" s="1727"/>
      <c r="XW25" s="1727"/>
      <c r="XX25" s="1727"/>
      <c r="XY25" s="1727"/>
      <c r="XZ25" s="1727"/>
      <c r="YA25" s="1727"/>
      <c r="YB25" s="1727"/>
      <c r="YC25" s="1727"/>
      <c r="YD25" s="1727"/>
      <c r="YE25" s="1727"/>
      <c r="YF25" s="1727"/>
      <c r="YG25" s="1727"/>
      <c r="YH25" s="1727"/>
      <c r="YI25" s="1727"/>
      <c r="YJ25" s="1727"/>
      <c r="YK25" s="1727"/>
      <c r="YL25" s="1727"/>
      <c r="YM25" s="1727"/>
      <c r="YN25" s="1727"/>
      <c r="YO25" s="1727"/>
      <c r="YP25" s="1727"/>
      <c r="YQ25" s="1727"/>
      <c r="YR25" s="1727"/>
      <c r="YS25" s="1727"/>
      <c r="YT25" s="1727"/>
      <c r="YU25" s="1727"/>
      <c r="YV25" s="1727"/>
      <c r="YW25" s="1727"/>
      <c r="YX25" s="1727"/>
      <c r="YY25" s="1727"/>
      <c r="YZ25" s="1727"/>
      <c r="ZA25" s="1727"/>
      <c r="ZB25" s="1727"/>
      <c r="ZC25" s="1727"/>
      <c r="ZD25" s="1727"/>
      <c r="ZE25" s="1727"/>
      <c r="ZF25" s="1727"/>
      <c r="ZG25" s="1727"/>
      <c r="ZH25" s="1727"/>
      <c r="ZI25" s="1727"/>
      <c r="ZJ25" s="1727"/>
      <c r="ZK25" s="1727"/>
      <c r="ZL25" s="1727"/>
      <c r="ZM25" s="1727"/>
      <c r="ZN25" s="1727"/>
      <c r="ZO25" s="1727"/>
      <c r="ZP25" s="1727"/>
      <c r="ZQ25" s="1727"/>
      <c r="ZR25" s="1727"/>
      <c r="ZS25" s="1727"/>
      <c r="ZT25" s="1727"/>
      <c r="ZU25" s="1727"/>
      <c r="ZV25" s="1727"/>
      <c r="ZW25" s="1727"/>
      <c r="ZX25" s="1727"/>
      <c r="ZY25" s="1727"/>
      <c r="ZZ25" s="1727"/>
      <c r="AAA25" s="1727"/>
      <c r="AAB25" s="1727"/>
      <c r="AAC25" s="1727"/>
      <c r="AAD25" s="1727"/>
      <c r="AAE25" s="1727"/>
      <c r="AAF25" s="1727"/>
      <c r="AAG25" s="1727"/>
      <c r="AAH25" s="1727"/>
      <c r="AAI25" s="1727"/>
      <c r="AAJ25" s="1727"/>
      <c r="AAK25" s="1727"/>
      <c r="AAL25" s="1727"/>
      <c r="AAM25" s="1727"/>
      <c r="AAN25" s="1727"/>
      <c r="AAO25" s="1727"/>
      <c r="AAP25" s="1727"/>
      <c r="AAQ25" s="1727"/>
      <c r="AAR25" s="1727"/>
      <c r="AAS25" s="1727"/>
      <c r="AAT25" s="1727"/>
      <c r="AAU25" s="1727"/>
      <c r="AAV25" s="1727"/>
      <c r="AAW25" s="1727"/>
      <c r="AAX25" s="1727"/>
      <c r="AAY25" s="1727"/>
      <c r="AAZ25" s="1727"/>
      <c r="ABA25" s="1727"/>
      <c r="ABB25" s="1727"/>
      <c r="ABC25" s="1727"/>
      <c r="ABD25" s="1727"/>
      <c r="ABE25" s="1727"/>
      <c r="ABF25" s="1727"/>
      <c r="ABG25" s="1727"/>
      <c r="ABH25" s="1727"/>
      <c r="ABI25" s="1727"/>
      <c r="ABJ25" s="1727"/>
      <c r="ABK25" s="1727"/>
      <c r="ABL25" s="1727"/>
      <c r="ABM25" s="1727"/>
      <c r="ABN25" s="1727"/>
      <c r="ABO25" s="1727"/>
      <c r="ABP25" s="1727"/>
      <c r="ABQ25" s="1727"/>
      <c r="ABR25" s="1727"/>
      <c r="ABS25" s="1727"/>
      <c r="ABT25" s="1727"/>
      <c r="ABU25" s="1727"/>
      <c r="ABV25" s="1727"/>
      <c r="ABW25" s="1727"/>
      <c r="ABX25" s="1727"/>
      <c r="ABY25" s="1727"/>
      <c r="ABZ25" s="1727"/>
      <c r="ACA25" s="1727"/>
      <c r="ACB25" s="1727"/>
      <c r="ACC25" s="1727"/>
      <c r="ACD25" s="1727"/>
      <c r="ACE25" s="1727"/>
      <c r="ACF25" s="1727"/>
      <c r="ACG25" s="1727"/>
      <c r="ACH25" s="1727"/>
      <c r="ACI25" s="1727"/>
      <c r="ACJ25" s="1727"/>
      <c r="ACK25" s="1727"/>
      <c r="ACL25" s="1727"/>
      <c r="ACM25" s="1727"/>
      <c r="ACN25" s="1727"/>
      <c r="ACO25" s="1727"/>
      <c r="ACP25" s="1727"/>
      <c r="ACQ25" s="1727"/>
      <c r="ACR25" s="1727"/>
      <c r="ACS25" s="1727"/>
      <c r="ACT25" s="1727"/>
      <c r="ACU25" s="1727"/>
      <c r="ACV25" s="1727"/>
      <c r="ACW25" s="1727"/>
      <c r="ACX25" s="1727"/>
      <c r="ACY25" s="1727"/>
      <c r="ACZ25" s="1727"/>
      <c r="ADA25" s="1727"/>
      <c r="ADB25" s="1727"/>
      <c r="ADC25" s="1727"/>
      <c r="ADD25" s="1727"/>
      <c r="ADE25" s="1727"/>
      <c r="ADF25" s="1727"/>
      <c r="ADG25" s="1727"/>
      <c r="ADH25" s="1727"/>
      <c r="ADI25" s="1727"/>
      <c r="ADJ25" s="1727"/>
      <c r="ADK25" s="1727"/>
      <c r="ADL25" s="1727"/>
      <c r="ADM25" s="1727"/>
      <c r="ADN25" s="1727"/>
      <c r="ADO25" s="1727"/>
      <c r="ADP25" s="1727"/>
      <c r="ADQ25" s="1727"/>
      <c r="ADR25" s="1727"/>
      <c r="ADS25" s="1727"/>
      <c r="ADT25" s="1727"/>
      <c r="ADU25" s="1727"/>
      <c r="ADV25" s="1727"/>
      <c r="ADW25" s="1727"/>
      <c r="ADX25" s="1727"/>
      <c r="ADY25" s="1727"/>
      <c r="ADZ25" s="1727"/>
      <c r="AEA25" s="1727"/>
      <c r="AEB25" s="1727"/>
      <c r="AEC25" s="1727"/>
      <c r="AED25" s="1727"/>
      <c r="AEE25" s="1727"/>
      <c r="AEF25" s="1727"/>
      <c r="AEG25" s="1727"/>
      <c r="AEH25" s="1727"/>
      <c r="AEI25" s="1727"/>
      <c r="AEJ25" s="1727"/>
      <c r="AEK25" s="1727"/>
      <c r="AEL25" s="1727"/>
      <c r="AEM25" s="1727"/>
      <c r="AEN25" s="1727"/>
      <c r="AEO25" s="1727"/>
      <c r="AEP25" s="1727"/>
      <c r="AEQ25" s="1727"/>
      <c r="AER25" s="1727"/>
      <c r="AES25" s="1727"/>
      <c r="AET25" s="1727"/>
      <c r="AEU25" s="1727"/>
      <c r="AEV25" s="1727"/>
      <c r="AEW25" s="1727"/>
      <c r="AEX25" s="1727"/>
      <c r="AEY25" s="1727"/>
      <c r="AEZ25" s="1727"/>
      <c r="AFA25" s="1727"/>
      <c r="AFB25" s="1727"/>
      <c r="AFC25" s="1727"/>
      <c r="AFD25" s="1727"/>
      <c r="AFE25" s="1727"/>
      <c r="AFF25" s="1727"/>
      <c r="AFG25" s="1727"/>
      <c r="AFH25" s="1727"/>
      <c r="AFI25" s="1727"/>
      <c r="AFJ25" s="1727"/>
      <c r="AFK25" s="1727"/>
      <c r="AFL25" s="1727"/>
      <c r="AFM25" s="1727"/>
      <c r="AFN25" s="1727"/>
      <c r="AFO25" s="1727"/>
      <c r="AFP25" s="1727"/>
      <c r="AFQ25" s="1727"/>
      <c r="AFR25" s="1727"/>
      <c r="AFS25" s="1727"/>
      <c r="AFT25" s="1727"/>
      <c r="AFU25" s="1727"/>
      <c r="AFV25" s="1727"/>
      <c r="AFW25" s="1727"/>
      <c r="AFX25" s="1727"/>
      <c r="AFY25" s="1727"/>
      <c r="AFZ25" s="1727"/>
      <c r="AGA25" s="1727"/>
      <c r="AGB25" s="1727"/>
      <c r="AGC25" s="1727"/>
      <c r="AGD25" s="1727"/>
      <c r="AGE25" s="1727"/>
      <c r="AGF25" s="1727"/>
      <c r="AGG25" s="1727"/>
      <c r="AGH25" s="1727"/>
      <c r="AGI25" s="1727"/>
      <c r="AGJ25" s="1727"/>
      <c r="AGK25" s="1727"/>
      <c r="AGL25" s="1727"/>
      <c r="AGM25" s="1727"/>
      <c r="AGN25" s="1727"/>
      <c r="AGO25" s="1727"/>
      <c r="AGP25" s="1727"/>
      <c r="AGQ25" s="1727"/>
      <c r="AGR25" s="1727"/>
      <c r="AGS25" s="1727"/>
      <c r="AGT25" s="1727"/>
      <c r="AGU25" s="1727"/>
      <c r="AGV25" s="1727"/>
      <c r="AGW25" s="1727"/>
      <c r="AGX25" s="1727"/>
      <c r="AGY25" s="1727"/>
      <c r="AGZ25" s="1727"/>
      <c r="AHA25" s="1727"/>
      <c r="AHB25" s="1727"/>
      <c r="AHC25" s="1727"/>
      <c r="AHD25" s="1727"/>
      <c r="AHE25" s="1727"/>
      <c r="AHF25" s="1727"/>
      <c r="AHG25" s="1727"/>
      <c r="AHH25" s="1727"/>
      <c r="AHI25" s="1727"/>
      <c r="AHJ25" s="1727"/>
      <c r="AHK25" s="1727"/>
      <c r="AHL25" s="1727"/>
      <c r="AHM25" s="1727"/>
      <c r="AHN25" s="1727"/>
      <c r="AHO25" s="1727"/>
      <c r="AHP25" s="1727"/>
      <c r="AHQ25" s="1727"/>
      <c r="AHR25" s="1727"/>
      <c r="AHS25" s="1727"/>
      <c r="AHT25" s="1727"/>
      <c r="AHU25" s="1727"/>
      <c r="AHV25" s="1727"/>
      <c r="AHW25" s="1727"/>
      <c r="AHX25" s="1727"/>
      <c r="AHY25" s="1727"/>
      <c r="AHZ25" s="1727"/>
      <c r="AIA25" s="1727"/>
      <c r="AIB25" s="1727"/>
      <c r="AIC25" s="1727"/>
      <c r="AID25" s="1727"/>
      <c r="AIE25" s="1727"/>
      <c r="AIF25" s="1727"/>
      <c r="AIG25" s="1727"/>
      <c r="AIH25" s="1727"/>
      <c r="AII25" s="1727"/>
      <c r="AIJ25" s="1727"/>
      <c r="AIK25" s="1727"/>
      <c r="AIL25" s="1727"/>
      <c r="AIM25" s="1727"/>
      <c r="AIN25" s="1727"/>
      <c r="AIO25" s="1727"/>
      <c r="AIP25" s="1727"/>
      <c r="AIQ25" s="1727"/>
      <c r="AIR25" s="1727"/>
      <c r="AIS25" s="1727"/>
      <c r="AIT25" s="1727"/>
      <c r="AIU25" s="1727"/>
      <c r="AIV25" s="1727"/>
      <c r="AIW25" s="1727"/>
      <c r="AIX25" s="1727"/>
      <c r="AIY25" s="1727"/>
      <c r="AIZ25" s="1727"/>
      <c r="AJA25" s="1727"/>
      <c r="AJB25" s="1727"/>
      <c r="AJC25" s="1727"/>
      <c r="AJD25" s="1727"/>
      <c r="AJE25" s="1727"/>
      <c r="AJF25" s="1727"/>
      <c r="AJG25" s="1727"/>
      <c r="AJH25" s="1727"/>
      <c r="AJI25" s="1727"/>
      <c r="AJJ25" s="1727"/>
      <c r="AJK25" s="1727"/>
      <c r="AJL25" s="1727"/>
      <c r="AJM25" s="1727"/>
      <c r="AJN25" s="1727"/>
      <c r="AJO25" s="1727"/>
      <c r="AJP25" s="1727"/>
      <c r="AJQ25" s="1727"/>
      <c r="AJR25" s="1727"/>
      <c r="AJS25" s="1727"/>
      <c r="AJT25" s="1727"/>
      <c r="AJU25" s="1727"/>
      <c r="AJV25" s="1727"/>
      <c r="AJW25" s="1727"/>
      <c r="AJX25" s="1727"/>
      <c r="AJY25" s="1727"/>
      <c r="AJZ25" s="1727"/>
      <c r="AKA25" s="1727"/>
      <c r="AKB25" s="1727"/>
      <c r="AKC25" s="1727"/>
      <c r="AKD25" s="1727"/>
      <c r="AKE25" s="1727"/>
      <c r="AKF25" s="1727"/>
      <c r="AKG25" s="1727"/>
      <c r="AKH25" s="1727"/>
      <c r="AKI25" s="1727"/>
      <c r="AKJ25" s="1727"/>
      <c r="AKK25" s="1727"/>
      <c r="AKL25" s="1727"/>
      <c r="AKM25" s="1727"/>
      <c r="AKN25" s="1727"/>
      <c r="AKO25" s="1727"/>
      <c r="AKP25" s="1727"/>
      <c r="AKQ25" s="1727"/>
      <c r="AKR25" s="1727"/>
      <c r="AKS25" s="1727"/>
      <c r="AKT25" s="1727"/>
      <c r="AKU25" s="1727"/>
      <c r="AKV25" s="1727"/>
      <c r="AKW25" s="1727"/>
      <c r="AKX25" s="1727"/>
      <c r="AKY25" s="1727"/>
      <c r="AKZ25" s="1727"/>
      <c r="ALA25" s="1727"/>
      <c r="ALB25" s="1727"/>
      <c r="ALC25" s="1727"/>
      <c r="ALD25" s="1727"/>
      <c r="ALE25" s="1727"/>
      <c r="ALF25" s="1727"/>
      <c r="ALG25" s="1727"/>
      <c r="ALH25" s="1727"/>
      <c r="ALI25" s="1727"/>
      <c r="ALJ25" s="1727"/>
      <c r="ALK25" s="1727"/>
      <c r="ALL25" s="1727"/>
      <c r="ALM25" s="1727"/>
      <c r="ALN25" s="1727"/>
      <c r="ALO25" s="1727"/>
      <c r="ALP25" s="1727"/>
      <c r="ALQ25" s="1727"/>
      <c r="ALR25" s="1727"/>
      <c r="ALS25" s="1727"/>
      <c r="ALT25" s="1727"/>
      <c r="ALU25" s="1727"/>
      <c r="ALV25" s="1727"/>
      <c r="ALW25" s="1727"/>
      <c r="ALX25" s="1727"/>
      <c r="ALY25" s="1727"/>
      <c r="ALZ25" s="1727"/>
      <c r="AMA25" s="1727"/>
      <c r="AMB25" s="1727"/>
      <c r="AMC25" s="1727"/>
      <c r="AMD25" s="1727"/>
      <c r="AME25" s="1727"/>
      <c r="AMF25" s="1727"/>
      <c r="AMG25" s="1727"/>
      <c r="AMH25" s="1727"/>
      <c r="AMI25" s="1727"/>
      <c r="AMJ25" s="1727"/>
      <c r="AMK25" s="1727"/>
    </row>
    <row r="26" spans="1:1025" s="1409" customFormat="1" ht="30" customHeight="1">
      <c r="A26" s="1705" t="s">
        <v>3862</v>
      </c>
      <c r="B26" s="1705" t="s">
        <v>3863</v>
      </c>
      <c r="C26" s="1705" t="s">
        <v>647</v>
      </c>
      <c r="D26" s="1705" t="s">
        <v>4026</v>
      </c>
      <c r="E26" s="1705" t="s">
        <v>4027</v>
      </c>
      <c r="F26" s="1705" t="s">
        <v>4028</v>
      </c>
      <c r="G26" s="1709" t="s">
        <v>4029</v>
      </c>
      <c r="H26" s="1705"/>
      <c r="I26" s="1705"/>
      <c r="J26" s="1705"/>
      <c r="K26" s="1705"/>
      <c r="L26" s="1705"/>
      <c r="M26" s="1705"/>
      <c r="N26" s="1705"/>
      <c r="O26" s="1705"/>
      <c r="P26" s="1705" t="s">
        <v>4040</v>
      </c>
      <c r="Q26" s="1705" t="s">
        <v>4041</v>
      </c>
      <c r="R26" s="1739" t="s">
        <v>580</v>
      </c>
      <c r="S26" s="1746" t="s">
        <v>4042</v>
      </c>
      <c r="T26" s="1748" t="s">
        <v>4043</v>
      </c>
      <c r="U26" s="1746" t="s">
        <v>2504</v>
      </c>
      <c r="V26" s="1746" t="s">
        <v>3900</v>
      </c>
      <c r="W26" s="1746" t="s">
        <v>4044</v>
      </c>
      <c r="X26" s="1746" t="s">
        <v>3874</v>
      </c>
      <c r="Y26" s="1746" t="s">
        <v>4045</v>
      </c>
      <c r="Z26" s="1760" t="s">
        <v>3979</v>
      </c>
      <c r="AA26" s="1746" t="s">
        <v>1146</v>
      </c>
      <c r="AB26" s="1746" t="s">
        <v>4038</v>
      </c>
      <c r="AC26" s="1748" t="s">
        <v>4039</v>
      </c>
      <c r="AD26" s="1746" t="s">
        <v>3879</v>
      </c>
      <c r="AE26" s="1746" t="s">
        <v>3880</v>
      </c>
      <c r="AF26" s="1746" t="s">
        <v>3881</v>
      </c>
      <c r="AG26" s="1746"/>
      <c r="AH26" s="1746"/>
      <c r="AI26" s="1746"/>
      <c r="AJ26" s="1746"/>
      <c r="AK26" s="1746"/>
      <c r="AL26" s="1746">
        <v>0</v>
      </c>
      <c r="AM26" s="1746"/>
      <c r="AN26" s="1746"/>
      <c r="AO26" s="1739">
        <v>0</v>
      </c>
      <c r="AP26" s="1746" t="s">
        <v>4236</v>
      </c>
      <c r="AQ26" s="1746"/>
      <c r="AR26" s="1746"/>
      <c r="AS26" s="1746"/>
      <c r="AT26" s="1746"/>
      <c r="AU26" s="1746"/>
      <c r="AV26" s="1746"/>
      <c r="AW26" s="1746"/>
      <c r="AX26" s="1746"/>
      <c r="AY26" s="1746"/>
      <c r="AZ26" s="1746"/>
      <c r="BA26" s="1746" t="s">
        <v>3882</v>
      </c>
      <c r="BB26" s="1747"/>
      <c r="BC26" s="1747"/>
      <c r="BD26" s="1714"/>
      <c r="BE26" s="1714"/>
      <c r="BF26" s="1714"/>
      <c r="BG26" s="1714"/>
      <c r="BH26" s="1714"/>
      <c r="BI26" s="1714"/>
      <c r="BJ26" s="1714"/>
      <c r="BK26" s="1714"/>
      <c r="BL26" s="1714"/>
      <c r="BM26" s="1714"/>
      <c r="BN26" s="1714"/>
      <c r="BO26" s="1714"/>
      <c r="BP26" s="1714"/>
      <c r="BQ26" s="1714"/>
      <c r="BR26" s="1714"/>
      <c r="BS26" s="1714"/>
      <c r="BT26" s="1714"/>
      <c r="BU26" s="1714"/>
      <c r="BV26" s="1714"/>
      <c r="BW26" s="1714"/>
      <c r="BX26" s="1714"/>
      <c r="BY26" s="1714"/>
      <c r="BZ26" s="1714"/>
      <c r="CA26" s="1714"/>
      <c r="CB26" s="1714"/>
      <c r="CC26" s="1714"/>
      <c r="CD26" s="1714"/>
      <c r="CE26" s="1714"/>
      <c r="CF26" s="1714"/>
      <c r="CG26" s="1714"/>
      <c r="CH26" s="1714"/>
      <c r="CI26" s="1714"/>
      <c r="CJ26" s="1714"/>
      <c r="CK26" s="1714"/>
      <c r="CL26" s="1714"/>
      <c r="CM26" s="1714"/>
      <c r="CN26" s="1714"/>
      <c r="CO26" s="1714"/>
      <c r="CP26" s="1714"/>
      <c r="CQ26" s="1714"/>
      <c r="CR26" s="1714"/>
      <c r="CS26" s="1714"/>
      <c r="CT26" s="1714"/>
      <c r="CU26" s="1714"/>
      <c r="CV26" s="1714"/>
      <c r="CW26" s="1714"/>
      <c r="CX26" s="1714"/>
      <c r="CY26" s="1714"/>
      <c r="CZ26" s="1714"/>
      <c r="DA26" s="1714"/>
      <c r="DB26" s="1714"/>
      <c r="DC26" s="1714"/>
      <c r="DD26" s="1714"/>
      <c r="DE26" s="1714"/>
      <c r="DF26" s="1714"/>
      <c r="DG26" s="1714"/>
      <c r="DH26" s="1714"/>
      <c r="DI26" s="1714"/>
      <c r="DJ26" s="1714"/>
      <c r="DK26" s="1714"/>
      <c r="DL26" s="1714"/>
      <c r="DM26" s="1714"/>
      <c r="DN26" s="1714"/>
      <c r="DO26" s="1714"/>
      <c r="DP26" s="1714"/>
      <c r="DQ26" s="1714"/>
      <c r="DR26" s="1714"/>
      <c r="DS26" s="1714"/>
      <c r="DT26" s="1714"/>
      <c r="DU26" s="1714"/>
      <c r="DV26" s="1714"/>
      <c r="DW26" s="1714"/>
      <c r="DX26" s="1714"/>
      <c r="DY26" s="1714"/>
      <c r="DZ26" s="1714"/>
      <c r="EA26" s="1714"/>
      <c r="EB26" s="1714"/>
      <c r="EC26" s="1714"/>
      <c r="ED26" s="1714"/>
      <c r="EE26" s="1714"/>
      <c r="EF26" s="1714"/>
      <c r="EG26" s="1714"/>
      <c r="EH26" s="1714"/>
      <c r="EI26" s="1714"/>
      <c r="EJ26" s="1714"/>
      <c r="EK26" s="1714"/>
      <c r="EL26" s="1714"/>
      <c r="EM26" s="1714"/>
      <c r="EN26" s="1714"/>
      <c r="EO26" s="1714"/>
      <c r="EP26" s="1714"/>
      <c r="EQ26" s="1714"/>
      <c r="ER26" s="1714"/>
      <c r="ES26" s="1714"/>
      <c r="ET26" s="1714"/>
      <c r="EU26" s="1714"/>
      <c r="EV26" s="1714"/>
      <c r="EW26" s="1714"/>
      <c r="EX26" s="1714"/>
      <c r="EY26" s="1714"/>
      <c r="EZ26" s="1714"/>
      <c r="FA26" s="1714"/>
      <c r="FB26" s="1714"/>
      <c r="FC26" s="1714"/>
      <c r="FD26" s="1714"/>
      <c r="FE26" s="1714"/>
      <c r="FF26" s="1714"/>
      <c r="FG26" s="1714"/>
      <c r="FH26" s="1714"/>
      <c r="FI26" s="1714"/>
      <c r="FJ26" s="1714"/>
      <c r="FK26" s="1714"/>
      <c r="FL26" s="1714"/>
      <c r="FM26" s="1714"/>
      <c r="FN26" s="1714"/>
      <c r="FO26" s="1714"/>
      <c r="FP26" s="1714"/>
      <c r="FQ26" s="1714"/>
      <c r="FR26" s="1714"/>
      <c r="FS26" s="1714"/>
      <c r="FT26" s="1714"/>
      <c r="FU26" s="1714"/>
      <c r="FV26" s="1714"/>
      <c r="FW26" s="1714"/>
      <c r="FX26" s="1714"/>
      <c r="FY26" s="1714"/>
      <c r="FZ26" s="1714"/>
      <c r="GA26" s="1714"/>
      <c r="GB26" s="1714"/>
      <c r="GC26" s="1714"/>
      <c r="GD26" s="1714"/>
      <c r="GE26" s="1714"/>
      <c r="GF26" s="1714"/>
      <c r="GG26" s="1714"/>
      <c r="GH26" s="1714"/>
      <c r="GI26" s="1714"/>
      <c r="GJ26" s="1714"/>
      <c r="GK26" s="1714"/>
      <c r="GL26" s="1714"/>
      <c r="GM26" s="1714"/>
      <c r="GN26" s="1714"/>
      <c r="GO26" s="1714"/>
      <c r="GP26" s="1714"/>
      <c r="GQ26" s="1714"/>
      <c r="GR26" s="1714"/>
      <c r="GS26" s="1714"/>
      <c r="GT26" s="1714"/>
      <c r="GU26" s="1714"/>
      <c r="GV26" s="1714"/>
      <c r="GW26" s="1714"/>
      <c r="GX26" s="1714"/>
      <c r="GY26" s="1714"/>
      <c r="GZ26" s="1714"/>
      <c r="HA26" s="1714"/>
      <c r="HB26" s="1714"/>
      <c r="HC26" s="1714"/>
      <c r="HD26" s="1714"/>
      <c r="HE26" s="1714"/>
      <c r="HF26" s="1714"/>
      <c r="HG26" s="1714"/>
      <c r="HH26" s="1714"/>
      <c r="HI26" s="1714"/>
      <c r="HJ26" s="1714"/>
      <c r="HK26" s="1714"/>
      <c r="HL26" s="1714"/>
      <c r="HM26" s="1714"/>
      <c r="HN26" s="1714"/>
      <c r="HO26" s="1714"/>
      <c r="HP26" s="1714"/>
      <c r="HQ26" s="1714"/>
      <c r="HR26" s="1714"/>
      <c r="HS26" s="1714"/>
      <c r="HT26" s="1714"/>
      <c r="HU26" s="1714"/>
      <c r="HV26" s="1714"/>
      <c r="HW26" s="1714"/>
      <c r="HX26" s="1714"/>
      <c r="HY26" s="1714"/>
      <c r="HZ26" s="1714"/>
      <c r="IA26" s="1714"/>
      <c r="IB26" s="1714"/>
      <c r="IC26" s="1714"/>
      <c r="ID26" s="1714"/>
      <c r="IE26" s="1714"/>
      <c r="IF26" s="1714"/>
      <c r="IG26" s="1714"/>
      <c r="IH26" s="1714"/>
      <c r="II26" s="1714"/>
      <c r="IJ26" s="1714"/>
      <c r="IK26" s="1714"/>
      <c r="IL26" s="1714"/>
      <c r="IM26" s="1714"/>
      <c r="IN26" s="1714"/>
      <c r="IO26" s="1714"/>
      <c r="IP26" s="1714"/>
      <c r="IQ26" s="1714"/>
      <c r="IR26" s="1714"/>
      <c r="IS26" s="1714"/>
      <c r="IT26" s="1714"/>
      <c r="IU26" s="1714"/>
      <c r="IV26" s="1714"/>
      <c r="IW26" s="1714"/>
      <c r="IX26" s="1714"/>
      <c r="IY26" s="1714"/>
      <c r="IZ26" s="1714"/>
      <c r="JA26" s="1714"/>
      <c r="JB26" s="1714"/>
      <c r="JC26" s="1714"/>
      <c r="JD26" s="1714"/>
      <c r="JE26" s="1714"/>
      <c r="JF26" s="1714"/>
      <c r="JG26" s="1714"/>
      <c r="JH26" s="1714"/>
      <c r="JI26" s="1714"/>
      <c r="JJ26" s="1714"/>
      <c r="JK26" s="1714"/>
      <c r="JL26" s="1714"/>
      <c r="JM26" s="1714"/>
      <c r="JN26" s="1714"/>
      <c r="JO26" s="1714"/>
      <c r="JP26" s="1714"/>
      <c r="JQ26" s="1714"/>
      <c r="JR26" s="1714"/>
      <c r="JS26" s="1714"/>
      <c r="JT26" s="1714"/>
      <c r="JU26" s="1714"/>
      <c r="JV26" s="1714"/>
      <c r="JW26" s="1714"/>
      <c r="JX26" s="1714"/>
      <c r="JY26" s="1714"/>
      <c r="JZ26" s="1714"/>
      <c r="KA26" s="1714"/>
      <c r="KB26" s="1714"/>
      <c r="KC26" s="1714"/>
      <c r="KD26" s="1714"/>
      <c r="KE26" s="1714"/>
      <c r="KF26" s="1714"/>
      <c r="KG26" s="1714"/>
      <c r="KH26" s="1714"/>
      <c r="KI26" s="1714"/>
      <c r="KJ26" s="1714"/>
      <c r="KK26" s="1714"/>
      <c r="KL26" s="1714"/>
      <c r="KM26" s="1714"/>
      <c r="KN26" s="1714"/>
      <c r="KO26" s="1714"/>
      <c r="KP26" s="1714"/>
      <c r="KQ26" s="1714"/>
      <c r="KR26" s="1714"/>
      <c r="KS26" s="1714"/>
      <c r="KT26" s="1714"/>
      <c r="KU26" s="1714"/>
      <c r="KV26" s="1714"/>
      <c r="KW26" s="1714"/>
      <c r="KX26" s="1714"/>
      <c r="KY26" s="1714"/>
      <c r="KZ26" s="1714"/>
      <c r="LA26" s="1714"/>
      <c r="LB26" s="1714"/>
      <c r="LC26" s="1714"/>
      <c r="LD26" s="1714"/>
      <c r="LE26" s="1714"/>
      <c r="LF26" s="1714"/>
      <c r="LG26" s="1714"/>
      <c r="LH26" s="1714"/>
      <c r="LI26" s="1714"/>
      <c r="LJ26" s="1714"/>
      <c r="LK26" s="1714"/>
      <c r="LL26" s="1714"/>
      <c r="LM26" s="1714"/>
      <c r="LN26" s="1714"/>
      <c r="LO26" s="1714"/>
      <c r="LP26" s="1714"/>
      <c r="LQ26" s="1714"/>
      <c r="LR26" s="1714"/>
      <c r="LS26" s="1714"/>
      <c r="LT26" s="1714"/>
      <c r="LU26" s="1714"/>
      <c r="LV26" s="1714"/>
      <c r="LW26" s="1714"/>
      <c r="LX26" s="1714"/>
      <c r="LY26" s="1714"/>
      <c r="LZ26" s="1714"/>
      <c r="MA26" s="1714"/>
      <c r="MB26" s="1714"/>
      <c r="MC26" s="1714"/>
      <c r="MD26" s="1714"/>
      <c r="ME26" s="1714"/>
      <c r="MF26" s="1714"/>
      <c r="MG26" s="1714"/>
      <c r="MH26" s="1714"/>
      <c r="MI26" s="1714"/>
      <c r="MJ26" s="1714"/>
      <c r="MK26" s="1714"/>
      <c r="ML26" s="1714"/>
      <c r="MM26" s="1714"/>
      <c r="MN26" s="1714"/>
      <c r="MO26" s="1714"/>
      <c r="MP26" s="1714"/>
      <c r="MQ26" s="1714"/>
      <c r="MR26" s="1714"/>
      <c r="MS26" s="1714"/>
      <c r="MT26" s="1714"/>
      <c r="MU26" s="1714"/>
      <c r="MV26" s="1714"/>
      <c r="MW26" s="1714"/>
      <c r="MX26" s="1714"/>
      <c r="MY26" s="1714"/>
      <c r="MZ26" s="1714"/>
      <c r="NA26" s="1714"/>
      <c r="NB26" s="1714"/>
      <c r="NC26" s="1714"/>
      <c r="ND26" s="1714"/>
      <c r="NE26" s="1714"/>
      <c r="NF26" s="1714"/>
      <c r="NG26" s="1714"/>
      <c r="NH26" s="1714"/>
      <c r="NI26" s="1714"/>
      <c r="NJ26" s="1714"/>
      <c r="NK26" s="1714"/>
      <c r="NL26" s="1714"/>
      <c r="NM26" s="1714"/>
      <c r="NN26" s="1714"/>
      <c r="NO26" s="1714"/>
      <c r="NP26" s="1714"/>
      <c r="NQ26" s="1714"/>
      <c r="NR26" s="1714"/>
      <c r="NS26" s="1714"/>
      <c r="NT26" s="1714"/>
      <c r="NU26" s="1714"/>
      <c r="NV26" s="1714"/>
      <c r="NW26" s="1714"/>
      <c r="NX26" s="1714"/>
      <c r="NY26" s="1714"/>
      <c r="NZ26" s="1714"/>
      <c r="OA26" s="1714"/>
      <c r="OB26" s="1714"/>
      <c r="OC26" s="1714"/>
      <c r="OD26" s="1714"/>
      <c r="OE26" s="1714"/>
      <c r="OF26" s="1714"/>
      <c r="OG26" s="1714"/>
      <c r="OH26" s="1714"/>
      <c r="OI26" s="1714"/>
      <c r="OJ26" s="1714"/>
      <c r="OK26" s="1714"/>
      <c r="OL26" s="1714"/>
      <c r="OM26" s="1714"/>
      <c r="ON26" s="1714"/>
      <c r="OO26" s="1714"/>
      <c r="OP26" s="1714"/>
      <c r="OQ26" s="1714"/>
      <c r="OR26" s="1714"/>
      <c r="OS26" s="1714"/>
      <c r="OT26" s="1714"/>
      <c r="OU26" s="1714"/>
      <c r="OV26" s="1714"/>
      <c r="OW26" s="1714"/>
      <c r="OX26" s="1714"/>
      <c r="OY26" s="1714"/>
      <c r="OZ26" s="1714"/>
      <c r="PA26" s="1714"/>
      <c r="PB26" s="1714"/>
      <c r="PC26" s="1714"/>
      <c r="PD26" s="1714"/>
      <c r="PE26" s="1714"/>
      <c r="PF26" s="1714"/>
      <c r="PG26" s="1714"/>
      <c r="PH26" s="1714"/>
      <c r="PI26" s="1714"/>
      <c r="PJ26" s="1714"/>
      <c r="PK26" s="1714"/>
      <c r="PL26" s="1714"/>
      <c r="PM26" s="1714"/>
      <c r="PN26" s="1714"/>
      <c r="PO26" s="1714"/>
      <c r="PP26" s="1714"/>
      <c r="PQ26" s="1714"/>
      <c r="PR26" s="1714"/>
      <c r="PS26" s="1714"/>
      <c r="PT26" s="1714"/>
      <c r="PU26" s="1714"/>
      <c r="PV26" s="1714"/>
      <c r="PW26" s="1714"/>
      <c r="PX26" s="1714"/>
      <c r="PY26" s="1714"/>
      <c r="PZ26" s="1714"/>
      <c r="QA26" s="1714"/>
      <c r="QB26" s="1714"/>
      <c r="QC26" s="1714"/>
      <c r="QD26" s="1714"/>
      <c r="QE26" s="1714"/>
      <c r="QF26" s="1714"/>
      <c r="QG26" s="1714"/>
      <c r="QH26" s="1714"/>
      <c r="QI26" s="1714"/>
      <c r="QJ26" s="1714"/>
      <c r="QK26" s="1714"/>
      <c r="QL26" s="1714"/>
      <c r="QM26" s="1714"/>
      <c r="QN26" s="1714"/>
      <c r="QO26" s="1714"/>
      <c r="QP26" s="1714"/>
      <c r="QQ26" s="1714"/>
      <c r="QR26" s="1714"/>
      <c r="QS26" s="1714"/>
      <c r="QT26" s="1714"/>
      <c r="QU26" s="1714"/>
      <c r="QV26" s="1714"/>
      <c r="QW26" s="1714"/>
      <c r="QX26" s="1714"/>
      <c r="QY26" s="1714"/>
      <c r="QZ26" s="1714"/>
      <c r="RA26" s="1714"/>
      <c r="RB26" s="1714"/>
      <c r="RC26" s="1714"/>
      <c r="RD26" s="1714"/>
      <c r="RE26" s="1714"/>
      <c r="RF26" s="1714"/>
      <c r="RG26" s="1714"/>
      <c r="RH26" s="1714"/>
      <c r="RI26" s="1714"/>
      <c r="RJ26" s="1714"/>
      <c r="RK26" s="1714"/>
      <c r="RL26" s="1714"/>
      <c r="RM26" s="1714"/>
      <c r="RN26" s="1714"/>
      <c r="RO26" s="1714"/>
      <c r="RP26" s="1714"/>
      <c r="RQ26" s="1714"/>
      <c r="RR26" s="1714"/>
      <c r="RS26" s="1714"/>
      <c r="RT26" s="1714"/>
      <c r="RU26" s="1714"/>
      <c r="RV26" s="1714"/>
      <c r="RW26" s="1714"/>
      <c r="RX26" s="1714"/>
      <c r="RY26" s="1714"/>
      <c r="RZ26" s="1714"/>
      <c r="SA26" s="1714"/>
      <c r="SB26" s="1714"/>
      <c r="SC26" s="1714"/>
      <c r="SD26" s="1714"/>
      <c r="SE26" s="1714"/>
      <c r="SF26" s="1714"/>
      <c r="SG26" s="1714"/>
      <c r="SH26" s="1714"/>
      <c r="SI26" s="1714"/>
      <c r="SJ26" s="1714"/>
      <c r="SK26" s="1714"/>
      <c r="SL26" s="1714"/>
      <c r="SM26" s="1714"/>
      <c r="SN26" s="1714"/>
      <c r="SO26" s="1714"/>
      <c r="SP26" s="1714"/>
      <c r="SQ26" s="1714"/>
      <c r="SR26" s="1714"/>
      <c r="SS26" s="1714"/>
      <c r="ST26" s="1714"/>
      <c r="SU26" s="1714"/>
      <c r="SV26" s="1714"/>
      <c r="SW26" s="1714"/>
      <c r="SX26" s="1714"/>
      <c r="SY26" s="1714"/>
      <c r="SZ26" s="1714"/>
      <c r="TA26" s="1714"/>
      <c r="TB26" s="1714"/>
      <c r="TC26" s="1714"/>
      <c r="TD26" s="1714"/>
      <c r="TE26" s="1714"/>
      <c r="TF26" s="1714"/>
      <c r="TG26" s="1714"/>
      <c r="TH26" s="1714"/>
      <c r="TI26" s="1714"/>
      <c r="TJ26" s="1714"/>
      <c r="TK26" s="1714"/>
      <c r="TL26" s="1714"/>
      <c r="TM26" s="1714"/>
      <c r="TN26" s="1714"/>
      <c r="TO26" s="1714"/>
      <c r="TP26" s="1714"/>
      <c r="TQ26" s="1714"/>
      <c r="TR26" s="1714"/>
      <c r="TS26" s="1714"/>
      <c r="TT26" s="1714"/>
      <c r="TU26" s="1714"/>
      <c r="TV26" s="1714"/>
      <c r="TW26" s="1714"/>
      <c r="TX26" s="1714"/>
      <c r="TY26" s="1714"/>
      <c r="TZ26" s="1714"/>
      <c r="UA26" s="1714"/>
      <c r="UB26" s="1714"/>
      <c r="UC26" s="1714"/>
      <c r="UD26" s="1714"/>
      <c r="UE26" s="1714"/>
      <c r="UF26" s="1714"/>
      <c r="UG26" s="1714"/>
      <c r="UH26" s="1714"/>
      <c r="UI26" s="1714"/>
      <c r="UJ26" s="1714"/>
      <c r="UK26" s="1714"/>
      <c r="UL26" s="1714"/>
      <c r="UM26" s="1714"/>
      <c r="UN26" s="1714"/>
      <c r="UO26" s="1714"/>
      <c r="UP26" s="1714"/>
      <c r="UQ26" s="1714"/>
      <c r="UR26" s="1714"/>
      <c r="US26" s="1714"/>
      <c r="UT26" s="1714"/>
      <c r="UU26" s="1714"/>
      <c r="UV26" s="1714"/>
      <c r="UW26" s="1714"/>
      <c r="UX26" s="1714"/>
      <c r="UY26" s="1714"/>
      <c r="UZ26" s="1714"/>
      <c r="VA26" s="1714"/>
      <c r="VB26" s="1714"/>
      <c r="VC26" s="1714"/>
      <c r="VD26" s="1714"/>
      <c r="VE26" s="1714"/>
      <c r="VF26" s="1714"/>
      <c r="VG26" s="1714"/>
      <c r="VH26" s="1714"/>
      <c r="VI26" s="1714"/>
      <c r="VJ26" s="1714"/>
      <c r="VK26" s="1714"/>
      <c r="VL26" s="1714"/>
      <c r="VM26" s="1714"/>
      <c r="VN26" s="1714"/>
      <c r="VO26" s="1714"/>
      <c r="VP26" s="1714"/>
      <c r="VQ26" s="1714"/>
      <c r="VR26" s="1714"/>
      <c r="VS26" s="1714"/>
      <c r="VT26" s="1714"/>
      <c r="VU26" s="1714"/>
      <c r="VV26" s="1714"/>
      <c r="VW26" s="1714"/>
      <c r="VX26" s="1714"/>
      <c r="VY26" s="1714"/>
      <c r="VZ26" s="1714"/>
      <c r="WA26" s="1714"/>
      <c r="WB26" s="1714"/>
      <c r="WC26" s="1714"/>
      <c r="WD26" s="1714"/>
      <c r="WE26" s="1714"/>
      <c r="WF26" s="1714"/>
      <c r="WG26" s="1714"/>
      <c r="WH26" s="1714"/>
      <c r="WI26" s="1714"/>
      <c r="WJ26" s="1714"/>
      <c r="WK26" s="1714"/>
      <c r="WL26" s="1714"/>
      <c r="WM26" s="1714"/>
      <c r="WN26" s="1714"/>
      <c r="WO26" s="1714"/>
      <c r="WP26" s="1714"/>
      <c r="WQ26" s="1714"/>
      <c r="WR26" s="1714"/>
      <c r="WS26" s="1714"/>
      <c r="WT26" s="1714"/>
      <c r="WU26" s="1714"/>
      <c r="WV26" s="1714"/>
      <c r="WW26" s="1714"/>
      <c r="WX26" s="1714"/>
      <c r="WY26" s="1714"/>
      <c r="WZ26" s="1714"/>
      <c r="XA26" s="1714"/>
      <c r="XB26" s="1714"/>
      <c r="XC26" s="1714"/>
      <c r="XD26" s="1714"/>
      <c r="XE26" s="1714"/>
      <c r="XF26" s="1714"/>
      <c r="XG26" s="1714"/>
      <c r="XH26" s="1714"/>
      <c r="XI26" s="1714"/>
      <c r="XJ26" s="1714"/>
      <c r="XK26" s="1714"/>
      <c r="XL26" s="1714"/>
      <c r="XM26" s="1714"/>
      <c r="XN26" s="1714"/>
      <c r="XO26" s="1714"/>
      <c r="XP26" s="1714"/>
      <c r="XQ26" s="1714"/>
      <c r="XR26" s="1714"/>
      <c r="XS26" s="1714"/>
      <c r="XT26" s="1714"/>
      <c r="XU26" s="1714"/>
      <c r="XV26" s="1714"/>
      <c r="XW26" s="1714"/>
      <c r="XX26" s="1714"/>
      <c r="XY26" s="1714"/>
      <c r="XZ26" s="1714"/>
      <c r="YA26" s="1714"/>
      <c r="YB26" s="1714"/>
      <c r="YC26" s="1714"/>
      <c r="YD26" s="1714"/>
      <c r="YE26" s="1714"/>
      <c r="YF26" s="1714"/>
      <c r="YG26" s="1714"/>
      <c r="YH26" s="1714"/>
      <c r="YI26" s="1714"/>
      <c r="YJ26" s="1714"/>
      <c r="YK26" s="1714"/>
      <c r="YL26" s="1714"/>
      <c r="YM26" s="1714"/>
      <c r="YN26" s="1714"/>
      <c r="YO26" s="1714"/>
      <c r="YP26" s="1714"/>
      <c r="YQ26" s="1714"/>
      <c r="YR26" s="1714"/>
      <c r="YS26" s="1714"/>
      <c r="YT26" s="1714"/>
      <c r="YU26" s="1714"/>
      <c r="YV26" s="1714"/>
      <c r="YW26" s="1714"/>
      <c r="YX26" s="1714"/>
      <c r="YY26" s="1714"/>
      <c r="YZ26" s="1714"/>
      <c r="ZA26" s="1714"/>
      <c r="ZB26" s="1714"/>
      <c r="ZC26" s="1714"/>
      <c r="ZD26" s="1714"/>
      <c r="ZE26" s="1714"/>
      <c r="ZF26" s="1714"/>
      <c r="ZG26" s="1714"/>
      <c r="ZH26" s="1714"/>
      <c r="ZI26" s="1714"/>
      <c r="ZJ26" s="1714"/>
      <c r="ZK26" s="1714"/>
      <c r="ZL26" s="1714"/>
      <c r="ZM26" s="1714"/>
      <c r="ZN26" s="1714"/>
      <c r="ZO26" s="1714"/>
      <c r="ZP26" s="1714"/>
      <c r="ZQ26" s="1714"/>
      <c r="ZR26" s="1714"/>
      <c r="ZS26" s="1714"/>
      <c r="ZT26" s="1714"/>
      <c r="ZU26" s="1714"/>
      <c r="ZV26" s="1714"/>
      <c r="ZW26" s="1714"/>
      <c r="ZX26" s="1714"/>
      <c r="ZY26" s="1714"/>
      <c r="ZZ26" s="1714"/>
      <c r="AAA26" s="1714"/>
      <c r="AAB26" s="1714"/>
      <c r="AAC26" s="1714"/>
      <c r="AAD26" s="1714"/>
      <c r="AAE26" s="1714"/>
      <c r="AAF26" s="1714"/>
      <c r="AAG26" s="1714"/>
      <c r="AAH26" s="1714"/>
      <c r="AAI26" s="1714"/>
      <c r="AAJ26" s="1714"/>
      <c r="AAK26" s="1714"/>
      <c r="AAL26" s="1714"/>
      <c r="AAM26" s="1714"/>
      <c r="AAN26" s="1714"/>
      <c r="AAO26" s="1714"/>
      <c r="AAP26" s="1714"/>
      <c r="AAQ26" s="1714"/>
      <c r="AAR26" s="1714"/>
      <c r="AAS26" s="1714"/>
      <c r="AAT26" s="1714"/>
      <c r="AAU26" s="1714"/>
      <c r="AAV26" s="1714"/>
      <c r="AAW26" s="1714"/>
      <c r="AAX26" s="1714"/>
      <c r="AAY26" s="1714"/>
      <c r="AAZ26" s="1714"/>
      <c r="ABA26" s="1714"/>
      <c r="ABB26" s="1714"/>
      <c r="ABC26" s="1714"/>
      <c r="ABD26" s="1714"/>
      <c r="ABE26" s="1714"/>
      <c r="ABF26" s="1714"/>
      <c r="ABG26" s="1714"/>
      <c r="ABH26" s="1714"/>
      <c r="ABI26" s="1714"/>
      <c r="ABJ26" s="1714"/>
      <c r="ABK26" s="1714"/>
      <c r="ABL26" s="1714"/>
      <c r="ABM26" s="1714"/>
      <c r="ABN26" s="1714"/>
      <c r="ABO26" s="1714"/>
      <c r="ABP26" s="1714"/>
      <c r="ABQ26" s="1714"/>
      <c r="ABR26" s="1714"/>
      <c r="ABS26" s="1714"/>
      <c r="ABT26" s="1714"/>
      <c r="ABU26" s="1714"/>
      <c r="ABV26" s="1714"/>
      <c r="ABW26" s="1714"/>
      <c r="ABX26" s="1714"/>
      <c r="ABY26" s="1714"/>
      <c r="ABZ26" s="1714"/>
      <c r="ACA26" s="1714"/>
      <c r="ACB26" s="1714"/>
      <c r="ACC26" s="1714"/>
      <c r="ACD26" s="1714"/>
      <c r="ACE26" s="1714"/>
      <c r="ACF26" s="1714"/>
      <c r="ACG26" s="1714"/>
      <c r="ACH26" s="1714"/>
      <c r="ACI26" s="1714"/>
      <c r="ACJ26" s="1714"/>
      <c r="ACK26" s="1714"/>
      <c r="ACL26" s="1714"/>
      <c r="ACM26" s="1714"/>
      <c r="ACN26" s="1714"/>
      <c r="ACO26" s="1714"/>
      <c r="ACP26" s="1714"/>
      <c r="ACQ26" s="1714"/>
      <c r="ACR26" s="1714"/>
      <c r="ACS26" s="1714"/>
      <c r="ACT26" s="1714"/>
      <c r="ACU26" s="1714"/>
      <c r="ACV26" s="1714"/>
      <c r="ACW26" s="1714"/>
      <c r="ACX26" s="1714"/>
      <c r="ACY26" s="1714"/>
      <c r="ACZ26" s="1714"/>
      <c r="ADA26" s="1714"/>
      <c r="ADB26" s="1714"/>
      <c r="ADC26" s="1714"/>
      <c r="ADD26" s="1714"/>
      <c r="ADE26" s="1714"/>
      <c r="ADF26" s="1714"/>
      <c r="ADG26" s="1714"/>
      <c r="ADH26" s="1714"/>
      <c r="ADI26" s="1714"/>
      <c r="ADJ26" s="1714"/>
      <c r="ADK26" s="1714"/>
      <c r="ADL26" s="1714"/>
      <c r="ADM26" s="1714"/>
      <c r="ADN26" s="1714"/>
      <c r="ADO26" s="1714"/>
      <c r="ADP26" s="1714"/>
      <c r="ADQ26" s="1714"/>
      <c r="ADR26" s="1714"/>
      <c r="ADS26" s="1714"/>
      <c r="ADT26" s="1714"/>
      <c r="ADU26" s="1714"/>
      <c r="ADV26" s="1714"/>
      <c r="ADW26" s="1714"/>
      <c r="ADX26" s="1714"/>
      <c r="ADY26" s="1714"/>
      <c r="ADZ26" s="1714"/>
      <c r="AEA26" s="1714"/>
      <c r="AEB26" s="1714"/>
      <c r="AEC26" s="1714"/>
      <c r="AED26" s="1714"/>
      <c r="AEE26" s="1714"/>
      <c r="AEF26" s="1714"/>
      <c r="AEG26" s="1714"/>
      <c r="AEH26" s="1714"/>
      <c r="AEI26" s="1714"/>
      <c r="AEJ26" s="1714"/>
      <c r="AEK26" s="1714"/>
      <c r="AEL26" s="1714"/>
      <c r="AEM26" s="1714"/>
      <c r="AEN26" s="1714"/>
      <c r="AEO26" s="1714"/>
      <c r="AEP26" s="1714"/>
      <c r="AEQ26" s="1714"/>
      <c r="AER26" s="1714"/>
      <c r="AES26" s="1714"/>
      <c r="AET26" s="1714"/>
      <c r="AEU26" s="1714"/>
      <c r="AEV26" s="1714"/>
      <c r="AEW26" s="1714"/>
      <c r="AEX26" s="1714"/>
      <c r="AEY26" s="1714"/>
      <c r="AEZ26" s="1714"/>
      <c r="AFA26" s="1714"/>
      <c r="AFB26" s="1714"/>
      <c r="AFC26" s="1714"/>
      <c r="AFD26" s="1714"/>
      <c r="AFE26" s="1714"/>
      <c r="AFF26" s="1714"/>
      <c r="AFG26" s="1714"/>
      <c r="AFH26" s="1714"/>
      <c r="AFI26" s="1714"/>
      <c r="AFJ26" s="1714"/>
      <c r="AFK26" s="1714"/>
      <c r="AFL26" s="1714"/>
      <c r="AFM26" s="1714"/>
      <c r="AFN26" s="1714"/>
      <c r="AFO26" s="1714"/>
      <c r="AFP26" s="1714"/>
      <c r="AFQ26" s="1714"/>
      <c r="AFR26" s="1714"/>
      <c r="AFS26" s="1714"/>
      <c r="AFT26" s="1714"/>
      <c r="AFU26" s="1714"/>
      <c r="AFV26" s="1714"/>
      <c r="AFW26" s="1714"/>
      <c r="AFX26" s="1714"/>
      <c r="AFY26" s="1714"/>
      <c r="AFZ26" s="1714"/>
      <c r="AGA26" s="1714"/>
      <c r="AGB26" s="1714"/>
      <c r="AGC26" s="1714"/>
      <c r="AGD26" s="1714"/>
      <c r="AGE26" s="1714"/>
      <c r="AGF26" s="1714"/>
      <c r="AGG26" s="1714"/>
      <c r="AGH26" s="1714"/>
      <c r="AGI26" s="1714"/>
      <c r="AGJ26" s="1714"/>
      <c r="AGK26" s="1714"/>
      <c r="AGL26" s="1714"/>
      <c r="AGM26" s="1714"/>
      <c r="AGN26" s="1714"/>
      <c r="AGO26" s="1714"/>
      <c r="AGP26" s="1714"/>
      <c r="AGQ26" s="1714"/>
      <c r="AGR26" s="1714"/>
      <c r="AGS26" s="1714"/>
      <c r="AGT26" s="1714"/>
      <c r="AGU26" s="1714"/>
      <c r="AGV26" s="1714"/>
      <c r="AGW26" s="1714"/>
      <c r="AGX26" s="1714"/>
      <c r="AGY26" s="1714"/>
      <c r="AGZ26" s="1714"/>
      <c r="AHA26" s="1714"/>
      <c r="AHB26" s="1714"/>
      <c r="AHC26" s="1714"/>
      <c r="AHD26" s="1714"/>
      <c r="AHE26" s="1714"/>
      <c r="AHF26" s="1714"/>
      <c r="AHG26" s="1714"/>
      <c r="AHH26" s="1714"/>
      <c r="AHI26" s="1714"/>
      <c r="AHJ26" s="1714"/>
      <c r="AHK26" s="1714"/>
      <c r="AHL26" s="1714"/>
      <c r="AHM26" s="1714"/>
      <c r="AHN26" s="1714"/>
      <c r="AHO26" s="1714"/>
      <c r="AHP26" s="1714"/>
      <c r="AHQ26" s="1714"/>
      <c r="AHR26" s="1714"/>
      <c r="AHS26" s="1714"/>
      <c r="AHT26" s="1714"/>
      <c r="AHU26" s="1714"/>
      <c r="AHV26" s="1714"/>
      <c r="AHW26" s="1714"/>
      <c r="AHX26" s="1714"/>
      <c r="AHY26" s="1714"/>
      <c r="AHZ26" s="1714"/>
      <c r="AIA26" s="1714"/>
      <c r="AIB26" s="1714"/>
      <c r="AIC26" s="1714"/>
      <c r="AID26" s="1714"/>
      <c r="AIE26" s="1714"/>
      <c r="AIF26" s="1714"/>
      <c r="AIG26" s="1714"/>
      <c r="AIH26" s="1714"/>
      <c r="AII26" s="1714"/>
      <c r="AIJ26" s="1714"/>
      <c r="AIK26" s="1714"/>
      <c r="AIL26" s="1714"/>
      <c r="AIM26" s="1714"/>
      <c r="AIN26" s="1714"/>
      <c r="AIO26" s="1714"/>
      <c r="AIP26" s="1714"/>
      <c r="AIQ26" s="1714"/>
      <c r="AIR26" s="1714"/>
      <c r="AIS26" s="1714"/>
      <c r="AIT26" s="1714"/>
      <c r="AIU26" s="1714"/>
      <c r="AIV26" s="1714"/>
      <c r="AIW26" s="1714"/>
      <c r="AIX26" s="1714"/>
      <c r="AIY26" s="1714"/>
      <c r="AIZ26" s="1714"/>
      <c r="AJA26" s="1714"/>
      <c r="AJB26" s="1714"/>
      <c r="AJC26" s="1714"/>
      <c r="AJD26" s="1714"/>
      <c r="AJE26" s="1714"/>
      <c r="AJF26" s="1714"/>
      <c r="AJG26" s="1714"/>
      <c r="AJH26" s="1714"/>
      <c r="AJI26" s="1714"/>
      <c r="AJJ26" s="1714"/>
      <c r="AJK26" s="1714"/>
      <c r="AJL26" s="1714"/>
      <c r="AJM26" s="1714"/>
      <c r="AJN26" s="1714"/>
      <c r="AJO26" s="1714"/>
      <c r="AJP26" s="1714"/>
      <c r="AJQ26" s="1714"/>
      <c r="AJR26" s="1714"/>
      <c r="AJS26" s="1714"/>
      <c r="AJT26" s="1714"/>
      <c r="AJU26" s="1714"/>
      <c r="AJV26" s="1714"/>
      <c r="AJW26" s="1714"/>
      <c r="AJX26" s="1714"/>
      <c r="AJY26" s="1714"/>
      <c r="AJZ26" s="1714"/>
      <c r="AKA26" s="1714"/>
      <c r="AKB26" s="1714"/>
      <c r="AKC26" s="1714"/>
      <c r="AKD26" s="1714"/>
      <c r="AKE26" s="1714"/>
      <c r="AKF26" s="1714"/>
      <c r="AKG26" s="1714"/>
      <c r="AKH26" s="1714"/>
      <c r="AKI26" s="1714"/>
      <c r="AKJ26" s="1714"/>
      <c r="AKK26" s="1714"/>
      <c r="AKL26" s="1714"/>
      <c r="AKM26" s="1714"/>
      <c r="AKN26" s="1714"/>
      <c r="AKO26" s="1714"/>
      <c r="AKP26" s="1714"/>
      <c r="AKQ26" s="1714"/>
      <c r="AKR26" s="1714"/>
      <c r="AKS26" s="1714"/>
      <c r="AKT26" s="1714"/>
      <c r="AKU26" s="1714"/>
      <c r="AKV26" s="1714"/>
      <c r="AKW26" s="1714"/>
      <c r="AKX26" s="1714"/>
      <c r="AKY26" s="1714"/>
      <c r="AKZ26" s="1714"/>
      <c r="ALA26" s="1714"/>
      <c r="ALB26" s="1714"/>
      <c r="ALC26" s="1714"/>
      <c r="ALD26" s="1714"/>
      <c r="ALE26" s="1714"/>
      <c r="ALF26" s="1714"/>
      <c r="ALG26" s="1714"/>
      <c r="ALH26" s="1714"/>
      <c r="ALI26" s="1714"/>
      <c r="ALJ26" s="1714"/>
      <c r="ALK26" s="1714"/>
      <c r="ALL26" s="1714"/>
      <c r="ALM26" s="1714"/>
      <c r="ALN26" s="1714"/>
      <c r="ALO26" s="1714"/>
      <c r="ALP26" s="1714"/>
      <c r="ALQ26" s="1714"/>
      <c r="ALR26" s="1714"/>
      <c r="ALS26" s="1714"/>
      <c r="ALT26" s="1714"/>
      <c r="ALU26" s="1714"/>
      <c r="ALV26" s="1714"/>
      <c r="ALW26" s="1714"/>
      <c r="ALX26" s="1714"/>
      <c r="ALY26" s="1714"/>
      <c r="ALZ26" s="1714"/>
      <c r="AMA26" s="1714"/>
      <c r="AMB26" s="1714"/>
      <c r="AMC26" s="1714"/>
      <c r="AMD26" s="1714"/>
      <c r="AME26" s="1714"/>
      <c r="AMF26" s="1714"/>
      <c r="AMG26" s="1714"/>
      <c r="AMH26" s="1714"/>
      <c r="AMI26" s="1714"/>
      <c r="AMJ26" s="1714"/>
      <c r="AMK26" s="1714"/>
    </row>
    <row r="27" spans="1:1025" s="1409" customFormat="1" ht="30" customHeight="1">
      <c r="A27" s="1705" t="s">
        <v>3862</v>
      </c>
      <c r="B27" s="1705" t="s">
        <v>3863</v>
      </c>
      <c r="C27" s="1705" t="s">
        <v>647</v>
      </c>
      <c r="D27" s="1705" t="s">
        <v>4026</v>
      </c>
      <c r="E27" s="1705" t="s">
        <v>4027</v>
      </c>
      <c r="F27" s="1705" t="s">
        <v>4028</v>
      </c>
      <c r="G27" s="1709" t="s">
        <v>4029</v>
      </c>
      <c r="H27" s="1705"/>
      <c r="I27" s="1705"/>
      <c r="J27" s="1705"/>
      <c r="K27" s="1705"/>
      <c r="L27" s="1705"/>
      <c r="M27" s="1705"/>
      <c r="N27" s="1705"/>
      <c r="O27" s="1705"/>
      <c r="P27" s="1705" t="s">
        <v>4046</v>
      </c>
      <c r="Q27" s="1705" t="s">
        <v>3975</v>
      </c>
      <c r="R27" s="1739" t="s">
        <v>485</v>
      </c>
      <c r="S27" s="1746" t="s">
        <v>4047</v>
      </c>
      <c r="T27" s="1746" t="s">
        <v>4048</v>
      </c>
      <c r="U27" s="1746" t="s">
        <v>2504</v>
      </c>
      <c r="V27" s="1746" t="s">
        <v>4034</v>
      </c>
      <c r="W27" s="1746" t="s">
        <v>3901</v>
      </c>
      <c r="X27" s="1746" t="s">
        <v>3874</v>
      </c>
      <c r="Y27" s="1746" t="s">
        <v>4049</v>
      </c>
      <c r="Z27" s="1760" t="s">
        <v>4050</v>
      </c>
      <c r="AA27" s="1746" t="s">
        <v>1146</v>
      </c>
      <c r="AB27" s="1746" t="s">
        <v>4038</v>
      </c>
      <c r="AC27" s="1748" t="s">
        <v>4039</v>
      </c>
      <c r="AD27" s="1746" t="s">
        <v>3879</v>
      </c>
      <c r="AE27" s="1746" t="s">
        <v>3880</v>
      </c>
      <c r="AF27" s="1746" t="s">
        <v>3881</v>
      </c>
      <c r="AG27" s="1746"/>
      <c r="AH27" s="1746"/>
      <c r="AI27" s="1746"/>
      <c r="AJ27" s="1746"/>
      <c r="AK27" s="1746"/>
      <c r="AL27" s="1746">
        <v>100</v>
      </c>
      <c r="AM27" s="1746"/>
      <c r="AN27" s="1746"/>
      <c r="AO27" s="1739">
        <v>10000000</v>
      </c>
      <c r="AP27" s="1746" t="s">
        <v>4237</v>
      </c>
      <c r="AQ27" s="1746"/>
      <c r="AR27" s="1746"/>
      <c r="AS27" s="1746"/>
      <c r="AT27" s="1746"/>
      <c r="AU27" s="1746"/>
      <c r="AV27" s="1746"/>
      <c r="AW27" s="1746"/>
      <c r="AX27" s="1746"/>
      <c r="AY27" s="1746"/>
      <c r="AZ27" s="1746"/>
      <c r="BA27" s="1746" t="s">
        <v>3882</v>
      </c>
      <c r="BB27" s="1747"/>
      <c r="BC27" s="1747"/>
      <c r="BD27" s="1714"/>
      <c r="BE27" s="1714"/>
      <c r="BF27" s="1714"/>
      <c r="BG27" s="1714"/>
      <c r="BH27" s="1714"/>
      <c r="BI27" s="1714"/>
      <c r="BJ27" s="1714"/>
      <c r="BK27" s="1714"/>
      <c r="BL27" s="1714"/>
      <c r="BM27" s="1714"/>
      <c r="BN27" s="1714"/>
      <c r="BO27" s="1714"/>
      <c r="BP27" s="1714"/>
      <c r="BQ27" s="1714"/>
      <c r="BR27" s="1714"/>
      <c r="BS27" s="1714"/>
      <c r="BT27" s="1714"/>
      <c r="BU27" s="1714"/>
      <c r="BV27" s="1714"/>
      <c r="BW27" s="1714"/>
      <c r="BX27" s="1714"/>
      <c r="BY27" s="1714"/>
      <c r="BZ27" s="1714"/>
      <c r="CA27" s="1714"/>
      <c r="CB27" s="1714"/>
      <c r="CC27" s="1714"/>
      <c r="CD27" s="1714"/>
      <c r="CE27" s="1714"/>
      <c r="CF27" s="1714"/>
      <c r="CG27" s="1714"/>
      <c r="CH27" s="1714"/>
      <c r="CI27" s="1714"/>
      <c r="CJ27" s="1714"/>
      <c r="CK27" s="1714"/>
      <c r="CL27" s="1714"/>
      <c r="CM27" s="1714"/>
      <c r="CN27" s="1714"/>
      <c r="CO27" s="1714"/>
      <c r="CP27" s="1714"/>
      <c r="CQ27" s="1714"/>
      <c r="CR27" s="1714"/>
      <c r="CS27" s="1714"/>
      <c r="CT27" s="1714"/>
      <c r="CU27" s="1714"/>
      <c r="CV27" s="1714"/>
      <c r="CW27" s="1714"/>
      <c r="CX27" s="1714"/>
      <c r="CY27" s="1714"/>
      <c r="CZ27" s="1714"/>
      <c r="DA27" s="1714"/>
      <c r="DB27" s="1714"/>
      <c r="DC27" s="1714"/>
      <c r="DD27" s="1714"/>
      <c r="DE27" s="1714"/>
      <c r="DF27" s="1714"/>
      <c r="DG27" s="1714"/>
      <c r="DH27" s="1714"/>
      <c r="DI27" s="1714"/>
      <c r="DJ27" s="1714"/>
      <c r="DK27" s="1714"/>
      <c r="DL27" s="1714"/>
      <c r="DM27" s="1714"/>
      <c r="DN27" s="1714"/>
      <c r="DO27" s="1714"/>
      <c r="DP27" s="1714"/>
      <c r="DQ27" s="1714"/>
      <c r="DR27" s="1714"/>
      <c r="DS27" s="1714"/>
      <c r="DT27" s="1714"/>
      <c r="DU27" s="1714"/>
      <c r="DV27" s="1714"/>
      <c r="DW27" s="1714"/>
      <c r="DX27" s="1714"/>
      <c r="DY27" s="1714"/>
      <c r="DZ27" s="1714"/>
      <c r="EA27" s="1714"/>
      <c r="EB27" s="1714"/>
      <c r="EC27" s="1714"/>
      <c r="ED27" s="1714"/>
      <c r="EE27" s="1714"/>
      <c r="EF27" s="1714"/>
      <c r="EG27" s="1714"/>
      <c r="EH27" s="1714"/>
      <c r="EI27" s="1714"/>
      <c r="EJ27" s="1714"/>
      <c r="EK27" s="1714"/>
      <c r="EL27" s="1714"/>
      <c r="EM27" s="1714"/>
      <c r="EN27" s="1714"/>
      <c r="EO27" s="1714"/>
      <c r="EP27" s="1714"/>
      <c r="EQ27" s="1714"/>
      <c r="ER27" s="1714"/>
      <c r="ES27" s="1714"/>
      <c r="ET27" s="1714"/>
      <c r="EU27" s="1714"/>
      <c r="EV27" s="1714"/>
      <c r="EW27" s="1714"/>
      <c r="EX27" s="1714"/>
      <c r="EY27" s="1714"/>
      <c r="EZ27" s="1714"/>
      <c r="FA27" s="1714"/>
      <c r="FB27" s="1714"/>
      <c r="FC27" s="1714"/>
      <c r="FD27" s="1714"/>
      <c r="FE27" s="1714"/>
      <c r="FF27" s="1714"/>
      <c r="FG27" s="1714"/>
      <c r="FH27" s="1714"/>
      <c r="FI27" s="1714"/>
      <c r="FJ27" s="1714"/>
      <c r="FK27" s="1714"/>
      <c r="FL27" s="1714"/>
      <c r="FM27" s="1714"/>
      <c r="FN27" s="1714"/>
      <c r="FO27" s="1714"/>
      <c r="FP27" s="1714"/>
      <c r="FQ27" s="1714"/>
      <c r="FR27" s="1714"/>
      <c r="FS27" s="1714"/>
      <c r="FT27" s="1714"/>
      <c r="FU27" s="1714"/>
      <c r="FV27" s="1714"/>
      <c r="FW27" s="1714"/>
      <c r="FX27" s="1714"/>
      <c r="FY27" s="1714"/>
      <c r="FZ27" s="1714"/>
      <c r="GA27" s="1714"/>
      <c r="GB27" s="1714"/>
      <c r="GC27" s="1714"/>
      <c r="GD27" s="1714"/>
      <c r="GE27" s="1714"/>
      <c r="GF27" s="1714"/>
      <c r="GG27" s="1714"/>
      <c r="GH27" s="1714"/>
      <c r="GI27" s="1714"/>
      <c r="GJ27" s="1714"/>
      <c r="GK27" s="1714"/>
      <c r="GL27" s="1714"/>
      <c r="GM27" s="1714"/>
      <c r="GN27" s="1714"/>
      <c r="GO27" s="1714"/>
      <c r="GP27" s="1714"/>
      <c r="GQ27" s="1714"/>
      <c r="GR27" s="1714"/>
      <c r="GS27" s="1714"/>
      <c r="GT27" s="1714"/>
      <c r="GU27" s="1714"/>
      <c r="GV27" s="1714"/>
      <c r="GW27" s="1714"/>
      <c r="GX27" s="1714"/>
      <c r="GY27" s="1714"/>
      <c r="GZ27" s="1714"/>
      <c r="HA27" s="1714"/>
      <c r="HB27" s="1714"/>
      <c r="HC27" s="1714"/>
      <c r="HD27" s="1714"/>
      <c r="HE27" s="1714"/>
      <c r="HF27" s="1714"/>
      <c r="HG27" s="1714"/>
      <c r="HH27" s="1714"/>
      <c r="HI27" s="1714"/>
      <c r="HJ27" s="1714"/>
      <c r="HK27" s="1714"/>
      <c r="HL27" s="1714"/>
      <c r="HM27" s="1714"/>
      <c r="HN27" s="1714"/>
      <c r="HO27" s="1714"/>
      <c r="HP27" s="1714"/>
      <c r="HQ27" s="1714"/>
      <c r="HR27" s="1714"/>
      <c r="HS27" s="1714"/>
      <c r="HT27" s="1714"/>
      <c r="HU27" s="1714"/>
      <c r="HV27" s="1714"/>
      <c r="HW27" s="1714"/>
      <c r="HX27" s="1714"/>
      <c r="HY27" s="1714"/>
      <c r="HZ27" s="1714"/>
      <c r="IA27" s="1714"/>
      <c r="IB27" s="1714"/>
      <c r="IC27" s="1714"/>
      <c r="ID27" s="1714"/>
      <c r="IE27" s="1714"/>
      <c r="IF27" s="1714"/>
      <c r="IG27" s="1714"/>
      <c r="IH27" s="1714"/>
      <c r="II27" s="1714"/>
      <c r="IJ27" s="1714"/>
      <c r="IK27" s="1714"/>
      <c r="IL27" s="1714"/>
      <c r="IM27" s="1714"/>
      <c r="IN27" s="1714"/>
      <c r="IO27" s="1714"/>
      <c r="IP27" s="1714"/>
      <c r="IQ27" s="1714"/>
      <c r="IR27" s="1714"/>
      <c r="IS27" s="1714"/>
      <c r="IT27" s="1714"/>
      <c r="IU27" s="1714"/>
      <c r="IV27" s="1714"/>
      <c r="IW27" s="1714"/>
      <c r="IX27" s="1714"/>
      <c r="IY27" s="1714"/>
      <c r="IZ27" s="1714"/>
      <c r="JA27" s="1714"/>
      <c r="JB27" s="1714"/>
      <c r="JC27" s="1714"/>
      <c r="JD27" s="1714"/>
      <c r="JE27" s="1714"/>
      <c r="JF27" s="1714"/>
      <c r="JG27" s="1714"/>
      <c r="JH27" s="1714"/>
      <c r="JI27" s="1714"/>
      <c r="JJ27" s="1714"/>
      <c r="JK27" s="1714"/>
      <c r="JL27" s="1714"/>
      <c r="JM27" s="1714"/>
      <c r="JN27" s="1714"/>
      <c r="JO27" s="1714"/>
      <c r="JP27" s="1714"/>
      <c r="JQ27" s="1714"/>
      <c r="JR27" s="1714"/>
      <c r="JS27" s="1714"/>
      <c r="JT27" s="1714"/>
      <c r="JU27" s="1714"/>
      <c r="JV27" s="1714"/>
      <c r="JW27" s="1714"/>
      <c r="JX27" s="1714"/>
      <c r="JY27" s="1714"/>
      <c r="JZ27" s="1714"/>
      <c r="KA27" s="1714"/>
      <c r="KB27" s="1714"/>
      <c r="KC27" s="1714"/>
      <c r="KD27" s="1714"/>
      <c r="KE27" s="1714"/>
      <c r="KF27" s="1714"/>
      <c r="KG27" s="1714"/>
      <c r="KH27" s="1714"/>
      <c r="KI27" s="1714"/>
      <c r="KJ27" s="1714"/>
      <c r="KK27" s="1714"/>
      <c r="KL27" s="1714"/>
      <c r="KM27" s="1714"/>
      <c r="KN27" s="1714"/>
      <c r="KO27" s="1714"/>
      <c r="KP27" s="1714"/>
      <c r="KQ27" s="1714"/>
      <c r="KR27" s="1714"/>
      <c r="KS27" s="1714"/>
      <c r="KT27" s="1714"/>
      <c r="KU27" s="1714"/>
      <c r="KV27" s="1714"/>
      <c r="KW27" s="1714"/>
      <c r="KX27" s="1714"/>
      <c r="KY27" s="1714"/>
      <c r="KZ27" s="1714"/>
      <c r="LA27" s="1714"/>
      <c r="LB27" s="1714"/>
      <c r="LC27" s="1714"/>
      <c r="LD27" s="1714"/>
      <c r="LE27" s="1714"/>
      <c r="LF27" s="1714"/>
      <c r="LG27" s="1714"/>
      <c r="LH27" s="1714"/>
      <c r="LI27" s="1714"/>
      <c r="LJ27" s="1714"/>
      <c r="LK27" s="1714"/>
      <c r="LL27" s="1714"/>
      <c r="LM27" s="1714"/>
      <c r="LN27" s="1714"/>
      <c r="LO27" s="1714"/>
      <c r="LP27" s="1714"/>
      <c r="LQ27" s="1714"/>
      <c r="LR27" s="1714"/>
      <c r="LS27" s="1714"/>
      <c r="LT27" s="1714"/>
      <c r="LU27" s="1714"/>
      <c r="LV27" s="1714"/>
      <c r="LW27" s="1714"/>
      <c r="LX27" s="1714"/>
      <c r="LY27" s="1714"/>
      <c r="LZ27" s="1714"/>
      <c r="MA27" s="1714"/>
      <c r="MB27" s="1714"/>
      <c r="MC27" s="1714"/>
      <c r="MD27" s="1714"/>
      <c r="ME27" s="1714"/>
      <c r="MF27" s="1714"/>
      <c r="MG27" s="1714"/>
      <c r="MH27" s="1714"/>
      <c r="MI27" s="1714"/>
      <c r="MJ27" s="1714"/>
      <c r="MK27" s="1714"/>
      <c r="ML27" s="1714"/>
      <c r="MM27" s="1714"/>
      <c r="MN27" s="1714"/>
      <c r="MO27" s="1714"/>
      <c r="MP27" s="1714"/>
      <c r="MQ27" s="1714"/>
      <c r="MR27" s="1714"/>
      <c r="MS27" s="1714"/>
      <c r="MT27" s="1714"/>
      <c r="MU27" s="1714"/>
      <c r="MV27" s="1714"/>
      <c r="MW27" s="1714"/>
      <c r="MX27" s="1714"/>
      <c r="MY27" s="1714"/>
      <c r="MZ27" s="1714"/>
      <c r="NA27" s="1714"/>
      <c r="NB27" s="1714"/>
      <c r="NC27" s="1714"/>
      <c r="ND27" s="1714"/>
      <c r="NE27" s="1714"/>
      <c r="NF27" s="1714"/>
      <c r="NG27" s="1714"/>
      <c r="NH27" s="1714"/>
      <c r="NI27" s="1714"/>
      <c r="NJ27" s="1714"/>
      <c r="NK27" s="1714"/>
      <c r="NL27" s="1714"/>
      <c r="NM27" s="1714"/>
      <c r="NN27" s="1714"/>
      <c r="NO27" s="1714"/>
      <c r="NP27" s="1714"/>
      <c r="NQ27" s="1714"/>
      <c r="NR27" s="1714"/>
      <c r="NS27" s="1714"/>
      <c r="NT27" s="1714"/>
      <c r="NU27" s="1714"/>
      <c r="NV27" s="1714"/>
      <c r="NW27" s="1714"/>
      <c r="NX27" s="1714"/>
      <c r="NY27" s="1714"/>
      <c r="NZ27" s="1714"/>
      <c r="OA27" s="1714"/>
      <c r="OB27" s="1714"/>
      <c r="OC27" s="1714"/>
      <c r="OD27" s="1714"/>
      <c r="OE27" s="1714"/>
      <c r="OF27" s="1714"/>
      <c r="OG27" s="1714"/>
      <c r="OH27" s="1714"/>
      <c r="OI27" s="1714"/>
      <c r="OJ27" s="1714"/>
      <c r="OK27" s="1714"/>
      <c r="OL27" s="1714"/>
      <c r="OM27" s="1714"/>
      <c r="ON27" s="1714"/>
      <c r="OO27" s="1714"/>
      <c r="OP27" s="1714"/>
      <c r="OQ27" s="1714"/>
      <c r="OR27" s="1714"/>
      <c r="OS27" s="1714"/>
      <c r="OT27" s="1714"/>
      <c r="OU27" s="1714"/>
      <c r="OV27" s="1714"/>
      <c r="OW27" s="1714"/>
      <c r="OX27" s="1714"/>
      <c r="OY27" s="1714"/>
      <c r="OZ27" s="1714"/>
      <c r="PA27" s="1714"/>
      <c r="PB27" s="1714"/>
      <c r="PC27" s="1714"/>
      <c r="PD27" s="1714"/>
      <c r="PE27" s="1714"/>
      <c r="PF27" s="1714"/>
      <c r="PG27" s="1714"/>
      <c r="PH27" s="1714"/>
      <c r="PI27" s="1714"/>
      <c r="PJ27" s="1714"/>
      <c r="PK27" s="1714"/>
      <c r="PL27" s="1714"/>
      <c r="PM27" s="1714"/>
      <c r="PN27" s="1714"/>
      <c r="PO27" s="1714"/>
      <c r="PP27" s="1714"/>
      <c r="PQ27" s="1714"/>
      <c r="PR27" s="1714"/>
      <c r="PS27" s="1714"/>
      <c r="PT27" s="1714"/>
      <c r="PU27" s="1714"/>
      <c r="PV27" s="1714"/>
      <c r="PW27" s="1714"/>
      <c r="PX27" s="1714"/>
      <c r="PY27" s="1714"/>
      <c r="PZ27" s="1714"/>
      <c r="QA27" s="1714"/>
      <c r="QB27" s="1714"/>
      <c r="QC27" s="1714"/>
      <c r="QD27" s="1714"/>
      <c r="QE27" s="1714"/>
      <c r="QF27" s="1714"/>
      <c r="QG27" s="1714"/>
      <c r="QH27" s="1714"/>
      <c r="QI27" s="1714"/>
      <c r="QJ27" s="1714"/>
      <c r="QK27" s="1714"/>
      <c r="QL27" s="1714"/>
      <c r="QM27" s="1714"/>
      <c r="QN27" s="1714"/>
      <c r="QO27" s="1714"/>
      <c r="QP27" s="1714"/>
      <c r="QQ27" s="1714"/>
      <c r="QR27" s="1714"/>
      <c r="QS27" s="1714"/>
      <c r="QT27" s="1714"/>
      <c r="QU27" s="1714"/>
      <c r="QV27" s="1714"/>
      <c r="QW27" s="1714"/>
      <c r="QX27" s="1714"/>
      <c r="QY27" s="1714"/>
      <c r="QZ27" s="1714"/>
      <c r="RA27" s="1714"/>
      <c r="RB27" s="1714"/>
      <c r="RC27" s="1714"/>
      <c r="RD27" s="1714"/>
      <c r="RE27" s="1714"/>
      <c r="RF27" s="1714"/>
      <c r="RG27" s="1714"/>
      <c r="RH27" s="1714"/>
      <c r="RI27" s="1714"/>
      <c r="RJ27" s="1714"/>
      <c r="RK27" s="1714"/>
      <c r="RL27" s="1714"/>
      <c r="RM27" s="1714"/>
      <c r="RN27" s="1714"/>
      <c r="RO27" s="1714"/>
      <c r="RP27" s="1714"/>
      <c r="RQ27" s="1714"/>
      <c r="RR27" s="1714"/>
      <c r="RS27" s="1714"/>
      <c r="RT27" s="1714"/>
      <c r="RU27" s="1714"/>
      <c r="RV27" s="1714"/>
      <c r="RW27" s="1714"/>
      <c r="RX27" s="1714"/>
      <c r="RY27" s="1714"/>
      <c r="RZ27" s="1714"/>
      <c r="SA27" s="1714"/>
      <c r="SB27" s="1714"/>
      <c r="SC27" s="1714"/>
      <c r="SD27" s="1714"/>
      <c r="SE27" s="1714"/>
      <c r="SF27" s="1714"/>
      <c r="SG27" s="1714"/>
      <c r="SH27" s="1714"/>
      <c r="SI27" s="1714"/>
      <c r="SJ27" s="1714"/>
      <c r="SK27" s="1714"/>
      <c r="SL27" s="1714"/>
      <c r="SM27" s="1714"/>
      <c r="SN27" s="1714"/>
      <c r="SO27" s="1714"/>
      <c r="SP27" s="1714"/>
      <c r="SQ27" s="1714"/>
      <c r="SR27" s="1714"/>
      <c r="SS27" s="1714"/>
      <c r="ST27" s="1714"/>
      <c r="SU27" s="1714"/>
      <c r="SV27" s="1714"/>
      <c r="SW27" s="1714"/>
      <c r="SX27" s="1714"/>
      <c r="SY27" s="1714"/>
      <c r="SZ27" s="1714"/>
      <c r="TA27" s="1714"/>
      <c r="TB27" s="1714"/>
      <c r="TC27" s="1714"/>
      <c r="TD27" s="1714"/>
      <c r="TE27" s="1714"/>
      <c r="TF27" s="1714"/>
      <c r="TG27" s="1714"/>
      <c r="TH27" s="1714"/>
      <c r="TI27" s="1714"/>
      <c r="TJ27" s="1714"/>
      <c r="TK27" s="1714"/>
      <c r="TL27" s="1714"/>
      <c r="TM27" s="1714"/>
      <c r="TN27" s="1714"/>
      <c r="TO27" s="1714"/>
      <c r="TP27" s="1714"/>
      <c r="TQ27" s="1714"/>
      <c r="TR27" s="1714"/>
      <c r="TS27" s="1714"/>
      <c r="TT27" s="1714"/>
      <c r="TU27" s="1714"/>
      <c r="TV27" s="1714"/>
      <c r="TW27" s="1714"/>
      <c r="TX27" s="1714"/>
      <c r="TY27" s="1714"/>
      <c r="TZ27" s="1714"/>
      <c r="UA27" s="1714"/>
      <c r="UB27" s="1714"/>
      <c r="UC27" s="1714"/>
      <c r="UD27" s="1714"/>
      <c r="UE27" s="1714"/>
      <c r="UF27" s="1714"/>
      <c r="UG27" s="1714"/>
      <c r="UH27" s="1714"/>
      <c r="UI27" s="1714"/>
      <c r="UJ27" s="1714"/>
      <c r="UK27" s="1714"/>
      <c r="UL27" s="1714"/>
      <c r="UM27" s="1714"/>
      <c r="UN27" s="1714"/>
      <c r="UO27" s="1714"/>
      <c r="UP27" s="1714"/>
      <c r="UQ27" s="1714"/>
      <c r="UR27" s="1714"/>
      <c r="US27" s="1714"/>
      <c r="UT27" s="1714"/>
      <c r="UU27" s="1714"/>
      <c r="UV27" s="1714"/>
      <c r="UW27" s="1714"/>
      <c r="UX27" s="1714"/>
      <c r="UY27" s="1714"/>
      <c r="UZ27" s="1714"/>
      <c r="VA27" s="1714"/>
      <c r="VB27" s="1714"/>
      <c r="VC27" s="1714"/>
      <c r="VD27" s="1714"/>
      <c r="VE27" s="1714"/>
      <c r="VF27" s="1714"/>
      <c r="VG27" s="1714"/>
      <c r="VH27" s="1714"/>
      <c r="VI27" s="1714"/>
      <c r="VJ27" s="1714"/>
      <c r="VK27" s="1714"/>
      <c r="VL27" s="1714"/>
      <c r="VM27" s="1714"/>
      <c r="VN27" s="1714"/>
      <c r="VO27" s="1714"/>
      <c r="VP27" s="1714"/>
      <c r="VQ27" s="1714"/>
      <c r="VR27" s="1714"/>
      <c r="VS27" s="1714"/>
      <c r="VT27" s="1714"/>
      <c r="VU27" s="1714"/>
      <c r="VV27" s="1714"/>
      <c r="VW27" s="1714"/>
      <c r="VX27" s="1714"/>
      <c r="VY27" s="1714"/>
      <c r="VZ27" s="1714"/>
      <c r="WA27" s="1714"/>
      <c r="WB27" s="1714"/>
      <c r="WC27" s="1714"/>
      <c r="WD27" s="1714"/>
      <c r="WE27" s="1714"/>
      <c r="WF27" s="1714"/>
      <c r="WG27" s="1714"/>
      <c r="WH27" s="1714"/>
      <c r="WI27" s="1714"/>
      <c r="WJ27" s="1714"/>
      <c r="WK27" s="1714"/>
      <c r="WL27" s="1714"/>
      <c r="WM27" s="1714"/>
      <c r="WN27" s="1714"/>
      <c r="WO27" s="1714"/>
      <c r="WP27" s="1714"/>
      <c r="WQ27" s="1714"/>
      <c r="WR27" s="1714"/>
      <c r="WS27" s="1714"/>
      <c r="WT27" s="1714"/>
      <c r="WU27" s="1714"/>
      <c r="WV27" s="1714"/>
      <c r="WW27" s="1714"/>
      <c r="WX27" s="1714"/>
      <c r="WY27" s="1714"/>
      <c r="WZ27" s="1714"/>
      <c r="XA27" s="1714"/>
      <c r="XB27" s="1714"/>
      <c r="XC27" s="1714"/>
      <c r="XD27" s="1714"/>
      <c r="XE27" s="1714"/>
      <c r="XF27" s="1714"/>
      <c r="XG27" s="1714"/>
      <c r="XH27" s="1714"/>
      <c r="XI27" s="1714"/>
      <c r="XJ27" s="1714"/>
      <c r="XK27" s="1714"/>
      <c r="XL27" s="1714"/>
      <c r="XM27" s="1714"/>
      <c r="XN27" s="1714"/>
      <c r="XO27" s="1714"/>
      <c r="XP27" s="1714"/>
      <c r="XQ27" s="1714"/>
      <c r="XR27" s="1714"/>
      <c r="XS27" s="1714"/>
      <c r="XT27" s="1714"/>
      <c r="XU27" s="1714"/>
      <c r="XV27" s="1714"/>
      <c r="XW27" s="1714"/>
      <c r="XX27" s="1714"/>
      <c r="XY27" s="1714"/>
      <c r="XZ27" s="1714"/>
      <c r="YA27" s="1714"/>
      <c r="YB27" s="1714"/>
      <c r="YC27" s="1714"/>
      <c r="YD27" s="1714"/>
      <c r="YE27" s="1714"/>
      <c r="YF27" s="1714"/>
      <c r="YG27" s="1714"/>
      <c r="YH27" s="1714"/>
      <c r="YI27" s="1714"/>
      <c r="YJ27" s="1714"/>
      <c r="YK27" s="1714"/>
      <c r="YL27" s="1714"/>
      <c r="YM27" s="1714"/>
      <c r="YN27" s="1714"/>
      <c r="YO27" s="1714"/>
      <c r="YP27" s="1714"/>
      <c r="YQ27" s="1714"/>
      <c r="YR27" s="1714"/>
      <c r="YS27" s="1714"/>
      <c r="YT27" s="1714"/>
      <c r="YU27" s="1714"/>
      <c r="YV27" s="1714"/>
      <c r="YW27" s="1714"/>
      <c r="YX27" s="1714"/>
      <c r="YY27" s="1714"/>
      <c r="YZ27" s="1714"/>
      <c r="ZA27" s="1714"/>
      <c r="ZB27" s="1714"/>
      <c r="ZC27" s="1714"/>
      <c r="ZD27" s="1714"/>
      <c r="ZE27" s="1714"/>
      <c r="ZF27" s="1714"/>
      <c r="ZG27" s="1714"/>
      <c r="ZH27" s="1714"/>
      <c r="ZI27" s="1714"/>
      <c r="ZJ27" s="1714"/>
      <c r="ZK27" s="1714"/>
      <c r="ZL27" s="1714"/>
      <c r="ZM27" s="1714"/>
      <c r="ZN27" s="1714"/>
      <c r="ZO27" s="1714"/>
      <c r="ZP27" s="1714"/>
      <c r="ZQ27" s="1714"/>
      <c r="ZR27" s="1714"/>
      <c r="ZS27" s="1714"/>
      <c r="ZT27" s="1714"/>
      <c r="ZU27" s="1714"/>
      <c r="ZV27" s="1714"/>
      <c r="ZW27" s="1714"/>
      <c r="ZX27" s="1714"/>
      <c r="ZY27" s="1714"/>
      <c r="ZZ27" s="1714"/>
      <c r="AAA27" s="1714"/>
      <c r="AAB27" s="1714"/>
      <c r="AAC27" s="1714"/>
      <c r="AAD27" s="1714"/>
      <c r="AAE27" s="1714"/>
      <c r="AAF27" s="1714"/>
      <c r="AAG27" s="1714"/>
      <c r="AAH27" s="1714"/>
      <c r="AAI27" s="1714"/>
      <c r="AAJ27" s="1714"/>
      <c r="AAK27" s="1714"/>
      <c r="AAL27" s="1714"/>
      <c r="AAM27" s="1714"/>
      <c r="AAN27" s="1714"/>
      <c r="AAO27" s="1714"/>
      <c r="AAP27" s="1714"/>
      <c r="AAQ27" s="1714"/>
      <c r="AAR27" s="1714"/>
      <c r="AAS27" s="1714"/>
      <c r="AAT27" s="1714"/>
      <c r="AAU27" s="1714"/>
      <c r="AAV27" s="1714"/>
      <c r="AAW27" s="1714"/>
      <c r="AAX27" s="1714"/>
      <c r="AAY27" s="1714"/>
      <c r="AAZ27" s="1714"/>
      <c r="ABA27" s="1714"/>
      <c r="ABB27" s="1714"/>
      <c r="ABC27" s="1714"/>
      <c r="ABD27" s="1714"/>
      <c r="ABE27" s="1714"/>
      <c r="ABF27" s="1714"/>
      <c r="ABG27" s="1714"/>
      <c r="ABH27" s="1714"/>
      <c r="ABI27" s="1714"/>
      <c r="ABJ27" s="1714"/>
      <c r="ABK27" s="1714"/>
      <c r="ABL27" s="1714"/>
      <c r="ABM27" s="1714"/>
      <c r="ABN27" s="1714"/>
      <c r="ABO27" s="1714"/>
      <c r="ABP27" s="1714"/>
      <c r="ABQ27" s="1714"/>
      <c r="ABR27" s="1714"/>
      <c r="ABS27" s="1714"/>
      <c r="ABT27" s="1714"/>
      <c r="ABU27" s="1714"/>
      <c r="ABV27" s="1714"/>
      <c r="ABW27" s="1714"/>
      <c r="ABX27" s="1714"/>
      <c r="ABY27" s="1714"/>
      <c r="ABZ27" s="1714"/>
      <c r="ACA27" s="1714"/>
      <c r="ACB27" s="1714"/>
      <c r="ACC27" s="1714"/>
      <c r="ACD27" s="1714"/>
      <c r="ACE27" s="1714"/>
      <c r="ACF27" s="1714"/>
      <c r="ACG27" s="1714"/>
      <c r="ACH27" s="1714"/>
      <c r="ACI27" s="1714"/>
      <c r="ACJ27" s="1714"/>
      <c r="ACK27" s="1714"/>
      <c r="ACL27" s="1714"/>
      <c r="ACM27" s="1714"/>
      <c r="ACN27" s="1714"/>
      <c r="ACO27" s="1714"/>
      <c r="ACP27" s="1714"/>
      <c r="ACQ27" s="1714"/>
      <c r="ACR27" s="1714"/>
      <c r="ACS27" s="1714"/>
      <c r="ACT27" s="1714"/>
      <c r="ACU27" s="1714"/>
      <c r="ACV27" s="1714"/>
      <c r="ACW27" s="1714"/>
      <c r="ACX27" s="1714"/>
      <c r="ACY27" s="1714"/>
      <c r="ACZ27" s="1714"/>
      <c r="ADA27" s="1714"/>
      <c r="ADB27" s="1714"/>
      <c r="ADC27" s="1714"/>
      <c r="ADD27" s="1714"/>
      <c r="ADE27" s="1714"/>
      <c r="ADF27" s="1714"/>
      <c r="ADG27" s="1714"/>
      <c r="ADH27" s="1714"/>
      <c r="ADI27" s="1714"/>
      <c r="ADJ27" s="1714"/>
      <c r="ADK27" s="1714"/>
      <c r="ADL27" s="1714"/>
      <c r="ADM27" s="1714"/>
      <c r="ADN27" s="1714"/>
      <c r="ADO27" s="1714"/>
      <c r="ADP27" s="1714"/>
      <c r="ADQ27" s="1714"/>
      <c r="ADR27" s="1714"/>
      <c r="ADS27" s="1714"/>
      <c r="ADT27" s="1714"/>
      <c r="ADU27" s="1714"/>
      <c r="ADV27" s="1714"/>
      <c r="ADW27" s="1714"/>
      <c r="ADX27" s="1714"/>
      <c r="ADY27" s="1714"/>
      <c r="ADZ27" s="1714"/>
      <c r="AEA27" s="1714"/>
      <c r="AEB27" s="1714"/>
      <c r="AEC27" s="1714"/>
      <c r="AED27" s="1714"/>
      <c r="AEE27" s="1714"/>
      <c r="AEF27" s="1714"/>
      <c r="AEG27" s="1714"/>
      <c r="AEH27" s="1714"/>
      <c r="AEI27" s="1714"/>
      <c r="AEJ27" s="1714"/>
      <c r="AEK27" s="1714"/>
      <c r="AEL27" s="1714"/>
      <c r="AEM27" s="1714"/>
      <c r="AEN27" s="1714"/>
      <c r="AEO27" s="1714"/>
      <c r="AEP27" s="1714"/>
      <c r="AEQ27" s="1714"/>
      <c r="AER27" s="1714"/>
      <c r="AES27" s="1714"/>
      <c r="AET27" s="1714"/>
      <c r="AEU27" s="1714"/>
      <c r="AEV27" s="1714"/>
      <c r="AEW27" s="1714"/>
      <c r="AEX27" s="1714"/>
      <c r="AEY27" s="1714"/>
      <c r="AEZ27" s="1714"/>
      <c r="AFA27" s="1714"/>
      <c r="AFB27" s="1714"/>
      <c r="AFC27" s="1714"/>
      <c r="AFD27" s="1714"/>
      <c r="AFE27" s="1714"/>
      <c r="AFF27" s="1714"/>
      <c r="AFG27" s="1714"/>
      <c r="AFH27" s="1714"/>
      <c r="AFI27" s="1714"/>
      <c r="AFJ27" s="1714"/>
      <c r="AFK27" s="1714"/>
      <c r="AFL27" s="1714"/>
      <c r="AFM27" s="1714"/>
      <c r="AFN27" s="1714"/>
      <c r="AFO27" s="1714"/>
      <c r="AFP27" s="1714"/>
      <c r="AFQ27" s="1714"/>
      <c r="AFR27" s="1714"/>
      <c r="AFS27" s="1714"/>
      <c r="AFT27" s="1714"/>
      <c r="AFU27" s="1714"/>
      <c r="AFV27" s="1714"/>
      <c r="AFW27" s="1714"/>
      <c r="AFX27" s="1714"/>
      <c r="AFY27" s="1714"/>
      <c r="AFZ27" s="1714"/>
      <c r="AGA27" s="1714"/>
      <c r="AGB27" s="1714"/>
      <c r="AGC27" s="1714"/>
      <c r="AGD27" s="1714"/>
      <c r="AGE27" s="1714"/>
      <c r="AGF27" s="1714"/>
      <c r="AGG27" s="1714"/>
      <c r="AGH27" s="1714"/>
      <c r="AGI27" s="1714"/>
      <c r="AGJ27" s="1714"/>
      <c r="AGK27" s="1714"/>
      <c r="AGL27" s="1714"/>
      <c r="AGM27" s="1714"/>
      <c r="AGN27" s="1714"/>
      <c r="AGO27" s="1714"/>
      <c r="AGP27" s="1714"/>
      <c r="AGQ27" s="1714"/>
      <c r="AGR27" s="1714"/>
      <c r="AGS27" s="1714"/>
      <c r="AGT27" s="1714"/>
      <c r="AGU27" s="1714"/>
      <c r="AGV27" s="1714"/>
      <c r="AGW27" s="1714"/>
      <c r="AGX27" s="1714"/>
      <c r="AGY27" s="1714"/>
      <c r="AGZ27" s="1714"/>
      <c r="AHA27" s="1714"/>
      <c r="AHB27" s="1714"/>
      <c r="AHC27" s="1714"/>
      <c r="AHD27" s="1714"/>
      <c r="AHE27" s="1714"/>
      <c r="AHF27" s="1714"/>
      <c r="AHG27" s="1714"/>
      <c r="AHH27" s="1714"/>
      <c r="AHI27" s="1714"/>
      <c r="AHJ27" s="1714"/>
      <c r="AHK27" s="1714"/>
      <c r="AHL27" s="1714"/>
      <c r="AHM27" s="1714"/>
      <c r="AHN27" s="1714"/>
      <c r="AHO27" s="1714"/>
      <c r="AHP27" s="1714"/>
      <c r="AHQ27" s="1714"/>
      <c r="AHR27" s="1714"/>
      <c r="AHS27" s="1714"/>
      <c r="AHT27" s="1714"/>
      <c r="AHU27" s="1714"/>
      <c r="AHV27" s="1714"/>
      <c r="AHW27" s="1714"/>
      <c r="AHX27" s="1714"/>
      <c r="AHY27" s="1714"/>
      <c r="AHZ27" s="1714"/>
      <c r="AIA27" s="1714"/>
      <c r="AIB27" s="1714"/>
      <c r="AIC27" s="1714"/>
      <c r="AID27" s="1714"/>
      <c r="AIE27" s="1714"/>
      <c r="AIF27" s="1714"/>
      <c r="AIG27" s="1714"/>
      <c r="AIH27" s="1714"/>
      <c r="AII27" s="1714"/>
      <c r="AIJ27" s="1714"/>
      <c r="AIK27" s="1714"/>
      <c r="AIL27" s="1714"/>
      <c r="AIM27" s="1714"/>
      <c r="AIN27" s="1714"/>
      <c r="AIO27" s="1714"/>
      <c r="AIP27" s="1714"/>
      <c r="AIQ27" s="1714"/>
      <c r="AIR27" s="1714"/>
      <c r="AIS27" s="1714"/>
      <c r="AIT27" s="1714"/>
      <c r="AIU27" s="1714"/>
      <c r="AIV27" s="1714"/>
      <c r="AIW27" s="1714"/>
      <c r="AIX27" s="1714"/>
      <c r="AIY27" s="1714"/>
      <c r="AIZ27" s="1714"/>
      <c r="AJA27" s="1714"/>
      <c r="AJB27" s="1714"/>
      <c r="AJC27" s="1714"/>
      <c r="AJD27" s="1714"/>
      <c r="AJE27" s="1714"/>
      <c r="AJF27" s="1714"/>
      <c r="AJG27" s="1714"/>
      <c r="AJH27" s="1714"/>
      <c r="AJI27" s="1714"/>
      <c r="AJJ27" s="1714"/>
      <c r="AJK27" s="1714"/>
      <c r="AJL27" s="1714"/>
      <c r="AJM27" s="1714"/>
      <c r="AJN27" s="1714"/>
      <c r="AJO27" s="1714"/>
      <c r="AJP27" s="1714"/>
      <c r="AJQ27" s="1714"/>
      <c r="AJR27" s="1714"/>
      <c r="AJS27" s="1714"/>
      <c r="AJT27" s="1714"/>
      <c r="AJU27" s="1714"/>
      <c r="AJV27" s="1714"/>
      <c r="AJW27" s="1714"/>
      <c r="AJX27" s="1714"/>
      <c r="AJY27" s="1714"/>
      <c r="AJZ27" s="1714"/>
      <c r="AKA27" s="1714"/>
      <c r="AKB27" s="1714"/>
      <c r="AKC27" s="1714"/>
      <c r="AKD27" s="1714"/>
      <c r="AKE27" s="1714"/>
      <c r="AKF27" s="1714"/>
      <c r="AKG27" s="1714"/>
      <c r="AKH27" s="1714"/>
      <c r="AKI27" s="1714"/>
      <c r="AKJ27" s="1714"/>
      <c r="AKK27" s="1714"/>
      <c r="AKL27" s="1714"/>
      <c r="AKM27" s="1714"/>
      <c r="AKN27" s="1714"/>
      <c r="AKO27" s="1714"/>
      <c r="AKP27" s="1714"/>
      <c r="AKQ27" s="1714"/>
      <c r="AKR27" s="1714"/>
      <c r="AKS27" s="1714"/>
      <c r="AKT27" s="1714"/>
      <c r="AKU27" s="1714"/>
      <c r="AKV27" s="1714"/>
      <c r="AKW27" s="1714"/>
      <c r="AKX27" s="1714"/>
      <c r="AKY27" s="1714"/>
      <c r="AKZ27" s="1714"/>
      <c r="ALA27" s="1714"/>
      <c r="ALB27" s="1714"/>
      <c r="ALC27" s="1714"/>
      <c r="ALD27" s="1714"/>
      <c r="ALE27" s="1714"/>
      <c r="ALF27" s="1714"/>
      <c r="ALG27" s="1714"/>
      <c r="ALH27" s="1714"/>
      <c r="ALI27" s="1714"/>
      <c r="ALJ27" s="1714"/>
      <c r="ALK27" s="1714"/>
      <c r="ALL27" s="1714"/>
      <c r="ALM27" s="1714"/>
      <c r="ALN27" s="1714"/>
      <c r="ALO27" s="1714"/>
      <c r="ALP27" s="1714"/>
      <c r="ALQ27" s="1714"/>
      <c r="ALR27" s="1714"/>
      <c r="ALS27" s="1714"/>
      <c r="ALT27" s="1714"/>
      <c r="ALU27" s="1714"/>
      <c r="ALV27" s="1714"/>
      <c r="ALW27" s="1714"/>
      <c r="ALX27" s="1714"/>
      <c r="ALY27" s="1714"/>
      <c r="ALZ27" s="1714"/>
      <c r="AMA27" s="1714"/>
      <c r="AMB27" s="1714"/>
      <c r="AMC27" s="1714"/>
      <c r="AMD27" s="1714"/>
      <c r="AME27" s="1714"/>
      <c r="AMF27" s="1714"/>
      <c r="AMG27" s="1714"/>
      <c r="AMH27" s="1714"/>
      <c r="AMI27" s="1714"/>
      <c r="AMJ27" s="1714"/>
      <c r="AMK27" s="1714"/>
    </row>
    <row r="28" spans="1:1025" s="1728" customFormat="1" ht="30" customHeight="1">
      <c r="A28" s="1725" t="s">
        <v>3862</v>
      </c>
      <c r="B28" s="1725" t="s">
        <v>3863</v>
      </c>
      <c r="C28" s="1725" t="s">
        <v>647</v>
      </c>
      <c r="D28" s="1725" t="s">
        <v>4051</v>
      </c>
      <c r="E28" s="1725" t="s">
        <v>4052</v>
      </c>
      <c r="F28" s="1725" t="s">
        <v>4053</v>
      </c>
      <c r="G28" s="1726" t="s">
        <v>4054</v>
      </c>
      <c r="H28" s="1725"/>
      <c r="I28" s="1725"/>
      <c r="J28" s="1725"/>
      <c r="K28" s="1725"/>
      <c r="L28" s="1725"/>
      <c r="M28" s="1725"/>
      <c r="N28" s="1725"/>
      <c r="O28" s="1725"/>
      <c r="P28" s="1725" t="s">
        <v>4055</v>
      </c>
      <c r="Q28" s="1725" t="s">
        <v>3926</v>
      </c>
      <c r="R28" s="1738"/>
      <c r="S28" s="1755" t="s">
        <v>3926</v>
      </c>
      <c r="T28" s="1755" t="s">
        <v>3927</v>
      </c>
      <c r="U28" s="1755" t="s">
        <v>3926</v>
      </c>
      <c r="V28" s="1755" t="s">
        <v>3928</v>
      </c>
      <c r="W28" s="1755" t="s">
        <v>3928</v>
      </c>
      <c r="X28" s="1755" t="s">
        <v>3874</v>
      </c>
      <c r="Y28" s="1755" t="s">
        <v>1146</v>
      </c>
      <c r="Z28" s="1765" t="s">
        <v>1146</v>
      </c>
      <c r="AA28" s="1755" t="s">
        <v>1146</v>
      </c>
      <c r="AB28" s="1755" t="s">
        <v>4056</v>
      </c>
      <c r="AC28" s="1756" t="s">
        <v>4057</v>
      </c>
      <c r="AD28" s="1755" t="s">
        <v>3879</v>
      </c>
      <c r="AE28" s="1755" t="s">
        <v>3880</v>
      </c>
      <c r="AF28" s="1755" t="s">
        <v>3881</v>
      </c>
      <c r="AG28" s="1755"/>
      <c r="AH28" s="1755"/>
      <c r="AI28" s="1755"/>
      <c r="AJ28" s="1755"/>
      <c r="AK28" s="1755"/>
      <c r="AL28" s="1755">
        <v>0</v>
      </c>
      <c r="AM28" s="1755"/>
      <c r="AN28" s="1755"/>
      <c r="AO28" s="1738">
        <v>0</v>
      </c>
      <c r="AP28" s="1179" t="s">
        <v>4238</v>
      </c>
      <c r="AQ28" s="1755"/>
      <c r="AR28" s="1755"/>
      <c r="AS28" s="1755"/>
      <c r="AT28" s="1755"/>
      <c r="AU28" s="1755"/>
      <c r="AV28" s="1755"/>
      <c r="AW28" s="1755"/>
      <c r="AX28" s="1755"/>
      <c r="AY28" s="1755"/>
      <c r="AZ28" s="1755"/>
      <c r="BA28" s="1755" t="s">
        <v>3931</v>
      </c>
      <c r="BB28" s="1757"/>
      <c r="BC28" s="1757"/>
      <c r="BD28" s="1727"/>
      <c r="BE28" s="1727"/>
      <c r="BF28" s="1727"/>
      <c r="BG28" s="1727"/>
      <c r="BH28" s="1727"/>
      <c r="BI28" s="1727"/>
      <c r="BJ28" s="1727"/>
      <c r="BK28" s="1727"/>
      <c r="BL28" s="1727"/>
      <c r="BM28" s="1727"/>
      <c r="BN28" s="1727"/>
      <c r="BO28" s="1727"/>
      <c r="BP28" s="1727"/>
      <c r="BQ28" s="1727"/>
      <c r="BR28" s="1727"/>
      <c r="BS28" s="1727"/>
      <c r="BT28" s="1727"/>
      <c r="BU28" s="1727"/>
      <c r="BV28" s="1727"/>
      <c r="BW28" s="1727"/>
      <c r="BX28" s="1727"/>
      <c r="BY28" s="1727"/>
      <c r="BZ28" s="1727"/>
      <c r="CA28" s="1727"/>
      <c r="CB28" s="1727"/>
      <c r="CC28" s="1727"/>
      <c r="CD28" s="1727"/>
      <c r="CE28" s="1727"/>
      <c r="CF28" s="1727"/>
      <c r="CG28" s="1727"/>
      <c r="CH28" s="1727"/>
      <c r="CI28" s="1727"/>
      <c r="CJ28" s="1727"/>
      <c r="CK28" s="1727"/>
      <c r="CL28" s="1727"/>
      <c r="CM28" s="1727"/>
      <c r="CN28" s="1727"/>
      <c r="CO28" s="1727"/>
      <c r="CP28" s="1727"/>
      <c r="CQ28" s="1727"/>
      <c r="CR28" s="1727"/>
      <c r="CS28" s="1727"/>
      <c r="CT28" s="1727"/>
      <c r="CU28" s="1727"/>
      <c r="CV28" s="1727"/>
      <c r="CW28" s="1727"/>
      <c r="CX28" s="1727"/>
      <c r="CY28" s="1727"/>
      <c r="CZ28" s="1727"/>
      <c r="DA28" s="1727"/>
      <c r="DB28" s="1727"/>
      <c r="DC28" s="1727"/>
      <c r="DD28" s="1727"/>
      <c r="DE28" s="1727"/>
      <c r="DF28" s="1727"/>
      <c r="DG28" s="1727"/>
      <c r="DH28" s="1727"/>
      <c r="DI28" s="1727"/>
      <c r="DJ28" s="1727"/>
      <c r="DK28" s="1727"/>
      <c r="DL28" s="1727"/>
      <c r="DM28" s="1727"/>
      <c r="DN28" s="1727"/>
      <c r="DO28" s="1727"/>
      <c r="DP28" s="1727"/>
      <c r="DQ28" s="1727"/>
      <c r="DR28" s="1727"/>
      <c r="DS28" s="1727"/>
      <c r="DT28" s="1727"/>
      <c r="DU28" s="1727"/>
      <c r="DV28" s="1727"/>
      <c r="DW28" s="1727"/>
      <c r="DX28" s="1727"/>
      <c r="DY28" s="1727"/>
      <c r="DZ28" s="1727"/>
      <c r="EA28" s="1727"/>
      <c r="EB28" s="1727"/>
      <c r="EC28" s="1727"/>
      <c r="ED28" s="1727"/>
      <c r="EE28" s="1727"/>
      <c r="EF28" s="1727"/>
      <c r="EG28" s="1727"/>
      <c r="EH28" s="1727"/>
      <c r="EI28" s="1727"/>
      <c r="EJ28" s="1727"/>
      <c r="EK28" s="1727"/>
      <c r="EL28" s="1727"/>
      <c r="EM28" s="1727"/>
      <c r="EN28" s="1727"/>
      <c r="EO28" s="1727"/>
      <c r="EP28" s="1727"/>
      <c r="EQ28" s="1727"/>
      <c r="ER28" s="1727"/>
      <c r="ES28" s="1727"/>
      <c r="ET28" s="1727"/>
      <c r="EU28" s="1727"/>
      <c r="EV28" s="1727"/>
      <c r="EW28" s="1727"/>
      <c r="EX28" s="1727"/>
      <c r="EY28" s="1727"/>
      <c r="EZ28" s="1727"/>
      <c r="FA28" s="1727"/>
      <c r="FB28" s="1727"/>
      <c r="FC28" s="1727"/>
      <c r="FD28" s="1727"/>
      <c r="FE28" s="1727"/>
      <c r="FF28" s="1727"/>
      <c r="FG28" s="1727"/>
      <c r="FH28" s="1727"/>
      <c r="FI28" s="1727"/>
      <c r="FJ28" s="1727"/>
      <c r="FK28" s="1727"/>
      <c r="FL28" s="1727"/>
      <c r="FM28" s="1727"/>
      <c r="FN28" s="1727"/>
      <c r="FO28" s="1727"/>
      <c r="FP28" s="1727"/>
      <c r="FQ28" s="1727"/>
      <c r="FR28" s="1727"/>
      <c r="FS28" s="1727"/>
      <c r="FT28" s="1727"/>
      <c r="FU28" s="1727"/>
      <c r="FV28" s="1727"/>
      <c r="FW28" s="1727"/>
      <c r="FX28" s="1727"/>
      <c r="FY28" s="1727"/>
      <c r="FZ28" s="1727"/>
      <c r="GA28" s="1727"/>
      <c r="GB28" s="1727"/>
      <c r="GC28" s="1727"/>
      <c r="GD28" s="1727"/>
      <c r="GE28" s="1727"/>
      <c r="GF28" s="1727"/>
      <c r="GG28" s="1727"/>
      <c r="GH28" s="1727"/>
      <c r="GI28" s="1727"/>
      <c r="GJ28" s="1727"/>
      <c r="GK28" s="1727"/>
      <c r="GL28" s="1727"/>
      <c r="GM28" s="1727"/>
      <c r="GN28" s="1727"/>
      <c r="GO28" s="1727"/>
      <c r="GP28" s="1727"/>
      <c r="GQ28" s="1727"/>
      <c r="GR28" s="1727"/>
      <c r="GS28" s="1727"/>
      <c r="GT28" s="1727"/>
      <c r="GU28" s="1727"/>
      <c r="GV28" s="1727"/>
      <c r="GW28" s="1727"/>
      <c r="GX28" s="1727"/>
      <c r="GY28" s="1727"/>
      <c r="GZ28" s="1727"/>
      <c r="HA28" s="1727"/>
      <c r="HB28" s="1727"/>
      <c r="HC28" s="1727"/>
      <c r="HD28" s="1727"/>
      <c r="HE28" s="1727"/>
      <c r="HF28" s="1727"/>
      <c r="HG28" s="1727"/>
      <c r="HH28" s="1727"/>
      <c r="HI28" s="1727"/>
      <c r="HJ28" s="1727"/>
      <c r="HK28" s="1727"/>
      <c r="HL28" s="1727"/>
      <c r="HM28" s="1727"/>
      <c r="HN28" s="1727"/>
      <c r="HO28" s="1727"/>
      <c r="HP28" s="1727"/>
      <c r="HQ28" s="1727"/>
      <c r="HR28" s="1727"/>
      <c r="HS28" s="1727"/>
      <c r="HT28" s="1727"/>
      <c r="HU28" s="1727"/>
      <c r="HV28" s="1727"/>
      <c r="HW28" s="1727"/>
      <c r="HX28" s="1727"/>
      <c r="HY28" s="1727"/>
      <c r="HZ28" s="1727"/>
      <c r="IA28" s="1727"/>
      <c r="IB28" s="1727"/>
      <c r="IC28" s="1727"/>
      <c r="ID28" s="1727"/>
      <c r="IE28" s="1727"/>
      <c r="IF28" s="1727"/>
      <c r="IG28" s="1727"/>
      <c r="IH28" s="1727"/>
      <c r="II28" s="1727"/>
      <c r="IJ28" s="1727"/>
      <c r="IK28" s="1727"/>
      <c r="IL28" s="1727"/>
      <c r="IM28" s="1727"/>
      <c r="IN28" s="1727"/>
      <c r="IO28" s="1727"/>
      <c r="IP28" s="1727"/>
      <c r="IQ28" s="1727"/>
      <c r="IR28" s="1727"/>
      <c r="IS28" s="1727"/>
      <c r="IT28" s="1727"/>
      <c r="IU28" s="1727"/>
      <c r="IV28" s="1727"/>
      <c r="IW28" s="1727"/>
      <c r="IX28" s="1727"/>
      <c r="IY28" s="1727"/>
      <c r="IZ28" s="1727"/>
      <c r="JA28" s="1727"/>
      <c r="JB28" s="1727"/>
      <c r="JC28" s="1727"/>
      <c r="JD28" s="1727"/>
      <c r="JE28" s="1727"/>
      <c r="JF28" s="1727"/>
      <c r="JG28" s="1727"/>
      <c r="JH28" s="1727"/>
      <c r="JI28" s="1727"/>
      <c r="JJ28" s="1727"/>
      <c r="JK28" s="1727"/>
      <c r="JL28" s="1727"/>
      <c r="JM28" s="1727"/>
      <c r="JN28" s="1727"/>
      <c r="JO28" s="1727"/>
      <c r="JP28" s="1727"/>
      <c r="JQ28" s="1727"/>
      <c r="JR28" s="1727"/>
      <c r="JS28" s="1727"/>
      <c r="JT28" s="1727"/>
      <c r="JU28" s="1727"/>
      <c r="JV28" s="1727"/>
      <c r="JW28" s="1727"/>
      <c r="JX28" s="1727"/>
      <c r="JY28" s="1727"/>
      <c r="JZ28" s="1727"/>
      <c r="KA28" s="1727"/>
      <c r="KB28" s="1727"/>
      <c r="KC28" s="1727"/>
      <c r="KD28" s="1727"/>
      <c r="KE28" s="1727"/>
      <c r="KF28" s="1727"/>
      <c r="KG28" s="1727"/>
      <c r="KH28" s="1727"/>
      <c r="KI28" s="1727"/>
      <c r="KJ28" s="1727"/>
      <c r="KK28" s="1727"/>
      <c r="KL28" s="1727"/>
      <c r="KM28" s="1727"/>
      <c r="KN28" s="1727"/>
      <c r="KO28" s="1727"/>
      <c r="KP28" s="1727"/>
      <c r="KQ28" s="1727"/>
      <c r="KR28" s="1727"/>
      <c r="KS28" s="1727"/>
      <c r="KT28" s="1727"/>
      <c r="KU28" s="1727"/>
      <c r="KV28" s="1727"/>
      <c r="KW28" s="1727"/>
      <c r="KX28" s="1727"/>
      <c r="KY28" s="1727"/>
      <c r="KZ28" s="1727"/>
      <c r="LA28" s="1727"/>
      <c r="LB28" s="1727"/>
      <c r="LC28" s="1727"/>
      <c r="LD28" s="1727"/>
      <c r="LE28" s="1727"/>
      <c r="LF28" s="1727"/>
      <c r="LG28" s="1727"/>
      <c r="LH28" s="1727"/>
      <c r="LI28" s="1727"/>
      <c r="LJ28" s="1727"/>
      <c r="LK28" s="1727"/>
      <c r="LL28" s="1727"/>
      <c r="LM28" s="1727"/>
      <c r="LN28" s="1727"/>
      <c r="LO28" s="1727"/>
      <c r="LP28" s="1727"/>
      <c r="LQ28" s="1727"/>
      <c r="LR28" s="1727"/>
      <c r="LS28" s="1727"/>
      <c r="LT28" s="1727"/>
      <c r="LU28" s="1727"/>
      <c r="LV28" s="1727"/>
      <c r="LW28" s="1727"/>
      <c r="LX28" s="1727"/>
      <c r="LY28" s="1727"/>
      <c r="LZ28" s="1727"/>
      <c r="MA28" s="1727"/>
      <c r="MB28" s="1727"/>
      <c r="MC28" s="1727"/>
      <c r="MD28" s="1727"/>
      <c r="ME28" s="1727"/>
      <c r="MF28" s="1727"/>
      <c r="MG28" s="1727"/>
      <c r="MH28" s="1727"/>
      <c r="MI28" s="1727"/>
      <c r="MJ28" s="1727"/>
      <c r="MK28" s="1727"/>
      <c r="ML28" s="1727"/>
      <c r="MM28" s="1727"/>
      <c r="MN28" s="1727"/>
      <c r="MO28" s="1727"/>
      <c r="MP28" s="1727"/>
      <c r="MQ28" s="1727"/>
      <c r="MR28" s="1727"/>
      <c r="MS28" s="1727"/>
      <c r="MT28" s="1727"/>
      <c r="MU28" s="1727"/>
      <c r="MV28" s="1727"/>
      <c r="MW28" s="1727"/>
      <c r="MX28" s="1727"/>
      <c r="MY28" s="1727"/>
      <c r="MZ28" s="1727"/>
      <c r="NA28" s="1727"/>
      <c r="NB28" s="1727"/>
      <c r="NC28" s="1727"/>
      <c r="ND28" s="1727"/>
      <c r="NE28" s="1727"/>
      <c r="NF28" s="1727"/>
      <c r="NG28" s="1727"/>
      <c r="NH28" s="1727"/>
      <c r="NI28" s="1727"/>
      <c r="NJ28" s="1727"/>
      <c r="NK28" s="1727"/>
      <c r="NL28" s="1727"/>
      <c r="NM28" s="1727"/>
      <c r="NN28" s="1727"/>
      <c r="NO28" s="1727"/>
      <c r="NP28" s="1727"/>
      <c r="NQ28" s="1727"/>
      <c r="NR28" s="1727"/>
      <c r="NS28" s="1727"/>
      <c r="NT28" s="1727"/>
      <c r="NU28" s="1727"/>
      <c r="NV28" s="1727"/>
      <c r="NW28" s="1727"/>
      <c r="NX28" s="1727"/>
      <c r="NY28" s="1727"/>
      <c r="NZ28" s="1727"/>
      <c r="OA28" s="1727"/>
      <c r="OB28" s="1727"/>
      <c r="OC28" s="1727"/>
      <c r="OD28" s="1727"/>
      <c r="OE28" s="1727"/>
      <c r="OF28" s="1727"/>
      <c r="OG28" s="1727"/>
      <c r="OH28" s="1727"/>
      <c r="OI28" s="1727"/>
      <c r="OJ28" s="1727"/>
      <c r="OK28" s="1727"/>
      <c r="OL28" s="1727"/>
      <c r="OM28" s="1727"/>
      <c r="ON28" s="1727"/>
      <c r="OO28" s="1727"/>
      <c r="OP28" s="1727"/>
      <c r="OQ28" s="1727"/>
      <c r="OR28" s="1727"/>
      <c r="OS28" s="1727"/>
      <c r="OT28" s="1727"/>
      <c r="OU28" s="1727"/>
      <c r="OV28" s="1727"/>
      <c r="OW28" s="1727"/>
      <c r="OX28" s="1727"/>
      <c r="OY28" s="1727"/>
      <c r="OZ28" s="1727"/>
      <c r="PA28" s="1727"/>
      <c r="PB28" s="1727"/>
      <c r="PC28" s="1727"/>
      <c r="PD28" s="1727"/>
      <c r="PE28" s="1727"/>
      <c r="PF28" s="1727"/>
      <c r="PG28" s="1727"/>
      <c r="PH28" s="1727"/>
      <c r="PI28" s="1727"/>
      <c r="PJ28" s="1727"/>
      <c r="PK28" s="1727"/>
      <c r="PL28" s="1727"/>
      <c r="PM28" s="1727"/>
      <c r="PN28" s="1727"/>
      <c r="PO28" s="1727"/>
      <c r="PP28" s="1727"/>
      <c r="PQ28" s="1727"/>
      <c r="PR28" s="1727"/>
      <c r="PS28" s="1727"/>
      <c r="PT28" s="1727"/>
      <c r="PU28" s="1727"/>
      <c r="PV28" s="1727"/>
      <c r="PW28" s="1727"/>
      <c r="PX28" s="1727"/>
      <c r="PY28" s="1727"/>
      <c r="PZ28" s="1727"/>
      <c r="QA28" s="1727"/>
      <c r="QB28" s="1727"/>
      <c r="QC28" s="1727"/>
      <c r="QD28" s="1727"/>
      <c r="QE28" s="1727"/>
      <c r="QF28" s="1727"/>
      <c r="QG28" s="1727"/>
      <c r="QH28" s="1727"/>
      <c r="QI28" s="1727"/>
      <c r="QJ28" s="1727"/>
      <c r="QK28" s="1727"/>
      <c r="QL28" s="1727"/>
      <c r="QM28" s="1727"/>
      <c r="QN28" s="1727"/>
      <c r="QO28" s="1727"/>
      <c r="QP28" s="1727"/>
      <c r="QQ28" s="1727"/>
      <c r="QR28" s="1727"/>
      <c r="QS28" s="1727"/>
      <c r="QT28" s="1727"/>
      <c r="QU28" s="1727"/>
      <c r="QV28" s="1727"/>
      <c r="QW28" s="1727"/>
      <c r="QX28" s="1727"/>
      <c r="QY28" s="1727"/>
      <c r="QZ28" s="1727"/>
      <c r="RA28" s="1727"/>
      <c r="RB28" s="1727"/>
      <c r="RC28" s="1727"/>
      <c r="RD28" s="1727"/>
      <c r="RE28" s="1727"/>
      <c r="RF28" s="1727"/>
      <c r="RG28" s="1727"/>
      <c r="RH28" s="1727"/>
      <c r="RI28" s="1727"/>
      <c r="RJ28" s="1727"/>
      <c r="RK28" s="1727"/>
      <c r="RL28" s="1727"/>
      <c r="RM28" s="1727"/>
      <c r="RN28" s="1727"/>
      <c r="RO28" s="1727"/>
      <c r="RP28" s="1727"/>
      <c r="RQ28" s="1727"/>
      <c r="RR28" s="1727"/>
      <c r="RS28" s="1727"/>
      <c r="RT28" s="1727"/>
      <c r="RU28" s="1727"/>
      <c r="RV28" s="1727"/>
      <c r="RW28" s="1727"/>
      <c r="RX28" s="1727"/>
      <c r="RY28" s="1727"/>
      <c r="RZ28" s="1727"/>
      <c r="SA28" s="1727"/>
      <c r="SB28" s="1727"/>
      <c r="SC28" s="1727"/>
      <c r="SD28" s="1727"/>
      <c r="SE28" s="1727"/>
      <c r="SF28" s="1727"/>
      <c r="SG28" s="1727"/>
      <c r="SH28" s="1727"/>
      <c r="SI28" s="1727"/>
      <c r="SJ28" s="1727"/>
      <c r="SK28" s="1727"/>
      <c r="SL28" s="1727"/>
      <c r="SM28" s="1727"/>
      <c r="SN28" s="1727"/>
      <c r="SO28" s="1727"/>
      <c r="SP28" s="1727"/>
      <c r="SQ28" s="1727"/>
      <c r="SR28" s="1727"/>
      <c r="SS28" s="1727"/>
      <c r="ST28" s="1727"/>
      <c r="SU28" s="1727"/>
      <c r="SV28" s="1727"/>
      <c r="SW28" s="1727"/>
      <c r="SX28" s="1727"/>
      <c r="SY28" s="1727"/>
      <c r="SZ28" s="1727"/>
      <c r="TA28" s="1727"/>
      <c r="TB28" s="1727"/>
      <c r="TC28" s="1727"/>
      <c r="TD28" s="1727"/>
      <c r="TE28" s="1727"/>
      <c r="TF28" s="1727"/>
      <c r="TG28" s="1727"/>
      <c r="TH28" s="1727"/>
      <c r="TI28" s="1727"/>
      <c r="TJ28" s="1727"/>
      <c r="TK28" s="1727"/>
      <c r="TL28" s="1727"/>
      <c r="TM28" s="1727"/>
      <c r="TN28" s="1727"/>
      <c r="TO28" s="1727"/>
      <c r="TP28" s="1727"/>
      <c r="TQ28" s="1727"/>
      <c r="TR28" s="1727"/>
      <c r="TS28" s="1727"/>
      <c r="TT28" s="1727"/>
      <c r="TU28" s="1727"/>
      <c r="TV28" s="1727"/>
      <c r="TW28" s="1727"/>
      <c r="TX28" s="1727"/>
      <c r="TY28" s="1727"/>
      <c r="TZ28" s="1727"/>
      <c r="UA28" s="1727"/>
      <c r="UB28" s="1727"/>
      <c r="UC28" s="1727"/>
      <c r="UD28" s="1727"/>
      <c r="UE28" s="1727"/>
      <c r="UF28" s="1727"/>
      <c r="UG28" s="1727"/>
      <c r="UH28" s="1727"/>
      <c r="UI28" s="1727"/>
      <c r="UJ28" s="1727"/>
      <c r="UK28" s="1727"/>
      <c r="UL28" s="1727"/>
      <c r="UM28" s="1727"/>
      <c r="UN28" s="1727"/>
      <c r="UO28" s="1727"/>
      <c r="UP28" s="1727"/>
      <c r="UQ28" s="1727"/>
      <c r="UR28" s="1727"/>
      <c r="US28" s="1727"/>
      <c r="UT28" s="1727"/>
      <c r="UU28" s="1727"/>
      <c r="UV28" s="1727"/>
      <c r="UW28" s="1727"/>
      <c r="UX28" s="1727"/>
      <c r="UY28" s="1727"/>
      <c r="UZ28" s="1727"/>
      <c r="VA28" s="1727"/>
      <c r="VB28" s="1727"/>
      <c r="VC28" s="1727"/>
      <c r="VD28" s="1727"/>
      <c r="VE28" s="1727"/>
      <c r="VF28" s="1727"/>
      <c r="VG28" s="1727"/>
      <c r="VH28" s="1727"/>
      <c r="VI28" s="1727"/>
      <c r="VJ28" s="1727"/>
      <c r="VK28" s="1727"/>
      <c r="VL28" s="1727"/>
      <c r="VM28" s="1727"/>
      <c r="VN28" s="1727"/>
      <c r="VO28" s="1727"/>
      <c r="VP28" s="1727"/>
      <c r="VQ28" s="1727"/>
      <c r="VR28" s="1727"/>
      <c r="VS28" s="1727"/>
      <c r="VT28" s="1727"/>
      <c r="VU28" s="1727"/>
      <c r="VV28" s="1727"/>
      <c r="VW28" s="1727"/>
      <c r="VX28" s="1727"/>
      <c r="VY28" s="1727"/>
      <c r="VZ28" s="1727"/>
      <c r="WA28" s="1727"/>
      <c r="WB28" s="1727"/>
      <c r="WC28" s="1727"/>
      <c r="WD28" s="1727"/>
      <c r="WE28" s="1727"/>
      <c r="WF28" s="1727"/>
      <c r="WG28" s="1727"/>
      <c r="WH28" s="1727"/>
      <c r="WI28" s="1727"/>
      <c r="WJ28" s="1727"/>
      <c r="WK28" s="1727"/>
      <c r="WL28" s="1727"/>
      <c r="WM28" s="1727"/>
      <c r="WN28" s="1727"/>
      <c r="WO28" s="1727"/>
      <c r="WP28" s="1727"/>
      <c r="WQ28" s="1727"/>
      <c r="WR28" s="1727"/>
      <c r="WS28" s="1727"/>
      <c r="WT28" s="1727"/>
      <c r="WU28" s="1727"/>
      <c r="WV28" s="1727"/>
      <c r="WW28" s="1727"/>
      <c r="WX28" s="1727"/>
      <c r="WY28" s="1727"/>
      <c r="WZ28" s="1727"/>
      <c r="XA28" s="1727"/>
      <c r="XB28" s="1727"/>
      <c r="XC28" s="1727"/>
      <c r="XD28" s="1727"/>
      <c r="XE28" s="1727"/>
      <c r="XF28" s="1727"/>
      <c r="XG28" s="1727"/>
      <c r="XH28" s="1727"/>
      <c r="XI28" s="1727"/>
      <c r="XJ28" s="1727"/>
      <c r="XK28" s="1727"/>
      <c r="XL28" s="1727"/>
      <c r="XM28" s="1727"/>
      <c r="XN28" s="1727"/>
      <c r="XO28" s="1727"/>
      <c r="XP28" s="1727"/>
      <c r="XQ28" s="1727"/>
      <c r="XR28" s="1727"/>
      <c r="XS28" s="1727"/>
      <c r="XT28" s="1727"/>
      <c r="XU28" s="1727"/>
      <c r="XV28" s="1727"/>
      <c r="XW28" s="1727"/>
      <c r="XX28" s="1727"/>
      <c r="XY28" s="1727"/>
      <c r="XZ28" s="1727"/>
      <c r="YA28" s="1727"/>
      <c r="YB28" s="1727"/>
      <c r="YC28" s="1727"/>
      <c r="YD28" s="1727"/>
      <c r="YE28" s="1727"/>
      <c r="YF28" s="1727"/>
      <c r="YG28" s="1727"/>
      <c r="YH28" s="1727"/>
      <c r="YI28" s="1727"/>
      <c r="YJ28" s="1727"/>
      <c r="YK28" s="1727"/>
      <c r="YL28" s="1727"/>
      <c r="YM28" s="1727"/>
      <c r="YN28" s="1727"/>
      <c r="YO28" s="1727"/>
      <c r="YP28" s="1727"/>
      <c r="YQ28" s="1727"/>
      <c r="YR28" s="1727"/>
      <c r="YS28" s="1727"/>
      <c r="YT28" s="1727"/>
      <c r="YU28" s="1727"/>
      <c r="YV28" s="1727"/>
      <c r="YW28" s="1727"/>
      <c r="YX28" s="1727"/>
      <c r="YY28" s="1727"/>
      <c r="YZ28" s="1727"/>
      <c r="ZA28" s="1727"/>
      <c r="ZB28" s="1727"/>
      <c r="ZC28" s="1727"/>
      <c r="ZD28" s="1727"/>
      <c r="ZE28" s="1727"/>
      <c r="ZF28" s="1727"/>
      <c r="ZG28" s="1727"/>
      <c r="ZH28" s="1727"/>
      <c r="ZI28" s="1727"/>
      <c r="ZJ28" s="1727"/>
      <c r="ZK28" s="1727"/>
      <c r="ZL28" s="1727"/>
      <c r="ZM28" s="1727"/>
      <c r="ZN28" s="1727"/>
      <c r="ZO28" s="1727"/>
      <c r="ZP28" s="1727"/>
      <c r="ZQ28" s="1727"/>
      <c r="ZR28" s="1727"/>
      <c r="ZS28" s="1727"/>
      <c r="ZT28" s="1727"/>
      <c r="ZU28" s="1727"/>
      <c r="ZV28" s="1727"/>
      <c r="ZW28" s="1727"/>
      <c r="ZX28" s="1727"/>
      <c r="ZY28" s="1727"/>
      <c r="ZZ28" s="1727"/>
      <c r="AAA28" s="1727"/>
      <c r="AAB28" s="1727"/>
      <c r="AAC28" s="1727"/>
      <c r="AAD28" s="1727"/>
      <c r="AAE28" s="1727"/>
      <c r="AAF28" s="1727"/>
      <c r="AAG28" s="1727"/>
      <c r="AAH28" s="1727"/>
      <c r="AAI28" s="1727"/>
      <c r="AAJ28" s="1727"/>
      <c r="AAK28" s="1727"/>
      <c r="AAL28" s="1727"/>
      <c r="AAM28" s="1727"/>
      <c r="AAN28" s="1727"/>
      <c r="AAO28" s="1727"/>
      <c r="AAP28" s="1727"/>
      <c r="AAQ28" s="1727"/>
      <c r="AAR28" s="1727"/>
      <c r="AAS28" s="1727"/>
      <c r="AAT28" s="1727"/>
      <c r="AAU28" s="1727"/>
      <c r="AAV28" s="1727"/>
      <c r="AAW28" s="1727"/>
      <c r="AAX28" s="1727"/>
      <c r="AAY28" s="1727"/>
      <c r="AAZ28" s="1727"/>
      <c r="ABA28" s="1727"/>
      <c r="ABB28" s="1727"/>
      <c r="ABC28" s="1727"/>
      <c r="ABD28" s="1727"/>
      <c r="ABE28" s="1727"/>
      <c r="ABF28" s="1727"/>
      <c r="ABG28" s="1727"/>
      <c r="ABH28" s="1727"/>
      <c r="ABI28" s="1727"/>
      <c r="ABJ28" s="1727"/>
      <c r="ABK28" s="1727"/>
      <c r="ABL28" s="1727"/>
      <c r="ABM28" s="1727"/>
      <c r="ABN28" s="1727"/>
      <c r="ABO28" s="1727"/>
      <c r="ABP28" s="1727"/>
      <c r="ABQ28" s="1727"/>
      <c r="ABR28" s="1727"/>
      <c r="ABS28" s="1727"/>
      <c r="ABT28" s="1727"/>
      <c r="ABU28" s="1727"/>
      <c r="ABV28" s="1727"/>
      <c r="ABW28" s="1727"/>
      <c r="ABX28" s="1727"/>
      <c r="ABY28" s="1727"/>
      <c r="ABZ28" s="1727"/>
      <c r="ACA28" s="1727"/>
      <c r="ACB28" s="1727"/>
      <c r="ACC28" s="1727"/>
      <c r="ACD28" s="1727"/>
      <c r="ACE28" s="1727"/>
      <c r="ACF28" s="1727"/>
      <c r="ACG28" s="1727"/>
      <c r="ACH28" s="1727"/>
      <c r="ACI28" s="1727"/>
      <c r="ACJ28" s="1727"/>
      <c r="ACK28" s="1727"/>
      <c r="ACL28" s="1727"/>
      <c r="ACM28" s="1727"/>
      <c r="ACN28" s="1727"/>
      <c r="ACO28" s="1727"/>
      <c r="ACP28" s="1727"/>
      <c r="ACQ28" s="1727"/>
      <c r="ACR28" s="1727"/>
      <c r="ACS28" s="1727"/>
      <c r="ACT28" s="1727"/>
      <c r="ACU28" s="1727"/>
      <c r="ACV28" s="1727"/>
      <c r="ACW28" s="1727"/>
      <c r="ACX28" s="1727"/>
      <c r="ACY28" s="1727"/>
      <c r="ACZ28" s="1727"/>
      <c r="ADA28" s="1727"/>
      <c r="ADB28" s="1727"/>
      <c r="ADC28" s="1727"/>
      <c r="ADD28" s="1727"/>
      <c r="ADE28" s="1727"/>
      <c r="ADF28" s="1727"/>
      <c r="ADG28" s="1727"/>
      <c r="ADH28" s="1727"/>
      <c r="ADI28" s="1727"/>
      <c r="ADJ28" s="1727"/>
      <c r="ADK28" s="1727"/>
      <c r="ADL28" s="1727"/>
      <c r="ADM28" s="1727"/>
      <c r="ADN28" s="1727"/>
      <c r="ADO28" s="1727"/>
      <c r="ADP28" s="1727"/>
      <c r="ADQ28" s="1727"/>
      <c r="ADR28" s="1727"/>
      <c r="ADS28" s="1727"/>
      <c r="ADT28" s="1727"/>
      <c r="ADU28" s="1727"/>
      <c r="ADV28" s="1727"/>
      <c r="ADW28" s="1727"/>
      <c r="ADX28" s="1727"/>
      <c r="ADY28" s="1727"/>
      <c r="ADZ28" s="1727"/>
      <c r="AEA28" s="1727"/>
      <c r="AEB28" s="1727"/>
      <c r="AEC28" s="1727"/>
      <c r="AED28" s="1727"/>
      <c r="AEE28" s="1727"/>
      <c r="AEF28" s="1727"/>
      <c r="AEG28" s="1727"/>
      <c r="AEH28" s="1727"/>
      <c r="AEI28" s="1727"/>
      <c r="AEJ28" s="1727"/>
      <c r="AEK28" s="1727"/>
      <c r="AEL28" s="1727"/>
      <c r="AEM28" s="1727"/>
      <c r="AEN28" s="1727"/>
      <c r="AEO28" s="1727"/>
      <c r="AEP28" s="1727"/>
      <c r="AEQ28" s="1727"/>
      <c r="AER28" s="1727"/>
      <c r="AES28" s="1727"/>
      <c r="AET28" s="1727"/>
      <c r="AEU28" s="1727"/>
      <c r="AEV28" s="1727"/>
      <c r="AEW28" s="1727"/>
      <c r="AEX28" s="1727"/>
      <c r="AEY28" s="1727"/>
      <c r="AEZ28" s="1727"/>
      <c r="AFA28" s="1727"/>
      <c r="AFB28" s="1727"/>
      <c r="AFC28" s="1727"/>
      <c r="AFD28" s="1727"/>
      <c r="AFE28" s="1727"/>
      <c r="AFF28" s="1727"/>
      <c r="AFG28" s="1727"/>
      <c r="AFH28" s="1727"/>
      <c r="AFI28" s="1727"/>
      <c r="AFJ28" s="1727"/>
      <c r="AFK28" s="1727"/>
      <c r="AFL28" s="1727"/>
      <c r="AFM28" s="1727"/>
      <c r="AFN28" s="1727"/>
      <c r="AFO28" s="1727"/>
      <c r="AFP28" s="1727"/>
      <c r="AFQ28" s="1727"/>
      <c r="AFR28" s="1727"/>
      <c r="AFS28" s="1727"/>
      <c r="AFT28" s="1727"/>
      <c r="AFU28" s="1727"/>
      <c r="AFV28" s="1727"/>
      <c r="AFW28" s="1727"/>
      <c r="AFX28" s="1727"/>
      <c r="AFY28" s="1727"/>
      <c r="AFZ28" s="1727"/>
      <c r="AGA28" s="1727"/>
      <c r="AGB28" s="1727"/>
      <c r="AGC28" s="1727"/>
      <c r="AGD28" s="1727"/>
      <c r="AGE28" s="1727"/>
      <c r="AGF28" s="1727"/>
      <c r="AGG28" s="1727"/>
      <c r="AGH28" s="1727"/>
      <c r="AGI28" s="1727"/>
      <c r="AGJ28" s="1727"/>
      <c r="AGK28" s="1727"/>
      <c r="AGL28" s="1727"/>
      <c r="AGM28" s="1727"/>
      <c r="AGN28" s="1727"/>
      <c r="AGO28" s="1727"/>
      <c r="AGP28" s="1727"/>
      <c r="AGQ28" s="1727"/>
      <c r="AGR28" s="1727"/>
      <c r="AGS28" s="1727"/>
      <c r="AGT28" s="1727"/>
      <c r="AGU28" s="1727"/>
      <c r="AGV28" s="1727"/>
      <c r="AGW28" s="1727"/>
      <c r="AGX28" s="1727"/>
      <c r="AGY28" s="1727"/>
      <c r="AGZ28" s="1727"/>
      <c r="AHA28" s="1727"/>
      <c r="AHB28" s="1727"/>
      <c r="AHC28" s="1727"/>
      <c r="AHD28" s="1727"/>
      <c r="AHE28" s="1727"/>
      <c r="AHF28" s="1727"/>
      <c r="AHG28" s="1727"/>
      <c r="AHH28" s="1727"/>
      <c r="AHI28" s="1727"/>
      <c r="AHJ28" s="1727"/>
      <c r="AHK28" s="1727"/>
      <c r="AHL28" s="1727"/>
      <c r="AHM28" s="1727"/>
      <c r="AHN28" s="1727"/>
      <c r="AHO28" s="1727"/>
      <c r="AHP28" s="1727"/>
      <c r="AHQ28" s="1727"/>
      <c r="AHR28" s="1727"/>
      <c r="AHS28" s="1727"/>
      <c r="AHT28" s="1727"/>
      <c r="AHU28" s="1727"/>
      <c r="AHV28" s="1727"/>
      <c r="AHW28" s="1727"/>
      <c r="AHX28" s="1727"/>
      <c r="AHY28" s="1727"/>
      <c r="AHZ28" s="1727"/>
      <c r="AIA28" s="1727"/>
      <c r="AIB28" s="1727"/>
      <c r="AIC28" s="1727"/>
      <c r="AID28" s="1727"/>
      <c r="AIE28" s="1727"/>
      <c r="AIF28" s="1727"/>
      <c r="AIG28" s="1727"/>
      <c r="AIH28" s="1727"/>
      <c r="AII28" s="1727"/>
      <c r="AIJ28" s="1727"/>
      <c r="AIK28" s="1727"/>
      <c r="AIL28" s="1727"/>
      <c r="AIM28" s="1727"/>
      <c r="AIN28" s="1727"/>
      <c r="AIO28" s="1727"/>
      <c r="AIP28" s="1727"/>
      <c r="AIQ28" s="1727"/>
      <c r="AIR28" s="1727"/>
      <c r="AIS28" s="1727"/>
      <c r="AIT28" s="1727"/>
      <c r="AIU28" s="1727"/>
      <c r="AIV28" s="1727"/>
      <c r="AIW28" s="1727"/>
      <c r="AIX28" s="1727"/>
      <c r="AIY28" s="1727"/>
      <c r="AIZ28" s="1727"/>
      <c r="AJA28" s="1727"/>
      <c r="AJB28" s="1727"/>
      <c r="AJC28" s="1727"/>
      <c r="AJD28" s="1727"/>
      <c r="AJE28" s="1727"/>
      <c r="AJF28" s="1727"/>
      <c r="AJG28" s="1727"/>
      <c r="AJH28" s="1727"/>
      <c r="AJI28" s="1727"/>
      <c r="AJJ28" s="1727"/>
      <c r="AJK28" s="1727"/>
      <c r="AJL28" s="1727"/>
      <c r="AJM28" s="1727"/>
      <c r="AJN28" s="1727"/>
      <c r="AJO28" s="1727"/>
      <c r="AJP28" s="1727"/>
      <c r="AJQ28" s="1727"/>
      <c r="AJR28" s="1727"/>
      <c r="AJS28" s="1727"/>
      <c r="AJT28" s="1727"/>
      <c r="AJU28" s="1727"/>
      <c r="AJV28" s="1727"/>
      <c r="AJW28" s="1727"/>
      <c r="AJX28" s="1727"/>
      <c r="AJY28" s="1727"/>
      <c r="AJZ28" s="1727"/>
      <c r="AKA28" s="1727"/>
      <c r="AKB28" s="1727"/>
      <c r="AKC28" s="1727"/>
      <c r="AKD28" s="1727"/>
      <c r="AKE28" s="1727"/>
      <c r="AKF28" s="1727"/>
      <c r="AKG28" s="1727"/>
      <c r="AKH28" s="1727"/>
      <c r="AKI28" s="1727"/>
      <c r="AKJ28" s="1727"/>
      <c r="AKK28" s="1727"/>
      <c r="AKL28" s="1727"/>
      <c r="AKM28" s="1727"/>
      <c r="AKN28" s="1727"/>
      <c r="AKO28" s="1727"/>
      <c r="AKP28" s="1727"/>
      <c r="AKQ28" s="1727"/>
      <c r="AKR28" s="1727"/>
      <c r="AKS28" s="1727"/>
      <c r="AKT28" s="1727"/>
      <c r="AKU28" s="1727"/>
      <c r="AKV28" s="1727"/>
      <c r="AKW28" s="1727"/>
      <c r="AKX28" s="1727"/>
      <c r="AKY28" s="1727"/>
      <c r="AKZ28" s="1727"/>
      <c r="ALA28" s="1727"/>
      <c r="ALB28" s="1727"/>
      <c r="ALC28" s="1727"/>
      <c r="ALD28" s="1727"/>
      <c r="ALE28" s="1727"/>
      <c r="ALF28" s="1727"/>
      <c r="ALG28" s="1727"/>
      <c r="ALH28" s="1727"/>
      <c r="ALI28" s="1727"/>
      <c r="ALJ28" s="1727"/>
      <c r="ALK28" s="1727"/>
      <c r="ALL28" s="1727"/>
      <c r="ALM28" s="1727"/>
      <c r="ALN28" s="1727"/>
      <c r="ALO28" s="1727"/>
      <c r="ALP28" s="1727"/>
      <c r="ALQ28" s="1727"/>
      <c r="ALR28" s="1727"/>
      <c r="ALS28" s="1727"/>
      <c r="ALT28" s="1727"/>
      <c r="ALU28" s="1727"/>
      <c r="ALV28" s="1727"/>
      <c r="ALW28" s="1727"/>
      <c r="ALX28" s="1727"/>
      <c r="ALY28" s="1727"/>
      <c r="ALZ28" s="1727"/>
      <c r="AMA28" s="1727"/>
      <c r="AMB28" s="1727"/>
      <c r="AMC28" s="1727"/>
      <c r="AMD28" s="1727"/>
      <c r="AME28" s="1727"/>
      <c r="AMF28" s="1727"/>
      <c r="AMG28" s="1727"/>
      <c r="AMH28" s="1727"/>
      <c r="AMI28" s="1727"/>
      <c r="AMJ28" s="1727"/>
      <c r="AMK28" s="1727"/>
    </row>
    <row r="29" spans="1:1025" s="1750" customFormat="1" ht="30" customHeight="1">
      <c r="A29" s="1746" t="s">
        <v>3862</v>
      </c>
      <c r="B29" s="1746" t="s">
        <v>3863</v>
      </c>
      <c r="C29" s="1746" t="s">
        <v>647</v>
      </c>
      <c r="D29" s="1746" t="s">
        <v>4058</v>
      </c>
      <c r="E29" s="1746" t="s">
        <v>4059</v>
      </c>
      <c r="F29" s="1746" t="s">
        <v>4060</v>
      </c>
      <c r="G29" s="1746" t="s">
        <v>4061</v>
      </c>
      <c r="H29" s="1746"/>
      <c r="I29" s="1746"/>
      <c r="J29" s="1746"/>
      <c r="K29" s="1746"/>
      <c r="L29" s="1746"/>
      <c r="M29" s="1746"/>
      <c r="N29" s="1746"/>
      <c r="O29" s="1746"/>
      <c r="P29" s="1746" t="s">
        <v>4062</v>
      </c>
      <c r="Q29" s="1746" t="s">
        <v>4063</v>
      </c>
      <c r="R29" s="1739" t="s">
        <v>434</v>
      </c>
      <c r="S29" s="1746" t="s">
        <v>4064</v>
      </c>
      <c r="T29" s="1748" t="s">
        <v>4065</v>
      </c>
      <c r="U29" s="1746" t="s">
        <v>2504</v>
      </c>
      <c r="V29" s="1746" t="s">
        <v>3940</v>
      </c>
      <c r="W29" s="1746" t="s">
        <v>3961</v>
      </c>
      <c r="X29" s="1746" t="s">
        <v>3874</v>
      </c>
      <c r="Y29" s="1746">
        <v>30</v>
      </c>
      <c r="Z29" s="1760" t="s">
        <v>4066</v>
      </c>
      <c r="AA29" s="1746" t="s">
        <v>1146</v>
      </c>
      <c r="AB29" s="1746" t="s">
        <v>4067</v>
      </c>
      <c r="AC29" s="1746" t="s">
        <v>4068</v>
      </c>
      <c r="AD29" s="1746" t="s">
        <v>3906</v>
      </c>
      <c r="AE29" s="1746" t="s">
        <v>138</v>
      </c>
      <c r="AF29" s="1746" t="s">
        <v>3881</v>
      </c>
      <c r="AG29" s="1746"/>
      <c r="AH29" s="1746"/>
      <c r="AI29" s="1746"/>
      <c r="AJ29" s="1746"/>
      <c r="AK29" s="1746"/>
      <c r="AL29" s="1749">
        <v>22</v>
      </c>
      <c r="AM29" s="1746"/>
      <c r="AN29" s="1746"/>
      <c r="AO29" s="1739">
        <v>19870000</v>
      </c>
      <c r="AP29" s="1746" t="s">
        <v>4239</v>
      </c>
      <c r="AQ29" s="1746"/>
      <c r="AR29" s="1746"/>
      <c r="AS29" s="1746"/>
      <c r="AT29" s="1746"/>
      <c r="AU29" s="1746"/>
      <c r="AV29" s="1746"/>
      <c r="AW29" s="1746"/>
      <c r="AX29" s="1746"/>
      <c r="AY29" s="1746"/>
      <c r="AZ29" s="1746"/>
      <c r="BA29" s="1746" t="s">
        <v>3891</v>
      </c>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c r="CF29" s="1747"/>
      <c r="CG29" s="1747"/>
      <c r="CH29" s="1747"/>
      <c r="CI29" s="1747"/>
      <c r="CJ29" s="1747"/>
      <c r="CK29" s="1747"/>
      <c r="CL29" s="1747"/>
      <c r="CM29" s="1747"/>
      <c r="CN29" s="1747"/>
      <c r="CO29" s="1747"/>
      <c r="CP29" s="1747"/>
      <c r="CQ29" s="1747"/>
      <c r="CR29" s="1747"/>
      <c r="CS29" s="1747"/>
      <c r="CT29" s="1747"/>
      <c r="CU29" s="1747"/>
      <c r="CV29" s="1747"/>
      <c r="CW29" s="1747"/>
      <c r="CX29" s="1747"/>
      <c r="CY29" s="1747"/>
      <c r="CZ29" s="1747"/>
      <c r="DA29" s="1747"/>
      <c r="DB29" s="1747"/>
      <c r="DC29" s="1747"/>
      <c r="DD29" s="1747"/>
      <c r="DE29" s="1747"/>
      <c r="DF29" s="1747"/>
      <c r="DG29" s="1747"/>
      <c r="DH29" s="1747"/>
      <c r="DI29" s="1747"/>
      <c r="DJ29" s="1747"/>
      <c r="DK29" s="1747"/>
      <c r="DL29" s="1747"/>
      <c r="DM29" s="1747"/>
      <c r="DN29" s="1747"/>
      <c r="DO29" s="1747"/>
      <c r="DP29" s="1747"/>
      <c r="DQ29" s="1747"/>
      <c r="DR29" s="1747"/>
      <c r="DS29" s="1747"/>
      <c r="DT29" s="1747"/>
      <c r="DU29" s="1747"/>
      <c r="DV29" s="1747"/>
      <c r="DW29" s="1747"/>
      <c r="DX29" s="1747"/>
      <c r="DY29" s="1747"/>
      <c r="DZ29" s="1747"/>
      <c r="EA29" s="1747"/>
      <c r="EB29" s="1747"/>
      <c r="EC29" s="1747"/>
      <c r="ED29" s="1747"/>
      <c r="EE29" s="1747"/>
      <c r="EF29" s="1747"/>
      <c r="EG29" s="1747"/>
      <c r="EH29" s="1747"/>
      <c r="EI29" s="1747"/>
      <c r="EJ29" s="1747"/>
      <c r="EK29" s="1747"/>
      <c r="EL29" s="1747"/>
      <c r="EM29" s="1747"/>
      <c r="EN29" s="1747"/>
      <c r="EO29" s="1747"/>
      <c r="EP29" s="1747"/>
      <c r="EQ29" s="1747"/>
      <c r="ER29" s="1747"/>
      <c r="ES29" s="1747"/>
      <c r="ET29" s="1747"/>
      <c r="EU29" s="1747"/>
      <c r="EV29" s="1747"/>
      <c r="EW29" s="1747"/>
      <c r="EX29" s="1747"/>
      <c r="EY29" s="1747"/>
      <c r="EZ29" s="1747"/>
      <c r="FA29" s="1747"/>
      <c r="FB29" s="1747"/>
      <c r="FC29" s="1747"/>
      <c r="FD29" s="1747"/>
      <c r="FE29" s="1747"/>
      <c r="FF29" s="1747"/>
      <c r="FG29" s="1747"/>
      <c r="FH29" s="1747"/>
      <c r="FI29" s="1747"/>
      <c r="FJ29" s="1747"/>
      <c r="FK29" s="1747"/>
      <c r="FL29" s="1747"/>
      <c r="FM29" s="1747"/>
      <c r="FN29" s="1747"/>
      <c r="FO29" s="1747"/>
      <c r="FP29" s="1747"/>
      <c r="FQ29" s="1747"/>
      <c r="FR29" s="1747"/>
      <c r="FS29" s="1747"/>
      <c r="FT29" s="1747"/>
      <c r="FU29" s="1747"/>
      <c r="FV29" s="1747"/>
      <c r="FW29" s="1747"/>
      <c r="FX29" s="1747"/>
      <c r="FY29" s="1747"/>
      <c r="FZ29" s="1747"/>
      <c r="GA29" s="1747"/>
      <c r="GB29" s="1747"/>
      <c r="GC29" s="1747"/>
      <c r="GD29" s="1747"/>
      <c r="GE29" s="1747"/>
      <c r="GF29" s="1747"/>
      <c r="GG29" s="1747"/>
      <c r="GH29" s="1747"/>
      <c r="GI29" s="1747"/>
      <c r="GJ29" s="1747"/>
      <c r="GK29" s="1747"/>
      <c r="GL29" s="1747"/>
      <c r="GM29" s="1747"/>
      <c r="GN29" s="1747"/>
      <c r="GO29" s="1747"/>
      <c r="GP29" s="1747"/>
      <c r="GQ29" s="1747"/>
      <c r="GR29" s="1747"/>
      <c r="GS29" s="1747"/>
      <c r="GT29" s="1747"/>
      <c r="GU29" s="1747"/>
      <c r="GV29" s="1747"/>
      <c r="GW29" s="1747"/>
      <c r="GX29" s="1747"/>
      <c r="GY29" s="1747"/>
      <c r="GZ29" s="1747"/>
      <c r="HA29" s="1747"/>
      <c r="HB29" s="1747"/>
      <c r="HC29" s="1747"/>
      <c r="HD29" s="1747"/>
      <c r="HE29" s="1747"/>
      <c r="HF29" s="1747"/>
      <c r="HG29" s="1747"/>
      <c r="HH29" s="1747"/>
      <c r="HI29" s="1747"/>
      <c r="HJ29" s="1747"/>
      <c r="HK29" s="1747"/>
      <c r="HL29" s="1747"/>
      <c r="HM29" s="1747"/>
      <c r="HN29" s="1747"/>
      <c r="HO29" s="1747"/>
      <c r="HP29" s="1747"/>
      <c r="HQ29" s="1747"/>
      <c r="HR29" s="1747"/>
      <c r="HS29" s="1747"/>
      <c r="HT29" s="1747"/>
      <c r="HU29" s="1747"/>
      <c r="HV29" s="1747"/>
      <c r="HW29" s="1747"/>
      <c r="HX29" s="1747"/>
      <c r="HY29" s="1747"/>
      <c r="HZ29" s="1747"/>
      <c r="IA29" s="1747"/>
      <c r="IB29" s="1747"/>
      <c r="IC29" s="1747"/>
      <c r="ID29" s="1747"/>
      <c r="IE29" s="1747"/>
      <c r="IF29" s="1747"/>
      <c r="IG29" s="1747"/>
      <c r="IH29" s="1747"/>
      <c r="II29" s="1747"/>
      <c r="IJ29" s="1747"/>
      <c r="IK29" s="1747"/>
      <c r="IL29" s="1747"/>
      <c r="IM29" s="1747"/>
      <c r="IN29" s="1747"/>
      <c r="IO29" s="1747"/>
      <c r="IP29" s="1747"/>
      <c r="IQ29" s="1747"/>
      <c r="IR29" s="1747"/>
      <c r="IS29" s="1747"/>
      <c r="IT29" s="1747"/>
      <c r="IU29" s="1747"/>
      <c r="IV29" s="1747"/>
      <c r="IW29" s="1747"/>
      <c r="IX29" s="1747"/>
      <c r="IY29" s="1747"/>
      <c r="IZ29" s="1747"/>
      <c r="JA29" s="1747"/>
      <c r="JB29" s="1747"/>
      <c r="JC29" s="1747"/>
      <c r="JD29" s="1747"/>
      <c r="JE29" s="1747"/>
      <c r="JF29" s="1747"/>
      <c r="JG29" s="1747"/>
      <c r="JH29" s="1747"/>
      <c r="JI29" s="1747"/>
      <c r="JJ29" s="1747"/>
      <c r="JK29" s="1747"/>
      <c r="JL29" s="1747"/>
      <c r="JM29" s="1747"/>
      <c r="JN29" s="1747"/>
      <c r="JO29" s="1747"/>
      <c r="JP29" s="1747"/>
      <c r="JQ29" s="1747"/>
      <c r="JR29" s="1747"/>
      <c r="JS29" s="1747"/>
      <c r="JT29" s="1747"/>
      <c r="JU29" s="1747"/>
      <c r="JV29" s="1747"/>
      <c r="JW29" s="1747"/>
      <c r="JX29" s="1747"/>
      <c r="JY29" s="1747"/>
      <c r="JZ29" s="1747"/>
      <c r="KA29" s="1747"/>
      <c r="KB29" s="1747"/>
      <c r="KC29" s="1747"/>
      <c r="KD29" s="1747"/>
      <c r="KE29" s="1747"/>
      <c r="KF29" s="1747"/>
      <c r="KG29" s="1747"/>
      <c r="KH29" s="1747"/>
      <c r="KI29" s="1747"/>
      <c r="KJ29" s="1747"/>
      <c r="KK29" s="1747"/>
      <c r="KL29" s="1747"/>
      <c r="KM29" s="1747"/>
      <c r="KN29" s="1747"/>
      <c r="KO29" s="1747"/>
      <c r="KP29" s="1747"/>
      <c r="KQ29" s="1747"/>
      <c r="KR29" s="1747"/>
      <c r="KS29" s="1747"/>
      <c r="KT29" s="1747"/>
      <c r="KU29" s="1747"/>
      <c r="KV29" s="1747"/>
      <c r="KW29" s="1747"/>
      <c r="KX29" s="1747"/>
      <c r="KY29" s="1747"/>
      <c r="KZ29" s="1747"/>
      <c r="LA29" s="1747"/>
      <c r="LB29" s="1747"/>
      <c r="LC29" s="1747"/>
      <c r="LD29" s="1747"/>
      <c r="LE29" s="1747"/>
      <c r="LF29" s="1747"/>
      <c r="LG29" s="1747"/>
      <c r="LH29" s="1747"/>
      <c r="LI29" s="1747"/>
      <c r="LJ29" s="1747"/>
      <c r="LK29" s="1747"/>
      <c r="LL29" s="1747"/>
      <c r="LM29" s="1747"/>
      <c r="LN29" s="1747"/>
      <c r="LO29" s="1747"/>
      <c r="LP29" s="1747"/>
      <c r="LQ29" s="1747"/>
      <c r="LR29" s="1747"/>
      <c r="LS29" s="1747"/>
      <c r="LT29" s="1747"/>
      <c r="LU29" s="1747"/>
      <c r="LV29" s="1747"/>
      <c r="LW29" s="1747"/>
      <c r="LX29" s="1747"/>
      <c r="LY29" s="1747"/>
      <c r="LZ29" s="1747"/>
      <c r="MA29" s="1747"/>
      <c r="MB29" s="1747"/>
      <c r="MC29" s="1747"/>
      <c r="MD29" s="1747"/>
      <c r="ME29" s="1747"/>
      <c r="MF29" s="1747"/>
      <c r="MG29" s="1747"/>
      <c r="MH29" s="1747"/>
      <c r="MI29" s="1747"/>
      <c r="MJ29" s="1747"/>
      <c r="MK29" s="1747"/>
      <c r="ML29" s="1747"/>
      <c r="MM29" s="1747"/>
      <c r="MN29" s="1747"/>
      <c r="MO29" s="1747"/>
      <c r="MP29" s="1747"/>
      <c r="MQ29" s="1747"/>
      <c r="MR29" s="1747"/>
      <c r="MS29" s="1747"/>
      <c r="MT29" s="1747"/>
      <c r="MU29" s="1747"/>
      <c r="MV29" s="1747"/>
      <c r="MW29" s="1747"/>
      <c r="MX29" s="1747"/>
      <c r="MY29" s="1747"/>
      <c r="MZ29" s="1747"/>
      <c r="NA29" s="1747"/>
      <c r="NB29" s="1747"/>
      <c r="NC29" s="1747"/>
      <c r="ND29" s="1747"/>
      <c r="NE29" s="1747"/>
      <c r="NF29" s="1747"/>
      <c r="NG29" s="1747"/>
      <c r="NH29" s="1747"/>
      <c r="NI29" s="1747"/>
      <c r="NJ29" s="1747"/>
      <c r="NK29" s="1747"/>
      <c r="NL29" s="1747"/>
      <c r="NM29" s="1747"/>
      <c r="NN29" s="1747"/>
      <c r="NO29" s="1747"/>
      <c r="NP29" s="1747"/>
      <c r="NQ29" s="1747"/>
      <c r="NR29" s="1747"/>
      <c r="NS29" s="1747"/>
      <c r="NT29" s="1747"/>
      <c r="NU29" s="1747"/>
      <c r="NV29" s="1747"/>
      <c r="NW29" s="1747"/>
      <c r="NX29" s="1747"/>
      <c r="NY29" s="1747"/>
      <c r="NZ29" s="1747"/>
      <c r="OA29" s="1747"/>
      <c r="OB29" s="1747"/>
      <c r="OC29" s="1747"/>
      <c r="OD29" s="1747"/>
      <c r="OE29" s="1747"/>
      <c r="OF29" s="1747"/>
      <c r="OG29" s="1747"/>
      <c r="OH29" s="1747"/>
      <c r="OI29" s="1747"/>
      <c r="OJ29" s="1747"/>
      <c r="OK29" s="1747"/>
      <c r="OL29" s="1747"/>
      <c r="OM29" s="1747"/>
      <c r="ON29" s="1747"/>
      <c r="OO29" s="1747"/>
      <c r="OP29" s="1747"/>
      <c r="OQ29" s="1747"/>
      <c r="OR29" s="1747"/>
      <c r="OS29" s="1747"/>
      <c r="OT29" s="1747"/>
      <c r="OU29" s="1747"/>
      <c r="OV29" s="1747"/>
      <c r="OW29" s="1747"/>
      <c r="OX29" s="1747"/>
      <c r="OY29" s="1747"/>
      <c r="OZ29" s="1747"/>
      <c r="PA29" s="1747"/>
      <c r="PB29" s="1747"/>
      <c r="PC29" s="1747"/>
      <c r="PD29" s="1747"/>
      <c r="PE29" s="1747"/>
      <c r="PF29" s="1747"/>
      <c r="PG29" s="1747"/>
      <c r="PH29" s="1747"/>
      <c r="PI29" s="1747"/>
      <c r="PJ29" s="1747"/>
      <c r="PK29" s="1747"/>
      <c r="PL29" s="1747"/>
      <c r="PM29" s="1747"/>
      <c r="PN29" s="1747"/>
      <c r="PO29" s="1747"/>
      <c r="PP29" s="1747"/>
      <c r="PQ29" s="1747"/>
      <c r="PR29" s="1747"/>
      <c r="PS29" s="1747"/>
      <c r="PT29" s="1747"/>
      <c r="PU29" s="1747"/>
      <c r="PV29" s="1747"/>
      <c r="PW29" s="1747"/>
      <c r="PX29" s="1747"/>
      <c r="PY29" s="1747"/>
      <c r="PZ29" s="1747"/>
      <c r="QA29" s="1747"/>
      <c r="QB29" s="1747"/>
      <c r="QC29" s="1747"/>
      <c r="QD29" s="1747"/>
      <c r="QE29" s="1747"/>
      <c r="QF29" s="1747"/>
      <c r="QG29" s="1747"/>
      <c r="QH29" s="1747"/>
      <c r="QI29" s="1747"/>
      <c r="QJ29" s="1747"/>
      <c r="QK29" s="1747"/>
      <c r="QL29" s="1747"/>
      <c r="QM29" s="1747"/>
      <c r="QN29" s="1747"/>
      <c r="QO29" s="1747"/>
      <c r="QP29" s="1747"/>
      <c r="QQ29" s="1747"/>
      <c r="QR29" s="1747"/>
      <c r="QS29" s="1747"/>
      <c r="QT29" s="1747"/>
      <c r="QU29" s="1747"/>
      <c r="QV29" s="1747"/>
      <c r="QW29" s="1747"/>
      <c r="QX29" s="1747"/>
      <c r="QY29" s="1747"/>
      <c r="QZ29" s="1747"/>
      <c r="RA29" s="1747"/>
      <c r="RB29" s="1747"/>
      <c r="RC29" s="1747"/>
      <c r="RD29" s="1747"/>
      <c r="RE29" s="1747"/>
      <c r="RF29" s="1747"/>
      <c r="RG29" s="1747"/>
      <c r="RH29" s="1747"/>
      <c r="RI29" s="1747"/>
      <c r="RJ29" s="1747"/>
      <c r="RK29" s="1747"/>
      <c r="RL29" s="1747"/>
      <c r="RM29" s="1747"/>
      <c r="RN29" s="1747"/>
      <c r="RO29" s="1747"/>
      <c r="RP29" s="1747"/>
      <c r="RQ29" s="1747"/>
      <c r="RR29" s="1747"/>
      <c r="RS29" s="1747"/>
      <c r="RT29" s="1747"/>
      <c r="RU29" s="1747"/>
      <c r="RV29" s="1747"/>
      <c r="RW29" s="1747"/>
      <c r="RX29" s="1747"/>
      <c r="RY29" s="1747"/>
      <c r="RZ29" s="1747"/>
      <c r="SA29" s="1747"/>
      <c r="SB29" s="1747"/>
      <c r="SC29" s="1747"/>
      <c r="SD29" s="1747"/>
      <c r="SE29" s="1747"/>
      <c r="SF29" s="1747"/>
      <c r="SG29" s="1747"/>
      <c r="SH29" s="1747"/>
      <c r="SI29" s="1747"/>
      <c r="SJ29" s="1747"/>
      <c r="SK29" s="1747"/>
      <c r="SL29" s="1747"/>
      <c r="SM29" s="1747"/>
      <c r="SN29" s="1747"/>
      <c r="SO29" s="1747"/>
      <c r="SP29" s="1747"/>
      <c r="SQ29" s="1747"/>
      <c r="SR29" s="1747"/>
      <c r="SS29" s="1747"/>
      <c r="ST29" s="1747"/>
      <c r="SU29" s="1747"/>
      <c r="SV29" s="1747"/>
      <c r="SW29" s="1747"/>
      <c r="SX29" s="1747"/>
      <c r="SY29" s="1747"/>
      <c r="SZ29" s="1747"/>
      <c r="TA29" s="1747"/>
      <c r="TB29" s="1747"/>
      <c r="TC29" s="1747"/>
      <c r="TD29" s="1747"/>
      <c r="TE29" s="1747"/>
      <c r="TF29" s="1747"/>
      <c r="TG29" s="1747"/>
      <c r="TH29" s="1747"/>
      <c r="TI29" s="1747"/>
      <c r="TJ29" s="1747"/>
      <c r="TK29" s="1747"/>
      <c r="TL29" s="1747"/>
      <c r="TM29" s="1747"/>
      <c r="TN29" s="1747"/>
      <c r="TO29" s="1747"/>
      <c r="TP29" s="1747"/>
      <c r="TQ29" s="1747"/>
      <c r="TR29" s="1747"/>
      <c r="TS29" s="1747"/>
      <c r="TT29" s="1747"/>
      <c r="TU29" s="1747"/>
      <c r="TV29" s="1747"/>
      <c r="TW29" s="1747"/>
      <c r="TX29" s="1747"/>
      <c r="TY29" s="1747"/>
      <c r="TZ29" s="1747"/>
      <c r="UA29" s="1747"/>
      <c r="UB29" s="1747"/>
      <c r="UC29" s="1747"/>
      <c r="UD29" s="1747"/>
      <c r="UE29" s="1747"/>
      <c r="UF29" s="1747"/>
      <c r="UG29" s="1747"/>
      <c r="UH29" s="1747"/>
      <c r="UI29" s="1747"/>
      <c r="UJ29" s="1747"/>
      <c r="UK29" s="1747"/>
      <c r="UL29" s="1747"/>
      <c r="UM29" s="1747"/>
      <c r="UN29" s="1747"/>
      <c r="UO29" s="1747"/>
      <c r="UP29" s="1747"/>
      <c r="UQ29" s="1747"/>
      <c r="UR29" s="1747"/>
      <c r="US29" s="1747"/>
      <c r="UT29" s="1747"/>
      <c r="UU29" s="1747"/>
      <c r="UV29" s="1747"/>
      <c r="UW29" s="1747"/>
      <c r="UX29" s="1747"/>
      <c r="UY29" s="1747"/>
      <c r="UZ29" s="1747"/>
      <c r="VA29" s="1747"/>
      <c r="VB29" s="1747"/>
      <c r="VC29" s="1747"/>
      <c r="VD29" s="1747"/>
      <c r="VE29" s="1747"/>
      <c r="VF29" s="1747"/>
      <c r="VG29" s="1747"/>
      <c r="VH29" s="1747"/>
      <c r="VI29" s="1747"/>
      <c r="VJ29" s="1747"/>
      <c r="VK29" s="1747"/>
      <c r="VL29" s="1747"/>
      <c r="VM29" s="1747"/>
      <c r="VN29" s="1747"/>
      <c r="VO29" s="1747"/>
      <c r="VP29" s="1747"/>
      <c r="VQ29" s="1747"/>
      <c r="VR29" s="1747"/>
      <c r="VS29" s="1747"/>
      <c r="VT29" s="1747"/>
      <c r="VU29" s="1747"/>
      <c r="VV29" s="1747"/>
      <c r="VW29" s="1747"/>
      <c r="VX29" s="1747"/>
      <c r="VY29" s="1747"/>
      <c r="VZ29" s="1747"/>
      <c r="WA29" s="1747"/>
      <c r="WB29" s="1747"/>
      <c r="WC29" s="1747"/>
      <c r="WD29" s="1747"/>
      <c r="WE29" s="1747"/>
      <c r="WF29" s="1747"/>
      <c r="WG29" s="1747"/>
      <c r="WH29" s="1747"/>
      <c r="WI29" s="1747"/>
      <c r="WJ29" s="1747"/>
      <c r="WK29" s="1747"/>
      <c r="WL29" s="1747"/>
      <c r="WM29" s="1747"/>
      <c r="WN29" s="1747"/>
      <c r="WO29" s="1747"/>
      <c r="WP29" s="1747"/>
      <c r="WQ29" s="1747"/>
      <c r="WR29" s="1747"/>
      <c r="WS29" s="1747"/>
      <c r="WT29" s="1747"/>
      <c r="WU29" s="1747"/>
      <c r="WV29" s="1747"/>
      <c r="WW29" s="1747"/>
      <c r="WX29" s="1747"/>
      <c r="WY29" s="1747"/>
      <c r="WZ29" s="1747"/>
      <c r="XA29" s="1747"/>
      <c r="XB29" s="1747"/>
      <c r="XC29" s="1747"/>
      <c r="XD29" s="1747"/>
      <c r="XE29" s="1747"/>
      <c r="XF29" s="1747"/>
      <c r="XG29" s="1747"/>
      <c r="XH29" s="1747"/>
      <c r="XI29" s="1747"/>
      <c r="XJ29" s="1747"/>
      <c r="XK29" s="1747"/>
      <c r="XL29" s="1747"/>
      <c r="XM29" s="1747"/>
      <c r="XN29" s="1747"/>
      <c r="XO29" s="1747"/>
      <c r="XP29" s="1747"/>
      <c r="XQ29" s="1747"/>
      <c r="XR29" s="1747"/>
      <c r="XS29" s="1747"/>
      <c r="XT29" s="1747"/>
      <c r="XU29" s="1747"/>
      <c r="XV29" s="1747"/>
      <c r="XW29" s="1747"/>
      <c r="XX29" s="1747"/>
      <c r="XY29" s="1747"/>
      <c r="XZ29" s="1747"/>
      <c r="YA29" s="1747"/>
      <c r="YB29" s="1747"/>
      <c r="YC29" s="1747"/>
      <c r="YD29" s="1747"/>
      <c r="YE29" s="1747"/>
      <c r="YF29" s="1747"/>
      <c r="YG29" s="1747"/>
      <c r="YH29" s="1747"/>
      <c r="YI29" s="1747"/>
      <c r="YJ29" s="1747"/>
      <c r="YK29" s="1747"/>
      <c r="YL29" s="1747"/>
      <c r="YM29" s="1747"/>
      <c r="YN29" s="1747"/>
      <c r="YO29" s="1747"/>
      <c r="YP29" s="1747"/>
      <c r="YQ29" s="1747"/>
      <c r="YR29" s="1747"/>
      <c r="YS29" s="1747"/>
      <c r="YT29" s="1747"/>
      <c r="YU29" s="1747"/>
      <c r="YV29" s="1747"/>
      <c r="YW29" s="1747"/>
      <c r="YX29" s="1747"/>
      <c r="YY29" s="1747"/>
      <c r="YZ29" s="1747"/>
      <c r="ZA29" s="1747"/>
      <c r="ZB29" s="1747"/>
      <c r="ZC29" s="1747"/>
      <c r="ZD29" s="1747"/>
      <c r="ZE29" s="1747"/>
      <c r="ZF29" s="1747"/>
      <c r="ZG29" s="1747"/>
      <c r="ZH29" s="1747"/>
      <c r="ZI29" s="1747"/>
      <c r="ZJ29" s="1747"/>
      <c r="ZK29" s="1747"/>
      <c r="ZL29" s="1747"/>
      <c r="ZM29" s="1747"/>
      <c r="ZN29" s="1747"/>
      <c r="ZO29" s="1747"/>
      <c r="ZP29" s="1747"/>
      <c r="ZQ29" s="1747"/>
      <c r="ZR29" s="1747"/>
      <c r="ZS29" s="1747"/>
      <c r="ZT29" s="1747"/>
      <c r="ZU29" s="1747"/>
      <c r="ZV29" s="1747"/>
      <c r="ZW29" s="1747"/>
      <c r="ZX29" s="1747"/>
      <c r="ZY29" s="1747"/>
      <c r="ZZ29" s="1747"/>
      <c r="AAA29" s="1747"/>
      <c r="AAB29" s="1747"/>
      <c r="AAC29" s="1747"/>
      <c r="AAD29" s="1747"/>
      <c r="AAE29" s="1747"/>
      <c r="AAF29" s="1747"/>
      <c r="AAG29" s="1747"/>
      <c r="AAH29" s="1747"/>
      <c r="AAI29" s="1747"/>
      <c r="AAJ29" s="1747"/>
      <c r="AAK29" s="1747"/>
      <c r="AAL29" s="1747"/>
      <c r="AAM29" s="1747"/>
      <c r="AAN29" s="1747"/>
      <c r="AAO29" s="1747"/>
      <c r="AAP29" s="1747"/>
      <c r="AAQ29" s="1747"/>
      <c r="AAR29" s="1747"/>
      <c r="AAS29" s="1747"/>
      <c r="AAT29" s="1747"/>
      <c r="AAU29" s="1747"/>
      <c r="AAV29" s="1747"/>
      <c r="AAW29" s="1747"/>
      <c r="AAX29" s="1747"/>
      <c r="AAY29" s="1747"/>
      <c r="AAZ29" s="1747"/>
      <c r="ABA29" s="1747"/>
      <c r="ABB29" s="1747"/>
      <c r="ABC29" s="1747"/>
      <c r="ABD29" s="1747"/>
      <c r="ABE29" s="1747"/>
      <c r="ABF29" s="1747"/>
      <c r="ABG29" s="1747"/>
      <c r="ABH29" s="1747"/>
      <c r="ABI29" s="1747"/>
      <c r="ABJ29" s="1747"/>
      <c r="ABK29" s="1747"/>
      <c r="ABL29" s="1747"/>
      <c r="ABM29" s="1747"/>
      <c r="ABN29" s="1747"/>
      <c r="ABO29" s="1747"/>
      <c r="ABP29" s="1747"/>
      <c r="ABQ29" s="1747"/>
      <c r="ABR29" s="1747"/>
      <c r="ABS29" s="1747"/>
      <c r="ABT29" s="1747"/>
      <c r="ABU29" s="1747"/>
      <c r="ABV29" s="1747"/>
      <c r="ABW29" s="1747"/>
      <c r="ABX29" s="1747"/>
      <c r="ABY29" s="1747"/>
      <c r="ABZ29" s="1747"/>
      <c r="ACA29" s="1747"/>
      <c r="ACB29" s="1747"/>
      <c r="ACC29" s="1747"/>
      <c r="ACD29" s="1747"/>
      <c r="ACE29" s="1747"/>
      <c r="ACF29" s="1747"/>
      <c r="ACG29" s="1747"/>
      <c r="ACH29" s="1747"/>
      <c r="ACI29" s="1747"/>
      <c r="ACJ29" s="1747"/>
      <c r="ACK29" s="1747"/>
      <c r="ACL29" s="1747"/>
      <c r="ACM29" s="1747"/>
      <c r="ACN29" s="1747"/>
      <c r="ACO29" s="1747"/>
      <c r="ACP29" s="1747"/>
      <c r="ACQ29" s="1747"/>
      <c r="ACR29" s="1747"/>
      <c r="ACS29" s="1747"/>
      <c r="ACT29" s="1747"/>
      <c r="ACU29" s="1747"/>
      <c r="ACV29" s="1747"/>
      <c r="ACW29" s="1747"/>
      <c r="ACX29" s="1747"/>
      <c r="ACY29" s="1747"/>
      <c r="ACZ29" s="1747"/>
      <c r="ADA29" s="1747"/>
      <c r="ADB29" s="1747"/>
      <c r="ADC29" s="1747"/>
      <c r="ADD29" s="1747"/>
      <c r="ADE29" s="1747"/>
      <c r="ADF29" s="1747"/>
      <c r="ADG29" s="1747"/>
      <c r="ADH29" s="1747"/>
      <c r="ADI29" s="1747"/>
      <c r="ADJ29" s="1747"/>
      <c r="ADK29" s="1747"/>
      <c r="ADL29" s="1747"/>
      <c r="ADM29" s="1747"/>
      <c r="ADN29" s="1747"/>
      <c r="ADO29" s="1747"/>
      <c r="ADP29" s="1747"/>
      <c r="ADQ29" s="1747"/>
      <c r="ADR29" s="1747"/>
      <c r="ADS29" s="1747"/>
      <c r="ADT29" s="1747"/>
      <c r="ADU29" s="1747"/>
      <c r="ADV29" s="1747"/>
      <c r="ADW29" s="1747"/>
      <c r="ADX29" s="1747"/>
      <c r="ADY29" s="1747"/>
      <c r="ADZ29" s="1747"/>
      <c r="AEA29" s="1747"/>
      <c r="AEB29" s="1747"/>
      <c r="AEC29" s="1747"/>
      <c r="AED29" s="1747"/>
      <c r="AEE29" s="1747"/>
      <c r="AEF29" s="1747"/>
      <c r="AEG29" s="1747"/>
      <c r="AEH29" s="1747"/>
      <c r="AEI29" s="1747"/>
      <c r="AEJ29" s="1747"/>
      <c r="AEK29" s="1747"/>
      <c r="AEL29" s="1747"/>
      <c r="AEM29" s="1747"/>
      <c r="AEN29" s="1747"/>
      <c r="AEO29" s="1747"/>
      <c r="AEP29" s="1747"/>
      <c r="AEQ29" s="1747"/>
      <c r="AER29" s="1747"/>
      <c r="AES29" s="1747"/>
      <c r="AET29" s="1747"/>
      <c r="AEU29" s="1747"/>
      <c r="AEV29" s="1747"/>
      <c r="AEW29" s="1747"/>
      <c r="AEX29" s="1747"/>
      <c r="AEY29" s="1747"/>
      <c r="AEZ29" s="1747"/>
      <c r="AFA29" s="1747"/>
      <c r="AFB29" s="1747"/>
      <c r="AFC29" s="1747"/>
      <c r="AFD29" s="1747"/>
      <c r="AFE29" s="1747"/>
      <c r="AFF29" s="1747"/>
      <c r="AFG29" s="1747"/>
      <c r="AFH29" s="1747"/>
      <c r="AFI29" s="1747"/>
      <c r="AFJ29" s="1747"/>
      <c r="AFK29" s="1747"/>
      <c r="AFL29" s="1747"/>
      <c r="AFM29" s="1747"/>
      <c r="AFN29" s="1747"/>
      <c r="AFO29" s="1747"/>
      <c r="AFP29" s="1747"/>
      <c r="AFQ29" s="1747"/>
      <c r="AFR29" s="1747"/>
      <c r="AFS29" s="1747"/>
      <c r="AFT29" s="1747"/>
      <c r="AFU29" s="1747"/>
      <c r="AFV29" s="1747"/>
      <c r="AFW29" s="1747"/>
      <c r="AFX29" s="1747"/>
      <c r="AFY29" s="1747"/>
      <c r="AFZ29" s="1747"/>
      <c r="AGA29" s="1747"/>
      <c r="AGB29" s="1747"/>
      <c r="AGC29" s="1747"/>
      <c r="AGD29" s="1747"/>
      <c r="AGE29" s="1747"/>
      <c r="AGF29" s="1747"/>
      <c r="AGG29" s="1747"/>
      <c r="AGH29" s="1747"/>
      <c r="AGI29" s="1747"/>
      <c r="AGJ29" s="1747"/>
      <c r="AGK29" s="1747"/>
      <c r="AGL29" s="1747"/>
      <c r="AGM29" s="1747"/>
      <c r="AGN29" s="1747"/>
      <c r="AGO29" s="1747"/>
      <c r="AGP29" s="1747"/>
      <c r="AGQ29" s="1747"/>
      <c r="AGR29" s="1747"/>
      <c r="AGS29" s="1747"/>
      <c r="AGT29" s="1747"/>
      <c r="AGU29" s="1747"/>
      <c r="AGV29" s="1747"/>
      <c r="AGW29" s="1747"/>
      <c r="AGX29" s="1747"/>
      <c r="AGY29" s="1747"/>
      <c r="AGZ29" s="1747"/>
      <c r="AHA29" s="1747"/>
      <c r="AHB29" s="1747"/>
      <c r="AHC29" s="1747"/>
      <c r="AHD29" s="1747"/>
      <c r="AHE29" s="1747"/>
      <c r="AHF29" s="1747"/>
      <c r="AHG29" s="1747"/>
      <c r="AHH29" s="1747"/>
      <c r="AHI29" s="1747"/>
      <c r="AHJ29" s="1747"/>
      <c r="AHK29" s="1747"/>
      <c r="AHL29" s="1747"/>
      <c r="AHM29" s="1747"/>
      <c r="AHN29" s="1747"/>
      <c r="AHO29" s="1747"/>
      <c r="AHP29" s="1747"/>
      <c r="AHQ29" s="1747"/>
      <c r="AHR29" s="1747"/>
      <c r="AHS29" s="1747"/>
      <c r="AHT29" s="1747"/>
      <c r="AHU29" s="1747"/>
      <c r="AHV29" s="1747"/>
      <c r="AHW29" s="1747"/>
      <c r="AHX29" s="1747"/>
      <c r="AHY29" s="1747"/>
      <c r="AHZ29" s="1747"/>
      <c r="AIA29" s="1747"/>
      <c r="AIB29" s="1747"/>
      <c r="AIC29" s="1747"/>
      <c r="AID29" s="1747"/>
      <c r="AIE29" s="1747"/>
      <c r="AIF29" s="1747"/>
      <c r="AIG29" s="1747"/>
      <c r="AIH29" s="1747"/>
      <c r="AII29" s="1747"/>
      <c r="AIJ29" s="1747"/>
      <c r="AIK29" s="1747"/>
      <c r="AIL29" s="1747"/>
      <c r="AIM29" s="1747"/>
      <c r="AIN29" s="1747"/>
      <c r="AIO29" s="1747"/>
      <c r="AIP29" s="1747"/>
      <c r="AIQ29" s="1747"/>
      <c r="AIR29" s="1747"/>
      <c r="AIS29" s="1747"/>
      <c r="AIT29" s="1747"/>
      <c r="AIU29" s="1747"/>
      <c r="AIV29" s="1747"/>
      <c r="AIW29" s="1747"/>
      <c r="AIX29" s="1747"/>
      <c r="AIY29" s="1747"/>
      <c r="AIZ29" s="1747"/>
      <c r="AJA29" s="1747"/>
      <c r="AJB29" s="1747"/>
      <c r="AJC29" s="1747"/>
      <c r="AJD29" s="1747"/>
      <c r="AJE29" s="1747"/>
      <c r="AJF29" s="1747"/>
      <c r="AJG29" s="1747"/>
      <c r="AJH29" s="1747"/>
      <c r="AJI29" s="1747"/>
      <c r="AJJ29" s="1747"/>
      <c r="AJK29" s="1747"/>
      <c r="AJL29" s="1747"/>
      <c r="AJM29" s="1747"/>
      <c r="AJN29" s="1747"/>
      <c r="AJO29" s="1747"/>
      <c r="AJP29" s="1747"/>
      <c r="AJQ29" s="1747"/>
      <c r="AJR29" s="1747"/>
      <c r="AJS29" s="1747"/>
      <c r="AJT29" s="1747"/>
      <c r="AJU29" s="1747"/>
      <c r="AJV29" s="1747"/>
      <c r="AJW29" s="1747"/>
      <c r="AJX29" s="1747"/>
      <c r="AJY29" s="1747"/>
      <c r="AJZ29" s="1747"/>
      <c r="AKA29" s="1747"/>
      <c r="AKB29" s="1747"/>
      <c r="AKC29" s="1747"/>
      <c r="AKD29" s="1747"/>
      <c r="AKE29" s="1747"/>
      <c r="AKF29" s="1747"/>
      <c r="AKG29" s="1747"/>
      <c r="AKH29" s="1747"/>
      <c r="AKI29" s="1747"/>
      <c r="AKJ29" s="1747"/>
      <c r="AKK29" s="1747"/>
      <c r="AKL29" s="1747"/>
      <c r="AKM29" s="1747"/>
      <c r="AKN29" s="1747"/>
      <c r="AKO29" s="1747"/>
      <c r="AKP29" s="1747"/>
      <c r="AKQ29" s="1747"/>
      <c r="AKR29" s="1747"/>
      <c r="AKS29" s="1747"/>
      <c r="AKT29" s="1747"/>
      <c r="AKU29" s="1747"/>
      <c r="AKV29" s="1747"/>
      <c r="AKW29" s="1747"/>
      <c r="AKX29" s="1747"/>
      <c r="AKY29" s="1747"/>
      <c r="AKZ29" s="1747"/>
      <c r="ALA29" s="1747"/>
      <c r="ALB29" s="1747"/>
      <c r="ALC29" s="1747"/>
      <c r="ALD29" s="1747"/>
      <c r="ALE29" s="1747"/>
      <c r="ALF29" s="1747"/>
      <c r="ALG29" s="1747"/>
      <c r="ALH29" s="1747"/>
      <c r="ALI29" s="1747"/>
      <c r="ALJ29" s="1747"/>
      <c r="ALK29" s="1747"/>
      <c r="ALL29" s="1747"/>
      <c r="ALM29" s="1747"/>
      <c r="ALN29" s="1747"/>
      <c r="ALO29" s="1747"/>
      <c r="ALP29" s="1747"/>
      <c r="ALQ29" s="1747"/>
      <c r="ALR29" s="1747"/>
      <c r="ALS29" s="1747"/>
      <c r="ALT29" s="1747"/>
      <c r="ALU29" s="1747"/>
      <c r="ALV29" s="1747"/>
      <c r="ALW29" s="1747"/>
      <c r="ALX29" s="1747"/>
      <c r="ALY29" s="1747"/>
      <c r="ALZ29" s="1747"/>
      <c r="AMA29" s="1747"/>
      <c r="AMB29" s="1747"/>
      <c r="AMC29" s="1747"/>
      <c r="AMD29" s="1747"/>
      <c r="AME29" s="1747"/>
      <c r="AMF29" s="1747"/>
      <c r="AMG29" s="1747"/>
      <c r="AMH29" s="1747"/>
      <c r="AMI29" s="1747"/>
      <c r="AMJ29" s="1747"/>
      <c r="AMK29" s="1747"/>
    </row>
    <row r="30" spans="1:1025" s="1750" customFormat="1" ht="30" customHeight="1">
      <c r="A30" s="1746" t="s">
        <v>3862</v>
      </c>
      <c r="B30" s="1746" t="s">
        <v>3863</v>
      </c>
      <c r="C30" s="1746" t="s">
        <v>647</v>
      </c>
      <c r="D30" s="1746" t="s">
        <v>4058</v>
      </c>
      <c r="E30" s="1746" t="s">
        <v>4059</v>
      </c>
      <c r="F30" s="1746" t="s">
        <v>4060</v>
      </c>
      <c r="G30" s="1746" t="s">
        <v>4061</v>
      </c>
      <c r="H30" s="1746"/>
      <c r="I30" s="1746"/>
      <c r="J30" s="1746"/>
      <c r="K30" s="1746"/>
      <c r="L30" s="1746"/>
      <c r="M30" s="1746"/>
      <c r="N30" s="1746"/>
      <c r="O30" s="1746"/>
      <c r="P30" s="1746" t="s">
        <v>4069</v>
      </c>
      <c r="Q30" s="1746" t="s">
        <v>4070</v>
      </c>
      <c r="R30" s="1739" t="s">
        <v>442</v>
      </c>
      <c r="S30" s="1746" t="s">
        <v>4071</v>
      </c>
      <c r="T30" s="1748" t="s">
        <v>4072</v>
      </c>
      <c r="U30" s="1746" t="s">
        <v>2504</v>
      </c>
      <c r="V30" s="1746" t="s">
        <v>3940</v>
      </c>
      <c r="W30" s="1746" t="s">
        <v>3961</v>
      </c>
      <c r="X30" s="1746" t="s">
        <v>3874</v>
      </c>
      <c r="Y30" s="1746" t="s">
        <v>3902</v>
      </c>
      <c r="Z30" s="1760">
        <v>25000000</v>
      </c>
      <c r="AA30" s="1746" t="s">
        <v>1146</v>
      </c>
      <c r="AB30" s="1746" t="s">
        <v>4067</v>
      </c>
      <c r="AC30" s="1746" t="s">
        <v>4068</v>
      </c>
      <c r="AD30" s="1746" t="s">
        <v>3906</v>
      </c>
      <c r="AE30" s="1746" t="s">
        <v>138</v>
      </c>
      <c r="AF30" s="1746" t="s">
        <v>3881</v>
      </c>
      <c r="AG30" s="1746"/>
      <c r="AH30" s="1746"/>
      <c r="AI30" s="1746"/>
      <c r="AJ30" s="1746"/>
      <c r="AK30" s="1746"/>
      <c r="AL30" s="1746">
        <v>2</v>
      </c>
      <c r="AM30" s="1746"/>
      <c r="AN30" s="1746"/>
      <c r="AO30" s="1739">
        <v>12199000</v>
      </c>
      <c r="AP30" s="1746" t="s">
        <v>4240</v>
      </c>
      <c r="AQ30" s="1746"/>
      <c r="AR30" s="1746"/>
      <c r="AS30" s="1746"/>
      <c r="AT30" s="1746"/>
      <c r="AU30" s="1746"/>
      <c r="AV30" s="1746"/>
      <c r="AW30" s="1746"/>
      <c r="AX30" s="1746"/>
      <c r="AY30" s="1746"/>
      <c r="AZ30" s="1746"/>
      <c r="BA30" s="1746" t="s">
        <v>3891</v>
      </c>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c r="CF30" s="1747"/>
      <c r="CG30" s="1747"/>
      <c r="CH30" s="1747"/>
      <c r="CI30" s="1747"/>
      <c r="CJ30" s="1747"/>
      <c r="CK30" s="1747"/>
      <c r="CL30" s="1747"/>
      <c r="CM30" s="1747"/>
      <c r="CN30" s="1747"/>
      <c r="CO30" s="1747"/>
      <c r="CP30" s="1747"/>
      <c r="CQ30" s="1747"/>
      <c r="CR30" s="1747"/>
      <c r="CS30" s="1747"/>
      <c r="CT30" s="1747"/>
      <c r="CU30" s="1747"/>
      <c r="CV30" s="1747"/>
      <c r="CW30" s="1747"/>
      <c r="CX30" s="1747"/>
      <c r="CY30" s="1747"/>
      <c r="CZ30" s="1747"/>
      <c r="DA30" s="1747"/>
      <c r="DB30" s="1747"/>
      <c r="DC30" s="1747"/>
      <c r="DD30" s="1747"/>
      <c r="DE30" s="1747"/>
      <c r="DF30" s="1747"/>
      <c r="DG30" s="1747"/>
      <c r="DH30" s="1747"/>
      <c r="DI30" s="1747"/>
      <c r="DJ30" s="1747"/>
      <c r="DK30" s="1747"/>
      <c r="DL30" s="1747"/>
      <c r="DM30" s="1747"/>
      <c r="DN30" s="1747"/>
      <c r="DO30" s="1747"/>
      <c r="DP30" s="1747"/>
      <c r="DQ30" s="1747"/>
      <c r="DR30" s="1747"/>
      <c r="DS30" s="1747"/>
      <c r="DT30" s="1747"/>
      <c r="DU30" s="1747"/>
      <c r="DV30" s="1747"/>
      <c r="DW30" s="1747"/>
      <c r="DX30" s="1747"/>
      <c r="DY30" s="1747"/>
      <c r="DZ30" s="1747"/>
      <c r="EA30" s="1747"/>
      <c r="EB30" s="1747"/>
      <c r="EC30" s="1747"/>
      <c r="ED30" s="1747"/>
      <c r="EE30" s="1747"/>
      <c r="EF30" s="1747"/>
      <c r="EG30" s="1747"/>
      <c r="EH30" s="1747"/>
      <c r="EI30" s="1747"/>
      <c r="EJ30" s="1747"/>
      <c r="EK30" s="1747"/>
      <c r="EL30" s="1747"/>
      <c r="EM30" s="1747"/>
      <c r="EN30" s="1747"/>
      <c r="EO30" s="1747"/>
      <c r="EP30" s="1747"/>
      <c r="EQ30" s="1747"/>
      <c r="ER30" s="1747"/>
      <c r="ES30" s="1747"/>
      <c r="ET30" s="1747"/>
      <c r="EU30" s="1747"/>
      <c r="EV30" s="1747"/>
      <c r="EW30" s="1747"/>
      <c r="EX30" s="1747"/>
      <c r="EY30" s="1747"/>
      <c r="EZ30" s="1747"/>
      <c r="FA30" s="1747"/>
      <c r="FB30" s="1747"/>
      <c r="FC30" s="1747"/>
      <c r="FD30" s="1747"/>
      <c r="FE30" s="1747"/>
      <c r="FF30" s="1747"/>
      <c r="FG30" s="1747"/>
      <c r="FH30" s="1747"/>
      <c r="FI30" s="1747"/>
      <c r="FJ30" s="1747"/>
      <c r="FK30" s="1747"/>
      <c r="FL30" s="1747"/>
      <c r="FM30" s="1747"/>
      <c r="FN30" s="1747"/>
      <c r="FO30" s="1747"/>
      <c r="FP30" s="1747"/>
      <c r="FQ30" s="1747"/>
      <c r="FR30" s="1747"/>
      <c r="FS30" s="1747"/>
      <c r="FT30" s="1747"/>
      <c r="FU30" s="1747"/>
      <c r="FV30" s="1747"/>
      <c r="FW30" s="1747"/>
      <c r="FX30" s="1747"/>
      <c r="FY30" s="1747"/>
      <c r="FZ30" s="1747"/>
      <c r="GA30" s="1747"/>
      <c r="GB30" s="1747"/>
      <c r="GC30" s="1747"/>
      <c r="GD30" s="1747"/>
      <c r="GE30" s="1747"/>
      <c r="GF30" s="1747"/>
      <c r="GG30" s="1747"/>
      <c r="GH30" s="1747"/>
      <c r="GI30" s="1747"/>
      <c r="GJ30" s="1747"/>
      <c r="GK30" s="1747"/>
      <c r="GL30" s="1747"/>
      <c r="GM30" s="1747"/>
      <c r="GN30" s="1747"/>
      <c r="GO30" s="1747"/>
      <c r="GP30" s="1747"/>
      <c r="GQ30" s="1747"/>
      <c r="GR30" s="1747"/>
      <c r="GS30" s="1747"/>
      <c r="GT30" s="1747"/>
      <c r="GU30" s="1747"/>
      <c r="GV30" s="1747"/>
      <c r="GW30" s="1747"/>
      <c r="GX30" s="1747"/>
      <c r="GY30" s="1747"/>
      <c r="GZ30" s="1747"/>
      <c r="HA30" s="1747"/>
      <c r="HB30" s="1747"/>
      <c r="HC30" s="1747"/>
      <c r="HD30" s="1747"/>
      <c r="HE30" s="1747"/>
      <c r="HF30" s="1747"/>
      <c r="HG30" s="1747"/>
      <c r="HH30" s="1747"/>
      <c r="HI30" s="1747"/>
      <c r="HJ30" s="1747"/>
      <c r="HK30" s="1747"/>
      <c r="HL30" s="1747"/>
      <c r="HM30" s="1747"/>
      <c r="HN30" s="1747"/>
      <c r="HO30" s="1747"/>
      <c r="HP30" s="1747"/>
      <c r="HQ30" s="1747"/>
      <c r="HR30" s="1747"/>
      <c r="HS30" s="1747"/>
      <c r="HT30" s="1747"/>
      <c r="HU30" s="1747"/>
      <c r="HV30" s="1747"/>
      <c r="HW30" s="1747"/>
      <c r="HX30" s="1747"/>
      <c r="HY30" s="1747"/>
      <c r="HZ30" s="1747"/>
      <c r="IA30" s="1747"/>
      <c r="IB30" s="1747"/>
      <c r="IC30" s="1747"/>
      <c r="ID30" s="1747"/>
      <c r="IE30" s="1747"/>
      <c r="IF30" s="1747"/>
      <c r="IG30" s="1747"/>
      <c r="IH30" s="1747"/>
      <c r="II30" s="1747"/>
      <c r="IJ30" s="1747"/>
      <c r="IK30" s="1747"/>
      <c r="IL30" s="1747"/>
      <c r="IM30" s="1747"/>
      <c r="IN30" s="1747"/>
      <c r="IO30" s="1747"/>
      <c r="IP30" s="1747"/>
      <c r="IQ30" s="1747"/>
      <c r="IR30" s="1747"/>
      <c r="IS30" s="1747"/>
      <c r="IT30" s="1747"/>
      <c r="IU30" s="1747"/>
      <c r="IV30" s="1747"/>
      <c r="IW30" s="1747"/>
      <c r="IX30" s="1747"/>
      <c r="IY30" s="1747"/>
      <c r="IZ30" s="1747"/>
      <c r="JA30" s="1747"/>
      <c r="JB30" s="1747"/>
      <c r="JC30" s="1747"/>
      <c r="JD30" s="1747"/>
      <c r="JE30" s="1747"/>
      <c r="JF30" s="1747"/>
      <c r="JG30" s="1747"/>
      <c r="JH30" s="1747"/>
      <c r="JI30" s="1747"/>
      <c r="JJ30" s="1747"/>
      <c r="JK30" s="1747"/>
      <c r="JL30" s="1747"/>
      <c r="JM30" s="1747"/>
      <c r="JN30" s="1747"/>
      <c r="JO30" s="1747"/>
      <c r="JP30" s="1747"/>
      <c r="JQ30" s="1747"/>
      <c r="JR30" s="1747"/>
      <c r="JS30" s="1747"/>
      <c r="JT30" s="1747"/>
      <c r="JU30" s="1747"/>
      <c r="JV30" s="1747"/>
      <c r="JW30" s="1747"/>
      <c r="JX30" s="1747"/>
      <c r="JY30" s="1747"/>
      <c r="JZ30" s="1747"/>
      <c r="KA30" s="1747"/>
      <c r="KB30" s="1747"/>
      <c r="KC30" s="1747"/>
      <c r="KD30" s="1747"/>
      <c r="KE30" s="1747"/>
      <c r="KF30" s="1747"/>
      <c r="KG30" s="1747"/>
      <c r="KH30" s="1747"/>
      <c r="KI30" s="1747"/>
      <c r="KJ30" s="1747"/>
      <c r="KK30" s="1747"/>
      <c r="KL30" s="1747"/>
      <c r="KM30" s="1747"/>
      <c r="KN30" s="1747"/>
      <c r="KO30" s="1747"/>
      <c r="KP30" s="1747"/>
      <c r="KQ30" s="1747"/>
      <c r="KR30" s="1747"/>
      <c r="KS30" s="1747"/>
      <c r="KT30" s="1747"/>
      <c r="KU30" s="1747"/>
      <c r="KV30" s="1747"/>
      <c r="KW30" s="1747"/>
      <c r="KX30" s="1747"/>
      <c r="KY30" s="1747"/>
      <c r="KZ30" s="1747"/>
      <c r="LA30" s="1747"/>
      <c r="LB30" s="1747"/>
      <c r="LC30" s="1747"/>
      <c r="LD30" s="1747"/>
      <c r="LE30" s="1747"/>
      <c r="LF30" s="1747"/>
      <c r="LG30" s="1747"/>
      <c r="LH30" s="1747"/>
      <c r="LI30" s="1747"/>
      <c r="LJ30" s="1747"/>
      <c r="LK30" s="1747"/>
      <c r="LL30" s="1747"/>
      <c r="LM30" s="1747"/>
      <c r="LN30" s="1747"/>
      <c r="LO30" s="1747"/>
      <c r="LP30" s="1747"/>
      <c r="LQ30" s="1747"/>
      <c r="LR30" s="1747"/>
      <c r="LS30" s="1747"/>
      <c r="LT30" s="1747"/>
      <c r="LU30" s="1747"/>
      <c r="LV30" s="1747"/>
      <c r="LW30" s="1747"/>
      <c r="LX30" s="1747"/>
      <c r="LY30" s="1747"/>
      <c r="LZ30" s="1747"/>
      <c r="MA30" s="1747"/>
      <c r="MB30" s="1747"/>
      <c r="MC30" s="1747"/>
      <c r="MD30" s="1747"/>
      <c r="ME30" s="1747"/>
      <c r="MF30" s="1747"/>
      <c r="MG30" s="1747"/>
      <c r="MH30" s="1747"/>
      <c r="MI30" s="1747"/>
      <c r="MJ30" s="1747"/>
      <c r="MK30" s="1747"/>
      <c r="ML30" s="1747"/>
      <c r="MM30" s="1747"/>
      <c r="MN30" s="1747"/>
      <c r="MO30" s="1747"/>
      <c r="MP30" s="1747"/>
      <c r="MQ30" s="1747"/>
      <c r="MR30" s="1747"/>
      <c r="MS30" s="1747"/>
      <c r="MT30" s="1747"/>
      <c r="MU30" s="1747"/>
      <c r="MV30" s="1747"/>
      <c r="MW30" s="1747"/>
      <c r="MX30" s="1747"/>
      <c r="MY30" s="1747"/>
      <c r="MZ30" s="1747"/>
      <c r="NA30" s="1747"/>
      <c r="NB30" s="1747"/>
      <c r="NC30" s="1747"/>
      <c r="ND30" s="1747"/>
      <c r="NE30" s="1747"/>
      <c r="NF30" s="1747"/>
      <c r="NG30" s="1747"/>
      <c r="NH30" s="1747"/>
      <c r="NI30" s="1747"/>
      <c r="NJ30" s="1747"/>
      <c r="NK30" s="1747"/>
      <c r="NL30" s="1747"/>
      <c r="NM30" s="1747"/>
      <c r="NN30" s="1747"/>
      <c r="NO30" s="1747"/>
      <c r="NP30" s="1747"/>
      <c r="NQ30" s="1747"/>
      <c r="NR30" s="1747"/>
      <c r="NS30" s="1747"/>
      <c r="NT30" s="1747"/>
      <c r="NU30" s="1747"/>
      <c r="NV30" s="1747"/>
      <c r="NW30" s="1747"/>
      <c r="NX30" s="1747"/>
      <c r="NY30" s="1747"/>
      <c r="NZ30" s="1747"/>
      <c r="OA30" s="1747"/>
      <c r="OB30" s="1747"/>
      <c r="OC30" s="1747"/>
      <c r="OD30" s="1747"/>
      <c r="OE30" s="1747"/>
      <c r="OF30" s="1747"/>
      <c r="OG30" s="1747"/>
      <c r="OH30" s="1747"/>
      <c r="OI30" s="1747"/>
      <c r="OJ30" s="1747"/>
      <c r="OK30" s="1747"/>
      <c r="OL30" s="1747"/>
      <c r="OM30" s="1747"/>
      <c r="ON30" s="1747"/>
      <c r="OO30" s="1747"/>
      <c r="OP30" s="1747"/>
      <c r="OQ30" s="1747"/>
      <c r="OR30" s="1747"/>
      <c r="OS30" s="1747"/>
      <c r="OT30" s="1747"/>
      <c r="OU30" s="1747"/>
      <c r="OV30" s="1747"/>
      <c r="OW30" s="1747"/>
      <c r="OX30" s="1747"/>
      <c r="OY30" s="1747"/>
      <c r="OZ30" s="1747"/>
      <c r="PA30" s="1747"/>
      <c r="PB30" s="1747"/>
      <c r="PC30" s="1747"/>
      <c r="PD30" s="1747"/>
      <c r="PE30" s="1747"/>
      <c r="PF30" s="1747"/>
      <c r="PG30" s="1747"/>
      <c r="PH30" s="1747"/>
      <c r="PI30" s="1747"/>
      <c r="PJ30" s="1747"/>
      <c r="PK30" s="1747"/>
      <c r="PL30" s="1747"/>
      <c r="PM30" s="1747"/>
      <c r="PN30" s="1747"/>
      <c r="PO30" s="1747"/>
      <c r="PP30" s="1747"/>
      <c r="PQ30" s="1747"/>
      <c r="PR30" s="1747"/>
      <c r="PS30" s="1747"/>
      <c r="PT30" s="1747"/>
      <c r="PU30" s="1747"/>
      <c r="PV30" s="1747"/>
      <c r="PW30" s="1747"/>
      <c r="PX30" s="1747"/>
      <c r="PY30" s="1747"/>
      <c r="PZ30" s="1747"/>
      <c r="QA30" s="1747"/>
      <c r="QB30" s="1747"/>
      <c r="QC30" s="1747"/>
      <c r="QD30" s="1747"/>
      <c r="QE30" s="1747"/>
      <c r="QF30" s="1747"/>
      <c r="QG30" s="1747"/>
      <c r="QH30" s="1747"/>
      <c r="QI30" s="1747"/>
      <c r="QJ30" s="1747"/>
      <c r="QK30" s="1747"/>
      <c r="QL30" s="1747"/>
      <c r="QM30" s="1747"/>
      <c r="QN30" s="1747"/>
      <c r="QO30" s="1747"/>
      <c r="QP30" s="1747"/>
      <c r="QQ30" s="1747"/>
      <c r="QR30" s="1747"/>
      <c r="QS30" s="1747"/>
      <c r="QT30" s="1747"/>
      <c r="QU30" s="1747"/>
      <c r="QV30" s="1747"/>
      <c r="QW30" s="1747"/>
      <c r="QX30" s="1747"/>
      <c r="QY30" s="1747"/>
      <c r="QZ30" s="1747"/>
      <c r="RA30" s="1747"/>
      <c r="RB30" s="1747"/>
      <c r="RC30" s="1747"/>
      <c r="RD30" s="1747"/>
      <c r="RE30" s="1747"/>
      <c r="RF30" s="1747"/>
      <c r="RG30" s="1747"/>
      <c r="RH30" s="1747"/>
      <c r="RI30" s="1747"/>
      <c r="RJ30" s="1747"/>
      <c r="RK30" s="1747"/>
      <c r="RL30" s="1747"/>
      <c r="RM30" s="1747"/>
      <c r="RN30" s="1747"/>
      <c r="RO30" s="1747"/>
      <c r="RP30" s="1747"/>
      <c r="RQ30" s="1747"/>
      <c r="RR30" s="1747"/>
      <c r="RS30" s="1747"/>
      <c r="RT30" s="1747"/>
      <c r="RU30" s="1747"/>
      <c r="RV30" s="1747"/>
      <c r="RW30" s="1747"/>
      <c r="RX30" s="1747"/>
      <c r="RY30" s="1747"/>
      <c r="RZ30" s="1747"/>
      <c r="SA30" s="1747"/>
      <c r="SB30" s="1747"/>
      <c r="SC30" s="1747"/>
      <c r="SD30" s="1747"/>
      <c r="SE30" s="1747"/>
      <c r="SF30" s="1747"/>
      <c r="SG30" s="1747"/>
      <c r="SH30" s="1747"/>
      <c r="SI30" s="1747"/>
      <c r="SJ30" s="1747"/>
      <c r="SK30" s="1747"/>
      <c r="SL30" s="1747"/>
      <c r="SM30" s="1747"/>
      <c r="SN30" s="1747"/>
      <c r="SO30" s="1747"/>
      <c r="SP30" s="1747"/>
      <c r="SQ30" s="1747"/>
      <c r="SR30" s="1747"/>
      <c r="SS30" s="1747"/>
      <c r="ST30" s="1747"/>
      <c r="SU30" s="1747"/>
      <c r="SV30" s="1747"/>
      <c r="SW30" s="1747"/>
      <c r="SX30" s="1747"/>
      <c r="SY30" s="1747"/>
      <c r="SZ30" s="1747"/>
      <c r="TA30" s="1747"/>
      <c r="TB30" s="1747"/>
      <c r="TC30" s="1747"/>
      <c r="TD30" s="1747"/>
      <c r="TE30" s="1747"/>
      <c r="TF30" s="1747"/>
      <c r="TG30" s="1747"/>
      <c r="TH30" s="1747"/>
      <c r="TI30" s="1747"/>
      <c r="TJ30" s="1747"/>
      <c r="TK30" s="1747"/>
      <c r="TL30" s="1747"/>
      <c r="TM30" s="1747"/>
      <c r="TN30" s="1747"/>
      <c r="TO30" s="1747"/>
      <c r="TP30" s="1747"/>
      <c r="TQ30" s="1747"/>
      <c r="TR30" s="1747"/>
      <c r="TS30" s="1747"/>
      <c r="TT30" s="1747"/>
      <c r="TU30" s="1747"/>
      <c r="TV30" s="1747"/>
      <c r="TW30" s="1747"/>
      <c r="TX30" s="1747"/>
      <c r="TY30" s="1747"/>
      <c r="TZ30" s="1747"/>
      <c r="UA30" s="1747"/>
      <c r="UB30" s="1747"/>
      <c r="UC30" s="1747"/>
      <c r="UD30" s="1747"/>
      <c r="UE30" s="1747"/>
      <c r="UF30" s="1747"/>
      <c r="UG30" s="1747"/>
      <c r="UH30" s="1747"/>
      <c r="UI30" s="1747"/>
      <c r="UJ30" s="1747"/>
      <c r="UK30" s="1747"/>
      <c r="UL30" s="1747"/>
      <c r="UM30" s="1747"/>
      <c r="UN30" s="1747"/>
      <c r="UO30" s="1747"/>
      <c r="UP30" s="1747"/>
      <c r="UQ30" s="1747"/>
      <c r="UR30" s="1747"/>
      <c r="US30" s="1747"/>
      <c r="UT30" s="1747"/>
      <c r="UU30" s="1747"/>
      <c r="UV30" s="1747"/>
      <c r="UW30" s="1747"/>
      <c r="UX30" s="1747"/>
      <c r="UY30" s="1747"/>
      <c r="UZ30" s="1747"/>
      <c r="VA30" s="1747"/>
      <c r="VB30" s="1747"/>
      <c r="VC30" s="1747"/>
      <c r="VD30" s="1747"/>
      <c r="VE30" s="1747"/>
      <c r="VF30" s="1747"/>
      <c r="VG30" s="1747"/>
      <c r="VH30" s="1747"/>
      <c r="VI30" s="1747"/>
      <c r="VJ30" s="1747"/>
      <c r="VK30" s="1747"/>
      <c r="VL30" s="1747"/>
      <c r="VM30" s="1747"/>
      <c r="VN30" s="1747"/>
      <c r="VO30" s="1747"/>
      <c r="VP30" s="1747"/>
      <c r="VQ30" s="1747"/>
      <c r="VR30" s="1747"/>
      <c r="VS30" s="1747"/>
      <c r="VT30" s="1747"/>
      <c r="VU30" s="1747"/>
      <c r="VV30" s="1747"/>
      <c r="VW30" s="1747"/>
      <c r="VX30" s="1747"/>
      <c r="VY30" s="1747"/>
      <c r="VZ30" s="1747"/>
      <c r="WA30" s="1747"/>
      <c r="WB30" s="1747"/>
      <c r="WC30" s="1747"/>
      <c r="WD30" s="1747"/>
      <c r="WE30" s="1747"/>
      <c r="WF30" s="1747"/>
      <c r="WG30" s="1747"/>
      <c r="WH30" s="1747"/>
      <c r="WI30" s="1747"/>
      <c r="WJ30" s="1747"/>
      <c r="WK30" s="1747"/>
      <c r="WL30" s="1747"/>
      <c r="WM30" s="1747"/>
      <c r="WN30" s="1747"/>
      <c r="WO30" s="1747"/>
      <c r="WP30" s="1747"/>
      <c r="WQ30" s="1747"/>
      <c r="WR30" s="1747"/>
      <c r="WS30" s="1747"/>
      <c r="WT30" s="1747"/>
      <c r="WU30" s="1747"/>
      <c r="WV30" s="1747"/>
      <c r="WW30" s="1747"/>
      <c r="WX30" s="1747"/>
      <c r="WY30" s="1747"/>
      <c r="WZ30" s="1747"/>
      <c r="XA30" s="1747"/>
      <c r="XB30" s="1747"/>
      <c r="XC30" s="1747"/>
      <c r="XD30" s="1747"/>
      <c r="XE30" s="1747"/>
      <c r="XF30" s="1747"/>
      <c r="XG30" s="1747"/>
      <c r="XH30" s="1747"/>
      <c r="XI30" s="1747"/>
      <c r="XJ30" s="1747"/>
      <c r="XK30" s="1747"/>
      <c r="XL30" s="1747"/>
      <c r="XM30" s="1747"/>
      <c r="XN30" s="1747"/>
      <c r="XO30" s="1747"/>
      <c r="XP30" s="1747"/>
      <c r="XQ30" s="1747"/>
      <c r="XR30" s="1747"/>
      <c r="XS30" s="1747"/>
      <c r="XT30" s="1747"/>
      <c r="XU30" s="1747"/>
      <c r="XV30" s="1747"/>
      <c r="XW30" s="1747"/>
      <c r="XX30" s="1747"/>
      <c r="XY30" s="1747"/>
      <c r="XZ30" s="1747"/>
      <c r="YA30" s="1747"/>
      <c r="YB30" s="1747"/>
      <c r="YC30" s="1747"/>
      <c r="YD30" s="1747"/>
      <c r="YE30" s="1747"/>
      <c r="YF30" s="1747"/>
      <c r="YG30" s="1747"/>
      <c r="YH30" s="1747"/>
      <c r="YI30" s="1747"/>
      <c r="YJ30" s="1747"/>
      <c r="YK30" s="1747"/>
      <c r="YL30" s="1747"/>
      <c r="YM30" s="1747"/>
      <c r="YN30" s="1747"/>
      <c r="YO30" s="1747"/>
      <c r="YP30" s="1747"/>
      <c r="YQ30" s="1747"/>
      <c r="YR30" s="1747"/>
      <c r="YS30" s="1747"/>
      <c r="YT30" s="1747"/>
      <c r="YU30" s="1747"/>
      <c r="YV30" s="1747"/>
      <c r="YW30" s="1747"/>
      <c r="YX30" s="1747"/>
      <c r="YY30" s="1747"/>
      <c r="YZ30" s="1747"/>
      <c r="ZA30" s="1747"/>
      <c r="ZB30" s="1747"/>
      <c r="ZC30" s="1747"/>
      <c r="ZD30" s="1747"/>
      <c r="ZE30" s="1747"/>
      <c r="ZF30" s="1747"/>
      <c r="ZG30" s="1747"/>
      <c r="ZH30" s="1747"/>
      <c r="ZI30" s="1747"/>
      <c r="ZJ30" s="1747"/>
      <c r="ZK30" s="1747"/>
      <c r="ZL30" s="1747"/>
      <c r="ZM30" s="1747"/>
      <c r="ZN30" s="1747"/>
      <c r="ZO30" s="1747"/>
      <c r="ZP30" s="1747"/>
      <c r="ZQ30" s="1747"/>
      <c r="ZR30" s="1747"/>
      <c r="ZS30" s="1747"/>
      <c r="ZT30" s="1747"/>
      <c r="ZU30" s="1747"/>
      <c r="ZV30" s="1747"/>
      <c r="ZW30" s="1747"/>
      <c r="ZX30" s="1747"/>
      <c r="ZY30" s="1747"/>
      <c r="ZZ30" s="1747"/>
      <c r="AAA30" s="1747"/>
      <c r="AAB30" s="1747"/>
      <c r="AAC30" s="1747"/>
      <c r="AAD30" s="1747"/>
      <c r="AAE30" s="1747"/>
      <c r="AAF30" s="1747"/>
      <c r="AAG30" s="1747"/>
      <c r="AAH30" s="1747"/>
      <c r="AAI30" s="1747"/>
      <c r="AAJ30" s="1747"/>
      <c r="AAK30" s="1747"/>
      <c r="AAL30" s="1747"/>
      <c r="AAM30" s="1747"/>
      <c r="AAN30" s="1747"/>
      <c r="AAO30" s="1747"/>
      <c r="AAP30" s="1747"/>
      <c r="AAQ30" s="1747"/>
      <c r="AAR30" s="1747"/>
      <c r="AAS30" s="1747"/>
      <c r="AAT30" s="1747"/>
      <c r="AAU30" s="1747"/>
      <c r="AAV30" s="1747"/>
      <c r="AAW30" s="1747"/>
      <c r="AAX30" s="1747"/>
      <c r="AAY30" s="1747"/>
      <c r="AAZ30" s="1747"/>
      <c r="ABA30" s="1747"/>
      <c r="ABB30" s="1747"/>
      <c r="ABC30" s="1747"/>
      <c r="ABD30" s="1747"/>
      <c r="ABE30" s="1747"/>
      <c r="ABF30" s="1747"/>
      <c r="ABG30" s="1747"/>
      <c r="ABH30" s="1747"/>
      <c r="ABI30" s="1747"/>
      <c r="ABJ30" s="1747"/>
      <c r="ABK30" s="1747"/>
      <c r="ABL30" s="1747"/>
      <c r="ABM30" s="1747"/>
      <c r="ABN30" s="1747"/>
      <c r="ABO30" s="1747"/>
      <c r="ABP30" s="1747"/>
      <c r="ABQ30" s="1747"/>
      <c r="ABR30" s="1747"/>
      <c r="ABS30" s="1747"/>
      <c r="ABT30" s="1747"/>
      <c r="ABU30" s="1747"/>
      <c r="ABV30" s="1747"/>
      <c r="ABW30" s="1747"/>
      <c r="ABX30" s="1747"/>
      <c r="ABY30" s="1747"/>
      <c r="ABZ30" s="1747"/>
      <c r="ACA30" s="1747"/>
      <c r="ACB30" s="1747"/>
      <c r="ACC30" s="1747"/>
      <c r="ACD30" s="1747"/>
      <c r="ACE30" s="1747"/>
      <c r="ACF30" s="1747"/>
      <c r="ACG30" s="1747"/>
      <c r="ACH30" s="1747"/>
      <c r="ACI30" s="1747"/>
      <c r="ACJ30" s="1747"/>
      <c r="ACK30" s="1747"/>
      <c r="ACL30" s="1747"/>
      <c r="ACM30" s="1747"/>
      <c r="ACN30" s="1747"/>
      <c r="ACO30" s="1747"/>
      <c r="ACP30" s="1747"/>
      <c r="ACQ30" s="1747"/>
      <c r="ACR30" s="1747"/>
      <c r="ACS30" s="1747"/>
      <c r="ACT30" s="1747"/>
      <c r="ACU30" s="1747"/>
      <c r="ACV30" s="1747"/>
      <c r="ACW30" s="1747"/>
      <c r="ACX30" s="1747"/>
      <c r="ACY30" s="1747"/>
      <c r="ACZ30" s="1747"/>
      <c r="ADA30" s="1747"/>
      <c r="ADB30" s="1747"/>
      <c r="ADC30" s="1747"/>
      <c r="ADD30" s="1747"/>
      <c r="ADE30" s="1747"/>
      <c r="ADF30" s="1747"/>
      <c r="ADG30" s="1747"/>
      <c r="ADH30" s="1747"/>
      <c r="ADI30" s="1747"/>
      <c r="ADJ30" s="1747"/>
      <c r="ADK30" s="1747"/>
      <c r="ADL30" s="1747"/>
      <c r="ADM30" s="1747"/>
      <c r="ADN30" s="1747"/>
      <c r="ADO30" s="1747"/>
      <c r="ADP30" s="1747"/>
      <c r="ADQ30" s="1747"/>
      <c r="ADR30" s="1747"/>
      <c r="ADS30" s="1747"/>
      <c r="ADT30" s="1747"/>
      <c r="ADU30" s="1747"/>
      <c r="ADV30" s="1747"/>
      <c r="ADW30" s="1747"/>
      <c r="ADX30" s="1747"/>
      <c r="ADY30" s="1747"/>
      <c r="ADZ30" s="1747"/>
      <c r="AEA30" s="1747"/>
      <c r="AEB30" s="1747"/>
      <c r="AEC30" s="1747"/>
      <c r="AED30" s="1747"/>
      <c r="AEE30" s="1747"/>
      <c r="AEF30" s="1747"/>
      <c r="AEG30" s="1747"/>
      <c r="AEH30" s="1747"/>
      <c r="AEI30" s="1747"/>
      <c r="AEJ30" s="1747"/>
      <c r="AEK30" s="1747"/>
      <c r="AEL30" s="1747"/>
      <c r="AEM30" s="1747"/>
      <c r="AEN30" s="1747"/>
      <c r="AEO30" s="1747"/>
      <c r="AEP30" s="1747"/>
      <c r="AEQ30" s="1747"/>
      <c r="AER30" s="1747"/>
      <c r="AES30" s="1747"/>
      <c r="AET30" s="1747"/>
      <c r="AEU30" s="1747"/>
      <c r="AEV30" s="1747"/>
      <c r="AEW30" s="1747"/>
      <c r="AEX30" s="1747"/>
      <c r="AEY30" s="1747"/>
      <c r="AEZ30" s="1747"/>
      <c r="AFA30" s="1747"/>
      <c r="AFB30" s="1747"/>
      <c r="AFC30" s="1747"/>
      <c r="AFD30" s="1747"/>
      <c r="AFE30" s="1747"/>
      <c r="AFF30" s="1747"/>
      <c r="AFG30" s="1747"/>
      <c r="AFH30" s="1747"/>
      <c r="AFI30" s="1747"/>
      <c r="AFJ30" s="1747"/>
      <c r="AFK30" s="1747"/>
      <c r="AFL30" s="1747"/>
      <c r="AFM30" s="1747"/>
      <c r="AFN30" s="1747"/>
      <c r="AFO30" s="1747"/>
      <c r="AFP30" s="1747"/>
      <c r="AFQ30" s="1747"/>
      <c r="AFR30" s="1747"/>
      <c r="AFS30" s="1747"/>
      <c r="AFT30" s="1747"/>
      <c r="AFU30" s="1747"/>
      <c r="AFV30" s="1747"/>
      <c r="AFW30" s="1747"/>
      <c r="AFX30" s="1747"/>
      <c r="AFY30" s="1747"/>
      <c r="AFZ30" s="1747"/>
      <c r="AGA30" s="1747"/>
      <c r="AGB30" s="1747"/>
      <c r="AGC30" s="1747"/>
      <c r="AGD30" s="1747"/>
      <c r="AGE30" s="1747"/>
      <c r="AGF30" s="1747"/>
      <c r="AGG30" s="1747"/>
      <c r="AGH30" s="1747"/>
      <c r="AGI30" s="1747"/>
      <c r="AGJ30" s="1747"/>
      <c r="AGK30" s="1747"/>
      <c r="AGL30" s="1747"/>
      <c r="AGM30" s="1747"/>
      <c r="AGN30" s="1747"/>
      <c r="AGO30" s="1747"/>
      <c r="AGP30" s="1747"/>
      <c r="AGQ30" s="1747"/>
      <c r="AGR30" s="1747"/>
      <c r="AGS30" s="1747"/>
      <c r="AGT30" s="1747"/>
      <c r="AGU30" s="1747"/>
      <c r="AGV30" s="1747"/>
      <c r="AGW30" s="1747"/>
      <c r="AGX30" s="1747"/>
      <c r="AGY30" s="1747"/>
      <c r="AGZ30" s="1747"/>
      <c r="AHA30" s="1747"/>
      <c r="AHB30" s="1747"/>
      <c r="AHC30" s="1747"/>
      <c r="AHD30" s="1747"/>
      <c r="AHE30" s="1747"/>
      <c r="AHF30" s="1747"/>
      <c r="AHG30" s="1747"/>
      <c r="AHH30" s="1747"/>
      <c r="AHI30" s="1747"/>
      <c r="AHJ30" s="1747"/>
      <c r="AHK30" s="1747"/>
      <c r="AHL30" s="1747"/>
      <c r="AHM30" s="1747"/>
      <c r="AHN30" s="1747"/>
      <c r="AHO30" s="1747"/>
      <c r="AHP30" s="1747"/>
      <c r="AHQ30" s="1747"/>
      <c r="AHR30" s="1747"/>
      <c r="AHS30" s="1747"/>
      <c r="AHT30" s="1747"/>
      <c r="AHU30" s="1747"/>
      <c r="AHV30" s="1747"/>
      <c r="AHW30" s="1747"/>
      <c r="AHX30" s="1747"/>
      <c r="AHY30" s="1747"/>
      <c r="AHZ30" s="1747"/>
      <c r="AIA30" s="1747"/>
      <c r="AIB30" s="1747"/>
      <c r="AIC30" s="1747"/>
      <c r="AID30" s="1747"/>
      <c r="AIE30" s="1747"/>
      <c r="AIF30" s="1747"/>
      <c r="AIG30" s="1747"/>
      <c r="AIH30" s="1747"/>
      <c r="AII30" s="1747"/>
      <c r="AIJ30" s="1747"/>
      <c r="AIK30" s="1747"/>
      <c r="AIL30" s="1747"/>
      <c r="AIM30" s="1747"/>
      <c r="AIN30" s="1747"/>
      <c r="AIO30" s="1747"/>
      <c r="AIP30" s="1747"/>
      <c r="AIQ30" s="1747"/>
      <c r="AIR30" s="1747"/>
      <c r="AIS30" s="1747"/>
      <c r="AIT30" s="1747"/>
      <c r="AIU30" s="1747"/>
      <c r="AIV30" s="1747"/>
      <c r="AIW30" s="1747"/>
      <c r="AIX30" s="1747"/>
      <c r="AIY30" s="1747"/>
      <c r="AIZ30" s="1747"/>
      <c r="AJA30" s="1747"/>
      <c r="AJB30" s="1747"/>
      <c r="AJC30" s="1747"/>
      <c r="AJD30" s="1747"/>
      <c r="AJE30" s="1747"/>
      <c r="AJF30" s="1747"/>
      <c r="AJG30" s="1747"/>
      <c r="AJH30" s="1747"/>
      <c r="AJI30" s="1747"/>
      <c r="AJJ30" s="1747"/>
      <c r="AJK30" s="1747"/>
      <c r="AJL30" s="1747"/>
      <c r="AJM30" s="1747"/>
      <c r="AJN30" s="1747"/>
      <c r="AJO30" s="1747"/>
      <c r="AJP30" s="1747"/>
      <c r="AJQ30" s="1747"/>
      <c r="AJR30" s="1747"/>
      <c r="AJS30" s="1747"/>
      <c r="AJT30" s="1747"/>
      <c r="AJU30" s="1747"/>
      <c r="AJV30" s="1747"/>
      <c r="AJW30" s="1747"/>
      <c r="AJX30" s="1747"/>
      <c r="AJY30" s="1747"/>
      <c r="AJZ30" s="1747"/>
      <c r="AKA30" s="1747"/>
      <c r="AKB30" s="1747"/>
      <c r="AKC30" s="1747"/>
      <c r="AKD30" s="1747"/>
      <c r="AKE30" s="1747"/>
      <c r="AKF30" s="1747"/>
      <c r="AKG30" s="1747"/>
      <c r="AKH30" s="1747"/>
      <c r="AKI30" s="1747"/>
      <c r="AKJ30" s="1747"/>
      <c r="AKK30" s="1747"/>
      <c r="AKL30" s="1747"/>
      <c r="AKM30" s="1747"/>
      <c r="AKN30" s="1747"/>
      <c r="AKO30" s="1747"/>
      <c r="AKP30" s="1747"/>
      <c r="AKQ30" s="1747"/>
      <c r="AKR30" s="1747"/>
      <c r="AKS30" s="1747"/>
      <c r="AKT30" s="1747"/>
      <c r="AKU30" s="1747"/>
      <c r="AKV30" s="1747"/>
      <c r="AKW30" s="1747"/>
      <c r="AKX30" s="1747"/>
      <c r="AKY30" s="1747"/>
      <c r="AKZ30" s="1747"/>
      <c r="ALA30" s="1747"/>
      <c r="ALB30" s="1747"/>
      <c r="ALC30" s="1747"/>
      <c r="ALD30" s="1747"/>
      <c r="ALE30" s="1747"/>
      <c r="ALF30" s="1747"/>
      <c r="ALG30" s="1747"/>
      <c r="ALH30" s="1747"/>
      <c r="ALI30" s="1747"/>
      <c r="ALJ30" s="1747"/>
      <c r="ALK30" s="1747"/>
      <c r="ALL30" s="1747"/>
      <c r="ALM30" s="1747"/>
      <c r="ALN30" s="1747"/>
      <c r="ALO30" s="1747"/>
      <c r="ALP30" s="1747"/>
      <c r="ALQ30" s="1747"/>
      <c r="ALR30" s="1747"/>
      <c r="ALS30" s="1747"/>
      <c r="ALT30" s="1747"/>
      <c r="ALU30" s="1747"/>
      <c r="ALV30" s="1747"/>
      <c r="ALW30" s="1747"/>
      <c r="ALX30" s="1747"/>
      <c r="ALY30" s="1747"/>
      <c r="ALZ30" s="1747"/>
      <c r="AMA30" s="1747"/>
      <c r="AMB30" s="1747"/>
      <c r="AMC30" s="1747"/>
      <c r="AMD30" s="1747"/>
      <c r="AME30" s="1747"/>
      <c r="AMF30" s="1747"/>
      <c r="AMG30" s="1747"/>
      <c r="AMH30" s="1747"/>
      <c r="AMI30" s="1747"/>
      <c r="AMJ30" s="1747"/>
      <c r="AMK30" s="1747"/>
    </row>
    <row r="31" spans="1:1025" s="1750" customFormat="1" ht="30" customHeight="1">
      <c r="A31" s="1746" t="s">
        <v>3862</v>
      </c>
      <c r="B31" s="1746" t="s">
        <v>3863</v>
      </c>
      <c r="C31" s="1746" t="s">
        <v>647</v>
      </c>
      <c r="D31" s="1746" t="s">
        <v>4058</v>
      </c>
      <c r="E31" s="1746" t="s">
        <v>4059</v>
      </c>
      <c r="F31" s="1746" t="s">
        <v>4060</v>
      </c>
      <c r="G31" s="1746" t="s">
        <v>4061</v>
      </c>
      <c r="H31" s="1746"/>
      <c r="I31" s="1746"/>
      <c r="J31" s="1746"/>
      <c r="K31" s="1746"/>
      <c r="L31" s="1746"/>
      <c r="M31" s="1746"/>
      <c r="N31" s="1746"/>
      <c r="O31" s="1746"/>
      <c r="P31" s="1746" t="s">
        <v>4074</v>
      </c>
      <c r="Q31" s="1746" t="s">
        <v>4075</v>
      </c>
      <c r="R31" s="1739" t="e">
        <f>+#REF!</f>
        <v>#REF!</v>
      </c>
      <c r="S31" s="1746" t="s">
        <v>4076</v>
      </c>
      <c r="T31" s="1748" t="s">
        <v>4077</v>
      </c>
      <c r="U31" s="1746" t="s">
        <v>2504</v>
      </c>
      <c r="V31" s="1746" t="s">
        <v>4078</v>
      </c>
      <c r="W31" s="1746" t="s">
        <v>3901</v>
      </c>
      <c r="X31" s="1746" t="s">
        <v>3874</v>
      </c>
      <c r="Y31" s="1746">
        <v>20</v>
      </c>
      <c r="Z31" s="1760">
        <v>60000000</v>
      </c>
      <c r="AA31" s="1746" t="s">
        <v>1146</v>
      </c>
      <c r="AB31" s="1746" t="s">
        <v>4067</v>
      </c>
      <c r="AC31" s="1746" t="s">
        <v>4068</v>
      </c>
      <c r="AD31" s="1746" t="s">
        <v>3906</v>
      </c>
      <c r="AE31" s="1746" t="s">
        <v>138</v>
      </c>
      <c r="AF31" s="1746" t="s">
        <v>3881</v>
      </c>
      <c r="AG31" s="1746"/>
      <c r="AH31" s="1746"/>
      <c r="AI31" s="1746"/>
      <c r="AJ31" s="1746"/>
      <c r="AK31" s="1746"/>
      <c r="AL31" s="1746">
        <v>16</v>
      </c>
      <c r="AM31" s="1746"/>
      <c r="AN31" s="1746"/>
      <c r="AO31" s="1739">
        <v>59677000</v>
      </c>
      <c r="AP31" s="1746" t="s">
        <v>4241</v>
      </c>
      <c r="AQ31" s="1746"/>
      <c r="AR31" s="1746"/>
      <c r="AS31" s="1746"/>
      <c r="AT31" s="1746"/>
      <c r="AU31" s="1746"/>
      <c r="AV31" s="1746"/>
      <c r="AW31" s="1746"/>
      <c r="AX31" s="1746"/>
      <c r="AY31" s="1746"/>
      <c r="AZ31" s="1746"/>
      <c r="BA31" s="1746" t="s">
        <v>3882</v>
      </c>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c r="CF31" s="1747"/>
      <c r="CG31" s="1747"/>
      <c r="CH31" s="1747"/>
      <c r="CI31" s="1747"/>
      <c r="CJ31" s="1747"/>
      <c r="CK31" s="1747"/>
      <c r="CL31" s="1747"/>
      <c r="CM31" s="1747"/>
      <c r="CN31" s="1747"/>
      <c r="CO31" s="1747"/>
      <c r="CP31" s="1747"/>
      <c r="CQ31" s="1747"/>
      <c r="CR31" s="1747"/>
      <c r="CS31" s="1747"/>
      <c r="CT31" s="1747"/>
      <c r="CU31" s="1747"/>
      <c r="CV31" s="1747"/>
      <c r="CW31" s="1747"/>
      <c r="CX31" s="1747"/>
      <c r="CY31" s="1747"/>
      <c r="CZ31" s="1747"/>
      <c r="DA31" s="1747"/>
      <c r="DB31" s="1747"/>
      <c r="DC31" s="1747"/>
      <c r="DD31" s="1747"/>
      <c r="DE31" s="1747"/>
      <c r="DF31" s="1747"/>
      <c r="DG31" s="1747"/>
      <c r="DH31" s="1747"/>
      <c r="DI31" s="1747"/>
      <c r="DJ31" s="1747"/>
      <c r="DK31" s="1747"/>
      <c r="DL31" s="1747"/>
      <c r="DM31" s="1747"/>
      <c r="DN31" s="1747"/>
      <c r="DO31" s="1747"/>
      <c r="DP31" s="1747"/>
      <c r="DQ31" s="1747"/>
      <c r="DR31" s="1747"/>
      <c r="DS31" s="1747"/>
      <c r="DT31" s="1747"/>
      <c r="DU31" s="1747"/>
      <c r="DV31" s="1747"/>
      <c r="DW31" s="1747"/>
      <c r="DX31" s="1747"/>
      <c r="DY31" s="1747"/>
      <c r="DZ31" s="1747"/>
      <c r="EA31" s="1747"/>
      <c r="EB31" s="1747"/>
      <c r="EC31" s="1747"/>
      <c r="ED31" s="1747"/>
      <c r="EE31" s="1747"/>
      <c r="EF31" s="1747"/>
      <c r="EG31" s="1747"/>
      <c r="EH31" s="1747"/>
      <c r="EI31" s="1747"/>
      <c r="EJ31" s="1747"/>
      <c r="EK31" s="1747"/>
      <c r="EL31" s="1747"/>
      <c r="EM31" s="1747"/>
      <c r="EN31" s="1747"/>
      <c r="EO31" s="1747"/>
      <c r="EP31" s="1747"/>
      <c r="EQ31" s="1747"/>
      <c r="ER31" s="1747"/>
      <c r="ES31" s="1747"/>
      <c r="ET31" s="1747"/>
      <c r="EU31" s="1747"/>
      <c r="EV31" s="1747"/>
      <c r="EW31" s="1747"/>
      <c r="EX31" s="1747"/>
      <c r="EY31" s="1747"/>
      <c r="EZ31" s="1747"/>
      <c r="FA31" s="1747"/>
      <c r="FB31" s="1747"/>
      <c r="FC31" s="1747"/>
      <c r="FD31" s="1747"/>
      <c r="FE31" s="1747"/>
      <c r="FF31" s="1747"/>
      <c r="FG31" s="1747"/>
      <c r="FH31" s="1747"/>
      <c r="FI31" s="1747"/>
      <c r="FJ31" s="1747"/>
      <c r="FK31" s="1747"/>
      <c r="FL31" s="1747"/>
      <c r="FM31" s="1747"/>
      <c r="FN31" s="1747"/>
      <c r="FO31" s="1747"/>
      <c r="FP31" s="1747"/>
      <c r="FQ31" s="1747"/>
      <c r="FR31" s="1747"/>
      <c r="FS31" s="1747"/>
      <c r="FT31" s="1747"/>
      <c r="FU31" s="1747"/>
      <c r="FV31" s="1747"/>
      <c r="FW31" s="1747"/>
      <c r="FX31" s="1747"/>
      <c r="FY31" s="1747"/>
      <c r="FZ31" s="1747"/>
      <c r="GA31" s="1747"/>
      <c r="GB31" s="1747"/>
      <c r="GC31" s="1747"/>
      <c r="GD31" s="1747"/>
      <c r="GE31" s="1747"/>
      <c r="GF31" s="1747"/>
      <c r="GG31" s="1747"/>
      <c r="GH31" s="1747"/>
      <c r="GI31" s="1747"/>
      <c r="GJ31" s="1747"/>
      <c r="GK31" s="1747"/>
      <c r="GL31" s="1747"/>
      <c r="GM31" s="1747"/>
      <c r="GN31" s="1747"/>
      <c r="GO31" s="1747"/>
      <c r="GP31" s="1747"/>
      <c r="GQ31" s="1747"/>
      <c r="GR31" s="1747"/>
      <c r="GS31" s="1747"/>
      <c r="GT31" s="1747"/>
      <c r="GU31" s="1747"/>
      <c r="GV31" s="1747"/>
      <c r="GW31" s="1747"/>
      <c r="GX31" s="1747"/>
      <c r="GY31" s="1747"/>
      <c r="GZ31" s="1747"/>
      <c r="HA31" s="1747"/>
      <c r="HB31" s="1747"/>
      <c r="HC31" s="1747"/>
      <c r="HD31" s="1747"/>
      <c r="HE31" s="1747"/>
      <c r="HF31" s="1747"/>
      <c r="HG31" s="1747"/>
      <c r="HH31" s="1747"/>
      <c r="HI31" s="1747"/>
      <c r="HJ31" s="1747"/>
      <c r="HK31" s="1747"/>
      <c r="HL31" s="1747"/>
      <c r="HM31" s="1747"/>
      <c r="HN31" s="1747"/>
      <c r="HO31" s="1747"/>
      <c r="HP31" s="1747"/>
      <c r="HQ31" s="1747"/>
      <c r="HR31" s="1747"/>
      <c r="HS31" s="1747"/>
      <c r="HT31" s="1747"/>
      <c r="HU31" s="1747"/>
      <c r="HV31" s="1747"/>
      <c r="HW31" s="1747"/>
      <c r="HX31" s="1747"/>
      <c r="HY31" s="1747"/>
      <c r="HZ31" s="1747"/>
      <c r="IA31" s="1747"/>
      <c r="IB31" s="1747"/>
      <c r="IC31" s="1747"/>
      <c r="ID31" s="1747"/>
      <c r="IE31" s="1747"/>
      <c r="IF31" s="1747"/>
      <c r="IG31" s="1747"/>
      <c r="IH31" s="1747"/>
      <c r="II31" s="1747"/>
      <c r="IJ31" s="1747"/>
      <c r="IK31" s="1747"/>
      <c r="IL31" s="1747"/>
      <c r="IM31" s="1747"/>
      <c r="IN31" s="1747"/>
      <c r="IO31" s="1747"/>
      <c r="IP31" s="1747"/>
      <c r="IQ31" s="1747"/>
      <c r="IR31" s="1747"/>
      <c r="IS31" s="1747"/>
      <c r="IT31" s="1747"/>
      <c r="IU31" s="1747"/>
      <c r="IV31" s="1747"/>
      <c r="IW31" s="1747"/>
      <c r="IX31" s="1747"/>
      <c r="IY31" s="1747"/>
      <c r="IZ31" s="1747"/>
      <c r="JA31" s="1747"/>
      <c r="JB31" s="1747"/>
      <c r="JC31" s="1747"/>
      <c r="JD31" s="1747"/>
      <c r="JE31" s="1747"/>
      <c r="JF31" s="1747"/>
      <c r="JG31" s="1747"/>
      <c r="JH31" s="1747"/>
      <c r="JI31" s="1747"/>
      <c r="JJ31" s="1747"/>
      <c r="JK31" s="1747"/>
      <c r="JL31" s="1747"/>
      <c r="JM31" s="1747"/>
      <c r="JN31" s="1747"/>
      <c r="JO31" s="1747"/>
      <c r="JP31" s="1747"/>
      <c r="JQ31" s="1747"/>
      <c r="JR31" s="1747"/>
      <c r="JS31" s="1747"/>
      <c r="JT31" s="1747"/>
      <c r="JU31" s="1747"/>
      <c r="JV31" s="1747"/>
      <c r="JW31" s="1747"/>
      <c r="JX31" s="1747"/>
      <c r="JY31" s="1747"/>
      <c r="JZ31" s="1747"/>
      <c r="KA31" s="1747"/>
      <c r="KB31" s="1747"/>
      <c r="KC31" s="1747"/>
      <c r="KD31" s="1747"/>
      <c r="KE31" s="1747"/>
      <c r="KF31" s="1747"/>
      <c r="KG31" s="1747"/>
      <c r="KH31" s="1747"/>
      <c r="KI31" s="1747"/>
      <c r="KJ31" s="1747"/>
      <c r="KK31" s="1747"/>
      <c r="KL31" s="1747"/>
      <c r="KM31" s="1747"/>
      <c r="KN31" s="1747"/>
      <c r="KO31" s="1747"/>
      <c r="KP31" s="1747"/>
      <c r="KQ31" s="1747"/>
      <c r="KR31" s="1747"/>
      <c r="KS31" s="1747"/>
      <c r="KT31" s="1747"/>
      <c r="KU31" s="1747"/>
      <c r="KV31" s="1747"/>
      <c r="KW31" s="1747"/>
      <c r="KX31" s="1747"/>
      <c r="KY31" s="1747"/>
      <c r="KZ31" s="1747"/>
      <c r="LA31" s="1747"/>
      <c r="LB31" s="1747"/>
      <c r="LC31" s="1747"/>
      <c r="LD31" s="1747"/>
      <c r="LE31" s="1747"/>
      <c r="LF31" s="1747"/>
      <c r="LG31" s="1747"/>
      <c r="LH31" s="1747"/>
      <c r="LI31" s="1747"/>
      <c r="LJ31" s="1747"/>
      <c r="LK31" s="1747"/>
      <c r="LL31" s="1747"/>
      <c r="LM31" s="1747"/>
      <c r="LN31" s="1747"/>
      <c r="LO31" s="1747"/>
      <c r="LP31" s="1747"/>
      <c r="LQ31" s="1747"/>
      <c r="LR31" s="1747"/>
      <c r="LS31" s="1747"/>
      <c r="LT31" s="1747"/>
      <c r="LU31" s="1747"/>
      <c r="LV31" s="1747"/>
      <c r="LW31" s="1747"/>
      <c r="LX31" s="1747"/>
      <c r="LY31" s="1747"/>
      <c r="LZ31" s="1747"/>
      <c r="MA31" s="1747"/>
      <c r="MB31" s="1747"/>
      <c r="MC31" s="1747"/>
      <c r="MD31" s="1747"/>
      <c r="ME31" s="1747"/>
      <c r="MF31" s="1747"/>
      <c r="MG31" s="1747"/>
      <c r="MH31" s="1747"/>
      <c r="MI31" s="1747"/>
      <c r="MJ31" s="1747"/>
      <c r="MK31" s="1747"/>
      <c r="ML31" s="1747"/>
      <c r="MM31" s="1747"/>
      <c r="MN31" s="1747"/>
      <c r="MO31" s="1747"/>
      <c r="MP31" s="1747"/>
      <c r="MQ31" s="1747"/>
      <c r="MR31" s="1747"/>
      <c r="MS31" s="1747"/>
      <c r="MT31" s="1747"/>
      <c r="MU31" s="1747"/>
      <c r="MV31" s="1747"/>
      <c r="MW31" s="1747"/>
      <c r="MX31" s="1747"/>
      <c r="MY31" s="1747"/>
      <c r="MZ31" s="1747"/>
      <c r="NA31" s="1747"/>
      <c r="NB31" s="1747"/>
      <c r="NC31" s="1747"/>
      <c r="ND31" s="1747"/>
      <c r="NE31" s="1747"/>
      <c r="NF31" s="1747"/>
      <c r="NG31" s="1747"/>
      <c r="NH31" s="1747"/>
      <c r="NI31" s="1747"/>
      <c r="NJ31" s="1747"/>
      <c r="NK31" s="1747"/>
      <c r="NL31" s="1747"/>
      <c r="NM31" s="1747"/>
      <c r="NN31" s="1747"/>
      <c r="NO31" s="1747"/>
      <c r="NP31" s="1747"/>
      <c r="NQ31" s="1747"/>
      <c r="NR31" s="1747"/>
      <c r="NS31" s="1747"/>
      <c r="NT31" s="1747"/>
      <c r="NU31" s="1747"/>
      <c r="NV31" s="1747"/>
      <c r="NW31" s="1747"/>
      <c r="NX31" s="1747"/>
      <c r="NY31" s="1747"/>
      <c r="NZ31" s="1747"/>
      <c r="OA31" s="1747"/>
      <c r="OB31" s="1747"/>
      <c r="OC31" s="1747"/>
      <c r="OD31" s="1747"/>
      <c r="OE31" s="1747"/>
      <c r="OF31" s="1747"/>
      <c r="OG31" s="1747"/>
      <c r="OH31" s="1747"/>
      <c r="OI31" s="1747"/>
      <c r="OJ31" s="1747"/>
      <c r="OK31" s="1747"/>
      <c r="OL31" s="1747"/>
      <c r="OM31" s="1747"/>
      <c r="ON31" s="1747"/>
      <c r="OO31" s="1747"/>
      <c r="OP31" s="1747"/>
      <c r="OQ31" s="1747"/>
      <c r="OR31" s="1747"/>
      <c r="OS31" s="1747"/>
      <c r="OT31" s="1747"/>
      <c r="OU31" s="1747"/>
      <c r="OV31" s="1747"/>
      <c r="OW31" s="1747"/>
      <c r="OX31" s="1747"/>
      <c r="OY31" s="1747"/>
      <c r="OZ31" s="1747"/>
      <c r="PA31" s="1747"/>
      <c r="PB31" s="1747"/>
      <c r="PC31" s="1747"/>
      <c r="PD31" s="1747"/>
      <c r="PE31" s="1747"/>
      <c r="PF31" s="1747"/>
      <c r="PG31" s="1747"/>
      <c r="PH31" s="1747"/>
      <c r="PI31" s="1747"/>
      <c r="PJ31" s="1747"/>
      <c r="PK31" s="1747"/>
      <c r="PL31" s="1747"/>
      <c r="PM31" s="1747"/>
      <c r="PN31" s="1747"/>
      <c r="PO31" s="1747"/>
      <c r="PP31" s="1747"/>
      <c r="PQ31" s="1747"/>
      <c r="PR31" s="1747"/>
      <c r="PS31" s="1747"/>
      <c r="PT31" s="1747"/>
      <c r="PU31" s="1747"/>
      <c r="PV31" s="1747"/>
      <c r="PW31" s="1747"/>
      <c r="PX31" s="1747"/>
      <c r="PY31" s="1747"/>
      <c r="PZ31" s="1747"/>
      <c r="QA31" s="1747"/>
      <c r="QB31" s="1747"/>
      <c r="QC31" s="1747"/>
      <c r="QD31" s="1747"/>
      <c r="QE31" s="1747"/>
      <c r="QF31" s="1747"/>
      <c r="QG31" s="1747"/>
      <c r="QH31" s="1747"/>
      <c r="QI31" s="1747"/>
      <c r="QJ31" s="1747"/>
      <c r="QK31" s="1747"/>
      <c r="QL31" s="1747"/>
      <c r="QM31" s="1747"/>
      <c r="QN31" s="1747"/>
      <c r="QO31" s="1747"/>
      <c r="QP31" s="1747"/>
      <c r="QQ31" s="1747"/>
      <c r="QR31" s="1747"/>
      <c r="QS31" s="1747"/>
      <c r="QT31" s="1747"/>
      <c r="QU31" s="1747"/>
      <c r="QV31" s="1747"/>
      <c r="QW31" s="1747"/>
      <c r="QX31" s="1747"/>
      <c r="QY31" s="1747"/>
      <c r="QZ31" s="1747"/>
      <c r="RA31" s="1747"/>
      <c r="RB31" s="1747"/>
      <c r="RC31" s="1747"/>
      <c r="RD31" s="1747"/>
      <c r="RE31" s="1747"/>
      <c r="RF31" s="1747"/>
      <c r="RG31" s="1747"/>
      <c r="RH31" s="1747"/>
      <c r="RI31" s="1747"/>
      <c r="RJ31" s="1747"/>
      <c r="RK31" s="1747"/>
      <c r="RL31" s="1747"/>
      <c r="RM31" s="1747"/>
      <c r="RN31" s="1747"/>
      <c r="RO31" s="1747"/>
      <c r="RP31" s="1747"/>
      <c r="RQ31" s="1747"/>
      <c r="RR31" s="1747"/>
      <c r="RS31" s="1747"/>
      <c r="RT31" s="1747"/>
      <c r="RU31" s="1747"/>
      <c r="RV31" s="1747"/>
      <c r="RW31" s="1747"/>
      <c r="RX31" s="1747"/>
      <c r="RY31" s="1747"/>
      <c r="RZ31" s="1747"/>
      <c r="SA31" s="1747"/>
      <c r="SB31" s="1747"/>
      <c r="SC31" s="1747"/>
      <c r="SD31" s="1747"/>
      <c r="SE31" s="1747"/>
      <c r="SF31" s="1747"/>
      <c r="SG31" s="1747"/>
      <c r="SH31" s="1747"/>
      <c r="SI31" s="1747"/>
      <c r="SJ31" s="1747"/>
      <c r="SK31" s="1747"/>
      <c r="SL31" s="1747"/>
      <c r="SM31" s="1747"/>
      <c r="SN31" s="1747"/>
      <c r="SO31" s="1747"/>
      <c r="SP31" s="1747"/>
      <c r="SQ31" s="1747"/>
      <c r="SR31" s="1747"/>
      <c r="SS31" s="1747"/>
      <c r="ST31" s="1747"/>
      <c r="SU31" s="1747"/>
      <c r="SV31" s="1747"/>
      <c r="SW31" s="1747"/>
      <c r="SX31" s="1747"/>
      <c r="SY31" s="1747"/>
      <c r="SZ31" s="1747"/>
      <c r="TA31" s="1747"/>
      <c r="TB31" s="1747"/>
      <c r="TC31" s="1747"/>
      <c r="TD31" s="1747"/>
      <c r="TE31" s="1747"/>
      <c r="TF31" s="1747"/>
      <c r="TG31" s="1747"/>
      <c r="TH31" s="1747"/>
      <c r="TI31" s="1747"/>
      <c r="TJ31" s="1747"/>
      <c r="TK31" s="1747"/>
      <c r="TL31" s="1747"/>
      <c r="TM31" s="1747"/>
      <c r="TN31" s="1747"/>
      <c r="TO31" s="1747"/>
      <c r="TP31" s="1747"/>
      <c r="TQ31" s="1747"/>
      <c r="TR31" s="1747"/>
      <c r="TS31" s="1747"/>
      <c r="TT31" s="1747"/>
      <c r="TU31" s="1747"/>
      <c r="TV31" s="1747"/>
      <c r="TW31" s="1747"/>
      <c r="TX31" s="1747"/>
      <c r="TY31" s="1747"/>
      <c r="TZ31" s="1747"/>
      <c r="UA31" s="1747"/>
      <c r="UB31" s="1747"/>
      <c r="UC31" s="1747"/>
      <c r="UD31" s="1747"/>
      <c r="UE31" s="1747"/>
      <c r="UF31" s="1747"/>
      <c r="UG31" s="1747"/>
      <c r="UH31" s="1747"/>
      <c r="UI31" s="1747"/>
      <c r="UJ31" s="1747"/>
      <c r="UK31" s="1747"/>
      <c r="UL31" s="1747"/>
      <c r="UM31" s="1747"/>
      <c r="UN31" s="1747"/>
      <c r="UO31" s="1747"/>
      <c r="UP31" s="1747"/>
      <c r="UQ31" s="1747"/>
      <c r="UR31" s="1747"/>
      <c r="US31" s="1747"/>
      <c r="UT31" s="1747"/>
      <c r="UU31" s="1747"/>
      <c r="UV31" s="1747"/>
      <c r="UW31" s="1747"/>
      <c r="UX31" s="1747"/>
      <c r="UY31" s="1747"/>
      <c r="UZ31" s="1747"/>
      <c r="VA31" s="1747"/>
      <c r="VB31" s="1747"/>
      <c r="VC31" s="1747"/>
      <c r="VD31" s="1747"/>
      <c r="VE31" s="1747"/>
      <c r="VF31" s="1747"/>
      <c r="VG31" s="1747"/>
      <c r="VH31" s="1747"/>
      <c r="VI31" s="1747"/>
      <c r="VJ31" s="1747"/>
      <c r="VK31" s="1747"/>
      <c r="VL31" s="1747"/>
      <c r="VM31" s="1747"/>
      <c r="VN31" s="1747"/>
      <c r="VO31" s="1747"/>
      <c r="VP31" s="1747"/>
      <c r="VQ31" s="1747"/>
      <c r="VR31" s="1747"/>
      <c r="VS31" s="1747"/>
      <c r="VT31" s="1747"/>
      <c r="VU31" s="1747"/>
      <c r="VV31" s="1747"/>
      <c r="VW31" s="1747"/>
      <c r="VX31" s="1747"/>
      <c r="VY31" s="1747"/>
      <c r="VZ31" s="1747"/>
      <c r="WA31" s="1747"/>
      <c r="WB31" s="1747"/>
      <c r="WC31" s="1747"/>
      <c r="WD31" s="1747"/>
      <c r="WE31" s="1747"/>
      <c r="WF31" s="1747"/>
      <c r="WG31" s="1747"/>
      <c r="WH31" s="1747"/>
      <c r="WI31" s="1747"/>
      <c r="WJ31" s="1747"/>
      <c r="WK31" s="1747"/>
      <c r="WL31" s="1747"/>
      <c r="WM31" s="1747"/>
      <c r="WN31" s="1747"/>
      <c r="WO31" s="1747"/>
      <c r="WP31" s="1747"/>
      <c r="WQ31" s="1747"/>
      <c r="WR31" s="1747"/>
      <c r="WS31" s="1747"/>
      <c r="WT31" s="1747"/>
      <c r="WU31" s="1747"/>
      <c r="WV31" s="1747"/>
      <c r="WW31" s="1747"/>
      <c r="WX31" s="1747"/>
      <c r="WY31" s="1747"/>
      <c r="WZ31" s="1747"/>
      <c r="XA31" s="1747"/>
      <c r="XB31" s="1747"/>
      <c r="XC31" s="1747"/>
      <c r="XD31" s="1747"/>
      <c r="XE31" s="1747"/>
      <c r="XF31" s="1747"/>
      <c r="XG31" s="1747"/>
      <c r="XH31" s="1747"/>
      <c r="XI31" s="1747"/>
      <c r="XJ31" s="1747"/>
      <c r="XK31" s="1747"/>
      <c r="XL31" s="1747"/>
      <c r="XM31" s="1747"/>
      <c r="XN31" s="1747"/>
      <c r="XO31" s="1747"/>
      <c r="XP31" s="1747"/>
      <c r="XQ31" s="1747"/>
      <c r="XR31" s="1747"/>
      <c r="XS31" s="1747"/>
      <c r="XT31" s="1747"/>
      <c r="XU31" s="1747"/>
      <c r="XV31" s="1747"/>
      <c r="XW31" s="1747"/>
      <c r="XX31" s="1747"/>
      <c r="XY31" s="1747"/>
      <c r="XZ31" s="1747"/>
      <c r="YA31" s="1747"/>
      <c r="YB31" s="1747"/>
      <c r="YC31" s="1747"/>
      <c r="YD31" s="1747"/>
      <c r="YE31" s="1747"/>
      <c r="YF31" s="1747"/>
      <c r="YG31" s="1747"/>
      <c r="YH31" s="1747"/>
      <c r="YI31" s="1747"/>
      <c r="YJ31" s="1747"/>
      <c r="YK31" s="1747"/>
      <c r="YL31" s="1747"/>
      <c r="YM31" s="1747"/>
      <c r="YN31" s="1747"/>
      <c r="YO31" s="1747"/>
      <c r="YP31" s="1747"/>
      <c r="YQ31" s="1747"/>
      <c r="YR31" s="1747"/>
      <c r="YS31" s="1747"/>
      <c r="YT31" s="1747"/>
      <c r="YU31" s="1747"/>
      <c r="YV31" s="1747"/>
      <c r="YW31" s="1747"/>
      <c r="YX31" s="1747"/>
      <c r="YY31" s="1747"/>
      <c r="YZ31" s="1747"/>
      <c r="ZA31" s="1747"/>
      <c r="ZB31" s="1747"/>
      <c r="ZC31" s="1747"/>
      <c r="ZD31" s="1747"/>
      <c r="ZE31" s="1747"/>
      <c r="ZF31" s="1747"/>
      <c r="ZG31" s="1747"/>
      <c r="ZH31" s="1747"/>
      <c r="ZI31" s="1747"/>
      <c r="ZJ31" s="1747"/>
      <c r="ZK31" s="1747"/>
      <c r="ZL31" s="1747"/>
      <c r="ZM31" s="1747"/>
      <c r="ZN31" s="1747"/>
      <c r="ZO31" s="1747"/>
      <c r="ZP31" s="1747"/>
      <c r="ZQ31" s="1747"/>
      <c r="ZR31" s="1747"/>
      <c r="ZS31" s="1747"/>
      <c r="ZT31" s="1747"/>
      <c r="ZU31" s="1747"/>
      <c r="ZV31" s="1747"/>
      <c r="ZW31" s="1747"/>
      <c r="ZX31" s="1747"/>
      <c r="ZY31" s="1747"/>
      <c r="ZZ31" s="1747"/>
      <c r="AAA31" s="1747"/>
      <c r="AAB31" s="1747"/>
      <c r="AAC31" s="1747"/>
      <c r="AAD31" s="1747"/>
      <c r="AAE31" s="1747"/>
      <c r="AAF31" s="1747"/>
      <c r="AAG31" s="1747"/>
      <c r="AAH31" s="1747"/>
      <c r="AAI31" s="1747"/>
      <c r="AAJ31" s="1747"/>
      <c r="AAK31" s="1747"/>
      <c r="AAL31" s="1747"/>
      <c r="AAM31" s="1747"/>
      <c r="AAN31" s="1747"/>
      <c r="AAO31" s="1747"/>
      <c r="AAP31" s="1747"/>
      <c r="AAQ31" s="1747"/>
      <c r="AAR31" s="1747"/>
      <c r="AAS31" s="1747"/>
      <c r="AAT31" s="1747"/>
      <c r="AAU31" s="1747"/>
      <c r="AAV31" s="1747"/>
      <c r="AAW31" s="1747"/>
      <c r="AAX31" s="1747"/>
      <c r="AAY31" s="1747"/>
      <c r="AAZ31" s="1747"/>
      <c r="ABA31" s="1747"/>
      <c r="ABB31" s="1747"/>
      <c r="ABC31" s="1747"/>
      <c r="ABD31" s="1747"/>
      <c r="ABE31" s="1747"/>
      <c r="ABF31" s="1747"/>
      <c r="ABG31" s="1747"/>
      <c r="ABH31" s="1747"/>
      <c r="ABI31" s="1747"/>
      <c r="ABJ31" s="1747"/>
      <c r="ABK31" s="1747"/>
      <c r="ABL31" s="1747"/>
      <c r="ABM31" s="1747"/>
      <c r="ABN31" s="1747"/>
      <c r="ABO31" s="1747"/>
      <c r="ABP31" s="1747"/>
      <c r="ABQ31" s="1747"/>
      <c r="ABR31" s="1747"/>
      <c r="ABS31" s="1747"/>
      <c r="ABT31" s="1747"/>
      <c r="ABU31" s="1747"/>
      <c r="ABV31" s="1747"/>
      <c r="ABW31" s="1747"/>
      <c r="ABX31" s="1747"/>
      <c r="ABY31" s="1747"/>
      <c r="ABZ31" s="1747"/>
      <c r="ACA31" s="1747"/>
      <c r="ACB31" s="1747"/>
      <c r="ACC31" s="1747"/>
      <c r="ACD31" s="1747"/>
      <c r="ACE31" s="1747"/>
      <c r="ACF31" s="1747"/>
      <c r="ACG31" s="1747"/>
      <c r="ACH31" s="1747"/>
      <c r="ACI31" s="1747"/>
      <c r="ACJ31" s="1747"/>
      <c r="ACK31" s="1747"/>
      <c r="ACL31" s="1747"/>
      <c r="ACM31" s="1747"/>
      <c r="ACN31" s="1747"/>
      <c r="ACO31" s="1747"/>
      <c r="ACP31" s="1747"/>
      <c r="ACQ31" s="1747"/>
      <c r="ACR31" s="1747"/>
      <c r="ACS31" s="1747"/>
      <c r="ACT31" s="1747"/>
      <c r="ACU31" s="1747"/>
      <c r="ACV31" s="1747"/>
      <c r="ACW31" s="1747"/>
      <c r="ACX31" s="1747"/>
      <c r="ACY31" s="1747"/>
      <c r="ACZ31" s="1747"/>
      <c r="ADA31" s="1747"/>
      <c r="ADB31" s="1747"/>
      <c r="ADC31" s="1747"/>
      <c r="ADD31" s="1747"/>
      <c r="ADE31" s="1747"/>
      <c r="ADF31" s="1747"/>
      <c r="ADG31" s="1747"/>
      <c r="ADH31" s="1747"/>
      <c r="ADI31" s="1747"/>
      <c r="ADJ31" s="1747"/>
      <c r="ADK31" s="1747"/>
      <c r="ADL31" s="1747"/>
      <c r="ADM31" s="1747"/>
      <c r="ADN31" s="1747"/>
      <c r="ADO31" s="1747"/>
      <c r="ADP31" s="1747"/>
      <c r="ADQ31" s="1747"/>
      <c r="ADR31" s="1747"/>
      <c r="ADS31" s="1747"/>
      <c r="ADT31" s="1747"/>
      <c r="ADU31" s="1747"/>
      <c r="ADV31" s="1747"/>
      <c r="ADW31" s="1747"/>
      <c r="ADX31" s="1747"/>
      <c r="ADY31" s="1747"/>
      <c r="ADZ31" s="1747"/>
      <c r="AEA31" s="1747"/>
      <c r="AEB31" s="1747"/>
      <c r="AEC31" s="1747"/>
      <c r="AED31" s="1747"/>
      <c r="AEE31" s="1747"/>
      <c r="AEF31" s="1747"/>
      <c r="AEG31" s="1747"/>
      <c r="AEH31" s="1747"/>
      <c r="AEI31" s="1747"/>
      <c r="AEJ31" s="1747"/>
      <c r="AEK31" s="1747"/>
      <c r="AEL31" s="1747"/>
      <c r="AEM31" s="1747"/>
      <c r="AEN31" s="1747"/>
      <c r="AEO31" s="1747"/>
      <c r="AEP31" s="1747"/>
      <c r="AEQ31" s="1747"/>
      <c r="AER31" s="1747"/>
      <c r="AES31" s="1747"/>
      <c r="AET31" s="1747"/>
      <c r="AEU31" s="1747"/>
      <c r="AEV31" s="1747"/>
      <c r="AEW31" s="1747"/>
      <c r="AEX31" s="1747"/>
      <c r="AEY31" s="1747"/>
      <c r="AEZ31" s="1747"/>
      <c r="AFA31" s="1747"/>
      <c r="AFB31" s="1747"/>
      <c r="AFC31" s="1747"/>
      <c r="AFD31" s="1747"/>
      <c r="AFE31" s="1747"/>
      <c r="AFF31" s="1747"/>
      <c r="AFG31" s="1747"/>
      <c r="AFH31" s="1747"/>
      <c r="AFI31" s="1747"/>
      <c r="AFJ31" s="1747"/>
      <c r="AFK31" s="1747"/>
      <c r="AFL31" s="1747"/>
      <c r="AFM31" s="1747"/>
      <c r="AFN31" s="1747"/>
      <c r="AFO31" s="1747"/>
      <c r="AFP31" s="1747"/>
      <c r="AFQ31" s="1747"/>
      <c r="AFR31" s="1747"/>
      <c r="AFS31" s="1747"/>
      <c r="AFT31" s="1747"/>
      <c r="AFU31" s="1747"/>
      <c r="AFV31" s="1747"/>
      <c r="AFW31" s="1747"/>
      <c r="AFX31" s="1747"/>
      <c r="AFY31" s="1747"/>
      <c r="AFZ31" s="1747"/>
      <c r="AGA31" s="1747"/>
      <c r="AGB31" s="1747"/>
      <c r="AGC31" s="1747"/>
      <c r="AGD31" s="1747"/>
      <c r="AGE31" s="1747"/>
      <c r="AGF31" s="1747"/>
      <c r="AGG31" s="1747"/>
      <c r="AGH31" s="1747"/>
      <c r="AGI31" s="1747"/>
      <c r="AGJ31" s="1747"/>
      <c r="AGK31" s="1747"/>
      <c r="AGL31" s="1747"/>
      <c r="AGM31" s="1747"/>
      <c r="AGN31" s="1747"/>
      <c r="AGO31" s="1747"/>
      <c r="AGP31" s="1747"/>
      <c r="AGQ31" s="1747"/>
      <c r="AGR31" s="1747"/>
      <c r="AGS31" s="1747"/>
      <c r="AGT31" s="1747"/>
      <c r="AGU31" s="1747"/>
      <c r="AGV31" s="1747"/>
      <c r="AGW31" s="1747"/>
      <c r="AGX31" s="1747"/>
      <c r="AGY31" s="1747"/>
      <c r="AGZ31" s="1747"/>
      <c r="AHA31" s="1747"/>
      <c r="AHB31" s="1747"/>
      <c r="AHC31" s="1747"/>
      <c r="AHD31" s="1747"/>
      <c r="AHE31" s="1747"/>
      <c r="AHF31" s="1747"/>
      <c r="AHG31" s="1747"/>
      <c r="AHH31" s="1747"/>
      <c r="AHI31" s="1747"/>
      <c r="AHJ31" s="1747"/>
      <c r="AHK31" s="1747"/>
      <c r="AHL31" s="1747"/>
      <c r="AHM31" s="1747"/>
      <c r="AHN31" s="1747"/>
      <c r="AHO31" s="1747"/>
      <c r="AHP31" s="1747"/>
      <c r="AHQ31" s="1747"/>
      <c r="AHR31" s="1747"/>
      <c r="AHS31" s="1747"/>
      <c r="AHT31" s="1747"/>
      <c r="AHU31" s="1747"/>
      <c r="AHV31" s="1747"/>
      <c r="AHW31" s="1747"/>
      <c r="AHX31" s="1747"/>
      <c r="AHY31" s="1747"/>
      <c r="AHZ31" s="1747"/>
      <c r="AIA31" s="1747"/>
      <c r="AIB31" s="1747"/>
      <c r="AIC31" s="1747"/>
      <c r="AID31" s="1747"/>
      <c r="AIE31" s="1747"/>
      <c r="AIF31" s="1747"/>
      <c r="AIG31" s="1747"/>
      <c r="AIH31" s="1747"/>
      <c r="AII31" s="1747"/>
      <c r="AIJ31" s="1747"/>
      <c r="AIK31" s="1747"/>
      <c r="AIL31" s="1747"/>
      <c r="AIM31" s="1747"/>
      <c r="AIN31" s="1747"/>
      <c r="AIO31" s="1747"/>
      <c r="AIP31" s="1747"/>
      <c r="AIQ31" s="1747"/>
      <c r="AIR31" s="1747"/>
      <c r="AIS31" s="1747"/>
      <c r="AIT31" s="1747"/>
      <c r="AIU31" s="1747"/>
      <c r="AIV31" s="1747"/>
      <c r="AIW31" s="1747"/>
      <c r="AIX31" s="1747"/>
      <c r="AIY31" s="1747"/>
      <c r="AIZ31" s="1747"/>
      <c r="AJA31" s="1747"/>
      <c r="AJB31" s="1747"/>
      <c r="AJC31" s="1747"/>
      <c r="AJD31" s="1747"/>
      <c r="AJE31" s="1747"/>
      <c r="AJF31" s="1747"/>
      <c r="AJG31" s="1747"/>
      <c r="AJH31" s="1747"/>
      <c r="AJI31" s="1747"/>
      <c r="AJJ31" s="1747"/>
      <c r="AJK31" s="1747"/>
      <c r="AJL31" s="1747"/>
      <c r="AJM31" s="1747"/>
      <c r="AJN31" s="1747"/>
      <c r="AJO31" s="1747"/>
      <c r="AJP31" s="1747"/>
      <c r="AJQ31" s="1747"/>
      <c r="AJR31" s="1747"/>
      <c r="AJS31" s="1747"/>
      <c r="AJT31" s="1747"/>
      <c r="AJU31" s="1747"/>
      <c r="AJV31" s="1747"/>
      <c r="AJW31" s="1747"/>
      <c r="AJX31" s="1747"/>
      <c r="AJY31" s="1747"/>
      <c r="AJZ31" s="1747"/>
      <c r="AKA31" s="1747"/>
      <c r="AKB31" s="1747"/>
      <c r="AKC31" s="1747"/>
      <c r="AKD31" s="1747"/>
      <c r="AKE31" s="1747"/>
      <c r="AKF31" s="1747"/>
      <c r="AKG31" s="1747"/>
      <c r="AKH31" s="1747"/>
      <c r="AKI31" s="1747"/>
      <c r="AKJ31" s="1747"/>
      <c r="AKK31" s="1747"/>
      <c r="AKL31" s="1747"/>
      <c r="AKM31" s="1747"/>
      <c r="AKN31" s="1747"/>
      <c r="AKO31" s="1747"/>
      <c r="AKP31" s="1747"/>
      <c r="AKQ31" s="1747"/>
      <c r="AKR31" s="1747"/>
      <c r="AKS31" s="1747"/>
      <c r="AKT31" s="1747"/>
      <c r="AKU31" s="1747"/>
      <c r="AKV31" s="1747"/>
      <c r="AKW31" s="1747"/>
      <c r="AKX31" s="1747"/>
      <c r="AKY31" s="1747"/>
      <c r="AKZ31" s="1747"/>
      <c r="ALA31" s="1747"/>
      <c r="ALB31" s="1747"/>
      <c r="ALC31" s="1747"/>
      <c r="ALD31" s="1747"/>
      <c r="ALE31" s="1747"/>
      <c r="ALF31" s="1747"/>
      <c r="ALG31" s="1747"/>
      <c r="ALH31" s="1747"/>
      <c r="ALI31" s="1747"/>
      <c r="ALJ31" s="1747"/>
      <c r="ALK31" s="1747"/>
      <c r="ALL31" s="1747"/>
      <c r="ALM31" s="1747"/>
      <c r="ALN31" s="1747"/>
      <c r="ALO31" s="1747"/>
      <c r="ALP31" s="1747"/>
      <c r="ALQ31" s="1747"/>
      <c r="ALR31" s="1747"/>
      <c r="ALS31" s="1747"/>
      <c r="ALT31" s="1747"/>
      <c r="ALU31" s="1747"/>
      <c r="ALV31" s="1747"/>
      <c r="ALW31" s="1747"/>
      <c r="ALX31" s="1747"/>
      <c r="ALY31" s="1747"/>
      <c r="ALZ31" s="1747"/>
      <c r="AMA31" s="1747"/>
      <c r="AMB31" s="1747"/>
      <c r="AMC31" s="1747"/>
      <c r="AMD31" s="1747"/>
      <c r="AME31" s="1747"/>
      <c r="AMF31" s="1747"/>
      <c r="AMG31" s="1747"/>
      <c r="AMH31" s="1747"/>
      <c r="AMI31" s="1747"/>
      <c r="AMJ31" s="1747"/>
      <c r="AMK31" s="1747"/>
    </row>
    <row r="32" spans="1:1025" s="1728" customFormat="1" ht="30" customHeight="1">
      <c r="A32" s="1725" t="s">
        <v>3862</v>
      </c>
      <c r="B32" s="1725" t="s">
        <v>3863</v>
      </c>
      <c r="C32" s="1725" t="s">
        <v>647</v>
      </c>
      <c r="D32" s="1725" t="s">
        <v>4058</v>
      </c>
      <c r="E32" s="1725" t="s">
        <v>4059</v>
      </c>
      <c r="F32" s="1725" t="s">
        <v>4060</v>
      </c>
      <c r="G32" s="1725" t="s">
        <v>4061</v>
      </c>
      <c r="H32" s="1725"/>
      <c r="I32" s="1725"/>
      <c r="J32" s="1725"/>
      <c r="K32" s="1725"/>
      <c r="L32" s="1725"/>
      <c r="M32" s="1725"/>
      <c r="N32" s="1725"/>
      <c r="O32" s="1725"/>
      <c r="P32" s="1725" t="s">
        <v>4080</v>
      </c>
      <c r="Q32" s="1725" t="s">
        <v>3981</v>
      </c>
      <c r="R32" s="1738"/>
      <c r="S32" s="1725" t="s">
        <v>3982</v>
      </c>
      <c r="T32" s="1726" t="s">
        <v>4081</v>
      </c>
      <c r="U32" s="1725" t="s">
        <v>2504</v>
      </c>
      <c r="V32" s="1725" t="s">
        <v>3984</v>
      </c>
      <c r="W32" s="1725" t="s">
        <v>3961</v>
      </c>
      <c r="X32" s="1725" t="s">
        <v>3874</v>
      </c>
      <c r="Y32" s="1725" t="s">
        <v>3914</v>
      </c>
      <c r="Z32" s="1764" t="s">
        <v>4082</v>
      </c>
      <c r="AA32" s="1725" t="s">
        <v>1146</v>
      </c>
      <c r="AB32" s="1725" t="s">
        <v>4067</v>
      </c>
      <c r="AC32" s="1725" t="s">
        <v>4068</v>
      </c>
      <c r="AD32" s="1725" t="s">
        <v>3906</v>
      </c>
      <c r="AE32" s="1725" t="s">
        <v>138</v>
      </c>
      <c r="AF32" s="1725" t="s">
        <v>3881</v>
      </c>
      <c r="AG32" s="1725"/>
      <c r="AH32" s="1725"/>
      <c r="AI32" s="1725"/>
      <c r="AJ32" s="1725"/>
      <c r="AK32" s="1725"/>
      <c r="AL32" s="1725">
        <v>0</v>
      </c>
      <c r="AM32" s="1725"/>
      <c r="AN32" s="1725"/>
      <c r="AO32" s="1732">
        <v>0</v>
      </c>
      <c r="AP32" s="1179" t="s">
        <v>4238</v>
      </c>
      <c r="AQ32" s="1725"/>
      <c r="AR32" s="1725"/>
      <c r="AS32" s="1725"/>
      <c r="AT32" s="1725"/>
      <c r="AU32" s="1725"/>
      <c r="AV32" s="1725"/>
      <c r="AW32" s="1725"/>
      <c r="AX32" s="1725"/>
      <c r="AY32" s="1725"/>
      <c r="AZ32" s="1725"/>
      <c r="BA32" s="1725" t="s">
        <v>3882</v>
      </c>
      <c r="BB32" s="1727"/>
      <c r="BC32" s="1727"/>
      <c r="BD32" s="1727"/>
      <c r="BE32" s="1727"/>
      <c r="BF32" s="1727"/>
      <c r="BG32" s="1727"/>
      <c r="BH32" s="1727"/>
      <c r="BI32" s="1727"/>
      <c r="BJ32" s="1727"/>
      <c r="BK32" s="1727"/>
      <c r="BL32" s="1727"/>
      <c r="BM32" s="1727"/>
      <c r="BN32" s="1727"/>
      <c r="BO32" s="1727"/>
      <c r="BP32" s="1727"/>
      <c r="BQ32" s="1727"/>
      <c r="BR32" s="1727"/>
      <c r="BS32" s="1727"/>
      <c r="BT32" s="1727"/>
      <c r="BU32" s="1727"/>
      <c r="BV32" s="1727"/>
      <c r="BW32" s="1727"/>
      <c r="BX32" s="1727"/>
      <c r="BY32" s="1727"/>
      <c r="BZ32" s="1727"/>
      <c r="CA32" s="1727"/>
      <c r="CB32" s="1727"/>
      <c r="CC32" s="1727"/>
      <c r="CD32" s="1727"/>
      <c r="CE32" s="1727"/>
      <c r="CF32" s="1727"/>
      <c r="CG32" s="1727"/>
      <c r="CH32" s="1727"/>
      <c r="CI32" s="1727"/>
      <c r="CJ32" s="1727"/>
      <c r="CK32" s="1727"/>
      <c r="CL32" s="1727"/>
      <c r="CM32" s="1727"/>
      <c r="CN32" s="1727"/>
      <c r="CO32" s="1727"/>
      <c r="CP32" s="1727"/>
      <c r="CQ32" s="1727"/>
      <c r="CR32" s="1727"/>
      <c r="CS32" s="1727"/>
      <c r="CT32" s="1727"/>
      <c r="CU32" s="1727"/>
      <c r="CV32" s="1727"/>
      <c r="CW32" s="1727"/>
      <c r="CX32" s="1727"/>
      <c r="CY32" s="1727"/>
      <c r="CZ32" s="1727"/>
      <c r="DA32" s="1727"/>
      <c r="DB32" s="1727"/>
      <c r="DC32" s="1727"/>
      <c r="DD32" s="1727"/>
      <c r="DE32" s="1727"/>
      <c r="DF32" s="1727"/>
      <c r="DG32" s="1727"/>
      <c r="DH32" s="1727"/>
      <c r="DI32" s="1727"/>
      <c r="DJ32" s="1727"/>
      <c r="DK32" s="1727"/>
      <c r="DL32" s="1727"/>
      <c r="DM32" s="1727"/>
      <c r="DN32" s="1727"/>
      <c r="DO32" s="1727"/>
      <c r="DP32" s="1727"/>
      <c r="DQ32" s="1727"/>
      <c r="DR32" s="1727"/>
      <c r="DS32" s="1727"/>
      <c r="DT32" s="1727"/>
      <c r="DU32" s="1727"/>
      <c r="DV32" s="1727"/>
      <c r="DW32" s="1727"/>
      <c r="DX32" s="1727"/>
      <c r="DY32" s="1727"/>
      <c r="DZ32" s="1727"/>
      <c r="EA32" s="1727"/>
      <c r="EB32" s="1727"/>
      <c r="EC32" s="1727"/>
      <c r="ED32" s="1727"/>
      <c r="EE32" s="1727"/>
      <c r="EF32" s="1727"/>
      <c r="EG32" s="1727"/>
      <c r="EH32" s="1727"/>
      <c r="EI32" s="1727"/>
      <c r="EJ32" s="1727"/>
      <c r="EK32" s="1727"/>
      <c r="EL32" s="1727"/>
      <c r="EM32" s="1727"/>
      <c r="EN32" s="1727"/>
      <c r="EO32" s="1727"/>
      <c r="EP32" s="1727"/>
      <c r="EQ32" s="1727"/>
      <c r="ER32" s="1727"/>
      <c r="ES32" s="1727"/>
      <c r="ET32" s="1727"/>
      <c r="EU32" s="1727"/>
      <c r="EV32" s="1727"/>
      <c r="EW32" s="1727"/>
      <c r="EX32" s="1727"/>
      <c r="EY32" s="1727"/>
      <c r="EZ32" s="1727"/>
      <c r="FA32" s="1727"/>
      <c r="FB32" s="1727"/>
      <c r="FC32" s="1727"/>
      <c r="FD32" s="1727"/>
      <c r="FE32" s="1727"/>
      <c r="FF32" s="1727"/>
      <c r="FG32" s="1727"/>
      <c r="FH32" s="1727"/>
      <c r="FI32" s="1727"/>
      <c r="FJ32" s="1727"/>
      <c r="FK32" s="1727"/>
      <c r="FL32" s="1727"/>
      <c r="FM32" s="1727"/>
      <c r="FN32" s="1727"/>
      <c r="FO32" s="1727"/>
      <c r="FP32" s="1727"/>
      <c r="FQ32" s="1727"/>
      <c r="FR32" s="1727"/>
      <c r="FS32" s="1727"/>
      <c r="FT32" s="1727"/>
      <c r="FU32" s="1727"/>
      <c r="FV32" s="1727"/>
      <c r="FW32" s="1727"/>
      <c r="FX32" s="1727"/>
      <c r="FY32" s="1727"/>
      <c r="FZ32" s="1727"/>
      <c r="GA32" s="1727"/>
      <c r="GB32" s="1727"/>
      <c r="GC32" s="1727"/>
      <c r="GD32" s="1727"/>
      <c r="GE32" s="1727"/>
      <c r="GF32" s="1727"/>
      <c r="GG32" s="1727"/>
      <c r="GH32" s="1727"/>
      <c r="GI32" s="1727"/>
      <c r="GJ32" s="1727"/>
      <c r="GK32" s="1727"/>
      <c r="GL32" s="1727"/>
      <c r="GM32" s="1727"/>
      <c r="GN32" s="1727"/>
      <c r="GO32" s="1727"/>
      <c r="GP32" s="1727"/>
      <c r="GQ32" s="1727"/>
      <c r="GR32" s="1727"/>
      <c r="GS32" s="1727"/>
      <c r="GT32" s="1727"/>
      <c r="GU32" s="1727"/>
      <c r="GV32" s="1727"/>
      <c r="GW32" s="1727"/>
      <c r="GX32" s="1727"/>
      <c r="GY32" s="1727"/>
      <c r="GZ32" s="1727"/>
      <c r="HA32" s="1727"/>
      <c r="HB32" s="1727"/>
      <c r="HC32" s="1727"/>
      <c r="HD32" s="1727"/>
      <c r="HE32" s="1727"/>
      <c r="HF32" s="1727"/>
      <c r="HG32" s="1727"/>
      <c r="HH32" s="1727"/>
      <c r="HI32" s="1727"/>
      <c r="HJ32" s="1727"/>
      <c r="HK32" s="1727"/>
      <c r="HL32" s="1727"/>
      <c r="HM32" s="1727"/>
      <c r="HN32" s="1727"/>
      <c r="HO32" s="1727"/>
      <c r="HP32" s="1727"/>
      <c r="HQ32" s="1727"/>
      <c r="HR32" s="1727"/>
      <c r="HS32" s="1727"/>
      <c r="HT32" s="1727"/>
      <c r="HU32" s="1727"/>
      <c r="HV32" s="1727"/>
      <c r="HW32" s="1727"/>
      <c r="HX32" s="1727"/>
      <c r="HY32" s="1727"/>
      <c r="HZ32" s="1727"/>
      <c r="IA32" s="1727"/>
      <c r="IB32" s="1727"/>
      <c r="IC32" s="1727"/>
      <c r="ID32" s="1727"/>
      <c r="IE32" s="1727"/>
      <c r="IF32" s="1727"/>
      <c r="IG32" s="1727"/>
      <c r="IH32" s="1727"/>
      <c r="II32" s="1727"/>
      <c r="IJ32" s="1727"/>
      <c r="IK32" s="1727"/>
      <c r="IL32" s="1727"/>
      <c r="IM32" s="1727"/>
      <c r="IN32" s="1727"/>
      <c r="IO32" s="1727"/>
      <c r="IP32" s="1727"/>
      <c r="IQ32" s="1727"/>
      <c r="IR32" s="1727"/>
      <c r="IS32" s="1727"/>
      <c r="IT32" s="1727"/>
      <c r="IU32" s="1727"/>
      <c r="IV32" s="1727"/>
      <c r="IW32" s="1727"/>
      <c r="IX32" s="1727"/>
      <c r="IY32" s="1727"/>
      <c r="IZ32" s="1727"/>
      <c r="JA32" s="1727"/>
      <c r="JB32" s="1727"/>
      <c r="JC32" s="1727"/>
      <c r="JD32" s="1727"/>
      <c r="JE32" s="1727"/>
      <c r="JF32" s="1727"/>
      <c r="JG32" s="1727"/>
      <c r="JH32" s="1727"/>
      <c r="JI32" s="1727"/>
      <c r="JJ32" s="1727"/>
      <c r="JK32" s="1727"/>
      <c r="JL32" s="1727"/>
      <c r="JM32" s="1727"/>
      <c r="JN32" s="1727"/>
      <c r="JO32" s="1727"/>
      <c r="JP32" s="1727"/>
      <c r="JQ32" s="1727"/>
      <c r="JR32" s="1727"/>
      <c r="JS32" s="1727"/>
      <c r="JT32" s="1727"/>
      <c r="JU32" s="1727"/>
      <c r="JV32" s="1727"/>
      <c r="JW32" s="1727"/>
      <c r="JX32" s="1727"/>
      <c r="JY32" s="1727"/>
      <c r="JZ32" s="1727"/>
      <c r="KA32" s="1727"/>
      <c r="KB32" s="1727"/>
      <c r="KC32" s="1727"/>
      <c r="KD32" s="1727"/>
      <c r="KE32" s="1727"/>
      <c r="KF32" s="1727"/>
      <c r="KG32" s="1727"/>
      <c r="KH32" s="1727"/>
      <c r="KI32" s="1727"/>
      <c r="KJ32" s="1727"/>
      <c r="KK32" s="1727"/>
      <c r="KL32" s="1727"/>
      <c r="KM32" s="1727"/>
      <c r="KN32" s="1727"/>
      <c r="KO32" s="1727"/>
      <c r="KP32" s="1727"/>
      <c r="KQ32" s="1727"/>
      <c r="KR32" s="1727"/>
      <c r="KS32" s="1727"/>
      <c r="KT32" s="1727"/>
      <c r="KU32" s="1727"/>
      <c r="KV32" s="1727"/>
      <c r="KW32" s="1727"/>
      <c r="KX32" s="1727"/>
      <c r="KY32" s="1727"/>
      <c r="KZ32" s="1727"/>
      <c r="LA32" s="1727"/>
      <c r="LB32" s="1727"/>
      <c r="LC32" s="1727"/>
      <c r="LD32" s="1727"/>
      <c r="LE32" s="1727"/>
      <c r="LF32" s="1727"/>
      <c r="LG32" s="1727"/>
      <c r="LH32" s="1727"/>
      <c r="LI32" s="1727"/>
      <c r="LJ32" s="1727"/>
      <c r="LK32" s="1727"/>
      <c r="LL32" s="1727"/>
      <c r="LM32" s="1727"/>
      <c r="LN32" s="1727"/>
      <c r="LO32" s="1727"/>
      <c r="LP32" s="1727"/>
      <c r="LQ32" s="1727"/>
      <c r="LR32" s="1727"/>
      <c r="LS32" s="1727"/>
      <c r="LT32" s="1727"/>
      <c r="LU32" s="1727"/>
      <c r="LV32" s="1727"/>
      <c r="LW32" s="1727"/>
      <c r="LX32" s="1727"/>
      <c r="LY32" s="1727"/>
      <c r="LZ32" s="1727"/>
      <c r="MA32" s="1727"/>
      <c r="MB32" s="1727"/>
      <c r="MC32" s="1727"/>
      <c r="MD32" s="1727"/>
      <c r="ME32" s="1727"/>
      <c r="MF32" s="1727"/>
      <c r="MG32" s="1727"/>
      <c r="MH32" s="1727"/>
      <c r="MI32" s="1727"/>
      <c r="MJ32" s="1727"/>
      <c r="MK32" s="1727"/>
      <c r="ML32" s="1727"/>
      <c r="MM32" s="1727"/>
      <c r="MN32" s="1727"/>
      <c r="MO32" s="1727"/>
      <c r="MP32" s="1727"/>
      <c r="MQ32" s="1727"/>
      <c r="MR32" s="1727"/>
      <c r="MS32" s="1727"/>
      <c r="MT32" s="1727"/>
      <c r="MU32" s="1727"/>
      <c r="MV32" s="1727"/>
      <c r="MW32" s="1727"/>
      <c r="MX32" s="1727"/>
      <c r="MY32" s="1727"/>
      <c r="MZ32" s="1727"/>
      <c r="NA32" s="1727"/>
      <c r="NB32" s="1727"/>
      <c r="NC32" s="1727"/>
      <c r="ND32" s="1727"/>
      <c r="NE32" s="1727"/>
      <c r="NF32" s="1727"/>
      <c r="NG32" s="1727"/>
      <c r="NH32" s="1727"/>
      <c r="NI32" s="1727"/>
      <c r="NJ32" s="1727"/>
      <c r="NK32" s="1727"/>
      <c r="NL32" s="1727"/>
      <c r="NM32" s="1727"/>
      <c r="NN32" s="1727"/>
      <c r="NO32" s="1727"/>
      <c r="NP32" s="1727"/>
      <c r="NQ32" s="1727"/>
      <c r="NR32" s="1727"/>
      <c r="NS32" s="1727"/>
      <c r="NT32" s="1727"/>
      <c r="NU32" s="1727"/>
      <c r="NV32" s="1727"/>
      <c r="NW32" s="1727"/>
      <c r="NX32" s="1727"/>
      <c r="NY32" s="1727"/>
      <c r="NZ32" s="1727"/>
      <c r="OA32" s="1727"/>
      <c r="OB32" s="1727"/>
      <c r="OC32" s="1727"/>
      <c r="OD32" s="1727"/>
      <c r="OE32" s="1727"/>
      <c r="OF32" s="1727"/>
      <c r="OG32" s="1727"/>
      <c r="OH32" s="1727"/>
      <c r="OI32" s="1727"/>
      <c r="OJ32" s="1727"/>
      <c r="OK32" s="1727"/>
      <c r="OL32" s="1727"/>
      <c r="OM32" s="1727"/>
      <c r="ON32" s="1727"/>
      <c r="OO32" s="1727"/>
      <c r="OP32" s="1727"/>
      <c r="OQ32" s="1727"/>
      <c r="OR32" s="1727"/>
      <c r="OS32" s="1727"/>
      <c r="OT32" s="1727"/>
      <c r="OU32" s="1727"/>
      <c r="OV32" s="1727"/>
      <c r="OW32" s="1727"/>
      <c r="OX32" s="1727"/>
      <c r="OY32" s="1727"/>
      <c r="OZ32" s="1727"/>
      <c r="PA32" s="1727"/>
      <c r="PB32" s="1727"/>
      <c r="PC32" s="1727"/>
      <c r="PD32" s="1727"/>
      <c r="PE32" s="1727"/>
      <c r="PF32" s="1727"/>
      <c r="PG32" s="1727"/>
      <c r="PH32" s="1727"/>
      <c r="PI32" s="1727"/>
      <c r="PJ32" s="1727"/>
      <c r="PK32" s="1727"/>
      <c r="PL32" s="1727"/>
      <c r="PM32" s="1727"/>
      <c r="PN32" s="1727"/>
      <c r="PO32" s="1727"/>
      <c r="PP32" s="1727"/>
      <c r="PQ32" s="1727"/>
      <c r="PR32" s="1727"/>
      <c r="PS32" s="1727"/>
      <c r="PT32" s="1727"/>
      <c r="PU32" s="1727"/>
      <c r="PV32" s="1727"/>
      <c r="PW32" s="1727"/>
      <c r="PX32" s="1727"/>
      <c r="PY32" s="1727"/>
      <c r="PZ32" s="1727"/>
      <c r="QA32" s="1727"/>
      <c r="QB32" s="1727"/>
      <c r="QC32" s="1727"/>
      <c r="QD32" s="1727"/>
      <c r="QE32" s="1727"/>
      <c r="QF32" s="1727"/>
      <c r="QG32" s="1727"/>
      <c r="QH32" s="1727"/>
      <c r="QI32" s="1727"/>
      <c r="QJ32" s="1727"/>
      <c r="QK32" s="1727"/>
      <c r="QL32" s="1727"/>
      <c r="QM32" s="1727"/>
      <c r="QN32" s="1727"/>
      <c r="QO32" s="1727"/>
      <c r="QP32" s="1727"/>
      <c r="QQ32" s="1727"/>
      <c r="QR32" s="1727"/>
      <c r="QS32" s="1727"/>
      <c r="QT32" s="1727"/>
      <c r="QU32" s="1727"/>
      <c r="QV32" s="1727"/>
      <c r="QW32" s="1727"/>
      <c r="QX32" s="1727"/>
      <c r="QY32" s="1727"/>
      <c r="QZ32" s="1727"/>
      <c r="RA32" s="1727"/>
      <c r="RB32" s="1727"/>
      <c r="RC32" s="1727"/>
      <c r="RD32" s="1727"/>
      <c r="RE32" s="1727"/>
      <c r="RF32" s="1727"/>
      <c r="RG32" s="1727"/>
      <c r="RH32" s="1727"/>
      <c r="RI32" s="1727"/>
      <c r="RJ32" s="1727"/>
      <c r="RK32" s="1727"/>
      <c r="RL32" s="1727"/>
      <c r="RM32" s="1727"/>
      <c r="RN32" s="1727"/>
      <c r="RO32" s="1727"/>
      <c r="RP32" s="1727"/>
      <c r="RQ32" s="1727"/>
      <c r="RR32" s="1727"/>
      <c r="RS32" s="1727"/>
      <c r="RT32" s="1727"/>
      <c r="RU32" s="1727"/>
      <c r="RV32" s="1727"/>
      <c r="RW32" s="1727"/>
      <c r="RX32" s="1727"/>
      <c r="RY32" s="1727"/>
      <c r="RZ32" s="1727"/>
      <c r="SA32" s="1727"/>
      <c r="SB32" s="1727"/>
      <c r="SC32" s="1727"/>
      <c r="SD32" s="1727"/>
      <c r="SE32" s="1727"/>
      <c r="SF32" s="1727"/>
      <c r="SG32" s="1727"/>
      <c r="SH32" s="1727"/>
      <c r="SI32" s="1727"/>
      <c r="SJ32" s="1727"/>
      <c r="SK32" s="1727"/>
      <c r="SL32" s="1727"/>
      <c r="SM32" s="1727"/>
      <c r="SN32" s="1727"/>
      <c r="SO32" s="1727"/>
      <c r="SP32" s="1727"/>
      <c r="SQ32" s="1727"/>
      <c r="SR32" s="1727"/>
      <c r="SS32" s="1727"/>
      <c r="ST32" s="1727"/>
      <c r="SU32" s="1727"/>
      <c r="SV32" s="1727"/>
      <c r="SW32" s="1727"/>
      <c r="SX32" s="1727"/>
      <c r="SY32" s="1727"/>
      <c r="SZ32" s="1727"/>
      <c r="TA32" s="1727"/>
      <c r="TB32" s="1727"/>
      <c r="TC32" s="1727"/>
      <c r="TD32" s="1727"/>
      <c r="TE32" s="1727"/>
      <c r="TF32" s="1727"/>
      <c r="TG32" s="1727"/>
      <c r="TH32" s="1727"/>
      <c r="TI32" s="1727"/>
      <c r="TJ32" s="1727"/>
      <c r="TK32" s="1727"/>
      <c r="TL32" s="1727"/>
      <c r="TM32" s="1727"/>
      <c r="TN32" s="1727"/>
      <c r="TO32" s="1727"/>
      <c r="TP32" s="1727"/>
      <c r="TQ32" s="1727"/>
      <c r="TR32" s="1727"/>
      <c r="TS32" s="1727"/>
      <c r="TT32" s="1727"/>
      <c r="TU32" s="1727"/>
      <c r="TV32" s="1727"/>
      <c r="TW32" s="1727"/>
      <c r="TX32" s="1727"/>
      <c r="TY32" s="1727"/>
      <c r="TZ32" s="1727"/>
      <c r="UA32" s="1727"/>
      <c r="UB32" s="1727"/>
      <c r="UC32" s="1727"/>
      <c r="UD32" s="1727"/>
      <c r="UE32" s="1727"/>
      <c r="UF32" s="1727"/>
      <c r="UG32" s="1727"/>
      <c r="UH32" s="1727"/>
      <c r="UI32" s="1727"/>
      <c r="UJ32" s="1727"/>
      <c r="UK32" s="1727"/>
      <c r="UL32" s="1727"/>
      <c r="UM32" s="1727"/>
      <c r="UN32" s="1727"/>
      <c r="UO32" s="1727"/>
      <c r="UP32" s="1727"/>
      <c r="UQ32" s="1727"/>
      <c r="UR32" s="1727"/>
      <c r="US32" s="1727"/>
      <c r="UT32" s="1727"/>
      <c r="UU32" s="1727"/>
      <c r="UV32" s="1727"/>
      <c r="UW32" s="1727"/>
      <c r="UX32" s="1727"/>
      <c r="UY32" s="1727"/>
      <c r="UZ32" s="1727"/>
      <c r="VA32" s="1727"/>
      <c r="VB32" s="1727"/>
      <c r="VC32" s="1727"/>
      <c r="VD32" s="1727"/>
      <c r="VE32" s="1727"/>
      <c r="VF32" s="1727"/>
      <c r="VG32" s="1727"/>
      <c r="VH32" s="1727"/>
      <c r="VI32" s="1727"/>
      <c r="VJ32" s="1727"/>
      <c r="VK32" s="1727"/>
      <c r="VL32" s="1727"/>
      <c r="VM32" s="1727"/>
      <c r="VN32" s="1727"/>
      <c r="VO32" s="1727"/>
      <c r="VP32" s="1727"/>
      <c r="VQ32" s="1727"/>
      <c r="VR32" s="1727"/>
      <c r="VS32" s="1727"/>
      <c r="VT32" s="1727"/>
      <c r="VU32" s="1727"/>
      <c r="VV32" s="1727"/>
      <c r="VW32" s="1727"/>
      <c r="VX32" s="1727"/>
      <c r="VY32" s="1727"/>
      <c r="VZ32" s="1727"/>
      <c r="WA32" s="1727"/>
      <c r="WB32" s="1727"/>
      <c r="WC32" s="1727"/>
      <c r="WD32" s="1727"/>
      <c r="WE32" s="1727"/>
      <c r="WF32" s="1727"/>
      <c r="WG32" s="1727"/>
      <c r="WH32" s="1727"/>
      <c r="WI32" s="1727"/>
      <c r="WJ32" s="1727"/>
      <c r="WK32" s="1727"/>
      <c r="WL32" s="1727"/>
      <c r="WM32" s="1727"/>
      <c r="WN32" s="1727"/>
      <c r="WO32" s="1727"/>
      <c r="WP32" s="1727"/>
      <c r="WQ32" s="1727"/>
      <c r="WR32" s="1727"/>
      <c r="WS32" s="1727"/>
      <c r="WT32" s="1727"/>
      <c r="WU32" s="1727"/>
      <c r="WV32" s="1727"/>
      <c r="WW32" s="1727"/>
      <c r="WX32" s="1727"/>
      <c r="WY32" s="1727"/>
      <c r="WZ32" s="1727"/>
      <c r="XA32" s="1727"/>
      <c r="XB32" s="1727"/>
      <c r="XC32" s="1727"/>
      <c r="XD32" s="1727"/>
      <c r="XE32" s="1727"/>
      <c r="XF32" s="1727"/>
      <c r="XG32" s="1727"/>
      <c r="XH32" s="1727"/>
      <c r="XI32" s="1727"/>
      <c r="XJ32" s="1727"/>
      <c r="XK32" s="1727"/>
      <c r="XL32" s="1727"/>
      <c r="XM32" s="1727"/>
      <c r="XN32" s="1727"/>
      <c r="XO32" s="1727"/>
      <c r="XP32" s="1727"/>
      <c r="XQ32" s="1727"/>
      <c r="XR32" s="1727"/>
      <c r="XS32" s="1727"/>
      <c r="XT32" s="1727"/>
      <c r="XU32" s="1727"/>
      <c r="XV32" s="1727"/>
      <c r="XW32" s="1727"/>
      <c r="XX32" s="1727"/>
      <c r="XY32" s="1727"/>
      <c r="XZ32" s="1727"/>
      <c r="YA32" s="1727"/>
      <c r="YB32" s="1727"/>
      <c r="YC32" s="1727"/>
      <c r="YD32" s="1727"/>
      <c r="YE32" s="1727"/>
      <c r="YF32" s="1727"/>
      <c r="YG32" s="1727"/>
      <c r="YH32" s="1727"/>
      <c r="YI32" s="1727"/>
      <c r="YJ32" s="1727"/>
      <c r="YK32" s="1727"/>
      <c r="YL32" s="1727"/>
      <c r="YM32" s="1727"/>
      <c r="YN32" s="1727"/>
      <c r="YO32" s="1727"/>
      <c r="YP32" s="1727"/>
      <c r="YQ32" s="1727"/>
      <c r="YR32" s="1727"/>
      <c r="YS32" s="1727"/>
      <c r="YT32" s="1727"/>
      <c r="YU32" s="1727"/>
      <c r="YV32" s="1727"/>
      <c r="YW32" s="1727"/>
      <c r="YX32" s="1727"/>
      <c r="YY32" s="1727"/>
      <c r="YZ32" s="1727"/>
      <c r="ZA32" s="1727"/>
      <c r="ZB32" s="1727"/>
      <c r="ZC32" s="1727"/>
      <c r="ZD32" s="1727"/>
      <c r="ZE32" s="1727"/>
      <c r="ZF32" s="1727"/>
      <c r="ZG32" s="1727"/>
      <c r="ZH32" s="1727"/>
      <c r="ZI32" s="1727"/>
      <c r="ZJ32" s="1727"/>
      <c r="ZK32" s="1727"/>
      <c r="ZL32" s="1727"/>
      <c r="ZM32" s="1727"/>
      <c r="ZN32" s="1727"/>
      <c r="ZO32" s="1727"/>
      <c r="ZP32" s="1727"/>
      <c r="ZQ32" s="1727"/>
      <c r="ZR32" s="1727"/>
      <c r="ZS32" s="1727"/>
      <c r="ZT32" s="1727"/>
      <c r="ZU32" s="1727"/>
      <c r="ZV32" s="1727"/>
      <c r="ZW32" s="1727"/>
      <c r="ZX32" s="1727"/>
      <c r="ZY32" s="1727"/>
      <c r="ZZ32" s="1727"/>
      <c r="AAA32" s="1727"/>
      <c r="AAB32" s="1727"/>
      <c r="AAC32" s="1727"/>
      <c r="AAD32" s="1727"/>
      <c r="AAE32" s="1727"/>
      <c r="AAF32" s="1727"/>
      <c r="AAG32" s="1727"/>
      <c r="AAH32" s="1727"/>
      <c r="AAI32" s="1727"/>
      <c r="AAJ32" s="1727"/>
      <c r="AAK32" s="1727"/>
      <c r="AAL32" s="1727"/>
      <c r="AAM32" s="1727"/>
      <c r="AAN32" s="1727"/>
      <c r="AAO32" s="1727"/>
      <c r="AAP32" s="1727"/>
      <c r="AAQ32" s="1727"/>
      <c r="AAR32" s="1727"/>
      <c r="AAS32" s="1727"/>
      <c r="AAT32" s="1727"/>
      <c r="AAU32" s="1727"/>
      <c r="AAV32" s="1727"/>
      <c r="AAW32" s="1727"/>
      <c r="AAX32" s="1727"/>
      <c r="AAY32" s="1727"/>
      <c r="AAZ32" s="1727"/>
      <c r="ABA32" s="1727"/>
      <c r="ABB32" s="1727"/>
      <c r="ABC32" s="1727"/>
      <c r="ABD32" s="1727"/>
      <c r="ABE32" s="1727"/>
      <c r="ABF32" s="1727"/>
      <c r="ABG32" s="1727"/>
      <c r="ABH32" s="1727"/>
      <c r="ABI32" s="1727"/>
      <c r="ABJ32" s="1727"/>
      <c r="ABK32" s="1727"/>
      <c r="ABL32" s="1727"/>
      <c r="ABM32" s="1727"/>
      <c r="ABN32" s="1727"/>
      <c r="ABO32" s="1727"/>
      <c r="ABP32" s="1727"/>
      <c r="ABQ32" s="1727"/>
      <c r="ABR32" s="1727"/>
      <c r="ABS32" s="1727"/>
      <c r="ABT32" s="1727"/>
      <c r="ABU32" s="1727"/>
      <c r="ABV32" s="1727"/>
      <c r="ABW32" s="1727"/>
      <c r="ABX32" s="1727"/>
      <c r="ABY32" s="1727"/>
      <c r="ABZ32" s="1727"/>
      <c r="ACA32" s="1727"/>
      <c r="ACB32" s="1727"/>
      <c r="ACC32" s="1727"/>
      <c r="ACD32" s="1727"/>
      <c r="ACE32" s="1727"/>
      <c r="ACF32" s="1727"/>
      <c r="ACG32" s="1727"/>
      <c r="ACH32" s="1727"/>
      <c r="ACI32" s="1727"/>
      <c r="ACJ32" s="1727"/>
      <c r="ACK32" s="1727"/>
      <c r="ACL32" s="1727"/>
      <c r="ACM32" s="1727"/>
      <c r="ACN32" s="1727"/>
      <c r="ACO32" s="1727"/>
      <c r="ACP32" s="1727"/>
      <c r="ACQ32" s="1727"/>
      <c r="ACR32" s="1727"/>
      <c r="ACS32" s="1727"/>
      <c r="ACT32" s="1727"/>
      <c r="ACU32" s="1727"/>
      <c r="ACV32" s="1727"/>
      <c r="ACW32" s="1727"/>
      <c r="ACX32" s="1727"/>
      <c r="ACY32" s="1727"/>
      <c r="ACZ32" s="1727"/>
      <c r="ADA32" s="1727"/>
      <c r="ADB32" s="1727"/>
      <c r="ADC32" s="1727"/>
      <c r="ADD32" s="1727"/>
      <c r="ADE32" s="1727"/>
      <c r="ADF32" s="1727"/>
      <c r="ADG32" s="1727"/>
      <c r="ADH32" s="1727"/>
      <c r="ADI32" s="1727"/>
      <c r="ADJ32" s="1727"/>
      <c r="ADK32" s="1727"/>
      <c r="ADL32" s="1727"/>
      <c r="ADM32" s="1727"/>
      <c r="ADN32" s="1727"/>
      <c r="ADO32" s="1727"/>
      <c r="ADP32" s="1727"/>
      <c r="ADQ32" s="1727"/>
      <c r="ADR32" s="1727"/>
      <c r="ADS32" s="1727"/>
      <c r="ADT32" s="1727"/>
      <c r="ADU32" s="1727"/>
      <c r="ADV32" s="1727"/>
      <c r="ADW32" s="1727"/>
      <c r="ADX32" s="1727"/>
      <c r="ADY32" s="1727"/>
      <c r="ADZ32" s="1727"/>
      <c r="AEA32" s="1727"/>
      <c r="AEB32" s="1727"/>
      <c r="AEC32" s="1727"/>
      <c r="AED32" s="1727"/>
      <c r="AEE32" s="1727"/>
      <c r="AEF32" s="1727"/>
      <c r="AEG32" s="1727"/>
      <c r="AEH32" s="1727"/>
      <c r="AEI32" s="1727"/>
      <c r="AEJ32" s="1727"/>
      <c r="AEK32" s="1727"/>
      <c r="AEL32" s="1727"/>
      <c r="AEM32" s="1727"/>
      <c r="AEN32" s="1727"/>
      <c r="AEO32" s="1727"/>
      <c r="AEP32" s="1727"/>
      <c r="AEQ32" s="1727"/>
      <c r="AER32" s="1727"/>
      <c r="AES32" s="1727"/>
      <c r="AET32" s="1727"/>
      <c r="AEU32" s="1727"/>
      <c r="AEV32" s="1727"/>
      <c r="AEW32" s="1727"/>
      <c r="AEX32" s="1727"/>
      <c r="AEY32" s="1727"/>
      <c r="AEZ32" s="1727"/>
      <c r="AFA32" s="1727"/>
      <c r="AFB32" s="1727"/>
      <c r="AFC32" s="1727"/>
      <c r="AFD32" s="1727"/>
      <c r="AFE32" s="1727"/>
      <c r="AFF32" s="1727"/>
      <c r="AFG32" s="1727"/>
      <c r="AFH32" s="1727"/>
      <c r="AFI32" s="1727"/>
      <c r="AFJ32" s="1727"/>
      <c r="AFK32" s="1727"/>
      <c r="AFL32" s="1727"/>
      <c r="AFM32" s="1727"/>
      <c r="AFN32" s="1727"/>
      <c r="AFO32" s="1727"/>
      <c r="AFP32" s="1727"/>
      <c r="AFQ32" s="1727"/>
      <c r="AFR32" s="1727"/>
      <c r="AFS32" s="1727"/>
      <c r="AFT32" s="1727"/>
      <c r="AFU32" s="1727"/>
      <c r="AFV32" s="1727"/>
      <c r="AFW32" s="1727"/>
      <c r="AFX32" s="1727"/>
      <c r="AFY32" s="1727"/>
      <c r="AFZ32" s="1727"/>
      <c r="AGA32" s="1727"/>
      <c r="AGB32" s="1727"/>
      <c r="AGC32" s="1727"/>
      <c r="AGD32" s="1727"/>
      <c r="AGE32" s="1727"/>
      <c r="AGF32" s="1727"/>
      <c r="AGG32" s="1727"/>
      <c r="AGH32" s="1727"/>
      <c r="AGI32" s="1727"/>
      <c r="AGJ32" s="1727"/>
      <c r="AGK32" s="1727"/>
      <c r="AGL32" s="1727"/>
      <c r="AGM32" s="1727"/>
      <c r="AGN32" s="1727"/>
      <c r="AGO32" s="1727"/>
      <c r="AGP32" s="1727"/>
      <c r="AGQ32" s="1727"/>
      <c r="AGR32" s="1727"/>
      <c r="AGS32" s="1727"/>
      <c r="AGT32" s="1727"/>
      <c r="AGU32" s="1727"/>
      <c r="AGV32" s="1727"/>
      <c r="AGW32" s="1727"/>
      <c r="AGX32" s="1727"/>
      <c r="AGY32" s="1727"/>
      <c r="AGZ32" s="1727"/>
      <c r="AHA32" s="1727"/>
      <c r="AHB32" s="1727"/>
      <c r="AHC32" s="1727"/>
      <c r="AHD32" s="1727"/>
      <c r="AHE32" s="1727"/>
      <c r="AHF32" s="1727"/>
      <c r="AHG32" s="1727"/>
      <c r="AHH32" s="1727"/>
      <c r="AHI32" s="1727"/>
      <c r="AHJ32" s="1727"/>
      <c r="AHK32" s="1727"/>
      <c r="AHL32" s="1727"/>
      <c r="AHM32" s="1727"/>
      <c r="AHN32" s="1727"/>
      <c r="AHO32" s="1727"/>
      <c r="AHP32" s="1727"/>
      <c r="AHQ32" s="1727"/>
      <c r="AHR32" s="1727"/>
      <c r="AHS32" s="1727"/>
      <c r="AHT32" s="1727"/>
      <c r="AHU32" s="1727"/>
      <c r="AHV32" s="1727"/>
      <c r="AHW32" s="1727"/>
      <c r="AHX32" s="1727"/>
      <c r="AHY32" s="1727"/>
      <c r="AHZ32" s="1727"/>
      <c r="AIA32" s="1727"/>
      <c r="AIB32" s="1727"/>
      <c r="AIC32" s="1727"/>
      <c r="AID32" s="1727"/>
      <c r="AIE32" s="1727"/>
      <c r="AIF32" s="1727"/>
      <c r="AIG32" s="1727"/>
      <c r="AIH32" s="1727"/>
      <c r="AII32" s="1727"/>
      <c r="AIJ32" s="1727"/>
      <c r="AIK32" s="1727"/>
      <c r="AIL32" s="1727"/>
      <c r="AIM32" s="1727"/>
      <c r="AIN32" s="1727"/>
      <c r="AIO32" s="1727"/>
      <c r="AIP32" s="1727"/>
      <c r="AIQ32" s="1727"/>
      <c r="AIR32" s="1727"/>
      <c r="AIS32" s="1727"/>
      <c r="AIT32" s="1727"/>
      <c r="AIU32" s="1727"/>
      <c r="AIV32" s="1727"/>
      <c r="AIW32" s="1727"/>
      <c r="AIX32" s="1727"/>
      <c r="AIY32" s="1727"/>
      <c r="AIZ32" s="1727"/>
      <c r="AJA32" s="1727"/>
      <c r="AJB32" s="1727"/>
      <c r="AJC32" s="1727"/>
      <c r="AJD32" s="1727"/>
      <c r="AJE32" s="1727"/>
      <c r="AJF32" s="1727"/>
      <c r="AJG32" s="1727"/>
      <c r="AJH32" s="1727"/>
      <c r="AJI32" s="1727"/>
      <c r="AJJ32" s="1727"/>
      <c r="AJK32" s="1727"/>
      <c r="AJL32" s="1727"/>
      <c r="AJM32" s="1727"/>
      <c r="AJN32" s="1727"/>
      <c r="AJO32" s="1727"/>
      <c r="AJP32" s="1727"/>
      <c r="AJQ32" s="1727"/>
      <c r="AJR32" s="1727"/>
      <c r="AJS32" s="1727"/>
      <c r="AJT32" s="1727"/>
      <c r="AJU32" s="1727"/>
      <c r="AJV32" s="1727"/>
      <c r="AJW32" s="1727"/>
      <c r="AJX32" s="1727"/>
      <c r="AJY32" s="1727"/>
      <c r="AJZ32" s="1727"/>
      <c r="AKA32" s="1727"/>
      <c r="AKB32" s="1727"/>
      <c r="AKC32" s="1727"/>
      <c r="AKD32" s="1727"/>
      <c r="AKE32" s="1727"/>
      <c r="AKF32" s="1727"/>
      <c r="AKG32" s="1727"/>
      <c r="AKH32" s="1727"/>
      <c r="AKI32" s="1727"/>
      <c r="AKJ32" s="1727"/>
      <c r="AKK32" s="1727"/>
      <c r="AKL32" s="1727"/>
      <c r="AKM32" s="1727"/>
      <c r="AKN32" s="1727"/>
      <c r="AKO32" s="1727"/>
      <c r="AKP32" s="1727"/>
      <c r="AKQ32" s="1727"/>
      <c r="AKR32" s="1727"/>
      <c r="AKS32" s="1727"/>
      <c r="AKT32" s="1727"/>
      <c r="AKU32" s="1727"/>
      <c r="AKV32" s="1727"/>
      <c r="AKW32" s="1727"/>
      <c r="AKX32" s="1727"/>
      <c r="AKY32" s="1727"/>
      <c r="AKZ32" s="1727"/>
      <c r="ALA32" s="1727"/>
      <c r="ALB32" s="1727"/>
      <c r="ALC32" s="1727"/>
      <c r="ALD32" s="1727"/>
      <c r="ALE32" s="1727"/>
      <c r="ALF32" s="1727"/>
      <c r="ALG32" s="1727"/>
      <c r="ALH32" s="1727"/>
      <c r="ALI32" s="1727"/>
      <c r="ALJ32" s="1727"/>
      <c r="ALK32" s="1727"/>
      <c r="ALL32" s="1727"/>
      <c r="ALM32" s="1727"/>
      <c r="ALN32" s="1727"/>
      <c r="ALO32" s="1727"/>
      <c r="ALP32" s="1727"/>
      <c r="ALQ32" s="1727"/>
      <c r="ALR32" s="1727"/>
      <c r="ALS32" s="1727"/>
      <c r="ALT32" s="1727"/>
      <c r="ALU32" s="1727"/>
      <c r="ALV32" s="1727"/>
      <c r="ALW32" s="1727"/>
      <c r="ALX32" s="1727"/>
      <c r="ALY32" s="1727"/>
      <c r="ALZ32" s="1727"/>
      <c r="AMA32" s="1727"/>
      <c r="AMB32" s="1727"/>
      <c r="AMC32" s="1727"/>
      <c r="AMD32" s="1727"/>
      <c r="AME32" s="1727"/>
      <c r="AMF32" s="1727"/>
      <c r="AMG32" s="1727"/>
      <c r="AMH32" s="1727"/>
      <c r="AMI32" s="1727"/>
      <c r="AMJ32" s="1727"/>
      <c r="AMK32" s="1727"/>
    </row>
    <row r="33" spans="1:1025" s="1728" customFormat="1" ht="30" customHeight="1">
      <c r="A33" s="1725" t="s">
        <v>3862</v>
      </c>
      <c r="B33" s="1725" t="s">
        <v>3863</v>
      </c>
      <c r="C33" s="1725" t="s">
        <v>647</v>
      </c>
      <c r="D33" s="1725" t="s">
        <v>4058</v>
      </c>
      <c r="E33" s="1725" t="s">
        <v>4059</v>
      </c>
      <c r="F33" s="1725" t="s">
        <v>4060</v>
      </c>
      <c r="G33" s="1725" t="s">
        <v>4061</v>
      </c>
      <c r="H33" s="1725"/>
      <c r="I33" s="1725"/>
      <c r="J33" s="1725"/>
      <c r="K33" s="1725"/>
      <c r="L33" s="1725"/>
      <c r="M33" s="1725"/>
      <c r="N33" s="1725"/>
      <c r="O33" s="1725"/>
      <c r="P33" s="1725" t="s">
        <v>4083</v>
      </c>
      <c r="Q33" s="1725" t="s">
        <v>4084</v>
      </c>
      <c r="R33" s="1738"/>
      <c r="S33" s="1725" t="s">
        <v>4085</v>
      </c>
      <c r="T33" s="1726" t="s">
        <v>4086</v>
      </c>
      <c r="U33" s="1725" t="s">
        <v>2504</v>
      </c>
      <c r="V33" s="1725" t="s">
        <v>3940</v>
      </c>
      <c r="W33" s="1725" t="s">
        <v>3901</v>
      </c>
      <c r="X33" s="1725" t="s">
        <v>3874</v>
      </c>
      <c r="Y33" s="1725" t="s">
        <v>3914</v>
      </c>
      <c r="Z33" s="1764" t="s">
        <v>4087</v>
      </c>
      <c r="AA33" s="1725" t="s">
        <v>1146</v>
      </c>
      <c r="AB33" s="1725" t="s">
        <v>4067</v>
      </c>
      <c r="AC33" s="1725" t="s">
        <v>4068</v>
      </c>
      <c r="AD33" s="1725" t="s">
        <v>3906</v>
      </c>
      <c r="AE33" s="1725" t="s">
        <v>138</v>
      </c>
      <c r="AF33" s="1725" t="s">
        <v>3881</v>
      </c>
      <c r="AG33" s="1725"/>
      <c r="AH33" s="1725"/>
      <c r="AI33" s="1725"/>
      <c r="AJ33" s="1725"/>
      <c r="AK33" s="1725"/>
      <c r="AL33" s="1725">
        <v>0</v>
      </c>
      <c r="AM33" s="1725"/>
      <c r="AN33" s="1725"/>
      <c r="AO33" s="1732">
        <v>0</v>
      </c>
      <c r="AP33" s="1179" t="s">
        <v>4238</v>
      </c>
      <c r="AQ33" s="1725"/>
      <c r="AR33" s="1725"/>
      <c r="AS33" s="1725"/>
      <c r="AT33" s="1725"/>
      <c r="AU33" s="1725"/>
      <c r="AV33" s="1725"/>
      <c r="AW33" s="1725"/>
      <c r="AX33" s="1725"/>
      <c r="AY33" s="1725"/>
      <c r="AZ33" s="1725"/>
      <c r="BA33" s="1725" t="s">
        <v>3882</v>
      </c>
      <c r="BB33" s="1727"/>
      <c r="BC33" s="1727"/>
      <c r="BD33" s="1727"/>
      <c r="BE33" s="1727"/>
      <c r="BF33" s="1727"/>
      <c r="BG33" s="1727"/>
      <c r="BH33" s="1727"/>
      <c r="BI33" s="1727"/>
      <c r="BJ33" s="1727"/>
      <c r="BK33" s="1727"/>
      <c r="BL33" s="1727"/>
      <c r="BM33" s="1727"/>
      <c r="BN33" s="1727"/>
      <c r="BO33" s="1727"/>
      <c r="BP33" s="1727"/>
      <c r="BQ33" s="1727"/>
      <c r="BR33" s="1727"/>
      <c r="BS33" s="1727"/>
      <c r="BT33" s="1727"/>
      <c r="BU33" s="1727"/>
      <c r="BV33" s="1727"/>
      <c r="BW33" s="1727"/>
      <c r="BX33" s="1727"/>
      <c r="BY33" s="1727"/>
      <c r="BZ33" s="1727"/>
      <c r="CA33" s="1727"/>
      <c r="CB33" s="1727"/>
      <c r="CC33" s="1727"/>
      <c r="CD33" s="1727"/>
      <c r="CE33" s="1727"/>
      <c r="CF33" s="1727"/>
      <c r="CG33" s="1727"/>
      <c r="CH33" s="1727"/>
      <c r="CI33" s="1727"/>
      <c r="CJ33" s="1727"/>
      <c r="CK33" s="1727"/>
      <c r="CL33" s="1727"/>
      <c r="CM33" s="1727"/>
      <c r="CN33" s="1727"/>
      <c r="CO33" s="1727"/>
      <c r="CP33" s="1727"/>
      <c r="CQ33" s="1727"/>
      <c r="CR33" s="1727"/>
      <c r="CS33" s="1727"/>
      <c r="CT33" s="1727"/>
      <c r="CU33" s="1727"/>
      <c r="CV33" s="1727"/>
      <c r="CW33" s="1727"/>
      <c r="CX33" s="1727"/>
      <c r="CY33" s="1727"/>
      <c r="CZ33" s="1727"/>
      <c r="DA33" s="1727"/>
      <c r="DB33" s="1727"/>
      <c r="DC33" s="1727"/>
      <c r="DD33" s="1727"/>
      <c r="DE33" s="1727"/>
      <c r="DF33" s="1727"/>
      <c r="DG33" s="1727"/>
      <c r="DH33" s="1727"/>
      <c r="DI33" s="1727"/>
      <c r="DJ33" s="1727"/>
      <c r="DK33" s="1727"/>
      <c r="DL33" s="1727"/>
      <c r="DM33" s="1727"/>
      <c r="DN33" s="1727"/>
      <c r="DO33" s="1727"/>
      <c r="DP33" s="1727"/>
      <c r="DQ33" s="1727"/>
      <c r="DR33" s="1727"/>
      <c r="DS33" s="1727"/>
      <c r="DT33" s="1727"/>
      <c r="DU33" s="1727"/>
      <c r="DV33" s="1727"/>
      <c r="DW33" s="1727"/>
      <c r="DX33" s="1727"/>
      <c r="DY33" s="1727"/>
      <c r="DZ33" s="1727"/>
      <c r="EA33" s="1727"/>
      <c r="EB33" s="1727"/>
      <c r="EC33" s="1727"/>
      <c r="ED33" s="1727"/>
      <c r="EE33" s="1727"/>
      <c r="EF33" s="1727"/>
      <c r="EG33" s="1727"/>
      <c r="EH33" s="1727"/>
      <c r="EI33" s="1727"/>
      <c r="EJ33" s="1727"/>
      <c r="EK33" s="1727"/>
      <c r="EL33" s="1727"/>
      <c r="EM33" s="1727"/>
      <c r="EN33" s="1727"/>
      <c r="EO33" s="1727"/>
      <c r="EP33" s="1727"/>
      <c r="EQ33" s="1727"/>
      <c r="ER33" s="1727"/>
      <c r="ES33" s="1727"/>
      <c r="ET33" s="1727"/>
      <c r="EU33" s="1727"/>
      <c r="EV33" s="1727"/>
      <c r="EW33" s="1727"/>
      <c r="EX33" s="1727"/>
      <c r="EY33" s="1727"/>
      <c r="EZ33" s="1727"/>
      <c r="FA33" s="1727"/>
      <c r="FB33" s="1727"/>
      <c r="FC33" s="1727"/>
      <c r="FD33" s="1727"/>
      <c r="FE33" s="1727"/>
      <c r="FF33" s="1727"/>
      <c r="FG33" s="1727"/>
      <c r="FH33" s="1727"/>
      <c r="FI33" s="1727"/>
      <c r="FJ33" s="1727"/>
      <c r="FK33" s="1727"/>
      <c r="FL33" s="1727"/>
      <c r="FM33" s="1727"/>
      <c r="FN33" s="1727"/>
      <c r="FO33" s="1727"/>
      <c r="FP33" s="1727"/>
      <c r="FQ33" s="1727"/>
      <c r="FR33" s="1727"/>
      <c r="FS33" s="1727"/>
      <c r="FT33" s="1727"/>
      <c r="FU33" s="1727"/>
      <c r="FV33" s="1727"/>
      <c r="FW33" s="1727"/>
      <c r="FX33" s="1727"/>
      <c r="FY33" s="1727"/>
      <c r="FZ33" s="1727"/>
      <c r="GA33" s="1727"/>
      <c r="GB33" s="1727"/>
      <c r="GC33" s="1727"/>
      <c r="GD33" s="1727"/>
      <c r="GE33" s="1727"/>
      <c r="GF33" s="1727"/>
      <c r="GG33" s="1727"/>
      <c r="GH33" s="1727"/>
      <c r="GI33" s="1727"/>
      <c r="GJ33" s="1727"/>
      <c r="GK33" s="1727"/>
      <c r="GL33" s="1727"/>
      <c r="GM33" s="1727"/>
      <c r="GN33" s="1727"/>
      <c r="GO33" s="1727"/>
      <c r="GP33" s="1727"/>
      <c r="GQ33" s="1727"/>
      <c r="GR33" s="1727"/>
      <c r="GS33" s="1727"/>
      <c r="GT33" s="1727"/>
      <c r="GU33" s="1727"/>
      <c r="GV33" s="1727"/>
      <c r="GW33" s="1727"/>
      <c r="GX33" s="1727"/>
      <c r="GY33" s="1727"/>
      <c r="GZ33" s="1727"/>
      <c r="HA33" s="1727"/>
      <c r="HB33" s="1727"/>
      <c r="HC33" s="1727"/>
      <c r="HD33" s="1727"/>
      <c r="HE33" s="1727"/>
      <c r="HF33" s="1727"/>
      <c r="HG33" s="1727"/>
      <c r="HH33" s="1727"/>
      <c r="HI33" s="1727"/>
      <c r="HJ33" s="1727"/>
      <c r="HK33" s="1727"/>
      <c r="HL33" s="1727"/>
      <c r="HM33" s="1727"/>
      <c r="HN33" s="1727"/>
      <c r="HO33" s="1727"/>
      <c r="HP33" s="1727"/>
      <c r="HQ33" s="1727"/>
      <c r="HR33" s="1727"/>
      <c r="HS33" s="1727"/>
      <c r="HT33" s="1727"/>
      <c r="HU33" s="1727"/>
      <c r="HV33" s="1727"/>
      <c r="HW33" s="1727"/>
      <c r="HX33" s="1727"/>
      <c r="HY33" s="1727"/>
      <c r="HZ33" s="1727"/>
      <c r="IA33" s="1727"/>
      <c r="IB33" s="1727"/>
      <c r="IC33" s="1727"/>
      <c r="ID33" s="1727"/>
      <c r="IE33" s="1727"/>
      <c r="IF33" s="1727"/>
      <c r="IG33" s="1727"/>
      <c r="IH33" s="1727"/>
      <c r="II33" s="1727"/>
      <c r="IJ33" s="1727"/>
      <c r="IK33" s="1727"/>
      <c r="IL33" s="1727"/>
      <c r="IM33" s="1727"/>
      <c r="IN33" s="1727"/>
      <c r="IO33" s="1727"/>
      <c r="IP33" s="1727"/>
      <c r="IQ33" s="1727"/>
      <c r="IR33" s="1727"/>
      <c r="IS33" s="1727"/>
      <c r="IT33" s="1727"/>
      <c r="IU33" s="1727"/>
      <c r="IV33" s="1727"/>
      <c r="IW33" s="1727"/>
      <c r="IX33" s="1727"/>
      <c r="IY33" s="1727"/>
      <c r="IZ33" s="1727"/>
      <c r="JA33" s="1727"/>
      <c r="JB33" s="1727"/>
      <c r="JC33" s="1727"/>
      <c r="JD33" s="1727"/>
      <c r="JE33" s="1727"/>
      <c r="JF33" s="1727"/>
      <c r="JG33" s="1727"/>
      <c r="JH33" s="1727"/>
      <c r="JI33" s="1727"/>
      <c r="JJ33" s="1727"/>
      <c r="JK33" s="1727"/>
      <c r="JL33" s="1727"/>
      <c r="JM33" s="1727"/>
      <c r="JN33" s="1727"/>
      <c r="JO33" s="1727"/>
      <c r="JP33" s="1727"/>
      <c r="JQ33" s="1727"/>
      <c r="JR33" s="1727"/>
      <c r="JS33" s="1727"/>
      <c r="JT33" s="1727"/>
      <c r="JU33" s="1727"/>
      <c r="JV33" s="1727"/>
      <c r="JW33" s="1727"/>
      <c r="JX33" s="1727"/>
      <c r="JY33" s="1727"/>
      <c r="JZ33" s="1727"/>
      <c r="KA33" s="1727"/>
      <c r="KB33" s="1727"/>
      <c r="KC33" s="1727"/>
      <c r="KD33" s="1727"/>
      <c r="KE33" s="1727"/>
      <c r="KF33" s="1727"/>
      <c r="KG33" s="1727"/>
      <c r="KH33" s="1727"/>
      <c r="KI33" s="1727"/>
      <c r="KJ33" s="1727"/>
      <c r="KK33" s="1727"/>
      <c r="KL33" s="1727"/>
      <c r="KM33" s="1727"/>
      <c r="KN33" s="1727"/>
      <c r="KO33" s="1727"/>
      <c r="KP33" s="1727"/>
      <c r="KQ33" s="1727"/>
      <c r="KR33" s="1727"/>
      <c r="KS33" s="1727"/>
      <c r="KT33" s="1727"/>
      <c r="KU33" s="1727"/>
      <c r="KV33" s="1727"/>
      <c r="KW33" s="1727"/>
      <c r="KX33" s="1727"/>
      <c r="KY33" s="1727"/>
      <c r="KZ33" s="1727"/>
      <c r="LA33" s="1727"/>
      <c r="LB33" s="1727"/>
      <c r="LC33" s="1727"/>
      <c r="LD33" s="1727"/>
      <c r="LE33" s="1727"/>
      <c r="LF33" s="1727"/>
      <c r="LG33" s="1727"/>
      <c r="LH33" s="1727"/>
      <c r="LI33" s="1727"/>
      <c r="LJ33" s="1727"/>
      <c r="LK33" s="1727"/>
      <c r="LL33" s="1727"/>
      <c r="LM33" s="1727"/>
      <c r="LN33" s="1727"/>
      <c r="LO33" s="1727"/>
      <c r="LP33" s="1727"/>
      <c r="LQ33" s="1727"/>
      <c r="LR33" s="1727"/>
      <c r="LS33" s="1727"/>
      <c r="LT33" s="1727"/>
      <c r="LU33" s="1727"/>
      <c r="LV33" s="1727"/>
      <c r="LW33" s="1727"/>
      <c r="LX33" s="1727"/>
      <c r="LY33" s="1727"/>
      <c r="LZ33" s="1727"/>
      <c r="MA33" s="1727"/>
      <c r="MB33" s="1727"/>
      <c r="MC33" s="1727"/>
      <c r="MD33" s="1727"/>
      <c r="ME33" s="1727"/>
      <c r="MF33" s="1727"/>
      <c r="MG33" s="1727"/>
      <c r="MH33" s="1727"/>
      <c r="MI33" s="1727"/>
      <c r="MJ33" s="1727"/>
      <c r="MK33" s="1727"/>
      <c r="ML33" s="1727"/>
      <c r="MM33" s="1727"/>
      <c r="MN33" s="1727"/>
      <c r="MO33" s="1727"/>
      <c r="MP33" s="1727"/>
      <c r="MQ33" s="1727"/>
      <c r="MR33" s="1727"/>
      <c r="MS33" s="1727"/>
      <c r="MT33" s="1727"/>
      <c r="MU33" s="1727"/>
      <c r="MV33" s="1727"/>
      <c r="MW33" s="1727"/>
      <c r="MX33" s="1727"/>
      <c r="MY33" s="1727"/>
      <c r="MZ33" s="1727"/>
      <c r="NA33" s="1727"/>
      <c r="NB33" s="1727"/>
      <c r="NC33" s="1727"/>
      <c r="ND33" s="1727"/>
      <c r="NE33" s="1727"/>
      <c r="NF33" s="1727"/>
      <c r="NG33" s="1727"/>
      <c r="NH33" s="1727"/>
      <c r="NI33" s="1727"/>
      <c r="NJ33" s="1727"/>
      <c r="NK33" s="1727"/>
      <c r="NL33" s="1727"/>
      <c r="NM33" s="1727"/>
      <c r="NN33" s="1727"/>
      <c r="NO33" s="1727"/>
      <c r="NP33" s="1727"/>
      <c r="NQ33" s="1727"/>
      <c r="NR33" s="1727"/>
      <c r="NS33" s="1727"/>
      <c r="NT33" s="1727"/>
      <c r="NU33" s="1727"/>
      <c r="NV33" s="1727"/>
      <c r="NW33" s="1727"/>
      <c r="NX33" s="1727"/>
      <c r="NY33" s="1727"/>
      <c r="NZ33" s="1727"/>
      <c r="OA33" s="1727"/>
      <c r="OB33" s="1727"/>
      <c r="OC33" s="1727"/>
      <c r="OD33" s="1727"/>
      <c r="OE33" s="1727"/>
      <c r="OF33" s="1727"/>
      <c r="OG33" s="1727"/>
      <c r="OH33" s="1727"/>
      <c r="OI33" s="1727"/>
      <c r="OJ33" s="1727"/>
      <c r="OK33" s="1727"/>
      <c r="OL33" s="1727"/>
      <c r="OM33" s="1727"/>
      <c r="ON33" s="1727"/>
      <c r="OO33" s="1727"/>
      <c r="OP33" s="1727"/>
      <c r="OQ33" s="1727"/>
      <c r="OR33" s="1727"/>
      <c r="OS33" s="1727"/>
      <c r="OT33" s="1727"/>
      <c r="OU33" s="1727"/>
      <c r="OV33" s="1727"/>
      <c r="OW33" s="1727"/>
      <c r="OX33" s="1727"/>
      <c r="OY33" s="1727"/>
      <c r="OZ33" s="1727"/>
      <c r="PA33" s="1727"/>
      <c r="PB33" s="1727"/>
      <c r="PC33" s="1727"/>
      <c r="PD33" s="1727"/>
      <c r="PE33" s="1727"/>
      <c r="PF33" s="1727"/>
      <c r="PG33" s="1727"/>
      <c r="PH33" s="1727"/>
      <c r="PI33" s="1727"/>
      <c r="PJ33" s="1727"/>
      <c r="PK33" s="1727"/>
      <c r="PL33" s="1727"/>
      <c r="PM33" s="1727"/>
      <c r="PN33" s="1727"/>
      <c r="PO33" s="1727"/>
      <c r="PP33" s="1727"/>
      <c r="PQ33" s="1727"/>
      <c r="PR33" s="1727"/>
      <c r="PS33" s="1727"/>
      <c r="PT33" s="1727"/>
      <c r="PU33" s="1727"/>
      <c r="PV33" s="1727"/>
      <c r="PW33" s="1727"/>
      <c r="PX33" s="1727"/>
      <c r="PY33" s="1727"/>
      <c r="PZ33" s="1727"/>
      <c r="QA33" s="1727"/>
      <c r="QB33" s="1727"/>
      <c r="QC33" s="1727"/>
      <c r="QD33" s="1727"/>
      <c r="QE33" s="1727"/>
      <c r="QF33" s="1727"/>
      <c r="QG33" s="1727"/>
      <c r="QH33" s="1727"/>
      <c r="QI33" s="1727"/>
      <c r="QJ33" s="1727"/>
      <c r="QK33" s="1727"/>
      <c r="QL33" s="1727"/>
      <c r="QM33" s="1727"/>
      <c r="QN33" s="1727"/>
      <c r="QO33" s="1727"/>
      <c r="QP33" s="1727"/>
      <c r="QQ33" s="1727"/>
      <c r="QR33" s="1727"/>
      <c r="QS33" s="1727"/>
      <c r="QT33" s="1727"/>
      <c r="QU33" s="1727"/>
      <c r="QV33" s="1727"/>
      <c r="QW33" s="1727"/>
      <c r="QX33" s="1727"/>
      <c r="QY33" s="1727"/>
      <c r="QZ33" s="1727"/>
      <c r="RA33" s="1727"/>
      <c r="RB33" s="1727"/>
      <c r="RC33" s="1727"/>
      <c r="RD33" s="1727"/>
      <c r="RE33" s="1727"/>
      <c r="RF33" s="1727"/>
      <c r="RG33" s="1727"/>
      <c r="RH33" s="1727"/>
      <c r="RI33" s="1727"/>
      <c r="RJ33" s="1727"/>
      <c r="RK33" s="1727"/>
      <c r="RL33" s="1727"/>
      <c r="RM33" s="1727"/>
      <c r="RN33" s="1727"/>
      <c r="RO33" s="1727"/>
      <c r="RP33" s="1727"/>
      <c r="RQ33" s="1727"/>
      <c r="RR33" s="1727"/>
      <c r="RS33" s="1727"/>
      <c r="RT33" s="1727"/>
      <c r="RU33" s="1727"/>
      <c r="RV33" s="1727"/>
      <c r="RW33" s="1727"/>
      <c r="RX33" s="1727"/>
      <c r="RY33" s="1727"/>
      <c r="RZ33" s="1727"/>
      <c r="SA33" s="1727"/>
      <c r="SB33" s="1727"/>
      <c r="SC33" s="1727"/>
      <c r="SD33" s="1727"/>
      <c r="SE33" s="1727"/>
      <c r="SF33" s="1727"/>
      <c r="SG33" s="1727"/>
      <c r="SH33" s="1727"/>
      <c r="SI33" s="1727"/>
      <c r="SJ33" s="1727"/>
      <c r="SK33" s="1727"/>
      <c r="SL33" s="1727"/>
      <c r="SM33" s="1727"/>
      <c r="SN33" s="1727"/>
      <c r="SO33" s="1727"/>
      <c r="SP33" s="1727"/>
      <c r="SQ33" s="1727"/>
      <c r="SR33" s="1727"/>
      <c r="SS33" s="1727"/>
      <c r="ST33" s="1727"/>
      <c r="SU33" s="1727"/>
      <c r="SV33" s="1727"/>
      <c r="SW33" s="1727"/>
      <c r="SX33" s="1727"/>
      <c r="SY33" s="1727"/>
      <c r="SZ33" s="1727"/>
      <c r="TA33" s="1727"/>
      <c r="TB33" s="1727"/>
      <c r="TC33" s="1727"/>
      <c r="TD33" s="1727"/>
      <c r="TE33" s="1727"/>
      <c r="TF33" s="1727"/>
      <c r="TG33" s="1727"/>
      <c r="TH33" s="1727"/>
      <c r="TI33" s="1727"/>
      <c r="TJ33" s="1727"/>
      <c r="TK33" s="1727"/>
      <c r="TL33" s="1727"/>
      <c r="TM33" s="1727"/>
      <c r="TN33" s="1727"/>
      <c r="TO33" s="1727"/>
      <c r="TP33" s="1727"/>
      <c r="TQ33" s="1727"/>
      <c r="TR33" s="1727"/>
      <c r="TS33" s="1727"/>
      <c r="TT33" s="1727"/>
      <c r="TU33" s="1727"/>
      <c r="TV33" s="1727"/>
      <c r="TW33" s="1727"/>
      <c r="TX33" s="1727"/>
      <c r="TY33" s="1727"/>
      <c r="TZ33" s="1727"/>
      <c r="UA33" s="1727"/>
      <c r="UB33" s="1727"/>
      <c r="UC33" s="1727"/>
      <c r="UD33" s="1727"/>
      <c r="UE33" s="1727"/>
      <c r="UF33" s="1727"/>
      <c r="UG33" s="1727"/>
      <c r="UH33" s="1727"/>
      <c r="UI33" s="1727"/>
      <c r="UJ33" s="1727"/>
      <c r="UK33" s="1727"/>
      <c r="UL33" s="1727"/>
      <c r="UM33" s="1727"/>
      <c r="UN33" s="1727"/>
      <c r="UO33" s="1727"/>
      <c r="UP33" s="1727"/>
      <c r="UQ33" s="1727"/>
      <c r="UR33" s="1727"/>
      <c r="US33" s="1727"/>
      <c r="UT33" s="1727"/>
      <c r="UU33" s="1727"/>
      <c r="UV33" s="1727"/>
      <c r="UW33" s="1727"/>
      <c r="UX33" s="1727"/>
      <c r="UY33" s="1727"/>
      <c r="UZ33" s="1727"/>
      <c r="VA33" s="1727"/>
      <c r="VB33" s="1727"/>
      <c r="VC33" s="1727"/>
      <c r="VD33" s="1727"/>
      <c r="VE33" s="1727"/>
      <c r="VF33" s="1727"/>
      <c r="VG33" s="1727"/>
      <c r="VH33" s="1727"/>
      <c r="VI33" s="1727"/>
      <c r="VJ33" s="1727"/>
      <c r="VK33" s="1727"/>
      <c r="VL33" s="1727"/>
      <c r="VM33" s="1727"/>
      <c r="VN33" s="1727"/>
      <c r="VO33" s="1727"/>
      <c r="VP33" s="1727"/>
      <c r="VQ33" s="1727"/>
      <c r="VR33" s="1727"/>
      <c r="VS33" s="1727"/>
      <c r="VT33" s="1727"/>
      <c r="VU33" s="1727"/>
      <c r="VV33" s="1727"/>
      <c r="VW33" s="1727"/>
      <c r="VX33" s="1727"/>
      <c r="VY33" s="1727"/>
      <c r="VZ33" s="1727"/>
      <c r="WA33" s="1727"/>
      <c r="WB33" s="1727"/>
      <c r="WC33" s="1727"/>
      <c r="WD33" s="1727"/>
      <c r="WE33" s="1727"/>
      <c r="WF33" s="1727"/>
      <c r="WG33" s="1727"/>
      <c r="WH33" s="1727"/>
      <c r="WI33" s="1727"/>
      <c r="WJ33" s="1727"/>
      <c r="WK33" s="1727"/>
      <c r="WL33" s="1727"/>
      <c r="WM33" s="1727"/>
      <c r="WN33" s="1727"/>
      <c r="WO33" s="1727"/>
      <c r="WP33" s="1727"/>
      <c r="WQ33" s="1727"/>
      <c r="WR33" s="1727"/>
      <c r="WS33" s="1727"/>
      <c r="WT33" s="1727"/>
      <c r="WU33" s="1727"/>
      <c r="WV33" s="1727"/>
      <c r="WW33" s="1727"/>
      <c r="WX33" s="1727"/>
      <c r="WY33" s="1727"/>
      <c r="WZ33" s="1727"/>
      <c r="XA33" s="1727"/>
      <c r="XB33" s="1727"/>
      <c r="XC33" s="1727"/>
      <c r="XD33" s="1727"/>
      <c r="XE33" s="1727"/>
      <c r="XF33" s="1727"/>
      <c r="XG33" s="1727"/>
      <c r="XH33" s="1727"/>
      <c r="XI33" s="1727"/>
      <c r="XJ33" s="1727"/>
      <c r="XK33" s="1727"/>
      <c r="XL33" s="1727"/>
      <c r="XM33" s="1727"/>
      <c r="XN33" s="1727"/>
      <c r="XO33" s="1727"/>
      <c r="XP33" s="1727"/>
      <c r="XQ33" s="1727"/>
      <c r="XR33" s="1727"/>
      <c r="XS33" s="1727"/>
      <c r="XT33" s="1727"/>
      <c r="XU33" s="1727"/>
      <c r="XV33" s="1727"/>
      <c r="XW33" s="1727"/>
      <c r="XX33" s="1727"/>
      <c r="XY33" s="1727"/>
      <c r="XZ33" s="1727"/>
      <c r="YA33" s="1727"/>
      <c r="YB33" s="1727"/>
      <c r="YC33" s="1727"/>
      <c r="YD33" s="1727"/>
      <c r="YE33" s="1727"/>
      <c r="YF33" s="1727"/>
      <c r="YG33" s="1727"/>
      <c r="YH33" s="1727"/>
      <c r="YI33" s="1727"/>
      <c r="YJ33" s="1727"/>
      <c r="YK33" s="1727"/>
      <c r="YL33" s="1727"/>
      <c r="YM33" s="1727"/>
      <c r="YN33" s="1727"/>
      <c r="YO33" s="1727"/>
      <c r="YP33" s="1727"/>
      <c r="YQ33" s="1727"/>
      <c r="YR33" s="1727"/>
      <c r="YS33" s="1727"/>
      <c r="YT33" s="1727"/>
      <c r="YU33" s="1727"/>
      <c r="YV33" s="1727"/>
      <c r="YW33" s="1727"/>
      <c r="YX33" s="1727"/>
      <c r="YY33" s="1727"/>
      <c r="YZ33" s="1727"/>
      <c r="ZA33" s="1727"/>
      <c r="ZB33" s="1727"/>
      <c r="ZC33" s="1727"/>
      <c r="ZD33" s="1727"/>
      <c r="ZE33" s="1727"/>
      <c r="ZF33" s="1727"/>
      <c r="ZG33" s="1727"/>
      <c r="ZH33" s="1727"/>
      <c r="ZI33" s="1727"/>
      <c r="ZJ33" s="1727"/>
      <c r="ZK33" s="1727"/>
      <c r="ZL33" s="1727"/>
      <c r="ZM33" s="1727"/>
      <c r="ZN33" s="1727"/>
      <c r="ZO33" s="1727"/>
      <c r="ZP33" s="1727"/>
      <c r="ZQ33" s="1727"/>
      <c r="ZR33" s="1727"/>
      <c r="ZS33" s="1727"/>
      <c r="ZT33" s="1727"/>
      <c r="ZU33" s="1727"/>
      <c r="ZV33" s="1727"/>
      <c r="ZW33" s="1727"/>
      <c r="ZX33" s="1727"/>
      <c r="ZY33" s="1727"/>
      <c r="ZZ33" s="1727"/>
      <c r="AAA33" s="1727"/>
      <c r="AAB33" s="1727"/>
      <c r="AAC33" s="1727"/>
      <c r="AAD33" s="1727"/>
      <c r="AAE33" s="1727"/>
      <c r="AAF33" s="1727"/>
      <c r="AAG33" s="1727"/>
      <c r="AAH33" s="1727"/>
      <c r="AAI33" s="1727"/>
      <c r="AAJ33" s="1727"/>
      <c r="AAK33" s="1727"/>
      <c r="AAL33" s="1727"/>
      <c r="AAM33" s="1727"/>
      <c r="AAN33" s="1727"/>
      <c r="AAO33" s="1727"/>
      <c r="AAP33" s="1727"/>
      <c r="AAQ33" s="1727"/>
      <c r="AAR33" s="1727"/>
      <c r="AAS33" s="1727"/>
      <c r="AAT33" s="1727"/>
      <c r="AAU33" s="1727"/>
      <c r="AAV33" s="1727"/>
      <c r="AAW33" s="1727"/>
      <c r="AAX33" s="1727"/>
      <c r="AAY33" s="1727"/>
      <c r="AAZ33" s="1727"/>
      <c r="ABA33" s="1727"/>
      <c r="ABB33" s="1727"/>
      <c r="ABC33" s="1727"/>
      <c r="ABD33" s="1727"/>
      <c r="ABE33" s="1727"/>
      <c r="ABF33" s="1727"/>
      <c r="ABG33" s="1727"/>
      <c r="ABH33" s="1727"/>
      <c r="ABI33" s="1727"/>
      <c r="ABJ33" s="1727"/>
      <c r="ABK33" s="1727"/>
      <c r="ABL33" s="1727"/>
      <c r="ABM33" s="1727"/>
      <c r="ABN33" s="1727"/>
      <c r="ABO33" s="1727"/>
      <c r="ABP33" s="1727"/>
      <c r="ABQ33" s="1727"/>
      <c r="ABR33" s="1727"/>
      <c r="ABS33" s="1727"/>
      <c r="ABT33" s="1727"/>
      <c r="ABU33" s="1727"/>
      <c r="ABV33" s="1727"/>
      <c r="ABW33" s="1727"/>
      <c r="ABX33" s="1727"/>
      <c r="ABY33" s="1727"/>
      <c r="ABZ33" s="1727"/>
      <c r="ACA33" s="1727"/>
      <c r="ACB33" s="1727"/>
      <c r="ACC33" s="1727"/>
      <c r="ACD33" s="1727"/>
      <c r="ACE33" s="1727"/>
      <c r="ACF33" s="1727"/>
      <c r="ACG33" s="1727"/>
      <c r="ACH33" s="1727"/>
      <c r="ACI33" s="1727"/>
      <c r="ACJ33" s="1727"/>
      <c r="ACK33" s="1727"/>
      <c r="ACL33" s="1727"/>
      <c r="ACM33" s="1727"/>
      <c r="ACN33" s="1727"/>
      <c r="ACO33" s="1727"/>
      <c r="ACP33" s="1727"/>
      <c r="ACQ33" s="1727"/>
      <c r="ACR33" s="1727"/>
      <c r="ACS33" s="1727"/>
      <c r="ACT33" s="1727"/>
      <c r="ACU33" s="1727"/>
      <c r="ACV33" s="1727"/>
      <c r="ACW33" s="1727"/>
      <c r="ACX33" s="1727"/>
      <c r="ACY33" s="1727"/>
      <c r="ACZ33" s="1727"/>
      <c r="ADA33" s="1727"/>
      <c r="ADB33" s="1727"/>
      <c r="ADC33" s="1727"/>
      <c r="ADD33" s="1727"/>
      <c r="ADE33" s="1727"/>
      <c r="ADF33" s="1727"/>
      <c r="ADG33" s="1727"/>
      <c r="ADH33" s="1727"/>
      <c r="ADI33" s="1727"/>
      <c r="ADJ33" s="1727"/>
      <c r="ADK33" s="1727"/>
      <c r="ADL33" s="1727"/>
      <c r="ADM33" s="1727"/>
      <c r="ADN33" s="1727"/>
      <c r="ADO33" s="1727"/>
      <c r="ADP33" s="1727"/>
      <c r="ADQ33" s="1727"/>
      <c r="ADR33" s="1727"/>
      <c r="ADS33" s="1727"/>
      <c r="ADT33" s="1727"/>
      <c r="ADU33" s="1727"/>
      <c r="ADV33" s="1727"/>
      <c r="ADW33" s="1727"/>
      <c r="ADX33" s="1727"/>
      <c r="ADY33" s="1727"/>
      <c r="ADZ33" s="1727"/>
      <c r="AEA33" s="1727"/>
      <c r="AEB33" s="1727"/>
      <c r="AEC33" s="1727"/>
      <c r="AED33" s="1727"/>
      <c r="AEE33" s="1727"/>
      <c r="AEF33" s="1727"/>
      <c r="AEG33" s="1727"/>
      <c r="AEH33" s="1727"/>
      <c r="AEI33" s="1727"/>
      <c r="AEJ33" s="1727"/>
      <c r="AEK33" s="1727"/>
      <c r="AEL33" s="1727"/>
      <c r="AEM33" s="1727"/>
      <c r="AEN33" s="1727"/>
      <c r="AEO33" s="1727"/>
      <c r="AEP33" s="1727"/>
      <c r="AEQ33" s="1727"/>
      <c r="AER33" s="1727"/>
      <c r="AES33" s="1727"/>
      <c r="AET33" s="1727"/>
      <c r="AEU33" s="1727"/>
      <c r="AEV33" s="1727"/>
      <c r="AEW33" s="1727"/>
      <c r="AEX33" s="1727"/>
      <c r="AEY33" s="1727"/>
      <c r="AEZ33" s="1727"/>
      <c r="AFA33" s="1727"/>
      <c r="AFB33" s="1727"/>
      <c r="AFC33" s="1727"/>
      <c r="AFD33" s="1727"/>
      <c r="AFE33" s="1727"/>
      <c r="AFF33" s="1727"/>
      <c r="AFG33" s="1727"/>
      <c r="AFH33" s="1727"/>
      <c r="AFI33" s="1727"/>
      <c r="AFJ33" s="1727"/>
      <c r="AFK33" s="1727"/>
      <c r="AFL33" s="1727"/>
      <c r="AFM33" s="1727"/>
      <c r="AFN33" s="1727"/>
      <c r="AFO33" s="1727"/>
      <c r="AFP33" s="1727"/>
      <c r="AFQ33" s="1727"/>
      <c r="AFR33" s="1727"/>
      <c r="AFS33" s="1727"/>
      <c r="AFT33" s="1727"/>
      <c r="AFU33" s="1727"/>
      <c r="AFV33" s="1727"/>
      <c r="AFW33" s="1727"/>
      <c r="AFX33" s="1727"/>
      <c r="AFY33" s="1727"/>
      <c r="AFZ33" s="1727"/>
      <c r="AGA33" s="1727"/>
      <c r="AGB33" s="1727"/>
      <c r="AGC33" s="1727"/>
      <c r="AGD33" s="1727"/>
      <c r="AGE33" s="1727"/>
      <c r="AGF33" s="1727"/>
      <c r="AGG33" s="1727"/>
      <c r="AGH33" s="1727"/>
      <c r="AGI33" s="1727"/>
      <c r="AGJ33" s="1727"/>
      <c r="AGK33" s="1727"/>
      <c r="AGL33" s="1727"/>
      <c r="AGM33" s="1727"/>
      <c r="AGN33" s="1727"/>
      <c r="AGO33" s="1727"/>
      <c r="AGP33" s="1727"/>
      <c r="AGQ33" s="1727"/>
      <c r="AGR33" s="1727"/>
      <c r="AGS33" s="1727"/>
      <c r="AGT33" s="1727"/>
      <c r="AGU33" s="1727"/>
      <c r="AGV33" s="1727"/>
      <c r="AGW33" s="1727"/>
      <c r="AGX33" s="1727"/>
      <c r="AGY33" s="1727"/>
      <c r="AGZ33" s="1727"/>
      <c r="AHA33" s="1727"/>
      <c r="AHB33" s="1727"/>
      <c r="AHC33" s="1727"/>
      <c r="AHD33" s="1727"/>
      <c r="AHE33" s="1727"/>
      <c r="AHF33" s="1727"/>
      <c r="AHG33" s="1727"/>
      <c r="AHH33" s="1727"/>
      <c r="AHI33" s="1727"/>
      <c r="AHJ33" s="1727"/>
      <c r="AHK33" s="1727"/>
      <c r="AHL33" s="1727"/>
      <c r="AHM33" s="1727"/>
      <c r="AHN33" s="1727"/>
      <c r="AHO33" s="1727"/>
      <c r="AHP33" s="1727"/>
      <c r="AHQ33" s="1727"/>
      <c r="AHR33" s="1727"/>
      <c r="AHS33" s="1727"/>
      <c r="AHT33" s="1727"/>
      <c r="AHU33" s="1727"/>
      <c r="AHV33" s="1727"/>
      <c r="AHW33" s="1727"/>
      <c r="AHX33" s="1727"/>
      <c r="AHY33" s="1727"/>
      <c r="AHZ33" s="1727"/>
      <c r="AIA33" s="1727"/>
      <c r="AIB33" s="1727"/>
      <c r="AIC33" s="1727"/>
      <c r="AID33" s="1727"/>
      <c r="AIE33" s="1727"/>
      <c r="AIF33" s="1727"/>
      <c r="AIG33" s="1727"/>
      <c r="AIH33" s="1727"/>
      <c r="AII33" s="1727"/>
      <c r="AIJ33" s="1727"/>
      <c r="AIK33" s="1727"/>
      <c r="AIL33" s="1727"/>
      <c r="AIM33" s="1727"/>
      <c r="AIN33" s="1727"/>
      <c r="AIO33" s="1727"/>
      <c r="AIP33" s="1727"/>
      <c r="AIQ33" s="1727"/>
      <c r="AIR33" s="1727"/>
      <c r="AIS33" s="1727"/>
      <c r="AIT33" s="1727"/>
      <c r="AIU33" s="1727"/>
      <c r="AIV33" s="1727"/>
      <c r="AIW33" s="1727"/>
      <c r="AIX33" s="1727"/>
      <c r="AIY33" s="1727"/>
      <c r="AIZ33" s="1727"/>
      <c r="AJA33" s="1727"/>
      <c r="AJB33" s="1727"/>
      <c r="AJC33" s="1727"/>
      <c r="AJD33" s="1727"/>
      <c r="AJE33" s="1727"/>
      <c r="AJF33" s="1727"/>
      <c r="AJG33" s="1727"/>
      <c r="AJH33" s="1727"/>
      <c r="AJI33" s="1727"/>
      <c r="AJJ33" s="1727"/>
      <c r="AJK33" s="1727"/>
      <c r="AJL33" s="1727"/>
      <c r="AJM33" s="1727"/>
      <c r="AJN33" s="1727"/>
      <c r="AJO33" s="1727"/>
      <c r="AJP33" s="1727"/>
      <c r="AJQ33" s="1727"/>
      <c r="AJR33" s="1727"/>
      <c r="AJS33" s="1727"/>
      <c r="AJT33" s="1727"/>
      <c r="AJU33" s="1727"/>
      <c r="AJV33" s="1727"/>
      <c r="AJW33" s="1727"/>
      <c r="AJX33" s="1727"/>
      <c r="AJY33" s="1727"/>
      <c r="AJZ33" s="1727"/>
      <c r="AKA33" s="1727"/>
      <c r="AKB33" s="1727"/>
      <c r="AKC33" s="1727"/>
      <c r="AKD33" s="1727"/>
      <c r="AKE33" s="1727"/>
      <c r="AKF33" s="1727"/>
      <c r="AKG33" s="1727"/>
      <c r="AKH33" s="1727"/>
      <c r="AKI33" s="1727"/>
      <c r="AKJ33" s="1727"/>
      <c r="AKK33" s="1727"/>
      <c r="AKL33" s="1727"/>
      <c r="AKM33" s="1727"/>
      <c r="AKN33" s="1727"/>
      <c r="AKO33" s="1727"/>
      <c r="AKP33" s="1727"/>
      <c r="AKQ33" s="1727"/>
      <c r="AKR33" s="1727"/>
      <c r="AKS33" s="1727"/>
      <c r="AKT33" s="1727"/>
      <c r="AKU33" s="1727"/>
      <c r="AKV33" s="1727"/>
      <c r="AKW33" s="1727"/>
      <c r="AKX33" s="1727"/>
      <c r="AKY33" s="1727"/>
      <c r="AKZ33" s="1727"/>
      <c r="ALA33" s="1727"/>
      <c r="ALB33" s="1727"/>
      <c r="ALC33" s="1727"/>
      <c r="ALD33" s="1727"/>
      <c r="ALE33" s="1727"/>
      <c r="ALF33" s="1727"/>
      <c r="ALG33" s="1727"/>
      <c r="ALH33" s="1727"/>
      <c r="ALI33" s="1727"/>
      <c r="ALJ33" s="1727"/>
      <c r="ALK33" s="1727"/>
      <c r="ALL33" s="1727"/>
      <c r="ALM33" s="1727"/>
      <c r="ALN33" s="1727"/>
      <c r="ALO33" s="1727"/>
      <c r="ALP33" s="1727"/>
      <c r="ALQ33" s="1727"/>
      <c r="ALR33" s="1727"/>
      <c r="ALS33" s="1727"/>
      <c r="ALT33" s="1727"/>
      <c r="ALU33" s="1727"/>
      <c r="ALV33" s="1727"/>
      <c r="ALW33" s="1727"/>
      <c r="ALX33" s="1727"/>
      <c r="ALY33" s="1727"/>
      <c r="ALZ33" s="1727"/>
      <c r="AMA33" s="1727"/>
      <c r="AMB33" s="1727"/>
      <c r="AMC33" s="1727"/>
      <c r="AMD33" s="1727"/>
      <c r="AME33" s="1727"/>
      <c r="AMF33" s="1727"/>
      <c r="AMG33" s="1727"/>
      <c r="AMH33" s="1727"/>
      <c r="AMI33" s="1727"/>
      <c r="AMJ33" s="1727"/>
      <c r="AMK33" s="1727"/>
    </row>
    <row r="34" spans="1:1025" s="1728" customFormat="1" ht="30" customHeight="1">
      <c r="A34" s="1725" t="s">
        <v>3862</v>
      </c>
      <c r="B34" s="1725" t="s">
        <v>3863</v>
      </c>
      <c r="C34" s="1725" t="s">
        <v>647</v>
      </c>
      <c r="D34" s="1725" t="s">
        <v>4058</v>
      </c>
      <c r="E34" s="1725" t="s">
        <v>4059</v>
      </c>
      <c r="F34" s="1725" t="s">
        <v>4060</v>
      </c>
      <c r="G34" s="1725" t="s">
        <v>4061</v>
      </c>
      <c r="H34" s="1725"/>
      <c r="I34" s="1725"/>
      <c r="J34" s="1725"/>
      <c r="K34" s="1725"/>
      <c r="L34" s="1725"/>
      <c r="M34" s="1725"/>
      <c r="N34" s="1725"/>
      <c r="O34" s="1725"/>
      <c r="P34" s="1725" t="s">
        <v>4088</v>
      </c>
      <c r="Q34" s="1725" t="s">
        <v>4089</v>
      </c>
      <c r="R34" s="1738"/>
      <c r="S34" s="1725" t="s">
        <v>4090</v>
      </c>
      <c r="T34" s="1726" t="s">
        <v>4091</v>
      </c>
      <c r="U34" s="1725" t="s">
        <v>2504</v>
      </c>
      <c r="V34" s="1725" t="s">
        <v>3941</v>
      </c>
      <c r="W34" s="1725" t="s">
        <v>3941</v>
      </c>
      <c r="X34" s="1725" t="s">
        <v>3874</v>
      </c>
      <c r="Y34" s="1725" t="s">
        <v>3914</v>
      </c>
      <c r="Z34" s="1764" t="s">
        <v>4092</v>
      </c>
      <c r="AA34" s="1725" t="s">
        <v>1146</v>
      </c>
      <c r="AB34" s="1725" t="s">
        <v>4067</v>
      </c>
      <c r="AC34" s="1725" t="s">
        <v>4068</v>
      </c>
      <c r="AD34" s="1725" t="s">
        <v>3906</v>
      </c>
      <c r="AE34" s="1725" t="s">
        <v>138</v>
      </c>
      <c r="AF34" s="1725" t="s">
        <v>3881</v>
      </c>
      <c r="AG34" s="1725"/>
      <c r="AH34" s="1725"/>
      <c r="AI34" s="1725"/>
      <c r="AJ34" s="1725"/>
      <c r="AK34" s="1725"/>
      <c r="AL34" s="1725">
        <v>0</v>
      </c>
      <c r="AM34" s="1725"/>
      <c r="AN34" s="1725"/>
      <c r="AO34" s="1732">
        <v>0</v>
      </c>
      <c r="AP34" s="1179" t="s">
        <v>4238</v>
      </c>
      <c r="AQ34" s="1725"/>
      <c r="AR34" s="1725"/>
      <c r="AS34" s="1725"/>
      <c r="AT34" s="1725"/>
      <c r="AU34" s="1725"/>
      <c r="AV34" s="1725"/>
      <c r="AW34" s="1725"/>
      <c r="AX34" s="1725"/>
      <c r="AY34" s="1725"/>
      <c r="AZ34" s="1725"/>
      <c r="BA34" s="1725" t="s">
        <v>4021</v>
      </c>
      <c r="BB34" s="1727"/>
      <c r="BC34" s="1727"/>
      <c r="BD34" s="1727"/>
      <c r="BE34" s="1727"/>
      <c r="BF34" s="1727"/>
      <c r="BG34" s="1727"/>
      <c r="BH34" s="1727"/>
      <c r="BI34" s="1727"/>
      <c r="BJ34" s="1727"/>
      <c r="BK34" s="1727"/>
      <c r="BL34" s="1727"/>
      <c r="BM34" s="1727"/>
      <c r="BN34" s="1727"/>
      <c r="BO34" s="1727"/>
      <c r="BP34" s="1727"/>
      <c r="BQ34" s="1727"/>
      <c r="BR34" s="1727"/>
      <c r="BS34" s="1727"/>
      <c r="BT34" s="1727"/>
      <c r="BU34" s="1727"/>
      <c r="BV34" s="1727"/>
      <c r="BW34" s="1727"/>
      <c r="BX34" s="1727"/>
      <c r="BY34" s="1727"/>
      <c r="BZ34" s="1727"/>
      <c r="CA34" s="1727"/>
      <c r="CB34" s="1727"/>
      <c r="CC34" s="1727"/>
      <c r="CD34" s="1727"/>
      <c r="CE34" s="1727"/>
      <c r="CF34" s="1727"/>
      <c r="CG34" s="1727"/>
      <c r="CH34" s="1727"/>
      <c r="CI34" s="1727"/>
      <c r="CJ34" s="1727"/>
      <c r="CK34" s="1727"/>
      <c r="CL34" s="1727"/>
      <c r="CM34" s="1727"/>
      <c r="CN34" s="1727"/>
      <c r="CO34" s="1727"/>
      <c r="CP34" s="1727"/>
      <c r="CQ34" s="1727"/>
      <c r="CR34" s="1727"/>
      <c r="CS34" s="1727"/>
      <c r="CT34" s="1727"/>
      <c r="CU34" s="1727"/>
      <c r="CV34" s="1727"/>
      <c r="CW34" s="1727"/>
      <c r="CX34" s="1727"/>
      <c r="CY34" s="1727"/>
      <c r="CZ34" s="1727"/>
      <c r="DA34" s="1727"/>
      <c r="DB34" s="1727"/>
      <c r="DC34" s="1727"/>
      <c r="DD34" s="1727"/>
      <c r="DE34" s="1727"/>
      <c r="DF34" s="1727"/>
      <c r="DG34" s="1727"/>
      <c r="DH34" s="1727"/>
      <c r="DI34" s="1727"/>
      <c r="DJ34" s="1727"/>
      <c r="DK34" s="1727"/>
      <c r="DL34" s="1727"/>
      <c r="DM34" s="1727"/>
      <c r="DN34" s="1727"/>
      <c r="DO34" s="1727"/>
      <c r="DP34" s="1727"/>
      <c r="DQ34" s="1727"/>
      <c r="DR34" s="1727"/>
      <c r="DS34" s="1727"/>
      <c r="DT34" s="1727"/>
      <c r="DU34" s="1727"/>
      <c r="DV34" s="1727"/>
      <c r="DW34" s="1727"/>
      <c r="DX34" s="1727"/>
      <c r="DY34" s="1727"/>
      <c r="DZ34" s="1727"/>
      <c r="EA34" s="1727"/>
      <c r="EB34" s="1727"/>
      <c r="EC34" s="1727"/>
      <c r="ED34" s="1727"/>
      <c r="EE34" s="1727"/>
      <c r="EF34" s="1727"/>
      <c r="EG34" s="1727"/>
      <c r="EH34" s="1727"/>
      <c r="EI34" s="1727"/>
      <c r="EJ34" s="1727"/>
      <c r="EK34" s="1727"/>
      <c r="EL34" s="1727"/>
      <c r="EM34" s="1727"/>
      <c r="EN34" s="1727"/>
      <c r="EO34" s="1727"/>
      <c r="EP34" s="1727"/>
      <c r="EQ34" s="1727"/>
      <c r="ER34" s="1727"/>
      <c r="ES34" s="1727"/>
      <c r="ET34" s="1727"/>
      <c r="EU34" s="1727"/>
      <c r="EV34" s="1727"/>
      <c r="EW34" s="1727"/>
      <c r="EX34" s="1727"/>
      <c r="EY34" s="1727"/>
      <c r="EZ34" s="1727"/>
      <c r="FA34" s="1727"/>
      <c r="FB34" s="1727"/>
      <c r="FC34" s="1727"/>
      <c r="FD34" s="1727"/>
      <c r="FE34" s="1727"/>
      <c r="FF34" s="1727"/>
      <c r="FG34" s="1727"/>
      <c r="FH34" s="1727"/>
      <c r="FI34" s="1727"/>
      <c r="FJ34" s="1727"/>
      <c r="FK34" s="1727"/>
      <c r="FL34" s="1727"/>
      <c r="FM34" s="1727"/>
      <c r="FN34" s="1727"/>
      <c r="FO34" s="1727"/>
      <c r="FP34" s="1727"/>
      <c r="FQ34" s="1727"/>
      <c r="FR34" s="1727"/>
      <c r="FS34" s="1727"/>
      <c r="FT34" s="1727"/>
      <c r="FU34" s="1727"/>
      <c r="FV34" s="1727"/>
      <c r="FW34" s="1727"/>
      <c r="FX34" s="1727"/>
      <c r="FY34" s="1727"/>
      <c r="FZ34" s="1727"/>
      <c r="GA34" s="1727"/>
      <c r="GB34" s="1727"/>
      <c r="GC34" s="1727"/>
      <c r="GD34" s="1727"/>
      <c r="GE34" s="1727"/>
      <c r="GF34" s="1727"/>
      <c r="GG34" s="1727"/>
      <c r="GH34" s="1727"/>
      <c r="GI34" s="1727"/>
      <c r="GJ34" s="1727"/>
      <c r="GK34" s="1727"/>
      <c r="GL34" s="1727"/>
      <c r="GM34" s="1727"/>
      <c r="GN34" s="1727"/>
      <c r="GO34" s="1727"/>
      <c r="GP34" s="1727"/>
      <c r="GQ34" s="1727"/>
      <c r="GR34" s="1727"/>
      <c r="GS34" s="1727"/>
      <c r="GT34" s="1727"/>
      <c r="GU34" s="1727"/>
      <c r="GV34" s="1727"/>
      <c r="GW34" s="1727"/>
      <c r="GX34" s="1727"/>
      <c r="GY34" s="1727"/>
      <c r="GZ34" s="1727"/>
      <c r="HA34" s="1727"/>
      <c r="HB34" s="1727"/>
      <c r="HC34" s="1727"/>
      <c r="HD34" s="1727"/>
      <c r="HE34" s="1727"/>
      <c r="HF34" s="1727"/>
      <c r="HG34" s="1727"/>
      <c r="HH34" s="1727"/>
      <c r="HI34" s="1727"/>
      <c r="HJ34" s="1727"/>
      <c r="HK34" s="1727"/>
      <c r="HL34" s="1727"/>
      <c r="HM34" s="1727"/>
      <c r="HN34" s="1727"/>
      <c r="HO34" s="1727"/>
      <c r="HP34" s="1727"/>
      <c r="HQ34" s="1727"/>
      <c r="HR34" s="1727"/>
      <c r="HS34" s="1727"/>
      <c r="HT34" s="1727"/>
      <c r="HU34" s="1727"/>
      <c r="HV34" s="1727"/>
      <c r="HW34" s="1727"/>
      <c r="HX34" s="1727"/>
      <c r="HY34" s="1727"/>
      <c r="HZ34" s="1727"/>
      <c r="IA34" s="1727"/>
      <c r="IB34" s="1727"/>
      <c r="IC34" s="1727"/>
      <c r="ID34" s="1727"/>
      <c r="IE34" s="1727"/>
      <c r="IF34" s="1727"/>
      <c r="IG34" s="1727"/>
      <c r="IH34" s="1727"/>
      <c r="II34" s="1727"/>
      <c r="IJ34" s="1727"/>
      <c r="IK34" s="1727"/>
      <c r="IL34" s="1727"/>
      <c r="IM34" s="1727"/>
      <c r="IN34" s="1727"/>
      <c r="IO34" s="1727"/>
      <c r="IP34" s="1727"/>
      <c r="IQ34" s="1727"/>
      <c r="IR34" s="1727"/>
      <c r="IS34" s="1727"/>
      <c r="IT34" s="1727"/>
      <c r="IU34" s="1727"/>
      <c r="IV34" s="1727"/>
      <c r="IW34" s="1727"/>
      <c r="IX34" s="1727"/>
      <c r="IY34" s="1727"/>
      <c r="IZ34" s="1727"/>
      <c r="JA34" s="1727"/>
      <c r="JB34" s="1727"/>
      <c r="JC34" s="1727"/>
      <c r="JD34" s="1727"/>
      <c r="JE34" s="1727"/>
      <c r="JF34" s="1727"/>
      <c r="JG34" s="1727"/>
      <c r="JH34" s="1727"/>
      <c r="JI34" s="1727"/>
      <c r="JJ34" s="1727"/>
      <c r="JK34" s="1727"/>
      <c r="JL34" s="1727"/>
      <c r="JM34" s="1727"/>
      <c r="JN34" s="1727"/>
      <c r="JO34" s="1727"/>
      <c r="JP34" s="1727"/>
      <c r="JQ34" s="1727"/>
      <c r="JR34" s="1727"/>
      <c r="JS34" s="1727"/>
      <c r="JT34" s="1727"/>
      <c r="JU34" s="1727"/>
      <c r="JV34" s="1727"/>
      <c r="JW34" s="1727"/>
      <c r="JX34" s="1727"/>
      <c r="JY34" s="1727"/>
      <c r="JZ34" s="1727"/>
      <c r="KA34" s="1727"/>
      <c r="KB34" s="1727"/>
      <c r="KC34" s="1727"/>
      <c r="KD34" s="1727"/>
      <c r="KE34" s="1727"/>
      <c r="KF34" s="1727"/>
      <c r="KG34" s="1727"/>
      <c r="KH34" s="1727"/>
      <c r="KI34" s="1727"/>
      <c r="KJ34" s="1727"/>
      <c r="KK34" s="1727"/>
      <c r="KL34" s="1727"/>
      <c r="KM34" s="1727"/>
      <c r="KN34" s="1727"/>
      <c r="KO34" s="1727"/>
      <c r="KP34" s="1727"/>
      <c r="KQ34" s="1727"/>
      <c r="KR34" s="1727"/>
      <c r="KS34" s="1727"/>
      <c r="KT34" s="1727"/>
      <c r="KU34" s="1727"/>
      <c r="KV34" s="1727"/>
      <c r="KW34" s="1727"/>
      <c r="KX34" s="1727"/>
      <c r="KY34" s="1727"/>
      <c r="KZ34" s="1727"/>
      <c r="LA34" s="1727"/>
      <c r="LB34" s="1727"/>
      <c r="LC34" s="1727"/>
      <c r="LD34" s="1727"/>
      <c r="LE34" s="1727"/>
      <c r="LF34" s="1727"/>
      <c r="LG34" s="1727"/>
      <c r="LH34" s="1727"/>
      <c r="LI34" s="1727"/>
      <c r="LJ34" s="1727"/>
      <c r="LK34" s="1727"/>
      <c r="LL34" s="1727"/>
      <c r="LM34" s="1727"/>
      <c r="LN34" s="1727"/>
      <c r="LO34" s="1727"/>
      <c r="LP34" s="1727"/>
      <c r="LQ34" s="1727"/>
      <c r="LR34" s="1727"/>
      <c r="LS34" s="1727"/>
      <c r="LT34" s="1727"/>
      <c r="LU34" s="1727"/>
      <c r="LV34" s="1727"/>
      <c r="LW34" s="1727"/>
      <c r="LX34" s="1727"/>
      <c r="LY34" s="1727"/>
      <c r="LZ34" s="1727"/>
      <c r="MA34" s="1727"/>
      <c r="MB34" s="1727"/>
      <c r="MC34" s="1727"/>
      <c r="MD34" s="1727"/>
      <c r="ME34" s="1727"/>
      <c r="MF34" s="1727"/>
      <c r="MG34" s="1727"/>
      <c r="MH34" s="1727"/>
      <c r="MI34" s="1727"/>
      <c r="MJ34" s="1727"/>
      <c r="MK34" s="1727"/>
      <c r="ML34" s="1727"/>
      <c r="MM34" s="1727"/>
      <c r="MN34" s="1727"/>
      <c r="MO34" s="1727"/>
      <c r="MP34" s="1727"/>
      <c r="MQ34" s="1727"/>
      <c r="MR34" s="1727"/>
      <c r="MS34" s="1727"/>
      <c r="MT34" s="1727"/>
      <c r="MU34" s="1727"/>
      <c r="MV34" s="1727"/>
      <c r="MW34" s="1727"/>
      <c r="MX34" s="1727"/>
      <c r="MY34" s="1727"/>
      <c r="MZ34" s="1727"/>
      <c r="NA34" s="1727"/>
      <c r="NB34" s="1727"/>
      <c r="NC34" s="1727"/>
      <c r="ND34" s="1727"/>
      <c r="NE34" s="1727"/>
      <c r="NF34" s="1727"/>
      <c r="NG34" s="1727"/>
      <c r="NH34" s="1727"/>
      <c r="NI34" s="1727"/>
      <c r="NJ34" s="1727"/>
      <c r="NK34" s="1727"/>
      <c r="NL34" s="1727"/>
      <c r="NM34" s="1727"/>
      <c r="NN34" s="1727"/>
      <c r="NO34" s="1727"/>
      <c r="NP34" s="1727"/>
      <c r="NQ34" s="1727"/>
      <c r="NR34" s="1727"/>
      <c r="NS34" s="1727"/>
      <c r="NT34" s="1727"/>
      <c r="NU34" s="1727"/>
      <c r="NV34" s="1727"/>
      <c r="NW34" s="1727"/>
      <c r="NX34" s="1727"/>
      <c r="NY34" s="1727"/>
      <c r="NZ34" s="1727"/>
      <c r="OA34" s="1727"/>
      <c r="OB34" s="1727"/>
      <c r="OC34" s="1727"/>
      <c r="OD34" s="1727"/>
      <c r="OE34" s="1727"/>
      <c r="OF34" s="1727"/>
      <c r="OG34" s="1727"/>
      <c r="OH34" s="1727"/>
      <c r="OI34" s="1727"/>
      <c r="OJ34" s="1727"/>
      <c r="OK34" s="1727"/>
      <c r="OL34" s="1727"/>
      <c r="OM34" s="1727"/>
      <c r="ON34" s="1727"/>
      <c r="OO34" s="1727"/>
      <c r="OP34" s="1727"/>
      <c r="OQ34" s="1727"/>
      <c r="OR34" s="1727"/>
      <c r="OS34" s="1727"/>
      <c r="OT34" s="1727"/>
      <c r="OU34" s="1727"/>
      <c r="OV34" s="1727"/>
      <c r="OW34" s="1727"/>
      <c r="OX34" s="1727"/>
      <c r="OY34" s="1727"/>
      <c r="OZ34" s="1727"/>
      <c r="PA34" s="1727"/>
      <c r="PB34" s="1727"/>
      <c r="PC34" s="1727"/>
      <c r="PD34" s="1727"/>
      <c r="PE34" s="1727"/>
      <c r="PF34" s="1727"/>
      <c r="PG34" s="1727"/>
      <c r="PH34" s="1727"/>
      <c r="PI34" s="1727"/>
      <c r="PJ34" s="1727"/>
      <c r="PK34" s="1727"/>
      <c r="PL34" s="1727"/>
      <c r="PM34" s="1727"/>
      <c r="PN34" s="1727"/>
      <c r="PO34" s="1727"/>
      <c r="PP34" s="1727"/>
      <c r="PQ34" s="1727"/>
      <c r="PR34" s="1727"/>
      <c r="PS34" s="1727"/>
      <c r="PT34" s="1727"/>
      <c r="PU34" s="1727"/>
      <c r="PV34" s="1727"/>
      <c r="PW34" s="1727"/>
      <c r="PX34" s="1727"/>
      <c r="PY34" s="1727"/>
      <c r="PZ34" s="1727"/>
      <c r="QA34" s="1727"/>
      <c r="QB34" s="1727"/>
      <c r="QC34" s="1727"/>
      <c r="QD34" s="1727"/>
      <c r="QE34" s="1727"/>
      <c r="QF34" s="1727"/>
      <c r="QG34" s="1727"/>
      <c r="QH34" s="1727"/>
      <c r="QI34" s="1727"/>
      <c r="QJ34" s="1727"/>
      <c r="QK34" s="1727"/>
      <c r="QL34" s="1727"/>
      <c r="QM34" s="1727"/>
      <c r="QN34" s="1727"/>
      <c r="QO34" s="1727"/>
      <c r="QP34" s="1727"/>
      <c r="QQ34" s="1727"/>
      <c r="QR34" s="1727"/>
      <c r="QS34" s="1727"/>
      <c r="QT34" s="1727"/>
      <c r="QU34" s="1727"/>
      <c r="QV34" s="1727"/>
      <c r="QW34" s="1727"/>
      <c r="QX34" s="1727"/>
      <c r="QY34" s="1727"/>
      <c r="QZ34" s="1727"/>
      <c r="RA34" s="1727"/>
      <c r="RB34" s="1727"/>
      <c r="RC34" s="1727"/>
      <c r="RD34" s="1727"/>
      <c r="RE34" s="1727"/>
      <c r="RF34" s="1727"/>
      <c r="RG34" s="1727"/>
      <c r="RH34" s="1727"/>
      <c r="RI34" s="1727"/>
      <c r="RJ34" s="1727"/>
      <c r="RK34" s="1727"/>
      <c r="RL34" s="1727"/>
      <c r="RM34" s="1727"/>
      <c r="RN34" s="1727"/>
      <c r="RO34" s="1727"/>
      <c r="RP34" s="1727"/>
      <c r="RQ34" s="1727"/>
      <c r="RR34" s="1727"/>
      <c r="RS34" s="1727"/>
      <c r="RT34" s="1727"/>
      <c r="RU34" s="1727"/>
      <c r="RV34" s="1727"/>
      <c r="RW34" s="1727"/>
      <c r="RX34" s="1727"/>
      <c r="RY34" s="1727"/>
      <c r="RZ34" s="1727"/>
      <c r="SA34" s="1727"/>
      <c r="SB34" s="1727"/>
      <c r="SC34" s="1727"/>
      <c r="SD34" s="1727"/>
      <c r="SE34" s="1727"/>
      <c r="SF34" s="1727"/>
      <c r="SG34" s="1727"/>
      <c r="SH34" s="1727"/>
      <c r="SI34" s="1727"/>
      <c r="SJ34" s="1727"/>
      <c r="SK34" s="1727"/>
      <c r="SL34" s="1727"/>
      <c r="SM34" s="1727"/>
      <c r="SN34" s="1727"/>
      <c r="SO34" s="1727"/>
      <c r="SP34" s="1727"/>
      <c r="SQ34" s="1727"/>
      <c r="SR34" s="1727"/>
      <c r="SS34" s="1727"/>
      <c r="ST34" s="1727"/>
      <c r="SU34" s="1727"/>
      <c r="SV34" s="1727"/>
      <c r="SW34" s="1727"/>
      <c r="SX34" s="1727"/>
      <c r="SY34" s="1727"/>
      <c r="SZ34" s="1727"/>
      <c r="TA34" s="1727"/>
      <c r="TB34" s="1727"/>
      <c r="TC34" s="1727"/>
      <c r="TD34" s="1727"/>
      <c r="TE34" s="1727"/>
      <c r="TF34" s="1727"/>
      <c r="TG34" s="1727"/>
      <c r="TH34" s="1727"/>
      <c r="TI34" s="1727"/>
      <c r="TJ34" s="1727"/>
      <c r="TK34" s="1727"/>
      <c r="TL34" s="1727"/>
      <c r="TM34" s="1727"/>
      <c r="TN34" s="1727"/>
      <c r="TO34" s="1727"/>
      <c r="TP34" s="1727"/>
      <c r="TQ34" s="1727"/>
      <c r="TR34" s="1727"/>
      <c r="TS34" s="1727"/>
      <c r="TT34" s="1727"/>
      <c r="TU34" s="1727"/>
      <c r="TV34" s="1727"/>
      <c r="TW34" s="1727"/>
      <c r="TX34" s="1727"/>
      <c r="TY34" s="1727"/>
      <c r="TZ34" s="1727"/>
      <c r="UA34" s="1727"/>
      <c r="UB34" s="1727"/>
      <c r="UC34" s="1727"/>
      <c r="UD34" s="1727"/>
      <c r="UE34" s="1727"/>
      <c r="UF34" s="1727"/>
      <c r="UG34" s="1727"/>
      <c r="UH34" s="1727"/>
      <c r="UI34" s="1727"/>
      <c r="UJ34" s="1727"/>
      <c r="UK34" s="1727"/>
      <c r="UL34" s="1727"/>
      <c r="UM34" s="1727"/>
      <c r="UN34" s="1727"/>
      <c r="UO34" s="1727"/>
      <c r="UP34" s="1727"/>
      <c r="UQ34" s="1727"/>
      <c r="UR34" s="1727"/>
      <c r="US34" s="1727"/>
      <c r="UT34" s="1727"/>
      <c r="UU34" s="1727"/>
      <c r="UV34" s="1727"/>
      <c r="UW34" s="1727"/>
      <c r="UX34" s="1727"/>
      <c r="UY34" s="1727"/>
      <c r="UZ34" s="1727"/>
      <c r="VA34" s="1727"/>
      <c r="VB34" s="1727"/>
      <c r="VC34" s="1727"/>
      <c r="VD34" s="1727"/>
      <c r="VE34" s="1727"/>
      <c r="VF34" s="1727"/>
      <c r="VG34" s="1727"/>
      <c r="VH34" s="1727"/>
      <c r="VI34" s="1727"/>
      <c r="VJ34" s="1727"/>
      <c r="VK34" s="1727"/>
      <c r="VL34" s="1727"/>
      <c r="VM34" s="1727"/>
      <c r="VN34" s="1727"/>
      <c r="VO34" s="1727"/>
      <c r="VP34" s="1727"/>
      <c r="VQ34" s="1727"/>
      <c r="VR34" s="1727"/>
      <c r="VS34" s="1727"/>
      <c r="VT34" s="1727"/>
      <c r="VU34" s="1727"/>
      <c r="VV34" s="1727"/>
      <c r="VW34" s="1727"/>
      <c r="VX34" s="1727"/>
      <c r="VY34" s="1727"/>
      <c r="VZ34" s="1727"/>
      <c r="WA34" s="1727"/>
      <c r="WB34" s="1727"/>
      <c r="WC34" s="1727"/>
      <c r="WD34" s="1727"/>
      <c r="WE34" s="1727"/>
      <c r="WF34" s="1727"/>
      <c r="WG34" s="1727"/>
      <c r="WH34" s="1727"/>
      <c r="WI34" s="1727"/>
      <c r="WJ34" s="1727"/>
      <c r="WK34" s="1727"/>
      <c r="WL34" s="1727"/>
      <c r="WM34" s="1727"/>
      <c r="WN34" s="1727"/>
      <c r="WO34" s="1727"/>
      <c r="WP34" s="1727"/>
      <c r="WQ34" s="1727"/>
      <c r="WR34" s="1727"/>
      <c r="WS34" s="1727"/>
      <c r="WT34" s="1727"/>
      <c r="WU34" s="1727"/>
      <c r="WV34" s="1727"/>
      <c r="WW34" s="1727"/>
      <c r="WX34" s="1727"/>
      <c r="WY34" s="1727"/>
      <c r="WZ34" s="1727"/>
      <c r="XA34" s="1727"/>
      <c r="XB34" s="1727"/>
      <c r="XC34" s="1727"/>
      <c r="XD34" s="1727"/>
      <c r="XE34" s="1727"/>
      <c r="XF34" s="1727"/>
      <c r="XG34" s="1727"/>
      <c r="XH34" s="1727"/>
      <c r="XI34" s="1727"/>
      <c r="XJ34" s="1727"/>
      <c r="XK34" s="1727"/>
      <c r="XL34" s="1727"/>
      <c r="XM34" s="1727"/>
      <c r="XN34" s="1727"/>
      <c r="XO34" s="1727"/>
      <c r="XP34" s="1727"/>
      <c r="XQ34" s="1727"/>
      <c r="XR34" s="1727"/>
      <c r="XS34" s="1727"/>
      <c r="XT34" s="1727"/>
      <c r="XU34" s="1727"/>
      <c r="XV34" s="1727"/>
      <c r="XW34" s="1727"/>
      <c r="XX34" s="1727"/>
      <c r="XY34" s="1727"/>
      <c r="XZ34" s="1727"/>
      <c r="YA34" s="1727"/>
      <c r="YB34" s="1727"/>
      <c r="YC34" s="1727"/>
      <c r="YD34" s="1727"/>
      <c r="YE34" s="1727"/>
      <c r="YF34" s="1727"/>
      <c r="YG34" s="1727"/>
      <c r="YH34" s="1727"/>
      <c r="YI34" s="1727"/>
      <c r="YJ34" s="1727"/>
      <c r="YK34" s="1727"/>
      <c r="YL34" s="1727"/>
      <c r="YM34" s="1727"/>
      <c r="YN34" s="1727"/>
      <c r="YO34" s="1727"/>
      <c r="YP34" s="1727"/>
      <c r="YQ34" s="1727"/>
      <c r="YR34" s="1727"/>
      <c r="YS34" s="1727"/>
      <c r="YT34" s="1727"/>
      <c r="YU34" s="1727"/>
      <c r="YV34" s="1727"/>
      <c r="YW34" s="1727"/>
      <c r="YX34" s="1727"/>
      <c r="YY34" s="1727"/>
      <c r="YZ34" s="1727"/>
      <c r="ZA34" s="1727"/>
      <c r="ZB34" s="1727"/>
      <c r="ZC34" s="1727"/>
      <c r="ZD34" s="1727"/>
      <c r="ZE34" s="1727"/>
      <c r="ZF34" s="1727"/>
      <c r="ZG34" s="1727"/>
      <c r="ZH34" s="1727"/>
      <c r="ZI34" s="1727"/>
      <c r="ZJ34" s="1727"/>
      <c r="ZK34" s="1727"/>
      <c r="ZL34" s="1727"/>
      <c r="ZM34" s="1727"/>
      <c r="ZN34" s="1727"/>
      <c r="ZO34" s="1727"/>
      <c r="ZP34" s="1727"/>
      <c r="ZQ34" s="1727"/>
      <c r="ZR34" s="1727"/>
      <c r="ZS34" s="1727"/>
      <c r="ZT34" s="1727"/>
      <c r="ZU34" s="1727"/>
      <c r="ZV34" s="1727"/>
      <c r="ZW34" s="1727"/>
      <c r="ZX34" s="1727"/>
      <c r="ZY34" s="1727"/>
      <c r="ZZ34" s="1727"/>
      <c r="AAA34" s="1727"/>
      <c r="AAB34" s="1727"/>
      <c r="AAC34" s="1727"/>
      <c r="AAD34" s="1727"/>
      <c r="AAE34" s="1727"/>
      <c r="AAF34" s="1727"/>
      <c r="AAG34" s="1727"/>
      <c r="AAH34" s="1727"/>
      <c r="AAI34" s="1727"/>
      <c r="AAJ34" s="1727"/>
      <c r="AAK34" s="1727"/>
      <c r="AAL34" s="1727"/>
      <c r="AAM34" s="1727"/>
      <c r="AAN34" s="1727"/>
      <c r="AAO34" s="1727"/>
      <c r="AAP34" s="1727"/>
      <c r="AAQ34" s="1727"/>
      <c r="AAR34" s="1727"/>
      <c r="AAS34" s="1727"/>
      <c r="AAT34" s="1727"/>
      <c r="AAU34" s="1727"/>
      <c r="AAV34" s="1727"/>
      <c r="AAW34" s="1727"/>
      <c r="AAX34" s="1727"/>
      <c r="AAY34" s="1727"/>
      <c r="AAZ34" s="1727"/>
      <c r="ABA34" s="1727"/>
      <c r="ABB34" s="1727"/>
      <c r="ABC34" s="1727"/>
      <c r="ABD34" s="1727"/>
      <c r="ABE34" s="1727"/>
      <c r="ABF34" s="1727"/>
      <c r="ABG34" s="1727"/>
      <c r="ABH34" s="1727"/>
      <c r="ABI34" s="1727"/>
      <c r="ABJ34" s="1727"/>
      <c r="ABK34" s="1727"/>
      <c r="ABL34" s="1727"/>
      <c r="ABM34" s="1727"/>
      <c r="ABN34" s="1727"/>
      <c r="ABO34" s="1727"/>
      <c r="ABP34" s="1727"/>
      <c r="ABQ34" s="1727"/>
      <c r="ABR34" s="1727"/>
      <c r="ABS34" s="1727"/>
      <c r="ABT34" s="1727"/>
      <c r="ABU34" s="1727"/>
      <c r="ABV34" s="1727"/>
      <c r="ABW34" s="1727"/>
      <c r="ABX34" s="1727"/>
      <c r="ABY34" s="1727"/>
      <c r="ABZ34" s="1727"/>
      <c r="ACA34" s="1727"/>
      <c r="ACB34" s="1727"/>
      <c r="ACC34" s="1727"/>
      <c r="ACD34" s="1727"/>
      <c r="ACE34" s="1727"/>
      <c r="ACF34" s="1727"/>
      <c r="ACG34" s="1727"/>
      <c r="ACH34" s="1727"/>
      <c r="ACI34" s="1727"/>
      <c r="ACJ34" s="1727"/>
      <c r="ACK34" s="1727"/>
      <c r="ACL34" s="1727"/>
      <c r="ACM34" s="1727"/>
      <c r="ACN34" s="1727"/>
      <c r="ACO34" s="1727"/>
      <c r="ACP34" s="1727"/>
      <c r="ACQ34" s="1727"/>
      <c r="ACR34" s="1727"/>
      <c r="ACS34" s="1727"/>
      <c r="ACT34" s="1727"/>
      <c r="ACU34" s="1727"/>
      <c r="ACV34" s="1727"/>
      <c r="ACW34" s="1727"/>
      <c r="ACX34" s="1727"/>
      <c r="ACY34" s="1727"/>
      <c r="ACZ34" s="1727"/>
      <c r="ADA34" s="1727"/>
      <c r="ADB34" s="1727"/>
      <c r="ADC34" s="1727"/>
      <c r="ADD34" s="1727"/>
      <c r="ADE34" s="1727"/>
      <c r="ADF34" s="1727"/>
      <c r="ADG34" s="1727"/>
      <c r="ADH34" s="1727"/>
      <c r="ADI34" s="1727"/>
      <c r="ADJ34" s="1727"/>
      <c r="ADK34" s="1727"/>
      <c r="ADL34" s="1727"/>
      <c r="ADM34" s="1727"/>
      <c r="ADN34" s="1727"/>
      <c r="ADO34" s="1727"/>
      <c r="ADP34" s="1727"/>
      <c r="ADQ34" s="1727"/>
      <c r="ADR34" s="1727"/>
      <c r="ADS34" s="1727"/>
      <c r="ADT34" s="1727"/>
      <c r="ADU34" s="1727"/>
      <c r="ADV34" s="1727"/>
      <c r="ADW34" s="1727"/>
      <c r="ADX34" s="1727"/>
      <c r="ADY34" s="1727"/>
      <c r="ADZ34" s="1727"/>
      <c r="AEA34" s="1727"/>
      <c r="AEB34" s="1727"/>
      <c r="AEC34" s="1727"/>
      <c r="AED34" s="1727"/>
      <c r="AEE34" s="1727"/>
      <c r="AEF34" s="1727"/>
      <c r="AEG34" s="1727"/>
      <c r="AEH34" s="1727"/>
      <c r="AEI34" s="1727"/>
      <c r="AEJ34" s="1727"/>
      <c r="AEK34" s="1727"/>
      <c r="AEL34" s="1727"/>
      <c r="AEM34" s="1727"/>
      <c r="AEN34" s="1727"/>
      <c r="AEO34" s="1727"/>
      <c r="AEP34" s="1727"/>
      <c r="AEQ34" s="1727"/>
      <c r="AER34" s="1727"/>
      <c r="AES34" s="1727"/>
      <c r="AET34" s="1727"/>
      <c r="AEU34" s="1727"/>
      <c r="AEV34" s="1727"/>
      <c r="AEW34" s="1727"/>
      <c r="AEX34" s="1727"/>
      <c r="AEY34" s="1727"/>
      <c r="AEZ34" s="1727"/>
      <c r="AFA34" s="1727"/>
      <c r="AFB34" s="1727"/>
      <c r="AFC34" s="1727"/>
      <c r="AFD34" s="1727"/>
      <c r="AFE34" s="1727"/>
      <c r="AFF34" s="1727"/>
      <c r="AFG34" s="1727"/>
      <c r="AFH34" s="1727"/>
      <c r="AFI34" s="1727"/>
      <c r="AFJ34" s="1727"/>
      <c r="AFK34" s="1727"/>
      <c r="AFL34" s="1727"/>
      <c r="AFM34" s="1727"/>
      <c r="AFN34" s="1727"/>
      <c r="AFO34" s="1727"/>
      <c r="AFP34" s="1727"/>
      <c r="AFQ34" s="1727"/>
      <c r="AFR34" s="1727"/>
      <c r="AFS34" s="1727"/>
      <c r="AFT34" s="1727"/>
      <c r="AFU34" s="1727"/>
      <c r="AFV34" s="1727"/>
      <c r="AFW34" s="1727"/>
      <c r="AFX34" s="1727"/>
      <c r="AFY34" s="1727"/>
      <c r="AFZ34" s="1727"/>
      <c r="AGA34" s="1727"/>
      <c r="AGB34" s="1727"/>
      <c r="AGC34" s="1727"/>
      <c r="AGD34" s="1727"/>
      <c r="AGE34" s="1727"/>
      <c r="AGF34" s="1727"/>
      <c r="AGG34" s="1727"/>
      <c r="AGH34" s="1727"/>
      <c r="AGI34" s="1727"/>
      <c r="AGJ34" s="1727"/>
      <c r="AGK34" s="1727"/>
      <c r="AGL34" s="1727"/>
      <c r="AGM34" s="1727"/>
      <c r="AGN34" s="1727"/>
      <c r="AGO34" s="1727"/>
      <c r="AGP34" s="1727"/>
      <c r="AGQ34" s="1727"/>
      <c r="AGR34" s="1727"/>
      <c r="AGS34" s="1727"/>
      <c r="AGT34" s="1727"/>
      <c r="AGU34" s="1727"/>
      <c r="AGV34" s="1727"/>
      <c r="AGW34" s="1727"/>
      <c r="AGX34" s="1727"/>
      <c r="AGY34" s="1727"/>
      <c r="AGZ34" s="1727"/>
      <c r="AHA34" s="1727"/>
      <c r="AHB34" s="1727"/>
      <c r="AHC34" s="1727"/>
      <c r="AHD34" s="1727"/>
      <c r="AHE34" s="1727"/>
      <c r="AHF34" s="1727"/>
      <c r="AHG34" s="1727"/>
      <c r="AHH34" s="1727"/>
      <c r="AHI34" s="1727"/>
      <c r="AHJ34" s="1727"/>
      <c r="AHK34" s="1727"/>
      <c r="AHL34" s="1727"/>
      <c r="AHM34" s="1727"/>
      <c r="AHN34" s="1727"/>
      <c r="AHO34" s="1727"/>
      <c r="AHP34" s="1727"/>
      <c r="AHQ34" s="1727"/>
      <c r="AHR34" s="1727"/>
      <c r="AHS34" s="1727"/>
      <c r="AHT34" s="1727"/>
      <c r="AHU34" s="1727"/>
      <c r="AHV34" s="1727"/>
      <c r="AHW34" s="1727"/>
      <c r="AHX34" s="1727"/>
      <c r="AHY34" s="1727"/>
      <c r="AHZ34" s="1727"/>
      <c r="AIA34" s="1727"/>
      <c r="AIB34" s="1727"/>
      <c r="AIC34" s="1727"/>
      <c r="AID34" s="1727"/>
      <c r="AIE34" s="1727"/>
      <c r="AIF34" s="1727"/>
      <c r="AIG34" s="1727"/>
      <c r="AIH34" s="1727"/>
      <c r="AII34" s="1727"/>
      <c r="AIJ34" s="1727"/>
      <c r="AIK34" s="1727"/>
      <c r="AIL34" s="1727"/>
      <c r="AIM34" s="1727"/>
      <c r="AIN34" s="1727"/>
      <c r="AIO34" s="1727"/>
      <c r="AIP34" s="1727"/>
      <c r="AIQ34" s="1727"/>
      <c r="AIR34" s="1727"/>
      <c r="AIS34" s="1727"/>
      <c r="AIT34" s="1727"/>
      <c r="AIU34" s="1727"/>
      <c r="AIV34" s="1727"/>
      <c r="AIW34" s="1727"/>
      <c r="AIX34" s="1727"/>
      <c r="AIY34" s="1727"/>
      <c r="AIZ34" s="1727"/>
      <c r="AJA34" s="1727"/>
      <c r="AJB34" s="1727"/>
      <c r="AJC34" s="1727"/>
      <c r="AJD34" s="1727"/>
      <c r="AJE34" s="1727"/>
      <c r="AJF34" s="1727"/>
      <c r="AJG34" s="1727"/>
      <c r="AJH34" s="1727"/>
      <c r="AJI34" s="1727"/>
      <c r="AJJ34" s="1727"/>
      <c r="AJK34" s="1727"/>
      <c r="AJL34" s="1727"/>
      <c r="AJM34" s="1727"/>
      <c r="AJN34" s="1727"/>
      <c r="AJO34" s="1727"/>
      <c r="AJP34" s="1727"/>
      <c r="AJQ34" s="1727"/>
      <c r="AJR34" s="1727"/>
      <c r="AJS34" s="1727"/>
      <c r="AJT34" s="1727"/>
      <c r="AJU34" s="1727"/>
      <c r="AJV34" s="1727"/>
      <c r="AJW34" s="1727"/>
      <c r="AJX34" s="1727"/>
      <c r="AJY34" s="1727"/>
      <c r="AJZ34" s="1727"/>
      <c r="AKA34" s="1727"/>
      <c r="AKB34" s="1727"/>
      <c r="AKC34" s="1727"/>
      <c r="AKD34" s="1727"/>
      <c r="AKE34" s="1727"/>
      <c r="AKF34" s="1727"/>
      <c r="AKG34" s="1727"/>
      <c r="AKH34" s="1727"/>
      <c r="AKI34" s="1727"/>
      <c r="AKJ34" s="1727"/>
      <c r="AKK34" s="1727"/>
      <c r="AKL34" s="1727"/>
      <c r="AKM34" s="1727"/>
      <c r="AKN34" s="1727"/>
      <c r="AKO34" s="1727"/>
      <c r="AKP34" s="1727"/>
      <c r="AKQ34" s="1727"/>
      <c r="AKR34" s="1727"/>
      <c r="AKS34" s="1727"/>
      <c r="AKT34" s="1727"/>
      <c r="AKU34" s="1727"/>
      <c r="AKV34" s="1727"/>
      <c r="AKW34" s="1727"/>
      <c r="AKX34" s="1727"/>
      <c r="AKY34" s="1727"/>
      <c r="AKZ34" s="1727"/>
      <c r="ALA34" s="1727"/>
      <c r="ALB34" s="1727"/>
      <c r="ALC34" s="1727"/>
      <c r="ALD34" s="1727"/>
      <c r="ALE34" s="1727"/>
      <c r="ALF34" s="1727"/>
      <c r="ALG34" s="1727"/>
      <c r="ALH34" s="1727"/>
      <c r="ALI34" s="1727"/>
      <c r="ALJ34" s="1727"/>
      <c r="ALK34" s="1727"/>
      <c r="ALL34" s="1727"/>
      <c r="ALM34" s="1727"/>
      <c r="ALN34" s="1727"/>
      <c r="ALO34" s="1727"/>
      <c r="ALP34" s="1727"/>
      <c r="ALQ34" s="1727"/>
      <c r="ALR34" s="1727"/>
      <c r="ALS34" s="1727"/>
      <c r="ALT34" s="1727"/>
      <c r="ALU34" s="1727"/>
      <c r="ALV34" s="1727"/>
      <c r="ALW34" s="1727"/>
      <c r="ALX34" s="1727"/>
      <c r="ALY34" s="1727"/>
      <c r="ALZ34" s="1727"/>
      <c r="AMA34" s="1727"/>
      <c r="AMB34" s="1727"/>
      <c r="AMC34" s="1727"/>
      <c r="AMD34" s="1727"/>
      <c r="AME34" s="1727"/>
      <c r="AMF34" s="1727"/>
      <c r="AMG34" s="1727"/>
      <c r="AMH34" s="1727"/>
      <c r="AMI34" s="1727"/>
      <c r="AMJ34" s="1727"/>
      <c r="AMK34" s="1727"/>
    </row>
    <row r="35" spans="1:1025" s="1409" customFormat="1" ht="30" customHeight="1">
      <c r="A35" s="1705" t="s">
        <v>3862</v>
      </c>
      <c r="B35" s="1705" t="s">
        <v>3863</v>
      </c>
      <c r="C35" s="1705" t="s">
        <v>647</v>
      </c>
      <c r="D35" s="1705" t="s">
        <v>4058</v>
      </c>
      <c r="E35" s="1705" t="s">
        <v>4059</v>
      </c>
      <c r="F35" s="1705" t="s">
        <v>4060</v>
      </c>
      <c r="G35" s="1705" t="s">
        <v>4061</v>
      </c>
      <c r="H35" s="1705"/>
      <c r="I35" s="1705"/>
      <c r="J35" s="1705"/>
      <c r="K35" s="1705"/>
      <c r="L35" s="1705"/>
      <c r="M35" s="1705"/>
      <c r="N35" s="1705"/>
      <c r="O35" s="1705"/>
      <c r="P35" s="1705" t="s">
        <v>4093</v>
      </c>
      <c r="Q35" s="1705" t="s">
        <v>4094</v>
      </c>
      <c r="R35" s="1739" t="s">
        <v>459</v>
      </c>
      <c r="S35" s="1705" t="s">
        <v>4085</v>
      </c>
      <c r="T35" s="1709" t="s">
        <v>4095</v>
      </c>
      <c r="U35" s="1705" t="s">
        <v>2504</v>
      </c>
      <c r="V35" s="1705" t="s">
        <v>3940</v>
      </c>
      <c r="W35" s="1705" t="s">
        <v>3901</v>
      </c>
      <c r="X35" s="1705" t="s">
        <v>3874</v>
      </c>
      <c r="Y35" s="1705" t="s">
        <v>3914</v>
      </c>
      <c r="Z35" s="1768">
        <v>1200000</v>
      </c>
      <c r="AA35" s="1705" t="s">
        <v>1146</v>
      </c>
      <c r="AB35" s="1705" t="s">
        <v>4067</v>
      </c>
      <c r="AC35" s="1705" t="s">
        <v>4068</v>
      </c>
      <c r="AD35" s="1705" t="s">
        <v>3906</v>
      </c>
      <c r="AE35" s="1705" t="s">
        <v>138</v>
      </c>
      <c r="AF35" s="1705" t="s">
        <v>3881</v>
      </c>
      <c r="AG35" s="1705"/>
      <c r="AH35" s="1705"/>
      <c r="AI35" s="1705"/>
      <c r="AJ35" s="1705"/>
      <c r="AK35" s="1705"/>
      <c r="AL35" s="1705">
        <v>1</v>
      </c>
      <c r="AM35" s="1705"/>
      <c r="AN35" s="1705"/>
      <c r="AO35" s="1733">
        <v>988000</v>
      </c>
      <c r="AP35" s="1705" t="s">
        <v>4242</v>
      </c>
      <c r="AQ35" s="1705"/>
      <c r="AR35" s="1705"/>
      <c r="AS35" s="1705"/>
      <c r="AT35" s="1705"/>
      <c r="AU35" s="1705"/>
      <c r="AV35" s="1705"/>
      <c r="AW35" s="1705"/>
      <c r="AX35" s="1705"/>
      <c r="AY35" s="1705"/>
      <c r="AZ35" s="1705"/>
      <c r="BA35" s="1705" t="s">
        <v>4021</v>
      </c>
      <c r="BB35" s="1714"/>
      <c r="BC35" s="1714"/>
      <c r="BD35" s="1714"/>
      <c r="BE35" s="1714"/>
      <c r="BF35" s="1714"/>
      <c r="BG35" s="1714"/>
      <c r="BH35" s="1714"/>
      <c r="BI35" s="1714"/>
      <c r="BJ35" s="1714"/>
      <c r="BK35" s="1714"/>
      <c r="BL35" s="1714"/>
      <c r="BM35" s="1714"/>
      <c r="BN35" s="1714"/>
      <c r="BO35" s="1714"/>
      <c r="BP35" s="1714"/>
      <c r="BQ35" s="1714"/>
      <c r="BR35" s="1714"/>
      <c r="BS35" s="1714"/>
      <c r="BT35" s="1714"/>
      <c r="BU35" s="1714"/>
      <c r="BV35" s="1714"/>
      <c r="BW35" s="1714"/>
      <c r="BX35" s="1714"/>
      <c r="BY35" s="1714"/>
      <c r="BZ35" s="1714"/>
      <c r="CA35" s="1714"/>
      <c r="CB35" s="1714"/>
      <c r="CC35" s="1714"/>
      <c r="CD35" s="1714"/>
      <c r="CE35" s="1714"/>
      <c r="CF35" s="1714"/>
      <c r="CG35" s="1714"/>
      <c r="CH35" s="1714"/>
      <c r="CI35" s="1714"/>
      <c r="CJ35" s="1714"/>
      <c r="CK35" s="1714"/>
      <c r="CL35" s="1714"/>
      <c r="CM35" s="1714"/>
      <c r="CN35" s="1714"/>
      <c r="CO35" s="1714"/>
      <c r="CP35" s="1714"/>
      <c r="CQ35" s="1714"/>
      <c r="CR35" s="1714"/>
      <c r="CS35" s="1714"/>
      <c r="CT35" s="1714"/>
      <c r="CU35" s="1714"/>
      <c r="CV35" s="1714"/>
      <c r="CW35" s="1714"/>
      <c r="CX35" s="1714"/>
      <c r="CY35" s="1714"/>
      <c r="CZ35" s="1714"/>
      <c r="DA35" s="1714"/>
      <c r="DB35" s="1714"/>
      <c r="DC35" s="1714"/>
      <c r="DD35" s="1714"/>
      <c r="DE35" s="1714"/>
      <c r="DF35" s="1714"/>
      <c r="DG35" s="1714"/>
      <c r="DH35" s="1714"/>
      <c r="DI35" s="1714"/>
      <c r="DJ35" s="1714"/>
      <c r="DK35" s="1714"/>
      <c r="DL35" s="1714"/>
      <c r="DM35" s="1714"/>
      <c r="DN35" s="1714"/>
      <c r="DO35" s="1714"/>
      <c r="DP35" s="1714"/>
      <c r="DQ35" s="1714"/>
      <c r="DR35" s="1714"/>
      <c r="DS35" s="1714"/>
      <c r="DT35" s="1714"/>
      <c r="DU35" s="1714"/>
      <c r="DV35" s="1714"/>
      <c r="DW35" s="1714"/>
      <c r="DX35" s="1714"/>
      <c r="DY35" s="1714"/>
      <c r="DZ35" s="1714"/>
      <c r="EA35" s="1714"/>
      <c r="EB35" s="1714"/>
      <c r="EC35" s="1714"/>
      <c r="ED35" s="1714"/>
      <c r="EE35" s="1714"/>
      <c r="EF35" s="1714"/>
      <c r="EG35" s="1714"/>
      <c r="EH35" s="1714"/>
      <c r="EI35" s="1714"/>
      <c r="EJ35" s="1714"/>
      <c r="EK35" s="1714"/>
      <c r="EL35" s="1714"/>
      <c r="EM35" s="1714"/>
      <c r="EN35" s="1714"/>
      <c r="EO35" s="1714"/>
      <c r="EP35" s="1714"/>
      <c r="EQ35" s="1714"/>
      <c r="ER35" s="1714"/>
      <c r="ES35" s="1714"/>
      <c r="ET35" s="1714"/>
      <c r="EU35" s="1714"/>
      <c r="EV35" s="1714"/>
      <c r="EW35" s="1714"/>
      <c r="EX35" s="1714"/>
      <c r="EY35" s="1714"/>
      <c r="EZ35" s="1714"/>
      <c r="FA35" s="1714"/>
      <c r="FB35" s="1714"/>
      <c r="FC35" s="1714"/>
      <c r="FD35" s="1714"/>
      <c r="FE35" s="1714"/>
      <c r="FF35" s="1714"/>
      <c r="FG35" s="1714"/>
      <c r="FH35" s="1714"/>
      <c r="FI35" s="1714"/>
      <c r="FJ35" s="1714"/>
      <c r="FK35" s="1714"/>
      <c r="FL35" s="1714"/>
      <c r="FM35" s="1714"/>
      <c r="FN35" s="1714"/>
      <c r="FO35" s="1714"/>
      <c r="FP35" s="1714"/>
      <c r="FQ35" s="1714"/>
      <c r="FR35" s="1714"/>
      <c r="FS35" s="1714"/>
      <c r="FT35" s="1714"/>
      <c r="FU35" s="1714"/>
      <c r="FV35" s="1714"/>
      <c r="FW35" s="1714"/>
      <c r="FX35" s="1714"/>
      <c r="FY35" s="1714"/>
      <c r="FZ35" s="1714"/>
      <c r="GA35" s="1714"/>
      <c r="GB35" s="1714"/>
      <c r="GC35" s="1714"/>
      <c r="GD35" s="1714"/>
      <c r="GE35" s="1714"/>
      <c r="GF35" s="1714"/>
      <c r="GG35" s="1714"/>
      <c r="GH35" s="1714"/>
      <c r="GI35" s="1714"/>
      <c r="GJ35" s="1714"/>
      <c r="GK35" s="1714"/>
      <c r="GL35" s="1714"/>
      <c r="GM35" s="1714"/>
      <c r="GN35" s="1714"/>
      <c r="GO35" s="1714"/>
      <c r="GP35" s="1714"/>
      <c r="GQ35" s="1714"/>
      <c r="GR35" s="1714"/>
      <c r="GS35" s="1714"/>
      <c r="GT35" s="1714"/>
      <c r="GU35" s="1714"/>
      <c r="GV35" s="1714"/>
      <c r="GW35" s="1714"/>
      <c r="GX35" s="1714"/>
      <c r="GY35" s="1714"/>
      <c r="GZ35" s="1714"/>
      <c r="HA35" s="1714"/>
      <c r="HB35" s="1714"/>
      <c r="HC35" s="1714"/>
      <c r="HD35" s="1714"/>
      <c r="HE35" s="1714"/>
      <c r="HF35" s="1714"/>
      <c r="HG35" s="1714"/>
      <c r="HH35" s="1714"/>
      <c r="HI35" s="1714"/>
      <c r="HJ35" s="1714"/>
      <c r="HK35" s="1714"/>
      <c r="HL35" s="1714"/>
      <c r="HM35" s="1714"/>
      <c r="HN35" s="1714"/>
      <c r="HO35" s="1714"/>
      <c r="HP35" s="1714"/>
      <c r="HQ35" s="1714"/>
      <c r="HR35" s="1714"/>
      <c r="HS35" s="1714"/>
      <c r="HT35" s="1714"/>
      <c r="HU35" s="1714"/>
      <c r="HV35" s="1714"/>
      <c r="HW35" s="1714"/>
      <c r="HX35" s="1714"/>
      <c r="HY35" s="1714"/>
      <c r="HZ35" s="1714"/>
      <c r="IA35" s="1714"/>
      <c r="IB35" s="1714"/>
      <c r="IC35" s="1714"/>
      <c r="ID35" s="1714"/>
      <c r="IE35" s="1714"/>
      <c r="IF35" s="1714"/>
      <c r="IG35" s="1714"/>
      <c r="IH35" s="1714"/>
      <c r="II35" s="1714"/>
      <c r="IJ35" s="1714"/>
      <c r="IK35" s="1714"/>
      <c r="IL35" s="1714"/>
      <c r="IM35" s="1714"/>
      <c r="IN35" s="1714"/>
      <c r="IO35" s="1714"/>
      <c r="IP35" s="1714"/>
      <c r="IQ35" s="1714"/>
      <c r="IR35" s="1714"/>
      <c r="IS35" s="1714"/>
      <c r="IT35" s="1714"/>
      <c r="IU35" s="1714"/>
      <c r="IV35" s="1714"/>
      <c r="IW35" s="1714"/>
      <c r="IX35" s="1714"/>
      <c r="IY35" s="1714"/>
      <c r="IZ35" s="1714"/>
      <c r="JA35" s="1714"/>
      <c r="JB35" s="1714"/>
      <c r="JC35" s="1714"/>
      <c r="JD35" s="1714"/>
      <c r="JE35" s="1714"/>
      <c r="JF35" s="1714"/>
      <c r="JG35" s="1714"/>
      <c r="JH35" s="1714"/>
      <c r="JI35" s="1714"/>
      <c r="JJ35" s="1714"/>
      <c r="JK35" s="1714"/>
      <c r="JL35" s="1714"/>
      <c r="JM35" s="1714"/>
      <c r="JN35" s="1714"/>
      <c r="JO35" s="1714"/>
      <c r="JP35" s="1714"/>
      <c r="JQ35" s="1714"/>
      <c r="JR35" s="1714"/>
      <c r="JS35" s="1714"/>
      <c r="JT35" s="1714"/>
      <c r="JU35" s="1714"/>
      <c r="JV35" s="1714"/>
      <c r="JW35" s="1714"/>
      <c r="JX35" s="1714"/>
      <c r="JY35" s="1714"/>
      <c r="JZ35" s="1714"/>
      <c r="KA35" s="1714"/>
      <c r="KB35" s="1714"/>
      <c r="KC35" s="1714"/>
      <c r="KD35" s="1714"/>
      <c r="KE35" s="1714"/>
      <c r="KF35" s="1714"/>
      <c r="KG35" s="1714"/>
      <c r="KH35" s="1714"/>
      <c r="KI35" s="1714"/>
      <c r="KJ35" s="1714"/>
      <c r="KK35" s="1714"/>
      <c r="KL35" s="1714"/>
      <c r="KM35" s="1714"/>
      <c r="KN35" s="1714"/>
      <c r="KO35" s="1714"/>
      <c r="KP35" s="1714"/>
      <c r="KQ35" s="1714"/>
      <c r="KR35" s="1714"/>
      <c r="KS35" s="1714"/>
      <c r="KT35" s="1714"/>
      <c r="KU35" s="1714"/>
      <c r="KV35" s="1714"/>
      <c r="KW35" s="1714"/>
      <c r="KX35" s="1714"/>
      <c r="KY35" s="1714"/>
      <c r="KZ35" s="1714"/>
      <c r="LA35" s="1714"/>
      <c r="LB35" s="1714"/>
      <c r="LC35" s="1714"/>
      <c r="LD35" s="1714"/>
      <c r="LE35" s="1714"/>
      <c r="LF35" s="1714"/>
      <c r="LG35" s="1714"/>
      <c r="LH35" s="1714"/>
      <c r="LI35" s="1714"/>
      <c r="LJ35" s="1714"/>
      <c r="LK35" s="1714"/>
      <c r="LL35" s="1714"/>
      <c r="LM35" s="1714"/>
      <c r="LN35" s="1714"/>
      <c r="LO35" s="1714"/>
      <c r="LP35" s="1714"/>
      <c r="LQ35" s="1714"/>
      <c r="LR35" s="1714"/>
      <c r="LS35" s="1714"/>
      <c r="LT35" s="1714"/>
      <c r="LU35" s="1714"/>
      <c r="LV35" s="1714"/>
      <c r="LW35" s="1714"/>
      <c r="LX35" s="1714"/>
      <c r="LY35" s="1714"/>
      <c r="LZ35" s="1714"/>
      <c r="MA35" s="1714"/>
      <c r="MB35" s="1714"/>
      <c r="MC35" s="1714"/>
      <c r="MD35" s="1714"/>
      <c r="ME35" s="1714"/>
      <c r="MF35" s="1714"/>
      <c r="MG35" s="1714"/>
      <c r="MH35" s="1714"/>
      <c r="MI35" s="1714"/>
      <c r="MJ35" s="1714"/>
      <c r="MK35" s="1714"/>
      <c r="ML35" s="1714"/>
      <c r="MM35" s="1714"/>
      <c r="MN35" s="1714"/>
      <c r="MO35" s="1714"/>
      <c r="MP35" s="1714"/>
      <c r="MQ35" s="1714"/>
      <c r="MR35" s="1714"/>
      <c r="MS35" s="1714"/>
      <c r="MT35" s="1714"/>
      <c r="MU35" s="1714"/>
      <c r="MV35" s="1714"/>
      <c r="MW35" s="1714"/>
      <c r="MX35" s="1714"/>
      <c r="MY35" s="1714"/>
      <c r="MZ35" s="1714"/>
      <c r="NA35" s="1714"/>
      <c r="NB35" s="1714"/>
      <c r="NC35" s="1714"/>
      <c r="ND35" s="1714"/>
      <c r="NE35" s="1714"/>
      <c r="NF35" s="1714"/>
      <c r="NG35" s="1714"/>
      <c r="NH35" s="1714"/>
      <c r="NI35" s="1714"/>
      <c r="NJ35" s="1714"/>
      <c r="NK35" s="1714"/>
      <c r="NL35" s="1714"/>
      <c r="NM35" s="1714"/>
      <c r="NN35" s="1714"/>
      <c r="NO35" s="1714"/>
      <c r="NP35" s="1714"/>
      <c r="NQ35" s="1714"/>
      <c r="NR35" s="1714"/>
      <c r="NS35" s="1714"/>
      <c r="NT35" s="1714"/>
      <c r="NU35" s="1714"/>
      <c r="NV35" s="1714"/>
      <c r="NW35" s="1714"/>
      <c r="NX35" s="1714"/>
      <c r="NY35" s="1714"/>
      <c r="NZ35" s="1714"/>
      <c r="OA35" s="1714"/>
      <c r="OB35" s="1714"/>
      <c r="OC35" s="1714"/>
      <c r="OD35" s="1714"/>
      <c r="OE35" s="1714"/>
      <c r="OF35" s="1714"/>
      <c r="OG35" s="1714"/>
      <c r="OH35" s="1714"/>
      <c r="OI35" s="1714"/>
      <c r="OJ35" s="1714"/>
      <c r="OK35" s="1714"/>
      <c r="OL35" s="1714"/>
      <c r="OM35" s="1714"/>
      <c r="ON35" s="1714"/>
      <c r="OO35" s="1714"/>
      <c r="OP35" s="1714"/>
      <c r="OQ35" s="1714"/>
      <c r="OR35" s="1714"/>
      <c r="OS35" s="1714"/>
      <c r="OT35" s="1714"/>
      <c r="OU35" s="1714"/>
      <c r="OV35" s="1714"/>
      <c r="OW35" s="1714"/>
      <c r="OX35" s="1714"/>
      <c r="OY35" s="1714"/>
      <c r="OZ35" s="1714"/>
      <c r="PA35" s="1714"/>
      <c r="PB35" s="1714"/>
      <c r="PC35" s="1714"/>
      <c r="PD35" s="1714"/>
      <c r="PE35" s="1714"/>
      <c r="PF35" s="1714"/>
      <c r="PG35" s="1714"/>
      <c r="PH35" s="1714"/>
      <c r="PI35" s="1714"/>
      <c r="PJ35" s="1714"/>
      <c r="PK35" s="1714"/>
      <c r="PL35" s="1714"/>
      <c r="PM35" s="1714"/>
      <c r="PN35" s="1714"/>
      <c r="PO35" s="1714"/>
      <c r="PP35" s="1714"/>
      <c r="PQ35" s="1714"/>
      <c r="PR35" s="1714"/>
      <c r="PS35" s="1714"/>
      <c r="PT35" s="1714"/>
      <c r="PU35" s="1714"/>
      <c r="PV35" s="1714"/>
      <c r="PW35" s="1714"/>
      <c r="PX35" s="1714"/>
      <c r="PY35" s="1714"/>
      <c r="PZ35" s="1714"/>
      <c r="QA35" s="1714"/>
      <c r="QB35" s="1714"/>
      <c r="QC35" s="1714"/>
      <c r="QD35" s="1714"/>
      <c r="QE35" s="1714"/>
      <c r="QF35" s="1714"/>
      <c r="QG35" s="1714"/>
      <c r="QH35" s="1714"/>
      <c r="QI35" s="1714"/>
      <c r="QJ35" s="1714"/>
      <c r="QK35" s="1714"/>
      <c r="QL35" s="1714"/>
      <c r="QM35" s="1714"/>
      <c r="QN35" s="1714"/>
      <c r="QO35" s="1714"/>
      <c r="QP35" s="1714"/>
      <c r="QQ35" s="1714"/>
      <c r="QR35" s="1714"/>
      <c r="QS35" s="1714"/>
      <c r="QT35" s="1714"/>
      <c r="QU35" s="1714"/>
      <c r="QV35" s="1714"/>
      <c r="QW35" s="1714"/>
      <c r="QX35" s="1714"/>
      <c r="QY35" s="1714"/>
      <c r="QZ35" s="1714"/>
      <c r="RA35" s="1714"/>
      <c r="RB35" s="1714"/>
      <c r="RC35" s="1714"/>
      <c r="RD35" s="1714"/>
      <c r="RE35" s="1714"/>
      <c r="RF35" s="1714"/>
      <c r="RG35" s="1714"/>
      <c r="RH35" s="1714"/>
      <c r="RI35" s="1714"/>
      <c r="RJ35" s="1714"/>
      <c r="RK35" s="1714"/>
      <c r="RL35" s="1714"/>
      <c r="RM35" s="1714"/>
      <c r="RN35" s="1714"/>
      <c r="RO35" s="1714"/>
      <c r="RP35" s="1714"/>
      <c r="RQ35" s="1714"/>
      <c r="RR35" s="1714"/>
      <c r="RS35" s="1714"/>
      <c r="RT35" s="1714"/>
      <c r="RU35" s="1714"/>
      <c r="RV35" s="1714"/>
      <c r="RW35" s="1714"/>
      <c r="RX35" s="1714"/>
      <c r="RY35" s="1714"/>
      <c r="RZ35" s="1714"/>
      <c r="SA35" s="1714"/>
      <c r="SB35" s="1714"/>
      <c r="SC35" s="1714"/>
      <c r="SD35" s="1714"/>
      <c r="SE35" s="1714"/>
      <c r="SF35" s="1714"/>
      <c r="SG35" s="1714"/>
      <c r="SH35" s="1714"/>
      <c r="SI35" s="1714"/>
      <c r="SJ35" s="1714"/>
      <c r="SK35" s="1714"/>
      <c r="SL35" s="1714"/>
      <c r="SM35" s="1714"/>
      <c r="SN35" s="1714"/>
      <c r="SO35" s="1714"/>
      <c r="SP35" s="1714"/>
      <c r="SQ35" s="1714"/>
      <c r="SR35" s="1714"/>
      <c r="SS35" s="1714"/>
      <c r="ST35" s="1714"/>
      <c r="SU35" s="1714"/>
      <c r="SV35" s="1714"/>
      <c r="SW35" s="1714"/>
      <c r="SX35" s="1714"/>
      <c r="SY35" s="1714"/>
      <c r="SZ35" s="1714"/>
      <c r="TA35" s="1714"/>
      <c r="TB35" s="1714"/>
      <c r="TC35" s="1714"/>
      <c r="TD35" s="1714"/>
      <c r="TE35" s="1714"/>
      <c r="TF35" s="1714"/>
      <c r="TG35" s="1714"/>
      <c r="TH35" s="1714"/>
      <c r="TI35" s="1714"/>
      <c r="TJ35" s="1714"/>
      <c r="TK35" s="1714"/>
      <c r="TL35" s="1714"/>
      <c r="TM35" s="1714"/>
      <c r="TN35" s="1714"/>
      <c r="TO35" s="1714"/>
      <c r="TP35" s="1714"/>
      <c r="TQ35" s="1714"/>
      <c r="TR35" s="1714"/>
      <c r="TS35" s="1714"/>
      <c r="TT35" s="1714"/>
      <c r="TU35" s="1714"/>
      <c r="TV35" s="1714"/>
      <c r="TW35" s="1714"/>
      <c r="TX35" s="1714"/>
      <c r="TY35" s="1714"/>
      <c r="TZ35" s="1714"/>
      <c r="UA35" s="1714"/>
      <c r="UB35" s="1714"/>
      <c r="UC35" s="1714"/>
      <c r="UD35" s="1714"/>
      <c r="UE35" s="1714"/>
      <c r="UF35" s="1714"/>
      <c r="UG35" s="1714"/>
      <c r="UH35" s="1714"/>
      <c r="UI35" s="1714"/>
      <c r="UJ35" s="1714"/>
      <c r="UK35" s="1714"/>
      <c r="UL35" s="1714"/>
      <c r="UM35" s="1714"/>
      <c r="UN35" s="1714"/>
      <c r="UO35" s="1714"/>
      <c r="UP35" s="1714"/>
      <c r="UQ35" s="1714"/>
      <c r="UR35" s="1714"/>
      <c r="US35" s="1714"/>
      <c r="UT35" s="1714"/>
      <c r="UU35" s="1714"/>
      <c r="UV35" s="1714"/>
      <c r="UW35" s="1714"/>
      <c r="UX35" s="1714"/>
      <c r="UY35" s="1714"/>
      <c r="UZ35" s="1714"/>
      <c r="VA35" s="1714"/>
      <c r="VB35" s="1714"/>
      <c r="VC35" s="1714"/>
      <c r="VD35" s="1714"/>
      <c r="VE35" s="1714"/>
      <c r="VF35" s="1714"/>
      <c r="VG35" s="1714"/>
      <c r="VH35" s="1714"/>
      <c r="VI35" s="1714"/>
      <c r="VJ35" s="1714"/>
      <c r="VK35" s="1714"/>
      <c r="VL35" s="1714"/>
      <c r="VM35" s="1714"/>
      <c r="VN35" s="1714"/>
      <c r="VO35" s="1714"/>
      <c r="VP35" s="1714"/>
      <c r="VQ35" s="1714"/>
      <c r="VR35" s="1714"/>
      <c r="VS35" s="1714"/>
      <c r="VT35" s="1714"/>
      <c r="VU35" s="1714"/>
      <c r="VV35" s="1714"/>
      <c r="VW35" s="1714"/>
      <c r="VX35" s="1714"/>
      <c r="VY35" s="1714"/>
      <c r="VZ35" s="1714"/>
      <c r="WA35" s="1714"/>
      <c r="WB35" s="1714"/>
      <c r="WC35" s="1714"/>
      <c r="WD35" s="1714"/>
      <c r="WE35" s="1714"/>
      <c r="WF35" s="1714"/>
      <c r="WG35" s="1714"/>
      <c r="WH35" s="1714"/>
      <c r="WI35" s="1714"/>
      <c r="WJ35" s="1714"/>
      <c r="WK35" s="1714"/>
      <c r="WL35" s="1714"/>
      <c r="WM35" s="1714"/>
      <c r="WN35" s="1714"/>
      <c r="WO35" s="1714"/>
      <c r="WP35" s="1714"/>
      <c r="WQ35" s="1714"/>
      <c r="WR35" s="1714"/>
      <c r="WS35" s="1714"/>
      <c r="WT35" s="1714"/>
      <c r="WU35" s="1714"/>
      <c r="WV35" s="1714"/>
      <c r="WW35" s="1714"/>
      <c r="WX35" s="1714"/>
      <c r="WY35" s="1714"/>
      <c r="WZ35" s="1714"/>
      <c r="XA35" s="1714"/>
      <c r="XB35" s="1714"/>
      <c r="XC35" s="1714"/>
      <c r="XD35" s="1714"/>
      <c r="XE35" s="1714"/>
      <c r="XF35" s="1714"/>
      <c r="XG35" s="1714"/>
      <c r="XH35" s="1714"/>
      <c r="XI35" s="1714"/>
      <c r="XJ35" s="1714"/>
      <c r="XK35" s="1714"/>
      <c r="XL35" s="1714"/>
      <c r="XM35" s="1714"/>
      <c r="XN35" s="1714"/>
      <c r="XO35" s="1714"/>
      <c r="XP35" s="1714"/>
      <c r="XQ35" s="1714"/>
      <c r="XR35" s="1714"/>
      <c r="XS35" s="1714"/>
      <c r="XT35" s="1714"/>
      <c r="XU35" s="1714"/>
      <c r="XV35" s="1714"/>
      <c r="XW35" s="1714"/>
      <c r="XX35" s="1714"/>
      <c r="XY35" s="1714"/>
      <c r="XZ35" s="1714"/>
      <c r="YA35" s="1714"/>
      <c r="YB35" s="1714"/>
      <c r="YC35" s="1714"/>
      <c r="YD35" s="1714"/>
      <c r="YE35" s="1714"/>
      <c r="YF35" s="1714"/>
      <c r="YG35" s="1714"/>
      <c r="YH35" s="1714"/>
      <c r="YI35" s="1714"/>
      <c r="YJ35" s="1714"/>
      <c r="YK35" s="1714"/>
      <c r="YL35" s="1714"/>
      <c r="YM35" s="1714"/>
      <c r="YN35" s="1714"/>
      <c r="YO35" s="1714"/>
      <c r="YP35" s="1714"/>
      <c r="YQ35" s="1714"/>
      <c r="YR35" s="1714"/>
      <c r="YS35" s="1714"/>
      <c r="YT35" s="1714"/>
      <c r="YU35" s="1714"/>
      <c r="YV35" s="1714"/>
      <c r="YW35" s="1714"/>
      <c r="YX35" s="1714"/>
      <c r="YY35" s="1714"/>
      <c r="YZ35" s="1714"/>
      <c r="ZA35" s="1714"/>
      <c r="ZB35" s="1714"/>
      <c r="ZC35" s="1714"/>
      <c r="ZD35" s="1714"/>
      <c r="ZE35" s="1714"/>
      <c r="ZF35" s="1714"/>
      <c r="ZG35" s="1714"/>
      <c r="ZH35" s="1714"/>
      <c r="ZI35" s="1714"/>
      <c r="ZJ35" s="1714"/>
      <c r="ZK35" s="1714"/>
      <c r="ZL35" s="1714"/>
      <c r="ZM35" s="1714"/>
      <c r="ZN35" s="1714"/>
      <c r="ZO35" s="1714"/>
      <c r="ZP35" s="1714"/>
      <c r="ZQ35" s="1714"/>
      <c r="ZR35" s="1714"/>
      <c r="ZS35" s="1714"/>
      <c r="ZT35" s="1714"/>
      <c r="ZU35" s="1714"/>
      <c r="ZV35" s="1714"/>
      <c r="ZW35" s="1714"/>
      <c r="ZX35" s="1714"/>
      <c r="ZY35" s="1714"/>
      <c r="ZZ35" s="1714"/>
      <c r="AAA35" s="1714"/>
      <c r="AAB35" s="1714"/>
      <c r="AAC35" s="1714"/>
      <c r="AAD35" s="1714"/>
      <c r="AAE35" s="1714"/>
      <c r="AAF35" s="1714"/>
      <c r="AAG35" s="1714"/>
      <c r="AAH35" s="1714"/>
      <c r="AAI35" s="1714"/>
      <c r="AAJ35" s="1714"/>
      <c r="AAK35" s="1714"/>
      <c r="AAL35" s="1714"/>
      <c r="AAM35" s="1714"/>
      <c r="AAN35" s="1714"/>
      <c r="AAO35" s="1714"/>
      <c r="AAP35" s="1714"/>
      <c r="AAQ35" s="1714"/>
      <c r="AAR35" s="1714"/>
      <c r="AAS35" s="1714"/>
      <c r="AAT35" s="1714"/>
      <c r="AAU35" s="1714"/>
      <c r="AAV35" s="1714"/>
      <c r="AAW35" s="1714"/>
      <c r="AAX35" s="1714"/>
      <c r="AAY35" s="1714"/>
      <c r="AAZ35" s="1714"/>
      <c r="ABA35" s="1714"/>
      <c r="ABB35" s="1714"/>
      <c r="ABC35" s="1714"/>
      <c r="ABD35" s="1714"/>
      <c r="ABE35" s="1714"/>
      <c r="ABF35" s="1714"/>
      <c r="ABG35" s="1714"/>
      <c r="ABH35" s="1714"/>
      <c r="ABI35" s="1714"/>
      <c r="ABJ35" s="1714"/>
      <c r="ABK35" s="1714"/>
      <c r="ABL35" s="1714"/>
      <c r="ABM35" s="1714"/>
      <c r="ABN35" s="1714"/>
      <c r="ABO35" s="1714"/>
      <c r="ABP35" s="1714"/>
      <c r="ABQ35" s="1714"/>
      <c r="ABR35" s="1714"/>
      <c r="ABS35" s="1714"/>
      <c r="ABT35" s="1714"/>
      <c r="ABU35" s="1714"/>
      <c r="ABV35" s="1714"/>
      <c r="ABW35" s="1714"/>
      <c r="ABX35" s="1714"/>
      <c r="ABY35" s="1714"/>
      <c r="ABZ35" s="1714"/>
      <c r="ACA35" s="1714"/>
      <c r="ACB35" s="1714"/>
      <c r="ACC35" s="1714"/>
      <c r="ACD35" s="1714"/>
      <c r="ACE35" s="1714"/>
      <c r="ACF35" s="1714"/>
      <c r="ACG35" s="1714"/>
      <c r="ACH35" s="1714"/>
      <c r="ACI35" s="1714"/>
      <c r="ACJ35" s="1714"/>
      <c r="ACK35" s="1714"/>
      <c r="ACL35" s="1714"/>
      <c r="ACM35" s="1714"/>
      <c r="ACN35" s="1714"/>
      <c r="ACO35" s="1714"/>
      <c r="ACP35" s="1714"/>
      <c r="ACQ35" s="1714"/>
      <c r="ACR35" s="1714"/>
      <c r="ACS35" s="1714"/>
      <c r="ACT35" s="1714"/>
      <c r="ACU35" s="1714"/>
      <c r="ACV35" s="1714"/>
      <c r="ACW35" s="1714"/>
      <c r="ACX35" s="1714"/>
      <c r="ACY35" s="1714"/>
      <c r="ACZ35" s="1714"/>
      <c r="ADA35" s="1714"/>
      <c r="ADB35" s="1714"/>
      <c r="ADC35" s="1714"/>
      <c r="ADD35" s="1714"/>
      <c r="ADE35" s="1714"/>
      <c r="ADF35" s="1714"/>
      <c r="ADG35" s="1714"/>
      <c r="ADH35" s="1714"/>
      <c r="ADI35" s="1714"/>
      <c r="ADJ35" s="1714"/>
      <c r="ADK35" s="1714"/>
      <c r="ADL35" s="1714"/>
      <c r="ADM35" s="1714"/>
      <c r="ADN35" s="1714"/>
      <c r="ADO35" s="1714"/>
      <c r="ADP35" s="1714"/>
      <c r="ADQ35" s="1714"/>
      <c r="ADR35" s="1714"/>
      <c r="ADS35" s="1714"/>
      <c r="ADT35" s="1714"/>
      <c r="ADU35" s="1714"/>
      <c r="ADV35" s="1714"/>
      <c r="ADW35" s="1714"/>
      <c r="ADX35" s="1714"/>
      <c r="ADY35" s="1714"/>
      <c r="ADZ35" s="1714"/>
      <c r="AEA35" s="1714"/>
      <c r="AEB35" s="1714"/>
      <c r="AEC35" s="1714"/>
      <c r="AED35" s="1714"/>
      <c r="AEE35" s="1714"/>
      <c r="AEF35" s="1714"/>
      <c r="AEG35" s="1714"/>
      <c r="AEH35" s="1714"/>
      <c r="AEI35" s="1714"/>
      <c r="AEJ35" s="1714"/>
      <c r="AEK35" s="1714"/>
      <c r="AEL35" s="1714"/>
      <c r="AEM35" s="1714"/>
      <c r="AEN35" s="1714"/>
      <c r="AEO35" s="1714"/>
      <c r="AEP35" s="1714"/>
      <c r="AEQ35" s="1714"/>
      <c r="AER35" s="1714"/>
      <c r="AES35" s="1714"/>
      <c r="AET35" s="1714"/>
      <c r="AEU35" s="1714"/>
      <c r="AEV35" s="1714"/>
      <c r="AEW35" s="1714"/>
      <c r="AEX35" s="1714"/>
      <c r="AEY35" s="1714"/>
      <c r="AEZ35" s="1714"/>
      <c r="AFA35" s="1714"/>
      <c r="AFB35" s="1714"/>
      <c r="AFC35" s="1714"/>
      <c r="AFD35" s="1714"/>
      <c r="AFE35" s="1714"/>
      <c r="AFF35" s="1714"/>
      <c r="AFG35" s="1714"/>
      <c r="AFH35" s="1714"/>
      <c r="AFI35" s="1714"/>
      <c r="AFJ35" s="1714"/>
      <c r="AFK35" s="1714"/>
      <c r="AFL35" s="1714"/>
      <c r="AFM35" s="1714"/>
      <c r="AFN35" s="1714"/>
      <c r="AFO35" s="1714"/>
      <c r="AFP35" s="1714"/>
      <c r="AFQ35" s="1714"/>
      <c r="AFR35" s="1714"/>
      <c r="AFS35" s="1714"/>
      <c r="AFT35" s="1714"/>
      <c r="AFU35" s="1714"/>
      <c r="AFV35" s="1714"/>
      <c r="AFW35" s="1714"/>
      <c r="AFX35" s="1714"/>
      <c r="AFY35" s="1714"/>
      <c r="AFZ35" s="1714"/>
      <c r="AGA35" s="1714"/>
      <c r="AGB35" s="1714"/>
      <c r="AGC35" s="1714"/>
      <c r="AGD35" s="1714"/>
      <c r="AGE35" s="1714"/>
      <c r="AGF35" s="1714"/>
      <c r="AGG35" s="1714"/>
      <c r="AGH35" s="1714"/>
      <c r="AGI35" s="1714"/>
      <c r="AGJ35" s="1714"/>
      <c r="AGK35" s="1714"/>
      <c r="AGL35" s="1714"/>
      <c r="AGM35" s="1714"/>
      <c r="AGN35" s="1714"/>
      <c r="AGO35" s="1714"/>
      <c r="AGP35" s="1714"/>
      <c r="AGQ35" s="1714"/>
      <c r="AGR35" s="1714"/>
      <c r="AGS35" s="1714"/>
      <c r="AGT35" s="1714"/>
      <c r="AGU35" s="1714"/>
      <c r="AGV35" s="1714"/>
      <c r="AGW35" s="1714"/>
      <c r="AGX35" s="1714"/>
      <c r="AGY35" s="1714"/>
      <c r="AGZ35" s="1714"/>
      <c r="AHA35" s="1714"/>
      <c r="AHB35" s="1714"/>
      <c r="AHC35" s="1714"/>
      <c r="AHD35" s="1714"/>
      <c r="AHE35" s="1714"/>
      <c r="AHF35" s="1714"/>
      <c r="AHG35" s="1714"/>
      <c r="AHH35" s="1714"/>
      <c r="AHI35" s="1714"/>
      <c r="AHJ35" s="1714"/>
      <c r="AHK35" s="1714"/>
      <c r="AHL35" s="1714"/>
      <c r="AHM35" s="1714"/>
      <c r="AHN35" s="1714"/>
      <c r="AHO35" s="1714"/>
      <c r="AHP35" s="1714"/>
      <c r="AHQ35" s="1714"/>
      <c r="AHR35" s="1714"/>
      <c r="AHS35" s="1714"/>
      <c r="AHT35" s="1714"/>
      <c r="AHU35" s="1714"/>
      <c r="AHV35" s="1714"/>
      <c r="AHW35" s="1714"/>
      <c r="AHX35" s="1714"/>
      <c r="AHY35" s="1714"/>
      <c r="AHZ35" s="1714"/>
      <c r="AIA35" s="1714"/>
      <c r="AIB35" s="1714"/>
      <c r="AIC35" s="1714"/>
      <c r="AID35" s="1714"/>
      <c r="AIE35" s="1714"/>
      <c r="AIF35" s="1714"/>
      <c r="AIG35" s="1714"/>
      <c r="AIH35" s="1714"/>
      <c r="AII35" s="1714"/>
      <c r="AIJ35" s="1714"/>
      <c r="AIK35" s="1714"/>
      <c r="AIL35" s="1714"/>
      <c r="AIM35" s="1714"/>
      <c r="AIN35" s="1714"/>
      <c r="AIO35" s="1714"/>
      <c r="AIP35" s="1714"/>
      <c r="AIQ35" s="1714"/>
      <c r="AIR35" s="1714"/>
      <c r="AIS35" s="1714"/>
      <c r="AIT35" s="1714"/>
      <c r="AIU35" s="1714"/>
      <c r="AIV35" s="1714"/>
      <c r="AIW35" s="1714"/>
      <c r="AIX35" s="1714"/>
      <c r="AIY35" s="1714"/>
      <c r="AIZ35" s="1714"/>
      <c r="AJA35" s="1714"/>
      <c r="AJB35" s="1714"/>
      <c r="AJC35" s="1714"/>
      <c r="AJD35" s="1714"/>
      <c r="AJE35" s="1714"/>
      <c r="AJF35" s="1714"/>
      <c r="AJG35" s="1714"/>
      <c r="AJH35" s="1714"/>
      <c r="AJI35" s="1714"/>
      <c r="AJJ35" s="1714"/>
      <c r="AJK35" s="1714"/>
      <c r="AJL35" s="1714"/>
      <c r="AJM35" s="1714"/>
      <c r="AJN35" s="1714"/>
      <c r="AJO35" s="1714"/>
      <c r="AJP35" s="1714"/>
      <c r="AJQ35" s="1714"/>
      <c r="AJR35" s="1714"/>
      <c r="AJS35" s="1714"/>
      <c r="AJT35" s="1714"/>
      <c r="AJU35" s="1714"/>
      <c r="AJV35" s="1714"/>
      <c r="AJW35" s="1714"/>
      <c r="AJX35" s="1714"/>
      <c r="AJY35" s="1714"/>
      <c r="AJZ35" s="1714"/>
      <c r="AKA35" s="1714"/>
      <c r="AKB35" s="1714"/>
      <c r="AKC35" s="1714"/>
      <c r="AKD35" s="1714"/>
      <c r="AKE35" s="1714"/>
      <c r="AKF35" s="1714"/>
      <c r="AKG35" s="1714"/>
      <c r="AKH35" s="1714"/>
      <c r="AKI35" s="1714"/>
      <c r="AKJ35" s="1714"/>
      <c r="AKK35" s="1714"/>
      <c r="AKL35" s="1714"/>
      <c r="AKM35" s="1714"/>
      <c r="AKN35" s="1714"/>
      <c r="AKO35" s="1714"/>
      <c r="AKP35" s="1714"/>
      <c r="AKQ35" s="1714"/>
      <c r="AKR35" s="1714"/>
      <c r="AKS35" s="1714"/>
      <c r="AKT35" s="1714"/>
      <c r="AKU35" s="1714"/>
      <c r="AKV35" s="1714"/>
      <c r="AKW35" s="1714"/>
      <c r="AKX35" s="1714"/>
      <c r="AKY35" s="1714"/>
      <c r="AKZ35" s="1714"/>
      <c r="ALA35" s="1714"/>
      <c r="ALB35" s="1714"/>
      <c r="ALC35" s="1714"/>
      <c r="ALD35" s="1714"/>
      <c r="ALE35" s="1714"/>
      <c r="ALF35" s="1714"/>
      <c r="ALG35" s="1714"/>
      <c r="ALH35" s="1714"/>
      <c r="ALI35" s="1714"/>
      <c r="ALJ35" s="1714"/>
      <c r="ALK35" s="1714"/>
      <c r="ALL35" s="1714"/>
      <c r="ALM35" s="1714"/>
      <c r="ALN35" s="1714"/>
      <c r="ALO35" s="1714"/>
      <c r="ALP35" s="1714"/>
      <c r="ALQ35" s="1714"/>
      <c r="ALR35" s="1714"/>
      <c r="ALS35" s="1714"/>
      <c r="ALT35" s="1714"/>
      <c r="ALU35" s="1714"/>
      <c r="ALV35" s="1714"/>
      <c r="ALW35" s="1714"/>
      <c r="ALX35" s="1714"/>
      <c r="ALY35" s="1714"/>
      <c r="ALZ35" s="1714"/>
      <c r="AMA35" s="1714"/>
      <c r="AMB35" s="1714"/>
      <c r="AMC35" s="1714"/>
      <c r="AMD35" s="1714"/>
      <c r="AME35" s="1714"/>
      <c r="AMF35" s="1714"/>
      <c r="AMG35" s="1714"/>
      <c r="AMH35" s="1714"/>
      <c r="AMI35" s="1714"/>
      <c r="AMJ35" s="1714"/>
      <c r="AMK35" s="1714"/>
    </row>
    <row r="36" spans="1:1025" s="1409" customFormat="1" ht="30" customHeight="1">
      <c r="A36" s="1705" t="s">
        <v>3862</v>
      </c>
      <c r="B36" s="1705" t="s">
        <v>3863</v>
      </c>
      <c r="C36" s="1705" t="s">
        <v>647</v>
      </c>
      <c r="D36" s="1705" t="s">
        <v>4058</v>
      </c>
      <c r="E36" s="1705" t="s">
        <v>4059</v>
      </c>
      <c r="F36" s="1705" t="s">
        <v>4060</v>
      </c>
      <c r="G36" s="1705" t="s">
        <v>4061</v>
      </c>
      <c r="H36" s="1705"/>
      <c r="I36" s="1705"/>
      <c r="J36" s="1705"/>
      <c r="K36" s="1705"/>
      <c r="L36" s="1705"/>
      <c r="M36" s="1705"/>
      <c r="N36" s="1705"/>
      <c r="O36" s="1705"/>
      <c r="P36" s="1705" t="s">
        <v>4097</v>
      </c>
      <c r="Q36" s="1705" t="s">
        <v>4098</v>
      </c>
      <c r="R36" s="1739" t="s">
        <v>459</v>
      </c>
      <c r="S36" s="1705" t="s">
        <v>4085</v>
      </c>
      <c r="T36" s="1709" t="s">
        <v>4099</v>
      </c>
      <c r="U36" s="1705" t="s">
        <v>2504</v>
      </c>
      <c r="V36" s="1705" t="s">
        <v>3940</v>
      </c>
      <c r="W36" s="1705" t="s">
        <v>3901</v>
      </c>
      <c r="X36" s="1705" t="s">
        <v>3874</v>
      </c>
      <c r="Y36" s="1705" t="s">
        <v>3914</v>
      </c>
      <c r="Z36" s="1768">
        <v>1200000</v>
      </c>
      <c r="AA36" s="1705" t="s">
        <v>1146</v>
      </c>
      <c r="AB36" s="1705" t="s">
        <v>4067</v>
      </c>
      <c r="AC36" s="1705" t="s">
        <v>4068</v>
      </c>
      <c r="AD36" s="1705" t="s">
        <v>3906</v>
      </c>
      <c r="AE36" s="1705" t="s">
        <v>138</v>
      </c>
      <c r="AF36" s="1705" t="s">
        <v>3881</v>
      </c>
      <c r="AG36" s="1705"/>
      <c r="AH36" s="1705"/>
      <c r="AI36" s="1705"/>
      <c r="AJ36" s="1705"/>
      <c r="AK36" s="1705"/>
      <c r="AL36" s="1705">
        <v>1</v>
      </c>
      <c r="AM36" s="1705"/>
      <c r="AN36" s="1705"/>
      <c r="AO36" s="1733">
        <v>988000</v>
      </c>
      <c r="AP36" s="1705" t="s">
        <v>4242</v>
      </c>
      <c r="AQ36" s="1705"/>
      <c r="AR36" s="1705"/>
      <c r="AS36" s="1705"/>
      <c r="AT36" s="1705"/>
      <c r="AU36" s="1705"/>
      <c r="AV36" s="1705"/>
      <c r="AW36" s="1705"/>
      <c r="AX36" s="1705"/>
      <c r="AY36" s="1705"/>
      <c r="AZ36" s="1705"/>
      <c r="BA36" s="1705" t="s">
        <v>3891</v>
      </c>
      <c r="BB36" s="1714"/>
      <c r="BC36" s="1714"/>
      <c r="BD36" s="1714"/>
      <c r="BE36" s="1714"/>
      <c r="BF36" s="1714"/>
      <c r="BG36" s="1714"/>
      <c r="BH36" s="1714"/>
      <c r="BI36" s="1714"/>
      <c r="BJ36" s="1714"/>
      <c r="BK36" s="1714"/>
      <c r="BL36" s="1714"/>
      <c r="BM36" s="1714"/>
      <c r="BN36" s="1714"/>
      <c r="BO36" s="1714"/>
      <c r="BP36" s="1714"/>
      <c r="BQ36" s="1714"/>
      <c r="BR36" s="1714"/>
      <c r="BS36" s="1714"/>
      <c r="BT36" s="1714"/>
      <c r="BU36" s="1714"/>
      <c r="BV36" s="1714"/>
      <c r="BW36" s="1714"/>
      <c r="BX36" s="1714"/>
      <c r="BY36" s="1714"/>
      <c r="BZ36" s="1714"/>
      <c r="CA36" s="1714"/>
      <c r="CB36" s="1714"/>
      <c r="CC36" s="1714"/>
      <c r="CD36" s="1714"/>
      <c r="CE36" s="1714"/>
      <c r="CF36" s="1714"/>
      <c r="CG36" s="1714"/>
      <c r="CH36" s="1714"/>
      <c r="CI36" s="1714"/>
      <c r="CJ36" s="1714"/>
      <c r="CK36" s="1714"/>
      <c r="CL36" s="1714"/>
      <c r="CM36" s="1714"/>
      <c r="CN36" s="1714"/>
      <c r="CO36" s="1714"/>
      <c r="CP36" s="1714"/>
      <c r="CQ36" s="1714"/>
      <c r="CR36" s="1714"/>
      <c r="CS36" s="1714"/>
      <c r="CT36" s="1714"/>
      <c r="CU36" s="1714"/>
      <c r="CV36" s="1714"/>
      <c r="CW36" s="1714"/>
      <c r="CX36" s="1714"/>
      <c r="CY36" s="1714"/>
      <c r="CZ36" s="1714"/>
      <c r="DA36" s="1714"/>
      <c r="DB36" s="1714"/>
      <c r="DC36" s="1714"/>
      <c r="DD36" s="1714"/>
      <c r="DE36" s="1714"/>
      <c r="DF36" s="1714"/>
      <c r="DG36" s="1714"/>
      <c r="DH36" s="1714"/>
      <c r="DI36" s="1714"/>
      <c r="DJ36" s="1714"/>
      <c r="DK36" s="1714"/>
      <c r="DL36" s="1714"/>
      <c r="DM36" s="1714"/>
      <c r="DN36" s="1714"/>
      <c r="DO36" s="1714"/>
      <c r="DP36" s="1714"/>
      <c r="DQ36" s="1714"/>
      <c r="DR36" s="1714"/>
      <c r="DS36" s="1714"/>
      <c r="DT36" s="1714"/>
      <c r="DU36" s="1714"/>
      <c r="DV36" s="1714"/>
      <c r="DW36" s="1714"/>
      <c r="DX36" s="1714"/>
      <c r="DY36" s="1714"/>
      <c r="DZ36" s="1714"/>
      <c r="EA36" s="1714"/>
      <c r="EB36" s="1714"/>
      <c r="EC36" s="1714"/>
      <c r="ED36" s="1714"/>
      <c r="EE36" s="1714"/>
      <c r="EF36" s="1714"/>
      <c r="EG36" s="1714"/>
      <c r="EH36" s="1714"/>
      <c r="EI36" s="1714"/>
      <c r="EJ36" s="1714"/>
      <c r="EK36" s="1714"/>
      <c r="EL36" s="1714"/>
      <c r="EM36" s="1714"/>
      <c r="EN36" s="1714"/>
      <c r="EO36" s="1714"/>
      <c r="EP36" s="1714"/>
      <c r="EQ36" s="1714"/>
      <c r="ER36" s="1714"/>
      <c r="ES36" s="1714"/>
      <c r="ET36" s="1714"/>
      <c r="EU36" s="1714"/>
      <c r="EV36" s="1714"/>
      <c r="EW36" s="1714"/>
      <c r="EX36" s="1714"/>
      <c r="EY36" s="1714"/>
      <c r="EZ36" s="1714"/>
      <c r="FA36" s="1714"/>
      <c r="FB36" s="1714"/>
      <c r="FC36" s="1714"/>
      <c r="FD36" s="1714"/>
      <c r="FE36" s="1714"/>
      <c r="FF36" s="1714"/>
      <c r="FG36" s="1714"/>
      <c r="FH36" s="1714"/>
      <c r="FI36" s="1714"/>
      <c r="FJ36" s="1714"/>
      <c r="FK36" s="1714"/>
      <c r="FL36" s="1714"/>
      <c r="FM36" s="1714"/>
      <c r="FN36" s="1714"/>
      <c r="FO36" s="1714"/>
      <c r="FP36" s="1714"/>
      <c r="FQ36" s="1714"/>
      <c r="FR36" s="1714"/>
      <c r="FS36" s="1714"/>
      <c r="FT36" s="1714"/>
      <c r="FU36" s="1714"/>
      <c r="FV36" s="1714"/>
      <c r="FW36" s="1714"/>
      <c r="FX36" s="1714"/>
      <c r="FY36" s="1714"/>
      <c r="FZ36" s="1714"/>
      <c r="GA36" s="1714"/>
      <c r="GB36" s="1714"/>
      <c r="GC36" s="1714"/>
      <c r="GD36" s="1714"/>
      <c r="GE36" s="1714"/>
      <c r="GF36" s="1714"/>
      <c r="GG36" s="1714"/>
      <c r="GH36" s="1714"/>
      <c r="GI36" s="1714"/>
      <c r="GJ36" s="1714"/>
      <c r="GK36" s="1714"/>
      <c r="GL36" s="1714"/>
      <c r="GM36" s="1714"/>
      <c r="GN36" s="1714"/>
      <c r="GO36" s="1714"/>
      <c r="GP36" s="1714"/>
      <c r="GQ36" s="1714"/>
      <c r="GR36" s="1714"/>
      <c r="GS36" s="1714"/>
      <c r="GT36" s="1714"/>
      <c r="GU36" s="1714"/>
      <c r="GV36" s="1714"/>
      <c r="GW36" s="1714"/>
      <c r="GX36" s="1714"/>
      <c r="GY36" s="1714"/>
      <c r="GZ36" s="1714"/>
      <c r="HA36" s="1714"/>
      <c r="HB36" s="1714"/>
      <c r="HC36" s="1714"/>
      <c r="HD36" s="1714"/>
      <c r="HE36" s="1714"/>
      <c r="HF36" s="1714"/>
      <c r="HG36" s="1714"/>
      <c r="HH36" s="1714"/>
      <c r="HI36" s="1714"/>
      <c r="HJ36" s="1714"/>
      <c r="HK36" s="1714"/>
      <c r="HL36" s="1714"/>
      <c r="HM36" s="1714"/>
      <c r="HN36" s="1714"/>
      <c r="HO36" s="1714"/>
      <c r="HP36" s="1714"/>
      <c r="HQ36" s="1714"/>
      <c r="HR36" s="1714"/>
      <c r="HS36" s="1714"/>
      <c r="HT36" s="1714"/>
      <c r="HU36" s="1714"/>
      <c r="HV36" s="1714"/>
      <c r="HW36" s="1714"/>
      <c r="HX36" s="1714"/>
      <c r="HY36" s="1714"/>
      <c r="HZ36" s="1714"/>
      <c r="IA36" s="1714"/>
      <c r="IB36" s="1714"/>
      <c r="IC36" s="1714"/>
      <c r="ID36" s="1714"/>
      <c r="IE36" s="1714"/>
      <c r="IF36" s="1714"/>
      <c r="IG36" s="1714"/>
      <c r="IH36" s="1714"/>
      <c r="II36" s="1714"/>
      <c r="IJ36" s="1714"/>
      <c r="IK36" s="1714"/>
      <c r="IL36" s="1714"/>
      <c r="IM36" s="1714"/>
      <c r="IN36" s="1714"/>
      <c r="IO36" s="1714"/>
      <c r="IP36" s="1714"/>
      <c r="IQ36" s="1714"/>
      <c r="IR36" s="1714"/>
      <c r="IS36" s="1714"/>
      <c r="IT36" s="1714"/>
      <c r="IU36" s="1714"/>
      <c r="IV36" s="1714"/>
      <c r="IW36" s="1714"/>
      <c r="IX36" s="1714"/>
      <c r="IY36" s="1714"/>
      <c r="IZ36" s="1714"/>
      <c r="JA36" s="1714"/>
      <c r="JB36" s="1714"/>
      <c r="JC36" s="1714"/>
      <c r="JD36" s="1714"/>
      <c r="JE36" s="1714"/>
      <c r="JF36" s="1714"/>
      <c r="JG36" s="1714"/>
      <c r="JH36" s="1714"/>
      <c r="JI36" s="1714"/>
      <c r="JJ36" s="1714"/>
      <c r="JK36" s="1714"/>
      <c r="JL36" s="1714"/>
      <c r="JM36" s="1714"/>
      <c r="JN36" s="1714"/>
      <c r="JO36" s="1714"/>
      <c r="JP36" s="1714"/>
      <c r="JQ36" s="1714"/>
      <c r="JR36" s="1714"/>
      <c r="JS36" s="1714"/>
      <c r="JT36" s="1714"/>
      <c r="JU36" s="1714"/>
      <c r="JV36" s="1714"/>
      <c r="JW36" s="1714"/>
      <c r="JX36" s="1714"/>
      <c r="JY36" s="1714"/>
      <c r="JZ36" s="1714"/>
      <c r="KA36" s="1714"/>
      <c r="KB36" s="1714"/>
      <c r="KC36" s="1714"/>
      <c r="KD36" s="1714"/>
      <c r="KE36" s="1714"/>
      <c r="KF36" s="1714"/>
      <c r="KG36" s="1714"/>
      <c r="KH36" s="1714"/>
      <c r="KI36" s="1714"/>
      <c r="KJ36" s="1714"/>
      <c r="KK36" s="1714"/>
      <c r="KL36" s="1714"/>
      <c r="KM36" s="1714"/>
      <c r="KN36" s="1714"/>
      <c r="KO36" s="1714"/>
      <c r="KP36" s="1714"/>
      <c r="KQ36" s="1714"/>
      <c r="KR36" s="1714"/>
      <c r="KS36" s="1714"/>
      <c r="KT36" s="1714"/>
      <c r="KU36" s="1714"/>
      <c r="KV36" s="1714"/>
      <c r="KW36" s="1714"/>
      <c r="KX36" s="1714"/>
      <c r="KY36" s="1714"/>
      <c r="KZ36" s="1714"/>
      <c r="LA36" s="1714"/>
      <c r="LB36" s="1714"/>
      <c r="LC36" s="1714"/>
      <c r="LD36" s="1714"/>
      <c r="LE36" s="1714"/>
      <c r="LF36" s="1714"/>
      <c r="LG36" s="1714"/>
      <c r="LH36" s="1714"/>
      <c r="LI36" s="1714"/>
      <c r="LJ36" s="1714"/>
      <c r="LK36" s="1714"/>
      <c r="LL36" s="1714"/>
      <c r="LM36" s="1714"/>
      <c r="LN36" s="1714"/>
      <c r="LO36" s="1714"/>
      <c r="LP36" s="1714"/>
      <c r="LQ36" s="1714"/>
      <c r="LR36" s="1714"/>
      <c r="LS36" s="1714"/>
      <c r="LT36" s="1714"/>
      <c r="LU36" s="1714"/>
      <c r="LV36" s="1714"/>
      <c r="LW36" s="1714"/>
      <c r="LX36" s="1714"/>
      <c r="LY36" s="1714"/>
      <c r="LZ36" s="1714"/>
      <c r="MA36" s="1714"/>
      <c r="MB36" s="1714"/>
      <c r="MC36" s="1714"/>
      <c r="MD36" s="1714"/>
      <c r="ME36" s="1714"/>
      <c r="MF36" s="1714"/>
      <c r="MG36" s="1714"/>
      <c r="MH36" s="1714"/>
      <c r="MI36" s="1714"/>
      <c r="MJ36" s="1714"/>
      <c r="MK36" s="1714"/>
      <c r="ML36" s="1714"/>
      <c r="MM36" s="1714"/>
      <c r="MN36" s="1714"/>
      <c r="MO36" s="1714"/>
      <c r="MP36" s="1714"/>
      <c r="MQ36" s="1714"/>
      <c r="MR36" s="1714"/>
      <c r="MS36" s="1714"/>
      <c r="MT36" s="1714"/>
      <c r="MU36" s="1714"/>
      <c r="MV36" s="1714"/>
      <c r="MW36" s="1714"/>
      <c r="MX36" s="1714"/>
      <c r="MY36" s="1714"/>
      <c r="MZ36" s="1714"/>
      <c r="NA36" s="1714"/>
      <c r="NB36" s="1714"/>
      <c r="NC36" s="1714"/>
      <c r="ND36" s="1714"/>
      <c r="NE36" s="1714"/>
      <c r="NF36" s="1714"/>
      <c r="NG36" s="1714"/>
      <c r="NH36" s="1714"/>
      <c r="NI36" s="1714"/>
      <c r="NJ36" s="1714"/>
      <c r="NK36" s="1714"/>
      <c r="NL36" s="1714"/>
      <c r="NM36" s="1714"/>
      <c r="NN36" s="1714"/>
      <c r="NO36" s="1714"/>
      <c r="NP36" s="1714"/>
      <c r="NQ36" s="1714"/>
      <c r="NR36" s="1714"/>
      <c r="NS36" s="1714"/>
      <c r="NT36" s="1714"/>
      <c r="NU36" s="1714"/>
      <c r="NV36" s="1714"/>
      <c r="NW36" s="1714"/>
      <c r="NX36" s="1714"/>
      <c r="NY36" s="1714"/>
      <c r="NZ36" s="1714"/>
      <c r="OA36" s="1714"/>
      <c r="OB36" s="1714"/>
      <c r="OC36" s="1714"/>
      <c r="OD36" s="1714"/>
      <c r="OE36" s="1714"/>
      <c r="OF36" s="1714"/>
      <c r="OG36" s="1714"/>
      <c r="OH36" s="1714"/>
      <c r="OI36" s="1714"/>
      <c r="OJ36" s="1714"/>
      <c r="OK36" s="1714"/>
      <c r="OL36" s="1714"/>
      <c r="OM36" s="1714"/>
      <c r="ON36" s="1714"/>
      <c r="OO36" s="1714"/>
      <c r="OP36" s="1714"/>
      <c r="OQ36" s="1714"/>
      <c r="OR36" s="1714"/>
      <c r="OS36" s="1714"/>
      <c r="OT36" s="1714"/>
      <c r="OU36" s="1714"/>
      <c r="OV36" s="1714"/>
      <c r="OW36" s="1714"/>
      <c r="OX36" s="1714"/>
      <c r="OY36" s="1714"/>
      <c r="OZ36" s="1714"/>
      <c r="PA36" s="1714"/>
      <c r="PB36" s="1714"/>
      <c r="PC36" s="1714"/>
      <c r="PD36" s="1714"/>
      <c r="PE36" s="1714"/>
      <c r="PF36" s="1714"/>
      <c r="PG36" s="1714"/>
      <c r="PH36" s="1714"/>
      <c r="PI36" s="1714"/>
      <c r="PJ36" s="1714"/>
      <c r="PK36" s="1714"/>
      <c r="PL36" s="1714"/>
      <c r="PM36" s="1714"/>
      <c r="PN36" s="1714"/>
      <c r="PO36" s="1714"/>
      <c r="PP36" s="1714"/>
      <c r="PQ36" s="1714"/>
      <c r="PR36" s="1714"/>
      <c r="PS36" s="1714"/>
      <c r="PT36" s="1714"/>
      <c r="PU36" s="1714"/>
      <c r="PV36" s="1714"/>
      <c r="PW36" s="1714"/>
      <c r="PX36" s="1714"/>
      <c r="PY36" s="1714"/>
      <c r="PZ36" s="1714"/>
      <c r="QA36" s="1714"/>
      <c r="QB36" s="1714"/>
      <c r="QC36" s="1714"/>
      <c r="QD36" s="1714"/>
      <c r="QE36" s="1714"/>
      <c r="QF36" s="1714"/>
      <c r="QG36" s="1714"/>
      <c r="QH36" s="1714"/>
      <c r="QI36" s="1714"/>
      <c r="QJ36" s="1714"/>
      <c r="QK36" s="1714"/>
      <c r="QL36" s="1714"/>
      <c r="QM36" s="1714"/>
      <c r="QN36" s="1714"/>
      <c r="QO36" s="1714"/>
      <c r="QP36" s="1714"/>
      <c r="QQ36" s="1714"/>
      <c r="QR36" s="1714"/>
      <c r="QS36" s="1714"/>
      <c r="QT36" s="1714"/>
      <c r="QU36" s="1714"/>
      <c r="QV36" s="1714"/>
      <c r="QW36" s="1714"/>
      <c r="QX36" s="1714"/>
      <c r="QY36" s="1714"/>
      <c r="QZ36" s="1714"/>
      <c r="RA36" s="1714"/>
      <c r="RB36" s="1714"/>
      <c r="RC36" s="1714"/>
      <c r="RD36" s="1714"/>
      <c r="RE36" s="1714"/>
      <c r="RF36" s="1714"/>
      <c r="RG36" s="1714"/>
      <c r="RH36" s="1714"/>
      <c r="RI36" s="1714"/>
      <c r="RJ36" s="1714"/>
      <c r="RK36" s="1714"/>
      <c r="RL36" s="1714"/>
      <c r="RM36" s="1714"/>
      <c r="RN36" s="1714"/>
      <c r="RO36" s="1714"/>
      <c r="RP36" s="1714"/>
      <c r="RQ36" s="1714"/>
      <c r="RR36" s="1714"/>
      <c r="RS36" s="1714"/>
      <c r="RT36" s="1714"/>
      <c r="RU36" s="1714"/>
      <c r="RV36" s="1714"/>
      <c r="RW36" s="1714"/>
      <c r="RX36" s="1714"/>
      <c r="RY36" s="1714"/>
      <c r="RZ36" s="1714"/>
      <c r="SA36" s="1714"/>
      <c r="SB36" s="1714"/>
      <c r="SC36" s="1714"/>
      <c r="SD36" s="1714"/>
      <c r="SE36" s="1714"/>
      <c r="SF36" s="1714"/>
      <c r="SG36" s="1714"/>
      <c r="SH36" s="1714"/>
      <c r="SI36" s="1714"/>
      <c r="SJ36" s="1714"/>
      <c r="SK36" s="1714"/>
      <c r="SL36" s="1714"/>
      <c r="SM36" s="1714"/>
      <c r="SN36" s="1714"/>
      <c r="SO36" s="1714"/>
      <c r="SP36" s="1714"/>
      <c r="SQ36" s="1714"/>
      <c r="SR36" s="1714"/>
      <c r="SS36" s="1714"/>
      <c r="ST36" s="1714"/>
      <c r="SU36" s="1714"/>
      <c r="SV36" s="1714"/>
      <c r="SW36" s="1714"/>
      <c r="SX36" s="1714"/>
      <c r="SY36" s="1714"/>
      <c r="SZ36" s="1714"/>
      <c r="TA36" s="1714"/>
      <c r="TB36" s="1714"/>
      <c r="TC36" s="1714"/>
      <c r="TD36" s="1714"/>
      <c r="TE36" s="1714"/>
      <c r="TF36" s="1714"/>
      <c r="TG36" s="1714"/>
      <c r="TH36" s="1714"/>
      <c r="TI36" s="1714"/>
      <c r="TJ36" s="1714"/>
      <c r="TK36" s="1714"/>
      <c r="TL36" s="1714"/>
      <c r="TM36" s="1714"/>
      <c r="TN36" s="1714"/>
      <c r="TO36" s="1714"/>
      <c r="TP36" s="1714"/>
      <c r="TQ36" s="1714"/>
      <c r="TR36" s="1714"/>
      <c r="TS36" s="1714"/>
      <c r="TT36" s="1714"/>
      <c r="TU36" s="1714"/>
      <c r="TV36" s="1714"/>
      <c r="TW36" s="1714"/>
      <c r="TX36" s="1714"/>
      <c r="TY36" s="1714"/>
      <c r="TZ36" s="1714"/>
      <c r="UA36" s="1714"/>
      <c r="UB36" s="1714"/>
      <c r="UC36" s="1714"/>
      <c r="UD36" s="1714"/>
      <c r="UE36" s="1714"/>
      <c r="UF36" s="1714"/>
      <c r="UG36" s="1714"/>
      <c r="UH36" s="1714"/>
      <c r="UI36" s="1714"/>
      <c r="UJ36" s="1714"/>
      <c r="UK36" s="1714"/>
      <c r="UL36" s="1714"/>
      <c r="UM36" s="1714"/>
      <c r="UN36" s="1714"/>
      <c r="UO36" s="1714"/>
      <c r="UP36" s="1714"/>
      <c r="UQ36" s="1714"/>
      <c r="UR36" s="1714"/>
      <c r="US36" s="1714"/>
      <c r="UT36" s="1714"/>
      <c r="UU36" s="1714"/>
      <c r="UV36" s="1714"/>
      <c r="UW36" s="1714"/>
      <c r="UX36" s="1714"/>
      <c r="UY36" s="1714"/>
      <c r="UZ36" s="1714"/>
      <c r="VA36" s="1714"/>
      <c r="VB36" s="1714"/>
      <c r="VC36" s="1714"/>
      <c r="VD36" s="1714"/>
      <c r="VE36" s="1714"/>
      <c r="VF36" s="1714"/>
      <c r="VG36" s="1714"/>
      <c r="VH36" s="1714"/>
      <c r="VI36" s="1714"/>
      <c r="VJ36" s="1714"/>
      <c r="VK36" s="1714"/>
      <c r="VL36" s="1714"/>
      <c r="VM36" s="1714"/>
      <c r="VN36" s="1714"/>
      <c r="VO36" s="1714"/>
      <c r="VP36" s="1714"/>
      <c r="VQ36" s="1714"/>
      <c r="VR36" s="1714"/>
      <c r="VS36" s="1714"/>
      <c r="VT36" s="1714"/>
      <c r="VU36" s="1714"/>
      <c r="VV36" s="1714"/>
      <c r="VW36" s="1714"/>
      <c r="VX36" s="1714"/>
      <c r="VY36" s="1714"/>
      <c r="VZ36" s="1714"/>
      <c r="WA36" s="1714"/>
      <c r="WB36" s="1714"/>
      <c r="WC36" s="1714"/>
      <c r="WD36" s="1714"/>
      <c r="WE36" s="1714"/>
      <c r="WF36" s="1714"/>
      <c r="WG36" s="1714"/>
      <c r="WH36" s="1714"/>
      <c r="WI36" s="1714"/>
      <c r="WJ36" s="1714"/>
      <c r="WK36" s="1714"/>
      <c r="WL36" s="1714"/>
      <c r="WM36" s="1714"/>
      <c r="WN36" s="1714"/>
      <c r="WO36" s="1714"/>
      <c r="WP36" s="1714"/>
      <c r="WQ36" s="1714"/>
      <c r="WR36" s="1714"/>
      <c r="WS36" s="1714"/>
      <c r="WT36" s="1714"/>
      <c r="WU36" s="1714"/>
      <c r="WV36" s="1714"/>
      <c r="WW36" s="1714"/>
      <c r="WX36" s="1714"/>
      <c r="WY36" s="1714"/>
      <c r="WZ36" s="1714"/>
      <c r="XA36" s="1714"/>
      <c r="XB36" s="1714"/>
      <c r="XC36" s="1714"/>
      <c r="XD36" s="1714"/>
      <c r="XE36" s="1714"/>
      <c r="XF36" s="1714"/>
      <c r="XG36" s="1714"/>
      <c r="XH36" s="1714"/>
      <c r="XI36" s="1714"/>
      <c r="XJ36" s="1714"/>
      <c r="XK36" s="1714"/>
      <c r="XL36" s="1714"/>
      <c r="XM36" s="1714"/>
      <c r="XN36" s="1714"/>
      <c r="XO36" s="1714"/>
      <c r="XP36" s="1714"/>
      <c r="XQ36" s="1714"/>
      <c r="XR36" s="1714"/>
      <c r="XS36" s="1714"/>
      <c r="XT36" s="1714"/>
      <c r="XU36" s="1714"/>
      <c r="XV36" s="1714"/>
      <c r="XW36" s="1714"/>
      <c r="XX36" s="1714"/>
      <c r="XY36" s="1714"/>
      <c r="XZ36" s="1714"/>
      <c r="YA36" s="1714"/>
      <c r="YB36" s="1714"/>
      <c r="YC36" s="1714"/>
      <c r="YD36" s="1714"/>
      <c r="YE36" s="1714"/>
      <c r="YF36" s="1714"/>
      <c r="YG36" s="1714"/>
      <c r="YH36" s="1714"/>
      <c r="YI36" s="1714"/>
      <c r="YJ36" s="1714"/>
      <c r="YK36" s="1714"/>
      <c r="YL36" s="1714"/>
      <c r="YM36" s="1714"/>
      <c r="YN36" s="1714"/>
      <c r="YO36" s="1714"/>
      <c r="YP36" s="1714"/>
      <c r="YQ36" s="1714"/>
      <c r="YR36" s="1714"/>
      <c r="YS36" s="1714"/>
      <c r="YT36" s="1714"/>
      <c r="YU36" s="1714"/>
      <c r="YV36" s="1714"/>
      <c r="YW36" s="1714"/>
      <c r="YX36" s="1714"/>
      <c r="YY36" s="1714"/>
      <c r="YZ36" s="1714"/>
      <c r="ZA36" s="1714"/>
      <c r="ZB36" s="1714"/>
      <c r="ZC36" s="1714"/>
      <c r="ZD36" s="1714"/>
      <c r="ZE36" s="1714"/>
      <c r="ZF36" s="1714"/>
      <c r="ZG36" s="1714"/>
      <c r="ZH36" s="1714"/>
      <c r="ZI36" s="1714"/>
      <c r="ZJ36" s="1714"/>
      <c r="ZK36" s="1714"/>
      <c r="ZL36" s="1714"/>
      <c r="ZM36" s="1714"/>
      <c r="ZN36" s="1714"/>
      <c r="ZO36" s="1714"/>
      <c r="ZP36" s="1714"/>
      <c r="ZQ36" s="1714"/>
      <c r="ZR36" s="1714"/>
      <c r="ZS36" s="1714"/>
      <c r="ZT36" s="1714"/>
      <c r="ZU36" s="1714"/>
      <c r="ZV36" s="1714"/>
      <c r="ZW36" s="1714"/>
      <c r="ZX36" s="1714"/>
      <c r="ZY36" s="1714"/>
      <c r="ZZ36" s="1714"/>
      <c r="AAA36" s="1714"/>
      <c r="AAB36" s="1714"/>
      <c r="AAC36" s="1714"/>
      <c r="AAD36" s="1714"/>
      <c r="AAE36" s="1714"/>
      <c r="AAF36" s="1714"/>
      <c r="AAG36" s="1714"/>
      <c r="AAH36" s="1714"/>
      <c r="AAI36" s="1714"/>
      <c r="AAJ36" s="1714"/>
      <c r="AAK36" s="1714"/>
      <c r="AAL36" s="1714"/>
      <c r="AAM36" s="1714"/>
      <c r="AAN36" s="1714"/>
      <c r="AAO36" s="1714"/>
      <c r="AAP36" s="1714"/>
      <c r="AAQ36" s="1714"/>
      <c r="AAR36" s="1714"/>
      <c r="AAS36" s="1714"/>
      <c r="AAT36" s="1714"/>
      <c r="AAU36" s="1714"/>
      <c r="AAV36" s="1714"/>
      <c r="AAW36" s="1714"/>
      <c r="AAX36" s="1714"/>
      <c r="AAY36" s="1714"/>
      <c r="AAZ36" s="1714"/>
      <c r="ABA36" s="1714"/>
      <c r="ABB36" s="1714"/>
      <c r="ABC36" s="1714"/>
      <c r="ABD36" s="1714"/>
      <c r="ABE36" s="1714"/>
      <c r="ABF36" s="1714"/>
      <c r="ABG36" s="1714"/>
      <c r="ABH36" s="1714"/>
      <c r="ABI36" s="1714"/>
      <c r="ABJ36" s="1714"/>
      <c r="ABK36" s="1714"/>
      <c r="ABL36" s="1714"/>
      <c r="ABM36" s="1714"/>
      <c r="ABN36" s="1714"/>
      <c r="ABO36" s="1714"/>
      <c r="ABP36" s="1714"/>
      <c r="ABQ36" s="1714"/>
      <c r="ABR36" s="1714"/>
      <c r="ABS36" s="1714"/>
      <c r="ABT36" s="1714"/>
      <c r="ABU36" s="1714"/>
      <c r="ABV36" s="1714"/>
      <c r="ABW36" s="1714"/>
      <c r="ABX36" s="1714"/>
      <c r="ABY36" s="1714"/>
      <c r="ABZ36" s="1714"/>
      <c r="ACA36" s="1714"/>
      <c r="ACB36" s="1714"/>
      <c r="ACC36" s="1714"/>
      <c r="ACD36" s="1714"/>
      <c r="ACE36" s="1714"/>
      <c r="ACF36" s="1714"/>
      <c r="ACG36" s="1714"/>
      <c r="ACH36" s="1714"/>
      <c r="ACI36" s="1714"/>
      <c r="ACJ36" s="1714"/>
      <c r="ACK36" s="1714"/>
      <c r="ACL36" s="1714"/>
      <c r="ACM36" s="1714"/>
      <c r="ACN36" s="1714"/>
      <c r="ACO36" s="1714"/>
      <c r="ACP36" s="1714"/>
      <c r="ACQ36" s="1714"/>
      <c r="ACR36" s="1714"/>
      <c r="ACS36" s="1714"/>
      <c r="ACT36" s="1714"/>
      <c r="ACU36" s="1714"/>
      <c r="ACV36" s="1714"/>
      <c r="ACW36" s="1714"/>
      <c r="ACX36" s="1714"/>
      <c r="ACY36" s="1714"/>
      <c r="ACZ36" s="1714"/>
      <c r="ADA36" s="1714"/>
      <c r="ADB36" s="1714"/>
      <c r="ADC36" s="1714"/>
      <c r="ADD36" s="1714"/>
      <c r="ADE36" s="1714"/>
      <c r="ADF36" s="1714"/>
      <c r="ADG36" s="1714"/>
      <c r="ADH36" s="1714"/>
      <c r="ADI36" s="1714"/>
      <c r="ADJ36" s="1714"/>
      <c r="ADK36" s="1714"/>
      <c r="ADL36" s="1714"/>
      <c r="ADM36" s="1714"/>
      <c r="ADN36" s="1714"/>
      <c r="ADO36" s="1714"/>
      <c r="ADP36" s="1714"/>
      <c r="ADQ36" s="1714"/>
      <c r="ADR36" s="1714"/>
      <c r="ADS36" s="1714"/>
      <c r="ADT36" s="1714"/>
      <c r="ADU36" s="1714"/>
      <c r="ADV36" s="1714"/>
      <c r="ADW36" s="1714"/>
      <c r="ADX36" s="1714"/>
      <c r="ADY36" s="1714"/>
      <c r="ADZ36" s="1714"/>
      <c r="AEA36" s="1714"/>
      <c r="AEB36" s="1714"/>
      <c r="AEC36" s="1714"/>
      <c r="AED36" s="1714"/>
      <c r="AEE36" s="1714"/>
      <c r="AEF36" s="1714"/>
      <c r="AEG36" s="1714"/>
      <c r="AEH36" s="1714"/>
      <c r="AEI36" s="1714"/>
      <c r="AEJ36" s="1714"/>
      <c r="AEK36" s="1714"/>
      <c r="AEL36" s="1714"/>
      <c r="AEM36" s="1714"/>
      <c r="AEN36" s="1714"/>
      <c r="AEO36" s="1714"/>
      <c r="AEP36" s="1714"/>
      <c r="AEQ36" s="1714"/>
      <c r="AER36" s="1714"/>
      <c r="AES36" s="1714"/>
      <c r="AET36" s="1714"/>
      <c r="AEU36" s="1714"/>
      <c r="AEV36" s="1714"/>
      <c r="AEW36" s="1714"/>
      <c r="AEX36" s="1714"/>
      <c r="AEY36" s="1714"/>
      <c r="AEZ36" s="1714"/>
      <c r="AFA36" s="1714"/>
      <c r="AFB36" s="1714"/>
      <c r="AFC36" s="1714"/>
      <c r="AFD36" s="1714"/>
      <c r="AFE36" s="1714"/>
      <c r="AFF36" s="1714"/>
      <c r="AFG36" s="1714"/>
      <c r="AFH36" s="1714"/>
      <c r="AFI36" s="1714"/>
      <c r="AFJ36" s="1714"/>
      <c r="AFK36" s="1714"/>
      <c r="AFL36" s="1714"/>
      <c r="AFM36" s="1714"/>
      <c r="AFN36" s="1714"/>
      <c r="AFO36" s="1714"/>
      <c r="AFP36" s="1714"/>
      <c r="AFQ36" s="1714"/>
      <c r="AFR36" s="1714"/>
      <c r="AFS36" s="1714"/>
      <c r="AFT36" s="1714"/>
      <c r="AFU36" s="1714"/>
      <c r="AFV36" s="1714"/>
      <c r="AFW36" s="1714"/>
      <c r="AFX36" s="1714"/>
      <c r="AFY36" s="1714"/>
      <c r="AFZ36" s="1714"/>
      <c r="AGA36" s="1714"/>
      <c r="AGB36" s="1714"/>
      <c r="AGC36" s="1714"/>
      <c r="AGD36" s="1714"/>
      <c r="AGE36" s="1714"/>
      <c r="AGF36" s="1714"/>
      <c r="AGG36" s="1714"/>
      <c r="AGH36" s="1714"/>
      <c r="AGI36" s="1714"/>
      <c r="AGJ36" s="1714"/>
      <c r="AGK36" s="1714"/>
      <c r="AGL36" s="1714"/>
      <c r="AGM36" s="1714"/>
      <c r="AGN36" s="1714"/>
      <c r="AGO36" s="1714"/>
      <c r="AGP36" s="1714"/>
      <c r="AGQ36" s="1714"/>
      <c r="AGR36" s="1714"/>
      <c r="AGS36" s="1714"/>
      <c r="AGT36" s="1714"/>
      <c r="AGU36" s="1714"/>
      <c r="AGV36" s="1714"/>
      <c r="AGW36" s="1714"/>
      <c r="AGX36" s="1714"/>
      <c r="AGY36" s="1714"/>
      <c r="AGZ36" s="1714"/>
      <c r="AHA36" s="1714"/>
      <c r="AHB36" s="1714"/>
      <c r="AHC36" s="1714"/>
      <c r="AHD36" s="1714"/>
      <c r="AHE36" s="1714"/>
      <c r="AHF36" s="1714"/>
      <c r="AHG36" s="1714"/>
      <c r="AHH36" s="1714"/>
      <c r="AHI36" s="1714"/>
      <c r="AHJ36" s="1714"/>
      <c r="AHK36" s="1714"/>
      <c r="AHL36" s="1714"/>
      <c r="AHM36" s="1714"/>
      <c r="AHN36" s="1714"/>
      <c r="AHO36" s="1714"/>
      <c r="AHP36" s="1714"/>
      <c r="AHQ36" s="1714"/>
      <c r="AHR36" s="1714"/>
      <c r="AHS36" s="1714"/>
      <c r="AHT36" s="1714"/>
      <c r="AHU36" s="1714"/>
      <c r="AHV36" s="1714"/>
      <c r="AHW36" s="1714"/>
      <c r="AHX36" s="1714"/>
      <c r="AHY36" s="1714"/>
      <c r="AHZ36" s="1714"/>
      <c r="AIA36" s="1714"/>
      <c r="AIB36" s="1714"/>
      <c r="AIC36" s="1714"/>
      <c r="AID36" s="1714"/>
      <c r="AIE36" s="1714"/>
      <c r="AIF36" s="1714"/>
      <c r="AIG36" s="1714"/>
      <c r="AIH36" s="1714"/>
      <c r="AII36" s="1714"/>
      <c r="AIJ36" s="1714"/>
      <c r="AIK36" s="1714"/>
      <c r="AIL36" s="1714"/>
      <c r="AIM36" s="1714"/>
      <c r="AIN36" s="1714"/>
      <c r="AIO36" s="1714"/>
      <c r="AIP36" s="1714"/>
      <c r="AIQ36" s="1714"/>
      <c r="AIR36" s="1714"/>
      <c r="AIS36" s="1714"/>
      <c r="AIT36" s="1714"/>
      <c r="AIU36" s="1714"/>
      <c r="AIV36" s="1714"/>
      <c r="AIW36" s="1714"/>
      <c r="AIX36" s="1714"/>
      <c r="AIY36" s="1714"/>
      <c r="AIZ36" s="1714"/>
      <c r="AJA36" s="1714"/>
      <c r="AJB36" s="1714"/>
      <c r="AJC36" s="1714"/>
      <c r="AJD36" s="1714"/>
      <c r="AJE36" s="1714"/>
      <c r="AJF36" s="1714"/>
      <c r="AJG36" s="1714"/>
      <c r="AJH36" s="1714"/>
      <c r="AJI36" s="1714"/>
      <c r="AJJ36" s="1714"/>
      <c r="AJK36" s="1714"/>
      <c r="AJL36" s="1714"/>
      <c r="AJM36" s="1714"/>
      <c r="AJN36" s="1714"/>
      <c r="AJO36" s="1714"/>
      <c r="AJP36" s="1714"/>
      <c r="AJQ36" s="1714"/>
      <c r="AJR36" s="1714"/>
      <c r="AJS36" s="1714"/>
      <c r="AJT36" s="1714"/>
      <c r="AJU36" s="1714"/>
      <c r="AJV36" s="1714"/>
      <c r="AJW36" s="1714"/>
      <c r="AJX36" s="1714"/>
      <c r="AJY36" s="1714"/>
      <c r="AJZ36" s="1714"/>
      <c r="AKA36" s="1714"/>
      <c r="AKB36" s="1714"/>
      <c r="AKC36" s="1714"/>
      <c r="AKD36" s="1714"/>
      <c r="AKE36" s="1714"/>
      <c r="AKF36" s="1714"/>
      <c r="AKG36" s="1714"/>
      <c r="AKH36" s="1714"/>
      <c r="AKI36" s="1714"/>
      <c r="AKJ36" s="1714"/>
      <c r="AKK36" s="1714"/>
      <c r="AKL36" s="1714"/>
      <c r="AKM36" s="1714"/>
      <c r="AKN36" s="1714"/>
      <c r="AKO36" s="1714"/>
      <c r="AKP36" s="1714"/>
      <c r="AKQ36" s="1714"/>
      <c r="AKR36" s="1714"/>
      <c r="AKS36" s="1714"/>
      <c r="AKT36" s="1714"/>
      <c r="AKU36" s="1714"/>
      <c r="AKV36" s="1714"/>
      <c r="AKW36" s="1714"/>
      <c r="AKX36" s="1714"/>
      <c r="AKY36" s="1714"/>
      <c r="AKZ36" s="1714"/>
      <c r="ALA36" s="1714"/>
      <c r="ALB36" s="1714"/>
      <c r="ALC36" s="1714"/>
      <c r="ALD36" s="1714"/>
      <c r="ALE36" s="1714"/>
      <c r="ALF36" s="1714"/>
      <c r="ALG36" s="1714"/>
      <c r="ALH36" s="1714"/>
      <c r="ALI36" s="1714"/>
      <c r="ALJ36" s="1714"/>
      <c r="ALK36" s="1714"/>
      <c r="ALL36" s="1714"/>
      <c r="ALM36" s="1714"/>
      <c r="ALN36" s="1714"/>
      <c r="ALO36" s="1714"/>
      <c r="ALP36" s="1714"/>
      <c r="ALQ36" s="1714"/>
      <c r="ALR36" s="1714"/>
      <c r="ALS36" s="1714"/>
      <c r="ALT36" s="1714"/>
      <c r="ALU36" s="1714"/>
      <c r="ALV36" s="1714"/>
      <c r="ALW36" s="1714"/>
      <c r="ALX36" s="1714"/>
      <c r="ALY36" s="1714"/>
      <c r="ALZ36" s="1714"/>
      <c r="AMA36" s="1714"/>
      <c r="AMB36" s="1714"/>
      <c r="AMC36" s="1714"/>
      <c r="AMD36" s="1714"/>
      <c r="AME36" s="1714"/>
      <c r="AMF36" s="1714"/>
      <c r="AMG36" s="1714"/>
      <c r="AMH36" s="1714"/>
      <c r="AMI36" s="1714"/>
      <c r="AMJ36" s="1714"/>
      <c r="AMK36" s="1714"/>
    </row>
    <row r="37" spans="1:1025" s="1409" customFormat="1" ht="30" customHeight="1">
      <c r="A37" s="1705" t="s">
        <v>3862</v>
      </c>
      <c r="B37" s="1705" t="s">
        <v>3863</v>
      </c>
      <c r="C37" s="1705" t="s">
        <v>647</v>
      </c>
      <c r="D37" s="1705" t="s">
        <v>4058</v>
      </c>
      <c r="E37" s="1705" t="s">
        <v>4059</v>
      </c>
      <c r="F37" s="1705" t="s">
        <v>4060</v>
      </c>
      <c r="G37" s="1705" t="s">
        <v>4061</v>
      </c>
      <c r="H37" s="1705"/>
      <c r="I37" s="1705"/>
      <c r="J37" s="1705"/>
      <c r="K37" s="1705"/>
      <c r="L37" s="1705"/>
      <c r="M37" s="1705"/>
      <c r="N37" s="1705"/>
      <c r="O37" s="1705"/>
      <c r="P37" s="1705" t="s">
        <v>4100</v>
      </c>
      <c r="Q37" s="1705" t="s">
        <v>4101</v>
      </c>
      <c r="R37" s="1739" t="s">
        <v>459</v>
      </c>
      <c r="S37" s="1705" t="s">
        <v>4085</v>
      </c>
      <c r="T37" s="1709" t="s">
        <v>4102</v>
      </c>
      <c r="U37" s="1705" t="s">
        <v>2504</v>
      </c>
      <c r="V37" s="1705" t="s">
        <v>3940</v>
      </c>
      <c r="W37" s="1705" t="s">
        <v>3901</v>
      </c>
      <c r="X37" s="1705" t="s">
        <v>3874</v>
      </c>
      <c r="Y37" s="1705" t="s">
        <v>3914</v>
      </c>
      <c r="Z37" s="1768">
        <v>1200000</v>
      </c>
      <c r="AA37" s="1705" t="s">
        <v>1146</v>
      </c>
      <c r="AB37" s="1705" t="s">
        <v>4067</v>
      </c>
      <c r="AC37" s="1705" t="s">
        <v>4068</v>
      </c>
      <c r="AD37" s="1705" t="s">
        <v>3906</v>
      </c>
      <c r="AE37" s="1705" t="s">
        <v>138</v>
      </c>
      <c r="AF37" s="1705" t="s">
        <v>3881</v>
      </c>
      <c r="AG37" s="1705"/>
      <c r="AH37" s="1705"/>
      <c r="AI37" s="1705"/>
      <c r="AJ37" s="1705"/>
      <c r="AK37" s="1705"/>
      <c r="AL37" s="1705">
        <v>1</v>
      </c>
      <c r="AM37" s="1705"/>
      <c r="AN37" s="1705"/>
      <c r="AO37" s="1733">
        <v>988000</v>
      </c>
      <c r="AP37" s="1705" t="s">
        <v>4242</v>
      </c>
      <c r="AQ37" s="1705"/>
      <c r="AR37" s="1705"/>
      <c r="AS37" s="1705"/>
      <c r="AT37" s="1705"/>
      <c r="AU37" s="1705"/>
      <c r="AV37" s="1705"/>
      <c r="AW37" s="1705"/>
      <c r="AX37" s="1705"/>
      <c r="AY37" s="1705"/>
      <c r="AZ37" s="1705"/>
      <c r="BA37" s="1705" t="s">
        <v>3891</v>
      </c>
      <c r="BB37" s="1714"/>
      <c r="BC37" s="1714"/>
      <c r="BD37" s="1714"/>
      <c r="BE37" s="1714"/>
      <c r="BF37" s="1714"/>
      <c r="BG37" s="1714"/>
      <c r="BH37" s="1714"/>
      <c r="BI37" s="1714"/>
      <c r="BJ37" s="1714"/>
      <c r="BK37" s="1714"/>
      <c r="BL37" s="1714"/>
      <c r="BM37" s="1714"/>
      <c r="BN37" s="1714"/>
      <c r="BO37" s="1714"/>
      <c r="BP37" s="1714"/>
      <c r="BQ37" s="1714"/>
      <c r="BR37" s="1714"/>
      <c r="BS37" s="1714"/>
      <c r="BT37" s="1714"/>
      <c r="BU37" s="1714"/>
      <c r="BV37" s="1714"/>
      <c r="BW37" s="1714"/>
      <c r="BX37" s="1714"/>
      <c r="BY37" s="1714"/>
      <c r="BZ37" s="1714"/>
      <c r="CA37" s="1714"/>
      <c r="CB37" s="1714"/>
      <c r="CC37" s="1714"/>
      <c r="CD37" s="1714"/>
      <c r="CE37" s="1714"/>
      <c r="CF37" s="1714"/>
      <c r="CG37" s="1714"/>
      <c r="CH37" s="1714"/>
      <c r="CI37" s="1714"/>
      <c r="CJ37" s="1714"/>
      <c r="CK37" s="1714"/>
      <c r="CL37" s="1714"/>
      <c r="CM37" s="1714"/>
      <c r="CN37" s="1714"/>
      <c r="CO37" s="1714"/>
      <c r="CP37" s="1714"/>
      <c r="CQ37" s="1714"/>
      <c r="CR37" s="1714"/>
      <c r="CS37" s="1714"/>
      <c r="CT37" s="1714"/>
      <c r="CU37" s="1714"/>
      <c r="CV37" s="1714"/>
      <c r="CW37" s="1714"/>
      <c r="CX37" s="1714"/>
      <c r="CY37" s="1714"/>
      <c r="CZ37" s="1714"/>
      <c r="DA37" s="1714"/>
      <c r="DB37" s="1714"/>
      <c r="DC37" s="1714"/>
      <c r="DD37" s="1714"/>
      <c r="DE37" s="1714"/>
      <c r="DF37" s="1714"/>
      <c r="DG37" s="1714"/>
      <c r="DH37" s="1714"/>
      <c r="DI37" s="1714"/>
      <c r="DJ37" s="1714"/>
      <c r="DK37" s="1714"/>
      <c r="DL37" s="1714"/>
      <c r="DM37" s="1714"/>
      <c r="DN37" s="1714"/>
      <c r="DO37" s="1714"/>
      <c r="DP37" s="1714"/>
      <c r="DQ37" s="1714"/>
      <c r="DR37" s="1714"/>
      <c r="DS37" s="1714"/>
      <c r="DT37" s="1714"/>
      <c r="DU37" s="1714"/>
      <c r="DV37" s="1714"/>
      <c r="DW37" s="1714"/>
      <c r="DX37" s="1714"/>
      <c r="DY37" s="1714"/>
      <c r="DZ37" s="1714"/>
      <c r="EA37" s="1714"/>
      <c r="EB37" s="1714"/>
      <c r="EC37" s="1714"/>
      <c r="ED37" s="1714"/>
      <c r="EE37" s="1714"/>
      <c r="EF37" s="1714"/>
      <c r="EG37" s="1714"/>
      <c r="EH37" s="1714"/>
      <c r="EI37" s="1714"/>
      <c r="EJ37" s="1714"/>
      <c r="EK37" s="1714"/>
      <c r="EL37" s="1714"/>
      <c r="EM37" s="1714"/>
      <c r="EN37" s="1714"/>
      <c r="EO37" s="1714"/>
      <c r="EP37" s="1714"/>
      <c r="EQ37" s="1714"/>
      <c r="ER37" s="1714"/>
      <c r="ES37" s="1714"/>
      <c r="ET37" s="1714"/>
      <c r="EU37" s="1714"/>
      <c r="EV37" s="1714"/>
      <c r="EW37" s="1714"/>
      <c r="EX37" s="1714"/>
      <c r="EY37" s="1714"/>
      <c r="EZ37" s="1714"/>
      <c r="FA37" s="1714"/>
      <c r="FB37" s="1714"/>
      <c r="FC37" s="1714"/>
      <c r="FD37" s="1714"/>
      <c r="FE37" s="1714"/>
      <c r="FF37" s="1714"/>
      <c r="FG37" s="1714"/>
      <c r="FH37" s="1714"/>
      <c r="FI37" s="1714"/>
      <c r="FJ37" s="1714"/>
      <c r="FK37" s="1714"/>
      <c r="FL37" s="1714"/>
      <c r="FM37" s="1714"/>
      <c r="FN37" s="1714"/>
      <c r="FO37" s="1714"/>
      <c r="FP37" s="1714"/>
      <c r="FQ37" s="1714"/>
      <c r="FR37" s="1714"/>
      <c r="FS37" s="1714"/>
      <c r="FT37" s="1714"/>
      <c r="FU37" s="1714"/>
      <c r="FV37" s="1714"/>
      <c r="FW37" s="1714"/>
      <c r="FX37" s="1714"/>
      <c r="FY37" s="1714"/>
      <c r="FZ37" s="1714"/>
      <c r="GA37" s="1714"/>
      <c r="GB37" s="1714"/>
      <c r="GC37" s="1714"/>
      <c r="GD37" s="1714"/>
      <c r="GE37" s="1714"/>
      <c r="GF37" s="1714"/>
      <c r="GG37" s="1714"/>
      <c r="GH37" s="1714"/>
      <c r="GI37" s="1714"/>
      <c r="GJ37" s="1714"/>
      <c r="GK37" s="1714"/>
      <c r="GL37" s="1714"/>
      <c r="GM37" s="1714"/>
      <c r="GN37" s="1714"/>
      <c r="GO37" s="1714"/>
      <c r="GP37" s="1714"/>
      <c r="GQ37" s="1714"/>
      <c r="GR37" s="1714"/>
      <c r="GS37" s="1714"/>
      <c r="GT37" s="1714"/>
      <c r="GU37" s="1714"/>
      <c r="GV37" s="1714"/>
      <c r="GW37" s="1714"/>
      <c r="GX37" s="1714"/>
      <c r="GY37" s="1714"/>
      <c r="GZ37" s="1714"/>
      <c r="HA37" s="1714"/>
      <c r="HB37" s="1714"/>
      <c r="HC37" s="1714"/>
      <c r="HD37" s="1714"/>
      <c r="HE37" s="1714"/>
      <c r="HF37" s="1714"/>
      <c r="HG37" s="1714"/>
      <c r="HH37" s="1714"/>
      <c r="HI37" s="1714"/>
      <c r="HJ37" s="1714"/>
      <c r="HK37" s="1714"/>
      <c r="HL37" s="1714"/>
      <c r="HM37" s="1714"/>
      <c r="HN37" s="1714"/>
      <c r="HO37" s="1714"/>
      <c r="HP37" s="1714"/>
      <c r="HQ37" s="1714"/>
      <c r="HR37" s="1714"/>
      <c r="HS37" s="1714"/>
      <c r="HT37" s="1714"/>
      <c r="HU37" s="1714"/>
      <c r="HV37" s="1714"/>
      <c r="HW37" s="1714"/>
      <c r="HX37" s="1714"/>
      <c r="HY37" s="1714"/>
      <c r="HZ37" s="1714"/>
      <c r="IA37" s="1714"/>
      <c r="IB37" s="1714"/>
      <c r="IC37" s="1714"/>
      <c r="ID37" s="1714"/>
      <c r="IE37" s="1714"/>
      <c r="IF37" s="1714"/>
      <c r="IG37" s="1714"/>
      <c r="IH37" s="1714"/>
      <c r="II37" s="1714"/>
      <c r="IJ37" s="1714"/>
      <c r="IK37" s="1714"/>
      <c r="IL37" s="1714"/>
      <c r="IM37" s="1714"/>
      <c r="IN37" s="1714"/>
      <c r="IO37" s="1714"/>
      <c r="IP37" s="1714"/>
      <c r="IQ37" s="1714"/>
      <c r="IR37" s="1714"/>
      <c r="IS37" s="1714"/>
      <c r="IT37" s="1714"/>
      <c r="IU37" s="1714"/>
      <c r="IV37" s="1714"/>
      <c r="IW37" s="1714"/>
      <c r="IX37" s="1714"/>
      <c r="IY37" s="1714"/>
      <c r="IZ37" s="1714"/>
      <c r="JA37" s="1714"/>
      <c r="JB37" s="1714"/>
      <c r="JC37" s="1714"/>
      <c r="JD37" s="1714"/>
      <c r="JE37" s="1714"/>
      <c r="JF37" s="1714"/>
      <c r="JG37" s="1714"/>
      <c r="JH37" s="1714"/>
      <c r="JI37" s="1714"/>
      <c r="JJ37" s="1714"/>
      <c r="JK37" s="1714"/>
      <c r="JL37" s="1714"/>
      <c r="JM37" s="1714"/>
      <c r="JN37" s="1714"/>
      <c r="JO37" s="1714"/>
      <c r="JP37" s="1714"/>
      <c r="JQ37" s="1714"/>
      <c r="JR37" s="1714"/>
      <c r="JS37" s="1714"/>
      <c r="JT37" s="1714"/>
      <c r="JU37" s="1714"/>
      <c r="JV37" s="1714"/>
      <c r="JW37" s="1714"/>
      <c r="JX37" s="1714"/>
      <c r="JY37" s="1714"/>
      <c r="JZ37" s="1714"/>
      <c r="KA37" s="1714"/>
      <c r="KB37" s="1714"/>
      <c r="KC37" s="1714"/>
      <c r="KD37" s="1714"/>
      <c r="KE37" s="1714"/>
      <c r="KF37" s="1714"/>
      <c r="KG37" s="1714"/>
      <c r="KH37" s="1714"/>
      <c r="KI37" s="1714"/>
      <c r="KJ37" s="1714"/>
      <c r="KK37" s="1714"/>
      <c r="KL37" s="1714"/>
      <c r="KM37" s="1714"/>
      <c r="KN37" s="1714"/>
      <c r="KO37" s="1714"/>
      <c r="KP37" s="1714"/>
      <c r="KQ37" s="1714"/>
      <c r="KR37" s="1714"/>
      <c r="KS37" s="1714"/>
      <c r="KT37" s="1714"/>
      <c r="KU37" s="1714"/>
      <c r="KV37" s="1714"/>
      <c r="KW37" s="1714"/>
      <c r="KX37" s="1714"/>
      <c r="KY37" s="1714"/>
      <c r="KZ37" s="1714"/>
      <c r="LA37" s="1714"/>
      <c r="LB37" s="1714"/>
      <c r="LC37" s="1714"/>
      <c r="LD37" s="1714"/>
      <c r="LE37" s="1714"/>
      <c r="LF37" s="1714"/>
      <c r="LG37" s="1714"/>
      <c r="LH37" s="1714"/>
      <c r="LI37" s="1714"/>
      <c r="LJ37" s="1714"/>
      <c r="LK37" s="1714"/>
      <c r="LL37" s="1714"/>
      <c r="LM37" s="1714"/>
      <c r="LN37" s="1714"/>
      <c r="LO37" s="1714"/>
      <c r="LP37" s="1714"/>
      <c r="LQ37" s="1714"/>
      <c r="LR37" s="1714"/>
      <c r="LS37" s="1714"/>
      <c r="LT37" s="1714"/>
      <c r="LU37" s="1714"/>
      <c r="LV37" s="1714"/>
      <c r="LW37" s="1714"/>
      <c r="LX37" s="1714"/>
      <c r="LY37" s="1714"/>
      <c r="LZ37" s="1714"/>
      <c r="MA37" s="1714"/>
      <c r="MB37" s="1714"/>
      <c r="MC37" s="1714"/>
      <c r="MD37" s="1714"/>
      <c r="ME37" s="1714"/>
      <c r="MF37" s="1714"/>
      <c r="MG37" s="1714"/>
      <c r="MH37" s="1714"/>
      <c r="MI37" s="1714"/>
      <c r="MJ37" s="1714"/>
      <c r="MK37" s="1714"/>
      <c r="ML37" s="1714"/>
      <c r="MM37" s="1714"/>
      <c r="MN37" s="1714"/>
      <c r="MO37" s="1714"/>
      <c r="MP37" s="1714"/>
      <c r="MQ37" s="1714"/>
      <c r="MR37" s="1714"/>
      <c r="MS37" s="1714"/>
      <c r="MT37" s="1714"/>
      <c r="MU37" s="1714"/>
      <c r="MV37" s="1714"/>
      <c r="MW37" s="1714"/>
      <c r="MX37" s="1714"/>
      <c r="MY37" s="1714"/>
      <c r="MZ37" s="1714"/>
      <c r="NA37" s="1714"/>
      <c r="NB37" s="1714"/>
      <c r="NC37" s="1714"/>
      <c r="ND37" s="1714"/>
      <c r="NE37" s="1714"/>
      <c r="NF37" s="1714"/>
      <c r="NG37" s="1714"/>
      <c r="NH37" s="1714"/>
      <c r="NI37" s="1714"/>
      <c r="NJ37" s="1714"/>
      <c r="NK37" s="1714"/>
      <c r="NL37" s="1714"/>
      <c r="NM37" s="1714"/>
      <c r="NN37" s="1714"/>
      <c r="NO37" s="1714"/>
      <c r="NP37" s="1714"/>
      <c r="NQ37" s="1714"/>
      <c r="NR37" s="1714"/>
      <c r="NS37" s="1714"/>
      <c r="NT37" s="1714"/>
      <c r="NU37" s="1714"/>
      <c r="NV37" s="1714"/>
      <c r="NW37" s="1714"/>
      <c r="NX37" s="1714"/>
      <c r="NY37" s="1714"/>
      <c r="NZ37" s="1714"/>
      <c r="OA37" s="1714"/>
      <c r="OB37" s="1714"/>
      <c r="OC37" s="1714"/>
      <c r="OD37" s="1714"/>
      <c r="OE37" s="1714"/>
      <c r="OF37" s="1714"/>
      <c r="OG37" s="1714"/>
      <c r="OH37" s="1714"/>
      <c r="OI37" s="1714"/>
      <c r="OJ37" s="1714"/>
      <c r="OK37" s="1714"/>
      <c r="OL37" s="1714"/>
      <c r="OM37" s="1714"/>
      <c r="ON37" s="1714"/>
      <c r="OO37" s="1714"/>
      <c r="OP37" s="1714"/>
      <c r="OQ37" s="1714"/>
      <c r="OR37" s="1714"/>
      <c r="OS37" s="1714"/>
      <c r="OT37" s="1714"/>
      <c r="OU37" s="1714"/>
      <c r="OV37" s="1714"/>
      <c r="OW37" s="1714"/>
      <c r="OX37" s="1714"/>
      <c r="OY37" s="1714"/>
      <c r="OZ37" s="1714"/>
      <c r="PA37" s="1714"/>
      <c r="PB37" s="1714"/>
      <c r="PC37" s="1714"/>
      <c r="PD37" s="1714"/>
      <c r="PE37" s="1714"/>
      <c r="PF37" s="1714"/>
      <c r="PG37" s="1714"/>
      <c r="PH37" s="1714"/>
      <c r="PI37" s="1714"/>
      <c r="PJ37" s="1714"/>
      <c r="PK37" s="1714"/>
      <c r="PL37" s="1714"/>
      <c r="PM37" s="1714"/>
      <c r="PN37" s="1714"/>
      <c r="PO37" s="1714"/>
      <c r="PP37" s="1714"/>
      <c r="PQ37" s="1714"/>
      <c r="PR37" s="1714"/>
      <c r="PS37" s="1714"/>
      <c r="PT37" s="1714"/>
      <c r="PU37" s="1714"/>
      <c r="PV37" s="1714"/>
      <c r="PW37" s="1714"/>
      <c r="PX37" s="1714"/>
      <c r="PY37" s="1714"/>
      <c r="PZ37" s="1714"/>
      <c r="QA37" s="1714"/>
      <c r="QB37" s="1714"/>
      <c r="QC37" s="1714"/>
      <c r="QD37" s="1714"/>
      <c r="QE37" s="1714"/>
      <c r="QF37" s="1714"/>
      <c r="QG37" s="1714"/>
      <c r="QH37" s="1714"/>
      <c r="QI37" s="1714"/>
      <c r="QJ37" s="1714"/>
      <c r="QK37" s="1714"/>
      <c r="QL37" s="1714"/>
      <c r="QM37" s="1714"/>
      <c r="QN37" s="1714"/>
      <c r="QO37" s="1714"/>
      <c r="QP37" s="1714"/>
      <c r="QQ37" s="1714"/>
      <c r="QR37" s="1714"/>
      <c r="QS37" s="1714"/>
      <c r="QT37" s="1714"/>
      <c r="QU37" s="1714"/>
      <c r="QV37" s="1714"/>
      <c r="QW37" s="1714"/>
      <c r="QX37" s="1714"/>
      <c r="QY37" s="1714"/>
      <c r="QZ37" s="1714"/>
      <c r="RA37" s="1714"/>
      <c r="RB37" s="1714"/>
      <c r="RC37" s="1714"/>
      <c r="RD37" s="1714"/>
      <c r="RE37" s="1714"/>
      <c r="RF37" s="1714"/>
      <c r="RG37" s="1714"/>
      <c r="RH37" s="1714"/>
      <c r="RI37" s="1714"/>
      <c r="RJ37" s="1714"/>
      <c r="RK37" s="1714"/>
      <c r="RL37" s="1714"/>
      <c r="RM37" s="1714"/>
      <c r="RN37" s="1714"/>
      <c r="RO37" s="1714"/>
      <c r="RP37" s="1714"/>
      <c r="RQ37" s="1714"/>
      <c r="RR37" s="1714"/>
      <c r="RS37" s="1714"/>
      <c r="RT37" s="1714"/>
      <c r="RU37" s="1714"/>
      <c r="RV37" s="1714"/>
      <c r="RW37" s="1714"/>
      <c r="RX37" s="1714"/>
      <c r="RY37" s="1714"/>
      <c r="RZ37" s="1714"/>
      <c r="SA37" s="1714"/>
      <c r="SB37" s="1714"/>
      <c r="SC37" s="1714"/>
      <c r="SD37" s="1714"/>
      <c r="SE37" s="1714"/>
      <c r="SF37" s="1714"/>
      <c r="SG37" s="1714"/>
      <c r="SH37" s="1714"/>
      <c r="SI37" s="1714"/>
      <c r="SJ37" s="1714"/>
      <c r="SK37" s="1714"/>
      <c r="SL37" s="1714"/>
      <c r="SM37" s="1714"/>
      <c r="SN37" s="1714"/>
      <c r="SO37" s="1714"/>
      <c r="SP37" s="1714"/>
      <c r="SQ37" s="1714"/>
      <c r="SR37" s="1714"/>
      <c r="SS37" s="1714"/>
      <c r="ST37" s="1714"/>
      <c r="SU37" s="1714"/>
      <c r="SV37" s="1714"/>
      <c r="SW37" s="1714"/>
      <c r="SX37" s="1714"/>
      <c r="SY37" s="1714"/>
      <c r="SZ37" s="1714"/>
      <c r="TA37" s="1714"/>
      <c r="TB37" s="1714"/>
      <c r="TC37" s="1714"/>
      <c r="TD37" s="1714"/>
      <c r="TE37" s="1714"/>
      <c r="TF37" s="1714"/>
      <c r="TG37" s="1714"/>
      <c r="TH37" s="1714"/>
      <c r="TI37" s="1714"/>
      <c r="TJ37" s="1714"/>
      <c r="TK37" s="1714"/>
      <c r="TL37" s="1714"/>
      <c r="TM37" s="1714"/>
      <c r="TN37" s="1714"/>
      <c r="TO37" s="1714"/>
      <c r="TP37" s="1714"/>
      <c r="TQ37" s="1714"/>
      <c r="TR37" s="1714"/>
      <c r="TS37" s="1714"/>
      <c r="TT37" s="1714"/>
      <c r="TU37" s="1714"/>
      <c r="TV37" s="1714"/>
      <c r="TW37" s="1714"/>
      <c r="TX37" s="1714"/>
      <c r="TY37" s="1714"/>
      <c r="TZ37" s="1714"/>
      <c r="UA37" s="1714"/>
      <c r="UB37" s="1714"/>
      <c r="UC37" s="1714"/>
      <c r="UD37" s="1714"/>
      <c r="UE37" s="1714"/>
      <c r="UF37" s="1714"/>
      <c r="UG37" s="1714"/>
      <c r="UH37" s="1714"/>
      <c r="UI37" s="1714"/>
      <c r="UJ37" s="1714"/>
      <c r="UK37" s="1714"/>
      <c r="UL37" s="1714"/>
      <c r="UM37" s="1714"/>
      <c r="UN37" s="1714"/>
      <c r="UO37" s="1714"/>
      <c r="UP37" s="1714"/>
      <c r="UQ37" s="1714"/>
      <c r="UR37" s="1714"/>
      <c r="US37" s="1714"/>
      <c r="UT37" s="1714"/>
      <c r="UU37" s="1714"/>
      <c r="UV37" s="1714"/>
      <c r="UW37" s="1714"/>
      <c r="UX37" s="1714"/>
      <c r="UY37" s="1714"/>
      <c r="UZ37" s="1714"/>
      <c r="VA37" s="1714"/>
      <c r="VB37" s="1714"/>
      <c r="VC37" s="1714"/>
      <c r="VD37" s="1714"/>
      <c r="VE37" s="1714"/>
      <c r="VF37" s="1714"/>
      <c r="VG37" s="1714"/>
      <c r="VH37" s="1714"/>
      <c r="VI37" s="1714"/>
      <c r="VJ37" s="1714"/>
      <c r="VK37" s="1714"/>
      <c r="VL37" s="1714"/>
      <c r="VM37" s="1714"/>
      <c r="VN37" s="1714"/>
      <c r="VO37" s="1714"/>
      <c r="VP37" s="1714"/>
      <c r="VQ37" s="1714"/>
      <c r="VR37" s="1714"/>
      <c r="VS37" s="1714"/>
      <c r="VT37" s="1714"/>
      <c r="VU37" s="1714"/>
      <c r="VV37" s="1714"/>
      <c r="VW37" s="1714"/>
      <c r="VX37" s="1714"/>
      <c r="VY37" s="1714"/>
      <c r="VZ37" s="1714"/>
      <c r="WA37" s="1714"/>
      <c r="WB37" s="1714"/>
      <c r="WC37" s="1714"/>
      <c r="WD37" s="1714"/>
      <c r="WE37" s="1714"/>
      <c r="WF37" s="1714"/>
      <c r="WG37" s="1714"/>
      <c r="WH37" s="1714"/>
      <c r="WI37" s="1714"/>
      <c r="WJ37" s="1714"/>
      <c r="WK37" s="1714"/>
      <c r="WL37" s="1714"/>
      <c r="WM37" s="1714"/>
      <c r="WN37" s="1714"/>
      <c r="WO37" s="1714"/>
      <c r="WP37" s="1714"/>
      <c r="WQ37" s="1714"/>
      <c r="WR37" s="1714"/>
      <c r="WS37" s="1714"/>
      <c r="WT37" s="1714"/>
      <c r="WU37" s="1714"/>
      <c r="WV37" s="1714"/>
      <c r="WW37" s="1714"/>
      <c r="WX37" s="1714"/>
      <c r="WY37" s="1714"/>
      <c r="WZ37" s="1714"/>
      <c r="XA37" s="1714"/>
      <c r="XB37" s="1714"/>
      <c r="XC37" s="1714"/>
      <c r="XD37" s="1714"/>
      <c r="XE37" s="1714"/>
      <c r="XF37" s="1714"/>
      <c r="XG37" s="1714"/>
      <c r="XH37" s="1714"/>
      <c r="XI37" s="1714"/>
      <c r="XJ37" s="1714"/>
      <c r="XK37" s="1714"/>
      <c r="XL37" s="1714"/>
      <c r="XM37" s="1714"/>
      <c r="XN37" s="1714"/>
      <c r="XO37" s="1714"/>
      <c r="XP37" s="1714"/>
      <c r="XQ37" s="1714"/>
      <c r="XR37" s="1714"/>
      <c r="XS37" s="1714"/>
      <c r="XT37" s="1714"/>
      <c r="XU37" s="1714"/>
      <c r="XV37" s="1714"/>
      <c r="XW37" s="1714"/>
      <c r="XX37" s="1714"/>
      <c r="XY37" s="1714"/>
      <c r="XZ37" s="1714"/>
      <c r="YA37" s="1714"/>
      <c r="YB37" s="1714"/>
      <c r="YC37" s="1714"/>
      <c r="YD37" s="1714"/>
      <c r="YE37" s="1714"/>
      <c r="YF37" s="1714"/>
      <c r="YG37" s="1714"/>
      <c r="YH37" s="1714"/>
      <c r="YI37" s="1714"/>
      <c r="YJ37" s="1714"/>
      <c r="YK37" s="1714"/>
      <c r="YL37" s="1714"/>
      <c r="YM37" s="1714"/>
      <c r="YN37" s="1714"/>
      <c r="YO37" s="1714"/>
      <c r="YP37" s="1714"/>
      <c r="YQ37" s="1714"/>
      <c r="YR37" s="1714"/>
      <c r="YS37" s="1714"/>
      <c r="YT37" s="1714"/>
      <c r="YU37" s="1714"/>
      <c r="YV37" s="1714"/>
      <c r="YW37" s="1714"/>
      <c r="YX37" s="1714"/>
      <c r="YY37" s="1714"/>
      <c r="YZ37" s="1714"/>
      <c r="ZA37" s="1714"/>
      <c r="ZB37" s="1714"/>
      <c r="ZC37" s="1714"/>
      <c r="ZD37" s="1714"/>
      <c r="ZE37" s="1714"/>
      <c r="ZF37" s="1714"/>
      <c r="ZG37" s="1714"/>
      <c r="ZH37" s="1714"/>
      <c r="ZI37" s="1714"/>
      <c r="ZJ37" s="1714"/>
      <c r="ZK37" s="1714"/>
      <c r="ZL37" s="1714"/>
      <c r="ZM37" s="1714"/>
      <c r="ZN37" s="1714"/>
      <c r="ZO37" s="1714"/>
      <c r="ZP37" s="1714"/>
      <c r="ZQ37" s="1714"/>
      <c r="ZR37" s="1714"/>
      <c r="ZS37" s="1714"/>
      <c r="ZT37" s="1714"/>
      <c r="ZU37" s="1714"/>
      <c r="ZV37" s="1714"/>
      <c r="ZW37" s="1714"/>
      <c r="ZX37" s="1714"/>
      <c r="ZY37" s="1714"/>
      <c r="ZZ37" s="1714"/>
      <c r="AAA37" s="1714"/>
      <c r="AAB37" s="1714"/>
      <c r="AAC37" s="1714"/>
      <c r="AAD37" s="1714"/>
      <c r="AAE37" s="1714"/>
      <c r="AAF37" s="1714"/>
      <c r="AAG37" s="1714"/>
      <c r="AAH37" s="1714"/>
      <c r="AAI37" s="1714"/>
      <c r="AAJ37" s="1714"/>
      <c r="AAK37" s="1714"/>
      <c r="AAL37" s="1714"/>
      <c r="AAM37" s="1714"/>
      <c r="AAN37" s="1714"/>
      <c r="AAO37" s="1714"/>
      <c r="AAP37" s="1714"/>
      <c r="AAQ37" s="1714"/>
      <c r="AAR37" s="1714"/>
      <c r="AAS37" s="1714"/>
      <c r="AAT37" s="1714"/>
      <c r="AAU37" s="1714"/>
      <c r="AAV37" s="1714"/>
      <c r="AAW37" s="1714"/>
      <c r="AAX37" s="1714"/>
      <c r="AAY37" s="1714"/>
      <c r="AAZ37" s="1714"/>
      <c r="ABA37" s="1714"/>
      <c r="ABB37" s="1714"/>
      <c r="ABC37" s="1714"/>
      <c r="ABD37" s="1714"/>
      <c r="ABE37" s="1714"/>
      <c r="ABF37" s="1714"/>
      <c r="ABG37" s="1714"/>
      <c r="ABH37" s="1714"/>
      <c r="ABI37" s="1714"/>
      <c r="ABJ37" s="1714"/>
      <c r="ABK37" s="1714"/>
      <c r="ABL37" s="1714"/>
      <c r="ABM37" s="1714"/>
      <c r="ABN37" s="1714"/>
      <c r="ABO37" s="1714"/>
      <c r="ABP37" s="1714"/>
      <c r="ABQ37" s="1714"/>
      <c r="ABR37" s="1714"/>
      <c r="ABS37" s="1714"/>
      <c r="ABT37" s="1714"/>
      <c r="ABU37" s="1714"/>
      <c r="ABV37" s="1714"/>
      <c r="ABW37" s="1714"/>
      <c r="ABX37" s="1714"/>
      <c r="ABY37" s="1714"/>
      <c r="ABZ37" s="1714"/>
      <c r="ACA37" s="1714"/>
      <c r="ACB37" s="1714"/>
      <c r="ACC37" s="1714"/>
      <c r="ACD37" s="1714"/>
      <c r="ACE37" s="1714"/>
      <c r="ACF37" s="1714"/>
      <c r="ACG37" s="1714"/>
      <c r="ACH37" s="1714"/>
      <c r="ACI37" s="1714"/>
      <c r="ACJ37" s="1714"/>
      <c r="ACK37" s="1714"/>
      <c r="ACL37" s="1714"/>
      <c r="ACM37" s="1714"/>
      <c r="ACN37" s="1714"/>
      <c r="ACO37" s="1714"/>
      <c r="ACP37" s="1714"/>
      <c r="ACQ37" s="1714"/>
      <c r="ACR37" s="1714"/>
      <c r="ACS37" s="1714"/>
      <c r="ACT37" s="1714"/>
      <c r="ACU37" s="1714"/>
      <c r="ACV37" s="1714"/>
      <c r="ACW37" s="1714"/>
      <c r="ACX37" s="1714"/>
      <c r="ACY37" s="1714"/>
      <c r="ACZ37" s="1714"/>
      <c r="ADA37" s="1714"/>
      <c r="ADB37" s="1714"/>
      <c r="ADC37" s="1714"/>
      <c r="ADD37" s="1714"/>
      <c r="ADE37" s="1714"/>
      <c r="ADF37" s="1714"/>
      <c r="ADG37" s="1714"/>
      <c r="ADH37" s="1714"/>
      <c r="ADI37" s="1714"/>
      <c r="ADJ37" s="1714"/>
      <c r="ADK37" s="1714"/>
      <c r="ADL37" s="1714"/>
      <c r="ADM37" s="1714"/>
      <c r="ADN37" s="1714"/>
      <c r="ADO37" s="1714"/>
      <c r="ADP37" s="1714"/>
      <c r="ADQ37" s="1714"/>
      <c r="ADR37" s="1714"/>
      <c r="ADS37" s="1714"/>
      <c r="ADT37" s="1714"/>
      <c r="ADU37" s="1714"/>
      <c r="ADV37" s="1714"/>
      <c r="ADW37" s="1714"/>
      <c r="ADX37" s="1714"/>
      <c r="ADY37" s="1714"/>
      <c r="ADZ37" s="1714"/>
      <c r="AEA37" s="1714"/>
      <c r="AEB37" s="1714"/>
      <c r="AEC37" s="1714"/>
      <c r="AED37" s="1714"/>
      <c r="AEE37" s="1714"/>
      <c r="AEF37" s="1714"/>
      <c r="AEG37" s="1714"/>
      <c r="AEH37" s="1714"/>
      <c r="AEI37" s="1714"/>
      <c r="AEJ37" s="1714"/>
      <c r="AEK37" s="1714"/>
      <c r="AEL37" s="1714"/>
      <c r="AEM37" s="1714"/>
      <c r="AEN37" s="1714"/>
      <c r="AEO37" s="1714"/>
      <c r="AEP37" s="1714"/>
      <c r="AEQ37" s="1714"/>
      <c r="AER37" s="1714"/>
      <c r="AES37" s="1714"/>
      <c r="AET37" s="1714"/>
      <c r="AEU37" s="1714"/>
      <c r="AEV37" s="1714"/>
      <c r="AEW37" s="1714"/>
      <c r="AEX37" s="1714"/>
      <c r="AEY37" s="1714"/>
      <c r="AEZ37" s="1714"/>
      <c r="AFA37" s="1714"/>
      <c r="AFB37" s="1714"/>
      <c r="AFC37" s="1714"/>
      <c r="AFD37" s="1714"/>
      <c r="AFE37" s="1714"/>
      <c r="AFF37" s="1714"/>
      <c r="AFG37" s="1714"/>
      <c r="AFH37" s="1714"/>
      <c r="AFI37" s="1714"/>
      <c r="AFJ37" s="1714"/>
      <c r="AFK37" s="1714"/>
      <c r="AFL37" s="1714"/>
      <c r="AFM37" s="1714"/>
      <c r="AFN37" s="1714"/>
      <c r="AFO37" s="1714"/>
      <c r="AFP37" s="1714"/>
      <c r="AFQ37" s="1714"/>
      <c r="AFR37" s="1714"/>
      <c r="AFS37" s="1714"/>
      <c r="AFT37" s="1714"/>
      <c r="AFU37" s="1714"/>
      <c r="AFV37" s="1714"/>
      <c r="AFW37" s="1714"/>
      <c r="AFX37" s="1714"/>
      <c r="AFY37" s="1714"/>
      <c r="AFZ37" s="1714"/>
      <c r="AGA37" s="1714"/>
      <c r="AGB37" s="1714"/>
      <c r="AGC37" s="1714"/>
      <c r="AGD37" s="1714"/>
      <c r="AGE37" s="1714"/>
      <c r="AGF37" s="1714"/>
      <c r="AGG37" s="1714"/>
      <c r="AGH37" s="1714"/>
      <c r="AGI37" s="1714"/>
      <c r="AGJ37" s="1714"/>
      <c r="AGK37" s="1714"/>
      <c r="AGL37" s="1714"/>
      <c r="AGM37" s="1714"/>
      <c r="AGN37" s="1714"/>
      <c r="AGO37" s="1714"/>
      <c r="AGP37" s="1714"/>
      <c r="AGQ37" s="1714"/>
      <c r="AGR37" s="1714"/>
      <c r="AGS37" s="1714"/>
      <c r="AGT37" s="1714"/>
      <c r="AGU37" s="1714"/>
      <c r="AGV37" s="1714"/>
      <c r="AGW37" s="1714"/>
      <c r="AGX37" s="1714"/>
      <c r="AGY37" s="1714"/>
      <c r="AGZ37" s="1714"/>
      <c r="AHA37" s="1714"/>
      <c r="AHB37" s="1714"/>
      <c r="AHC37" s="1714"/>
      <c r="AHD37" s="1714"/>
      <c r="AHE37" s="1714"/>
      <c r="AHF37" s="1714"/>
      <c r="AHG37" s="1714"/>
      <c r="AHH37" s="1714"/>
      <c r="AHI37" s="1714"/>
      <c r="AHJ37" s="1714"/>
      <c r="AHK37" s="1714"/>
      <c r="AHL37" s="1714"/>
      <c r="AHM37" s="1714"/>
      <c r="AHN37" s="1714"/>
      <c r="AHO37" s="1714"/>
      <c r="AHP37" s="1714"/>
      <c r="AHQ37" s="1714"/>
      <c r="AHR37" s="1714"/>
      <c r="AHS37" s="1714"/>
      <c r="AHT37" s="1714"/>
      <c r="AHU37" s="1714"/>
      <c r="AHV37" s="1714"/>
      <c r="AHW37" s="1714"/>
      <c r="AHX37" s="1714"/>
      <c r="AHY37" s="1714"/>
      <c r="AHZ37" s="1714"/>
      <c r="AIA37" s="1714"/>
      <c r="AIB37" s="1714"/>
      <c r="AIC37" s="1714"/>
      <c r="AID37" s="1714"/>
      <c r="AIE37" s="1714"/>
      <c r="AIF37" s="1714"/>
      <c r="AIG37" s="1714"/>
      <c r="AIH37" s="1714"/>
      <c r="AII37" s="1714"/>
      <c r="AIJ37" s="1714"/>
      <c r="AIK37" s="1714"/>
      <c r="AIL37" s="1714"/>
      <c r="AIM37" s="1714"/>
      <c r="AIN37" s="1714"/>
      <c r="AIO37" s="1714"/>
      <c r="AIP37" s="1714"/>
      <c r="AIQ37" s="1714"/>
      <c r="AIR37" s="1714"/>
      <c r="AIS37" s="1714"/>
      <c r="AIT37" s="1714"/>
      <c r="AIU37" s="1714"/>
      <c r="AIV37" s="1714"/>
      <c r="AIW37" s="1714"/>
      <c r="AIX37" s="1714"/>
      <c r="AIY37" s="1714"/>
      <c r="AIZ37" s="1714"/>
      <c r="AJA37" s="1714"/>
      <c r="AJB37" s="1714"/>
      <c r="AJC37" s="1714"/>
      <c r="AJD37" s="1714"/>
      <c r="AJE37" s="1714"/>
      <c r="AJF37" s="1714"/>
      <c r="AJG37" s="1714"/>
      <c r="AJH37" s="1714"/>
      <c r="AJI37" s="1714"/>
      <c r="AJJ37" s="1714"/>
      <c r="AJK37" s="1714"/>
      <c r="AJL37" s="1714"/>
      <c r="AJM37" s="1714"/>
      <c r="AJN37" s="1714"/>
      <c r="AJO37" s="1714"/>
      <c r="AJP37" s="1714"/>
      <c r="AJQ37" s="1714"/>
      <c r="AJR37" s="1714"/>
      <c r="AJS37" s="1714"/>
      <c r="AJT37" s="1714"/>
      <c r="AJU37" s="1714"/>
      <c r="AJV37" s="1714"/>
      <c r="AJW37" s="1714"/>
      <c r="AJX37" s="1714"/>
      <c r="AJY37" s="1714"/>
      <c r="AJZ37" s="1714"/>
      <c r="AKA37" s="1714"/>
      <c r="AKB37" s="1714"/>
      <c r="AKC37" s="1714"/>
      <c r="AKD37" s="1714"/>
      <c r="AKE37" s="1714"/>
      <c r="AKF37" s="1714"/>
      <c r="AKG37" s="1714"/>
      <c r="AKH37" s="1714"/>
      <c r="AKI37" s="1714"/>
      <c r="AKJ37" s="1714"/>
      <c r="AKK37" s="1714"/>
      <c r="AKL37" s="1714"/>
      <c r="AKM37" s="1714"/>
      <c r="AKN37" s="1714"/>
      <c r="AKO37" s="1714"/>
      <c r="AKP37" s="1714"/>
      <c r="AKQ37" s="1714"/>
      <c r="AKR37" s="1714"/>
      <c r="AKS37" s="1714"/>
      <c r="AKT37" s="1714"/>
      <c r="AKU37" s="1714"/>
      <c r="AKV37" s="1714"/>
      <c r="AKW37" s="1714"/>
      <c r="AKX37" s="1714"/>
      <c r="AKY37" s="1714"/>
      <c r="AKZ37" s="1714"/>
      <c r="ALA37" s="1714"/>
      <c r="ALB37" s="1714"/>
      <c r="ALC37" s="1714"/>
      <c r="ALD37" s="1714"/>
      <c r="ALE37" s="1714"/>
      <c r="ALF37" s="1714"/>
      <c r="ALG37" s="1714"/>
      <c r="ALH37" s="1714"/>
      <c r="ALI37" s="1714"/>
      <c r="ALJ37" s="1714"/>
      <c r="ALK37" s="1714"/>
      <c r="ALL37" s="1714"/>
      <c r="ALM37" s="1714"/>
      <c r="ALN37" s="1714"/>
      <c r="ALO37" s="1714"/>
      <c r="ALP37" s="1714"/>
      <c r="ALQ37" s="1714"/>
      <c r="ALR37" s="1714"/>
      <c r="ALS37" s="1714"/>
      <c r="ALT37" s="1714"/>
      <c r="ALU37" s="1714"/>
      <c r="ALV37" s="1714"/>
      <c r="ALW37" s="1714"/>
      <c r="ALX37" s="1714"/>
      <c r="ALY37" s="1714"/>
      <c r="ALZ37" s="1714"/>
      <c r="AMA37" s="1714"/>
      <c r="AMB37" s="1714"/>
      <c r="AMC37" s="1714"/>
      <c r="AMD37" s="1714"/>
      <c r="AME37" s="1714"/>
      <c r="AMF37" s="1714"/>
      <c r="AMG37" s="1714"/>
      <c r="AMH37" s="1714"/>
      <c r="AMI37" s="1714"/>
      <c r="AMJ37" s="1714"/>
      <c r="AMK37" s="1714"/>
    </row>
    <row r="38" spans="1:1025" s="1409" customFormat="1" ht="30" customHeight="1">
      <c r="A38" s="1705" t="s">
        <v>3862</v>
      </c>
      <c r="B38" s="1705" t="s">
        <v>3863</v>
      </c>
      <c r="C38" s="1705" t="s">
        <v>647</v>
      </c>
      <c r="D38" s="1705" t="s">
        <v>4058</v>
      </c>
      <c r="E38" s="1705" t="s">
        <v>4059</v>
      </c>
      <c r="F38" s="1705" t="s">
        <v>4060</v>
      </c>
      <c r="G38" s="1705" t="s">
        <v>4061</v>
      </c>
      <c r="H38" s="1705"/>
      <c r="I38" s="1705"/>
      <c r="J38" s="1705"/>
      <c r="K38" s="1705"/>
      <c r="L38" s="1705"/>
      <c r="M38" s="1705"/>
      <c r="N38" s="1705"/>
      <c r="O38" s="1705"/>
      <c r="P38" s="1705" t="s">
        <v>4103</v>
      </c>
      <c r="Q38" s="1705" t="s">
        <v>4101</v>
      </c>
      <c r="R38" s="1739" t="s">
        <v>459</v>
      </c>
      <c r="S38" s="1705" t="s">
        <v>4085</v>
      </c>
      <c r="T38" s="1709" t="s">
        <v>4102</v>
      </c>
      <c r="U38" s="1705" t="s">
        <v>2504</v>
      </c>
      <c r="V38" s="1705" t="s">
        <v>3940</v>
      </c>
      <c r="W38" s="1705" t="s">
        <v>3901</v>
      </c>
      <c r="X38" s="1705" t="s">
        <v>3874</v>
      </c>
      <c r="Y38" s="1705" t="s">
        <v>3914</v>
      </c>
      <c r="Z38" s="1768">
        <v>1200000</v>
      </c>
      <c r="AA38" s="1705" t="s">
        <v>1146</v>
      </c>
      <c r="AB38" s="1705" t="s">
        <v>4067</v>
      </c>
      <c r="AC38" s="1705" t="s">
        <v>4068</v>
      </c>
      <c r="AD38" s="1705" t="s">
        <v>3906</v>
      </c>
      <c r="AE38" s="1705" t="s">
        <v>138</v>
      </c>
      <c r="AF38" s="1705" t="s">
        <v>3881</v>
      </c>
      <c r="AG38" s="1705"/>
      <c r="AH38" s="1705"/>
      <c r="AI38" s="1705"/>
      <c r="AJ38" s="1705"/>
      <c r="AK38" s="1705"/>
      <c r="AL38" s="1705">
        <v>1</v>
      </c>
      <c r="AM38" s="1705"/>
      <c r="AN38" s="1705"/>
      <c r="AO38" s="1733">
        <v>980000</v>
      </c>
      <c r="AP38" s="1705" t="s">
        <v>4242</v>
      </c>
      <c r="AQ38" s="1705"/>
      <c r="AR38" s="1705"/>
      <c r="AS38" s="1705"/>
      <c r="AT38" s="1705"/>
      <c r="AU38" s="1705"/>
      <c r="AV38" s="1705"/>
      <c r="AW38" s="1705"/>
      <c r="AX38" s="1705"/>
      <c r="AY38" s="1705"/>
      <c r="AZ38" s="1705"/>
      <c r="BA38" s="1705" t="s">
        <v>3891</v>
      </c>
      <c r="BB38" s="1714"/>
      <c r="BC38" s="1714"/>
      <c r="BD38" s="1714"/>
      <c r="BE38" s="1714"/>
      <c r="BF38" s="1714"/>
      <c r="BG38" s="1714"/>
      <c r="BH38" s="1714"/>
      <c r="BI38" s="1714"/>
      <c r="BJ38" s="1714"/>
      <c r="BK38" s="1714"/>
      <c r="BL38" s="1714"/>
      <c r="BM38" s="1714"/>
      <c r="BN38" s="1714"/>
      <c r="BO38" s="1714"/>
      <c r="BP38" s="1714"/>
      <c r="BQ38" s="1714"/>
      <c r="BR38" s="1714"/>
      <c r="BS38" s="1714"/>
      <c r="BT38" s="1714"/>
      <c r="BU38" s="1714"/>
      <c r="BV38" s="1714"/>
      <c r="BW38" s="1714"/>
      <c r="BX38" s="1714"/>
      <c r="BY38" s="1714"/>
      <c r="BZ38" s="1714"/>
      <c r="CA38" s="1714"/>
      <c r="CB38" s="1714"/>
      <c r="CC38" s="1714"/>
      <c r="CD38" s="1714"/>
      <c r="CE38" s="1714"/>
      <c r="CF38" s="1714"/>
      <c r="CG38" s="1714"/>
      <c r="CH38" s="1714"/>
      <c r="CI38" s="1714"/>
      <c r="CJ38" s="1714"/>
      <c r="CK38" s="1714"/>
      <c r="CL38" s="1714"/>
      <c r="CM38" s="1714"/>
      <c r="CN38" s="1714"/>
      <c r="CO38" s="1714"/>
      <c r="CP38" s="1714"/>
      <c r="CQ38" s="1714"/>
      <c r="CR38" s="1714"/>
      <c r="CS38" s="1714"/>
      <c r="CT38" s="1714"/>
      <c r="CU38" s="1714"/>
      <c r="CV38" s="1714"/>
      <c r="CW38" s="1714"/>
      <c r="CX38" s="1714"/>
      <c r="CY38" s="1714"/>
      <c r="CZ38" s="1714"/>
      <c r="DA38" s="1714"/>
      <c r="DB38" s="1714"/>
      <c r="DC38" s="1714"/>
      <c r="DD38" s="1714"/>
      <c r="DE38" s="1714"/>
      <c r="DF38" s="1714"/>
      <c r="DG38" s="1714"/>
      <c r="DH38" s="1714"/>
      <c r="DI38" s="1714"/>
      <c r="DJ38" s="1714"/>
      <c r="DK38" s="1714"/>
      <c r="DL38" s="1714"/>
      <c r="DM38" s="1714"/>
      <c r="DN38" s="1714"/>
      <c r="DO38" s="1714"/>
      <c r="DP38" s="1714"/>
      <c r="DQ38" s="1714"/>
      <c r="DR38" s="1714"/>
      <c r="DS38" s="1714"/>
      <c r="DT38" s="1714"/>
      <c r="DU38" s="1714"/>
      <c r="DV38" s="1714"/>
      <c r="DW38" s="1714"/>
      <c r="DX38" s="1714"/>
      <c r="DY38" s="1714"/>
      <c r="DZ38" s="1714"/>
      <c r="EA38" s="1714"/>
      <c r="EB38" s="1714"/>
      <c r="EC38" s="1714"/>
      <c r="ED38" s="1714"/>
      <c r="EE38" s="1714"/>
      <c r="EF38" s="1714"/>
      <c r="EG38" s="1714"/>
      <c r="EH38" s="1714"/>
      <c r="EI38" s="1714"/>
      <c r="EJ38" s="1714"/>
      <c r="EK38" s="1714"/>
      <c r="EL38" s="1714"/>
      <c r="EM38" s="1714"/>
      <c r="EN38" s="1714"/>
      <c r="EO38" s="1714"/>
      <c r="EP38" s="1714"/>
      <c r="EQ38" s="1714"/>
      <c r="ER38" s="1714"/>
      <c r="ES38" s="1714"/>
      <c r="ET38" s="1714"/>
      <c r="EU38" s="1714"/>
      <c r="EV38" s="1714"/>
      <c r="EW38" s="1714"/>
      <c r="EX38" s="1714"/>
      <c r="EY38" s="1714"/>
      <c r="EZ38" s="1714"/>
      <c r="FA38" s="1714"/>
      <c r="FB38" s="1714"/>
      <c r="FC38" s="1714"/>
      <c r="FD38" s="1714"/>
      <c r="FE38" s="1714"/>
      <c r="FF38" s="1714"/>
      <c r="FG38" s="1714"/>
      <c r="FH38" s="1714"/>
      <c r="FI38" s="1714"/>
      <c r="FJ38" s="1714"/>
      <c r="FK38" s="1714"/>
      <c r="FL38" s="1714"/>
      <c r="FM38" s="1714"/>
      <c r="FN38" s="1714"/>
      <c r="FO38" s="1714"/>
      <c r="FP38" s="1714"/>
      <c r="FQ38" s="1714"/>
      <c r="FR38" s="1714"/>
      <c r="FS38" s="1714"/>
      <c r="FT38" s="1714"/>
      <c r="FU38" s="1714"/>
      <c r="FV38" s="1714"/>
      <c r="FW38" s="1714"/>
      <c r="FX38" s="1714"/>
      <c r="FY38" s="1714"/>
      <c r="FZ38" s="1714"/>
      <c r="GA38" s="1714"/>
      <c r="GB38" s="1714"/>
      <c r="GC38" s="1714"/>
      <c r="GD38" s="1714"/>
      <c r="GE38" s="1714"/>
      <c r="GF38" s="1714"/>
      <c r="GG38" s="1714"/>
      <c r="GH38" s="1714"/>
      <c r="GI38" s="1714"/>
      <c r="GJ38" s="1714"/>
      <c r="GK38" s="1714"/>
      <c r="GL38" s="1714"/>
      <c r="GM38" s="1714"/>
      <c r="GN38" s="1714"/>
      <c r="GO38" s="1714"/>
      <c r="GP38" s="1714"/>
      <c r="GQ38" s="1714"/>
      <c r="GR38" s="1714"/>
      <c r="GS38" s="1714"/>
      <c r="GT38" s="1714"/>
      <c r="GU38" s="1714"/>
      <c r="GV38" s="1714"/>
      <c r="GW38" s="1714"/>
      <c r="GX38" s="1714"/>
      <c r="GY38" s="1714"/>
      <c r="GZ38" s="1714"/>
      <c r="HA38" s="1714"/>
      <c r="HB38" s="1714"/>
      <c r="HC38" s="1714"/>
      <c r="HD38" s="1714"/>
      <c r="HE38" s="1714"/>
      <c r="HF38" s="1714"/>
      <c r="HG38" s="1714"/>
      <c r="HH38" s="1714"/>
      <c r="HI38" s="1714"/>
      <c r="HJ38" s="1714"/>
      <c r="HK38" s="1714"/>
      <c r="HL38" s="1714"/>
      <c r="HM38" s="1714"/>
      <c r="HN38" s="1714"/>
      <c r="HO38" s="1714"/>
      <c r="HP38" s="1714"/>
      <c r="HQ38" s="1714"/>
      <c r="HR38" s="1714"/>
      <c r="HS38" s="1714"/>
      <c r="HT38" s="1714"/>
      <c r="HU38" s="1714"/>
      <c r="HV38" s="1714"/>
      <c r="HW38" s="1714"/>
      <c r="HX38" s="1714"/>
      <c r="HY38" s="1714"/>
      <c r="HZ38" s="1714"/>
      <c r="IA38" s="1714"/>
      <c r="IB38" s="1714"/>
      <c r="IC38" s="1714"/>
      <c r="ID38" s="1714"/>
      <c r="IE38" s="1714"/>
      <c r="IF38" s="1714"/>
      <c r="IG38" s="1714"/>
      <c r="IH38" s="1714"/>
      <c r="II38" s="1714"/>
      <c r="IJ38" s="1714"/>
      <c r="IK38" s="1714"/>
      <c r="IL38" s="1714"/>
      <c r="IM38" s="1714"/>
      <c r="IN38" s="1714"/>
      <c r="IO38" s="1714"/>
      <c r="IP38" s="1714"/>
      <c r="IQ38" s="1714"/>
      <c r="IR38" s="1714"/>
      <c r="IS38" s="1714"/>
      <c r="IT38" s="1714"/>
      <c r="IU38" s="1714"/>
      <c r="IV38" s="1714"/>
      <c r="IW38" s="1714"/>
      <c r="IX38" s="1714"/>
      <c r="IY38" s="1714"/>
      <c r="IZ38" s="1714"/>
      <c r="JA38" s="1714"/>
      <c r="JB38" s="1714"/>
      <c r="JC38" s="1714"/>
      <c r="JD38" s="1714"/>
      <c r="JE38" s="1714"/>
      <c r="JF38" s="1714"/>
      <c r="JG38" s="1714"/>
      <c r="JH38" s="1714"/>
      <c r="JI38" s="1714"/>
      <c r="JJ38" s="1714"/>
      <c r="JK38" s="1714"/>
      <c r="JL38" s="1714"/>
      <c r="JM38" s="1714"/>
      <c r="JN38" s="1714"/>
      <c r="JO38" s="1714"/>
      <c r="JP38" s="1714"/>
      <c r="JQ38" s="1714"/>
      <c r="JR38" s="1714"/>
      <c r="JS38" s="1714"/>
      <c r="JT38" s="1714"/>
      <c r="JU38" s="1714"/>
      <c r="JV38" s="1714"/>
      <c r="JW38" s="1714"/>
      <c r="JX38" s="1714"/>
      <c r="JY38" s="1714"/>
      <c r="JZ38" s="1714"/>
      <c r="KA38" s="1714"/>
      <c r="KB38" s="1714"/>
      <c r="KC38" s="1714"/>
      <c r="KD38" s="1714"/>
      <c r="KE38" s="1714"/>
      <c r="KF38" s="1714"/>
      <c r="KG38" s="1714"/>
      <c r="KH38" s="1714"/>
      <c r="KI38" s="1714"/>
      <c r="KJ38" s="1714"/>
      <c r="KK38" s="1714"/>
      <c r="KL38" s="1714"/>
      <c r="KM38" s="1714"/>
      <c r="KN38" s="1714"/>
      <c r="KO38" s="1714"/>
      <c r="KP38" s="1714"/>
      <c r="KQ38" s="1714"/>
      <c r="KR38" s="1714"/>
      <c r="KS38" s="1714"/>
      <c r="KT38" s="1714"/>
      <c r="KU38" s="1714"/>
      <c r="KV38" s="1714"/>
      <c r="KW38" s="1714"/>
      <c r="KX38" s="1714"/>
      <c r="KY38" s="1714"/>
      <c r="KZ38" s="1714"/>
      <c r="LA38" s="1714"/>
      <c r="LB38" s="1714"/>
      <c r="LC38" s="1714"/>
      <c r="LD38" s="1714"/>
      <c r="LE38" s="1714"/>
      <c r="LF38" s="1714"/>
      <c r="LG38" s="1714"/>
      <c r="LH38" s="1714"/>
      <c r="LI38" s="1714"/>
      <c r="LJ38" s="1714"/>
      <c r="LK38" s="1714"/>
      <c r="LL38" s="1714"/>
      <c r="LM38" s="1714"/>
      <c r="LN38" s="1714"/>
      <c r="LO38" s="1714"/>
      <c r="LP38" s="1714"/>
      <c r="LQ38" s="1714"/>
      <c r="LR38" s="1714"/>
      <c r="LS38" s="1714"/>
      <c r="LT38" s="1714"/>
      <c r="LU38" s="1714"/>
      <c r="LV38" s="1714"/>
      <c r="LW38" s="1714"/>
      <c r="LX38" s="1714"/>
      <c r="LY38" s="1714"/>
      <c r="LZ38" s="1714"/>
      <c r="MA38" s="1714"/>
      <c r="MB38" s="1714"/>
      <c r="MC38" s="1714"/>
      <c r="MD38" s="1714"/>
      <c r="ME38" s="1714"/>
      <c r="MF38" s="1714"/>
      <c r="MG38" s="1714"/>
      <c r="MH38" s="1714"/>
      <c r="MI38" s="1714"/>
      <c r="MJ38" s="1714"/>
      <c r="MK38" s="1714"/>
      <c r="ML38" s="1714"/>
      <c r="MM38" s="1714"/>
      <c r="MN38" s="1714"/>
      <c r="MO38" s="1714"/>
      <c r="MP38" s="1714"/>
      <c r="MQ38" s="1714"/>
      <c r="MR38" s="1714"/>
      <c r="MS38" s="1714"/>
      <c r="MT38" s="1714"/>
      <c r="MU38" s="1714"/>
      <c r="MV38" s="1714"/>
      <c r="MW38" s="1714"/>
      <c r="MX38" s="1714"/>
      <c r="MY38" s="1714"/>
      <c r="MZ38" s="1714"/>
      <c r="NA38" s="1714"/>
      <c r="NB38" s="1714"/>
      <c r="NC38" s="1714"/>
      <c r="ND38" s="1714"/>
      <c r="NE38" s="1714"/>
      <c r="NF38" s="1714"/>
      <c r="NG38" s="1714"/>
      <c r="NH38" s="1714"/>
      <c r="NI38" s="1714"/>
      <c r="NJ38" s="1714"/>
      <c r="NK38" s="1714"/>
      <c r="NL38" s="1714"/>
      <c r="NM38" s="1714"/>
      <c r="NN38" s="1714"/>
      <c r="NO38" s="1714"/>
      <c r="NP38" s="1714"/>
      <c r="NQ38" s="1714"/>
      <c r="NR38" s="1714"/>
      <c r="NS38" s="1714"/>
      <c r="NT38" s="1714"/>
      <c r="NU38" s="1714"/>
      <c r="NV38" s="1714"/>
      <c r="NW38" s="1714"/>
      <c r="NX38" s="1714"/>
      <c r="NY38" s="1714"/>
      <c r="NZ38" s="1714"/>
      <c r="OA38" s="1714"/>
      <c r="OB38" s="1714"/>
      <c r="OC38" s="1714"/>
      <c r="OD38" s="1714"/>
      <c r="OE38" s="1714"/>
      <c r="OF38" s="1714"/>
      <c r="OG38" s="1714"/>
      <c r="OH38" s="1714"/>
      <c r="OI38" s="1714"/>
      <c r="OJ38" s="1714"/>
      <c r="OK38" s="1714"/>
      <c r="OL38" s="1714"/>
      <c r="OM38" s="1714"/>
      <c r="ON38" s="1714"/>
      <c r="OO38" s="1714"/>
      <c r="OP38" s="1714"/>
      <c r="OQ38" s="1714"/>
      <c r="OR38" s="1714"/>
      <c r="OS38" s="1714"/>
      <c r="OT38" s="1714"/>
      <c r="OU38" s="1714"/>
      <c r="OV38" s="1714"/>
      <c r="OW38" s="1714"/>
      <c r="OX38" s="1714"/>
      <c r="OY38" s="1714"/>
      <c r="OZ38" s="1714"/>
      <c r="PA38" s="1714"/>
      <c r="PB38" s="1714"/>
      <c r="PC38" s="1714"/>
      <c r="PD38" s="1714"/>
      <c r="PE38" s="1714"/>
      <c r="PF38" s="1714"/>
      <c r="PG38" s="1714"/>
      <c r="PH38" s="1714"/>
      <c r="PI38" s="1714"/>
      <c r="PJ38" s="1714"/>
      <c r="PK38" s="1714"/>
      <c r="PL38" s="1714"/>
      <c r="PM38" s="1714"/>
      <c r="PN38" s="1714"/>
      <c r="PO38" s="1714"/>
      <c r="PP38" s="1714"/>
      <c r="PQ38" s="1714"/>
      <c r="PR38" s="1714"/>
      <c r="PS38" s="1714"/>
      <c r="PT38" s="1714"/>
      <c r="PU38" s="1714"/>
      <c r="PV38" s="1714"/>
      <c r="PW38" s="1714"/>
      <c r="PX38" s="1714"/>
      <c r="PY38" s="1714"/>
      <c r="PZ38" s="1714"/>
      <c r="QA38" s="1714"/>
      <c r="QB38" s="1714"/>
      <c r="QC38" s="1714"/>
      <c r="QD38" s="1714"/>
      <c r="QE38" s="1714"/>
      <c r="QF38" s="1714"/>
      <c r="QG38" s="1714"/>
      <c r="QH38" s="1714"/>
      <c r="QI38" s="1714"/>
      <c r="QJ38" s="1714"/>
      <c r="QK38" s="1714"/>
      <c r="QL38" s="1714"/>
      <c r="QM38" s="1714"/>
      <c r="QN38" s="1714"/>
      <c r="QO38" s="1714"/>
      <c r="QP38" s="1714"/>
      <c r="QQ38" s="1714"/>
      <c r="QR38" s="1714"/>
      <c r="QS38" s="1714"/>
      <c r="QT38" s="1714"/>
      <c r="QU38" s="1714"/>
      <c r="QV38" s="1714"/>
      <c r="QW38" s="1714"/>
      <c r="QX38" s="1714"/>
      <c r="QY38" s="1714"/>
      <c r="QZ38" s="1714"/>
      <c r="RA38" s="1714"/>
      <c r="RB38" s="1714"/>
      <c r="RC38" s="1714"/>
      <c r="RD38" s="1714"/>
      <c r="RE38" s="1714"/>
      <c r="RF38" s="1714"/>
      <c r="RG38" s="1714"/>
      <c r="RH38" s="1714"/>
      <c r="RI38" s="1714"/>
      <c r="RJ38" s="1714"/>
      <c r="RK38" s="1714"/>
      <c r="RL38" s="1714"/>
      <c r="RM38" s="1714"/>
      <c r="RN38" s="1714"/>
      <c r="RO38" s="1714"/>
      <c r="RP38" s="1714"/>
      <c r="RQ38" s="1714"/>
      <c r="RR38" s="1714"/>
      <c r="RS38" s="1714"/>
      <c r="RT38" s="1714"/>
      <c r="RU38" s="1714"/>
      <c r="RV38" s="1714"/>
      <c r="RW38" s="1714"/>
      <c r="RX38" s="1714"/>
      <c r="RY38" s="1714"/>
      <c r="RZ38" s="1714"/>
      <c r="SA38" s="1714"/>
      <c r="SB38" s="1714"/>
      <c r="SC38" s="1714"/>
      <c r="SD38" s="1714"/>
      <c r="SE38" s="1714"/>
      <c r="SF38" s="1714"/>
      <c r="SG38" s="1714"/>
      <c r="SH38" s="1714"/>
      <c r="SI38" s="1714"/>
      <c r="SJ38" s="1714"/>
      <c r="SK38" s="1714"/>
      <c r="SL38" s="1714"/>
      <c r="SM38" s="1714"/>
      <c r="SN38" s="1714"/>
      <c r="SO38" s="1714"/>
      <c r="SP38" s="1714"/>
      <c r="SQ38" s="1714"/>
      <c r="SR38" s="1714"/>
      <c r="SS38" s="1714"/>
      <c r="ST38" s="1714"/>
      <c r="SU38" s="1714"/>
      <c r="SV38" s="1714"/>
      <c r="SW38" s="1714"/>
      <c r="SX38" s="1714"/>
      <c r="SY38" s="1714"/>
      <c r="SZ38" s="1714"/>
      <c r="TA38" s="1714"/>
      <c r="TB38" s="1714"/>
      <c r="TC38" s="1714"/>
      <c r="TD38" s="1714"/>
      <c r="TE38" s="1714"/>
      <c r="TF38" s="1714"/>
      <c r="TG38" s="1714"/>
      <c r="TH38" s="1714"/>
      <c r="TI38" s="1714"/>
      <c r="TJ38" s="1714"/>
      <c r="TK38" s="1714"/>
      <c r="TL38" s="1714"/>
      <c r="TM38" s="1714"/>
      <c r="TN38" s="1714"/>
      <c r="TO38" s="1714"/>
      <c r="TP38" s="1714"/>
      <c r="TQ38" s="1714"/>
      <c r="TR38" s="1714"/>
      <c r="TS38" s="1714"/>
      <c r="TT38" s="1714"/>
      <c r="TU38" s="1714"/>
      <c r="TV38" s="1714"/>
      <c r="TW38" s="1714"/>
      <c r="TX38" s="1714"/>
      <c r="TY38" s="1714"/>
      <c r="TZ38" s="1714"/>
      <c r="UA38" s="1714"/>
      <c r="UB38" s="1714"/>
      <c r="UC38" s="1714"/>
      <c r="UD38" s="1714"/>
      <c r="UE38" s="1714"/>
      <c r="UF38" s="1714"/>
      <c r="UG38" s="1714"/>
      <c r="UH38" s="1714"/>
      <c r="UI38" s="1714"/>
      <c r="UJ38" s="1714"/>
      <c r="UK38" s="1714"/>
      <c r="UL38" s="1714"/>
      <c r="UM38" s="1714"/>
      <c r="UN38" s="1714"/>
      <c r="UO38" s="1714"/>
      <c r="UP38" s="1714"/>
      <c r="UQ38" s="1714"/>
      <c r="UR38" s="1714"/>
      <c r="US38" s="1714"/>
      <c r="UT38" s="1714"/>
      <c r="UU38" s="1714"/>
      <c r="UV38" s="1714"/>
      <c r="UW38" s="1714"/>
      <c r="UX38" s="1714"/>
      <c r="UY38" s="1714"/>
      <c r="UZ38" s="1714"/>
      <c r="VA38" s="1714"/>
      <c r="VB38" s="1714"/>
      <c r="VC38" s="1714"/>
      <c r="VD38" s="1714"/>
      <c r="VE38" s="1714"/>
      <c r="VF38" s="1714"/>
      <c r="VG38" s="1714"/>
      <c r="VH38" s="1714"/>
      <c r="VI38" s="1714"/>
      <c r="VJ38" s="1714"/>
      <c r="VK38" s="1714"/>
      <c r="VL38" s="1714"/>
      <c r="VM38" s="1714"/>
      <c r="VN38" s="1714"/>
      <c r="VO38" s="1714"/>
      <c r="VP38" s="1714"/>
      <c r="VQ38" s="1714"/>
      <c r="VR38" s="1714"/>
      <c r="VS38" s="1714"/>
      <c r="VT38" s="1714"/>
      <c r="VU38" s="1714"/>
      <c r="VV38" s="1714"/>
      <c r="VW38" s="1714"/>
      <c r="VX38" s="1714"/>
      <c r="VY38" s="1714"/>
      <c r="VZ38" s="1714"/>
      <c r="WA38" s="1714"/>
      <c r="WB38" s="1714"/>
      <c r="WC38" s="1714"/>
      <c r="WD38" s="1714"/>
      <c r="WE38" s="1714"/>
      <c r="WF38" s="1714"/>
      <c r="WG38" s="1714"/>
      <c r="WH38" s="1714"/>
      <c r="WI38" s="1714"/>
      <c r="WJ38" s="1714"/>
      <c r="WK38" s="1714"/>
      <c r="WL38" s="1714"/>
      <c r="WM38" s="1714"/>
      <c r="WN38" s="1714"/>
      <c r="WO38" s="1714"/>
      <c r="WP38" s="1714"/>
      <c r="WQ38" s="1714"/>
      <c r="WR38" s="1714"/>
      <c r="WS38" s="1714"/>
      <c r="WT38" s="1714"/>
      <c r="WU38" s="1714"/>
      <c r="WV38" s="1714"/>
      <c r="WW38" s="1714"/>
      <c r="WX38" s="1714"/>
      <c r="WY38" s="1714"/>
      <c r="WZ38" s="1714"/>
      <c r="XA38" s="1714"/>
      <c r="XB38" s="1714"/>
      <c r="XC38" s="1714"/>
      <c r="XD38" s="1714"/>
      <c r="XE38" s="1714"/>
      <c r="XF38" s="1714"/>
      <c r="XG38" s="1714"/>
      <c r="XH38" s="1714"/>
      <c r="XI38" s="1714"/>
      <c r="XJ38" s="1714"/>
      <c r="XK38" s="1714"/>
      <c r="XL38" s="1714"/>
      <c r="XM38" s="1714"/>
      <c r="XN38" s="1714"/>
      <c r="XO38" s="1714"/>
      <c r="XP38" s="1714"/>
      <c r="XQ38" s="1714"/>
      <c r="XR38" s="1714"/>
      <c r="XS38" s="1714"/>
      <c r="XT38" s="1714"/>
      <c r="XU38" s="1714"/>
      <c r="XV38" s="1714"/>
      <c r="XW38" s="1714"/>
      <c r="XX38" s="1714"/>
      <c r="XY38" s="1714"/>
      <c r="XZ38" s="1714"/>
      <c r="YA38" s="1714"/>
      <c r="YB38" s="1714"/>
      <c r="YC38" s="1714"/>
      <c r="YD38" s="1714"/>
      <c r="YE38" s="1714"/>
      <c r="YF38" s="1714"/>
      <c r="YG38" s="1714"/>
      <c r="YH38" s="1714"/>
      <c r="YI38" s="1714"/>
      <c r="YJ38" s="1714"/>
      <c r="YK38" s="1714"/>
      <c r="YL38" s="1714"/>
      <c r="YM38" s="1714"/>
      <c r="YN38" s="1714"/>
      <c r="YO38" s="1714"/>
      <c r="YP38" s="1714"/>
      <c r="YQ38" s="1714"/>
      <c r="YR38" s="1714"/>
      <c r="YS38" s="1714"/>
      <c r="YT38" s="1714"/>
      <c r="YU38" s="1714"/>
      <c r="YV38" s="1714"/>
      <c r="YW38" s="1714"/>
      <c r="YX38" s="1714"/>
      <c r="YY38" s="1714"/>
      <c r="YZ38" s="1714"/>
      <c r="ZA38" s="1714"/>
      <c r="ZB38" s="1714"/>
      <c r="ZC38" s="1714"/>
      <c r="ZD38" s="1714"/>
      <c r="ZE38" s="1714"/>
      <c r="ZF38" s="1714"/>
      <c r="ZG38" s="1714"/>
      <c r="ZH38" s="1714"/>
      <c r="ZI38" s="1714"/>
      <c r="ZJ38" s="1714"/>
      <c r="ZK38" s="1714"/>
      <c r="ZL38" s="1714"/>
      <c r="ZM38" s="1714"/>
      <c r="ZN38" s="1714"/>
      <c r="ZO38" s="1714"/>
      <c r="ZP38" s="1714"/>
      <c r="ZQ38" s="1714"/>
      <c r="ZR38" s="1714"/>
      <c r="ZS38" s="1714"/>
      <c r="ZT38" s="1714"/>
      <c r="ZU38" s="1714"/>
      <c r="ZV38" s="1714"/>
      <c r="ZW38" s="1714"/>
      <c r="ZX38" s="1714"/>
      <c r="ZY38" s="1714"/>
      <c r="ZZ38" s="1714"/>
      <c r="AAA38" s="1714"/>
      <c r="AAB38" s="1714"/>
      <c r="AAC38" s="1714"/>
      <c r="AAD38" s="1714"/>
      <c r="AAE38" s="1714"/>
      <c r="AAF38" s="1714"/>
      <c r="AAG38" s="1714"/>
      <c r="AAH38" s="1714"/>
      <c r="AAI38" s="1714"/>
      <c r="AAJ38" s="1714"/>
      <c r="AAK38" s="1714"/>
      <c r="AAL38" s="1714"/>
      <c r="AAM38" s="1714"/>
      <c r="AAN38" s="1714"/>
      <c r="AAO38" s="1714"/>
      <c r="AAP38" s="1714"/>
      <c r="AAQ38" s="1714"/>
      <c r="AAR38" s="1714"/>
      <c r="AAS38" s="1714"/>
      <c r="AAT38" s="1714"/>
      <c r="AAU38" s="1714"/>
      <c r="AAV38" s="1714"/>
      <c r="AAW38" s="1714"/>
      <c r="AAX38" s="1714"/>
      <c r="AAY38" s="1714"/>
      <c r="AAZ38" s="1714"/>
      <c r="ABA38" s="1714"/>
      <c r="ABB38" s="1714"/>
      <c r="ABC38" s="1714"/>
      <c r="ABD38" s="1714"/>
      <c r="ABE38" s="1714"/>
      <c r="ABF38" s="1714"/>
      <c r="ABG38" s="1714"/>
      <c r="ABH38" s="1714"/>
      <c r="ABI38" s="1714"/>
      <c r="ABJ38" s="1714"/>
      <c r="ABK38" s="1714"/>
      <c r="ABL38" s="1714"/>
      <c r="ABM38" s="1714"/>
      <c r="ABN38" s="1714"/>
      <c r="ABO38" s="1714"/>
      <c r="ABP38" s="1714"/>
      <c r="ABQ38" s="1714"/>
      <c r="ABR38" s="1714"/>
      <c r="ABS38" s="1714"/>
      <c r="ABT38" s="1714"/>
      <c r="ABU38" s="1714"/>
      <c r="ABV38" s="1714"/>
      <c r="ABW38" s="1714"/>
      <c r="ABX38" s="1714"/>
      <c r="ABY38" s="1714"/>
      <c r="ABZ38" s="1714"/>
      <c r="ACA38" s="1714"/>
      <c r="ACB38" s="1714"/>
      <c r="ACC38" s="1714"/>
      <c r="ACD38" s="1714"/>
      <c r="ACE38" s="1714"/>
      <c r="ACF38" s="1714"/>
      <c r="ACG38" s="1714"/>
      <c r="ACH38" s="1714"/>
      <c r="ACI38" s="1714"/>
      <c r="ACJ38" s="1714"/>
      <c r="ACK38" s="1714"/>
      <c r="ACL38" s="1714"/>
      <c r="ACM38" s="1714"/>
      <c r="ACN38" s="1714"/>
      <c r="ACO38" s="1714"/>
      <c r="ACP38" s="1714"/>
      <c r="ACQ38" s="1714"/>
      <c r="ACR38" s="1714"/>
      <c r="ACS38" s="1714"/>
      <c r="ACT38" s="1714"/>
      <c r="ACU38" s="1714"/>
      <c r="ACV38" s="1714"/>
      <c r="ACW38" s="1714"/>
      <c r="ACX38" s="1714"/>
      <c r="ACY38" s="1714"/>
      <c r="ACZ38" s="1714"/>
      <c r="ADA38" s="1714"/>
      <c r="ADB38" s="1714"/>
      <c r="ADC38" s="1714"/>
      <c r="ADD38" s="1714"/>
      <c r="ADE38" s="1714"/>
      <c r="ADF38" s="1714"/>
      <c r="ADG38" s="1714"/>
      <c r="ADH38" s="1714"/>
      <c r="ADI38" s="1714"/>
      <c r="ADJ38" s="1714"/>
      <c r="ADK38" s="1714"/>
      <c r="ADL38" s="1714"/>
      <c r="ADM38" s="1714"/>
      <c r="ADN38" s="1714"/>
      <c r="ADO38" s="1714"/>
      <c r="ADP38" s="1714"/>
      <c r="ADQ38" s="1714"/>
      <c r="ADR38" s="1714"/>
      <c r="ADS38" s="1714"/>
      <c r="ADT38" s="1714"/>
      <c r="ADU38" s="1714"/>
      <c r="ADV38" s="1714"/>
      <c r="ADW38" s="1714"/>
      <c r="ADX38" s="1714"/>
      <c r="ADY38" s="1714"/>
      <c r="ADZ38" s="1714"/>
      <c r="AEA38" s="1714"/>
      <c r="AEB38" s="1714"/>
      <c r="AEC38" s="1714"/>
      <c r="AED38" s="1714"/>
      <c r="AEE38" s="1714"/>
      <c r="AEF38" s="1714"/>
      <c r="AEG38" s="1714"/>
      <c r="AEH38" s="1714"/>
      <c r="AEI38" s="1714"/>
      <c r="AEJ38" s="1714"/>
      <c r="AEK38" s="1714"/>
      <c r="AEL38" s="1714"/>
      <c r="AEM38" s="1714"/>
      <c r="AEN38" s="1714"/>
      <c r="AEO38" s="1714"/>
      <c r="AEP38" s="1714"/>
      <c r="AEQ38" s="1714"/>
      <c r="AER38" s="1714"/>
      <c r="AES38" s="1714"/>
      <c r="AET38" s="1714"/>
      <c r="AEU38" s="1714"/>
      <c r="AEV38" s="1714"/>
      <c r="AEW38" s="1714"/>
      <c r="AEX38" s="1714"/>
      <c r="AEY38" s="1714"/>
      <c r="AEZ38" s="1714"/>
      <c r="AFA38" s="1714"/>
      <c r="AFB38" s="1714"/>
      <c r="AFC38" s="1714"/>
      <c r="AFD38" s="1714"/>
      <c r="AFE38" s="1714"/>
      <c r="AFF38" s="1714"/>
      <c r="AFG38" s="1714"/>
      <c r="AFH38" s="1714"/>
      <c r="AFI38" s="1714"/>
      <c r="AFJ38" s="1714"/>
      <c r="AFK38" s="1714"/>
      <c r="AFL38" s="1714"/>
      <c r="AFM38" s="1714"/>
      <c r="AFN38" s="1714"/>
      <c r="AFO38" s="1714"/>
      <c r="AFP38" s="1714"/>
      <c r="AFQ38" s="1714"/>
      <c r="AFR38" s="1714"/>
      <c r="AFS38" s="1714"/>
      <c r="AFT38" s="1714"/>
      <c r="AFU38" s="1714"/>
      <c r="AFV38" s="1714"/>
      <c r="AFW38" s="1714"/>
      <c r="AFX38" s="1714"/>
      <c r="AFY38" s="1714"/>
      <c r="AFZ38" s="1714"/>
      <c r="AGA38" s="1714"/>
      <c r="AGB38" s="1714"/>
      <c r="AGC38" s="1714"/>
      <c r="AGD38" s="1714"/>
      <c r="AGE38" s="1714"/>
      <c r="AGF38" s="1714"/>
      <c r="AGG38" s="1714"/>
      <c r="AGH38" s="1714"/>
      <c r="AGI38" s="1714"/>
      <c r="AGJ38" s="1714"/>
      <c r="AGK38" s="1714"/>
      <c r="AGL38" s="1714"/>
      <c r="AGM38" s="1714"/>
      <c r="AGN38" s="1714"/>
      <c r="AGO38" s="1714"/>
      <c r="AGP38" s="1714"/>
      <c r="AGQ38" s="1714"/>
      <c r="AGR38" s="1714"/>
      <c r="AGS38" s="1714"/>
      <c r="AGT38" s="1714"/>
      <c r="AGU38" s="1714"/>
      <c r="AGV38" s="1714"/>
      <c r="AGW38" s="1714"/>
      <c r="AGX38" s="1714"/>
      <c r="AGY38" s="1714"/>
      <c r="AGZ38" s="1714"/>
      <c r="AHA38" s="1714"/>
      <c r="AHB38" s="1714"/>
      <c r="AHC38" s="1714"/>
      <c r="AHD38" s="1714"/>
      <c r="AHE38" s="1714"/>
      <c r="AHF38" s="1714"/>
      <c r="AHG38" s="1714"/>
      <c r="AHH38" s="1714"/>
      <c r="AHI38" s="1714"/>
      <c r="AHJ38" s="1714"/>
      <c r="AHK38" s="1714"/>
      <c r="AHL38" s="1714"/>
      <c r="AHM38" s="1714"/>
      <c r="AHN38" s="1714"/>
      <c r="AHO38" s="1714"/>
      <c r="AHP38" s="1714"/>
      <c r="AHQ38" s="1714"/>
      <c r="AHR38" s="1714"/>
      <c r="AHS38" s="1714"/>
      <c r="AHT38" s="1714"/>
      <c r="AHU38" s="1714"/>
      <c r="AHV38" s="1714"/>
      <c r="AHW38" s="1714"/>
      <c r="AHX38" s="1714"/>
      <c r="AHY38" s="1714"/>
      <c r="AHZ38" s="1714"/>
      <c r="AIA38" s="1714"/>
      <c r="AIB38" s="1714"/>
      <c r="AIC38" s="1714"/>
      <c r="AID38" s="1714"/>
      <c r="AIE38" s="1714"/>
      <c r="AIF38" s="1714"/>
      <c r="AIG38" s="1714"/>
      <c r="AIH38" s="1714"/>
      <c r="AII38" s="1714"/>
      <c r="AIJ38" s="1714"/>
      <c r="AIK38" s="1714"/>
      <c r="AIL38" s="1714"/>
      <c r="AIM38" s="1714"/>
      <c r="AIN38" s="1714"/>
      <c r="AIO38" s="1714"/>
      <c r="AIP38" s="1714"/>
      <c r="AIQ38" s="1714"/>
      <c r="AIR38" s="1714"/>
      <c r="AIS38" s="1714"/>
      <c r="AIT38" s="1714"/>
      <c r="AIU38" s="1714"/>
      <c r="AIV38" s="1714"/>
      <c r="AIW38" s="1714"/>
      <c r="AIX38" s="1714"/>
      <c r="AIY38" s="1714"/>
      <c r="AIZ38" s="1714"/>
      <c r="AJA38" s="1714"/>
      <c r="AJB38" s="1714"/>
      <c r="AJC38" s="1714"/>
      <c r="AJD38" s="1714"/>
      <c r="AJE38" s="1714"/>
      <c r="AJF38" s="1714"/>
      <c r="AJG38" s="1714"/>
      <c r="AJH38" s="1714"/>
      <c r="AJI38" s="1714"/>
      <c r="AJJ38" s="1714"/>
      <c r="AJK38" s="1714"/>
      <c r="AJL38" s="1714"/>
      <c r="AJM38" s="1714"/>
      <c r="AJN38" s="1714"/>
      <c r="AJO38" s="1714"/>
      <c r="AJP38" s="1714"/>
      <c r="AJQ38" s="1714"/>
      <c r="AJR38" s="1714"/>
      <c r="AJS38" s="1714"/>
      <c r="AJT38" s="1714"/>
      <c r="AJU38" s="1714"/>
      <c r="AJV38" s="1714"/>
      <c r="AJW38" s="1714"/>
      <c r="AJX38" s="1714"/>
      <c r="AJY38" s="1714"/>
      <c r="AJZ38" s="1714"/>
      <c r="AKA38" s="1714"/>
      <c r="AKB38" s="1714"/>
      <c r="AKC38" s="1714"/>
      <c r="AKD38" s="1714"/>
      <c r="AKE38" s="1714"/>
      <c r="AKF38" s="1714"/>
      <c r="AKG38" s="1714"/>
      <c r="AKH38" s="1714"/>
      <c r="AKI38" s="1714"/>
      <c r="AKJ38" s="1714"/>
      <c r="AKK38" s="1714"/>
      <c r="AKL38" s="1714"/>
      <c r="AKM38" s="1714"/>
      <c r="AKN38" s="1714"/>
      <c r="AKO38" s="1714"/>
      <c r="AKP38" s="1714"/>
      <c r="AKQ38" s="1714"/>
      <c r="AKR38" s="1714"/>
      <c r="AKS38" s="1714"/>
      <c r="AKT38" s="1714"/>
      <c r="AKU38" s="1714"/>
      <c r="AKV38" s="1714"/>
      <c r="AKW38" s="1714"/>
      <c r="AKX38" s="1714"/>
      <c r="AKY38" s="1714"/>
      <c r="AKZ38" s="1714"/>
      <c r="ALA38" s="1714"/>
      <c r="ALB38" s="1714"/>
      <c r="ALC38" s="1714"/>
      <c r="ALD38" s="1714"/>
      <c r="ALE38" s="1714"/>
      <c r="ALF38" s="1714"/>
      <c r="ALG38" s="1714"/>
      <c r="ALH38" s="1714"/>
      <c r="ALI38" s="1714"/>
      <c r="ALJ38" s="1714"/>
      <c r="ALK38" s="1714"/>
      <c r="ALL38" s="1714"/>
      <c r="ALM38" s="1714"/>
      <c r="ALN38" s="1714"/>
      <c r="ALO38" s="1714"/>
      <c r="ALP38" s="1714"/>
      <c r="ALQ38" s="1714"/>
      <c r="ALR38" s="1714"/>
      <c r="ALS38" s="1714"/>
      <c r="ALT38" s="1714"/>
      <c r="ALU38" s="1714"/>
      <c r="ALV38" s="1714"/>
      <c r="ALW38" s="1714"/>
      <c r="ALX38" s="1714"/>
      <c r="ALY38" s="1714"/>
      <c r="ALZ38" s="1714"/>
      <c r="AMA38" s="1714"/>
      <c r="AMB38" s="1714"/>
      <c r="AMC38" s="1714"/>
      <c r="AMD38" s="1714"/>
      <c r="AME38" s="1714"/>
      <c r="AMF38" s="1714"/>
      <c r="AMG38" s="1714"/>
      <c r="AMH38" s="1714"/>
      <c r="AMI38" s="1714"/>
      <c r="AMJ38" s="1714"/>
      <c r="AMK38" s="1714"/>
    </row>
    <row r="39" spans="1:1025" s="1409" customFormat="1" ht="30" customHeight="1">
      <c r="A39" s="1705" t="s">
        <v>3862</v>
      </c>
      <c r="B39" s="1705" t="s">
        <v>3863</v>
      </c>
      <c r="C39" s="1705" t="s">
        <v>647</v>
      </c>
      <c r="D39" s="1705" t="s">
        <v>4058</v>
      </c>
      <c r="E39" s="1705" t="s">
        <v>4059</v>
      </c>
      <c r="F39" s="1705" t="s">
        <v>4060</v>
      </c>
      <c r="G39" s="1705" t="s">
        <v>4061</v>
      </c>
      <c r="H39" s="1705"/>
      <c r="I39" s="1705"/>
      <c r="J39" s="1705"/>
      <c r="K39" s="1705"/>
      <c r="L39" s="1705"/>
      <c r="M39" s="1705"/>
      <c r="N39" s="1705"/>
      <c r="O39" s="1705"/>
      <c r="P39" s="1705" t="s">
        <v>4105</v>
      </c>
      <c r="Q39" s="1705" t="s">
        <v>4106</v>
      </c>
      <c r="R39" s="1739" t="s">
        <v>459</v>
      </c>
      <c r="S39" s="1705" t="s">
        <v>4085</v>
      </c>
      <c r="T39" s="1709" t="s">
        <v>4107</v>
      </c>
      <c r="U39" s="1705" t="s">
        <v>2504</v>
      </c>
      <c r="V39" s="1705" t="s">
        <v>3940</v>
      </c>
      <c r="W39" s="1705" t="s">
        <v>3901</v>
      </c>
      <c r="X39" s="1705" t="s">
        <v>3874</v>
      </c>
      <c r="Y39" s="1705" t="s">
        <v>3914</v>
      </c>
      <c r="Z39" s="1768">
        <v>1200000</v>
      </c>
      <c r="AA39" s="1705" t="s">
        <v>1146</v>
      </c>
      <c r="AB39" s="1705" t="s">
        <v>4067</v>
      </c>
      <c r="AC39" s="1705" t="s">
        <v>4068</v>
      </c>
      <c r="AD39" s="1705" t="s">
        <v>3906</v>
      </c>
      <c r="AE39" s="1705" t="s">
        <v>138</v>
      </c>
      <c r="AF39" s="1705" t="s">
        <v>3881</v>
      </c>
      <c r="AG39" s="1705"/>
      <c r="AH39" s="1705"/>
      <c r="AI39" s="1705"/>
      <c r="AJ39" s="1705"/>
      <c r="AK39" s="1705"/>
      <c r="AL39" s="1705">
        <v>1</v>
      </c>
      <c r="AM39" s="1705"/>
      <c r="AN39" s="1705"/>
      <c r="AO39" s="1733">
        <v>980000</v>
      </c>
      <c r="AP39" s="1705" t="s">
        <v>4242</v>
      </c>
      <c r="AQ39" s="1705"/>
      <c r="AR39" s="1705"/>
      <c r="AS39" s="1705"/>
      <c r="AT39" s="1705"/>
      <c r="AU39" s="1705"/>
      <c r="AV39" s="1705"/>
      <c r="AW39" s="1705"/>
      <c r="AX39" s="1705"/>
      <c r="AY39" s="1705"/>
      <c r="AZ39" s="1705"/>
      <c r="BA39" s="1705" t="s">
        <v>3891</v>
      </c>
      <c r="BB39" s="1714"/>
      <c r="BC39" s="1714"/>
      <c r="BD39" s="1714"/>
      <c r="BE39" s="1714"/>
      <c r="BF39" s="1714"/>
      <c r="BG39" s="1714"/>
      <c r="BH39" s="1714"/>
      <c r="BI39" s="1714"/>
      <c r="BJ39" s="1714"/>
      <c r="BK39" s="1714"/>
      <c r="BL39" s="1714"/>
      <c r="BM39" s="1714"/>
      <c r="BN39" s="1714"/>
      <c r="BO39" s="1714"/>
      <c r="BP39" s="1714"/>
      <c r="BQ39" s="1714"/>
      <c r="BR39" s="1714"/>
      <c r="BS39" s="1714"/>
      <c r="BT39" s="1714"/>
      <c r="BU39" s="1714"/>
      <c r="BV39" s="1714"/>
      <c r="BW39" s="1714"/>
      <c r="BX39" s="1714"/>
      <c r="BY39" s="1714"/>
      <c r="BZ39" s="1714"/>
      <c r="CA39" s="1714"/>
      <c r="CB39" s="1714"/>
      <c r="CC39" s="1714"/>
      <c r="CD39" s="1714"/>
      <c r="CE39" s="1714"/>
      <c r="CF39" s="1714"/>
      <c r="CG39" s="1714"/>
      <c r="CH39" s="1714"/>
      <c r="CI39" s="1714"/>
      <c r="CJ39" s="1714"/>
      <c r="CK39" s="1714"/>
      <c r="CL39" s="1714"/>
      <c r="CM39" s="1714"/>
      <c r="CN39" s="1714"/>
      <c r="CO39" s="1714"/>
      <c r="CP39" s="1714"/>
      <c r="CQ39" s="1714"/>
      <c r="CR39" s="1714"/>
      <c r="CS39" s="1714"/>
      <c r="CT39" s="1714"/>
      <c r="CU39" s="1714"/>
      <c r="CV39" s="1714"/>
      <c r="CW39" s="1714"/>
      <c r="CX39" s="1714"/>
      <c r="CY39" s="1714"/>
      <c r="CZ39" s="1714"/>
      <c r="DA39" s="1714"/>
      <c r="DB39" s="1714"/>
      <c r="DC39" s="1714"/>
      <c r="DD39" s="1714"/>
      <c r="DE39" s="1714"/>
      <c r="DF39" s="1714"/>
      <c r="DG39" s="1714"/>
      <c r="DH39" s="1714"/>
      <c r="DI39" s="1714"/>
      <c r="DJ39" s="1714"/>
      <c r="DK39" s="1714"/>
      <c r="DL39" s="1714"/>
      <c r="DM39" s="1714"/>
      <c r="DN39" s="1714"/>
      <c r="DO39" s="1714"/>
      <c r="DP39" s="1714"/>
      <c r="DQ39" s="1714"/>
      <c r="DR39" s="1714"/>
      <c r="DS39" s="1714"/>
      <c r="DT39" s="1714"/>
      <c r="DU39" s="1714"/>
      <c r="DV39" s="1714"/>
      <c r="DW39" s="1714"/>
      <c r="DX39" s="1714"/>
      <c r="DY39" s="1714"/>
      <c r="DZ39" s="1714"/>
      <c r="EA39" s="1714"/>
      <c r="EB39" s="1714"/>
      <c r="EC39" s="1714"/>
      <c r="ED39" s="1714"/>
      <c r="EE39" s="1714"/>
      <c r="EF39" s="1714"/>
      <c r="EG39" s="1714"/>
      <c r="EH39" s="1714"/>
      <c r="EI39" s="1714"/>
      <c r="EJ39" s="1714"/>
      <c r="EK39" s="1714"/>
      <c r="EL39" s="1714"/>
      <c r="EM39" s="1714"/>
      <c r="EN39" s="1714"/>
      <c r="EO39" s="1714"/>
      <c r="EP39" s="1714"/>
      <c r="EQ39" s="1714"/>
      <c r="ER39" s="1714"/>
      <c r="ES39" s="1714"/>
      <c r="ET39" s="1714"/>
      <c r="EU39" s="1714"/>
      <c r="EV39" s="1714"/>
      <c r="EW39" s="1714"/>
      <c r="EX39" s="1714"/>
      <c r="EY39" s="1714"/>
      <c r="EZ39" s="1714"/>
      <c r="FA39" s="1714"/>
      <c r="FB39" s="1714"/>
      <c r="FC39" s="1714"/>
      <c r="FD39" s="1714"/>
      <c r="FE39" s="1714"/>
      <c r="FF39" s="1714"/>
      <c r="FG39" s="1714"/>
      <c r="FH39" s="1714"/>
      <c r="FI39" s="1714"/>
      <c r="FJ39" s="1714"/>
      <c r="FK39" s="1714"/>
      <c r="FL39" s="1714"/>
      <c r="FM39" s="1714"/>
      <c r="FN39" s="1714"/>
      <c r="FO39" s="1714"/>
      <c r="FP39" s="1714"/>
      <c r="FQ39" s="1714"/>
      <c r="FR39" s="1714"/>
      <c r="FS39" s="1714"/>
      <c r="FT39" s="1714"/>
      <c r="FU39" s="1714"/>
      <c r="FV39" s="1714"/>
      <c r="FW39" s="1714"/>
      <c r="FX39" s="1714"/>
      <c r="FY39" s="1714"/>
      <c r="FZ39" s="1714"/>
      <c r="GA39" s="1714"/>
      <c r="GB39" s="1714"/>
      <c r="GC39" s="1714"/>
      <c r="GD39" s="1714"/>
      <c r="GE39" s="1714"/>
      <c r="GF39" s="1714"/>
      <c r="GG39" s="1714"/>
      <c r="GH39" s="1714"/>
      <c r="GI39" s="1714"/>
      <c r="GJ39" s="1714"/>
      <c r="GK39" s="1714"/>
      <c r="GL39" s="1714"/>
      <c r="GM39" s="1714"/>
      <c r="GN39" s="1714"/>
      <c r="GO39" s="1714"/>
      <c r="GP39" s="1714"/>
      <c r="GQ39" s="1714"/>
      <c r="GR39" s="1714"/>
      <c r="GS39" s="1714"/>
      <c r="GT39" s="1714"/>
      <c r="GU39" s="1714"/>
      <c r="GV39" s="1714"/>
      <c r="GW39" s="1714"/>
      <c r="GX39" s="1714"/>
      <c r="GY39" s="1714"/>
      <c r="GZ39" s="1714"/>
      <c r="HA39" s="1714"/>
      <c r="HB39" s="1714"/>
      <c r="HC39" s="1714"/>
      <c r="HD39" s="1714"/>
      <c r="HE39" s="1714"/>
      <c r="HF39" s="1714"/>
      <c r="HG39" s="1714"/>
      <c r="HH39" s="1714"/>
      <c r="HI39" s="1714"/>
      <c r="HJ39" s="1714"/>
      <c r="HK39" s="1714"/>
      <c r="HL39" s="1714"/>
      <c r="HM39" s="1714"/>
      <c r="HN39" s="1714"/>
      <c r="HO39" s="1714"/>
      <c r="HP39" s="1714"/>
      <c r="HQ39" s="1714"/>
      <c r="HR39" s="1714"/>
      <c r="HS39" s="1714"/>
      <c r="HT39" s="1714"/>
      <c r="HU39" s="1714"/>
      <c r="HV39" s="1714"/>
      <c r="HW39" s="1714"/>
      <c r="HX39" s="1714"/>
      <c r="HY39" s="1714"/>
      <c r="HZ39" s="1714"/>
      <c r="IA39" s="1714"/>
      <c r="IB39" s="1714"/>
      <c r="IC39" s="1714"/>
      <c r="ID39" s="1714"/>
      <c r="IE39" s="1714"/>
      <c r="IF39" s="1714"/>
      <c r="IG39" s="1714"/>
      <c r="IH39" s="1714"/>
      <c r="II39" s="1714"/>
      <c r="IJ39" s="1714"/>
      <c r="IK39" s="1714"/>
      <c r="IL39" s="1714"/>
      <c r="IM39" s="1714"/>
      <c r="IN39" s="1714"/>
      <c r="IO39" s="1714"/>
      <c r="IP39" s="1714"/>
      <c r="IQ39" s="1714"/>
      <c r="IR39" s="1714"/>
      <c r="IS39" s="1714"/>
      <c r="IT39" s="1714"/>
      <c r="IU39" s="1714"/>
      <c r="IV39" s="1714"/>
      <c r="IW39" s="1714"/>
      <c r="IX39" s="1714"/>
      <c r="IY39" s="1714"/>
      <c r="IZ39" s="1714"/>
      <c r="JA39" s="1714"/>
      <c r="JB39" s="1714"/>
      <c r="JC39" s="1714"/>
      <c r="JD39" s="1714"/>
      <c r="JE39" s="1714"/>
      <c r="JF39" s="1714"/>
      <c r="JG39" s="1714"/>
      <c r="JH39" s="1714"/>
      <c r="JI39" s="1714"/>
      <c r="JJ39" s="1714"/>
      <c r="JK39" s="1714"/>
      <c r="JL39" s="1714"/>
      <c r="JM39" s="1714"/>
      <c r="JN39" s="1714"/>
      <c r="JO39" s="1714"/>
      <c r="JP39" s="1714"/>
      <c r="JQ39" s="1714"/>
      <c r="JR39" s="1714"/>
      <c r="JS39" s="1714"/>
      <c r="JT39" s="1714"/>
      <c r="JU39" s="1714"/>
      <c r="JV39" s="1714"/>
      <c r="JW39" s="1714"/>
      <c r="JX39" s="1714"/>
      <c r="JY39" s="1714"/>
      <c r="JZ39" s="1714"/>
      <c r="KA39" s="1714"/>
      <c r="KB39" s="1714"/>
      <c r="KC39" s="1714"/>
      <c r="KD39" s="1714"/>
      <c r="KE39" s="1714"/>
      <c r="KF39" s="1714"/>
      <c r="KG39" s="1714"/>
      <c r="KH39" s="1714"/>
      <c r="KI39" s="1714"/>
      <c r="KJ39" s="1714"/>
      <c r="KK39" s="1714"/>
      <c r="KL39" s="1714"/>
      <c r="KM39" s="1714"/>
      <c r="KN39" s="1714"/>
      <c r="KO39" s="1714"/>
      <c r="KP39" s="1714"/>
      <c r="KQ39" s="1714"/>
      <c r="KR39" s="1714"/>
      <c r="KS39" s="1714"/>
      <c r="KT39" s="1714"/>
      <c r="KU39" s="1714"/>
      <c r="KV39" s="1714"/>
      <c r="KW39" s="1714"/>
      <c r="KX39" s="1714"/>
      <c r="KY39" s="1714"/>
      <c r="KZ39" s="1714"/>
      <c r="LA39" s="1714"/>
      <c r="LB39" s="1714"/>
      <c r="LC39" s="1714"/>
      <c r="LD39" s="1714"/>
      <c r="LE39" s="1714"/>
      <c r="LF39" s="1714"/>
      <c r="LG39" s="1714"/>
      <c r="LH39" s="1714"/>
      <c r="LI39" s="1714"/>
      <c r="LJ39" s="1714"/>
      <c r="LK39" s="1714"/>
      <c r="LL39" s="1714"/>
      <c r="LM39" s="1714"/>
      <c r="LN39" s="1714"/>
      <c r="LO39" s="1714"/>
      <c r="LP39" s="1714"/>
      <c r="LQ39" s="1714"/>
      <c r="LR39" s="1714"/>
      <c r="LS39" s="1714"/>
      <c r="LT39" s="1714"/>
      <c r="LU39" s="1714"/>
      <c r="LV39" s="1714"/>
      <c r="LW39" s="1714"/>
      <c r="LX39" s="1714"/>
      <c r="LY39" s="1714"/>
      <c r="LZ39" s="1714"/>
      <c r="MA39" s="1714"/>
      <c r="MB39" s="1714"/>
      <c r="MC39" s="1714"/>
      <c r="MD39" s="1714"/>
      <c r="ME39" s="1714"/>
      <c r="MF39" s="1714"/>
      <c r="MG39" s="1714"/>
      <c r="MH39" s="1714"/>
      <c r="MI39" s="1714"/>
      <c r="MJ39" s="1714"/>
      <c r="MK39" s="1714"/>
      <c r="ML39" s="1714"/>
      <c r="MM39" s="1714"/>
      <c r="MN39" s="1714"/>
      <c r="MO39" s="1714"/>
      <c r="MP39" s="1714"/>
      <c r="MQ39" s="1714"/>
      <c r="MR39" s="1714"/>
      <c r="MS39" s="1714"/>
      <c r="MT39" s="1714"/>
      <c r="MU39" s="1714"/>
      <c r="MV39" s="1714"/>
      <c r="MW39" s="1714"/>
      <c r="MX39" s="1714"/>
      <c r="MY39" s="1714"/>
      <c r="MZ39" s="1714"/>
      <c r="NA39" s="1714"/>
      <c r="NB39" s="1714"/>
      <c r="NC39" s="1714"/>
      <c r="ND39" s="1714"/>
      <c r="NE39" s="1714"/>
      <c r="NF39" s="1714"/>
      <c r="NG39" s="1714"/>
      <c r="NH39" s="1714"/>
      <c r="NI39" s="1714"/>
      <c r="NJ39" s="1714"/>
      <c r="NK39" s="1714"/>
      <c r="NL39" s="1714"/>
      <c r="NM39" s="1714"/>
      <c r="NN39" s="1714"/>
      <c r="NO39" s="1714"/>
      <c r="NP39" s="1714"/>
      <c r="NQ39" s="1714"/>
      <c r="NR39" s="1714"/>
      <c r="NS39" s="1714"/>
      <c r="NT39" s="1714"/>
      <c r="NU39" s="1714"/>
      <c r="NV39" s="1714"/>
      <c r="NW39" s="1714"/>
      <c r="NX39" s="1714"/>
      <c r="NY39" s="1714"/>
      <c r="NZ39" s="1714"/>
      <c r="OA39" s="1714"/>
      <c r="OB39" s="1714"/>
      <c r="OC39" s="1714"/>
      <c r="OD39" s="1714"/>
      <c r="OE39" s="1714"/>
      <c r="OF39" s="1714"/>
      <c r="OG39" s="1714"/>
      <c r="OH39" s="1714"/>
      <c r="OI39" s="1714"/>
      <c r="OJ39" s="1714"/>
      <c r="OK39" s="1714"/>
      <c r="OL39" s="1714"/>
      <c r="OM39" s="1714"/>
      <c r="ON39" s="1714"/>
      <c r="OO39" s="1714"/>
      <c r="OP39" s="1714"/>
      <c r="OQ39" s="1714"/>
      <c r="OR39" s="1714"/>
      <c r="OS39" s="1714"/>
      <c r="OT39" s="1714"/>
      <c r="OU39" s="1714"/>
      <c r="OV39" s="1714"/>
      <c r="OW39" s="1714"/>
      <c r="OX39" s="1714"/>
      <c r="OY39" s="1714"/>
      <c r="OZ39" s="1714"/>
      <c r="PA39" s="1714"/>
      <c r="PB39" s="1714"/>
      <c r="PC39" s="1714"/>
      <c r="PD39" s="1714"/>
      <c r="PE39" s="1714"/>
      <c r="PF39" s="1714"/>
      <c r="PG39" s="1714"/>
      <c r="PH39" s="1714"/>
      <c r="PI39" s="1714"/>
      <c r="PJ39" s="1714"/>
      <c r="PK39" s="1714"/>
      <c r="PL39" s="1714"/>
      <c r="PM39" s="1714"/>
      <c r="PN39" s="1714"/>
      <c r="PO39" s="1714"/>
      <c r="PP39" s="1714"/>
      <c r="PQ39" s="1714"/>
      <c r="PR39" s="1714"/>
      <c r="PS39" s="1714"/>
      <c r="PT39" s="1714"/>
      <c r="PU39" s="1714"/>
      <c r="PV39" s="1714"/>
      <c r="PW39" s="1714"/>
      <c r="PX39" s="1714"/>
      <c r="PY39" s="1714"/>
      <c r="PZ39" s="1714"/>
      <c r="QA39" s="1714"/>
      <c r="QB39" s="1714"/>
      <c r="QC39" s="1714"/>
      <c r="QD39" s="1714"/>
      <c r="QE39" s="1714"/>
      <c r="QF39" s="1714"/>
      <c r="QG39" s="1714"/>
      <c r="QH39" s="1714"/>
      <c r="QI39" s="1714"/>
      <c r="QJ39" s="1714"/>
      <c r="QK39" s="1714"/>
      <c r="QL39" s="1714"/>
      <c r="QM39" s="1714"/>
      <c r="QN39" s="1714"/>
      <c r="QO39" s="1714"/>
      <c r="QP39" s="1714"/>
      <c r="QQ39" s="1714"/>
      <c r="QR39" s="1714"/>
      <c r="QS39" s="1714"/>
      <c r="QT39" s="1714"/>
      <c r="QU39" s="1714"/>
      <c r="QV39" s="1714"/>
      <c r="QW39" s="1714"/>
      <c r="QX39" s="1714"/>
      <c r="QY39" s="1714"/>
      <c r="QZ39" s="1714"/>
      <c r="RA39" s="1714"/>
      <c r="RB39" s="1714"/>
      <c r="RC39" s="1714"/>
      <c r="RD39" s="1714"/>
      <c r="RE39" s="1714"/>
      <c r="RF39" s="1714"/>
      <c r="RG39" s="1714"/>
      <c r="RH39" s="1714"/>
      <c r="RI39" s="1714"/>
      <c r="RJ39" s="1714"/>
      <c r="RK39" s="1714"/>
      <c r="RL39" s="1714"/>
      <c r="RM39" s="1714"/>
      <c r="RN39" s="1714"/>
      <c r="RO39" s="1714"/>
      <c r="RP39" s="1714"/>
      <c r="RQ39" s="1714"/>
      <c r="RR39" s="1714"/>
      <c r="RS39" s="1714"/>
      <c r="RT39" s="1714"/>
      <c r="RU39" s="1714"/>
      <c r="RV39" s="1714"/>
      <c r="RW39" s="1714"/>
      <c r="RX39" s="1714"/>
      <c r="RY39" s="1714"/>
      <c r="RZ39" s="1714"/>
      <c r="SA39" s="1714"/>
      <c r="SB39" s="1714"/>
      <c r="SC39" s="1714"/>
      <c r="SD39" s="1714"/>
      <c r="SE39" s="1714"/>
      <c r="SF39" s="1714"/>
      <c r="SG39" s="1714"/>
      <c r="SH39" s="1714"/>
      <c r="SI39" s="1714"/>
      <c r="SJ39" s="1714"/>
      <c r="SK39" s="1714"/>
      <c r="SL39" s="1714"/>
      <c r="SM39" s="1714"/>
      <c r="SN39" s="1714"/>
      <c r="SO39" s="1714"/>
      <c r="SP39" s="1714"/>
      <c r="SQ39" s="1714"/>
      <c r="SR39" s="1714"/>
      <c r="SS39" s="1714"/>
      <c r="ST39" s="1714"/>
      <c r="SU39" s="1714"/>
      <c r="SV39" s="1714"/>
      <c r="SW39" s="1714"/>
      <c r="SX39" s="1714"/>
      <c r="SY39" s="1714"/>
      <c r="SZ39" s="1714"/>
      <c r="TA39" s="1714"/>
      <c r="TB39" s="1714"/>
      <c r="TC39" s="1714"/>
      <c r="TD39" s="1714"/>
      <c r="TE39" s="1714"/>
      <c r="TF39" s="1714"/>
      <c r="TG39" s="1714"/>
      <c r="TH39" s="1714"/>
      <c r="TI39" s="1714"/>
      <c r="TJ39" s="1714"/>
      <c r="TK39" s="1714"/>
      <c r="TL39" s="1714"/>
      <c r="TM39" s="1714"/>
      <c r="TN39" s="1714"/>
      <c r="TO39" s="1714"/>
      <c r="TP39" s="1714"/>
      <c r="TQ39" s="1714"/>
      <c r="TR39" s="1714"/>
      <c r="TS39" s="1714"/>
      <c r="TT39" s="1714"/>
      <c r="TU39" s="1714"/>
      <c r="TV39" s="1714"/>
      <c r="TW39" s="1714"/>
      <c r="TX39" s="1714"/>
      <c r="TY39" s="1714"/>
      <c r="TZ39" s="1714"/>
      <c r="UA39" s="1714"/>
      <c r="UB39" s="1714"/>
      <c r="UC39" s="1714"/>
      <c r="UD39" s="1714"/>
      <c r="UE39" s="1714"/>
      <c r="UF39" s="1714"/>
      <c r="UG39" s="1714"/>
      <c r="UH39" s="1714"/>
      <c r="UI39" s="1714"/>
      <c r="UJ39" s="1714"/>
      <c r="UK39" s="1714"/>
      <c r="UL39" s="1714"/>
      <c r="UM39" s="1714"/>
      <c r="UN39" s="1714"/>
      <c r="UO39" s="1714"/>
      <c r="UP39" s="1714"/>
      <c r="UQ39" s="1714"/>
      <c r="UR39" s="1714"/>
      <c r="US39" s="1714"/>
      <c r="UT39" s="1714"/>
      <c r="UU39" s="1714"/>
      <c r="UV39" s="1714"/>
      <c r="UW39" s="1714"/>
      <c r="UX39" s="1714"/>
      <c r="UY39" s="1714"/>
      <c r="UZ39" s="1714"/>
      <c r="VA39" s="1714"/>
      <c r="VB39" s="1714"/>
      <c r="VC39" s="1714"/>
      <c r="VD39" s="1714"/>
      <c r="VE39" s="1714"/>
      <c r="VF39" s="1714"/>
      <c r="VG39" s="1714"/>
      <c r="VH39" s="1714"/>
      <c r="VI39" s="1714"/>
      <c r="VJ39" s="1714"/>
      <c r="VK39" s="1714"/>
      <c r="VL39" s="1714"/>
      <c r="VM39" s="1714"/>
      <c r="VN39" s="1714"/>
      <c r="VO39" s="1714"/>
      <c r="VP39" s="1714"/>
      <c r="VQ39" s="1714"/>
      <c r="VR39" s="1714"/>
      <c r="VS39" s="1714"/>
      <c r="VT39" s="1714"/>
      <c r="VU39" s="1714"/>
      <c r="VV39" s="1714"/>
      <c r="VW39" s="1714"/>
      <c r="VX39" s="1714"/>
      <c r="VY39" s="1714"/>
      <c r="VZ39" s="1714"/>
      <c r="WA39" s="1714"/>
      <c r="WB39" s="1714"/>
      <c r="WC39" s="1714"/>
      <c r="WD39" s="1714"/>
      <c r="WE39" s="1714"/>
      <c r="WF39" s="1714"/>
      <c r="WG39" s="1714"/>
      <c r="WH39" s="1714"/>
      <c r="WI39" s="1714"/>
      <c r="WJ39" s="1714"/>
      <c r="WK39" s="1714"/>
      <c r="WL39" s="1714"/>
      <c r="WM39" s="1714"/>
      <c r="WN39" s="1714"/>
      <c r="WO39" s="1714"/>
      <c r="WP39" s="1714"/>
      <c r="WQ39" s="1714"/>
      <c r="WR39" s="1714"/>
      <c r="WS39" s="1714"/>
      <c r="WT39" s="1714"/>
      <c r="WU39" s="1714"/>
      <c r="WV39" s="1714"/>
      <c r="WW39" s="1714"/>
      <c r="WX39" s="1714"/>
      <c r="WY39" s="1714"/>
      <c r="WZ39" s="1714"/>
      <c r="XA39" s="1714"/>
      <c r="XB39" s="1714"/>
      <c r="XC39" s="1714"/>
      <c r="XD39" s="1714"/>
      <c r="XE39" s="1714"/>
      <c r="XF39" s="1714"/>
      <c r="XG39" s="1714"/>
      <c r="XH39" s="1714"/>
      <c r="XI39" s="1714"/>
      <c r="XJ39" s="1714"/>
      <c r="XK39" s="1714"/>
      <c r="XL39" s="1714"/>
      <c r="XM39" s="1714"/>
      <c r="XN39" s="1714"/>
      <c r="XO39" s="1714"/>
      <c r="XP39" s="1714"/>
      <c r="XQ39" s="1714"/>
      <c r="XR39" s="1714"/>
      <c r="XS39" s="1714"/>
      <c r="XT39" s="1714"/>
      <c r="XU39" s="1714"/>
      <c r="XV39" s="1714"/>
      <c r="XW39" s="1714"/>
      <c r="XX39" s="1714"/>
      <c r="XY39" s="1714"/>
      <c r="XZ39" s="1714"/>
      <c r="YA39" s="1714"/>
      <c r="YB39" s="1714"/>
      <c r="YC39" s="1714"/>
      <c r="YD39" s="1714"/>
      <c r="YE39" s="1714"/>
      <c r="YF39" s="1714"/>
      <c r="YG39" s="1714"/>
      <c r="YH39" s="1714"/>
      <c r="YI39" s="1714"/>
      <c r="YJ39" s="1714"/>
      <c r="YK39" s="1714"/>
      <c r="YL39" s="1714"/>
      <c r="YM39" s="1714"/>
      <c r="YN39" s="1714"/>
      <c r="YO39" s="1714"/>
      <c r="YP39" s="1714"/>
      <c r="YQ39" s="1714"/>
      <c r="YR39" s="1714"/>
      <c r="YS39" s="1714"/>
      <c r="YT39" s="1714"/>
      <c r="YU39" s="1714"/>
      <c r="YV39" s="1714"/>
      <c r="YW39" s="1714"/>
      <c r="YX39" s="1714"/>
      <c r="YY39" s="1714"/>
      <c r="YZ39" s="1714"/>
      <c r="ZA39" s="1714"/>
      <c r="ZB39" s="1714"/>
      <c r="ZC39" s="1714"/>
      <c r="ZD39" s="1714"/>
      <c r="ZE39" s="1714"/>
      <c r="ZF39" s="1714"/>
      <c r="ZG39" s="1714"/>
      <c r="ZH39" s="1714"/>
      <c r="ZI39" s="1714"/>
      <c r="ZJ39" s="1714"/>
      <c r="ZK39" s="1714"/>
      <c r="ZL39" s="1714"/>
      <c r="ZM39" s="1714"/>
      <c r="ZN39" s="1714"/>
      <c r="ZO39" s="1714"/>
      <c r="ZP39" s="1714"/>
      <c r="ZQ39" s="1714"/>
      <c r="ZR39" s="1714"/>
      <c r="ZS39" s="1714"/>
      <c r="ZT39" s="1714"/>
      <c r="ZU39" s="1714"/>
      <c r="ZV39" s="1714"/>
      <c r="ZW39" s="1714"/>
      <c r="ZX39" s="1714"/>
      <c r="ZY39" s="1714"/>
      <c r="ZZ39" s="1714"/>
      <c r="AAA39" s="1714"/>
      <c r="AAB39" s="1714"/>
      <c r="AAC39" s="1714"/>
      <c r="AAD39" s="1714"/>
      <c r="AAE39" s="1714"/>
      <c r="AAF39" s="1714"/>
      <c r="AAG39" s="1714"/>
      <c r="AAH39" s="1714"/>
      <c r="AAI39" s="1714"/>
      <c r="AAJ39" s="1714"/>
      <c r="AAK39" s="1714"/>
      <c r="AAL39" s="1714"/>
      <c r="AAM39" s="1714"/>
      <c r="AAN39" s="1714"/>
      <c r="AAO39" s="1714"/>
      <c r="AAP39" s="1714"/>
      <c r="AAQ39" s="1714"/>
      <c r="AAR39" s="1714"/>
      <c r="AAS39" s="1714"/>
      <c r="AAT39" s="1714"/>
      <c r="AAU39" s="1714"/>
      <c r="AAV39" s="1714"/>
      <c r="AAW39" s="1714"/>
      <c r="AAX39" s="1714"/>
      <c r="AAY39" s="1714"/>
      <c r="AAZ39" s="1714"/>
      <c r="ABA39" s="1714"/>
      <c r="ABB39" s="1714"/>
      <c r="ABC39" s="1714"/>
      <c r="ABD39" s="1714"/>
      <c r="ABE39" s="1714"/>
      <c r="ABF39" s="1714"/>
      <c r="ABG39" s="1714"/>
      <c r="ABH39" s="1714"/>
      <c r="ABI39" s="1714"/>
      <c r="ABJ39" s="1714"/>
      <c r="ABK39" s="1714"/>
      <c r="ABL39" s="1714"/>
      <c r="ABM39" s="1714"/>
      <c r="ABN39" s="1714"/>
      <c r="ABO39" s="1714"/>
      <c r="ABP39" s="1714"/>
      <c r="ABQ39" s="1714"/>
      <c r="ABR39" s="1714"/>
      <c r="ABS39" s="1714"/>
      <c r="ABT39" s="1714"/>
      <c r="ABU39" s="1714"/>
      <c r="ABV39" s="1714"/>
      <c r="ABW39" s="1714"/>
      <c r="ABX39" s="1714"/>
      <c r="ABY39" s="1714"/>
      <c r="ABZ39" s="1714"/>
      <c r="ACA39" s="1714"/>
      <c r="ACB39" s="1714"/>
      <c r="ACC39" s="1714"/>
      <c r="ACD39" s="1714"/>
      <c r="ACE39" s="1714"/>
      <c r="ACF39" s="1714"/>
      <c r="ACG39" s="1714"/>
      <c r="ACH39" s="1714"/>
      <c r="ACI39" s="1714"/>
      <c r="ACJ39" s="1714"/>
      <c r="ACK39" s="1714"/>
      <c r="ACL39" s="1714"/>
      <c r="ACM39" s="1714"/>
      <c r="ACN39" s="1714"/>
      <c r="ACO39" s="1714"/>
      <c r="ACP39" s="1714"/>
      <c r="ACQ39" s="1714"/>
      <c r="ACR39" s="1714"/>
      <c r="ACS39" s="1714"/>
      <c r="ACT39" s="1714"/>
      <c r="ACU39" s="1714"/>
      <c r="ACV39" s="1714"/>
      <c r="ACW39" s="1714"/>
      <c r="ACX39" s="1714"/>
      <c r="ACY39" s="1714"/>
      <c r="ACZ39" s="1714"/>
      <c r="ADA39" s="1714"/>
      <c r="ADB39" s="1714"/>
      <c r="ADC39" s="1714"/>
      <c r="ADD39" s="1714"/>
      <c r="ADE39" s="1714"/>
      <c r="ADF39" s="1714"/>
      <c r="ADG39" s="1714"/>
      <c r="ADH39" s="1714"/>
      <c r="ADI39" s="1714"/>
      <c r="ADJ39" s="1714"/>
      <c r="ADK39" s="1714"/>
      <c r="ADL39" s="1714"/>
      <c r="ADM39" s="1714"/>
      <c r="ADN39" s="1714"/>
      <c r="ADO39" s="1714"/>
      <c r="ADP39" s="1714"/>
      <c r="ADQ39" s="1714"/>
      <c r="ADR39" s="1714"/>
      <c r="ADS39" s="1714"/>
      <c r="ADT39" s="1714"/>
      <c r="ADU39" s="1714"/>
      <c r="ADV39" s="1714"/>
      <c r="ADW39" s="1714"/>
      <c r="ADX39" s="1714"/>
      <c r="ADY39" s="1714"/>
      <c r="ADZ39" s="1714"/>
      <c r="AEA39" s="1714"/>
      <c r="AEB39" s="1714"/>
      <c r="AEC39" s="1714"/>
      <c r="AED39" s="1714"/>
      <c r="AEE39" s="1714"/>
      <c r="AEF39" s="1714"/>
      <c r="AEG39" s="1714"/>
      <c r="AEH39" s="1714"/>
      <c r="AEI39" s="1714"/>
      <c r="AEJ39" s="1714"/>
      <c r="AEK39" s="1714"/>
      <c r="AEL39" s="1714"/>
      <c r="AEM39" s="1714"/>
      <c r="AEN39" s="1714"/>
      <c r="AEO39" s="1714"/>
      <c r="AEP39" s="1714"/>
      <c r="AEQ39" s="1714"/>
      <c r="AER39" s="1714"/>
      <c r="AES39" s="1714"/>
      <c r="AET39" s="1714"/>
      <c r="AEU39" s="1714"/>
      <c r="AEV39" s="1714"/>
      <c r="AEW39" s="1714"/>
      <c r="AEX39" s="1714"/>
      <c r="AEY39" s="1714"/>
      <c r="AEZ39" s="1714"/>
      <c r="AFA39" s="1714"/>
      <c r="AFB39" s="1714"/>
      <c r="AFC39" s="1714"/>
      <c r="AFD39" s="1714"/>
      <c r="AFE39" s="1714"/>
      <c r="AFF39" s="1714"/>
      <c r="AFG39" s="1714"/>
      <c r="AFH39" s="1714"/>
      <c r="AFI39" s="1714"/>
      <c r="AFJ39" s="1714"/>
      <c r="AFK39" s="1714"/>
      <c r="AFL39" s="1714"/>
      <c r="AFM39" s="1714"/>
      <c r="AFN39" s="1714"/>
      <c r="AFO39" s="1714"/>
      <c r="AFP39" s="1714"/>
      <c r="AFQ39" s="1714"/>
      <c r="AFR39" s="1714"/>
      <c r="AFS39" s="1714"/>
      <c r="AFT39" s="1714"/>
      <c r="AFU39" s="1714"/>
      <c r="AFV39" s="1714"/>
      <c r="AFW39" s="1714"/>
      <c r="AFX39" s="1714"/>
      <c r="AFY39" s="1714"/>
      <c r="AFZ39" s="1714"/>
      <c r="AGA39" s="1714"/>
      <c r="AGB39" s="1714"/>
      <c r="AGC39" s="1714"/>
      <c r="AGD39" s="1714"/>
      <c r="AGE39" s="1714"/>
      <c r="AGF39" s="1714"/>
      <c r="AGG39" s="1714"/>
      <c r="AGH39" s="1714"/>
      <c r="AGI39" s="1714"/>
      <c r="AGJ39" s="1714"/>
      <c r="AGK39" s="1714"/>
      <c r="AGL39" s="1714"/>
      <c r="AGM39" s="1714"/>
      <c r="AGN39" s="1714"/>
      <c r="AGO39" s="1714"/>
      <c r="AGP39" s="1714"/>
      <c r="AGQ39" s="1714"/>
      <c r="AGR39" s="1714"/>
      <c r="AGS39" s="1714"/>
      <c r="AGT39" s="1714"/>
      <c r="AGU39" s="1714"/>
      <c r="AGV39" s="1714"/>
      <c r="AGW39" s="1714"/>
      <c r="AGX39" s="1714"/>
      <c r="AGY39" s="1714"/>
      <c r="AGZ39" s="1714"/>
      <c r="AHA39" s="1714"/>
      <c r="AHB39" s="1714"/>
      <c r="AHC39" s="1714"/>
      <c r="AHD39" s="1714"/>
      <c r="AHE39" s="1714"/>
      <c r="AHF39" s="1714"/>
      <c r="AHG39" s="1714"/>
      <c r="AHH39" s="1714"/>
      <c r="AHI39" s="1714"/>
      <c r="AHJ39" s="1714"/>
      <c r="AHK39" s="1714"/>
      <c r="AHL39" s="1714"/>
      <c r="AHM39" s="1714"/>
      <c r="AHN39" s="1714"/>
      <c r="AHO39" s="1714"/>
      <c r="AHP39" s="1714"/>
      <c r="AHQ39" s="1714"/>
      <c r="AHR39" s="1714"/>
      <c r="AHS39" s="1714"/>
      <c r="AHT39" s="1714"/>
      <c r="AHU39" s="1714"/>
      <c r="AHV39" s="1714"/>
      <c r="AHW39" s="1714"/>
      <c r="AHX39" s="1714"/>
      <c r="AHY39" s="1714"/>
      <c r="AHZ39" s="1714"/>
      <c r="AIA39" s="1714"/>
      <c r="AIB39" s="1714"/>
      <c r="AIC39" s="1714"/>
      <c r="AID39" s="1714"/>
      <c r="AIE39" s="1714"/>
      <c r="AIF39" s="1714"/>
      <c r="AIG39" s="1714"/>
      <c r="AIH39" s="1714"/>
      <c r="AII39" s="1714"/>
      <c r="AIJ39" s="1714"/>
      <c r="AIK39" s="1714"/>
      <c r="AIL39" s="1714"/>
      <c r="AIM39" s="1714"/>
      <c r="AIN39" s="1714"/>
      <c r="AIO39" s="1714"/>
      <c r="AIP39" s="1714"/>
      <c r="AIQ39" s="1714"/>
      <c r="AIR39" s="1714"/>
      <c r="AIS39" s="1714"/>
      <c r="AIT39" s="1714"/>
      <c r="AIU39" s="1714"/>
      <c r="AIV39" s="1714"/>
      <c r="AIW39" s="1714"/>
      <c r="AIX39" s="1714"/>
      <c r="AIY39" s="1714"/>
      <c r="AIZ39" s="1714"/>
      <c r="AJA39" s="1714"/>
      <c r="AJB39" s="1714"/>
      <c r="AJC39" s="1714"/>
      <c r="AJD39" s="1714"/>
      <c r="AJE39" s="1714"/>
      <c r="AJF39" s="1714"/>
      <c r="AJG39" s="1714"/>
      <c r="AJH39" s="1714"/>
      <c r="AJI39" s="1714"/>
      <c r="AJJ39" s="1714"/>
      <c r="AJK39" s="1714"/>
      <c r="AJL39" s="1714"/>
      <c r="AJM39" s="1714"/>
      <c r="AJN39" s="1714"/>
      <c r="AJO39" s="1714"/>
      <c r="AJP39" s="1714"/>
      <c r="AJQ39" s="1714"/>
      <c r="AJR39" s="1714"/>
      <c r="AJS39" s="1714"/>
      <c r="AJT39" s="1714"/>
      <c r="AJU39" s="1714"/>
      <c r="AJV39" s="1714"/>
      <c r="AJW39" s="1714"/>
      <c r="AJX39" s="1714"/>
      <c r="AJY39" s="1714"/>
      <c r="AJZ39" s="1714"/>
      <c r="AKA39" s="1714"/>
      <c r="AKB39" s="1714"/>
      <c r="AKC39" s="1714"/>
      <c r="AKD39" s="1714"/>
      <c r="AKE39" s="1714"/>
      <c r="AKF39" s="1714"/>
      <c r="AKG39" s="1714"/>
      <c r="AKH39" s="1714"/>
      <c r="AKI39" s="1714"/>
      <c r="AKJ39" s="1714"/>
      <c r="AKK39" s="1714"/>
      <c r="AKL39" s="1714"/>
      <c r="AKM39" s="1714"/>
      <c r="AKN39" s="1714"/>
      <c r="AKO39" s="1714"/>
      <c r="AKP39" s="1714"/>
      <c r="AKQ39" s="1714"/>
      <c r="AKR39" s="1714"/>
      <c r="AKS39" s="1714"/>
      <c r="AKT39" s="1714"/>
      <c r="AKU39" s="1714"/>
      <c r="AKV39" s="1714"/>
      <c r="AKW39" s="1714"/>
      <c r="AKX39" s="1714"/>
      <c r="AKY39" s="1714"/>
      <c r="AKZ39" s="1714"/>
      <c r="ALA39" s="1714"/>
      <c r="ALB39" s="1714"/>
      <c r="ALC39" s="1714"/>
      <c r="ALD39" s="1714"/>
      <c r="ALE39" s="1714"/>
      <c r="ALF39" s="1714"/>
      <c r="ALG39" s="1714"/>
      <c r="ALH39" s="1714"/>
      <c r="ALI39" s="1714"/>
      <c r="ALJ39" s="1714"/>
      <c r="ALK39" s="1714"/>
      <c r="ALL39" s="1714"/>
      <c r="ALM39" s="1714"/>
      <c r="ALN39" s="1714"/>
      <c r="ALO39" s="1714"/>
      <c r="ALP39" s="1714"/>
      <c r="ALQ39" s="1714"/>
      <c r="ALR39" s="1714"/>
      <c r="ALS39" s="1714"/>
      <c r="ALT39" s="1714"/>
      <c r="ALU39" s="1714"/>
      <c r="ALV39" s="1714"/>
      <c r="ALW39" s="1714"/>
      <c r="ALX39" s="1714"/>
      <c r="ALY39" s="1714"/>
      <c r="ALZ39" s="1714"/>
      <c r="AMA39" s="1714"/>
      <c r="AMB39" s="1714"/>
      <c r="AMC39" s="1714"/>
      <c r="AMD39" s="1714"/>
      <c r="AME39" s="1714"/>
      <c r="AMF39" s="1714"/>
      <c r="AMG39" s="1714"/>
      <c r="AMH39" s="1714"/>
      <c r="AMI39" s="1714"/>
      <c r="AMJ39" s="1714"/>
      <c r="AMK39" s="1714"/>
    </row>
    <row r="40" spans="1:1025" s="1728" customFormat="1" ht="30" customHeight="1">
      <c r="A40" s="1725" t="s">
        <v>3862</v>
      </c>
      <c r="B40" s="1725" t="s">
        <v>3863</v>
      </c>
      <c r="C40" s="1725" t="s">
        <v>647</v>
      </c>
      <c r="D40" s="1725" t="s">
        <v>4058</v>
      </c>
      <c r="E40" s="1725" t="s">
        <v>4059</v>
      </c>
      <c r="F40" s="1725" t="s">
        <v>4060</v>
      </c>
      <c r="G40" s="1725" t="s">
        <v>4061</v>
      </c>
      <c r="H40" s="1725"/>
      <c r="I40" s="1725"/>
      <c r="J40" s="1725"/>
      <c r="K40" s="1725"/>
      <c r="L40" s="1725"/>
      <c r="M40" s="1725"/>
      <c r="N40" s="1725"/>
      <c r="O40" s="1725"/>
      <c r="P40" s="1725" t="s">
        <v>4108</v>
      </c>
      <c r="Q40" s="1725" t="s">
        <v>4109</v>
      </c>
      <c r="R40" s="1738"/>
      <c r="S40" s="1725" t="s">
        <v>4110</v>
      </c>
      <c r="T40" s="1726" t="s">
        <v>4111</v>
      </c>
      <c r="U40" s="1725" t="s">
        <v>2504</v>
      </c>
      <c r="V40" s="1725" t="s">
        <v>3900</v>
      </c>
      <c r="W40" s="1725" t="s">
        <v>3941</v>
      </c>
      <c r="X40" s="1725" t="s">
        <v>3874</v>
      </c>
      <c r="Y40" s="1725" t="s">
        <v>3914</v>
      </c>
      <c r="Z40" s="1764" t="s">
        <v>4112</v>
      </c>
      <c r="AA40" s="1725" t="s">
        <v>1146</v>
      </c>
      <c r="AB40" s="1725" t="s">
        <v>4067</v>
      </c>
      <c r="AC40" s="1725" t="s">
        <v>4068</v>
      </c>
      <c r="AD40" s="1725" t="s">
        <v>3906</v>
      </c>
      <c r="AE40" s="1725" t="s">
        <v>138</v>
      </c>
      <c r="AF40" s="1725" t="s">
        <v>3881</v>
      </c>
      <c r="AG40" s="1725"/>
      <c r="AH40" s="1725"/>
      <c r="AI40" s="1725"/>
      <c r="AJ40" s="1725"/>
      <c r="AK40" s="1725"/>
      <c r="AL40" s="1725">
        <v>0</v>
      </c>
      <c r="AM40" s="1725"/>
      <c r="AN40" s="1725"/>
      <c r="AO40" s="1732">
        <v>0</v>
      </c>
      <c r="AP40" s="1179" t="s">
        <v>4238</v>
      </c>
      <c r="AQ40" s="1725"/>
      <c r="AR40" s="1725"/>
      <c r="AS40" s="1725"/>
      <c r="AT40" s="1725"/>
      <c r="AU40" s="1725"/>
      <c r="AV40" s="1725"/>
      <c r="AW40" s="1725"/>
      <c r="AX40" s="1725"/>
      <c r="AY40" s="1725"/>
      <c r="AZ40" s="1725"/>
      <c r="BA40" s="1725" t="s">
        <v>3891</v>
      </c>
      <c r="BB40" s="1727"/>
      <c r="BC40" s="1727"/>
      <c r="BD40" s="1727"/>
      <c r="BE40" s="1727"/>
      <c r="BF40" s="1727"/>
      <c r="BG40" s="1727"/>
      <c r="BH40" s="1727"/>
      <c r="BI40" s="1727"/>
      <c r="BJ40" s="1727"/>
      <c r="BK40" s="1727"/>
      <c r="BL40" s="1727"/>
      <c r="BM40" s="1727"/>
      <c r="BN40" s="1727"/>
      <c r="BO40" s="1727"/>
      <c r="BP40" s="1727"/>
      <c r="BQ40" s="1727"/>
      <c r="BR40" s="1727"/>
      <c r="BS40" s="1727"/>
      <c r="BT40" s="1727"/>
      <c r="BU40" s="1727"/>
      <c r="BV40" s="1727"/>
      <c r="BW40" s="1727"/>
      <c r="BX40" s="1727"/>
      <c r="BY40" s="1727"/>
      <c r="BZ40" s="1727"/>
      <c r="CA40" s="1727"/>
      <c r="CB40" s="1727"/>
      <c r="CC40" s="1727"/>
      <c r="CD40" s="1727"/>
      <c r="CE40" s="1727"/>
      <c r="CF40" s="1727"/>
      <c r="CG40" s="1727"/>
      <c r="CH40" s="1727"/>
      <c r="CI40" s="1727"/>
      <c r="CJ40" s="1727"/>
      <c r="CK40" s="1727"/>
      <c r="CL40" s="1727"/>
      <c r="CM40" s="1727"/>
      <c r="CN40" s="1727"/>
      <c r="CO40" s="1727"/>
      <c r="CP40" s="1727"/>
      <c r="CQ40" s="1727"/>
      <c r="CR40" s="1727"/>
      <c r="CS40" s="1727"/>
      <c r="CT40" s="1727"/>
      <c r="CU40" s="1727"/>
      <c r="CV40" s="1727"/>
      <c r="CW40" s="1727"/>
      <c r="CX40" s="1727"/>
      <c r="CY40" s="1727"/>
      <c r="CZ40" s="1727"/>
      <c r="DA40" s="1727"/>
      <c r="DB40" s="1727"/>
      <c r="DC40" s="1727"/>
      <c r="DD40" s="1727"/>
      <c r="DE40" s="1727"/>
      <c r="DF40" s="1727"/>
      <c r="DG40" s="1727"/>
      <c r="DH40" s="1727"/>
      <c r="DI40" s="1727"/>
      <c r="DJ40" s="1727"/>
      <c r="DK40" s="1727"/>
      <c r="DL40" s="1727"/>
      <c r="DM40" s="1727"/>
      <c r="DN40" s="1727"/>
      <c r="DO40" s="1727"/>
      <c r="DP40" s="1727"/>
      <c r="DQ40" s="1727"/>
      <c r="DR40" s="1727"/>
      <c r="DS40" s="1727"/>
      <c r="DT40" s="1727"/>
      <c r="DU40" s="1727"/>
      <c r="DV40" s="1727"/>
      <c r="DW40" s="1727"/>
      <c r="DX40" s="1727"/>
      <c r="DY40" s="1727"/>
      <c r="DZ40" s="1727"/>
      <c r="EA40" s="1727"/>
      <c r="EB40" s="1727"/>
      <c r="EC40" s="1727"/>
      <c r="ED40" s="1727"/>
      <c r="EE40" s="1727"/>
      <c r="EF40" s="1727"/>
      <c r="EG40" s="1727"/>
      <c r="EH40" s="1727"/>
      <c r="EI40" s="1727"/>
      <c r="EJ40" s="1727"/>
      <c r="EK40" s="1727"/>
      <c r="EL40" s="1727"/>
      <c r="EM40" s="1727"/>
      <c r="EN40" s="1727"/>
      <c r="EO40" s="1727"/>
      <c r="EP40" s="1727"/>
      <c r="EQ40" s="1727"/>
      <c r="ER40" s="1727"/>
      <c r="ES40" s="1727"/>
      <c r="ET40" s="1727"/>
      <c r="EU40" s="1727"/>
      <c r="EV40" s="1727"/>
      <c r="EW40" s="1727"/>
      <c r="EX40" s="1727"/>
      <c r="EY40" s="1727"/>
      <c r="EZ40" s="1727"/>
      <c r="FA40" s="1727"/>
      <c r="FB40" s="1727"/>
      <c r="FC40" s="1727"/>
      <c r="FD40" s="1727"/>
      <c r="FE40" s="1727"/>
      <c r="FF40" s="1727"/>
      <c r="FG40" s="1727"/>
      <c r="FH40" s="1727"/>
      <c r="FI40" s="1727"/>
      <c r="FJ40" s="1727"/>
      <c r="FK40" s="1727"/>
      <c r="FL40" s="1727"/>
      <c r="FM40" s="1727"/>
      <c r="FN40" s="1727"/>
      <c r="FO40" s="1727"/>
      <c r="FP40" s="1727"/>
      <c r="FQ40" s="1727"/>
      <c r="FR40" s="1727"/>
      <c r="FS40" s="1727"/>
      <c r="FT40" s="1727"/>
      <c r="FU40" s="1727"/>
      <c r="FV40" s="1727"/>
      <c r="FW40" s="1727"/>
      <c r="FX40" s="1727"/>
      <c r="FY40" s="1727"/>
      <c r="FZ40" s="1727"/>
      <c r="GA40" s="1727"/>
      <c r="GB40" s="1727"/>
      <c r="GC40" s="1727"/>
      <c r="GD40" s="1727"/>
      <c r="GE40" s="1727"/>
      <c r="GF40" s="1727"/>
      <c r="GG40" s="1727"/>
      <c r="GH40" s="1727"/>
      <c r="GI40" s="1727"/>
      <c r="GJ40" s="1727"/>
      <c r="GK40" s="1727"/>
      <c r="GL40" s="1727"/>
      <c r="GM40" s="1727"/>
      <c r="GN40" s="1727"/>
      <c r="GO40" s="1727"/>
      <c r="GP40" s="1727"/>
      <c r="GQ40" s="1727"/>
      <c r="GR40" s="1727"/>
      <c r="GS40" s="1727"/>
      <c r="GT40" s="1727"/>
      <c r="GU40" s="1727"/>
      <c r="GV40" s="1727"/>
      <c r="GW40" s="1727"/>
      <c r="GX40" s="1727"/>
      <c r="GY40" s="1727"/>
      <c r="GZ40" s="1727"/>
      <c r="HA40" s="1727"/>
      <c r="HB40" s="1727"/>
      <c r="HC40" s="1727"/>
      <c r="HD40" s="1727"/>
      <c r="HE40" s="1727"/>
      <c r="HF40" s="1727"/>
      <c r="HG40" s="1727"/>
      <c r="HH40" s="1727"/>
      <c r="HI40" s="1727"/>
      <c r="HJ40" s="1727"/>
      <c r="HK40" s="1727"/>
      <c r="HL40" s="1727"/>
      <c r="HM40" s="1727"/>
      <c r="HN40" s="1727"/>
      <c r="HO40" s="1727"/>
      <c r="HP40" s="1727"/>
      <c r="HQ40" s="1727"/>
      <c r="HR40" s="1727"/>
      <c r="HS40" s="1727"/>
      <c r="HT40" s="1727"/>
      <c r="HU40" s="1727"/>
      <c r="HV40" s="1727"/>
      <c r="HW40" s="1727"/>
      <c r="HX40" s="1727"/>
      <c r="HY40" s="1727"/>
      <c r="HZ40" s="1727"/>
      <c r="IA40" s="1727"/>
      <c r="IB40" s="1727"/>
      <c r="IC40" s="1727"/>
      <c r="ID40" s="1727"/>
      <c r="IE40" s="1727"/>
      <c r="IF40" s="1727"/>
      <c r="IG40" s="1727"/>
      <c r="IH40" s="1727"/>
      <c r="II40" s="1727"/>
      <c r="IJ40" s="1727"/>
      <c r="IK40" s="1727"/>
      <c r="IL40" s="1727"/>
      <c r="IM40" s="1727"/>
      <c r="IN40" s="1727"/>
      <c r="IO40" s="1727"/>
      <c r="IP40" s="1727"/>
      <c r="IQ40" s="1727"/>
      <c r="IR40" s="1727"/>
      <c r="IS40" s="1727"/>
      <c r="IT40" s="1727"/>
      <c r="IU40" s="1727"/>
      <c r="IV40" s="1727"/>
      <c r="IW40" s="1727"/>
      <c r="IX40" s="1727"/>
      <c r="IY40" s="1727"/>
      <c r="IZ40" s="1727"/>
      <c r="JA40" s="1727"/>
      <c r="JB40" s="1727"/>
      <c r="JC40" s="1727"/>
      <c r="JD40" s="1727"/>
      <c r="JE40" s="1727"/>
      <c r="JF40" s="1727"/>
      <c r="JG40" s="1727"/>
      <c r="JH40" s="1727"/>
      <c r="JI40" s="1727"/>
      <c r="JJ40" s="1727"/>
      <c r="JK40" s="1727"/>
      <c r="JL40" s="1727"/>
      <c r="JM40" s="1727"/>
      <c r="JN40" s="1727"/>
      <c r="JO40" s="1727"/>
      <c r="JP40" s="1727"/>
      <c r="JQ40" s="1727"/>
      <c r="JR40" s="1727"/>
      <c r="JS40" s="1727"/>
      <c r="JT40" s="1727"/>
      <c r="JU40" s="1727"/>
      <c r="JV40" s="1727"/>
      <c r="JW40" s="1727"/>
      <c r="JX40" s="1727"/>
      <c r="JY40" s="1727"/>
      <c r="JZ40" s="1727"/>
      <c r="KA40" s="1727"/>
      <c r="KB40" s="1727"/>
      <c r="KC40" s="1727"/>
      <c r="KD40" s="1727"/>
      <c r="KE40" s="1727"/>
      <c r="KF40" s="1727"/>
      <c r="KG40" s="1727"/>
      <c r="KH40" s="1727"/>
      <c r="KI40" s="1727"/>
      <c r="KJ40" s="1727"/>
      <c r="KK40" s="1727"/>
      <c r="KL40" s="1727"/>
      <c r="KM40" s="1727"/>
      <c r="KN40" s="1727"/>
      <c r="KO40" s="1727"/>
      <c r="KP40" s="1727"/>
      <c r="KQ40" s="1727"/>
      <c r="KR40" s="1727"/>
      <c r="KS40" s="1727"/>
      <c r="KT40" s="1727"/>
      <c r="KU40" s="1727"/>
      <c r="KV40" s="1727"/>
      <c r="KW40" s="1727"/>
      <c r="KX40" s="1727"/>
      <c r="KY40" s="1727"/>
      <c r="KZ40" s="1727"/>
      <c r="LA40" s="1727"/>
      <c r="LB40" s="1727"/>
      <c r="LC40" s="1727"/>
      <c r="LD40" s="1727"/>
      <c r="LE40" s="1727"/>
      <c r="LF40" s="1727"/>
      <c r="LG40" s="1727"/>
      <c r="LH40" s="1727"/>
      <c r="LI40" s="1727"/>
      <c r="LJ40" s="1727"/>
      <c r="LK40" s="1727"/>
      <c r="LL40" s="1727"/>
      <c r="LM40" s="1727"/>
      <c r="LN40" s="1727"/>
      <c r="LO40" s="1727"/>
      <c r="LP40" s="1727"/>
      <c r="LQ40" s="1727"/>
      <c r="LR40" s="1727"/>
      <c r="LS40" s="1727"/>
      <c r="LT40" s="1727"/>
      <c r="LU40" s="1727"/>
      <c r="LV40" s="1727"/>
      <c r="LW40" s="1727"/>
      <c r="LX40" s="1727"/>
      <c r="LY40" s="1727"/>
      <c r="LZ40" s="1727"/>
      <c r="MA40" s="1727"/>
      <c r="MB40" s="1727"/>
      <c r="MC40" s="1727"/>
      <c r="MD40" s="1727"/>
      <c r="ME40" s="1727"/>
      <c r="MF40" s="1727"/>
      <c r="MG40" s="1727"/>
      <c r="MH40" s="1727"/>
      <c r="MI40" s="1727"/>
      <c r="MJ40" s="1727"/>
      <c r="MK40" s="1727"/>
      <c r="ML40" s="1727"/>
      <c r="MM40" s="1727"/>
      <c r="MN40" s="1727"/>
      <c r="MO40" s="1727"/>
      <c r="MP40" s="1727"/>
      <c r="MQ40" s="1727"/>
      <c r="MR40" s="1727"/>
      <c r="MS40" s="1727"/>
      <c r="MT40" s="1727"/>
      <c r="MU40" s="1727"/>
      <c r="MV40" s="1727"/>
      <c r="MW40" s="1727"/>
      <c r="MX40" s="1727"/>
      <c r="MY40" s="1727"/>
      <c r="MZ40" s="1727"/>
      <c r="NA40" s="1727"/>
      <c r="NB40" s="1727"/>
      <c r="NC40" s="1727"/>
      <c r="ND40" s="1727"/>
      <c r="NE40" s="1727"/>
      <c r="NF40" s="1727"/>
      <c r="NG40" s="1727"/>
      <c r="NH40" s="1727"/>
      <c r="NI40" s="1727"/>
      <c r="NJ40" s="1727"/>
      <c r="NK40" s="1727"/>
      <c r="NL40" s="1727"/>
      <c r="NM40" s="1727"/>
      <c r="NN40" s="1727"/>
      <c r="NO40" s="1727"/>
      <c r="NP40" s="1727"/>
      <c r="NQ40" s="1727"/>
      <c r="NR40" s="1727"/>
      <c r="NS40" s="1727"/>
      <c r="NT40" s="1727"/>
      <c r="NU40" s="1727"/>
      <c r="NV40" s="1727"/>
      <c r="NW40" s="1727"/>
      <c r="NX40" s="1727"/>
      <c r="NY40" s="1727"/>
      <c r="NZ40" s="1727"/>
      <c r="OA40" s="1727"/>
      <c r="OB40" s="1727"/>
      <c r="OC40" s="1727"/>
      <c r="OD40" s="1727"/>
      <c r="OE40" s="1727"/>
      <c r="OF40" s="1727"/>
      <c r="OG40" s="1727"/>
      <c r="OH40" s="1727"/>
      <c r="OI40" s="1727"/>
      <c r="OJ40" s="1727"/>
      <c r="OK40" s="1727"/>
      <c r="OL40" s="1727"/>
      <c r="OM40" s="1727"/>
      <c r="ON40" s="1727"/>
      <c r="OO40" s="1727"/>
      <c r="OP40" s="1727"/>
      <c r="OQ40" s="1727"/>
      <c r="OR40" s="1727"/>
      <c r="OS40" s="1727"/>
      <c r="OT40" s="1727"/>
      <c r="OU40" s="1727"/>
      <c r="OV40" s="1727"/>
      <c r="OW40" s="1727"/>
      <c r="OX40" s="1727"/>
      <c r="OY40" s="1727"/>
      <c r="OZ40" s="1727"/>
      <c r="PA40" s="1727"/>
      <c r="PB40" s="1727"/>
      <c r="PC40" s="1727"/>
      <c r="PD40" s="1727"/>
      <c r="PE40" s="1727"/>
      <c r="PF40" s="1727"/>
      <c r="PG40" s="1727"/>
      <c r="PH40" s="1727"/>
      <c r="PI40" s="1727"/>
      <c r="PJ40" s="1727"/>
      <c r="PK40" s="1727"/>
      <c r="PL40" s="1727"/>
      <c r="PM40" s="1727"/>
      <c r="PN40" s="1727"/>
      <c r="PO40" s="1727"/>
      <c r="PP40" s="1727"/>
      <c r="PQ40" s="1727"/>
      <c r="PR40" s="1727"/>
      <c r="PS40" s="1727"/>
      <c r="PT40" s="1727"/>
      <c r="PU40" s="1727"/>
      <c r="PV40" s="1727"/>
      <c r="PW40" s="1727"/>
      <c r="PX40" s="1727"/>
      <c r="PY40" s="1727"/>
      <c r="PZ40" s="1727"/>
      <c r="QA40" s="1727"/>
      <c r="QB40" s="1727"/>
      <c r="QC40" s="1727"/>
      <c r="QD40" s="1727"/>
      <c r="QE40" s="1727"/>
      <c r="QF40" s="1727"/>
      <c r="QG40" s="1727"/>
      <c r="QH40" s="1727"/>
      <c r="QI40" s="1727"/>
      <c r="QJ40" s="1727"/>
      <c r="QK40" s="1727"/>
      <c r="QL40" s="1727"/>
      <c r="QM40" s="1727"/>
      <c r="QN40" s="1727"/>
      <c r="QO40" s="1727"/>
      <c r="QP40" s="1727"/>
      <c r="QQ40" s="1727"/>
      <c r="QR40" s="1727"/>
      <c r="QS40" s="1727"/>
      <c r="QT40" s="1727"/>
      <c r="QU40" s="1727"/>
      <c r="QV40" s="1727"/>
      <c r="QW40" s="1727"/>
      <c r="QX40" s="1727"/>
      <c r="QY40" s="1727"/>
      <c r="QZ40" s="1727"/>
      <c r="RA40" s="1727"/>
      <c r="RB40" s="1727"/>
      <c r="RC40" s="1727"/>
      <c r="RD40" s="1727"/>
      <c r="RE40" s="1727"/>
      <c r="RF40" s="1727"/>
      <c r="RG40" s="1727"/>
      <c r="RH40" s="1727"/>
      <c r="RI40" s="1727"/>
      <c r="RJ40" s="1727"/>
      <c r="RK40" s="1727"/>
      <c r="RL40" s="1727"/>
      <c r="RM40" s="1727"/>
      <c r="RN40" s="1727"/>
      <c r="RO40" s="1727"/>
      <c r="RP40" s="1727"/>
      <c r="RQ40" s="1727"/>
      <c r="RR40" s="1727"/>
      <c r="RS40" s="1727"/>
      <c r="RT40" s="1727"/>
      <c r="RU40" s="1727"/>
      <c r="RV40" s="1727"/>
      <c r="RW40" s="1727"/>
      <c r="RX40" s="1727"/>
      <c r="RY40" s="1727"/>
      <c r="RZ40" s="1727"/>
      <c r="SA40" s="1727"/>
      <c r="SB40" s="1727"/>
      <c r="SC40" s="1727"/>
      <c r="SD40" s="1727"/>
      <c r="SE40" s="1727"/>
      <c r="SF40" s="1727"/>
      <c r="SG40" s="1727"/>
      <c r="SH40" s="1727"/>
      <c r="SI40" s="1727"/>
      <c r="SJ40" s="1727"/>
      <c r="SK40" s="1727"/>
      <c r="SL40" s="1727"/>
      <c r="SM40" s="1727"/>
      <c r="SN40" s="1727"/>
      <c r="SO40" s="1727"/>
      <c r="SP40" s="1727"/>
      <c r="SQ40" s="1727"/>
      <c r="SR40" s="1727"/>
      <c r="SS40" s="1727"/>
      <c r="ST40" s="1727"/>
      <c r="SU40" s="1727"/>
      <c r="SV40" s="1727"/>
      <c r="SW40" s="1727"/>
      <c r="SX40" s="1727"/>
      <c r="SY40" s="1727"/>
      <c r="SZ40" s="1727"/>
      <c r="TA40" s="1727"/>
      <c r="TB40" s="1727"/>
      <c r="TC40" s="1727"/>
      <c r="TD40" s="1727"/>
      <c r="TE40" s="1727"/>
      <c r="TF40" s="1727"/>
      <c r="TG40" s="1727"/>
      <c r="TH40" s="1727"/>
      <c r="TI40" s="1727"/>
      <c r="TJ40" s="1727"/>
      <c r="TK40" s="1727"/>
      <c r="TL40" s="1727"/>
      <c r="TM40" s="1727"/>
      <c r="TN40" s="1727"/>
      <c r="TO40" s="1727"/>
      <c r="TP40" s="1727"/>
      <c r="TQ40" s="1727"/>
      <c r="TR40" s="1727"/>
      <c r="TS40" s="1727"/>
      <c r="TT40" s="1727"/>
      <c r="TU40" s="1727"/>
      <c r="TV40" s="1727"/>
      <c r="TW40" s="1727"/>
      <c r="TX40" s="1727"/>
      <c r="TY40" s="1727"/>
      <c r="TZ40" s="1727"/>
      <c r="UA40" s="1727"/>
      <c r="UB40" s="1727"/>
      <c r="UC40" s="1727"/>
      <c r="UD40" s="1727"/>
      <c r="UE40" s="1727"/>
      <c r="UF40" s="1727"/>
      <c r="UG40" s="1727"/>
      <c r="UH40" s="1727"/>
      <c r="UI40" s="1727"/>
      <c r="UJ40" s="1727"/>
      <c r="UK40" s="1727"/>
      <c r="UL40" s="1727"/>
      <c r="UM40" s="1727"/>
      <c r="UN40" s="1727"/>
      <c r="UO40" s="1727"/>
      <c r="UP40" s="1727"/>
      <c r="UQ40" s="1727"/>
      <c r="UR40" s="1727"/>
      <c r="US40" s="1727"/>
      <c r="UT40" s="1727"/>
      <c r="UU40" s="1727"/>
      <c r="UV40" s="1727"/>
      <c r="UW40" s="1727"/>
      <c r="UX40" s="1727"/>
      <c r="UY40" s="1727"/>
      <c r="UZ40" s="1727"/>
      <c r="VA40" s="1727"/>
      <c r="VB40" s="1727"/>
      <c r="VC40" s="1727"/>
      <c r="VD40" s="1727"/>
      <c r="VE40" s="1727"/>
      <c r="VF40" s="1727"/>
      <c r="VG40" s="1727"/>
      <c r="VH40" s="1727"/>
      <c r="VI40" s="1727"/>
      <c r="VJ40" s="1727"/>
      <c r="VK40" s="1727"/>
      <c r="VL40" s="1727"/>
      <c r="VM40" s="1727"/>
      <c r="VN40" s="1727"/>
      <c r="VO40" s="1727"/>
      <c r="VP40" s="1727"/>
      <c r="VQ40" s="1727"/>
      <c r="VR40" s="1727"/>
      <c r="VS40" s="1727"/>
      <c r="VT40" s="1727"/>
      <c r="VU40" s="1727"/>
      <c r="VV40" s="1727"/>
      <c r="VW40" s="1727"/>
      <c r="VX40" s="1727"/>
      <c r="VY40" s="1727"/>
      <c r="VZ40" s="1727"/>
      <c r="WA40" s="1727"/>
      <c r="WB40" s="1727"/>
      <c r="WC40" s="1727"/>
      <c r="WD40" s="1727"/>
      <c r="WE40" s="1727"/>
      <c r="WF40" s="1727"/>
      <c r="WG40" s="1727"/>
      <c r="WH40" s="1727"/>
      <c r="WI40" s="1727"/>
      <c r="WJ40" s="1727"/>
      <c r="WK40" s="1727"/>
      <c r="WL40" s="1727"/>
      <c r="WM40" s="1727"/>
      <c r="WN40" s="1727"/>
      <c r="WO40" s="1727"/>
      <c r="WP40" s="1727"/>
      <c r="WQ40" s="1727"/>
      <c r="WR40" s="1727"/>
      <c r="WS40" s="1727"/>
      <c r="WT40" s="1727"/>
      <c r="WU40" s="1727"/>
      <c r="WV40" s="1727"/>
      <c r="WW40" s="1727"/>
      <c r="WX40" s="1727"/>
      <c r="WY40" s="1727"/>
      <c r="WZ40" s="1727"/>
      <c r="XA40" s="1727"/>
      <c r="XB40" s="1727"/>
      <c r="XC40" s="1727"/>
      <c r="XD40" s="1727"/>
      <c r="XE40" s="1727"/>
      <c r="XF40" s="1727"/>
      <c r="XG40" s="1727"/>
      <c r="XH40" s="1727"/>
      <c r="XI40" s="1727"/>
      <c r="XJ40" s="1727"/>
      <c r="XK40" s="1727"/>
      <c r="XL40" s="1727"/>
      <c r="XM40" s="1727"/>
      <c r="XN40" s="1727"/>
      <c r="XO40" s="1727"/>
      <c r="XP40" s="1727"/>
      <c r="XQ40" s="1727"/>
      <c r="XR40" s="1727"/>
      <c r="XS40" s="1727"/>
      <c r="XT40" s="1727"/>
      <c r="XU40" s="1727"/>
      <c r="XV40" s="1727"/>
      <c r="XW40" s="1727"/>
      <c r="XX40" s="1727"/>
      <c r="XY40" s="1727"/>
      <c r="XZ40" s="1727"/>
      <c r="YA40" s="1727"/>
      <c r="YB40" s="1727"/>
      <c r="YC40" s="1727"/>
      <c r="YD40" s="1727"/>
      <c r="YE40" s="1727"/>
      <c r="YF40" s="1727"/>
      <c r="YG40" s="1727"/>
      <c r="YH40" s="1727"/>
      <c r="YI40" s="1727"/>
      <c r="YJ40" s="1727"/>
      <c r="YK40" s="1727"/>
      <c r="YL40" s="1727"/>
      <c r="YM40" s="1727"/>
      <c r="YN40" s="1727"/>
      <c r="YO40" s="1727"/>
      <c r="YP40" s="1727"/>
      <c r="YQ40" s="1727"/>
      <c r="YR40" s="1727"/>
      <c r="YS40" s="1727"/>
      <c r="YT40" s="1727"/>
      <c r="YU40" s="1727"/>
      <c r="YV40" s="1727"/>
      <c r="YW40" s="1727"/>
      <c r="YX40" s="1727"/>
      <c r="YY40" s="1727"/>
      <c r="YZ40" s="1727"/>
      <c r="ZA40" s="1727"/>
      <c r="ZB40" s="1727"/>
      <c r="ZC40" s="1727"/>
      <c r="ZD40" s="1727"/>
      <c r="ZE40" s="1727"/>
      <c r="ZF40" s="1727"/>
      <c r="ZG40" s="1727"/>
      <c r="ZH40" s="1727"/>
      <c r="ZI40" s="1727"/>
      <c r="ZJ40" s="1727"/>
      <c r="ZK40" s="1727"/>
      <c r="ZL40" s="1727"/>
      <c r="ZM40" s="1727"/>
      <c r="ZN40" s="1727"/>
      <c r="ZO40" s="1727"/>
      <c r="ZP40" s="1727"/>
      <c r="ZQ40" s="1727"/>
      <c r="ZR40" s="1727"/>
      <c r="ZS40" s="1727"/>
      <c r="ZT40" s="1727"/>
      <c r="ZU40" s="1727"/>
      <c r="ZV40" s="1727"/>
      <c r="ZW40" s="1727"/>
      <c r="ZX40" s="1727"/>
      <c r="ZY40" s="1727"/>
      <c r="ZZ40" s="1727"/>
      <c r="AAA40" s="1727"/>
      <c r="AAB40" s="1727"/>
      <c r="AAC40" s="1727"/>
      <c r="AAD40" s="1727"/>
      <c r="AAE40" s="1727"/>
      <c r="AAF40" s="1727"/>
      <c r="AAG40" s="1727"/>
      <c r="AAH40" s="1727"/>
      <c r="AAI40" s="1727"/>
      <c r="AAJ40" s="1727"/>
      <c r="AAK40" s="1727"/>
      <c r="AAL40" s="1727"/>
      <c r="AAM40" s="1727"/>
      <c r="AAN40" s="1727"/>
      <c r="AAO40" s="1727"/>
      <c r="AAP40" s="1727"/>
      <c r="AAQ40" s="1727"/>
      <c r="AAR40" s="1727"/>
      <c r="AAS40" s="1727"/>
      <c r="AAT40" s="1727"/>
      <c r="AAU40" s="1727"/>
      <c r="AAV40" s="1727"/>
      <c r="AAW40" s="1727"/>
      <c r="AAX40" s="1727"/>
      <c r="AAY40" s="1727"/>
      <c r="AAZ40" s="1727"/>
      <c r="ABA40" s="1727"/>
      <c r="ABB40" s="1727"/>
      <c r="ABC40" s="1727"/>
      <c r="ABD40" s="1727"/>
      <c r="ABE40" s="1727"/>
      <c r="ABF40" s="1727"/>
      <c r="ABG40" s="1727"/>
      <c r="ABH40" s="1727"/>
      <c r="ABI40" s="1727"/>
      <c r="ABJ40" s="1727"/>
      <c r="ABK40" s="1727"/>
      <c r="ABL40" s="1727"/>
      <c r="ABM40" s="1727"/>
      <c r="ABN40" s="1727"/>
      <c r="ABO40" s="1727"/>
      <c r="ABP40" s="1727"/>
      <c r="ABQ40" s="1727"/>
      <c r="ABR40" s="1727"/>
      <c r="ABS40" s="1727"/>
      <c r="ABT40" s="1727"/>
      <c r="ABU40" s="1727"/>
      <c r="ABV40" s="1727"/>
      <c r="ABW40" s="1727"/>
      <c r="ABX40" s="1727"/>
      <c r="ABY40" s="1727"/>
      <c r="ABZ40" s="1727"/>
      <c r="ACA40" s="1727"/>
      <c r="ACB40" s="1727"/>
      <c r="ACC40" s="1727"/>
      <c r="ACD40" s="1727"/>
      <c r="ACE40" s="1727"/>
      <c r="ACF40" s="1727"/>
      <c r="ACG40" s="1727"/>
      <c r="ACH40" s="1727"/>
      <c r="ACI40" s="1727"/>
      <c r="ACJ40" s="1727"/>
      <c r="ACK40" s="1727"/>
      <c r="ACL40" s="1727"/>
      <c r="ACM40" s="1727"/>
      <c r="ACN40" s="1727"/>
      <c r="ACO40" s="1727"/>
      <c r="ACP40" s="1727"/>
      <c r="ACQ40" s="1727"/>
      <c r="ACR40" s="1727"/>
      <c r="ACS40" s="1727"/>
      <c r="ACT40" s="1727"/>
      <c r="ACU40" s="1727"/>
      <c r="ACV40" s="1727"/>
      <c r="ACW40" s="1727"/>
      <c r="ACX40" s="1727"/>
      <c r="ACY40" s="1727"/>
      <c r="ACZ40" s="1727"/>
      <c r="ADA40" s="1727"/>
      <c r="ADB40" s="1727"/>
      <c r="ADC40" s="1727"/>
      <c r="ADD40" s="1727"/>
      <c r="ADE40" s="1727"/>
      <c r="ADF40" s="1727"/>
      <c r="ADG40" s="1727"/>
      <c r="ADH40" s="1727"/>
      <c r="ADI40" s="1727"/>
      <c r="ADJ40" s="1727"/>
      <c r="ADK40" s="1727"/>
      <c r="ADL40" s="1727"/>
      <c r="ADM40" s="1727"/>
      <c r="ADN40" s="1727"/>
      <c r="ADO40" s="1727"/>
      <c r="ADP40" s="1727"/>
      <c r="ADQ40" s="1727"/>
      <c r="ADR40" s="1727"/>
      <c r="ADS40" s="1727"/>
      <c r="ADT40" s="1727"/>
      <c r="ADU40" s="1727"/>
      <c r="ADV40" s="1727"/>
      <c r="ADW40" s="1727"/>
      <c r="ADX40" s="1727"/>
      <c r="ADY40" s="1727"/>
      <c r="ADZ40" s="1727"/>
      <c r="AEA40" s="1727"/>
      <c r="AEB40" s="1727"/>
      <c r="AEC40" s="1727"/>
      <c r="AED40" s="1727"/>
      <c r="AEE40" s="1727"/>
      <c r="AEF40" s="1727"/>
      <c r="AEG40" s="1727"/>
      <c r="AEH40" s="1727"/>
      <c r="AEI40" s="1727"/>
      <c r="AEJ40" s="1727"/>
      <c r="AEK40" s="1727"/>
      <c r="AEL40" s="1727"/>
      <c r="AEM40" s="1727"/>
      <c r="AEN40" s="1727"/>
      <c r="AEO40" s="1727"/>
      <c r="AEP40" s="1727"/>
      <c r="AEQ40" s="1727"/>
      <c r="AER40" s="1727"/>
      <c r="AES40" s="1727"/>
      <c r="AET40" s="1727"/>
      <c r="AEU40" s="1727"/>
      <c r="AEV40" s="1727"/>
      <c r="AEW40" s="1727"/>
      <c r="AEX40" s="1727"/>
      <c r="AEY40" s="1727"/>
      <c r="AEZ40" s="1727"/>
      <c r="AFA40" s="1727"/>
      <c r="AFB40" s="1727"/>
      <c r="AFC40" s="1727"/>
      <c r="AFD40" s="1727"/>
      <c r="AFE40" s="1727"/>
      <c r="AFF40" s="1727"/>
      <c r="AFG40" s="1727"/>
      <c r="AFH40" s="1727"/>
      <c r="AFI40" s="1727"/>
      <c r="AFJ40" s="1727"/>
      <c r="AFK40" s="1727"/>
      <c r="AFL40" s="1727"/>
      <c r="AFM40" s="1727"/>
      <c r="AFN40" s="1727"/>
      <c r="AFO40" s="1727"/>
      <c r="AFP40" s="1727"/>
      <c r="AFQ40" s="1727"/>
      <c r="AFR40" s="1727"/>
      <c r="AFS40" s="1727"/>
      <c r="AFT40" s="1727"/>
      <c r="AFU40" s="1727"/>
      <c r="AFV40" s="1727"/>
      <c r="AFW40" s="1727"/>
      <c r="AFX40" s="1727"/>
      <c r="AFY40" s="1727"/>
      <c r="AFZ40" s="1727"/>
      <c r="AGA40" s="1727"/>
      <c r="AGB40" s="1727"/>
      <c r="AGC40" s="1727"/>
      <c r="AGD40" s="1727"/>
      <c r="AGE40" s="1727"/>
      <c r="AGF40" s="1727"/>
      <c r="AGG40" s="1727"/>
      <c r="AGH40" s="1727"/>
      <c r="AGI40" s="1727"/>
      <c r="AGJ40" s="1727"/>
      <c r="AGK40" s="1727"/>
      <c r="AGL40" s="1727"/>
      <c r="AGM40" s="1727"/>
      <c r="AGN40" s="1727"/>
      <c r="AGO40" s="1727"/>
      <c r="AGP40" s="1727"/>
      <c r="AGQ40" s="1727"/>
      <c r="AGR40" s="1727"/>
      <c r="AGS40" s="1727"/>
      <c r="AGT40" s="1727"/>
      <c r="AGU40" s="1727"/>
      <c r="AGV40" s="1727"/>
      <c r="AGW40" s="1727"/>
      <c r="AGX40" s="1727"/>
      <c r="AGY40" s="1727"/>
      <c r="AGZ40" s="1727"/>
      <c r="AHA40" s="1727"/>
      <c r="AHB40" s="1727"/>
      <c r="AHC40" s="1727"/>
      <c r="AHD40" s="1727"/>
      <c r="AHE40" s="1727"/>
      <c r="AHF40" s="1727"/>
      <c r="AHG40" s="1727"/>
      <c r="AHH40" s="1727"/>
      <c r="AHI40" s="1727"/>
      <c r="AHJ40" s="1727"/>
      <c r="AHK40" s="1727"/>
      <c r="AHL40" s="1727"/>
      <c r="AHM40" s="1727"/>
      <c r="AHN40" s="1727"/>
      <c r="AHO40" s="1727"/>
      <c r="AHP40" s="1727"/>
      <c r="AHQ40" s="1727"/>
      <c r="AHR40" s="1727"/>
      <c r="AHS40" s="1727"/>
      <c r="AHT40" s="1727"/>
      <c r="AHU40" s="1727"/>
      <c r="AHV40" s="1727"/>
      <c r="AHW40" s="1727"/>
      <c r="AHX40" s="1727"/>
      <c r="AHY40" s="1727"/>
      <c r="AHZ40" s="1727"/>
      <c r="AIA40" s="1727"/>
      <c r="AIB40" s="1727"/>
      <c r="AIC40" s="1727"/>
      <c r="AID40" s="1727"/>
      <c r="AIE40" s="1727"/>
      <c r="AIF40" s="1727"/>
      <c r="AIG40" s="1727"/>
      <c r="AIH40" s="1727"/>
      <c r="AII40" s="1727"/>
      <c r="AIJ40" s="1727"/>
      <c r="AIK40" s="1727"/>
      <c r="AIL40" s="1727"/>
      <c r="AIM40" s="1727"/>
      <c r="AIN40" s="1727"/>
      <c r="AIO40" s="1727"/>
      <c r="AIP40" s="1727"/>
      <c r="AIQ40" s="1727"/>
      <c r="AIR40" s="1727"/>
      <c r="AIS40" s="1727"/>
      <c r="AIT40" s="1727"/>
      <c r="AIU40" s="1727"/>
      <c r="AIV40" s="1727"/>
      <c r="AIW40" s="1727"/>
      <c r="AIX40" s="1727"/>
      <c r="AIY40" s="1727"/>
      <c r="AIZ40" s="1727"/>
      <c r="AJA40" s="1727"/>
      <c r="AJB40" s="1727"/>
      <c r="AJC40" s="1727"/>
      <c r="AJD40" s="1727"/>
      <c r="AJE40" s="1727"/>
      <c r="AJF40" s="1727"/>
      <c r="AJG40" s="1727"/>
      <c r="AJH40" s="1727"/>
      <c r="AJI40" s="1727"/>
      <c r="AJJ40" s="1727"/>
      <c r="AJK40" s="1727"/>
      <c r="AJL40" s="1727"/>
      <c r="AJM40" s="1727"/>
      <c r="AJN40" s="1727"/>
      <c r="AJO40" s="1727"/>
      <c r="AJP40" s="1727"/>
      <c r="AJQ40" s="1727"/>
      <c r="AJR40" s="1727"/>
      <c r="AJS40" s="1727"/>
      <c r="AJT40" s="1727"/>
      <c r="AJU40" s="1727"/>
      <c r="AJV40" s="1727"/>
      <c r="AJW40" s="1727"/>
      <c r="AJX40" s="1727"/>
      <c r="AJY40" s="1727"/>
      <c r="AJZ40" s="1727"/>
      <c r="AKA40" s="1727"/>
      <c r="AKB40" s="1727"/>
      <c r="AKC40" s="1727"/>
      <c r="AKD40" s="1727"/>
      <c r="AKE40" s="1727"/>
      <c r="AKF40" s="1727"/>
      <c r="AKG40" s="1727"/>
      <c r="AKH40" s="1727"/>
      <c r="AKI40" s="1727"/>
      <c r="AKJ40" s="1727"/>
      <c r="AKK40" s="1727"/>
      <c r="AKL40" s="1727"/>
      <c r="AKM40" s="1727"/>
      <c r="AKN40" s="1727"/>
      <c r="AKO40" s="1727"/>
      <c r="AKP40" s="1727"/>
      <c r="AKQ40" s="1727"/>
      <c r="AKR40" s="1727"/>
      <c r="AKS40" s="1727"/>
      <c r="AKT40" s="1727"/>
      <c r="AKU40" s="1727"/>
      <c r="AKV40" s="1727"/>
      <c r="AKW40" s="1727"/>
      <c r="AKX40" s="1727"/>
      <c r="AKY40" s="1727"/>
      <c r="AKZ40" s="1727"/>
      <c r="ALA40" s="1727"/>
      <c r="ALB40" s="1727"/>
      <c r="ALC40" s="1727"/>
      <c r="ALD40" s="1727"/>
      <c r="ALE40" s="1727"/>
      <c r="ALF40" s="1727"/>
      <c r="ALG40" s="1727"/>
      <c r="ALH40" s="1727"/>
      <c r="ALI40" s="1727"/>
      <c r="ALJ40" s="1727"/>
      <c r="ALK40" s="1727"/>
      <c r="ALL40" s="1727"/>
      <c r="ALM40" s="1727"/>
      <c r="ALN40" s="1727"/>
      <c r="ALO40" s="1727"/>
      <c r="ALP40" s="1727"/>
      <c r="ALQ40" s="1727"/>
      <c r="ALR40" s="1727"/>
      <c r="ALS40" s="1727"/>
      <c r="ALT40" s="1727"/>
      <c r="ALU40" s="1727"/>
      <c r="ALV40" s="1727"/>
      <c r="ALW40" s="1727"/>
      <c r="ALX40" s="1727"/>
      <c r="ALY40" s="1727"/>
      <c r="ALZ40" s="1727"/>
      <c r="AMA40" s="1727"/>
      <c r="AMB40" s="1727"/>
      <c r="AMC40" s="1727"/>
      <c r="AMD40" s="1727"/>
      <c r="AME40" s="1727"/>
      <c r="AMF40" s="1727"/>
      <c r="AMG40" s="1727"/>
      <c r="AMH40" s="1727"/>
      <c r="AMI40" s="1727"/>
      <c r="AMJ40" s="1727"/>
      <c r="AMK40" s="1727"/>
    </row>
    <row r="41" spans="1:1025" s="1409" customFormat="1" ht="30" customHeight="1">
      <c r="A41" s="1705" t="s">
        <v>3862</v>
      </c>
      <c r="B41" s="1705" t="s">
        <v>3863</v>
      </c>
      <c r="C41" s="1705" t="s">
        <v>647</v>
      </c>
      <c r="D41" s="1705" t="s">
        <v>4058</v>
      </c>
      <c r="E41" s="1705" t="s">
        <v>4059</v>
      </c>
      <c r="F41" s="1705" t="s">
        <v>4060</v>
      </c>
      <c r="G41" s="1705" t="s">
        <v>4061</v>
      </c>
      <c r="H41" s="1705"/>
      <c r="I41" s="1705"/>
      <c r="J41" s="1705"/>
      <c r="K41" s="1705"/>
      <c r="L41" s="1705"/>
      <c r="M41" s="1705"/>
      <c r="N41" s="1705"/>
      <c r="O41" s="1705"/>
      <c r="P41" s="1705" t="s">
        <v>4113</v>
      </c>
      <c r="Q41" s="1705" t="s">
        <v>4114</v>
      </c>
      <c r="R41" s="1739" t="s">
        <v>468</v>
      </c>
      <c r="S41" s="1705" t="s">
        <v>4090</v>
      </c>
      <c r="T41" s="1709" t="s">
        <v>4115</v>
      </c>
      <c r="U41" s="1705" t="s">
        <v>2504</v>
      </c>
      <c r="V41" s="1705" t="s">
        <v>3900</v>
      </c>
      <c r="W41" s="1705" t="s">
        <v>3941</v>
      </c>
      <c r="X41" s="1705" t="s">
        <v>3874</v>
      </c>
      <c r="Y41" s="1705" t="s">
        <v>3914</v>
      </c>
      <c r="Z41" s="1768">
        <v>4600000</v>
      </c>
      <c r="AA41" s="1705" t="s">
        <v>1146</v>
      </c>
      <c r="AB41" s="1705" t="s">
        <v>4067</v>
      </c>
      <c r="AC41" s="1705" t="s">
        <v>4068</v>
      </c>
      <c r="AD41" s="1705" t="s">
        <v>3906</v>
      </c>
      <c r="AE41" s="1705" t="s">
        <v>138</v>
      </c>
      <c r="AF41" s="1705" t="s">
        <v>3881</v>
      </c>
      <c r="AG41" s="1705"/>
      <c r="AH41" s="1705"/>
      <c r="AI41" s="1705"/>
      <c r="AJ41" s="1705"/>
      <c r="AK41" s="1705"/>
      <c r="AL41" s="1705">
        <v>1</v>
      </c>
      <c r="AM41" s="1705"/>
      <c r="AN41" s="1705"/>
      <c r="AO41" s="1733">
        <v>240000</v>
      </c>
      <c r="AP41" s="1705" t="s">
        <v>4243</v>
      </c>
      <c r="AQ41" s="1705"/>
      <c r="AR41" s="1705"/>
      <c r="AS41" s="1705"/>
      <c r="AT41" s="1705"/>
      <c r="AU41" s="1705"/>
      <c r="AV41" s="1705"/>
      <c r="AW41" s="1705"/>
      <c r="AX41" s="1705"/>
      <c r="AY41" s="1705"/>
      <c r="AZ41" s="1705"/>
      <c r="BA41" s="1705" t="s">
        <v>3891</v>
      </c>
      <c r="BB41" s="1714"/>
      <c r="BC41" s="1714"/>
      <c r="BD41" s="1714"/>
      <c r="BE41" s="1714"/>
      <c r="BF41" s="1714"/>
      <c r="BG41" s="1714"/>
      <c r="BH41" s="1714"/>
      <c r="BI41" s="1714"/>
      <c r="BJ41" s="1714"/>
      <c r="BK41" s="1714"/>
      <c r="BL41" s="1714"/>
      <c r="BM41" s="1714"/>
      <c r="BN41" s="1714"/>
      <c r="BO41" s="1714"/>
      <c r="BP41" s="1714"/>
      <c r="BQ41" s="1714"/>
      <c r="BR41" s="1714"/>
      <c r="BS41" s="1714"/>
      <c r="BT41" s="1714"/>
      <c r="BU41" s="1714"/>
      <c r="BV41" s="1714"/>
      <c r="BW41" s="1714"/>
      <c r="BX41" s="1714"/>
      <c r="BY41" s="1714"/>
      <c r="BZ41" s="1714"/>
      <c r="CA41" s="1714"/>
      <c r="CB41" s="1714"/>
      <c r="CC41" s="1714"/>
      <c r="CD41" s="1714"/>
      <c r="CE41" s="1714"/>
      <c r="CF41" s="1714"/>
      <c r="CG41" s="1714"/>
      <c r="CH41" s="1714"/>
      <c r="CI41" s="1714"/>
      <c r="CJ41" s="1714"/>
      <c r="CK41" s="1714"/>
      <c r="CL41" s="1714"/>
      <c r="CM41" s="1714"/>
      <c r="CN41" s="1714"/>
      <c r="CO41" s="1714"/>
      <c r="CP41" s="1714"/>
      <c r="CQ41" s="1714"/>
      <c r="CR41" s="1714"/>
      <c r="CS41" s="1714"/>
      <c r="CT41" s="1714"/>
      <c r="CU41" s="1714"/>
      <c r="CV41" s="1714"/>
      <c r="CW41" s="1714"/>
      <c r="CX41" s="1714"/>
      <c r="CY41" s="1714"/>
      <c r="CZ41" s="1714"/>
      <c r="DA41" s="1714"/>
      <c r="DB41" s="1714"/>
      <c r="DC41" s="1714"/>
      <c r="DD41" s="1714"/>
      <c r="DE41" s="1714"/>
      <c r="DF41" s="1714"/>
      <c r="DG41" s="1714"/>
      <c r="DH41" s="1714"/>
      <c r="DI41" s="1714"/>
      <c r="DJ41" s="1714"/>
      <c r="DK41" s="1714"/>
      <c r="DL41" s="1714"/>
      <c r="DM41" s="1714"/>
      <c r="DN41" s="1714"/>
      <c r="DO41" s="1714"/>
      <c r="DP41" s="1714"/>
      <c r="DQ41" s="1714"/>
      <c r="DR41" s="1714"/>
      <c r="DS41" s="1714"/>
      <c r="DT41" s="1714"/>
      <c r="DU41" s="1714"/>
      <c r="DV41" s="1714"/>
      <c r="DW41" s="1714"/>
      <c r="DX41" s="1714"/>
      <c r="DY41" s="1714"/>
      <c r="DZ41" s="1714"/>
      <c r="EA41" s="1714"/>
      <c r="EB41" s="1714"/>
      <c r="EC41" s="1714"/>
      <c r="ED41" s="1714"/>
      <c r="EE41" s="1714"/>
      <c r="EF41" s="1714"/>
      <c r="EG41" s="1714"/>
      <c r="EH41" s="1714"/>
      <c r="EI41" s="1714"/>
      <c r="EJ41" s="1714"/>
      <c r="EK41" s="1714"/>
      <c r="EL41" s="1714"/>
      <c r="EM41" s="1714"/>
      <c r="EN41" s="1714"/>
      <c r="EO41" s="1714"/>
      <c r="EP41" s="1714"/>
      <c r="EQ41" s="1714"/>
      <c r="ER41" s="1714"/>
      <c r="ES41" s="1714"/>
      <c r="ET41" s="1714"/>
      <c r="EU41" s="1714"/>
      <c r="EV41" s="1714"/>
      <c r="EW41" s="1714"/>
      <c r="EX41" s="1714"/>
      <c r="EY41" s="1714"/>
      <c r="EZ41" s="1714"/>
      <c r="FA41" s="1714"/>
      <c r="FB41" s="1714"/>
      <c r="FC41" s="1714"/>
      <c r="FD41" s="1714"/>
      <c r="FE41" s="1714"/>
      <c r="FF41" s="1714"/>
      <c r="FG41" s="1714"/>
      <c r="FH41" s="1714"/>
      <c r="FI41" s="1714"/>
      <c r="FJ41" s="1714"/>
      <c r="FK41" s="1714"/>
      <c r="FL41" s="1714"/>
      <c r="FM41" s="1714"/>
      <c r="FN41" s="1714"/>
      <c r="FO41" s="1714"/>
      <c r="FP41" s="1714"/>
      <c r="FQ41" s="1714"/>
      <c r="FR41" s="1714"/>
      <c r="FS41" s="1714"/>
      <c r="FT41" s="1714"/>
      <c r="FU41" s="1714"/>
      <c r="FV41" s="1714"/>
      <c r="FW41" s="1714"/>
      <c r="FX41" s="1714"/>
      <c r="FY41" s="1714"/>
      <c r="FZ41" s="1714"/>
      <c r="GA41" s="1714"/>
      <c r="GB41" s="1714"/>
      <c r="GC41" s="1714"/>
      <c r="GD41" s="1714"/>
      <c r="GE41" s="1714"/>
      <c r="GF41" s="1714"/>
      <c r="GG41" s="1714"/>
      <c r="GH41" s="1714"/>
      <c r="GI41" s="1714"/>
      <c r="GJ41" s="1714"/>
      <c r="GK41" s="1714"/>
      <c r="GL41" s="1714"/>
      <c r="GM41" s="1714"/>
      <c r="GN41" s="1714"/>
      <c r="GO41" s="1714"/>
      <c r="GP41" s="1714"/>
      <c r="GQ41" s="1714"/>
      <c r="GR41" s="1714"/>
      <c r="GS41" s="1714"/>
      <c r="GT41" s="1714"/>
      <c r="GU41" s="1714"/>
      <c r="GV41" s="1714"/>
      <c r="GW41" s="1714"/>
      <c r="GX41" s="1714"/>
      <c r="GY41" s="1714"/>
      <c r="GZ41" s="1714"/>
      <c r="HA41" s="1714"/>
      <c r="HB41" s="1714"/>
      <c r="HC41" s="1714"/>
      <c r="HD41" s="1714"/>
      <c r="HE41" s="1714"/>
      <c r="HF41" s="1714"/>
      <c r="HG41" s="1714"/>
      <c r="HH41" s="1714"/>
      <c r="HI41" s="1714"/>
      <c r="HJ41" s="1714"/>
      <c r="HK41" s="1714"/>
      <c r="HL41" s="1714"/>
      <c r="HM41" s="1714"/>
      <c r="HN41" s="1714"/>
      <c r="HO41" s="1714"/>
      <c r="HP41" s="1714"/>
      <c r="HQ41" s="1714"/>
      <c r="HR41" s="1714"/>
      <c r="HS41" s="1714"/>
      <c r="HT41" s="1714"/>
      <c r="HU41" s="1714"/>
      <c r="HV41" s="1714"/>
      <c r="HW41" s="1714"/>
      <c r="HX41" s="1714"/>
      <c r="HY41" s="1714"/>
      <c r="HZ41" s="1714"/>
      <c r="IA41" s="1714"/>
      <c r="IB41" s="1714"/>
      <c r="IC41" s="1714"/>
      <c r="ID41" s="1714"/>
      <c r="IE41" s="1714"/>
      <c r="IF41" s="1714"/>
      <c r="IG41" s="1714"/>
      <c r="IH41" s="1714"/>
      <c r="II41" s="1714"/>
      <c r="IJ41" s="1714"/>
      <c r="IK41" s="1714"/>
      <c r="IL41" s="1714"/>
      <c r="IM41" s="1714"/>
      <c r="IN41" s="1714"/>
      <c r="IO41" s="1714"/>
      <c r="IP41" s="1714"/>
      <c r="IQ41" s="1714"/>
      <c r="IR41" s="1714"/>
      <c r="IS41" s="1714"/>
      <c r="IT41" s="1714"/>
      <c r="IU41" s="1714"/>
      <c r="IV41" s="1714"/>
      <c r="IW41" s="1714"/>
      <c r="IX41" s="1714"/>
      <c r="IY41" s="1714"/>
      <c r="IZ41" s="1714"/>
      <c r="JA41" s="1714"/>
      <c r="JB41" s="1714"/>
      <c r="JC41" s="1714"/>
      <c r="JD41" s="1714"/>
      <c r="JE41" s="1714"/>
      <c r="JF41" s="1714"/>
      <c r="JG41" s="1714"/>
      <c r="JH41" s="1714"/>
      <c r="JI41" s="1714"/>
      <c r="JJ41" s="1714"/>
      <c r="JK41" s="1714"/>
      <c r="JL41" s="1714"/>
      <c r="JM41" s="1714"/>
      <c r="JN41" s="1714"/>
      <c r="JO41" s="1714"/>
      <c r="JP41" s="1714"/>
      <c r="JQ41" s="1714"/>
      <c r="JR41" s="1714"/>
      <c r="JS41" s="1714"/>
      <c r="JT41" s="1714"/>
      <c r="JU41" s="1714"/>
      <c r="JV41" s="1714"/>
      <c r="JW41" s="1714"/>
      <c r="JX41" s="1714"/>
      <c r="JY41" s="1714"/>
      <c r="JZ41" s="1714"/>
      <c r="KA41" s="1714"/>
      <c r="KB41" s="1714"/>
      <c r="KC41" s="1714"/>
      <c r="KD41" s="1714"/>
      <c r="KE41" s="1714"/>
      <c r="KF41" s="1714"/>
      <c r="KG41" s="1714"/>
      <c r="KH41" s="1714"/>
      <c r="KI41" s="1714"/>
      <c r="KJ41" s="1714"/>
      <c r="KK41" s="1714"/>
      <c r="KL41" s="1714"/>
      <c r="KM41" s="1714"/>
      <c r="KN41" s="1714"/>
      <c r="KO41" s="1714"/>
      <c r="KP41" s="1714"/>
      <c r="KQ41" s="1714"/>
      <c r="KR41" s="1714"/>
      <c r="KS41" s="1714"/>
      <c r="KT41" s="1714"/>
      <c r="KU41" s="1714"/>
      <c r="KV41" s="1714"/>
      <c r="KW41" s="1714"/>
      <c r="KX41" s="1714"/>
      <c r="KY41" s="1714"/>
      <c r="KZ41" s="1714"/>
      <c r="LA41" s="1714"/>
      <c r="LB41" s="1714"/>
      <c r="LC41" s="1714"/>
      <c r="LD41" s="1714"/>
      <c r="LE41" s="1714"/>
      <c r="LF41" s="1714"/>
      <c r="LG41" s="1714"/>
      <c r="LH41" s="1714"/>
      <c r="LI41" s="1714"/>
      <c r="LJ41" s="1714"/>
      <c r="LK41" s="1714"/>
      <c r="LL41" s="1714"/>
      <c r="LM41" s="1714"/>
      <c r="LN41" s="1714"/>
      <c r="LO41" s="1714"/>
      <c r="LP41" s="1714"/>
      <c r="LQ41" s="1714"/>
      <c r="LR41" s="1714"/>
      <c r="LS41" s="1714"/>
      <c r="LT41" s="1714"/>
      <c r="LU41" s="1714"/>
      <c r="LV41" s="1714"/>
      <c r="LW41" s="1714"/>
      <c r="LX41" s="1714"/>
      <c r="LY41" s="1714"/>
      <c r="LZ41" s="1714"/>
      <c r="MA41" s="1714"/>
      <c r="MB41" s="1714"/>
      <c r="MC41" s="1714"/>
      <c r="MD41" s="1714"/>
      <c r="ME41" s="1714"/>
      <c r="MF41" s="1714"/>
      <c r="MG41" s="1714"/>
      <c r="MH41" s="1714"/>
      <c r="MI41" s="1714"/>
      <c r="MJ41" s="1714"/>
      <c r="MK41" s="1714"/>
      <c r="ML41" s="1714"/>
      <c r="MM41" s="1714"/>
      <c r="MN41" s="1714"/>
      <c r="MO41" s="1714"/>
      <c r="MP41" s="1714"/>
      <c r="MQ41" s="1714"/>
      <c r="MR41" s="1714"/>
      <c r="MS41" s="1714"/>
      <c r="MT41" s="1714"/>
      <c r="MU41" s="1714"/>
      <c r="MV41" s="1714"/>
      <c r="MW41" s="1714"/>
      <c r="MX41" s="1714"/>
      <c r="MY41" s="1714"/>
      <c r="MZ41" s="1714"/>
      <c r="NA41" s="1714"/>
      <c r="NB41" s="1714"/>
      <c r="NC41" s="1714"/>
      <c r="ND41" s="1714"/>
      <c r="NE41" s="1714"/>
      <c r="NF41" s="1714"/>
      <c r="NG41" s="1714"/>
      <c r="NH41" s="1714"/>
      <c r="NI41" s="1714"/>
      <c r="NJ41" s="1714"/>
      <c r="NK41" s="1714"/>
      <c r="NL41" s="1714"/>
      <c r="NM41" s="1714"/>
      <c r="NN41" s="1714"/>
      <c r="NO41" s="1714"/>
      <c r="NP41" s="1714"/>
      <c r="NQ41" s="1714"/>
      <c r="NR41" s="1714"/>
      <c r="NS41" s="1714"/>
      <c r="NT41" s="1714"/>
      <c r="NU41" s="1714"/>
      <c r="NV41" s="1714"/>
      <c r="NW41" s="1714"/>
      <c r="NX41" s="1714"/>
      <c r="NY41" s="1714"/>
      <c r="NZ41" s="1714"/>
      <c r="OA41" s="1714"/>
      <c r="OB41" s="1714"/>
      <c r="OC41" s="1714"/>
      <c r="OD41" s="1714"/>
      <c r="OE41" s="1714"/>
      <c r="OF41" s="1714"/>
      <c r="OG41" s="1714"/>
      <c r="OH41" s="1714"/>
      <c r="OI41" s="1714"/>
      <c r="OJ41" s="1714"/>
      <c r="OK41" s="1714"/>
      <c r="OL41" s="1714"/>
      <c r="OM41" s="1714"/>
      <c r="ON41" s="1714"/>
      <c r="OO41" s="1714"/>
      <c r="OP41" s="1714"/>
      <c r="OQ41" s="1714"/>
      <c r="OR41" s="1714"/>
      <c r="OS41" s="1714"/>
      <c r="OT41" s="1714"/>
      <c r="OU41" s="1714"/>
      <c r="OV41" s="1714"/>
      <c r="OW41" s="1714"/>
      <c r="OX41" s="1714"/>
      <c r="OY41" s="1714"/>
      <c r="OZ41" s="1714"/>
      <c r="PA41" s="1714"/>
      <c r="PB41" s="1714"/>
      <c r="PC41" s="1714"/>
      <c r="PD41" s="1714"/>
      <c r="PE41" s="1714"/>
      <c r="PF41" s="1714"/>
      <c r="PG41" s="1714"/>
      <c r="PH41" s="1714"/>
      <c r="PI41" s="1714"/>
      <c r="PJ41" s="1714"/>
      <c r="PK41" s="1714"/>
      <c r="PL41" s="1714"/>
      <c r="PM41" s="1714"/>
      <c r="PN41" s="1714"/>
      <c r="PO41" s="1714"/>
      <c r="PP41" s="1714"/>
      <c r="PQ41" s="1714"/>
      <c r="PR41" s="1714"/>
      <c r="PS41" s="1714"/>
      <c r="PT41" s="1714"/>
      <c r="PU41" s="1714"/>
      <c r="PV41" s="1714"/>
      <c r="PW41" s="1714"/>
      <c r="PX41" s="1714"/>
      <c r="PY41" s="1714"/>
      <c r="PZ41" s="1714"/>
      <c r="QA41" s="1714"/>
      <c r="QB41" s="1714"/>
      <c r="QC41" s="1714"/>
      <c r="QD41" s="1714"/>
      <c r="QE41" s="1714"/>
      <c r="QF41" s="1714"/>
      <c r="QG41" s="1714"/>
      <c r="QH41" s="1714"/>
      <c r="QI41" s="1714"/>
      <c r="QJ41" s="1714"/>
      <c r="QK41" s="1714"/>
      <c r="QL41" s="1714"/>
      <c r="QM41" s="1714"/>
      <c r="QN41" s="1714"/>
      <c r="QO41" s="1714"/>
      <c r="QP41" s="1714"/>
      <c r="QQ41" s="1714"/>
      <c r="QR41" s="1714"/>
      <c r="QS41" s="1714"/>
      <c r="QT41" s="1714"/>
      <c r="QU41" s="1714"/>
      <c r="QV41" s="1714"/>
      <c r="QW41" s="1714"/>
      <c r="QX41" s="1714"/>
      <c r="QY41" s="1714"/>
      <c r="QZ41" s="1714"/>
      <c r="RA41" s="1714"/>
      <c r="RB41" s="1714"/>
      <c r="RC41" s="1714"/>
      <c r="RD41" s="1714"/>
      <c r="RE41" s="1714"/>
      <c r="RF41" s="1714"/>
      <c r="RG41" s="1714"/>
      <c r="RH41" s="1714"/>
      <c r="RI41" s="1714"/>
      <c r="RJ41" s="1714"/>
      <c r="RK41" s="1714"/>
      <c r="RL41" s="1714"/>
      <c r="RM41" s="1714"/>
      <c r="RN41" s="1714"/>
      <c r="RO41" s="1714"/>
      <c r="RP41" s="1714"/>
      <c r="RQ41" s="1714"/>
      <c r="RR41" s="1714"/>
      <c r="RS41" s="1714"/>
      <c r="RT41" s="1714"/>
      <c r="RU41" s="1714"/>
      <c r="RV41" s="1714"/>
      <c r="RW41" s="1714"/>
      <c r="RX41" s="1714"/>
      <c r="RY41" s="1714"/>
      <c r="RZ41" s="1714"/>
      <c r="SA41" s="1714"/>
      <c r="SB41" s="1714"/>
      <c r="SC41" s="1714"/>
      <c r="SD41" s="1714"/>
      <c r="SE41" s="1714"/>
      <c r="SF41" s="1714"/>
      <c r="SG41" s="1714"/>
      <c r="SH41" s="1714"/>
      <c r="SI41" s="1714"/>
      <c r="SJ41" s="1714"/>
      <c r="SK41" s="1714"/>
      <c r="SL41" s="1714"/>
      <c r="SM41" s="1714"/>
      <c r="SN41" s="1714"/>
      <c r="SO41" s="1714"/>
      <c r="SP41" s="1714"/>
      <c r="SQ41" s="1714"/>
      <c r="SR41" s="1714"/>
      <c r="SS41" s="1714"/>
      <c r="ST41" s="1714"/>
      <c r="SU41" s="1714"/>
      <c r="SV41" s="1714"/>
      <c r="SW41" s="1714"/>
      <c r="SX41" s="1714"/>
      <c r="SY41" s="1714"/>
      <c r="SZ41" s="1714"/>
      <c r="TA41" s="1714"/>
      <c r="TB41" s="1714"/>
      <c r="TC41" s="1714"/>
      <c r="TD41" s="1714"/>
      <c r="TE41" s="1714"/>
      <c r="TF41" s="1714"/>
      <c r="TG41" s="1714"/>
      <c r="TH41" s="1714"/>
      <c r="TI41" s="1714"/>
      <c r="TJ41" s="1714"/>
      <c r="TK41" s="1714"/>
      <c r="TL41" s="1714"/>
      <c r="TM41" s="1714"/>
      <c r="TN41" s="1714"/>
      <c r="TO41" s="1714"/>
      <c r="TP41" s="1714"/>
      <c r="TQ41" s="1714"/>
      <c r="TR41" s="1714"/>
      <c r="TS41" s="1714"/>
      <c r="TT41" s="1714"/>
      <c r="TU41" s="1714"/>
      <c r="TV41" s="1714"/>
      <c r="TW41" s="1714"/>
      <c r="TX41" s="1714"/>
      <c r="TY41" s="1714"/>
      <c r="TZ41" s="1714"/>
      <c r="UA41" s="1714"/>
      <c r="UB41" s="1714"/>
      <c r="UC41" s="1714"/>
      <c r="UD41" s="1714"/>
      <c r="UE41" s="1714"/>
      <c r="UF41" s="1714"/>
      <c r="UG41" s="1714"/>
      <c r="UH41" s="1714"/>
      <c r="UI41" s="1714"/>
      <c r="UJ41" s="1714"/>
      <c r="UK41" s="1714"/>
      <c r="UL41" s="1714"/>
      <c r="UM41" s="1714"/>
      <c r="UN41" s="1714"/>
      <c r="UO41" s="1714"/>
      <c r="UP41" s="1714"/>
      <c r="UQ41" s="1714"/>
      <c r="UR41" s="1714"/>
      <c r="US41" s="1714"/>
      <c r="UT41" s="1714"/>
      <c r="UU41" s="1714"/>
      <c r="UV41" s="1714"/>
      <c r="UW41" s="1714"/>
      <c r="UX41" s="1714"/>
      <c r="UY41" s="1714"/>
      <c r="UZ41" s="1714"/>
      <c r="VA41" s="1714"/>
      <c r="VB41" s="1714"/>
      <c r="VC41" s="1714"/>
      <c r="VD41" s="1714"/>
      <c r="VE41" s="1714"/>
      <c r="VF41" s="1714"/>
      <c r="VG41" s="1714"/>
      <c r="VH41" s="1714"/>
      <c r="VI41" s="1714"/>
      <c r="VJ41" s="1714"/>
      <c r="VK41" s="1714"/>
      <c r="VL41" s="1714"/>
      <c r="VM41" s="1714"/>
      <c r="VN41" s="1714"/>
      <c r="VO41" s="1714"/>
      <c r="VP41" s="1714"/>
      <c r="VQ41" s="1714"/>
      <c r="VR41" s="1714"/>
      <c r="VS41" s="1714"/>
      <c r="VT41" s="1714"/>
      <c r="VU41" s="1714"/>
      <c r="VV41" s="1714"/>
      <c r="VW41" s="1714"/>
      <c r="VX41" s="1714"/>
      <c r="VY41" s="1714"/>
      <c r="VZ41" s="1714"/>
      <c r="WA41" s="1714"/>
      <c r="WB41" s="1714"/>
      <c r="WC41" s="1714"/>
      <c r="WD41" s="1714"/>
      <c r="WE41" s="1714"/>
      <c r="WF41" s="1714"/>
      <c r="WG41" s="1714"/>
      <c r="WH41" s="1714"/>
      <c r="WI41" s="1714"/>
      <c r="WJ41" s="1714"/>
      <c r="WK41" s="1714"/>
      <c r="WL41" s="1714"/>
      <c r="WM41" s="1714"/>
      <c r="WN41" s="1714"/>
      <c r="WO41" s="1714"/>
      <c r="WP41" s="1714"/>
      <c r="WQ41" s="1714"/>
      <c r="WR41" s="1714"/>
      <c r="WS41" s="1714"/>
      <c r="WT41" s="1714"/>
      <c r="WU41" s="1714"/>
      <c r="WV41" s="1714"/>
      <c r="WW41" s="1714"/>
      <c r="WX41" s="1714"/>
      <c r="WY41" s="1714"/>
      <c r="WZ41" s="1714"/>
      <c r="XA41" s="1714"/>
      <c r="XB41" s="1714"/>
      <c r="XC41" s="1714"/>
      <c r="XD41" s="1714"/>
      <c r="XE41" s="1714"/>
      <c r="XF41" s="1714"/>
      <c r="XG41" s="1714"/>
      <c r="XH41" s="1714"/>
      <c r="XI41" s="1714"/>
      <c r="XJ41" s="1714"/>
      <c r="XK41" s="1714"/>
      <c r="XL41" s="1714"/>
      <c r="XM41" s="1714"/>
      <c r="XN41" s="1714"/>
      <c r="XO41" s="1714"/>
      <c r="XP41" s="1714"/>
      <c r="XQ41" s="1714"/>
      <c r="XR41" s="1714"/>
      <c r="XS41" s="1714"/>
      <c r="XT41" s="1714"/>
      <c r="XU41" s="1714"/>
      <c r="XV41" s="1714"/>
      <c r="XW41" s="1714"/>
      <c r="XX41" s="1714"/>
      <c r="XY41" s="1714"/>
      <c r="XZ41" s="1714"/>
      <c r="YA41" s="1714"/>
      <c r="YB41" s="1714"/>
      <c r="YC41" s="1714"/>
      <c r="YD41" s="1714"/>
      <c r="YE41" s="1714"/>
      <c r="YF41" s="1714"/>
      <c r="YG41" s="1714"/>
      <c r="YH41" s="1714"/>
      <c r="YI41" s="1714"/>
      <c r="YJ41" s="1714"/>
      <c r="YK41" s="1714"/>
      <c r="YL41" s="1714"/>
      <c r="YM41" s="1714"/>
      <c r="YN41" s="1714"/>
      <c r="YO41" s="1714"/>
      <c r="YP41" s="1714"/>
      <c r="YQ41" s="1714"/>
      <c r="YR41" s="1714"/>
      <c r="YS41" s="1714"/>
      <c r="YT41" s="1714"/>
      <c r="YU41" s="1714"/>
      <c r="YV41" s="1714"/>
      <c r="YW41" s="1714"/>
      <c r="YX41" s="1714"/>
      <c r="YY41" s="1714"/>
      <c r="YZ41" s="1714"/>
      <c r="ZA41" s="1714"/>
      <c r="ZB41" s="1714"/>
      <c r="ZC41" s="1714"/>
      <c r="ZD41" s="1714"/>
      <c r="ZE41" s="1714"/>
      <c r="ZF41" s="1714"/>
      <c r="ZG41" s="1714"/>
      <c r="ZH41" s="1714"/>
      <c r="ZI41" s="1714"/>
      <c r="ZJ41" s="1714"/>
      <c r="ZK41" s="1714"/>
      <c r="ZL41" s="1714"/>
      <c r="ZM41" s="1714"/>
      <c r="ZN41" s="1714"/>
      <c r="ZO41" s="1714"/>
      <c r="ZP41" s="1714"/>
      <c r="ZQ41" s="1714"/>
      <c r="ZR41" s="1714"/>
      <c r="ZS41" s="1714"/>
      <c r="ZT41" s="1714"/>
      <c r="ZU41" s="1714"/>
      <c r="ZV41" s="1714"/>
      <c r="ZW41" s="1714"/>
      <c r="ZX41" s="1714"/>
      <c r="ZY41" s="1714"/>
      <c r="ZZ41" s="1714"/>
      <c r="AAA41" s="1714"/>
      <c r="AAB41" s="1714"/>
      <c r="AAC41" s="1714"/>
      <c r="AAD41" s="1714"/>
      <c r="AAE41" s="1714"/>
      <c r="AAF41" s="1714"/>
      <c r="AAG41" s="1714"/>
      <c r="AAH41" s="1714"/>
      <c r="AAI41" s="1714"/>
      <c r="AAJ41" s="1714"/>
      <c r="AAK41" s="1714"/>
      <c r="AAL41" s="1714"/>
      <c r="AAM41" s="1714"/>
      <c r="AAN41" s="1714"/>
      <c r="AAO41" s="1714"/>
      <c r="AAP41" s="1714"/>
      <c r="AAQ41" s="1714"/>
      <c r="AAR41" s="1714"/>
      <c r="AAS41" s="1714"/>
      <c r="AAT41" s="1714"/>
      <c r="AAU41" s="1714"/>
      <c r="AAV41" s="1714"/>
      <c r="AAW41" s="1714"/>
      <c r="AAX41" s="1714"/>
      <c r="AAY41" s="1714"/>
      <c r="AAZ41" s="1714"/>
      <c r="ABA41" s="1714"/>
      <c r="ABB41" s="1714"/>
      <c r="ABC41" s="1714"/>
      <c r="ABD41" s="1714"/>
      <c r="ABE41" s="1714"/>
      <c r="ABF41" s="1714"/>
      <c r="ABG41" s="1714"/>
      <c r="ABH41" s="1714"/>
      <c r="ABI41" s="1714"/>
      <c r="ABJ41" s="1714"/>
      <c r="ABK41" s="1714"/>
      <c r="ABL41" s="1714"/>
      <c r="ABM41" s="1714"/>
      <c r="ABN41" s="1714"/>
      <c r="ABO41" s="1714"/>
      <c r="ABP41" s="1714"/>
      <c r="ABQ41" s="1714"/>
      <c r="ABR41" s="1714"/>
      <c r="ABS41" s="1714"/>
      <c r="ABT41" s="1714"/>
      <c r="ABU41" s="1714"/>
      <c r="ABV41" s="1714"/>
      <c r="ABW41" s="1714"/>
      <c r="ABX41" s="1714"/>
      <c r="ABY41" s="1714"/>
      <c r="ABZ41" s="1714"/>
      <c r="ACA41" s="1714"/>
      <c r="ACB41" s="1714"/>
      <c r="ACC41" s="1714"/>
      <c r="ACD41" s="1714"/>
      <c r="ACE41" s="1714"/>
      <c r="ACF41" s="1714"/>
      <c r="ACG41" s="1714"/>
      <c r="ACH41" s="1714"/>
      <c r="ACI41" s="1714"/>
      <c r="ACJ41" s="1714"/>
      <c r="ACK41" s="1714"/>
      <c r="ACL41" s="1714"/>
      <c r="ACM41" s="1714"/>
      <c r="ACN41" s="1714"/>
      <c r="ACO41" s="1714"/>
      <c r="ACP41" s="1714"/>
      <c r="ACQ41" s="1714"/>
      <c r="ACR41" s="1714"/>
      <c r="ACS41" s="1714"/>
      <c r="ACT41" s="1714"/>
      <c r="ACU41" s="1714"/>
      <c r="ACV41" s="1714"/>
      <c r="ACW41" s="1714"/>
      <c r="ACX41" s="1714"/>
      <c r="ACY41" s="1714"/>
      <c r="ACZ41" s="1714"/>
      <c r="ADA41" s="1714"/>
      <c r="ADB41" s="1714"/>
      <c r="ADC41" s="1714"/>
      <c r="ADD41" s="1714"/>
      <c r="ADE41" s="1714"/>
      <c r="ADF41" s="1714"/>
      <c r="ADG41" s="1714"/>
      <c r="ADH41" s="1714"/>
      <c r="ADI41" s="1714"/>
      <c r="ADJ41" s="1714"/>
      <c r="ADK41" s="1714"/>
      <c r="ADL41" s="1714"/>
      <c r="ADM41" s="1714"/>
      <c r="ADN41" s="1714"/>
      <c r="ADO41" s="1714"/>
      <c r="ADP41" s="1714"/>
      <c r="ADQ41" s="1714"/>
      <c r="ADR41" s="1714"/>
      <c r="ADS41" s="1714"/>
      <c r="ADT41" s="1714"/>
      <c r="ADU41" s="1714"/>
      <c r="ADV41" s="1714"/>
      <c r="ADW41" s="1714"/>
      <c r="ADX41" s="1714"/>
      <c r="ADY41" s="1714"/>
      <c r="ADZ41" s="1714"/>
      <c r="AEA41" s="1714"/>
      <c r="AEB41" s="1714"/>
      <c r="AEC41" s="1714"/>
      <c r="AED41" s="1714"/>
      <c r="AEE41" s="1714"/>
      <c r="AEF41" s="1714"/>
      <c r="AEG41" s="1714"/>
      <c r="AEH41" s="1714"/>
      <c r="AEI41" s="1714"/>
      <c r="AEJ41" s="1714"/>
      <c r="AEK41" s="1714"/>
      <c r="AEL41" s="1714"/>
      <c r="AEM41" s="1714"/>
      <c r="AEN41" s="1714"/>
      <c r="AEO41" s="1714"/>
      <c r="AEP41" s="1714"/>
      <c r="AEQ41" s="1714"/>
      <c r="AER41" s="1714"/>
      <c r="AES41" s="1714"/>
      <c r="AET41" s="1714"/>
      <c r="AEU41" s="1714"/>
      <c r="AEV41" s="1714"/>
      <c r="AEW41" s="1714"/>
      <c r="AEX41" s="1714"/>
      <c r="AEY41" s="1714"/>
      <c r="AEZ41" s="1714"/>
      <c r="AFA41" s="1714"/>
      <c r="AFB41" s="1714"/>
      <c r="AFC41" s="1714"/>
      <c r="AFD41" s="1714"/>
      <c r="AFE41" s="1714"/>
      <c r="AFF41" s="1714"/>
      <c r="AFG41" s="1714"/>
      <c r="AFH41" s="1714"/>
      <c r="AFI41" s="1714"/>
      <c r="AFJ41" s="1714"/>
      <c r="AFK41" s="1714"/>
      <c r="AFL41" s="1714"/>
      <c r="AFM41" s="1714"/>
      <c r="AFN41" s="1714"/>
      <c r="AFO41" s="1714"/>
      <c r="AFP41" s="1714"/>
      <c r="AFQ41" s="1714"/>
      <c r="AFR41" s="1714"/>
      <c r="AFS41" s="1714"/>
      <c r="AFT41" s="1714"/>
      <c r="AFU41" s="1714"/>
      <c r="AFV41" s="1714"/>
      <c r="AFW41" s="1714"/>
      <c r="AFX41" s="1714"/>
      <c r="AFY41" s="1714"/>
      <c r="AFZ41" s="1714"/>
      <c r="AGA41" s="1714"/>
      <c r="AGB41" s="1714"/>
      <c r="AGC41" s="1714"/>
      <c r="AGD41" s="1714"/>
      <c r="AGE41" s="1714"/>
      <c r="AGF41" s="1714"/>
      <c r="AGG41" s="1714"/>
      <c r="AGH41" s="1714"/>
      <c r="AGI41" s="1714"/>
      <c r="AGJ41" s="1714"/>
      <c r="AGK41" s="1714"/>
      <c r="AGL41" s="1714"/>
      <c r="AGM41" s="1714"/>
      <c r="AGN41" s="1714"/>
      <c r="AGO41" s="1714"/>
      <c r="AGP41" s="1714"/>
      <c r="AGQ41" s="1714"/>
      <c r="AGR41" s="1714"/>
      <c r="AGS41" s="1714"/>
      <c r="AGT41" s="1714"/>
      <c r="AGU41" s="1714"/>
      <c r="AGV41" s="1714"/>
      <c r="AGW41" s="1714"/>
      <c r="AGX41" s="1714"/>
      <c r="AGY41" s="1714"/>
      <c r="AGZ41" s="1714"/>
      <c r="AHA41" s="1714"/>
      <c r="AHB41" s="1714"/>
      <c r="AHC41" s="1714"/>
      <c r="AHD41" s="1714"/>
      <c r="AHE41" s="1714"/>
      <c r="AHF41" s="1714"/>
      <c r="AHG41" s="1714"/>
      <c r="AHH41" s="1714"/>
      <c r="AHI41" s="1714"/>
      <c r="AHJ41" s="1714"/>
      <c r="AHK41" s="1714"/>
      <c r="AHL41" s="1714"/>
      <c r="AHM41" s="1714"/>
      <c r="AHN41" s="1714"/>
      <c r="AHO41" s="1714"/>
      <c r="AHP41" s="1714"/>
      <c r="AHQ41" s="1714"/>
      <c r="AHR41" s="1714"/>
      <c r="AHS41" s="1714"/>
      <c r="AHT41" s="1714"/>
      <c r="AHU41" s="1714"/>
      <c r="AHV41" s="1714"/>
      <c r="AHW41" s="1714"/>
      <c r="AHX41" s="1714"/>
      <c r="AHY41" s="1714"/>
      <c r="AHZ41" s="1714"/>
      <c r="AIA41" s="1714"/>
      <c r="AIB41" s="1714"/>
      <c r="AIC41" s="1714"/>
      <c r="AID41" s="1714"/>
      <c r="AIE41" s="1714"/>
      <c r="AIF41" s="1714"/>
      <c r="AIG41" s="1714"/>
      <c r="AIH41" s="1714"/>
      <c r="AII41" s="1714"/>
      <c r="AIJ41" s="1714"/>
      <c r="AIK41" s="1714"/>
      <c r="AIL41" s="1714"/>
      <c r="AIM41" s="1714"/>
      <c r="AIN41" s="1714"/>
      <c r="AIO41" s="1714"/>
      <c r="AIP41" s="1714"/>
      <c r="AIQ41" s="1714"/>
      <c r="AIR41" s="1714"/>
      <c r="AIS41" s="1714"/>
      <c r="AIT41" s="1714"/>
      <c r="AIU41" s="1714"/>
      <c r="AIV41" s="1714"/>
      <c r="AIW41" s="1714"/>
      <c r="AIX41" s="1714"/>
      <c r="AIY41" s="1714"/>
      <c r="AIZ41" s="1714"/>
      <c r="AJA41" s="1714"/>
      <c r="AJB41" s="1714"/>
      <c r="AJC41" s="1714"/>
      <c r="AJD41" s="1714"/>
      <c r="AJE41" s="1714"/>
      <c r="AJF41" s="1714"/>
      <c r="AJG41" s="1714"/>
      <c r="AJH41" s="1714"/>
      <c r="AJI41" s="1714"/>
      <c r="AJJ41" s="1714"/>
      <c r="AJK41" s="1714"/>
      <c r="AJL41" s="1714"/>
      <c r="AJM41" s="1714"/>
      <c r="AJN41" s="1714"/>
      <c r="AJO41" s="1714"/>
      <c r="AJP41" s="1714"/>
      <c r="AJQ41" s="1714"/>
      <c r="AJR41" s="1714"/>
      <c r="AJS41" s="1714"/>
      <c r="AJT41" s="1714"/>
      <c r="AJU41" s="1714"/>
      <c r="AJV41" s="1714"/>
      <c r="AJW41" s="1714"/>
      <c r="AJX41" s="1714"/>
      <c r="AJY41" s="1714"/>
      <c r="AJZ41" s="1714"/>
      <c r="AKA41" s="1714"/>
      <c r="AKB41" s="1714"/>
      <c r="AKC41" s="1714"/>
      <c r="AKD41" s="1714"/>
      <c r="AKE41" s="1714"/>
      <c r="AKF41" s="1714"/>
      <c r="AKG41" s="1714"/>
      <c r="AKH41" s="1714"/>
      <c r="AKI41" s="1714"/>
      <c r="AKJ41" s="1714"/>
      <c r="AKK41" s="1714"/>
      <c r="AKL41" s="1714"/>
      <c r="AKM41" s="1714"/>
      <c r="AKN41" s="1714"/>
      <c r="AKO41" s="1714"/>
      <c r="AKP41" s="1714"/>
      <c r="AKQ41" s="1714"/>
      <c r="AKR41" s="1714"/>
      <c r="AKS41" s="1714"/>
      <c r="AKT41" s="1714"/>
      <c r="AKU41" s="1714"/>
      <c r="AKV41" s="1714"/>
      <c r="AKW41" s="1714"/>
      <c r="AKX41" s="1714"/>
      <c r="AKY41" s="1714"/>
      <c r="AKZ41" s="1714"/>
      <c r="ALA41" s="1714"/>
      <c r="ALB41" s="1714"/>
      <c r="ALC41" s="1714"/>
      <c r="ALD41" s="1714"/>
      <c r="ALE41" s="1714"/>
      <c r="ALF41" s="1714"/>
      <c r="ALG41" s="1714"/>
      <c r="ALH41" s="1714"/>
      <c r="ALI41" s="1714"/>
      <c r="ALJ41" s="1714"/>
      <c r="ALK41" s="1714"/>
      <c r="ALL41" s="1714"/>
      <c r="ALM41" s="1714"/>
      <c r="ALN41" s="1714"/>
      <c r="ALO41" s="1714"/>
      <c r="ALP41" s="1714"/>
      <c r="ALQ41" s="1714"/>
      <c r="ALR41" s="1714"/>
      <c r="ALS41" s="1714"/>
      <c r="ALT41" s="1714"/>
      <c r="ALU41" s="1714"/>
      <c r="ALV41" s="1714"/>
      <c r="ALW41" s="1714"/>
      <c r="ALX41" s="1714"/>
      <c r="ALY41" s="1714"/>
      <c r="ALZ41" s="1714"/>
      <c r="AMA41" s="1714"/>
      <c r="AMB41" s="1714"/>
      <c r="AMC41" s="1714"/>
      <c r="AMD41" s="1714"/>
      <c r="AME41" s="1714"/>
      <c r="AMF41" s="1714"/>
      <c r="AMG41" s="1714"/>
      <c r="AMH41" s="1714"/>
      <c r="AMI41" s="1714"/>
      <c r="AMJ41" s="1714"/>
      <c r="AMK41" s="1714"/>
    </row>
    <row r="42" spans="1:1025" s="1409" customFormat="1" ht="30" customHeight="1">
      <c r="A42" s="1705" t="s">
        <v>3862</v>
      </c>
      <c r="B42" s="1705" t="s">
        <v>3863</v>
      </c>
      <c r="C42" s="1705" t="s">
        <v>647</v>
      </c>
      <c r="D42" s="1705" t="s">
        <v>4058</v>
      </c>
      <c r="E42" s="1705" t="s">
        <v>4059</v>
      </c>
      <c r="F42" s="1705" t="s">
        <v>4060</v>
      </c>
      <c r="G42" s="1705" t="s">
        <v>4061</v>
      </c>
      <c r="H42" s="1705"/>
      <c r="I42" s="1705"/>
      <c r="J42" s="1705"/>
      <c r="K42" s="1705"/>
      <c r="L42" s="1705"/>
      <c r="M42" s="1705"/>
      <c r="N42" s="1705"/>
      <c r="O42" s="1705"/>
      <c r="P42" s="1705" t="s">
        <v>4116</v>
      </c>
      <c r="Q42" s="1705" t="s">
        <v>4117</v>
      </c>
      <c r="R42" s="1739" t="s">
        <v>495</v>
      </c>
      <c r="S42" s="1705" t="s">
        <v>4118</v>
      </c>
      <c r="T42" s="1709" t="s">
        <v>4119</v>
      </c>
      <c r="U42" s="1705" t="s">
        <v>2504</v>
      </c>
      <c r="V42" s="1705" t="s">
        <v>3940</v>
      </c>
      <c r="W42" s="1705" t="s">
        <v>3913</v>
      </c>
      <c r="X42" s="1705" t="s">
        <v>3874</v>
      </c>
      <c r="Y42" s="1705" t="s">
        <v>4120</v>
      </c>
      <c r="Z42" s="1768">
        <v>56500000</v>
      </c>
      <c r="AA42" s="1705" t="s">
        <v>1146</v>
      </c>
      <c r="AB42" s="1705" t="s">
        <v>4067</v>
      </c>
      <c r="AC42" s="1705" t="s">
        <v>4068</v>
      </c>
      <c r="AD42" s="1705" t="s">
        <v>3906</v>
      </c>
      <c r="AE42" s="1705" t="s">
        <v>138</v>
      </c>
      <c r="AF42" s="1705" t="s">
        <v>3881</v>
      </c>
      <c r="AG42" s="1705"/>
      <c r="AH42" s="1705"/>
      <c r="AI42" s="1705"/>
      <c r="AJ42" s="1705"/>
      <c r="AK42" s="1705"/>
      <c r="AL42" s="1705">
        <v>150</v>
      </c>
      <c r="AM42" s="1705"/>
      <c r="AN42" s="1705"/>
      <c r="AO42" s="1733">
        <v>30556000</v>
      </c>
      <c r="AP42" s="1709" t="s">
        <v>4244</v>
      </c>
      <c r="AQ42" s="1705"/>
      <c r="AR42" s="1705"/>
      <c r="AS42" s="1705"/>
      <c r="AT42" s="1705"/>
      <c r="AU42" s="1705"/>
      <c r="AV42" s="1705"/>
      <c r="AW42" s="1705"/>
      <c r="AX42" s="1705"/>
      <c r="AY42" s="1705"/>
      <c r="AZ42" s="1705"/>
      <c r="BA42" s="1705" t="s">
        <v>3882</v>
      </c>
      <c r="BB42" s="1714"/>
      <c r="BC42" s="1714"/>
      <c r="BD42" s="1714"/>
      <c r="BE42" s="1714"/>
      <c r="BF42" s="1714"/>
      <c r="BG42" s="1714"/>
      <c r="BH42" s="1714"/>
      <c r="BI42" s="1714"/>
      <c r="BJ42" s="1714"/>
      <c r="BK42" s="1714"/>
      <c r="BL42" s="1714"/>
      <c r="BM42" s="1714"/>
      <c r="BN42" s="1714"/>
      <c r="BO42" s="1714"/>
      <c r="BP42" s="1714"/>
      <c r="BQ42" s="1714"/>
      <c r="BR42" s="1714"/>
      <c r="BS42" s="1714"/>
      <c r="BT42" s="1714"/>
      <c r="BU42" s="1714"/>
      <c r="BV42" s="1714"/>
      <c r="BW42" s="1714"/>
      <c r="BX42" s="1714"/>
      <c r="BY42" s="1714"/>
      <c r="BZ42" s="1714"/>
      <c r="CA42" s="1714"/>
      <c r="CB42" s="1714"/>
      <c r="CC42" s="1714"/>
      <c r="CD42" s="1714"/>
      <c r="CE42" s="1714"/>
      <c r="CF42" s="1714"/>
      <c r="CG42" s="1714"/>
      <c r="CH42" s="1714"/>
      <c r="CI42" s="1714"/>
      <c r="CJ42" s="1714"/>
      <c r="CK42" s="1714"/>
      <c r="CL42" s="1714"/>
      <c r="CM42" s="1714"/>
      <c r="CN42" s="1714"/>
      <c r="CO42" s="1714"/>
      <c r="CP42" s="1714"/>
      <c r="CQ42" s="1714"/>
      <c r="CR42" s="1714"/>
      <c r="CS42" s="1714"/>
      <c r="CT42" s="1714"/>
      <c r="CU42" s="1714"/>
      <c r="CV42" s="1714"/>
      <c r="CW42" s="1714"/>
      <c r="CX42" s="1714"/>
      <c r="CY42" s="1714"/>
      <c r="CZ42" s="1714"/>
      <c r="DA42" s="1714"/>
      <c r="DB42" s="1714"/>
      <c r="DC42" s="1714"/>
      <c r="DD42" s="1714"/>
      <c r="DE42" s="1714"/>
      <c r="DF42" s="1714"/>
      <c r="DG42" s="1714"/>
      <c r="DH42" s="1714"/>
      <c r="DI42" s="1714"/>
      <c r="DJ42" s="1714"/>
      <c r="DK42" s="1714"/>
      <c r="DL42" s="1714"/>
      <c r="DM42" s="1714"/>
      <c r="DN42" s="1714"/>
      <c r="DO42" s="1714"/>
      <c r="DP42" s="1714"/>
      <c r="DQ42" s="1714"/>
      <c r="DR42" s="1714"/>
      <c r="DS42" s="1714"/>
      <c r="DT42" s="1714"/>
      <c r="DU42" s="1714"/>
      <c r="DV42" s="1714"/>
      <c r="DW42" s="1714"/>
      <c r="DX42" s="1714"/>
      <c r="DY42" s="1714"/>
      <c r="DZ42" s="1714"/>
      <c r="EA42" s="1714"/>
      <c r="EB42" s="1714"/>
      <c r="EC42" s="1714"/>
      <c r="ED42" s="1714"/>
      <c r="EE42" s="1714"/>
      <c r="EF42" s="1714"/>
      <c r="EG42" s="1714"/>
      <c r="EH42" s="1714"/>
      <c r="EI42" s="1714"/>
      <c r="EJ42" s="1714"/>
      <c r="EK42" s="1714"/>
      <c r="EL42" s="1714"/>
      <c r="EM42" s="1714"/>
      <c r="EN42" s="1714"/>
      <c r="EO42" s="1714"/>
      <c r="EP42" s="1714"/>
      <c r="EQ42" s="1714"/>
      <c r="ER42" s="1714"/>
      <c r="ES42" s="1714"/>
      <c r="ET42" s="1714"/>
      <c r="EU42" s="1714"/>
      <c r="EV42" s="1714"/>
      <c r="EW42" s="1714"/>
      <c r="EX42" s="1714"/>
      <c r="EY42" s="1714"/>
      <c r="EZ42" s="1714"/>
      <c r="FA42" s="1714"/>
      <c r="FB42" s="1714"/>
      <c r="FC42" s="1714"/>
      <c r="FD42" s="1714"/>
      <c r="FE42" s="1714"/>
      <c r="FF42" s="1714"/>
      <c r="FG42" s="1714"/>
      <c r="FH42" s="1714"/>
      <c r="FI42" s="1714"/>
      <c r="FJ42" s="1714"/>
      <c r="FK42" s="1714"/>
      <c r="FL42" s="1714"/>
      <c r="FM42" s="1714"/>
      <c r="FN42" s="1714"/>
      <c r="FO42" s="1714"/>
      <c r="FP42" s="1714"/>
      <c r="FQ42" s="1714"/>
      <c r="FR42" s="1714"/>
      <c r="FS42" s="1714"/>
      <c r="FT42" s="1714"/>
      <c r="FU42" s="1714"/>
      <c r="FV42" s="1714"/>
      <c r="FW42" s="1714"/>
      <c r="FX42" s="1714"/>
      <c r="FY42" s="1714"/>
      <c r="FZ42" s="1714"/>
      <c r="GA42" s="1714"/>
      <c r="GB42" s="1714"/>
      <c r="GC42" s="1714"/>
      <c r="GD42" s="1714"/>
      <c r="GE42" s="1714"/>
      <c r="GF42" s="1714"/>
      <c r="GG42" s="1714"/>
      <c r="GH42" s="1714"/>
      <c r="GI42" s="1714"/>
      <c r="GJ42" s="1714"/>
      <c r="GK42" s="1714"/>
      <c r="GL42" s="1714"/>
      <c r="GM42" s="1714"/>
      <c r="GN42" s="1714"/>
      <c r="GO42" s="1714"/>
      <c r="GP42" s="1714"/>
      <c r="GQ42" s="1714"/>
      <c r="GR42" s="1714"/>
      <c r="GS42" s="1714"/>
      <c r="GT42" s="1714"/>
      <c r="GU42" s="1714"/>
      <c r="GV42" s="1714"/>
      <c r="GW42" s="1714"/>
      <c r="GX42" s="1714"/>
      <c r="GY42" s="1714"/>
      <c r="GZ42" s="1714"/>
      <c r="HA42" s="1714"/>
      <c r="HB42" s="1714"/>
      <c r="HC42" s="1714"/>
      <c r="HD42" s="1714"/>
      <c r="HE42" s="1714"/>
      <c r="HF42" s="1714"/>
      <c r="HG42" s="1714"/>
      <c r="HH42" s="1714"/>
      <c r="HI42" s="1714"/>
      <c r="HJ42" s="1714"/>
      <c r="HK42" s="1714"/>
      <c r="HL42" s="1714"/>
      <c r="HM42" s="1714"/>
      <c r="HN42" s="1714"/>
      <c r="HO42" s="1714"/>
      <c r="HP42" s="1714"/>
      <c r="HQ42" s="1714"/>
      <c r="HR42" s="1714"/>
      <c r="HS42" s="1714"/>
      <c r="HT42" s="1714"/>
      <c r="HU42" s="1714"/>
      <c r="HV42" s="1714"/>
      <c r="HW42" s="1714"/>
      <c r="HX42" s="1714"/>
      <c r="HY42" s="1714"/>
      <c r="HZ42" s="1714"/>
      <c r="IA42" s="1714"/>
      <c r="IB42" s="1714"/>
      <c r="IC42" s="1714"/>
      <c r="ID42" s="1714"/>
      <c r="IE42" s="1714"/>
      <c r="IF42" s="1714"/>
      <c r="IG42" s="1714"/>
      <c r="IH42" s="1714"/>
      <c r="II42" s="1714"/>
      <c r="IJ42" s="1714"/>
      <c r="IK42" s="1714"/>
      <c r="IL42" s="1714"/>
      <c r="IM42" s="1714"/>
      <c r="IN42" s="1714"/>
      <c r="IO42" s="1714"/>
      <c r="IP42" s="1714"/>
      <c r="IQ42" s="1714"/>
      <c r="IR42" s="1714"/>
      <c r="IS42" s="1714"/>
      <c r="IT42" s="1714"/>
      <c r="IU42" s="1714"/>
      <c r="IV42" s="1714"/>
      <c r="IW42" s="1714"/>
      <c r="IX42" s="1714"/>
      <c r="IY42" s="1714"/>
      <c r="IZ42" s="1714"/>
      <c r="JA42" s="1714"/>
      <c r="JB42" s="1714"/>
      <c r="JC42" s="1714"/>
      <c r="JD42" s="1714"/>
      <c r="JE42" s="1714"/>
      <c r="JF42" s="1714"/>
      <c r="JG42" s="1714"/>
      <c r="JH42" s="1714"/>
      <c r="JI42" s="1714"/>
      <c r="JJ42" s="1714"/>
      <c r="JK42" s="1714"/>
      <c r="JL42" s="1714"/>
      <c r="JM42" s="1714"/>
      <c r="JN42" s="1714"/>
      <c r="JO42" s="1714"/>
      <c r="JP42" s="1714"/>
      <c r="JQ42" s="1714"/>
      <c r="JR42" s="1714"/>
      <c r="JS42" s="1714"/>
      <c r="JT42" s="1714"/>
      <c r="JU42" s="1714"/>
      <c r="JV42" s="1714"/>
      <c r="JW42" s="1714"/>
      <c r="JX42" s="1714"/>
      <c r="JY42" s="1714"/>
      <c r="JZ42" s="1714"/>
      <c r="KA42" s="1714"/>
      <c r="KB42" s="1714"/>
      <c r="KC42" s="1714"/>
      <c r="KD42" s="1714"/>
      <c r="KE42" s="1714"/>
      <c r="KF42" s="1714"/>
      <c r="KG42" s="1714"/>
      <c r="KH42" s="1714"/>
      <c r="KI42" s="1714"/>
      <c r="KJ42" s="1714"/>
      <c r="KK42" s="1714"/>
      <c r="KL42" s="1714"/>
      <c r="KM42" s="1714"/>
      <c r="KN42" s="1714"/>
      <c r="KO42" s="1714"/>
      <c r="KP42" s="1714"/>
      <c r="KQ42" s="1714"/>
      <c r="KR42" s="1714"/>
      <c r="KS42" s="1714"/>
      <c r="KT42" s="1714"/>
      <c r="KU42" s="1714"/>
      <c r="KV42" s="1714"/>
      <c r="KW42" s="1714"/>
      <c r="KX42" s="1714"/>
      <c r="KY42" s="1714"/>
      <c r="KZ42" s="1714"/>
      <c r="LA42" s="1714"/>
      <c r="LB42" s="1714"/>
      <c r="LC42" s="1714"/>
      <c r="LD42" s="1714"/>
      <c r="LE42" s="1714"/>
      <c r="LF42" s="1714"/>
      <c r="LG42" s="1714"/>
      <c r="LH42" s="1714"/>
      <c r="LI42" s="1714"/>
      <c r="LJ42" s="1714"/>
      <c r="LK42" s="1714"/>
      <c r="LL42" s="1714"/>
      <c r="LM42" s="1714"/>
      <c r="LN42" s="1714"/>
      <c r="LO42" s="1714"/>
      <c r="LP42" s="1714"/>
      <c r="LQ42" s="1714"/>
      <c r="LR42" s="1714"/>
      <c r="LS42" s="1714"/>
      <c r="LT42" s="1714"/>
      <c r="LU42" s="1714"/>
      <c r="LV42" s="1714"/>
      <c r="LW42" s="1714"/>
      <c r="LX42" s="1714"/>
      <c r="LY42" s="1714"/>
      <c r="LZ42" s="1714"/>
      <c r="MA42" s="1714"/>
      <c r="MB42" s="1714"/>
      <c r="MC42" s="1714"/>
      <c r="MD42" s="1714"/>
      <c r="ME42" s="1714"/>
      <c r="MF42" s="1714"/>
      <c r="MG42" s="1714"/>
      <c r="MH42" s="1714"/>
      <c r="MI42" s="1714"/>
      <c r="MJ42" s="1714"/>
      <c r="MK42" s="1714"/>
      <c r="ML42" s="1714"/>
      <c r="MM42" s="1714"/>
      <c r="MN42" s="1714"/>
      <c r="MO42" s="1714"/>
      <c r="MP42" s="1714"/>
      <c r="MQ42" s="1714"/>
      <c r="MR42" s="1714"/>
      <c r="MS42" s="1714"/>
      <c r="MT42" s="1714"/>
      <c r="MU42" s="1714"/>
      <c r="MV42" s="1714"/>
      <c r="MW42" s="1714"/>
      <c r="MX42" s="1714"/>
      <c r="MY42" s="1714"/>
      <c r="MZ42" s="1714"/>
      <c r="NA42" s="1714"/>
      <c r="NB42" s="1714"/>
      <c r="NC42" s="1714"/>
      <c r="ND42" s="1714"/>
      <c r="NE42" s="1714"/>
      <c r="NF42" s="1714"/>
      <c r="NG42" s="1714"/>
      <c r="NH42" s="1714"/>
      <c r="NI42" s="1714"/>
      <c r="NJ42" s="1714"/>
      <c r="NK42" s="1714"/>
      <c r="NL42" s="1714"/>
      <c r="NM42" s="1714"/>
      <c r="NN42" s="1714"/>
      <c r="NO42" s="1714"/>
      <c r="NP42" s="1714"/>
      <c r="NQ42" s="1714"/>
      <c r="NR42" s="1714"/>
      <c r="NS42" s="1714"/>
      <c r="NT42" s="1714"/>
      <c r="NU42" s="1714"/>
      <c r="NV42" s="1714"/>
      <c r="NW42" s="1714"/>
      <c r="NX42" s="1714"/>
      <c r="NY42" s="1714"/>
      <c r="NZ42" s="1714"/>
      <c r="OA42" s="1714"/>
      <c r="OB42" s="1714"/>
      <c r="OC42" s="1714"/>
      <c r="OD42" s="1714"/>
      <c r="OE42" s="1714"/>
      <c r="OF42" s="1714"/>
      <c r="OG42" s="1714"/>
      <c r="OH42" s="1714"/>
      <c r="OI42" s="1714"/>
      <c r="OJ42" s="1714"/>
      <c r="OK42" s="1714"/>
      <c r="OL42" s="1714"/>
      <c r="OM42" s="1714"/>
      <c r="ON42" s="1714"/>
      <c r="OO42" s="1714"/>
      <c r="OP42" s="1714"/>
      <c r="OQ42" s="1714"/>
      <c r="OR42" s="1714"/>
      <c r="OS42" s="1714"/>
      <c r="OT42" s="1714"/>
      <c r="OU42" s="1714"/>
      <c r="OV42" s="1714"/>
      <c r="OW42" s="1714"/>
      <c r="OX42" s="1714"/>
      <c r="OY42" s="1714"/>
      <c r="OZ42" s="1714"/>
      <c r="PA42" s="1714"/>
      <c r="PB42" s="1714"/>
      <c r="PC42" s="1714"/>
      <c r="PD42" s="1714"/>
      <c r="PE42" s="1714"/>
      <c r="PF42" s="1714"/>
      <c r="PG42" s="1714"/>
      <c r="PH42" s="1714"/>
      <c r="PI42" s="1714"/>
      <c r="PJ42" s="1714"/>
      <c r="PK42" s="1714"/>
      <c r="PL42" s="1714"/>
      <c r="PM42" s="1714"/>
      <c r="PN42" s="1714"/>
      <c r="PO42" s="1714"/>
      <c r="PP42" s="1714"/>
      <c r="PQ42" s="1714"/>
      <c r="PR42" s="1714"/>
      <c r="PS42" s="1714"/>
      <c r="PT42" s="1714"/>
      <c r="PU42" s="1714"/>
      <c r="PV42" s="1714"/>
      <c r="PW42" s="1714"/>
      <c r="PX42" s="1714"/>
      <c r="PY42" s="1714"/>
      <c r="PZ42" s="1714"/>
      <c r="QA42" s="1714"/>
      <c r="QB42" s="1714"/>
      <c r="QC42" s="1714"/>
      <c r="QD42" s="1714"/>
      <c r="QE42" s="1714"/>
      <c r="QF42" s="1714"/>
      <c r="QG42" s="1714"/>
      <c r="QH42" s="1714"/>
      <c r="QI42" s="1714"/>
      <c r="QJ42" s="1714"/>
      <c r="QK42" s="1714"/>
      <c r="QL42" s="1714"/>
      <c r="QM42" s="1714"/>
      <c r="QN42" s="1714"/>
      <c r="QO42" s="1714"/>
      <c r="QP42" s="1714"/>
      <c r="QQ42" s="1714"/>
      <c r="QR42" s="1714"/>
      <c r="QS42" s="1714"/>
      <c r="QT42" s="1714"/>
      <c r="QU42" s="1714"/>
      <c r="QV42" s="1714"/>
      <c r="QW42" s="1714"/>
      <c r="QX42" s="1714"/>
      <c r="QY42" s="1714"/>
      <c r="QZ42" s="1714"/>
      <c r="RA42" s="1714"/>
      <c r="RB42" s="1714"/>
      <c r="RC42" s="1714"/>
      <c r="RD42" s="1714"/>
      <c r="RE42" s="1714"/>
      <c r="RF42" s="1714"/>
      <c r="RG42" s="1714"/>
      <c r="RH42" s="1714"/>
      <c r="RI42" s="1714"/>
      <c r="RJ42" s="1714"/>
      <c r="RK42" s="1714"/>
      <c r="RL42" s="1714"/>
      <c r="RM42" s="1714"/>
      <c r="RN42" s="1714"/>
      <c r="RO42" s="1714"/>
      <c r="RP42" s="1714"/>
      <c r="RQ42" s="1714"/>
      <c r="RR42" s="1714"/>
      <c r="RS42" s="1714"/>
      <c r="RT42" s="1714"/>
      <c r="RU42" s="1714"/>
      <c r="RV42" s="1714"/>
      <c r="RW42" s="1714"/>
      <c r="RX42" s="1714"/>
      <c r="RY42" s="1714"/>
      <c r="RZ42" s="1714"/>
      <c r="SA42" s="1714"/>
      <c r="SB42" s="1714"/>
      <c r="SC42" s="1714"/>
      <c r="SD42" s="1714"/>
      <c r="SE42" s="1714"/>
      <c r="SF42" s="1714"/>
      <c r="SG42" s="1714"/>
      <c r="SH42" s="1714"/>
      <c r="SI42" s="1714"/>
      <c r="SJ42" s="1714"/>
      <c r="SK42" s="1714"/>
      <c r="SL42" s="1714"/>
      <c r="SM42" s="1714"/>
      <c r="SN42" s="1714"/>
      <c r="SO42" s="1714"/>
      <c r="SP42" s="1714"/>
      <c r="SQ42" s="1714"/>
      <c r="SR42" s="1714"/>
      <c r="SS42" s="1714"/>
      <c r="ST42" s="1714"/>
      <c r="SU42" s="1714"/>
      <c r="SV42" s="1714"/>
      <c r="SW42" s="1714"/>
      <c r="SX42" s="1714"/>
      <c r="SY42" s="1714"/>
      <c r="SZ42" s="1714"/>
      <c r="TA42" s="1714"/>
      <c r="TB42" s="1714"/>
      <c r="TC42" s="1714"/>
      <c r="TD42" s="1714"/>
      <c r="TE42" s="1714"/>
      <c r="TF42" s="1714"/>
      <c r="TG42" s="1714"/>
      <c r="TH42" s="1714"/>
      <c r="TI42" s="1714"/>
      <c r="TJ42" s="1714"/>
      <c r="TK42" s="1714"/>
      <c r="TL42" s="1714"/>
      <c r="TM42" s="1714"/>
      <c r="TN42" s="1714"/>
      <c r="TO42" s="1714"/>
      <c r="TP42" s="1714"/>
      <c r="TQ42" s="1714"/>
      <c r="TR42" s="1714"/>
      <c r="TS42" s="1714"/>
      <c r="TT42" s="1714"/>
      <c r="TU42" s="1714"/>
      <c r="TV42" s="1714"/>
      <c r="TW42" s="1714"/>
      <c r="TX42" s="1714"/>
      <c r="TY42" s="1714"/>
      <c r="TZ42" s="1714"/>
      <c r="UA42" s="1714"/>
      <c r="UB42" s="1714"/>
      <c r="UC42" s="1714"/>
      <c r="UD42" s="1714"/>
      <c r="UE42" s="1714"/>
      <c r="UF42" s="1714"/>
      <c r="UG42" s="1714"/>
      <c r="UH42" s="1714"/>
      <c r="UI42" s="1714"/>
      <c r="UJ42" s="1714"/>
      <c r="UK42" s="1714"/>
      <c r="UL42" s="1714"/>
      <c r="UM42" s="1714"/>
      <c r="UN42" s="1714"/>
      <c r="UO42" s="1714"/>
      <c r="UP42" s="1714"/>
      <c r="UQ42" s="1714"/>
      <c r="UR42" s="1714"/>
      <c r="US42" s="1714"/>
      <c r="UT42" s="1714"/>
      <c r="UU42" s="1714"/>
      <c r="UV42" s="1714"/>
      <c r="UW42" s="1714"/>
      <c r="UX42" s="1714"/>
      <c r="UY42" s="1714"/>
      <c r="UZ42" s="1714"/>
      <c r="VA42" s="1714"/>
      <c r="VB42" s="1714"/>
      <c r="VC42" s="1714"/>
      <c r="VD42" s="1714"/>
      <c r="VE42" s="1714"/>
      <c r="VF42" s="1714"/>
      <c r="VG42" s="1714"/>
      <c r="VH42" s="1714"/>
      <c r="VI42" s="1714"/>
      <c r="VJ42" s="1714"/>
      <c r="VK42" s="1714"/>
      <c r="VL42" s="1714"/>
      <c r="VM42" s="1714"/>
      <c r="VN42" s="1714"/>
      <c r="VO42" s="1714"/>
      <c r="VP42" s="1714"/>
      <c r="VQ42" s="1714"/>
      <c r="VR42" s="1714"/>
      <c r="VS42" s="1714"/>
      <c r="VT42" s="1714"/>
      <c r="VU42" s="1714"/>
      <c r="VV42" s="1714"/>
      <c r="VW42" s="1714"/>
      <c r="VX42" s="1714"/>
      <c r="VY42" s="1714"/>
      <c r="VZ42" s="1714"/>
      <c r="WA42" s="1714"/>
      <c r="WB42" s="1714"/>
      <c r="WC42" s="1714"/>
      <c r="WD42" s="1714"/>
      <c r="WE42" s="1714"/>
      <c r="WF42" s="1714"/>
      <c r="WG42" s="1714"/>
      <c r="WH42" s="1714"/>
      <c r="WI42" s="1714"/>
      <c r="WJ42" s="1714"/>
      <c r="WK42" s="1714"/>
      <c r="WL42" s="1714"/>
      <c r="WM42" s="1714"/>
      <c r="WN42" s="1714"/>
      <c r="WO42" s="1714"/>
      <c r="WP42" s="1714"/>
      <c r="WQ42" s="1714"/>
      <c r="WR42" s="1714"/>
      <c r="WS42" s="1714"/>
      <c r="WT42" s="1714"/>
      <c r="WU42" s="1714"/>
      <c r="WV42" s="1714"/>
      <c r="WW42" s="1714"/>
      <c r="WX42" s="1714"/>
      <c r="WY42" s="1714"/>
      <c r="WZ42" s="1714"/>
      <c r="XA42" s="1714"/>
      <c r="XB42" s="1714"/>
      <c r="XC42" s="1714"/>
      <c r="XD42" s="1714"/>
      <c r="XE42" s="1714"/>
      <c r="XF42" s="1714"/>
      <c r="XG42" s="1714"/>
      <c r="XH42" s="1714"/>
      <c r="XI42" s="1714"/>
      <c r="XJ42" s="1714"/>
      <c r="XK42" s="1714"/>
      <c r="XL42" s="1714"/>
      <c r="XM42" s="1714"/>
      <c r="XN42" s="1714"/>
      <c r="XO42" s="1714"/>
      <c r="XP42" s="1714"/>
      <c r="XQ42" s="1714"/>
      <c r="XR42" s="1714"/>
      <c r="XS42" s="1714"/>
      <c r="XT42" s="1714"/>
      <c r="XU42" s="1714"/>
      <c r="XV42" s="1714"/>
      <c r="XW42" s="1714"/>
      <c r="XX42" s="1714"/>
      <c r="XY42" s="1714"/>
      <c r="XZ42" s="1714"/>
      <c r="YA42" s="1714"/>
      <c r="YB42" s="1714"/>
      <c r="YC42" s="1714"/>
      <c r="YD42" s="1714"/>
      <c r="YE42" s="1714"/>
      <c r="YF42" s="1714"/>
      <c r="YG42" s="1714"/>
      <c r="YH42" s="1714"/>
      <c r="YI42" s="1714"/>
      <c r="YJ42" s="1714"/>
      <c r="YK42" s="1714"/>
      <c r="YL42" s="1714"/>
      <c r="YM42" s="1714"/>
      <c r="YN42" s="1714"/>
      <c r="YO42" s="1714"/>
      <c r="YP42" s="1714"/>
      <c r="YQ42" s="1714"/>
      <c r="YR42" s="1714"/>
      <c r="YS42" s="1714"/>
      <c r="YT42" s="1714"/>
      <c r="YU42" s="1714"/>
      <c r="YV42" s="1714"/>
      <c r="YW42" s="1714"/>
      <c r="YX42" s="1714"/>
      <c r="YY42" s="1714"/>
      <c r="YZ42" s="1714"/>
      <c r="ZA42" s="1714"/>
      <c r="ZB42" s="1714"/>
      <c r="ZC42" s="1714"/>
      <c r="ZD42" s="1714"/>
      <c r="ZE42" s="1714"/>
      <c r="ZF42" s="1714"/>
      <c r="ZG42" s="1714"/>
      <c r="ZH42" s="1714"/>
      <c r="ZI42" s="1714"/>
      <c r="ZJ42" s="1714"/>
      <c r="ZK42" s="1714"/>
      <c r="ZL42" s="1714"/>
      <c r="ZM42" s="1714"/>
      <c r="ZN42" s="1714"/>
      <c r="ZO42" s="1714"/>
      <c r="ZP42" s="1714"/>
      <c r="ZQ42" s="1714"/>
      <c r="ZR42" s="1714"/>
      <c r="ZS42" s="1714"/>
      <c r="ZT42" s="1714"/>
      <c r="ZU42" s="1714"/>
      <c r="ZV42" s="1714"/>
      <c r="ZW42" s="1714"/>
      <c r="ZX42" s="1714"/>
      <c r="ZY42" s="1714"/>
      <c r="ZZ42" s="1714"/>
      <c r="AAA42" s="1714"/>
      <c r="AAB42" s="1714"/>
      <c r="AAC42" s="1714"/>
      <c r="AAD42" s="1714"/>
      <c r="AAE42" s="1714"/>
      <c r="AAF42" s="1714"/>
      <c r="AAG42" s="1714"/>
      <c r="AAH42" s="1714"/>
      <c r="AAI42" s="1714"/>
      <c r="AAJ42" s="1714"/>
      <c r="AAK42" s="1714"/>
      <c r="AAL42" s="1714"/>
      <c r="AAM42" s="1714"/>
      <c r="AAN42" s="1714"/>
      <c r="AAO42" s="1714"/>
      <c r="AAP42" s="1714"/>
      <c r="AAQ42" s="1714"/>
      <c r="AAR42" s="1714"/>
      <c r="AAS42" s="1714"/>
      <c r="AAT42" s="1714"/>
      <c r="AAU42" s="1714"/>
      <c r="AAV42" s="1714"/>
      <c r="AAW42" s="1714"/>
      <c r="AAX42" s="1714"/>
      <c r="AAY42" s="1714"/>
      <c r="AAZ42" s="1714"/>
      <c r="ABA42" s="1714"/>
      <c r="ABB42" s="1714"/>
      <c r="ABC42" s="1714"/>
      <c r="ABD42" s="1714"/>
      <c r="ABE42" s="1714"/>
      <c r="ABF42" s="1714"/>
      <c r="ABG42" s="1714"/>
      <c r="ABH42" s="1714"/>
      <c r="ABI42" s="1714"/>
      <c r="ABJ42" s="1714"/>
      <c r="ABK42" s="1714"/>
      <c r="ABL42" s="1714"/>
      <c r="ABM42" s="1714"/>
      <c r="ABN42" s="1714"/>
      <c r="ABO42" s="1714"/>
      <c r="ABP42" s="1714"/>
      <c r="ABQ42" s="1714"/>
      <c r="ABR42" s="1714"/>
      <c r="ABS42" s="1714"/>
      <c r="ABT42" s="1714"/>
      <c r="ABU42" s="1714"/>
      <c r="ABV42" s="1714"/>
      <c r="ABW42" s="1714"/>
      <c r="ABX42" s="1714"/>
      <c r="ABY42" s="1714"/>
      <c r="ABZ42" s="1714"/>
      <c r="ACA42" s="1714"/>
      <c r="ACB42" s="1714"/>
      <c r="ACC42" s="1714"/>
      <c r="ACD42" s="1714"/>
      <c r="ACE42" s="1714"/>
      <c r="ACF42" s="1714"/>
      <c r="ACG42" s="1714"/>
      <c r="ACH42" s="1714"/>
      <c r="ACI42" s="1714"/>
      <c r="ACJ42" s="1714"/>
      <c r="ACK42" s="1714"/>
      <c r="ACL42" s="1714"/>
      <c r="ACM42" s="1714"/>
      <c r="ACN42" s="1714"/>
      <c r="ACO42" s="1714"/>
      <c r="ACP42" s="1714"/>
      <c r="ACQ42" s="1714"/>
      <c r="ACR42" s="1714"/>
      <c r="ACS42" s="1714"/>
      <c r="ACT42" s="1714"/>
      <c r="ACU42" s="1714"/>
      <c r="ACV42" s="1714"/>
      <c r="ACW42" s="1714"/>
      <c r="ACX42" s="1714"/>
      <c r="ACY42" s="1714"/>
      <c r="ACZ42" s="1714"/>
      <c r="ADA42" s="1714"/>
      <c r="ADB42" s="1714"/>
      <c r="ADC42" s="1714"/>
      <c r="ADD42" s="1714"/>
      <c r="ADE42" s="1714"/>
      <c r="ADF42" s="1714"/>
      <c r="ADG42" s="1714"/>
      <c r="ADH42" s="1714"/>
      <c r="ADI42" s="1714"/>
      <c r="ADJ42" s="1714"/>
      <c r="ADK42" s="1714"/>
      <c r="ADL42" s="1714"/>
      <c r="ADM42" s="1714"/>
      <c r="ADN42" s="1714"/>
      <c r="ADO42" s="1714"/>
      <c r="ADP42" s="1714"/>
      <c r="ADQ42" s="1714"/>
      <c r="ADR42" s="1714"/>
      <c r="ADS42" s="1714"/>
      <c r="ADT42" s="1714"/>
      <c r="ADU42" s="1714"/>
      <c r="ADV42" s="1714"/>
      <c r="ADW42" s="1714"/>
      <c r="ADX42" s="1714"/>
      <c r="ADY42" s="1714"/>
      <c r="ADZ42" s="1714"/>
      <c r="AEA42" s="1714"/>
      <c r="AEB42" s="1714"/>
      <c r="AEC42" s="1714"/>
      <c r="AED42" s="1714"/>
      <c r="AEE42" s="1714"/>
      <c r="AEF42" s="1714"/>
      <c r="AEG42" s="1714"/>
      <c r="AEH42" s="1714"/>
      <c r="AEI42" s="1714"/>
      <c r="AEJ42" s="1714"/>
      <c r="AEK42" s="1714"/>
      <c r="AEL42" s="1714"/>
      <c r="AEM42" s="1714"/>
      <c r="AEN42" s="1714"/>
      <c r="AEO42" s="1714"/>
      <c r="AEP42" s="1714"/>
      <c r="AEQ42" s="1714"/>
      <c r="AER42" s="1714"/>
      <c r="AES42" s="1714"/>
      <c r="AET42" s="1714"/>
      <c r="AEU42" s="1714"/>
      <c r="AEV42" s="1714"/>
      <c r="AEW42" s="1714"/>
      <c r="AEX42" s="1714"/>
      <c r="AEY42" s="1714"/>
      <c r="AEZ42" s="1714"/>
      <c r="AFA42" s="1714"/>
      <c r="AFB42" s="1714"/>
      <c r="AFC42" s="1714"/>
      <c r="AFD42" s="1714"/>
      <c r="AFE42" s="1714"/>
      <c r="AFF42" s="1714"/>
      <c r="AFG42" s="1714"/>
      <c r="AFH42" s="1714"/>
      <c r="AFI42" s="1714"/>
      <c r="AFJ42" s="1714"/>
      <c r="AFK42" s="1714"/>
      <c r="AFL42" s="1714"/>
      <c r="AFM42" s="1714"/>
      <c r="AFN42" s="1714"/>
      <c r="AFO42" s="1714"/>
      <c r="AFP42" s="1714"/>
      <c r="AFQ42" s="1714"/>
      <c r="AFR42" s="1714"/>
      <c r="AFS42" s="1714"/>
      <c r="AFT42" s="1714"/>
      <c r="AFU42" s="1714"/>
      <c r="AFV42" s="1714"/>
      <c r="AFW42" s="1714"/>
      <c r="AFX42" s="1714"/>
      <c r="AFY42" s="1714"/>
      <c r="AFZ42" s="1714"/>
      <c r="AGA42" s="1714"/>
      <c r="AGB42" s="1714"/>
      <c r="AGC42" s="1714"/>
      <c r="AGD42" s="1714"/>
      <c r="AGE42" s="1714"/>
      <c r="AGF42" s="1714"/>
      <c r="AGG42" s="1714"/>
      <c r="AGH42" s="1714"/>
      <c r="AGI42" s="1714"/>
      <c r="AGJ42" s="1714"/>
      <c r="AGK42" s="1714"/>
      <c r="AGL42" s="1714"/>
      <c r="AGM42" s="1714"/>
      <c r="AGN42" s="1714"/>
      <c r="AGO42" s="1714"/>
      <c r="AGP42" s="1714"/>
      <c r="AGQ42" s="1714"/>
      <c r="AGR42" s="1714"/>
      <c r="AGS42" s="1714"/>
      <c r="AGT42" s="1714"/>
      <c r="AGU42" s="1714"/>
      <c r="AGV42" s="1714"/>
      <c r="AGW42" s="1714"/>
      <c r="AGX42" s="1714"/>
      <c r="AGY42" s="1714"/>
      <c r="AGZ42" s="1714"/>
      <c r="AHA42" s="1714"/>
      <c r="AHB42" s="1714"/>
      <c r="AHC42" s="1714"/>
      <c r="AHD42" s="1714"/>
      <c r="AHE42" s="1714"/>
      <c r="AHF42" s="1714"/>
      <c r="AHG42" s="1714"/>
      <c r="AHH42" s="1714"/>
      <c r="AHI42" s="1714"/>
      <c r="AHJ42" s="1714"/>
      <c r="AHK42" s="1714"/>
      <c r="AHL42" s="1714"/>
      <c r="AHM42" s="1714"/>
      <c r="AHN42" s="1714"/>
      <c r="AHO42" s="1714"/>
      <c r="AHP42" s="1714"/>
      <c r="AHQ42" s="1714"/>
      <c r="AHR42" s="1714"/>
      <c r="AHS42" s="1714"/>
      <c r="AHT42" s="1714"/>
      <c r="AHU42" s="1714"/>
      <c r="AHV42" s="1714"/>
      <c r="AHW42" s="1714"/>
      <c r="AHX42" s="1714"/>
      <c r="AHY42" s="1714"/>
      <c r="AHZ42" s="1714"/>
      <c r="AIA42" s="1714"/>
      <c r="AIB42" s="1714"/>
      <c r="AIC42" s="1714"/>
      <c r="AID42" s="1714"/>
      <c r="AIE42" s="1714"/>
      <c r="AIF42" s="1714"/>
      <c r="AIG42" s="1714"/>
      <c r="AIH42" s="1714"/>
      <c r="AII42" s="1714"/>
      <c r="AIJ42" s="1714"/>
      <c r="AIK42" s="1714"/>
      <c r="AIL42" s="1714"/>
      <c r="AIM42" s="1714"/>
      <c r="AIN42" s="1714"/>
      <c r="AIO42" s="1714"/>
      <c r="AIP42" s="1714"/>
      <c r="AIQ42" s="1714"/>
      <c r="AIR42" s="1714"/>
      <c r="AIS42" s="1714"/>
      <c r="AIT42" s="1714"/>
      <c r="AIU42" s="1714"/>
      <c r="AIV42" s="1714"/>
      <c r="AIW42" s="1714"/>
      <c r="AIX42" s="1714"/>
      <c r="AIY42" s="1714"/>
      <c r="AIZ42" s="1714"/>
      <c r="AJA42" s="1714"/>
      <c r="AJB42" s="1714"/>
      <c r="AJC42" s="1714"/>
      <c r="AJD42" s="1714"/>
      <c r="AJE42" s="1714"/>
      <c r="AJF42" s="1714"/>
      <c r="AJG42" s="1714"/>
      <c r="AJH42" s="1714"/>
      <c r="AJI42" s="1714"/>
      <c r="AJJ42" s="1714"/>
      <c r="AJK42" s="1714"/>
      <c r="AJL42" s="1714"/>
      <c r="AJM42" s="1714"/>
      <c r="AJN42" s="1714"/>
      <c r="AJO42" s="1714"/>
      <c r="AJP42" s="1714"/>
      <c r="AJQ42" s="1714"/>
      <c r="AJR42" s="1714"/>
      <c r="AJS42" s="1714"/>
      <c r="AJT42" s="1714"/>
      <c r="AJU42" s="1714"/>
      <c r="AJV42" s="1714"/>
      <c r="AJW42" s="1714"/>
      <c r="AJX42" s="1714"/>
      <c r="AJY42" s="1714"/>
      <c r="AJZ42" s="1714"/>
      <c r="AKA42" s="1714"/>
      <c r="AKB42" s="1714"/>
      <c r="AKC42" s="1714"/>
      <c r="AKD42" s="1714"/>
      <c r="AKE42" s="1714"/>
      <c r="AKF42" s="1714"/>
      <c r="AKG42" s="1714"/>
      <c r="AKH42" s="1714"/>
      <c r="AKI42" s="1714"/>
      <c r="AKJ42" s="1714"/>
      <c r="AKK42" s="1714"/>
      <c r="AKL42" s="1714"/>
      <c r="AKM42" s="1714"/>
      <c r="AKN42" s="1714"/>
      <c r="AKO42" s="1714"/>
      <c r="AKP42" s="1714"/>
      <c r="AKQ42" s="1714"/>
      <c r="AKR42" s="1714"/>
      <c r="AKS42" s="1714"/>
      <c r="AKT42" s="1714"/>
      <c r="AKU42" s="1714"/>
      <c r="AKV42" s="1714"/>
      <c r="AKW42" s="1714"/>
      <c r="AKX42" s="1714"/>
      <c r="AKY42" s="1714"/>
      <c r="AKZ42" s="1714"/>
      <c r="ALA42" s="1714"/>
      <c r="ALB42" s="1714"/>
      <c r="ALC42" s="1714"/>
      <c r="ALD42" s="1714"/>
      <c r="ALE42" s="1714"/>
      <c r="ALF42" s="1714"/>
      <c r="ALG42" s="1714"/>
      <c r="ALH42" s="1714"/>
      <c r="ALI42" s="1714"/>
      <c r="ALJ42" s="1714"/>
      <c r="ALK42" s="1714"/>
      <c r="ALL42" s="1714"/>
      <c r="ALM42" s="1714"/>
      <c r="ALN42" s="1714"/>
      <c r="ALO42" s="1714"/>
      <c r="ALP42" s="1714"/>
      <c r="ALQ42" s="1714"/>
      <c r="ALR42" s="1714"/>
      <c r="ALS42" s="1714"/>
      <c r="ALT42" s="1714"/>
      <c r="ALU42" s="1714"/>
      <c r="ALV42" s="1714"/>
      <c r="ALW42" s="1714"/>
      <c r="ALX42" s="1714"/>
      <c r="ALY42" s="1714"/>
      <c r="ALZ42" s="1714"/>
      <c r="AMA42" s="1714"/>
      <c r="AMB42" s="1714"/>
      <c r="AMC42" s="1714"/>
      <c r="AMD42" s="1714"/>
      <c r="AME42" s="1714"/>
      <c r="AMF42" s="1714"/>
      <c r="AMG42" s="1714"/>
      <c r="AMH42" s="1714"/>
      <c r="AMI42" s="1714"/>
      <c r="AMJ42" s="1714"/>
      <c r="AMK42" s="1714"/>
    </row>
    <row r="43" spans="1:1025" s="1758" customFormat="1" ht="30" customHeight="1">
      <c r="A43" s="1755" t="s">
        <v>3862</v>
      </c>
      <c r="B43" s="1755" t="s">
        <v>3863</v>
      </c>
      <c r="C43" s="1755" t="s">
        <v>647</v>
      </c>
      <c r="D43" s="1755" t="s">
        <v>4058</v>
      </c>
      <c r="E43" s="1755" t="s">
        <v>4059</v>
      </c>
      <c r="F43" s="1755" t="s">
        <v>4060</v>
      </c>
      <c r="G43" s="1755" t="s">
        <v>4061</v>
      </c>
      <c r="H43" s="1755"/>
      <c r="I43" s="1755"/>
      <c r="J43" s="1755"/>
      <c r="K43" s="1755"/>
      <c r="L43" s="1755"/>
      <c r="M43" s="1755"/>
      <c r="N43" s="1755"/>
      <c r="O43" s="1755"/>
      <c r="P43" s="1755" t="s">
        <v>4122</v>
      </c>
      <c r="Q43" s="1755" t="s">
        <v>4123</v>
      </c>
      <c r="R43" s="1738"/>
      <c r="S43" s="1755" t="s">
        <v>4124</v>
      </c>
      <c r="T43" s="1756" t="s">
        <v>4125</v>
      </c>
      <c r="U43" s="1755" t="s">
        <v>2504</v>
      </c>
      <c r="V43" s="1755" t="s">
        <v>4126</v>
      </c>
      <c r="W43" s="1755" t="s">
        <v>3941</v>
      </c>
      <c r="X43" s="1755" t="s">
        <v>3874</v>
      </c>
      <c r="Y43" s="1755" t="s">
        <v>4127</v>
      </c>
      <c r="Z43" s="1765" t="s">
        <v>4128</v>
      </c>
      <c r="AA43" s="1755" t="s">
        <v>1146</v>
      </c>
      <c r="AB43" s="1755" t="s">
        <v>4067</v>
      </c>
      <c r="AC43" s="1755" t="s">
        <v>4068</v>
      </c>
      <c r="AD43" s="1755" t="s">
        <v>3906</v>
      </c>
      <c r="AE43" s="1755" t="s">
        <v>138</v>
      </c>
      <c r="AF43" s="1755" t="s">
        <v>3881</v>
      </c>
      <c r="AG43" s="1755"/>
      <c r="AH43" s="1755"/>
      <c r="AI43" s="1755"/>
      <c r="AJ43" s="1755"/>
      <c r="AK43" s="1755"/>
      <c r="AL43" s="1755">
        <v>0</v>
      </c>
      <c r="AM43" s="1755"/>
      <c r="AN43" s="1755"/>
      <c r="AO43" s="1738">
        <v>0</v>
      </c>
      <c r="AP43" s="1755" t="s">
        <v>4245</v>
      </c>
      <c r="AQ43" s="1755"/>
      <c r="AR43" s="1755"/>
      <c r="AS43" s="1755"/>
      <c r="AT43" s="1755"/>
      <c r="AU43" s="1755"/>
      <c r="AV43" s="1755"/>
      <c r="AW43" s="1755"/>
      <c r="AX43" s="1755"/>
      <c r="AY43" s="1755"/>
      <c r="AZ43" s="1755"/>
      <c r="BA43" s="1755" t="s">
        <v>3882</v>
      </c>
      <c r="BB43" s="1757"/>
      <c r="BC43" s="1757"/>
      <c r="BD43" s="1757"/>
      <c r="BE43" s="1757"/>
      <c r="BF43" s="1757"/>
      <c r="BG43" s="1757"/>
      <c r="BH43" s="1757"/>
      <c r="BI43" s="1757"/>
      <c r="BJ43" s="1757"/>
      <c r="BK43" s="1757"/>
      <c r="BL43" s="1757"/>
      <c r="BM43" s="1757"/>
      <c r="BN43" s="1757"/>
      <c r="BO43" s="1757"/>
      <c r="BP43" s="1757"/>
      <c r="BQ43" s="1757"/>
      <c r="BR43" s="1757"/>
      <c r="BS43" s="1757"/>
      <c r="BT43" s="1757"/>
      <c r="BU43" s="1757"/>
      <c r="BV43" s="1757"/>
      <c r="BW43" s="1757"/>
      <c r="BX43" s="1757"/>
      <c r="BY43" s="1757"/>
      <c r="BZ43" s="1757"/>
      <c r="CA43" s="1757"/>
      <c r="CB43" s="1757"/>
      <c r="CC43" s="1757"/>
      <c r="CD43" s="1757"/>
      <c r="CE43" s="1757"/>
      <c r="CF43" s="1757"/>
      <c r="CG43" s="1757"/>
      <c r="CH43" s="1757"/>
      <c r="CI43" s="1757"/>
      <c r="CJ43" s="1757"/>
      <c r="CK43" s="1757"/>
      <c r="CL43" s="1757"/>
      <c r="CM43" s="1757"/>
      <c r="CN43" s="1757"/>
      <c r="CO43" s="1757"/>
      <c r="CP43" s="1757"/>
      <c r="CQ43" s="1757"/>
      <c r="CR43" s="1757"/>
      <c r="CS43" s="1757"/>
      <c r="CT43" s="1757"/>
      <c r="CU43" s="1757"/>
      <c r="CV43" s="1757"/>
      <c r="CW43" s="1757"/>
      <c r="CX43" s="1757"/>
      <c r="CY43" s="1757"/>
      <c r="CZ43" s="1757"/>
      <c r="DA43" s="1757"/>
      <c r="DB43" s="1757"/>
      <c r="DC43" s="1757"/>
      <c r="DD43" s="1757"/>
      <c r="DE43" s="1757"/>
      <c r="DF43" s="1757"/>
      <c r="DG43" s="1757"/>
      <c r="DH43" s="1757"/>
      <c r="DI43" s="1757"/>
      <c r="DJ43" s="1757"/>
      <c r="DK43" s="1757"/>
      <c r="DL43" s="1757"/>
      <c r="DM43" s="1757"/>
      <c r="DN43" s="1757"/>
      <c r="DO43" s="1757"/>
      <c r="DP43" s="1757"/>
      <c r="DQ43" s="1757"/>
      <c r="DR43" s="1757"/>
      <c r="DS43" s="1757"/>
      <c r="DT43" s="1757"/>
      <c r="DU43" s="1757"/>
      <c r="DV43" s="1757"/>
      <c r="DW43" s="1757"/>
      <c r="DX43" s="1757"/>
      <c r="DY43" s="1757"/>
      <c r="DZ43" s="1757"/>
      <c r="EA43" s="1757"/>
      <c r="EB43" s="1757"/>
      <c r="EC43" s="1757"/>
      <c r="ED43" s="1757"/>
      <c r="EE43" s="1757"/>
      <c r="EF43" s="1757"/>
      <c r="EG43" s="1757"/>
      <c r="EH43" s="1757"/>
      <c r="EI43" s="1757"/>
      <c r="EJ43" s="1757"/>
      <c r="EK43" s="1757"/>
      <c r="EL43" s="1757"/>
      <c r="EM43" s="1757"/>
      <c r="EN43" s="1757"/>
      <c r="EO43" s="1757"/>
      <c r="EP43" s="1757"/>
      <c r="EQ43" s="1757"/>
      <c r="ER43" s="1757"/>
      <c r="ES43" s="1757"/>
      <c r="ET43" s="1757"/>
      <c r="EU43" s="1757"/>
      <c r="EV43" s="1757"/>
      <c r="EW43" s="1757"/>
      <c r="EX43" s="1757"/>
      <c r="EY43" s="1757"/>
      <c r="EZ43" s="1757"/>
      <c r="FA43" s="1757"/>
      <c r="FB43" s="1757"/>
      <c r="FC43" s="1757"/>
      <c r="FD43" s="1757"/>
      <c r="FE43" s="1757"/>
      <c r="FF43" s="1757"/>
      <c r="FG43" s="1757"/>
      <c r="FH43" s="1757"/>
      <c r="FI43" s="1757"/>
      <c r="FJ43" s="1757"/>
      <c r="FK43" s="1757"/>
      <c r="FL43" s="1757"/>
      <c r="FM43" s="1757"/>
      <c r="FN43" s="1757"/>
      <c r="FO43" s="1757"/>
      <c r="FP43" s="1757"/>
      <c r="FQ43" s="1757"/>
      <c r="FR43" s="1757"/>
      <c r="FS43" s="1757"/>
      <c r="FT43" s="1757"/>
      <c r="FU43" s="1757"/>
      <c r="FV43" s="1757"/>
      <c r="FW43" s="1757"/>
      <c r="FX43" s="1757"/>
      <c r="FY43" s="1757"/>
      <c r="FZ43" s="1757"/>
      <c r="GA43" s="1757"/>
      <c r="GB43" s="1757"/>
      <c r="GC43" s="1757"/>
      <c r="GD43" s="1757"/>
      <c r="GE43" s="1757"/>
      <c r="GF43" s="1757"/>
      <c r="GG43" s="1757"/>
      <c r="GH43" s="1757"/>
      <c r="GI43" s="1757"/>
      <c r="GJ43" s="1757"/>
      <c r="GK43" s="1757"/>
      <c r="GL43" s="1757"/>
      <c r="GM43" s="1757"/>
      <c r="GN43" s="1757"/>
      <c r="GO43" s="1757"/>
      <c r="GP43" s="1757"/>
      <c r="GQ43" s="1757"/>
      <c r="GR43" s="1757"/>
      <c r="GS43" s="1757"/>
      <c r="GT43" s="1757"/>
      <c r="GU43" s="1757"/>
      <c r="GV43" s="1757"/>
      <c r="GW43" s="1757"/>
      <c r="GX43" s="1757"/>
      <c r="GY43" s="1757"/>
      <c r="GZ43" s="1757"/>
      <c r="HA43" s="1757"/>
      <c r="HB43" s="1757"/>
      <c r="HC43" s="1757"/>
      <c r="HD43" s="1757"/>
      <c r="HE43" s="1757"/>
      <c r="HF43" s="1757"/>
      <c r="HG43" s="1757"/>
      <c r="HH43" s="1757"/>
      <c r="HI43" s="1757"/>
      <c r="HJ43" s="1757"/>
      <c r="HK43" s="1757"/>
      <c r="HL43" s="1757"/>
      <c r="HM43" s="1757"/>
      <c r="HN43" s="1757"/>
      <c r="HO43" s="1757"/>
      <c r="HP43" s="1757"/>
      <c r="HQ43" s="1757"/>
      <c r="HR43" s="1757"/>
      <c r="HS43" s="1757"/>
      <c r="HT43" s="1757"/>
      <c r="HU43" s="1757"/>
      <c r="HV43" s="1757"/>
      <c r="HW43" s="1757"/>
      <c r="HX43" s="1757"/>
      <c r="HY43" s="1757"/>
      <c r="HZ43" s="1757"/>
      <c r="IA43" s="1757"/>
      <c r="IB43" s="1757"/>
      <c r="IC43" s="1757"/>
      <c r="ID43" s="1757"/>
      <c r="IE43" s="1757"/>
      <c r="IF43" s="1757"/>
      <c r="IG43" s="1757"/>
      <c r="IH43" s="1757"/>
      <c r="II43" s="1757"/>
      <c r="IJ43" s="1757"/>
      <c r="IK43" s="1757"/>
      <c r="IL43" s="1757"/>
      <c r="IM43" s="1757"/>
      <c r="IN43" s="1757"/>
      <c r="IO43" s="1757"/>
      <c r="IP43" s="1757"/>
      <c r="IQ43" s="1757"/>
      <c r="IR43" s="1757"/>
      <c r="IS43" s="1757"/>
      <c r="IT43" s="1757"/>
      <c r="IU43" s="1757"/>
      <c r="IV43" s="1757"/>
      <c r="IW43" s="1757"/>
      <c r="IX43" s="1757"/>
      <c r="IY43" s="1757"/>
      <c r="IZ43" s="1757"/>
      <c r="JA43" s="1757"/>
      <c r="JB43" s="1757"/>
      <c r="JC43" s="1757"/>
      <c r="JD43" s="1757"/>
      <c r="JE43" s="1757"/>
      <c r="JF43" s="1757"/>
      <c r="JG43" s="1757"/>
      <c r="JH43" s="1757"/>
      <c r="JI43" s="1757"/>
      <c r="JJ43" s="1757"/>
      <c r="JK43" s="1757"/>
      <c r="JL43" s="1757"/>
      <c r="JM43" s="1757"/>
      <c r="JN43" s="1757"/>
      <c r="JO43" s="1757"/>
      <c r="JP43" s="1757"/>
      <c r="JQ43" s="1757"/>
      <c r="JR43" s="1757"/>
      <c r="JS43" s="1757"/>
      <c r="JT43" s="1757"/>
      <c r="JU43" s="1757"/>
      <c r="JV43" s="1757"/>
      <c r="JW43" s="1757"/>
      <c r="JX43" s="1757"/>
      <c r="JY43" s="1757"/>
      <c r="JZ43" s="1757"/>
      <c r="KA43" s="1757"/>
      <c r="KB43" s="1757"/>
      <c r="KC43" s="1757"/>
      <c r="KD43" s="1757"/>
      <c r="KE43" s="1757"/>
      <c r="KF43" s="1757"/>
      <c r="KG43" s="1757"/>
      <c r="KH43" s="1757"/>
      <c r="KI43" s="1757"/>
      <c r="KJ43" s="1757"/>
      <c r="KK43" s="1757"/>
      <c r="KL43" s="1757"/>
      <c r="KM43" s="1757"/>
      <c r="KN43" s="1757"/>
      <c r="KO43" s="1757"/>
      <c r="KP43" s="1757"/>
      <c r="KQ43" s="1757"/>
      <c r="KR43" s="1757"/>
      <c r="KS43" s="1757"/>
      <c r="KT43" s="1757"/>
      <c r="KU43" s="1757"/>
      <c r="KV43" s="1757"/>
      <c r="KW43" s="1757"/>
      <c r="KX43" s="1757"/>
      <c r="KY43" s="1757"/>
      <c r="KZ43" s="1757"/>
      <c r="LA43" s="1757"/>
      <c r="LB43" s="1757"/>
      <c r="LC43" s="1757"/>
      <c r="LD43" s="1757"/>
      <c r="LE43" s="1757"/>
      <c r="LF43" s="1757"/>
      <c r="LG43" s="1757"/>
      <c r="LH43" s="1757"/>
      <c r="LI43" s="1757"/>
      <c r="LJ43" s="1757"/>
      <c r="LK43" s="1757"/>
      <c r="LL43" s="1757"/>
      <c r="LM43" s="1757"/>
      <c r="LN43" s="1757"/>
      <c r="LO43" s="1757"/>
      <c r="LP43" s="1757"/>
      <c r="LQ43" s="1757"/>
      <c r="LR43" s="1757"/>
      <c r="LS43" s="1757"/>
      <c r="LT43" s="1757"/>
      <c r="LU43" s="1757"/>
      <c r="LV43" s="1757"/>
      <c r="LW43" s="1757"/>
      <c r="LX43" s="1757"/>
      <c r="LY43" s="1757"/>
      <c r="LZ43" s="1757"/>
      <c r="MA43" s="1757"/>
      <c r="MB43" s="1757"/>
      <c r="MC43" s="1757"/>
      <c r="MD43" s="1757"/>
      <c r="ME43" s="1757"/>
      <c r="MF43" s="1757"/>
      <c r="MG43" s="1757"/>
      <c r="MH43" s="1757"/>
      <c r="MI43" s="1757"/>
      <c r="MJ43" s="1757"/>
      <c r="MK43" s="1757"/>
      <c r="ML43" s="1757"/>
      <c r="MM43" s="1757"/>
      <c r="MN43" s="1757"/>
      <c r="MO43" s="1757"/>
      <c r="MP43" s="1757"/>
      <c r="MQ43" s="1757"/>
      <c r="MR43" s="1757"/>
      <c r="MS43" s="1757"/>
      <c r="MT43" s="1757"/>
      <c r="MU43" s="1757"/>
      <c r="MV43" s="1757"/>
      <c r="MW43" s="1757"/>
      <c r="MX43" s="1757"/>
      <c r="MY43" s="1757"/>
      <c r="MZ43" s="1757"/>
      <c r="NA43" s="1757"/>
      <c r="NB43" s="1757"/>
      <c r="NC43" s="1757"/>
      <c r="ND43" s="1757"/>
      <c r="NE43" s="1757"/>
      <c r="NF43" s="1757"/>
      <c r="NG43" s="1757"/>
      <c r="NH43" s="1757"/>
      <c r="NI43" s="1757"/>
      <c r="NJ43" s="1757"/>
      <c r="NK43" s="1757"/>
      <c r="NL43" s="1757"/>
      <c r="NM43" s="1757"/>
      <c r="NN43" s="1757"/>
      <c r="NO43" s="1757"/>
      <c r="NP43" s="1757"/>
      <c r="NQ43" s="1757"/>
      <c r="NR43" s="1757"/>
      <c r="NS43" s="1757"/>
      <c r="NT43" s="1757"/>
      <c r="NU43" s="1757"/>
      <c r="NV43" s="1757"/>
      <c r="NW43" s="1757"/>
      <c r="NX43" s="1757"/>
      <c r="NY43" s="1757"/>
      <c r="NZ43" s="1757"/>
      <c r="OA43" s="1757"/>
      <c r="OB43" s="1757"/>
      <c r="OC43" s="1757"/>
      <c r="OD43" s="1757"/>
      <c r="OE43" s="1757"/>
      <c r="OF43" s="1757"/>
      <c r="OG43" s="1757"/>
      <c r="OH43" s="1757"/>
      <c r="OI43" s="1757"/>
      <c r="OJ43" s="1757"/>
      <c r="OK43" s="1757"/>
      <c r="OL43" s="1757"/>
      <c r="OM43" s="1757"/>
      <c r="ON43" s="1757"/>
      <c r="OO43" s="1757"/>
      <c r="OP43" s="1757"/>
      <c r="OQ43" s="1757"/>
      <c r="OR43" s="1757"/>
      <c r="OS43" s="1757"/>
      <c r="OT43" s="1757"/>
      <c r="OU43" s="1757"/>
      <c r="OV43" s="1757"/>
      <c r="OW43" s="1757"/>
      <c r="OX43" s="1757"/>
      <c r="OY43" s="1757"/>
      <c r="OZ43" s="1757"/>
      <c r="PA43" s="1757"/>
      <c r="PB43" s="1757"/>
      <c r="PC43" s="1757"/>
      <c r="PD43" s="1757"/>
      <c r="PE43" s="1757"/>
      <c r="PF43" s="1757"/>
      <c r="PG43" s="1757"/>
      <c r="PH43" s="1757"/>
      <c r="PI43" s="1757"/>
      <c r="PJ43" s="1757"/>
      <c r="PK43" s="1757"/>
      <c r="PL43" s="1757"/>
      <c r="PM43" s="1757"/>
      <c r="PN43" s="1757"/>
      <c r="PO43" s="1757"/>
      <c r="PP43" s="1757"/>
      <c r="PQ43" s="1757"/>
      <c r="PR43" s="1757"/>
      <c r="PS43" s="1757"/>
      <c r="PT43" s="1757"/>
      <c r="PU43" s="1757"/>
      <c r="PV43" s="1757"/>
      <c r="PW43" s="1757"/>
      <c r="PX43" s="1757"/>
      <c r="PY43" s="1757"/>
      <c r="PZ43" s="1757"/>
      <c r="QA43" s="1757"/>
      <c r="QB43" s="1757"/>
      <c r="QC43" s="1757"/>
      <c r="QD43" s="1757"/>
      <c r="QE43" s="1757"/>
      <c r="QF43" s="1757"/>
      <c r="QG43" s="1757"/>
      <c r="QH43" s="1757"/>
      <c r="QI43" s="1757"/>
      <c r="QJ43" s="1757"/>
      <c r="QK43" s="1757"/>
      <c r="QL43" s="1757"/>
      <c r="QM43" s="1757"/>
      <c r="QN43" s="1757"/>
      <c r="QO43" s="1757"/>
      <c r="QP43" s="1757"/>
      <c r="QQ43" s="1757"/>
      <c r="QR43" s="1757"/>
      <c r="QS43" s="1757"/>
      <c r="QT43" s="1757"/>
      <c r="QU43" s="1757"/>
      <c r="QV43" s="1757"/>
      <c r="QW43" s="1757"/>
      <c r="QX43" s="1757"/>
      <c r="QY43" s="1757"/>
      <c r="QZ43" s="1757"/>
      <c r="RA43" s="1757"/>
      <c r="RB43" s="1757"/>
      <c r="RC43" s="1757"/>
      <c r="RD43" s="1757"/>
      <c r="RE43" s="1757"/>
      <c r="RF43" s="1757"/>
      <c r="RG43" s="1757"/>
      <c r="RH43" s="1757"/>
      <c r="RI43" s="1757"/>
      <c r="RJ43" s="1757"/>
      <c r="RK43" s="1757"/>
      <c r="RL43" s="1757"/>
      <c r="RM43" s="1757"/>
      <c r="RN43" s="1757"/>
      <c r="RO43" s="1757"/>
      <c r="RP43" s="1757"/>
      <c r="RQ43" s="1757"/>
      <c r="RR43" s="1757"/>
      <c r="RS43" s="1757"/>
      <c r="RT43" s="1757"/>
      <c r="RU43" s="1757"/>
      <c r="RV43" s="1757"/>
      <c r="RW43" s="1757"/>
      <c r="RX43" s="1757"/>
      <c r="RY43" s="1757"/>
      <c r="RZ43" s="1757"/>
      <c r="SA43" s="1757"/>
      <c r="SB43" s="1757"/>
      <c r="SC43" s="1757"/>
      <c r="SD43" s="1757"/>
      <c r="SE43" s="1757"/>
      <c r="SF43" s="1757"/>
      <c r="SG43" s="1757"/>
      <c r="SH43" s="1757"/>
      <c r="SI43" s="1757"/>
      <c r="SJ43" s="1757"/>
      <c r="SK43" s="1757"/>
      <c r="SL43" s="1757"/>
      <c r="SM43" s="1757"/>
      <c r="SN43" s="1757"/>
      <c r="SO43" s="1757"/>
      <c r="SP43" s="1757"/>
      <c r="SQ43" s="1757"/>
      <c r="SR43" s="1757"/>
      <c r="SS43" s="1757"/>
      <c r="ST43" s="1757"/>
      <c r="SU43" s="1757"/>
      <c r="SV43" s="1757"/>
      <c r="SW43" s="1757"/>
      <c r="SX43" s="1757"/>
      <c r="SY43" s="1757"/>
      <c r="SZ43" s="1757"/>
      <c r="TA43" s="1757"/>
      <c r="TB43" s="1757"/>
      <c r="TC43" s="1757"/>
      <c r="TD43" s="1757"/>
      <c r="TE43" s="1757"/>
      <c r="TF43" s="1757"/>
      <c r="TG43" s="1757"/>
      <c r="TH43" s="1757"/>
      <c r="TI43" s="1757"/>
      <c r="TJ43" s="1757"/>
      <c r="TK43" s="1757"/>
      <c r="TL43" s="1757"/>
      <c r="TM43" s="1757"/>
      <c r="TN43" s="1757"/>
      <c r="TO43" s="1757"/>
      <c r="TP43" s="1757"/>
      <c r="TQ43" s="1757"/>
      <c r="TR43" s="1757"/>
      <c r="TS43" s="1757"/>
      <c r="TT43" s="1757"/>
      <c r="TU43" s="1757"/>
      <c r="TV43" s="1757"/>
      <c r="TW43" s="1757"/>
      <c r="TX43" s="1757"/>
      <c r="TY43" s="1757"/>
      <c r="TZ43" s="1757"/>
      <c r="UA43" s="1757"/>
      <c r="UB43" s="1757"/>
      <c r="UC43" s="1757"/>
      <c r="UD43" s="1757"/>
      <c r="UE43" s="1757"/>
      <c r="UF43" s="1757"/>
      <c r="UG43" s="1757"/>
      <c r="UH43" s="1757"/>
      <c r="UI43" s="1757"/>
      <c r="UJ43" s="1757"/>
      <c r="UK43" s="1757"/>
      <c r="UL43" s="1757"/>
      <c r="UM43" s="1757"/>
      <c r="UN43" s="1757"/>
      <c r="UO43" s="1757"/>
      <c r="UP43" s="1757"/>
      <c r="UQ43" s="1757"/>
      <c r="UR43" s="1757"/>
      <c r="US43" s="1757"/>
      <c r="UT43" s="1757"/>
      <c r="UU43" s="1757"/>
      <c r="UV43" s="1757"/>
      <c r="UW43" s="1757"/>
      <c r="UX43" s="1757"/>
      <c r="UY43" s="1757"/>
      <c r="UZ43" s="1757"/>
      <c r="VA43" s="1757"/>
      <c r="VB43" s="1757"/>
      <c r="VC43" s="1757"/>
      <c r="VD43" s="1757"/>
      <c r="VE43" s="1757"/>
      <c r="VF43" s="1757"/>
      <c r="VG43" s="1757"/>
      <c r="VH43" s="1757"/>
      <c r="VI43" s="1757"/>
      <c r="VJ43" s="1757"/>
      <c r="VK43" s="1757"/>
      <c r="VL43" s="1757"/>
      <c r="VM43" s="1757"/>
      <c r="VN43" s="1757"/>
      <c r="VO43" s="1757"/>
      <c r="VP43" s="1757"/>
      <c r="VQ43" s="1757"/>
      <c r="VR43" s="1757"/>
      <c r="VS43" s="1757"/>
      <c r="VT43" s="1757"/>
      <c r="VU43" s="1757"/>
      <c r="VV43" s="1757"/>
      <c r="VW43" s="1757"/>
      <c r="VX43" s="1757"/>
      <c r="VY43" s="1757"/>
      <c r="VZ43" s="1757"/>
      <c r="WA43" s="1757"/>
      <c r="WB43" s="1757"/>
      <c r="WC43" s="1757"/>
      <c r="WD43" s="1757"/>
      <c r="WE43" s="1757"/>
      <c r="WF43" s="1757"/>
      <c r="WG43" s="1757"/>
      <c r="WH43" s="1757"/>
      <c r="WI43" s="1757"/>
      <c r="WJ43" s="1757"/>
      <c r="WK43" s="1757"/>
      <c r="WL43" s="1757"/>
      <c r="WM43" s="1757"/>
      <c r="WN43" s="1757"/>
      <c r="WO43" s="1757"/>
      <c r="WP43" s="1757"/>
      <c r="WQ43" s="1757"/>
      <c r="WR43" s="1757"/>
      <c r="WS43" s="1757"/>
      <c r="WT43" s="1757"/>
      <c r="WU43" s="1757"/>
      <c r="WV43" s="1757"/>
      <c r="WW43" s="1757"/>
      <c r="WX43" s="1757"/>
      <c r="WY43" s="1757"/>
      <c r="WZ43" s="1757"/>
      <c r="XA43" s="1757"/>
      <c r="XB43" s="1757"/>
      <c r="XC43" s="1757"/>
      <c r="XD43" s="1757"/>
      <c r="XE43" s="1757"/>
      <c r="XF43" s="1757"/>
      <c r="XG43" s="1757"/>
      <c r="XH43" s="1757"/>
      <c r="XI43" s="1757"/>
      <c r="XJ43" s="1757"/>
      <c r="XK43" s="1757"/>
      <c r="XL43" s="1757"/>
      <c r="XM43" s="1757"/>
      <c r="XN43" s="1757"/>
      <c r="XO43" s="1757"/>
      <c r="XP43" s="1757"/>
      <c r="XQ43" s="1757"/>
      <c r="XR43" s="1757"/>
      <c r="XS43" s="1757"/>
      <c r="XT43" s="1757"/>
      <c r="XU43" s="1757"/>
      <c r="XV43" s="1757"/>
      <c r="XW43" s="1757"/>
      <c r="XX43" s="1757"/>
      <c r="XY43" s="1757"/>
      <c r="XZ43" s="1757"/>
      <c r="YA43" s="1757"/>
      <c r="YB43" s="1757"/>
      <c r="YC43" s="1757"/>
      <c r="YD43" s="1757"/>
      <c r="YE43" s="1757"/>
      <c r="YF43" s="1757"/>
      <c r="YG43" s="1757"/>
      <c r="YH43" s="1757"/>
      <c r="YI43" s="1757"/>
      <c r="YJ43" s="1757"/>
      <c r="YK43" s="1757"/>
      <c r="YL43" s="1757"/>
      <c r="YM43" s="1757"/>
      <c r="YN43" s="1757"/>
      <c r="YO43" s="1757"/>
      <c r="YP43" s="1757"/>
      <c r="YQ43" s="1757"/>
      <c r="YR43" s="1757"/>
      <c r="YS43" s="1757"/>
      <c r="YT43" s="1757"/>
      <c r="YU43" s="1757"/>
      <c r="YV43" s="1757"/>
      <c r="YW43" s="1757"/>
      <c r="YX43" s="1757"/>
      <c r="YY43" s="1757"/>
      <c r="YZ43" s="1757"/>
      <c r="ZA43" s="1757"/>
      <c r="ZB43" s="1757"/>
      <c r="ZC43" s="1757"/>
      <c r="ZD43" s="1757"/>
      <c r="ZE43" s="1757"/>
      <c r="ZF43" s="1757"/>
      <c r="ZG43" s="1757"/>
      <c r="ZH43" s="1757"/>
      <c r="ZI43" s="1757"/>
      <c r="ZJ43" s="1757"/>
      <c r="ZK43" s="1757"/>
      <c r="ZL43" s="1757"/>
      <c r="ZM43" s="1757"/>
      <c r="ZN43" s="1757"/>
      <c r="ZO43" s="1757"/>
      <c r="ZP43" s="1757"/>
      <c r="ZQ43" s="1757"/>
      <c r="ZR43" s="1757"/>
      <c r="ZS43" s="1757"/>
      <c r="ZT43" s="1757"/>
      <c r="ZU43" s="1757"/>
      <c r="ZV43" s="1757"/>
      <c r="ZW43" s="1757"/>
      <c r="ZX43" s="1757"/>
      <c r="ZY43" s="1757"/>
      <c r="ZZ43" s="1757"/>
      <c r="AAA43" s="1757"/>
      <c r="AAB43" s="1757"/>
      <c r="AAC43" s="1757"/>
      <c r="AAD43" s="1757"/>
      <c r="AAE43" s="1757"/>
      <c r="AAF43" s="1757"/>
      <c r="AAG43" s="1757"/>
      <c r="AAH43" s="1757"/>
      <c r="AAI43" s="1757"/>
      <c r="AAJ43" s="1757"/>
      <c r="AAK43" s="1757"/>
      <c r="AAL43" s="1757"/>
      <c r="AAM43" s="1757"/>
      <c r="AAN43" s="1757"/>
      <c r="AAO43" s="1757"/>
      <c r="AAP43" s="1757"/>
      <c r="AAQ43" s="1757"/>
      <c r="AAR43" s="1757"/>
      <c r="AAS43" s="1757"/>
      <c r="AAT43" s="1757"/>
      <c r="AAU43" s="1757"/>
      <c r="AAV43" s="1757"/>
      <c r="AAW43" s="1757"/>
      <c r="AAX43" s="1757"/>
      <c r="AAY43" s="1757"/>
      <c r="AAZ43" s="1757"/>
      <c r="ABA43" s="1757"/>
      <c r="ABB43" s="1757"/>
      <c r="ABC43" s="1757"/>
      <c r="ABD43" s="1757"/>
      <c r="ABE43" s="1757"/>
      <c r="ABF43" s="1757"/>
      <c r="ABG43" s="1757"/>
      <c r="ABH43" s="1757"/>
      <c r="ABI43" s="1757"/>
      <c r="ABJ43" s="1757"/>
      <c r="ABK43" s="1757"/>
      <c r="ABL43" s="1757"/>
      <c r="ABM43" s="1757"/>
      <c r="ABN43" s="1757"/>
      <c r="ABO43" s="1757"/>
      <c r="ABP43" s="1757"/>
      <c r="ABQ43" s="1757"/>
      <c r="ABR43" s="1757"/>
      <c r="ABS43" s="1757"/>
      <c r="ABT43" s="1757"/>
      <c r="ABU43" s="1757"/>
      <c r="ABV43" s="1757"/>
      <c r="ABW43" s="1757"/>
      <c r="ABX43" s="1757"/>
      <c r="ABY43" s="1757"/>
      <c r="ABZ43" s="1757"/>
      <c r="ACA43" s="1757"/>
      <c r="ACB43" s="1757"/>
      <c r="ACC43" s="1757"/>
      <c r="ACD43" s="1757"/>
      <c r="ACE43" s="1757"/>
      <c r="ACF43" s="1757"/>
      <c r="ACG43" s="1757"/>
      <c r="ACH43" s="1757"/>
      <c r="ACI43" s="1757"/>
      <c r="ACJ43" s="1757"/>
      <c r="ACK43" s="1757"/>
      <c r="ACL43" s="1757"/>
      <c r="ACM43" s="1757"/>
      <c r="ACN43" s="1757"/>
      <c r="ACO43" s="1757"/>
      <c r="ACP43" s="1757"/>
      <c r="ACQ43" s="1757"/>
      <c r="ACR43" s="1757"/>
      <c r="ACS43" s="1757"/>
      <c r="ACT43" s="1757"/>
      <c r="ACU43" s="1757"/>
      <c r="ACV43" s="1757"/>
      <c r="ACW43" s="1757"/>
      <c r="ACX43" s="1757"/>
      <c r="ACY43" s="1757"/>
      <c r="ACZ43" s="1757"/>
      <c r="ADA43" s="1757"/>
      <c r="ADB43" s="1757"/>
      <c r="ADC43" s="1757"/>
      <c r="ADD43" s="1757"/>
      <c r="ADE43" s="1757"/>
      <c r="ADF43" s="1757"/>
      <c r="ADG43" s="1757"/>
      <c r="ADH43" s="1757"/>
      <c r="ADI43" s="1757"/>
      <c r="ADJ43" s="1757"/>
      <c r="ADK43" s="1757"/>
      <c r="ADL43" s="1757"/>
      <c r="ADM43" s="1757"/>
      <c r="ADN43" s="1757"/>
      <c r="ADO43" s="1757"/>
      <c r="ADP43" s="1757"/>
      <c r="ADQ43" s="1757"/>
      <c r="ADR43" s="1757"/>
      <c r="ADS43" s="1757"/>
      <c r="ADT43" s="1757"/>
      <c r="ADU43" s="1757"/>
      <c r="ADV43" s="1757"/>
      <c r="ADW43" s="1757"/>
      <c r="ADX43" s="1757"/>
      <c r="ADY43" s="1757"/>
      <c r="ADZ43" s="1757"/>
      <c r="AEA43" s="1757"/>
      <c r="AEB43" s="1757"/>
      <c r="AEC43" s="1757"/>
      <c r="AED43" s="1757"/>
      <c r="AEE43" s="1757"/>
      <c r="AEF43" s="1757"/>
      <c r="AEG43" s="1757"/>
      <c r="AEH43" s="1757"/>
      <c r="AEI43" s="1757"/>
      <c r="AEJ43" s="1757"/>
      <c r="AEK43" s="1757"/>
      <c r="AEL43" s="1757"/>
      <c r="AEM43" s="1757"/>
      <c r="AEN43" s="1757"/>
      <c r="AEO43" s="1757"/>
      <c r="AEP43" s="1757"/>
      <c r="AEQ43" s="1757"/>
      <c r="AER43" s="1757"/>
      <c r="AES43" s="1757"/>
      <c r="AET43" s="1757"/>
      <c r="AEU43" s="1757"/>
      <c r="AEV43" s="1757"/>
      <c r="AEW43" s="1757"/>
      <c r="AEX43" s="1757"/>
      <c r="AEY43" s="1757"/>
      <c r="AEZ43" s="1757"/>
      <c r="AFA43" s="1757"/>
      <c r="AFB43" s="1757"/>
      <c r="AFC43" s="1757"/>
      <c r="AFD43" s="1757"/>
      <c r="AFE43" s="1757"/>
      <c r="AFF43" s="1757"/>
      <c r="AFG43" s="1757"/>
      <c r="AFH43" s="1757"/>
      <c r="AFI43" s="1757"/>
      <c r="AFJ43" s="1757"/>
      <c r="AFK43" s="1757"/>
      <c r="AFL43" s="1757"/>
      <c r="AFM43" s="1757"/>
      <c r="AFN43" s="1757"/>
      <c r="AFO43" s="1757"/>
      <c r="AFP43" s="1757"/>
      <c r="AFQ43" s="1757"/>
      <c r="AFR43" s="1757"/>
      <c r="AFS43" s="1757"/>
      <c r="AFT43" s="1757"/>
      <c r="AFU43" s="1757"/>
      <c r="AFV43" s="1757"/>
      <c r="AFW43" s="1757"/>
      <c r="AFX43" s="1757"/>
      <c r="AFY43" s="1757"/>
      <c r="AFZ43" s="1757"/>
      <c r="AGA43" s="1757"/>
      <c r="AGB43" s="1757"/>
      <c r="AGC43" s="1757"/>
      <c r="AGD43" s="1757"/>
      <c r="AGE43" s="1757"/>
      <c r="AGF43" s="1757"/>
      <c r="AGG43" s="1757"/>
      <c r="AGH43" s="1757"/>
      <c r="AGI43" s="1757"/>
      <c r="AGJ43" s="1757"/>
      <c r="AGK43" s="1757"/>
      <c r="AGL43" s="1757"/>
      <c r="AGM43" s="1757"/>
      <c r="AGN43" s="1757"/>
      <c r="AGO43" s="1757"/>
      <c r="AGP43" s="1757"/>
      <c r="AGQ43" s="1757"/>
      <c r="AGR43" s="1757"/>
      <c r="AGS43" s="1757"/>
      <c r="AGT43" s="1757"/>
      <c r="AGU43" s="1757"/>
      <c r="AGV43" s="1757"/>
      <c r="AGW43" s="1757"/>
      <c r="AGX43" s="1757"/>
      <c r="AGY43" s="1757"/>
      <c r="AGZ43" s="1757"/>
      <c r="AHA43" s="1757"/>
      <c r="AHB43" s="1757"/>
      <c r="AHC43" s="1757"/>
      <c r="AHD43" s="1757"/>
      <c r="AHE43" s="1757"/>
      <c r="AHF43" s="1757"/>
      <c r="AHG43" s="1757"/>
      <c r="AHH43" s="1757"/>
      <c r="AHI43" s="1757"/>
      <c r="AHJ43" s="1757"/>
      <c r="AHK43" s="1757"/>
      <c r="AHL43" s="1757"/>
      <c r="AHM43" s="1757"/>
      <c r="AHN43" s="1757"/>
      <c r="AHO43" s="1757"/>
      <c r="AHP43" s="1757"/>
      <c r="AHQ43" s="1757"/>
      <c r="AHR43" s="1757"/>
      <c r="AHS43" s="1757"/>
      <c r="AHT43" s="1757"/>
      <c r="AHU43" s="1757"/>
      <c r="AHV43" s="1757"/>
      <c r="AHW43" s="1757"/>
      <c r="AHX43" s="1757"/>
      <c r="AHY43" s="1757"/>
      <c r="AHZ43" s="1757"/>
      <c r="AIA43" s="1757"/>
      <c r="AIB43" s="1757"/>
      <c r="AIC43" s="1757"/>
      <c r="AID43" s="1757"/>
      <c r="AIE43" s="1757"/>
      <c r="AIF43" s="1757"/>
      <c r="AIG43" s="1757"/>
      <c r="AIH43" s="1757"/>
      <c r="AII43" s="1757"/>
      <c r="AIJ43" s="1757"/>
      <c r="AIK43" s="1757"/>
      <c r="AIL43" s="1757"/>
      <c r="AIM43" s="1757"/>
      <c r="AIN43" s="1757"/>
      <c r="AIO43" s="1757"/>
      <c r="AIP43" s="1757"/>
      <c r="AIQ43" s="1757"/>
      <c r="AIR43" s="1757"/>
      <c r="AIS43" s="1757"/>
      <c r="AIT43" s="1757"/>
      <c r="AIU43" s="1757"/>
      <c r="AIV43" s="1757"/>
      <c r="AIW43" s="1757"/>
      <c r="AIX43" s="1757"/>
      <c r="AIY43" s="1757"/>
      <c r="AIZ43" s="1757"/>
      <c r="AJA43" s="1757"/>
      <c r="AJB43" s="1757"/>
      <c r="AJC43" s="1757"/>
      <c r="AJD43" s="1757"/>
      <c r="AJE43" s="1757"/>
      <c r="AJF43" s="1757"/>
      <c r="AJG43" s="1757"/>
      <c r="AJH43" s="1757"/>
      <c r="AJI43" s="1757"/>
      <c r="AJJ43" s="1757"/>
      <c r="AJK43" s="1757"/>
      <c r="AJL43" s="1757"/>
      <c r="AJM43" s="1757"/>
      <c r="AJN43" s="1757"/>
      <c r="AJO43" s="1757"/>
      <c r="AJP43" s="1757"/>
      <c r="AJQ43" s="1757"/>
      <c r="AJR43" s="1757"/>
      <c r="AJS43" s="1757"/>
      <c r="AJT43" s="1757"/>
      <c r="AJU43" s="1757"/>
      <c r="AJV43" s="1757"/>
      <c r="AJW43" s="1757"/>
      <c r="AJX43" s="1757"/>
      <c r="AJY43" s="1757"/>
      <c r="AJZ43" s="1757"/>
      <c r="AKA43" s="1757"/>
      <c r="AKB43" s="1757"/>
      <c r="AKC43" s="1757"/>
      <c r="AKD43" s="1757"/>
      <c r="AKE43" s="1757"/>
      <c r="AKF43" s="1757"/>
      <c r="AKG43" s="1757"/>
      <c r="AKH43" s="1757"/>
      <c r="AKI43" s="1757"/>
      <c r="AKJ43" s="1757"/>
      <c r="AKK43" s="1757"/>
      <c r="AKL43" s="1757"/>
      <c r="AKM43" s="1757"/>
      <c r="AKN43" s="1757"/>
      <c r="AKO43" s="1757"/>
      <c r="AKP43" s="1757"/>
      <c r="AKQ43" s="1757"/>
      <c r="AKR43" s="1757"/>
      <c r="AKS43" s="1757"/>
      <c r="AKT43" s="1757"/>
      <c r="AKU43" s="1757"/>
      <c r="AKV43" s="1757"/>
      <c r="AKW43" s="1757"/>
      <c r="AKX43" s="1757"/>
      <c r="AKY43" s="1757"/>
      <c r="AKZ43" s="1757"/>
      <c r="ALA43" s="1757"/>
      <c r="ALB43" s="1757"/>
      <c r="ALC43" s="1757"/>
      <c r="ALD43" s="1757"/>
      <c r="ALE43" s="1757"/>
      <c r="ALF43" s="1757"/>
      <c r="ALG43" s="1757"/>
      <c r="ALH43" s="1757"/>
      <c r="ALI43" s="1757"/>
      <c r="ALJ43" s="1757"/>
      <c r="ALK43" s="1757"/>
      <c r="ALL43" s="1757"/>
      <c r="ALM43" s="1757"/>
      <c r="ALN43" s="1757"/>
      <c r="ALO43" s="1757"/>
      <c r="ALP43" s="1757"/>
      <c r="ALQ43" s="1757"/>
      <c r="ALR43" s="1757"/>
      <c r="ALS43" s="1757"/>
      <c r="ALT43" s="1757"/>
      <c r="ALU43" s="1757"/>
      <c r="ALV43" s="1757"/>
      <c r="ALW43" s="1757"/>
      <c r="ALX43" s="1757"/>
      <c r="ALY43" s="1757"/>
      <c r="ALZ43" s="1757"/>
      <c r="AMA43" s="1757"/>
      <c r="AMB43" s="1757"/>
      <c r="AMC43" s="1757"/>
      <c r="AMD43" s="1757"/>
      <c r="AME43" s="1757"/>
      <c r="AMF43" s="1757"/>
      <c r="AMG43" s="1757"/>
      <c r="AMH43" s="1757"/>
      <c r="AMI43" s="1757"/>
      <c r="AMJ43" s="1757"/>
      <c r="AMK43" s="1757"/>
    </row>
    <row r="44" spans="1:1025" s="1409" customFormat="1" ht="30" customHeight="1">
      <c r="A44" s="1705" t="s">
        <v>3862</v>
      </c>
      <c r="B44" s="1705" t="s">
        <v>3863</v>
      </c>
      <c r="C44" s="1705" t="s">
        <v>647</v>
      </c>
      <c r="D44" s="1705" t="s">
        <v>4058</v>
      </c>
      <c r="E44" s="1705" t="s">
        <v>4059</v>
      </c>
      <c r="F44" s="1705" t="s">
        <v>4060</v>
      </c>
      <c r="G44" s="1705" t="s">
        <v>4061</v>
      </c>
      <c r="H44" s="1705"/>
      <c r="I44" s="1705"/>
      <c r="J44" s="1705"/>
      <c r="K44" s="1705"/>
      <c r="L44" s="1705"/>
      <c r="M44" s="1705"/>
      <c r="N44" s="1705"/>
      <c r="O44" s="1705"/>
      <c r="P44" s="1705" t="s">
        <v>4129</v>
      </c>
      <c r="Q44" s="1705" t="s">
        <v>4130</v>
      </c>
      <c r="R44" s="1739" t="s">
        <v>588</v>
      </c>
      <c r="S44" s="1705" t="s">
        <v>4131</v>
      </c>
      <c r="T44" s="1709" t="s">
        <v>4132</v>
      </c>
      <c r="U44" s="1705" t="s">
        <v>2504</v>
      </c>
      <c r="V44" s="1705" t="s">
        <v>3940</v>
      </c>
      <c r="W44" s="1705" t="s">
        <v>3941</v>
      </c>
      <c r="X44" s="1705" t="s">
        <v>3874</v>
      </c>
      <c r="Y44" s="1705" t="s">
        <v>3919</v>
      </c>
      <c r="Z44" s="1768" t="s">
        <v>4133</v>
      </c>
      <c r="AA44" s="1705" t="s">
        <v>1146</v>
      </c>
      <c r="AB44" s="1705" t="s">
        <v>4067</v>
      </c>
      <c r="AC44" s="1705" t="s">
        <v>4068</v>
      </c>
      <c r="AD44" s="1705" t="s">
        <v>3906</v>
      </c>
      <c r="AE44" s="1705" t="s">
        <v>138</v>
      </c>
      <c r="AF44" s="1705" t="s">
        <v>3881</v>
      </c>
      <c r="AG44" s="1705"/>
      <c r="AH44" s="1705"/>
      <c r="AI44" s="1705"/>
      <c r="AJ44" s="1705"/>
      <c r="AK44" s="1705"/>
      <c r="AL44" s="1705">
        <v>2</v>
      </c>
      <c r="AM44" s="1705"/>
      <c r="AN44" s="1705"/>
      <c r="AO44" s="1733">
        <v>84531000</v>
      </c>
      <c r="AP44" s="1705" t="s">
        <v>4246</v>
      </c>
      <c r="AQ44" s="1705"/>
      <c r="AR44" s="1705"/>
      <c r="AS44" s="1705"/>
      <c r="AT44" s="1705"/>
      <c r="AU44" s="1705"/>
      <c r="AV44" s="1705"/>
      <c r="AW44" s="1705"/>
      <c r="AX44" s="1705"/>
      <c r="AY44" s="1705"/>
      <c r="AZ44" s="1705"/>
      <c r="BA44" s="1705" t="s">
        <v>3882</v>
      </c>
      <c r="BB44" s="1714"/>
      <c r="BC44" s="1714"/>
      <c r="BD44" s="1714"/>
      <c r="BE44" s="1714"/>
      <c r="BF44" s="1714"/>
      <c r="BG44" s="1714"/>
      <c r="BH44" s="1714"/>
      <c r="BI44" s="1714"/>
      <c r="BJ44" s="1714"/>
      <c r="BK44" s="1714"/>
      <c r="BL44" s="1714"/>
      <c r="BM44" s="1714"/>
      <c r="BN44" s="1714"/>
      <c r="BO44" s="1714"/>
      <c r="BP44" s="1714"/>
      <c r="BQ44" s="1714"/>
      <c r="BR44" s="1714"/>
      <c r="BS44" s="1714"/>
      <c r="BT44" s="1714"/>
      <c r="BU44" s="1714"/>
      <c r="BV44" s="1714"/>
      <c r="BW44" s="1714"/>
      <c r="BX44" s="1714"/>
      <c r="BY44" s="1714"/>
      <c r="BZ44" s="1714"/>
      <c r="CA44" s="1714"/>
      <c r="CB44" s="1714"/>
      <c r="CC44" s="1714"/>
      <c r="CD44" s="1714"/>
      <c r="CE44" s="1714"/>
      <c r="CF44" s="1714"/>
      <c r="CG44" s="1714"/>
      <c r="CH44" s="1714"/>
      <c r="CI44" s="1714"/>
      <c r="CJ44" s="1714"/>
      <c r="CK44" s="1714"/>
      <c r="CL44" s="1714"/>
      <c r="CM44" s="1714"/>
      <c r="CN44" s="1714"/>
      <c r="CO44" s="1714"/>
      <c r="CP44" s="1714"/>
      <c r="CQ44" s="1714"/>
      <c r="CR44" s="1714"/>
      <c r="CS44" s="1714"/>
      <c r="CT44" s="1714"/>
      <c r="CU44" s="1714"/>
      <c r="CV44" s="1714"/>
      <c r="CW44" s="1714"/>
      <c r="CX44" s="1714"/>
      <c r="CY44" s="1714"/>
      <c r="CZ44" s="1714"/>
      <c r="DA44" s="1714"/>
      <c r="DB44" s="1714"/>
      <c r="DC44" s="1714"/>
      <c r="DD44" s="1714"/>
      <c r="DE44" s="1714"/>
      <c r="DF44" s="1714"/>
      <c r="DG44" s="1714"/>
      <c r="DH44" s="1714"/>
      <c r="DI44" s="1714"/>
      <c r="DJ44" s="1714"/>
      <c r="DK44" s="1714"/>
      <c r="DL44" s="1714"/>
      <c r="DM44" s="1714"/>
      <c r="DN44" s="1714"/>
      <c r="DO44" s="1714"/>
      <c r="DP44" s="1714"/>
      <c r="DQ44" s="1714"/>
      <c r="DR44" s="1714"/>
      <c r="DS44" s="1714"/>
      <c r="DT44" s="1714"/>
      <c r="DU44" s="1714"/>
      <c r="DV44" s="1714"/>
      <c r="DW44" s="1714"/>
      <c r="DX44" s="1714"/>
      <c r="DY44" s="1714"/>
      <c r="DZ44" s="1714"/>
      <c r="EA44" s="1714"/>
      <c r="EB44" s="1714"/>
      <c r="EC44" s="1714"/>
      <c r="ED44" s="1714"/>
      <c r="EE44" s="1714"/>
      <c r="EF44" s="1714"/>
      <c r="EG44" s="1714"/>
      <c r="EH44" s="1714"/>
      <c r="EI44" s="1714"/>
      <c r="EJ44" s="1714"/>
      <c r="EK44" s="1714"/>
      <c r="EL44" s="1714"/>
      <c r="EM44" s="1714"/>
      <c r="EN44" s="1714"/>
      <c r="EO44" s="1714"/>
      <c r="EP44" s="1714"/>
      <c r="EQ44" s="1714"/>
      <c r="ER44" s="1714"/>
      <c r="ES44" s="1714"/>
      <c r="ET44" s="1714"/>
      <c r="EU44" s="1714"/>
      <c r="EV44" s="1714"/>
      <c r="EW44" s="1714"/>
      <c r="EX44" s="1714"/>
      <c r="EY44" s="1714"/>
      <c r="EZ44" s="1714"/>
      <c r="FA44" s="1714"/>
      <c r="FB44" s="1714"/>
      <c r="FC44" s="1714"/>
      <c r="FD44" s="1714"/>
      <c r="FE44" s="1714"/>
      <c r="FF44" s="1714"/>
      <c r="FG44" s="1714"/>
      <c r="FH44" s="1714"/>
      <c r="FI44" s="1714"/>
      <c r="FJ44" s="1714"/>
      <c r="FK44" s="1714"/>
      <c r="FL44" s="1714"/>
      <c r="FM44" s="1714"/>
      <c r="FN44" s="1714"/>
      <c r="FO44" s="1714"/>
      <c r="FP44" s="1714"/>
      <c r="FQ44" s="1714"/>
      <c r="FR44" s="1714"/>
      <c r="FS44" s="1714"/>
      <c r="FT44" s="1714"/>
      <c r="FU44" s="1714"/>
      <c r="FV44" s="1714"/>
      <c r="FW44" s="1714"/>
      <c r="FX44" s="1714"/>
      <c r="FY44" s="1714"/>
      <c r="FZ44" s="1714"/>
      <c r="GA44" s="1714"/>
      <c r="GB44" s="1714"/>
      <c r="GC44" s="1714"/>
      <c r="GD44" s="1714"/>
      <c r="GE44" s="1714"/>
      <c r="GF44" s="1714"/>
      <c r="GG44" s="1714"/>
      <c r="GH44" s="1714"/>
      <c r="GI44" s="1714"/>
      <c r="GJ44" s="1714"/>
      <c r="GK44" s="1714"/>
      <c r="GL44" s="1714"/>
      <c r="GM44" s="1714"/>
      <c r="GN44" s="1714"/>
      <c r="GO44" s="1714"/>
      <c r="GP44" s="1714"/>
      <c r="GQ44" s="1714"/>
      <c r="GR44" s="1714"/>
      <c r="GS44" s="1714"/>
      <c r="GT44" s="1714"/>
      <c r="GU44" s="1714"/>
      <c r="GV44" s="1714"/>
      <c r="GW44" s="1714"/>
      <c r="GX44" s="1714"/>
      <c r="GY44" s="1714"/>
      <c r="GZ44" s="1714"/>
      <c r="HA44" s="1714"/>
      <c r="HB44" s="1714"/>
      <c r="HC44" s="1714"/>
      <c r="HD44" s="1714"/>
      <c r="HE44" s="1714"/>
      <c r="HF44" s="1714"/>
      <c r="HG44" s="1714"/>
      <c r="HH44" s="1714"/>
      <c r="HI44" s="1714"/>
      <c r="HJ44" s="1714"/>
      <c r="HK44" s="1714"/>
      <c r="HL44" s="1714"/>
      <c r="HM44" s="1714"/>
      <c r="HN44" s="1714"/>
      <c r="HO44" s="1714"/>
      <c r="HP44" s="1714"/>
      <c r="HQ44" s="1714"/>
      <c r="HR44" s="1714"/>
      <c r="HS44" s="1714"/>
      <c r="HT44" s="1714"/>
      <c r="HU44" s="1714"/>
      <c r="HV44" s="1714"/>
      <c r="HW44" s="1714"/>
      <c r="HX44" s="1714"/>
      <c r="HY44" s="1714"/>
      <c r="HZ44" s="1714"/>
      <c r="IA44" s="1714"/>
      <c r="IB44" s="1714"/>
      <c r="IC44" s="1714"/>
      <c r="ID44" s="1714"/>
      <c r="IE44" s="1714"/>
      <c r="IF44" s="1714"/>
      <c r="IG44" s="1714"/>
      <c r="IH44" s="1714"/>
      <c r="II44" s="1714"/>
      <c r="IJ44" s="1714"/>
      <c r="IK44" s="1714"/>
      <c r="IL44" s="1714"/>
      <c r="IM44" s="1714"/>
      <c r="IN44" s="1714"/>
      <c r="IO44" s="1714"/>
      <c r="IP44" s="1714"/>
      <c r="IQ44" s="1714"/>
      <c r="IR44" s="1714"/>
      <c r="IS44" s="1714"/>
      <c r="IT44" s="1714"/>
      <c r="IU44" s="1714"/>
      <c r="IV44" s="1714"/>
      <c r="IW44" s="1714"/>
      <c r="IX44" s="1714"/>
      <c r="IY44" s="1714"/>
      <c r="IZ44" s="1714"/>
      <c r="JA44" s="1714"/>
      <c r="JB44" s="1714"/>
      <c r="JC44" s="1714"/>
      <c r="JD44" s="1714"/>
      <c r="JE44" s="1714"/>
      <c r="JF44" s="1714"/>
      <c r="JG44" s="1714"/>
      <c r="JH44" s="1714"/>
      <c r="JI44" s="1714"/>
      <c r="JJ44" s="1714"/>
      <c r="JK44" s="1714"/>
      <c r="JL44" s="1714"/>
      <c r="JM44" s="1714"/>
      <c r="JN44" s="1714"/>
      <c r="JO44" s="1714"/>
      <c r="JP44" s="1714"/>
      <c r="JQ44" s="1714"/>
      <c r="JR44" s="1714"/>
      <c r="JS44" s="1714"/>
      <c r="JT44" s="1714"/>
      <c r="JU44" s="1714"/>
      <c r="JV44" s="1714"/>
      <c r="JW44" s="1714"/>
      <c r="JX44" s="1714"/>
      <c r="JY44" s="1714"/>
      <c r="JZ44" s="1714"/>
      <c r="KA44" s="1714"/>
      <c r="KB44" s="1714"/>
      <c r="KC44" s="1714"/>
      <c r="KD44" s="1714"/>
      <c r="KE44" s="1714"/>
      <c r="KF44" s="1714"/>
      <c r="KG44" s="1714"/>
      <c r="KH44" s="1714"/>
      <c r="KI44" s="1714"/>
      <c r="KJ44" s="1714"/>
      <c r="KK44" s="1714"/>
      <c r="KL44" s="1714"/>
      <c r="KM44" s="1714"/>
      <c r="KN44" s="1714"/>
      <c r="KO44" s="1714"/>
      <c r="KP44" s="1714"/>
      <c r="KQ44" s="1714"/>
      <c r="KR44" s="1714"/>
      <c r="KS44" s="1714"/>
      <c r="KT44" s="1714"/>
      <c r="KU44" s="1714"/>
      <c r="KV44" s="1714"/>
      <c r="KW44" s="1714"/>
      <c r="KX44" s="1714"/>
      <c r="KY44" s="1714"/>
      <c r="KZ44" s="1714"/>
      <c r="LA44" s="1714"/>
      <c r="LB44" s="1714"/>
      <c r="LC44" s="1714"/>
      <c r="LD44" s="1714"/>
      <c r="LE44" s="1714"/>
      <c r="LF44" s="1714"/>
      <c r="LG44" s="1714"/>
      <c r="LH44" s="1714"/>
      <c r="LI44" s="1714"/>
      <c r="LJ44" s="1714"/>
      <c r="LK44" s="1714"/>
      <c r="LL44" s="1714"/>
      <c r="LM44" s="1714"/>
      <c r="LN44" s="1714"/>
      <c r="LO44" s="1714"/>
      <c r="LP44" s="1714"/>
      <c r="LQ44" s="1714"/>
      <c r="LR44" s="1714"/>
      <c r="LS44" s="1714"/>
      <c r="LT44" s="1714"/>
      <c r="LU44" s="1714"/>
      <c r="LV44" s="1714"/>
      <c r="LW44" s="1714"/>
      <c r="LX44" s="1714"/>
      <c r="LY44" s="1714"/>
      <c r="LZ44" s="1714"/>
      <c r="MA44" s="1714"/>
      <c r="MB44" s="1714"/>
      <c r="MC44" s="1714"/>
      <c r="MD44" s="1714"/>
      <c r="ME44" s="1714"/>
      <c r="MF44" s="1714"/>
      <c r="MG44" s="1714"/>
      <c r="MH44" s="1714"/>
      <c r="MI44" s="1714"/>
      <c r="MJ44" s="1714"/>
      <c r="MK44" s="1714"/>
      <c r="ML44" s="1714"/>
      <c r="MM44" s="1714"/>
      <c r="MN44" s="1714"/>
      <c r="MO44" s="1714"/>
      <c r="MP44" s="1714"/>
      <c r="MQ44" s="1714"/>
      <c r="MR44" s="1714"/>
      <c r="MS44" s="1714"/>
      <c r="MT44" s="1714"/>
      <c r="MU44" s="1714"/>
      <c r="MV44" s="1714"/>
      <c r="MW44" s="1714"/>
      <c r="MX44" s="1714"/>
      <c r="MY44" s="1714"/>
      <c r="MZ44" s="1714"/>
      <c r="NA44" s="1714"/>
      <c r="NB44" s="1714"/>
      <c r="NC44" s="1714"/>
      <c r="ND44" s="1714"/>
      <c r="NE44" s="1714"/>
      <c r="NF44" s="1714"/>
      <c r="NG44" s="1714"/>
      <c r="NH44" s="1714"/>
      <c r="NI44" s="1714"/>
      <c r="NJ44" s="1714"/>
      <c r="NK44" s="1714"/>
      <c r="NL44" s="1714"/>
      <c r="NM44" s="1714"/>
      <c r="NN44" s="1714"/>
      <c r="NO44" s="1714"/>
      <c r="NP44" s="1714"/>
      <c r="NQ44" s="1714"/>
      <c r="NR44" s="1714"/>
      <c r="NS44" s="1714"/>
      <c r="NT44" s="1714"/>
      <c r="NU44" s="1714"/>
      <c r="NV44" s="1714"/>
      <c r="NW44" s="1714"/>
      <c r="NX44" s="1714"/>
      <c r="NY44" s="1714"/>
      <c r="NZ44" s="1714"/>
      <c r="OA44" s="1714"/>
      <c r="OB44" s="1714"/>
      <c r="OC44" s="1714"/>
      <c r="OD44" s="1714"/>
      <c r="OE44" s="1714"/>
      <c r="OF44" s="1714"/>
      <c r="OG44" s="1714"/>
      <c r="OH44" s="1714"/>
      <c r="OI44" s="1714"/>
      <c r="OJ44" s="1714"/>
      <c r="OK44" s="1714"/>
      <c r="OL44" s="1714"/>
      <c r="OM44" s="1714"/>
      <c r="ON44" s="1714"/>
      <c r="OO44" s="1714"/>
      <c r="OP44" s="1714"/>
      <c r="OQ44" s="1714"/>
      <c r="OR44" s="1714"/>
      <c r="OS44" s="1714"/>
      <c r="OT44" s="1714"/>
      <c r="OU44" s="1714"/>
      <c r="OV44" s="1714"/>
      <c r="OW44" s="1714"/>
      <c r="OX44" s="1714"/>
      <c r="OY44" s="1714"/>
      <c r="OZ44" s="1714"/>
      <c r="PA44" s="1714"/>
      <c r="PB44" s="1714"/>
      <c r="PC44" s="1714"/>
      <c r="PD44" s="1714"/>
      <c r="PE44" s="1714"/>
      <c r="PF44" s="1714"/>
      <c r="PG44" s="1714"/>
      <c r="PH44" s="1714"/>
      <c r="PI44" s="1714"/>
      <c r="PJ44" s="1714"/>
      <c r="PK44" s="1714"/>
      <c r="PL44" s="1714"/>
      <c r="PM44" s="1714"/>
      <c r="PN44" s="1714"/>
      <c r="PO44" s="1714"/>
      <c r="PP44" s="1714"/>
      <c r="PQ44" s="1714"/>
      <c r="PR44" s="1714"/>
      <c r="PS44" s="1714"/>
      <c r="PT44" s="1714"/>
      <c r="PU44" s="1714"/>
      <c r="PV44" s="1714"/>
      <c r="PW44" s="1714"/>
      <c r="PX44" s="1714"/>
      <c r="PY44" s="1714"/>
      <c r="PZ44" s="1714"/>
      <c r="QA44" s="1714"/>
      <c r="QB44" s="1714"/>
      <c r="QC44" s="1714"/>
      <c r="QD44" s="1714"/>
      <c r="QE44" s="1714"/>
      <c r="QF44" s="1714"/>
      <c r="QG44" s="1714"/>
      <c r="QH44" s="1714"/>
      <c r="QI44" s="1714"/>
      <c r="QJ44" s="1714"/>
      <c r="QK44" s="1714"/>
      <c r="QL44" s="1714"/>
      <c r="QM44" s="1714"/>
      <c r="QN44" s="1714"/>
      <c r="QO44" s="1714"/>
      <c r="QP44" s="1714"/>
      <c r="QQ44" s="1714"/>
      <c r="QR44" s="1714"/>
      <c r="QS44" s="1714"/>
      <c r="QT44" s="1714"/>
      <c r="QU44" s="1714"/>
      <c r="QV44" s="1714"/>
      <c r="QW44" s="1714"/>
      <c r="QX44" s="1714"/>
      <c r="QY44" s="1714"/>
      <c r="QZ44" s="1714"/>
      <c r="RA44" s="1714"/>
      <c r="RB44" s="1714"/>
      <c r="RC44" s="1714"/>
      <c r="RD44" s="1714"/>
      <c r="RE44" s="1714"/>
      <c r="RF44" s="1714"/>
      <c r="RG44" s="1714"/>
      <c r="RH44" s="1714"/>
      <c r="RI44" s="1714"/>
      <c r="RJ44" s="1714"/>
      <c r="RK44" s="1714"/>
      <c r="RL44" s="1714"/>
      <c r="RM44" s="1714"/>
      <c r="RN44" s="1714"/>
      <c r="RO44" s="1714"/>
      <c r="RP44" s="1714"/>
      <c r="RQ44" s="1714"/>
      <c r="RR44" s="1714"/>
      <c r="RS44" s="1714"/>
      <c r="RT44" s="1714"/>
      <c r="RU44" s="1714"/>
      <c r="RV44" s="1714"/>
      <c r="RW44" s="1714"/>
      <c r="RX44" s="1714"/>
      <c r="RY44" s="1714"/>
      <c r="RZ44" s="1714"/>
      <c r="SA44" s="1714"/>
      <c r="SB44" s="1714"/>
      <c r="SC44" s="1714"/>
      <c r="SD44" s="1714"/>
      <c r="SE44" s="1714"/>
      <c r="SF44" s="1714"/>
      <c r="SG44" s="1714"/>
      <c r="SH44" s="1714"/>
      <c r="SI44" s="1714"/>
      <c r="SJ44" s="1714"/>
      <c r="SK44" s="1714"/>
      <c r="SL44" s="1714"/>
      <c r="SM44" s="1714"/>
      <c r="SN44" s="1714"/>
      <c r="SO44" s="1714"/>
      <c r="SP44" s="1714"/>
      <c r="SQ44" s="1714"/>
      <c r="SR44" s="1714"/>
      <c r="SS44" s="1714"/>
      <c r="ST44" s="1714"/>
      <c r="SU44" s="1714"/>
      <c r="SV44" s="1714"/>
      <c r="SW44" s="1714"/>
      <c r="SX44" s="1714"/>
      <c r="SY44" s="1714"/>
      <c r="SZ44" s="1714"/>
      <c r="TA44" s="1714"/>
      <c r="TB44" s="1714"/>
      <c r="TC44" s="1714"/>
      <c r="TD44" s="1714"/>
      <c r="TE44" s="1714"/>
      <c r="TF44" s="1714"/>
      <c r="TG44" s="1714"/>
      <c r="TH44" s="1714"/>
      <c r="TI44" s="1714"/>
      <c r="TJ44" s="1714"/>
      <c r="TK44" s="1714"/>
      <c r="TL44" s="1714"/>
      <c r="TM44" s="1714"/>
      <c r="TN44" s="1714"/>
      <c r="TO44" s="1714"/>
      <c r="TP44" s="1714"/>
      <c r="TQ44" s="1714"/>
      <c r="TR44" s="1714"/>
      <c r="TS44" s="1714"/>
      <c r="TT44" s="1714"/>
      <c r="TU44" s="1714"/>
      <c r="TV44" s="1714"/>
      <c r="TW44" s="1714"/>
      <c r="TX44" s="1714"/>
      <c r="TY44" s="1714"/>
      <c r="TZ44" s="1714"/>
      <c r="UA44" s="1714"/>
      <c r="UB44" s="1714"/>
      <c r="UC44" s="1714"/>
      <c r="UD44" s="1714"/>
      <c r="UE44" s="1714"/>
      <c r="UF44" s="1714"/>
      <c r="UG44" s="1714"/>
      <c r="UH44" s="1714"/>
      <c r="UI44" s="1714"/>
      <c r="UJ44" s="1714"/>
      <c r="UK44" s="1714"/>
      <c r="UL44" s="1714"/>
      <c r="UM44" s="1714"/>
      <c r="UN44" s="1714"/>
      <c r="UO44" s="1714"/>
      <c r="UP44" s="1714"/>
      <c r="UQ44" s="1714"/>
      <c r="UR44" s="1714"/>
      <c r="US44" s="1714"/>
      <c r="UT44" s="1714"/>
      <c r="UU44" s="1714"/>
      <c r="UV44" s="1714"/>
      <c r="UW44" s="1714"/>
      <c r="UX44" s="1714"/>
      <c r="UY44" s="1714"/>
      <c r="UZ44" s="1714"/>
      <c r="VA44" s="1714"/>
      <c r="VB44" s="1714"/>
      <c r="VC44" s="1714"/>
      <c r="VD44" s="1714"/>
      <c r="VE44" s="1714"/>
      <c r="VF44" s="1714"/>
      <c r="VG44" s="1714"/>
      <c r="VH44" s="1714"/>
      <c r="VI44" s="1714"/>
      <c r="VJ44" s="1714"/>
      <c r="VK44" s="1714"/>
      <c r="VL44" s="1714"/>
      <c r="VM44" s="1714"/>
      <c r="VN44" s="1714"/>
      <c r="VO44" s="1714"/>
      <c r="VP44" s="1714"/>
      <c r="VQ44" s="1714"/>
      <c r="VR44" s="1714"/>
      <c r="VS44" s="1714"/>
      <c r="VT44" s="1714"/>
      <c r="VU44" s="1714"/>
      <c r="VV44" s="1714"/>
      <c r="VW44" s="1714"/>
      <c r="VX44" s="1714"/>
      <c r="VY44" s="1714"/>
      <c r="VZ44" s="1714"/>
      <c r="WA44" s="1714"/>
      <c r="WB44" s="1714"/>
      <c r="WC44" s="1714"/>
      <c r="WD44" s="1714"/>
      <c r="WE44" s="1714"/>
      <c r="WF44" s="1714"/>
      <c r="WG44" s="1714"/>
      <c r="WH44" s="1714"/>
      <c r="WI44" s="1714"/>
      <c r="WJ44" s="1714"/>
      <c r="WK44" s="1714"/>
      <c r="WL44" s="1714"/>
      <c r="WM44" s="1714"/>
      <c r="WN44" s="1714"/>
      <c r="WO44" s="1714"/>
      <c r="WP44" s="1714"/>
      <c r="WQ44" s="1714"/>
      <c r="WR44" s="1714"/>
      <c r="WS44" s="1714"/>
      <c r="WT44" s="1714"/>
      <c r="WU44" s="1714"/>
      <c r="WV44" s="1714"/>
      <c r="WW44" s="1714"/>
      <c r="WX44" s="1714"/>
      <c r="WY44" s="1714"/>
      <c r="WZ44" s="1714"/>
      <c r="XA44" s="1714"/>
      <c r="XB44" s="1714"/>
      <c r="XC44" s="1714"/>
      <c r="XD44" s="1714"/>
      <c r="XE44" s="1714"/>
      <c r="XF44" s="1714"/>
      <c r="XG44" s="1714"/>
      <c r="XH44" s="1714"/>
      <c r="XI44" s="1714"/>
      <c r="XJ44" s="1714"/>
      <c r="XK44" s="1714"/>
      <c r="XL44" s="1714"/>
      <c r="XM44" s="1714"/>
      <c r="XN44" s="1714"/>
      <c r="XO44" s="1714"/>
      <c r="XP44" s="1714"/>
      <c r="XQ44" s="1714"/>
      <c r="XR44" s="1714"/>
      <c r="XS44" s="1714"/>
      <c r="XT44" s="1714"/>
      <c r="XU44" s="1714"/>
      <c r="XV44" s="1714"/>
      <c r="XW44" s="1714"/>
      <c r="XX44" s="1714"/>
      <c r="XY44" s="1714"/>
      <c r="XZ44" s="1714"/>
      <c r="YA44" s="1714"/>
      <c r="YB44" s="1714"/>
      <c r="YC44" s="1714"/>
      <c r="YD44" s="1714"/>
      <c r="YE44" s="1714"/>
      <c r="YF44" s="1714"/>
      <c r="YG44" s="1714"/>
      <c r="YH44" s="1714"/>
      <c r="YI44" s="1714"/>
      <c r="YJ44" s="1714"/>
      <c r="YK44" s="1714"/>
      <c r="YL44" s="1714"/>
      <c r="YM44" s="1714"/>
      <c r="YN44" s="1714"/>
      <c r="YO44" s="1714"/>
      <c r="YP44" s="1714"/>
      <c r="YQ44" s="1714"/>
      <c r="YR44" s="1714"/>
      <c r="YS44" s="1714"/>
      <c r="YT44" s="1714"/>
      <c r="YU44" s="1714"/>
      <c r="YV44" s="1714"/>
      <c r="YW44" s="1714"/>
      <c r="YX44" s="1714"/>
      <c r="YY44" s="1714"/>
      <c r="YZ44" s="1714"/>
      <c r="ZA44" s="1714"/>
      <c r="ZB44" s="1714"/>
      <c r="ZC44" s="1714"/>
      <c r="ZD44" s="1714"/>
      <c r="ZE44" s="1714"/>
      <c r="ZF44" s="1714"/>
      <c r="ZG44" s="1714"/>
      <c r="ZH44" s="1714"/>
      <c r="ZI44" s="1714"/>
      <c r="ZJ44" s="1714"/>
      <c r="ZK44" s="1714"/>
      <c r="ZL44" s="1714"/>
      <c r="ZM44" s="1714"/>
      <c r="ZN44" s="1714"/>
      <c r="ZO44" s="1714"/>
      <c r="ZP44" s="1714"/>
      <c r="ZQ44" s="1714"/>
      <c r="ZR44" s="1714"/>
      <c r="ZS44" s="1714"/>
      <c r="ZT44" s="1714"/>
      <c r="ZU44" s="1714"/>
      <c r="ZV44" s="1714"/>
      <c r="ZW44" s="1714"/>
      <c r="ZX44" s="1714"/>
      <c r="ZY44" s="1714"/>
      <c r="ZZ44" s="1714"/>
      <c r="AAA44" s="1714"/>
      <c r="AAB44" s="1714"/>
      <c r="AAC44" s="1714"/>
      <c r="AAD44" s="1714"/>
      <c r="AAE44" s="1714"/>
      <c r="AAF44" s="1714"/>
      <c r="AAG44" s="1714"/>
      <c r="AAH44" s="1714"/>
      <c r="AAI44" s="1714"/>
      <c r="AAJ44" s="1714"/>
      <c r="AAK44" s="1714"/>
      <c r="AAL44" s="1714"/>
      <c r="AAM44" s="1714"/>
      <c r="AAN44" s="1714"/>
      <c r="AAO44" s="1714"/>
      <c r="AAP44" s="1714"/>
      <c r="AAQ44" s="1714"/>
      <c r="AAR44" s="1714"/>
      <c r="AAS44" s="1714"/>
      <c r="AAT44" s="1714"/>
      <c r="AAU44" s="1714"/>
      <c r="AAV44" s="1714"/>
      <c r="AAW44" s="1714"/>
      <c r="AAX44" s="1714"/>
      <c r="AAY44" s="1714"/>
      <c r="AAZ44" s="1714"/>
      <c r="ABA44" s="1714"/>
      <c r="ABB44" s="1714"/>
      <c r="ABC44" s="1714"/>
      <c r="ABD44" s="1714"/>
      <c r="ABE44" s="1714"/>
      <c r="ABF44" s="1714"/>
      <c r="ABG44" s="1714"/>
      <c r="ABH44" s="1714"/>
      <c r="ABI44" s="1714"/>
      <c r="ABJ44" s="1714"/>
      <c r="ABK44" s="1714"/>
      <c r="ABL44" s="1714"/>
      <c r="ABM44" s="1714"/>
      <c r="ABN44" s="1714"/>
      <c r="ABO44" s="1714"/>
      <c r="ABP44" s="1714"/>
      <c r="ABQ44" s="1714"/>
      <c r="ABR44" s="1714"/>
      <c r="ABS44" s="1714"/>
      <c r="ABT44" s="1714"/>
      <c r="ABU44" s="1714"/>
      <c r="ABV44" s="1714"/>
      <c r="ABW44" s="1714"/>
      <c r="ABX44" s="1714"/>
      <c r="ABY44" s="1714"/>
      <c r="ABZ44" s="1714"/>
      <c r="ACA44" s="1714"/>
      <c r="ACB44" s="1714"/>
      <c r="ACC44" s="1714"/>
      <c r="ACD44" s="1714"/>
      <c r="ACE44" s="1714"/>
      <c r="ACF44" s="1714"/>
      <c r="ACG44" s="1714"/>
      <c r="ACH44" s="1714"/>
      <c r="ACI44" s="1714"/>
      <c r="ACJ44" s="1714"/>
      <c r="ACK44" s="1714"/>
      <c r="ACL44" s="1714"/>
      <c r="ACM44" s="1714"/>
      <c r="ACN44" s="1714"/>
      <c r="ACO44" s="1714"/>
      <c r="ACP44" s="1714"/>
      <c r="ACQ44" s="1714"/>
      <c r="ACR44" s="1714"/>
      <c r="ACS44" s="1714"/>
      <c r="ACT44" s="1714"/>
      <c r="ACU44" s="1714"/>
      <c r="ACV44" s="1714"/>
      <c r="ACW44" s="1714"/>
      <c r="ACX44" s="1714"/>
      <c r="ACY44" s="1714"/>
      <c r="ACZ44" s="1714"/>
      <c r="ADA44" s="1714"/>
      <c r="ADB44" s="1714"/>
      <c r="ADC44" s="1714"/>
      <c r="ADD44" s="1714"/>
      <c r="ADE44" s="1714"/>
      <c r="ADF44" s="1714"/>
      <c r="ADG44" s="1714"/>
      <c r="ADH44" s="1714"/>
      <c r="ADI44" s="1714"/>
      <c r="ADJ44" s="1714"/>
      <c r="ADK44" s="1714"/>
      <c r="ADL44" s="1714"/>
      <c r="ADM44" s="1714"/>
      <c r="ADN44" s="1714"/>
      <c r="ADO44" s="1714"/>
      <c r="ADP44" s="1714"/>
      <c r="ADQ44" s="1714"/>
      <c r="ADR44" s="1714"/>
      <c r="ADS44" s="1714"/>
      <c r="ADT44" s="1714"/>
      <c r="ADU44" s="1714"/>
      <c r="ADV44" s="1714"/>
      <c r="ADW44" s="1714"/>
      <c r="ADX44" s="1714"/>
      <c r="ADY44" s="1714"/>
      <c r="ADZ44" s="1714"/>
      <c r="AEA44" s="1714"/>
      <c r="AEB44" s="1714"/>
      <c r="AEC44" s="1714"/>
      <c r="AED44" s="1714"/>
      <c r="AEE44" s="1714"/>
      <c r="AEF44" s="1714"/>
      <c r="AEG44" s="1714"/>
      <c r="AEH44" s="1714"/>
      <c r="AEI44" s="1714"/>
      <c r="AEJ44" s="1714"/>
      <c r="AEK44" s="1714"/>
      <c r="AEL44" s="1714"/>
      <c r="AEM44" s="1714"/>
      <c r="AEN44" s="1714"/>
      <c r="AEO44" s="1714"/>
      <c r="AEP44" s="1714"/>
      <c r="AEQ44" s="1714"/>
      <c r="AER44" s="1714"/>
      <c r="AES44" s="1714"/>
      <c r="AET44" s="1714"/>
      <c r="AEU44" s="1714"/>
      <c r="AEV44" s="1714"/>
      <c r="AEW44" s="1714"/>
      <c r="AEX44" s="1714"/>
      <c r="AEY44" s="1714"/>
      <c r="AEZ44" s="1714"/>
      <c r="AFA44" s="1714"/>
      <c r="AFB44" s="1714"/>
      <c r="AFC44" s="1714"/>
      <c r="AFD44" s="1714"/>
      <c r="AFE44" s="1714"/>
      <c r="AFF44" s="1714"/>
      <c r="AFG44" s="1714"/>
      <c r="AFH44" s="1714"/>
      <c r="AFI44" s="1714"/>
      <c r="AFJ44" s="1714"/>
      <c r="AFK44" s="1714"/>
      <c r="AFL44" s="1714"/>
      <c r="AFM44" s="1714"/>
      <c r="AFN44" s="1714"/>
      <c r="AFO44" s="1714"/>
      <c r="AFP44" s="1714"/>
      <c r="AFQ44" s="1714"/>
      <c r="AFR44" s="1714"/>
      <c r="AFS44" s="1714"/>
      <c r="AFT44" s="1714"/>
      <c r="AFU44" s="1714"/>
      <c r="AFV44" s="1714"/>
      <c r="AFW44" s="1714"/>
      <c r="AFX44" s="1714"/>
      <c r="AFY44" s="1714"/>
      <c r="AFZ44" s="1714"/>
      <c r="AGA44" s="1714"/>
      <c r="AGB44" s="1714"/>
      <c r="AGC44" s="1714"/>
      <c r="AGD44" s="1714"/>
      <c r="AGE44" s="1714"/>
      <c r="AGF44" s="1714"/>
      <c r="AGG44" s="1714"/>
      <c r="AGH44" s="1714"/>
      <c r="AGI44" s="1714"/>
      <c r="AGJ44" s="1714"/>
      <c r="AGK44" s="1714"/>
      <c r="AGL44" s="1714"/>
      <c r="AGM44" s="1714"/>
      <c r="AGN44" s="1714"/>
      <c r="AGO44" s="1714"/>
      <c r="AGP44" s="1714"/>
      <c r="AGQ44" s="1714"/>
      <c r="AGR44" s="1714"/>
      <c r="AGS44" s="1714"/>
      <c r="AGT44" s="1714"/>
      <c r="AGU44" s="1714"/>
      <c r="AGV44" s="1714"/>
      <c r="AGW44" s="1714"/>
      <c r="AGX44" s="1714"/>
      <c r="AGY44" s="1714"/>
      <c r="AGZ44" s="1714"/>
      <c r="AHA44" s="1714"/>
      <c r="AHB44" s="1714"/>
      <c r="AHC44" s="1714"/>
      <c r="AHD44" s="1714"/>
      <c r="AHE44" s="1714"/>
      <c r="AHF44" s="1714"/>
      <c r="AHG44" s="1714"/>
      <c r="AHH44" s="1714"/>
      <c r="AHI44" s="1714"/>
      <c r="AHJ44" s="1714"/>
      <c r="AHK44" s="1714"/>
      <c r="AHL44" s="1714"/>
      <c r="AHM44" s="1714"/>
      <c r="AHN44" s="1714"/>
      <c r="AHO44" s="1714"/>
      <c r="AHP44" s="1714"/>
      <c r="AHQ44" s="1714"/>
      <c r="AHR44" s="1714"/>
      <c r="AHS44" s="1714"/>
      <c r="AHT44" s="1714"/>
      <c r="AHU44" s="1714"/>
      <c r="AHV44" s="1714"/>
      <c r="AHW44" s="1714"/>
      <c r="AHX44" s="1714"/>
      <c r="AHY44" s="1714"/>
      <c r="AHZ44" s="1714"/>
      <c r="AIA44" s="1714"/>
      <c r="AIB44" s="1714"/>
      <c r="AIC44" s="1714"/>
      <c r="AID44" s="1714"/>
      <c r="AIE44" s="1714"/>
      <c r="AIF44" s="1714"/>
      <c r="AIG44" s="1714"/>
      <c r="AIH44" s="1714"/>
      <c r="AII44" s="1714"/>
      <c r="AIJ44" s="1714"/>
      <c r="AIK44" s="1714"/>
      <c r="AIL44" s="1714"/>
      <c r="AIM44" s="1714"/>
      <c r="AIN44" s="1714"/>
      <c r="AIO44" s="1714"/>
      <c r="AIP44" s="1714"/>
      <c r="AIQ44" s="1714"/>
      <c r="AIR44" s="1714"/>
      <c r="AIS44" s="1714"/>
      <c r="AIT44" s="1714"/>
      <c r="AIU44" s="1714"/>
      <c r="AIV44" s="1714"/>
      <c r="AIW44" s="1714"/>
      <c r="AIX44" s="1714"/>
      <c r="AIY44" s="1714"/>
      <c r="AIZ44" s="1714"/>
      <c r="AJA44" s="1714"/>
      <c r="AJB44" s="1714"/>
      <c r="AJC44" s="1714"/>
      <c r="AJD44" s="1714"/>
      <c r="AJE44" s="1714"/>
      <c r="AJF44" s="1714"/>
      <c r="AJG44" s="1714"/>
      <c r="AJH44" s="1714"/>
      <c r="AJI44" s="1714"/>
      <c r="AJJ44" s="1714"/>
      <c r="AJK44" s="1714"/>
      <c r="AJL44" s="1714"/>
      <c r="AJM44" s="1714"/>
      <c r="AJN44" s="1714"/>
      <c r="AJO44" s="1714"/>
      <c r="AJP44" s="1714"/>
      <c r="AJQ44" s="1714"/>
      <c r="AJR44" s="1714"/>
      <c r="AJS44" s="1714"/>
      <c r="AJT44" s="1714"/>
      <c r="AJU44" s="1714"/>
      <c r="AJV44" s="1714"/>
      <c r="AJW44" s="1714"/>
      <c r="AJX44" s="1714"/>
      <c r="AJY44" s="1714"/>
      <c r="AJZ44" s="1714"/>
      <c r="AKA44" s="1714"/>
      <c r="AKB44" s="1714"/>
      <c r="AKC44" s="1714"/>
      <c r="AKD44" s="1714"/>
      <c r="AKE44" s="1714"/>
      <c r="AKF44" s="1714"/>
      <c r="AKG44" s="1714"/>
      <c r="AKH44" s="1714"/>
      <c r="AKI44" s="1714"/>
      <c r="AKJ44" s="1714"/>
      <c r="AKK44" s="1714"/>
      <c r="AKL44" s="1714"/>
      <c r="AKM44" s="1714"/>
      <c r="AKN44" s="1714"/>
      <c r="AKO44" s="1714"/>
      <c r="AKP44" s="1714"/>
      <c r="AKQ44" s="1714"/>
      <c r="AKR44" s="1714"/>
      <c r="AKS44" s="1714"/>
      <c r="AKT44" s="1714"/>
      <c r="AKU44" s="1714"/>
      <c r="AKV44" s="1714"/>
      <c r="AKW44" s="1714"/>
      <c r="AKX44" s="1714"/>
      <c r="AKY44" s="1714"/>
      <c r="AKZ44" s="1714"/>
      <c r="ALA44" s="1714"/>
      <c r="ALB44" s="1714"/>
      <c r="ALC44" s="1714"/>
      <c r="ALD44" s="1714"/>
      <c r="ALE44" s="1714"/>
      <c r="ALF44" s="1714"/>
      <c r="ALG44" s="1714"/>
      <c r="ALH44" s="1714"/>
      <c r="ALI44" s="1714"/>
      <c r="ALJ44" s="1714"/>
      <c r="ALK44" s="1714"/>
      <c r="ALL44" s="1714"/>
      <c r="ALM44" s="1714"/>
      <c r="ALN44" s="1714"/>
      <c r="ALO44" s="1714"/>
      <c r="ALP44" s="1714"/>
      <c r="ALQ44" s="1714"/>
      <c r="ALR44" s="1714"/>
      <c r="ALS44" s="1714"/>
      <c r="ALT44" s="1714"/>
      <c r="ALU44" s="1714"/>
      <c r="ALV44" s="1714"/>
      <c r="ALW44" s="1714"/>
      <c r="ALX44" s="1714"/>
      <c r="ALY44" s="1714"/>
      <c r="ALZ44" s="1714"/>
      <c r="AMA44" s="1714"/>
      <c r="AMB44" s="1714"/>
      <c r="AMC44" s="1714"/>
      <c r="AMD44" s="1714"/>
      <c r="AME44" s="1714"/>
      <c r="AMF44" s="1714"/>
      <c r="AMG44" s="1714"/>
      <c r="AMH44" s="1714"/>
      <c r="AMI44" s="1714"/>
      <c r="AMJ44" s="1714"/>
      <c r="AMK44" s="1714"/>
    </row>
    <row r="45" spans="1:1025" s="1409" customFormat="1" ht="30" customHeight="1">
      <c r="A45" s="1705" t="s">
        <v>3862</v>
      </c>
      <c r="B45" s="1705" t="s">
        <v>3863</v>
      </c>
      <c r="C45" s="1705" t="s">
        <v>647</v>
      </c>
      <c r="D45" s="1705" t="s">
        <v>4058</v>
      </c>
      <c r="E45" s="1705" t="s">
        <v>4059</v>
      </c>
      <c r="F45" s="1705" t="s">
        <v>4060</v>
      </c>
      <c r="G45" s="1705" t="s">
        <v>4061</v>
      </c>
      <c r="H45" s="1705"/>
      <c r="I45" s="1705"/>
      <c r="J45" s="1705"/>
      <c r="K45" s="1705"/>
      <c r="L45" s="1705"/>
      <c r="M45" s="1705"/>
      <c r="N45" s="1705"/>
      <c r="O45" s="1705"/>
      <c r="P45" s="1705" t="s">
        <v>4134</v>
      </c>
      <c r="Q45" s="1705" t="s">
        <v>4135</v>
      </c>
      <c r="R45" s="1739" t="s">
        <v>560</v>
      </c>
      <c r="S45" s="1705" t="s">
        <v>4136</v>
      </c>
      <c r="T45" s="1709" t="s">
        <v>4137</v>
      </c>
      <c r="U45" s="1705" t="s">
        <v>2504</v>
      </c>
      <c r="V45" s="1705" t="s">
        <v>4078</v>
      </c>
      <c r="W45" s="1705" t="s">
        <v>3961</v>
      </c>
      <c r="X45" s="1705" t="s">
        <v>3874</v>
      </c>
      <c r="Y45" s="1705" t="s">
        <v>3995</v>
      </c>
      <c r="Z45" s="1768" t="s">
        <v>4138</v>
      </c>
      <c r="AA45" s="1705" t="s">
        <v>1146</v>
      </c>
      <c r="AB45" s="1705" t="s">
        <v>4067</v>
      </c>
      <c r="AC45" s="1705" t="s">
        <v>4068</v>
      </c>
      <c r="AD45" s="1705" t="s">
        <v>3906</v>
      </c>
      <c r="AE45" s="1705" t="s">
        <v>138</v>
      </c>
      <c r="AF45" s="1705" t="s">
        <v>3881</v>
      </c>
      <c r="AG45" s="1705"/>
      <c r="AH45" s="1705"/>
      <c r="AI45" s="1705"/>
      <c r="AJ45" s="1705"/>
      <c r="AK45" s="1705"/>
      <c r="AL45" s="1705">
        <v>0</v>
      </c>
      <c r="AM45" s="1705"/>
      <c r="AN45" s="1705"/>
      <c r="AO45" s="1733">
        <v>0</v>
      </c>
      <c r="AP45" s="1705" t="s">
        <v>4236</v>
      </c>
      <c r="AQ45" s="1705"/>
      <c r="AR45" s="1705"/>
      <c r="AS45" s="1705"/>
      <c r="AT45" s="1705"/>
      <c r="AU45" s="1705"/>
      <c r="AV45" s="1705"/>
      <c r="AW45" s="1705"/>
      <c r="AX45" s="1705"/>
      <c r="AY45" s="1705"/>
      <c r="AZ45" s="1705"/>
      <c r="BA45" s="1705" t="s">
        <v>3882</v>
      </c>
      <c r="BB45" s="1714"/>
      <c r="BC45" s="1714"/>
      <c r="BD45" s="1714"/>
      <c r="BE45" s="1714"/>
      <c r="BF45" s="1714"/>
      <c r="BG45" s="1714"/>
      <c r="BH45" s="1714"/>
      <c r="BI45" s="1714"/>
      <c r="BJ45" s="1714"/>
      <c r="BK45" s="1714"/>
      <c r="BL45" s="1714"/>
      <c r="BM45" s="1714"/>
      <c r="BN45" s="1714"/>
      <c r="BO45" s="1714"/>
      <c r="BP45" s="1714"/>
      <c r="BQ45" s="1714"/>
      <c r="BR45" s="1714"/>
      <c r="BS45" s="1714"/>
      <c r="BT45" s="1714"/>
      <c r="BU45" s="1714"/>
      <c r="BV45" s="1714"/>
      <c r="BW45" s="1714"/>
      <c r="BX45" s="1714"/>
      <c r="BY45" s="1714"/>
      <c r="BZ45" s="1714"/>
      <c r="CA45" s="1714"/>
      <c r="CB45" s="1714"/>
      <c r="CC45" s="1714"/>
      <c r="CD45" s="1714"/>
      <c r="CE45" s="1714"/>
      <c r="CF45" s="1714"/>
      <c r="CG45" s="1714"/>
      <c r="CH45" s="1714"/>
      <c r="CI45" s="1714"/>
      <c r="CJ45" s="1714"/>
      <c r="CK45" s="1714"/>
      <c r="CL45" s="1714"/>
      <c r="CM45" s="1714"/>
      <c r="CN45" s="1714"/>
      <c r="CO45" s="1714"/>
      <c r="CP45" s="1714"/>
      <c r="CQ45" s="1714"/>
      <c r="CR45" s="1714"/>
      <c r="CS45" s="1714"/>
      <c r="CT45" s="1714"/>
      <c r="CU45" s="1714"/>
      <c r="CV45" s="1714"/>
      <c r="CW45" s="1714"/>
      <c r="CX45" s="1714"/>
      <c r="CY45" s="1714"/>
      <c r="CZ45" s="1714"/>
      <c r="DA45" s="1714"/>
      <c r="DB45" s="1714"/>
      <c r="DC45" s="1714"/>
      <c r="DD45" s="1714"/>
      <c r="DE45" s="1714"/>
      <c r="DF45" s="1714"/>
      <c r="DG45" s="1714"/>
      <c r="DH45" s="1714"/>
      <c r="DI45" s="1714"/>
      <c r="DJ45" s="1714"/>
      <c r="DK45" s="1714"/>
      <c r="DL45" s="1714"/>
      <c r="DM45" s="1714"/>
      <c r="DN45" s="1714"/>
      <c r="DO45" s="1714"/>
      <c r="DP45" s="1714"/>
      <c r="DQ45" s="1714"/>
      <c r="DR45" s="1714"/>
      <c r="DS45" s="1714"/>
      <c r="DT45" s="1714"/>
      <c r="DU45" s="1714"/>
      <c r="DV45" s="1714"/>
      <c r="DW45" s="1714"/>
      <c r="DX45" s="1714"/>
      <c r="DY45" s="1714"/>
      <c r="DZ45" s="1714"/>
      <c r="EA45" s="1714"/>
      <c r="EB45" s="1714"/>
      <c r="EC45" s="1714"/>
      <c r="ED45" s="1714"/>
      <c r="EE45" s="1714"/>
      <c r="EF45" s="1714"/>
      <c r="EG45" s="1714"/>
      <c r="EH45" s="1714"/>
      <c r="EI45" s="1714"/>
      <c r="EJ45" s="1714"/>
      <c r="EK45" s="1714"/>
      <c r="EL45" s="1714"/>
      <c r="EM45" s="1714"/>
      <c r="EN45" s="1714"/>
      <c r="EO45" s="1714"/>
      <c r="EP45" s="1714"/>
      <c r="EQ45" s="1714"/>
      <c r="ER45" s="1714"/>
      <c r="ES45" s="1714"/>
      <c r="ET45" s="1714"/>
      <c r="EU45" s="1714"/>
      <c r="EV45" s="1714"/>
      <c r="EW45" s="1714"/>
      <c r="EX45" s="1714"/>
      <c r="EY45" s="1714"/>
      <c r="EZ45" s="1714"/>
      <c r="FA45" s="1714"/>
      <c r="FB45" s="1714"/>
      <c r="FC45" s="1714"/>
      <c r="FD45" s="1714"/>
      <c r="FE45" s="1714"/>
      <c r="FF45" s="1714"/>
      <c r="FG45" s="1714"/>
      <c r="FH45" s="1714"/>
      <c r="FI45" s="1714"/>
      <c r="FJ45" s="1714"/>
      <c r="FK45" s="1714"/>
      <c r="FL45" s="1714"/>
      <c r="FM45" s="1714"/>
      <c r="FN45" s="1714"/>
      <c r="FO45" s="1714"/>
      <c r="FP45" s="1714"/>
      <c r="FQ45" s="1714"/>
      <c r="FR45" s="1714"/>
      <c r="FS45" s="1714"/>
      <c r="FT45" s="1714"/>
      <c r="FU45" s="1714"/>
      <c r="FV45" s="1714"/>
      <c r="FW45" s="1714"/>
      <c r="FX45" s="1714"/>
      <c r="FY45" s="1714"/>
      <c r="FZ45" s="1714"/>
      <c r="GA45" s="1714"/>
      <c r="GB45" s="1714"/>
      <c r="GC45" s="1714"/>
      <c r="GD45" s="1714"/>
      <c r="GE45" s="1714"/>
      <c r="GF45" s="1714"/>
      <c r="GG45" s="1714"/>
      <c r="GH45" s="1714"/>
      <c r="GI45" s="1714"/>
      <c r="GJ45" s="1714"/>
      <c r="GK45" s="1714"/>
      <c r="GL45" s="1714"/>
      <c r="GM45" s="1714"/>
      <c r="GN45" s="1714"/>
      <c r="GO45" s="1714"/>
      <c r="GP45" s="1714"/>
      <c r="GQ45" s="1714"/>
      <c r="GR45" s="1714"/>
      <c r="GS45" s="1714"/>
      <c r="GT45" s="1714"/>
      <c r="GU45" s="1714"/>
      <c r="GV45" s="1714"/>
      <c r="GW45" s="1714"/>
      <c r="GX45" s="1714"/>
      <c r="GY45" s="1714"/>
      <c r="GZ45" s="1714"/>
      <c r="HA45" s="1714"/>
      <c r="HB45" s="1714"/>
      <c r="HC45" s="1714"/>
      <c r="HD45" s="1714"/>
      <c r="HE45" s="1714"/>
      <c r="HF45" s="1714"/>
      <c r="HG45" s="1714"/>
      <c r="HH45" s="1714"/>
      <c r="HI45" s="1714"/>
      <c r="HJ45" s="1714"/>
      <c r="HK45" s="1714"/>
      <c r="HL45" s="1714"/>
      <c r="HM45" s="1714"/>
      <c r="HN45" s="1714"/>
      <c r="HO45" s="1714"/>
      <c r="HP45" s="1714"/>
      <c r="HQ45" s="1714"/>
      <c r="HR45" s="1714"/>
      <c r="HS45" s="1714"/>
      <c r="HT45" s="1714"/>
      <c r="HU45" s="1714"/>
      <c r="HV45" s="1714"/>
      <c r="HW45" s="1714"/>
      <c r="HX45" s="1714"/>
      <c r="HY45" s="1714"/>
      <c r="HZ45" s="1714"/>
      <c r="IA45" s="1714"/>
      <c r="IB45" s="1714"/>
      <c r="IC45" s="1714"/>
      <c r="ID45" s="1714"/>
      <c r="IE45" s="1714"/>
      <c r="IF45" s="1714"/>
      <c r="IG45" s="1714"/>
      <c r="IH45" s="1714"/>
      <c r="II45" s="1714"/>
      <c r="IJ45" s="1714"/>
      <c r="IK45" s="1714"/>
      <c r="IL45" s="1714"/>
      <c r="IM45" s="1714"/>
      <c r="IN45" s="1714"/>
      <c r="IO45" s="1714"/>
      <c r="IP45" s="1714"/>
      <c r="IQ45" s="1714"/>
      <c r="IR45" s="1714"/>
      <c r="IS45" s="1714"/>
      <c r="IT45" s="1714"/>
      <c r="IU45" s="1714"/>
      <c r="IV45" s="1714"/>
      <c r="IW45" s="1714"/>
      <c r="IX45" s="1714"/>
      <c r="IY45" s="1714"/>
      <c r="IZ45" s="1714"/>
      <c r="JA45" s="1714"/>
      <c r="JB45" s="1714"/>
      <c r="JC45" s="1714"/>
      <c r="JD45" s="1714"/>
      <c r="JE45" s="1714"/>
      <c r="JF45" s="1714"/>
      <c r="JG45" s="1714"/>
      <c r="JH45" s="1714"/>
      <c r="JI45" s="1714"/>
      <c r="JJ45" s="1714"/>
      <c r="JK45" s="1714"/>
      <c r="JL45" s="1714"/>
      <c r="JM45" s="1714"/>
      <c r="JN45" s="1714"/>
      <c r="JO45" s="1714"/>
      <c r="JP45" s="1714"/>
      <c r="JQ45" s="1714"/>
      <c r="JR45" s="1714"/>
      <c r="JS45" s="1714"/>
      <c r="JT45" s="1714"/>
      <c r="JU45" s="1714"/>
      <c r="JV45" s="1714"/>
      <c r="JW45" s="1714"/>
      <c r="JX45" s="1714"/>
      <c r="JY45" s="1714"/>
      <c r="JZ45" s="1714"/>
      <c r="KA45" s="1714"/>
      <c r="KB45" s="1714"/>
      <c r="KC45" s="1714"/>
      <c r="KD45" s="1714"/>
      <c r="KE45" s="1714"/>
      <c r="KF45" s="1714"/>
      <c r="KG45" s="1714"/>
      <c r="KH45" s="1714"/>
      <c r="KI45" s="1714"/>
      <c r="KJ45" s="1714"/>
      <c r="KK45" s="1714"/>
      <c r="KL45" s="1714"/>
      <c r="KM45" s="1714"/>
      <c r="KN45" s="1714"/>
      <c r="KO45" s="1714"/>
      <c r="KP45" s="1714"/>
      <c r="KQ45" s="1714"/>
      <c r="KR45" s="1714"/>
      <c r="KS45" s="1714"/>
      <c r="KT45" s="1714"/>
      <c r="KU45" s="1714"/>
      <c r="KV45" s="1714"/>
      <c r="KW45" s="1714"/>
      <c r="KX45" s="1714"/>
      <c r="KY45" s="1714"/>
      <c r="KZ45" s="1714"/>
      <c r="LA45" s="1714"/>
      <c r="LB45" s="1714"/>
      <c r="LC45" s="1714"/>
      <c r="LD45" s="1714"/>
      <c r="LE45" s="1714"/>
      <c r="LF45" s="1714"/>
      <c r="LG45" s="1714"/>
      <c r="LH45" s="1714"/>
      <c r="LI45" s="1714"/>
      <c r="LJ45" s="1714"/>
      <c r="LK45" s="1714"/>
      <c r="LL45" s="1714"/>
      <c r="LM45" s="1714"/>
      <c r="LN45" s="1714"/>
      <c r="LO45" s="1714"/>
      <c r="LP45" s="1714"/>
      <c r="LQ45" s="1714"/>
      <c r="LR45" s="1714"/>
      <c r="LS45" s="1714"/>
      <c r="LT45" s="1714"/>
      <c r="LU45" s="1714"/>
      <c r="LV45" s="1714"/>
      <c r="LW45" s="1714"/>
      <c r="LX45" s="1714"/>
      <c r="LY45" s="1714"/>
      <c r="LZ45" s="1714"/>
      <c r="MA45" s="1714"/>
      <c r="MB45" s="1714"/>
      <c r="MC45" s="1714"/>
      <c r="MD45" s="1714"/>
      <c r="ME45" s="1714"/>
      <c r="MF45" s="1714"/>
      <c r="MG45" s="1714"/>
      <c r="MH45" s="1714"/>
      <c r="MI45" s="1714"/>
      <c r="MJ45" s="1714"/>
      <c r="MK45" s="1714"/>
      <c r="ML45" s="1714"/>
      <c r="MM45" s="1714"/>
      <c r="MN45" s="1714"/>
      <c r="MO45" s="1714"/>
      <c r="MP45" s="1714"/>
      <c r="MQ45" s="1714"/>
      <c r="MR45" s="1714"/>
      <c r="MS45" s="1714"/>
      <c r="MT45" s="1714"/>
      <c r="MU45" s="1714"/>
      <c r="MV45" s="1714"/>
      <c r="MW45" s="1714"/>
      <c r="MX45" s="1714"/>
      <c r="MY45" s="1714"/>
      <c r="MZ45" s="1714"/>
      <c r="NA45" s="1714"/>
      <c r="NB45" s="1714"/>
      <c r="NC45" s="1714"/>
      <c r="ND45" s="1714"/>
      <c r="NE45" s="1714"/>
      <c r="NF45" s="1714"/>
      <c r="NG45" s="1714"/>
      <c r="NH45" s="1714"/>
      <c r="NI45" s="1714"/>
      <c r="NJ45" s="1714"/>
      <c r="NK45" s="1714"/>
      <c r="NL45" s="1714"/>
      <c r="NM45" s="1714"/>
      <c r="NN45" s="1714"/>
      <c r="NO45" s="1714"/>
      <c r="NP45" s="1714"/>
      <c r="NQ45" s="1714"/>
      <c r="NR45" s="1714"/>
      <c r="NS45" s="1714"/>
      <c r="NT45" s="1714"/>
      <c r="NU45" s="1714"/>
      <c r="NV45" s="1714"/>
      <c r="NW45" s="1714"/>
      <c r="NX45" s="1714"/>
      <c r="NY45" s="1714"/>
      <c r="NZ45" s="1714"/>
      <c r="OA45" s="1714"/>
      <c r="OB45" s="1714"/>
      <c r="OC45" s="1714"/>
      <c r="OD45" s="1714"/>
      <c r="OE45" s="1714"/>
      <c r="OF45" s="1714"/>
      <c r="OG45" s="1714"/>
      <c r="OH45" s="1714"/>
      <c r="OI45" s="1714"/>
      <c r="OJ45" s="1714"/>
      <c r="OK45" s="1714"/>
      <c r="OL45" s="1714"/>
      <c r="OM45" s="1714"/>
      <c r="ON45" s="1714"/>
      <c r="OO45" s="1714"/>
      <c r="OP45" s="1714"/>
      <c r="OQ45" s="1714"/>
      <c r="OR45" s="1714"/>
      <c r="OS45" s="1714"/>
      <c r="OT45" s="1714"/>
      <c r="OU45" s="1714"/>
      <c r="OV45" s="1714"/>
      <c r="OW45" s="1714"/>
      <c r="OX45" s="1714"/>
      <c r="OY45" s="1714"/>
      <c r="OZ45" s="1714"/>
      <c r="PA45" s="1714"/>
      <c r="PB45" s="1714"/>
      <c r="PC45" s="1714"/>
      <c r="PD45" s="1714"/>
      <c r="PE45" s="1714"/>
      <c r="PF45" s="1714"/>
      <c r="PG45" s="1714"/>
      <c r="PH45" s="1714"/>
      <c r="PI45" s="1714"/>
      <c r="PJ45" s="1714"/>
      <c r="PK45" s="1714"/>
      <c r="PL45" s="1714"/>
      <c r="PM45" s="1714"/>
      <c r="PN45" s="1714"/>
      <c r="PO45" s="1714"/>
      <c r="PP45" s="1714"/>
      <c r="PQ45" s="1714"/>
      <c r="PR45" s="1714"/>
      <c r="PS45" s="1714"/>
      <c r="PT45" s="1714"/>
      <c r="PU45" s="1714"/>
      <c r="PV45" s="1714"/>
      <c r="PW45" s="1714"/>
      <c r="PX45" s="1714"/>
      <c r="PY45" s="1714"/>
      <c r="PZ45" s="1714"/>
      <c r="QA45" s="1714"/>
      <c r="QB45" s="1714"/>
      <c r="QC45" s="1714"/>
      <c r="QD45" s="1714"/>
      <c r="QE45" s="1714"/>
      <c r="QF45" s="1714"/>
      <c r="QG45" s="1714"/>
      <c r="QH45" s="1714"/>
      <c r="QI45" s="1714"/>
      <c r="QJ45" s="1714"/>
      <c r="QK45" s="1714"/>
      <c r="QL45" s="1714"/>
      <c r="QM45" s="1714"/>
      <c r="QN45" s="1714"/>
      <c r="QO45" s="1714"/>
      <c r="QP45" s="1714"/>
      <c r="QQ45" s="1714"/>
      <c r="QR45" s="1714"/>
      <c r="QS45" s="1714"/>
      <c r="QT45" s="1714"/>
      <c r="QU45" s="1714"/>
      <c r="QV45" s="1714"/>
      <c r="QW45" s="1714"/>
      <c r="QX45" s="1714"/>
      <c r="QY45" s="1714"/>
      <c r="QZ45" s="1714"/>
      <c r="RA45" s="1714"/>
      <c r="RB45" s="1714"/>
      <c r="RC45" s="1714"/>
      <c r="RD45" s="1714"/>
      <c r="RE45" s="1714"/>
      <c r="RF45" s="1714"/>
      <c r="RG45" s="1714"/>
      <c r="RH45" s="1714"/>
      <c r="RI45" s="1714"/>
      <c r="RJ45" s="1714"/>
      <c r="RK45" s="1714"/>
      <c r="RL45" s="1714"/>
      <c r="RM45" s="1714"/>
      <c r="RN45" s="1714"/>
      <c r="RO45" s="1714"/>
      <c r="RP45" s="1714"/>
      <c r="RQ45" s="1714"/>
      <c r="RR45" s="1714"/>
      <c r="RS45" s="1714"/>
      <c r="RT45" s="1714"/>
      <c r="RU45" s="1714"/>
      <c r="RV45" s="1714"/>
      <c r="RW45" s="1714"/>
      <c r="RX45" s="1714"/>
      <c r="RY45" s="1714"/>
      <c r="RZ45" s="1714"/>
      <c r="SA45" s="1714"/>
      <c r="SB45" s="1714"/>
      <c r="SC45" s="1714"/>
      <c r="SD45" s="1714"/>
      <c r="SE45" s="1714"/>
      <c r="SF45" s="1714"/>
      <c r="SG45" s="1714"/>
      <c r="SH45" s="1714"/>
      <c r="SI45" s="1714"/>
      <c r="SJ45" s="1714"/>
      <c r="SK45" s="1714"/>
      <c r="SL45" s="1714"/>
      <c r="SM45" s="1714"/>
      <c r="SN45" s="1714"/>
      <c r="SO45" s="1714"/>
      <c r="SP45" s="1714"/>
      <c r="SQ45" s="1714"/>
      <c r="SR45" s="1714"/>
      <c r="SS45" s="1714"/>
      <c r="ST45" s="1714"/>
      <c r="SU45" s="1714"/>
      <c r="SV45" s="1714"/>
      <c r="SW45" s="1714"/>
      <c r="SX45" s="1714"/>
      <c r="SY45" s="1714"/>
      <c r="SZ45" s="1714"/>
      <c r="TA45" s="1714"/>
      <c r="TB45" s="1714"/>
      <c r="TC45" s="1714"/>
      <c r="TD45" s="1714"/>
      <c r="TE45" s="1714"/>
      <c r="TF45" s="1714"/>
      <c r="TG45" s="1714"/>
      <c r="TH45" s="1714"/>
      <c r="TI45" s="1714"/>
      <c r="TJ45" s="1714"/>
      <c r="TK45" s="1714"/>
      <c r="TL45" s="1714"/>
      <c r="TM45" s="1714"/>
      <c r="TN45" s="1714"/>
      <c r="TO45" s="1714"/>
      <c r="TP45" s="1714"/>
      <c r="TQ45" s="1714"/>
      <c r="TR45" s="1714"/>
      <c r="TS45" s="1714"/>
      <c r="TT45" s="1714"/>
      <c r="TU45" s="1714"/>
      <c r="TV45" s="1714"/>
      <c r="TW45" s="1714"/>
      <c r="TX45" s="1714"/>
      <c r="TY45" s="1714"/>
      <c r="TZ45" s="1714"/>
      <c r="UA45" s="1714"/>
      <c r="UB45" s="1714"/>
      <c r="UC45" s="1714"/>
      <c r="UD45" s="1714"/>
      <c r="UE45" s="1714"/>
      <c r="UF45" s="1714"/>
      <c r="UG45" s="1714"/>
      <c r="UH45" s="1714"/>
      <c r="UI45" s="1714"/>
      <c r="UJ45" s="1714"/>
      <c r="UK45" s="1714"/>
      <c r="UL45" s="1714"/>
      <c r="UM45" s="1714"/>
      <c r="UN45" s="1714"/>
      <c r="UO45" s="1714"/>
      <c r="UP45" s="1714"/>
      <c r="UQ45" s="1714"/>
      <c r="UR45" s="1714"/>
      <c r="US45" s="1714"/>
      <c r="UT45" s="1714"/>
      <c r="UU45" s="1714"/>
      <c r="UV45" s="1714"/>
      <c r="UW45" s="1714"/>
      <c r="UX45" s="1714"/>
      <c r="UY45" s="1714"/>
      <c r="UZ45" s="1714"/>
      <c r="VA45" s="1714"/>
      <c r="VB45" s="1714"/>
      <c r="VC45" s="1714"/>
      <c r="VD45" s="1714"/>
      <c r="VE45" s="1714"/>
      <c r="VF45" s="1714"/>
      <c r="VG45" s="1714"/>
      <c r="VH45" s="1714"/>
      <c r="VI45" s="1714"/>
      <c r="VJ45" s="1714"/>
      <c r="VK45" s="1714"/>
      <c r="VL45" s="1714"/>
      <c r="VM45" s="1714"/>
      <c r="VN45" s="1714"/>
      <c r="VO45" s="1714"/>
      <c r="VP45" s="1714"/>
      <c r="VQ45" s="1714"/>
      <c r="VR45" s="1714"/>
      <c r="VS45" s="1714"/>
      <c r="VT45" s="1714"/>
      <c r="VU45" s="1714"/>
      <c r="VV45" s="1714"/>
      <c r="VW45" s="1714"/>
      <c r="VX45" s="1714"/>
      <c r="VY45" s="1714"/>
      <c r="VZ45" s="1714"/>
      <c r="WA45" s="1714"/>
      <c r="WB45" s="1714"/>
      <c r="WC45" s="1714"/>
      <c r="WD45" s="1714"/>
      <c r="WE45" s="1714"/>
      <c r="WF45" s="1714"/>
      <c r="WG45" s="1714"/>
      <c r="WH45" s="1714"/>
      <c r="WI45" s="1714"/>
      <c r="WJ45" s="1714"/>
      <c r="WK45" s="1714"/>
      <c r="WL45" s="1714"/>
      <c r="WM45" s="1714"/>
      <c r="WN45" s="1714"/>
      <c r="WO45" s="1714"/>
      <c r="WP45" s="1714"/>
      <c r="WQ45" s="1714"/>
      <c r="WR45" s="1714"/>
      <c r="WS45" s="1714"/>
      <c r="WT45" s="1714"/>
      <c r="WU45" s="1714"/>
      <c r="WV45" s="1714"/>
      <c r="WW45" s="1714"/>
      <c r="WX45" s="1714"/>
      <c r="WY45" s="1714"/>
      <c r="WZ45" s="1714"/>
      <c r="XA45" s="1714"/>
      <c r="XB45" s="1714"/>
      <c r="XC45" s="1714"/>
      <c r="XD45" s="1714"/>
      <c r="XE45" s="1714"/>
      <c r="XF45" s="1714"/>
      <c r="XG45" s="1714"/>
      <c r="XH45" s="1714"/>
      <c r="XI45" s="1714"/>
      <c r="XJ45" s="1714"/>
      <c r="XK45" s="1714"/>
      <c r="XL45" s="1714"/>
      <c r="XM45" s="1714"/>
      <c r="XN45" s="1714"/>
      <c r="XO45" s="1714"/>
      <c r="XP45" s="1714"/>
      <c r="XQ45" s="1714"/>
      <c r="XR45" s="1714"/>
      <c r="XS45" s="1714"/>
      <c r="XT45" s="1714"/>
      <c r="XU45" s="1714"/>
      <c r="XV45" s="1714"/>
      <c r="XW45" s="1714"/>
      <c r="XX45" s="1714"/>
      <c r="XY45" s="1714"/>
      <c r="XZ45" s="1714"/>
      <c r="YA45" s="1714"/>
      <c r="YB45" s="1714"/>
      <c r="YC45" s="1714"/>
      <c r="YD45" s="1714"/>
      <c r="YE45" s="1714"/>
      <c r="YF45" s="1714"/>
      <c r="YG45" s="1714"/>
      <c r="YH45" s="1714"/>
      <c r="YI45" s="1714"/>
      <c r="YJ45" s="1714"/>
      <c r="YK45" s="1714"/>
      <c r="YL45" s="1714"/>
      <c r="YM45" s="1714"/>
      <c r="YN45" s="1714"/>
      <c r="YO45" s="1714"/>
      <c r="YP45" s="1714"/>
      <c r="YQ45" s="1714"/>
      <c r="YR45" s="1714"/>
      <c r="YS45" s="1714"/>
      <c r="YT45" s="1714"/>
      <c r="YU45" s="1714"/>
      <c r="YV45" s="1714"/>
      <c r="YW45" s="1714"/>
      <c r="YX45" s="1714"/>
      <c r="YY45" s="1714"/>
      <c r="YZ45" s="1714"/>
      <c r="ZA45" s="1714"/>
      <c r="ZB45" s="1714"/>
      <c r="ZC45" s="1714"/>
      <c r="ZD45" s="1714"/>
      <c r="ZE45" s="1714"/>
      <c r="ZF45" s="1714"/>
      <c r="ZG45" s="1714"/>
      <c r="ZH45" s="1714"/>
      <c r="ZI45" s="1714"/>
      <c r="ZJ45" s="1714"/>
      <c r="ZK45" s="1714"/>
      <c r="ZL45" s="1714"/>
      <c r="ZM45" s="1714"/>
      <c r="ZN45" s="1714"/>
      <c r="ZO45" s="1714"/>
      <c r="ZP45" s="1714"/>
      <c r="ZQ45" s="1714"/>
      <c r="ZR45" s="1714"/>
      <c r="ZS45" s="1714"/>
      <c r="ZT45" s="1714"/>
      <c r="ZU45" s="1714"/>
      <c r="ZV45" s="1714"/>
      <c r="ZW45" s="1714"/>
      <c r="ZX45" s="1714"/>
      <c r="ZY45" s="1714"/>
      <c r="ZZ45" s="1714"/>
      <c r="AAA45" s="1714"/>
      <c r="AAB45" s="1714"/>
      <c r="AAC45" s="1714"/>
      <c r="AAD45" s="1714"/>
      <c r="AAE45" s="1714"/>
      <c r="AAF45" s="1714"/>
      <c r="AAG45" s="1714"/>
      <c r="AAH45" s="1714"/>
      <c r="AAI45" s="1714"/>
      <c r="AAJ45" s="1714"/>
      <c r="AAK45" s="1714"/>
      <c r="AAL45" s="1714"/>
      <c r="AAM45" s="1714"/>
      <c r="AAN45" s="1714"/>
      <c r="AAO45" s="1714"/>
      <c r="AAP45" s="1714"/>
      <c r="AAQ45" s="1714"/>
      <c r="AAR45" s="1714"/>
      <c r="AAS45" s="1714"/>
      <c r="AAT45" s="1714"/>
      <c r="AAU45" s="1714"/>
      <c r="AAV45" s="1714"/>
      <c r="AAW45" s="1714"/>
      <c r="AAX45" s="1714"/>
      <c r="AAY45" s="1714"/>
      <c r="AAZ45" s="1714"/>
      <c r="ABA45" s="1714"/>
      <c r="ABB45" s="1714"/>
      <c r="ABC45" s="1714"/>
      <c r="ABD45" s="1714"/>
      <c r="ABE45" s="1714"/>
      <c r="ABF45" s="1714"/>
      <c r="ABG45" s="1714"/>
      <c r="ABH45" s="1714"/>
      <c r="ABI45" s="1714"/>
      <c r="ABJ45" s="1714"/>
      <c r="ABK45" s="1714"/>
      <c r="ABL45" s="1714"/>
      <c r="ABM45" s="1714"/>
      <c r="ABN45" s="1714"/>
      <c r="ABO45" s="1714"/>
      <c r="ABP45" s="1714"/>
      <c r="ABQ45" s="1714"/>
      <c r="ABR45" s="1714"/>
      <c r="ABS45" s="1714"/>
      <c r="ABT45" s="1714"/>
      <c r="ABU45" s="1714"/>
      <c r="ABV45" s="1714"/>
      <c r="ABW45" s="1714"/>
      <c r="ABX45" s="1714"/>
      <c r="ABY45" s="1714"/>
      <c r="ABZ45" s="1714"/>
      <c r="ACA45" s="1714"/>
      <c r="ACB45" s="1714"/>
      <c r="ACC45" s="1714"/>
      <c r="ACD45" s="1714"/>
      <c r="ACE45" s="1714"/>
      <c r="ACF45" s="1714"/>
      <c r="ACG45" s="1714"/>
      <c r="ACH45" s="1714"/>
      <c r="ACI45" s="1714"/>
      <c r="ACJ45" s="1714"/>
      <c r="ACK45" s="1714"/>
      <c r="ACL45" s="1714"/>
      <c r="ACM45" s="1714"/>
      <c r="ACN45" s="1714"/>
      <c r="ACO45" s="1714"/>
      <c r="ACP45" s="1714"/>
      <c r="ACQ45" s="1714"/>
      <c r="ACR45" s="1714"/>
      <c r="ACS45" s="1714"/>
      <c r="ACT45" s="1714"/>
      <c r="ACU45" s="1714"/>
      <c r="ACV45" s="1714"/>
      <c r="ACW45" s="1714"/>
      <c r="ACX45" s="1714"/>
      <c r="ACY45" s="1714"/>
      <c r="ACZ45" s="1714"/>
      <c r="ADA45" s="1714"/>
      <c r="ADB45" s="1714"/>
      <c r="ADC45" s="1714"/>
      <c r="ADD45" s="1714"/>
      <c r="ADE45" s="1714"/>
      <c r="ADF45" s="1714"/>
      <c r="ADG45" s="1714"/>
      <c r="ADH45" s="1714"/>
      <c r="ADI45" s="1714"/>
      <c r="ADJ45" s="1714"/>
      <c r="ADK45" s="1714"/>
      <c r="ADL45" s="1714"/>
      <c r="ADM45" s="1714"/>
      <c r="ADN45" s="1714"/>
      <c r="ADO45" s="1714"/>
      <c r="ADP45" s="1714"/>
      <c r="ADQ45" s="1714"/>
      <c r="ADR45" s="1714"/>
      <c r="ADS45" s="1714"/>
      <c r="ADT45" s="1714"/>
      <c r="ADU45" s="1714"/>
      <c r="ADV45" s="1714"/>
      <c r="ADW45" s="1714"/>
      <c r="ADX45" s="1714"/>
      <c r="ADY45" s="1714"/>
      <c r="ADZ45" s="1714"/>
      <c r="AEA45" s="1714"/>
      <c r="AEB45" s="1714"/>
      <c r="AEC45" s="1714"/>
      <c r="AED45" s="1714"/>
      <c r="AEE45" s="1714"/>
      <c r="AEF45" s="1714"/>
      <c r="AEG45" s="1714"/>
      <c r="AEH45" s="1714"/>
      <c r="AEI45" s="1714"/>
      <c r="AEJ45" s="1714"/>
      <c r="AEK45" s="1714"/>
      <c r="AEL45" s="1714"/>
      <c r="AEM45" s="1714"/>
      <c r="AEN45" s="1714"/>
      <c r="AEO45" s="1714"/>
      <c r="AEP45" s="1714"/>
      <c r="AEQ45" s="1714"/>
      <c r="AER45" s="1714"/>
      <c r="AES45" s="1714"/>
      <c r="AET45" s="1714"/>
      <c r="AEU45" s="1714"/>
      <c r="AEV45" s="1714"/>
      <c r="AEW45" s="1714"/>
      <c r="AEX45" s="1714"/>
      <c r="AEY45" s="1714"/>
      <c r="AEZ45" s="1714"/>
      <c r="AFA45" s="1714"/>
      <c r="AFB45" s="1714"/>
      <c r="AFC45" s="1714"/>
      <c r="AFD45" s="1714"/>
      <c r="AFE45" s="1714"/>
      <c r="AFF45" s="1714"/>
      <c r="AFG45" s="1714"/>
      <c r="AFH45" s="1714"/>
      <c r="AFI45" s="1714"/>
      <c r="AFJ45" s="1714"/>
      <c r="AFK45" s="1714"/>
      <c r="AFL45" s="1714"/>
      <c r="AFM45" s="1714"/>
      <c r="AFN45" s="1714"/>
      <c r="AFO45" s="1714"/>
      <c r="AFP45" s="1714"/>
      <c r="AFQ45" s="1714"/>
      <c r="AFR45" s="1714"/>
      <c r="AFS45" s="1714"/>
      <c r="AFT45" s="1714"/>
      <c r="AFU45" s="1714"/>
      <c r="AFV45" s="1714"/>
      <c r="AFW45" s="1714"/>
      <c r="AFX45" s="1714"/>
      <c r="AFY45" s="1714"/>
      <c r="AFZ45" s="1714"/>
      <c r="AGA45" s="1714"/>
      <c r="AGB45" s="1714"/>
      <c r="AGC45" s="1714"/>
      <c r="AGD45" s="1714"/>
      <c r="AGE45" s="1714"/>
      <c r="AGF45" s="1714"/>
      <c r="AGG45" s="1714"/>
      <c r="AGH45" s="1714"/>
      <c r="AGI45" s="1714"/>
      <c r="AGJ45" s="1714"/>
      <c r="AGK45" s="1714"/>
      <c r="AGL45" s="1714"/>
      <c r="AGM45" s="1714"/>
      <c r="AGN45" s="1714"/>
      <c r="AGO45" s="1714"/>
      <c r="AGP45" s="1714"/>
      <c r="AGQ45" s="1714"/>
      <c r="AGR45" s="1714"/>
      <c r="AGS45" s="1714"/>
      <c r="AGT45" s="1714"/>
      <c r="AGU45" s="1714"/>
      <c r="AGV45" s="1714"/>
      <c r="AGW45" s="1714"/>
      <c r="AGX45" s="1714"/>
      <c r="AGY45" s="1714"/>
      <c r="AGZ45" s="1714"/>
      <c r="AHA45" s="1714"/>
      <c r="AHB45" s="1714"/>
      <c r="AHC45" s="1714"/>
      <c r="AHD45" s="1714"/>
      <c r="AHE45" s="1714"/>
      <c r="AHF45" s="1714"/>
      <c r="AHG45" s="1714"/>
      <c r="AHH45" s="1714"/>
      <c r="AHI45" s="1714"/>
      <c r="AHJ45" s="1714"/>
      <c r="AHK45" s="1714"/>
      <c r="AHL45" s="1714"/>
      <c r="AHM45" s="1714"/>
      <c r="AHN45" s="1714"/>
      <c r="AHO45" s="1714"/>
      <c r="AHP45" s="1714"/>
      <c r="AHQ45" s="1714"/>
      <c r="AHR45" s="1714"/>
      <c r="AHS45" s="1714"/>
      <c r="AHT45" s="1714"/>
      <c r="AHU45" s="1714"/>
      <c r="AHV45" s="1714"/>
      <c r="AHW45" s="1714"/>
      <c r="AHX45" s="1714"/>
      <c r="AHY45" s="1714"/>
      <c r="AHZ45" s="1714"/>
      <c r="AIA45" s="1714"/>
      <c r="AIB45" s="1714"/>
      <c r="AIC45" s="1714"/>
      <c r="AID45" s="1714"/>
      <c r="AIE45" s="1714"/>
      <c r="AIF45" s="1714"/>
      <c r="AIG45" s="1714"/>
      <c r="AIH45" s="1714"/>
      <c r="AII45" s="1714"/>
      <c r="AIJ45" s="1714"/>
      <c r="AIK45" s="1714"/>
      <c r="AIL45" s="1714"/>
      <c r="AIM45" s="1714"/>
      <c r="AIN45" s="1714"/>
      <c r="AIO45" s="1714"/>
      <c r="AIP45" s="1714"/>
      <c r="AIQ45" s="1714"/>
      <c r="AIR45" s="1714"/>
      <c r="AIS45" s="1714"/>
      <c r="AIT45" s="1714"/>
      <c r="AIU45" s="1714"/>
      <c r="AIV45" s="1714"/>
      <c r="AIW45" s="1714"/>
      <c r="AIX45" s="1714"/>
      <c r="AIY45" s="1714"/>
      <c r="AIZ45" s="1714"/>
      <c r="AJA45" s="1714"/>
      <c r="AJB45" s="1714"/>
      <c r="AJC45" s="1714"/>
      <c r="AJD45" s="1714"/>
      <c r="AJE45" s="1714"/>
      <c r="AJF45" s="1714"/>
      <c r="AJG45" s="1714"/>
      <c r="AJH45" s="1714"/>
      <c r="AJI45" s="1714"/>
      <c r="AJJ45" s="1714"/>
      <c r="AJK45" s="1714"/>
      <c r="AJL45" s="1714"/>
      <c r="AJM45" s="1714"/>
      <c r="AJN45" s="1714"/>
      <c r="AJO45" s="1714"/>
      <c r="AJP45" s="1714"/>
      <c r="AJQ45" s="1714"/>
      <c r="AJR45" s="1714"/>
      <c r="AJS45" s="1714"/>
      <c r="AJT45" s="1714"/>
      <c r="AJU45" s="1714"/>
      <c r="AJV45" s="1714"/>
      <c r="AJW45" s="1714"/>
      <c r="AJX45" s="1714"/>
      <c r="AJY45" s="1714"/>
      <c r="AJZ45" s="1714"/>
      <c r="AKA45" s="1714"/>
      <c r="AKB45" s="1714"/>
      <c r="AKC45" s="1714"/>
      <c r="AKD45" s="1714"/>
      <c r="AKE45" s="1714"/>
      <c r="AKF45" s="1714"/>
      <c r="AKG45" s="1714"/>
      <c r="AKH45" s="1714"/>
      <c r="AKI45" s="1714"/>
      <c r="AKJ45" s="1714"/>
      <c r="AKK45" s="1714"/>
      <c r="AKL45" s="1714"/>
      <c r="AKM45" s="1714"/>
      <c r="AKN45" s="1714"/>
      <c r="AKO45" s="1714"/>
      <c r="AKP45" s="1714"/>
      <c r="AKQ45" s="1714"/>
      <c r="AKR45" s="1714"/>
      <c r="AKS45" s="1714"/>
      <c r="AKT45" s="1714"/>
      <c r="AKU45" s="1714"/>
      <c r="AKV45" s="1714"/>
      <c r="AKW45" s="1714"/>
      <c r="AKX45" s="1714"/>
      <c r="AKY45" s="1714"/>
      <c r="AKZ45" s="1714"/>
      <c r="ALA45" s="1714"/>
      <c r="ALB45" s="1714"/>
      <c r="ALC45" s="1714"/>
      <c r="ALD45" s="1714"/>
      <c r="ALE45" s="1714"/>
      <c r="ALF45" s="1714"/>
      <c r="ALG45" s="1714"/>
      <c r="ALH45" s="1714"/>
      <c r="ALI45" s="1714"/>
      <c r="ALJ45" s="1714"/>
      <c r="ALK45" s="1714"/>
      <c r="ALL45" s="1714"/>
      <c r="ALM45" s="1714"/>
      <c r="ALN45" s="1714"/>
      <c r="ALO45" s="1714"/>
      <c r="ALP45" s="1714"/>
      <c r="ALQ45" s="1714"/>
      <c r="ALR45" s="1714"/>
      <c r="ALS45" s="1714"/>
      <c r="ALT45" s="1714"/>
      <c r="ALU45" s="1714"/>
      <c r="ALV45" s="1714"/>
      <c r="ALW45" s="1714"/>
      <c r="ALX45" s="1714"/>
      <c r="ALY45" s="1714"/>
      <c r="ALZ45" s="1714"/>
      <c r="AMA45" s="1714"/>
      <c r="AMB45" s="1714"/>
      <c r="AMC45" s="1714"/>
      <c r="AMD45" s="1714"/>
      <c r="AME45" s="1714"/>
      <c r="AMF45" s="1714"/>
      <c r="AMG45" s="1714"/>
      <c r="AMH45" s="1714"/>
      <c r="AMI45" s="1714"/>
      <c r="AMJ45" s="1714"/>
      <c r="AMK45" s="1714"/>
    </row>
    <row r="46" spans="1:1025" s="1409" customFormat="1" ht="30" customHeight="1">
      <c r="A46" s="1705" t="s">
        <v>3862</v>
      </c>
      <c r="B46" s="1705" t="s">
        <v>3863</v>
      </c>
      <c r="C46" s="1705" t="s">
        <v>647</v>
      </c>
      <c r="D46" s="1705" t="s">
        <v>4058</v>
      </c>
      <c r="E46" s="1705" t="s">
        <v>4059</v>
      </c>
      <c r="F46" s="1705" t="s">
        <v>4060</v>
      </c>
      <c r="G46" s="1705" t="s">
        <v>4061</v>
      </c>
      <c r="H46" s="1705"/>
      <c r="I46" s="1705"/>
      <c r="J46" s="1705"/>
      <c r="K46" s="1705"/>
      <c r="L46" s="1705"/>
      <c r="M46" s="1705"/>
      <c r="N46" s="1705"/>
      <c r="O46" s="1705"/>
      <c r="P46" s="1705" t="s">
        <v>4139</v>
      </c>
      <c r="Q46" s="1705" t="s">
        <v>3975</v>
      </c>
      <c r="R46" s="1739" t="s">
        <v>575</v>
      </c>
      <c r="S46" s="1705" t="s">
        <v>571</v>
      </c>
      <c r="T46" s="1709" t="s">
        <v>4140</v>
      </c>
      <c r="U46" s="1705" t="s">
        <v>2504</v>
      </c>
      <c r="V46" s="1705" t="s">
        <v>3912</v>
      </c>
      <c r="W46" s="1705" t="s">
        <v>4141</v>
      </c>
      <c r="X46" s="1705" t="s">
        <v>3874</v>
      </c>
      <c r="Y46" s="1705" t="s">
        <v>3914</v>
      </c>
      <c r="Z46" s="1768" t="s">
        <v>3967</v>
      </c>
      <c r="AA46" s="1705" t="s">
        <v>1146</v>
      </c>
      <c r="AB46" s="1705" t="s">
        <v>4067</v>
      </c>
      <c r="AC46" s="1705" t="s">
        <v>4068</v>
      </c>
      <c r="AD46" s="1705" t="s">
        <v>3906</v>
      </c>
      <c r="AE46" s="1705" t="s">
        <v>138</v>
      </c>
      <c r="AF46" s="1705" t="s">
        <v>3881</v>
      </c>
      <c r="AG46" s="1705"/>
      <c r="AH46" s="1705"/>
      <c r="AI46" s="1705"/>
      <c r="AJ46" s="1705"/>
      <c r="AK46" s="1705"/>
      <c r="AL46" s="1705">
        <v>0</v>
      </c>
      <c r="AM46" s="1705"/>
      <c r="AN46" s="1705"/>
      <c r="AO46" s="1733">
        <v>0</v>
      </c>
      <c r="AP46" s="1705" t="s">
        <v>4247</v>
      </c>
      <c r="AQ46" s="1705"/>
      <c r="AR46" s="1705"/>
      <c r="AS46" s="1705"/>
      <c r="AT46" s="1705"/>
      <c r="AU46" s="1705"/>
      <c r="AV46" s="1705"/>
      <c r="AW46" s="1705"/>
      <c r="AX46" s="1705"/>
      <c r="AY46" s="1705"/>
      <c r="AZ46" s="1705"/>
      <c r="BA46" s="1705" t="s">
        <v>3882</v>
      </c>
      <c r="BB46" s="1714"/>
      <c r="BC46" s="1714"/>
      <c r="BD46" s="1714"/>
      <c r="BE46" s="1714"/>
      <c r="BF46" s="1714"/>
      <c r="BG46" s="1714"/>
      <c r="BH46" s="1714"/>
      <c r="BI46" s="1714"/>
      <c r="BJ46" s="1714"/>
      <c r="BK46" s="1714"/>
      <c r="BL46" s="1714"/>
      <c r="BM46" s="1714"/>
      <c r="BN46" s="1714"/>
      <c r="BO46" s="1714"/>
      <c r="BP46" s="1714"/>
      <c r="BQ46" s="1714"/>
      <c r="BR46" s="1714"/>
      <c r="BS46" s="1714"/>
      <c r="BT46" s="1714"/>
      <c r="BU46" s="1714"/>
      <c r="BV46" s="1714"/>
      <c r="BW46" s="1714"/>
      <c r="BX46" s="1714"/>
      <c r="BY46" s="1714"/>
      <c r="BZ46" s="1714"/>
      <c r="CA46" s="1714"/>
      <c r="CB46" s="1714"/>
      <c r="CC46" s="1714"/>
      <c r="CD46" s="1714"/>
      <c r="CE46" s="1714"/>
      <c r="CF46" s="1714"/>
      <c r="CG46" s="1714"/>
      <c r="CH46" s="1714"/>
      <c r="CI46" s="1714"/>
      <c r="CJ46" s="1714"/>
      <c r="CK46" s="1714"/>
      <c r="CL46" s="1714"/>
      <c r="CM46" s="1714"/>
      <c r="CN46" s="1714"/>
      <c r="CO46" s="1714"/>
      <c r="CP46" s="1714"/>
      <c r="CQ46" s="1714"/>
      <c r="CR46" s="1714"/>
      <c r="CS46" s="1714"/>
      <c r="CT46" s="1714"/>
      <c r="CU46" s="1714"/>
      <c r="CV46" s="1714"/>
      <c r="CW46" s="1714"/>
      <c r="CX46" s="1714"/>
      <c r="CY46" s="1714"/>
      <c r="CZ46" s="1714"/>
      <c r="DA46" s="1714"/>
      <c r="DB46" s="1714"/>
      <c r="DC46" s="1714"/>
      <c r="DD46" s="1714"/>
      <c r="DE46" s="1714"/>
      <c r="DF46" s="1714"/>
      <c r="DG46" s="1714"/>
      <c r="DH46" s="1714"/>
      <c r="DI46" s="1714"/>
      <c r="DJ46" s="1714"/>
      <c r="DK46" s="1714"/>
      <c r="DL46" s="1714"/>
      <c r="DM46" s="1714"/>
      <c r="DN46" s="1714"/>
      <c r="DO46" s="1714"/>
      <c r="DP46" s="1714"/>
      <c r="DQ46" s="1714"/>
      <c r="DR46" s="1714"/>
      <c r="DS46" s="1714"/>
      <c r="DT46" s="1714"/>
      <c r="DU46" s="1714"/>
      <c r="DV46" s="1714"/>
      <c r="DW46" s="1714"/>
      <c r="DX46" s="1714"/>
      <c r="DY46" s="1714"/>
      <c r="DZ46" s="1714"/>
      <c r="EA46" s="1714"/>
      <c r="EB46" s="1714"/>
      <c r="EC46" s="1714"/>
      <c r="ED46" s="1714"/>
      <c r="EE46" s="1714"/>
      <c r="EF46" s="1714"/>
      <c r="EG46" s="1714"/>
      <c r="EH46" s="1714"/>
      <c r="EI46" s="1714"/>
      <c r="EJ46" s="1714"/>
      <c r="EK46" s="1714"/>
      <c r="EL46" s="1714"/>
      <c r="EM46" s="1714"/>
      <c r="EN46" s="1714"/>
      <c r="EO46" s="1714"/>
      <c r="EP46" s="1714"/>
      <c r="EQ46" s="1714"/>
      <c r="ER46" s="1714"/>
      <c r="ES46" s="1714"/>
      <c r="ET46" s="1714"/>
      <c r="EU46" s="1714"/>
      <c r="EV46" s="1714"/>
      <c r="EW46" s="1714"/>
      <c r="EX46" s="1714"/>
      <c r="EY46" s="1714"/>
      <c r="EZ46" s="1714"/>
      <c r="FA46" s="1714"/>
      <c r="FB46" s="1714"/>
      <c r="FC46" s="1714"/>
      <c r="FD46" s="1714"/>
      <c r="FE46" s="1714"/>
      <c r="FF46" s="1714"/>
      <c r="FG46" s="1714"/>
      <c r="FH46" s="1714"/>
      <c r="FI46" s="1714"/>
      <c r="FJ46" s="1714"/>
      <c r="FK46" s="1714"/>
      <c r="FL46" s="1714"/>
      <c r="FM46" s="1714"/>
      <c r="FN46" s="1714"/>
      <c r="FO46" s="1714"/>
      <c r="FP46" s="1714"/>
      <c r="FQ46" s="1714"/>
      <c r="FR46" s="1714"/>
      <c r="FS46" s="1714"/>
      <c r="FT46" s="1714"/>
      <c r="FU46" s="1714"/>
      <c r="FV46" s="1714"/>
      <c r="FW46" s="1714"/>
      <c r="FX46" s="1714"/>
      <c r="FY46" s="1714"/>
      <c r="FZ46" s="1714"/>
      <c r="GA46" s="1714"/>
      <c r="GB46" s="1714"/>
      <c r="GC46" s="1714"/>
      <c r="GD46" s="1714"/>
      <c r="GE46" s="1714"/>
      <c r="GF46" s="1714"/>
      <c r="GG46" s="1714"/>
      <c r="GH46" s="1714"/>
      <c r="GI46" s="1714"/>
      <c r="GJ46" s="1714"/>
      <c r="GK46" s="1714"/>
      <c r="GL46" s="1714"/>
      <c r="GM46" s="1714"/>
      <c r="GN46" s="1714"/>
      <c r="GO46" s="1714"/>
      <c r="GP46" s="1714"/>
      <c r="GQ46" s="1714"/>
      <c r="GR46" s="1714"/>
      <c r="GS46" s="1714"/>
      <c r="GT46" s="1714"/>
      <c r="GU46" s="1714"/>
      <c r="GV46" s="1714"/>
      <c r="GW46" s="1714"/>
      <c r="GX46" s="1714"/>
      <c r="GY46" s="1714"/>
      <c r="GZ46" s="1714"/>
      <c r="HA46" s="1714"/>
      <c r="HB46" s="1714"/>
      <c r="HC46" s="1714"/>
      <c r="HD46" s="1714"/>
      <c r="HE46" s="1714"/>
      <c r="HF46" s="1714"/>
      <c r="HG46" s="1714"/>
      <c r="HH46" s="1714"/>
      <c r="HI46" s="1714"/>
      <c r="HJ46" s="1714"/>
      <c r="HK46" s="1714"/>
      <c r="HL46" s="1714"/>
      <c r="HM46" s="1714"/>
      <c r="HN46" s="1714"/>
      <c r="HO46" s="1714"/>
      <c r="HP46" s="1714"/>
      <c r="HQ46" s="1714"/>
      <c r="HR46" s="1714"/>
      <c r="HS46" s="1714"/>
      <c r="HT46" s="1714"/>
      <c r="HU46" s="1714"/>
      <c r="HV46" s="1714"/>
      <c r="HW46" s="1714"/>
      <c r="HX46" s="1714"/>
      <c r="HY46" s="1714"/>
      <c r="HZ46" s="1714"/>
      <c r="IA46" s="1714"/>
      <c r="IB46" s="1714"/>
      <c r="IC46" s="1714"/>
      <c r="ID46" s="1714"/>
      <c r="IE46" s="1714"/>
      <c r="IF46" s="1714"/>
      <c r="IG46" s="1714"/>
      <c r="IH46" s="1714"/>
      <c r="II46" s="1714"/>
      <c r="IJ46" s="1714"/>
      <c r="IK46" s="1714"/>
      <c r="IL46" s="1714"/>
      <c r="IM46" s="1714"/>
      <c r="IN46" s="1714"/>
      <c r="IO46" s="1714"/>
      <c r="IP46" s="1714"/>
      <c r="IQ46" s="1714"/>
      <c r="IR46" s="1714"/>
      <c r="IS46" s="1714"/>
      <c r="IT46" s="1714"/>
      <c r="IU46" s="1714"/>
      <c r="IV46" s="1714"/>
      <c r="IW46" s="1714"/>
      <c r="IX46" s="1714"/>
      <c r="IY46" s="1714"/>
      <c r="IZ46" s="1714"/>
      <c r="JA46" s="1714"/>
      <c r="JB46" s="1714"/>
      <c r="JC46" s="1714"/>
      <c r="JD46" s="1714"/>
      <c r="JE46" s="1714"/>
      <c r="JF46" s="1714"/>
      <c r="JG46" s="1714"/>
      <c r="JH46" s="1714"/>
      <c r="JI46" s="1714"/>
      <c r="JJ46" s="1714"/>
      <c r="JK46" s="1714"/>
      <c r="JL46" s="1714"/>
      <c r="JM46" s="1714"/>
      <c r="JN46" s="1714"/>
      <c r="JO46" s="1714"/>
      <c r="JP46" s="1714"/>
      <c r="JQ46" s="1714"/>
      <c r="JR46" s="1714"/>
      <c r="JS46" s="1714"/>
      <c r="JT46" s="1714"/>
      <c r="JU46" s="1714"/>
      <c r="JV46" s="1714"/>
      <c r="JW46" s="1714"/>
      <c r="JX46" s="1714"/>
      <c r="JY46" s="1714"/>
      <c r="JZ46" s="1714"/>
      <c r="KA46" s="1714"/>
      <c r="KB46" s="1714"/>
      <c r="KC46" s="1714"/>
      <c r="KD46" s="1714"/>
      <c r="KE46" s="1714"/>
      <c r="KF46" s="1714"/>
      <c r="KG46" s="1714"/>
      <c r="KH46" s="1714"/>
      <c r="KI46" s="1714"/>
      <c r="KJ46" s="1714"/>
      <c r="KK46" s="1714"/>
      <c r="KL46" s="1714"/>
      <c r="KM46" s="1714"/>
      <c r="KN46" s="1714"/>
      <c r="KO46" s="1714"/>
      <c r="KP46" s="1714"/>
      <c r="KQ46" s="1714"/>
      <c r="KR46" s="1714"/>
      <c r="KS46" s="1714"/>
      <c r="KT46" s="1714"/>
      <c r="KU46" s="1714"/>
      <c r="KV46" s="1714"/>
      <c r="KW46" s="1714"/>
      <c r="KX46" s="1714"/>
      <c r="KY46" s="1714"/>
      <c r="KZ46" s="1714"/>
      <c r="LA46" s="1714"/>
      <c r="LB46" s="1714"/>
      <c r="LC46" s="1714"/>
      <c r="LD46" s="1714"/>
      <c r="LE46" s="1714"/>
      <c r="LF46" s="1714"/>
      <c r="LG46" s="1714"/>
      <c r="LH46" s="1714"/>
      <c r="LI46" s="1714"/>
      <c r="LJ46" s="1714"/>
      <c r="LK46" s="1714"/>
      <c r="LL46" s="1714"/>
      <c r="LM46" s="1714"/>
      <c r="LN46" s="1714"/>
      <c r="LO46" s="1714"/>
      <c r="LP46" s="1714"/>
      <c r="LQ46" s="1714"/>
      <c r="LR46" s="1714"/>
      <c r="LS46" s="1714"/>
      <c r="LT46" s="1714"/>
      <c r="LU46" s="1714"/>
      <c r="LV46" s="1714"/>
      <c r="LW46" s="1714"/>
      <c r="LX46" s="1714"/>
      <c r="LY46" s="1714"/>
      <c r="LZ46" s="1714"/>
      <c r="MA46" s="1714"/>
      <c r="MB46" s="1714"/>
      <c r="MC46" s="1714"/>
      <c r="MD46" s="1714"/>
      <c r="ME46" s="1714"/>
      <c r="MF46" s="1714"/>
      <c r="MG46" s="1714"/>
      <c r="MH46" s="1714"/>
      <c r="MI46" s="1714"/>
      <c r="MJ46" s="1714"/>
      <c r="MK46" s="1714"/>
      <c r="ML46" s="1714"/>
      <c r="MM46" s="1714"/>
      <c r="MN46" s="1714"/>
      <c r="MO46" s="1714"/>
      <c r="MP46" s="1714"/>
      <c r="MQ46" s="1714"/>
      <c r="MR46" s="1714"/>
      <c r="MS46" s="1714"/>
      <c r="MT46" s="1714"/>
      <c r="MU46" s="1714"/>
      <c r="MV46" s="1714"/>
      <c r="MW46" s="1714"/>
      <c r="MX46" s="1714"/>
      <c r="MY46" s="1714"/>
      <c r="MZ46" s="1714"/>
      <c r="NA46" s="1714"/>
      <c r="NB46" s="1714"/>
      <c r="NC46" s="1714"/>
      <c r="ND46" s="1714"/>
      <c r="NE46" s="1714"/>
      <c r="NF46" s="1714"/>
      <c r="NG46" s="1714"/>
      <c r="NH46" s="1714"/>
      <c r="NI46" s="1714"/>
      <c r="NJ46" s="1714"/>
      <c r="NK46" s="1714"/>
      <c r="NL46" s="1714"/>
      <c r="NM46" s="1714"/>
      <c r="NN46" s="1714"/>
      <c r="NO46" s="1714"/>
      <c r="NP46" s="1714"/>
      <c r="NQ46" s="1714"/>
      <c r="NR46" s="1714"/>
      <c r="NS46" s="1714"/>
      <c r="NT46" s="1714"/>
      <c r="NU46" s="1714"/>
      <c r="NV46" s="1714"/>
      <c r="NW46" s="1714"/>
      <c r="NX46" s="1714"/>
      <c r="NY46" s="1714"/>
      <c r="NZ46" s="1714"/>
      <c r="OA46" s="1714"/>
      <c r="OB46" s="1714"/>
      <c r="OC46" s="1714"/>
      <c r="OD46" s="1714"/>
      <c r="OE46" s="1714"/>
      <c r="OF46" s="1714"/>
      <c r="OG46" s="1714"/>
      <c r="OH46" s="1714"/>
      <c r="OI46" s="1714"/>
      <c r="OJ46" s="1714"/>
      <c r="OK46" s="1714"/>
      <c r="OL46" s="1714"/>
      <c r="OM46" s="1714"/>
      <c r="ON46" s="1714"/>
      <c r="OO46" s="1714"/>
      <c r="OP46" s="1714"/>
      <c r="OQ46" s="1714"/>
      <c r="OR46" s="1714"/>
      <c r="OS46" s="1714"/>
      <c r="OT46" s="1714"/>
      <c r="OU46" s="1714"/>
      <c r="OV46" s="1714"/>
      <c r="OW46" s="1714"/>
      <c r="OX46" s="1714"/>
      <c r="OY46" s="1714"/>
      <c r="OZ46" s="1714"/>
      <c r="PA46" s="1714"/>
      <c r="PB46" s="1714"/>
      <c r="PC46" s="1714"/>
      <c r="PD46" s="1714"/>
      <c r="PE46" s="1714"/>
      <c r="PF46" s="1714"/>
      <c r="PG46" s="1714"/>
      <c r="PH46" s="1714"/>
      <c r="PI46" s="1714"/>
      <c r="PJ46" s="1714"/>
      <c r="PK46" s="1714"/>
      <c r="PL46" s="1714"/>
      <c r="PM46" s="1714"/>
      <c r="PN46" s="1714"/>
      <c r="PO46" s="1714"/>
      <c r="PP46" s="1714"/>
      <c r="PQ46" s="1714"/>
      <c r="PR46" s="1714"/>
      <c r="PS46" s="1714"/>
      <c r="PT46" s="1714"/>
      <c r="PU46" s="1714"/>
      <c r="PV46" s="1714"/>
      <c r="PW46" s="1714"/>
      <c r="PX46" s="1714"/>
      <c r="PY46" s="1714"/>
      <c r="PZ46" s="1714"/>
      <c r="QA46" s="1714"/>
      <c r="QB46" s="1714"/>
      <c r="QC46" s="1714"/>
      <c r="QD46" s="1714"/>
      <c r="QE46" s="1714"/>
      <c r="QF46" s="1714"/>
      <c r="QG46" s="1714"/>
      <c r="QH46" s="1714"/>
      <c r="QI46" s="1714"/>
      <c r="QJ46" s="1714"/>
      <c r="QK46" s="1714"/>
      <c r="QL46" s="1714"/>
      <c r="QM46" s="1714"/>
      <c r="QN46" s="1714"/>
      <c r="QO46" s="1714"/>
      <c r="QP46" s="1714"/>
      <c r="QQ46" s="1714"/>
      <c r="QR46" s="1714"/>
      <c r="QS46" s="1714"/>
      <c r="QT46" s="1714"/>
      <c r="QU46" s="1714"/>
      <c r="QV46" s="1714"/>
      <c r="QW46" s="1714"/>
      <c r="QX46" s="1714"/>
      <c r="QY46" s="1714"/>
      <c r="QZ46" s="1714"/>
      <c r="RA46" s="1714"/>
      <c r="RB46" s="1714"/>
      <c r="RC46" s="1714"/>
      <c r="RD46" s="1714"/>
      <c r="RE46" s="1714"/>
      <c r="RF46" s="1714"/>
      <c r="RG46" s="1714"/>
      <c r="RH46" s="1714"/>
      <c r="RI46" s="1714"/>
      <c r="RJ46" s="1714"/>
      <c r="RK46" s="1714"/>
      <c r="RL46" s="1714"/>
      <c r="RM46" s="1714"/>
      <c r="RN46" s="1714"/>
      <c r="RO46" s="1714"/>
      <c r="RP46" s="1714"/>
      <c r="RQ46" s="1714"/>
      <c r="RR46" s="1714"/>
      <c r="RS46" s="1714"/>
      <c r="RT46" s="1714"/>
      <c r="RU46" s="1714"/>
      <c r="RV46" s="1714"/>
      <c r="RW46" s="1714"/>
      <c r="RX46" s="1714"/>
      <c r="RY46" s="1714"/>
      <c r="RZ46" s="1714"/>
      <c r="SA46" s="1714"/>
      <c r="SB46" s="1714"/>
      <c r="SC46" s="1714"/>
      <c r="SD46" s="1714"/>
      <c r="SE46" s="1714"/>
      <c r="SF46" s="1714"/>
      <c r="SG46" s="1714"/>
      <c r="SH46" s="1714"/>
      <c r="SI46" s="1714"/>
      <c r="SJ46" s="1714"/>
      <c r="SK46" s="1714"/>
      <c r="SL46" s="1714"/>
      <c r="SM46" s="1714"/>
      <c r="SN46" s="1714"/>
      <c r="SO46" s="1714"/>
      <c r="SP46" s="1714"/>
      <c r="SQ46" s="1714"/>
      <c r="SR46" s="1714"/>
      <c r="SS46" s="1714"/>
      <c r="ST46" s="1714"/>
      <c r="SU46" s="1714"/>
      <c r="SV46" s="1714"/>
      <c r="SW46" s="1714"/>
      <c r="SX46" s="1714"/>
      <c r="SY46" s="1714"/>
      <c r="SZ46" s="1714"/>
      <c r="TA46" s="1714"/>
      <c r="TB46" s="1714"/>
      <c r="TC46" s="1714"/>
      <c r="TD46" s="1714"/>
      <c r="TE46" s="1714"/>
      <c r="TF46" s="1714"/>
      <c r="TG46" s="1714"/>
      <c r="TH46" s="1714"/>
      <c r="TI46" s="1714"/>
      <c r="TJ46" s="1714"/>
      <c r="TK46" s="1714"/>
      <c r="TL46" s="1714"/>
      <c r="TM46" s="1714"/>
      <c r="TN46" s="1714"/>
      <c r="TO46" s="1714"/>
      <c r="TP46" s="1714"/>
      <c r="TQ46" s="1714"/>
      <c r="TR46" s="1714"/>
      <c r="TS46" s="1714"/>
      <c r="TT46" s="1714"/>
      <c r="TU46" s="1714"/>
      <c r="TV46" s="1714"/>
      <c r="TW46" s="1714"/>
      <c r="TX46" s="1714"/>
      <c r="TY46" s="1714"/>
      <c r="TZ46" s="1714"/>
      <c r="UA46" s="1714"/>
      <c r="UB46" s="1714"/>
      <c r="UC46" s="1714"/>
      <c r="UD46" s="1714"/>
      <c r="UE46" s="1714"/>
      <c r="UF46" s="1714"/>
      <c r="UG46" s="1714"/>
      <c r="UH46" s="1714"/>
      <c r="UI46" s="1714"/>
      <c r="UJ46" s="1714"/>
      <c r="UK46" s="1714"/>
      <c r="UL46" s="1714"/>
      <c r="UM46" s="1714"/>
      <c r="UN46" s="1714"/>
      <c r="UO46" s="1714"/>
      <c r="UP46" s="1714"/>
      <c r="UQ46" s="1714"/>
      <c r="UR46" s="1714"/>
      <c r="US46" s="1714"/>
      <c r="UT46" s="1714"/>
      <c r="UU46" s="1714"/>
      <c r="UV46" s="1714"/>
      <c r="UW46" s="1714"/>
      <c r="UX46" s="1714"/>
      <c r="UY46" s="1714"/>
      <c r="UZ46" s="1714"/>
      <c r="VA46" s="1714"/>
      <c r="VB46" s="1714"/>
      <c r="VC46" s="1714"/>
      <c r="VD46" s="1714"/>
      <c r="VE46" s="1714"/>
      <c r="VF46" s="1714"/>
      <c r="VG46" s="1714"/>
      <c r="VH46" s="1714"/>
      <c r="VI46" s="1714"/>
      <c r="VJ46" s="1714"/>
      <c r="VK46" s="1714"/>
      <c r="VL46" s="1714"/>
      <c r="VM46" s="1714"/>
      <c r="VN46" s="1714"/>
      <c r="VO46" s="1714"/>
      <c r="VP46" s="1714"/>
      <c r="VQ46" s="1714"/>
      <c r="VR46" s="1714"/>
      <c r="VS46" s="1714"/>
      <c r="VT46" s="1714"/>
      <c r="VU46" s="1714"/>
      <c r="VV46" s="1714"/>
      <c r="VW46" s="1714"/>
      <c r="VX46" s="1714"/>
      <c r="VY46" s="1714"/>
      <c r="VZ46" s="1714"/>
      <c r="WA46" s="1714"/>
      <c r="WB46" s="1714"/>
      <c r="WC46" s="1714"/>
      <c r="WD46" s="1714"/>
      <c r="WE46" s="1714"/>
      <c r="WF46" s="1714"/>
      <c r="WG46" s="1714"/>
      <c r="WH46" s="1714"/>
      <c r="WI46" s="1714"/>
      <c r="WJ46" s="1714"/>
      <c r="WK46" s="1714"/>
      <c r="WL46" s="1714"/>
      <c r="WM46" s="1714"/>
      <c r="WN46" s="1714"/>
      <c r="WO46" s="1714"/>
      <c r="WP46" s="1714"/>
      <c r="WQ46" s="1714"/>
      <c r="WR46" s="1714"/>
      <c r="WS46" s="1714"/>
      <c r="WT46" s="1714"/>
      <c r="WU46" s="1714"/>
      <c r="WV46" s="1714"/>
      <c r="WW46" s="1714"/>
      <c r="WX46" s="1714"/>
      <c r="WY46" s="1714"/>
      <c r="WZ46" s="1714"/>
      <c r="XA46" s="1714"/>
      <c r="XB46" s="1714"/>
      <c r="XC46" s="1714"/>
      <c r="XD46" s="1714"/>
      <c r="XE46" s="1714"/>
      <c r="XF46" s="1714"/>
      <c r="XG46" s="1714"/>
      <c r="XH46" s="1714"/>
      <c r="XI46" s="1714"/>
      <c r="XJ46" s="1714"/>
      <c r="XK46" s="1714"/>
      <c r="XL46" s="1714"/>
      <c r="XM46" s="1714"/>
      <c r="XN46" s="1714"/>
      <c r="XO46" s="1714"/>
      <c r="XP46" s="1714"/>
      <c r="XQ46" s="1714"/>
      <c r="XR46" s="1714"/>
      <c r="XS46" s="1714"/>
      <c r="XT46" s="1714"/>
      <c r="XU46" s="1714"/>
      <c r="XV46" s="1714"/>
      <c r="XW46" s="1714"/>
      <c r="XX46" s="1714"/>
      <c r="XY46" s="1714"/>
      <c r="XZ46" s="1714"/>
      <c r="YA46" s="1714"/>
      <c r="YB46" s="1714"/>
      <c r="YC46" s="1714"/>
      <c r="YD46" s="1714"/>
      <c r="YE46" s="1714"/>
      <c r="YF46" s="1714"/>
      <c r="YG46" s="1714"/>
      <c r="YH46" s="1714"/>
      <c r="YI46" s="1714"/>
      <c r="YJ46" s="1714"/>
      <c r="YK46" s="1714"/>
      <c r="YL46" s="1714"/>
      <c r="YM46" s="1714"/>
      <c r="YN46" s="1714"/>
      <c r="YO46" s="1714"/>
      <c r="YP46" s="1714"/>
      <c r="YQ46" s="1714"/>
      <c r="YR46" s="1714"/>
      <c r="YS46" s="1714"/>
      <c r="YT46" s="1714"/>
      <c r="YU46" s="1714"/>
      <c r="YV46" s="1714"/>
      <c r="YW46" s="1714"/>
      <c r="YX46" s="1714"/>
      <c r="YY46" s="1714"/>
      <c r="YZ46" s="1714"/>
      <c r="ZA46" s="1714"/>
      <c r="ZB46" s="1714"/>
      <c r="ZC46" s="1714"/>
      <c r="ZD46" s="1714"/>
      <c r="ZE46" s="1714"/>
      <c r="ZF46" s="1714"/>
      <c r="ZG46" s="1714"/>
      <c r="ZH46" s="1714"/>
      <c r="ZI46" s="1714"/>
      <c r="ZJ46" s="1714"/>
      <c r="ZK46" s="1714"/>
      <c r="ZL46" s="1714"/>
      <c r="ZM46" s="1714"/>
      <c r="ZN46" s="1714"/>
      <c r="ZO46" s="1714"/>
      <c r="ZP46" s="1714"/>
      <c r="ZQ46" s="1714"/>
      <c r="ZR46" s="1714"/>
      <c r="ZS46" s="1714"/>
      <c r="ZT46" s="1714"/>
      <c r="ZU46" s="1714"/>
      <c r="ZV46" s="1714"/>
      <c r="ZW46" s="1714"/>
      <c r="ZX46" s="1714"/>
      <c r="ZY46" s="1714"/>
      <c r="ZZ46" s="1714"/>
      <c r="AAA46" s="1714"/>
      <c r="AAB46" s="1714"/>
      <c r="AAC46" s="1714"/>
      <c r="AAD46" s="1714"/>
      <c r="AAE46" s="1714"/>
      <c r="AAF46" s="1714"/>
      <c r="AAG46" s="1714"/>
      <c r="AAH46" s="1714"/>
      <c r="AAI46" s="1714"/>
      <c r="AAJ46" s="1714"/>
      <c r="AAK46" s="1714"/>
      <c r="AAL46" s="1714"/>
      <c r="AAM46" s="1714"/>
      <c r="AAN46" s="1714"/>
      <c r="AAO46" s="1714"/>
      <c r="AAP46" s="1714"/>
      <c r="AAQ46" s="1714"/>
      <c r="AAR46" s="1714"/>
      <c r="AAS46" s="1714"/>
      <c r="AAT46" s="1714"/>
      <c r="AAU46" s="1714"/>
      <c r="AAV46" s="1714"/>
      <c r="AAW46" s="1714"/>
      <c r="AAX46" s="1714"/>
      <c r="AAY46" s="1714"/>
      <c r="AAZ46" s="1714"/>
      <c r="ABA46" s="1714"/>
      <c r="ABB46" s="1714"/>
      <c r="ABC46" s="1714"/>
      <c r="ABD46" s="1714"/>
      <c r="ABE46" s="1714"/>
      <c r="ABF46" s="1714"/>
      <c r="ABG46" s="1714"/>
      <c r="ABH46" s="1714"/>
      <c r="ABI46" s="1714"/>
      <c r="ABJ46" s="1714"/>
      <c r="ABK46" s="1714"/>
      <c r="ABL46" s="1714"/>
      <c r="ABM46" s="1714"/>
      <c r="ABN46" s="1714"/>
      <c r="ABO46" s="1714"/>
      <c r="ABP46" s="1714"/>
      <c r="ABQ46" s="1714"/>
      <c r="ABR46" s="1714"/>
      <c r="ABS46" s="1714"/>
      <c r="ABT46" s="1714"/>
      <c r="ABU46" s="1714"/>
      <c r="ABV46" s="1714"/>
      <c r="ABW46" s="1714"/>
      <c r="ABX46" s="1714"/>
      <c r="ABY46" s="1714"/>
      <c r="ABZ46" s="1714"/>
      <c r="ACA46" s="1714"/>
      <c r="ACB46" s="1714"/>
      <c r="ACC46" s="1714"/>
      <c r="ACD46" s="1714"/>
      <c r="ACE46" s="1714"/>
      <c r="ACF46" s="1714"/>
      <c r="ACG46" s="1714"/>
      <c r="ACH46" s="1714"/>
      <c r="ACI46" s="1714"/>
      <c r="ACJ46" s="1714"/>
      <c r="ACK46" s="1714"/>
      <c r="ACL46" s="1714"/>
      <c r="ACM46" s="1714"/>
      <c r="ACN46" s="1714"/>
      <c r="ACO46" s="1714"/>
      <c r="ACP46" s="1714"/>
      <c r="ACQ46" s="1714"/>
      <c r="ACR46" s="1714"/>
      <c r="ACS46" s="1714"/>
      <c r="ACT46" s="1714"/>
      <c r="ACU46" s="1714"/>
      <c r="ACV46" s="1714"/>
      <c r="ACW46" s="1714"/>
      <c r="ACX46" s="1714"/>
      <c r="ACY46" s="1714"/>
      <c r="ACZ46" s="1714"/>
      <c r="ADA46" s="1714"/>
      <c r="ADB46" s="1714"/>
      <c r="ADC46" s="1714"/>
      <c r="ADD46" s="1714"/>
      <c r="ADE46" s="1714"/>
      <c r="ADF46" s="1714"/>
      <c r="ADG46" s="1714"/>
      <c r="ADH46" s="1714"/>
      <c r="ADI46" s="1714"/>
      <c r="ADJ46" s="1714"/>
      <c r="ADK46" s="1714"/>
      <c r="ADL46" s="1714"/>
      <c r="ADM46" s="1714"/>
      <c r="ADN46" s="1714"/>
      <c r="ADO46" s="1714"/>
      <c r="ADP46" s="1714"/>
      <c r="ADQ46" s="1714"/>
      <c r="ADR46" s="1714"/>
      <c r="ADS46" s="1714"/>
      <c r="ADT46" s="1714"/>
      <c r="ADU46" s="1714"/>
      <c r="ADV46" s="1714"/>
      <c r="ADW46" s="1714"/>
      <c r="ADX46" s="1714"/>
      <c r="ADY46" s="1714"/>
      <c r="ADZ46" s="1714"/>
      <c r="AEA46" s="1714"/>
      <c r="AEB46" s="1714"/>
      <c r="AEC46" s="1714"/>
      <c r="AED46" s="1714"/>
      <c r="AEE46" s="1714"/>
      <c r="AEF46" s="1714"/>
      <c r="AEG46" s="1714"/>
      <c r="AEH46" s="1714"/>
      <c r="AEI46" s="1714"/>
      <c r="AEJ46" s="1714"/>
      <c r="AEK46" s="1714"/>
      <c r="AEL46" s="1714"/>
      <c r="AEM46" s="1714"/>
      <c r="AEN46" s="1714"/>
      <c r="AEO46" s="1714"/>
      <c r="AEP46" s="1714"/>
      <c r="AEQ46" s="1714"/>
      <c r="AER46" s="1714"/>
      <c r="AES46" s="1714"/>
      <c r="AET46" s="1714"/>
      <c r="AEU46" s="1714"/>
      <c r="AEV46" s="1714"/>
      <c r="AEW46" s="1714"/>
      <c r="AEX46" s="1714"/>
      <c r="AEY46" s="1714"/>
      <c r="AEZ46" s="1714"/>
      <c r="AFA46" s="1714"/>
      <c r="AFB46" s="1714"/>
      <c r="AFC46" s="1714"/>
      <c r="AFD46" s="1714"/>
      <c r="AFE46" s="1714"/>
      <c r="AFF46" s="1714"/>
      <c r="AFG46" s="1714"/>
      <c r="AFH46" s="1714"/>
      <c r="AFI46" s="1714"/>
      <c r="AFJ46" s="1714"/>
      <c r="AFK46" s="1714"/>
      <c r="AFL46" s="1714"/>
      <c r="AFM46" s="1714"/>
      <c r="AFN46" s="1714"/>
      <c r="AFO46" s="1714"/>
      <c r="AFP46" s="1714"/>
      <c r="AFQ46" s="1714"/>
      <c r="AFR46" s="1714"/>
      <c r="AFS46" s="1714"/>
      <c r="AFT46" s="1714"/>
      <c r="AFU46" s="1714"/>
      <c r="AFV46" s="1714"/>
      <c r="AFW46" s="1714"/>
      <c r="AFX46" s="1714"/>
      <c r="AFY46" s="1714"/>
      <c r="AFZ46" s="1714"/>
      <c r="AGA46" s="1714"/>
      <c r="AGB46" s="1714"/>
      <c r="AGC46" s="1714"/>
      <c r="AGD46" s="1714"/>
      <c r="AGE46" s="1714"/>
      <c r="AGF46" s="1714"/>
      <c r="AGG46" s="1714"/>
      <c r="AGH46" s="1714"/>
      <c r="AGI46" s="1714"/>
      <c r="AGJ46" s="1714"/>
      <c r="AGK46" s="1714"/>
      <c r="AGL46" s="1714"/>
      <c r="AGM46" s="1714"/>
      <c r="AGN46" s="1714"/>
      <c r="AGO46" s="1714"/>
      <c r="AGP46" s="1714"/>
      <c r="AGQ46" s="1714"/>
      <c r="AGR46" s="1714"/>
      <c r="AGS46" s="1714"/>
      <c r="AGT46" s="1714"/>
      <c r="AGU46" s="1714"/>
      <c r="AGV46" s="1714"/>
      <c r="AGW46" s="1714"/>
      <c r="AGX46" s="1714"/>
      <c r="AGY46" s="1714"/>
      <c r="AGZ46" s="1714"/>
      <c r="AHA46" s="1714"/>
      <c r="AHB46" s="1714"/>
      <c r="AHC46" s="1714"/>
      <c r="AHD46" s="1714"/>
      <c r="AHE46" s="1714"/>
      <c r="AHF46" s="1714"/>
      <c r="AHG46" s="1714"/>
      <c r="AHH46" s="1714"/>
      <c r="AHI46" s="1714"/>
      <c r="AHJ46" s="1714"/>
      <c r="AHK46" s="1714"/>
      <c r="AHL46" s="1714"/>
      <c r="AHM46" s="1714"/>
      <c r="AHN46" s="1714"/>
      <c r="AHO46" s="1714"/>
      <c r="AHP46" s="1714"/>
      <c r="AHQ46" s="1714"/>
      <c r="AHR46" s="1714"/>
      <c r="AHS46" s="1714"/>
      <c r="AHT46" s="1714"/>
      <c r="AHU46" s="1714"/>
      <c r="AHV46" s="1714"/>
      <c r="AHW46" s="1714"/>
      <c r="AHX46" s="1714"/>
      <c r="AHY46" s="1714"/>
      <c r="AHZ46" s="1714"/>
      <c r="AIA46" s="1714"/>
      <c r="AIB46" s="1714"/>
      <c r="AIC46" s="1714"/>
      <c r="AID46" s="1714"/>
      <c r="AIE46" s="1714"/>
      <c r="AIF46" s="1714"/>
      <c r="AIG46" s="1714"/>
      <c r="AIH46" s="1714"/>
      <c r="AII46" s="1714"/>
      <c r="AIJ46" s="1714"/>
      <c r="AIK46" s="1714"/>
      <c r="AIL46" s="1714"/>
      <c r="AIM46" s="1714"/>
      <c r="AIN46" s="1714"/>
      <c r="AIO46" s="1714"/>
      <c r="AIP46" s="1714"/>
      <c r="AIQ46" s="1714"/>
      <c r="AIR46" s="1714"/>
      <c r="AIS46" s="1714"/>
      <c r="AIT46" s="1714"/>
      <c r="AIU46" s="1714"/>
      <c r="AIV46" s="1714"/>
      <c r="AIW46" s="1714"/>
      <c r="AIX46" s="1714"/>
      <c r="AIY46" s="1714"/>
      <c r="AIZ46" s="1714"/>
      <c r="AJA46" s="1714"/>
      <c r="AJB46" s="1714"/>
      <c r="AJC46" s="1714"/>
      <c r="AJD46" s="1714"/>
      <c r="AJE46" s="1714"/>
      <c r="AJF46" s="1714"/>
      <c r="AJG46" s="1714"/>
      <c r="AJH46" s="1714"/>
      <c r="AJI46" s="1714"/>
      <c r="AJJ46" s="1714"/>
      <c r="AJK46" s="1714"/>
      <c r="AJL46" s="1714"/>
      <c r="AJM46" s="1714"/>
      <c r="AJN46" s="1714"/>
      <c r="AJO46" s="1714"/>
      <c r="AJP46" s="1714"/>
      <c r="AJQ46" s="1714"/>
      <c r="AJR46" s="1714"/>
      <c r="AJS46" s="1714"/>
      <c r="AJT46" s="1714"/>
      <c r="AJU46" s="1714"/>
      <c r="AJV46" s="1714"/>
      <c r="AJW46" s="1714"/>
      <c r="AJX46" s="1714"/>
      <c r="AJY46" s="1714"/>
      <c r="AJZ46" s="1714"/>
      <c r="AKA46" s="1714"/>
      <c r="AKB46" s="1714"/>
      <c r="AKC46" s="1714"/>
      <c r="AKD46" s="1714"/>
      <c r="AKE46" s="1714"/>
      <c r="AKF46" s="1714"/>
      <c r="AKG46" s="1714"/>
      <c r="AKH46" s="1714"/>
      <c r="AKI46" s="1714"/>
      <c r="AKJ46" s="1714"/>
      <c r="AKK46" s="1714"/>
      <c r="AKL46" s="1714"/>
      <c r="AKM46" s="1714"/>
      <c r="AKN46" s="1714"/>
      <c r="AKO46" s="1714"/>
      <c r="AKP46" s="1714"/>
      <c r="AKQ46" s="1714"/>
      <c r="AKR46" s="1714"/>
      <c r="AKS46" s="1714"/>
      <c r="AKT46" s="1714"/>
      <c r="AKU46" s="1714"/>
      <c r="AKV46" s="1714"/>
      <c r="AKW46" s="1714"/>
      <c r="AKX46" s="1714"/>
      <c r="AKY46" s="1714"/>
      <c r="AKZ46" s="1714"/>
      <c r="ALA46" s="1714"/>
      <c r="ALB46" s="1714"/>
      <c r="ALC46" s="1714"/>
      <c r="ALD46" s="1714"/>
      <c r="ALE46" s="1714"/>
      <c r="ALF46" s="1714"/>
      <c r="ALG46" s="1714"/>
      <c r="ALH46" s="1714"/>
      <c r="ALI46" s="1714"/>
      <c r="ALJ46" s="1714"/>
      <c r="ALK46" s="1714"/>
      <c r="ALL46" s="1714"/>
      <c r="ALM46" s="1714"/>
      <c r="ALN46" s="1714"/>
      <c r="ALO46" s="1714"/>
      <c r="ALP46" s="1714"/>
      <c r="ALQ46" s="1714"/>
      <c r="ALR46" s="1714"/>
      <c r="ALS46" s="1714"/>
      <c r="ALT46" s="1714"/>
      <c r="ALU46" s="1714"/>
      <c r="ALV46" s="1714"/>
      <c r="ALW46" s="1714"/>
      <c r="ALX46" s="1714"/>
      <c r="ALY46" s="1714"/>
      <c r="ALZ46" s="1714"/>
      <c r="AMA46" s="1714"/>
      <c r="AMB46" s="1714"/>
      <c r="AMC46" s="1714"/>
      <c r="AMD46" s="1714"/>
      <c r="AME46" s="1714"/>
      <c r="AMF46" s="1714"/>
      <c r="AMG46" s="1714"/>
      <c r="AMH46" s="1714"/>
      <c r="AMI46" s="1714"/>
      <c r="AMJ46" s="1714"/>
      <c r="AMK46" s="1714"/>
    </row>
    <row r="47" spans="1:1025" s="1409" customFormat="1" ht="30" customHeight="1">
      <c r="A47" s="1705" t="s">
        <v>3862</v>
      </c>
      <c r="B47" s="1705" t="s">
        <v>3863</v>
      </c>
      <c r="C47" s="1705" t="s">
        <v>647</v>
      </c>
      <c r="D47" s="1705" t="s">
        <v>4058</v>
      </c>
      <c r="E47" s="1705" t="s">
        <v>4059</v>
      </c>
      <c r="F47" s="1705" t="s">
        <v>4060</v>
      </c>
      <c r="G47" s="1705" t="s">
        <v>4061</v>
      </c>
      <c r="H47" s="1705"/>
      <c r="I47" s="1705"/>
      <c r="J47" s="1705"/>
      <c r="K47" s="1705"/>
      <c r="L47" s="1705"/>
      <c r="M47" s="1705"/>
      <c r="N47" s="1705"/>
      <c r="O47" s="1705"/>
      <c r="P47" s="1705" t="s">
        <v>4142</v>
      </c>
      <c r="Q47" s="1705" t="s">
        <v>4143</v>
      </c>
      <c r="R47" s="1739" t="s">
        <v>502</v>
      </c>
      <c r="S47" s="1705" t="s">
        <v>4144</v>
      </c>
      <c r="T47" s="1709" t="s">
        <v>4145</v>
      </c>
      <c r="U47" s="1705" t="s">
        <v>2504</v>
      </c>
      <c r="V47" s="1705" t="s">
        <v>3928</v>
      </c>
      <c r="W47" s="1772">
        <v>44910</v>
      </c>
      <c r="X47" s="1705" t="s">
        <v>3874</v>
      </c>
      <c r="Y47" s="1705" t="s">
        <v>3902</v>
      </c>
      <c r="Z47" s="1768" t="s">
        <v>4146</v>
      </c>
      <c r="AA47" s="1705" t="s">
        <v>1146</v>
      </c>
      <c r="AB47" s="1705" t="s">
        <v>4067</v>
      </c>
      <c r="AC47" s="1705" t="s">
        <v>4068</v>
      </c>
      <c r="AD47" s="1705" t="s">
        <v>3906</v>
      </c>
      <c r="AE47" s="1705" t="s">
        <v>138</v>
      </c>
      <c r="AF47" s="1705" t="s">
        <v>3881</v>
      </c>
      <c r="AG47" s="1705"/>
      <c r="AH47" s="1705"/>
      <c r="AI47" s="1705"/>
      <c r="AJ47" s="1705"/>
      <c r="AK47" s="1705"/>
      <c r="AL47" s="1705">
        <v>2</v>
      </c>
      <c r="AM47" s="1705"/>
      <c r="AN47" s="1705"/>
      <c r="AO47" s="1733">
        <v>10308000</v>
      </c>
      <c r="AP47" s="1705" t="s">
        <v>4248</v>
      </c>
      <c r="AQ47" s="1705"/>
      <c r="AR47" s="1705"/>
      <c r="AS47" s="1705"/>
      <c r="AT47" s="1705"/>
      <c r="AU47" s="1705"/>
      <c r="AV47" s="1705"/>
      <c r="AW47" s="1705"/>
      <c r="AX47" s="1705"/>
      <c r="AY47" s="1705"/>
      <c r="AZ47" s="1705"/>
      <c r="BA47" s="1705" t="s">
        <v>3882</v>
      </c>
      <c r="BB47" s="1714"/>
      <c r="BC47" s="1714"/>
      <c r="BD47" s="1714"/>
      <c r="BE47" s="1714"/>
      <c r="BF47" s="1714"/>
      <c r="BG47" s="1714"/>
      <c r="BH47" s="1714"/>
      <c r="BI47" s="1714"/>
      <c r="BJ47" s="1714"/>
      <c r="BK47" s="1714"/>
      <c r="BL47" s="1714"/>
      <c r="BM47" s="1714"/>
      <c r="BN47" s="1714"/>
      <c r="BO47" s="1714"/>
      <c r="BP47" s="1714"/>
      <c r="BQ47" s="1714"/>
      <c r="BR47" s="1714"/>
      <c r="BS47" s="1714"/>
      <c r="BT47" s="1714"/>
      <c r="BU47" s="1714"/>
      <c r="BV47" s="1714"/>
      <c r="BW47" s="1714"/>
      <c r="BX47" s="1714"/>
      <c r="BY47" s="1714"/>
      <c r="BZ47" s="1714"/>
      <c r="CA47" s="1714"/>
      <c r="CB47" s="1714"/>
      <c r="CC47" s="1714"/>
      <c r="CD47" s="1714"/>
      <c r="CE47" s="1714"/>
      <c r="CF47" s="1714"/>
      <c r="CG47" s="1714"/>
      <c r="CH47" s="1714"/>
      <c r="CI47" s="1714"/>
      <c r="CJ47" s="1714"/>
      <c r="CK47" s="1714"/>
      <c r="CL47" s="1714"/>
      <c r="CM47" s="1714"/>
      <c r="CN47" s="1714"/>
      <c r="CO47" s="1714"/>
      <c r="CP47" s="1714"/>
      <c r="CQ47" s="1714"/>
      <c r="CR47" s="1714"/>
      <c r="CS47" s="1714"/>
      <c r="CT47" s="1714"/>
      <c r="CU47" s="1714"/>
      <c r="CV47" s="1714"/>
      <c r="CW47" s="1714"/>
      <c r="CX47" s="1714"/>
      <c r="CY47" s="1714"/>
      <c r="CZ47" s="1714"/>
      <c r="DA47" s="1714"/>
      <c r="DB47" s="1714"/>
      <c r="DC47" s="1714"/>
      <c r="DD47" s="1714"/>
      <c r="DE47" s="1714"/>
      <c r="DF47" s="1714"/>
      <c r="DG47" s="1714"/>
      <c r="DH47" s="1714"/>
      <c r="DI47" s="1714"/>
      <c r="DJ47" s="1714"/>
      <c r="DK47" s="1714"/>
      <c r="DL47" s="1714"/>
      <c r="DM47" s="1714"/>
      <c r="DN47" s="1714"/>
      <c r="DO47" s="1714"/>
      <c r="DP47" s="1714"/>
      <c r="DQ47" s="1714"/>
      <c r="DR47" s="1714"/>
      <c r="DS47" s="1714"/>
      <c r="DT47" s="1714"/>
      <c r="DU47" s="1714"/>
      <c r="DV47" s="1714"/>
      <c r="DW47" s="1714"/>
      <c r="DX47" s="1714"/>
      <c r="DY47" s="1714"/>
      <c r="DZ47" s="1714"/>
      <c r="EA47" s="1714"/>
      <c r="EB47" s="1714"/>
      <c r="EC47" s="1714"/>
      <c r="ED47" s="1714"/>
      <c r="EE47" s="1714"/>
      <c r="EF47" s="1714"/>
      <c r="EG47" s="1714"/>
      <c r="EH47" s="1714"/>
      <c r="EI47" s="1714"/>
      <c r="EJ47" s="1714"/>
      <c r="EK47" s="1714"/>
      <c r="EL47" s="1714"/>
      <c r="EM47" s="1714"/>
      <c r="EN47" s="1714"/>
      <c r="EO47" s="1714"/>
      <c r="EP47" s="1714"/>
      <c r="EQ47" s="1714"/>
      <c r="ER47" s="1714"/>
      <c r="ES47" s="1714"/>
      <c r="ET47" s="1714"/>
      <c r="EU47" s="1714"/>
      <c r="EV47" s="1714"/>
      <c r="EW47" s="1714"/>
      <c r="EX47" s="1714"/>
      <c r="EY47" s="1714"/>
      <c r="EZ47" s="1714"/>
      <c r="FA47" s="1714"/>
      <c r="FB47" s="1714"/>
      <c r="FC47" s="1714"/>
      <c r="FD47" s="1714"/>
      <c r="FE47" s="1714"/>
      <c r="FF47" s="1714"/>
      <c r="FG47" s="1714"/>
      <c r="FH47" s="1714"/>
      <c r="FI47" s="1714"/>
      <c r="FJ47" s="1714"/>
      <c r="FK47" s="1714"/>
      <c r="FL47" s="1714"/>
      <c r="FM47" s="1714"/>
      <c r="FN47" s="1714"/>
      <c r="FO47" s="1714"/>
      <c r="FP47" s="1714"/>
      <c r="FQ47" s="1714"/>
      <c r="FR47" s="1714"/>
      <c r="FS47" s="1714"/>
      <c r="FT47" s="1714"/>
      <c r="FU47" s="1714"/>
      <c r="FV47" s="1714"/>
      <c r="FW47" s="1714"/>
      <c r="FX47" s="1714"/>
      <c r="FY47" s="1714"/>
      <c r="FZ47" s="1714"/>
      <c r="GA47" s="1714"/>
      <c r="GB47" s="1714"/>
      <c r="GC47" s="1714"/>
      <c r="GD47" s="1714"/>
      <c r="GE47" s="1714"/>
      <c r="GF47" s="1714"/>
      <c r="GG47" s="1714"/>
      <c r="GH47" s="1714"/>
      <c r="GI47" s="1714"/>
      <c r="GJ47" s="1714"/>
      <c r="GK47" s="1714"/>
      <c r="GL47" s="1714"/>
      <c r="GM47" s="1714"/>
      <c r="GN47" s="1714"/>
      <c r="GO47" s="1714"/>
      <c r="GP47" s="1714"/>
      <c r="GQ47" s="1714"/>
      <c r="GR47" s="1714"/>
      <c r="GS47" s="1714"/>
      <c r="GT47" s="1714"/>
      <c r="GU47" s="1714"/>
      <c r="GV47" s="1714"/>
      <c r="GW47" s="1714"/>
      <c r="GX47" s="1714"/>
      <c r="GY47" s="1714"/>
      <c r="GZ47" s="1714"/>
      <c r="HA47" s="1714"/>
      <c r="HB47" s="1714"/>
      <c r="HC47" s="1714"/>
      <c r="HD47" s="1714"/>
      <c r="HE47" s="1714"/>
      <c r="HF47" s="1714"/>
      <c r="HG47" s="1714"/>
      <c r="HH47" s="1714"/>
      <c r="HI47" s="1714"/>
      <c r="HJ47" s="1714"/>
      <c r="HK47" s="1714"/>
      <c r="HL47" s="1714"/>
      <c r="HM47" s="1714"/>
      <c r="HN47" s="1714"/>
      <c r="HO47" s="1714"/>
      <c r="HP47" s="1714"/>
      <c r="HQ47" s="1714"/>
      <c r="HR47" s="1714"/>
      <c r="HS47" s="1714"/>
      <c r="HT47" s="1714"/>
      <c r="HU47" s="1714"/>
      <c r="HV47" s="1714"/>
      <c r="HW47" s="1714"/>
      <c r="HX47" s="1714"/>
      <c r="HY47" s="1714"/>
      <c r="HZ47" s="1714"/>
      <c r="IA47" s="1714"/>
      <c r="IB47" s="1714"/>
      <c r="IC47" s="1714"/>
      <c r="ID47" s="1714"/>
      <c r="IE47" s="1714"/>
      <c r="IF47" s="1714"/>
      <c r="IG47" s="1714"/>
      <c r="IH47" s="1714"/>
      <c r="II47" s="1714"/>
      <c r="IJ47" s="1714"/>
      <c r="IK47" s="1714"/>
      <c r="IL47" s="1714"/>
      <c r="IM47" s="1714"/>
      <c r="IN47" s="1714"/>
      <c r="IO47" s="1714"/>
      <c r="IP47" s="1714"/>
      <c r="IQ47" s="1714"/>
      <c r="IR47" s="1714"/>
      <c r="IS47" s="1714"/>
      <c r="IT47" s="1714"/>
      <c r="IU47" s="1714"/>
      <c r="IV47" s="1714"/>
      <c r="IW47" s="1714"/>
      <c r="IX47" s="1714"/>
      <c r="IY47" s="1714"/>
      <c r="IZ47" s="1714"/>
      <c r="JA47" s="1714"/>
      <c r="JB47" s="1714"/>
      <c r="JC47" s="1714"/>
      <c r="JD47" s="1714"/>
      <c r="JE47" s="1714"/>
      <c r="JF47" s="1714"/>
      <c r="JG47" s="1714"/>
      <c r="JH47" s="1714"/>
      <c r="JI47" s="1714"/>
      <c r="JJ47" s="1714"/>
      <c r="JK47" s="1714"/>
      <c r="JL47" s="1714"/>
      <c r="JM47" s="1714"/>
      <c r="JN47" s="1714"/>
      <c r="JO47" s="1714"/>
      <c r="JP47" s="1714"/>
      <c r="JQ47" s="1714"/>
      <c r="JR47" s="1714"/>
      <c r="JS47" s="1714"/>
      <c r="JT47" s="1714"/>
      <c r="JU47" s="1714"/>
      <c r="JV47" s="1714"/>
      <c r="JW47" s="1714"/>
      <c r="JX47" s="1714"/>
      <c r="JY47" s="1714"/>
      <c r="JZ47" s="1714"/>
      <c r="KA47" s="1714"/>
      <c r="KB47" s="1714"/>
      <c r="KC47" s="1714"/>
      <c r="KD47" s="1714"/>
      <c r="KE47" s="1714"/>
      <c r="KF47" s="1714"/>
      <c r="KG47" s="1714"/>
      <c r="KH47" s="1714"/>
      <c r="KI47" s="1714"/>
      <c r="KJ47" s="1714"/>
      <c r="KK47" s="1714"/>
      <c r="KL47" s="1714"/>
      <c r="KM47" s="1714"/>
      <c r="KN47" s="1714"/>
      <c r="KO47" s="1714"/>
      <c r="KP47" s="1714"/>
      <c r="KQ47" s="1714"/>
      <c r="KR47" s="1714"/>
      <c r="KS47" s="1714"/>
      <c r="KT47" s="1714"/>
      <c r="KU47" s="1714"/>
      <c r="KV47" s="1714"/>
      <c r="KW47" s="1714"/>
      <c r="KX47" s="1714"/>
      <c r="KY47" s="1714"/>
      <c r="KZ47" s="1714"/>
      <c r="LA47" s="1714"/>
      <c r="LB47" s="1714"/>
      <c r="LC47" s="1714"/>
      <c r="LD47" s="1714"/>
      <c r="LE47" s="1714"/>
      <c r="LF47" s="1714"/>
      <c r="LG47" s="1714"/>
      <c r="LH47" s="1714"/>
      <c r="LI47" s="1714"/>
      <c r="LJ47" s="1714"/>
      <c r="LK47" s="1714"/>
      <c r="LL47" s="1714"/>
      <c r="LM47" s="1714"/>
      <c r="LN47" s="1714"/>
      <c r="LO47" s="1714"/>
      <c r="LP47" s="1714"/>
      <c r="LQ47" s="1714"/>
      <c r="LR47" s="1714"/>
      <c r="LS47" s="1714"/>
      <c r="LT47" s="1714"/>
      <c r="LU47" s="1714"/>
      <c r="LV47" s="1714"/>
      <c r="LW47" s="1714"/>
      <c r="LX47" s="1714"/>
      <c r="LY47" s="1714"/>
      <c r="LZ47" s="1714"/>
      <c r="MA47" s="1714"/>
      <c r="MB47" s="1714"/>
      <c r="MC47" s="1714"/>
      <c r="MD47" s="1714"/>
      <c r="ME47" s="1714"/>
      <c r="MF47" s="1714"/>
      <c r="MG47" s="1714"/>
      <c r="MH47" s="1714"/>
      <c r="MI47" s="1714"/>
      <c r="MJ47" s="1714"/>
      <c r="MK47" s="1714"/>
      <c r="ML47" s="1714"/>
      <c r="MM47" s="1714"/>
      <c r="MN47" s="1714"/>
      <c r="MO47" s="1714"/>
      <c r="MP47" s="1714"/>
      <c r="MQ47" s="1714"/>
      <c r="MR47" s="1714"/>
      <c r="MS47" s="1714"/>
      <c r="MT47" s="1714"/>
      <c r="MU47" s="1714"/>
      <c r="MV47" s="1714"/>
      <c r="MW47" s="1714"/>
      <c r="MX47" s="1714"/>
      <c r="MY47" s="1714"/>
      <c r="MZ47" s="1714"/>
      <c r="NA47" s="1714"/>
      <c r="NB47" s="1714"/>
      <c r="NC47" s="1714"/>
      <c r="ND47" s="1714"/>
      <c r="NE47" s="1714"/>
      <c r="NF47" s="1714"/>
      <c r="NG47" s="1714"/>
      <c r="NH47" s="1714"/>
      <c r="NI47" s="1714"/>
      <c r="NJ47" s="1714"/>
      <c r="NK47" s="1714"/>
      <c r="NL47" s="1714"/>
      <c r="NM47" s="1714"/>
      <c r="NN47" s="1714"/>
      <c r="NO47" s="1714"/>
      <c r="NP47" s="1714"/>
      <c r="NQ47" s="1714"/>
      <c r="NR47" s="1714"/>
      <c r="NS47" s="1714"/>
      <c r="NT47" s="1714"/>
      <c r="NU47" s="1714"/>
      <c r="NV47" s="1714"/>
      <c r="NW47" s="1714"/>
      <c r="NX47" s="1714"/>
      <c r="NY47" s="1714"/>
      <c r="NZ47" s="1714"/>
      <c r="OA47" s="1714"/>
      <c r="OB47" s="1714"/>
      <c r="OC47" s="1714"/>
      <c r="OD47" s="1714"/>
      <c r="OE47" s="1714"/>
      <c r="OF47" s="1714"/>
      <c r="OG47" s="1714"/>
      <c r="OH47" s="1714"/>
      <c r="OI47" s="1714"/>
      <c r="OJ47" s="1714"/>
      <c r="OK47" s="1714"/>
      <c r="OL47" s="1714"/>
      <c r="OM47" s="1714"/>
      <c r="ON47" s="1714"/>
      <c r="OO47" s="1714"/>
      <c r="OP47" s="1714"/>
      <c r="OQ47" s="1714"/>
      <c r="OR47" s="1714"/>
      <c r="OS47" s="1714"/>
      <c r="OT47" s="1714"/>
      <c r="OU47" s="1714"/>
      <c r="OV47" s="1714"/>
      <c r="OW47" s="1714"/>
      <c r="OX47" s="1714"/>
      <c r="OY47" s="1714"/>
      <c r="OZ47" s="1714"/>
      <c r="PA47" s="1714"/>
      <c r="PB47" s="1714"/>
      <c r="PC47" s="1714"/>
      <c r="PD47" s="1714"/>
      <c r="PE47" s="1714"/>
      <c r="PF47" s="1714"/>
      <c r="PG47" s="1714"/>
      <c r="PH47" s="1714"/>
      <c r="PI47" s="1714"/>
      <c r="PJ47" s="1714"/>
      <c r="PK47" s="1714"/>
      <c r="PL47" s="1714"/>
      <c r="PM47" s="1714"/>
      <c r="PN47" s="1714"/>
      <c r="PO47" s="1714"/>
      <c r="PP47" s="1714"/>
      <c r="PQ47" s="1714"/>
      <c r="PR47" s="1714"/>
      <c r="PS47" s="1714"/>
      <c r="PT47" s="1714"/>
      <c r="PU47" s="1714"/>
      <c r="PV47" s="1714"/>
      <c r="PW47" s="1714"/>
      <c r="PX47" s="1714"/>
      <c r="PY47" s="1714"/>
      <c r="PZ47" s="1714"/>
      <c r="QA47" s="1714"/>
      <c r="QB47" s="1714"/>
      <c r="QC47" s="1714"/>
      <c r="QD47" s="1714"/>
      <c r="QE47" s="1714"/>
      <c r="QF47" s="1714"/>
      <c r="QG47" s="1714"/>
      <c r="QH47" s="1714"/>
      <c r="QI47" s="1714"/>
      <c r="QJ47" s="1714"/>
      <c r="QK47" s="1714"/>
      <c r="QL47" s="1714"/>
      <c r="QM47" s="1714"/>
      <c r="QN47" s="1714"/>
      <c r="QO47" s="1714"/>
      <c r="QP47" s="1714"/>
      <c r="QQ47" s="1714"/>
      <c r="QR47" s="1714"/>
      <c r="QS47" s="1714"/>
      <c r="QT47" s="1714"/>
      <c r="QU47" s="1714"/>
      <c r="QV47" s="1714"/>
      <c r="QW47" s="1714"/>
      <c r="QX47" s="1714"/>
      <c r="QY47" s="1714"/>
      <c r="QZ47" s="1714"/>
      <c r="RA47" s="1714"/>
      <c r="RB47" s="1714"/>
      <c r="RC47" s="1714"/>
      <c r="RD47" s="1714"/>
      <c r="RE47" s="1714"/>
      <c r="RF47" s="1714"/>
      <c r="RG47" s="1714"/>
      <c r="RH47" s="1714"/>
      <c r="RI47" s="1714"/>
      <c r="RJ47" s="1714"/>
      <c r="RK47" s="1714"/>
      <c r="RL47" s="1714"/>
      <c r="RM47" s="1714"/>
      <c r="RN47" s="1714"/>
      <c r="RO47" s="1714"/>
      <c r="RP47" s="1714"/>
      <c r="RQ47" s="1714"/>
      <c r="RR47" s="1714"/>
      <c r="RS47" s="1714"/>
      <c r="RT47" s="1714"/>
      <c r="RU47" s="1714"/>
      <c r="RV47" s="1714"/>
      <c r="RW47" s="1714"/>
      <c r="RX47" s="1714"/>
      <c r="RY47" s="1714"/>
      <c r="RZ47" s="1714"/>
      <c r="SA47" s="1714"/>
      <c r="SB47" s="1714"/>
      <c r="SC47" s="1714"/>
      <c r="SD47" s="1714"/>
      <c r="SE47" s="1714"/>
      <c r="SF47" s="1714"/>
      <c r="SG47" s="1714"/>
      <c r="SH47" s="1714"/>
      <c r="SI47" s="1714"/>
      <c r="SJ47" s="1714"/>
      <c r="SK47" s="1714"/>
      <c r="SL47" s="1714"/>
      <c r="SM47" s="1714"/>
      <c r="SN47" s="1714"/>
      <c r="SO47" s="1714"/>
      <c r="SP47" s="1714"/>
      <c r="SQ47" s="1714"/>
      <c r="SR47" s="1714"/>
      <c r="SS47" s="1714"/>
      <c r="ST47" s="1714"/>
      <c r="SU47" s="1714"/>
      <c r="SV47" s="1714"/>
      <c r="SW47" s="1714"/>
      <c r="SX47" s="1714"/>
      <c r="SY47" s="1714"/>
      <c r="SZ47" s="1714"/>
      <c r="TA47" s="1714"/>
      <c r="TB47" s="1714"/>
      <c r="TC47" s="1714"/>
      <c r="TD47" s="1714"/>
      <c r="TE47" s="1714"/>
      <c r="TF47" s="1714"/>
      <c r="TG47" s="1714"/>
      <c r="TH47" s="1714"/>
      <c r="TI47" s="1714"/>
      <c r="TJ47" s="1714"/>
      <c r="TK47" s="1714"/>
      <c r="TL47" s="1714"/>
      <c r="TM47" s="1714"/>
      <c r="TN47" s="1714"/>
      <c r="TO47" s="1714"/>
      <c r="TP47" s="1714"/>
      <c r="TQ47" s="1714"/>
      <c r="TR47" s="1714"/>
      <c r="TS47" s="1714"/>
      <c r="TT47" s="1714"/>
      <c r="TU47" s="1714"/>
      <c r="TV47" s="1714"/>
      <c r="TW47" s="1714"/>
      <c r="TX47" s="1714"/>
      <c r="TY47" s="1714"/>
      <c r="TZ47" s="1714"/>
      <c r="UA47" s="1714"/>
      <c r="UB47" s="1714"/>
      <c r="UC47" s="1714"/>
      <c r="UD47" s="1714"/>
      <c r="UE47" s="1714"/>
      <c r="UF47" s="1714"/>
      <c r="UG47" s="1714"/>
      <c r="UH47" s="1714"/>
      <c r="UI47" s="1714"/>
      <c r="UJ47" s="1714"/>
      <c r="UK47" s="1714"/>
      <c r="UL47" s="1714"/>
      <c r="UM47" s="1714"/>
      <c r="UN47" s="1714"/>
      <c r="UO47" s="1714"/>
      <c r="UP47" s="1714"/>
      <c r="UQ47" s="1714"/>
      <c r="UR47" s="1714"/>
      <c r="US47" s="1714"/>
      <c r="UT47" s="1714"/>
      <c r="UU47" s="1714"/>
      <c r="UV47" s="1714"/>
      <c r="UW47" s="1714"/>
      <c r="UX47" s="1714"/>
      <c r="UY47" s="1714"/>
      <c r="UZ47" s="1714"/>
      <c r="VA47" s="1714"/>
      <c r="VB47" s="1714"/>
      <c r="VC47" s="1714"/>
      <c r="VD47" s="1714"/>
      <c r="VE47" s="1714"/>
      <c r="VF47" s="1714"/>
      <c r="VG47" s="1714"/>
      <c r="VH47" s="1714"/>
      <c r="VI47" s="1714"/>
      <c r="VJ47" s="1714"/>
      <c r="VK47" s="1714"/>
      <c r="VL47" s="1714"/>
      <c r="VM47" s="1714"/>
      <c r="VN47" s="1714"/>
      <c r="VO47" s="1714"/>
      <c r="VP47" s="1714"/>
      <c r="VQ47" s="1714"/>
      <c r="VR47" s="1714"/>
      <c r="VS47" s="1714"/>
      <c r="VT47" s="1714"/>
      <c r="VU47" s="1714"/>
      <c r="VV47" s="1714"/>
      <c r="VW47" s="1714"/>
      <c r="VX47" s="1714"/>
      <c r="VY47" s="1714"/>
      <c r="VZ47" s="1714"/>
      <c r="WA47" s="1714"/>
      <c r="WB47" s="1714"/>
      <c r="WC47" s="1714"/>
      <c r="WD47" s="1714"/>
      <c r="WE47" s="1714"/>
      <c r="WF47" s="1714"/>
      <c r="WG47" s="1714"/>
      <c r="WH47" s="1714"/>
      <c r="WI47" s="1714"/>
      <c r="WJ47" s="1714"/>
      <c r="WK47" s="1714"/>
      <c r="WL47" s="1714"/>
      <c r="WM47" s="1714"/>
      <c r="WN47" s="1714"/>
      <c r="WO47" s="1714"/>
      <c r="WP47" s="1714"/>
      <c r="WQ47" s="1714"/>
      <c r="WR47" s="1714"/>
      <c r="WS47" s="1714"/>
      <c r="WT47" s="1714"/>
      <c r="WU47" s="1714"/>
      <c r="WV47" s="1714"/>
      <c r="WW47" s="1714"/>
      <c r="WX47" s="1714"/>
      <c r="WY47" s="1714"/>
      <c r="WZ47" s="1714"/>
      <c r="XA47" s="1714"/>
      <c r="XB47" s="1714"/>
      <c r="XC47" s="1714"/>
      <c r="XD47" s="1714"/>
      <c r="XE47" s="1714"/>
      <c r="XF47" s="1714"/>
      <c r="XG47" s="1714"/>
      <c r="XH47" s="1714"/>
      <c r="XI47" s="1714"/>
      <c r="XJ47" s="1714"/>
      <c r="XK47" s="1714"/>
      <c r="XL47" s="1714"/>
      <c r="XM47" s="1714"/>
      <c r="XN47" s="1714"/>
      <c r="XO47" s="1714"/>
      <c r="XP47" s="1714"/>
      <c r="XQ47" s="1714"/>
      <c r="XR47" s="1714"/>
      <c r="XS47" s="1714"/>
      <c r="XT47" s="1714"/>
      <c r="XU47" s="1714"/>
      <c r="XV47" s="1714"/>
      <c r="XW47" s="1714"/>
      <c r="XX47" s="1714"/>
      <c r="XY47" s="1714"/>
      <c r="XZ47" s="1714"/>
      <c r="YA47" s="1714"/>
      <c r="YB47" s="1714"/>
      <c r="YC47" s="1714"/>
      <c r="YD47" s="1714"/>
      <c r="YE47" s="1714"/>
      <c r="YF47" s="1714"/>
      <c r="YG47" s="1714"/>
      <c r="YH47" s="1714"/>
      <c r="YI47" s="1714"/>
      <c r="YJ47" s="1714"/>
      <c r="YK47" s="1714"/>
      <c r="YL47" s="1714"/>
      <c r="YM47" s="1714"/>
      <c r="YN47" s="1714"/>
      <c r="YO47" s="1714"/>
      <c r="YP47" s="1714"/>
      <c r="YQ47" s="1714"/>
      <c r="YR47" s="1714"/>
      <c r="YS47" s="1714"/>
      <c r="YT47" s="1714"/>
      <c r="YU47" s="1714"/>
      <c r="YV47" s="1714"/>
      <c r="YW47" s="1714"/>
      <c r="YX47" s="1714"/>
      <c r="YY47" s="1714"/>
      <c r="YZ47" s="1714"/>
      <c r="ZA47" s="1714"/>
      <c r="ZB47" s="1714"/>
      <c r="ZC47" s="1714"/>
      <c r="ZD47" s="1714"/>
      <c r="ZE47" s="1714"/>
      <c r="ZF47" s="1714"/>
      <c r="ZG47" s="1714"/>
      <c r="ZH47" s="1714"/>
      <c r="ZI47" s="1714"/>
      <c r="ZJ47" s="1714"/>
      <c r="ZK47" s="1714"/>
      <c r="ZL47" s="1714"/>
      <c r="ZM47" s="1714"/>
      <c r="ZN47" s="1714"/>
      <c r="ZO47" s="1714"/>
      <c r="ZP47" s="1714"/>
      <c r="ZQ47" s="1714"/>
      <c r="ZR47" s="1714"/>
      <c r="ZS47" s="1714"/>
      <c r="ZT47" s="1714"/>
      <c r="ZU47" s="1714"/>
      <c r="ZV47" s="1714"/>
      <c r="ZW47" s="1714"/>
      <c r="ZX47" s="1714"/>
      <c r="ZY47" s="1714"/>
      <c r="ZZ47" s="1714"/>
      <c r="AAA47" s="1714"/>
      <c r="AAB47" s="1714"/>
      <c r="AAC47" s="1714"/>
      <c r="AAD47" s="1714"/>
      <c r="AAE47" s="1714"/>
      <c r="AAF47" s="1714"/>
      <c r="AAG47" s="1714"/>
      <c r="AAH47" s="1714"/>
      <c r="AAI47" s="1714"/>
      <c r="AAJ47" s="1714"/>
      <c r="AAK47" s="1714"/>
      <c r="AAL47" s="1714"/>
      <c r="AAM47" s="1714"/>
      <c r="AAN47" s="1714"/>
      <c r="AAO47" s="1714"/>
      <c r="AAP47" s="1714"/>
      <c r="AAQ47" s="1714"/>
      <c r="AAR47" s="1714"/>
      <c r="AAS47" s="1714"/>
      <c r="AAT47" s="1714"/>
      <c r="AAU47" s="1714"/>
      <c r="AAV47" s="1714"/>
      <c r="AAW47" s="1714"/>
      <c r="AAX47" s="1714"/>
      <c r="AAY47" s="1714"/>
      <c r="AAZ47" s="1714"/>
      <c r="ABA47" s="1714"/>
      <c r="ABB47" s="1714"/>
      <c r="ABC47" s="1714"/>
      <c r="ABD47" s="1714"/>
      <c r="ABE47" s="1714"/>
      <c r="ABF47" s="1714"/>
      <c r="ABG47" s="1714"/>
      <c r="ABH47" s="1714"/>
      <c r="ABI47" s="1714"/>
      <c r="ABJ47" s="1714"/>
      <c r="ABK47" s="1714"/>
      <c r="ABL47" s="1714"/>
      <c r="ABM47" s="1714"/>
      <c r="ABN47" s="1714"/>
      <c r="ABO47" s="1714"/>
      <c r="ABP47" s="1714"/>
      <c r="ABQ47" s="1714"/>
      <c r="ABR47" s="1714"/>
      <c r="ABS47" s="1714"/>
      <c r="ABT47" s="1714"/>
      <c r="ABU47" s="1714"/>
      <c r="ABV47" s="1714"/>
      <c r="ABW47" s="1714"/>
      <c r="ABX47" s="1714"/>
      <c r="ABY47" s="1714"/>
      <c r="ABZ47" s="1714"/>
      <c r="ACA47" s="1714"/>
      <c r="ACB47" s="1714"/>
      <c r="ACC47" s="1714"/>
      <c r="ACD47" s="1714"/>
      <c r="ACE47" s="1714"/>
      <c r="ACF47" s="1714"/>
      <c r="ACG47" s="1714"/>
      <c r="ACH47" s="1714"/>
      <c r="ACI47" s="1714"/>
      <c r="ACJ47" s="1714"/>
      <c r="ACK47" s="1714"/>
      <c r="ACL47" s="1714"/>
      <c r="ACM47" s="1714"/>
      <c r="ACN47" s="1714"/>
      <c r="ACO47" s="1714"/>
      <c r="ACP47" s="1714"/>
      <c r="ACQ47" s="1714"/>
      <c r="ACR47" s="1714"/>
      <c r="ACS47" s="1714"/>
      <c r="ACT47" s="1714"/>
      <c r="ACU47" s="1714"/>
      <c r="ACV47" s="1714"/>
      <c r="ACW47" s="1714"/>
      <c r="ACX47" s="1714"/>
      <c r="ACY47" s="1714"/>
      <c r="ACZ47" s="1714"/>
      <c r="ADA47" s="1714"/>
      <c r="ADB47" s="1714"/>
      <c r="ADC47" s="1714"/>
      <c r="ADD47" s="1714"/>
      <c r="ADE47" s="1714"/>
      <c r="ADF47" s="1714"/>
      <c r="ADG47" s="1714"/>
      <c r="ADH47" s="1714"/>
      <c r="ADI47" s="1714"/>
      <c r="ADJ47" s="1714"/>
      <c r="ADK47" s="1714"/>
      <c r="ADL47" s="1714"/>
      <c r="ADM47" s="1714"/>
      <c r="ADN47" s="1714"/>
      <c r="ADO47" s="1714"/>
      <c r="ADP47" s="1714"/>
      <c r="ADQ47" s="1714"/>
      <c r="ADR47" s="1714"/>
      <c r="ADS47" s="1714"/>
      <c r="ADT47" s="1714"/>
      <c r="ADU47" s="1714"/>
      <c r="ADV47" s="1714"/>
      <c r="ADW47" s="1714"/>
      <c r="ADX47" s="1714"/>
      <c r="ADY47" s="1714"/>
      <c r="ADZ47" s="1714"/>
      <c r="AEA47" s="1714"/>
      <c r="AEB47" s="1714"/>
      <c r="AEC47" s="1714"/>
      <c r="AED47" s="1714"/>
      <c r="AEE47" s="1714"/>
      <c r="AEF47" s="1714"/>
      <c r="AEG47" s="1714"/>
      <c r="AEH47" s="1714"/>
      <c r="AEI47" s="1714"/>
      <c r="AEJ47" s="1714"/>
      <c r="AEK47" s="1714"/>
      <c r="AEL47" s="1714"/>
      <c r="AEM47" s="1714"/>
      <c r="AEN47" s="1714"/>
      <c r="AEO47" s="1714"/>
      <c r="AEP47" s="1714"/>
      <c r="AEQ47" s="1714"/>
      <c r="AER47" s="1714"/>
      <c r="AES47" s="1714"/>
      <c r="AET47" s="1714"/>
      <c r="AEU47" s="1714"/>
      <c r="AEV47" s="1714"/>
      <c r="AEW47" s="1714"/>
      <c r="AEX47" s="1714"/>
      <c r="AEY47" s="1714"/>
      <c r="AEZ47" s="1714"/>
      <c r="AFA47" s="1714"/>
      <c r="AFB47" s="1714"/>
      <c r="AFC47" s="1714"/>
      <c r="AFD47" s="1714"/>
      <c r="AFE47" s="1714"/>
      <c r="AFF47" s="1714"/>
      <c r="AFG47" s="1714"/>
      <c r="AFH47" s="1714"/>
      <c r="AFI47" s="1714"/>
      <c r="AFJ47" s="1714"/>
      <c r="AFK47" s="1714"/>
      <c r="AFL47" s="1714"/>
      <c r="AFM47" s="1714"/>
      <c r="AFN47" s="1714"/>
      <c r="AFO47" s="1714"/>
      <c r="AFP47" s="1714"/>
      <c r="AFQ47" s="1714"/>
      <c r="AFR47" s="1714"/>
      <c r="AFS47" s="1714"/>
      <c r="AFT47" s="1714"/>
      <c r="AFU47" s="1714"/>
      <c r="AFV47" s="1714"/>
      <c r="AFW47" s="1714"/>
      <c r="AFX47" s="1714"/>
      <c r="AFY47" s="1714"/>
      <c r="AFZ47" s="1714"/>
      <c r="AGA47" s="1714"/>
      <c r="AGB47" s="1714"/>
      <c r="AGC47" s="1714"/>
      <c r="AGD47" s="1714"/>
      <c r="AGE47" s="1714"/>
      <c r="AGF47" s="1714"/>
      <c r="AGG47" s="1714"/>
      <c r="AGH47" s="1714"/>
      <c r="AGI47" s="1714"/>
      <c r="AGJ47" s="1714"/>
      <c r="AGK47" s="1714"/>
      <c r="AGL47" s="1714"/>
      <c r="AGM47" s="1714"/>
      <c r="AGN47" s="1714"/>
      <c r="AGO47" s="1714"/>
      <c r="AGP47" s="1714"/>
      <c r="AGQ47" s="1714"/>
      <c r="AGR47" s="1714"/>
      <c r="AGS47" s="1714"/>
      <c r="AGT47" s="1714"/>
      <c r="AGU47" s="1714"/>
      <c r="AGV47" s="1714"/>
      <c r="AGW47" s="1714"/>
      <c r="AGX47" s="1714"/>
      <c r="AGY47" s="1714"/>
      <c r="AGZ47" s="1714"/>
      <c r="AHA47" s="1714"/>
      <c r="AHB47" s="1714"/>
      <c r="AHC47" s="1714"/>
      <c r="AHD47" s="1714"/>
      <c r="AHE47" s="1714"/>
      <c r="AHF47" s="1714"/>
      <c r="AHG47" s="1714"/>
      <c r="AHH47" s="1714"/>
      <c r="AHI47" s="1714"/>
      <c r="AHJ47" s="1714"/>
      <c r="AHK47" s="1714"/>
      <c r="AHL47" s="1714"/>
      <c r="AHM47" s="1714"/>
      <c r="AHN47" s="1714"/>
      <c r="AHO47" s="1714"/>
      <c r="AHP47" s="1714"/>
      <c r="AHQ47" s="1714"/>
      <c r="AHR47" s="1714"/>
      <c r="AHS47" s="1714"/>
      <c r="AHT47" s="1714"/>
      <c r="AHU47" s="1714"/>
      <c r="AHV47" s="1714"/>
      <c r="AHW47" s="1714"/>
      <c r="AHX47" s="1714"/>
      <c r="AHY47" s="1714"/>
      <c r="AHZ47" s="1714"/>
      <c r="AIA47" s="1714"/>
      <c r="AIB47" s="1714"/>
      <c r="AIC47" s="1714"/>
      <c r="AID47" s="1714"/>
      <c r="AIE47" s="1714"/>
      <c r="AIF47" s="1714"/>
      <c r="AIG47" s="1714"/>
      <c r="AIH47" s="1714"/>
      <c r="AII47" s="1714"/>
      <c r="AIJ47" s="1714"/>
      <c r="AIK47" s="1714"/>
      <c r="AIL47" s="1714"/>
      <c r="AIM47" s="1714"/>
      <c r="AIN47" s="1714"/>
      <c r="AIO47" s="1714"/>
      <c r="AIP47" s="1714"/>
      <c r="AIQ47" s="1714"/>
      <c r="AIR47" s="1714"/>
      <c r="AIS47" s="1714"/>
      <c r="AIT47" s="1714"/>
      <c r="AIU47" s="1714"/>
      <c r="AIV47" s="1714"/>
      <c r="AIW47" s="1714"/>
      <c r="AIX47" s="1714"/>
      <c r="AIY47" s="1714"/>
      <c r="AIZ47" s="1714"/>
      <c r="AJA47" s="1714"/>
      <c r="AJB47" s="1714"/>
      <c r="AJC47" s="1714"/>
      <c r="AJD47" s="1714"/>
      <c r="AJE47" s="1714"/>
      <c r="AJF47" s="1714"/>
      <c r="AJG47" s="1714"/>
      <c r="AJH47" s="1714"/>
      <c r="AJI47" s="1714"/>
      <c r="AJJ47" s="1714"/>
      <c r="AJK47" s="1714"/>
      <c r="AJL47" s="1714"/>
      <c r="AJM47" s="1714"/>
      <c r="AJN47" s="1714"/>
      <c r="AJO47" s="1714"/>
      <c r="AJP47" s="1714"/>
      <c r="AJQ47" s="1714"/>
      <c r="AJR47" s="1714"/>
      <c r="AJS47" s="1714"/>
      <c r="AJT47" s="1714"/>
      <c r="AJU47" s="1714"/>
      <c r="AJV47" s="1714"/>
      <c r="AJW47" s="1714"/>
      <c r="AJX47" s="1714"/>
      <c r="AJY47" s="1714"/>
      <c r="AJZ47" s="1714"/>
      <c r="AKA47" s="1714"/>
      <c r="AKB47" s="1714"/>
      <c r="AKC47" s="1714"/>
      <c r="AKD47" s="1714"/>
      <c r="AKE47" s="1714"/>
      <c r="AKF47" s="1714"/>
      <c r="AKG47" s="1714"/>
      <c r="AKH47" s="1714"/>
      <c r="AKI47" s="1714"/>
      <c r="AKJ47" s="1714"/>
      <c r="AKK47" s="1714"/>
      <c r="AKL47" s="1714"/>
      <c r="AKM47" s="1714"/>
      <c r="AKN47" s="1714"/>
      <c r="AKO47" s="1714"/>
      <c r="AKP47" s="1714"/>
      <c r="AKQ47" s="1714"/>
      <c r="AKR47" s="1714"/>
      <c r="AKS47" s="1714"/>
      <c r="AKT47" s="1714"/>
      <c r="AKU47" s="1714"/>
      <c r="AKV47" s="1714"/>
      <c r="AKW47" s="1714"/>
      <c r="AKX47" s="1714"/>
      <c r="AKY47" s="1714"/>
      <c r="AKZ47" s="1714"/>
      <c r="ALA47" s="1714"/>
      <c r="ALB47" s="1714"/>
      <c r="ALC47" s="1714"/>
      <c r="ALD47" s="1714"/>
      <c r="ALE47" s="1714"/>
      <c r="ALF47" s="1714"/>
      <c r="ALG47" s="1714"/>
      <c r="ALH47" s="1714"/>
      <c r="ALI47" s="1714"/>
      <c r="ALJ47" s="1714"/>
      <c r="ALK47" s="1714"/>
      <c r="ALL47" s="1714"/>
      <c r="ALM47" s="1714"/>
      <c r="ALN47" s="1714"/>
      <c r="ALO47" s="1714"/>
      <c r="ALP47" s="1714"/>
      <c r="ALQ47" s="1714"/>
      <c r="ALR47" s="1714"/>
      <c r="ALS47" s="1714"/>
      <c r="ALT47" s="1714"/>
      <c r="ALU47" s="1714"/>
      <c r="ALV47" s="1714"/>
      <c r="ALW47" s="1714"/>
      <c r="ALX47" s="1714"/>
      <c r="ALY47" s="1714"/>
      <c r="ALZ47" s="1714"/>
      <c r="AMA47" s="1714"/>
      <c r="AMB47" s="1714"/>
      <c r="AMC47" s="1714"/>
      <c r="AMD47" s="1714"/>
      <c r="AME47" s="1714"/>
      <c r="AMF47" s="1714"/>
      <c r="AMG47" s="1714"/>
      <c r="AMH47" s="1714"/>
      <c r="AMI47" s="1714"/>
      <c r="AMJ47" s="1714"/>
      <c r="AMK47" s="1714"/>
    </row>
    <row r="48" spans="1:1025" s="1750" customFormat="1" ht="30" customHeight="1">
      <c r="A48" s="1746" t="s">
        <v>3862</v>
      </c>
      <c r="B48" s="1746" t="s">
        <v>3863</v>
      </c>
      <c r="C48" s="1746" t="s">
        <v>647</v>
      </c>
      <c r="D48" s="1746" t="s">
        <v>4058</v>
      </c>
      <c r="E48" s="1746" t="s">
        <v>4059</v>
      </c>
      <c r="F48" s="1746" t="s">
        <v>4060</v>
      </c>
      <c r="G48" s="1746" t="s">
        <v>4061</v>
      </c>
      <c r="H48" s="1746"/>
      <c r="I48" s="1746"/>
      <c r="J48" s="1746"/>
      <c r="K48" s="1746"/>
      <c r="L48" s="1746"/>
      <c r="M48" s="1746"/>
      <c r="N48" s="1746"/>
      <c r="O48" s="1746"/>
      <c r="P48" s="1746" t="s">
        <v>4147</v>
      </c>
      <c r="Q48" s="1746" t="s">
        <v>3975</v>
      </c>
      <c r="R48" s="1739" t="s">
        <v>569</v>
      </c>
      <c r="S48" s="1746" t="s">
        <v>567</v>
      </c>
      <c r="T48" s="1748" t="s">
        <v>4148</v>
      </c>
      <c r="U48" s="1746" t="s">
        <v>2504</v>
      </c>
      <c r="V48" s="1746" t="s">
        <v>3984</v>
      </c>
      <c r="W48" s="1746" t="s">
        <v>3901</v>
      </c>
      <c r="X48" s="1746" t="s">
        <v>3874</v>
      </c>
      <c r="Y48" s="1746" t="s">
        <v>4149</v>
      </c>
      <c r="Z48" s="1760" t="s">
        <v>4073</v>
      </c>
      <c r="AA48" s="1746" t="s">
        <v>1146</v>
      </c>
      <c r="AB48" s="1746" t="s">
        <v>4067</v>
      </c>
      <c r="AC48" s="1746" t="s">
        <v>4068</v>
      </c>
      <c r="AD48" s="1746" t="s">
        <v>3906</v>
      </c>
      <c r="AE48" s="1746" t="s">
        <v>138</v>
      </c>
      <c r="AF48" s="1746" t="s">
        <v>3881</v>
      </c>
      <c r="AG48" s="1746"/>
      <c r="AH48" s="1746"/>
      <c r="AI48" s="1746"/>
      <c r="AJ48" s="1746"/>
      <c r="AK48" s="1746"/>
      <c r="AL48" s="1746">
        <v>0</v>
      </c>
      <c r="AM48" s="1746"/>
      <c r="AN48" s="1746"/>
      <c r="AO48" s="1739">
        <v>0</v>
      </c>
      <c r="AP48" s="1746" t="s">
        <v>4249</v>
      </c>
      <c r="AQ48" s="1746"/>
      <c r="AR48" s="1746"/>
      <c r="AS48" s="1746"/>
      <c r="AT48" s="1746"/>
      <c r="AU48" s="1746"/>
      <c r="AV48" s="1746"/>
      <c r="AW48" s="1746"/>
      <c r="AX48" s="1746"/>
      <c r="AY48" s="1746"/>
      <c r="AZ48" s="1746"/>
      <c r="BA48" s="1746" t="s">
        <v>3882</v>
      </c>
      <c r="BB48" s="1747"/>
      <c r="BC48" s="1747"/>
      <c r="BD48" s="1747"/>
      <c r="BE48" s="1747"/>
      <c r="BF48" s="1747"/>
      <c r="BG48" s="1747"/>
      <c r="BH48" s="1747"/>
      <c r="BI48" s="1747"/>
      <c r="BJ48" s="1747"/>
      <c r="BK48" s="1747"/>
      <c r="BL48" s="1747"/>
      <c r="BM48" s="1747"/>
      <c r="BN48" s="1747"/>
      <c r="BO48" s="1747"/>
      <c r="BP48" s="1747"/>
      <c r="BQ48" s="1747"/>
      <c r="BR48" s="1747"/>
      <c r="BS48" s="1747"/>
      <c r="BT48" s="1747"/>
      <c r="BU48" s="1747"/>
      <c r="BV48" s="1747"/>
      <c r="BW48" s="1747"/>
      <c r="BX48" s="1747"/>
      <c r="BY48" s="1747"/>
      <c r="BZ48" s="1747"/>
      <c r="CA48" s="1747"/>
      <c r="CB48" s="1747"/>
      <c r="CC48" s="1747"/>
      <c r="CD48" s="1747"/>
      <c r="CE48" s="1747"/>
      <c r="CF48" s="1747"/>
      <c r="CG48" s="1747"/>
      <c r="CH48" s="1747"/>
      <c r="CI48" s="1747"/>
      <c r="CJ48" s="1747"/>
      <c r="CK48" s="1747"/>
      <c r="CL48" s="1747"/>
      <c r="CM48" s="1747"/>
      <c r="CN48" s="1747"/>
      <c r="CO48" s="1747"/>
      <c r="CP48" s="1747"/>
      <c r="CQ48" s="1747"/>
      <c r="CR48" s="1747"/>
      <c r="CS48" s="1747"/>
      <c r="CT48" s="1747"/>
      <c r="CU48" s="1747"/>
      <c r="CV48" s="1747"/>
      <c r="CW48" s="1747"/>
      <c r="CX48" s="1747"/>
      <c r="CY48" s="1747"/>
      <c r="CZ48" s="1747"/>
      <c r="DA48" s="1747"/>
      <c r="DB48" s="1747"/>
      <c r="DC48" s="1747"/>
      <c r="DD48" s="1747"/>
      <c r="DE48" s="1747"/>
      <c r="DF48" s="1747"/>
      <c r="DG48" s="1747"/>
      <c r="DH48" s="1747"/>
      <c r="DI48" s="1747"/>
      <c r="DJ48" s="1747"/>
      <c r="DK48" s="1747"/>
      <c r="DL48" s="1747"/>
      <c r="DM48" s="1747"/>
      <c r="DN48" s="1747"/>
      <c r="DO48" s="1747"/>
      <c r="DP48" s="1747"/>
      <c r="DQ48" s="1747"/>
      <c r="DR48" s="1747"/>
      <c r="DS48" s="1747"/>
      <c r="DT48" s="1747"/>
      <c r="DU48" s="1747"/>
      <c r="DV48" s="1747"/>
      <c r="DW48" s="1747"/>
      <c r="DX48" s="1747"/>
      <c r="DY48" s="1747"/>
      <c r="DZ48" s="1747"/>
      <c r="EA48" s="1747"/>
      <c r="EB48" s="1747"/>
      <c r="EC48" s="1747"/>
      <c r="ED48" s="1747"/>
      <c r="EE48" s="1747"/>
      <c r="EF48" s="1747"/>
      <c r="EG48" s="1747"/>
      <c r="EH48" s="1747"/>
      <c r="EI48" s="1747"/>
      <c r="EJ48" s="1747"/>
      <c r="EK48" s="1747"/>
      <c r="EL48" s="1747"/>
      <c r="EM48" s="1747"/>
      <c r="EN48" s="1747"/>
      <c r="EO48" s="1747"/>
      <c r="EP48" s="1747"/>
      <c r="EQ48" s="1747"/>
      <c r="ER48" s="1747"/>
      <c r="ES48" s="1747"/>
      <c r="ET48" s="1747"/>
      <c r="EU48" s="1747"/>
      <c r="EV48" s="1747"/>
      <c r="EW48" s="1747"/>
      <c r="EX48" s="1747"/>
      <c r="EY48" s="1747"/>
      <c r="EZ48" s="1747"/>
      <c r="FA48" s="1747"/>
      <c r="FB48" s="1747"/>
      <c r="FC48" s="1747"/>
      <c r="FD48" s="1747"/>
      <c r="FE48" s="1747"/>
      <c r="FF48" s="1747"/>
      <c r="FG48" s="1747"/>
      <c r="FH48" s="1747"/>
      <c r="FI48" s="1747"/>
      <c r="FJ48" s="1747"/>
      <c r="FK48" s="1747"/>
      <c r="FL48" s="1747"/>
      <c r="FM48" s="1747"/>
      <c r="FN48" s="1747"/>
      <c r="FO48" s="1747"/>
      <c r="FP48" s="1747"/>
      <c r="FQ48" s="1747"/>
      <c r="FR48" s="1747"/>
      <c r="FS48" s="1747"/>
      <c r="FT48" s="1747"/>
      <c r="FU48" s="1747"/>
      <c r="FV48" s="1747"/>
      <c r="FW48" s="1747"/>
      <c r="FX48" s="1747"/>
      <c r="FY48" s="1747"/>
      <c r="FZ48" s="1747"/>
      <c r="GA48" s="1747"/>
      <c r="GB48" s="1747"/>
      <c r="GC48" s="1747"/>
      <c r="GD48" s="1747"/>
      <c r="GE48" s="1747"/>
      <c r="GF48" s="1747"/>
      <c r="GG48" s="1747"/>
      <c r="GH48" s="1747"/>
      <c r="GI48" s="1747"/>
      <c r="GJ48" s="1747"/>
      <c r="GK48" s="1747"/>
      <c r="GL48" s="1747"/>
      <c r="GM48" s="1747"/>
      <c r="GN48" s="1747"/>
      <c r="GO48" s="1747"/>
      <c r="GP48" s="1747"/>
      <c r="GQ48" s="1747"/>
      <c r="GR48" s="1747"/>
      <c r="GS48" s="1747"/>
      <c r="GT48" s="1747"/>
      <c r="GU48" s="1747"/>
      <c r="GV48" s="1747"/>
      <c r="GW48" s="1747"/>
      <c r="GX48" s="1747"/>
      <c r="GY48" s="1747"/>
      <c r="GZ48" s="1747"/>
      <c r="HA48" s="1747"/>
      <c r="HB48" s="1747"/>
      <c r="HC48" s="1747"/>
      <c r="HD48" s="1747"/>
      <c r="HE48" s="1747"/>
      <c r="HF48" s="1747"/>
      <c r="HG48" s="1747"/>
      <c r="HH48" s="1747"/>
      <c r="HI48" s="1747"/>
      <c r="HJ48" s="1747"/>
      <c r="HK48" s="1747"/>
      <c r="HL48" s="1747"/>
      <c r="HM48" s="1747"/>
      <c r="HN48" s="1747"/>
      <c r="HO48" s="1747"/>
      <c r="HP48" s="1747"/>
      <c r="HQ48" s="1747"/>
      <c r="HR48" s="1747"/>
      <c r="HS48" s="1747"/>
      <c r="HT48" s="1747"/>
      <c r="HU48" s="1747"/>
      <c r="HV48" s="1747"/>
      <c r="HW48" s="1747"/>
      <c r="HX48" s="1747"/>
      <c r="HY48" s="1747"/>
      <c r="HZ48" s="1747"/>
      <c r="IA48" s="1747"/>
      <c r="IB48" s="1747"/>
      <c r="IC48" s="1747"/>
      <c r="ID48" s="1747"/>
      <c r="IE48" s="1747"/>
      <c r="IF48" s="1747"/>
      <c r="IG48" s="1747"/>
      <c r="IH48" s="1747"/>
      <c r="II48" s="1747"/>
      <c r="IJ48" s="1747"/>
      <c r="IK48" s="1747"/>
      <c r="IL48" s="1747"/>
      <c r="IM48" s="1747"/>
      <c r="IN48" s="1747"/>
      <c r="IO48" s="1747"/>
      <c r="IP48" s="1747"/>
      <c r="IQ48" s="1747"/>
      <c r="IR48" s="1747"/>
      <c r="IS48" s="1747"/>
      <c r="IT48" s="1747"/>
      <c r="IU48" s="1747"/>
      <c r="IV48" s="1747"/>
      <c r="IW48" s="1747"/>
      <c r="IX48" s="1747"/>
      <c r="IY48" s="1747"/>
      <c r="IZ48" s="1747"/>
      <c r="JA48" s="1747"/>
      <c r="JB48" s="1747"/>
      <c r="JC48" s="1747"/>
      <c r="JD48" s="1747"/>
      <c r="JE48" s="1747"/>
      <c r="JF48" s="1747"/>
      <c r="JG48" s="1747"/>
      <c r="JH48" s="1747"/>
      <c r="JI48" s="1747"/>
      <c r="JJ48" s="1747"/>
      <c r="JK48" s="1747"/>
      <c r="JL48" s="1747"/>
      <c r="JM48" s="1747"/>
      <c r="JN48" s="1747"/>
      <c r="JO48" s="1747"/>
      <c r="JP48" s="1747"/>
      <c r="JQ48" s="1747"/>
      <c r="JR48" s="1747"/>
      <c r="JS48" s="1747"/>
      <c r="JT48" s="1747"/>
      <c r="JU48" s="1747"/>
      <c r="JV48" s="1747"/>
      <c r="JW48" s="1747"/>
      <c r="JX48" s="1747"/>
      <c r="JY48" s="1747"/>
      <c r="JZ48" s="1747"/>
      <c r="KA48" s="1747"/>
      <c r="KB48" s="1747"/>
      <c r="KC48" s="1747"/>
      <c r="KD48" s="1747"/>
      <c r="KE48" s="1747"/>
      <c r="KF48" s="1747"/>
      <c r="KG48" s="1747"/>
      <c r="KH48" s="1747"/>
      <c r="KI48" s="1747"/>
      <c r="KJ48" s="1747"/>
      <c r="KK48" s="1747"/>
      <c r="KL48" s="1747"/>
      <c r="KM48" s="1747"/>
      <c r="KN48" s="1747"/>
      <c r="KO48" s="1747"/>
      <c r="KP48" s="1747"/>
      <c r="KQ48" s="1747"/>
      <c r="KR48" s="1747"/>
      <c r="KS48" s="1747"/>
      <c r="KT48" s="1747"/>
      <c r="KU48" s="1747"/>
      <c r="KV48" s="1747"/>
      <c r="KW48" s="1747"/>
      <c r="KX48" s="1747"/>
      <c r="KY48" s="1747"/>
      <c r="KZ48" s="1747"/>
      <c r="LA48" s="1747"/>
      <c r="LB48" s="1747"/>
      <c r="LC48" s="1747"/>
      <c r="LD48" s="1747"/>
      <c r="LE48" s="1747"/>
      <c r="LF48" s="1747"/>
      <c r="LG48" s="1747"/>
      <c r="LH48" s="1747"/>
      <c r="LI48" s="1747"/>
      <c r="LJ48" s="1747"/>
      <c r="LK48" s="1747"/>
      <c r="LL48" s="1747"/>
      <c r="LM48" s="1747"/>
      <c r="LN48" s="1747"/>
      <c r="LO48" s="1747"/>
      <c r="LP48" s="1747"/>
      <c r="LQ48" s="1747"/>
      <c r="LR48" s="1747"/>
      <c r="LS48" s="1747"/>
      <c r="LT48" s="1747"/>
      <c r="LU48" s="1747"/>
      <c r="LV48" s="1747"/>
      <c r="LW48" s="1747"/>
      <c r="LX48" s="1747"/>
      <c r="LY48" s="1747"/>
      <c r="LZ48" s="1747"/>
      <c r="MA48" s="1747"/>
      <c r="MB48" s="1747"/>
      <c r="MC48" s="1747"/>
      <c r="MD48" s="1747"/>
      <c r="ME48" s="1747"/>
      <c r="MF48" s="1747"/>
      <c r="MG48" s="1747"/>
      <c r="MH48" s="1747"/>
      <c r="MI48" s="1747"/>
      <c r="MJ48" s="1747"/>
      <c r="MK48" s="1747"/>
      <c r="ML48" s="1747"/>
      <c r="MM48" s="1747"/>
      <c r="MN48" s="1747"/>
      <c r="MO48" s="1747"/>
      <c r="MP48" s="1747"/>
      <c r="MQ48" s="1747"/>
      <c r="MR48" s="1747"/>
      <c r="MS48" s="1747"/>
      <c r="MT48" s="1747"/>
      <c r="MU48" s="1747"/>
      <c r="MV48" s="1747"/>
      <c r="MW48" s="1747"/>
      <c r="MX48" s="1747"/>
      <c r="MY48" s="1747"/>
      <c r="MZ48" s="1747"/>
      <c r="NA48" s="1747"/>
      <c r="NB48" s="1747"/>
      <c r="NC48" s="1747"/>
      <c r="ND48" s="1747"/>
      <c r="NE48" s="1747"/>
      <c r="NF48" s="1747"/>
      <c r="NG48" s="1747"/>
      <c r="NH48" s="1747"/>
      <c r="NI48" s="1747"/>
      <c r="NJ48" s="1747"/>
      <c r="NK48" s="1747"/>
      <c r="NL48" s="1747"/>
      <c r="NM48" s="1747"/>
      <c r="NN48" s="1747"/>
      <c r="NO48" s="1747"/>
      <c r="NP48" s="1747"/>
      <c r="NQ48" s="1747"/>
      <c r="NR48" s="1747"/>
      <c r="NS48" s="1747"/>
      <c r="NT48" s="1747"/>
      <c r="NU48" s="1747"/>
      <c r="NV48" s="1747"/>
      <c r="NW48" s="1747"/>
      <c r="NX48" s="1747"/>
      <c r="NY48" s="1747"/>
      <c r="NZ48" s="1747"/>
      <c r="OA48" s="1747"/>
      <c r="OB48" s="1747"/>
      <c r="OC48" s="1747"/>
      <c r="OD48" s="1747"/>
      <c r="OE48" s="1747"/>
      <c r="OF48" s="1747"/>
      <c r="OG48" s="1747"/>
      <c r="OH48" s="1747"/>
      <c r="OI48" s="1747"/>
      <c r="OJ48" s="1747"/>
      <c r="OK48" s="1747"/>
      <c r="OL48" s="1747"/>
      <c r="OM48" s="1747"/>
      <c r="ON48" s="1747"/>
      <c r="OO48" s="1747"/>
      <c r="OP48" s="1747"/>
      <c r="OQ48" s="1747"/>
      <c r="OR48" s="1747"/>
      <c r="OS48" s="1747"/>
      <c r="OT48" s="1747"/>
      <c r="OU48" s="1747"/>
      <c r="OV48" s="1747"/>
      <c r="OW48" s="1747"/>
      <c r="OX48" s="1747"/>
      <c r="OY48" s="1747"/>
      <c r="OZ48" s="1747"/>
      <c r="PA48" s="1747"/>
      <c r="PB48" s="1747"/>
      <c r="PC48" s="1747"/>
      <c r="PD48" s="1747"/>
      <c r="PE48" s="1747"/>
      <c r="PF48" s="1747"/>
      <c r="PG48" s="1747"/>
      <c r="PH48" s="1747"/>
      <c r="PI48" s="1747"/>
      <c r="PJ48" s="1747"/>
      <c r="PK48" s="1747"/>
      <c r="PL48" s="1747"/>
      <c r="PM48" s="1747"/>
      <c r="PN48" s="1747"/>
      <c r="PO48" s="1747"/>
      <c r="PP48" s="1747"/>
      <c r="PQ48" s="1747"/>
      <c r="PR48" s="1747"/>
      <c r="PS48" s="1747"/>
      <c r="PT48" s="1747"/>
      <c r="PU48" s="1747"/>
      <c r="PV48" s="1747"/>
      <c r="PW48" s="1747"/>
      <c r="PX48" s="1747"/>
      <c r="PY48" s="1747"/>
      <c r="PZ48" s="1747"/>
      <c r="QA48" s="1747"/>
      <c r="QB48" s="1747"/>
      <c r="QC48" s="1747"/>
      <c r="QD48" s="1747"/>
      <c r="QE48" s="1747"/>
      <c r="QF48" s="1747"/>
      <c r="QG48" s="1747"/>
      <c r="QH48" s="1747"/>
      <c r="QI48" s="1747"/>
      <c r="QJ48" s="1747"/>
      <c r="QK48" s="1747"/>
      <c r="QL48" s="1747"/>
      <c r="QM48" s="1747"/>
      <c r="QN48" s="1747"/>
      <c r="QO48" s="1747"/>
      <c r="QP48" s="1747"/>
      <c r="QQ48" s="1747"/>
      <c r="QR48" s="1747"/>
      <c r="QS48" s="1747"/>
      <c r="QT48" s="1747"/>
      <c r="QU48" s="1747"/>
      <c r="QV48" s="1747"/>
      <c r="QW48" s="1747"/>
      <c r="QX48" s="1747"/>
      <c r="QY48" s="1747"/>
      <c r="QZ48" s="1747"/>
      <c r="RA48" s="1747"/>
      <c r="RB48" s="1747"/>
      <c r="RC48" s="1747"/>
      <c r="RD48" s="1747"/>
      <c r="RE48" s="1747"/>
      <c r="RF48" s="1747"/>
      <c r="RG48" s="1747"/>
      <c r="RH48" s="1747"/>
      <c r="RI48" s="1747"/>
      <c r="RJ48" s="1747"/>
      <c r="RK48" s="1747"/>
      <c r="RL48" s="1747"/>
      <c r="RM48" s="1747"/>
      <c r="RN48" s="1747"/>
      <c r="RO48" s="1747"/>
      <c r="RP48" s="1747"/>
      <c r="RQ48" s="1747"/>
      <c r="RR48" s="1747"/>
      <c r="RS48" s="1747"/>
      <c r="RT48" s="1747"/>
      <c r="RU48" s="1747"/>
      <c r="RV48" s="1747"/>
      <c r="RW48" s="1747"/>
      <c r="RX48" s="1747"/>
      <c r="RY48" s="1747"/>
      <c r="RZ48" s="1747"/>
      <c r="SA48" s="1747"/>
      <c r="SB48" s="1747"/>
      <c r="SC48" s="1747"/>
      <c r="SD48" s="1747"/>
      <c r="SE48" s="1747"/>
      <c r="SF48" s="1747"/>
      <c r="SG48" s="1747"/>
      <c r="SH48" s="1747"/>
      <c r="SI48" s="1747"/>
      <c r="SJ48" s="1747"/>
      <c r="SK48" s="1747"/>
      <c r="SL48" s="1747"/>
      <c r="SM48" s="1747"/>
      <c r="SN48" s="1747"/>
      <c r="SO48" s="1747"/>
      <c r="SP48" s="1747"/>
      <c r="SQ48" s="1747"/>
      <c r="SR48" s="1747"/>
      <c r="SS48" s="1747"/>
      <c r="ST48" s="1747"/>
      <c r="SU48" s="1747"/>
      <c r="SV48" s="1747"/>
      <c r="SW48" s="1747"/>
      <c r="SX48" s="1747"/>
      <c r="SY48" s="1747"/>
      <c r="SZ48" s="1747"/>
      <c r="TA48" s="1747"/>
      <c r="TB48" s="1747"/>
      <c r="TC48" s="1747"/>
      <c r="TD48" s="1747"/>
      <c r="TE48" s="1747"/>
      <c r="TF48" s="1747"/>
      <c r="TG48" s="1747"/>
      <c r="TH48" s="1747"/>
      <c r="TI48" s="1747"/>
      <c r="TJ48" s="1747"/>
      <c r="TK48" s="1747"/>
      <c r="TL48" s="1747"/>
      <c r="TM48" s="1747"/>
      <c r="TN48" s="1747"/>
      <c r="TO48" s="1747"/>
      <c r="TP48" s="1747"/>
      <c r="TQ48" s="1747"/>
      <c r="TR48" s="1747"/>
      <c r="TS48" s="1747"/>
      <c r="TT48" s="1747"/>
      <c r="TU48" s="1747"/>
      <c r="TV48" s="1747"/>
      <c r="TW48" s="1747"/>
      <c r="TX48" s="1747"/>
      <c r="TY48" s="1747"/>
      <c r="TZ48" s="1747"/>
      <c r="UA48" s="1747"/>
      <c r="UB48" s="1747"/>
      <c r="UC48" s="1747"/>
      <c r="UD48" s="1747"/>
      <c r="UE48" s="1747"/>
      <c r="UF48" s="1747"/>
      <c r="UG48" s="1747"/>
      <c r="UH48" s="1747"/>
      <c r="UI48" s="1747"/>
      <c r="UJ48" s="1747"/>
      <c r="UK48" s="1747"/>
      <c r="UL48" s="1747"/>
      <c r="UM48" s="1747"/>
      <c r="UN48" s="1747"/>
      <c r="UO48" s="1747"/>
      <c r="UP48" s="1747"/>
      <c r="UQ48" s="1747"/>
      <c r="UR48" s="1747"/>
      <c r="US48" s="1747"/>
      <c r="UT48" s="1747"/>
      <c r="UU48" s="1747"/>
      <c r="UV48" s="1747"/>
      <c r="UW48" s="1747"/>
      <c r="UX48" s="1747"/>
      <c r="UY48" s="1747"/>
      <c r="UZ48" s="1747"/>
      <c r="VA48" s="1747"/>
      <c r="VB48" s="1747"/>
      <c r="VC48" s="1747"/>
      <c r="VD48" s="1747"/>
      <c r="VE48" s="1747"/>
      <c r="VF48" s="1747"/>
      <c r="VG48" s="1747"/>
      <c r="VH48" s="1747"/>
      <c r="VI48" s="1747"/>
      <c r="VJ48" s="1747"/>
      <c r="VK48" s="1747"/>
      <c r="VL48" s="1747"/>
      <c r="VM48" s="1747"/>
      <c r="VN48" s="1747"/>
      <c r="VO48" s="1747"/>
      <c r="VP48" s="1747"/>
      <c r="VQ48" s="1747"/>
      <c r="VR48" s="1747"/>
      <c r="VS48" s="1747"/>
      <c r="VT48" s="1747"/>
      <c r="VU48" s="1747"/>
      <c r="VV48" s="1747"/>
      <c r="VW48" s="1747"/>
      <c r="VX48" s="1747"/>
      <c r="VY48" s="1747"/>
      <c r="VZ48" s="1747"/>
      <c r="WA48" s="1747"/>
      <c r="WB48" s="1747"/>
      <c r="WC48" s="1747"/>
      <c r="WD48" s="1747"/>
      <c r="WE48" s="1747"/>
      <c r="WF48" s="1747"/>
      <c r="WG48" s="1747"/>
      <c r="WH48" s="1747"/>
      <c r="WI48" s="1747"/>
      <c r="WJ48" s="1747"/>
      <c r="WK48" s="1747"/>
      <c r="WL48" s="1747"/>
      <c r="WM48" s="1747"/>
      <c r="WN48" s="1747"/>
      <c r="WO48" s="1747"/>
      <c r="WP48" s="1747"/>
      <c r="WQ48" s="1747"/>
      <c r="WR48" s="1747"/>
      <c r="WS48" s="1747"/>
      <c r="WT48" s="1747"/>
      <c r="WU48" s="1747"/>
      <c r="WV48" s="1747"/>
      <c r="WW48" s="1747"/>
      <c r="WX48" s="1747"/>
      <c r="WY48" s="1747"/>
      <c r="WZ48" s="1747"/>
      <c r="XA48" s="1747"/>
      <c r="XB48" s="1747"/>
      <c r="XC48" s="1747"/>
      <c r="XD48" s="1747"/>
      <c r="XE48" s="1747"/>
      <c r="XF48" s="1747"/>
      <c r="XG48" s="1747"/>
      <c r="XH48" s="1747"/>
      <c r="XI48" s="1747"/>
      <c r="XJ48" s="1747"/>
      <c r="XK48" s="1747"/>
      <c r="XL48" s="1747"/>
      <c r="XM48" s="1747"/>
      <c r="XN48" s="1747"/>
      <c r="XO48" s="1747"/>
      <c r="XP48" s="1747"/>
      <c r="XQ48" s="1747"/>
      <c r="XR48" s="1747"/>
      <c r="XS48" s="1747"/>
      <c r="XT48" s="1747"/>
      <c r="XU48" s="1747"/>
      <c r="XV48" s="1747"/>
      <c r="XW48" s="1747"/>
      <c r="XX48" s="1747"/>
      <c r="XY48" s="1747"/>
      <c r="XZ48" s="1747"/>
      <c r="YA48" s="1747"/>
      <c r="YB48" s="1747"/>
      <c r="YC48" s="1747"/>
      <c r="YD48" s="1747"/>
      <c r="YE48" s="1747"/>
      <c r="YF48" s="1747"/>
      <c r="YG48" s="1747"/>
      <c r="YH48" s="1747"/>
      <c r="YI48" s="1747"/>
      <c r="YJ48" s="1747"/>
      <c r="YK48" s="1747"/>
      <c r="YL48" s="1747"/>
      <c r="YM48" s="1747"/>
      <c r="YN48" s="1747"/>
      <c r="YO48" s="1747"/>
      <c r="YP48" s="1747"/>
      <c r="YQ48" s="1747"/>
      <c r="YR48" s="1747"/>
      <c r="YS48" s="1747"/>
      <c r="YT48" s="1747"/>
      <c r="YU48" s="1747"/>
      <c r="YV48" s="1747"/>
      <c r="YW48" s="1747"/>
      <c r="YX48" s="1747"/>
      <c r="YY48" s="1747"/>
      <c r="YZ48" s="1747"/>
      <c r="ZA48" s="1747"/>
      <c r="ZB48" s="1747"/>
      <c r="ZC48" s="1747"/>
      <c r="ZD48" s="1747"/>
      <c r="ZE48" s="1747"/>
      <c r="ZF48" s="1747"/>
      <c r="ZG48" s="1747"/>
      <c r="ZH48" s="1747"/>
      <c r="ZI48" s="1747"/>
      <c r="ZJ48" s="1747"/>
      <c r="ZK48" s="1747"/>
      <c r="ZL48" s="1747"/>
      <c r="ZM48" s="1747"/>
      <c r="ZN48" s="1747"/>
      <c r="ZO48" s="1747"/>
      <c r="ZP48" s="1747"/>
      <c r="ZQ48" s="1747"/>
      <c r="ZR48" s="1747"/>
      <c r="ZS48" s="1747"/>
      <c r="ZT48" s="1747"/>
      <c r="ZU48" s="1747"/>
      <c r="ZV48" s="1747"/>
      <c r="ZW48" s="1747"/>
      <c r="ZX48" s="1747"/>
      <c r="ZY48" s="1747"/>
      <c r="ZZ48" s="1747"/>
      <c r="AAA48" s="1747"/>
      <c r="AAB48" s="1747"/>
      <c r="AAC48" s="1747"/>
      <c r="AAD48" s="1747"/>
      <c r="AAE48" s="1747"/>
      <c r="AAF48" s="1747"/>
      <c r="AAG48" s="1747"/>
      <c r="AAH48" s="1747"/>
      <c r="AAI48" s="1747"/>
      <c r="AAJ48" s="1747"/>
      <c r="AAK48" s="1747"/>
      <c r="AAL48" s="1747"/>
      <c r="AAM48" s="1747"/>
      <c r="AAN48" s="1747"/>
      <c r="AAO48" s="1747"/>
      <c r="AAP48" s="1747"/>
      <c r="AAQ48" s="1747"/>
      <c r="AAR48" s="1747"/>
      <c r="AAS48" s="1747"/>
      <c r="AAT48" s="1747"/>
      <c r="AAU48" s="1747"/>
      <c r="AAV48" s="1747"/>
      <c r="AAW48" s="1747"/>
      <c r="AAX48" s="1747"/>
      <c r="AAY48" s="1747"/>
      <c r="AAZ48" s="1747"/>
      <c r="ABA48" s="1747"/>
      <c r="ABB48" s="1747"/>
      <c r="ABC48" s="1747"/>
      <c r="ABD48" s="1747"/>
      <c r="ABE48" s="1747"/>
      <c r="ABF48" s="1747"/>
      <c r="ABG48" s="1747"/>
      <c r="ABH48" s="1747"/>
      <c r="ABI48" s="1747"/>
      <c r="ABJ48" s="1747"/>
      <c r="ABK48" s="1747"/>
      <c r="ABL48" s="1747"/>
      <c r="ABM48" s="1747"/>
      <c r="ABN48" s="1747"/>
      <c r="ABO48" s="1747"/>
      <c r="ABP48" s="1747"/>
      <c r="ABQ48" s="1747"/>
      <c r="ABR48" s="1747"/>
      <c r="ABS48" s="1747"/>
      <c r="ABT48" s="1747"/>
      <c r="ABU48" s="1747"/>
      <c r="ABV48" s="1747"/>
      <c r="ABW48" s="1747"/>
      <c r="ABX48" s="1747"/>
      <c r="ABY48" s="1747"/>
      <c r="ABZ48" s="1747"/>
      <c r="ACA48" s="1747"/>
      <c r="ACB48" s="1747"/>
      <c r="ACC48" s="1747"/>
      <c r="ACD48" s="1747"/>
      <c r="ACE48" s="1747"/>
      <c r="ACF48" s="1747"/>
      <c r="ACG48" s="1747"/>
      <c r="ACH48" s="1747"/>
      <c r="ACI48" s="1747"/>
      <c r="ACJ48" s="1747"/>
      <c r="ACK48" s="1747"/>
      <c r="ACL48" s="1747"/>
      <c r="ACM48" s="1747"/>
      <c r="ACN48" s="1747"/>
      <c r="ACO48" s="1747"/>
      <c r="ACP48" s="1747"/>
      <c r="ACQ48" s="1747"/>
      <c r="ACR48" s="1747"/>
      <c r="ACS48" s="1747"/>
      <c r="ACT48" s="1747"/>
      <c r="ACU48" s="1747"/>
      <c r="ACV48" s="1747"/>
      <c r="ACW48" s="1747"/>
      <c r="ACX48" s="1747"/>
      <c r="ACY48" s="1747"/>
      <c r="ACZ48" s="1747"/>
      <c r="ADA48" s="1747"/>
      <c r="ADB48" s="1747"/>
      <c r="ADC48" s="1747"/>
      <c r="ADD48" s="1747"/>
      <c r="ADE48" s="1747"/>
      <c r="ADF48" s="1747"/>
      <c r="ADG48" s="1747"/>
      <c r="ADH48" s="1747"/>
      <c r="ADI48" s="1747"/>
      <c r="ADJ48" s="1747"/>
      <c r="ADK48" s="1747"/>
      <c r="ADL48" s="1747"/>
      <c r="ADM48" s="1747"/>
      <c r="ADN48" s="1747"/>
      <c r="ADO48" s="1747"/>
      <c r="ADP48" s="1747"/>
      <c r="ADQ48" s="1747"/>
      <c r="ADR48" s="1747"/>
      <c r="ADS48" s="1747"/>
      <c r="ADT48" s="1747"/>
      <c r="ADU48" s="1747"/>
      <c r="ADV48" s="1747"/>
      <c r="ADW48" s="1747"/>
      <c r="ADX48" s="1747"/>
      <c r="ADY48" s="1747"/>
      <c r="ADZ48" s="1747"/>
      <c r="AEA48" s="1747"/>
      <c r="AEB48" s="1747"/>
      <c r="AEC48" s="1747"/>
      <c r="AED48" s="1747"/>
      <c r="AEE48" s="1747"/>
      <c r="AEF48" s="1747"/>
      <c r="AEG48" s="1747"/>
      <c r="AEH48" s="1747"/>
      <c r="AEI48" s="1747"/>
      <c r="AEJ48" s="1747"/>
      <c r="AEK48" s="1747"/>
      <c r="AEL48" s="1747"/>
      <c r="AEM48" s="1747"/>
      <c r="AEN48" s="1747"/>
      <c r="AEO48" s="1747"/>
      <c r="AEP48" s="1747"/>
      <c r="AEQ48" s="1747"/>
      <c r="AER48" s="1747"/>
      <c r="AES48" s="1747"/>
      <c r="AET48" s="1747"/>
      <c r="AEU48" s="1747"/>
      <c r="AEV48" s="1747"/>
      <c r="AEW48" s="1747"/>
      <c r="AEX48" s="1747"/>
      <c r="AEY48" s="1747"/>
      <c r="AEZ48" s="1747"/>
      <c r="AFA48" s="1747"/>
      <c r="AFB48" s="1747"/>
      <c r="AFC48" s="1747"/>
      <c r="AFD48" s="1747"/>
      <c r="AFE48" s="1747"/>
      <c r="AFF48" s="1747"/>
      <c r="AFG48" s="1747"/>
      <c r="AFH48" s="1747"/>
      <c r="AFI48" s="1747"/>
      <c r="AFJ48" s="1747"/>
      <c r="AFK48" s="1747"/>
      <c r="AFL48" s="1747"/>
      <c r="AFM48" s="1747"/>
      <c r="AFN48" s="1747"/>
      <c r="AFO48" s="1747"/>
      <c r="AFP48" s="1747"/>
      <c r="AFQ48" s="1747"/>
      <c r="AFR48" s="1747"/>
      <c r="AFS48" s="1747"/>
      <c r="AFT48" s="1747"/>
      <c r="AFU48" s="1747"/>
      <c r="AFV48" s="1747"/>
      <c r="AFW48" s="1747"/>
      <c r="AFX48" s="1747"/>
      <c r="AFY48" s="1747"/>
      <c r="AFZ48" s="1747"/>
      <c r="AGA48" s="1747"/>
      <c r="AGB48" s="1747"/>
      <c r="AGC48" s="1747"/>
      <c r="AGD48" s="1747"/>
      <c r="AGE48" s="1747"/>
      <c r="AGF48" s="1747"/>
      <c r="AGG48" s="1747"/>
      <c r="AGH48" s="1747"/>
      <c r="AGI48" s="1747"/>
      <c r="AGJ48" s="1747"/>
      <c r="AGK48" s="1747"/>
      <c r="AGL48" s="1747"/>
      <c r="AGM48" s="1747"/>
      <c r="AGN48" s="1747"/>
      <c r="AGO48" s="1747"/>
      <c r="AGP48" s="1747"/>
      <c r="AGQ48" s="1747"/>
      <c r="AGR48" s="1747"/>
      <c r="AGS48" s="1747"/>
      <c r="AGT48" s="1747"/>
      <c r="AGU48" s="1747"/>
      <c r="AGV48" s="1747"/>
      <c r="AGW48" s="1747"/>
      <c r="AGX48" s="1747"/>
      <c r="AGY48" s="1747"/>
      <c r="AGZ48" s="1747"/>
      <c r="AHA48" s="1747"/>
      <c r="AHB48" s="1747"/>
      <c r="AHC48" s="1747"/>
      <c r="AHD48" s="1747"/>
      <c r="AHE48" s="1747"/>
      <c r="AHF48" s="1747"/>
      <c r="AHG48" s="1747"/>
      <c r="AHH48" s="1747"/>
      <c r="AHI48" s="1747"/>
      <c r="AHJ48" s="1747"/>
      <c r="AHK48" s="1747"/>
      <c r="AHL48" s="1747"/>
      <c r="AHM48" s="1747"/>
      <c r="AHN48" s="1747"/>
      <c r="AHO48" s="1747"/>
      <c r="AHP48" s="1747"/>
      <c r="AHQ48" s="1747"/>
      <c r="AHR48" s="1747"/>
      <c r="AHS48" s="1747"/>
      <c r="AHT48" s="1747"/>
      <c r="AHU48" s="1747"/>
      <c r="AHV48" s="1747"/>
      <c r="AHW48" s="1747"/>
      <c r="AHX48" s="1747"/>
      <c r="AHY48" s="1747"/>
      <c r="AHZ48" s="1747"/>
      <c r="AIA48" s="1747"/>
      <c r="AIB48" s="1747"/>
      <c r="AIC48" s="1747"/>
      <c r="AID48" s="1747"/>
      <c r="AIE48" s="1747"/>
      <c r="AIF48" s="1747"/>
      <c r="AIG48" s="1747"/>
      <c r="AIH48" s="1747"/>
      <c r="AII48" s="1747"/>
      <c r="AIJ48" s="1747"/>
      <c r="AIK48" s="1747"/>
      <c r="AIL48" s="1747"/>
      <c r="AIM48" s="1747"/>
      <c r="AIN48" s="1747"/>
      <c r="AIO48" s="1747"/>
      <c r="AIP48" s="1747"/>
      <c r="AIQ48" s="1747"/>
      <c r="AIR48" s="1747"/>
      <c r="AIS48" s="1747"/>
      <c r="AIT48" s="1747"/>
      <c r="AIU48" s="1747"/>
      <c r="AIV48" s="1747"/>
      <c r="AIW48" s="1747"/>
      <c r="AIX48" s="1747"/>
      <c r="AIY48" s="1747"/>
      <c r="AIZ48" s="1747"/>
      <c r="AJA48" s="1747"/>
      <c r="AJB48" s="1747"/>
      <c r="AJC48" s="1747"/>
      <c r="AJD48" s="1747"/>
      <c r="AJE48" s="1747"/>
      <c r="AJF48" s="1747"/>
      <c r="AJG48" s="1747"/>
      <c r="AJH48" s="1747"/>
      <c r="AJI48" s="1747"/>
      <c r="AJJ48" s="1747"/>
      <c r="AJK48" s="1747"/>
      <c r="AJL48" s="1747"/>
      <c r="AJM48" s="1747"/>
      <c r="AJN48" s="1747"/>
      <c r="AJO48" s="1747"/>
      <c r="AJP48" s="1747"/>
      <c r="AJQ48" s="1747"/>
      <c r="AJR48" s="1747"/>
      <c r="AJS48" s="1747"/>
      <c r="AJT48" s="1747"/>
      <c r="AJU48" s="1747"/>
      <c r="AJV48" s="1747"/>
      <c r="AJW48" s="1747"/>
      <c r="AJX48" s="1747"/>
      <c r="AJY48" s="1747"/>
      <c r="AJZ48" s="1747"/>
      <c r="AKA48" s="1747"/>
      <c r="AKB48" s="1747"/>
      <c r="AKC48" s="1747"/>
      <c r="AKD48" s="1747"/>
      <c r="AKE48" s="1747"/>
      <c r="AKF48" s="1747"/>
      <c r="AKG48" s="1747"/>
      <c r="AKH48" s="1747"/>
      <c r="AKI48" s="1747"/>
      <c r="AKJ48" s="1747"/>
      <c r="AKK48" s="1747"/>
      <c r="AKL48" s="1747"/>
      <c r="AKM48" s="1747"/>
      <c r="AKN48" s="1747"/>
      <c r="AKO48" s="1747"/>
      <c r="AKP48" s="1747"/>
      <c r="AKQ48" s="1747"/>
      <c r="AKR48" s="1747"/>
      <c r="AKS48" s="1747"/>
      <c r="AKT48" s="1747"/>
      <c r="AKU48" s="1747"/>
      <c r="AKV48" s="1747"/>
      <c r="AKW48" s="1747"/>
      <c r="AKX48" s="1747"/>
      <c r="AKY48" s="1747"/>
      <c r="AKZ48" s="1747"/>
      <c r="ALA48" s="1747"/>
      <c r="ALB48" s="1747"/>
      <c r="ALC48" s="1747"/>
      <c r="ALD48" s="1747"/>
      <c r="ALE48" s="1747"/>
      <c r="ALF48" s="1747"/>
      <c r="ALG48" s="1747"/>
      <c r="ALH48" s="1747"/>
      <c r="ALI48" s="1747"/>
      <c r="ALJ48" s="1747"/>
      <c r="ALK48" s="1747"/>
      <c r="ALL48" s="1747"/>
      <c r="ALM48" s="1747"/>
      <c r="ALN48" s="1747"/>
      <c r="ALO48" s="1747"/>
      <c r="ALP48" s="1747"/>
      <c r="ALQ48" s="1747"/>
      <c r="ALR48" s="1747"/>
      <c r="ALS48" s="1747"/>
      <c r="ALT48" s="1747"/>
      <c r="ALU48" s="1747"/>
      <c r="ALV48" s="1747"/>
      <c r="ALW48" s="1747"/>
      <c r="ALX48" s="1747"/>
      <c r="ALY48" s="1747"/>
      <c r="ALZ48" s="1747"/>
      <c r="AMA48" s="1747"/>
      <c r="AMB48" s="1747"/>
      <c r="AMC48" s="1747"/>
      <c r="AMD48" s="1747"/>
      <c r="AME48" s="1747"/>
      <c r="AMF48" s="1747"/>
      <c r="AMG48" s="1747"/>
      <c r="AMH48" s="1747"/>
      <c r="AMI48" s="1747"/>
      <c r="AMJ48" s="1747"/>
      <c r="AMK48" s="1747"/>
    </row>
    <row r="49" spans="1:1025" s="1409" customFormat="1" ht="30" customHeight="1">
      <c r="A49" s="1705" t="s">
        <v>3862</v>
      </c>
      <c r="B49" s="1705" t="s">
        <v>3863</v>
      </c>
      <c r="C49" s="1705" t="s">
        <v>647</v>
      </c>
      <c r="D49" s="1705" t="s">
        <v>4058</v>
      </c>
      <c r="E49" s="1705" t="s">
        <v>4059</v>
      </c>
      <c r="F49" s="1705" t="s">
        <v>4060</v>
      </c>
      <c r="G49" s="1705" t="s">
        <v>4061</v>
      </c>
      <c r="H49" s="1705"/>
      <c r="I49" s="1705"/>
      <c r="J49" s="1705"/>
      <c r="K49" s="1705"/>
      <c r="L49" s="1705"/>
      <c r="M49" s="1705"/>
      <c r="N49" s="1705"/>
      <c r="O49" s="1705"/>
      <c r="P49" s="1705" t="s">
        <v>4150</v>
      </c>
      <c r="Q49" s="1705" t="s">
        <v>4151</v>
      </c>
      <c r="R49" s="1739" t="s">
        <v>299</v>
      </c>
      <c r="S49" s="1705" t="s">
        <v>4152</v>
      </c>
      <c r="T49" s="1709" t="s">
        <v>4153</v>
      </c>
      <c r="U49" s="1705" t="s">
        <v>4154</v>
      </c>
      <c r="V49" s="1705" t="s">
        <v>3887</v>
      </c>
      <c r="W49" s="1705" t="s">
        <v>3941</v>
      </c>
      <c r="X49" s="1705" t="s">
        <v>3874</v>
      </c>
      <c r="Y49" s="1705" t="s">
        <v>3902</v>
      </c>
      <c r="Z49" s="1768" t="s">
        <v>4155</v>
      </c>
      <c r="AA49" s="1705" t="s">
        <v>1146</v>
      </c>
      <c r="AB49" s="1705" t="s">
        <v>4067</v>
      </c>
      <c r="AC49" s="1705" t="s">
        <v>4068</v>
      </c>
      <c r="AD49" s="1705" t="s">
        <v>3906</v>
      </c>
      <c r="AE49" s="1705" t="s">
        <v>138</v>
      </c>
      <c r="AF49" s="1705" t="s">
        <v>3881</v>
      </c>
      <c r="AG49" s="1705"/>
      <c r="AH49" s="1705"/>
      <c r="AI49" s="1705"/>
      <c r="AJ49" s="1705"/>
      <c r="AK49" s="1705"/>
      <c r="AL49" s="1705">
        <v>10</v>
      </c>
      <c r="AM49" s="1705"/>
      <c r="AN49" s="1705"/>
      <c r="AO49" s="1733">
        <v>1854500</v>
      </c>
      <c r="AP49" s="1705" t="s">
        <v>4250</v>
      </c>
      <c r="AQ49" s="1705"/>
      <c r="AR49" s="1705"/>
      <c r="AS49" s="1705"/>
      <c r="AT49" s="1705"/>
      <c r="AU49" s="1705"/>
      <c r="AV49" s="1705"/>
      <c r="AW49" s="1705"/>
      <c r="AX49" s="1705"/>
      <c r="AY49" s="1705"/>
      <c r="AZ49" s="1705"/>
      <c r="BA49" s="1705" t="s">
        <v>4156</v>
      </c>
      <c r="BB49" s="1714"/>
      <c r="BC49" s="1714"/>
      <c r="BD49" s="1714"/>
      <c r="BE49" s="1714"/>
      <c r="BF49" s="1714"/>
      <c r="BG49" s="1714"/>
      <c r="BH49" s="1714"/>
      <c r="BI49" s="1714"/>
      <c r="BJ49" s="1714"/>
      <c r="BK49" s="1714"/>
      <c r="BL49" s="1714"/>
      <c r="BM49" s="1714"/>
      <c r="BN49" s="1714"/>
      <c r="BO49" s="1714"/>
      <c r="BP49" s="1714"/>
      <c r="BQ49" s="1714"/>
      <c r="BR49" s="1714"/>
      <c r="BS49" s="1714"/>
      <c r="BT49" s="1714"/>
      <c r="BU49" s="1714"/>
      <c r="BV49" s="1714"/>
      <c r="BW49" s="1714"/>
      <c r="BX49" s="1714"/>
      <c r="BY49" s="1714"/>
      <c r="BZ49" s="1714"/>
      <c r="CA49" s="1714"/>
      <c r="CB49" s="1714"/>
      <c r="CC49" s="1714"/>
      <c r="CD49" s="1714"/>
      <c r="CE49" s="1714"/>
      <c r="CF49" s="1714"/>
      <c r="CG49" s="1714"/>
      <c r="CH49" s="1714"/>
      <c r="CI49" s="1714"/>
      <c r="CJ49" s="1714"/>
      <c r="CK49" s="1714"/>
      <c r="CL49" s="1714"/>
      <c r="CM49" s="1714"/>
      <c r="CN49" s="1714"/>
      <c r="CO49" s="1714"/>
      <c r="CP49" s="1714"/>
      <c r="CQ49" s="1714"/>
      <c r="CR49" s="1714"/>
      <c r="CS49" s="1714"/>
      <c r="CT49" s="1714"/>
      <c r="CU49" s="1714"/>
      <c r="CV49" s="1714"/>
      <c r="CW49" s="1714"/>
      <c r="CX49" s="1714"/>
      <c r="CY49" s="1714"/>
      <c r="CZ49" s="1714"/>
      <c r="DA49" s="1714"/>
      <c r="DB49" s="1714"/>
      <c r="DC49" s="1714"/>
      <c r="DD49" s="1714"/>
      <c r="DE49" s="1714"/>
      <c r="DF49" s="1714"/>
      <c r="DG49" s="1714"/>
      <c r="DH49" s="1714"/>
      <c r="DI49" s="1714"/>
      <c r="DJ49" s="1714"/>
      <c r="DK49" s="1714"/>
      <c r="DL49" s="1714"/>
      <c r="DM49" s="1714"/>
      <c r="DN49" s="1714"/>
      <c r="DO49" s="1714"/>
      <c r="DP49" s="1714"/>
      <c r="DQ49" s="1714"/>
      <c r="DR49" s="1714"/>
      <c r="DS49" s="1714"/>
      <c r="DT49" s="1714"/>
      <c r="DU49" s="1714"/>
      <c r="DV49" s="1714"/>
      <c r="DW49" s="1714"/>
      <c r="DX49" s="1714"/>
      <c r="DY49" s="1714"/>
      <c r="DZ49" s="1714"/>
      <c r="EA49" s="1714"/>
      <c r="EB49" s="1714"/>
      <c r="EC49" s="1714"/>
      <c r="ED49" s="1714"/>
      <c r="EE49" s="1714"/>
      <c r="EF49" s="1714"/>
      <c r="EG49" s="1714"/>
      <c r="EH49" s="1714"/>
      <c r="EI49" s="1714"/>
      <c r="EJ49" s="1714"/>
      <c r="EK49" s="1714"/>
      <c r="EL49" s="1714"/>
      <c r="EM49" s="1714"/>
      <c r="EN49" s="1714"/>
      <c r="EO49" s="1714"/>
      <c r="EP49" s="1714"/>
      <c r="EQ49" s="1714"/>
      <c r="ER49" s="1714"/>
      <c r="ES49" s="1714"/>
      <c r="ET49" s="1714"/>
      <c r="EU49" s="1714"/>
      <c r="EV49" s="1714"/>
      <c r="EW49" s="1714"/>
      <c r="EX49" s="1714"/>
      <c r="EY49" s="1714"/>
      <c r="EZ49" s="1714"/>
      <c r="FA49" s="1714"/>
      <c r="FB49" s="1714"/>
      <c r="FC49" s="1714"/>
      <c r="FD49" s="1714"/>
      <c r="FE49" s="1714"/>
      <c r="FF49" s="1714"/>
      <c r="FG49" s="1714"/>
      <c r="FH49" s="1714"/>
      <c r="FI49" s="1714"/>
      <c r="FJ49" s="1714"/>
      <c r="FK49" s="1714"/>
      <c r="FL49" s="1714"/>
      <c r="FM49" s="1714"/>
      <c r="FN49" s="1714"/>
      <c r="FO49" s="1714"/>
      <c r="FP49" s="1714"/>
      <c r="FQ49" s="1714"/>
      <c r="FR49" s="1714"/>
      <c r="FS49" s="1714"/>
      <c r="FT49" s="1714"/>
      <c r="FU49" s="1714"/>
      <c r="FV49" s="1714"/>
      <c r="FW49" s="1714"/>
      <c r="FX49" s="1714"/>
      <c r="FY49" s="1714"/>
      <c r="FZ49" s="1714"/>
      <c r="GA49" s="1714"/>
      <c r="GB49" s="1714"/>
      <c r="GC49" s="1714"/>
      <c r="GD49" s="1714"/>
      <c r="GE49" s="1714"/>
      <c r="GF49" s="1714"/>
      <c r="GG49" s="1714"/>
      <c r="GH49" s="1714"/>
      <c r="GI49" s="1714"/>
      <c r="GJ49" s="1714"/>
      <c r="GK49" s="1714"/>
      <c r="GL49" s="1714"/>
      <c r="GM49" s="1714"/>
      <c r="GN49" s="1714"/>
      <c r="GO49" s="1714"/>
      <c r="GP49" s="1714"/>
      <c r="GQ49" s="1714"/>
      <c r="GR49" s="1714"/>
      <c r="GS49" s="1714"/>
      <c r="GT49" s="1714"/>
      <c r="GU49" s="1714"/>
      <c r="GV49" s="1714"/>
      <c r="GW49" s="1714"/>
      <c r="GX49" s="1714"/>
      <c r="GY49" s="1714"/>
      <c r="GZ49" s="1714"/>
      <c r="HA49" s="1714"/>
      <c r="HB49" s="1714"/>
      <c r="HC49" s="1714"/>
      <c r="HD49" s="1714"/>
      <c r="HE49" s="1714"/>
      <c r="HF49" s="1714"/>
      <c r="HG49" s="1714"/>
      <c r="HH49" s="1714"/>
      <c r="HI49" s="1714"/>
      <c r="HJ49" s="1714"/>
      <c r="HK49" s="1714"/>
      <c r="HL49" s="1714"/>
      <c r="HM49" s="1714"/>
      <c r="HN49" s="1714"/>
      <c r="HO49" s="1714"/>
      <c r="HP49" s="1714"/>
      <c r="HQ49" s="1714"/>
      <c r="HR49" s="1714"/>
      <c r="HS49" s="1714"/>
      <c r="HT49" s="1714"/>
      <c r="HU49" s="1714"/>
      <c r="HV49" s="1714"/>
      <c r="HW49" s="1714"/>
      <c r="HX49" s="1714"/>
      <c r="HY49" s="1714"/>
      <c r="HZ49" s="1714"/>
      <c r="IA49" s="1714"/>
      <c r="IB49" s="1714"/>
      <c r="IC49" s="1714"/>
      <c r="ID49" s="1714"/>
      <c r="IE49" s="1714"/>
      <c r="IF49" s="1714"/>
      <c r="IG49" s="1714"/>
      <c r="IH49" s="1714"/>
      <c r="II49" s="1714"/>
      <c r="IJ49" s="1714"/>
      <c r="IK49" s="1714"/>
      <c r="IL49" s="1714"/>
      <c r="IM49" s="1714"/>
      <c r="IN49" s="1714"/>
      <c r="IO49" s="1714"/>
      <c r="IP49" s="1714"/>
      <c r="IQ49" s="1714"/>
      <c r="IR49" s="1714"/>
      <c r="IS49" s="1714"/>
      <c r="IT49" s="1714"/>
      <c r="IU49" s="1714"/>
      <c r="IV49" s="1714"/>
      <c r="IW49" s="1714"/>
      <c r="IX49" s="1714"/>
      <c r="IY49" s="1714"/>
      <c r="IZ49" s="1714"/>
      <c r="JA49" s="1714"/>
      <c r="JB49" s="1714"/>
      <c r="JC49" s="1714"/>
      <c r="JD49" s="1714"/>
      <c r="JE49" s="1714"/>
      <c r="JF49" s="1714"/>
      <c r="JG49" s="1714"/>
      <c r="JH49" s="1714"/>
      <c r="JI49" s="1714"/>
      <c r="JJ49" s="1714"/>
      <c r="JK49" s="1714"/>
      <c r="JL49" s="1714"/>
      <c r="JM49" s="1714"/>
      <c r="JN49" s="1714"/>
      <c r="JO49" s="1714"/>
      <c r="JP49" s="1714"/>
      <c r="JQ49" s="1714"/>
      <c r="JR49" s="1714"/>
      <c r="JS49" s="1714"/>
      <c r="JT49" s="1714"/>
      <c r="JU49" s="1714"/>
      <c r="JV49" s="1714"/>
      <c r="JW49" s="1714"/>
      <c r="JX49" s="1714"/>
      <c r="JY49" s="1714"/>
      <c r="JZ49" s="1714"/>
      <c r="KA49" s="1714"/>
      <c r="KB49" s="1714"/>
      <c r="KC49" s="1714"/>
      <c r="KD49" s="1714"/>
      <c r="KE49" s="1714"/>
      <c r="KF49" s="1714"/>
      <c r="KG49" s="1714"/>
      <c r="KH49" s="1714"/>
      <c r="KI49" s="1714"/>
      <c r="KJ49" s="1714"/>
      <c r="KK49" s="1714"/>
      <c r="KL49" s="1714"/>
      <c r="KM49" s="1714"/>
      <c r="KN49" s="1714"/>
      <c r="KO49" s="1714"/>
      <c r="KP49" s="1714"/>
      <c r="KQ49" s="1714"/>
      <c r="KR49" s="1714"/>
      <c r="KS49" s="1714"/>
      <c r="KT49" s="1714"/>
      <c r="KU49" s="1714"/>
      <c r="KV49" s="1714"/>
      <c r="KW49" s="1714"/>
      <c r="KX49" s="1714"/>
      <c r="KY49" s="1714"/>
      <c r="KZ49" s="1714"/>
      <c r="LA49" s="1714"/>
      <c r="LB49" s="1714"/>
      <c r="LC49" s="1714"/>
      <c r="LD49" s="1714"/>
      <c r="LE49" s="1714"/>
      <c r="LF49" s="1714"/>
      <c r="LG49" s="1714"/>
      <c r="LH49" s="1714"/>
      <c r="LI49" s="1714"/>
      <c r="LJ49" s="1714"/>
      <c r="LK49" s="1714"/>
      <c r="LL49" s="1714"/>
      <c r="LM49" s="1714"/>
      <c r="LN49" s="1714"/>
      <c r="LO49" s="1714"/>
      <c r="LP49" s="1714"/>
      <c r="LQ49" s="1714"/>
      <c r="LR49" s="1714"/>
      <c r="LS49" s="1714"/>
      <c r="LT49" s="1714"/>
      <c r="LU49" s="1714"/>
      <c r="LV49" s="1714"/>
      <c r="LW49" s="1714"/>
      <c r="LX49" s="1714"/>
      <c r="LY49" s="1714"/>
      <c r="LZ49" s="1714"/>
      <c r="MA49" s="1714"/>
      <c r="MB49" s="1714"/>
      <c r="MC49" s="1714"/>
      <c r="MD49" s="1714"/>
      <c r="ME49" s="1714"/>
      <c r="MF49" s="1714"/>
      <c r="MG49" s="1714"/>
      <c r="MH49" s="1714"/>
      <c r="MI49" s="1714"/>
      <c r="MJ49" s="1714"/>
      <c r="MK49" s="1714"/>
      <c r="ML49" s="1714"/>
      <c r="MM49" s="1714"/>
      <c r="MN49" s="1714"/>
      <c r="MO49" s="1714"/>
      <c r="MP49" s="1714"/>
      <c r="MQ49" s="1714"/>
      <c r="MR49" s="1714"/>
      <c r="MS49" s="1714"/>
      <c r="MT49" s="1714"/>
      <c r="MU49" s="1714"/>
      <c r="MV49" s="1714"/>
      <c r="MW49" s="1714"/>
      <c r="MX49" s="1714"/>
      <c r="MY49" s="1714"/>
      <c r="MZ49" s="1714"/>
      <c r="NA49" s="1714"/>
      <c r="NB49" s="1714"/>
      <c r="NC49" s="1714"/>
      <c r="ND49" s="1714"/>
      <c r="NE49" s="1714"/>
      <c r="NF49" s="1714"/>
      <c r="NG49" s="1714"/>
      <c r="NH49" s="1714"/>
      <c r="NI49" s="1714"/>
      <c r="NJ49" s="1714"/>
      <c r="NK49" s="1714"/>
      <c r="NL49" s="1714"/>
      <c r="NM49" s="1714"/>
      <c r="NN49" s="1714"/>
      <c r="NO49" s="1714"/>
      <c r="NP49" s="1714"/>
      <c r="NQ49" s="1714"/>
      <c r="NR49" s="1714"/>
      <c r="NS49" s="1714"/>
      <c r="NT49" s="1714"/>
      <c r="NU49" s="1714"/>
      <c r="NV49" s="1714"/>
      <c r="NW49" s="1714"/>
      <c r="NX49" s="1714"/>
      <c r="NY49" s="1714"/>
      <c r="NZ49" s="1714"/>
      <c r="OA49" s="1714"/>
      <c r="OB49" s="1714"/>
      <c r="OC49" s="1714"/>
      <c r="OD49" s="1714"/>
      <c r="OE49" s="1714"/>
      <c r="OF49" s="1714"/>
      <c r="OG49" s="1714"/>
      <c r="OH49" s="1714"/>
      <c r="OI49" s="1714"/>
      <c r="OJ49" s="1714"/>
      <c r="OK49" s="1714"/>
      <c r="OL49" s="1714"/>
      <c r="OM49" s="1714"/>
      <c r="ON49" s="1714"/>
      <c r="OO49" s="1714"/>
      <c r="OP49" s="1714"/>
      <c r="OQ49" s="1714"/>
      <c r="OR49" s="1714"/>
      <c r="OS49" s="1714"/>
      <c r="OT49" s="1714"/>
      <c r="OU49" s="1714"/>
      <c r="OV49" s="1714"/>
      <c r="OW49" s="1714"/>
      <c r="OX49" s="1714"/>
      <c r="OY49" s="1714"/>
      <c r="OZ49" s="1714"/>
      <c r="PA49" s="1714"/>
      <c r="PB49" s="1714"/>
      <c r="PC49" s="1714"/>
      <c r="PD49" s="1714"/>
      <c r="PE49" s="1714"/>
      <c r="PF49" s="1714"/>
      <c r="PG49" s="1714"/>
      <c r="PH49" s="1714"/>
      <c r="PI49" s="1714"/>
      <c r="PJ49" s="1714"/>
      <c r="PK49" s="1714"/>
      <c r="PL49" s="1714"/>
      <c r="PM49" s="1714"/>
      <c r="PN49" s="1714"/>
      <c r="PO49" s="1714"/>
      <c r="PP49" s="1714"/>
      <c r="PQ49" s="1714"/>
      <c r="PR49" s="1714"/>
      <c r="PS49" s="1714"/>
      <c r="PT49" s="1714"/>
      <c r="PU49" s="1714"/>
      <c r="PV49" s="1714"/>
      <c r="PW49" s="1714"/>
      <c r="PX49" s="1714"/>
      <c r="PY49" s="1714"/>
      <c r="PZ49" s="1714"/>
      <c r="QA49" s="1714"/>
      <c r="QB49" s="1714"/>
      <c r="QC49" s="1714"/>
      <c r="QD49" s="1714"/>
      <c r="QE49" s="1714"/>
      <c r="QF49" s="1714"/>
      <c r="QG49" s="1714"/>
      <c r="QH49" s="1714"/>
      <c r="QI49" s="1714"/>
      <c r="QJ49" s="1714"/>
      <c r="QK49" s="1714"/>
      <c r="QL49" s="1714"/>
      <c r="QM49" s="1714"/>
      <c r="QN49" s="1714"/>
      <c r="QO49" s="1714"/>
      <c r="QP49" s="1714"/>
      <c r="QQ49" s="1714"/>
      <c r="QR49" s="1714"/>
      <c r="QS49" s="1714"/>
      <c r="QT49" s="1714"/>
      <c r="QU49" s="1714"/>
      <c r="QV49" s="1714"/>
      <c r="QW49" s="1714"/>
      <c r="QX49" s="1714"/>
      <c r="QY49" s="1714"/>
      <c r="QZ49" s="1714"/>
      <c r="RA49" s="1714"/>
      <c r="RB49" s="1714"/>
      <c r="RC49" s="1714"/>
      <c r="RD49" s="1714"/>
      <c r="RE49" s="1714"/>
      <c r="RF49" s="1714"/>
      <c r="RG49" s="1714"/>
      <c r="RH49" s="1714"/>
      <c r="RI49" s="1714"/>
      <c r="RJ49" s="1714"/>
      <c r="RK49" s="1714"/>
      <c r="RL49" s="1714"/>
      <c r="RM49" s="1714"/>
      <c r="RN49" s="1714"/>
      <c r="RO49" s="1714"/>
      <c r="RP49" s="1714"/>
      <c r="RQ49" s="1714"/>
      <c r="RR49" s="1714"/>
      <c r="RS49" s="1714"/>
      <c r="RT49" s="1714"/>
      <c r="RU49" s="1714"/>
      <c r="RV49" s="1714"/>
      <c r="RW49" s="1714"/>
      <c r="RX49" s="1714"/>
      <c r="RY49" s="1714"/>
      <c r="RZ49" s="1714"/>
      <c r="SA49" s="1714"/>
      <c r="SB49" s="1714"/>
      <c r="SC49" s="1714"/>
      <c r="SD49" s="1714"/>
      <c r="SE49" s="1714"/>
      <c r="SF49" s="1714"/>
      <c r="SG49" s="1714"/>
      <c r="SH49" s="1714"/>
      <c r="SI49" s="1714"/>
      <c r="SJ49" s="1714"/>
      <c r="SK49" s="1714"/>
      <c r="SL49" s="1714"/>
      <c r="SM49" s="1714"/>
      <c r="SN49" s="1714"/>
      <c r="SO49" s="1714"/>
      <c r="SP49" s="1714"/>
      <c r="SQ49" s="1714"/>
      <c r="SR49" s="1714"/>
      <c r="SS49" s="1714"/>
      <c r="ST49" s="1714"/>
      <c r="SU49" s="1714"/>
      <c r="SV49" s="1714"/>
      <c r="SW49" s="1714"/>
      <c r="SX49" s="1714"/>
      <c r="SY49" s="1714"/>
      <c r="SZ49" s="1714"/>
      <c r="TA49" s="1714"/>
      <c r="TB49" s="1714"/>
      <c r="TC49" s="1714"/>
      <c r="TD49" s="1714"/>
      <c r="TE49" s="1714"/>
      <c r="TF49" s="1714"/>
      <c r="TG49" s="1714"/>
      <c r="TH49" s="1714"/>
      <c r="TI49" s="1714"/>
      <c r="TJ49" s="1714"/>
      <c r="TK49" s="1714"/>
      <c r="TL49" s="1714"/>
      <c r="TM49" s="1714"/>
      <c r="TN49" s="1714"/>
      <c r="TO49" s="1714"/>
      <c r="TP49" s="1714"/>
      <c r="TQ49" s="1714"/>
      <c r="TR49" s="1714"/>
      <c r="TS49" s="1714"/>
      <c r="TT49" s="1714"/>
      <c r="TU49" s="1714"/>
      <c r="TV49" s="1714"/>
      <c r="TW49" s="1714"/>
      <c r="TX49" s="1714"/>
      <c r="TY49" s="1714"/>
      <c r="TZ49" s="1714"/>
      <c r="UA49" s="1714"/>
      <c r="UB49" s="1714"/>
      <c r="UC49" s="1714"/>
      <c r="UD49" s="1714"/>
      <c r="UE49" s="1714"/>
      <c r="UF49" s="1714"/>
      <c r="UG49" s="1714"/>
      <c r="UH49" s="1714"/>
      <c r="UI49" s="1714"/>
      <c r="UJ49" s="1714"/>
      <c r="UK49" s="1714"/>
      <c r="UL49" s="1714"/>
      <c r="UM49" s="1714"/>
      <c r="UN49" s="1714"/>
      <c r="UO49" s="1714"/>
      <c r="UP49" s="1714"/>
      <c r="UQ49" s="1714"/>
      <c r="UR49" s="1714"/>
      <c r="US49" s="1714"/>
      <c r="UT49" s="1714"/>
      <c r="UU49" s="1714"/>
      <c r="UV49" s="1714"/>
      <c r="UW49" s="1714"/>
      <c r="UX49" s="1714"/>
      <c r="UY49" s="1714"/>
      <c r="UZ49" s="1714"/>
      <c r="VA49" s="1714"/>
      <c r="VB49" s="1714"/>
      <c r="VC49" s="1714"/>
      <c r="VD49" s="1714"/>
      <c r="VE49" s="1714"/>
      <c r="VF49" s="1714"/>
      <c r="VG49" s="1714"/>
      <c r="VH49" s="1714"/>
      <c r="VI49" s="1714"/>
      <c r="VJ49" s="1714"/>
      <c r="VK49" s="1714"/>
      <c r="VL49" s="1714"/>
      <c r="VM49" s="1714"/>
      <c r="VN49" s="1714"/>
      <c r="VO49" s="1714"/>
      <c r="VP49" s="1714"/>
      <c r="VQ49" s="1714"/>
      <c r="VR49" s="1714"/>
      <c r="VS49" s="1714"/>
      <c r="VT49" s="1714"/>
      <c r="VU49" s="1714"/>
      <c r="VV49" s="1714"/>
      <c r="VW49" s="1714"/>
      <c r="VX49" s="1714"/>
      <c r="VY49" s="1714"/>
      <c r="VZ49" s="1714"/>
      <c r="WA49" s="1714"/>
      <c r="WB49" s="1714"/>
      <c r="WC49" s="1714"/>
      <c r="WD49" s="1714"/>
      <c r="WE49" s="1714"/>
      <c r="WF49" s="1714"/>
      <c r="WG49" s="1714"/>
      <c r="WH49" s="1714"/>
      <c r="WI49" s="1714"/>
      <c r="WJ49" s="1714"/>
      <c r="WK49" s="1714"/>
      <c r="WL49" s="1714"/>
      <c r="WM49" s="1714"/>
      <c r="WN49" s="1714"/>
      <c r="WO49" s="1714"/>
      <c r="WP49" s="1714"/>
      <c r="WQ49" s="1714"/>
      <c r="WR49" s="1714"/>
      <c r="WS49" s="1714"/>
      <c r="WT49" s="1714"/>
      <c r="WU49" s="1714"/>
      <c r="WV49" s="1714"/>
      <c r="WW49" s="1714"/>
      <c r="WX49" s="1714"/>
      <c r="WY49" s="1714"/>
      <c r="WZ49" s="1714"/>
      <c r="XA49" s="1714"/>
      <c r="XB49" s="1714"/>
      <c r="XC49" s="1714"/>
      <c r="XD49" s="1714"/>
      <c r="XE49" s="1714"/>
      <c r="XF49" s="1714"/>
      <c r="XG49" s="1714"/>
      <c r="XH49" s="1714"/>
      <c r="XI49" s="1714"/>
      <c r="XJ49" s="1714"/>
      <c r="XK49" s="1714"/>
      <c r="XL49" s="1714"/>
      <c r="XM49" s="1714"/>
      <c r="XN49" s="1714"/>
      <c r="XO49" s="1714"/>
      <c r="XP49" s="1714"/>
      <c r="XQ49" s="1714"/>
      <c r="XR49" s="1714"/>
      <c r="XS49" s="1714"/>
      <c r="XT49" s="1714"/>
      <c r="XU49" s="1714"/>
      <c r="XV49" s="1714"/>
      <c r="XW49" s="1714"/>
      <c r="XX49" s="1714"/>
      <c r="XY49" s="1714"/>
      <c r="XZ49" s="1714"/>
      <c r="YA49" s="1714"/>
      <c r="YB49" s="1714"/>
      <c r="YC49" s="1714"/>
      <c r="YD49" s="1714"/>
      <c r="YE49" s="1714"/>
      <c r="YF49" s="1714"/>
      <c r="YG49" s="1714"/>
      <c r="YH49" s="1714"/>
      <c r="YI49" s="1714"/>
      <c r="YJ49" s="1714"/>
      <c r="YK49" s="1714"/>
      <c r="YL49" s="1714"/>
      <c r="YM49" s="1714"/>
      <c r="YN49" s="1714"/>
      <c r="YO49" s="1714"/>
      <c r="YP49" s="1714"/>
      <c r="YQ49" s="1714"/>
      <c r="YR49" s="1714"/>
      <c r="YS49" s="1714"/>
      <c r="YT49" s="1714"/>
      <c r="YU49" s="1714"/>
      <c r="YV49" s="1714"/>
      <c r="YW49" s="1714"/>
      <c r="YX49" s="1714"/>
      <c r="YY49" s="1714"/>
      <c r="YZ49" s="1714"/>
      <c r="ZA49" s="1714"/>
      <c r="ZB49" s="1714"/>
      <c r="ZC49" s="1714"/>
      <c r="ZD49" s="1714"/>
      <c r="ZE49" s="1714"/>
      <c r="ZF49" s="1714"/>
      <c r="ZG49" s="1714"/>
      <c r="ZH49" s="1714"/>
      <c r="ZI49" s="1714"/>
      <c r="ZJ49" s="1714"/>
      <c r="ZK49" s="1714"/>
      <c r="ZL49" s="1714"/>
      <c r="ZM49" s="1714"/>
      <c r="ZN49" s="1714"/>
      <c r="ZO49" s="1714"/>
      <c r="ZP49" s="1714"/>
      <c r="ZQ49" s="1714"/>
      <c r="ZR49" s="1714"/>
      <c r="ZS49" s="1714"/>
      <c r="ZT49" s="1714"/>
      <c r="ZU49" s="1714"/>
      <c r="ZV49" s="1714"/>
      <c r="ZW49" s="1714"/>
      <c r="ZX49" s="1714"/>
      <c r="ZY49" s="1714"/>
      <c r="ZZ49" s="1714"/>
      <c r="AAA49" s="1714"/>
      <c r="AAB49" s="1714"/>
      <c r="AAC49" s="1714"/>
      <c r="AAD49" s="1714"/>
      <c r="AAE49" s="1714"/>
      <c r="AAF49" s="1714"/>
      <c r="AAG49" s="1714"/>
      <c r="AAH49" s="1714"/>
      <c r="AAI49" s="1714"/>
      <c r="AAJ49" s="1714"/>
      <c r="AAK49" s="1714"/>
      <c r="AAL49" s="1714"/>
      <c r="AAM49" s="1714"/>
      <c r="AAN49" s="1714"/>
      <c r="AAO49" s="1714"/>
      <c r="AAP49" s="1714"/>
      <c r="AAQ49" s="1714"/>
      <c r="AAR49" s="1714"/>
      <c r="AAS49" s="1714"/>
      <c r="AAT49" s="1714"/>
      <c r="AAU49" s="1714"/>
      <c r="AAV49" s="1714"/>
      <c r="AAW49" s="1714"/>
      <c r="AAX49" s="1714"/>
      <c r="AAY49" s="1714"/>
      <c r="AAZ49" s="1714"/>
      <c r="ABA49" s="1714"/>
      <c r="ABB49" s="1714"/>
      <c r="ABC49" s="1714"/>
      <c r="ABD49" s="1714"/>
      <c r="ABE49" s="1714"/>
      <c r="ABF49" s="1714"/>
      <c r="ABG49" s="1714"/>
      <c r="ABH49" s="1714"/>
      <c r="ABI49" s="1714"/>
      <c r="ABJ49" s="1714"/>
      <c r="ABK49" s="1714"/>
      <c r="ABL49" s="1714"/>
      <c r="ABM49" s="1714"/>
      <c r="ABN49" s="1714"/>
      <c r="ABO49" s="1714"/>
      <c r="ABP49" s="1714"/>
      <c r="ABQ49" s="1714"/>
      <c r="ABR49" s="1714"/>
      <c r="ABS49" s="1714"/>
      <c r="ABT49" s="1714"/>
      <c r="ABU49" s="1714"/>
      <c r="ABV49" s="1714"/>
      <c r="ABW49" s="1714"/>
      <c r="ABX49" s="1714"/>
      <c r="ABY49" s="1714"/>
      <c r="ABZ49" s="1714"/>
      <c r="ACA49" s="1714"/>
      <c r="ACB49" s="1714"/>
      <c r="ACC49" s="1714"/>
      <c r="ACD49" s="1714"/>
      <c r="ACE49" s="1714"/>
      <c r="ACF49" s="1714"/>
      <c r="ACG49" s="1714"/>
      <c r="ACH49" s="1714"/>
      <c r="ACI49" s="1714"/>
      <c r="ACJ49" s="1714"/>
      <c r="ACK49" s="1714"/>
      <c r="ACL49" s="1714"/>
      <c r="ACM49" s="1714"/>
      <c r="ACN49" s="1714"/>
      <c r="ACO49" s="1714"/>
      <c r="ACP49" s="1714"/>
      <c r="ACQ49" s="1714"/>
      <c r="ACR49" s="1714"/>
      <c r="ACS49" s="1714"/>
      <c r="ACT49" s="1714"/>
      <c r="ACU49" s="1714"/>
      <c r="ACV49" s="1714"/>
      <c r="ACW49" s="1714"/>
      <c r="ACX49" s="1714"/>
      <c r="ACY49" s="1714"/>
      <c r="ACZ49" s="1714"/>
      <c r="ADA49" s="1714"/>
      <c r="ADB49" s="1714"/>
      <c r="ADC49" s="1714"/>
      <c r="ADD49" s="1714"/>
      <c r="ADE49" s="1714"/>
      <c r="ADF49" s="1714"/>
      <c r="ADG49" s="1714"/>
      <c r="ADH49" s="1714"/>
      <c r="ADI49" s="1714"/>
      <c r="ADJ49" s="1714"/>
      <c r="ADK49" s="1714"/>
      <c r="ADL49" s="1714"/>
      <c r="ADM49" s="1714"/>
      <c r="ADN49" s="1714"/>
      <c r="ADO49" s="1714"/>
      <c r="ADP49" s="1714"/>
      <c r="ADQ49" s="1714"/>
      <c r="ADR49" s="1714"/>
      <c r="ADS49" s="1714"/>
      <c r="ADT49" s="1714"/>
      <c r="ADU49" s="1714"/>
      <c r="ADV49" s="1714"/>
      <c r="ADW49" s="1714"/>
      <c r="ADX49" s="1714"/>
      <c r="ADY49" s="1714"/>
      <c r="ADZ49" s="1714"/>
      <c r="AEA49" s="1714"/>
      <c r="AEB49" s="1714"/>
      <c r="AEC49" s="1714"/>
      <c r="AED49" s="1714"/>
      <c r="AEE49" s="1714"/>
      <c r="AEF49" s="1714"/>
      <c r="AEG49" s="1714"/>
      <c r="AEH49" s="1714"/>
      <c r="AEI49" s="1714"/>
      <c r="AEJ49" s="1714"/>
      <c r="AEK49" s="1714"/>
      <c r="AEL49" s="1714"/>
      <c r="AEM49" s="1714"/>
      <c r="AEN49" s="1714"/>
      <c r="AEO49" s="1714"/>
      <c r="AEP49" s="1714"/>
      <c r="AEQ49" s="1714"/>
      <c r="AER49" s="1714"/>
      <c r="AES49" s="1714"/>
      <c r="AET49" s="1714"/>
      <c r="AEU49" s="1714"/>
      <c r="AEV49" s="1714"/>
      <c r="AEW49" s="1714"/>
      <c r="AEX49" s="1714"/>
      <c r="AEY49" s="1714"/>
      <c r="AEZ49" s="1714"/>
      <c r="AFA49" s="1714"/>
      <c r="AFB49" s="1714"/>
      <c r="AFC49" s="1714"/>
      <c r="AFD49" s="1714"/>
      <c r="AFE49" s="1714"/>
      <c r="AFF49" s="1714"/>
      <c r="AFG49" s="1714"/>
      <c r="AFH49" s="1714"/>
      <c r="AFI49" s="1714"/>
      <c r="AFJ49" s="1714"/>
      <c r="AFK49" s="1714"/>
      <c r="AFL49" s="1714"/>
      <c r="AFM49" s="1714"/>
      <c r="AFN49" s="1714"/>
      <c r="AFO49" s="1714"/>
      <c r="AFP49" s="1714"/>
      <c r="AFQ49" s="1714"/>
      <c r="AFR49" s="1714"/>
      <c r="AFS49" s="1714"/>
      <c r="AFT49" s="1714"/>
      <c r="AFU49" s="1714"/>
      <c r="AFV49" s="1714"/>
      <c r="AFW49" s="1714"/>
      <c r="AFX49" s="1714"/>
      <c r="AFY49" s="1714"/>
      <c r="AFZ49" s="1714"/>
      <c r="AGA49" s="1714"/>
      <c r="AGB49" s="1714"/>
      <c r="AGC49" s="1714"/>
      <c r="AGD49" s="1714"/>
      <c r="AGE49" s="1714"/>
      <c r="AGF49" s="1714"/>
      <c r="AGG49" s="1714"/>
      <c r="AGH49" s="1714"/>
      <c r="AGI49" s="1714"/>
      <c r="AGJ49" s="1714"/>
      <c r="AGK49" s="1714"/>
      <c r="AGL49" s="1714"/>
      <c r="AGM49" s="1714"/>
      <c r="AGN49" s="1714"/>
      <c r="AGO49" s="1714"/>
      <c r="AGP49" s="1714"/>
      <c r="AGQ49" s="1714"/>
      <c r="AGR49" s="1714"/>
      <c r="AGS49" s="1714"/>
      <c r="AGT49" s="1714"/>
      <c r="AGU49" s="1714"/>
      <c r="AGV49" s="1714"/>
      <c r="AGW49" s="1714"/>
      <c r="AGX49" s="1714"/>
      <c r="AGY49" s="1714"/>
      <c r="AGZ49" s="1714"/>
      <c r="AHA49" s="1714"/>
      <c r="AHB49" s="1714"/>
      <c r="AHC49" s="1714"/>
      <c r="AHD49" s="1714"/>
      <c r="AHE49" s="1714"/>
      <c r="AHF49" s="1714"/>
      <c r="AHG49" s="1714"/>
      <c r="AHH49" s="1714"/>
      <c r="AHI49" s="1714"/>
      <c r="AHJ49" s="1714"/>
      <c r="AHK49" s="1714"/>
      <c r="AHL49" s="1714"/>
      <c r="AHM49" s="1714"/>
      <c r="AHN49" s="1714"/>
      <c r="AHO49" s="1714"/>
      <c r="AHP49" s="1714"/>
      <c r="AHQ49" s="1714"/>
      <c r="AHR49" s="1714"/>
      <c r="AHS49" s="1714"/>
      <c r="AHT49" s="1714"/>
      <c r="AHU49" s="1714"/>
      <c r="AHV49" s="1714"/>
      <c r="AHW49" s="1714"/>
      <c r="AHX49" s="1714"/>
      <c r="AHY49" s="1714"/>
      <c r="AHZ49" s="1714"/>
      <c r="AIA49" s="1714"/>
      <c r="AIB49" s="1714"/>
      <c r="AIC49" s="1714"/>
      <c r="AID49" s="1714"/>
      <c r="AIE49" s="1714"/>
      <c r="AIF49" s="1714"/>
      <c r="AIG49" s="1714"/>
      <c r="AIH49" s="1714"/>
      <c r="AII49" s="1714"/>
      <c r="AIJ49" s="1714"/>
      <c r="AIK49" s="1714"/>
      <c r="AIL49" s="1714"/>
      <c r="AIM49" s="1714"/>
      <c r="AIN49" s="1714"/>
      <c r="AIO49" s="1714"/>
      <c r="AIP49" s="1714"/>
      <c r="AIQ49" s="1714"/>
      <c r="AIR49" s="1714"/>
      <c r="AIS49" s="1714"/>
      <c r="AIT49" s="1714"/>
      <c r="AIU49" s="1714"/>
      <c r="AIV49" s="1714"/>
      <c r="AIW49" s="1714"/>
      <c r="AIX49" s="1714"/>
      <c r="AIY49" s="1714"/>
      <c r="AIZ49" s="1714"/>
      <c r="AJA49" s="1714"/>
      <c r="AJB49" s="1714"/>
      <c r="AJC49" s="1714"/>
      <c r="AJD49" s="1714"/>
      <c r="AJE49" s="1714"/>
      <c r="AJF49" s="1714"/>
      <c r="AJG49" s="1714"/>
      <c r="AJH49" s="1714"/>
      <c r="AJI49" s="1714"/>
      <c r="AJJ49" s="1714"/>
      <c r="AJK49" s="1714"/>
      <c r="AJL49" s="1714"/>
      <c r="AJM49" s="1714"/>
      <c r="AJN49" s="1714"/>
      <c r="AJO49" s="1714"/>
      <c r="AJP49" s="1714"/>
      <c r="AJQ49" s="1714"/>
      <c r="AJR49" s="1714"/>
      <c r="AJS49" s="1714"/>
      <c r="AJT49" s="1714"/>
      <c r="AJU49" s="1714"/>
      <c r="AJV49" s="1714"/>
      <c r="AJW49" s="1714"/>
      <c r="AJX49" s="1714"/>
      <c r="AJY49" s="1714"/>
      <c r="AJZ49" s="1714"/>
      <c r="AKA49" s="1714"/>
      <c r="AKB49" s="1714"/>
      <c r="AKC49" s="1714"/>
      <c r="AKD49" s="1714"/>
      <c r="AKE49" s="1714"/>
      <c r="AKF49" s="1714"/>
      <c r="AKG49" s="1714"/>
      <c r="AKH49" s="1714"/>
      <c r="AKI49" s="1714"/>
      <c r="AKJ49" s="1714"/>
      <c r="AKK49" s="1714"/>
      <c r="AKL49" s="1714"/>
      <c r="AKM49" s="1714"/>
      <c r="AKN49" s="1714"/>
      <c r="AKO49" s="1714"/>
      <c r="AKP49" s="1714"/>
      <c r="AKQ49" s="1714"/>
      <c r="AKR49" s="1714"/>
      <c r="AKS49" s="1714"/>
      <c r="AKT49" s="1714"/>
      <c r="AKU49" s="1714"/>
      <c r="AKV49" s="1714"/>
      <c r="AKW49" s="1714"/>
      <c r="AKX49" s="1714"/>
      <c r="AKY49" s="1714"/>
      <c r="AKZ49" s="1714"/>
      <c r="ALA49" s="1714"/>
      <c r="ALB49" s="1714"/>
      <c r="ALC49" s="1714"/>
      <c r="ALD49" s="1714"/>
      <c r="ALE49" s="1714"/>
      <c r="ALF49" s="1714"/>
      <c r="ALG49" s="1714"/>
      <c r="ALH49" s="1714"/>
      <c r="ALI49" s="1714"/>
      <c r="ALJ49" s="1714"/>
      <c r="ALK49" s="1714"/>
      <c r="ALL49" s="1714"/>
      <c r="ALM49" s="1714"/>
      <c r="ALN49" s="1714"/>
      <c r="ALO49" s="1714"/>
      <c r="ALP49" s="1714"/>
      <c r="ALQ49" s="1714"/>
      <c r="ALR49" s="1714"/>
      <c r="ALS49" s="1714"/>
      <c r="ALT49" s="1714"/>
      <c r="ALU49" s="1714"/>
      <c r="ALV49" s="1714"/>
      <c r="ALW49" s="1714"/>
      <c r="ALX49" s="1714"/>
      <c r="ALY49" s="1714"/>
      <c r="ALZ49" s="1714"/>
      <c r="AMA49" s="1714"/>
      <c r="AMB49" s="1714"/>
      <c r="AMC49" s="1714"/>
      <c r="AMD49" s="1714"/>
      <c r="AME49" s="1714"/>
      <c r="AMF49" s="1714"/>
      <c r="AMG49" s="1714"/>
      <c r="AMH49" s="1714"/>
      <c r="AMI49" s="1714"/>
      <c r="AMJ49" s="1714"/>
      <c r="AMK49" s="1714"/>
    </row>
    <row r="50" spans="1:1025" s="1409" customFormat="1" ht="30" customHeight="1">
      <c r="A50" s="1705" t="s">
        <v>3862</v>
      </c>
      <c r="B50" s="1705" t="s">
        <v>3863</v>
      </c>
      <c r="C50" s="1705" t="s">
        <v>647</v>
      </c>
      <c r="D50" s="1705" t="s">
        <v>4058</v>
      </c>
      <c r="E50" s="1705" t="s">
        <v>4059</v>
      </c>
      <c r="F50" s="1705" t="s">
        <v>4060</v>
      </c>
      <c r="G50" s="1705" t="s">
        <v>4061</v>
      </c>
      <c r="H50" s="1705"/>
      <c r="I50" s="1705"/>
      <c r="J50" s="1705"/>
      <c r="K50" s="1705"/>
      <c r="L50" s="1705"/>
      <c r="M50" s="1705"/>
      <c r="N50" s="1705"/>
      <c r="O50" s="1705"/>
      <c r="P50" s="1705" t="s">
        <v>4157</v>
      </c>
      <c r="Q50" s="1705" t="s">
        <v>4158</v>
      </c>
      <c r="R50" s="1739" t="s">
        <v>370</v>
      </c>
      <c r="S50" s="1705" t="s">
        <v>4159</v>
      </c>
      <c r="T50" s="1705" t="s">
        <v>371</v>
      </c>
      <c r="U50" s="1705" t="s">
        <v>4154</v>
      </c>
      <c r="V50" s="1705" t="s">
        <v>4034</v>
      </c>
      <c r="W50" s="1705" t="s">
        <v>3961</v>
      </c>
      <c r="X50" s="1705" t="s">
        <v>3874</v>
      </c>
      <c r="Y50" s="1705" t="s">
        <v>3914</v>
      </c>
      <c r="Z50" s="1768" t="s">
        <v>4160</v>
      </c>
      <c r="AA50" s="1705" t="s">
        <v>1146</v>
      </c>
      <c r="AB50" s="1705" t="s">
        <v>4067</v>
      </c>
      <c r="AC50" s="1705" t="s">
        <v>4068</v>
      </c>
      <c r="AD50" s="1705" t="s">
        <v>3906</v>
      </c>
      <c r="AE50" s="1705" t="s">
        <v>138</v>
      </c>
      <c r="AF50" s="1705" t="s">
        <v>3881</v>
      </c>
      <c r="AG50" s="1705"/>
      <c r="AH50" s="1705"/>
      <c r="AI50" s="1705"/>
      <c r="AJ50" s="1705"/>
      <c r="AK50" s="1705"/>
      <c r="AL50" s="1705">
        <v>1</v>
      </c>
      <c r="AM50" s="1705"/>
      <c r="AN50" s="1705"/>
      <c r="AO50" s="1733">
        <v>22000000</v>
      </c>
      <c r="AP50" s="1705" t="s">
        <v>4251</v>
      </c>
      <c r="AQ50" s="1705"/>
      <c r="AR50" s="1705"/>
      <c r="AS50" s="1705"/>
      <c r="AT50" s="1705"/>
      <c r="AU50" s="1705"/>
      <c r="AV50" s="1705"/>
      <c r="AW50" s="1705"/>
      <c r="AX50" s="1705"/>
      <c r="AY50" s="1705"/>
      <c r="AZ50" s="1705"/>
      <c r="BA50" s="1705" t="s">
        <v>4156</v>
      </c>
      <c r="BB50" s="1714"/>
      <c r="BC50" s="1714"/>
      <c r="BD50" s="1714"/>
      <c r="BE50" s="1714"/>
      <c r="BF50" s="1714"/>
      <c r="BG50" s="1714"/>
      <c r="BH50" s="1714"/>
      <c r="BI50" s="1714"/>
      <c r="BJ50" s="1714"/>
      <c r="BK50" s="1714"/>
      <c r="BL50" s="1714"/>
      <c r="BM50" s="1714"/>
      <c r="BN50" s="1714"/>
      <c r="BO50" s="1714"/>
      <c r="BP50" s="1714"/>
      <c r="BQ50" s="1714"/>
      <c r="BR50" s="1714"/>
      <c r="BS50" s="1714"/>
      <c r="BT50" s="1714"/>
      <c r="BU50" s="1714"/>
      <c r="BV50" s="1714"/>
      <c r="BW50" s="1714"/>
      <c r="BX50" s="1714"/>
      <c r="BY50" s="1714"/>
      <c r="BZ50" s="1714"/>
      <c r="CA50" s="1714"/>
      <c r="CB50" s="1714"/>
      <c r="CC50" s="1714"/>
      <c r="CD50" s="1714"/>
      <c r="CE50" s="1714"/>
      <c r="CF50" s="1714"/>
      <c r="CG50" s="1714"/>
      <c r="CH50" s="1714"/>
      <c r="CI50" s="1714"/>
      <c r="CJ50" s="1714"/>
      <c r="CK50" s="1714"/>
      <c r="CL50" s="1714"/>
      <c r="CM50" s="1714"/>
      <c r="CN50" s="1714"/>
      <c r="CO50" s="1714"/>
      <c r="CP50" s="1714"/>
      <c r="CQ50" s="1714"/>
      <c r="CR50" s="1714"/>
      <c r="CS50" s="1714"/>
      <c r="CT50" s="1714"/>
      <c r="CU50" s="1714"/>
      <c r="CV50" s="1714"/>
      <c r="CW50" s="1714"/>
      <c r="CX50" s="1714"/>
      <c r="CY50" s="1714"/>
      <c r="CZ50" s="1714"/>
      <c r="DA50" s="1714"/>
      <c r="DB50" s="1714"/>
      <c r="DC50" s="1714"/>
      <c r="DD50" s="1714"/>
      <c r="DE50" s="1714"/>
      <c r="DF50" s="1714"/>
      <c r="DG50" s="1714"/>
      <c r="DH50" s="1714"/>
      <c r="DI50" s="1714"/>
      <c r="DJ50" s="1714"/>
      <c r="DK50" s="1714"/>
      <c r="DL50" s="1714"/>
      <c r="DM50" s="1714"/>
      <c r="DN50" s="1714"/>
      <c r="DO50" s="1714"/>
      <c r="DP50" s="1714"/>
      <c r="DQ50" s="1714"/>
      <c r="DR50" s="1714"/>
      <c r="DS50" s="1714"/>
      <c r="DT50" s="1714"/>
      <c r="DU50" s="1714"/>
      <c r="DV50" s="1714"/>
      <c r="DW50" s="1714"/>
      <c r="DX50" s="1714"/>
      <c r="DY50" s="1714"/>
      <c r="DZ50" s="1714"/>
      <c r="EA50" s="1714"/>
      <c r="EB50" s="1714"/>
      <c r="EC50" s="1714"/>
      <c r="ED50" s="1714"/>
      <c r="EE50" s="1714"/>
      <c r="EF50" s="1714"/>
      <c r="EG50" s="1714"/>
      <c r="EH50" s="1714"/>
      <c r="EI50" s="1714"/>
      <c r="EJ50" s="1714"/>
      <c r="EK50" s="1714"/>
      <c r="EL50" s="1714"/>
      <c r="EM50" s="1714"/>
      <c r="EN50" s="1714"/>
      <c r="EO50" s="1714"/>
      <c r="EP50" s="1714"/>
      <c r="EQ50" s="1714"/>
      <c r="ER50" s="1714"/>
      <c r="ES50" s="1714"/>
      <c r="ET50" s="1714"/>
      <c r="EU50" s="1714"/>
      <c r="EV50" s="1714"/>
      <c r="EW50" s="1714"/>
      <c r="EX50" s="1714"/>
      <c r="EY50" s="1714"/>
      <c r="EZ50" s="1714"/>
      <c r="FA50" s="1714"/>
      <c r="FB50" s="1714"/>
      <c r="FC50" s="1714"/>
      <c r="FD50" s="1714"/>
      <c r="FE50" s="1714"/>
      <c r="FF50" s="1714"/>
      <c r="FG50" s="1714"/>
      <c r="FH50" s="1714"/>
      <c r="FI50" s="1714"/>
      <c r="FJ50" s="1714"/>
      <c r="FK50" s="1714"/>
      <c r="FL50" s="1714"/>
      <c r="FM50" s="1714"/>
      <c r="FN50" s="1714"/>
      <c r="FO50" s="1714"/>
      <c r="FP50" s="1714"/>
      <c r="FQ50" s="1714"/>
      <c r="FR50" s="1714"/>
      <c r="FS50" s="1714"/>
      <c r="FT50" s="1714"/>
      <c r="FU50" s="1714"/>
      <c r="FV50" s="1714"/>
      <c r="FW50" s="1714"/>
      <c r="FX50" s="1714"/>
      <c r="FY50" s="1714"/>
      <c r="FZ50" s="1714"/>
      <c r="GA50" s="1714"/>
      <c r="GB50" s="1714"/>
      <c r="GC50" s="1714"/>
      <c r="GD50" s="1714"/>
      <c r="GE50" s="1714"/>
      <c r="GF50" s="1714"/>
      <c r="GG50" s="1714"/>
      <c r="GH50" s="1714"/>
      <c r="GI50" s="1714"/>
      <c r="GJ50" s="1714"/>
      <c r="GK50" s="1714"/>
      <c r="GL50" s="1714"/>
      <c r="GM50" s="1714"/>
      <c r="GN50" s="1714"/>
      <c r="GO50" s="1714"/>
      <c r="GP50" s="1714"/>
      <c r="GQ50" s="1714"/>
      <c r="GR50" s="1714"/>
      <c r="GS50" s="1714"/>
      <c r="GT50" s="1714"/>
      <c r="GU50" s="1714"/>
      <c r="GV50" s="1714"/>
      <c r="GW50" s="1714"/>
      <c r="GX50" s="1714"/>
      <c r="GY50" s="1714"/>
      <c r="GZ50" s="1714"/>
      <c r="HA50" s="1714"/>
      <c r="HB50" s="1714"/>
      <c r="HC50" s="1714"/>
      <c r="HD50" s="1714"/>
      <c r="HE50" s="1714"/>
      <c r="HF50" s="1714"/>
      <c r="HG50" s="1714"/>
      <c r="HH50" s="1714"/>
      <c r="HI50" s="1714"/>
      <c r="HJ50" s="1714"/>
      <c r="HK50" s="1714"/>
      <c r="HL50" s="1714"/>
      <c r="HM50" s="1714"/>
      <c r="HN50" s="1714"/>
      <c r="HO50" s="1714"/>
      <c r="HP50" s="1714"/>
      <c r="HQ50" s="1714"/>
      <c r="HR50" s="1714"/>
      <c r="HS50" s="1714"/>
      <c r="HT50" s="1714"/>
      <c r="HU50" s="1714"/>
      <c r="HV50" s="1714"/>
      <c r="HW50" s="1714"/>
      <c r="HX50" s="1714"/>
      <c r="HY50" s="1714"/>
      <c r="HZ50" s="1714"/>
      <c r="IA50" s="1714"/>
      <c r="IB50" s="1714"/>
      <c r="IC50" s="1714"/>
      <c r="ID50" s="1714"/>
      <c r="IE50" s="1714"/>
      <c r="IF50" s="1714"/>
      <c r="IG50" s="1714"/>
      <c r="IH50" s="1714"/>
      <c r="II50" s="1714"/>
      <c r="IJ50" s="1714"/>
      <c r="IK50" s="1714"/>
      <c r="IL50" s="1714"/>
      <c r="IM50" s="1714"/>
      <c r="IN50" s="1714"/>
      <c r="IO50" s="1714"/>
      <c r="IP50" s="1714"/>
      <c r="IQ50" s="1714"/>
      <c r="IR50" s="1714"/>
      <c r="IS50" s="1714"/>
      <c r="IT50" s="1714"/>
      <c r="IU50" s="1714"/>
      <c r="IV50" s="1714"/>
      <c r="IW50" s="1714"/>
      <c r="IX50" s="1714"/>
      <c r="IY50" s="1714"/>
      <c r="IZ50" s="1714"/>
      <c r="JA50" s="1714"/>
      <c r="JB50" s="1714"/>
      <c r="JC50" s="1714"/>
      <c r="JD50" s="1714"/>
      <c r="JE50" s="1714"/>
      <c r="JF50" s="1714"/>
      <c r="JG50" s="1714"/>
      <c r="JH50" s="1714"/>
      <c r="JI50" s="1714"/>
      <c r="JJ50" s="1714"/>
      <c r="JK50" s="1714"/>
      <c r="JL50" s="1714"/>
      <c r="JM50" s="1714"/>
      <c r="JN50" s="1714"/>
      <c r="JO50" s="1714"/>
      <c r="JP50" s="1714"/>
      <c r="JQ50" s="1714"/>
      <c r="JR50" s="1714"/>
      <c r="JS50" s="1714"/>
      <c r="JT50" s="1714"/>
      <c r="JU50" s="1714"/>
      <c r="JV50" s="1714"/>
      <c r="JW50" s="1714"/>
      <c r="JX50" s="1714"/>
      <c r="JY50" s="1714"/>
      <c r="JZ50" s="1714"/>
      <c r="KA50" s="1714"/>
      <c r="KB50" s="1714"/>
      <c r="KC50" s="1714"/>
      <c r="KD50" s="1714"/>
      <c r="KE50" s="1714"/>
      <c r="KF50" s="1714"/>
      <c r="KG50" s="1714"/>
      <c r="KH50" s="1714"/>
      <c r="KI50" s="1714"/>
      <c r="KJ50" s="1714"/>
      <c r="KK50" s="1714"/>
      <c r="KL50" s="1714"/>
      <c r="KM50" s="1714"/>
      <c r="KN50" s="1714"/>
      <c r="KO50" s="1714"/>
      <c r="KP50" s="1714"/>
      <c r="KQ50" s="1714"/>
      <c r="KR50" s="1714"/>
      <c r="KS50" s="1714"/>
      <c r="KT50" s="1714"/>
      <c r="KU50" s="1714"/>
      <c r="KV50" s="1714"/>
      <c r="KW50" s="1714"/>
      <c r="KX50" s="1714"/>
      <c r="KY50" s="1714"/>
      <c r="KZ50" s="1714"/>
      <c r="LA50" s="1714"/>
      <c r="LB50" s="1714"/>
      <c r="LC50" s="1714"/>
      <c r="LD50" s="1714"/>
      <c r="LE50" s="1714"/>
      <c r="LF50" s="1714"/>
      <c r="LG50" s="1714"/>
      <c r="LH50" s="1714"/>
      <c r="LI50" s="1714"/>
      <c r="LJ50" s="1714"/>
      <c r="LK50" s="1714"/>
      <c r="LL50" s="1714"/>
      <c r="LM50" s="1714"/>
      <c r="LN50" s="1714"/>
      <c r="LO50" s="1714"/>
      <c r="LP50" s="1714"/>
      <c r="LQ50" s="1714"/>
      <c r="LR50" s="1714"/>
      <c r="LS50" s="1714"/>
      <c r="LT50" s="1714"/>
      <c r="LU50" s="1714"/>
      <c r="LV50" s="1714"/>
      <c r="LW50" s="1714"/>
      <c r="LX50" s="1714"/>
      <c r="LY50" s="1714"/>
      <c r="LZ50" s="1714"/>
      <c r="MA50" s="1714"/>
      <c r="MB50" s="1714"/>
      <c r="MC50" s="1714"/>
      <c r="MD50" s="1714"/>
      <c r="ME50" s="1714"/>
      <c r="MF50" s="1714"/>
      <c r="MG50" s="1714"/>
      <c r="MH50" s="1714"/>
      <c r="MI50" s="1714"/>
      <c r="MJ50" s="1714"/>
      <c r="MK50" s="1714"/>
      <c r="ML50" s="1714"/>
      <c r="MM50" s="1714"/>
      <c r="MN50" s="1714"/>
      <c r="MO50" s="1714"/>
      <c r="MP50" s="1714"/>
      <c r="MQ50" s="1714"/>
      <c r="MR50" s="1714"/>
      <c r="MS50" s="1714"/>
      <c r="MT50" s="1714"/>
      <c r="MU50" s="1714"/>
      <c r="MV50" s="1714"/>
      <c r="MW50" s="1714"/>
      <c r="MX50" s="1714"/>
      <c r="MY50" s="1714"/>
      <c r="MZ50" s="1714"/>
      <c r="NA50" s="1714"/>
      <c r="NB50" s="1714"/>
      <c r="NC50" s="1714"/>
      <c r="ND50" s="1714"/>
      <c r="NE50" s="1714"/>
      <c r="NF50" s="1714"/>
      <c r="NG50" s="1714"/>
      <c r="NH50" s="1714"/>
      <c r="NI50" s="1714"/>
      <c r="NJ50" s="1714"/>
      <c r="NK50" s="1714"/>
      <c r="NL50" s="1714"/>
      <c r="NM50" s="1714"/>
      <c r="NN50" s="1714"/>
      <c r="NO50" s="1714"/>
      <c r="NP50" s="1714"/>
      <c r="NQ50" s="1714"/>
      <c r="NR50" s="1714"/>
      <c r="NS50" s="1714"/>
      <c r="NT50" s="1714"/>
      <c r="NU50" s="1714"/>
      <c r="NV50" s="1714"/>
      <c r="NW50" s="1714"/>
      <c r="NX50" s="1714"/>
      <c r="NY50" s="1714"/>
      <c r="NZ50" s="1714"/>
      <c r="OA50" s="1714"/>
      <c r="OB50" s="1714"/>
      <c r="OC50" s="1714"/>
      <c r="OD50" s="1714"/>
      <c r="OE50" s="1714"/>
      <c r="OF50" s="1714"/>
      <c r="OG50" s="1714"/>
      <c r="OH50" s="1714"/>
      <c r="OI50" s="1714"/>
      <c r="OJ50" s="1714"/>
      <c r="OK50" s="1714"/>
      <c r="OL50" s="1714"/>
      <c r="OM50" s="1714"/>
      <c r="ON50" s="1714"/>
      <c r="OO50" s="1714"/>
      <c r="OP50" s="1714"/>
      <c r="OQ50" s="1714"/>
      <c r="OR50" s="1714"/>
      <c r="OS50" s="1714"/>
      <c r="OT50" s="1714"/>
      <c r="OU50" s="1714"/>
      <c r="OV50" s="1714"/>
      <c r="OW50" s="1714"/>
      <c r="OX50" s="1714"/>
      <c r="OY50" s="1714"/>
      <c r="OZ50" s="1714"/>
      <c r="PA50" s="1714"/>
      <c r="PB50" s="1714"/>
      <c r="PC50" s="1714"/>
      <c r="PD50" s="1714"/>
      <c r="PE50" s="1714"/>
      <c r="PF50" s="1714"/>
      <c r="PG50" s="1714"/>
      <c r="PH50" s="1714"/>
      <c r="PI50" s="1714"/>
      <c r="PJ50" s="1714"/>
      <c r="PK50" s="1714"/>
      <c r="PL50" s="1714"/>
      <c r="PM50" s="1714"/>
      <c r="PN50" s="1714"/>
      <c r="PO50" s="1714"/>
      <c r="PP50" s="1714"/>
      <c r="PQ50" s="1714"/>
      <c r="PR50" s="1714"/>
      <c r="PS50" s="1714"/>
      <c r="PT50" s="1714"/>
      <c r="PU50" s="1714"/>
      <c r="PV50" s="1714"/>
      <c r="PW50" s="1714"/>
      <c r="PX50" s="1714"/>
      <c r="PY50" s="1714"/>
      <c r="PZ50" s="1714"/>
      <c r="QA50" s="1714"/>
      <c r="QB50" s="1714"/>
      <c r="QC50" s="1714"/>
      <c r="QD50" s="1714"/>
      <c r="QE50" s="1714"/>
      <c r="QF50" s="1714"/>
      <c r="QG50" s="1714"/>
      <c r="QH50" s="1714"/>
      <c r="QI50" s="1714"/>
      <c r="QJ50" s="1714"/>
      <c r="QK50" s="1714"/>
      <c r="QL50" s="1714"/>
      <c r="QM50" s="1714"/>
      <c r="QN50" s="1714"/>
      <c r="QO50" s="1714"/>
      <c r="QP50" s="1714"/>
      <c r="QQ50" s="1714"/>
      <c r="QR50" s="1714"/>
      <c r="QS50" s="1714"/>
      <c r="QT50" s="1714"/>
      <c r="QU50" s="1714"/>
      <c r="QV50" s="1714"/>
      <c r="QW50" s="1714"/>
      <c r="QX50" s="1714"/>
      <c r="QY50" s="1714"/>
      <c r="QZ50" s="1714"/>
      <c r="RA50" s="1714"/>
      <c r="RB50" s="1714"/>
      <c r="RC50" s="1714"/>
      <c r="RD50" s="1714"/>
      <c r="RE50" s="1714"/>
      <c r="RF50" s="1714"/>
      <c r="RG50" s="1714"/>
      <c r="RH50" s="1714"/>
      <c r="RI50" s="1714"/>
      <c r="RJ50" s="1714"/>
      <c r="RK50" s="1714"/>
      <c r="RL50" s="1714"/>
      <c r="RM50" s="1714"/>
      <c r="RN50" s="1714"/>
      <c r="RO50" s="1714"/>
      <c r="RP50" s="1714"/>
      <c r="RQ50" s="1714"/>
      <c r="RR50" s="1714"/>
      <c r="RS50" s="1714"/>
      <c r="RT50" s="1714"/>
      <c r="RU50" s="1714"/>
      <c r="RV50" s="1714"/>
      <c r="RW50" s="1714"/>
      <c r="RX50" s="1714"/>
      <c r="RY50" s="1714"/>
      <c r="RZ50" s="1714"/>
      <c r="SA50" s="1714"/>
      <c r="SB50" s="1714"/>
      <c r="SC50" s="1714"/>
      <c r="SD50" s="1714"/>
      <c r="SE50" s="1714"/>
      <c r="SF50" s="1714"/>
      <c r="SG50" s="1714"/>
      <c r="SH50" s="1714"/>
      <c r="SI50" s="1714"/>
      <c r="SJ50" s="1714"/>
      <c r="SK50" s="1714"/>
      <c r="SL50" s="1714"/>
      <c r="SM50" s="1714"/>
      <c r="SN50" s="1714"/>
      <c r="SO50" s="1714"/>
      <c r="SP50" s="1714"/>
      <c r="SQ50" s="1714"/>
      <c r="SR50" s="1714"/>
      <c r="SS50" s="1714"/>
      <c r="ST50" s="1714"/>
      <c r="SU50" s="1714"/>
      <c r="SV50" s="1714"/>
      <c r="SW50" s="1714"/>
      <c r="SX50" s="1714"/>
      <c r="SY50" s="1714"/>
      <c r="SZ50" s="1714"/>
      <c r="TA50" s="1714"/>
      <c r="TB50" s="1714"/>
      <c r="TC50" s="1714"/>
      <c r="TD50" s="1714"/>
      <c r="TE50" s="1714"/>
      <c r="TF50" s="1714"/>
      <c r="TG50" s="1714"/>
      <c r="TH50" s="1714"/>
      <c r="TI50" s="1714"/>
      <c r="TJ50" s="1714"/>
      <c r="TK50" s="1714"/>
      <c r="TL50" s="1714"/>
      <c r="TM50" s="1714"/>
      <c r="TN50" s="1714"/>
      <c r="TO50" s="1714"/>
      <c r="TP50" s="1714"/>
      <c r="TQ50" s="1714"/>
      <c r="TR50" s="1714"/>
      <c r="TS50" s="1714"/>
      <c r="TT50" s="1714"/>
      <c r="TU50" s="1714"/>
      <c r="TV50" s="1714"/>
      <c r="TW50" s="1714"/>
      <c r="TX50" s="1714"/>
      <c r="TY50" s="1714"/>
      <c r="TZ50" s="1714"/>
      <c r="UA50" s="1714"/>
      <c r="UB50" s="1714"/>
      <c r="UC50" s="1714"/>
      <c r="UD50" s="1714"/>
      <c r="UE50" s="1714"/>
      <c r="UF50" s="1714"/>
      <c r="UG50" s="1714"/>
      <c r="UH50" s="1714"/>
      <c r="UI50" s="1714"/>
      <c r="UJ50" s="1714"/>
      <c r="UK50" s="1714"/>
      <c r="UL50" s="1714"/>
      <c r="UM50" s="1714"/>
      <c r="UN50" s="1714"/>
      <c r="UO50" s="1714"/>
      <c r="UP50" s="1714"/>
      <c r="UQ50" s="1714"/>
      <c r="UR50" s="1714"/>
      <c r="US50" s="1714"/>
      <c r="UT50" s="1714"/>
      <c r="UU50" s="1714"/>
      <c r="UV50" s="1714"/>
      <c r="UW50" s="1714"/>
      <c r="UX50" s="1714"/>
      <c r="UY50" s="1714"/>
      <c r="UZ50" s="1714"/>
      <c r="VA50" s="1714"/>
      <c r="VB50" s="1714"/>
      <c r="VC50" s="1714"/>
      <c r="VD50" s="1714"/>
      <c r="VE50" s="1714"/>
      <c r="VF50" s="1714"/>
      <c r="VG50" s="1714"/>
      <c r="VH50" s="1714"/>
      <c r="VI50" s="1714"/>
      <c r="VJ50" s="1714"/>
      <c r="VK50" s="1714"/>
      <c r="VL50" s="1714"/>
      <c r="VM50" s="1714"/>
      <c r="VN50" s="1714"/>
      <c r="VO50" s="1714"/>
      <c r="VP50" s="1714"/>
      <c r="VQ50" s="1714"/>
      <c r="VR50" s="1714"/>
      <c r="VS50" s="1714"/>
      <c r="VT50" s="1714"/>
      <c r="VU50" s="1714"/>
      <c r="VV50" s="1714"/>
      <c r="VW50" s="1714"/>
      <c r="VX50" s="1714"/>
      <c r="VY50" s="1714"/>
      <c r="VZ50" s="1714"/>
      <c r="WA50" s="1714"/>
      <c r="WB50" s="1714"/>
      <c r="WC50" s="1714"/>
      <c r="WD50" s="1714"/>
      <c r="WE50" s="1714"/>
      <c r="WF50" s="1714"/>
      <c r="WG50" s="1714"/>
      <c r="WH50" s="1714"/>
      <c r="WI50" s="1714"/>
      <c r="WJ50" s="1714"/>
      <c r="WK50" s="1714"/>
      <c r="WL50" s="1714"/>
      <c r="WM50" s="1714"/>
      <c r="WN50" s="1714"/>
      <c r="WO50" s="1714"/>
      <c r="WP50" s="1714"/>
      <c r="WQ50" s="1714"/>
      <c r="WR50" s="1714"/>
      <c r="WS50" s="1714"/>
      <c r="WT50" s="1714"/>
      <c r="WU50" s="1714"/>
      <c r="WV50" s="1714"/>
      <c r="WW50" s="1714"/>
      <c r="WX50" s="1714"/>
      <c r="WY50" s="1714"/>
      <c r="WZ50" s="1714"/>
      <c r="XA50" s="1714"/>
      <c r="XB50" s="1714"/>
      <c r="XC50" s="1714"/>
      <c r="XD50" s="1714"/>
      <c r="XE50" s="1714"/>
      <c r="XF50" s="1714"/>
      <c r="XG50" s="1714"/>
      <c r="XH50" s="1714"/>
      <c r="XI50" s="1714"/>
      <c r="XJ50" s="1714"/>
      <c r="XK50" s="1714"/>
      <c r="XL50" s="1714"/>
      <c r="XM50" s="1714"/>
      <c r="XN50" s="1714"/>
      <c r="XO50" s="1714"/>
      <c r="XP50" s="1714"/>
      <c r="XQ50" s="1714"/>
      <c r="XR50" s="1714"/>
      <c r="XS50" s="1714"/>
      <c r="XT50" s="1714"/>
      <c r="XU50" s="1714"/>
      <c r="XV50" s="1714"/>
      <c r="XW50" s="1714"/>
      <c r="XX50" s="1714"/>
      <c r="XY50" s="1714"/>
      <c r="XZ50" s="1714"/>
      <c r="YA50" s="1714"/>
      <c r="YB50" s="1714"/>
      <c r="YC50" s="1714"/>
      <c r="YD50" s="1714"/>
      <c r="YE50" s="1714"/>
      <c r="YF50" s="1714"/>
      <c r="YG50" s="1714"/>
      <c r="YH50" s="1714"/>
      <c r="YI50" s="1714"/>
      <c r="YJ50" s="1714"/>
      <c r="YK50" s="1714"/>
      <c r="YL50" s="1714"/>
      <c r="YM50" s="1714"/>
      <c r="YN50" s="1714"/>
      <c r="YO50" s="1714"/>
      <c r="YP50" s="1714"/>
      <c r="YQ50" s="1714"/>
      <c r="YR50" s="1714"/>
      <c r="YS50" s="1714"/>
      <c r="YT50" s="1714"/>
      <c r="YU50" s="1714"/>
      <c r="YV50" s="1714"/>
      <c r="YW50" s="1714"/>
      <c r="YX50" s="1714"/>
      <c r="YY50" s="1714"/>
      <c r="YZ50" s="1714"/>
      <c r="ZA50" s="1714"/>
      <c r="ZB50" s="1714"/>
      <c r="ZC50" s="1714"/>
      <c r="ZD50" s="1714"/>
      <c r="ZE50" s="1714"/>
      <c r="ZF50" s="1714"/>
      <c r="ZG50" s="1714"/>
      <c r="ZH50" s="1714"/>
      <c r="ZI50" s="1714"/>
      <c r="ZJ50" s="1714"/>
      <c r="ZK50" s="1714"/>
      <c r="ZL50" s="1714"/>
      <c r="ZM50" s="1714"/>
      <c r="ZN50" s="1714"/>
      <c r="ZO50" s="1714"/>
      <c r="ZP50" s="1714"/>
      <c r="ZQ50" s="1714"/>
      <c r="ZR50" s="1714"/>
      <c r="ZS50" s="1714"/>
      <c r="ZT50" s="1714"/>
      <c r="ZU50" s="1714"/>
      <c r="ZV50" s="1714"/>
      <c r="ZW50" s="1714"/>
      <c r="ZX50" s="1714"/>
      <c r="ZY50" s="1714"/>
      <c r="ZZ50" s="1714"/>
      <c r="AAA50" s="1714"/>
      <c r="AAB50" s="1714"/>
      <c r="AAC50" s="1714"/>
      <c r="AAD50" s="1714"/>
      <c r="AAE50" s="1714"/>
      <c r="AAF50" s="1714"/>
      <c r="AAG50" s="1714"/>
      <c r="AAH50" s="1714"/>
      <c r="AAI50" s="1714"/>
      <c r="AAJ50" s="1714"/>
      <c r="AAK50" s="1714"/>
      <c r="AAL50" s="1714"/>
      <c r="AAM50" s="1714"/>
      <c r="AAN50" s="1714"/>
      <c r="AAO50" s="1714"/>
      <c r="AAP50" s="1714"/>
      <c r="AAQ50" s="1714"/>
      <c r="AAR50" s="1714"/>
      <c r="AAS50" s="1714"/>
      <c r="AAT50" s="1714"/>
      <c r="AAU50" s="1714"/>
      <c r="AAV50" s="1714"/>
      <c r="AAW50" s="1714"/>
      <c r="AAX50" s="1714"/>
      <c r="AAY50" s="1714"/>
      <c r="AAZ50" s="1714"/>
      <c r="ABA50" s="1714"/>
      <c r="ABB50" s="1714"/>
      <c r="ABC50" s="1714"/>
      <c r="ABD50" s="1714"/>
      <c r="ABE50" s="1714"/>
      <c r="ABF50" s="1714"/>
      <c r="ABG50" s="1714"/>
      <c r="ABH50" s="1714"/>
      <c r="ABI50" s="1714"/>
      <c r="ABJ50" s="1714"/>
      <c r="ABK50" s="1714"/>
      <c r="ABL50" s="1714"/>
      <c r="ABM50" s="1714"/>
      <c r="ABN50" s="1714"/>
      <c r="ABO50" s="1714"/>
      <c r="ABP50" s="1714"/>
      <c r="ABQ50" s="1714"/>
      <c r="ABR50" s="1714"/>
      <c r="ABS50" s="1714"/>
      <c r="ABT50" s="1714"/>
      <c r="ABU50" s="1714"/>
      <c r="ABV50" s="1714"/>
      <c r="ABW50" s="1714"/>
      <c r="ABX50" s="1714"/>
      <c r="ABY50" s="1714"/>
      <c r="ABZ50" s="1714"/>
      <c r="ACA50" s="1714"/>
      <c r="ACB50" s="1714"/>
      <c r="ACC50" s="1714"/>
      <c r="ACD50" s="1714"/>
      <c r="ACE50" s="1714"/>
      <c r="ACF50" s="1714"/>
      <c r="ACG50" s="1714"/>
      <c r="ACH50" s="1714"/>
      <c r="ACI50" s="1714"/>
      <c r="ACJ50" s="1714"/>
      <c r="ACK50" s="1714"/>
      <c r="ACL50" s="1714"/>
      <c r="ACM50" s="1714"/>
      <c r="ACN50" s="1714"/>
      <c r="ACO50" s="1714"/>
      <c r="ACP50" s="1714"/>
      <c r="ACQ50" s="1714"/>
      <c r="ACR50" s="1714"/>
      <c r="ACS50" s="1714"/>
      <c r="ACT50" s="1714"/>
      <c r="ACU50" s="1714"/>
      <c r="ACV50" s="1714"/>
      <c r="ACW50" s="1714"/>
      <c r="ACX50" s="1714"/>
      <c r="ACY50" s="1714"/>
      <c r="ACZ50" s="1714"/>
      <c r="ADA50" s="1714"/>
      <c r="ADB50" s="1714"/>
      <c r="ADC50" s="1714"/>
      <c r="ADD50" s="1714"/>
      <c r="ADE50" s="1714"/>
      <c r="ADF50" s="1714"/>
      <c r="ADG50" s="1714"/>
      <c r="ADH50" s="1714"/>
      <c r="ADI50" s="1714"/>
      <c r="ADJ50" s="1714"/>
      <c r="ADK50" s="1714"/>
      <c r="ADL50" s="1714"/>
      <c r="ADM50" s="1714"/>
      <c r="ADN50" s="1714"/>
      <c r="ADO50" s="1714"/>
      <c r="ADP50" s="1714"/>
      <c r="ADQ50" s="1714"/>
      <c r="ADR50" s="1714"/>
      <c r="ADS50" s="1714"/>
      <c r="ADT50" s="1714"/>
      <c r="ADU50" s="1714"/>
      <c r="ADV50" s="1714"/>
      <c r="ADW50" s="1714"/>
      <c r="ADX50" s="1714"/>
      <c r="ADY50" s="1714"/>
      <c r="ADZ50" s="1714"/>
      <c r="AEA50" s="1714"/>
      <c r="AEB50" s="1714"/>
      <c r="AEC50" s="1714"/>
      <c r="AED50" s="1714"/>
      <c r="AEE50" s="1714"/>
      <c r="AEF50" s="1714"/>
      <c r="AEG50" s="1714"/>
      <c r="AEH50" s="1714"/>
      <c r="AEI50" s="1714"/>
      <c r="AEJ50" s="1714"/>
      <c r="AEK50" s="1714"/>
      <c r="AEL50" s="1714"/>
      <c r="AEM50" s="1714"/>
      <c r="AEN50" s="1714"/>
      <c r="AEO50" s="1714"/>
      <c r="AEP50" s="1714"/>
      <c r="AEQ50" s="1714"/>
      <c r="AER50" s="1714"/>
      <c r="AES50" s="1714"/>
      <c r="AET50" s="1714"/>
      <c r="AEU50" s="1714"/>
      <c r="AEV50" s="1714"/>
      <c r="AEW50" s="1714"/>
      <c r="AEX50" s="1714"/>
      <c r="AEY50" s="1714"/>
      <c r="AEZ50" s="1714"/>
      <c r="AFA50" s="1714"/>
      <c r="AFB50" s="1714"/>
      <c r="AFC50" s="1714"/>
      <c r="AFD50" s="1714"/>
      <c r="AFE50" s="1714"/>
      <c r="AFF50" s="1714"/>
      <c r="AFG50" s="1714"/>
      <c r="AFH50" s="1714"/>
      <c r="AFI50" s="1714"/>
      <c r="AFJ50" s="1714"/>
      <c r="AFK50" s="1714"/>
      <c r="AFL50" s="1714"/>
      <c r="AFM50" s="1714"/>
      <c r="AFN50" s="1714"/>
      <c r="AFO50" s="1714"/>
      <c r="AFP50" s="1714"/>
      <c r="AFQ50" s="1714"/>
      <c r="AFR50" s="1714"/>
      <c r="AFS50" s="1714"/>
      <c r="AFT50" s="1714"/>
      <c r="AFU50" s="1714"/>
      <c r="AFV50" s="1714"/>
      <c r="AFW50" s="1714"/>
      <c r="AFX50" s="1714"/>
      <c r="AFY50" s="1714"/>
      <c r="AFZ50" s="1714"/>
      <c r="AGA50" s="1714"/>
      <c r="AGB50" s="1714"/>
      <c r="AGC50" s="1714"/>
      <c r="AGD50" s="1714"/>
      <c r="AGE50" s="1714"/>
      <c r="AGF50" s="1714"/>
      <c r="AGG50" s="1714"/>
      <c r="AGH50" s="1714"/>
      <c r="AGI50" s="1714"/>
      <c r="AGJ50" s="1714"/>
      <c r="AGK50" s="1714"/>
      <c r="AGL50" s="1714"/>
      <c r="AGM50" s="1714"/>
      <c r="AGN50" s="1714"/>
      <c r="AGO50" s="1714"/>
      <c r="AGP50" s="1714"/>
      <c r="AGQ50" s="1714"/>
      <c r="AGR50" s="1714"/>
      <c r="AGS50" s="1714"/>
      <c r="AGT50" s="1714"/>
      <c r="AGU50" s="1714"/>
      <c r="AGV50" s="1714"/>
      <c r="AGW50" s="1714"/>
      <c r="AGX50" s="1714"/>
      <c r="AGY50" s="1714"/>
      <c r="AGZ50" s="1714"/>
      <c r="AHA50" s="1714"/>
      <c r="AHB50" s="1714"/>
      <c r="AHC50" s="1714"/>
      <c r="AHD50" s="1714"/>
      <c r="AHE50" s="1714"/>
      <c r="AHF50" s="1714"/>
      <c r="AHG50" s="1714"/>
      <c r="AHH50" s="1714"/>
      <c r="AHI50" s="1714"/>
      <c r="AHJ50" s="1714"/>
      <c r="AHK50" s="1714"/>
      <c r="AHL50" s="1714"/>
      <c r="AHM50" s="1714"/>
      <c r="AHN50" s="1714"/>
      <c r="AHO50" s="1714"/>
      <c r="AHP50" s="1714"/>
      <c r="AHQ50" s="1714"/>
      <c r="AHR50" s="1714"/>
      <c r="AHS50" s="1714"/>
      <c r="AHT50" s="1714"/>
      <c r="AHU50" s="1714"/>
      <c r="AHV50" s="1714"/>
      <c r="AHW50" s="1714"/>
      <c r="AHX50" s="1714"/>
      <c r="AHY50" s="1714"/>
      <c r="AHZ50" s="1714"/>
      <c r="AIA50" s="1714"/>
      <c r="AIB50" s="1714"/>
      <c r="AIC50" s="1714"/>
      <c r="AID50" s="1714"/>
      <c r="AIE50" s="1714"/>
      <c r="AIF50" s="1714"/>
      <c r="AIG50" s="1714"/>
      <c r="AIH50" s="1714"/>
      <c r="AII50" s="1714"/>
      <c r="AIJ50" s="1714"/>
      <c r="AIK50" s="1714"/>
      <c r="AIL50" s="1714"/>
      <c r="AIM50" s="1714"/>
      <c r="AIN50" s="1714"/>
      <c r="AIO50" s="1714"/>
      <c r="AIP50" s="1714"/>
      <c r="AIQ50" s="1714"/>
      <c r="AIR50" s="1714"/>
      <c r="AIS50" s="1714"/>
      <c r="AIT50" s="1714"/>
      <c r="AIU50" s="1714"/>
      <c r="AIV50" s="1714"/>
      <c r="AIW50" s="1714"/>
      <c r="AIX50" s="1714"/>
      <c r="AIY50" s="1714"/>
      <c r="AIZ50" s="1714"/>
      <c r="AJA50" s="1714"/>
      <c r="AJB50" s="1714"/>
      <c r="AJC50" s="1714"/>
      <c r="AJD50" s="1714"/>
      <c r="AJE50" s="1714"/>
      <c r="AJF50" s="1714"/>
      <c r="AJG50" s="1714"/>
      <c r="AJH50" s="1714"/>
      <c r="AJI50" s="1714"/>
      <c r="AJJ50" s="1714"/>
      <c r="AJK50" s="1714"/>
      <c r="AJL50" s="1714"/>
      <c r="AJM50" s="1714"/>
      <c r="AJN50" s="1714"/>
      <c r="AJO50" s="1714"/>
      <c r="AJP50" s="1714"/>
      <c r="AJQ50" s="1714"/>
      <c r="AJR50" s="1714"/>
      <c r="AJS50" s="1714"/>
      <c r="AJT50" s="1714"/>
      <c r="AJU50" s="1714"/>
      <c r="AJV50" s="1714"/>
      <c r="AJW50" s="1714"/>
      <c r="AJX50" s="1714"/>
      <c r="AJY50" s="1714"/>
      <c r="AJZ50" s="1714"/>
      <c r="AKA50" s="1714"/>
      <c r="AKB50" s="1714"/>
      <c r="AKC50" s="1714"/>
      <c r="AKD50" s="1714"/>
      <c r="AKE50" s="1714"/>
      <c r="AKF50" s="1714"/>
      <c r="AKG50" s="1714"/>
      <c r="AKH50" s="1714"/>
      <c r="AKI50" s="1714"/>
      <c r="AKJ50" s="1714"/>
      <c r="AKK50" s="1714"/>
      <c r="AKL50" s="1714"/>
      <c r="AKM50" s="1714"/>
      <c r="AKN50" s="1714"/>
      <c r="AKO50" s="1714"/>
      <c r="AKP50" s="1714"/>
      <c r="AKQ50" s="1714"/>
      <c r="AKR50" s="1714"/>
      <c r="AKS50" s="1714"/>
      <c r="AKT50" s="1714"/>
      <c r="AKU50" s="1714"/>
      <c r="AKV50" s="1714"/>
      <c r="AKW50" s="1714"/>
      <c r="AKX50" s="1714"/>
      <c r="AKY50" s="1714"/>
      <c r="AKZ50" s="1714"/>
      <c r="ALA50" s="1714"/>
      <c r="ALB50" s="1714"/>
      <c r="ALC50" s="1714"/>
      <c r="ALD50" s="1714"/>
      <c r="ALE50" s="1714"/>
      <c r="ALF50" s="1714"/>
      <c r="ALG50" s="1714"/>
      <c r="ALH50" s="1714"/>
      <c r="ALI50" s="1714"/>
      <c r="ALJ50" s="1714"/>
      <c r="ALK50" s="1714"/>
      <c r="ALL50" s="1714"/>
      <c r="ALM50" s="1714"/>
      <c r="ALN50" s="1714"/>
      <c r="ALO50" s="1714"/>
      <c r="ALP50" s="1714"/>
      <c r="ALQ50" s="1714"/>
      <c r="ALR50" s="1714"/>
      <c r="ALS50" s="1714"/>
      <c r="ALT50" s="1714"/>
      <c r="ALU50" s="1714"/>
      <c r="ALV50" s="1714"/>
      <c r="ALW50" s="1714"/>
      <c r="ALX50" s="1714"/>
      <c r="ALY50" s="1714"/>
      <c r="ALZ50" s="1714"/>
      <c r="AMA50" s="1714"/>
      <c r="AMB50" s="1714"/>
      <c r="AMC50" s="1714"/>
      <c r="AMD50" s="1714"/>
      <c r="AME50" s="1714"/>
      <c r="AMF50" s="1714"/>
      <c r="AMG50" s="1714"/>
      <c r="AMH50" s="1714"/>
      <c r="AMI50" s="1714"/>
      <c r="AMJ50" s="1714"/>
      <c r="AMK50" s="1714"/>
    </row>
    <row r="51" spans="1:1025" s="1409" customFormat="1" ht="30" customHeight="1">
      <c r="A51" s="1705" t="s">
        <v>3862</v>
      </c>
      <c r="B51" s="1705" t="s">
        <v>3863</v>
      </c>
      <c r="C51" s="1705" t="s">
        <v>647</v>
      </c>
      <c r="D51" s="1705" t="s">
        <v>4058</v>
      </c>
      <c r="E51" s="1705" t="s">
        <v>4059</v>
      </c>
      <c r="F51" s="1705" t="s">
        <v>4060</v>
      </c>
      <c r="G51" s="1705" t="s">
        <v>4061</v>
      </c>
      <c r="H51" s="1705"/>
      <c r="I51" s="1705"/>
      <c r="J51" s="1705"/>
      <c r="K51" s="1705"/>
      <c r="L51" s="1705"/>
      <c r="M51" s="1705"/>
      <c r="N51" s="1705"/>
      <c r="O51" s="1705"/>
      <c r="P51" s="1705" t="s">
        <v>4161</v>
      </c>
      <c r="Q51" s="1705" t="s">
        <v>4162</v>
      </c>
      <c r="R51" s="1739" t="s">
        <v>378</v>
      </c>
      <c r="S51" s="1705" t="s">
        <v>4163</v>
      </c>
      <c r="T51" s="1705" t="s">
        <v>380</v>
      </c>
      <c r="U51" s="1705" t="s">
        <v>4154</v>
      </c>
      <c r="V51" s="1705" t="s">
        <v>4126</v>
      </c>
      <c r="W51" s="1705" t="s">
        <v>4126</v>
      </c>
      <c r="X51" s="1705" t="s">
        <v>3874</v>
      </c>
      <c r="Y51" s="1705" t="s">
        <v>3914</v>
      </c>
      <c r="Z51" s="1768" t="s">
        <v>4000</v>
      </c>
      <c r="AA51" s="1705" t="s">
        <v>1146</v>
      </c>
      <c r="AB51" s="1705" t="s">
        <v>4067</v>
      </c>
      <c r="AC51" s="1705" t="s">
        <v>4068</v>
      </c>
      <c r="AD51" s="1705" t="s">
        <v>3906</v>
      </c>
      <c r="AE51" s="1705" t="s">
        <v>138</v>
      </c>
      <c r="AF51" s="1705" t="s">
        <v>3881</v>
      </c>
      <c r="AG51" s="1705"/>
      <c r="AH51" s="1705"/>
      <c r="AI51" s="1705"/>
      <c r="AJ51" s="1705"/>
      <c r="AK51" s="1705"/>
      <c r="AL51" s="1705">
        <v>0</v>
      </c>
      <c r="AM51" s="1705"/>
      <c r="AN51" s="1705"/>
      <c r="AO51" s="1733">
        <v>0</v>
      </c>
      <c r="AP51" s="1705" t="s">
        <v>4252</v>
      </c>
      <c r="AQ51" s="1705"/>
      <c r="AR51" s="1705"/>
      <c r="AS51" s="1705"/>
      <c r="AT51" s="1705"/>
      <c r="AU51" s="1705"/>
      <c r="AV51" s="1705"/>
      <c r="AW51" s="1705"/>
      <c r="AX51" s="1705"/>
      <c r="AY51" s="1705"/>
      <c r="AZ51" s="1705"/>
      <c r="BA51" s="1705" t="s">
        <v>4156</v>
      </c>
      <c r="BB51" s="1714"/>
      <c r="BC51" s="1714"/>
      <c r="BD51" s="1714"/>
      <c r="BE51" s="1714"/>
      <c r="BF51" s="1714"/>
      <c r="BG51" s="1714"/>
      <c r="BH51" s="1714"/>
      <c r="BI51" s="1714"/>
      <c r="BJ51" s="1714"/>
      <c r="BK51" s="1714"/>
      <c r="BL51" s="1714"/>
      <c r="BM51" s="1714"/>
      <c r="BN51" s="1714"/>
      <c r="BO51" s="1714"/>
      <c r="BP51" s="1714"/>
      <c r="BQ51" s="1714"/>
      <c r="BR51" s="1714"/>
      <c r="BS51" s="1714"/>
      <c r="BT51" s="1714"/>
      <c r="BU51" s="1714"/>
      <c r="BV51" s="1714"/>
      <c r="BW51" s="1714"/>
      <c r="BX51" s="1714"/>
      <c r="BY51" s="1714"/>
      <c r="BZ51" s="1714"/>
      <c r="CA51" s="1714"/>
      <c r="CB51" s="1714"/>
      <c r="CC51" s="1714"/>
      <c r="CD51" s="1714"/>
      <c r="CE51" s="1714"/>
      <c r="CF51" s="1714"/>
      <c r="CG51" s="1714"/>
      <c r="CH51" s="1714"/>
      <c r="CI51" s="1714"/>
      <c r="CJ51" s="1714"/>
      <c r="CK51" s="1714"/>
      <c r="CL51" s="1714"/>
      <c r="CM51" s="1714"/>
      <c r="CN51" s="1714"/>
      <c r="CO51" s="1714"/>
      <c r="CP51" s="1714"/>
      <c r="CQ51" s="1714"/>
      <c r="CR51" s="1714"/>
      <c r="CS51" s="1714"/>
      <c r="CT51" s="1714"/>
      <c r="CU51" s="1714"/>
      <c r="CV51" s="1714"/>
      <c r="CW51" s="1714"/>
      <c r="CX51" s="1714"/>
      <c r="CY51" s="1714"/>
      <c r="CZ51" s="1714"/>
      <c r="DA51" s="1714"/>
      <c r="DB51" s="1714"/>
      <c r="DC51" s="1714"/>
      <c r="DD51" s="1714"/>
      <c r="DE51" s="1714"/>
      <c r="DF51" s="1714"/>
      <c r="DG51" s="1714"/>
      <c r="DH51" s="1714"/>
      <c r="DI51" s="1714"/>
      <c r="DJ51" s="1714"/>
      <c r="DK51" s="1714"/>
      <c r="DL51" s="1714"/>
      <c r="DM51" s="1714"/>
      <c r="DN51" s="1714"/>
      <c r="DO51" s="1714"/>
      <c r="DP51" s="1714"/>
      <c r="DQ51" s="1714"/>
      <c r="DR51" s="1714"/>
      <c r="DS51" s="1714"/>
      <c r="DT51" s="1714"/>
      <c r="DU51" s="1714"/>
      <c r="DV51" s="1714"/>
      <c r="DW51" s="1714"/>
      <c r="DX51" s="1714"/>
      <c r="DY51" s="1714"/>
      <c r="DZ51" s="1714"/>
      <c r="EA51" s="1714"/>
      <c r="EB51" s="1714"/>
      <c r="EC51" s="1714"/>
      <c r="ED51" s="1714"/>
      <c r="EE51" s="1714"/>
      <c r="EF51" s="1714"/>
      <c r="EG51" s="1714"/>
      <c r="EH51" s="1714"/>
      <c r="EI51" s="1714"/>
      <c r="EJ51" s="1714"/>
      <c r="EK51" s="1714"/>
      <c r="EL51" s="1714"/>
      <c r="EM51" s="1714"/>
      <c r="EN51" s="1714"/>
      <c r="EO51" s="1714"/>
      <c r="EP51" s="1714"/>
      <c r="EQ51" s="1714"/>
      <c r="ER51" s="1714"/>
      <c r="ES51" s="1714"/>
      <c r="ET51" s="1714"/>
      <c r="EU51" s="1714"/>
      <c r="EV51" s="1714"/>
      <c r="EW51" s="1714"/>
      <c r="EX51" s="1714"/>
      <c r="EY51" s="1714"/>
      <c r="EZ51" s="1714"/>
      <c r="FA51" s="1714"/>
      <c r="FB51" s="1714"/>
      <c r="FC51" s="1714"/>
      <c r="FD51" s="1714"/>
      <c r="FE51" s="1714"/>
      <c r="FF51" s="1714"/>
      <c r="FG51" s="1714"/>
      <c r="FH51" s="1714"/>
      <c r="FI51" s="1714"/>
      <c r="FJ51" s="1714"/>
      <c r="FK51" s="1714"/>
      <c r="FL51" s="1714"/>
      <c r="FM51" s="1714"/>
      <c r="FN51" s="1714"/>
      <c r="FO51" s="1714"/>
      <c r="FP51" s="1714"/>
      <c r="FQ51" s="1714"/>
      <c r="FR51" s="1714"/>
      <c r="FS51" s="1714"/>
      <c r="FT51" s="1714"/>
      <c r="FU51" s="1714"/>
      <c r="FV51" s="1714"/>
      <c r="FW51" s="1714"/>
      <c r="FX51" s="1714"/>
      <c r="FY51" s="1714"/>
      <c r="FZ51" s="1714"/>
      <c r="GA51" s="1714"/>
      <c r="GB51" s="1714"/>
      <c r="GC51" s="1714"/>
      <c r="GD51" s="1714"/>
      <c r="GE51" s="1714"/>
      <c r="GF51" s="1714"/>
      <c r="GG51" s="1714"/>
      <c r="GH51" s="1714"/>
      <c r="GI51" s="1714"/>
      <c r="GJ51" s="1714"/>
      <c r="GK51" s="1714"/>
      <c r="GL51" s="1714"/>
      <c r="GM51" s="1714"/>
      <c r="GN51" s="1714"/>
      <c r="GO51" s="1714"/>
      <c r="GP51" s="1714"/>
      <c r="GQ51" s="1714"/>
      <c r="GR51" s="1714"/>
      <c r="GS51" s="1714"/>
      <c r="GT51" s="1714"/>
      <c r="GU51" s="1714"/>
      <c r="GV51" s="1714"/>
      <c r="GW51" s="1714"/>
      <c r="GX51" s="1714"/>
      <c r="GY51" s="1714"/>
      <c r="GZ51" s="1714"/>
      <c r="HA51" s="1714"/>
      <c r="HB51" s="1714"/>
      <c r="HC51" s="1714"/>
      <c r="HD51" s="1714"/>
      <c r="HE51" s="1714"/>
      <c r="HF51" s="1714"/>
      <c r="HG51" s="1714"/>
      <c r="HH51" s="1714"/>
      <c r="HI51" s="1714"/>
      <c r="HJ51" s="1714"/>
      <c r="HK51" s="1714"/>
      <c r="HL51" s="1714"/>
      <c r="HM51" s="1714"/>
      <c r="HN51" s="1714"/>
      <c r="HO51" s="1714"/>
      <c r="HP51" s="1714"/>
      <c r="HQ51" s="1714"/>
      <c r="HR51" s="1714"/>
      <c r="HS51" s="1714"/>
      <c r="HT51" s="1714"/>
      <c r="HU51" s="1714"/>
      <c r="HV51" s="1714"/>
      <c r="HW51" s="1714"/>
      <c r="HX51" s="1714"/>
      <c r="HY51" s="1714"/>
      <c r="HZ51" s="1714"/>
      <c r="IA51" s="1714"/>
      <c r="IB51" s="1714"/>
      <c r="IC51" s="1714"/>
      <c r="ID51" s="1714"/>
      <c r="IE51" s="1714"/>
      <c r="IF51" s="1714"/>
      <c r="IG51" s="1714"/>
      <c r="IH51" s="1714"/>
      <c r="II51" s="1714"/>
      <c r="IJ51" s="1714"/>
      <c r="IK51" s="1714"/>
      <c r="IL51" s="1714"/>
      <c r="IM51" s="1714"/>
      <c r="IN51" s="1714"/>
      <c r="IO51" s="1714"/>
      <c r="IP51" s="1714"/>
      <c r="IQ51" s="1714"/>
      <c r="IR51" s="1714"/>
      <c r="IS51" s="1714"/>
      <c r="IT51" s="1714"/>
      <c r="IU51" s="1714"/>
      <c r="IV51" s="1714"/>
      <c r="IW51" s="1714"/>
      <c r="IX51" s="1714"/>
      <c r="IY51" s="1714"/>
      <c r="IZ51" s="1714"/>
      <c r="JA51" s="1714"/>
      <c r="JB51" s="1714"/>
      <c r="JC51" s="1714"/>
      <c r="JD51" s="1714"/>
      <c r="JE51" s="1714"/>
      <c r="JF51" s="1714"/>
      <c r="JG51" s="1714"/>
      <c r="JH51" s="1714"/>
      <c r="JI51" s="1714"/>
      <c r="JJ51" s="1714"/>
      <c r="JK51" s="1714"/>
      <c r="JL51" s="1714"/>
      <c r="JM51" s="1714"/>
      <c r="JN51" s="1714"/>
      <c r="JO51" s="1714"/>
      <c r="JP51" s="1714"/>
      <c r="JQ51" s="1714"/>
      <c r="JR51" s="1714"/>
      <c r="JS51" s="1714"/>
      <c r="JT51" s="1714"/>
      <c r="JU51" s="1714"/>
      <c r="JV51" s="1714"/>
      <c r="JW51" s="1714"/>
      <c r="JX51" s="1714"/>
      <c r="JY51" s="1714"/>
      <c r="JZ51" s="1714"/>
      <c r="KA51" s="1714"/>
      <c r="KB51" s="1714"/>
      <c r="KC51" s="1714"/>
      <c r="KD51" s="1714"/>
      <c r="KE51" s="1714"/>
      <c r="KF51" s="1714"/>
      <c r="KG51" s="1714"/>
      <c r="KH51" s="1714"/>
      <c r="KI51" s="1714"/>
      <c r="KJ51" s="1714"/>
      <c r="KK51" s="1714"/>
      <c r="KL51" s="1714"/>
      <c r="KM51" s="1714"/>
      <c r="KN51" s="1714"/>
      <c r="KO51" s="1714"/>
      <c r="KP51" s="1714"/>
      <c r="KQ51" s="1714"/>
      <c r="KR51" s="1714"/>
      <c r="KS51" s="1714"/>
      <c r="KT51" s="1714"/>
      <c r="KU51" s="1714"/>
      <c r="KV51" s="1714"/>
      <c r="KW51" s="1714"/>
      <c r="KX51" s="1714"/>
      <c r="KY51" s="1714"/>
      <c r="KZ51" s="1714"/>
      <c r="LA51" s="1714"/>
      <c r="LB51" s="1714"/>
      <c r="LC51" s="1714"/>
      <c r="LD51" s="1714"/>
      <c r="LE51" s="1714"/>
      <c r="LF51" s="1714"/>
      <c r="LG51" s="1714"/>
      <c r="LH51" s="1714"/>
      <c r="LI51" s="1714"/>
      <c r="LJ51" s="1714"/>
      <c r="LK51" s="1714"/>
      <c r="LL51" s="1714"/>
      <c r="LM51" s="1714"/>
      <c r="LN51" s="1714"/>
      <c r="LO51" s="1714"/>
      <c r="LP51" s="1714"/>
      <c r="LQ51" s="1714"/>
      <c r="LR51" s="1714"/>
      <c r="LS51" s="1714"/>
      <c r="LT51" s="1714"/>
      <c r="LU51" s="1714"/>
      <c r="LV51" s="1714"/>
      <c r="LW51" s="1714"/>
      <c r="LX51" s="1714"/>
      <c r="LY51" s="1714"/>
      <c r="LZ51" s="1714"/>
      <c r="MA51" s="1714"/>
      <c r="MB51" s="1714"/>
      <c r="MC51" s="1714"/>
      <c r="MD51" s="1714"/>
      <c r="ME51" s="1714"/>
      <c r="MF51" s="1714"/>
      <c r="MG51" s="1714"/>
      <c r="MH51" s="1714"/>
      <c r="MI51" s="1714"/>
      <c r="MJ51" s="1714"/>
      <c r="MK51" s="1714"/>
      <c r="ML51" s="1714"/>
      <c r="MM51" s="1714"/>
      <c r="MN51" s="1714"/>
      <c r="MO51" s="1714"/>
      <c r="MP51" s="1714"/>
      <c r="MQ51" s="1714"/>
      <c r="MR51" s="1714"/>
      <c r="MS51" s="1714"/>
      <c r="MT51" s="1714"/>
      <c r="MU51" s="1714"/>
      <c r="MV51" s="1714"/>
      <c r="MW51" s="1714"/>
      <c r="MX51" s="1714"/>
      <c r="MY51" s="1714"/>
      <c r="MZ51" s="1714"/>
      <c r="NA51" s="1714"/>
      <c r="NB51" s="1714"/>
      <c r="NC51" s="1714"/>
      <c r="ND51" s="1714"/>
      <c r="NE51" s="1714"/>
      <c r="NF51" s="1714"/>
      <c r="NG51" s="1714"/>
      <c r="NH51" s="1714"/>
      <c r="NI51" s="1714"/>
      <c r="NJ51" s="1714"/>
      <c r="NK51" s="1714"/>
      <c r="NL51" s="1714"/>
      <c r="NM51" s="1714"/>
      <c r="NN51" s="1714"/>
      <c r="NO51" s="1714"/>
      <c r="NP51" s="1714"/>
      <c r="NQ51" s="1714"/>
      <c r="NR51" s="1714"/>
      <c r="NS51" s="1714"/>
      <c r="NT51" s="1714"/>
      <c r="NU51" s="1714"/>
      <c r="NV51" s="1714"/>
      <c r="NW51" s="1714"/>
      <c r="NX51" s="1714"/>
      <c r="NY51" s="1714"/>
      <c r="NZ51" s="1714"/>
      <c r="OA51" s="1714"/>
      <c r="OB51" s="1714"/>
      <c r="OC51" s="1714"/>
      <c r="OD51" s="1714"/>
      <c r="OE51" s="1714"/>
      <c r="OF51" s="1714"/>
      <c r="OG51" s="1714"/>
      <c r="OH51" s="1714"/>
      <c r="OI51" s="1714"/>
      <c r="OJ51" s="1714"/>
      <c r="OK51" s="1714"/>
      <c r="OL51" s="1714"/>
      <c r="OM51" s="1714"/>
      <c r="ON51" s="1714"/>
      <c r="OO51" s="1714"/>
      <c r="OP51" s="1714"/>
      <c r="OQ51" s="1714"/>
      <c r="OR51" s="1714"/>
      <c r="OS51" s="1714"/>
      <c r="OT51" s="1714"/>
      <c r="OU51" s="1714"/>
      <c r="OV51" s="1714"/>
      <c r="OW51" s="1714"/>
      <c r="OX51" s="1714"/>
      <c r="OY51" s="1714"/>
      <c r="OZ51" s="1714"/>
      <c r="PA51" s="1714"/>
      <c r="PB51" s="1714"/>
      <c r="PC51" s="1714"/>
      <c r="PD51" s="1714"/>
      <c r="PE51" s="1714"/>
      <c r="PF51" s="1714"/>
      <c r="PG51" s="1714"/>
      <c r="PH51" s="1714"/>
      <c r="PI51" s="1714"/>
      <c r="PJ51" s="1714"/>
      <c r="PK51" s="1714"/>
      <c r="PL51" s="1714"/>
      <c r="PM51" s="1714"/>
      <c r="PN51" s="1714"/>
      <c r="PO51" s="1714"/>
      <c r="PP51" s="1714"/>
      <c r="PQ51" s="1714"/>
      <c r="PR51" s="1714"/>
      <c r="PS51" s="1714"/>
      <c r="PT51" s="1714"/>
      <c r="PU51" s="1714"/>
      <c r="PV51" s="1714"/>
      <c r="PW51" s="1714"/>
      <c r="PX51" s="1714"/>
      <c r="PY51" s="1714"/>
      <c r="PZ51" s="1714"/>
      <c r="QA51" s="1714"/>
      <c r="QB51" s="1714"/>
      <c r="QC51" s="1714"/>
      <c r="QD51" s="1714"/>
      <c r="QE51" s="1714"/>
      <c r="QF51" s="1714"/>
      <c r="QG51" s="1714"/>
      <c r="QH51" s="1714"/>
      <c r="QI51" s="1714"/>
      <c r="QJ51" s="1714"/>
      <c r="QK51" s="1714"/>
      <c r="QL51" s="1714"/>
      <c r="QM51" s="1714"/>
      <c r="QN51" s="1714"/>
      <c r="QO51" s="1714"/>
      <c r="QP51" s="1714"/>
      <c r="QQ51" s="1714"/>
      <c r="QR51" s="1714"/>
      <c r="QS51" s="1714"/>
      <c r="QT51" s="1714"/>
      <c r="QU51" s="1714"/>
      <c r="QV51" s="1714"/>
      <c r="QW51" s="1714"/>
      <c r="QX51" s="1714"/>
      <c r="QY51" s="1714"/>
      <c r="QZ51" s="1714"/>
      <c r="RA51" s="1714"/>
      <c r="RB51" s="1714"/>
      <c r="RC51" s="1714"/>
      <c r="RD51" s="1714"/>
      <c r="RE51" s="1714"/>
      <c r="RF51" s="1714"/>
      <c r="RG51" s="1714"/>
      <c r="RH51" s="1714"/>
      <c r="RI51" s="1714"/>
      <c r="RJ51" s="1714"/>
      <c r="RK51" s="1714"/>
      <c r="RL51" s="1714"/>
      <c r="RM51" s="1714"/>
      <c r="RN51" s="1714"/>
      <c r="RO51" s="1714"/>
      <c r="RP51" s="1714"/>
      <c r="RQ51" s="1714"/>
      <c r="RR51" s="1714"/>
      <c r="RS51" s="1714"/>
      <c r="RT51" s="1714"/>
      <c r="RU51" s="1714"/>
      <c r="RV51" s="1714"/>
      <c r="RW51" s="1714"/>
      <c r="RX51" s="1714"/>
      <c r="RY51" s="1714"/>
      <c r="RZ51" s="1714"/>
      <c r="SA51" s="1714"/>
      <c r="SB51" s="1714"/>
      <c r="SC51" s="1714"/>
      <c r="SD51" s="1714"/>
      <c r="SE51" s="1714"/>
      <c r="SF51" s="1714"/>
      <c r="SG51" s="1714"/>
      <c r="SH51" s="1714"/>
      <c r="SI51" s="1714"/>
      <c r="SJ51" s="1714"/>
      <c r="SK51" s="1714"/>
      <c r="SL51" s="1714"/>
      <c r="SM51" s="1714"/>
      <c r="SN51" s="1714"/>
      <c r="SO51" s="1714"/>
      <c r="SP51" s="1714"/>
      <c r="SQ51" s="1714"/>
      <c r="SR51" s="1714"/>
      <c r="SS51" s="1714"/>
      <c r="ST51" s="1714"/>
      <c r="SU51" s="1714"/>
      <c r="SV51" s="1714"/>
      <c r="SW51" s="1714"/>
      <c r="SX51" s="1714"/>
      <c r="SY51" s="1714"/>
      <c r="SZ51" s="1714"/>
      <c r="TA51" s="1714"/>
      <c r="TB51" s="1714"/>
      <c r="TC51" s="1714"/>
      <c r="TD51" s="1714"/>
      <c r="TE51" s="1714"/>
      <c r="TF51" s="1714"/>
      <c r="TG51" s="1714"/>
      <c r="TH51" s="1714"/>
      <c r="TI51" s="1714"/>
      <c r="TJ51" s="1714"/>
      <c r="TK51" s="1714"/>
      <c r="TL51" s="1714"/>
      <c r="TM51" s="1714"/>
      <c r="TN51" s="1714"/>
      <c r="TO51" s="1714"/>
      <c r="TP51" s="1714"/>
      <c r="TQ51" s="1714"/>
      <c r="TR51" s="1714"/>
      <c r="TS51" s="1714"/>
      <c r="TT51" s="1714"/>
      <c r="TU51" s="1714"/>
      <c r="TV51" s="1714"/>
      <c r="TW51" s="1714"/>
      <c r="TX51" s="1714"/>
      <c r="TY51" s="1714"/>
      <c r="TZ51" s="1714"/>
      <c r="UA51" s="1714"/>
      <c r="UB51" s="1714"/>
      <c r="UC51" s="1714"/>
      <c r="UD51" s="1714"/>
      <c r="UE51" s="1714"/>
      <c r="UF51" s="1714"/>
      <c r="UG51" s="1714"/>
      <c r="UH51" s="1714"/>
      <c r="UI51" s="1714"/>
      <c r="UJ51" s="1714"/>
      <c r="UK51" s="1714"/>
      <c r="UL51" s="1714"/>
      <c r="UM51" s="1714"/>
      <c r="UN51" s="1714"/>
      <c r="UO51" s="1714"/>
      <c r="UP51" s="1714"/>
      <c r="UQ51" s="1714"/>
      <c r="UR51" s="1714"/>
      <c r="US51" s="1714"/>
      <c r="UT51" s="1714"/>
      <c r="UU51" s="1714"/>
      <c r="UV51" s="1714"/>
      <c r="UW51" s="1714"/>
      <c r="UX51" s="1714"/>
      <c r="UY51" s="1714"/>
      <c r="UZ51" s="1714"/>
      <c r="VA51" s="1714"/>
      <c r="VB51" s="1714"/>
      <c r="VC51" s="1714"/>
      <c r="VD51" s="1714"/>
      <c r="VE51" s="1714"/>
      <c r="VF51" s="1714"/>
      <c r="VG51" s="1714"/>
      <c r="VH51" s="1714"/>
      <c r="VI51" s="1714"/>
      <c r="VJ51" s="1714"/>
      <c r="VK51" s="1714"/>
      <c r="VL51" s="1714"/>
      <c r="VM51" s="1714"/>
      <c r="VN51" s="1714"/>
      <c r="VO51" s="1714"/>
      <c r="VP51" s="1714"/>
      <c r="VQ51" s="1714"/>
      <c r="VR51" s="1714"/>
      <c r="VS51" s="1714"/>
      <c r="VT51" s="1714"/>
      <c r="VU51" s="1714"/>
      <c r="VV51" s="1714"/>
      <c r="VW51" s="1714"/>
      <c r="VX51" s="1714"/>
      <c r="VY51" s="1714"/>
      <c r="VZ51" s="1714"/>
      <c r="WA51" s="1714"/>
      <c r="WB51" s="1714"/>
      <c r="WC51" s="1714"/>
      <c r="WD51" s="1714"/>
      <c r="WE51" s="1714"/>
      <c r="WF51" s="1714"/>
      <c r="WG51" s="1714"/>
      <c r="WH51" s="1714"/>
      <c r="WI51" s="1714"/>
      <c r="WJ51" s="1714"/>
      <c r="WK51" s="1714"/>
      <c r="WL51" s="1714"/>
      <c r="WM51" s="1714"/>
      <c r="WN51" s="1714"/>
      <c r="WO51" s="1714"/>
      <c r="WP51" s="1714"/>
      <c r="WQ51" s="1714"/>
      <c r="WR51" s="1714"/>
      <c r="WS51" s="1714"/>
      <c r="WT51" s="1714"/>
      <c r="WU51" s="1714"/>
      <c r="WV51" s="1714"/>
      <c r="WW51" s="1714"/>
      <c r="WX51" s="1714"/>
      <c r="WY51" s="1714"/>
      <c r="WZ51" s="1714"/>
      <c r="XA51" s="1714"/>
      <c r="XB51" s="1714"/>
      <c r="XC51" s="1714"/>
      <c r="XD51" s="1714"/>
      <c r="XE51" s="1714"/>
      <c r="XF51" s="1714"/>
      <c r="XG51" s="1714"/>
      <c r="XH51" s="1714"/>
      <c r="XI51" s="1714"/>
      <c r="XJ51" s="1714"/>
      <c r="XK51" s="1714"/>
      <c r="XL51" s="1714"/>
      <c r="XM51" s="1714"/>
      <c r="XN51" s="1714"/>
      <c r="XO51" s="1714"/>
      <c r="XP51" s="1714"/>
      <c r="XQ51" s="1714"/>
      <c r="XR51" s="1714"/>
      <c r="XS51" s="1714"/>
      <c r="XT51" s="1714"/>
      <c r="XU51" s="1714"/>
      <c r="XV51" s="1714"/>
      <c r="XW51" s="1714"/>
      <c r="XX51" s="1714"/>
      <c r="XY51" s="1714"/>
      <c r="XZ51" s="1714"/>
      <c r="YA51" s="1714"/>
      <c r="YB51" s="1714"/>
      <c r="YC51" s="1714"/>
      <c r="YD51" s="1714"/>
      <c r="YE51" s="1714"/>
      <c r="YF51" s="1714"/>
      <c r="YG51" s="1714"/>
      <c r="YH51" s="1714"/>
      <c r="YI51" s="1714"/>
      <c r="YJ51" s="1714"/>
      <c r="YK51" s="1714"/>
      <c r="YL51" s="1714"/>
      <c r="YM51" s="1714"/>
      <c r="YN51" s="1714"/>
      <c r="YO51" s="1714"/>
      <c r="YP51" s="1714"/>
      <c r="YQ51" s="1714"/>
      <c r="YR51" s="1714"/>
      <c r="YS51" s="1714"/>
      <c r="YT51" s="1714"/>
      <c r="YU51" s="1714"/>
      <c r="YV51" s="1714"/>
      <c r="YW51" s="1714"/>
      <c r="YX51" s="1714"/>
      <c r="YY51" s="1714"/>
      <c r="YZ51" s="1714"/>
      <c r="ZA51" s="1714"/>
      <c r="ZB51" s="1714"/>
      <c r="ZC51" s="1714"/>
      <c r="ZD51" s="1714"/>
      <c r="ZE51" s="1714"/>
      <c r="ZF51" s="1714"/>
      <c r="ZG51" s="1714"/>
      <c r="ZH51" s="1714"/>
      <c r="ZI51" s="1714"/>
      <c r="ZJ51" s="1714"/>
      <c r="ZK51" s="1714"/>
      <c r="ZL51" s="1714"/>
      <c r="ZM51" s="1714"/>
      <c r="ZN51" s="1714"/>
      <c r="ZO51" s="1714"/>
      <c r="ZP51" s="1714"/>
      <c r="ZQ51" s="1714"/>
      <c r="ZR51" s="1714"/>
      <c r="ZS51" s="1714"/>
      <c r="ZT51" s="1714"/>
      <c r="ZU51" s="1714"/>
      <c r="ZV51" s="1714"/>
      <c r="ZW51" s="1714"/>
      <c r="ZX51" s="1714"/>
      <c r="ZY51" s="1714"/>
      <c r="ZZ51" s="1714"/>
      <c r="AAA51" s="1714"/>
      <c r="AAB51" s="1714"/>
      <c r="AAC51" s="1714"/>
      <c r="AAD51" s="1714"/>
      <c r="AAE51" s="1714"/>
      <c r="AAF51" s="1714"/>
      <c r="AAG51" s="1714"/>
      <c r="AAH51" s="1714"/>
      <c r="AAI51" s="1714"/>
      <c r="AAJ51" s="1714"/>
      <c r="AAK51" s="1714"/>
      <c r="AAL51" s="1714"/>
      <c r="AAM51" s="1714"/>
      <c r="AAN51" s="1714"/>
      <c r="AAO51" s="1714"/>
      <c r="AAP51" s="1714"/>
      <c r="AAQ51" s="1714"/>
      <c r="AAR51" s="1714"/>
      <c r="AAS51" s="1714"/>
      <c r="AAT51" s="1714"/>
      <c r="AAU51" s="1714"/>
      <c r="AAV51" s="1714"/>
      <c r="AAW51" s="1714"/>
      <c r="AAX51" s="1714"/>
      <c r="AAY51" s="1714"/>
      <c r="AAZ51" s="1714"/>
      <c r="ABA51" s="1714"/>
      <c r="ABB51" s="1714"/>
      <c r="ABC51" s="1714"/>
      <c r="ABD51" s="1714"/>
      <c r="ABE51" s="1714"/>
      <c r="ABF51" s="1714"/>
      <c r="ABG51" s="1714"/>
      <c r="ABH51" s="1714"/>
      <c r="ABI51" s="1714"/>
      <c r="ABJ51" s="1714"/>
      <c r="ABK51" s="1714"/>
      <c r="ABL51" s="1714"/>
      <c r="ABM51" s="1714"/>
      <c r="ABN51" s="1714"/>
      <c r="ABO51" s="1714"/>
      <c r="ABP51" s="1714"/>
      <c r="ABQ51" s="1714"/>
      <c r="ABR51" s="1714"/>
      <c r="ABS51" s="1714"/>
      <c r="ABT51" s="1714"/>
      <c r="ABU51" s="1714"/>
      <c r="ABV51" s="1714"/>
      <c r="ABW51" s="1714"/>
      <c r="ABX51" s="1714"/>
      <c r="ABY51" s="1714"/>
      <c r="ABZ51" s="1714"/>
      <c r="ACA51" s="1714"/>
      <c r="ACB51" s="1714"/>
      <c r="ACC51" s="1714"/>
      <c r="ACD51" s="1714"/>
      <c r="ACE51" s="1714"/>
      <c r="ACF51" s="1714"/>
      <c r="ACG51" s="1714"/>
      <c r="ACH51" s="1714"/>
      <c r="ACI51" s="1714"/>
      <c r="ACJ51" s="1714"/>
      <c r="ACK51" s="1714"/>
      <c r="ACL51" s="1714"/>
      <c r="ACM51" s="1714"/>
      <c r="ACN51" s="1714"/>
      <c r="ACO51" s="1714"/>
      <c r="ACP51" s="1714"/>
      <c r="ACQ51" s="1714"/>
      <c r="ACR51" s="1714"/>
      <c r="ACS51" s="1714"/>
      <c r="ACT51" s="1714"/>
      <c r="ACU51" s="1714"/>
      <c r="ACV51" s="1714"/>
      <c r="ACW51" s="1714"/>
      <c r="ACX51" s="1714"/>
      <c r="ACY51" s="1714"/>
      <c r="ACZ51" s="1714"/>
      <c r="ADA51" s="1714"/>
      <c r="ADB51" s="1714"/>
      <c r="ADC51" s="1714"/>
      <c r="ADD51" s="1714"/>
      <c r="ADE51" s="1714"/>
      <c r="ADF51" s="1714"/>
      <c r="ADG51" s="1714"/>
      <c r="ADH51" s="1714"/>
      <c r="ADI51" s="1714"/>
      <c r="ADJ51" s="1714"/>
      <c r="ADK51" s="1714"/>
      <c r="ADL51" s="1714"/>
      <c r="ADM51" s="1714"/>
      <c r="ADN51" s="1714"/>
      <c r="ADO51" s="1714"/>
      <c r="ADP51" s="1714"/>
      <c r="ADQ51" s="1714"/>
      <c r="ADR51" s="1714"/>
      <c r="ADS51" s="1714"/>
      <c r="ADT51" s="1714"/>
      <c r="ADU51" s="1714"/>
      <c r="ADV51" s="1714"/>
      <c r="ADW51" s="1714"/>
      <c r="ADX51" s="1714"/>
      <c r="ADY51" s="1714"/>
      <c r="ADZ51" s="1714"/>
      <c r="AEA51" s="1714"/>
      <c r="AEB51" s="1714"/>
      <c r="AEC51" s="1714"/>
      <c r="AED51" s="1714"/>
      <c r="AEE51" s="1714"/>
      <c r="AEF51" s="1714"/>
      <c r="AEG51" s="1714"/>
      <c r="AEH51" s="1714"/>
      <c r="AEI51" s="1714"/>
      <c r="AEJ51" s="1714"/>
      <c r="AEK51" s="1714"/>
      <c r="AEL51" s="1714"/>
      <c r="AEM51" s="1714"/>
      <c r="AEN51" s="1714"/>
      <c r="AEO51" s="1714"/>
      <c r="AEP51" s="1714"/>
      <c r="AEQ51" s="1714"/>
      <c r="AER51" s="1714"/>
      <c r="AES51" s="1714"/>
      <c r="AET51" s="1714"/>
      <c r="AEU51" s="1714"/>
      <c r="AEV51" s="1714"/>
      <c r="AEW51" s="1714"/>
      <c r="AEX51" s="1714"/>
      <c r="AEY51" s="1714"/>
      <c r="AEZ51" s="1714"/>
      <c r="AFA51" s="1714"/>
      <c r="AFB51" s="1714"/>
      <c r="AFC51" s="1714"/>
      <c r="AFD51" s="1714"/>
      <c r="AFE51" s="1714"/>
      <c r="AFF51" s="1714"/>
      <c r="AFG51" s="1714"/>
      <c r="AFH51" s="1714"/>
      <c r="AFI51" s="1714"/>
      <c r="AFJ51" s="1714"/>
      <c r="AFK51" s="1714"/>
      <c r="AFL51" s="1714"/>
      <c r="AFM51" s="1714"/>
      <c r="AFN51" s="1714"/>
      <c r="AFO51" s="1714"/>
      <c r="AFP51" s="1714"/>
      <c r="AFQ51" s="1714"/>
      <c r="AFR51" s="1714"/>
      <c r="AFS51" s="1714"/>
      <c r="AFT51" s="1714"/>
      <c r="AFU51" s="1714"/>
      <c r="AFV51" s="1714"/>
      <c r="AFW51" s="1714"/>
      <c r="AFX51" s="1714"/>
      <c r="AFY51" s="1714"/>
      <c r="AFZ51" s="1714"/>
      <c r="AGA51" s="1714"/>
      <c r="AGB51" s="1714"/>
      <c r="AGC51" s="1714"/>
      <c r="AGD51" s="1714"/>
      <c r="AGE51" s="1714"/>
      <c r="AGF51" s="1714"/>
      <c r="AGG51" s="1714"/>
      <c r="AGH51" s="1714"/>
      <c r="AGI51" s="1714"/>
      <c r="AGJ51" s="1714"/>
      <c r="AGK51" s="1714"/>
      <c r="AGL51" s="1714"/>
      <c r="AGM51" s="1714"/>
      <c r="AGN51" s="1714"/>
      <c r="AGO51" s="1714"/>
      <c r="AGP51" s="1714"/>
      <c r="AGQ51" s="1714"/>
      <c r="AGR51" s="1714"/>
      <c r="AGS51" s="1714"/>
      <c r="AGT51" s="1714"/>
      <c r="AGU51" s="1714"/>
      <c r="AGV51" s="1714"/>
      <c r="AGW51" s="1714"/>
      <c r="AGX51" s="1714"/>
      <c r="AGY51" s="1714"/>
      <c r="AGZ51" s="1714"/>
      <c r="AHA51" s="1714"/>
      <c r="AHB51" s="1714"/>
      <c r="AHC51" s="1714"/>
      <c r="AHD51" s="1714"/>
      <c r="AHE51" s="1714"/>
      <c r="AHF51" s="1714"/>
      <c r="AHG51" s="1714"/>
      <c r="AHH51" s="1714"/>
      <c r="AHI51" s="1714"/>
      <c r="AHJ51" s="1714"/>
      <c r="AHK51" s="1714"/>
      <c r="AHL51" s="1714"/>
      <c r="AHM51" s="1714"/>
      <c r="AHN51" s="1714"/>
      <c r="AHO51" s="1714"/>
      <c r="AHP51" s="1714"/>
      <c r="AHQ51" s="1714"/>
      <c r="AHR51" s="1714"/>
      <c r="AHS51" s="1714"/>
      <c r="AHT51" s="1714"/>
      <c r="AHU51" s="1714"/>
      <c r="AHV51" s="1714"/>
      <c r="AHW51" s="1714"/>
      <c r="AHX51" s="1714"/>
      <c r="AHY51" s="1714"/>
      <c r="AHZ51" s="1714"/>
      <c r="AIA51" s="1714"/>
      <c r="AIB51" s="1714"/>
      <c r="AIC51" s="1714"/>
      <c r="AID51" s="1714"/>
      <c r="AIE51" s="1714"/>
      <c r="AIF51" s="1714"/>
      <c r="AIG51" s="1714"/>
      <c r="AIH51" s="1714"/>
      <c r="AII51" s="1714"/>
      <c r="AIJ51" s="1714"/>
      <c r="AIK51" s="1714"/>
      <c r="AIL51" s="1714"/>
      <c r="AIM51" s="1714"/>
      <c r="AIN51" s="1714"/>
      <c r="AIO51" s="1714"/>
      <c r="AIP51" s="1714"/>
      <c r="AIQ51" s="1714"/>
      <c r="AIR51" s="1714"/>
      <c r="AIS51" s="1714"/>
      <c r="AIT51" s="1714"/>
      <c r="AIU51" s="1714"/>
      <c r="AIV51" s="1714"/>
      <c r="AIW51" s="1714"/>
      <c r="AIX51" s="1714"/>
      <c r="AIY51" s="1714"/>
      <c r="AIZ51" s="1714"/>
      <c r="AJA51" s="1714"/>
      <c r="AJB51" s="1714"/>
      <c r="AJC51" s="1714"/>
      <c r="AJD51" s="1714"/>
      <c r="AJE51" s="1714"/>
      <c r="AJF51" s="1714"/>
      <c r="AJG51" s="1714"/>
      <c r="AJH51" s="1714"/>
      <c r="AJI51" s="1714"/>
      <c r="AJJ51" s="1714"/>
      <c r="AJK51" s="1714"/>
      <c r="AJL51" s="1714"/>
      <c r="AJM51" s="1714"/>
      <c r="AJN51" s="1714"/>
      <c r="AJO51" s="1714"/>
      <c r="AJP51" s="1714"/>
      <c r="AJQ51" s="1714"/>
      <c r="AJR51" s="1714"/>
      <c r="AJS51" s="1714"/>
      <c r="AJT51" s="1714"/>
      <c r="AJU51" s="1714"/>
      <c r="AJV51" s="1714"/>
      <c r="AJW51" s="1714"/>
      <c r="AJX51" s="1714"/>
      <c r="AJY51" s="1714"/>
      <c r="AJZ51" s="1714"/>
      <c r="AKA51" s="1714"/>
      <c r="AKB51" s="1714"/>
      <c r="AKC51" s="1714"/>
      <c r="AKD51" s="1714"/>
      <c r="AKE51" s="1714"/>
      <c r="AKF51" s="1714"/>
      <c r="AKG51" s="1714"/>
      <c r="AKH51" s="1714"/>
      <c r="AKI51" s="1714"/>
      <c r="AKJ51" s="1714"/>
      <c r="AKK51" s="1714"/>
      <c r="AKL51" s="1714"/>
      <c r="AKM51" s="1714"/>
      <c r="AKN51" s="1714"/>
      <c r="AKO51" s="1714"/>
      <c r="AKP51" s="1714"/>
      <c r="AKQ51" s="1714"/>
      <c r="AKR51" s="1714"/>
      <c r="AKS51" s="1714"/>
      <c r="AKT51" s="1714"/>
      <c r="AKU51" s="1714"/>
      <c r="AKV51" s="1714"/>
      <c r="AKW51" s="1714"/>
      <c r="AKX51" s="1714"/>
      <c r="AKY51" s="1714"/>
      <c r="AKZ51" s="1714"/>
      <c r="ALA51" s="1714"/>
      <c r="ALB51" s="1714"/>
      <c r="ALC51" s="1714"/>
      <c r="ALD51" s="1714"/>
      <c r="ALE51" s="1714"/>
      <c r="ALF51" s="1714"/>
      <c r="ALG51" s="1714"/>
      <c r="ALH51" s="1714"/>
      <c r="ALI51" s="1714"/>
      <c r="ALJ51" s="1714"/>
      <c r="ALK51" s="1714"/>
      <c r="ALL51" s="1714"/>
      <c r="ALM51" s="1714"/>
      <c r="ALN51" s="1714"/>
      <c r="ALO51" s="1714"/>
      <c r="ALP51" s="1714"/>
      <c r="ALQ51" s="1714"/>
      <c r="ALR51" s="1714"/>
      <c r="ALS51" s="1714"/>
      <c r="ALT51" s="1714"/>
      <c r="ALU51" s="1714"/>
      <c r="ALV51" s="1714"/>
      <c r="ALW51" s="1714"/>
      <c r="ALX51" s="1714"/>
      <c r="ALY51" s="1714"/>
      <c r="ALZ51" s="1714"/>
      <c r="AMA51" s="1714"/>
      <c r="AMB51" s="1714"/>
      <c r="AMC51" s="1714"/>
      <c r="AMD51" s="1714"/>
      <c r="AME51" s="1714"/>
      <c r="AMF51" s="1714"/>
      <c r="AMG51" s="1714"/>
      <c r="AMH51" s="1714"/>
      <c r="AMI51" s="1714"/>
      <c r="AMJ51" s="1714"/>
      <c r="AMK51" s="1714"/>
    </row>
    <row r="52" spans="1:1025" s="1409" customFormat="1" ht="30" customHeight="1">
      <c r="A52" s="1705" t="s">
        <v>3862</v>
      </c>
      <c r="B52" s="1705" t="s">
        <v>3863</v>
      </c>
      <c r="C52" s="1705" t="s">
        <v>647</v>
      </c>
      <c r="D52" s="1705" t="s">
        <v>4058</v>
      </c>
      <c r="E52" s="1705" t="s">
        <v>4059</v>
      </c>
      <c r="F52" s="1705" t="s">
        <v>4060</v>
      </c>
      <c r="G52" s="1705" t="s">
        <v>4061</v>
      </c>
      <c r="H52" s="1705"/>
      <c r="I52" s="1705"/>
      <c r="J52" s="1705"/>
      <c r="K52" s="1705"/>
      <c r="L52" s="1705"/>
      <c r="M52" s="1705"/>
      <c r="N52" s="1705"/>
      <c r="O52" s="1705"/>
      <c r="P52" s="1705" t="s">
        <v>4164</v>
      </c>
      <c r="Q52" s="1705" t="s">
        <v>3975</v>
      </c>
      <c r="R52" s="1739" t="s">
        <v>387</v>
      </c>
      <c r="S52" s="1705" t="s">
        <v>4165</v>
      </c>
      <c r="T52" s="1709" t="s">
        <v>4166</v>
      </c>
      <c r="U52" s="1705" t="s">
        <v>4154</v>
      </c>
      <c r="V52" s="1705" t="s">
        <v>4034</v>
      </c>
      <c r="W52" s="1705" t="s">
        <v>4167</v>
      </c>
      <c r="X52" s="1705" t="s">
        <v>3874</v>
      </c>
      <c r="Y52" s="1705" t="s">
        <v>3914</v>
      </c>
      <c r="Z52" s="1768" t="s">
        <v>4073</v>
      </c>
      <c r="AA52" s="1705" t="s">
        <v>1146</v>
      </c>
      <c r="AB52" s="1705" t="s">
        <v>4067</v>
      </c>
      <c r="AC52" s="1705" t="s">
        <v>4068</v>
      </c>
      <c r="AD52" s="1705" t="s">
        <v>3906</v>
      </c>
      <c r="AE52" s="1705" t="s">
        <v>138</v>
      </c>
      <c r="AF52" s="1705" t="s">
        <v>3881</v>
      </c>
      <c r="AG52" s="1705"/>
      <c r="AH52" s="1705"/>
      <c r="AI52" s="1705"/>
      <c r="AJ52" s="1705"/>
      <c r="AK52" s="1705"/>
      <c r="AL52" s="1705">
        <v>0</v>
      </c>
      <c r="AM52" s="1705"/>
      <c r="AN52" s="1705"/>
      <c r="AO52" s="1733">
        <v>6000000</v>
      </c>
      <c r="AP52" s="1705" t="s">
        <v>4253</v>
      </c>
      <c r="AQ52" s="1705"/>
      <c r="AR52" s="1705"/>
      <c r="AS52" s="1705"/>
      <c r="AT52" s="1705"/>
      <c r="AU52" s="1705"/>
      <c r="AV52" s="1705"/>
      <c r="AW52" s="1705"/>
      <c r="AX52" s="1705"/>
      <c r="AY52" s="1705"/>
      <c r="AZ52" s="1705"/>
      <c r="BA52" s="1705" t="s">
        <v>4156</v>
      </c>
      <c r="BB52" s="1714"/>
      <c r="BC52" s="1714"/>
      <c r="BD52" s="1714"/>
      <c r="BE52" s="1714"/>
      <c r="BF52" s="1714"/>
      <c r="BG52" s="1714"/>
      <c r="BH52" s="1714"/>
      <c r="BI52" s="1714"/>
      <c r="BJ52" s="1714"/>
      <c r="BK52" s="1714"/>
      <c r="BL52" s="1714"/>
      <c r="BM52" s="1714"/>
      <c r="BN52" s="1714"/>
      <c r="BO52" s="1714"/>
      <c r="BP52" s="1714"/>
      <c r="BQ52" s="1714"/>
      <c r="BR52" s="1714"/>
      <c r="BS52" s="1714"/>
      <c r="BT52" s="1714"/>
      <c r="BU52" s="1714"/>
      <c r="BV52" s="1714"/>
      <c r="BW52" s="1714"/>
      <c r="BX52" s="1714"/>
      <c r="BY52" s="1714"/>
      <c r="BZ52" s="1714"/>
      <c r="CA52" s="1714"/>
      <c r="CB52" s="1714"/>
      <c r="CC52" s="1714"/>
      <c r="CD52" s="1714"/>
      <c r="CE52" s="1714"/>
      <c r="CF52" s="1714"/>
      <c r="CG52" s="1714"/>
      <c r="CH52" s="1714"/>
      <c r="CI52" s="1714"/>
      <c r="CJ52" s="1714"/>
      <c r="CK52" s="1714"/>
      <c r="CL52" s="1714"/>
      <c r="CM52" s="1714"/>
      <c r="CN52" s="1714"/>
      <c r="CO52" s="1714"/>
      <c r="CP52" s="1714"/>
      <c r="CQ52" s="1714"/>
      <c r="CR52" s="1714"/>
      <c r="CS52" s="1714"/>
      <c r="CT52" s="1714"/>
      <c r="CU52" s="1714"/>
      <c r="CV52" s="1714"/>
      <c r="CW52" s="1714"/>
      <c r="CX52" s="1714"/>
      <c r="CY52" s="1714"/>
      <c r="CZ52" s="1714"/>
      <c r="DA52" s="1714"/>
      <c r="DB52" s="1714"/>
      <c r="DC52" s="1714"/>
      <c r="DD52" s="1714"/>
      <c r="DE52" s="1714"/>
      <c r="DF52" s="1714"/>
      <c r="DG52" s="1714"/>
      <c r="DH52" s="1714"/>
      <c r="DI52" s="1714"/>
      <c r="DJ52" s="1714"/>
      <c r="DK52" s="1714"/>
      <c r="DL52" s="1714"/>
      <c r="DM52" s="1714"/>
      <c r="DN52" s="1714"/>
      <c r="DO52" s="1714"/>
      <c r="DP52" s="1714"/>
      <c r="DQ52" s="1714"/>
      <c r="DR52" s="1714"/>
      <c r="DS52" s="1714"/>
      <c r="DT52" s="1714"/>
      <c r="DU52" s="1714"/>
      <c r="DV52" s="1714"/>
      <c r="DW52" s="1714"/>
      <c r="DX52" s="1714"/>
      <c r="DY52" s="1714"/>
      <c r="DZ52" s="1714"/>
      <c r="EA52" s="1714"/>
      <c r="EB52" s="1714"/>
      <c r="EC52" s="1714"/>
      <c r="ED52" s="1714"/>
      <c r="EE52" s="1714"/>
      <c r="EF52" s="1714"/>
      <c r="EG52" s="1714"/>
      <c r="EH52" s="1714"/>
      <c r="EI52" s="1714"/>
      <c r="EJ52" s="1714"/>
      <c r="EK52" s="1714"/>
      <c r="EL52" s="1714"/>
      <c r="EM52" s="1714"/>
      <c r="EN52" s="1714"/>
      <c r="EO52" s="1714"/>
      <c r="EP52" s="1714"/>
      <c r="EQ52" s="1714"/>
      <c r="ER52" s="1714"/>
      <c r="ES52" s="1714"/>
      <c r="ET52" s="1714"/>
      <c r="EU52" s="1714"/>
      <c r="EV52" s="1714"/>
      <c r="EW52" s="1714"/>
      <c r="EX52" s="1714"/>
      <c r="EY52" s="1714"/>
      <c r="EZ52" s="1714"/>
      <c r="FA52" s="1714"/>
      <c r="FB52" s="1714"/>
      <c r="FC52" s="1714"/>
      <c r="FD52" s="1714"/>
      <c r="FE52" s="1714"/>
      <c r="FF52" s="1714"/>
      <c r="FG52" s="1714"/>
      <c r="FH52" s="1714"/>
      <c r="FI52" s="1714"/>
      <c r="FJ52" s="1714"/>
      <c r="FK52" s="1714"/>
      <c r="FL52" s="1714"/>
      <c r="FM52" s="1714"/>
      <c r="FN52" s="1714"/>
      <c r="FO52" s="1714"/>
      <c r="FP52" s="1714"/>
      <c r="FQ52" s="1714"/>
      <c r="FR52" s="1714"/>
      <c r="FS52" s="1714"/>
      <c r="FT52" s="1714"/>
      <c r="FU52" s="1714"/>
      <c r="FV52" s="1714"/>
      <c r="FW52" s="1714"/>
      <c r="FX52" s="1714"/>
      <c r="FY52" s="1714"/>
      <c r="FZ52" s="1714"/>
      <c r="GA52" s="1714"/>
      <c r="GB52" s="1714"/>
      <c r="GC52" s="1714"/>
      <c r="GD52" s="1714"/>
      <c r="GE52" s="1714"/>
      <c r="GF52" s="1714"/>
      <c r="GG52" s="1714"/>
      <c r="GH52" s="1714"/>
      <c r="GI52" s="1714"/>
      <c r="GJ52" s="1714"/>
      <c r="GK52" s="1714"/>
      <c r="GL52" s="1714"/>
      <c r="GM52" s="1714"/>
      <c r="GN52" s="1714"/>
      <c r="GO52" s="1714"/>
      <c r="GP52" s="1714"/>
      <c r="GQ52" s="1714"/>
      <c r="GR52" s="1714"/>
      <c r="GS52" s="1714"/>
      <c r="GT52" s="1714"/>
      <c r="GU52" s="1714"/>
      <c r="GV52" s="1714"/>
      <c r="GW52" s="1714"/>
      <c r="GX52" s="1714"/>
      <c r="GY52" s="1714"/>
      <c r="GZ52" s="1714"/>
      <c r="HA52" s="1714"/>
      <c r="HB52" s="1714"/>
      <c r="HC52" s="1714"/>
      <c r="HD52" s="1714"/>
      <c r="HE52" s="1714"/>
      <c r="HF52" s="1714"/>
      <c r="HG52" s="1714"/>
      <c r="HH52" s="1714"/>
      <c r="HI52" s="1714"/>
      <c r="HJ52" s="1714"/>
      <c r="HK52" s="1714"/>
      <c r="HL52" s="1714"/>
      <c r="HM52" s="1714"/>
      <c r="HN52" s="1714"/>
      <c r="HO52" s="1714"/>
      <c r="HP52" s="1714"/>
      <c r="HQ52" s="1714"/>
      <c r="HR52" s="1714"/>
      <c r="HS52" s="1714"/>
      <c r="HT52" s="1714"/>
      <c r="HU52" s="1714"/>
      <c r="HV52" s="1714"/>
      <c r="HW52" s="1714"/>
      <c r="HX52" s="1714"/>
      <c r="HY52" s="1714"/>
      <c r="HZ52" s="1714"/>
      <c r="IA52" s="1714"/>
      <c r="IB52" s="1714"/>
      <c r="IC52" s="1714"/>
      <c r="ID52" s="1714"/>
      <c r="IE52" s="1714"/>
      <c r="IF52" s="1714"/>
      <c r="IG52" s="1714"/>
      <c r="IH52" s="1714"/>
      <c r="II52" s="1714"/>
      <c r="IJ52" s="1714"/>
      <c r="IK52" s="1714"/>
      <c r="IL52" s="1714"/>
      <c r="IM52" s="1714"/>
      <c r="IN52" s="1714"/>
      <c r="IO52" s="1714"/>
      <c r="IP52" s="1714"/>
      <c r="IQ52" s="1714"/>
      <c r="IR52" s="1714"/>
      <c r="IS52" s="1714"/>
      <c r="IT52" s="1714"/>
      <c r="IU52" s="1714"/>
      <c r="IV52" s="1714"/>
      <c r="IW52" s="1714"/>
      <c r="IX52" s="1714"/>
      <c r="IY52" s="1714"/>
      <c r="IZ52" s="1714"/>
      <c r="JA52" s="1714"/>
      <c r="JB52" s="1714"/>
      <c r="JC52" s="1714"/>
      <c r="JD52" s="1714"/>
      <c r="JE52" s="1714"/>
      <c r="JF52" s="1714"/>
      <c r="JG52" s="1714"/>
      <c r="JH52" s="1714"/>
      <c r="JI52" s="1714"/>
      <c r="JJ52" s="1714"/>
      <c r="JK52" s="1714"/>
      <c r="JL52" s="1714"/>
      <c r="JM52" s="1714"/>
      <c r="JN52" s="1714"/>
      <c r="JO52" s="1714"/>
      <c r="JP52" s="1714"/>
      <c r="JQ52" s="1714"/>
      <c r="JR52" s="1714"/>
      <c r="JS52" s="1714"/>
      <c r="JT52" s="1714"/>
      <c r="JU52" s="1714"/>
      <c r="JV52" s="1714"/>
      <c r="JW52" s="1714"/>
      <c r="JX52" s="1714"/>
      <c r="JY52" s="1714"/>
      <c r="JZ52" s="1714"/>
      <c r="KA52" s="1714"/>
      <c r="KB52" s="1714"/>
      <c r="KC52" s="1714"/>
      <c r="KD52" s="1714"/>
      <c r="KE52" s="1714"/>
      <c r="KF52" s="1714"/>
      <c r="KG52" s="1714"/>
      <c r="KH52" s="1714"/>
      <c r="KI52" s="1714"/>
      <c r="KJ52" s="1714"/>
      <c r="KK52" s="1714"/>
      <c r="KL52" s="1714"/>
      <c r="KM52" s="1714"/>
      <c r="KN52" s="1714"/>
      <c r="KO52" s="1714"/>
      <c r="KP52" s="1714"/>
      <c r="KQ52" s="1714"/>
      <c r="KR52" s="1714"/>
      <c r="KS52" s="1714"/>
      <c r="KT52" s="1714"/>
      <c r="KU52" s="1714"/>
      <c r="KV52" s="1714"/>
      <c r="KW52" s="1714"/>
      <c r="KX52" s="1714"/>
      <c r="KY52" s="1714"/>
      <c r="KZ52" s="1714"/>
      <c r="LA52" s="1714"/>
      <c r="LB52" s="1714"/>
      <c r="LC52" s="1714"/>
      <c r="LD52" s="1714"/>
      <c r="LE52" s="1714"/>
      <c r="LF52" s="1714"/>
      <c r="LG52" s="1714"/>
      <c r="LH52" s="1714"/>
      <c r="LI52" s="1714"/>
      <c r="LJ52" s="1714"/>
      <c r="LK52" s="1714"/>
      <c r="LL52" s="1714"/>
      <c r="LM52" s="1714"/>
      <c r="LN52" s="1714"/>
      <c r="LO52" s="1714"/>
      <c r="LP52" s="1714"/>
      <c r="LQ52" s="1714"/>
      <c r="LR52" s="1714"/>
      <c r="LS52" s="1714"/>
      <c r="LT52" s="1714"/>
      <c r="LU52" s="1714"/>
      <c r="LV52" s="1714"/>
      <c r="LW52" s="1714"/>
      <c r="LX52" s="1714"/>
      <c r="LY52" s="1714"/>
      <c r="LZ52" s="1714"/>
      <c r="MA52" s="1714"/>
      <c r="MB52" s="1714"/>
      <c r="MC52" s="1714"/>
      <c r="MD52" s="1714"/>
      <c r="ME52" s="1714"/>
      <c r="MF52" s="1714"/>
      <c r="MG52" s="1714"/>
      <c r="MH52" s="1714"/>
      <c r="MI52" s="1714"/>
      <c r="MJ52" s="1714"/>
      <c r="MK52" s="1714"/>
      <c r="ML52" s="1714"/>
      <c r="MM52" s="1714"/>
      <c r="MN52" s="1714"/>
      <c r="MO52" s="1714"/>
      <c r="MP52" s="1714"/>
      <c r="MQ52" s="1714"/>
      <c r="MR52" s="1714"/>
      <c r="MS52" s="1714"/>
      <c r="MT52" s="1714"/>
      <c r="MU52" s="1714"/>
      <c r="MV52" s="1714"/>
      <c r="MW52" s="1714"/>
      <c r="MX52" s="1714"/>
      <c r="MY52" s="1714"/>
      <c r="MZ52" s="1714"/>
      <c r="NA52" s="1714"/>
      <c r="NB52" s="1714"/>
      <c r="NC52" s="1714"/>
      <c r="ND52" s="1714"/>
      <c r="NE52" s="1714"/>
      <c r="NF52" s="1714"/>
      <c r="NG52" s="1714"/>
      <c r="NH52" s="1714"/>
      <c r="NI52" s="1714"/>
      <c r="NJ52" s="1714"/>
      <c r="NK52" s="1714"/>
      <c r="NL52" s="1714"/>
      <c r="NM52" s="1714"/>
      <c r="NN52" s="1714"/>
      <c r="NO52" s="1714"/>
      <c r="NP52" s="1714"/>
      <c r="NQ52" s="1714"/>
      <c r="NR52" s="1714"/>
      <c r="NS52" s="1714"/>
      <c r="NT52" s="1714"/>
      <c r="NU52" s="1714"/>
      <c r="NV52" s="1714"/>
      <c r="NW52" s="1714"/>
      <c r="NX52" s="1714"/>
      <c r="NY52" s="1714"/>
      <c r="NZ52" s="1714"/>
      <c r="OA52" s="1714"/>
      <c r="OB52" s="1714"/>
      <c r="OC52" s="1714"/>
      <c r="OD52" s="1714"/>
      <c r="OE52" s="1714"/>
      <c r="OF52" s="1714"/>
      <c r="OG52" s="1714"/>
      <c r="OH52" s="1714"/>
      <c r="OI52" s="1714"/>
      <c r="OJ52" s="1714"/>
      <c r="OK52" s="1714"/>
      <c r="OL52" s="1714"/>
      <c r="OM52" s="1714"/>
      <c r="ON52" s="1714"/>
      <c r="OO52" s="1714"/>
      <c r="OP52" s="1714"/>
      <c r="OQ52" s="1714"/>
      <c r="OR52" s="1714"/>
      <c r="OS52" s="1714"/>
      <c r="OT52" s="1714"/>
      <c r="OU52" s="1714"/>
      <c r="OV52" s="1714"/>
      <c r="OW52" s="1714"/>
      <c r="OX52" s="1714"/>
      <c r="OY52" s="1714"/>
      <c r="OZ52" s="1714"/>
      <c r="PA52" s="1714"/>
      <c r="PB52" s="1714"/>
      <c r="PC52" s="1714"/>
      <c r="PD52" s="1714"/>
      <c r="PE52" s="1714"/>
      <c r="PF52" s="1714"/>
      <c r="PG52" s="1714"/>
      <c r="PH52" s="1714"/>
      <c r="PI52" s="1714"/>
      <c r="PJ52" s="1714"/>
      <c r="PK52" s="1714"/>
      <c r="PL52" s="1714"/>
      <c r="PM52" s="1714"/>
      <c r="PN52" s="1714"/>
      <c r="PO52" s="1714"/>
      <c r="PP52" s="1714"/>
      <c r="PQ52" s="1714"/>
      <c r="PR52" s="1714"/>
      <c r="PS52" s="1714"/>
      <c r="PT52" s="1714"/>
      <c r="PU52" s="1714"/>
      <c r="PV52" s="1714"/>
      <c r="PW52" s="1714"/>
      <c r="PX52" s="1714"/>
      <c r="PY52" s="1714"/>
      <c r="PZ52" s="1714"/>
      <c r="QA52" s="1714"/>
      <c r="QB52" s="1714"/>
      <c r="QC52" s="1714"/>
      <c r="QD52" s="1714"/>
      <c r="QE52" s="1714"/>
      <c r="QF52" s="1714"/>
      <c r="QG52" s="1714"/>
      <c r="QH52" s="1714"/>
      <c r="QI52" s="1714"/>
      <c r="QJ52" s="1714"/>
      <c r="QK52" s="1714"/>
      <c r="QL52" s="1714"/>
      <c r="QM52" s="1714"/>
      <c r="QN52" s="1714"/>
      <c r="QO52" s="1714"/>
      <c r="QP52" s="1714"/>
      <c r="QQ52" s="1714"/>
      <c r="QR52" s="1714"/>
      <c r="QS52" s="1714"/>
      <c r="QT52" s="1714"/>
      <c r="QU52" s="1714"/>
      <c r="QV52" s="1714"/>
      <c r="QW52" s="1714"/>
      <c r="QX52" s="1714"/>
      <c r="QY52" s="1714"/>
      <c r="QZ52" s="1714"/>
      <c r="RA52" s="1714"/>
      <c r="RB52" s="1714"/>
      <c r="RC52" s="1714"/>
      <c r="RD52" s="1714"/>
      <c r="RE52" s="1714"/>
      <c r="RF52" s="1714"/>
      <c r="RG52" s="1714"/>
      <c r="RH52" s="1714"/>
      <c r="RI52" s="1714"/>
      <c r="RJ52" s="1714"/>
      <c r="RK52" s="1714"/>
      <c r="RL52" s="1714"/>
      <c r="RM52" s="1714"/>
      <c r="RN52" s="1714"/>
      <c r="RO52" s="1714"/>
      <c r="RP52" s="1714"/>
      <c r="RQ52" s="1714"/>
      <c r="RR52" s="1714"/>
      <c r="RS52" s="1714"/>
      <c r="RT52" s="1714"/>
      <c r="RU52" s="1714"/>
      <c r="RV52" s="1714"/>
      <c r="RW52" s="1714"/>
      <c r="RX52" s="1714"/>
      <c r="RY52" s="1714"/>
      <c r="RZ52" s="1714"/>
      <c r="SA52" s="1714"/>
      <c r="SB52" s="1714"/>
      <c r="SC52" s="1714"/>
      <c r="SD52" s="1714"/>
      <c r="SE52" s="1714"/>
      <c r="SF52" s="1714"/>
      <c r="SG52" s="1714"/>
      <c r="SH52" s="1714"/>
      <c r="SI52" s="1714"/>
      <c r="SJ52" s="1714"/>
      <c r="SK52" s="1714"/>
      <c r="SL52" s="1714"/>
      <c r="SM52" s="1714"/>
      <c r="SN52" s="1714"/>
      <c r="SO52" s="1714"/>
      <c r="SP52" s="1714"/>
      <c r="SQ52" s="1714"/>
      <c r="SR52" s="1714"/>
      <c r="SS52" s="1714"/>
      <c r="ST52" s="1714"/>
      <c r="SU52" s="1714"/>
      <c r="SV52" s="1714"/>
      <c r="SW52" s="1714"/>
      <c r="SX52" s="1714"/>
      <c r="SY52" s="1714"/>
      <c r="SZ52" s="1714"/>
      <c r="TA52" s="1714"/>
      <c r="TB52" s="1714"/>
      <c r="TC52" s="1714"/>
      <c r="TD52" s="1714"/>
      <c r="TE52" s="1714"/>
      <c r="TF52" s="1714"/>
      <c r="TG52" s="1714"/>
      <c r="TH52" s="1714"/>
      <c r="TI52" s="1714"/>
      <c r="TJ52" s="1714"/>
      <c r="TK52" s="1714"/>
      <c r="TL52" s="1714"/>
      <c r="TM52" s="1714"/>
      <c r="TN52" s="1714"/>
      <c r="TO52" s="1714"/>
      <c r="TP52" s="1714"/>
      <c r="TQ52" s="1714"/>
      <c r="TR52" s="1714"/>
      <c r="TS52" s="1714"/>
      <c r="TT52" s="1714"/>
      <c r="TU52" s="1714"/>
      <c r="TV52" s="1714"/>
      <c r="TW52" s="1714"/>
      <c r="TX52" s="1714"/>
      <c r="TY52" s="1714"/>
      <c r="TZ52" s="1714"/>
      <c r="UA52" s="1714"/>
      <c r="UB52" s="1714"/>
      <c r="UC52" s="1714"/>
      <c r="UD52" s="1714"/>
      <c r="UE52" s="1714"/>
      <c r="UF52" s="1714"/>
      <c r="UG52" s="1714"/>
      <c r="UH52" s="1714"/>
      <c r="UI52" s="1714"/>
      <c r="UJ52" s="1714"/>
      <c r="UK52" s="1714"/>
      <c r="UL52" s="1714"/>
      <c r="UM52" s="1714"/>
      <c r="UN52" s="1714"/>
      <c r="UO52" s="1714"/>
      <c r="UP52" s="1714"/>
      <c r="UQ52" s="1714"/>
      <c r="UR52" s="1714"/>
      <c r="US52" s="1714"/>
      <c r="UT52" s="1714"/>
      <c r="UU52" s="1714"/>
      <c r="UV52" s="1714"/>
      <c r="UW52" s="1714"/>
      <c r="UX52" s="1714"/>
      <c r="UY52" s="1714"/>
      <c r="UZ52" s="1714"/>
      <c r="VA52" s="1714"/>
      <c r="VB52" s="1714"/>
      <c r="VC52" s="1714"/>
      <c r="VD52" s="1714"/>
      <c r="VE52" s="1714"/>
      <c r="VF52" s="1714"/>
      <c r="VG52" s="1714"/>
      <c r="VH52" s="1714"/>
      <c r="VI52" s="1714"/>
      <c r="VJ52" s="1714"/>
      <c r="VK52" s="1714"/>
      <c r="VL52" s="1714"/>
      <c r="VM52" s="1714"/>
      <c r="VN52" s="1714"/>
      <c r="VO52" s="1714"/>
      <c r="VP52" s="1714"/>
      <c r="VQ52" s="1714"/>
      <c r="VR52" s="1714"/>
      <c r="VS52" s="1714"/>
      <c r="VT52" s="1714"/>
      <c r="VU52" s="1714"/>
      <c r="VV52" s="1714"/>
      <c r="VW52" s="1714"/>
      <c r="VX52" s="1714"/>
      <c r="VY52" s="1714"/>
      <c r="VZ52" s="1714"/>
      <c r="WA52" s="1714"/>
      <c r="WB52" s="1714"/>
      <c r="WC52" s="1714"/>
      <c r="WD52" s="1714"/>
      <c r="WE52" s="1714"/>
      <c r="WF52" s="1714"/>
      <c r="WG52" s="1714"/>
      <c r="WH52" s="1714"/>
      <c r="WI52" s="1714"/>
      <c r="WJ52" s="1714"/>
      <c r="WK52" s="1714"/>
      <c r="WL52" s="1714"/>
      <c r="WM52" s="1714"/>
      <c r="WN52" s="1714"/>
      <c r="WO52" s="1714"/>
      <c r="WP52" s="1714"/>
      <c r="WQ52" s="1714"/>
      <c r="WR52" s="1714"/>
      <c r="WS52" s="1714"/>
      <c r="WT52" s="1714"/>
      <c r="WU52" s="1714"/>
      <c r="WV52" s="1714"/>
      <c r="WW52" s="1714"/>
      <c r="WX52" s="1714"/>
      <c r="WY52" s="1714"/>
      <c r="WZ52" s="1714"/>
      <c r="XA52" s="1714"/>
      <c r="XB52" s="1714"/>
      <c r="XC52" s="1714"/>
      <c r="XD52" s="1714"/>
      <c r="XE52" s="1714"/>
      <c r="XF52" s="1714"/>
      <c r="XG52" s="1714"/>
      <c r="XH52" s="1714"/>
      <c r="XI52" s="1714"/>
      <c r="XJ52" s="1714"/>
      <c r="XK52" s="1714"/>
      <c r="XL52" s="1714"/>
      <c r="XM52" s="1714"/>
      <c r="XN52" s="1714"/>
      <c r="XO52" s="1714"/>
      <c r="XP52" s="1714"/>
      <c r="XQ52" s="1714"/>
      <c r="XR52" s="1714"/>
      <c r="XS52" s="1714"/>
      <c r="XT52" s="1714"/>
      <c r="XU52" s="1714"/>
      <c r="XV52" s="1714"/>
      <c r="XW52" s="1714"/>
      <c r="XX52" s="1714"/>
      <c r="XY52" s="1714"/>
      <c r="XZ52" s="1714"/>
      <c r="YA52" s="1714"/>
      <c r="YB52" s="1714"/>
      <c r="YC52" s="1714"/>
      <c r="YD52" s="1714"/>
      <c r="YE52" s="1714"/>
      <c r="YF52" s="1714"/>
      <c r="YG52" s="1714"/>
      <c r="YH52" s="1714"/>
      <c r="YI52" s="1714"/>
      <c r="YJ52" s="1714"/>
      <c r="YK52" s="1714"/>
      <c r="YL52" s="1714"/>
      <c r="YM52" s="1714"/>
      <c r="YN52" s="1714"/>
      <c r="YO52" s="1714"/>
      <c r="YP52" s="1714"/>
      <c r="YQ52" s="1714"/>
      <c r="YR52" s="1714"/>
      <c r="YS52" s="1714"/>
      <c r="YT52" s="1714"/>
      <c r="YU52" s="1714"/>
      <c r="YV52" s="1714"/>
      <c r="YW52" s="1714"/>
      <c r="YX52" s="1714"/>
      <c r="YY52" s="1714"/>
      <c r="YZ52" s="1714"/>
      <c r="ZA52" s="1714"/>
      <c r="ZB52" s="1714"/>
      <c r="ZC52" s="1714"/>
      <c r="ZD52" s="1714"/>
      <c r="ZE52" s="1714"/>
      <c r="ZF52" s="1714"/>
      <c r="ZG52" s="1714"/>
      <c r="ZH52" s="1714"/>
      <c r="ZI52" s="1714"/>
      <c r="ZJ52" s="1714"/>
      <c r="ZK52" s="1714"/>
      <c r="ZL52" s="1714"/>
      <c r="ZM52" s="1714"/>
      <c r="ZN52" s="1714"/>
      <c r="ZO52" s="1714"/>
      <c r="ZP52" s="1714"/>
      <c r="ZQ52" s="1714"/>
      <c r="ZR52" s="1714"/>
      <c r="ZS52" s="1714"/>
      <c r="ZT52" s="1714"/>
      <c r="ZU52" s="1714"/>
      <c r="ZV52" s="1714"/>
      <c r="ZW52" s="1714"/>
      <c r="ZX52" s="1714"/>
      <c r="ZY52" s="1714"/>
      <c r="ZZ52" s="1714"/>
      <c r="AAA52" s="1714"/>
      <c r="AAB52" s="1714"/>
      <c r="AAC52" s="1714"/>
      <c r="AAD52" s="1714"/>
      <c r="AAE52" s="1714"/>
      <c r="AAF52" s="1714"/>
      <c r="AAG52" s="1714"/>
      <c r="AAH52" s="1714"/>
      <c r="AAI52" s="1714"/>
      <c r="AAJ52" s="1714"/>
      <c r="AAK52" s="1714"/>
      <c r="AAL52" s="1714"/>
      <c r="AAM52" s="1714"/>
      <c r="AAN52" s="1714"/>
      <c r="AAO52" s="1714"/>
      <c r="AAP52" s="1714"/>
      <c r="AAQ52" s="1714"/>
      <c r="AAR52" s="1714"/>
      <c r="AAS52" s="1714"/>
      <c r="AAT52" s="1714"/>
      <c r="AAU52" s="1714"/>
      <c r="AAV52" s="1714"/>
      <c r="AAW52" s="1714"/>
      <c r="AAX52" s="1714"/>
      <c r="AAY52" s="1714"/>
      <c r="AAZ52" s="1714"/>
      <c r="ABA52" s="1714"/>
      <c r="ABB52" s="1714"/>
      <c r="ABC52" s="1714"/>
      <c r="ABD52" s="1714"/>
      <c r="ABE52" s="1714"/>
      <c r="ABF52" s="1714"/>
      <c r="ABG52" s="1714"/>
      <c r="ABH52" s="1714"/>
      <c r="ABI52" s="1714"/>
      <c r="ABJ52" s="1714"/>
      <c r="ABK52" s="1714"/>
      <c r="ABL52" s="1714"/>
      <c r="ABM52" s="1714"/>
      <c r="ABN52" s="1714"/>
      <c r="ABO52" s="1714"/>
      <c r="ABP52" s="1714"/>
      <c r="ABQ52" s="1714"/>
      <c r="ABR52" s="1714"/>
      <c r="ABS52" s="1714"/>
      <c r="ABT52" s="1714"/>
      <c r="ABU52" s="1714"/>
      <c r="ABV52" s="1714"/>
      <c r="ABW52" s="1714"/>
      <c r="ABX52" s="1714"/>
      <c r="ABY52" s="1714"/>
      <c r="ABZ52" s="1714"/>
      <c r="ACA52" s="1714"/>
      <c r="ACB52" s="1714"/>
      <c r="ACC52" s="1714"/>
      <c r="ACD52" s="1714"/>
      <c r="ACE52" s="1714"/>
      <c r="ACF52" s="1714"/>
      <c r="ACG52" s="1714"/>
      <c r="ACH52" s="1714"/>
      <c r="ACI52" s="1714"/>
      <c r="ACJ52" s="1714"/>
      <c r="ACK52" s="1714"/>
      <c r="ACL52" s="1714"/>
      <c r="ACM52" s="1714"/>
      <c r="ACN52" s="1714"/>
      <c r="ACO52" s="1714"/>
      <c r="ACP52" s="1714"/>
      <c r="ACQ52" s="1714"/>
      <c r="ACR52" s="1714"/>
      <c r="ACS52" s="1714"/>
      <c r="ACT52" s="1714"/>
      <c r="ACU52" s="1714"/>
      <c r="ACV52" s="1714"/>
      <c r="ACW52" s="1714"/>
      <c r="ACX52" s="1714"/>
      <c r="ACY52" s="1714"/>
      <c r="ACZ52" s="1714"/>
      <c r="ADA52" s="1714"/>
      <c r="ADB52" s="1714"/>
      <c r="ADC52" s="1714"/>
      <c r="ADD52" s="1714"/>
      <c r="ADE52" s="1714"/>
      <c r="ADF52" s="1714"/>
      <c r="ADG52" s="1714"/>
      <c r="ADH52" s="1714"/>
      <c r="ADI52" s="1714"/>
      <c r="ADJ52" s="1714"/>
      <c r="ADK52" s="1714"/>
      <c r="ADL52" s="1714"/>
      <c r="ADM52" s="1714"/>
      <c r="ADN52" s="1714"/>
      <c r="ADO52" s="1714"/>
      <c r="ADP52" s="1714"/>
      <c r="ADQ52" s="1714"/>
      <c r="ADR52" s="1714"/>
      <c r="ADS52" s="1714"/>
      <c r="ADT52" s="1714"/>
      <c r="ADU52" s="1714"/>
      <c r="ADV52" s="1714"/>
      <c r="ADW52" s="1714"/>
      <c r="ADX52" s="1714"/>
      <c r="ADY52" s="1714"/>
      <c r="ADZ52" s="1714"/>
      <c r="AEA52" s="1714"/>
      <c r="AEB52" s="1714"/>
      <c r="AEC52" s="1714"/>
      <c r="AED52" s="1714"/>
      <c r="AEE52" s="1714"/>
      <c r="AEF52" s="1714"/>
      <c r="AEG52" s="1714"/>
      <c r="AEH52" s="1714"/>
      <c r="AEI52" s="1714"/>
      <c r="AEJ52" s="1714"/>
      <c r="AEK52" s="1714"/>
      <c r="AEL52" s="1714"/>
      <c r="AEM52" s="1714"/>
      <c r="AEN52" s="1714"/>
      <c r="AEO52" s="1714"/>
      <c r="AEP52" s="1714"/>
      <c r="AEQ52" s="1714"/>
      <c r="AER52" s="1714"/>
      <c r="AES52" s="1714"/>
      <c r="AET52" s="1714"/>
      <c r="AEU52" s="1714"/>
      <c r="AEV52" s="1714"/>
      <c r="AEW52" s="1714"/>
      <c r="AEX52" s="1714"/>
      <c r="AEY52" s="1714"/>
      <c r="AEZ52" s="1714"/>
      <c r="AFA52" s="1714"/>
      <c r="AFB52" s="1714"/>
      <c r="AFC52" s="1714"/>
      <c r="AFD52" s="1714"/>
      <c r="AFE52" s="1714"/>
      <c r="AFF52" s="1714"/>
      <c r="AFG52" s="1714"/>
      <c r="AFH52" s="1714"/>
      <c r="AFI52" s="1714"/>
      <c r="AFJ52" s="1714"/>
      <c r="AFK52" s="1714"/>
      <c r="AFL52" s="1714"/>
      <c r="AFM52" s="1714"/>
      <c r="AFN52" s="1714"/>
      <c r="AFO52" s="1714"/>
      <c r="AFP52" s="1714"/>
      <c r="AFQ52" s="1714"/>
      <c r="AFR52" s="1714"/>
      <c r="AFS52" s="1714"/>
      <c r="AFT52" s="1714"/>
      <c r="AFU52" s="1714"/>
      <c r="AFV52" s="1714"/>
      <c r="AFW52" s="1714"/>
      <c r="AFX52" s="1714"/>
      <c r="AFY52" s="1714"/>
      <c r="AFZ52" s="1714"/>
      <c r="AGA52" s="1714"/>
      <c r="AGB52" s="1714"/>
      <c r="AGC52" s="1714"/>
      <c r="AGD52" s="1714"/>
      <c r="AGE52" s="1714"/>
      <c r="AGF52" s="1714"/>
      <c r="AGG52" s="1714"/>
      <c r="AGH52" s="1714"/>
      <c r="AGI52" s="1714"/>
      <c r="AGJ52" s="1714"/>
      <c r="AGK52" s="1714"/>
      <c r="AGL52" s="1714"/>
      <c r="AGM52" s="1714"/>
      <c r="AGN52" s="1714"/>
      <c r="AGO52" s="1714"/>
      <c r="AGP52" s="1714"/>
      <c r="AGQ52" s="1714"/>
      <c r="AGR52" s="1714"/>
      <c r="AGS52" s="1714"/>
      <c r="AGT52" s="1714"/>
      <c r="AGU52" s="1714"/>
      <c r="AGV52" s="1714"/>
      <c r="AGW52" s="1714"/>
      <c r="AGX52" s="1714"/>
      <c r="AGY52" s="1714"/>
      <c r="AGZ52" s="1714"/>
      <c r="AHA52" s="1714"/>
      <c r="AHB52" s="1714"/>
      <c r="AHC52" s="1714"/>
      <c r="AHD52" s="1714"/>
      <c r="AHE52" s="1714"/>
      <c r="AHF52" s="1714"/>
      <c r="AHG52" s="1714"/>
      <c r="AHH52" s="1714"/>
      <c r="AHI52" s="1714"/>
      <c r="AHJ52" s="1714"/>
      <c r="AHK52" s="1714"/>
      <c r="AHL52" s="1714"/>
      <c r="AHM52" s="1714"/>
      <c r="AHN52" s="1714"/>
      <c r="AHO52" s="1714"/>
      <c r="AHP52" s="1714"/>
      <c r="AHQ52" s="1714"/>
      <c r="AHR52" s="1714"/>
      <c r="AHS52" s="1714"/>
      <c r="AHT52" s="1714"/>
      <c r="AHU52" s="1714"/>
      <c r="AHV52" s="1714"/>
      <c r="AHW52" s="1714"/>
      <c r="AHX52" s="1714"/>
      <c r="AHY52" s="1714"/>
      <c r="AHZ52" s="1714"/>
      <c r="AIA52" s="1714"/>
      <c r="AIB52" s="1714"/>
      <c r="AIC52" s="1714"/>
      <c r="AID52" s="1714"/>
      <c r="AIE52" s="1714"/>
      <c r="AIF52" s="1714"/>
      <c r="AIG52" s="1714"/>
      <c r="AIH52" s="1714"/>
      <c r="AII52" s="1714"/>
      <c r="AIJ52" s="1714"/>
      <c r="AIK52" s="1714"/>
      <c r="AIL52" s="1714"/>
      <c r="AIM52" s="1714"/>
      <c r="AIN52" s="1714"/>
      <c r="AIO52" s="1714"/>
      <c r="AIP52" s="1714"/>
      <c r="AIQ52" s="1714"/>
      <c r="AIR52" s="1714"/>
      <c r="AIS52" s="1714"/>
      <c r="AIT52" s="1714"/>
      <c r="AIU52" s="1714"/>
      <c r="AIV52" s="1714"/>
      <c r="AIW52" s="1714"/>
      <c r="AIX52" s="1714"/>
      <c r="AIY52" s="1714"/>
      <c r="AIZ52" s="1714"/>
      <c r="AJA52" s="1714"/>
      <c r="AJB52" s="1714"/>
      <c r="AJC52" s="1714"/>
      <c r="AJD52" s="1714"/>
      <c r="AJE52" s="1714"/>
      <c r="AJF52" s="1714"/>
      <c r="AJG52" s="1714"/>
      <c r="AJH52" s="1714"/>
      <c r="AJI52" s="1714"/>
      <c r="AJJ52" s="1714"/>
      <c r="AJK52" s="1714"/>
      <c r="AJL52" s="1714"/>
      <c r="AJM52" s="1714"/>
      <c r="AJN52" s="1714"/>
      <c r="AJO52" s="1714"/>
      <c r="AJP52" s="1714"/>
      <c r="AJQ52" s="1714"/>
      <c r="AJR52" s="1714"/>
      <c r="AJS52" s="1714"/>
      <c r="AJT52" s="1714"/>
      <c r="AJU52" s="1714"/>
      <c r="AJV52" s="1714"/>
      <c r="AJW52" s="1714"/>
      <c r="AJX52" s="1714"/>
      <c r="AJY52" s="1714"/>
      <c r="AJZ52" s="1714"/>
      <c r="AKA52" s="1714"/>
      <c r="AKB52" s="1714"/>
      <c r="AKC52" s="1714"/>
      <c r="AKD52" s="1714"/>
      <c r="AKE52" s="1714"/>
      <c r="AKF52" s="1714"/>
      <c r="AKG52" s="1714"/>
      <c r="AKH52" s="1714"/>
      <c r="AKI52" s="1714"/>
      <c r="AKJ52" s="1714"/>
      <c r="AKK52" s="1714"/>
      <c r="AKL52" s="1714"/>
      <c r="AKM52" s="1714"/>
      <c r="AKN52" s="1714"/>
      <c r="AKO52" s="1714"/>
      <c r="AKP52" s="1714"/>
      <c r="AKQ52" s="1714"/>
      <c r="AKR52" s="1714"/>
      <c r="AKS52" s="1714"/>
      <c r="AKT52" s="1714"/>
      <c r="AKU52" s="1714"/>
      <c r="AKV52" s="1714"/>
      <c r="AKW52" s="1714"/>
      <c r="AKX52" s="1714"/>
      <c r="AKY52" s="1714"/>
      <c r="AKZ52" s="1714"/>
      <c r="ALA52" s="1714"/>
      <c r="ALB52" s="1714"/>
      <c r="ALC52" s="1714"/>
      <c r="ALD52" s="1714"/>
      <c r="ALE52" s="1714"/>
      <c r="ALF52" s="1714"/>
      <c r="ALG52" s="1714"/>
      <c r="ALH52" s="1714"/>
      <c r="ALI52" s="1714"/>
      <c r="ALJ52" s="1714"/>
      <c r="ALK52" s="1714"/>
      <c r="ALL52" s="1714"/>
      <c r="ALM52" s="1714"/>
      <c r="ALN52" s="1714"/>
      <c r="ALO52" s="1714"/>
      <c r="ALP52" s="1714"/>
      <c r="ALQ52" s="1714"/>
      <c r="ALR52" s="1714"/>
      <c r="ALS52" s="1714"/>
      <c r="ALT52" s="1714"/>
      <c r="ALU52" s="1714"/>
      <c r="ALV52" s="1714"/>
      <c r="ALW52" s="1714"/>
      <c r="ALX52" s="1714"/>
      <c r="ALY52" s="1714"/>
      <c r="ALZ52" s="1714"/>
      <c r="AMA52" s="1714"/>
      <c r="AMB52" s="1714"/>
      <c r="AMC52" s="1714"/>
      <c r="AMD52" s="1714"/>
      <c r="AME52" s="1714"/>
      <c r="AMF52" s="1714"/>
      <c r="AMG52" s="1714"/>
      <c r="AMH52" s="1714"/>
      <c r="AMI52" s="1714"/>
      <c r="AMJ52" s="1714"/>
      <c r="AMK52" s="1714"/>
    </row>
    <row r="53" spans="1:1025" s="1728" customFormat="1" ht="30" customHeight="1">
      <c r="A53" s="1725" t="s">
        <v>3862</v>
      </c>
      <c r="B53" s="1725" t="s">
        <v>3863</v>
      </c>
      <c r="C53" s="1725" t="s">
        <v>647</v>
      </c>
      <c r="D53" s="1725" t="s">
        <v>4168</v>
      </c>
      <c r="E53" s="1725" t="s">
        <v>3875</v>
      </c>
      <c r="F53" s="1725" t="s">
        <v>4169</v>
      </c>
      <c r="G53" s="1726" t="s">
        <v>4170</v>
      </c>
      <c r="H53" s="1725"/>
      <c r="I53" s="1725"/>
      <c r="J53" s="1725"/>
      <c r="K53" s="1725"/>
      <c r="L53" s="1725"/>
      <c r="M53" s="1725"/>
      <c r="N53" s="1725"/>
      <c r="O53" s="1725"/>
      <c r="P53" s="1725" t="s">
        <v>4171</v>
      </c>
      <c r="Q53" s="1725" t="s">
        <v>3926</v>
      </c>
      <c r="R53" s="1738"/>
      <c r="S53" s="1725" t="s">
        <v>3926</v>
      </c>
      <c r="T53" s="1725" t="s">
        <v>3927</v>
      </c>
      <c r="U53" s="1725" t="s">
        <v>3926</v>
      </c>
      <c r="V53" s="1725" t="s">
        <v>3928</v>
      </c>
      <c r="W53" s="1725" t="s">
        <v>3928</v>
      </c>
      <c r="X53" s="1725" t="s">
        <v>3874</v>
      </c>
      <c r="Y53" s="1725" t="s">
        <v>1146</v>
      </c>
      <c r="Z53" s="1764" t="s">
        <v>1146</v>
      </c>
      <c r="AA53" s="1725" t="s">
        <v>1146</v>
      </c>
      <c r="AB53" s="1725" t="s">
        <v>4172</v>
      </c>
      <c r="AC53" s="1725" t="s">
        <v>4068</v>
      </c>
      <c r="AD53" s="1725" t="s">
        <v>3906</v>
      </c>
      <c r="AE53" s="1725" t="s">
        <v>138</v>
      </c>
      <c r="AF53" s="1725" t="s">
        <v>3881</v>
      </c>
      <c r="AG53" s="1725"/>
      <c r="AH53" s="1725"/>
      <c r="AI53" s="1725"/>
      <c r="AJ53" s="1725"/>
      <c r="AK53" s="1725"/>
      <c r="AL53" s="1725"/>
      <c r="AM53" s="1725"/>
      <c r="AN53" s="1725"/>
      <c r="AO53" s="1732"/>
      <c r="AP53" s="1179" t="s">
        <v>4238</v>
      </c>
      <c r="AQ53" s="1725"/>
      <c r="AR53" s="1725"/>
      <c r="AS53" s="1725"/>
      <c r="AT53" s="1725"/>
      <c r="AU53" s="1725"/>
      <c r="AV53" s="1725"/>
      <c r="AW53" s="1725"/>
      <c r="AX53" s="1725"/>
      <c r="AY53" s="1725"/>
      <c r="AZ53" s="1725"/>
      <c r="BA53" s="1725" t="s">
        <v>3931</v>
      </c>
      <c r="BB53" s="1727"/>
      <c r="BC53" s="1727"/>
      <c r="BD53" s="1727"/>
      <c r="BE53" s="1727"/>
      <c r="BF53" s="1727"/>
      <c r="BG53" s="1727"/>
      <c r="BH53" s="1727"/>
      <c r="BI53" s="1727"/>
      <c r="BJ53" s="1727"/>
      <c r="BK53" s="1727"/>
      <c r="BL53" s="1727"/>
      <c r="BM53" s="1727"/>
      <c r="BN53" s="1727"/>
      <c r="BO53" s="1727"/>
      <c r="BP53" s="1727"/>
      <c r="BQ53" s="1727"/>
      <c r="BR53" s="1727"/>
      <c r="BS53" s="1727"/>
      <c r="BT53" s="1727"/>
      <c r="BU53" s="1727"/>
      <c r="BV53" s="1727"/>
      <c r="BW53" s="1727"/>
      <c r="BX53" s="1727"/>
      <c r="BY53" s="1727"/>
      <c r="BZ53" s="1727"/>
      <c r="CA53" s="1727"/>
      <c r="CB53" s="1727"/>
      <c r="CC53" s="1727"/>
      <c r="CD53" s="1727"/>
      <c r="CE53" s="1727"/>
      <c r="CF53" s="1727"/>
      <c r="CG53" s="1727"/>
      <c r="CH53" s="1727"/>
      <c r="CI53" s="1727"/>
      <c r="CJ53" s="1727"/>
      <c r="CK53" s="1727"/>
      <c r="CL53" s="1727"/>
      <c r="CM53" s="1727"/>
      <c r="CN53" s="1727"/>
      <c r="CO53" s="1727"/>
      <c r="CP53" s="1727"/>
      <c r="CQ53" s="1727"/>
      <c r="CR53" s="1727"/>
      <c r="CS53" s="1727"/>
      <c r="CT53" s="1727"/>
      <c r="CU53" s="1727"/>
      <c r="CV53" s="1727"/>
      <c r="CW53" s="1727"/>
      <c r="CX53" s="1727"/>
      <c r="CY53" s="1727"/>
      <c r="CZ53" s="1727"/>
      <c r="DA53" s="1727"/>
      <c r="DB53" s="1727"/>
      <c r="DC53" s="1727"/>
      <c r="DD53" s="1727"/>
      <c r="DE53" s="1727"/>
      <c r="DF53" s="1727"/>
      <c r="DG53" s="1727"/>
      <c r="DH53" s="1727"/>
      <c r="DI53" s="1727"/>
      <c r="DJ53" s="1727"/>
      <c r="DK53" s="1727"/>
      <c r="DL53" s="1727"/>
      <c r="DM53" s="1727"/>
      <c r="DN53" s="1727"/>
      <c r="DO53" s="1727"/>
      <c r="DP53" s="1727"/>
      <c r="DQ53" s="1727"/>
      <c r="DR53" s="1727"/>
      <c r="DS53" s="1727"/>
      <c r="DT53" s="1727"/>
      <c r="DU53" s="1727"/>
      <c r="DV53" s="1727"/>
      <c r="DW53" s="1727"/>
      <c r="DX53" s="1727"/>
      <c r="DY53" s="1727"/>
      <c r="DZ53" s="1727"/>
      <c r="EA53" s="1727"/>
      <c r="EB53" s="1727"/>
      <c r="EC53" s="1727"/>
      <c r="ED53" s="1727"/>
      <c r="EE53" s="1727"/>
      <c r="EF53" s="1727"/>
      <c r="EG53" s="1727"/>
      <c r="EH53" s="1727"/>
      <c r="EI53" s="1727"/>
      <c r="EJ53" s="1727"/>
      <c r="EK53" s="1727"/>
      <c r="EL53" s="1727"/>
      <c r="EM53" s="1727"/>
      <c r="EN53" s="1727"/>
      <c r="EO53" s="1727"/>
      <c r="EP53" s="1727"/>
      <c r="EQ53" s="1727"/>
      <c r="ER53" s="1727"/>
      <c r="ES53" s="1727"/>
      <c r="ET53" s="1727"/>
      <c r="EU53" s="1727"/>
      <c r="EV53" s="1727"/>
      <c r="EW53" s="1727"/>
      <c r="EX53" s="1727"/>
      <c r="EY53" s="1727"/>
      <c r="EZ53" s="1727"/>
      <c r="FA53" s="1727"/>
      <c r="FB53" s="1727"/>
      <c r="FC53" s="1727"/>
      <c r="FD53" s="1727"/>
      <c r="FE53" s="1727"/>
      <c r="FF53" s="1727"/>
      <c r="FG53" s="1727"/>
      <c r="FH53" s="1727"/>
      <c r="FI53" s="1727"/>
      <c r="FJ53" s="1727"/>
      <c r="FK53" s="1727"/>
      <c r="FL53" s="1727"/>
      <c r="FM53" s="1727"/>
      <c r="FN53" s="1727"/>
      <c r="FO53" s="1727"/>
      <c r="FP53" s="1727"/>
      <c r="FQ53" s="1727"/>
      <c r="FR53" s="1727"/>
      <c r="FS53" s="1727"/>
      <c r="FT53" s="1727"/>
      <c r="FU53" s="1727"/>
      <c r="FV53" s="1727"/>
      <c r="FW53" s="1727"/>
      <c r="FX53" s="1727"/>
      <c r="FY53" s="1727"/>
      <c r="FZ53" s="1727"/>
      <c r="GA53" s="1727"/>
      <c r="GB53" s="1727"/>
      <c r="GC53" s="1727"/>
      <c r="GD53" s="1727"/>
      <c r="GE53" s="1727"/>
      <c r="GF53" s="1727"/>
      <c r="GG53" s="1727"/>
      <c r="GH53" s="1727"/>
      <c r="GI53" s="1727"/>
      <c r="GJ53" s="1727"/>
      <c r="GK53" s="1727"/>
      <c r="GL53" s="1727"/>
      <c r="GM53" s="1727"/>
      <c r="GN53" s="1727"/>
      <c r="GO53" s="1727"/>
      <c r="GP53" s="1727"/>
      <c r="GQ53" s="1727"/>
      <c r="GR53" s="1727"/>
      <c r="GS53" s="1727"/>
      <c r="GT53" s="1727"/>
      <c r="GU53" s="1727"/>
      <c r="GV53" s="1727"/>
      <c r="GW53" s="1727"/>
      <c r="GX53" s="1727"/>
      <c r="GY53" s="1727"/>
      <c r="GZ53" s="1727"/>
      <c r="HA53" s="1727"/>
      <c r="HB53" s="1727"/>
      <c r="HC53" s="1727"/>
      <c r="HD53" s="1727"/>
      <c r="HE53" s="1727"/>
      <c r="HF53" s="1727"/>
      <c r="HG53" s="1727"/>
      <c r="HH53" s="1727"/>
      <c r="HI53" s="1727"/>
      <c r="HJ53" s="1727"/>
      <c r="HK53" s="1727"/>
      <c r="HL53" s="1727"/>
      <c r="HM53" s="1727"/>
      <c r="HN53" s="1727"/>
      <c r="HO53" s="1727"/>
      <c r="HP53" s="1727"/>
      <c r="HQ53" s="1727"/>
      <c r="HR53" s="1727"/>
      <c r="HS53" s="1727"/>
      <c r="HT53" s="1727"/>
      <c r="HU53" s="1727"/>
      <c r="HV53" s="1727"/>
      <c r="HW53" s="1727"/>
      <c r="HX53" s="1727"/>
      <c r="HY53" s="1727"/>
      <c r="HZ53" s="1727"/>
      <c r="IA53" s="1727"/>
      <c r="IB53" s="1727"/>
      <c r="IC53" s="1727"/>
      <c r="ID53" s="1727"/>
      <c r="IE53" s="1727"/>
      <c r="IF53" s="1727"/>
      <c r="IG53" s="1727"/>
      <c r="IH53" s="1727"/>
      <c r="II53" s="1727"/>
      <c r="IJ53" s="1727"/>
      <c r="IK53" s="1727"/>
      <c r="IL53" s="1727"/>
      <c r="IM53" s="1727"/>
      <c r="IN53" s="1727"/>
      <c r="IO53" s="1727"/>
      <c r="IP53" s="1727"/>
      <c r="IQ53" s="1727"/>
      <c r="IR53" s="1727"/>
      <c r="IS53" s="1727"/>
      <c r="IT53" s="1727"/>
      <c r="IU53" s="1727"/>
      <c r="IV53" s="1727"/>
      <c r="IW53" s="1727"/>
      <c r="IX53" s="1727"/>
      <c r="IY53" s="1727"/>
      <c r="IZ53" s="1727"/>
      <c r="JA53" s="1727"/>
      <c r="JB53" s="1727"/>
      <c r="JC53" s="1727"/>
      <c r="JD53" s="1727"/>
      <c r="JE53" s="1727"/>
      <c r="JF53" s="1727"/>
      <c r="JG53" s="1727"/>
      <c r="JH53" s="1727"/>
      <c r="JI53" s="1727"/>
      <c r="JJ53" s="1727"/>
      <c r="JK53" s="1727"/>
      <c r="JL53" s="1727"/>
      <c r="JM53" s="1727"/>
      <c r="JN53" s="1727"/>
      <c r="JO53" s="1727"/>
      <c r="JP53" s="1727"/>
      <c r="JQ53" s="1727"/>
      <c r="JR53" s="1727"/>
      <c r="JS53" s="1727"/>
      <c r="JT53" s="1727"/>
      <c r="JU53" s="1727"/>
      <c r="JV53" s="1727"/>
      <c r="JW53" s="1727"/>
      <c r="JX53" s="1727"/>
      <c r="JY53" s="1727"/>
      <c r="JZ53" s="1727"/>
      <c r="KA53" s="1727"/>
      <c r="KB53" s="1727"/>
      <c r="KC53" s="1727"/>
      <c r="KD53" s="1727"/>
      <c r="KE53" s="1727"/>
      <c r="KF53" s="1727"/>
      <c r="KG53" s="1727"/>
      <c r="KH53" s="1727"/>
      <c r="KI53" s="1727"/>
      <c r="KJ53" s="1727"/>
      <c r="KK53" s="1727"/>
      <c r="KL53" s="1727"/>
      <c r="KM53" s="1727"/>
      <c r="KN53" s="1727"/>
      <c r="KO53" s="1727"/>
      <c r="KP53" s="1727"/>
      <c r="KQ53" s="1727"/>
      <c r="KR53" s="1727"/>
      <c r="KS53" s="1727"/>
      <c r="KT53" s="1727"/>
      <c r="KU53" s="1727"/>
      <c r="KV53" s="1727"/>
      <c r="KW53" s="1727"/>
      <c r="KX53" s="1727"/>
      <c r="KY53" s="1727"/>
      <c r="KZ53" s="1727"/>
      <c r="LA53" s="1727"/>
      <c r="LB53" s="1727"/>
      <c r="LC53" s="1727"/>
      <c r="LD53" s="1727"/>
      <c r="LE53" s="1727"/>
      <c r="LF53" s="1727"/>
      <c r="LG53" s="1727"/>
      <c r="LH53" s="1727"/>
      <c r="LI53" s="1727"/>
      <c r="LJ53" s="1727"/>
      <c r="LK53" s="1727"/>
      <c r="LL53" s="1727"/>
      <c r="LM53" s="1727"/>
      <c r="LN53" s="1727"/>
      <c r="LO53" s="1727"/>
      <c r="LP53" s="1727"/>
      <c r="LQ53" s="1727"/>
      <c r="LR53" s="1727"/>
      <c r="LS53" s="1727"/>
      <c r="LT53" s="1727"/>
      <c r="LU53" s="1727"/>
      <c r="LV53" s="1727"/>
      <c r="LW53" s="1727"/>
      <c r="LX53" s="1727"/>
      <c r="LY53" s="1727"/>
      <c r="LZ53" s="1727"/>
      <c r="MA53" s="1727"/>
      <c r="MB53" s="1727"/>
      <c r="MC53" s="1727"/>
      <c r="MD53" s="1727"/>
      <c r="ME53" s="1727"/>
      <c r="MF53" s="1727"/>
      <c r="MG53" s="1727"/>
      <c r="MH53" s="1727"/>
      <c r="MI53" s="1727"/>
      <c r="MJ53" s="1727"/>
      <c r="MK53" s="1727"/>
      <c r="ML53" s="1727"/>
      <c r="MM53" s="1727"/>
      <c r="MN53" s="1727"/>
      <c r="MO53" s="1727"/>
      <c r="MP53" s="1727"/>
      <c r="MQ53" s="1727"/>
      <c r="MR53" s="1727"/>
      <c r="MS53" s="1727"/>
      <c r="MT53" s="1727"/>
      <c r="MU53" s="1727"/>
      <c r="MV53" s="1727"/>
      <c r="MW53" s="1727"/>
      <c r="MX53" s="1727"/>
      <c r="MY53" s="1727"/>
      <c r="MZ53" s="1727"/>
      <c r="NA53" s="1727"/>
      <c r="NB53" s="1727"/>
      <c r="NC53" s="1727"/>
      <c r="ND53" s="1727"/>
      <c r="NE53" s="1727"/>
      <c r="NF53" s="1727"/>
      <c r="NG53" s="1727"/>
      <c r="NH53" s="1727"/>
      <c r="NI53" s="1727"/>
      <c r="NJ53" s="1727"/>
      <c r="NK53" s="1727"/>
      <c r="NL53" s="1727"/>
      <c r="NM53" s="1727"/>
      <c r="NN53" s="1727"/>
      <c r="NO53" s="1727"/>
      <c r="NP53" s="1727"/>
      <c r="NQ53" s="1727"/>
      <c r="NR53" s="1727"/>
      <c r="NS53" s="1727"/>
      <c r="NT53" s="1727"/>
      <c r="NU53" s="1727"/>
      <c r="NV53" s="1727"/>
      <c r="NW53" s="1727"/>
      <c r="NX53" s="1727"/>
      <c r="NY53" s="1727"/>
      <c r="NZ53" s="1727"/>
      <c r="OA53" s="1727"/>
      <c r="OB53" s="1727"/>
      <c r="OC53" s="1727"/>
      <c r="OD53" s="1727"/>
      <c r="OE53" s="1727"/>
      <c r="OF53" s="1727"/>
      <c r="OG53" s="1727"/>
      <c r="OH53" s="1727"/>
      <c r="OI53" s="1727"/>
      <c r="OJ53" s="1727"/>
      <c r="OK53" s="1727"/>
      <c r="OL53" s="1727"/>
      <c r="OM53" s="1727"/>
      <c r="ON53" s="1727"/>
      <c r="OO53" s="1727"/>
      <c r="OP53" s="1727"/>
      <c r="OQ53" s="1727"/>
      <c r="OR53" s="1727"/>
      <c r="OS53" s="1727"/>
      <c r="OT53" s="1727"/>
      <c r="OU53" s="1727"/>
      <c r="OV53" s="1727"/>
      <c r="OW53" s="1727"/>
      <c r="OX53" s="1727"/>
      <c r="OY53" s="1727"/>
      <c r="OZ53" s="1727"/>
      <c r="PA53" s="1727"/>
      <c r="PB53" s="1727"/>
      <c r="PC53" s="1727"/>
      <c r="PD53" s="1727"/>
      <c r="PE53" s="1727"/>
      <c r="PF53" s="1727"/>
      <c r="PG53" s="1727"/>
      <c r="PH53" s="1727"/>
      <c r="PI53" s="1727"/>
      <c r="PJ53" s="1727"/>
      <c r="PK53" s="1727"/>
      <c r="PL53" s="1727"/>
      <c r="PM53" s="1727"/>
      <c r="PN53" s="1727"/>
      <c r="PO53" s="1727"/>
      <c r="PP53" s="1727"/>
      <c r="PQ53" s="1727"/>
      <c r="PR53" s="1727"/>
      <c r="PS53" s="1727"/>
      <c r="PT53" s="1727"/>
      <c r="PU53" s="1727"/>
      <c r="PV53" s="1727"/>
      <c r="PW53" s="1727"/>
      <c r="PX53" s="1727"/>
      <c r="PY53" s="1727"/>
      <c r="PZ53" s="1727"/>
      <c r="QA53" s="1727"/>
      <c r="QB53" s="1727"/>
      <c r="QC53" s="1727"/>
      <c r="QD53" s="1727"/>
      <c r="QE53" s="1727"/>
      <c r="QF53" s="1727"/>
      <c r="QG53" s="1727"/>
      <c r="QH53" s="1727"/>
      <c r="QI53" s="1727"/>
      <c r="QJ53" s="1727"/>
      <c r="QK53" s="1727"/>
      <c r="QL53" s="1727"/>
      <c r="QM53" s="1727"/>
      <c r="QN53" s="1727"/>
      <c r="QO53" s="1727"/>
      <c r="QP53" s="1727"/>
      <c r="QQ53" s="1727"/>
      <c r="QR53" s="1727"/>
      <c r="QS53" s="1727"/>
      <c r="QT53" s="1727"/>
      <c r="QU53" s="1727"/>
      <c r="QV53" s="1727"/>
      <c r="QW53" s="1727"/>
      <c r="QX53" s="1727"/>
      <c r="QY53" s="1727"/>
      <c r="QZ53" s="1727"/>
      <c r="RA53" s="1727"/>
      <c r="RB53" s="1727"/>
      <c r="RC53" s="1727"/>
      <c r="RD53" s="1727"/>
      <c r="RE53" s="1727"/>
      <c r="RF53" s="1727"/>
      <c r="RG53" s="1727"/>
      <c r="RH53" s="1727"/>
      <c r="RI53" s="1727"/>
      <c r="RJ53" s="1727"/>
      <c r="RK53" s="1727"/>
      <c r="RL53" s="1727"/>
      <c r="RM53" s="1727"/>
      <c r="RN53" s="1727"/>
      <c r="RO53" s="1727"/>
      <c r="RP53" s="1727"/>
      <c r="RQ53" s="1727"/>
      <c r="RR53" s="1727"/>
      <c r="RS53" s="1727"/>
      <c r="RT53" s="1727"/>
      <c r="RU53" s="1727"/>
      <c r="RV53" s="1727"/>
      <c r="RW53" s="1727"/>
      <c r="RX53" s="1727"/>
      <c r="RY53" s="1727"/>
      <c r="RZ53" s="1727"/>
      <c r="SA53" s="1727"/>
      <c r="SB53" s="1727"/>
      <c r="SC53" s="1727"/>
      <c r="SD53" s="1727"/>
      <c r="SE53" s="1727"/>
      <c r="SF53" s="1727"/>
      <c r="SG53" s="1727"/>
      <c r="SH53" s="1727"/>
      <c r="SI53" s="1727"/>
      <c r="SJ53" s="1727"/>
      <c r="SK53" s="1727"/>
      <c r="SL53" s="1727"/>
      <c r="SM53" s="1727"/>
      <c r="SN53" s="1727"/>
      <c r="SO53" s="1727"/>
      <c r="SP53" s="1727"/>
      <c r="SQ53" s="1727"/>
      <c r="SR53" s="1727"/>
      <c r="SS53" s="1727"/>
      <c r="ST53" s="1727"/>
      <c r="SU53" s="1727"/>
      <c r="SV53" s="1727"/>
      <c r="SW53" s="1727"/>
      <c r="SX53" s="1727"/>
      <c r="SY53" s="1727"/>
      <c r="SZ53" s="1727"/>
      <c r="TA53" s="1727"/>
      <c r="TB53" s="1727"/>
      <c r="TC53" s="1727"/>
      <c r="TD53" s="1727"/>
      <c r="TE53" s="1727"/>
      <c r="TF53" s="1727"/>
      <c r="TG53" s="1727"/>
      <c r="TH53" s="1727"/>
      <c r="TI53" s="1727"/>
      <c r="TJ53" s="1727"/>
      <c r="TK53" s="1727"/>
      <c r="TL53" s="1727"/>
      <c r="TM53" s="1727"/>
      <c r="TN53" s="1727"/>
      <c r="TO53" s="1727"/>
      <c r="TP53" s="1727"/>
      <c r="TQ53" s="1727"/>
      <c r="TR53" s="1727"/>
      <c r="TS53" s="1727"/>
      <c r="TT53" s="1727"/>
      <c r="TU53" s="1727"/>
      <c r="TV53" s="1727"/>
      <c r="TW53" s="1727"/>
      <c r="TX53" s="1727"/>
      <c r="TY53" s="1727"/>
      <c r="TZ53" s="1727"/>
      <c r="UA53" s="1727"/>
      <c r="UB53" s="1727"/>
      <c r="UC53" s="1727"/>
      <c r="UD53" s="1727"/>
      <c r="UE53" s="1727"/>
      <c r="UF53" s="1727"/>
      <c r="UG53" s="1727"/>
      <c r="UH53" s="1727"/>
      <c r="UI53" s="1727"/>
      <c r="UJ53" s="1727"/>
      <c r="UK53" s="1727"/>
      <c r="UL53" s="1727"/>
      <c r="UM53" s="1727"/>
      <c r="UN53" s="1727"/>
      <c r="UO53" s="1727"/>
      <c r="UP53" s="1727"/>
      <c r="UQ53" s="1727"/>
      <c r="UR53" s="1727"/>
      <c r="US53" s="1727"/>
      <c r="UT53" s="1727"/>
      <c r="UU53" s="1727"/>
      <c r="UV53" s="1727"/>
      <c r="UW53" s="1727"/>
      <c r="UX53" s="1727"/>
      <c r="UY53" s="1727"/>
      <c r="UZ53" s="1727"/>
      <c r="VA53" s="1727"/>
      <c r="VB53" s="1727"/>
      <c r="VC53" s="1727"/>
      <c r="VD53" s="1727"/>
      <c r="VE53" s="1727"/>
      <c r="VF53" s="1727"/>
      <c r="VG53" s="1727"/>
      <c r="VH53" s="1727"/>
      <c r="VI53" s="1727"/>
      <c r="VJ53" s="1727"/>
      <c r="VK53" s="1727"/>
      <c r="VL53" s="1727"/>
      <c r="VM53" s="1727"/>
      <c r="VN53" s="1727"/>
      <c r="VO53" s="1727"/>
      <c r="VP53" s="1727"/>
      <c r="VQ53" s="1727"/>
      <c r="VR53" s="1727"/>
      <c r="VS53" s="1727"/>
      <c r="VT53" s="1727"/>
      <c r="VU53" s="1727"/>
      <c r="VV53" s="1727"/>
      <c r="VW53" s="1727"/>
      <c r="VX53" s="1727"/>
      <c r="VY53" s="1727"/>
      <c r="VZ53" s="1727"/>
      <c r="WA53" s="1727"/>
      <c r="WB53" s="1727"/>
      <c r="WC53" s="1727"/>
      <c r="WD53" s="1727"/>
      <c r="WE53" s="1727"/>
      <c r="WF53" s="1727"/>
      <c r="WG53" s="1727"/>
      <c r="WH53" s="1727"/>
      <c r="WI53" s="1727"/>
      <c r="WJ53" s="1727"/>
      <c r="WK53" s="1727"/>
      <c r="WL53" s="1727"/>
      <c r="WM53" s="1727"/>
      <c r="WN53" s="1727"/>
      <c r="WO53" s="1727"/>
      <c r="WP53" s="1727"/>
      <c r="WQ53" s="1727"/>
      <c r="WR53" s="1727"/>
      <c r="WS53" s="1727"/>
      <c r="WT53" s="1727"/>
      <c r="WU53" s="1727"/>
      <c r="WV53" s="1727"/>
      <c r="WW53" s="1727"/>
      <c r="WX53" s="1727"/>
      <c r="WY53" s="1727"/>
      <c r="WZ53" s="1727"/>
      <c r="XA53" s="1727"/>
      <c r="XB53" s="1727"/>
      <c r="XC53" s="1727"/>
      <c r="XD53" s="1727"/>
      <c r="XE53" s="1727"/>
      <c r="XF53" s="1727"/>
      <c r="XG53" s="1727"/>
      <c r="XH53" s="1727"/>
      <c r="XI53" s="1727"/>
      <c r="XJ53" s="1727"/>
      <c r="XK53" s="1727"/>
      <c r="XL53" s="1727"/>
      <c r="XM53" s="1727"/>
      <c r="XN53" s="1727"/>
      <c r="XO53" s="1727"/>
      <c r="XP53" s="1727"/>
      <c r="XQ53" s="1727"/>
      <c r="XR53" s="1727"/>
      <c r="XS53" s="1727"/>
      <c r="XT53" s="1727"/>
      <c r="XU53" s="1727"/>
      <c r="XV53" s="1727"/>
      <c r="XW53" s="1727"/>
      <c r="XX53" s="1727"/>
      <c r="XY53" s="1727"/>
      <c r="XZ53" s="1727"/>
      <c r="YA53" s="1727"/>
      <c r="YB53" s="1727"/>
      <c r="YC53" s="1727"/>
      <c r="YD53" s="1727"/>
      <c r="YE53" s="1727"/>
      <c r="YF53" s="1727"/>
      <c r="YG53" s="1727"/>
      <c r="YH53" s="1727"/>
      <c r="YI53" s="1727"/>
      <c r="YJ53" s="1727"/>
      <c r="YK53" s="1727"/>
      <c r="YL53" s="1727"/>
      <c r="YM53" s="1727"/>
      <c r="YN53" s="1727"/>
      <c r="YO53" s="1727"/>
      <c r="YP53" s="1727"/>
      <c r="YQ53" s="1727"/>
      <c r="YR53" s="1727"/>
      <c r="YS53" s="1727"/>
      <c r="YT53" s="1727"/>
      <c r="YU53" s="1727"/>
      <c r="YV53" s="1727"/>
      <c r="YW53" s="1727"/>
      <c r="YX53" s="1727"/>
      <c r="YY53" s="1727"/>
      <c r="YZ53" s="1727"/>
      <c r="ZA53" s="1727"/>
      <c r="ZB53" s="1727"/>
      <c r="ZC53" s="1727"/>
      <c r="ZD53" s="1727"/>
      <c r="ZE53" s="1727"/>
      <c r="ZF53" s="1727"/>
      <c r="ZG53" s="1727"/>
      <c r="ZH53" s="1727"/>
      <c r="ZI53" s="1727"/>
      <c r="ZJ53" s="1727"/>
      <c r="ZK53" s="1727"/>
      <c r="ZL53" s="1727"/>
      <c r="ZM53" s="1727"/>
      <c r="ZN53" s="1727"/>
      <c r="ZO53" s="1727"/>
      <c r="ZP53" s="1727"/>
      <c r="ZQ53" s="1727"/>
      <c r="ZR53" s="1727"/>
      <c r="ZS53" s="1727"/>
      <c r="ZT53" s="1727"/>
      <c r="ZU53" s="1727"/>
      <c r="ZV53" s="1727"/>
      <c r="ZW53" s="1727"/>
      <c r="ZX53" s="1727"/>
      <c r="ZY53" s="1727"/>
      <c r="ZZ53" s="1727"/>
      <c r="AAA53" s="1727"/>
      <c r="AAB53" s="1727"/>
      <c r="AAC53" s="1727"/>
      <c r="AAD53" s="1727"/>
      <c r="AAE53" s="1727"/>
      <c r="AAF53" s="1727"/>
      <c r="AAG53" s="1727"/>
      <c r="AAH53" s="1727"/>
      <c r="AAI53" s="1727"/>
      <c r="AAJ53" s="1727"/>
      <c r="AAK53" s="1727"/>
      <c r="AAL53" s="1727"/>
      <c r="AAM53" s="1727"/>
      <c r="AAN53" s="1727"/>
      <c r="AAO53" s="1727"/>
      <c r="AAP53" s="1727"/>
      <c r="AAQ53" s="1727"/>
      <c r="AAR53" s="1727"/>
      <c r="AAS53" s="1727"/>
      <c r="AAT53" s="1727"/>
      <c r="AAU53" s="1727"/>
      <c r="AAV53" s="1727"/>
      <c r="AAW53" s="1727"/>
      <c r="AAX53" s="1727"/>
      <c r="AAY53" s="1727"/>
      <c r="AAZ53" s="1727"/>
      <c r="ABA53" s="1727"/>
      <c r="ABB53" s="1727"/>
      <c r="ABC53" s="1727"/>
      <c r="ABD53" s="1727"/>
      <c r="ABE53" s="1727"/>
      <c r="ABF53" s="1727"/>
      <c r="ABG53" s="1727"/>
      <c r="ABH53" s="1727"/>
      <c r="ABI53" s="1727"/>
      <c r="ABJ53" s="1727"/>
      <c r="ABK53" s="1727"/>
      <c r="ABL53" s="1727"/>
      <c r="ABM53" s="1727"/>
      <c r="ABN53" s="1727"/>
      <c r="ABO53" s="1727"/>
      <c r="ABP53" s="1727"/>
      <c r="ABQ53" s="1727"/>
      <c r="ABR53" s="1727"/>
      <c r="ABS53" s="1727"/>
      <c r="ABT53" s="1727"/>
      <c r="ABU53" s="1727"/>
      <c r="ABV53" s="1727"/>
      <c r="ABW53" s="1727"/>
      <c r="ABX53" s="1727"/>
      <c r="ABY53" s="1727"/>
      <c r="ABZ53" s="1727"/>
      <c r="ACA53" s="1727"/>
      <c r="ACB53" s="1727"/>
      <c r="ACC53" s="1727"/>
      <c r="ACD53" s="1727"/>
      <c r="ACE53" s="1727"/>
      <c r="ACF53" s="1727"/>
      <c r="ACG53" s="1727"/>
      <c r="ACH53" s="1727"/>
      <c r="ACI53" s="1727"/>
      <c r="ACJ53" s="1727"/>
      <c r="ACK53" s="1727"/>
      <c r="ACL53" s="1727"/>
      <c r="ACM53" s="1727"/>
      <c r="ACN53" s="1727"/>
      <c r="ACO53" s="1727"/>
      <c r="ACP53" s="1727"/>
      <c r="ACQ53" s="1727"/>
      <c r="ACR53" s="1727"/>
      <c r="ACS53" s="1727"/>
      <c r="ACT53" s="1727"/>
      <c r="ACU53" s="1727"/>
      <c r="ACV53" s="1727"/>
      <c r="ACW53" s="1727"/>
      <c r="ACX53" s="1727"/>
      <c r="ACY53" s="1727"/>
      <c r="ACZ53" s="1727"/>
      <c r="ADA53" s="1727"/>
      <c r="ADB53" s="1727"/>
      <c r="ADC53" s="1727"/>
      <c r="ADD53" s="1727"/>
      <c r="ADE53" s="1727"/>
      <c r="ADF53" s="1727"/>
      <c r="ADG53" s="1727"/>
      <c r="ADH53" s="1727"/>
      <c r="ADI53" s="1727"/>
      <c r="ADJ53" s="1727"/>
      <c r="ADK53" s="1727"/>
      <c r="ADL53" s="1727"/>
      <c r="ADM53" s="1727"/>
      <c r="ADN53" s="1727"/>
      <c r="ADO53" s="1727"/>
      <c r="ADP53" s="1727"/>
      <c r="ADQ53" s="1727"/>
      <c r="ADR53" s="1727"/>
      <c r="ADS53" s="1727"/>
      <c r="ADT53" s="1727"/>
      <c r="ADU53" s="1727"/>
      <c r="ADV53" s="1727"/>
      <c r="ADW53" s="1727"/>
      <c r="ADX53" s="1727"/>
      <c r="ADY53" s="1727"/>
      <c r="ADZ53" s="1727"/>
      <c r="AEA53" s="1727"/>
      <c r="AEB53" s="1727"/>
      <c r="AEC53" s="1727"/>
      <c r="AED53" s="1727"/>
      <c r="AEE53" s="1727"/>
      <c r="AEF53" s="1727"/>
      <c r="AEG53" s="1727"/>
      <c r="AEH53" s="1727"/>
      <c r="AEI53" s="1727"/>
      <c r="AEJ53" s="1727"/>
      <c r="AEK53" s="1727"/>
      <c r="AEL53" s="1727"/>
      <c r="AEM53" s="1727"/>
      <c r="AEN53" s="1727"/>
      <c r="AEO53" s="1727"/>
      <c r="AEP53" s="1727"/>
      <c r="AEQ53" s="1727"/>
      <c r="AER53" s="1727"/>
      <c r="AES53" s="1727"/>
      <c r="AET53" s="1727"/>
      <c r="AEU53" s="1727"/>
      <c r="AEV53" s="1727"/>
      <c r="AEW53" s="1727"/>
      <c r="AEX53" s="1727"/>
      <c r="AEY53" s="1727"/>
      <c r="AEZ53" s="1727"/>
      <c r="AFA53" s="1727"/>
      <c r="AFB53" s="1727"/>
      <c r="AFC53" s="1727"/>
      <c r="AFD53" s="1727"/>
      <c r="AFE53" s="1727"/>
      <c r="AFF53" s="1727"/>
      <c r="AFG53" s="1727"/>
      <c r="AFH53" s="1727"/>
      <c r="AFI53" s="1727"/>
      <c r="AFJ53" s="1727"/>
      <c r="AFK53" s="1727"/>
      <c r="AFL53" s="1727"/>
      <c r="AFM53" s="1727"/>
      <c r="AFN53" s="1727"/>
      <c r="AFO53" s="1727"/>
      <c r="AFP53" s="1727"/>
      <c r="AFQ53" s="1727"/>
      <c r="AFR53" s="1727"/>
      <c r="AFS53" s="1727"/>
      <c r="AFT53" s="1727"/>
      <c r="AFU53" s="1727"/>
      <c r="AFV53" s="1727"/>
      <c r="AFW53" s="1727"/>
      <c r="AFX53" s="1727"/>
      <c r="AFY53" s="1727"/>
      <c r="AFZ53" s="1727"/>
      <c r="AGA53" s="1727"/>
      <c r="AGB53" s="1727"/>
      <c r="AGC53" s="1727"/>
      <c r="AGD53" s="1727"/>
      <c r="AGE53" s="1727"/>
      <c r="AGF53" s="1727"/>
      <c r="AGG53" s="1727"/>
      <c r="AGH53" s="1727"/>
      <c r="AGI53" s="1727"/>
      <c r="AGJ53" s="1727"/>
      <c r="AGK53" s="1727"/>
      <c r="AGL53" s="1727"/>
      <c r="AGM53" s="1727"/>
      <c r="AGN53" s="1727"/>
      <c r="AGO53" s="1727"/>
      <c r="AGP53" s="1727"/>
      <c r="AGQ53" s="1727"/>
      <c r="AGR53" s="1727"/>
      <c r="AGS53" s="1727"/>
      <c r="AGT53" s="1727"/>
      <c r="AGU53" s="1727"/>
      <c r="AGV53" s="1727"/>
      <c r="AGW53" s="1727"/>
      <c r="AGX53" s="1727"/>
      <c r="AGY53" s="1727"/>
      <c r="AGZ53" s="1727"/>
      <c r="AHA53" s="1727"/>
      <c r="AHB53" s="1727"/>
      <c r="AHC53" s="1727"/>
      <c r="AHD53" s="1727"/>
      <c r="AHE53" s="1727"/>
      <c r="AHF53" s="1727"/>
      <c r="AHG53" s="1727"/>
      <c r="AHH53" s="1727"/>
      <c r="AHI53" s="1727"/>
      <c r="AHJ53" s="1727"/>
      <c r="AHK53" s="1727"/>
      <c r="AHL53" s="1727"/>
      <c r="AHM53" s="1727"/>
      <c r="AHN53" s="1727"/>
      <c r="AHO53" s="1727"/>
      <c r="AHP53" s="1727"/>
      <c r="AHQ53" s="1727"/>
      <c r="AHR53" s="1727"/>
      <c r="AHS53" s="1727"/>
      <c r="AHT53" s="1727"/>
      <c r="AHU53" s="1727"/>
      <c r="AHV53" s="1727"/>
      <c r="AHW53" s="1727"/>
      <c r="AHX53" s="1727"/>
      <c r="AHY53" s="1727"/>
      <c r="AHZ53" s="1727"/>
      <c r="AIA53" s="1727"/>
      <c r="AIB53" s="1727"/>
      <c r="AIC53" s="1727"/>
      <c r="AID53" s="1727"/>
      <c r="AIE53" s="1727"/>
      <c r="AIF53" s="1727"/>
      <c r="AIG53" s="1727"/>
      <c r="AIH53" s="1727"/>
      <c r="AII53" s="1727"/>
      <c r="AIJ53" s="1727"/>
      <c r="AIK53" s="1727"/>
      <c r="AIL53" s="1727"/>
      <c r="AIM53" s="1727"/>
      <c r="AIN53" s="1727"/>
      <c r="AIO53" s="1727"/>
      <c r="AIP53" s="1727"/>
      <c r="AIQ53" s="1727"/>
      <c r="AIR53" s="1727"/>
      <c r="AIS53" s="1727"/>
      <c r="AIT53" s="1727"/>
      <c r="AIU53" s="1727"/>
      <c r="AIV53" s="1727"/>
      <c r="AIW53" s="1727"/>
      <c r="AIX53" s="1727"/>
      <c r="AIY53" s="1727"/>
      <c r="AIZ53" s="1727"/>
      <c r="AJA53" s="1727"/>
      <c r="AJB53" s="1727"/>
      <c r="AJC53" s="1727"/>
      <c r="AJD53" s="1727"/>
      <c r="AJE53" s="1727"/>
      <c r="AJF53" s="1727"/>
      <c r="AJG53" s="1727"/>
      <c r="AJH53" s="1727"/>
      <c r="AJI53" s="1727"/>
      <c r="AJJ53" s="1727"/>
      <c r="AJK53" s="1727"/>
      <c r="AJL53" s="1727"/>
      <c r="AJM53" s="1727"/>
      <c r="AJN53" s="1727"/>
      <c r="AJO53" s="1727"/>
      <c r="AJP53" s="1727"/>
      <c r="AJQ53" s="1727"/>
      <c r="AJR53" s="1727"/>
      <c r="AJS53" s="1727"/>
      <c r="AJT53" s="1727"/>
      <c r="AJU53" s="1727"/>
      <c r="AJV53" s="1727"/>
      <c r="AJW53" s="1727"/>
      <c r="AJX53" s="1727"/>
      <c r="AJY53" s="1727"/>
      <c r="AJZ53" s="1727"/>
      <c r="AKA53" s="1727"/>
      <c r="AKB53" s="1727"/>
      <c r="AKC53" s="1727"/>
      <c r="AKD53" s="1727"/>
      <c r="AKE53" s="1727"/>
      <c r="AKF53" s="1727"/>
      <c r="AKG53" s="1727"/>
      <c r="AKH53" s="1727"/>
      <c r="AKI53" s="1727"/>
      <c r="AKJ53" s="1727"/>
      <c r="AKK53" s="1727"/>
      <c r="AKL53" s="1727"/>
      <c r="AKM53" s="1727"/>
      <c r="AKN53" s="1727"/>
      <c r="AKO53" s="1727"/>
      <c r="AKP53" s="1727"/>
      <c r="AKQ53" s="1727"/>
      <c r="AKR53" s="1727"/>
      <c r="AKS53" s="1727"/>
      <c r="AKT53" s="1727"/>
      <c r="AKU53" s="1727"/>
      <c r="AKV53" s="1727"/>
      <c r="AKW53" s="1727"/>
      <c r="AKX53" s="1727"/>
      <c r="AKY53" s="1727"/>
      <c r="AKZ53" s="1727"/>
      <c r="ALA53" s="1727"/>
      <c r="ALB53" s="1727"/>
      <c r="ALC53" s="1727"/>
      <c r="ALD53" s="1727"/>
      <c r="ALE53" s="1727"/>
      <c r="ALF53" s="1727"/>
      <c r="ALG53" s="1727"/>
      <c r="ALH53" s="1727"/>
      <c r="ALI53" s="1727"/>
      <c r="ALJ53" s="1727"/>
      <c r="ALK53" s="1727"/>
      <c r="ALL53" s="1727"/>
      <c r="ALM53" s="1727"/>
      <c r="ALN53" s="1727"/>
      <c r="ALO53" s="1727"/>
      <c r="ALP53" s="1727"/>
      <c r="ALQ53" s="1727"/>
      <c r="ALR53" s="1727"/>
      <c r="ALS53" s="1727"/>
      <c r="ALT53" s="1727"/>
      <c r="ALU53" s="1727"/>
      <c r="ALV53" s="1727"/>
      <c r="ALW53" s="1727"/>
      <c r="ALX53" s="1727"/>
      <c r="ALY53" s="1727"/>
      <c r="ALZ53" s="1727"/>
      <c r="AMA53" s="1727"/>
      <c r="AMB53" s="1727"/>
      <c r="AMC53" s="1727"/>
      <c r="AMD53" s="1727"/>
      <c r="AME53" s="1727"/>
      <c r="AMF53" s="1727"/>
      <c r="AMG53" s="1727"/>
      <c r="AMH53" s="1727"/>
      <c r="AMI53" s="1727"/>
      <c r="AMJ53" s="1727"/>
      <c r="AMK53" s="1727"/>
    </row>
    <row r="54" spans="1:1025" s="1728" customFormat="1" ht="30" customHeight="1">
      <c r="A54" s="1725" t="s">
        <v>3862</v>
      </c>
      <c r="B54" s="1725" t="s">
        <v>3863</v>
      </c>
      <c r="C54" s="1725" t="s">
        <v>647</v>
      </c>
      <c r="D54" s="1725" t="s">
        <v>4173</v>
      </c>
      <c r="E54" s="1725" t="s">
        <v>4149</v>
      </c>
      <c r="F54" s="1725" t="s">
        <v>4174</v>
      </c>
      <c r="G54" s="1725" t="s">
        <v>4175</v>
      </c>
      <c r="H54" s="1725"/>
      <c r="I54" s="1725"/>
      <c r="J54" s="1725"/>
      <c r="K54" s="1725"/>
      <c r="L54" s="1725"/>
      <c r="M54" s="1725"/>
      <c r="N54" s="1725"/>
      <c r="O54" s="1725"/>
      <c r="P54" s="1725" t="s">
        <v>4176</v>
      </c>
      <c r="Q54" s="1725" t="s">
        <v>3926</v>
      </c>
      <c r="R54" s="1738"/>
      <c r="S54" s="1725" t="s">
        <v>3926</v>
      </c>
      <c r="T54" s="1725" t="s">
        <v>3927</v>
      </c>
      <c r="U54" s="1725" t="s">
        <v>3926</v>
      </c>
      <c r="V54" s="1725" t="s">
        <v>3928</v>
      </c>
      <c r="W54" s="1725" t="s">
        <v>3928</v>
      </c>
      <c r="X54" s="1725" t="s">
        <v>3874</v>
      </c>
      <c r="Y54" s="1725" t="s">
        <v>1146</v>
      </c>
      <c r="Z54" s="1764" t="s">
        <v>1146</v>
      </c>
      <c r="AA54" s="1725" t="s">
        <v>1146</v>
      </c>
      <c r="AB54" s="1725" t="s">
        <v>4177</v>
      </c>
      <c r="AC54" s="1725" t="s">
        <v>4178</v>
      </c>
      <c r="AD54" s="1725" t="s">
        <v>3906</v>
      </c>
      <c r="AE54" s="1725" t="s">
        <v>138</v>
      </c>
      <c r="AF54" s="1725" t="s">
        <v>3881</v>
      </c>
      <c r="AG54" s="1725"/>
      <c r="AH54" s="1725"/>
      <c r="AI54" s="1725"/>
      <c r="AJ54" s="1725"/>
      <c r="AK54" s="1725"/>
      <c r="AL54" s="1725"/>
      <c r="AM54" s="1725"/>
      <c r="AN54" s="1725"/>
      <c r="AO54" s="1732"/>
      <c r="AP54" s="1179" t="s">
        <v>4238</v>
      </c>
      <c r="AQ54" s="1725"/>
      <c r="AR54" s="1725"/>
      <c r="AS54" s="1725"/>
      <c r="AT54" s="1725"/>
      <c r="AU54" s="1725"/>
      <c r="AV54" s="1725"/>
      <c r="AW54" s="1725"/>
      <c r="AX54" s="1725"/>
      <c r="AY54" s="1725"/>
      <c r="AZ54" s="1725"/>
      <c r="BA54" s="1725" t="s">
        <v>3931</v>
      </c>
      <c r="BB54" s="1727"/>
      <c r="BC54" s="1727"/>
      <c r="BD54" s="1727"/>
      <c r="BE54" s="1727"/>
      <c r="BF54" s="1727"/>
      <c r="BG54" s="1727"/>
      <c r="BH54" s="1727"/>
      <c r="BI54" s="1727"/>
      <c r="BJ54" s="1727"/>
      <c r="BK54" s="1727"/>
      <c r="BL54" s="1727"/>
      <c r="BM54" s="1727"/>
      <c r="BN54" s="1727"/>
      <c r="BO54" s="1727"/>
      <c r="BP54" s="1727"/>
      <c r="BQ54" s="1727"/>
      <c r="BR54" s="1727"/>
      <c r="BS54" s="1727"/>
      <c r="BT54" s="1727"/>
      <c r="BU54" s="1727"/>
      <c r="BV54" s="1727"/>
      <c r="BW54" s="1727"/>
      <c r="BX54" s="1727"/>
      <c r="BY54" s="1727"/>
      <c r="BZ54" s="1727"/>
      <c r="CA54" s="1727"/>
      <c r="CB54" s="1727"/>
      <c r="CC54" s="1727"/>
      <c r="CD54" s="1727"/>
      <c r="CE54" s="1727"/>
      <c r="CF54" s="1727"/>
      <c r="CG54" s="1727"/>
      <c r="CH54" s="1727"/>
      <c r="CI54" s="1727"/>
      <c r="CJ54" s="1727"/>
      <c r="CK54" s="1727"/>
      <c r="CL54" s="1727"/>
      <c r="CM54" s="1727"/>
      <c r="CN54" s="1727"/>
      <c r="CO54" s="1727"/>
      <c r="CP54" s="1727"/>
      <c r="CQ54" s="1727"/>
      <c r="CR54" s="1727"/>
      <c r="CS54" s="1727"/>
      <c r="CT54" s="1727"/>
      <c r="CU54" s="1727"/>
      <c r="CV54" s="1727"/>
      <c r="CW54" s="1727"/>
      <c r="CX54" s="1727"/>
      <c r="CY54" s="1727"/>
      <c r="CZ54" s="1727"/>
      <c r="DA54" s="1727"/>
      <c r="DB54" s="1727"/>
      <c r="DC54" s="1727"/>
      <c r="DD54" s="1727"/>
      <c r="DE54" s="1727"/>
      <c r="DF54" s="1727"/>
      <c r="DG54" s="1727"/>
      <c r="DH54" s="1727"/>
      <c r="DI54" s="1727"/>
      <c r="DJ54" s="1727"/>
      <c r="DK54" s="1727"/>
      <c r="DL54" s="1727"/>
      <c r="DM54" s="1727"/>
      <c r="DN54" s="1727"/>
      <c r="DO54" s="1727"/>
      <c r="DP54" s="1727"/>
      <c r="DQ54" s="1727"/>
      <c r="DR54" s="1727"/>
      <c r="DS54" s="1727"/>
      <c r="DT54" s="1727"/>
      <c r="DU54" s="1727"/>
      <c r="DV54" s="1727"/>
      <c r="DW54" s="1727"/>
      <c r="DX54" s="1727"/>
      <c r="DY54" s="1727"/>
      <c r="DZ54" s="1727"/>
      <c r="EA54" s="1727"/>
      <c r="EB54" s="1727"/>
      <c r="EC54" s="1727"/>
      <c r="ED54" s="1727"/>
      <c r="EE54" s="1727"/>
      <c r="EF54" s="1727"/>
      <c r="EG54" s="1727"/>
      <c r="EH54" s="1727"/>
      <c r="EI54" s="1727"/>
      <c r="EJ54" s="1727"/>
      <c r="EK54" s="1727"/>
      <c r="EL54" s="1727"/>
      <c r="EM54" s="1727"/>
      <c r="EN54" s="1727"/>
      <c r="EO54" s="1727"/>
      <c r="EP54" s="1727"/>
      <c r="EQ54" s="1727"/>
      <c r="ER54" s="1727"/>
      <c r="ES54" s="1727"/>
      <c r="ET54" s="1727"/>
      <c r="EU54" s="1727"/>
      <c r="EV54" s="1727"/>
      <c r="EW54" s="1727"/>
      <c r="EX54" s="1727"/>
      <c r="EY54" s="1727"/>
      <c r="EZ54" s="1727"/>
      <c r="FA54" s="1727"/>
      <c r="FB54" s="1727"/>
      <c r="FC54" s="1727"/>
      <c r="FD54" s="1727"/>
      <c r="FE54" s="1727"/>
      <c r="FF54" s="1727"/>
      <c r="FG54" s="1727"/>
      <c r="FH54" s="1727"/>
      <c r="FI54" s="1727"/>
      <c r="FJ54" s="1727"/>
      <c r="FK54" s="1727"/>
      <c r="FL54" s="1727"/>
      <c r="FM54" s="1727"/>
      <c r="FN54" s="1727"/>
      <c r="FO54" s="1727"/>
      <c r="FP54" s="1727"/>
      <c r="FQ54" s="1727"/>
      <c r="FR54" s="1727"/>
      <c r="FS54" s="1727"/>
      <c r="FT54" s="1727"/>
      <c r="FU54" s="1727"/>
      <c r="FV54" s="1727"/>
      <c r="FW54" s="1727"/>
      <c r="FX54" s="1727"/>
      <c r="FY54" s="1727"/>
      <c r="FZ54" s="1727"/>
      <c r="GA54" s="1727"/>
      <c r="GB54" s="1727"/>
      <c r="GC54" s="1727"/>
      <c r="GD54" s="1727"/>
      <c r="GE54" s="1727"/>
      <c r="GF54" s="1727"/>
      <c r="GG54" s="1727"/>
      <c r="GH54" s="1727"/>
      <c r="GI54" s="1727"/>
      <c r="GJ54" s="1727"/>
      <c r="GK54" s="1727"/>
      <c r="GL54" s="1727"/>
      <c r="GM54" s="1727"/>
      <c r="GN54" s="1727"/>
      <c r="GO54" s="1727"/>
      <c r="GP54" s="1727"/>
      <c r="GQ54" s="1727"/>
      <c r="GR54" s="1727"/>
      <c r="GS54" s="1727"/>
      <c r="GT54" s="1727"/>
      <c r="GU54" s="1727"/>
      <c r="GV54" s="1727"/>
      <c r="GW54" s="1727"/>
      <c r="GX54" s="1727"/>
      <c r="GY54" s="1727"/>
      <c r="GZ54" s="1727"/>
      <c r="HA54" s="1727"/>
      <c r="HB54" s="1727"/>
      <c r="HC54" s="1727"/>
      <c r="HD54" s="1727"/>
      <c r="HE54" s="1727"/>
      <c r="HF54" s="1727"/>
      <c r="HG54" s="1727"/>
      <c r="HH54" s="1727"/>
      <c r="HI54" s="1727"/>
      <c r="HJ54" s="1727"/>
      <c r="HK54" s="1727"/>
      <c r="HL54" s="1727"/>
      <c r="HM54" s="1727"/>
      <c r="HN54" s="1727"/>
      <c r="HO54" s="1727"/>
      <c r="HP54" s="1727"/>
      <c r="HQ54" s="1727"/>
      <c r="HR54" s="1727"/>
      <c r="HS54" s="1727"/>
      <c r="HT54" s="1727"/>
      <c r="HU54" s="1727"/>
      <c r="HV54" s="1727"/>
      <c r="HW54" s="1727"/>
      <c r="HX54" s="1727"/>
      <c r="HY54" s="1727"/>
      <c r="HZ54" s="1727"/>
      <c r="IA54" s="1727"/>
      <c r="IB54" s="1727"/>
      <c r="IC54" s="1727"/>
      <c r="ID54" s="1727"/>
      <c r="IE54" s="1727"/>
      <c r="IF54" s="1727"/>
      <c r="IG54" s="1727"/>
      <c r="IH54" s="1727"/>
      <c r="II54" s="1727"/>
      <c r="IJ54" s="1727"/>
      <c r="IK54" s="1727"/>
      <c r="IL54" s="1727"/>
      <c r="IM54" s="1727"/>
      <c r="IN54" s="1727"/>
      <c r="IO54" s="1727"/>
      <c r="IP54" s="1727"/>
      <c r="IQ54" s="1727"/>
      <c r="IR54" s="1727"/>
      <c r="IS54" s="1727"/>
      <c r="IT54" s="1727"/>
      <c r="IU54" s="1727"/>
      <c r="IV54" s="1727"/>
      <c r="IW54" s="1727"/>
      <c r="IX54" s="1727"/>
      <c r="IY54" s="1727"/>
      <c r="IZ54" s="1727"/>
      <c r="JA54" s="1727"/>
      <c r="JB54" s="1727"/>
      <c r="JC54" s="1727"/>
      <c r="JD54" s="1727"/>
      <c r="JE54" s="1727"/>
      <c r="JF54" s="1727"/>
      <c r="JG54" s="1727"/>
      <c r="JH54" s="1727"/>
      <c r="JI54" s="1727"/>
      <c r="JJ54" s="1727"/>
      <c r="JK54" s="1727"/>
      <c r="JL54" s="1727"/>
      <c r="JM54" s="1727"/>
      <c r="JN54" s="1727"/>
      <c r="JO54" s="1727"/>
      <c r="JP54" s="1727"/>
      <c r="JQ54" s="1727"/>
      <c r="JR54" s="1727"/>
      <c r="JS54" s="1727"/>
      <c r="JT54" s="1727"/>
      <c r="JU54" s="1727"/>
      <c r="JV54" s="1727"/>
      <c r="JW54" s="1727"/>
      <c r="JX54" s="1727"/>
      <c r="JY54" s="1727"/>
      <c r="JZ54" s="1727"/>
      <c r="KA54" s="1727"/>
      <c r="KB54" s="1727"/>
      <c r="KC54" s="1727"/>
      <c r="KD54" s="1727"/>
      <c r="KE54" s="1727"/>
      <c r="KF54" s="1727"/>
      <c r="KG54" s="1727"/>
      <c r="KH54" s="1727"/>
      <c r="KI54" s="1727"/>
      <c r="KJ54" s="1727"/>
      <c r="KK54" s="1727"/>
      <c r="KL54" s="1727"/>
      <c r="KM54" s="1727"/>
      <c r="KN54" s="1727"/>
      <c r="KO54" s="1727"/>
      <c r="KP54" s="1727"/>
      <c r="KQ54" s="1727"/>
      <c r="KR54" s="1727"/>
      <c r="KS54" s="1727"/>
      <c r="KT54" s="1727"/>
      <c r="KU54" s="1727"/>
      <c r="KV54" s="1727"/>
      <c r="KW54" s="1727"/>
      <c r="KX54" s="1727"/>
      <c r="KY54" s="1727"/>
      <c r="KZ54" s="1727"/>
      <c r="LA54" s="1727"/>
      <c r="LB54" s="1727"/>
      <c r="LC54" s="1727"/>
      <c r="LD54" s="1727"/>
      <c r="LE54" s="1727"/>
      <c r="LF54" s="1727"/>
      <c r="LG54" s="1727"/>
      <c r="LH54" s="1727"/>
      <c r="LI54" s="1727"/>
      <c r="LJ54" s="1727"/>
      <c r="LK54" s="1727"/>
      <c r="LL54" s="1727"/>
      <c r="LM54" s="1727"/>
      <c r="LN54" s="1727"/>
      <c r="LO54" s="1727"/>
      <c r="LP54" s="1727"/>
      <c r="LQ54" s="1727"/>
      <c r="LR54" s="1727"/>
      <c r="LS54" s="1727"/>
      <c r="LT54" s="1727"/>
      <c r="LU54" s="1727"/>
      <c r="LV54" s="1727"/>
      <c r="LW54" s="1727"/>
      <c r="LX54" s="1727"/>
      <c r="LY54" s="1727"/>
      <c r="LZ54" s="1727"/>
      <c r="MA54" s="1727"/>
      <c r="MB54" s="1727"/>
      <c r="MC54" s="1727"/>
      <c r="MD54" s="1727"/>
      <c r="ME54" s="1727"/>
      <c r="MF54" s="1727"/>
      <c r="MG54" s="1727"/>
      <c r="MH54" s="1727"/>
      <c r="MI54" s="1727"/>
      <c r="MJ54" s="1727"/>
      <c r="MK54" s="1727"/>
      <c r="ML54" s="1727"/>
      <c r="MM54" s="1727"/>
      <c r="MN54" s="1727"/>
      <c r="MO54" s="1727"/>
      <c r="MP54" s="1727"/>
      <c r="MQ54" s="1727"/>
      <c r="MR54" s="1727"/>
      <c r="MS54" s="1727"/>
      <c r="MT54" s="1727"/>
      <c r="MU54" s="1727"/>
      <c r="MV54" s="1727"/>
      <c r="MW54" s="1727"/>
      <c r="MX54" s="1727"/>
      <c r="MY54" s="1727"/>
      <c r="MZ54" s="1727"/>
      <c r="NA54" s="1727"/>
      <c r="NB54" s="1727"/>
      <c r="NC54" s="1727"/>
      <c r="ND54" s="1727"/>
      <c r="NE54" s="1727"/>
      <c r="NF54" s="1727"/>
      <c r="NG54" s="1727"/>
      <c r="NH54" s="1727"/>
      <c r="NI54" s="1727"/>
      <c r="NJ54" s="1727"/>
      <c r="NK54" s="1727"/>
      <c r="NL54" s="1727"/>
      <c r="NM54" s="1727"/>
      <c r="NN54" s="1727"/>
      <c r="NO54" s="1727"/>
      <c r="NP54" s="1727"/>
      <c r="NQ54" s="1727"/>
      <c r="NR54" s="1727"/>
      <c r="NS54" s="1727"/>
      <c r="NT54" s="1727"/>
      <c r="NU54" s="1727"/>
      <c r="NV54" s="1727"/>
      <c r="NW54" s="1727"/>
      <c r="NX54" s="1727"/>
      <c r="NY54" s="1727"/>
      <c r="NZ54" s="1727"/>
      <c r="OA54" s="1727"/>
      <c r="OB54" s="1727"/>
      <c r="OC54" s="1727"/>
      <c r="OD54" s="1727"/>
      <c r="OE54" s="1727"/>
      <c r="OF54" s="1727"/>
      <c r="OG54" s="1727"/>
      <c r="OH54" s="1727"/>
      <c r="OI54" s="1727"/>
      <c r="OJ54" s="1727"/>
      <c r="OK54" s="1727"/>
      <c r="OL54" s="1727"/>
      <c r="OM54" s="1727"/>
      <c r="ON54" s="1727"/>
      <c r="OO54" s="1727"/>
      <c r="OP54" s="1727"/>
      <c r="OQ54" s="1727"/>
      <c r="OR54" s="1727"/>
      <c r="OS54" s="1727"/>
      <c r="OT54" s="1727"/>
      <c r="OU54" s="1727"/>
      <c r="OV54" s="1727"/>
      <c r="OW54" s="1727"/>
      <c r="OX54" s="1727"/>
      <c r="OY54" s="1727"/>
      <c r="OZ54" s="1727"/>
      <c r="PA54" s="1727"/>
      <c r="PB54" s="1727"/>
      <c r="PC54" s="1727"/>
      <c r="PD54" s="1727"/>
      <c r="PE54" s="1727"/>
      <c r="PF54" s="1727"/>
      <c r="PG54" s="1727"/>
      <c r="PH54" s="1727"/>
      <c r="PI54" s="1727"/>
      <c r="PJ54" s="1727"/>
      <c r="PK54" s="1727"/>
      <c r="PL54" s="1727"/>
      <c r="PM54" s="1727"/>
      <c r="PN54" s="1727"/>
      <c r="PO54" s="1727"/>
      <c r="PP54" s="1727"/>
      <c r="PQ54" s="1727"/>
      <c r="PR54" s="1727"/>
      <c r="PS54" s="1727"/>
      <c r="PT54" s="1727"/>
      <c r="PU54" s="1727"/>
      <c r="PV54" s="1727"/>
      <c r="PW54" s="1727"/>
      <c r="PX54" s="1727"/>
      <c r="PY54" s="1727"/>
      <c r="PZ54" s="1727"/>
      <c r="QA54" s="1727"/>
      <c r="QB54" s="1727"/>
      <c r="QC54" s="1727"/>
      <c r="QD54" s="1727"/>
      <c r="QE54" s="1727"/>
      <c r="QF54" s="1727"/>
      <c r="QG54" s="1727"/>
      <c r="QH54" s="1727"/>
      <c r="QI54" s="1727"/>
      <c r="QJ54" s="1727"/>
      <c r="QK54" s="1727"/>
      <c r="QL54" s="1727"/>
      <c r="QM54" s="1727"/>
      <c r="QN54" s="1727"/>
      <c r="QO54" s="1727"/>
      <c r="QP54" s="1727"/>
      <c r="QQ54" s="1727"/>
      <c r="QR54" s="1727"/>
      <c r="QS54" s="1727"/>
      <c r="QT54" s="1727"/>
      <c r="QU54" s="1727"/>
      <c r="QV54" s="1727"/>
      <c r="QW54" s="1727"/>
      <c r="QX54" s="1727"/>
      <c r="QY54" s="1727"/>
      <c r="QZ54" s="1727"/>
      <c r="RA54" s="1727"/>
      <c r="RB54" s="1727"/>
      <c r="RC54" s="1727"/>
      <c r="RD54" s="1727"/>
      <c r="RE54" s="1727"/>
      <c r="RF54" s="1727"/>
      <c r="RG54" s="1727"/>
      <c r="RH54" s="1727"/>
      <c r="RI54" s="1727"/>
      <c r="RJ54" s="1727"/>
      <c r="RK54" s="1727"/>
      <c r="RL54" s="1727"/>
      <c r="RM54" s="1727"/>
      <c r="RN54" s="1727"/>
      <c r="RO54" s="1727"/>
      <c r="RP54" s="1727"/>
      <c r="RQ54" s="1727"/>
      <c r="RR54" s="1727"/>
      <c r="RS54" s="1727"/>
      <c r="RT54" s="1727"/>
      <c r="RU54" s="1727"/>
      <c r="RV54" s="1727"/>
      <c r="RW54" s="1727"/>
      <c r="RX54" s="1727"/>
      <c r="RY54" s="1727"/>
      <c r="RZ54" s="1727"/>
      <c r="SA54" s="1727"/>
      <c r="SB54" s="1727"/>
      <c r="SC54" s="1727"/>
      <c r="SD54" s="1727"/>
      <c r="SE54" s="1727"/>
      <c r="SF54" s="1727"/>
      <c r="SG54" s="1727"/>
      <c r="SH54" s="1727"/>
      <c r="SI54" s="1727"/>
      <c r="SJ54" s="1727"/>
      <c r="SK54" s="1727"/>
      <c r="SL54" s="1727"/>
      <c r="SM54" s="1727"/>
      <c r="SN54" s="1727"/>
      <c r="SO54" s="1727"/>
      <c r="SP54" s="1727"/>
      <c r="SQ54" s="1727"/>
      <c r="SR54" s="1727"/>
      <c r="SS54" s="1727"/>
      <c r="ST54" s="1727"/>
      <c r="SU54" s="1727"/>
      <c r="SV54" s="1727"/>
      <c r="SW54" s="1727"/>
      <c r="SX54" s="1727"/>
      <c r="SY54" s="1727"/>
      <c r="SZ54" s="1727"/>
      <c r="TA54" s="1727"/>
      <c r="TB54" s="1727"/>
      <c r="TC54" s="1727"/>
      <c r="TD54" s="1727"/>
      <c r="TE54" s="1727"/>
      <c r="TF54" s="1727"/>
      <c r="TG54" s="1727"/>
      <c r="TH54" s="1727"/>
      <c r="TI54" s="1727"/>
      <c r="TJ54" s="1727"/>
      <c r="TK54" s="1727"/>
      <c r="TL54" s="1727"/>
      <c r="TM54" s="1727"/>
      <c r="TN54" s="1727"/>
      <c r="TO54" s="1727"/>
      <c r="TP54" s="1727"/>
      <c r="TQ54" s="1727"/>
      <c r="TR54" s="1727"/>
      <c r="TS54" s="1727"/>
      <c r="TT54" s="1727"/>
      <c r="TU54" s="1727"/>
      <c r="TV54" s="1727"/>
      <c r="TW54" s="1727"/>
      <c r="TX54" s="1727"/>
      <c r="TY54" s="1727"/>
      <c r="TZ54" s="1727"/>
      <c r="UA54" s="1727"/>
      <c r="UB54" s="1727"/>
      <c r="UC54" s="1727"/>
      <c r="UD54" s="1727"/>
      <c r="UE54" s="1727"/>
      <c r="UF54" s="1727"/>
      <c r="UG54" s="1727"/>
      <c r="UH54" s="1727"/>
      <c r="UI54" s="1727"/>
      <c r="UJ54" s="1727"/>
      <c r="UK54" s="1727"/>
      <c r="UL54" s="1727"/>
      <c r="UM54" s="1727"/>
      <c r="UN54" s="1727"/>
      <c r="UO54" s="1727"/>
      <c r="UP54" s="1727"/>
      <c r="UQ54" s="1727"/>
      <c r="UR54" s="1727"/>
      <c r="US54" s="1727"/>
      <c r="UT54" s="1727"/>
      <c r="UU54" s="1727"/>
      <c r="UV54" s="1727"/>
      <c r="UW54" s="1727"/>
      <c r="UX54" s="1727"/>
      <c r="UY54" s="1727"/>
      <c r="UZ54" s="1727"/>
      <c r="VA54" s="1727"/>
      <c r="VB54" s="1727"/>
      <c r="VC54" s="1727"/>
      <c r="VD54" s="1727"/>
      <c r="VE54" s="1727"/>
      <c r="VF54" s="1727"/>
      <c r="VG54" s="1727"/>
      <c r="VH54" s="1727"/>
      <c r="VI54" s="1727"/>
      <c r="VJ54" s="1727"/>
      <c r="VK54" s="1727"/>
      <c r="VL54" s="1727"/>
      <c r="VM54" s="1727"/>
      <c r="VN54" s="1727"/>
      <c r="VO54" s="1727"/>
      <c r="VP54" s="1727"/>
      <c r="VQ54" s="1727"/>
      <c r="VR54" s="1727"/>
      <c r="VS54" s="1727"/>
      <c r="VT54" s="1727"/>
      <c r="VU54" s="1727"/>
      <c r="VV54" s="1727"/>
      <c r="VW54" s="1727"/>
      <c r="VX54" s="1727"/>
      <c r="VY54" s="1727"/>
      <c r="VZ54" s="1727"/>
      <c r="WA54" s="1727"/>
      <c r="WB54" s="1727"/>
      <c r="WC54" s="1727"/>
      <c r="WD54" s="1727"/>
      <c r="WE54" s="1727"/>
      <c r="WF54" s="1727"/>
      <c r="WG54" s="1727"/>
      <c r="WH54" s="1727"/>
      <c r="WI54" s="1727"/>
      <c r="WJ54" s="1727"/>
      <c r="WK54" s="1727"/>
      <c r="WL54" s="1727"/>
      <c r="WM54" s="1727"/>
      <c r="WN54" s="1727"/>
      <c r="WO54" s="1727"/>
      <c r="WP54" s="1727"/>
      <c r="WQ54" s="1727"/>
      <c r="WR54" s="1727"/>
      <c r="WS54" s="1727"/>
      <c r="WT54" s="1727"/>
      <c r="WU54" s="1727"/>
      <c r="WV54" s="1727"/>
      <c r="WW54" s="1727"/>
      <c r="WX54" s="1727"/>
      <c r="WY54" s="1727"/>
      <c r="WZ54" s="1727"/>
      <c r="XA54" s="1727"/>
      <c r="XB54" s="1727"/>
      <c r="XC54" s="1727"/>
      <c r="XD54" s="1727"/>
      <c r="XE54" s="1727"/>
      <c r="XF54" s="1727"/>
      <c r="XG54" s="1727"/>
      <c r="XH54" s="1727"/>
      <c r="XI54" s="1727"/>
      <c r="XJ54" s="1727"/>
      <c r="XK54" s="1727"/>
      <c r="XL54" s="1727"/>
      <c r="XM54" s="1727"/>
      <c r="XN54" s="1727"/>
      <c r="XO54" s="1727"/>
      <c r="XP54" s="1727"/>
      <c r="XQ54" s="1727"/>
      <c r="XR54" s="1727"/>
      <c r="XS54" s="1727"/>
      <c r="XT54" s="1727"/>
      <c r="XU54" s="1727"/>
      <c r="XV54" s="1727"/>
      <c r="XW54" s="1727"/>
      <c r="XX54" s="1727"/>
      <c r="XY54" s="1727"/>
      <c r="XZ54" s="1727"/>
      <c r="YA54" s="1727"/>
      <c r="YB54" s="1727"/>
      <c r="YC54" s="1727"/>
      <c r="YD54" s="1727"/>
      <c r="YE54" s="1727"/>
      <c r="YF54" s="1727"/>
      <c r="YG54" s="1727"/>
      <c r="YH54" s="1727"/>
      <c r="YI54" s="1727"/>
      <c r="YJ54" s="1727"/>
      <c r="YK54" s="1727"/>
      <c r="YL54" s="1727"/>
      <c r="YM54" s="1727"/>
      <c r="YN54" s="1727"/>
      <c r="YO54" s="1727"/>
      <c r="YP54" s="1727"/>
      <c r="YQ54" s="1727"/>
      <c r="YR54" s="1727"/>
      <c r="YS54" s="1727"/>
      <c r="YT54" s="1727"/>
      <c r="YU54" s="1727"/>
      <c r="YV54" s="1727"/>
      <c r="YW54" s="1727"/>
      <c r="YX54" s="1727"/>
      <c r="YY54" s="1727"/>
      <c r="YZ54" s="1727"/>
      <c r="ZA54" s="1727"/>
      <c r="ZB54" s="1727"/>
      <c r="ZC54" s="1727"/>
      <c r="ZD54" s="1727"/>
      <c r="ZE54" s="1727"/>
      <c r="ZF54" s="1727"/>
      <c r="ZG54" s="1727"/>
      <c r="ZH54" s="1727"/>
      <c r="ZI54" s="1727"/>
      <c r="ZJ54" s="1727"/>
      <c r="ZK54" s="1727"/>
      <c r="ZL54" s="1727"/>
      <c r="ZM54" s="1727"/>
      <c r="ZN54" s="1727"/>
      <c r="ZO54" s="1727"/>
      <c r="ZP54" s="1727"/>
      <c r="ZQ54" s="1727"/>
      <c r="ZR54" s="1727"/>
      <c r="ZS54" s="1727"/>
      <c r="ZT54" s="1727"/>
      <c r="ZU54" s="1727"/>
      <c r="ZV54" s="1727"/>
      <c r="ZW54" s="1727"/>
      <c r="ZX54" s="1727"/>
      <c r="ZY54" s="1727"/>
      <c r="ZZ54" s="1727"/>
      <c r="AAA54" s="1727"/>
      <c r="AAB54" s="1727"/>
      <c r="AAC54" s="1727"/>
      <c r="AAD54" s="1727"/>
      <c r="AAE54" s="1727"/>
      <c r="AAF54" s="1727"/>
      <c r="AAG54" s="1727"/>
      <c r="AAH54" s="1727"/>
      <c r="AAI54" s="1727"/>
      <c r="AAJ54" s="1727"/>
      <c r="AAK54" s="1727"/>
      <c r="AAL54" s="1727"/>
      <c r="AAM54" s="1727"/>
      <c r="AAN54" s="1727"/>
      <c r="AAO54" s="1727"/>
      <c r="AAP54" s="1727"/>
      <c r="AAQ54" s="1727"/>
      <c r="AAR54" s="1727"/>
      <c r="AAS54" s="1727"/>
      <c r="AAT54" s="1727"/>
      <c r="AAU54" s="1727"/>
      <c r="AAV54" s="1727"/>
      <c r="AAW54" s="1727"/>
      <c r="AAX54" s="1727"/>
      <c r="AAY54" s="1727"/>
      <c r="AAZ54" s="1727"/>
      <c r="ABA54" s="1727"/>
      <c r="ABB54" s="1727"/>
      <c r="ABC54" s="1727"/>
      <c r="ABD54" s="1727"/>
      <c r="ABE54" s="1727"/>
      <c r="ABF54" s="1727"/>
      <c r="ABG54" s="1727"/>
      <c r="ABH54" s="1727"/>
      <c r="ABI54" s="1727"/>
      <c r="ABJ54" s="1727"/>
      <c r="ABK54" s="1727"/>
      <c r="ABL54" s="1727"/>
      <c r="ABM54" s="1727"/>
      <c r="ABN54" s="1727"/>
      <c r="ABO54" s="1727"/>
      <c r="ABP54" s="1727"/>
      <c r="ABQ54" s="1727"/>
      <c r="ABR54" s="1727"/>
      <c r="ABS54" s="1727"/>
      <c r="ABT54" s="1727"/>
      <c r="ABU54" s="1727"/>
      <c r="ABV54" s="1727"/>
      <c r="ABW54" s="1727"/>
      <c r="ABX54" s="1727"/>
      <c r="ABY54" s="1727"/>
      <c r="ABZ54" s="1727"/>
      <c r="ACA54" s="1727"/>
      <c r="ACB54" s="1727"/>
      <c r="ACC54" s="1727"/>
      <c r="ACD54" s="1727"/>
      <c r="ACE54" s="1727"/>
      <c r="ACF54" s="1727"/>
      <c r="ACG54" s="1727"/>
      <c r="ACH54" s="1727"/>
      <c r="ACI54" s="1727"/>
      <c r="ACJ54" s="1727"/>
      <c r="ACK54" s="1727"/>
      <c r="ACL54" s="1727"/>
      <c r="ACM54" s="1727"/>
      <c r="ACN54" s="1727"/>
      <c r="ACO54" s="1727"/>
      <c r="ACP54" s="1727"/>
      <c r="ACQ54" s="1727"/>
      <c r="ACR54" s="1727"/>
      <c r="ACS54" s="1727"/>
      <c r="ACT54" s="1727"/>
      <c r="ACU54" s="1727"/>
      <c r="ACV54" s="1727"/>
      <c r="ACW54" s="1727"/>
      <c r="ACX54" s="1727"/>
      <c r="ACY54" s="1727"/>
      <c r="ACZ54" s="1727"/>
      <c r="ADA54" s="1727"/>
      <c r="ADB54" s="1727"/>
      <c r="ADC54" s="1727"/>
      <c r="ADD54" s="1727"/>
      <c r="ADE54" s="1727"/>
      <c r="ADF54" s="1727"/>
      <c r="ADG54" s="1727"/>
      <c r="ADH54" s="1727"/>
      <c r="ADI54" s="1727"/>
      <c r="ADJ54" s="1727"/>
      <c r="ADK54" s="1727"/>
      <c r="ADL54" s="1727"/>
      <c r="ADM54" s="1727"/>
      <c r="ADN54" s="1727"/>
      <c r="ADO54" s="1727"/>
      <c r="ADP54" s="1727"/>
      <c r="ADQ54" s="1727"/>
      <c r="ADR54" s="1727"/>
      <c r="ADS54" s="1727"/>
      <c r="ADT54" s="1727"/>
      <c r="ADU54" s="1727"/>
      <c r="ADV54" s="1727"/>
      <c r="ADW54" s="1727"/>
      <c r="ADX54" s="1727"/>
      <c r="ADY54" s="1727"/>
      <c r="ADZ54" s="1727"/>
      <c r="AEA54" s="1727"/>
      <c r="AEB54" s="1727"/>
      <c r="AEC54" s="1727"/>
      <c r="AED54" s="1727"/>
      <c r="AEE54" s="1727"/>
      <c r="AEF54" s="1727"/>
      <c r="AEG54" s="1727"/>
      <c r="AEH54" s="1727"/>
      <c r="AEI54" s="1727"/>
      <c r="AEJ54" s="1727"/>
      <c r="AEK54" s="1727"/>
      <c r="AEL54" s="1727"/>
      <c r="AEM54" s="1727"/>
      <c r="AEN54" s="1727"/>
      <c r="AEO54" s="1727"/>
      <c r="AEP54" s="1727"/>
      <c r="AEQ54" s="1727"/>
      <c r="AER54" s="1727"/>
      <c r="AES54" s="1727"/>
      <c r="AET54" s="1727"/>
      <c r="AEU54" s="1727"/>
      <c r="AEV54" s="1727"/>
      <c r="AEW54" s="1727"/>
      <c r="AEX54" s="1727"/>
      <c r="AEY54" s="1727"/>
      <c r="AEZ54" s="1727"/>
      <c r="AFA54" s="1727"/>
      <c r="AFB54" s="1727"/>
      <c r="AFC54" s="1727"/>
      <c r="AFD54" s="1727"/>
      <c r="AFE54" s="1727"/>
      <c r="AFF54" s="1727"/>
      <c r="AFG54" s="1727"/>
      <c r="AFH54" s="1727"/>
      <c r="AFI54" s="1727"/>
      <c r="AFJ54" s="1727"/>
      <c r="AFK54" s="1727"/>
      <c r="AFL54" s="1727"/>
      <c r="AFM54" s="1727"/>
      <c r="AFN54" s="1727"/>
      <c r="AFO54" s="1727"/>
      <c r="AFP54" s="1727"/>
      <c r="AFQ54" s="1727"/>
      <c r="AFR54" s="1727"/>
      <c r="AFS54" s="1727"/>
      <c r="AFT54" s="1727"/>
      <c r="AFU54" s="1727"/>
      <c r="AFV54" s="1727"/>
      <c r="AFW54" s="1727"/>
      <c r="AFX54" s="1727"/>
      <c r="AFY54" s="1727"/>
      <c r="AFZ54" s="1727"/>
      <c r="AGA54" s="1727"/>
      <c r="AGB54" s="1727"/>
      <c r="AGC54" s="1727"/>
      <c r="AGD54" s="1727"/>
      <c r="AGE54" s="1727"/>
      <c r="AGF54" s="1727"/>
      <c r="AGG54" s="1727"/>
      <c r="AGH54" s="1727"/>
      <c r="AGI54" s="1727"/>
      <c r="AGJ54" s="1727"/>
      <c r="AGK54" s="1727"/>
      <c r="AGL54" s="1727"/>
      <c r="AGM54" s="1727"/>
      <c r="AGN54" s="1727"/>
      <c r="AGO54" s="1727"/>
      <c r="AGP54" s="1727"/>
      <c r="AGQ54" s="1727"/>
      <c r="AGR54" s="1727"/>
      <c r="AGS54" s="1727"/>
      <c r="AGT54" s="1727"/>
      <c r="AGU54" s="1727"/>
      <c r="AGV54" s="1727"/>
      <c r="AGW54" s="1727"/>
      <c r="AGX54" s="1727"/>
      <c r="AGY54" s="1727"/>
      <c r="AGZ54" s="1727"/>
      <c r="AHA54" s="1727"/>
      <c r="AHB54" s="1727"/>
      <c r="AHC54" s="1727"/>
      <c r="AHD54" s="1727"/>
      <c r="AHE54" s="1727"/>
      <c r="AHF54" s="1727"/>
      <c r="AHG54" s="1727"/>
      <c r="AHH54" s="1727"/>
      <c r="AHI54" s="1727"/>
      <c r="AHJ54" s="1727"/>
      <c r="AHK54" s="1727"/>
      <c r="AHL54" s="1727"/>
      <c r="AHM54" s="1727"/>
      <c r="AHN54" s="1727"/>
      <c r="AHO54" s="1727"/>
      <c r="AHP54" s="1727"/>
      <c r="AHQ54" s="1727"/>
      <c r="AHR54" s="1727"/>
      <c r="AHS54" s="1727"/>
      <c r="AHT54" s="1727"/>
      <c r="AHU54" s="1727"/>
      <c r="AHV54" s="1727"/>
      <c r="AHW54" s="1727"/>
      <c r="AHX54" s="1727"/>
      <c r="AHY54" s="1727"/>
      <c r="AHZ54" s="1727"/>
      <c r="AIA54" s="1727"/>
      <c r="AIB54" s="1727"/>
      <c r="AIC54" s="1727"/>
      <c r="AID54" s="1727"/>
      <c r="AIE54" s="1727"/>
      <c r="AIF54" s="1727"/>
      <c r="AIG54" s="1727"/>
      <c r="AIH54" s="1727"/>
      <c r="AII54" s="1727"/>
      <c r="AIJ54" s="1727"/>
      <c r="AIK54" s="1727"/>
      <c r="AIL54" s="1727"/>
      <c r="AIM54" s="1727"/>
      <c r="AIN54" s="1727"/>
      <c r="AIO54" s="1727"/>
      <c r="AIP54" s="1727"/>
      <c r="AIQ54" s="1727"/>
      <c r="AIR54" s="1727"/>
      <c r="AIS54" s="1727"/>
      <c r="AIT54" s="1727"/>
      <c r="AIU54" s="1727"/>
      <c r="AIV54" s="1727"/>
      <c r="AIW54" s="1727"/>
      <c r="AIX54" s="1727"/>
      <c r="AIY54" s="1727"/>
      <c r="AIZ54" s="1727"/>
      <c r="AJA54" s="1727"/>
      <c r="AJB54" s="1727"/>
      <c r="AJC54" s="1727"/>
      <c r="AJD54" s="1727"/>
      <c r="AJE54" s="1727"/>
      <c r="AJF54" s="1727"/>
      <c r="AJG54" s="1727"/>
      <c r="AJH54" s="1727"/>
      <c r="AJI54" s="1727"/>
      <c r="AJJ54" s="1727"/>
      <c r="AJK54" s="1727"/>
      <c r="AJL54" s="1727"/>
      <c r="AJM54" s="1727"/>
      <c r="AJN54" s="1727"/>
      <c r="AJO54" s="1727"/>
      <c r="AJP54" s="1727"/>
      <c r="AJQ54" s="1727"/>
      <c r="AJR54" s="1727"/>
      <c r="AJS54" s="1727"/>
      <c r="AJT54" s="1727"/>
      <c r="AJU54" s="1727"/>
      <c r="AJV54" s="1727"/>
      <c r="AJW54" s="1727"/>
      <c r="AJX54" s="1727"/>
      <c r="AJY54" s="1727"/>
      <c r="AJZ54" s="1727"/>
      <c r="AKA54" s="1727"/>
      <c r="AKB54" s="1727"/>
      <c r="AKC54" s="1727"/>
      <c r="AKD54" s="1727"/>
      <c r="AKE54" s="1727"/>
      <c r="AKF54" s="1727"/>
      <c r="AKG54" s="1727"/>
      <c r="AKH54" s="1727"/>
      <c r="AKI54" s="1727"/>
      <c r="AKJ54" s="1727"/>
      <c r="AKK54" s="1727"/>
      <c r="AKL54" s="1727"/>
      <c r="AKM54" s="1727"/>
      <c r="AKN54" s="1727"/>
      <c r="AKO54" s="1727"/>
      <c r="AKP54" s="1727"/>
      <c r="AKQ54" s="1727"/>
      <c r="AKR54" s="1727"/>
      <c r="AKS54" s="1727"/>
      <c r="AKT54" s="1727"/>
      <c r="AKU54" s="1727"/>
      <c r="AKV54" s="1727"/>
      <c r="AKW54" s="1727"/>
      <c r="AKX54" s="1727"/>
      <c r="AKY54" s="1727"/>
      <c r="AKZ54" s="1727"/>
      <c r="ALA54" s="1727"/>
      <c r="ALB54" s="1727"/>
      <c r="ALC54" s="1727"/>
      <c r="ALD54" s="1727"/>
      <c r="ALE54" s="1727"/>
      <c r="ALF54" s="1727"/>
      <c r="ALG54" s="1727"/>
      <c r="ALH54" s="1727"/>
      <c r="ALI54" s="1727"/>
      <c r="ALJ54" s="1727"/>
      <c r="ALK54" s="1727"/>
      <c r="ALL54" s="1727"/>
      <c r="ALM54" s="1727"/>
      <c r="ALN54" s="1727"/>
      <c r="ALO54" s="1727"/>
      <c r="ALP54" s="1727"/>
      <c r="ALQ54" s="1727"/>
      <c r="ALR54" s="1727"/>
      <c r="ALS54" s="1727"/>
      <c r="ALT54" s="1727"/>
      <c r="ALU54" s="1727"/>
      <c r="ALV54" s="1727"/>
      <c r="ALW54" s="1727"/>
      <c r="ALX54" s="1727"/>
      <c r="ALY54" s="1727"/>
      <c r="ALZ54" s="1727"/>
      <c r="AMA54" s="1727"/>
      <c r="AMB54" s="1727"/>
      <c r="AMC54" s="1727"/>
      <c r="AMD54" s="1727"/>
      <c r="AME54" s="1727"/>
      <c r="AMF54" s="1727"/>
      <c r="AMG54" s="1727"/>
      <c r="AMH54" s="1727"/>
      <c r="AMI54" s="1727"/>
      <c r="AMJ54" s="1727"/>
      <c r="AMK54" s="1727"/>
    </row>
    <row r="55" spans="1:1025" s="1728" customFormat="1" ht="30" customHeight="1">
      <c r="A55" s="1725" t="s">
        <v>3862</v>
      </c>
      <c r="B55" s="1725" t="s">
        <v>3863</v>
      </c>
      <c r="C55" s="1725" t="s">
        <v>647</v>
      </c>
      <c r="D55" s="1725" t="s">
        <v>4179</v>
      </c>
      <c r="E55" s="1725" t="s">
        <v>4036</v>
      </c>
      <c r="F55" s="1725" t="s">
        <v>4180</v>
      </c>
      <c r="G55" s="1726" t="s">
        <v>4181</v>
      </c>
      <c r="H55" s="1725"/>
      <c r="I55" s="1725"/>
      <c r="J55" s="1725"/>
      <c r="K55" s="1725"/>
      <c r="L55" s="1725"/>
      <c r="M55" s="1725"/>
      <c r="N55" s="1725"/>
      <c r="O55" s="1725"/>
      <c r="P55" s="1725" t="s">
        <v>4182</v>
      </c>
      <c r="Q55" s="1725" t="s">
        <v>3926</v>
      </c>
      <c r="R55" s="1738"/>
      <c r="S55" s="1725" t="s">
        <v>3926</v>
      </c>
      <c r="T55" s="1725" t="s">
        <v>3927</v>
      </c>
      <c r="U55" s="1725" t="s">
        <v>3926</v>
      </c>
      <c r="V55" s="1725" t="s">
        <v>3928</v>
      </c>
      <c r="W55" s="1725" t="s">
        <v>3928</v>
      </c>
      <c r="X55" s="1725" t="s">
        <v>3874</v>
      </c>
      <c r="Y55" s="1725" t="s">
        <v>1146</v>
      </c>
      <c r="Z55" s="1764" t="s">
        <v>1146</v>
      </c>
      <c r="AA55" s="1725" t="s">
        <v>1146</v>
      </c>
      <c r="AB55" s="1725" t="s">
        <v>4183</v>
      </c>
      <c r="AC55" s="1725" t="s">
        <v>4184</v>
      </c>
      <c r="AD55" s="1725" t="s">
        <v>3906</v>
      </c>
      <c r="AE55" s="1725" t="s">
        <v>138</v>
      </c>
      <c r="AF55" s="1725" t="s">
        <v>3881</v>
      </c>
      <c r="AG55" s="1725"/>
      <c r="AH55" s="1725"/>
      <c r="AI55" s="1725"/>
      <c r="AJ55" s="1725"/>
      <c r="AK55" s="1725"/>
      <c r="AL55" s="1725"/>
      <c r="AM55" s="1725"/>
      <c r="AN55" s="1725"/>
      <c r="AO55" s="1732"/>
      <c r="AP55" s="1179" t="s">
        <v>4238</v>
      </c>
      <c r="AQ55" s="1725"/>
      <c r="AR55" s="1725"/>
      <c r="AS55" s="1725"/>
      <c r="AT55" s="1725"/>
      <c r="AU55" s="1725"/>
      <c r="AV55" s="1725"/>
      <c r="AW55" s="1725"/>
      <c r="AX55" s="1725"/>
      <c r="AY55" s="1725"/>
      <c r="AZ55" s="1725"/>
      <c r="BA55" s="1725" t="s">
        <v>3931</v>
      </c>
      <c r="BB55" s="1727"/>
      <c r="BC55" s="1727"/>
      <c r="BD55" s="1727"/>
      <c r="BE55" s="1727"/>
      <c r="BF55" s="1727"/>
      <c r="BG55" s="1727"/>
      <c r="BH55" s="1727"/>
      <c r="BI55" s="1727"/>
      <c r="BJ55" s="1727"/>
      <c r="BK55" s="1727"/>
      <c r="BL55" s="1727"/>
      <c r="BM55" s="1727"/>
      <c r="BN55" s="1727"/>
      <c r="BO55" s="1727"/>
      <c r="BP55" s="1727"/>
      <c r="BQ55" s="1727"/>
      <c r="BR55" s="1727"/>
      <c r="BS55" s="1727"/>
      <c r="BT55" s="1727"/>
      <c r="BU55" s="1727"/>
      <c r="BV55" s="1727"/>
      <c r="BW55" s="1727"/>
      <c r="BX55" s="1727"/>
      <c r="BY55" s="1727"/>
      <c r="BZ55" s="1727"/>
      <c r="CA55" s="1727"/>
      <c r="CB55" s="1727"/>
      <c r="CC55" s="1727"/>
      <c r="CD55" s="1727"/>
      <c r="CE55" s="1727"/>
      <c r="CF55" s="1727"/>
      <c r="CG55" s="1727"/>
      <c r="CH55" s="1727"/>
      <c r="CI55" s="1727"/>
      <c r="CJ55" s="1727"/>
      <c r="CK55" s="1727"/>
      <c r="CL55" s="1727"/>
      <c r="CM55" s="1727"/>
      <c r="CN55" s="1727"/>
      <c r="CO55" s="1727"/>
      <c r="CP55" s="1727"/>
      <c r="CQ55" s="1727"/>
      <c r="CR55" s="1727"/>
      <c r="CS55" s="1727"/>
      <c r="CT55" s="1727"/>
      <c r="CU55" s="1727"/>
      <c r="CV55" s="1727"/>
      <c r="CW55" s="1727"/>
      <c r="CX55" s="1727"/>
      <c r="CY55" s="1727"/>
      <c r="CZ55" s="1727"/>
      <c r="DA55" s="1727"/>
      <c r="DB55" s="1727"/>
      <c r="DC55" s="1727"/>
      <c r="DD55" s="1727"/>
      <c r="DE55" s="1727"/>
      <c r="DF55" s="1727"/>
      <c r="DG55" s="1727"/>
      <c r="DH55" s="1727"/>
      <c r="DI55" s="1727"/>
      <c r="DJ55" s="1727"/>
      <c r="DK55" s="1727"/>
      <c r="DL55" s="1727"/>
      <c r="DM55" s="1727"/>
      <c r="DN55" s="1727"/>
      <c r="DO55" s="1727"/>
      <c r="DP55" s="1727"/>
      <c r="DQ55" s="1727"/>
      <c r="DR55" s="1727"/>
      <c r="DS55" s="1727"/>
      <c r="DT55" s="1727"/>
      <c r="DU55" s="1727"/>
      <c r="DV55" s="1727"/>
      <c r="DW55" s="1727"/>
      <c r="DX55" s="1727"/>
      <c r="DY55" s="1727"/>
      <c r="DZ55" s="1727"/>
      <c r="EA55" s="1727"/>
      <c r="EB55" s="1727"/>
      <c r="EC55" s="1727"/>
      <c r="ED55" s="1727"/>
      <c r="EE55" s="1727"/>
      <c r="EF55" s="1727"/>
      <c r="EG55" s="1727"/>
      <c r="EH55" s="1727"/>
      <c r="EI55" s="1727"/>
      <c r="EJ55" s="1727"/>
      <c r="EK55" s="1727"/>
      <c r="EL55" s="1727"/>
      <c r="EM55" s="1727"/>
      <c r="EN55" s="1727"/>
      <c r="EO55" s="1727"/>
      <c r="EP55" s="1727"/>
      <c r="EQ55" s="1727"/>
      <c r="ER55" s="1727"/>
      <c r="ES55" s="1727"/>
      <c r="ET55" s="1727"/>
      <c r="EU55" s="1727"/>
      <c r="EV55" s="1727"/>
      <c r="EW55" s="1727"/>
      <c r="EX55" s="1727"/>
      <c r="EY55" s="1727"/>
      <c r="EZ55" s="1727"/>
      <c r="FA55" s="1727"/>
      <c r="FB55" s="1727"/>
      <c r="FC55" s="1727"/>
      <c r="FD55" s="1727"/>
      <c r="FE55" s="1727"/>
      <c r="FF55" s="1727"/>
      <c r="FG55" s="1727"/>
      <c r="FH55" s="1727"/>
      <c r="FI55" s="1727"/>
      <c r="FJ55" s="1727"/>
      <c r="FK55" s="1727"/>
      <c r="FL55" s="1727"/>
      <c r="FM55" s="1727"/>
      <c r="FN55" s="1727"/>
      <c r="FO55" s="1727"/>
      <c r="FP55" s="1727"/>
      <c r="FQ55" s="1727"/>
      <c r="FR55" s="1727"/>
      <c r="FS55" s="1727"/>
      <c r="FT55" s="1727"/>
      <c r="FU55" s="1727"/>
      <c r="FV55" s="1727"/>
      <c r="FW55" s="1727"/>
      <c r="FX55" s="1727"/>
      <c r="FY55" s="1727"/>
      <c r="FZ55" s="1727"/>
      <c r="GA55" s="1727"/>
      <c r="GB55" s="1727"/>
      <c r="GC55" s="1727"/>
      <c r="GD55" s="1727"/>
      <c r="GE55" s="1727"/>
      <c r="GF55" s="1727"/>
      <c r="GG55" s="1727"/>
      <c r="GH55" s="1727"/>
      <c r="GI55" s="1727"/>
      <c r="GJ55" s="1727"/>
      <c r="GK55" s="1727"/>
      <c r="GL55" s="1727"/>
      <c r="GM55" s="1727"/>
      <c r="GN55" s="1727"/>
      <c r="GO55" s="1727"/>
      <c r="GP55" s="1727"/>
      <c r="GQ55" s="1727"/>
      <c r="GR55" s="1727"/>
      <c r="GS55" s="1727"/>
      <c r="GT55" s="1727"/>
      <c r="GU55" s="1727"/>
      <c r="GV55" s="1727"/>
      <c r="GW55" s="1727"/>
      <c r="GX55" s="1727"/>
      <c r="GY55" s="1727"/>
      <c r="GZ55" s="1727"/>
      <c r="HA55" s="1727"/>
      <c r="HB55" s="1727"/>
      <c r="HC55" s="1727"/>
      <c r="HD55" s="1727"/>
      <c r="HE55" s="1727"/>
      <c r="HF55" s="1727"/>
      <c r="HG55" s="1727"/>
      <c r="HH55" s="1727"/>
      <c r="HI55" s="1727"/>
      <c r="HJ55" s="1727"/>
      <c r="HK55" s="1727"/>
      <c r="HL55" s="1727"/>
      <c r="HM55" s="1727"/>
      <c r="HN55" s="1727"/>
      <c r="HO55" s="1727"/>
      <c r="HP55" s="1727"/>
      <c r="HQ55" s="1727"/>
      <c r="HR55" s="1727"/>
      <c r="HS55" s="1727"/>
      <c r="HT55" s="1727"/>
      <c r="HU55" s="1727"/>
      <c r="HV55" s="1727"/>
      <c r="HW55" s="1727"/>
      <c r="HX55" s="1727"/>
      <c r="HY55" s="1727"/>
      <c r="HZ55" s="1727"/>
      <c r="IA55" s="1727"/>
      <c r="IB55" s="1727"/>
      <c r="IC55" s="1727"/>
      <c r="ID55" s="1727"/>
      <c r="IE55" s="1727"/>
      <c r="IF55" s="1727"/>
      <c r="IG55" s="1727"/>
      <c r="IH55" s="1727"/>
      <c r="II55" s="1727"/>
      <c r="IJ55" s="1727"/>
      <c r="IK55" s="1727"/>
      <c r="IL55" s="1727"/>
      <c r="IM55" s="1727"/>
      <c r="IN55" s="1727"/>
      <c r="IO55" s="1727"/>
      <c r="IP55" s="1727"/>
      <c r="IQ55" s="1727"/>
      <c r="IR55" s="1727"/>
      <c r="IS55" s="1727"/>
      <c r="IT55" s="1727"/>
      <c r="IU55" s="1727"/>
      <c r="IV55" s="1727"/>
      <c r="IW55" s="1727"/>
      <c r="IX55" s="1727"/>
      <c r="IY55" s="1727"/>
      <c r="IZ55" s="1727"/>
      <c r="JA55" s="1727"/>
      <c r="JB55" s="1727"/>
      <c r="JC55" s="1727"/>
      <c r="JD55" s="1727"/>
      <c r="JE55" s="1727"/>
      <c r="JF55" s="1727"/>
      <c r="JG55" s="1727"/>
      <c r="JH55" s="1727"/>
      <c r="JI55" s="1727"/>
      <c r="JJ55" s="1727"/>
      <c r="JK55" s="1727"/>
      <c r="JL55" s="1727"/>
      <c r="JM55" s="1727"/>
      <c r="JN55" s="1727"/>
      <c r="JO55" s="1727"/>
      <c r="JP55" s="1727"/>
      <c r="JQ55" s="1727"/>
      <c r="JR55" s="1727"/>
      <c r="JS55" s="1727"/>
      <c r="JT55" s="1727"/>
      <c r="JU55" s="1727"/>
      <c r="JV55" s="1727"/>
      <c r="JW55" s="1727"/>
      <c r="JX55" s="1727"/>
      <c r="JY55" s="1727"/>
      <c r="JZ55" s="1727"/>
      <c r="KA55" s="1727"/>
      <c r="KB55" s="1727"/>
      <c r="KC55" s="1727"/>
      <c r="KD55" s="1727"/>
      <c r="KE55" s="1727"/>
      <c r="KF55" s="1727"/>
      <c r="KG55" s="1727"/>
      <c r="KH55" s="1727"/>
      <c r="KI55" s="1727"/>
      <c r="KJ55" s="1727"/>
      <c r="KK55" s="1727"/>
      <c r="KL55" s="1727"/>
      <c r="KM55" s="1727"/>
      <c r="KN55" s="1727"/>
      <c r="KO55" s="1727"/>
      <c r="KP55" s="1727"/>
      <c r="KQ55" s="1727"/>
      <c r="KR55" s="1727"/>
      <c r="KS55" s="1727"/>
      <c r="KT55" s="1727"/>
      <c r="KU55" s="1727"/>
      <c r="KV55" s="1727"/>
      <c r="KW55" s="1727"/>
      <c r="KX55" s="1727"/>
      <c r="KY55" s="1727"/>
      <c r="KZ55" s="1727"/>
      <c r="LA55" s="1727"/>
      <c r="LB55" s="1727"/>
      <c r="LC55" s="1727"/>
      <c r="LD55" s="1727"/>
      <c r="LE55" s="1727"/>
      <c r="LF55" s="1727"/>
      <c r="LG55" s="1727"/>
      <c r="LH55" s="1727"/>
      <c r="LI55" s="1727"/>
      <c r="LJ55" s="1727"/>
      <c r="LK55" s="1727"/>
      <c r="LL55" s="1727"/>
      <c r="LM55" s="1727"/>
      <c r="LN55" s="1727"/>
      <c r="LO55" s="1727"/>
      <c r="LP55" s="1727"/>
      <c r="LQ55" s="1727"/>
      <c r="LR55" s="1727"/>
      <c r="LS55" s="1727"/>
      <c r="LT55" s="1727"/>
      <c r="LU55" s="1727"/>
      <c r="LV55" s="1727"/>
      <c r="LW55" s="1727"/>
      <c r="LX55" s="1727"/>
      <c r="LY55" s="1727"/>
      <c r="LZ55" s="1727"/>
      <c r="MA55" s="1727"/>
      <c r="MB55" s="1727"/>
      <c r="MC55" s="1727"/>
      <c r="MD55" s="1727"/>
      <c r="ME55" s="1727"/>
      <c r="MF55" s="1727"/>
      <c r="MG55" s="1727"/>
      <c r="MH55" s="1727"/>
      <c r="MI55" s="1727"/>
      <c r="MJ55" s="1727"/>
      <c r="MK55" s="1727"/>
      <c r="ML55" s="1727"/>
      <c r="MM55" s="1727"/>
      <c r="MN55" s="1727"/>
      <c r="MO55" s="1727"/>
      <c r="MP55" s="1727"/>
      <c r="MQ55" s="1727"/>
      <c r="MR55" s="1727"/>
      <c r="MS55" s="1727"/>
      <c r="MT55" s="1727"/>
      <c r="MU55" s="1727"/>
      <c r="MV55" s="1727"/>
      <c r="MW55" s="1727"/>
      <c r="MX55" s="1727"/>
      <c r="MY55" s="1727"/>
      <c r="MZ55" s="1727"/>
      <c r="NA55" s="1727"/>
      <c r="NB55" s="1727"/>
      <c r="NC55" s="1727"/>
      <c r="ND55" s="1727"/>
      <c r="NE55" s="1727"/>
      <c r="NF55" s="1727"/>
      <c r="NG55" s="1727"/>
      <c r="NH55" s="1727"/>
      <c r="NI55" s="1727"/>
      <c r="NJ55" s="1727"/>
      <c r="NK55" s="1727"/>
      <c r="NL55" s="1727"/>
      <c r="NM55" s="1727"/>
      <c r="NN55" s="1727"/>
      <c r="NO55" s="1727"/>
      <c r="NP55" s="1727"/>
      <c r="NQ55" s="1727"/>
      <c r="NR55" s="1727"/>
      <c r="NS55" s="1727"/>
      <c r="NT55" s="1727"/>
      <c r="NU55" s="1727"/>
      <c r="NV55" s="1727"/>
      <c r="NW55" s="1727"/>
      <c r="NX55" s="1727"/>
      <c r="NY55" s="1727"/>
      <c r="NZ55" s="1727"/>
      <c r="OA55" s="1727"/>
      <c r="OB55" s="1727"/>
      <c r="OC55" s="1727"/>
      <c r="OD55" s="1727"/>
      <c r="OE55" s="1727"/>
      <c r="OF55" s="1727"/>
      <c r="OG55" s="1727"/>
      <c r="OH55" s="1727"/>
      <c r="OI55" s="1727"/>
      <c r="OJ55" s="1727"/>
      <c r="OK55" s="1727"/>
      <c r="OL55" s="1727"/>
      <c r="OM55" s="1727"/>
      <c r="ON55" s="1727"/>
      <c r="OO55" s="1727"/>
      <c r="OP55" s="1727"/>
      <c r="OQ55" s="1727"/>
      <c r="OR55" s="1727"/>
      <c r="OS55" s="1727"/>
      <c r="OT55" s="1727"/>
      <c r="OU55" s="1727"/>
      <c r="OV55" s="1727"/>
      <c r="OW55" s="1727"/>
      <c r="OX55" s="1727"/>
      <c r="OY55" s="1727"/>
      <c r="OZ55" s="1727"/>
      <c r="PA55" s="1727"/>
      <c r="PB55" s="1727"/>
      <c r="PC55" s="1727"/>
      <c r="PD55" s="1727"/>
      <c r="PE55" s="1727"/>
      <c r="PF55" s="1727"/>
      <c r="PG55" s="1727"/>
      <c r="PH55" s="1727"/>
      <c r="PI55" s="1727"/>
      <c r="PJ55" s="1727"/>
      <c r="PK55" s="1727"/>
      <c r="PL55" s="1727"/>
      <c r="PM55" s="1727"/>
      <c r="PN55" s="1727"/>
      <c r="PO55" s="1727"/>
      <c r="PP55" s="1727"/>
      <c r="PQ55" s="1727"/>
      <c r="PR55" s="1727"/>
      <c r="PS55" s="1727"/>
      <c r="PT55" s="1727"/>
      <c r="PU55" s="1727"/>
      <c r="PV55" s="1727"/>
      <c r="PW55" s="1727"/>
      <c r="PX55" s="1727"/>
      <c r="PY55" s="1727"/>
      <c r="PZ55" s="1727"/>
      <c r="QA55" s="1727"/>
      <c r="QB55" s="1727"/>
      <c r="QC55" s="1727"/>
      <c r="QD55" s="1727"/>
      <c r="QE55" s="1727"/>
      <c r="QF55" s="1727"/>
      <c r="QG55" s="1727"/>
      <c r="QH55" s="1727"/>
      <c r="QI55" s="1727"/>
      <c r="QJ55" s="1727"/>
      <c r="QK55" s="1727"/>
      <c r="QL55" s="1727"/>
      <c r="QM55" s="1727"/>
      <c r="QN55" s="1727"/>
      <c r="QO55" s="1727"/>
      <c r="QP55" s="1727"/>
      <c r="QQ55" s="1727"/>
      <c r="QR55" s="1727"/>
      <c r="QS55" s="1727"/>
      <c r="QT55" s="1727"/>
      <c r="QU55" s="1727"/>
      <c r="QV55" s="1727"/>
      <c r="QW55" s="1727"/>
      <c r="QX55" s="1727"/>
      <c r="QY55" s="1727"/>
      <c r="QZ55" s="1727"/>
      <c r="RA55" s="1727"/>
      <c r="RB55" s="1727"/>
      <c r="RC55" s="1727"/>
      <c r="RD55" s="1727"/>
      <c r="RE55" s="1727"/>
      <c r="RF55" s="1727"/>
      <c r="RG55" s="1727"/>
      <c r="RH55" s="1727"/>
      <c r="RI55" s="1727"/>
      <c r="RJ55" s="1727"/>
      <c r="RK55" s="1727"/>
      <c r="RL55" s="1727"/>
      <c r="RM55" s="1727"/>
      <c r="RN55" s="1727"/>
      <c r="RO55" s="1727"/>
      <c r="RP55" s="1727"/>
      <c r="RQ55" s="1727"/>
      <c r="RR55" s="1727"/>
      <c r="RS55" s="1727"/>
      <c r="RT55" s="1727"/>
      <c r="RU55" s="1727"/>
      <c r="RV55" s="1727"/>
      <c r="RW55" s="1727"/>
      <c r="RX55" s="1727"/>
      <c r="RY55" s="1727"/>
      <c r="RZ55" s="1727"/>
      <c r="SA55" s="1727"/>
      <c r="SB55" s="1727"/>
      <c r="SC55" s="1727"/>
      <c r="SD55" s="1727"/>
      <c r="SE55" s="1727"/>
      <c r="SF55" s="1727"/>
      <c r="SG55" s="1727"/>
      <c r="SH55" s="1727"/>
      <c r="SI55" s="1727"/>
      <c r="SJ55" s="1727"/>
      <c r="SK55" s="1727"/>
      <c r="SL55" s="1727"/>
      <c r="SM55" s="1727"/>
      <c r="SN55" s="1727"/>
      <c r="SO55" s="1727"/>
      <c r="SP55" s="1727"/>
      <c r="SQ55" s="1727"/>
      <c r="SR55" s="1727"/>
      <c r="SS55" s="1727"/>
      <c r="ST55" s="1727"/>
      <c r="SU55" s="1727"/>
      <c r="SV55" s="1727"/>
      <c r="SW55" s="1727"/>
      <c r="SX55" s="1727"/>
      <c r="SY55" s="1727"/>
      <c r="SZ55" s="1727"/>
      <c r="TA55" s="1727"/>
      <c r="TB55" s="1727"/>
      <c r="TC55" s="1727"/>
      <c r="TD55" s="1727"/>
      <c r="TE55" s="1727"/>
      <c r="TF55" s="1727"/>
      <c r="TG55" s="1727"/>
      <c r="TH55" s="1727"/>
      <c r="TI55" s="1727"/>
      <c r="TJ55" s="1727"/>
      <c r="TK55" s="1727"/>
      <c r="TL55" s="1727"/>
      <c r="TM55" s="1727"/>
      <c r="TN55" s="1727"/>
      <c r="TO55" s="1727"/>
      <c r="TP55" s="1727"/>
      <c r="TQ55" s="1727"/>
      <c r="TR55" s="1727"/>
      <c r="TS55" s="1727"/>
      <c r="TT55" s="1727"/>
      <c r="TU55" s="1727"/>
      <c r="TV55" s="1727"/>
      <c r="TW55" s="1727"/>
      <c r="TX55" s="1727"/>
      <c r="TY55" s="1727"/>
      <c r="TZ55" s="1727"/>
      <c r="UA55" s="1727"/>
      <c r="UB55" s="1727"/>
      <c r="UC55" s="1727"/>
      <c r="UD55" s="1727"/>
      <c r="UE55" s="1727"/>
      <c r="UF55" s="1727"/>
      <c r="UG55" s="1727"/>
      <c r="UH55" s="1727"/>
      <c r="UI55" s="1727"/>
      <c r="UJ55" s="1727"/>
      <c r="UK55" s="1727"/>
      <c r="UL55" s="1727"/>
      <c r="UM55" s="1727"/>
      <c r="UN55" s="1727"/>
      <c r="UO55" s="1727"/>
      <c r="UP55" s="1727"/>
      <c r="UQ55" s="1727"/>
      <c r="UR55" s="1727"/>
      <c r="US55" s="1727"/>
      <c r="UT55" s="1727"/>
      <c r="UU55" s="1727"/>
      <c r="UV55" s="1727"/>
      <c r="UW55" s="1727"/>
      <c r="UX55" s="1727"/>
      <c r="UY55" s="1727"/>
      <c r="UZ55" s="1727"/>
      <c r="VA55" s="1727"/>
      <c r="VB55" s="1727"/>
      <c r="VC55" s="1727"/>
      <c r="VD55" s="1727"/>
      <c r="VE55" s="1727"/>
      <c r="VF55" s="1727"/>
      <c r="VG55" s="1727"/>
      <c r="VH55" s="1727"/>
      <c r="VI55" s="1727"/>
      <c r="VJ55" s="1727"/>
      <c r="VK55" s="1727"/>
      <c r="VL55" s="1727"/>
      <c r="VM55" s="1727"/>
      <c r="VN55" s="1727"/>
      <c r="VO55" s="1727"/>
      <c r="VP55" s="1727"/>
      <c r="VQ55" s="1727"/>
      <c r="VR55" s="1727"/>
      <c r="VS55" s="1727"/>
      <c r="VT55" s="1727"/>
      <c r="VU55" s="1727"/>
      <c r="VV55" s="1727"/>
      <c r="VW55" s="1727"/>
      <c r="VX55" s="1727"/>
      <c r="VY55" s="1727"/>
      <c r="VZ55" s="1727"/>
      <c r="WA55" s="1727"/>
      <c r="WB55" s="1727"/>
      <c r="WC55" s="1727"/>
      <c r="WD55" s="1727"/>
      <c r="WE55" s="1727"/>
      <c r="WF55" s="1727"/>
      <c r="WG55" s="1727"/>
      <c r="WH55" s="1727"/>
      <c r="WI55" s="1727"/>
      <c r="WJ55" s="1727"/>
      <c r="WK55" s="1727"/>
      <c r="WL55" s="1727"/>
      <c r="WM55" s="1727"/>
      <c r="WN55" s="1727"/>
      <c r="WO55" s="1727"/>
      <c r="WP55" s="1727"/>
      <c r="WQ55" s="1727"/>
      <c r="WR55" s="1727"/>
      <c r="WS55" s="1727"/>
      <c r="WT55" s="1727"/>
      <c r="WU55" s="1727"/>
      <c r="WV55" s="1727"/>
      <c r="WW55" s="1727"/>
      <c r="WX55" s="1727"/>
      <c r="WY55" s="1727"/>
      <c r="WZ55" s="1727"/>
      <c r="XA55" s="1727"/>
      <c r="XB55" s="1727"/>
      <c r="XC55" s="1727"/>
      <c r="XD55" s="1727"/>
      <c r="XE55" s="1727"/>
      <c r="XF55" s="1727"/>
      <c r="XG55" s="1727"/>
      <c r="XH55" s="1727"/>
      <c r="XI55" s="1727"/>
      <c r="XJ55" s="1727"/>
      <c r="XK55" s="1727"/>
      <c r="XL55" s="1727"/>
      <c r="XM55" s="1727"/>
      <c r="XN55" s="1727"/>
      <c r="XO55" s="1727"/>
      <c r="XP55" s="1727"/>
      <c r="XQ55" s="1727"/>
      <c r="XR55" s="1727"/>
      <c r="XS55" s="1727"/>
      <c r="XT55" s="1727"/>
      <c r="XU55" s="1727"/>
      <c r="XV55" s="1727"/>
      <c r="XW55" s="1727"/>
      <c r="XX55" s="1727"/>
      <c r="XY55" s="1727"/>
      <c r="XZ55" s="1727"/>
      <c r="YA55" s="1727"/>
      <c r="YB55" s="1727"/>
      <c r="YC55" s="1727"/>
      <c r="YD55" s="1727"/>
      <c r="YE55" s="1727"/>
      <c r="YF55" s="1727"/>
      <c r="YG55" s="1727"/>
      <c r="YH55" s="1727"/>
      <c r="YI55" s="1727"/>
      <c r="YJ55" s="1727"/>
      <c r="YK55" s="1727"/>
      <c r="YL55" s="1727"/>
      <c r="YM55" s="1727"/>
      <c r="YN55" s="1727"/>
      <c r="YO55" s="1727"/>
      <c r="YP55" s="1727"/>
      <c r="YQ55" s="1727"/>
      <c r="YR55" s="1727"/>
      <c r="YS55" s="1727"/>
      <c r="YT55" s="1727"/>
      <c r="YU55" s="1727"/>
      <c r="YV55" s="1727"/>
      <c r="YW55" s="1727"/>
      <c r="YX55" s="1727"/>
      <c r="YY55" s="1727"/>
      <c r="YZ55" s="1727"/>
      <c r="ZA55" s="1727"/>
      <c r="ZB55" s="1727"/>
      <c r="ZC55" s="1727"/>
      <c r="ZD55" s="1727"/>
      <c r="ZE55" s="1727"/>
      <c r="ZF55" s="1727"/>
      <c r="ZG55" s="1727"/>
      <c r="ZH55" s="1727"/>
      <c r="ZI55" s="1727"/>
      <c r="ZJ55" s="1727"/>
      <c r="ZK55" s="1727"/>
      <c r="ZL55" s="1727"/>
      <c r="ZM55" s="1727"/>
      <c r="ZN55" s="1727"/>
      <c r="ZO55" s="1727"/>
      <c r="ZP55" s="1727"/>
      <c r="ZQ55" s="1727"/>
      <c r="ZR55" s="1727"/>
      <c r="ZS55" s="1727"/>
      <c r="ZT55" s="1727"/>
      <c r="ZU55" s="1727"/>
      <c r="ZV55" s="1727"/>
      <c r="ZW55" s="1727"/>
      <c r="ZX55" s="1727"/>
      <c r="ZY55" s="1727"/>
      <c r="ZZ55" s="1727"/>
      <c r="AAA55" s="1727"/>
      <c r="AAB55" s="1727"/>
      <c r="AAC55" s="1727"/>
      <c r="AAD55" s="1727"/>
      <c r="AAE55" s="1727"/>
      <c r="AAF55" s="1727"/>
      <c r="AAG55" s="1727"/>
      <c r="AAH55" s="1727"/>
      <c r="AAI55" s="1727"/>
      <c r="AAJ55" s="1727"/>
      <c r="AAK55" s="1727"/>
      <c r="AAL55" s="1727"/>
      <c r="AAM55" s="1727"/>
      <c r="AAN55" s="1727"/>
      <c r="AAO55" s="1727"/>
      <c r="AAP55" s="1727"/>
      <c r="AAQ55" s="1727"/>
      <c r="AAR55" s="1727"/>
      <c r="AAS55" s="1727"/>
      <c r="AAT55" s="1727"/>
      <c r="AAU55" s="1727"/>
      <c r="AAV55" s="1727"/>
      <c r="AAW55" s="1727"/>
      <c r="AAX55" s="1727"/>
      <c r="AAY55" s="1727"/>
      <c r="AAZ55" s="1727"/>
      <c r="ABA55" s="1727"/>
      <c r="ABB55" s="1727"/>
      <c r="ABC55" s="1727"/>
      <c r="ABD55" s="1727"/>
      <c r="ABE55" s="1727"/>
      <c r="ABF55" s="1727"/>
      <c r="ABG55" s="1727"/>
      <c r="ABH55" s="1727"/>
      <c r="ABI55" s="1727"/>
      <c r="ABJ55" s="1727"/>
      <c r="ABK55" s="1727"/>
      <c r="ABL55" s="1727"/>
      <c r="ABM55" s="1727"/>
      <c r="ABN55" s="1727"/>
      <c r="ABO55" s="1727"/>
      <c r="ABP55" s="1727"/>
      <c r="ABQ55" s="1727"/>
      <c r="ABR55" s="1727"/>
      <c r="ABS55" s="1727"/>
      <c r="ABT55" s="1727"/>
      <c r="ABU55" s="1727"/>
      <c r="ABV55" s="1727"/>
      <c r="ABW55" s="1727"/>
      <c r="ABX55" s="1727"/>
      <c r="ABY55" s="1727"/>
      <c r="ABZ55" s="1727"/>
      <c r="ACA55" s="1727"/>
      <c r="ACB55" s="1727"/>
      <c r="ACC55" s="1727"/>
      <c r="ACD55" s="1727"/>
      <c r="ACE55" s="1727"/>
      <c r="ACF55" s="1727"/>
      <c r="ACG55" s="1727"/>
      <c r="ACH55" s="1727"/>
      <c r="ACI55" s="1727"/>
      <c r="ACJ55" s="1727"/>
      <c r="ACK55" s="1727"/>
      <c r="ACL55" s="1727"/>
      <c r="ACM55" s="1727"/>
      <c r="ACN55" s="1727"/>
      <c r="ACO55" s="1727"/>
      <c r="ACP55" s="1727"/>
      <c r="ACQ55" s="1727"/>
      <c r="ACR55" s="1727"/>
      <c r="ACS55" s="1727"/>
      <c r="ACT55" s="1727"/>
      <c r="ACU55" s="1727"/>
      <c r="ACV55" s="1727"/>
      <c r="ACW55" s="1727"/>
      <c r="ACX55" s="1727"/>
      <c r="ACY55" s="1727"/>
      <c r="ACZ55" s="1727"/>
      <c r="ADA55" s="1727"/>
      <c r="ADB55" s="1727"/>
      <c r="ADC55" s="1727"/>
      <c r="ADD55" s="1727"/>
      <c r="ADE55" s="1727"/>
      <c r="ADF55" s="1727"/>
      <c r="ADG55" s="1727"/>
      <c r="ADH55" s="1727"/>
      <c r="ADI55" s="1727"/>
      <c r="ADJ55" s="1727"/>
      <c r="ADK55" s="1727"/>
      <c r="ADL55" s="1727"/>
      <c r="ADM55" s="1727"/>
      <c r="ADN55" s="1727"/>
      <c r="ADO55" s="1727"/>
      <c r="ADP55" s="1727"/>
      <c r="ADQ55" s="1727"/>
      <c r="ADR55" s="1727"/>
      <c r="ADS55" s="1727"/>
      <c r="ADT55" s="1727"/>
      <c r="ADU55" s="1727"/>
      <c r="ADV55" s="1727"/>
      <c r="ADW55" s="1727"/>
      <c r="ADX55" s="1727"/>
      <c r="ADY55" s="1727"/>
      <c r="ADZ55" s="1727"/>
      <c r="AEA55" s="1727"/>
      <c r="AEB55" s="1727"/>
      <c r="AEC55" s="1727"/>
      <c r="AED55" s="1727"/>
      <c r="AEE55" s="1727"/>
      <c r="AEF55" s="1727"/>
      <c r="AEG55" s="1727"/>
      <c r="AEH55" s="1727"/>
      <c r="AEI55" s="1727"/>
      <c r="AEJ55" s="1727"/>
      <c r="AEK55" s="1727"/>
      <c r="AEL55" s="1727"/>
      <c r="AEM55" s="1727"/>
      <c r="AEN55" s="1727"/>
      <c r="AEO55" s="1727"/>
      <c r="AEP55" s="1727"/>
      <c r="AEQ55" s="1727"/>
      <c r="AER55" s="1727"/>
      <c r="AES55" s="1727"/>
      <c r="AET55" s="1727"/>
      <c r="AEU55" s="1727"/>
      <c r="AEV55" s="1727"/>
      <c r="AEW55" s="1727"/>
      <c r="AEX55" s="1727"/>
      <c r="AEY55" s="1727"/>
      <c r="AEZ55" s="1727"/>
      <c r="AFA55" s="1727"/>
      <c r="AFB55" s="1727"/>
      <c r="AFC55" s="1727"/>
      <c r="AFD55" s="1727"/>
      <c r="AFE55" s="1727"/>
      <c r="AFF55" s="1727"/>
      <c r="AFG55" s="1727"/>
      <c r="AFH55" s="1727"/>
      <c r="AFI55" s="1727"/>
      <c r="AFJ55" s="1727"/>
      <c r="AFK55" s="1727"/>
      <c r="AFL55" s="1727"/>
      <c r="AFM55" s="1727"/>
      <c r="AFN55" s="1727"/>
      <c r="AFO55" s="1727"/>
      <c r="AFP55" s="1727"/>
      <c r="AFQ55" s="1727"/>
      <c r="AFR55" s="1727"/>
      <c r="AFS55" s="1727"/>
      <c r="AFT55" s="1727"/>
      <c r="AFU55" s="1727"/>
      <c r="AFV55" s="1727"/>
      <c r="AFW55" s="1727"/>
      <c r="AFX55" s="1727"/>
      <c r="AFY55" s="1727"/>
      <c r="AFZ55" s="1727"/>
      <c r="AGA55" s="1727"/>
      <c r="AGB55" s="1727"/>
      <c r="AGC55" s="1727"/>
      <c r="AGD55" s="1727"/>
      <c r="AGE55" s="1727"/>
      <c r="AGF55" s="1727"/>
      <c r="AGG55" s="1727"/>
      <c r="AGH55" s="1727"/>
      <c r="AGI55" s="1727"/>
      <c r="AGJ55" s="1727"/>
      <c r="AGK55" s="1727"/>
      <c r="AGL55" s="1727"/>
      <c r="AGM55" s="1727"/>
      <c r="AGN55" s="1727"/>
      <c r="AGO55" s="1727"/>
      <c r="AGP55" s="1727"/>
      <c r="AGQ55" s="1727"/>
      <c r="AGR55" s="1727"/>
      <c r="AGS55" s="1727"/>
      <c r="AGT55" s="1727"/>
      <c r="AGU55" s="1727"/>
      <c r="AGV55" s="1727"/>
      <c r="AGW55" s="1727"/>
      <c r="AGX55" s="1727"/>
      <c r="AGY55" s="1727"/>
      <c r="AGZ55" s="1727"/>
      <c r="AHA55" s="1727"/>
      <c r="AHB55" s="1727"/>
      <c r="AHC55" s="1727"/>
      <c r="AHD55" s="1727"/>
      <c r="AHE55" s="1727"/>
      <c r="AHF55" s="1727"/>
      <c r="AHG55" s="1727"/>
      <c r="AHH55" s="1727"/>
      <c r="AHI55" s="1727"/>
      <c r="AHJ55" s="1727"/>
      <c r="AHK55" s="1727"/>
      <c r="AHL55" s="1727"/>
      <c r="AHM55" s="1727"/>
      <c r="AHN55" s="1727"/>
      <c r="AHO55" s="1727"/>
      <c r="AHP55" s="1727"/>
      <c r="AHQ55" s="1727"/>
      <c r="AHR55" s="1727"/>
      <c r="AHS55" s="1727"/>
      <c r="AHT55" s="1727"/>
      <c r="AHU55" s="1727"/>
      <c r="AHV55" s="1727"/>
      <c r="AHW55" s="1727"/>
      <c r="AHX55" s="1727"/>
      <c r="AHY55" s="1727"/>
      <c r="AHZ55" s="1727"/>
      <c r="AIA55" s="1727"/>
      <c r="AIB55" s="1727"/>
      <c r="AIC55" s="1727"/>
      <c r="AID55" s="1727"/>
      <c r="AIE55" s="1727"/>
      <c r="AIF55" s="1727"/>
      <c r="AIG55" s="1727"/>
      <c r="AIH55" s="1727"/>
      <c r="AII55" s="1727"/>
      <c r="AIJ55" s="1727"/>
      <c r="AIK55" s="1727"/>
      <c r="AIL55" s="1727"/>
      <c r="AIM55" s="1727"/>
      <c r="AIN55" s="1727"/>
      <c r="AIO55" s="1727"/>
      <c r="AIP55" s="1727"/>
      <c r="AIQ55" s="1727"/>
      <c r="AIR55" s="1727"/>
      <c r="AIS55" s="1727"/>
      <c r="AIT55" s="1727"/>
      <c r="AIU55" s="1727"/>
      <c r="AIV55" s="1727"/>
      <c r="AIW55" s="1727"/>
      <c r="AIX55" s="1727"/>
      <c r="AIY55" s="1727"/>
      <c r="AIZ55" s="1727"/>
      <c r="AJA55" s="1727"/>
      <c r="AJB55" s="1727"/>
      <c r="AJC55" s="1727"/>
      <c r="AJD55" s="1727"/>
      <c r="AJE55" s="1727"/>
      <c r="AJF55" s="1727"/>
      <c r="AJG55" s="1727"/>
      <c r="AJH55" s="1727"/>
      <c r="AJI55" s="1727"/>
      <c r="AJJ55" s="1727"/>
      <c r="AJK55" s="1727"/>
      <c r="AJL55" s="1727"/>
      <c r="AJM55" s="1727"/>
      <c r="AJN55" s="1727"/>
      <c r="AJO55" s="1727"/>
      <c r="AJP55" s="1727"/>
      <c r="AJQ55" s="1727"/>
      <c r="AJR55" s="1727"/>
      <c r="AJS55" s="1727"/>
      <c r="AJT55" s="1727"/>
      <c r="AJU55" s="1727"/>
      <c r="AJV55" s="1727"/>
      <c r="AJW55" s="1727"/>
      <c r="AJX55" s="1727"/>
      <c r="AJY55" s="1727"/>
      <c r="AJZ55" s="1727"/>
      <c r="AKA55" s="1727"/>
      <c r="AKB55" s="1727"/>
      <c r="AKC55" s="1727"/>
      <c r="AKD55" s="1727"/>
      <c r="AKE55" s="1727"/>
      <c r="AKF55" s="1727"/>
      <c r="AKG55" s="1727"/>
      <c r="AKH55" s="1727"/>
      <c r="AKI55" s="1727"/>
      <c r="AKJ55" s="1727"/>
      <c r="AKK55" s="1727"/>
      <c r="AKL55" s="1727"/>
      <c r="AKM55" s="1727"/>
      <c r="AKN55" s="1727"/>
      <c r="AKO55" s="1727"/>
      <c r="AKP55" s="1727"/>
      <c r="AKQ55" s="1727"/>
      <c r="AKR55" s="1727"/>
      <c r="AKS55" s="1727"/>
      <c r="AKT55" s="1727"/>
      <c r="AKU55" s="1727"/>
      <c r="AKV55" s="1727"/>
      <c r="AKW55" s="1727"/>
      <c r="AKX55" s="1727"/>
      <c r="AKY55" s="1727"/>
      <c r="AKZ55" s="1727"/>
      <c r="ALA55" s="1727"/>
      <c r="ALB55" s="1727"/>
      <c r="ALC55" s="1727"/>
      <c r="ALD55" s="1727"/>
      <c r="ALE55" s="1727"/>
      <c r="ALF55" s="1727"/>
      <c r="ALG55" s="1727"/>
      <c r="ALH55" s="1727"/>
      <c r="ALI55" s="1727"/>
      <c r="ALJ55" s="1727"/>
      <c r="ALK55" s="1727"/>
      <c r="ALL55" s="1727"/>
      <c r="ALM55" s="1727"/>
      <c r="ALN55" s="1727"/>
      <c r="ALO55" s="1727"/>
      <c r="ALP55" s="1727"/>
      <c r="ALQ55" s="1727"/>
      <c r="ALR55" s="1727"/>
      <c r="ALS55" s="1727"/>
      <c r="ALT55" s="1727"/>
      <c r="ALU55" s="1727"/>
      <c r="ALV55" s="1727"/>
      <c r="ALW55" s="1727"/>
      <c r="ALX55" s="1727"/>
      <c r="ALY55" s="1727"/>
      <c r="ALZ55" s="1727"/>
      <c r="AMA55" s="1727"/>
      <c r="AMB55" s="1727"/>
      <c r="AMC55" s="1727"/>
      <c r="AMD55" s="1727"/>
      <c r="AME55" s="1727"/>
      <c r="AMF55" s="1727"/>
      <c r="AMG55" s="1727"/>
      <c r="AMH55" s="1727"/>
      <c r="AMI55" s="1727"/>
      <c r="AMJ55" s="1727"/>
      <c r="AMK55" s="1727"/>
    </row>
    <row r="56" spans="1:1025" s="1728" customFormat="1" ht="14.5">
      <c r="A56" s="7834"/>
      <c r="B56" s="7834"/>
      <c r="C56" s="7834"/>
      <c r="D56" s="7834"/>
      <c r="E56" s="7834"/>
      <c r="F56" s="7834"/>
      <c r="G56" s="7834"/>
      <c r="H56" s="7834"/>
      <c r="I56" s="7834"/>
      <c r="J56" s="7834"/>
      <c r="K56" s="7834"/>
      <c r="L56" s="7834"/>
      <c r="M56" s="7834"/>
      <c r="N56" s="7834"/>
      <c r="O56" s="7834"/>
      <c r="P56" s="7834"/>
      <c r="Q56" s="7834"/>
      <c r="R56" s="7834"/>
      <c r="S56" s="7834"/>
      <c r="T56" s="7834"/>
      <c r="U56" s="7834"/>
      <c r="V56" s="7834"/>
      <c r="W56" s="7834"/>
      <c r="X56" s="7834"/>
      <c r="Y56" s="7834"/>
      <c r="Z56" s="7834"/>
      <c r="AA56" s="7834"/>
      <c r="AB56" s="7834"/>
      <c r="AC56" s="7834"/>
      <c r="AD56" s="7834"/>
      <c r="AE56" s="7834"/>
      <c r="AF56" s="7834"/>
      <c r="AG56" s="7834"/>
      <c r="AH56" s="7834"/>
      <c r="AI56" s="7834"/>
      <c r="AJ56" s="7834"/>
      <c r="AK56" s="7834"/>
      <c r="AL56" s="7834"/>
      <c r="AM56" s="7834"/>
      <c r="AN56" s="7834"/>
      <c r="AO56" s="7834"/>
      <c r="AP56" s="7834"/>
      <c r="AQ56" s="7834"/>
      <c r="AR56" s="7834"/>
      <c r="AS56" s="7834"/>
      <c r="AT56" s="7834"/>
      <c r="AU56" s="7834"/>
      <c r="AV56" s="7834"/>
      <c r="AW56" s="7834"/>
      <c r="AX56" s="7834"/>
      <c r="AY56" s="7834"/>
      <c r="AZ56" s="7834"/>
      <c r="BA56" s="7834"/>
      <c r="BB56" s="1727"/>
      <c r="BC56" s="1727"/>
      <c r="BD56" s="1727"/>
      <c r="BE56" s="1727"/>
      <c r="BF56" s="1727"/>
      <c r="BG56" s="1727"/>
      <c r="BH56" s="1727"/>
      <c r="BI56" s="1727"/>
      <c r="BJ56" s="1727"/>
      <c r="BK56" s="1727"/>
      <c r="BL56" s="1727"/>
      <c r="BM56" s="1727"/>
      <c r="BN56" s="1727"/>
      <c r="BO56" s="1727"/>
      <c r="BP56" s="1727"/>
      <c r="BQ56" s="1727"/>
      <c r="BR56" s="1727"/>
      <c r="BS56" s="1727"/>
      <c r="BT56" s="1727"/>
      <c r="BU56" s="1727"/>
      <c r="BV56" s="1727"/>
      <c r="BW56" s="1727"/>
      <c r="BX56" s="1727"/>
      <c r="BY56" s="1727"/>
      <c r="BZ56" s="1727"/>
      <c r="CA56" s="1727"/>
      <c r="CB56" s="1727"/>
      <c r="CC56" s="1727"/>
      <c r="CD56" s="1727"/>
      <c r="CE56" s="1727"/>
      <c r="CF56" s="1727"/>
      <c r="CG56" s="1727"/>
      <c r="CH56" s="1727"/>
      <c r="CI56" s="1727"/>
      <c r="CJ56" s="1727"/>
      <c r="CK56" s="1727"/>
      <c r="CL56" s="1727"/>
      <c r="CM56" s="1727"/>
      <c r="CN56" s="1727"/>
      <c r="CO56" s="1727"/>
      <c r="CP56" s="1727"/>
      <c r="CQ56" s="1727"/>
      <c r="CR56" s="1727"/>
      <c r="CS56" s="1727"/>
      <c r="CT56" s="1727"/>
      <c r="CU56" s="1727"/>
      <c r="CV56" s="1727"/>
      <c r="CW56" s="1727"/>
      <c r="CX56" s="1727"/>
      <c r="CY56" s="1727"/>
      <c r="CZ56" s="1727"/>
      <c r="DA56" s="1727"/>
      <c r="DB56" s="1727"/>
      <c r="DC56" s="1727"/>
      <c r="DD56" s="1727"/>
      <c r="DE56" s="1727"/>
      <c r="DF56" s="1727"/>
      <c r="DG56" s="1727"/>
      <c r="DH56" s="1727"/>
      <c r="DI56" s="1727"/>
      <c r="DJ56" s="1727"/>
      <c r="DK56" s="1727"/>
      <c r="DL56" s="1727"/>
      <c r="DM56" s="1727"/>
      <c r="DN56" s="1727"/>
      <c r="DO56" s="1727"/>
      <c r="DP56" s="1727"/>
      <c r="DQ56" s="1727"/>
      <c r="DR56" s="1727"/>
      <c r="DS56" s="1727"/>
      <c r="DT56" s="1727"/>
      <c r="DU56" s="1727"/>
      <c r="DV56" s="1727"/>
      <c r="DW56" s="1727"/>
      <c r="DX56" s="1727"/>
      <c r="DY56" s="1727"/>
      <c r="DZ56" s="1727"/>
      <c r="EA56" s="1727"/>
      <c r="EB56" s="1727"/>
      <c r="EC56" s="1727"/>
      <c r="ED56" s="1727"/>
      <c r="EE56" s="1727"/>
      <c r="EF56" s="1727"/>
      <c r="EG56" s="1727"/>
      <c r="EH56" s="1727"/>
      <c r="EI56" s="1727"/>
      <c r="EJ56" s="1727"/>
      <c r="EK56" s="1727"/>
      <c r="EL56" s="1727"/>
      <c r="EM56" s="1727"/>
      <c r="EN56" s="1727"/>
      <c r="EO56" s="1727"/>
      <c r="EP56" s="1727"/>
      <c r="EQ56" s="1727"/>
      <c r="ER56" s="1727"/>
      <c r="ES56" s="1727"/>
      <c r="ET56" s="1727"/>
      <c r="EU56" s="1727"/>
      <c r="EV56" s="1727"/>
      <c r="EW56" s="1727"/>
      <c r="EX56" s="1727"/>
      <c r="EY56" s="1727"/>
      <c r="EZ56" s="1727"/>
      <c r="FA56" s="1727"/>
      <c r="FB56" s="1727"/>
      <c r="FC56" s="1727"/>
      <c r="FD56" s="1727"/>
      <c r="FE56" s="1727"/>
      <c r="FF56" s="1727"/>
      <c r="FG56" s="1727"/>
      <c r="FH56" s="1727"/>
      <c r="FI56" s="1727"/>
      <c r="FJ56" s="1727"/>
      <c r="FK56" s="1727"/>
      <c r="FL56" s="1727"/>
      <c r="FM56" s="1727"/>
      <c r="FN56" s="1727"/>
      <c r="FO56" s="1727"/>
      <c r="FP56" s="1727"/>
      <c r="FQ56" s="1727"/>
      <c r="FR56" s="1727"/>
      <c r="FS56" s="1727"/>
      <c r="FT56" s="1727"/>
      <c r="FU56" s="1727"/>
      <c r="FV56" s="1727"/>
      <c r="FW56" s="1727"/>
      <c r="FX56" s="1727"/>
      <c r="FY56" s="1727"/>
      <c r="FZ56" s="1727"/>
      <c r="GA56" s="1727"/>
      <c r="GB56" s="1727"/>
      <c r="GC56" s="1727"/>
      <c r="GD56" s="1727"/>
      <c r="GE56" s="1727"/>
      <c r="GF56" s="1727"/>
      <c r="GG56" s="1727"/>
      <c r="GH56" s="1727"/>
      <c r="GI56" s="1727"/>
      <c r="GJ56" s="1727"/>
      <c r="GK56" s="1727"/>
      <c r="GL56" s="1727"/>
      <c r="GM56" s="1727"/>
      <c r="GN56" s="1727"/>
      <c r="GO56" s="1727"/>
      <c r="GP56" s="1727"/>
      <c r="GQ56" s="1727"/>
      <c r="GR56" s="1727"/>
      <c r="GS56" s="1727"/>
      <c r="GT56" s="1727"/>
      <c r="GU56" s="1727"/>
      <c r="GV56" s="1727"/>
      <c r="GW56" s="1727"/>
      <c r="GX56" s="1727"/>
      <c r="GY56" s="1727"/>
      <c r="GZ56" s="1727"/>
      <c r="HA56" s="1727"/>
      <c r="HB56" s="1727"/>
      <c r="HC56" s="1727"/>
      <c r="HD56" s="1727"/>
      <c r="HE56" s="1727"/>
      <c r="HF56" s="1727"/>
      <c r="HG56" s="1727"/>
      <c r="HH56" s="1727"/>
      <c r="HI56" s="1727"/>
      <c r="HJ56" s="1727"/>
      <c r="HK56" s="1727"/>
      <c r="HL56" s="1727"/>
      <c r="HM56" s="1727"/>
      <c r="HN56" s="1727"/>
      <c r="HO56" s="1727"/>
      <c r="HP56" s="1727"/>
      <c r="HQ56" s="1727"/>
      <c r="HR56" s="1727"/>
      <c r="HS56" s="1727"/>
      <c r="HT56" s="1727"/>
      <c r="HU56" s="1727"/>
      <c r="HV56" s="1727"/>
      <c r="HW56" s="1727"/>
      <c r="HX56" s="1727"/>
      <c r="HY56" s="1727"/>
      <c r="HZ56" s="1727"/>
      <c r="IA56" s="1727"/>
      <c r="IB56" s="1727"/>
      <c r="IC56" s="1727"/>
      <c r="ID56" s="1727"/>
      <c r="IE56" s="1727"/>
      <c r="IF56" s="1727"/>
      <c r="IG56" s="1727"/>
      <c r="IH56" s="1727"/>
      <c r="II56" s="1727"/>
      <c r="IJ56" s="1727"/>
      <c r="IK56" s="1727"/>
      <c r="IL56" s="1727"/>
      <c r="IM56" s="1727"/>
      <c r="IN56" s="1727"/>
      <c r="IO56" s="1727"/>
      <c r="IP56" s="1727"/>
      <c r="IQ56" s="1727"/>
      <c r="IR56" s="1727"/>
      <c r="IS56" s="1727"/>
      <c r="IT56" s="1727"/>
      <c r="IU56" s="1727"/>
      <c r="IV56" s="1727"/>
      <c r="IW56" s="1727"/>
      <c r="IX56" s="1727"/>
      <c r="IY56" s="1727"/>
      <c r="IZ56" s="1727"/>
      <c r="JA56" s="1727"/>
      <c r="JB56" s="1727"/>
      <c r="JC56" s="1727"/>
      <c r="JD56" s="1727"/>
      <c r="JE56" s="1727"/>
      <c r="JF56" s="1727"/>
      <c r="JG56" s="1727"/>
      <c r="JH56" s="1727"/>
      <c r="JI56" s="1727"/>
      <c r="JJ56" s="1727"/>
      <c r="JK56" s="1727"/>
      <c r="JL56" s="1727"/>
      <c r="JM56" s="1727"/>
      <c r="JN56" s="1727"/>
      <c r="JO56" s="1727"/>
      <c r="JP56" s="1727"/>
      <c r="JQ56" s="1727"/>
      <c r="JR56" s="1727"/>
      <c r="JS56" s="1727"/>
      <c r="JT56" s="1727"/>
      <c r="JU56" s="1727"/>
      <c r="JV56" s="1727"/>
      <c r="JW56" s="1727"/>
      <c r="JX56" s="1727"/>
      <c r="JY56" s="1727"/>
      <c r="JZ56" s="1727"/>
      <c r="KA56" s="1727"/>
      <c r="KB56" s="1727"/>
      <c r="KC56" s="1727"/>
      <c r="KD56" s="1727"/>
      <c r="KE56" s="1727"/>
      <c r="KF56" s="1727"/>
      <c r="KG56" s="1727"/>
      <c r="KH56" s="1727"/>
      <c r="KI56" s="1727"/>
      <c r="KJ56" s="1727"/>
      <c r="KK56" s="1727"/>
      <c r="KL56" s="1727"/>
      <c r="KM56" s="1727"/>
      <c r="KN56" s="1727"/>
      <c r="KO56" s="1727"/>
      <c r="KP56" s="1727"/>
      <c r="KQ56" s="1727"/>
      <c r="KR56" s="1727"/>
      <c r="KS56" s="1727"/>
      <c r="KT56" s="1727"/>
      <c r="KU56" s="1727"/>
      <c r="KV56" s="1727"/>
      <c r="KW56" s="1727"/>
      <c r="KX56" s="1727"/>
      <c r="KY56" s="1727"/>
      <c r="KZ56" s="1727"/>
      <c r="LA56" s="1727"/>
      <c r="LB56" s="1727"/>
      <c r="LC56" s="1727"/>
      <c r="LD56" s="1727"/>
      <c r="LE56" s="1727"/>
      <c r="LF56" s="1727"/>
      <c r="LG56" s="1727"/>
      <c r="LH56" s="1727"/>
      <c r="LI56" s="1727"/>
      <c r="LJ56" s="1727"/>
      <c r="LK56" s="1727"/>
      <c r="LL56" s="1727"/>
      <c r="LM56" s="1727"/>
      <c r="LN56" s="1727"/>
      <c r="LO56" s="1727"/>
      <c r="LP56" s="1727"/>
      <c r="LQ56" s="1727"/>
      <c r="LR56" s="1727"/>
      <c r="LS56" s="1727"/>
      <c r="LT56" s="1727"/>
      <c r="LU56" s="1727"/>
      <c r="LV56" s="1727"/>
      <c r="LW56" s="1727"/>
      <c r="LX56" s="1727"/>
      <c r="LY56" s="1727"/>
      <c r="LZ56" s="1727"/>
      <c r="MA56" s="1727"/>
      <c r="MB56" s="1727"/>
      <c r="MC56" s="1727"/>
      <c r="MD56" s="1727"/>
      <c r="ME56" s="1727"/>
      <c r="MF56" s="1727"/>
      <c r="MG56" s="1727"/>
      <c r="MH56" s="1727"/>
      <c r="MI56" s="1727"/>
      <c r="MJ56" s="1727"/>
      <c r="MK56" s="1727"/>
      <c r="ML56" s="1727"/>
      <c r="MM56" s="1727"/>
      <c r="MN56" s="1727"/>
      <c r="MO56" s="1727"/>
      <c r="MP56" s="1727"/>
      <c r="MQ56" s="1727"/>
      <c r="MR56" s="1727"/>
      <c r="MS56" s="1727"/>
      <c r="MT56" s="1727"/>
      <c r="MU56" s="1727"/>
      <c r="MV56" s="1727"/>
      <c r="MW56" s="1727"/>
      <c r="MX56" s="1727"/>
      <c r="MY56" s="1727"/>
      <c r="MZ56" s="1727"/>
      <c r="NA56" s="1727"/>
      <c r="NB56" s="1727"/>
      <c r="NC56" s="1727"/>
      <c r="ND56" s="1727"/>
      <c r="NE56" s="1727"/>
      <c r="NF56" s="1727"/>
      <c r="NG56" s="1727"/>
      <c r="NH56" s="1727"/>
      <c r="NI56" s="1727"/>
      <c r="NJ56" s="1727"/>
      <c r="NK56" s="1727"/>
      <c r="NL56" s="1727"/>
      <c r="NM56" s="1727"/>
      <c r="NN56" s="1727"/>
      <c r="NO56" s="1727"/>
      <c r="NP56" s="1727"/>
      <c r="NQ56" s="1727"/>
      <c r="NR56" s="1727"/>
      <c r="NS56" s="1727"/>
      <c r="NT56" s="1727"/>
      <c r="NU56" s="1727"/>
      <c r="NV56" s="1727"/>
      <c r="NW56" s="1727"/>
      <c r="NX56" s="1727"/>
      <c r="NY56" s="1727"/>
      <c r="NZ56" s="1727"/>
      <c r="OA56" s="1727"/>
      <c r="OB56" s="1727"/>
      <c r="OC56" s="1727"/>
      <c r="OD56" s="1727"/>
      <c r="OE56" s="1727"/>
      <c r="OF56" s="1727"/>
      <c r="OG56" s="1727"/>
      <c r="OH56" s="1727"/>
      <c r="OI56" s="1727"/>
      <c r="OJ56" s="1727"/>
      <c r="OK56" s="1727"/>
      <c r="OL56" s="1727"/>
      <c r="OM56" s="1727"/>
      <c r="ON56" s="1727"/>
      <c r="OO56" s="1727"/>
      <c r="OP56" s="1727"/>
      <c r="OQ56" s="1727"/>
      <c r="OR56" s="1727"/>
      <c r="OS56" s="1727"/>
      <c r="OT56" s="1727"/>
      <c r="OU56" s="1727"/>
      <c r="OV56" s="1727"/>
      <c r="OW56" s="1727"/>
      <c r="OX56" s="1727"/>
      <c r="OY56" s="1727"/>
      <c r="OZ56" s="1727"/>
      <c r="PA56" s="1727"/>
      <c r="PB56" s="1727"/>
      <c r="PC56" s="1727"/>
      <c r="PD56" s="1727"/>
      <c r="PE56" s="1727"/>
      <c r="PF56" s="1727"/>
      <c r="PG56" s="1727"/>
      <c r="PH56" s="1727"/>
      <c r="PI56" s="1727"/>
      <c r="PJ56" s="1727"/>
      <c r="PK56" s="1727"/>
      <c r="PL56" s="1727"/>
      <c r="PM56" s="1727"/>
      <c r="PN56" s="1727"/>
      <c r="PO56" s="1727"/>
      <c r="PP56" s="1727"/>
      <c r="PQ56" s="1727"/>
      <c r="PR56" s="1727"/>
      <c r="PS56" s="1727"/>
      <c r="PT56" s="1727"/>
      <c r="PU56" s="1727"/>
      <c r="PV56" s="1727"/>
      <c r="PW56" s="1727"/>
      <c r="PX56" s="1727"/>
      <c r="PY56" s="1727"/>
      <c r="PZ56" s="1727"/>
      <c r="QA56" s="1727"/>
      <c r="QB56" s="1727"/>
      <c r="QC56" s="1727"/>
      <c r="QD56" s="1727"/>
      <c r="QE56" s="1727"/>
      <c r="QF56" s="1727"/>
      <c r="QG56" s="1727"/>
      <c r="QH56" s="1727"/>
      <c r="QI56" s="1727"/>
      <c r="QJ56" s="1727"/>
      <c r="QK56" s="1727"/>
      <c r="QL56" s="1727"/>
      <c r="QM56" s="1727"/>
      <c r="QN56" s="1727"/>
      <c r="QO56" s="1727"/>
      <c r="QP56" s="1727"/>
      <c r="QQ56" s="1727"/>
      <c r="QR56" s="1727"/>
      <c r="QS56" s="1727"/>
      <c r="QT56" s="1727"/>
      <c r="QU56" s="1727"/>
      <c r="QV56" s="1727"/>
      <c r="QW56" s="1727"/>
      <c r="QX56" s="1727"/>
      <c r="QY56" s="1727"/>
      <c r="QZ56" s="1727"/>
      <c r="RA56" s="1727"/>
      <c r="RB56" s="1727"/>
      <c r="RC56" s="1727"/>
      <c r="RD56" s="1727"/>
      <c r="RE56" s="1727"/>
      <c r="RF56" s="1727"/>
      <c r="RG56" s="1727"/>
      <c r="RH56" s="1727"/>
      <c r="RI56" s="1727"/>
      <c r="RJ56" s="1727"/>
      <c r="RK56" s="1727"/>
      <c r="RL56" s="1727"/>
      <c r="RM56" s="1727"/>
      <c r="RN56" s="1727"/>
      <c r="RO56" s="1727"/>
      <c r="RP56" s="1727"/>
      <c r="RQ56" s="1727"/>
      <c r="RR56" s="1727"/>
      <c r="RS56" s="1727"/>
      <c r="RT56" s="1727"/>
      <c r="RU56" s="1727"/>
      <c r="RV56" s="1727"/>
      <c r="RW56" s="1727"/>
      <c r="RX56" s="1727"/>
      <c r="RY56" s="1727"/>
      <c r="RZ56" s="1727"/>
      <c r="SA56" s="1727"/>
      <c r="SB56" s="1727"/>
      <c r="SC56" s="1727"/>
      <c r="SD56" s="1727"/>
      <c r="SE56" s="1727"/>
      <c r="SF56" s="1727"/>
      <c r="SG56" s="1727"/>
      <c r="SH56" s="1727"/>
      <c r="SI56" s="1727"/>
      <c r="SJ56" s="1727"/>
      <c r="SK56" s="1727"/>
      <c r="SL56" s="1727"/>
      <c r="SM56" s="1727"/>
      <c r="SN56" s="1727"/>
      <c r="SO56" s="1727"/>
      <c r="SP56" s="1727"/>
      <c r="SQ56" s="1727"/>
      <c r="SR56" s="1727"/>
      <c r="SS56" s="1727"/>
      <c r="ST56" s="1727"/>
      <c r="SU56" s="1727"/>
      <c r="SV56" s="1727"/>
      <c r="SW56" s="1727"/>
      <c r="SX56" s="1727"/>
      <c r="SY56" s="1727"/>
      <c r="SZ56" s="1727"/>
      <c r="TA56" s="1727"/>
      <c r="TB56" s="1727"/>
      <c r="TC56" s="1727"/>
      <c r="TD56" s="1727"/>
      <c r="TE56" s="1727"/>
      <c r="TF56" s="1727"/>
      <c r="TG56" s="1727"/>
      <c r="TH56" s="1727"/>
      <c r="TI56" s="1727"/>
      <c r="TJ56" s="1727"/>
      <c r="TK56" s="1727"/>
      <c r="TL56" s="1727"/>
      <c r="TM56" s="1727"/>
      <c r="TN56" s="1727"/>
      <c r="TO56" s="1727"/>
      <c r="TP56" s="1727"/>
      <c r="TQ56" s="1727"/>
      <c r="TR56" s="1727"/>
      <c r="TS56" s="1727"/>
      <c r="TT56" s="1727"/>
      <c r="TU56" s="1727"/>
      <c r="TV56" s="1727"/>
      <c r="TW56" s="1727"/>
      <c r="TX56" s="1727"/>
      <c r="TY56" s="1727"/>
      <c r="TZ56" s="1727"/>
      <c r="UA56" s="1727"/>
      <c r="UB56" s="1727"/>
      <c r="UC56" s="1727"/>
      <c r="UD56" s="1727"/>
      <c r="UE56" s="1727"/>
      <c r="UF56" s="1727"/>
      <c r="UG56" s="1727"/>
      <c r="UH56" s="1727"/>
      <c r="UI56" s="1727"/>
      <c r="UJ56" s="1727"/>
      <c r="UK56" s="1727"/>
      <c r="UL56" s="1727"/>
      <c r="UM56" s="1727"/>
      <c r="UN56" s="1727"/>
      <c r="UO56" s="1727"/>
      <c r="UP56" s="1727"/>
      <c r="UQ56" s="1727"/>
      <c r="UR56" s="1727"/>
      <c r="US56" s="1727"/>
      <c r="UT56" s="1727"/>
      <c r="UU56" s="1727"/>
      <c r="UV56" s="1727"/>
      <c r="UW56" s="1727"/>
      <c r="UX56" s="1727"/>
      <c r="UY56" s="1727"/>
      <c r="UZ56" s="1727"/>
      <c r="VA56" s="1727"/>
      <c r="VB56" s="1727"/>
      <c r="VC56" s="1727"/>
      <c r="VD56" s="1727"/>
      <c r="VE56" s="1727"/>
      <c r="VF56" s="1727"/>
      <c r="VG56" s="1727"/>
      <c r="VH56" s="1727"/>
      <c r="VI56" s="1727"/>
      <c r="VJ56" s="1727"/>
      <c r="VK56" s="1727"/>
      <c r="VL56" s="1727"/>
      <c r="VM56" s="1727"/>
      <c r="VN56" s="1727"/>
      <c r="VO56" s="1727"/>
      <c r="VP56" s="1727"/>
      <c r="VQ56" s="1727"/>
      <c r="VR56" s="1727"/>
      <c r="VS56" s="1727"/>
      <c r="VT56" s="1727"/>
      <c r="VU56" s="1727"/>
      <c r="VV56" s="1727"/>
      <c r="VW56" s="1727"/>
      <c r="VX56" s="1727"/>
      <c r="VY56" s="1727"/>
      <c r="VZ56" s="1727"/>
      <c r="WA56" s="1727"/>
      <c r="WB56" s="1727"/>
      <c r="WC56" s="1727"/>
      <c r="WD56" s="1727"/>
      <c r="WE56" s="1727"/>
      <c r="WF56" s="1727"/>
      <c r="WG56" s="1727"/>
      <c r="WH56" s="1727"/>
      <c r="WI56" s="1727"/>
      <c r="WJ56" s="1727"/>
      <c r="WK56" s="1727"/>
      <c r="WL56" s="1727"/>
      <c r="WM56" s="1727"/>
      <c r="WN56" s="1727"/>
      <c r="WO56" s="1727"/>
      <c r="WP56" s="1727"/>
      <c r="WQ56" s="1727"/>
      <c r="WR56" s="1727"/>
      <c r="WS56" s="1727"/>
      <c r="WT56" s="1727"/>
      <c r="WU56" s="1727"/>
      <c r="WV56" s="1727"/>
      <c r="WW56" s="1727"/>
      <c r="WX56" s="1727"/>
      <c r="WY56" s="1727"/>
      <c r="WZ56" s="1727"/>
      <c r="XA56" s="1727"/>
      <c r="XB56" s="1727"/>
      <c r="XC56" s="1727"/>
      <c r="XD56" s="1727"/>
      <c r="XE56" s="1727"/>
      <c r="XF56" s="1727"/>
      <c r="XG56" s="1727"/>
      <c r="XH56" s="1727"/>
      <c r="XI56" s="1727"/>
      <c r="XJ56" s="1727"/>
      <c r="XK56" s="1727"/>
      <c r="XL56" s="1727"/>
      <c r="XM56" s="1727"/>
      <c r="XN56" s="1727"/>
      <c r="XO56" s="1727"/>
      <c r="XP56" s="1727"/>
      <c r="XQ56" s="1727"/>
      <c r="XR56" s="1727"/>
      <c r="XS56" s="1727"/>
      <c r="XT56" s="1727"/>
      <c r="XU56" s="1727"/>
      <c r="XV56" s="1727"/>
      <c r="XW56" s="1727"/>
      <c r="XX56" s="1727"/>
      <c r="XY56" s="1727"/>
      <c r="XZ56" s="1727"/>
      <c r="YA56" s="1727"/>
      <c r="YB56" s="1727"/>
      <c r="YC56" s="1727"/>
      <c r="YD56" s="1727"/>
      <c r="YE56" s="1727"/>
      <c r="YF56" s="1727"/>
      <c r="YG56" s="1727"/>
      <c r="YH56" s="1727"/>
      <c r="YI56" s="1727"/>
      <c r="YJ56" s="1727"/>
      <c r="YK56" s="1727"/>
      <c r="YL56" s="1727"/>
      <c r="YM56" s="1727"/>
      <c r="YN56" s="1727"/>
      <c r="YO56" s="1727"/>
      <c r="YP56" s="1727"/>
      <c r="YQ56" s="1727"/>
      <c r="YR56" s="1727"/>
      <c r="YS56" s="1727"/>
      <c r="YT56" s="1727"/>
      <c r="YU56" s="1727"/>
      <c r="YV56" s="1727"/>
      <c r="YW56" s="1727"/>
      <c r="YX56" s="1727"/>
      <c r="YY56" s="1727"/>
      <c r="YZ56" s="1727"/>
      <c r="ZA56" s="1727"/>
      <c r="ZB56" s="1727"/>
      <c r="ZC56" s="1727"/>
      <c r="ZD56" s="1727"/>
      <c r="ZE56" s="1727"/>
      <c r="ZF56" s="1727"/>
      <c r="ZG56" s="1727"/>
      <c r="ZH56" s="1727"/>
      <c r="ZI56" s="1727"/>
      <c r="ZJ56" s="1727"/>
      <c r="ZK56" s="1727"/>
      <c r="ZL56" s="1727"/>
      <c r="ZM56" s="1727"/>
      <c r="ZN56" s="1727"/>
      <c r="ZO56" s="1727"/>
      <c r="ZP56" s="1727"/>
      <c r="ZQ56" s="1727"/>
      <c r="ZR56" s="1727"/>
      <c r="ZS56" s="1727"/>
      <c r="ZT56" s="1727"/>
      <c r="ZU56" s="1727"/>
      <c r="ZV56" s="1727"/>
      <c r="ZW56" s="1727"/>
      <c r="ZX56" s="1727"/>
      <c r="ZY56" s="1727"/>
      <c r="ZZ56" s="1727"/>
      <c r="AAA56" s="1727"/>
      <c r="AAB56" s="1727"/>
      <c r="AAC56" s="1727"/>
      <c r="AAD56" s="1727"/>
      <c r="AAE56" s="1727"/>
      <c r="AAF56" s="1727"/>
      <c r="AAG56" s="1727"/>
      <c r="AAH56" s="1727"/>
      <c r="AAI56" s="1727"/>
      <c r="AAJ56" s="1727"/>
      <c r="AAK56" s="1727"/>
      <c r="AAL56" s="1727"/>
      <c r="AAM56" s="1727"/>
      <c r="AAN56" s="1727"/>
      <c r="AAO56" s="1727"/>
      <c r="AAP56" s="1727"/>
      <c r="AAQ56" s="1727"/>
      <c r="AAR56" s="1727"/>
      <c r="AAS56" s="1727"/>
      <c r="AAT56" s="1727"/>
      <c r="AAU56" s="1727"/>
      <c r="AAV56" s="1727"/>
      <c r="AAW56" s="1727"/>
      <c r="AAX56" s="1727"/>
      <c r="AAY56" s="1727"/>
      <c r="AAZ56" s="1727"/>
      <c r="ABA56" s="1727"/>
      <c r="ABB56" s="1727"/>
      <c r="ABC56" s="1727"/>
      <c r="ABD56" s="1727"/>
      <c r="ABE56" s="1727"/>
      <c r="ABF56" s="1727"/>
      <c r="ABG56" s="1727"/>
      <c r="ABH56" s="1727"/>
      <c r="ABI56" s="1727"/>
      <c r="ABJ56" s="1727"/>
      <c r="ABK56" s="1727"/>
      <c r="ABL56" s="1727"/>
      <c r="ABM56" s="1727"/>
      <c r="ABN56" s="1727"/>
      <c r="ABO56" s="1727"/>
      <c r="ABP56" s="1727"/>
      <c r="ABQ56" s="1727"/>
      <c r="ABR56" s="1727"/>
      <c r="ABS56" s="1727"/>
      <c r="ABT56" s="1727"/>
      <c r="ABU56" s="1727"/>
      <c r="ABV56" s="1727"/>
      <c r="ABW56" s="1727"/>
      <c r="ABX56" s="1727"/>
      <c r="ABY56" s="1727"/>
      <c r="ABZ56" s="1727"/>
      <c r="ACA56" s="1727"/>
      <c r="ACB56" s="1727"/>
      <c r="ACC56" s="1727"/>
      <c r="ACD56" s="1727"/>
      <c r="ACE56" s="1727"/>
      <c r="ACF56" s="1727"/>
      <c r="ACG56" s="1727"/>
      <c r="ACH56" s="1727"/>
      <c r="ACI56" s="1727"/>
      <c r="ACJ56" s="1727"/>
      <c r="ACK56" s="1727"/>
      <c r="ACL56" s="1727"/>
      <c r="ACM56" s="1727"/>
      <c r="ACN56" s="1727"/>
      <c r="ACO56" s="1727"/>
      <c r="ACP56" s="1727"/>
      <c r="ACQ56" s="1727"/>
      <c r="ACR56" s="1727"/>
      <c r="ACS56" s="1727"/>
      <c r="ACT56" s="1727"/>
      <c r="ACU56" s="1727"/>
      <c r="ACV56" s="1727"/>
      <c r="ACW56" s="1727"/>
      <c r="ACX56" s="1727"/>
      <c r="ACY56" s="1727"/>
      <c r="ACZ56" s="1727"/>
      <c r="ADA56" s="1727"/>
      <c r="ADB56" s="1727"/>
      <c r="ADC56" s="1727"/>
      <c r="ADD56" s="1727"/>
      <c r="ADE56" s="1727"/>
      <c r="ADF56" s="1727"/>
      <c r="ADG56" s="1727"/>
      <c r="ADH56" s="1727"/>
      <c r="ADI56" s="1727"/>
      <c r="ADJ56" s="1727"/>
      <c r="ADK56" s="1727"/>
      <c r="ADL56" s="1727"/>
      <c r="ADM56" s="1727"/>
      <c r="ADN56" s="1727"/>
      <c r="ADO56" s="1727"/>
      <c r="ADP56" s="1727"/>
      <c r="ADQ56" s="1727"/>
      <c r="ADR56" s="1727"/>
      <c r="ADS56" s="1727"/>
      <c r="ADT56" s="1727"/>
      <c r="ADU56" s="1727"/>
      <c r="ADV56" s="1727"/>
      <c r="ADW56" s="1727"/>
      <c r="ADX56" s="1727"/>
      <c r="ADY56" s="1727"/>
      <c r="ADZ56" s="1727"/>
      <c r="AEA56" s="1727"/>
      <c r="AEB56" s="1727"/>
      <c r="AEC56" s="1727"/>
      <c r="AED56" s="1727"/>
      <c r="AEE56" s="1727"/>
      <c r="AEF56" s="1727"/>
      <c r="AEG56" s="1727"/>
      <c r="AEH56" s="1727"/>
      <c r="AEI56" s="1727"/>
      <c r="AEJ56" s="1727"/>
      <c r="AEK56" s="1727"/>
      <c r="AEL56" s="1727"/>
      <c r="AEM56" s="1727"/>
      <c r="AEN56" s="1727"/>
      <c r="AEO56" s="1727"/>
      <c r="AEP56" s="1727"/>
      <c r="AEQ56" s="1727"/>
      <c r="AER56" s="1727"/>
      <c r="AES56" s="1727"/>
      <c r="AET56" s="1727"/>
      <c r="AEU56" s="1727"/>
      <c r="AEV56" s="1727"/>
      <c r="AEW56" s="1727"/>
      <c r="AEX56" s="1727"/>
      <c r="AEY56" s="1727"/>
      <c r="AEZ56" s="1727"/>
      <c r="AFA56" s="1727"/>
      <c r="AFB56" s="1727"/>
      <c r="AFC56" s="1727"/>
      <c r="AFD56" s="1727"/>
      <c r="AFE56" s="1727"/>
      <c r="AFF56" s="1727"/>
      <c r="AFG56" s="1727"/>
      <c r="AFH56" s="1727"/>
      <c r="AFI56" s="1727"/>
      <c r="AFJ56" s="1727"/>
      <c r="AFK56" s="1727"/>
      <c r="AFL56" s="1727"/>
      <c r="AFM56" s="1727"/>
      <c r="AFN56" s="1727"/>
      <c r="AFO56" s="1727"/>
      <c r="AFP56" s="1727"/>
      <c r="AFQ56" s="1727"/>
      <c r="AFR56" s="1727"/>
      <c r="AFS56" s="1727"/>
      <c r="AFT56" s="1727"/>
      <c r="AFU56" s="1727"/>
      <c r="AFV56" s="1727"/>
      <c r="AFW56" s="1727"/>
      <c r="AFX56" s="1727"/>
      <c r="AFY56" s="1727"/>
      <c r="AFZ56" s="1727"/>
      <c r="AGA56" s="1727"/>
      <c r="AGB56" s="1727"/>
      <c r="AGC56" s="1727"/>
      <c r="AGD56" s="1727"/>
      <c r="AGE56" s="1727"/>
      <c r="AGF56" s="1727"/>
      <c r="AGG56" s="1727"/>
      <c r="AGH56" s="1727"/>
      <c r="AGI56" s="1727"/>
      <c r="AGJ56" s="1727"/>
      <c r="AGK56" s="1727"/>
      <c r="AGL56" s="1727"/>
      <c r="AGM56" s="1727"/>
      <c r="AGN56" s="1727"/>
      <c r="AGO56" s="1727"/>
      <c r="AGP56" s="1727"/>
      <c r="AGQ56" s="1727"/>
      <c r="AGR56" s="1727"/>
      <c r="AGS56" s="1727"/>
      <c r="AGT56" s="1727"/>
      <c r="AGU56" s="1727"/>
      <c r="AGV56" s="1727"/>
      <c r="AGW56" s="1727"/>
      <c r="AGX56" s="1727"/>
      <c r="AGY56" s="1727"/>
      <c r="AGZ56" s="1727"/>
      <c r="AHA56" s="1727"/>
      <c r="AHB56" s="1727"/>
      <c r="AHC56" s="1727"/>
      <c r="AHD56" s="1727"/>
      <c r="AHE56" s="1727"/>
      <c r="AHF56" s="1727"/>
      <c r="AHG56" s="1727"/>
      <c r="AHH56" s="1727"/>
      <c r="AHI56" s="1727"/>
      <c r="AHJ56" s="1727"/>
      <c r="AHK56" s="1727"/>
      <c r="AHL56" s="1727"/>
      <c r="AHM56" s="1727"/>
      <c r="AHN56" s="1727"/>
      <c r="AHO56" s="1727"/>
      <c r="AHP56" s="1727"/>
      <c r="AHQ56" s="1727"/>
      <c r="AHR56" s="1727"/>
      <c r="AHS56" s="1727"/>
      <c r="AHT56" s="1727"/>
      <c r="AHU56" s="1727"/>
      <c r="AHV56" s="1727"/>
      <c r="AHW56" s="1727"/>
      <c r="AHX56" s="1727"/>
      <c r="AHY56" s="1727"/>
      <c r="AHZ56" s="1727"/>
      <c r="AIA56" s="1727"/>
      <c r="AIB56" s="1727"/>
      <c r="AIC56" s="1727"/>
      <c r="AID56" s="1727"/>
      <c r="AIE56" s="1727"/>
      <c r="AIF56" s="1727"/>
      <c r="AIG56" s="1727"/>
      <c r="AIH56" s="1727"/>
      <c r="AII56" s="1727"/>
      <c r="AIJ56" s="1727"/>
      <c r="AIK56" s="1727"/>
      <c r="AIL56" s="1727"/>
      <c r="AIM56" s="1727"/>
      <c r="AIN56" s="1727"/>
      <c r="AIO56" s="1727"/>
      <c r="AIP56" s="1727"/>
      <c r="AIQ56" s="1727"/>
      <c r="AIR56" s="1727"/>
      <c r="AIS56" s="1727"/>
      <c r="AIT56" s="1727"/>
      <c r="AIU56" s="1727"/>
      <c r="AIV56" s="1727"/>
      <c r="AIW56" s="1727"/>
      <c r="AIX56" s="1727"/>
      <c r="AIY56" s="1727"/>
      <c r="AIZ56" s="1727"/>
      <c r="AJA56" s="1727"/>
      <c r="AJB56" s="1727"/>
      <c r="AJC56" s="1727"/>
      <c r="AJD56" s="1727"/>
      <c r="AJE56" s="1727"/>
      <c r="AJF56" s="1727"/>
      <c r="AJG56" s="1727"/>
      <c r="AJH56" s="1727"/>
      <c r="AJI56" s="1727"/>
      <c r="AJJ56" s="1727"/>
      <c r="AJK56" s="1727"/>
      <c r="AJL56" s="1727"/>
      <c r="AJM56" s="1727"/>
      <c r="AJN56" s="1727"/>
      <c r="AJO56" s="1727"/>
      <c r="AJP56" s="1727"/>
      <c r="AJQ56" s="1727"/>
      <c r="AJR56" s="1727"/>
      <c r="AJS56" s="1727"/>
      <c r="AJT56" s="1727"/>
      <c r="AJU56" s="1727"/>
      <c r="AJV56" s="1727"/>
      <c r="AJW56" s="1727"/>
      <c r="AJX56" s="1727"/>
      <c r="AJY56" s="1727"/>
      <c r="AJZ56" s="1727"/>
      <c r="AKA56" s="1727"/>
      <c r="AKB56" s="1727"/>
      <c r="AKC56" s="1727"/>
      <c r="AKD56" s="1727"/>
      <c r="AKE56" s="1727"/>
      <c r="AKF56" s="1727"/>
      <c r="AKG56" s="1727"/>
      <c r="AKH56" s="1727"/>
      <c r="AKI56" s="1727"/>
      <c r="AKJ56" s="1727"/>
      <c r="AKK56" s="1727"/>
      <c r="AKL56" s="1727"/>
      <c r="AKM56" s="1727"/>
      <c r="AKN56" s="1727"/>
      <c r="AKO56" s="1727"/>
      <c r="AKP56" s="1727"/>
      <c r="AKQ56" s="1727"/>
      <c r="AKR56" s="1727"/>
      <c r="AKS56" s="1727"/>
      <c r="AKT56" s="1727"/>
      <c r="AKU56" s="1727"/>
      <c r="AKV56" s="1727"/>
      <c r="AKW56" s="1727"/>
      <c r="AKX56" s="1727"/>
      <c r="AKY56" s="1727"/>
      <c r="AKZ56" s="1727"/>
      <c r="ALA56" s="1727"/>
      <c r="ALB56" s="1727"/>
      <c r="ALC56" s="1727"/>
      <c r="ALD56" s="1727"/>
      <c r="ALE56" s="1727"/>
      <c r="ALF56" s="1727"/>
      <c r="ALG56" s="1727"/>
      <c r="ALH56" s="1727"/>
      <c r="ALI56" s="1727"/>
      <c r="ALJ56" s="1727"/>
      <c r="ALK56" s="1727"/>
      <c r="ALL56" s="1727"/>
      <c r="ALM56" s="1727"/>
      <c r="ALN56" s="1727"/>
      <c r="ALO56" s="1727"/>
      <c r="ALP56" s="1727"/>
      <c r="ALQ56" s="1727"/>
      <c r="ALR56" s="1727"/>
      <c r="ALS56" s="1727"/>
      <c r="ALT56" s="1727"/>
      <c r="ALU56" s="1727"/>
      <c r="ALV56" s="1727"/>
      <c r="ALW56" s="1727"/>
      <c r="ALX56" s="1727"/>
      <c r="ALY56" s="1727"/>
      <c r="ALZ56" s="1727"/>
      <c r="AMA56" s="1727"/>
      <c r="AMB56" s="1727"/>
      <c r="AMC56" s="1727"/>
      <c r="AMD56" s="1727"/>
      <c r="AME56" s="1727"/>
      <c r="AMF56" s="1727"/>
      <c r="AMG56" s="1727"/>
      <c r="AMH56" s="1727"/>
      <c r="AMI56" s="1727"/>
      <c r="AMJ56" s="1727"/>
      <c r="AMK56" s="1727"/>
    </row>
    <row r="57" spans="1:1025" s="1409" customFormat="1">
      <c r="A57" s="1714"/>
      <c r="B57" s="1714"/>
      <c r="C57" s="1714"/>
      <c r="D57" s="1714"/>
      <c r="E57" s="1714"/>
      <c r="F57" s="1714"/>
      <c r="G57" s="1714"/>
      <c r="H57" s="1714"/>
      <c r="I57" s="1714"/>
      <c r="J57" s="1714"/>
      <c r="K57" s="1714"/>
      <c r="L57" s="1714"/>
      <c r="M57" s="1714"/>
      <c r="N57" s="1714"/>
      <c r="O57" s="1714"/>
      <c r="P57" s="1714"/>
      <c r="Q57" s="1714"/>
      <c r="R57" s="1740"/>
      <c r="S57" s="1714"/>
      <c r="T57" s="1714"/>
      <c r="U57" s="1714"/>
      <c r="V57" s="1714"/>
      <c r="W57" s="1714"/>
      <c r="X57" s="1714"/>
      <c r="Y57" s="1714"/>
      <c r="Z57" s="1769"/>
      <c r="AA57" s="1714"/>
      <c r="AB57" s="1714"/>
      <c r="AC57" s="1714"/>
      <c r="AD57" s="1714"/>
      <c r="AE57" s="1714"/>
      <c r="AF57" s="1714"/>
      <c r="AG57" s="1714"/>
      <c r="AH57" s="1714"/>
      <c r="AI57" s="1714"/>
      <c r="AJ57" s="1714"/>
      <c r="AK57" s="1714"/>
      <c r="AL57" s="1714"/>
      <c r="AM57" s="1714"/>
      <c r="AN57" s="1714"/>
      <c r="AO57" s="1734"/>
      <c r="AP57" s="1714"/>
      <c r="AQ57" s="1714"/>
      <c r="AR57" s="1714"/>
      <c r="AS57" s="1714"/>
      <c r="AT57" s="1714"/>
      <c r="AU57" s="1714"/>
      <c r="AV57" s="1714"/>
      <c r="AW57" s="1714"/>
      <c r="AX57" s="1714"/>
      <c r="AY57" s="1714"/>
      <c r="AZ57" s="1714"/>
      <c r="BA57" s="1714"/>
      <c r="BB57" s="1714"/>
      <c r="BC57" s="1714"/>
      <c r="BD57" s="1714"/>
      <c r="BE57" s="1714"/>
      <c r="BF57" s="1714"/>
      <c r="BG57" s="1714"/>
      <c r="BH57" s="1714"/>
      <c r="BI57" s="1714"/>
      <c r="BJ57" s="1714"/>
      <c r="BK57" s="1714"/>
      <c r="BL57" s="1714"/>
      <c r="BM57" s="1714"/>
      <c r="BN57" s="1714"/>
      <c r="BO57" s="1714"/>
      <c r="BP57" s="1714"/>
      <c r="BQ57" s="1714"/>
      <c r="BR57" s="1714"/>
      <c r="BS57" s="1714"/>
      <c r="BT57" s="1714"/>
      <c r="BU57" s="1714"/>
      <c r="BV57" s="1714"/>
      <c r="BW57" s="1714"/>
      <c r="BX57" s="1714"/>
      <c r="BY57" s="1714"/>
      <c r="BZ57" s="1714"/>
      <c r="CA57" s="1714"/>
      <c r="CB57" s="1714"/>
      <c r="CC57" s="1714"/>
      <c r="CD57" s="1714"/>
      <c r="CE57" s="1714"/>
      <c r="CF57" s="1714"/>
      <c r="CG57" s="1714"/>
      <c r="CH57" s="1714"/>
      <c r="CI57" s="1714"/>
      <c r="CJ57" s="1714"/>
      <c r="CK57" s="1714"/>
      <c r="CL57" s="1714"/>
      <c r="CM57" s="1714"/>
      <c r="CN57" s="1714"/>
      <c r="CO57" s="1714"/>
      <c r="CP57" s="1714"/>
      <c r="CQ57" s="1714"/>
      <c r="CR57" s="1714"/>
      <c r="CS57" s="1714"/>
      <c r="CT57" s="1714"/>
      <c r="CU57" s="1714"/>
      <c r="CV57" s="1714"/>
      <c r="CW57" s="1714"/>
      <c r="CX57" s="1714"/>
      <c r="CY57" s="1714"/>
      <c r="CZ57" s="1714"/>
      <c r="DA57" s="1714"/>
      <c r="DB57" s="1714"/>
      <c r="DC57" s="1714"/>
      <c r="DD57" s="1714"/>
      <c r="DE57" s="1714"/>
      <c r="DF57" s="1714"/>
      <c r="DG57" s="1714"/>
      <c r="DH57" s="1714"/>
      <c r="DI57" s="1714"/>
      <c r="DJ57" s="1714"/>
      <c r="DK57" s="1714"/>
      <c r="DL57" s="1714"/>
      <c r="DM57" s="1714"/>
      <c r="DN57" s="1714"/>
      <c r="DO57" s="1714"/>
      <c r="DP57" s="1714"/>
      <c r="DQ57" s="1714"/>
      <c r="DR57" s="1714"/>
      <c r="DS57" s="1714"/>
      <c r="DT57" s="1714"/>
      <c r="DU57" s="1714"/>
      <c r="DV57" s="1714"/>
      <c r="DW57" s="1714"/>
      <c r="DX57" s="1714"/>
      <c r="DY57" s="1714"/>
      <c r="DZ57" s="1714"/>
      <c r="EA57" s="1714"/>
      <c r="EB57" s="1714"/>
      <c r="EC57" s="1714"/>
      <c r="ED57" s="1714"/>
      <c r="EE57" s="1714"/>
      <c r="EF57" s="1714"/>
      <c r="EG57" s="1714"/>
      <c r="EH57" s="1714"/>
      <c r="EI57" s="1714"/>
      <c r="EJ57" s="1714"/>
      <c r="EK57" s="1714"/>
      <c r="EL57" s="1714"/>
      <c r="EM57" s="1714"/>
      <c r="EN57" s="1714"/>
      <c r="EO57" s="1714"/>
      <c r="EP57" s="1714"/>
      <c r="EQ57" s="1714"/>
      <c r="ER57" s="1714"/>
      <c r="ES57" s="1714"/>
      <c r="ET57" s="1714"/>
      <c r="EU57" s="1714"/>
      <c r="EV57" s="1714"/>
      <c r="EW57" s="1714"/>
      <c r="EX57" s="1714"/>
      <c r="EY57" s="1714"/>
      <c r="EZ57" s="1714"/>
      <c r="FA57" s="1714"/>
      <c r="FB57" s="1714"/>
      <c r="FC57" s="1714"/>
      <c r="FD57" s="1714"/>
      <c r="FE57" s="1714"/>
      <c r="FF57" s="1714"/>
      <c r="FG57" s="1714"/>
      <c r="FH57" s="1714"/>
      <c r="FI57" s="1714"/>
      <c r="FJ57" s="1714"/>
      <c r="FK57" s="1714"/>
      <c r="FL57" s="1714"/>
      <c r="FM57" s="1714"/>
      <c r="FN57" s="1714"/>
      <c r="FO57" s="1714"/>
      <c r="FP57" s="1714"/>
      <c r="FQ57" s="1714"/>
      <c r="FR57" s="1714"/>
      <c r="FS57" s="1714"/>
      <c r="FT57" s="1714"/>
      <c r="FU57" s="1714"/>
      <c r="FV57" s="1714"/>
      <c r="FW57" s="1714"/>
      <c r="FX57" s="1714"/>
      <c r="FY57" s="1714"/>
      <c r="FZ57" s="1714"/>
      <c r="GA57" s="1714"/>
      <c r="GB57" s="1714"/>
      <c r="GC57" s="1714"/>
      <c r="GD57" s="1714"/>
      <c r="GE57" s="1714"/>
      <c r="GF57" s="1714"/>
      <c r="GG57" s="1714"/>
      <c r="GH57" s="1714"/>
      <c r="GI57" s="1714"/>
      <c r="GJ57" s="1714"/>
      <c r="GK57" s="1714"/>
      <c r="GL57" s="1714"/>
      <c r="GM57" s="1714"/>
      <c r="GN57" s="1714"/>
      <c r="GO57" s="1714"/>
      <c r="GP57" s="1714"/>
      <c r="GQ57" s="1714"/>
      <c r="GR57" s="1714"/>
      <c r="GS57" s="1714"/>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c r="KL57" s="1714"/>
      <c r="KM57" s="1714"/>
      <c r="KN57" s="1714"/>
      <c r="KO57" s="1714"/>
      <c r="KP57" s="1714"/>
      <c r="KQ57" s="1714"/>
      <c r="KR57" s="1714"/>
      <c r="KS57" s="1714"/>
      <c r="KT57" s="1714"/>
      <c r="KU57" s="1714"/>
      <c r="KV57" s="1714"/>
      <c r="KW57" s="1714"/>
      <c r="KX57" s="1714"/>
      <c r="KY57" s="1714"/>
      <c r="KZ57" s="1714"/>
      <c r="LA57" s="1714"/>
      <c r="LB57" s="1714"/>
      <c r="LC57" s="1714"/>
      <c r="LD57" s="1714"/>
      <c r="LE57" s="1714"/>
      <c r="LF57" s="1714"/>
      <c r="LG57" s="1714"/>
      <c r="LH57" s="1714"/>
      <c r="LI57" s="1714"/>
      <c r="LJ57" s="1714"/>
      <c r="LK57" s="1714"/>
      <c r="LL57" s="1714"/>
      <c r="LM57" s="1714"/>
      <c r="LN57" s="1714"/>
      <c r="LO57" s="1714"/>
      <c r="LP57" s="1714"/>
      <c r="LQ57" s="1714"/>
      <c r="LR57" s="1714"/>
      <c r="LS57" s="1714"/>
      <c r="LT57" s="1714"/>
      <c r="LU57" s="1714"/>
      <c r="LV57" s="1714"/>
      <c r="LW57" s="1714"/>
      <c r="LX57" s="1714"/>
      <c r="LY57" s="1714"/>
      <c r="LZ57" s="1714"/>
      <c r="MA57" s="1714"/>
      <c r="MB57" s="1714"/>
      <c r="MC57" s="1714"/>
      <c r="MD57" s="1714"/>
      <c r="ME57" s="1714"/>
      <c r="MF57" s="1714"/>
      <c r="MG57" s="1714"/>
      <c r="MH57" s="1714"/>
      <c r="MI57" s="1714"/>
      <c r="MJ57" s="1714"/>
      <c r="MK57" s="1714"/>
      <c r="ML57" s="1714"/>
      <c r="MM57" s="1714"/>
      <c r="MN57" s="1714"/>
      <c r="MO57" s="1714"/>
      <c r="MP57" s="1714"/>
      <c r="MQ57" s="1714"/>
      <c r="MR57" s="1714"/>
      <c r="MS57" s="1714"/>
      <c r="MT57" s="1714"/>
      <c r="MU57" s="1714"/>
      <c r="MV57" s="1714"/>
      <c r="MW57" s="1714"/>
      <c r="MX57" s="1714"/>
      <c r="MY57" s="1714"/>
      <c r="MZ57" s="1714"/>
      <c r="NA57" s="1714"/>
      <c r="NB57" s="1714"/>
      <c r="NC57" s="1714"/>
      <c r="ND57" s="1714"/>
      <c r="NE57" s="1714"/>
      <c r="NF57" s="1714"/>
      <c r="NG57" s="1714"/>
      <c r="NH57" s="1714"/>
      <c r="NI57" s="1714"/>
      <c r="NJ57" s="1714"/>
      <c r="NK57" s="1714"/>
      <c r="NL57" s="1714"/>
      <c r="NM57" s="1714"/>
      <c r="NN57" s="1714"/>
      <c r="NO57" s="1714"/>
      <c r="NP57" s="1714"/>
      <c r="NQ57" s="1714"/>
      <c r="NR57" s="1714"/>
      <c r="NS57" s="1714"/>
      <c r="NT57" s="1714"/>
      <c r="NU57" s="1714"/>
      <c r="NV57" s="1714"/>
      <c r="NW57" s="1714"/>
      <c r="NX57" s="1714"/>
      <c r="NY57" s="1714"/>
      <c r="NZ57" s="1714"/>
      <c r="OA57" s="1714"/>
      <c r="OB57" s="1714"/>
      <c r="OC57" s="1714"/>
      <c r="OD57" s="1714"/>
      <c r="OE57" s="1714"/>
      <c r="OF57" s="1714"/>
      <c r="OG57" s="1714"/>
      <c r="OH57" s="1714"/>
      <c r="OI57" s="1714"/>
      <c r="OJ57" s="1714"/>
      <c r="OK57" s="1714"/>
      <c r="OL57" s="1714"/>
      <c r="OM57" s="1714"/>
      <c r="ON57" s="1714"/>
      <c r="OO57" s="1714"/>
      <c r="OP57" s="1714"/>
      <c r="OQ57" s="1714"/>
      <c r="OR57" s="1714"/>
      <c r="OS57" s="1714"/>
      <c r="OT57" s="1714"/>
      <c r="OU57" s="1714"/>
      <c r="OV57" s="1714"/>
      <c r="OW57" s="1714"/>
      <c r="OX57" s="1714"/>
      <c r="OY57" s="1714"/>
      <c r="OZ57" s="1714"/>
      <c r="PA57" s="1714"/>
      <c r="PB57" s="1714"/>
      <c r="PC57" s="1714"/>
      <c r="PD57" s="1714"/>
      <c r="PE57" s="1714"/>
      <c r="PF57" s="1714"/>
      <c r="PG57" s="1714"/>
      <c r="PH57" s="1714"/>
      <c r="PI57" s="1714"/>
      <c r="PJ57" s="1714"/>
      <c r="PK57" s="1714"/>
      <c r="PL57" s="1714"/>
      <c r="PM57" s="1714"/>
      <c r="PN57" s="1714"/>
      <c r="PO57" s="1714"/>
      <c r="PP57" s="1714"/>
      <c r="PQ57" s="1714"/>
      <c r="PR57" s="1714"/>
      <c r="PS57" s="1714"/>
      <c r="PT57" s="1714"/>
      <c r="PU57" s="1714"/>
      <c r="PV57" s="1714"/>
      <c r="PW57" s="1714"/>
      <c r="PX57" s="1714"/>
      <c r="PY57" s="1714"/>
      <c r="PZ57" s="1714"/>
      <c r="QA57" s="1714"/>
      <c r="QB57" s="1714"/>
      <c r="QC57" s="1714"/>
      <c r="QD57" s="1714"/>
      <c r="QE57" s="1714"/>
      <c r="QF57" s="1714"/>
      <c r="QG57" s="1714"/>
      <c r="QH57" s="1714"/>
      <c r="QI57" s="1714"/>
      <c r="QJ57" s="1714"/>
      <c r="QK57" s="1714"/>
      <c r="QL57" s="1714"/>
      <c r="QM57" s="1714"/>
      <c r="QN57" s="1714"/>
      <c r="QO57" s="1714"/>
      <c r="QP57" s="1714"/>
      <c r="QQ57" s="1714"/>
      <c r="QR57" s="1714"/>
      <c r="QS57" s="1714"/>
      <c r="QT57" s="1714"/>
      <c r="QU57" s="1714"/>
      <c r="QV57" s="1714"/>
      <c r="QW57" s="1714"/>
      <c r="QX57" s="1714"/>
      <c r="QY57" s="1714"/>
      <c r="QZ57" s="1714"/>
      <c r="RA57" s="1714"/>
      <c r="RB57" s="1714"/>
      <c r="RC57" s="1714"/>
      <c r="RD57" s="1714"/>
      <c r="RE57" s="1714"/>
      <c r="RF57" s="1714"/>
      <c r="RG57" s="1714"/>
      <c r="RH57" s="1714"/>
      <c r="RI57" s="1714"/>
      <c r="RJ57" s="1714"/>
      <c r="RK57" s="1714"/>
      <c r="RL57" s="1714"/>
      <c r="RM57" s="1714"/>
      <c r="RN57" s="1714"/>
      <c r="RO57" s="1714"/>
      <c r="RP57" s="1714"/>
      <c r="RQ57" s="1714"/>
      <c r="RR57" s="1714"/>
      <c r="RS57" s="1714"/>
      <c r="RT57" s="1714"/>
      <c r="RU57" s="1714"/>
      <c r="RV57" s="1714"/>
      <c r="RW57" s="1714"/>
      <c r="RX57" s="1714"/>
      <c r="RY57" s="1714"/>
      <c r="RZ57" s="1714"/>
      <c r="SA57" s="1714"/>
      <c r="SB57" s="1714"/>
      <c r="SC57" s="1714"/>
      <c r="SD57" s="1714"/>
      <c r="SE57" s="1714"/>
      <c r="SF57" s="1714"/>
      <c r="SG57" s="1714"/>
      <c r="SH57" s="1714"/>
      <c r="SI57" s="1714"/>
      <c r="SJ57" s="1714"/>
      <c r="SK57" s="1714"/>
      <c r="SL57" s="1714"/>
      <c r="SM57" s="1714"/>
      <c r="SN57" s="1714"/>
      <c r="SO57" s="1714"/>
      <c r="SP57" s="1714"/>
      <c r="SQ57" s="1714"/>
      <c r="SR57" s="1714"/>
      <c r="SS57" s="1714"/>
      <c r="ST57" s="1714"/>
      <c r="SU57" s="1714"/>
      <c r="SV57" s="1714"/>
      <c r="SW57" s="1714"/>
      <c r="SX57" s="1714"/>
      <c r="SY57" s="1714"/>
      <c r="SZ57" s="1714"/>
      <c r="TA57" s="1714"/>
      <c r="TB57" s="1714"/>
      <c r="TC57" s="1714"/>
      <c r="TD57" s="1714"/>
      <c r="TE57" s="1714"/>
      <c r="TF57" s="1714"/>
      <c r="TG57" s="1714"/>
      <c r="TH57" s="1714"/>
      <c r="TI57" s="1714"/>
      <c r="TJ57" s="1714"/>
      <c r="TK57" s="1714"/>
      <c r="TL57" s="1714"/>
      <c r="TM57" s="1714"/>
      <c r="TN57" s="1714"/>
      <c r="TO57" s="1714"/>
      <c r="TP57" s="1714"/>
      <c r="TQ57" s="1714"/>
      <c r="TR57" s="1714"/>
      <c r="TS57" s="1714"/>
      <c r="TT57" s="1714"/>
      <c r="TU57" s="1714"/>
      <c r="TV57" s="1714"/>
      <c r="TW57" s="1714"/>
      <c r="TX57" s="1714"/>
      <c r="TY57" s="1714"/>
      <c r="TZ57" s="1714"/>
      <c r="UA57" s="1714"/>
      <c r="UB57" s="1714"/>
      <c r="UC57" s="1714"/>
      <c r="UD57" s="1714"/>
      <c r="UE57" s="1714"/>
      <c r="UF57" s="1714"/>
      <c r="UG57" s="1714"/>
      <c r="UH57" s="1714"/>
      <c r="UI57" s="1714"/>
      <c r="UJ57" s="1714"/>
      <c r="UK57" s="1714"/>
      <c r="UL57" s="1714"/>
      <c r="UM57" s="1714"/>
      <c r="UN57" s="1714"/>
      <c r="UO57" s="1714"/>
      <c r="UP57" s="1714"/>
      <c r="UQ57" s="1714"/>
      <c r="UR57" s="1714"/>
      <c r="US57" s="1714"/>
      <c r="UT57" s="1714"/>
      <c r="UU57" s="1714"/>
      <c r="UV57" s="1714"/>
      <c r="UW57" s="1714"/>
      <c r="UX57" s="1714"/>
      <c r="UY57" s="1714"/>
      <c r="UZ57" s="1714"/>
      <c r="VA57" s="1714"/>
      <c r="VB57" s="1714"/>
      <c r="VC57" s="1714"/>
      <c r="VD57" s="1714"/>
      <c r="VE57" s="1714"/>
      <c r="VF57" s="1714"/>
      <c r="VG57" s="1714"/>
      <c r="VH57" s="1714"/>
      <c r="VI57" s="1714"/>
      <c r="VJ57" s="1714"/>
      <c r="VK57" s="1714"/>
      <c r="VL57" s="1714"/>
      <c r="VM57" s="1714"/>
      <c r="VN57" s="1714"/>
      <c r="VO57" s="1714"/>
      <c r="VP57" s="1714"/>
      <c r="VQ57" s="1714"/>
      <c r="VR57" s="1714"/>
      <c r="VS57" s="1714"/>
      <c r="VT57" s="1714"/>
      <c r="VU57" s="1714"/>
      <c r="VV57" s="1714"/>
      <c r="VW57" s="1714"/>
      <c r="VX57" s="1714"/>
      <c r="VY57" s="1714"/>
      <c r="VZ57" s="1714"/>
      <c r="WA57" s="1714"/>
      <c r="WB57" s="1714"/>
      <c r="WC57" s="1714"/>
      <c r="WD57" s="1714"/>
      <c r="WE57" s="1714"/>
      <c r="WF57" s="1714"/>
      <c r="WG57" s="1714"/>
      <c r="WH57" s="1714"/>
      <c r="WI57" s="1714"/>
      <c r="WJ57" s="1714"/>
      <c r="WK57" s="1714"/>
      <c r="WL57" s="1714"/>
      <c r="WM57" s="1714"/>
      <c r="WN57" s="1714"/>
      <c r="WO57" s="1714"/>
      <c r="WP57" s="1714"/>
      <c r="WQ57" s="1714"/>
      <c r="WR57" s="1714"/>
      <c r="WS57" s="1714"/>
      <c r="WT57" s="1714"/>
      <c r="WU57" s="1714"/>
      <c r="WV57" s="1714"/>
      <c r="WW57" s="1714"/>
      <c r="WX57" s="1714"/>
      <c r="WY57" s="1714"/>
      <c r="WZ57" s="1714"/>
      <c r="XA57" s="1714"/>
      <c r="XB57" s="1714"/>
      <c r="XC57" s="1714"/>
      <c r="XD57" s="1714"/>
      <c r="XE57" s="1714"/>
      <c r="XF57" s="1714"/>
      <c r="XG57" s="1714"/>
      <c r="XH57" s="1714"/>
      <c r="XI57" s="1714"/>
      <c r="XJ57" s="1714"/>
      <c r="XK57" s="1714"/>
      <c r="XL57" s="1714"/>
      <c r="XM57" s="1714"/>
      <c r="XN57" s="1714"/>
      <c r="XO57" s="1714"/>
      <c r="XP57" s="1714"/>
      <c r="XQ57" s="1714"/>
      <c r="XR57" s="1714"/>
      <c r="XS57" s="1714"/>
      <c r="XT57" s="1714"/>
      <c r="XU57" s="1714"/>
      <c r="XV57" s="1714"/>
      <c r="XW57" s="1714"/>
      <c r="XX57" s="1714"/>
      <c r="XY57" s="1714"/>
      <c r="XZ57" s="1714"/>
      <c r="YA57" s="1714"/>
      <c r="YB57" s="1714"/>
      <c r="YC57" s="1714"/>
      <c r="YD57" s="1714"/>
      <c r="YE57" s="1714"/>
      <c r="YF57" s="1714"/>
      <c r="YG57" s="1714"/>
      <c r="YH57" s="1714"/>
      <c r="YI57" s="1714"/>
      <c r="YJ57" s="1714"/>
      <c r="YK57" s="1714"/>
      <c r="YL57" s="1714"/>
      <c r="YM57" s="1714"/>
      <c r="YN57" s="1714"/>
      <c r="YO57" s="1714"/>
      <c r="YP57" s="1714"/>
      <c r="YQ57" s="1714"/>
      <c r="YR57" s="1714"/>
      <c r="YS57" s="1714"/>
      <c r="YT57" s="1714"/>
      <c r="YU57" s="1714"/>
      <c r="YV57" s="1714"/>
      <c r="YW57" s="1714"/>
      <c r="YX57" s="1714"/>
      <c r="YY57" s="1714"/>
      <c r="YZ57" s="1714"/>
      <c r="ZA57" s="1714"/>
      <c r="ZB57" s="1714"/>
      <c r="ZC57" s="1714"/>
      <c r="ZD57" s="1714"/>
      <c r="ZE57" s="1714"/>
      <c r="ZF57" s="1714"/>
      <c r="ZG57" s="1714"/>
      <c r="ZH57" s="1714"/>
      <c r="ZI57" s="1714"/>
      <c r="ZJ57" s="1714"/>
      <c r="ZK57" s="1714"/>
      <c r="ZL57" s="1714"/>
      <c r="ZM57" s="1714"/>
      <c r="ZN57" s="1714"/>
      <c r="ZO57" s="1714"/>
      <c r="ZP57" s="1714"/>
      <c r="ZQ57" s="1714"/>
      <c r="ZR57" s="1714"/>
      <c r="ZS57" s="1714"/>
      <c r="ZT57" s="1714"/>
      <c r="ZU57" s="1714"/>
      <c r="ZV57" s="1714"/>
      <c r="ZW57" s="1714"/>
      <c r="ZX57" s="1714"/>
      <c r="ZY57" s="1714"/>
      <c r="ZZ57" s="1714"/>
      <c r="AAA57" s="1714"/>
      <c r="AAB57" s="1714"/>
      <c r="AAC57" s="1714"/>
      <c r="AAD57" s="1714"/>
      <c r="AAE57" s="1714"/>
      <c r="AAF57" s="1714"/>
      <c r="AAG57" s="1714"/>
      <c r="AAH57" s="1714"/>
      <c r="AAI57" s="1714"/>
      <c r="AAJ57" s="1714"/>
      <c r="AAK57" s="1714"/>
      <c r="AAL57" s="1714"/>
      <c r="AAM57" s="1714"/>
      <c r="AAN57" s="1714"/>
      <c r="AAO57" s="1714"/>
      <c r="AAP57" s="1714"/>
      <c r="AAQ57" s="1714"/>
      <c r="AAR57" s="1714"/>
      <c r="AAS57" s="1714"/>
      <c r="AAT57" s="1714"/>
      <c r="AAU57" s="1714"/>
      <c r="AAV57" s="1714"/>
      <c r="AAW57" s="1714"/>
      <c r="AAX57" s="1714"/>
      <c r="AAY57" s="1714"/>
      <c r="AAZ57" s="1714"/>
      <c r="ABA57" s="1714"/>
      <c r="ABB57" s="1714"/>
      <c r="ABC57" s="1714"/>
      <c r="ABD57" s="1714"/>
      <c r="ABE57" s="1714"/>
      <c r="ABF57" s="1714"/>
      <c r="ABG57" s="1714"/>
      <c r="ABH57" s="1714"/>
      <c r="ABI57" s="1714"/>
      <c r="ABJ57" s="1714"/>
      <c r="ABK57" s="1714"/>
      <c r="ABL57" s="1714"/>
      <c r="ABM57" s="1714"/>
      <c r="ABN57" s="1714"/>
      <c r="ABO57" s="1714"/>
      <c r="ABP57" s="1714"/>
      <c r="ABQ57" s="1714"/>
      <c r="ABR57" s="1714"/>
      <c r="ABS57" s="1714"/>
      <c r="ABT57" s="1714"/>
      <c r="ABU57" s="1714"/>
      <c r="ABV57" s="1714"/>
      <c r="ABW57" s="1714"/>
      <c r="ABX57" s="1714"/>
      <c r="ABY57" s="1714"/>
      <c r="ABZ57" s="1714"/>
      <c r="ACA57" s="1714"/>
      <c r="ACB57" s="1714"/>
      <c r="ACC57" s="1714"/>
      <c r="ACD57" s="1714"/>
      <c r="ACE57" s="1714"/>
      <c r="ACF57" s="1714"/>
      <c r="ACG57" s="1714"/>
      <c r="ACH57" s="1714"/>
      <c r="ACI57" s="1714"/>
      <c r="ACJ57" s="1714"/>
      <c r="ACK57" s="1714"/>
      <c r="ACL57" s="1714"/>
      <c r="ACM57" s="1714"/>
      <c r="ACN57" s="1714"/>
      <c r="ACO57" s="1714"/>
      <c r="ACP57" s="1714"/>
      <c r="ACQ57" s="1714"/>
      <c r="ACR57" s="1714"/>
      <c r="ACS57" s="1714"/>
      <c r="ACT57" s="1714"/>
      <c r="ACU57" s="1714"/>
      <c r="ACV57" s="1714"/>
      <c r="ACW57" s="1714"/>
      <c r="ACX57" s="1714"/>
      <c r="ACY57" s="1714"/>
      <c r="ACZ57" s="1714"/>
      <c r="ADA57" s="1714"/>
      <c r="ADB57" s="1714"/>
      <c r="ADC57" s="1714"/>
      <c r="ADD57" s="1714"/>
      <c r="ADE57" s="1714"/>
      <c r="ADF57" s="1714"/>
      <c r="ADG57" s="1714"/>
      <c r="ADH57" s="1714"/>
      <c r="ADI57" s="1714"/>
      <c r="ADJ57" s="1714"/>
      <c r="ADK57" s="1714"/>
      <c r="ADL57" s="1714"/>
      <c r="ADM57" s="1714"/>
      <c r="ADN57" s="1714"/>
      <c r="ADO57" s="1714"/>
      <c r="ADP57" s="1714"/>
      <c r="ADQ57" s="1714"/>
      <c r="ADR57" s="1714"/>
      <c r="ADS57" s="1714"/>
      <c r="ADT57" s="1714"/>
      <c r="ADU57" s="1714"/>
      <c r="ADV57" s="1714"/>
      <c r="ADW57" s="1714"/>
      <c r="ADX57" s="1714"/>
      <c r="ADY57" s="1714"/>
      <c r="ADZ57" s="1714"/>
      <c r="AEA57" s="1714"/>
      <c r="AEB57" s="1714"/>
      <c r="AEC57" s="1714"/>
      <c r="AED57" s="1714"/>
      <c r="AEE57" s="1714"/>
      <c r="AEF57" s="1714"/>
      <c r="AEG57" s="1714"/>
      <c r="AEH57" s="1714"/>
      <c r="AEI57" s="1714"/>
      <c r="AEJ57" s="1714"/>
      <c r="AEK57" s="1714"/>
      <c r="AEL57" s="1714"/>
      <c r="AEM57" s="1714"/>
      <c r="AEN57" s="1714"/>
      <c r="AEO57" s="1714"/>
      <c r="AEP57" s="1714"/>
      <c r="AEQ57" s="1714"/>
      <c r="AER57" s="1714"/>
      <c r="AES57" s="1714"/>
      <c r="AET57" s="1714"/>
      <c r="AEU57" s="1714"/>
      <c r="AEV57" s="1714"/>
      <c r="AEW57" s="1714"/>
      <c r="AEX57" s="1714"/>
      <c r="AEY57" s="1714"/>
      <c r="AEZ57" s="1714"/>
      <c r="AFA57" s="1714"/>
      <c r="AFB57" s="1714"/>
      <c r="AFC57" s="1714"/>
      <c r="AFD57" s="1714"/>
      <c r="AFE57" s="1714"/>
      <c r="AFF57" s="1714"/>
      <c r="AFG57" s="1714"/>
      <c r="AFH57" s="1714"/>
      <c r="AFI57" s="1714"/>
      <c r="AFJ57" s="1714"/>
      <c r="AFK57" s="1714"/>
      <c r="AFL57" s="1714"/>
      <c r="AFM57" s="1714"/>
      <c r="AFN57" s="1714"/>
      <c r="AFO57" s="1714"/>
      <c r="AFP57" s="1714"/>
      <c r="AFQ57" s="1714"/>
      <c r="AFR57" s="1714"/>
      <c r="AFS57" s="1714"/>
      <c r="AFT57" s="1714"/>
      <c r="AFU57" s="1714"/>
      <c r="AFV57" s="1714"/>
      <c r="AFW57" s="1714"/>
      <c r="AFX57" s="1714"/>
      <c r="AFY57" s="1714"/>
      <c r="AFZ57" s="1714"/>
      <c r="AGA57" s="1714"/>
      <c r="AGB57" s="1714"/>
      <c r="AGC57" s="1714"/>
      <c r="AGD57" s="1714"/>
      <c r="AGE57" s="1714"/>
      <c r="AGF57" s="1714"/>
      <c r="AGG57" s="1714"/>
      <c r="AGH57" s="1714"/>
      <c r="AGI57" s="1714"/>
      <c r="AGJ57" s="1714"/>
      <c r="AGK57" s="1714"/>
      <c r="AGL57" s="1714"/>
      <c r="AGM57" s="1714"/>
      <c r="AGN57" s="1714"/>
      <c r="AGO57" s="1714"/>
      <c r="AGP57" s="1714"/>
      <c r="AGQ57" s="1714"/>
      <c r="AGR57" s="1714"/>
      <c r="AGS57" s="1714"/>
      <c r="AGT57" s="1714"/>
      <c r="AGU57" s="1714"/>
      <c r="AGV57" s="1714"/>
      <c r="AGW57" s="1714"/>
      <c r="AGX57" s="1714"/>
      <c r="AGY57" s="1714"/>
      <c r="AGZ57" s="1714"/>
      <c r="AHA57" s="1714"/>
      <c r="AHB57" s="1714"/>
      <c r="AHC57" s="1714"/>
      <c r="AHD57" s="1714"/>
      <c r="AHE57" s="1714"/>
      <c r="AHF57" s="1714"/>
      <c r="AHG57" s="1714"/>
      <c r="AHH57" s="1714"/>
      <c r="AHI57" s="1714"/>
      <c r="AHJ57" s="1714"/>
      <c r="AHK57" s="1714"/>
      <c r="AHL57" s="1714"/>
      <c r="AHM57" s="1714"/>
      <c r="AHN57" s="1714"/>
      <c r="AHO57" s="1714"/>
      <c r="AHP57" s="1714"/>
      <c r="AHQ57" s="1714"/>
      <c r="AHR57" s="1714"/>
      <c r="AHS57" s="1714"/>
      <c r="AHT57" s="1714"/>
      <c r="AHU57" s="1714"/>
      <c r="AHV57" s="1714"/>
      <c r="AHW57" s="1714"/>
      <c r="AHX57" s="1714"/>
      <c r="AHY57" s="1714"/>
      <c r="AHZ57" s="1714"/>
      <c r="AIA57" s="1714"/>
      <c r="AIB57" s="1714"/>
      <c r="AIC57" s="1714"/>
      <c r="AID57" s="1714"/>
      <c r="AIE57" s="1714"/>
      <c r="AIF57" s="1714"/>
      <c r="AIG57" s="1714"/>
      <c r="AIH57" s="1714"/>
      <c r="AII57" s="1714"/>
      <c r="AIJ57" s="1714"/>
      <c r="AIK57" s="1714"/>
      <c r="AIL57" s="1714"/>
      <c r="AIM57" s="1714"/>
      <c r="AIN57" s="1714"/>
      <c r="AIO57" s="1714"/>
      <c r="AIP57" s="1714"/>
      <c r="AIQ57" s="1714"/>
      <c r="AIR57" s="1714"/>
      <c r="AIS57" s="1714"/>
      <c r="AIT57" s="1714"/>
      <c r="AIU57" s="1714"/>
      <c r="AIV57" s="1714"/>
      <c r="AIW57" s="1714"/>
      <c r="AIX57" s="1714"/>
      <c r="AIY57" s="1714"/>
      <c r="AIZ57" s="1714"/>
      <c r="AJA57" s="1714"/>
      <c r="AJB57" s="1714"/>
      <c r="AJC57" s="1714"/>
      <c r="AJD57" s="1714"/>
      <c r="AJE57" s="1714"/>
      <c r="AJF57" s="1714"/>
      <c r="AJG57" s="1714"/>
      <c r="AJH57" s="1714"/>
      <c r="AJI57" s="1714"/>
      <c r="AJJ57" s="1714"/>
      <c r="AJK57" s="1714"/>
      <c r="AJL57" s="1714"/>
      <c r="AJM57" s="1714"/>
      <c r="AJN57" s="1714"/>
      <c r="AJO57" s="1714"/>
      <c r="AJP57" s="1714"/>
      <c r="AJQ57" s="1714"/>
      <c r="AJR57" s="1714"/>
      <c r="AJS57" s="1714"/>
      <c r="AJT57" s="1714"/>
      <c r="AJU57" s="1714"/>
      <c r="AJV57" s="1714"/>
      <c r="AJW57" s="1714"/>
      <c r="AJX57" s="1714"/>
      <c r="AJY57" s="1714"/>
      <c r="AJZ57" s="1714"/>
      <c r="AKA57" s="1714"/>
      <c r="AKB57" s="1714"/>
      <c r="AKC57" s="1714"/>
      <c r="AKD57" s="1714"/>
      <c r="AKE57" s="1714"/>
      <c r="AKF57" s="1714"/>
      <c r="AKG57" s="1714"/>
      <c r="AKH57" s="1714"/>
      <c r="AKI57" s="1714"/>
      <c r="AKJ57" s="1714"/>
      <c r="AKK57" s="1714"/>
      <c r="AKL57" s="1714"/>
      <c r="AKM57" s="1714"/>
      <c r="AKN57" s="1714"/>
      <c r="AKO57" s="1714"/>
      <c r="AKP57" s="1714"/>
      <c r="AKQ57" s="1714"/>
      <c r="AKR57" s="1714"/>
      <c r="AKS57" s="1714"/>
      <c r="AKT57" s="1714"/>
      <c r="AKU57" s="1714"/>
      <c r="AKV57" s="1714"/>
      <c r="AKW57" s="1714"/>
      <c r="AKX57" s="1714"/>
      <c r="AKY57" s="1714"/>
      <c r="AKZ57" s="1714"/>
      <c r="ALA57" s="1714"/>
      <c r="ALB57" s="1714"/>
      <c r="ALC57" s="1714"/>
      <c r="ALD57" s="1714"/>
      <c r="ALE57" s="1714"/>
      <c r="ALF57" s="1714"/>
      <c r="ALG57" s="1714"/>
      <c r="ALH57" s="1714"/>
      <c r="ALI57" s="1714"/>
      <c r="ALJ57" s="1714"/>
      <c r="ALK57" s="1714"/>
      <c r="ALL57" s="1714"/>
      <c r="ALM57" s="1714"/>
      <c r="ALN57" s="1714"/>
      <c r="ALO57" s="1714"/>
      <c r="ALP57" s="1714"/>
      <c r="ALQ57" s="1714"/>
      <c r="ALR57" s="1714"/>
      <c r="ALS57" s="1714"/>
      <c r="ALT57" s="1714"/>
      <c r="ALU57" s="1714"/>
      <c r="ALV57" s="1714"/>
      <c r="ALW57" s="1714"/>
      <c r="ALX57" s="1714"/>
      <c r="ALY57" s="1714"/>
      <c r="ALZ57" s="1714"/>
      <c r="AMA57" s="1714"/>
      <c r="AMB57" s="1714"/>
      <c r="AMC57" s="1714"/>
      <c r="AMD57" s="1714"/>
      <c r="AME57" s="1714"/>
      <c r="AMF57" s="1714"/>
      <c r="AMG57" s="1714"/>
      <c r="AMH57" s="1714"/>
      <c r="AMI57" s="1714"/>
      <c r="AMJ57" s="1714"/>
      <c r="AMK57" s="1714"/>
    </row>
    <row r="58" spans="1:1025" s="1409" customFormat="1">
      <c r="A58" s="1714"/>
      <c r="B58" s="1714"/>
      <c r="C58" s="1714"/>
      <c r="D58" s="1714"/>
      <c r="E58" s="1714"/>
      <c r="F58" s="1714"/>
      <c r="G58" s="1714"/>
      <c r="H58" s="1714"/>
      <c r="I58" s="1714"/>
      <c r="J58" s="1714"/>
      <c r="K58" s="1714"/>
      <c r="L58" s="1714"/>
      <c r="M58" s="1714"/>
      <c r="N58" s="1714"/>
      <c r="O58" s="1714"/>
      <c r="P58" s="1714"/>
      <c r="Q58" s="1714"/>
      <c r="R58" s="1740"/>
      <c r="S58" s="1714"/>
      <c r="T58" s="1714"/>
      <c r="U58" s="1714"/>
      <c r="V58" s="1714"/>
      <c r="W58" s="1714"/>
      <c r="X58" s="1714"/>
      <c r="Y58" s="1714"/>
      <c r="Z58" s="1770">
        <f>+Z21+Z20+Z19+Z12+Z9</f>
        <v>38160000</v>
      </c>
      <c r="AA58" s="1714"/>
      <c r="AB58" s="1714"/>
      <c r="AC58" s="1714"/>
      <c r="AD58" s="1714"/>
      <c r="AE58" s="1714"/>
      <c r="AF58" s="1714"/>
      <c r="AG58" s="1714"/>
      <c r="AH58" s="1714"/>
      <c r="AI58" s="1714"/>
      <c r="AJ58" s="1714"/>
      <c r="AK58" s="1714"/>
      <c r="AL58" s="1714"/>
      <c r="AM58" s="1714"/>
      <c r="AN58" s="1714"/>
      <c r="AO58" s="1734"/>
      <c r="AP58" s="1714"/>
      <c r="AQ58" s="1714"/>
      <c r="AR58" s="1714"/>
      <c r="AS58" s="1714"/>
      <c r="AT58" s="1714"/>
      <c r="AU58" s="1714"/>
      <c r="AV58" s="1714"/>
      <c r="AW58" s="1714"/>
      <c r="AX58" s="1714"/>
      <c r="AY58" s="1714"/>
      <c r="AZ58" s="1714"/>
      <c r="BA58" s="1714"/>
      <c r="BB58" s="1714"/>
      <c r="BC58" s="1714"/>
      <c r="BD58" s="1714"/>
      <c r="BE58" s="1714"/>
      <c r="BF58" s="1714"/>
      <c r="BG58" s="1714"/>
      <c r="BH58" s="1714"/>
      <c r="BI58" s="1714"/>
      <c r="BJ58" s="1714"/>
      <c r="BK58" s="1714"/>
      <c r="BL58" s="1714"/>
      <c r="BM58" s="1714"/>
      <c r="BN58" s="1714"/>
      <c r="BO58" s="1714"/>
      <c r="BP58" s="1714"/>
      <c r="BQ58" s="1714"/>
      <c r="BR58" s="1714"/>
      <c r="BS58" s="1714"/>
      <c r="BT58" s="1714"/>
      <c r="BU58" s="1714"/>
      <c r="BV58" s="1714"/>
      <c r="BW58" s="1714"/>
      <c r="BX58" s="1714"/>
      <c r="BY58" s="1714"/>
      <c r="BZ58" s="1714"/>
      <c r="CA58" s="1714"/>
      <c r="CB58" s="1714"/>
      <c r="CC58" s="1714"/>
      <c r="CD58" s="1714"/>
      <c r="CE58" s="1714"/>
      <c r="CF58" s="1714"/>
      <c r="CG58" s="1714"/>
      <c r="CH58" s="1714"/>
      <c r="CI58" s="1714"/>
      <c r="CJ58" s="1714"/>
      <c r="CK58" s="1714"/>
      <c r="CL58" s="1714"/>
      <c r="CM58" s="1714"/>
      <c r="CN58" s="1714"/>
      <c r="CO58" s="1714"/>
      <c r="CP58" s="1714"/>
      <c r="CQ58" s="1714"/>
      <c r="CR58" s="1714"/>
      <c r="CS58" s="1714"/>
      <c r="CT58" s="1714"/>
      <c r="CU58" s="1714"/>
      <c r="CV58" s="1714"/>
      <c r="CW58" s="1714"/>
      <c r="CX58" s="1714"/>
      <c r="CY58" s="1714"/>
      <c r="CZ58" s="1714"/>
      <c r="DA58" s="1714"/>
      <c r="DB58" s="1714"/>
      <c r="DC58" s="1714"/>
      <c r="DD58" s="1714"/>
      <c r="DE58" s="1714"/>
      <c r="DF58" s="1714"/>
      <c r="DG58" s="1714"/>
      <c r="DH58" s="1714"/>
      <c r="DI58" s="1714"/>
      <c r="DJ58" s="1714"/>
      <c r="DK58" s="1714"/>
      <c r="DL58" s="1714"/>
      <c r="DM58" s="1714"/>
      <c r="DN58" s="1714"/>
      <c r="DO58" s="1714"/>
      <c r="DP58" s="1714"/>
      <c r="DQ58" s="1714"/>
      <c r="DR58" s="1714"/>
      <c r="DS58" s="1714"/>
      <c r="DT58" s="1714"/>
      <c r="DU58" s="1714"/>
      <c r="DV58" s="1714"/>
      <c r="DW58" s="1714"/>
      <c r="DX58" s="1714"/>
      <c r="DY58" s="1714"/>
      <c r="DZ58" s="1714"/>
      <c r="EA58" s="1714"/>
      <c r="EB58" s="1714"/>
      <c r="EC58" s="1714"/>
      <c r="ED58" s="1714"/>
      <c r="EE58" s="1714"/>
      <c r="EF58" s="1714"/>
      <c r="EG58" s="1714"/>
      <c r="EH58" s="1714"/>
      <c r="EI58" s="1714"/>
      <c r="EJ58" s="1714"/>
      <c r="EK58" s="1714"/>
      <c r="EL58" s="1714"/>
      <c r="EM58" s="1714"/>
      <c r="EN58" s="1714"/>
      <c r="EO58" s="1714"/>
      <c r="EP58" s="1714"/>
      <c r="EQ58" s="1714"/>
      <c r="ER58" s="1714"/>
      <c r="ES58" s="1714"/>
      <c r="ET58" s="1714"/>
      <c r="EU58" s="1714"/>
      <c r="EV58" s="1714"/>
      <c r="EW58" s="1714"/>
      <c r="EX58" s="1714"/>
      <c r="EY58" s="1714"/>
      <c r="EZ58" s="1714"/>
      <c r="FA58" s="1714"/>
      <c r="FB58" s="1714"/>
      <c r="FC58" s="1714"/>
      <c r="FD58" s="1714"/>
      <c r="FE58" s="1714"/>
      <c r="FF58" s="1714"/>
      <c r="FG58" s="1714"/>
      <c r="FH58" s="1714"/>
      <c r="FI58" s="1714"/>
      <c r="FJ58" s="1714"/>
      <c r="FK58" s="1714"/>
      <c r="FL58" s="1714"/>
      <c r="FM58" s="1714"/>
      <c r="FN58" s="1714"/>
      <c r="FO58" s="1714"/>
      <c r="FP58" s="1714"/>
      <c r="FQ58" s="1714"/>
      <c r="FR58" s="1714"/>
      <c r="FS58" s="1714"/>
      <c r="FT58" s="1714"/>
      <c r="FU58" s="1714"/>
      <c r="FV58" s="1714"/>
      <c r="FW58" s="1714"/>
      <c r="FX58" s="1714"/>
      <c r="FY58" s="1714"/>
      <c r="FZ58" s="1714"/>
      <c r="GA58" s="1714"/>
      <c r="GB58" s="1714"/>
      <c r="GC58" s="1714"/>
      <c r="GD58" s="1714"/>
      <c r="GE58" s="1714"/>
      <c r="GF58" s="1714"/>
      <c r="GG58" s="1714"/>
      <c r="GH58" s="1714"/>
      <c r="GI58" s="1714"/>
      <c r="GJ58" s="1714"/>
      <c r="GK58" s="1714"/>
      <c r="GL58" s="1714"/>
      <c r="GM58" s="1714"/>
      <c r="GN58" s="1714"/>
      <c r="GO58" s="1714"/>
      <c r="GP58" s="1714"/>
      <c r="GQ58" s="1714"/>
      <c r="GR58" s="1714"/>
      <c r="GS58" s="1714"/>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c r="KL58" s="1714"/>
      <c r="KM58" s="1714"/>
      <c r="KN58" s="1714"/>
      <c r="KO58" s="1714"/>
      <c r="KP58" s="1714"/>
      <c r="KQ58" s="1714"/>
      <c r="KR58" s="1714"/>
      <c r="KS58" s="1714"/>
      <c r="KT58" s="1714"/>
      <c r="KU58" s="1714"/>
      <c r="KV58" s="1714"/>
      <c r="KW58" s="1714"/>
      <c r="KX58" s="1714"/>
      <c r="KY58" s="1714"/>
      <c r="KZ58" s="1714"/>
      <c r="LA58" s="1714"/>
      <c r="LB58" s="1714"/>
      <c r="LC58" s="1714"/>
      <c r="LD58" s="1714"/>
      <c r="LE58" s="1714"/>
      <c r="LF58" s="1714"/>
      <c r="LG58" s="1714"/>
      <c r="LH58" s="1714"/>
      <c r="LI58" s="1714"/>
      <c r="LJ58" s="1714"/>
      <c r="LK58" s="1714"/>
      <c r="LL58" s="1714"/>
      <c r="LM58" s="1714"/>
      <c r="LN58" s="1714"/>
      <c r="LO58" s="1714"/>
      <c r="LP58" s="1714"/>
      <c r="LQ58" s="1714"/>
      <c r="LR58" s="1714"/>
      <c r="LS58" s="1714"/>
      <c r="LT58" s="1714"/>
      <c r="LU58" s="1714"/>
      <c r="LV58" s="1714"/>
      <c r="LW58" s="1714"/>
      <c r="LX58" s="1714"/>
      <c r="LY58" s="1714"/>
      <c r="LZ58" s="1714"/>
      <c r="MA58" s="1714"/>
      <c r="MB58" s="1714"/>
      <c r="MC58" s="1714"/>
      <c r="MD58" s="1714"/>
      <c r="ME58" s="1714"/>
      <c r="MF58" s="1714"/>
      <c r="MG58" s="1714"/>
      <c r="MH58" s="1714"/>
      <c r="MI58" s="1714"/>
      <c r="MJ58" s="1714"/>
      <c r="MK58" s="1714"/>
      <c r="ML58" s="1714"/>
      <c r="MM58" s="1714"/>
      <c r="MN58" s="1714"/>
      <c r="MO58" s="1714"/>
      <c r="MP58" s="1714"/>
      <c r="MQ58" s="1714"/>
      <c r="MR58" s="1714"/>
      <c r="MS58" s="1714"/>
      <c r="MT58" s="1714"/>
      <c r="MU58" s="1714"/>
      <c r="MV58" s="1714"/>
      <c r="MW58" s="1714"/>
      <c r="MX58" s="1714"/>
      <c r="MY58" s="1714"/>
      <c r="MZ58" s="1714"/>
      <c r="NA58" s="1714"/>
      <c r="NB58" s="1714"/>
      <c r="NC58" s="1714"/>
      <c r="ND58" s="1714"/>
      <c r="NE58" s="1714"/>
      <c r="NF58" s="1714"/>
      <c r="NG58" s="1714"/>
      <c r="NH58" s="1714"/>
      <c r="NI58" s="1714"/>
      <c r="NJ58" s="1714"/>
      <c r="NK58" s="1714"/>
      <c r="NL58" s="1714"/>
      <c r="NM58" s="1714"/>
      <c r="NN58" s="1714"/>
      <c r="NO58" s="1714"/>
      <c r="NP58" s="1714"/>
      <c r="NQ58" s="1714"/>
      <c r="NR58" s="1714"/>
      <c r="NS58" s="1714"/>
      <c r="NT58" s="1714"/>
      <c r="NU58" s="1714"/>
      <c r="NV58" s="1714"/>
      <c r="NW58" s="1714"/>
      <c r="NX58" s="1714"/>
      <c r="NY58" s="1714"/>
      <c r="NZ58" s="1714"/>
      <c r="OA58" s="1714"/>
      <c r="OB58" s="1714"/>
      <c r="OC58" s="1714"/>
      <c r="OD58" s="1714"/>
      <c r="OE58" s="1714"/>
      <c r="OF58" s="1714"/>
      <c r="OG58" s="1714"/>
      <c r="OH58" s="1714"/>
      <c r="OI58" s="1714"/>
      <c r="OJ58" s="1714"/>
      <c r="OK58" s="1714"/>
      <c r="OL58" s="1714"/>
      <c r="OM58" s="1714"/>
      <c r="ON58" s="1714"/>
      <c r="OO58" s="1714"/>
      <c r="OP58" s="1714"/>
      <c r="OQ58" s="1714"/>
      <c r="OR58" s="1714"/>
      <c r="OS58" s="1714"/>
      <c r="OT58" s="1714"/>
      <c r="OU58" s="1714"/>
      <c r="OV58" s="1714"/>
      <c r="OW58" s="1714"/>
      <c r="OX58" s="1714"/>
      <c r="OY58" s="1714"/>
      <c r="OZ58" s="1714"/>
      <c r="PA58" s="1714"/>
      <c r="PB58" s="1714"/>
      <c r="PC58" s="1714"/>
      <c r="PD58" s="1714"/>
      <c r="PE58" s="1714"/>
      <c r="PF58" s="1714"/>
      <c r="PG58" s="1714"/>
      <c r="PH58" s="1714"/>
      <c r="PI58" s="1714"/>
      <c r="PJ58" s="1714"/>
      <c r="PK58" s="1714"/>
      <c r="PL58" s="1714"/>
      <c r="PM58" s="1714"/>
      <c r="PN58" s="1714"/>
      <c r="PO58" s="1714"/>
      <c r="PP58" s="1714"/>
      <c r="PQ58" s="1714"/>
      <c r="PR58" s="1714"/>
      <c r="PS58" s="1714"/>
      <c r="PT58" s="1714"/>
      <c r="PU58" s="1714"/>
      <c r="PV58" s="1714"/>
      <c r="PW58" s="1714"/>
      <c r="PX58" s="1714"/>
      <c r="PY58" s="1714"/>
      <c r="PZ58" s="1714"/>
      <c r="QA58" s="1714"/>
      <c r="QB58" s="1714"/>
      <c r="QC58" s="1714"/>
      <c r="QD58" s="1714"/>
      <c r="QE58" s="1714"/>
      <c r="QF58" s="1714"/>
      <c r="QG58" s="1714"/>
      <c r="QH58" s="1714"/>
      <c r="QI58" s="1714"/>
      <c r="QJ58" s="1714"/>
      <c r="QK58" s="1714"/>
      <c r="QL58" s="1714"/>
      <c r="QM58" s="1714"/>
      <c r="QN58" s="1714"/>
      <c r="QO58" s="1714"/>
      <c r="QP58" s="1714"/>
      <c r="QQ58" s="1714"/>
      <c r="QR58" s="1714"/>
      <c r="QS58" s="1714"/>
      <c r="QT58" s="1714"/>
      <c r="QU58" s="1714"/>
      <c r="QV58" s="1714"/>
      <c r="QW58" s="1714"/>
      <c r="QX58" s="1714"/>
      <c r="QY58" s="1714"/>
      <c r="QZ58" s="1714"/>
      <c r="RA58" s="1714"/>
      <c r="RB58" s="1714"/>
      <c r="RC58" s="1714"/>
      <c r="RD58" s="1714"/>
      <c r="RE58" s="1714"/>
      <c r="RF58" s="1714"/>
      <c r="RG58" s="1714"/>
      <c r="RH58" s="1714"/>
      <c r="RI58" s="1714"/>
      <c r="RJ58" s="1714"/>
      <c r="RK58" s="1714"/>
      <c r="RL58" s="1714"/>
      <c r="RM58" s="1714"/>
      <c r="RN58" s="1714"/>
      <c r="RO58" s="1714"/>
      <c r="RP58" s="1714"/>
      <c r="RQ58" s="1714"/>
      <c r="RR58" s="1714"/>
      <c r="RS58" s="1714"/>
      <c r="RT58" s="1714"/>
      <c r="RU58" s="1714"/>
      <c r="RV58" s="1714"/>
      <c r="RW58" s="1714"/>
      <c r="RX58" s="1714"/>
      <c r="RY58" s="1714"/>
      <c r="RZ58" s="1714"/>
      <c r="SA58" s="1714"/>
      <c r="SB58" s="1714"/>
      <c r="SC58" s="1714"/>
      <c r="SD58" s="1714"/>
      <c r="SE58" s="1714"/>
      <c r="SF58" s="1714"/>
      <c r="SG58" s="1714"/>
      <c r="SH58" s="1714"/>
      <c r="SI58" s="1714"/>
      <c r="SJ58" s="1714"/>
      <c r="SK58" s="1714"/>
      <c r="SL58" s="1714"/>
      <c r="SM58" s="1714"/>
      <c r="SN58" s="1714"/>
      <c r="SO58" s="1714"/>
      <c r="SP58" s="1714"/>
      <c r="SQ58" s="1714"/>
      <c r="SR58" s="1714"/>
      <c r="SS58" s="1714"/>
      <c r="ST58" s="1714"/>
      <c r="SU58" s="1714"/>
      <c r="SV58" s="1714"/>
      <c r="SW58" s="1714"/>
      <c r="SX58" s="1714"/>
      <c r="SY58" s="1714"/>
      <c r="SZ58" s="1714"/>
      <c r="TA58" s="1714"/>
      <c r="TB58" s="1714"/>
      <c r="TC58" s="1714"/>
      <c r="TD58" s="1714"/>
      <c r="TE58" s="1714"/>
      <c r="TF58" s="1714"/>
      <c r="TG58" s="1714"/>
      <c r="TH58" s="1714"/>
      <c r="TI58" s="1714"/>
      <c r="TJ58" s="1714"/>
      <c r="TK58" s="1714"/>
      <c r="TL58" s="1714"/>
      <c r="TM58" s="1714"/>
      <c r="TN58" s="1714"/>
      <c r="TO58" s="1714"/>
      <c r="TP58" s="1714"/>
      <c r="TQ58" s="1714"/>
      <c r="TR58" s="1714"/>
      <c r="TS58" s="1714"/>
      <c r="TT58" s="1714"/>
      <c r="TU58" s="1714"/>
      <c r="TV58" s="1714"/>
      <c r="TW58" s="1714"/>
      <c r="TX58" s="1714"/>
      <c r="TY58" s="1714"/>
      <c r="TZ58" s="1714"/>
      <c r="UA58" s="1714"/>
      <c r="UB58" s="1714"/>
      <c r="UC58" s="1714"/>
      <c r="UD58" s="1714"/>
      <c r="UE58" s="1714"/>
      <c r="UF58" s="1714"/>
      <c r="UG58" s="1714"/>
      <c r="UH58" s="1714"/>
      <c r="UI58" s="1714"/>
      <c r="UJ58" s="1714"/>
      <c r="UK58" s="1714"/>
      <c r="UL58" s="1714"/>
      <c r="UM58" s="1714"/>
      <c r="UN58" s="1714"/>
      <c r="UO58" s="1714"/>
      <c r="UP58" s="1714"/>
      <c r="UQ58" s="1714"/>
      <c r="UR58" s="1714"/>
      <c r="US58" s="1714"/>
      <c r="UT58" s="1714"/>
      <c r="UU58" s="1714"/>
      <c r="UV58" s="1714"/>
      <c r="UW58" s="1714"/>
      <c r="UX58" s="1714"/>
      <c r="UY58" s="1714"/>
      <c r="UZ58" s="1714"/>
      <c r="VA58" s="1714"/>
      <c r="VB58" s="1714"/>
      <c r="VC58" s="1714"/>
      <c r="VD58" s="1714"/>
      <c r="VE58" s="1714"/>
      <c r="VF58" s="1714"/>
      <c r="VG58" s="1714"/>
      <c r="VH58" s="1714"/>
      <c r="VI58" s="1714"/>
      <c r="VJ58" s="1714"/>
      <c r="VK58" s="1714"/>
      <c r="VL58" s="1714"/>
      <c r="VM58" s="1714"/>
      <c r="VN58" s="1714"/>
      <c r="VO58" s="1714"/>
      <c r="VP58" s="1714"/>
      <c r="VQ58" s="1714"/>
      <c r="VR58" s="1714"/>
      <c r="VS58" s="1714"/>
      <c r="VT58" s="1714"/>
      <c r="VU58" s="1714"/>
      <c r="VV58" s="1714"/>
      <c r="VW58" s="1714"/>
      <c r="VX58" s="1714"/>
      <c r="VY58" s="1714"/>
      <c r="VZ58" s="1714"/>
      <c r="WA58" s="1714"/>
      <c r="WB58" s="1714"/>
      <c r="WC58" s="1714"/>
      <c r="WD58" s="1714"/>
      <c r="WE58" s="1714"/>
      <c r="WF58" s="1714"/>
      <c r="WG58" s="1714"/>
      <c r="WH58" s="1714"/>
      <c r="WI58" s="1714"/>
      <c r="WJ58" s="1714"/>
      <c r="WK58" s="1714"/>
      <c r="WL58" s="1714"/>
      <c r="WM58" s="1714"/>
      <c r="WN58" s="1714"/>
      <c r="WO58" s="1714"/>
      <c r="WP58" s="1714"/>
      <c r="WQ58" s="1714"/>
      <c r="WR58" s="1714"/>
      <c r="WS58" s="1714"/>
      <c r="WT58" s="1714"/>
      <c r="WU58" s="1714"/>
      <c r="WV58" s="1714"/>
      <c r="WW58" s="1714"/>
      <c r="WX58" s="1714"/>
      <c r="WY58" s="1714"/>
      <c r="WZ58" s="1714"/>
      <c r="XA58" s="1714"/>
      <c r="XB58" s="1714"/>
      <c r="XC58" s="1714"/>
      <c r="XD58" s="1714"/>
      <c r="XE58" s="1714"/>
      <c r="XF58" s="1714"/>
      <c r="XG58" s="1714"/>
      <c r="XH58" s="1714"/>
      <c r="XI58" s="1714"/>
      <c r="XJ58" s="1714"/>
      <c r="XK58" s="1714"/>
      <c r="XL58" s="1714"/>
      <c r="XM58" s="1714"/>
      <c r="XN58" s="1714"/>
      <c r="XO58" s="1714"/>
      <c r="XP58" s="1714"/>
      <c r="XQ58" s="1714"/>
      <c r="XR58" s="1714"/>
      <c r="XS58" s="1714"/>
      <c r="XT58" s="1714"/>
      <c r="XU58" s="1714"/>
      <c r="XV58" s="1714"/>
      <c r="XW58" s="1714"/>
      <c r="XX58" s="1714"/>
      <c r="XY58" s="1714"/>
      <c r="XZ58" s="1714"/>
      <c r="YA58" s="1714"/>
      <c r="YB58" s="1714"/>
      <c r="YC58" s="1714"/>
      <c r="YD58" s="1714"/>
      <c r="YE58" s="1714"/>
      <c r="YF58" s="1714"/>
      <c r="YG58" s="1714"/>
      <c r="YH58" s="1714"/>
      <c r="YI58" s="1714"/>
      <c r="YJ58" s="1714"/>
      <c r="YK58" s="1714"/>
      <c r="YL58" s="1714"/>
      <c r="YM58" s="1714"/>
      <c r="YN58" s="1714"/>
      <c r="YO58" s="1714"/>
      <c r="YP58" s="1714"/>
      <c r="YQ58" s="1714"/>
      <c r="YR58" s="1714"/>
      <c r="YS58" s="1714"/>
      <c r="YT58" s="1714"/>
      <c r="YU58" s="1714"/>
      <c r="YV58" s="1714"/>
      <c r="YW58" s="1714"/>
      <c r="YX58" s="1714"/>
      <c r="YY58" s="1714"/>
      <c r="YZ58" s="1714"/>
      <c r="ZA58" s="1714"/>
      <c r="ZB58" s="1714"/>
      <c r="ZC58" s="1714"/>
      <c r="ZD58" s="1714"/>
      <c r="ZE58" s="1714"/>
      <c r="ZF58" s="1714"/>
      <c r="ZG58" s="1714"/>
      <c r="ZH58" s="1714"/>
      <c r="ZI58" s="1714"/>
      <c r="ZJ58" s="1714"/>
      <c r="ZK58" s="1714"/>
      <c r="ZL58" s="1714"/>
      <c r="ZM58" s="1714"/>
      <c r="ZN58" s="1714"/>
      <c r="ZO58" s="1714"/>
      <c r="ZP58" s="1714"/>
      <c r="ZQ58" s="1714"/>
      <c r="ZR58" s="1714"/>
      <c r="ZS58" s="1714"/>
      <c r="ZT58" s="1714"/>
      <c r="ZU58" s="1714"/>
      <c r="ZV58" s="1714"/>
      <c r="ZW58" s="1714"/>
      <c r="ZX58" s="1714"/>
      <c r="ZY58" s="1714"/>
      <c r="ZZ58" s="1714"/>
      <c r="AAA58" s="1714"/>
      <c r="AAB58" s="1714"/>
      <c r="AAC58" s="1714"/>
      <c r="AAD58" s="1714"/>
      <c r="AAE58" s="1714"/>
      <c r="AAF58" s="1714"/>
      <c r="AAG58" s="1714"/>
      <c r="AAH58" s="1714"/>
      <c r="AAI58" s="1714"/>
      <c r="AAJ58" s="1714"/>
      <c r="AAK58" s="1714"/>
      <c r="AAL58" s="1714"/>
      <c r="AAM58" s="1714"/>
      <c r="AAN58" s="1714"/>
      <c r="AAO58" s="1714"/>
      <c r="AAP58" s="1714"/>
      <c r="AAQ58" s="1714"/>
      <c r="AAR58" s="1714"/>
      <c r="AAS58" s="1714"/>
      <c r="AAT58" s="1714"/>
      <c r="AAU58" s="1714"/>
      <c r="AAV58" s="1714"/>
      <c r="AAW58" s="1714"/>
      <c r="AAX58" s="1714"/>
      <c r="AAY58" s="1714"/>
      <c r="AAZ58" s="1714"/>
      <c r="ABA58" s="1714"/>
      <c r="ABB58" s="1714"/>
      <c r="ABC58" s="1714"/>
      <c r="ABD58" s="1714"/>
      <c r="ABE58" s="1714"/>
      <c r="ABF58" s="1714"/>
      <c r="ABG58" s="1714"/>
      <c r="ABH58" s="1714"/>
      <c r="ABI58" s="1714"/>
      <c r="ABJ58" s="1714"/>
      <c r="ABK58" s="1714"/>
      <c r="ABL58" s="1714"/>
      <c r="ABM58" s="1714"/>
      <c r="ABN58" s="1714"/>
      <c r="ABO58" s="1714"/>
      <c r="ABP58" s="1714"/>
      <c r="ABQ58" s="1714"/>
      <c r="ABR58" s="1714"/>
      <c r="ABS58" s="1714"/>
      <c r="ABT58" s="1714"/>
      <c r="ABU58" s="1714"/>
      <c r="ABV58" s="1714"/>
      <c r="ABW58" s="1714"/>
      <c r="ABX58" s="1714"/>
      <c r="ABY58" s="1714"/>
      <c r="ABZ58" s="1714"/>
      <c r="ACA58" s="1714"/>
      <c r="ACB58" s="1714"/>
      <c r="ACC58" s="1714"/>
      <c r="ACD58" s="1714"/>
      <c r="ACE58" s="1714"/>
      <c r="ACF58" s="1714"/>
      <c r="ACG58" s="1714"/>
      <c r="ACH58" s="1714"/>
      <c r="ACI58" s="1714"/>
      <c r="ACJ58" s="1714"/>
      <c r="ACK58" s="1714"/>
      <c r="ACL58" s="1714"/>
      <c r="ACM58" s="1714"/>
      <c r="ACN58" s="1714"/>
      <c r="ACO58" s="1714"/>
      <c r="ACP58" s="1714"/>
      <c r="ACQ58" s="1714"/>
      <c r="ACR58" s="1714"/>
      <c r="ACS58" s="1714"/>
      <c r="ACT58" s="1714"/>
      <c r="ACU58" s="1714"/>
      <c r="ACV58" s="1714"/>
      <c r="ACW58" s="1714"/>
      <c r="ACX58" s="1714"/>
      <c r="ACY58" s="1714"/>
      <c r="ACZ58" s="1714"/>
      <c r="ADA58" s="1714"/>
      <c r="ADB58" s="1714"/>
      <c r="ADC58" s="1714"/>
      <c r="ADD58" s="1714"/>
      <c r="ADE58" s="1714"/>
      <c r="ADF58" s="1714"/>
      <c r="ADG58" s="1714"/>
      <c r="ADH58" s="1714"/>
      <c r="ADI58" s="1714"/>
      <c r="ADJ58" s="1714"/>
      <c r="ADK58" s="1714"/>
      <c r="ADL58" s="1714"/>
      <c r="ADM58" s="1714"/>
      <c r="ADN58" s="1714"/>
      <c r="ADO58" s="1714"/>
      <c r="ADP58" s="1714"/>
      <c r="ADQ58" s="1714"/>
      <c r="ADR58" s="1714"/>
      <c r="ADS58" s="1714"/>
      <c r="ADT58" s="1714"/>
      <c r="ADU58" s="1714"/>
      <c r="ADV58" s="1714"/>
      <c r="ADW58" s="1714"/>
      <c r="ADX58" s="1714"/>
      <c r="ADY58" s="1714"/>
      <c r="ADZ58" s="1714"/>
      <c r="AEA58" s="1714"/>
      <c r="AEB58" s="1714"/>
      <c r="AEC58" s="1714"/>
      <c r="AED58" s="1714"/>
      <c r="AEE58" s="1714"/>
      <c r="AEF58" s="1714"/>
      <c r="AEG58" s="1714"/>
      <c r="AEH58" s="1714"/>
      <c r="AEI58" s="1714"/>
      <c r="AEJ58" s="1714"/>
      <c r="AEK58" s="1714"/>
      <c r="AEL58" s="1714"/>
      <c r="AEM58" s="1714"/>
      <c r="AEN58" s="1714"/>
      <c r="AEO58" s="1714"/>
      <c r="AEP58" s="1714"/>
      <c r="AEQ58" s="1714"/>
      <c r="AER58" s="1714"/>
      <c r="AES58" s="1714"/>
      <c r="AET58" s="1714"/>
      <c r="AEU58" s="1714"/>
      <c r="AEV58" s="1714"/>
      <c r="AEW58" s="1714"/>
      <c r="AEX58" s="1714"/>
      <c r="AEY58" s="1714"/>
      <c r="AEZ58" s="1714"/>
      <c r="AFA58" s="1714"/>
      <c r="AFB58" s="1714"/>
      <c r="AFC58" s="1714"/>
      <c r="AFD58" s="1714"/>
      <c r="AFE58" s="1714"/>
      <c r="AFF58" s="1714"/>
      <c r="AFG58" s="1714"/>
      <c r="AFH58" s="1714"/>
      <c r="AFI58" s="1714"/>
      <c r="AFJ58" s="1714"/>
      <c r="AFK58" s="1714"/>
      <c r="AFL58" s="1714"/>
      <c r="AFM58" s="1714"/>
      <c r="AFN58" s="1714"/>
      <c r="AFO58" s="1714"/>
      <c r="AFP58" s="1714"/>
      <c r="AFQ58" s="1714"/>
      <c r="AFR58" s="1714"/>
      <c r="AFS58" s="1714"/>
      <c r="AFT58" s="1714"/>
      <c r="AFU58" s="1714"/>
      <c r="AFV58" s="1714"/>
      <c r="AFW58" s="1714"/>
      <c r="AFX58" s="1714"/>
      <c r="AFY58" s="1714"/>
      <c r="AFZ58" s="1714"/>
      <c r="AGA58" s="1714"/>
      <c r="AGB58" s="1714"/>
      <c r="AGC58" s="1714"/>
      <c r="AGD58" s="1714"/>
      <c r="AGE58" s="1714"/>
      <c r="AGF58" s="1714"/>
      <c r="AGG58" s="1714"/>
      <c r="AGH58" s="1714"/>
      <c r="AGI58" s="1714"/>
      <c r="AGJ58" s="1714"/>
      <c r="AGK58" s="1714"/>
      <c r="AGL58" s="1714"/>
      <c r="AGM58" s="1714"/>
      <c r="AGN58" s="1714"/>
      <c r="AGO58" s="1714"/>
      <c r="AGP58" s="1714"/>
      <c r="AGQ58" s="1714"/>
      <c r="AGR58" s="1714"/>
      <c r="AGS58" s="1714"/>
      <c r="AGT58" s="1714"/>
      <c r="AGU58" s="1714"/>
      <c r="AGV58" s="1714"/>
      <c r="AGW58" s="1714"/>
      <c r="AGX58" s="1714"/>
      <c r="AGY58" s="1714"/>
      <c r="AGZ58" s="1714"/>
      <c r="AHA58" s="1714"/>
      <c r="AHB58" s="1714"/>
      <c r="AHC58" s="1714"/>
      <c r="AHD58" s="1714"/>
      <c r="AHE58" s="1714"/>
      <c r="AHF58" s="1714"/>
      <c r="AHG58" s="1714"/>
      <c r="AHH58" s="1714"/>
      <c r="AHI58" s="1714"/>
      <c r="AHJ58" s="1714"/>
      <c r="AHK58" s="1714"/>
      <c r="AHL58" s="1714"/>
      <c r="AHM58" s="1714"/>
      <c r="AHN58" s="1714"/>
      <c r="AHO58" s="1714"/>
      <c r="AHP58" s="1714"/>
      <c r="AHQ58" s="1714"/>
      <c r="AHR58" s="1714"/>
      <c r="AHS58" s="1714"/>
      <c r="AHT58" s="1714"/>
      <c r="AHU58" s="1714"/>
      <c r="AHV58" s="1714"/>
      <c r="AHW58" s="1714"/>
      <c r="AHX58" s="1714"/>
      <c r="AHY58" s="1714"/>
      <c r="AHZ58" s="1714"/>
      <c r="AIA58" s="1714"/>
      <c r="AIB58" s="1714"/>
      <c r="AIC58" s="1714"/>
      <c r="AID58" s="1714"/>
      <c r="AIE58" s="1714"/>
      <c r="AIF58" s="1714"/>
      <c r="AIG58" s="1714"/>
      <c r="AIH58" s="1714"/>
      <c r="AII58" s="1714"/>
      <c r="AIJ58" s="1714"/>
      <c r="AIK58" s="1714"/>
      <c r="AIL58" s="1714"/>
      <c r="AIM58" s="1714"/>
      <c r="AIN58" s="1714"/>
      <c r="AIO58" s="1714"/>
      <c r="AIP58" s="1714"/>
      <c r="AIQ58" s="1714"/>
      <c r="AIR58" s="1714"/>
      <c r="AIS58" s="1714"/>
      <c r="AIT58" s="1714"/>
      <c r="AIU58" s="1714"/>
      <c r="AIV58" s="1714"/>
      <c r="AIW58" s="1714"/>
      <c r="AIX58" s="1714"/>
      <c r="AIY58" s="1714"/>
      <c r="AIZ58" s="1714"/>
      <c r="AJA58" s="1714"/>
      <c r="AJB58" s="1714"/>
      <c r="AJC58" s="1714"/>
      <c r="AJD58" s="1714"/>
      <c r="AJE58" s="1714"/>
      <c r="AJF58" s="1714"/>
      <c r="AJG58" s="1714"/>
      <c r="AJH58" s="1714"/>
      <c r="AJI58" s="1714"/>
      <c r="AJJ58" s="1714"/>
      <c r="AJK58" s="1714"/>
      <c r="AJL58" s="1714"/>
      <c r="AJM58" s="1714"/>
      <c r="AJN58" s="1714"/>
      <c r="AJO58" s="1714"/>
      <c r="AJP58" s="1714"/>
      <c r="AJQ58" s="1714"/>
      <c r="AJR58" s="1714"/>
      <c r="AJS58" s="1714"/>
      <c r="AJT58" s="1714"/>
      <c r="AJU58" s="1714"/>
      <c r="AJV58" s="1714"/>
      <c r="AJW58" s="1714"/>
      <c r="AJX58" s="1714"/>
      <c r="AJY58" s="1714"/>
      <c r="AJZ58" s="1714"/>
      <c r="AKA58" s="1714"/>
      <c r="AKB58" s="1714"/>
      <c r="AKC58" s="1714"/>
      <c r="AKD58" s="1714"/>
      <c r="AKE58" s="1714"/>
      <c r="AKF58" s="1714"/>
      <c r="AKG58" s="1714"/>
      <c r="AKH58" s="1714"/>
      <c r="AKI58" s="1714"/>
      <c r="AKJ58" s="1714"/>
      <c r="AKK58" s="1714"/>
      <c r="AKL58" s="1714"/>
      <c r="AKM58" s="1714"/>
      <c r="AKN58" s="1714"/>
      <c r="AKO58" s="1714"/>
      <c r="AKP58" s="1714"/>
      <c r="AKQ58" s="1714"/>
      <c r="AKR58" s="1714"/>
      <c r="AKS58" s="1714"/>
      <c r="AKT58" s="1714"/>
      <c r="AKU58" s="1714"/>
      <c r="AKV58" s="1714"/>
      <c r="AKW58" s="1714"/>
      <c r="AKX58" s="1714"/>
      <c r="AKY58" s="1714"/>
      <c r="AKZ58" s="1714"/>
      <c r="ALA58" s="1714"/>
      <c r="ALB58" s="1714"/>
      <c r="ALC58" s="1714"/>
      <c r="ALD58" s="1714"/>
      <c r="ALE58" s="1714"/>
      <c r="ALF58" s="1714"/>
      <c r="ALG58" s="1714"/>
      <c r="ALH58" s="1714"/>
      <c r="ALI58" s="1714"/>
      <c r="ALJ58" s="1714"/>
      <c r="ALK58" s="1714"/>
      <c r="ALL58" s="1714"/>
      <c r="ALM58" s="1714"/>
      <c r="ALN58" s="1714"/>
      <c r="ALO58" s="1714"/>
      <c r="ALP58" s="1714"/>
      <c r="ALQ58" s="1714"/>
      <c r="ALR58" s="1714"/>
      <c r="ALS58" s="1714"/>
      <c r="ALT58" s="1714"/>
      <c r="ALU58" s="1714"/>
      <c r="ALV58" s="1714"/>
      <c r="ALW58" s="1714"/>
      <c r="ALX58" s="1714"/>
      <c r="ALY58" s="1714"/>
      <c r="ALZ58" s="1714"/>
      <c r="AMA58" s="1714"/>
      <c r="AMB58" s="1714"/>
      <c r="AMC58" s="1714"/>
      <c r="AMD58" s="1714"/>
      <c r="AME58" s="1714"/>
      <c r="AMF58" s="1714"/>
      <c r="AMG58" s="1714"/>
      <c r="AMH58" s="1714"/>
      <c r="AMI58" s="1714"/>
      <c r="AMJ58" s="1714"/>
      <c r="AMK58" s="1714"/>
    </row>
    <row r="59" spans="1:1025" s="1409" customFormat="1">
      <c r="A59" s="1714"/>
      <c r="B59" s="1714"/>
      <c r="C59" s="1714"/>
      <c r="D59" s="1714"/>
      <c r="E59" s="1714"/>
      <c r="F59" s="1714"/>
      <c r="G59" s="1714"/>
      <c r="H59" s="1714"/>
      <c r="I59" s="1714"/>
      <c r="J59" s="1714"/>
      <c r="K59" s="1714"/>
      <c r="L59" s="1714"/>
      <c r="M59" s="1714"/>
      <c r="N59" s="1714"/>
      <c r="O59" s="1714"/>
      <c r="P59" s="1714"/>
      <c r="Q59" s="1714"/>
      <c r="R59" s="1740"/>
      <c r="S59" s="1714"/>
      <c r="T59" s="1714"/>
      <c r="U59" s="1714"/>
      <c r="V59" s="1714"/>
      <c r="W59" s="1714"/>
      <c r="X59" s="1714"/>
      <c r="Y59" s="1714"/>
      <c r="Z59" s="1769">
        <f>+Z21+Z20+Z19+Z9</f>
        <v>34460000</v>
      </c>
      <c r="AA59" s="1714"/>
      <c r="AB59" s="1714"/>
      <c r="AC59" s="1714"/>
      <c r="AD59" s="1714"/>
      <c r="AE59" s="1714"/>
      <c r="AF59" s="1714"/>
      <c r="AG59" s="1714"/>
      <c r="AH59" s="1714"/>
      <c r="AI59" s="1714"/>
      <c r="AJ59" s="1714"/>
      <c r="AK59" s="1714"/>
      <c r="AL59" s="1714"/>
      <c r="AM59" s="1714"/>
      <c r="AN59" s="1714"/>
      <c r="AO59" s="1734"/>
      <c r="AP59" s="1714"/>
      <c r="AQ59" s="1714"/>
      <c r="AR59" s="1714"/>
      <c r="AS59" s="1714"/>
      <c r="AT59" s="1714"/>
      <c r="AU59" s="1714"/>
      <c r="AV59" s="1714"/>
      <c r="AW59" s="1714"/>
      <c r="AX59" s="1714"/>
      <c r="AY59" s="1714"/>
      <c r="AZ59" s="1714"/>
      <c r="BA59" s="1714"/>
      <c r="BB59" s="1714"/>
      <c r="BC59" s="1714"/>
      <c r="BD59" s="1714"/>
      <c r="BE59" s="1714"/>
      <c r="BF59" s="1714"/>
      <c r="BG59" s="1714"/>
      <c r="BH59" s="1714"/>
      <c r="BI59" s="1714"/>
      <c r="BJ59" s="1714"/>
      <c r="BK59" s="1714"/>
      <c r="BL59" s="1714"/>
      <c r="BM59" s="1714"/>
      <c r="BN59" s="1714"/>
      <c r="BO59" s="1714"/>
      <c r="BP59" s="1714"/>
      <c r="BQ59" s="1714"/>
      <c r="BR59" s="1714"/>
      <c r="BS59" s="1714"/>
      <c r="BT59" s="1714"/>
      <c r="BU59" s="1714"/>
      <c r="BV59" s="1714"/>
      <c r="BW59" s="1714"/>
      <c r="BX59" s="1714"/>
      <c r="BY59" s="1714"/>
      <c r="BZ59" s="1714"/>
      <c r="CA59" s="1714"/>
      <c r="CB59" s="1714"/>
      <c r="CC59" s="1714"/>
      <c r="CD59" s="1714"/>
      <c r="CE59" s="1714"/>
      <c r="CF59" s="1714"/>
      <c r="CG59" s="1714"/>
      <c r="CH59" s="1714"/>
      <c r="CI59" s="1714"/>
      <c r="CJ59" s="1714"/>
      <c r="CK59" s="1714"/>
      <c r="CL59" s="1714"/>
      <c r="CM59" s="1714"/>
      <c r="CN59" s="1714"/>
      <c r="CO59" s="1714"/>
      <c r="CP59" s="1714"/>
      <c r="CQ59" s="1714"/>
      <c r="CR59" s="1714"/>
      <c r="CS59" s="1714"/>
      <c r="CT59" s="1714"/>
      <c r="CU59" s="1714"/>
      <c r="CV59" s="1714"/>
      <c r="CW59" s="1714"/>
      <c r="CX59" s="1714"/>
      <c r="CY59" s="1714"/>
      <c r="CZ59" s="1714"/>
      <c r="DA59" s="1714"/>
      <c r="DB59" s="1714"/>
      <c r="DC59" s="1714"/>
      <c r="DD59" s="1714"/>
      <c r="DE59" s="1714"/>
      <c r="DF59" s="1714"/>
      <c r="DG59" s="1714"/>
      <c r="DH59" s="1714"/>
      <c r="DI59" s="1714"/>
      <c r="DJ59" s="1714"/>
      <c r="DK59" s="1714"/>
      <c r="DL59" s="1714"/>
      <c r="DM59" s="1714"/>
      <c r="DN59" s="1714"/>
      <c r="DO59" s="1714"/>
      <c r="DP59" s="1714"/>
      <c r="DQ59" s="1714"/>
      <c r="DR59" s="1714"/>
      <c r="DS59" s="1714"/>
      <c r="DT59" s="1714"/>
      <c r="DU59" s="1714"/>
      <c r="DV59" s="1714"/>
      <c r="DW59" s="1714"/>
      <c r="DX59" s="1714"/>
      <c r="DY59" s="1714"/>
      <c r="DZ59" s="1714"/>
      <c r="EA59" s="1714"/>
      <c r="EB59" s="1714"/>
      <c r="EC59" s="1714"/>
      <c r="ED59" s="1714"/>
      <c r="EE59" s="1714"/>
      <c r="EF59" s="1714"/>
      <c r="EG59" s="1714"/>
      <c r="EH59" s="1714"/>
      <c r="EI59" s="1714"/>
      <c r="EJ59" s="1714"/>
      <c r="EK59" s="1714"/>
      <c r="EL59" s="1714"/>
      <c r="EM59" s="1714"/>
      <c r="EN59" s="1714"/>
      <c r="EO59" s="1714"/>
      <c r="EP59" s="1714"/>
      <c r="EQ59" s="1714"/>
      <c r="ER59" s="1714"/>
      <c r="ES59" s="1714"/>
      <c r="ET59" s="1714"/>
      <c r="EU59" s="1714"/>
      <c r="EV59" s="1714"/>
      <c r="EW59" s="1714"/>
      <c r="EX59" s="1714"/>
      <c r="EY59" s="1714"/>
      <c r="EZ59" s="1714"/>
      <c r="FA59" s="1714"/>
      <c r="FB59" s="1714"/>
      <c r="FC59" s="1714"/>
      <c r="FD59" s="1714"/>
      <c r="FE59" s="1714"/>
      <c r="FF59" s="1714"/>
      <c r="FG59" s="1714"/>
      <c r="FH59" s="1714"/>
      <c r="FI59" s="1714"/>
      <c r="FJ59" s="1714"/>
      <c r="FK59" s="1714"/>
      <c r="FL59" s="1714"/>
      <c r="FM59" s="1714"/>
      <c r="FN59" s="1714"/>
      <c r="FO59" s="1714"/>
      <c r="FP59" s="1714"/>
      <c r="FQ59" s="1714"/>
      <c r="FR59" s="1714"/>
      <c r="FS59" s="1714"/>
      <c r="FT59" s="1714"/>
      <c r="FU59" s="1714"/>
      <c r="FV59" s="1714"/>
      <c r="FW59" s="1714"/>
      <c r="FX59" s="1714"/>
      <c r="FY59" s="1714"/>
      <c r="FZ59" s="1714"/>
      <c r="GA59" s="1714"/>
      <c r="GB59" s="1714"/>
      <c r="GC59" s="1714"/>
      <c r="GD59" s="1714"/>
      <c r="GE59" s="1714"/>
      <c r="GF59" s="1714"/>
      <c r="GG59" s="1714"/>
      <c r="GH59" s="1714"/>
      <c r="GI59" s="1714"/>
      <c r="GJ59" s="1714"/>
      <c r="GK59" s="1714"/>
      <c r="GL59" s="1714"/>
      <c r="GM59" s="1714"/>
      <c r="GN59" s="1714"/>
      <c r="GO59" s="1714"/>
      <c r="GP59" s="1714"/>
      <c r="GQ59" s="1714"/>
      <c r="GR59" s="1714"/>
      <c r="GS59" s="1714"/>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c r="KL59" s="1714"/>
      <c r="KM59" s="1714"/>
      <c r="KN59" s="1714"/>
      <c r="KO59" s="1714"/>
      <c r="KP59" s="1714"/>
      <c r="KQ59" s="1714"/>
      <c r="KR59" s="1714"/>
      <c r="KS59" s="1714"/>
      <c r="KT59" s="1714"/>
      <c r="KU59" s="1714"/>
      <c r="KV59" s="1714"/>
      <c r="KW59" s="1714"/>
      <c r="KX59" s="1714"/>
      <c r="KY59" s="1714"/>
      <c r="KZ59" s="1714"/>
      <c r="LA59" s="1714"/>
      <c r="LB59" s="1714"/>
      <c r="LC59" s="1714"/>
      <c r="LD59" s="1714"/>
      <c r="LE59" s="1714"/>
      <c r="LF59" s="1714"/>
      <c r="LG59" s="1714"/>
      <c r="LH59" s="1714"/>
      <c r="LI59" s="1714"/>
      <c r="LJ59" s="1714"/>
      <c r="LK59" s="1714"/>
      <c r="LL59" s="1714"/>
      <c r="LM59" s="1714"/>
      <c r="LN59" s="1714"/>
      <c r="LO59" s="1714"/>
      <c r="LP59" s="1714"/>
      <c r="LQ59" s="1714"/>
      <c r="LR59" s="1714"/>
      <c r="LS59" s="1714"/>
      <c r="LT59" s="1714"/>
      <c r="LU59" s="1714"/>
      <c r="LV59" s="1714"/>
      <c r="LW59" s="1714"/>
      <c r="LX59" s="1714"/>
      <c r="LY59" s="1714"/>
      <c r="LZ59" s="1714"/>
      <c r="MA59" s="1714"/>
      <c r="MB59" s="1714"/>
      <c r="MC59" s="1714"/>
      <c r="MD59" s="1714"/>
      <c r="ME59" s="1714"/>
      <c r="MF59" s="1714"/>
      <c r="MG59" s="1714"/>
      <c r="MH59" s="1714"/>
      <c r="MI59" s="1714"/>
      <c r="MJ59" s="1714"/>
      <c r="MK59" s="1714"/>
      <c r="ML59" s="1714"/>
      <c r="MM59" s="1714"/>
      <c r="MN59" s="1714"/>
      <c r="MO59" s="1714"/>
      <c r="MP59" s="1714"/>
      <c r="MQ59" s="1714"/>
      <c r="MR59" s="1714"/>
      <c r="MS59" s="1714"/>
      <c r="MT59" s="1714"/>
      <c r="MU59" s="1714"/>
      <c r="MV59" s="1714"/>
      <c r="MW59" s="1714"/>
      <c r="MX59" s="1714"/>
      <c r="MY59" s="1714"/>
      <c r="MZ59" s="1714"/>
      <c r="NA59" s="1714"/>
      <c r="NB59" s="1714"/>
      <c r="NC59" s="1714"/>
      <c r="ND59" s="1714"/>
      <c r="NE59" s="1714"/>
      <c r="NF59" s="1714"/>
      <c r="NG59" s="1714"/>
      <c r="NH59" s="1714"/>
      <c r="NI59" s="1714"/>
      <c r="NJ59" s="1714"/>
      <c r="NK59" s="1714"/>
      <c r="NL59" s="1714"/>
      <c r="NM59" s="1714"/>
      <c r="NN59" s="1714"/>
      <c r="NO59" s="1714"/>
      <c r="NP59" s="1714"/>
      <c r="NQ59" s="1714"/>
      <c r="NR59" s="1714"/>
      <c r="NS59" s="1714"/>
      <c r="NT59" s="1714"/>
      <c r="NU59" s="1714"/>
      <c r="NV59" s="1714"/>
      <c r="NW59" s="1714"/>
      <c r="NX59" s="1714"/>
      <c r="NY59" s="1714"/>
      <c r="NZ59" s="1714"/>
      <c r="OA59" s="1714"/>
      <c r="OB59" s="1714"/>
      <c r="OC59" s="1714"/>
      <c r="OD59" s="1714"/>
      <c r="OE59" s="1714"/>
      <c r="OF59" s="1714"/>
      <c r="OG59" s="1714"/>
      <c r="OH59" s="1714"/>
      <c r="OI59" s="1714"/>
      <c r="OJ59" s="1714"/>
      <c r="OK59" s="1714"/>
      <c r="OL59" s="1714"/>
      <c r="OM59" s="1714"/>
      <c r="ON59" s="1714"/>
      <c r="OO59" s="1714"/>
      <c r="OP59" s="1714"/>
      <c r="OQ59" s="1714"/>
      <c r="OR59" s="1714"/>
      <c r="OS59" s="1714"/>
      <c r="OT59" s="1714"/>
      <c r="OU59" s="1714"/>
      <c r="OV59" s="1714"/>
      <c r="OW59" s="1714"/>
      <c r="OX59" s="1714"/>
      <c r="OY59" s="1714"/>
      <c r="OZ59" s="1714"/>
      <c r="PA59" s="1714"/>
      <c r="PB59" s="1714"/>
      <c r="PC59" s="1714"/>
      <c r="PD59" s="1714"/>
      <c r="PE59" s="1714"/>
      <c r="PF59" s="1714"/>
      <c r="PG59" s="1714"/>
      <c r="PH59" s="1714"/>
      <c r="PI59" s="1714"/>
      <c r="PJ59" s="1714"/>
      <c r="PK59" s="1714"/>
      <c r="PL59" s="1714"/>
      <c r="PM59" s="1714"/>
      <c r="PN59" s="1714"/>
      <c r="PO59" s="1714"/>
      <c r="PP59" s="1714"/>
      <c r="PQ59" s="1714"/>
      <c r="PR59" s="1714"/>
      <c r="PS59" s="1714"/>
      <c r="PT59" s="1714"/>
      <c r="PU59" s="1714"/>
      <c r="PV59" s="1714"/>
      <c r="PW59" s="1714"/>
      <c r="PX59" s="1714"/>
      <c r="PY59" s="1714"/>
      <c r="PZ59" s="1714"/>
      <c r="QA59" s="1714"/>
      <c r="QB59" s="1714"/>
      <c r="QC59" s="1714"/>
      <c r="QD59" s="1714"/>
      <c r="QE59" s="1714"/>
      <c r="QF59" s="1714"/>
      <c r="QG59" s="1714"/>
      <c r="QH59" s="1714"/>
      <c r="QI59" s="1714"/>
      <c r="QJ59" s="1714"/>
      <c r="QK59" s="1714"/>
      <c r="QL59" s="1714"/>
      <c r="QM59" s="1714"/>
      <c r="QN59" s="1714"/>
      <c r="QO59" s="1714"/>
      <c r="QP59" s="1714"/>
      <c r="QQ59" s="1714"/>
      <c r="QR59" s="1714"/>
      <c r="QS59" s="1714"/>
      <c r="QT59" s="1714"/>
      <c r="QU59" s="1714"/>
      <c r="QV59" s="1714"/>
      <c r="QW59" s="1714"/>
      <c r="QX59" s="1714"/>
      <c r="QY59" s="1714"/>
      <c r="QZ59" s="1714"/>
      <c r="RA59" s="1714"/>
      <c r="RB59" s="1714"/>
      <c r="RC59" s="1714"/>
      <c r="RD59" s="1714"/>
      <c r="RE59" s="1714"/>
      <c r="RF59" s="1714"/>
      <c r="RG59" s="1714"/>
      <c r="RH59" s="1714"/>
      <c r="RI59" s="1714"/>
      <c r="RJ59" s="1714"/>
      <c r="RK59" s="1714"/>
      <c r="RL59" s="1714"/>
      <c r="RM59" s="1714"/>
      <c r="RN59" s="1714"/>
      <c r="RO59" s="1714"/>
      <c r="RP59" s="1714"/>
      <c r="RQ59" s="1714"/>
      <c r="RR59" s="1714"/>
      <c r="RS59" s="1714"/>
      <c r="RT59" s="1714"/>
      <c r="RU59" s="1714"/>
      <c r="RV59" s="1714"/>
      <c r="RW59" s="1714"/>
      <c r="RX59" s="1714"/>
      <c r="RY59" s="1714"/>
      <c r="RZ59" s="1714"/>
      <c r="SA59" s="1714"/>
      <c r="SB59" s="1714"/>
      <c r="SC59" s="1714"/>
      <c r="SD59" s="1714"/>
      <c r="SE59" s="1714"/>
      <c r="SF59" s="1714"/>
      <c r="SG59" s="1714"/>
      <c r="SH59" s="1714"/>
      <c r="SI59" s="1714"/>
      <c r="SJ59" s="1714"/>
      <c r="SK59" s="1714"/>
      <c r="SL59" s="1714"/>
      <c r="SM59" s="1714"/>
      <c r="SN59" s="1714"/>
      <c r="SO59" s="1714"/>
      <c r="SP59" s="1714"/>
      <c r="SQ59" s="1714"/>
      <c r="SR59" s="1714"/>
      <c r="SS59" s="1714"/>
      <c r="ST59" s="1714"/>
      <c r="SU59" s="1714"/>
      <c r="SV59" s="1714"/>
      <c r="SW59" s="1714"/>
      <c r="SX59" s="1714"/>
      <c r="SY59" s="1714"/>
      <c r="SZ59" s="1714"/>
      <c r="TA59" s="1714"/>
      <c r="TB59" s="1714"/>
      <c r="TC59" s="1714"/>
      <c r="TD59" s="1714"/>
      <c r="TE59" s="1714"/>
      <c r="TF59" s="1714"/>
      <c r="TG59" s="1714"/>
      <c r="TH59" s="1714"/>
      <c r="TI59" s="1714"/>
      <c r="TJ59" s="1714"/>
      <c r="TK59" s="1714"/>
      <c r="TL59" s="1714"/>
      <c r="TM59" s="1714"/>
      <c r="TN59" s="1714"/>
      <c r="TO59" s="1714"/>
      <c r="TP59" s="1714"/>
      <c r="TQ59" s="1714"/>
      <c r="TR59" s="1714"/>
      <c r="TS59" s="1714"/>
      <c r="TT59" s="1714"/>
      <c r="TU59" s="1714"/>
      <c r="TV59" s="1714"/>
      <c r="TW59" s="1714"/>
      <c r="TX59" s="1714"/>
      <c r="TY59" s="1714"/>
      <c r="TZ59" s="1714"/>
      <c r="UA59" s="1714"/>
      <c r="UB59" s="1714"/>
      <c r="UC59" s="1714"/>
      <c r="UD59" s="1714"/>
      <c r="UE59" s="1714"/>
      <c r="UF59" s="1714"/>
      <c r="UG59" s="1714"/>
      <c r="UH59" s="1714"/>
      <c r="UI59" s="1714"/>
      <c r="UJ59" s="1714"/>
      <c r="UK59" s="1714"/>
      <c r="UL59" s="1714"/>
      <c r="UM59" s="1714"/>
      <c r="UN59" s="1714"/>
      <c r="UO59" s="1714"/>
      <c r="UP59" s="1714"/>
      <c r="UQ59" s="1714"/>
      <c r="UR59" s="1714"/>
      <c r="US59" s="1714"/>
      <c r="UT59" s="1714"/>
      <c r="UU59" s="1714"/>
      <c r="UV59" s="1714"/>
      <c r="UW59" s="1714"/>
      <c r="UX59" s="1714"/>
      <c r="UY59" s="1714"/>
      <c r="UZ59" s="1714"/>
      <c r="VA59" s="1714"/>
      <c r="VB59" s="1714"/>
      <c r="VC59" s="1714"/>
      <c r="VD59" s="1714"/>
      <c r="VE59" s="1714"/>
      <c r="VF59" s="1714"/>
      <c r="VG59" s="1714"/>
      <c r="VH59" s="1714"/>
      <c r="VI59" s="1714"/>
      <c r="VJ59" s="1714"/>
      <c r="VK59" s="1714"/>
      <c r="VL59" s="1714"/>
      <c r="VM59" s="1714"/>
      <c r="VN59" s="1714"/>
      <c r="VO59" s="1714"/>
      <c r="VP59" s="1714"/>
      <c r="VQ59" s="1714"/>
      <c r="VR59" s="1714"/>
      <c r="VS59" s="1714"/>
      <c r="VT59" s="1714"/>
      <c r="VU59" s="1714"/>
      <c r="VV59" s="1714"/>
      <c r="VW59" s="1714"/>
      <c r="VX59" s="1714"/>
      <c r="VY59" s="1714"/>
      <c r="VZ59" s="1714"/>
      <c r="WA59" s="1714"/>
      <c r="WB59" s="1714"/>
      <c r="WC59" s="1714"/>
      <c r="WD59" s="1714"/>
      <c r="WE59" s="1714"/>
      <c r="WF59" s="1714"/>
      <c r="WG59" s="1714"/>
      <c r="WH59" s="1714"/>
      <c r="WI59" s="1714"/>
      <c r="WJ59" s="1714"/>
      <c r="WK59" s="1714"/>
      <c r="WL59" s="1714"/>
      <c r="WM59" s="1714"/>
      <c r="WN59" s="1714"/>
      <c r="WO59" s="1714"/>
      <c r="WP59" s="1714"/>
      <c r="WQ59" s="1714"/>
      <c r="WR59" s="1714"/>
      <c r="WS59" s="1714"/>
      <c r="WT59" s="1714"/>
      <c r="WU59" s="1714"/>
      <c r="WV59" s="1714"/>
      <c r="WW59" s="1714"/>
      <c r="WX59" s="1714"/>
      <c r="WY59" s="1714"/>
      <c r="WZ59" s="1714"/>
      <c r="XA59" s="1714"/>
      <c r="XB59" s="1714"/>
      <c r="XC59" s="1714"/>
      <c r="XD59" s="1714"/>
      <c r="XE59" s="1714"/>
      <c r="XF59" s="1714"/>
      <c r="XG59" s="1714"/>
      <c r="XH59" s="1714"/>
      <c r="XI59" s="1714"/>
      <c r="XJ59" s="1714"/>
      <c r="XK59" s="1714"/>
      <c r="XL59" s="1714"/>
      <c r="XM59" s="1714"/>
      <c r="XN59" s="1714"/>
      <c r="XO59" s="1714"/>
      <c r="XP59" s="1714"/>
      <c r="XQ59" s="1714"/>
      <c r="XR59" s="1714"/>
      <c r="XS59" s="1714"/>
      <c r="XT59" s="1714"/>
      <c r="XU59" s="1714"/>
      <c r="XV59" s="1714"/>
      <c r="XW59" s="1714"/>
      <c r="XX59" s="1714"/>
      <c r="XY59" s="1714"/>
      <c r="XZ59" s="1714"/>
      <c r="YA59" s="1714"/>
      <c r="YB59" s="1714"/>
      <c r="YC59" s="1714"/>
      <c r="YD59" s="1714"/>
      <c r="YE59" s="1714"/>
      <c r="YF59" s="1714"/>
      <c r="YG59" s="1714"/>
      <c r="YH59" s="1714"/>
      <c r="YI59" s="1714"/>
      <c r="YJ59" s="1714"/>
      <c r="YK59" s="1714"/>
      <c r="YL59" s="1714"/>
      <c r="YM59" s="1714"/>
      <c r="YN59" s="1714"/>
      <c r="YO59" s="1714"/>
      <c r="YP59" s="1714"/>
      <c r="YQ59" s="1714"/>
      <c r="YR59" s="1714"/>
      <c r="YS59" s="1714"/>
      <c r="YT59" s="1714"/>
      <c r="YU59" s="1714"/>
      <c r="YV59" s="1714"/>
      <c r="YW59" s="1714"/>
      <c r="YX59" s="1714"/>
      <c r="YY59" s="1714"/>
      <c r="YZ59" s="1714"/>
      <c r="ZA59" s="1714"/>
      <c r="ZB59" s="1714"/>
      <c r="ZC59" s="1714"/>
      <c r="ZD59" s="1714"/>
      <c r="ZE59" s="1714"/>
      <c r="ZF59" s="1714"/>
      <c r="ZG59" s="1714"/>
      <c r="ZH59" s="1714"/>
      <c r="ZI59" s="1714"/>
      <c r="ZJ59" s="1714"/>
      <c r="ZK59" s="1714"/>
      <c r="ZL59" s="1714"/>
      <c r="ZM59" s="1714"/>
      <c r="ZN59" s="1714"/>
      <c r="ZO59" s="1714"/>
      <c r="ZP59" s="1714"/>
      <c r="ZQ59" s="1714"/>
      <c r="ZR59" s="1714"/>
      <c r="ZS59" s="1714"/>
      <c r="ZT59" s="1714"/>
      <c r="ZU59" s="1714"/>
      <c r="ZV59" s="1714"/>
      <c r="ZW59" s="1714"/>
      <c r="ZX59" s="1714"/>
      <c r="ZY59" s="1714"/>
      <c r="ZZ59" s="1714"/>
      <c r="AAA59" s="1714"/>
      <c r="AAB59" s="1714"/>
      <c r="AAC59" s="1714"/>
      <c r="AAD59" s="1714"/>
      <c r="AAE59" s="1714"/>
      <c r="AAF59" s="1714"/>
      <c r="AAG59" s="1714"/>
      <c r="AAH59" s="1714"/>
      <c r="AAI59" s="1714"/>
      <c r="AAJ59" s="1714"/>
      <c r="AAK59" s="1714"/>
      <c r="AAL59" s="1714"/>
      <c r="AAM59" s="1714"/>
      <c r="AAN59" s="1714"/>
      <c r="AAO59" s="1714"/>
      <c r="AAP59" s="1714"/>
      <c r="AAQ59" s="1714"/>
      <c r="AAR59" s="1714"/>
      <c r="AAS59" s="1714"/>
      <c r="AAT59" s="1714"/>
      <c r="AAU59" s="1714"/>
      <c r="AAV59" s="1714"/>
      <c r="AAW59" s="1714"/>
      <c r="AAX59" s="1714"/>
      <c r="AAY59" s="1714"/>
      <c r="AAZ59" s="1714"/>
      <c r="ABA59" s="1714"/>
      <c r="ABB59" s="1714"/>
      <c r="ABC59" s="1714"/>
      <c r="ABD59" s="1714"/>
      <c r="ABE59" s="1714"/>
      <c r="ABF59" s="1714"/>
      <c r="ABG59" s="1714"/>
      <c r="ABH59" s="1714"/>
      <c r="ABI59" s="1714"/>
      <c r="ABJ59" s="1714"/>
      <c r="ABK59" s="1714"/>
      <c r="ABL59" s="1714"/>
      <c r="ABM59" s="1714"/>
      <c r="ABN59" s="1714"/>
      <c r="ABO59" s="1714"/>
      <c r="ABP59" s="1714"/>
      <c r="ABQ59" s="1714"/>
      <c r="ABR59" s="1714"/>
      <c r="ABS59" s="1714"/>
      <c r="ABT59" s="1714"/>
      <c r="ABU59" s="1714"/>
      <c r="ABV59" s="1714"/>
      <c r="ABW59" s="1714"/>
      <c r="ABX59" s="1714"/>
      <c r="ABY59" s="1714"/>
      <c r="ABZ59" s="1714"/>
      <c r="ACA59" s="1714"/>
      <c r="ACB59" s="1714"/>
      <c r="ACC59" s="1714"/>
      <c r="ACD59" s="1714"/>
      <c r="ACE59" s="1714"/>
      <c r="ACF59" s="1714"/>
      <c r="ACG59" s="1714"/>
      <c r="ACH59" s="1714"/>
      <c r="ACI59" s="1714"/>
      <c r="ACJ59" s="1714"/>
      <c r="ACK59" s="1714"/>
      <c r="ACL59" s="1714"/>
      <c r="ACM59" s="1714"/>
      <c r="ACN59" s="1714"/>
      <c r="ACO59" s="1714"/>
      <c r="ACP59" s="1714"/>
      <c r="ACQ59" s="1714"/>
      <c r="ACR59" s="1714"/>
      <c r="ACS59" s="1714"/>
      <c r="ACT59" s="1714"/>
      <c r="ACU59" s="1714"/>
      <c r="ACV59" s="1714"/>
      <c r="ACW59" s="1714"/>
      <c r="ACX59" s="1714"/>
      <c r="ACY59" s="1714"/>
      <c r="ACZ59" s="1714"/>
      <c r="ADA59" s="1714"/>
      <c r="ADB59" s="1714"/>
      <c r="ADC59" s="1714"/>
      <c r="ADD59" s="1714"/>
      <c r="ADE59" s="1714"/>
      <c r="ADF59" s="1714"/>
      <c r="ADG59" s="1714"/>
      <c r="ADH59" s="1714"/>
      <c r="ADI59" s="1714"/>
      <c r="ADJ59" s="1714"/>
      <c r="ADK59" s="1714"/>
      <c r="ADL59" s="1714"/>
      <c r="ADM59" s="1714"/>
      <c r="ADN59" s="1714"/>
      <c r="ADO59" s="1714"/>
      <c r="ADP59" s="1714"/>
      <c r="ADQ59" s="1714"/>
      <c r="ADR59" s="1714"/>
      <c r="ADS59" s="1714"/>
      <c r="ADT59" s="1714"/>
      <c r="ADU59" s="1714"/>
      <c r="ADV59" s="1714"/>
      <c r="ADW59" s="1714"/>
      <c r="ADX59" s="1714"/>
      <c r="ADY59" s="1714"/>
      <c r="ADZ59" s="1714"/>
      <c r="AEA59" s="1714"/>
      <c r="AEB59" s="1714"/>
      <c r="AEC59" s="1714"/>
      <c r="AED59" s="1714"/>
      <c r="AEE59" s="1714"/>
      <c r="AEF59" s="1714"/>
      <c r="AEG59" s="1714"/>
      <c r="AEH59" s="1714"/>
      <c r="AEI59" s="1714"/>
      <c r="AEJ59" s="1714"/>
      <c r="AEK59" s="1714"/>
      <c r="AEL59" s="1714"/>
      <c r="AEM59" s="1714"/>
      <c r="AEN59" s="1714"/>
      <c r="AEO59" s="1714"/>
      <c r="AEP59" s="1714"/>
      <c r="AEQ59" s="1714"/>
      <c r="AER59" s="1714"/>
      <c r="AES59" s="1714"/>
      <c r="AET59" s="1714"/>
      <c r="AEU59" s="1714"/>
      <c r="AEV59" s="1714"/>
      <c r="AEW59" s="1714"/>
      <c r="AEX59" s="1714"/>
      <c r="AEY59" s="1714"/>
      <c r="AEZ59" s="1714"/>
      <c r="AFA59" s="1714"/>
      <c r="AFB59" s="1714"/>
      <c r="AFC59" s="1714"/>
      <c r="AFD59" s="1714"/>
      <c r="AFE59" s="1714"/>
      <c r="AFF59" s="1714"/>
      <c r="AFG59" s="1714"/>
      <c r="AFH59" s="1714"/>
      <c r="AFI59" s="1714"/>
      <c r="AFJ59" s="1714"/>
      <c r="AFK59" s="1714"/>
      <c r="AFL59" s="1714"/>
      <c r="AFM59" s="1714"/>
      <c r="AFN59" s="1714"/>
      <c r="AFO59" s="1714"/>
      <c r="AFP59" s="1714"/>
      <c r="AFQ59" s="1714"/>
      <c r="AFR59" s="1714"/>
      <c r="AFS59" s="1714"/>
      <c r="AFT59" s="1714"/>
      <c r="AFU59" s="1714"/>
      <c r="AFV59" s="1714"/>
      <c r="AFW59" s="1714"/>
      <c r="AFX59" s="1714"/>
      <c r="AFY59" s="1714"/>
      <c r="AFZ59" s="1714"/>
      <c r="AGA59" s="1714"/>
      <c r="AGB59" s="1714"/>
      <c r="AGC59" s="1714"/>
      <c r="AGD59" s="1714"/>
      <c r="AGE59" s="1714"/>
      <c r="AGF59" s="1714"/>
      <c r="AGG59" s="1714"/>
      <c r="AGH59" s="1714"/>
      <c r="AGI59" s="1714"/>
      <c r="AGJ59" s="1714"/>
      <c r="AGK59" s="1714"/>
      <c r="AGL59" s="1714"/>
      <c r="AGM59" s="1714"/>
      <c r="AGN59" s="1714"/>
      <c r="AGO59" s="1714"/>
      <c r="AGP59" s="1714"/>
      <c r="AGQ59" s="1714"/>
      <c r="AGR59" s="1714"/>
      <c r="AGS59" s="1714"/>
      <c r="AGT59" s="1714"/>
      <c r="AGU59" s="1714"/>
      <c r="AGV59" s="1714"/>
      <c r="AGW59" s="1714"/>
      <c r="AGX59" s="1714"/>
      <c r="AGY59" s="1714"/>
      <c r="AGZ59" s="1714"/>
      <c r="AHA59" s="1714"/>
      <c r="AHB59" s="1714"/>
      <c r="AHC59" s="1714"/>
      <c r="AHD59" s="1714"/>
      <c r="AHE59" s="1714"/>
      <c r="AHF59" s="1714"/>
      <c r="AHG59" s="1714"/>
      <c r="AHH59" s="1714"/>
      <c r="AHI59" s="1714"/>
      <c r="AHJ59" s="1714"/>
      <c r="AHK59" s="1714"/>
      <c r="AHL59" s="1714"/>
      <c r="AHM59" s="1714"/>
      <c r="AHN59" s="1714"/>
      <c r="AHO59" s="1714"/>
      <c r="AHP59" s="1714"/>
      <c r="AHQ59" s="1714"/>
      <c r="AHR59" s="1714"/>
      <c r="AHS59" s="1714"/>
      <c r="AHT59" s="1714"/>
      <c r="AHU59" s="1714"/>
      <c r="AHV59" s="1714"/>
      <c r="AHW59" s="1714"/>
      <c r="AHX59" s="1714"/>
      <c r="AHY59" s="1714"/>
      <c r="AHZ59" s="1714"/>
      <c r="AIA59" s="1714"/>
      <c r="AIB59" s="1714"/>
      <c r="AIC59" s="1714"/>
      <c r="AID59" s="1714"/>
      <c r="AIE59" s="1714"/>
      <c r="AIF59" s="1714"/>
      <c r="AIG59" s="1714"/>
      <c r="AIH59" s="1714"/>
      <c r="AII59" s="1714"/>
      <c r="AIJ59" s="1714"/>
      <c r="AIK59" s="1714"/>
      <c r="AIL59" s="1714"/>
      <c r="AIM59" s="1714"/>
      <c r="AIN59" s="1714"/>
      <c r="AIO59" s="1714"/>
      <c r="AIP59" s="1714"/>
      <c r="AIQ59" s="1714"/>
      <c r="AIR59" s="1714"/>
      <c r="AIS59" s="1714"/>
      <c r="AIT59" s="1714"/>
      <c r="AIU59" s="1714"/>
      <c r="AIV59" s="1714"/>
      <c r="AIW59" s="1714"/>
      <c r="AIX59" s="1714"/>
      <c r="AIY59" s="1714"/>
      <c r="AIZ59" s="1714"/>
      <c r="AJA59" s="1714"/>
      <c r="AJB59" s="1714"/>
      <c r="AJC59" s="1714"/>
      <c r="AJD59" s="1714"/>
      <c r="AJE59" s="1714"/>
      <c r="AJF59" s="1714"/>
      <c r="AJG59" s="1714"/>
      <c r="AJH59" s="1714"/>
      <c r="AJI59" s="1714"/>
      <c r="AJJ59" s="1714"/>
      <c r="AJK59" s="1714"/>
      <c r="AJL59" s="1714"/>
      <c r="AJM59" s="1714"/>
      <c r="AJN59" s="1714"/>
      <c r="AJO59" s="1714"/>
      <c r="AJP59" s="1714"/>
      <c r="AJQ59" s="1714"/>
      <c r="AJR59" s="1714"/>
      <c r="AJS59" s="1714"/>
      <c r="AJT59" s="1714"/>
      <c r="AJU59" s="1714"/>
      <c r="AJV59" s="1714"/>
      <c r="AJW59" s="1714"/>
      <c r="AJX59" s="1714"/>
      <c r="AJY59" s="1714"/>
      <c r="AJZ59" s="1714"/>
      <c r="AKA59" s="1714"/>
      <c r="AKB59" s="1714"/>
      <c r="AKC59" s="1714"/>
      <c r="AKD59" s="1714"/>
      <c r="AKE59" s="1714"/>
      <c r="AKF59" s="1714"/>
      <c r="AKG59" s="1714"/>
      <c r="AKH59" s="1714"/>
      <c r="AKI59" s="1714"/>
      <c r="AKJ59" s="1714"/>
      <c r="AKK59" s="1714"/>
      <c r="AKL59" s="1714"/>
      <c r="AKM59" s="1714"/>
      <c r="AKN59" s="1714"/>
      <c r="AKO59" s="1714"/>
      <c r="AKP59" s="1714"/>
      <c r="AKQ59" s="1714"/>
      <c r="AKR59" s="1714"/>
      <c r="AKS59" s="1714"/>
      <c r="AKT59" s="1714"/>
      <c r="AKU59" s="1714"/>
      <c r="AKV59" s="1714"/>
      <c r="AKW59" s="1714"/>
      <c r="AKX59" s="1714"/>
      <c r="AKY59" s="1714"/>
      <c r="AKZ59" s="1714"/>
      <c r="ALA59" s="1714"/>
      <c r="ALB59" s="1714"/>
      <c r="ALC59" s="1714"/>
      <c r="ALD59" s="1714"/>
      <c r="ALE59" s="1714"/>
      <c r="ALF59" s="1714"/>
      <c r="ALG59" s="1714"/>
      <c r="ALH59" s="1714"/>
      <c r="ALI59" s="1714"/>
      <c r="ALJ59" s="1714"/>
      <c r="ALK59" s="1714"/>
      <c r="ALL59" s="1714"/>
      <c r="ALM59" s="1714"/>
      <c r="ALN59" s="1714"/>
      <c r="ALO59" s="1714"/>
      <c r="ALP59" s="1714"/>
      <c r="ALQ59" s="1714"/>
      <c r="ALR59" s="1714"/>
      <c r="ALS59" s="1714"/>
      <c r="ALT59" s="1714"/>
      <c r="ALU59" s="1714"/>
      <c r="ALV59" s="1714"/>
      <c r="ALW59" s="1714"/>
      <c r="ALX59" s="1714"/>
      <c r="ALY59" s="1714"/>
      <c r="ALZ59" s="1714"/>
      <c r="AMA59" s="1714"/>
      <c r="AMB59" s="1714"/>
      <c r="AMC59" s="1714"/>
      <c r="AMD59" s="1714"/>
      <c r="AME59" s="1714"/>
      <c r="AMF59" s="1714"/>
      <c r="AMG59" s="1714"/>
      <c r="AMH59" s="1714"/>
      <c r="AMI59" s="1714"/>
      <c r="AMJ59" s="1714"/>
      <c r="AMK59" s="1714"/>
    </row>
    <row r="60" spans="1:1025" s="1409" customFormat="1">
      <c r="A60" s="1714"/>
      <c r="B60" s="1714"/>
      <c r="C60" s="1714"/>
      <c r="D60" s="1714"/>
      <c r="E60" s="1714"/>
      <c r="F60" s="1714"/>
      <c r="G60" s="1714"/>
      <c r="H60" s="1714"/>
      <c r="I60" s="1714"/>
      <c r="J60" s="1714"/>
      <c r="K60" s="1714"/>
      <c r="L60" s="1714"/>
      <c r="M60" s="1714"/>
      <c r="N60" s="1714"/>
      <c r="O60" s="1714"/>
      <c r="P60" s="1714"/>
      <c r="Q60" s="1714"/>
      <c r="R60" s="1740"/>
      <c r="S60" s="1714"/>
      <c r="T60" s="1714"/>
      <c r="U60" s="1714"/>
      <c r="V60" s="1714"/>
      <c r="W60" s="1714"/>
      <c r="X60" s="1714"/>
      <c r="Y60" s="1714"/>
      <c r="Z60" s="1769"/>
      <c r="AA60" s="1714"/>
      <c r="AB60" s="1714"/>
      <c r="AC60" s="1714"/>
      <c r="AD60" s="1714"/>
      <c r="AE60" s="1714"/>
      <c r="AF60" s="1714"/>
      <c r="AG60" s="1714"/>
      <c r="AH60" s="1714"/>
      <c r="AI60" s="1714"/>
      <c r="AJ60" s="1714"/>
      <c r="AK60" s="1714"/>
      <c r="AL60" s="1714"/>
      <c r="AM60" s="1714"/>
      <c r="AN60" s="1714"/>
      <c r="AO60" s="1734"/>
      <c r="AP60" s="1714"/>
      <c r="AQ60" s="1714"/>
      <c r="AR60" s="1714"/>
      <c r="AS60" s="1714"/>
      <c r="AT60" s="1714"/>
      <c r="AU60" s="1714"/>
      <c r="AV60" s="1714"/>
      <c r="AW60" s="1714"/>
      <c r="AX60" s="1714"/>
      <c r="AY60" s="1714"/>
      <c r="AZ60" s="1714"/>
      <c r="BA60" s="1714"/>
      <c r="BB60" s="1714"/>
      <c r="BC60" s="1714"/>
      <c r="BD60" s="1714"/>
      <c r="BE60" s="1714"/>
      <c r="BF60" s="1714"/>
      <c r="BG60" s="1714"/>
      <c r="BH60" s="1714"/>
      <c r="BI60" s="1714"/>
      <c r="BJ60" s="1714"/>
      <c r="BK60" s="1714"/>
      <c r="BL60" s="1714"/>
      <c r="BM60" s="1714"/>
      <c r="BN60" s="1714"/>
      <c r="BO60" s="1714"/>
      <c r="BP60" s="1714"/>
      <c r="BQ60" s="1714"/>
      <c r="BR60" s="1714"/>
      <c r="BS60" s="1714"/>
      <c r="BT60" s="1714"/>
      <c r="BU60" s="1714"/>
      <c r="BV60" s="1714"/>
      <c r="BW60" s="1714"/>
      <c r="BX60" s="1714"/>
      <c r="BY60" s="1714"/>
      <c r="BZ60" s="1714"/>
      <c r="CA60" s="1714"/>
      <c r="CB60" s="1714"/>
      <c r="CC60" s="1714"/>
      <c r="CD60" s="1714"/>
      <c r="CE60" s="1714"/>
      <c r="CF60" s="1714"/>
      <c r="CG60" s="1714"/>
      <c r="CH60" s="1714"/>
      <c r="CI60" s="1714"/>
      <c r="CJ60" s="1714"/>
      <c r="CK60" s="1714"/>
      <c r="CL60" s="1714"/>
      <c r="CM60" s="1714"/>
      <c r="CN60" s="1714"/>
      <c r="CO60" s="1714"/>
      <c r="CP60" s="1714"/>
      <c r="CQ60" s="1714"/>
      <c r="CR60" s="1714"/>
      <c r="CS60" s="1714"/>
      <c r="CT60" s="1714"/>
      <c r="CU60" s="1714"/>
      <c r="CV60" s="1714"/>
      <c r="CW60" s="1714"/>
      <c r="CX60" s="1714"/>
      <c r="CY60" s="1714"/>
      <c r="CZ60" s="1714"/>
      <c r="DA60" s="1714"/>
      <c r="DB60" s="1714"/>
      <c r="DC60" s="1714"/>
      <c r="DD60" s="1714"/>
      <c r="DE60" s="1714"/>
      <c r="DF60" s="1714"/>
      <c r="DG60" s="1714"/>
      <c r="DH60" s="1714"/>
      <c r="DI60" s="1714"/>
      <c r="DJ60" s="1714"/>
      <c r="DK60" s="1714"/>
      <c r="DL60" s="1714"/>
      <c r="DM60" s="1714"/>
      <c r="DN60" s="1714"/>
      <c r="DO60" s="1714"/>
      <c r="DP60" s="1714"/>
      <c r="DQ60" s="1714"/>
      <c r="DR60" s="1714"/>
      <c r="DS60" s="1714"/>
      <c r="DT60" s="1714"/>
      <c r="DU60" s="1714"/>
      <c r="DV60" s="1714"/>
      <c r="DW60" s="1714"/>
      <c r="DX60" s="1714"/>
      <c r="DY60" s="1714"/>
      <c r="DZ60" s="1714"/>
      <c r="EA60" s="1714"/>
      <c r="EB60" s="1714"/>
      <c r="EC60" s="1714"/>
      <c r="ED60" s="1714"/>
      <c r="EE60" s="1714"/>
      <c r="EF60" s="1714"/>
      <c r="EG60" s="1714"/>
      <c r="EH60" s="1714"/>
      <c r="EI60" s="1714"/>
      <c r="EJ60" s="1714"/>
      <c r="EK60" s="1714"/>
      <c r="EL60" s="1714"/>
      <c r="EM60" s="1714"/>
      <c r="EN60" s="1714"/>
      <c r="EO60" s="1714"/>
      <c r="EP60" s="1714"/>
      <c r="EQ60" s="1714"/>
      <c r="ER60" s="1714"/>
      <c r="ES60" s="1714"/>
      <c r="ET60" s="1714"/>
      <c r="EU60" s="1714"/>
      <c r="EV60" s="1714"/>
      <c r="EW60" s="1714"/>
      <c r="EX60" s="1714"/>
      <c r="EY60" s="1714"/>
      <c r="EZ60" s="1714"/>
      <c r="FA60" s="1714"/>
      <c r="FB60" s="1714"/>
      <c r="FC60" s="1714"/>
      <c r="FD60" s="1714"/>
      <c r="FE60" s="1714"/>
      <c r="FF60" s="1714"/>
      <c r="FG60" s="1714"/>
      <c r="FH60" s="1714"/>
      <c r="FI60" s="1714"/>
      <c r="FJ60" s="1714"/>
      <c r="FK60" s="1714"/>
      <c r="FL60" s="1714"/>
      <c r="FM60" s="1714"/>
      <c r="FN60" s="1714"/>
      <c r="FO60" s="1714"/>
      <c r="FP60" s="1714"/>
      <c r="FQ60" s="1714"/>
      <c r="FR60" s="1714"/>
      <c r="FS60" s="1714"/>
      <c r="FT60" s="1714"/>
      <c r="FU60" s="1714"/>
      <c r="FV60" s="1714"/>
      <c r="FW60" s="1714"/>
      <c r="FX60" s="1714"/>
      <c r="FY60" s="1714"/>
      <c r="FZ60" s="1714"/>
      <c r="GA60" s="1714"/>
      <c r="GB60" s="1714"/>
      <c r="GC60" s="1714"/>
      <c r="GD60" s="1714"/>
      <c r="GE60" s="1714"/>
      <c r="GF60" s="1714"/>
      <c r="GG60" s="1714"/>
      <c r="GH60" s="1714"/>
      <c r="GI60" s="1714"/>
      <c r="GJ60" s="1714"/>
      <c r="GK60" s="1714"/>
      <c r="GL60" s="1714"/>
      <c r="GM60" s="1714"/>
      <c r="GN60" s="1714"/>
      <c r="GO60" s="1714"/>
      <c r="GP60" s="1714"/>
      <c r="GQ60" s="1714"/>
      <c r="GR60" s="1714"/>
      <c r="GS60" s="1714"/>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c r="KL60" s="1714"/>
      <c r="KM60" s="1714"/>
      <c r="KN60" s="1714"/>
      <c r="KO60" s="1714"/>
      <c r="KP60" s="1714"/>
      <c r="KQ60" s="1714"/>
      <c r="KR60" s="1714"/>
      <c r="KS60" s="1714"/>
      <c r="KT60" s="1714"/>
      <c r="KU60" s="1714"/>
      <c r="KV60" s="1714"/>
      <c r="KW60" s="1714"/>
      <c r="KX60" s="1714"/>
      <c r="KY60" s="1714"/>
      <c r="KZ60" s="1714"/>
      <c r="LA60" s="1714"/>
      <c r="LB60" s="1714"/>
      <c r="LC60" s="1714"/>
      <c r="LD60" s="1714"/>
      <c r="LE60" s="1714"/>
      <c r="LF60" s="1714"/>
      <c r="LG60" s="1714"/>
      <c r="LH60" s="1714"/>
      <c r="LI60" s="1714"/>
      <c r="LJ60" s="1714"/>
      <c r="LK60" s="1714"/>
      <c r="LL60" s="1714"/>
      <c r="LM60" s="1714"/>
      <c r="LN60" s="1714"/>
      <c r="LO60" s="1714"/>
      <c r="LP60" s="1714"/>
      <c r="LQ60" s="1714"/>
      <c r="LR60" s="1714"/>
      <c r="LS60" s="1714"/>
      <c r="LT60" s="1714"/>
      <c r="LU60" s="1714"/>
      <c r="LV60" s="1714"/>
      <c r="LW60" s="1714"/>
      <c r="LX60" s="1714"/>
      <c r="LY60" s="1714"/>
      <c r="LZ60" s="1714"/>
      <c r="MA60" s="1714"/>
      <c r="MB60" s="1714"/>
      <c r="MC60" s="1714"/>
      <c r="MD60" s="1714"/>
      <c r="ME60" s="1714"/>
      <c r="MF60" s="1714"/>
      <c r="MG60" s="1714"/>
      <c r="MH60" s="1714"/>
      <c r="MI60" s="1714"/>
      <c r="MJ60" s="1714"/>
      <c r="MK60" s="1714"/>
      <c r="ML60" s="1714"/>
      <c r="MM60" s="1714"/>
      <c r="MN60" s="1714"/>
      <c r="MO60" s="1714"/>
      <c r="MP60" s="1714"/>
      <c r="MQ60" s="1714"/>
      <c r="MR60" s="1714"/>
      <c r="MS60" s="1714"/>
      <c r="MT60" s="1714"/>
      <c r="MU60" s="1714"/>
      <c r="MV60" s="1714"/>
      <c r="MW60" s="1714"/>
      <c r="MX60" s="1714"/>
      <c r="MY60" s="1714"/>
      <c r="MZ60" s="1714"/>
      <c r="NA60" s="1714"/>
      <c r="NB60" s="1714"/>
      <c r="NC60" s="1714"/>
      <c r="ND60" s="1714"/>
      <c r="NE60" s="1714"/>
      <c r="NF60" s="1714"/>
      <c r="NG60" s="1714"/>
      <c r="NH60" s="1714"/>
      <c r="NI60" s="1714"/>
      <c r="NJ60" s="1714"/>
      <c r="NK60" s="1714"/>
      <c r="NL60" s="1714"/>
      <c r="NM60" s="1714"/>
      <c r="NN60" s="1714"/>
      <c r="NO60" s="1714"/>
      <c r="NP60" s="1714"/>
      <c r="NQ60" s="1714"/>
      <c r="NR60" s="1714"/>
      <c r="NS60" s="1714"/>
      <c r="NT60" s="1714"/>
      <c r="NU60" s="1714"/>
      <c r="NV60" s="1714"/>
      <c r="NW60" s="1714"/>
      <c r="NX60" s="1714"/>
      <c r="NY60" s="1714"/>
      <c r="NZ60" s="1714"/>
      <c r="OA60" s="1714"/>
      <c r="OB60" s="1714"/>
      <c r="OC60" s="1714"/>
      <c r="OD60" s="1714"/>
      <c r="OE60" s="1714"/>
      <c r="OF60" s="1714"/>
      <c r="OG60" s="1714"/>
      <c r="OH60" s="1714"/>
      <c r="OI60" s="1714"/>
      <c r="OJ60" s="1714"/>
      <c r="OK60" s="1714"/>
      <c r="OL60" s="1714"/>
      <c r="OM60" s="1714"/>
      <c r="ON60" s="1714"/>
      <c r="OO60" s="1714"/>
      <c r="OP60" s="1714"/>
      <c r="OQ60" s="1714"/>
      <c r="OR60" s="1714"/>
      <c r="OS60" s="1714"/>
      <c r="OT60" s="1714"/>
      <c r="OU60" s="1714"/>
      <c r="OV60" s="1714"/>
      <c r="OW60" s="1714"/>
      <c r="OX60" s="1714"/>
      <c r="OY60" s="1714"/>
      <c r="OZ60" s="1714"/>
      <c r="PA60" s="1714"/>
      <c r="PB60" s="1714"/>
      <c r="PC60" s="1714"/>
      <c r="PD60" s="1714"/>
      <c r="PE60" s="1714"/>
      <c r="PF60" s="1714"/>
      <c r="PG60" s="1714"/>
      <c r="PH60" s="1714"/>
      <c r="PI60" s="1714"/>
      <c r="PJ60" s="1714"/>
      <c r="PK60" s="1714"/>
      <c r="PL60" s="1714"/>
      <c r="PM60" s="1714"/>
      <c r="PN60" s="1714"/>
      <c r="PO60" s="1714"/>
      <c r="PP60" s="1714"/>
      <c r="PQ60" s="1714"/>
      <c r="PR60" s="1714"/>
      <c r="PS60" s="1714"/>
      <c r="PT60" s="1714"/>
      <c r="PU60" s="1714"/>
      <c r="PV60" s="1714"/>
      <c r="PW60" s="1714"/>
      <c r="PX60" s="1714"/>
      <c r="PY60" s="1714"/>
      <c r="PZ60" s="1714"/>
      <c r="QA60" s="1714"/>
      <c r="QB60" s="1714"/>
      <c r="QC60" s="1714"/>
      <c r="QD60" s="1714"/>
      <c r="QE60" s="1714"/>
      <c r="QF60" s="1714"/>
      <c r="QG60" s="1714"/>
      <c r="QH60" s="1714"/>
      <c r="QI60" s="1714"/>
      <c r="QJ60" s="1714"/>
      <c r="QK60" s="1714"/>
      <c r="QL60" s="1714"/>
      <c r="QM60" s="1714"/>
      <c r="QN60" s="1714"/>
      <c r="QO60" s="1714"/>
      <c r="QP60" s="1714"/>
      <c r="QQ60" s="1714"/>
      <c r="QR60" s="1714"/>
      <c r="QS60" s="1714"/>
      <c r="QT60" s="1714"/>
      <c r="QU60" s="1714"/>
      <c r="QV60" s="1714"/>
      <c r="QW60" s="1714"/>
      <c r="QX60" s="1714"/>
      <c r="QY60" s="1714"/>
      <c r="QZ60" s="1714"/>
      <c r="RA60" s="1714"/>
      <c r="RB60" s="1714"/>
      <c r="RC60" s="1714"/>
      <c r="RD60" s="1714"/>
      <c r="RE60" s="1714"/>
      <c r="RF60" s="1714"/>
      <c r="RG60" s="1714"/>
      <c r="RH60" s="1714"/>
      <c r="RI60" s="1714"/>
      <c r="RJ60" s="1714"/>
      <c r="RK60" s="1714"/>
      <c r="RL60" s="1714"/>
      <c r="RM60" s="1714"/>
      <c r="RN60" s="1714"/>
      <c r="RO60" s="1714"/>
      <c r="RP60" s="1714"/>
      <c r="RQ60" s="1714"/>
      <c r="RR60" s="1714"/>
      <c r="RS60" s="1714"/>
      <c r="RT60" s="1714"/>
      <c r="RU60" s="1714"/>
      <c r="RV60" s="1714"/>
      <c r="RW60" s="1714"/>
      <c r="RX60" s="1714"/>
      <c r="RY60" s="1714"/>
      <c r="RZ60" s="1714"/>
      <c r="SA60" s="1714"/>
      <c r="SB60" s="1714"/>
      <c r="SC60" s="1714"/>
      <c r="SD60" s="1714"/>
      <c r="SE60" s="1714"/>
      <c r="SF60" s="1714"/>
      <c r="SG60" s="1714"/>
      <c r="SH60" s="1714"/>
      <c r="SI60" s="1714"/>
      <c r="SJ60" s="1714"/>
      <c r="SK60" s="1714"/>
      <c r="SL60" s="1714"/>
      <c r="SM60" s="1714"/>
      <c r="SN60" s="1714"/>
      <c r="SO60" s="1714"/>
      <c r="SP60" s="1714"/>
      <c r="SQ60" s="1714"/>
      <c r="SR60" s="1714"/>
      <c r="SS60" s="1714"/>
      <c r="ST60" s="1714"/>
      <c r="SU60" s="1714"/>
      <c r="SV60" s="1714"/>
      <c r="SW60" s="1714"/>
      <c r="SX60" s="1714"/>
      <c r="SY60" s="1714"/>
      <c r="SZ60" s="1714"/>
      <c r="TA60" s="1714"/>
      <c r="TB60" s="1714"/>
      <c r="TC60" s="1714"/>
      <c r="TD60" s="1714"/>
      <c r="TE60" s="1714"/>
      <c r="TF60" s="1714"/>
      <c r="TG60" s="1714"/>
      <c r="TH60" s="1714"/>
      <c r="TI60" s="1714"/>
      <c r="TJ60" s="1714"/>
      <c r="TK60" s="1714"/>
      <c r="TL60" s="1714"/>
      <c r="TM60" s="1714"/>
      <c r="TN60" s="1714"/>
      <c r="TO60" s="1714"/>
      <c r="TP60" s="1714"/>
      <c r="TQ60" s="1714"/>
      <c r="TR60" s="1714"/>
      <c r="TS60" s="1714"/>
      <c r="TT60" s="1714"/>
      <c r="TU60" s="1714"/>
      <c r="TV60" s="1714"/>
      <c r="TW60" s="1714"/>
      <c r="TX60" s="1714"/>
      <c r="TY60" s="1714"/>
      <c r="TZ60" s="1714"/>
      <c r="UA60" s="1714"/>
      <c r="UB60" s="1714"/>
      <c r="UC60" s="1714"/>
      <c r="UD60" s="1714"/>
      <c r="UE60" s="1714"/>
      <c r="UF60" s="1714"/>
      <c r="UG60" s="1714"/>
      <c r="UH60" s="1714"/>
      <c r="UI60" s="1714"/>
      <c r="UJ60" s="1714"/>
      <c r="UK60" s="1714"/>
      <c r="UL60" s="1714"/>
      <c r="UM60" s="1714"/>
      <c r="UN60" s="1714"/>
      <c r="UO60" s="1714"/>
      <c r="UP60" s="1714"/>
      <c r="UQ60" s="1714"/>
      <c r="UR60" s="1714"/>
      <c r="US60" s="1714"/>
      <c r="UT60" s="1714"/>
      <c r="UU60" s="1714"/>
      <c r="UV60" s="1714"/>
      <c r="UW60" s="1714"/>
      <c r="UX60" s="1714"/>
      <c r="UY60" s="1714"/>
      <c r="UZ60" s="1714"/>
      <c r="VA60" s="1714"/>
      <c r="VB60" s="1714"/>
      <c r="VC60" s="1714"/>
      <c r="VD60" s="1714"/>
      <c r="VE60" s="1714"/>
      <c r="VF60" s="1714"/>
      <c r="VG60" s="1714"/>
      <c r="VH60" s="1714"/>
      <c r="VI60" s="1714"/>
      <c r="VJ60" s="1714"/>
      <c r="VK60" s="1714"/>
      <c r="VL60" s="1714"/>
      <c r="VM60" s="1714"/>
      <c r="VN60" s="1714"/>
      <c r="VO60" s="1714"/>
      <c r="VP60" s="1714"/>
      <c r="VQ60" s="1714"/>
      <c r="VR60" s="1714"/>
      <c r="VS60" s="1714"/>
      <c r="VT60" s="1714"/>
      <c r="VU60" s="1714"/>
      <c r="VV60" s="1714"/>
      <c r="VW60" s="1714"/>
      <c r="VX60" s="1714"/>
      <c r="VY60" s="1714"/>
      <c r="VZ60" s="1714"/>
      <c r="WA60" s="1714"/>
      <c r="WB60" s="1714"/>
      <c r="WC60" s="1714"/>
      <c r="WD60" s="1714"/>
      <c r="WE60" s="1714"/>
      <c r="WF60" s="1714"/>
      <c r="WG60" s="1714"/>
      <c r="WH60" s="1714"/>
      <c r="WI60" s="1714"/>
      <c r="WJ60" s="1714"/>
      <c r="WK60" s="1714"/>
      <c r="WL60" s="1714"/>
      <c r="WM60" s="1714"/>
      <c r="WN60" s="1714"/>
      <c r="WO60" s="1714"/>
      <c r="WP60" s="1714"/>
      <c r="WQ60" s="1714"/>
      <c r="WR60" s="1714"/>
      <c r="WS60" s="1714"/>
      <c r="WT60" s="1714"/>
      <c r="WU60" s="1714"/>
      <c r="WV60" s="1714"/>
      <c r="WW60" s="1714"/>
      <c r="WX60" s="1714"/>
      <c r="WY60" s="1714"/>
      <c r="WZ60" s="1714"/>
      <c r="XA60" s="1714"/>
      <c r="XB60" s="1714"/>
      <c r="XC60" s="1714"/>
      <c r="XD60" s="1714"/>
      <c r="XE60" s="1714"/>
      <c r="XF60" s="1714"/>
      <c r="XG60" s="1714"/>
      <c r="XH60" s="1714"/>
      <c r="XI60" s="1714"/>
      <c r="XJ60" s="1714"/>
      <c r="XK60" s="1714"/>
      <c r="XL60" s="1714"/>
      <c r="XM60" s="1714"/>
      <c r="XN60" s="1714"/>
      <c r="XO60" s="1714"/>
      <c r="XP60" s="1714"/>
      <c r="XQ60" s="1714"/>
      <c r="XR60" s="1714"/>
      <c r="XS60" s="1714"/>
      <c r="XT60" s="1714"/>
      <c r="XU60" s="1714"/>
      <c r="XV60" s="1714"/>
      <c r="XW60" s="1714"/>
      <c r="XX60" s="1714"/>
      <c r="XY60" s="1714"/>
      <c r="XZ60" s="1714"/>
      <c r="YA60" s="1714"/>
      <c r="YB60" s="1714"/>
      <c r="YC60" s="1714"/>
      <c r="YD60" s="1714"/>
      <c r="YE60" s="1714"/>
      <c r="YF60" s="1714"/>
      <c r="YG60" s="1714"/>
      <c r="YH60" s="1714"/>
      <c r="YI60" s="1714"/>
      <c r="YJ60" s="1714"/>
      <c r="YK60" s="1714"/>
      <c r="YL60" s="1714"/>
      <c r="YM60" s="1714"/>
      <c r="YN60" s="1714"/>
      <c r="YO60" s="1714"/>
      <c r="YP60" s="1714"/>
      <c r="YQ60" s="1714"/>
      <c r="YR60" s="1714"/>
      <c r="YS60" s="1714"/>
      <c r="YT60" s="1714"/>
      <c r="YU60" s="1714"/>
      <c r="YV60" s="1714"/>
      <c r="YW60" s="1714"/>
      <c r="YX60" s="1714"/>
      <c r="YY60" s="1714"/>
      <c r="YZ60" s="1714"/>
      <c r="ZA60" s="1714"/>
      <c r="ZB60" s="1714"/>
      <c r="ZC60" s="1714"/>
      <c r="ZD60" s="1714"/>
      <c r="ZE60" s="1714"/>
      <c r="ZF60" s="1714"/>
      <c r="ZG60" s="1714"/>
      <c r="ZH60" s="1714"/>
      <c r="ZI60" s="1714"/>
      <c r="ZJ60" s="1714"/>
      <c r="ZK60" s="1714"/>
      <c r="ZL60" s="1714"/>
      <c r="ZM60" s="1714"/>
      <c r="ZN60" s="1714"/>
      <c r="ZO60" s="1714"/>
      <c r="ZP60" s="1714"/>
      <c r="ZQ60" s="1714"/>
      <c r="ZR60" s="1714"/>
      <c r="ZS60" s="1714"/>
      <c r="ZT60" s="1714"/>
      <c r="ZU60" s="1714"/>
      <c r="ZV60" s="1714"/>
      <c r="ZW60" s="1714"/>
      <c r="ZX60" s="1714"/>
      <c r="ZY60" s="1714"/>
      <c r="ZZ60" s="1714"/>
      <c r="AAA60" s="1714"/>
      <c r="AAB60" s="1714"/>
      <c r="AAC60" s="1714"/>
      <c r="AAD60" s="1714"/>
      <c r="AAE60" s="1714"/>
      <c r="AAF60" s="1714"/>
      <c r="AAG60" s="1714"/>
      <c r="AAH60" s="1714"/>
      <c r="AAI60" s="1714"/>
      <c r="AAJ60" s="1714"/>
      <c r="AAK60" s="1714"/>
      <c r="AAL60" s="1714"/>
      <c r="AAM60" s="1714"/>
      <c r="AAN60" s="1714"/>
      <c r="AAO60" s="1714"/>
      <c r="AAP60" s="1714"/>
      <c r="AAQ60" s="1714"/>
      <c r="AAR60" s="1714"/>
      <c r="AAS60" s="1714"/>
      <c r="AAT60" s="1714"/>
      <c r="AAU60" s="1714"/>
      <c r="AAV60" s="1714"/>
      <c r="AAW60" s="1714"/>
      <c r="AAX60" s="1714"/>
      <c r="AAY60" s="1714"/>
      <c r="AAZ60" s="1714"/>
      <c r="ABA60" s="1714"/>
      <c r="ABB60" s="1714"/>
      <c r="ABC60" s="1714"/>
      <c r="ABD60" s="1714"/>
      <c r="ABE60" s="1714"/>
      <c r="ABF60" s="1714"/>
      <c r="ABG60" s="1714"/>
      <c r="ABH60" s="1714"/>
      <c r="ABI60" s="1714"/>
      <c r="ABJ60" s="1714"/>
      <c r="ABK60" s="1714"/>
      <c r="ABL60" s="1714"/>
      <c r="ABM60" s="1714"/>
      <c r="ABN60" s="1714"/>
      <c r="ABO60" s="1714"/>
      <c r="ABP60" s="1714"/>
      <c r="ABQ60" s="1714"/>
      <c r="ABR60" s="1714"/>
      <c r="ABS60" s="1714"/>
      <c r="ABT60" s="1714"/>
      <c r="ABU60" s="1714"/>
      <c r="ABV60" s="1714"/>
      <c r="ABW60" s="1714"/>
      <c r="ABX60" s="1714"/>
      <c r="ABY60" s="1714"/>
      <c r="ABZ60" s="1714"/>
      <c r="ACA60" s="1714"/>
      <c r="ACB60" s="1714"/>
      <c r="ACC60" s="1714"/>
      <c r="ACD60" s="1714"/>
      <c r="ACE60" s="1714"/>
      <c r="ACF60" s="1714"/>
      <c r="ACG60" s="1714"/>
      <c r="ACH60" s="1714"/>
      <c r="ACI60" s="1714"/>
      <c r="ACJ60" s="1714"/>
      <c r="ACK60" s="1714"/>
      <c r="ACL60" s="1714"/>
      <c r="ACM60" s="1714"/>
      <c r="ACN60" s="1714"/>
      <c r="ACO60" s="1714"/>
      <c r="ACP60" s="1714"/>
      <c r="ACQ60" s="1714"/>
      <c r="ACR60" s="1714"/>
      <c r="ACS60" s="1714"/>
      <c r="ACT60" s="1714"/>
      <c r="ACU60" s="1714"/>
      <c r="ACV60" s="1714"/>
      <c r="ACW60" s="1714"/>
      <c r="ACX60" s="1714"/>
      <c r="ACY60" s="1714"/>
      <c r="ACZ60" s="1714"/>
      <c r="ADA60" s="1714"/>
      <c r="ADB60" s="1714"/>
      <c r="ADC60" s="1714"/>
      <c r="ADD60" s="1714"/>
      <c r="ADE60" s="1714"/>
      <c r="ADF60" s="1714"/>
      <c r="ADG60" s="1714"/>
      <c r="ADH60" s="1714"/>
      <c r="ADI60" s="1714"/>
      <c r="ADJ60" s="1714"/>
      <c r="ADK60" s="1714"/>
      <c r="ADL60" s="1714"/>
      <c r="ADM60" s="1714"/>
      <c r="ADN60" s="1714"/>
      <c r="ADO60" s="1714"/>
      <c r="ADP60" s="1714"/>
      <c r="ADQ60" s="1714"/>
      <c r="ADR60" s="1714"/>
      <c r="ADS60" s="1714"/>
      <c r="ADT60" s="1714"/>
      <c r="ADU60" s="1714"/>
      <c r="ADV60" s="1714"/>
      <c r="ADW60" s="1714"/>
      <c r="ADX60" s="1714"/>
      <c r="ADY60" s="1714"/>
      <c r="ADZ60" s="1714"/>
      <c r="AEA60" s="1714"/>
      <c r="AEB60" s="1714"/>
      <c r="AEC60" s="1714"/>
      <c r="AED60" s="1714"/>
      <c r="AEE60" s="1714"/>
      <c r="AEF60" s="1714"/>
      <c r="AEG60" s="1714"/>
      <c r="AEH60" s="1714"/>
      <c r="AEI60" s="1714"/>
      <c r="AEJ60" s="1714"/>
      <c r="AEK60" s="1714"/>
      <c r="AEL60" s="1714"/>
      <c r="AEM60" s="1714"/>
      <c r="AEN60" s="1714"/>
      <c r="AEO60" s="1714"/>
      <c r="AEP60" s="1714"/>
      <c r="AEQ60" s="1714"/>
      <c r="AER60" s="1714"/>
      <c r="AES60" s="1714"/>
      <c r="AET60" s="1714"/>
      <c r="AEU60" s="1714"/>
      <c r="AEV60" s="1714"/>
      <c r="AEW60" s="1714"/>
      <c r="AEX60" s="1714"/>
      <c r="AEY60" s="1714"/>
      <c r="AEZ60" s="1714"/>
      <c r="AFA60" s="1714"/>
      <c r="AFB60" s="1714"/>
      <c r="AFC60" s="1714"/>
      <c r="AFD60" s="1714"/>
      <c r="AFE60" s="1714"/>
      <c r="AFF60" s="1714"/>
      <c r="AFG60" s="1714"/>
      <c r="AFH60" s="1714"/>
      <c r="AFI60" s="1714"/>
      <c r="AFJ60" s="1714"/>
      <c r="AFK60" s="1714"/>
      <c r="AFL60" s="1714"/>
      <c r="AFM60" s="1714"/>
      <c r="AFN60" s="1714"/>
      <c r="AFO60" s="1714"/>
      <c r="AFP60" s="1714"/>
      <c r="AFQ60" s="1714"/>
      <c r="AFR60" s="1714"/>
      <c r="AFS60" s="1714"/>
      <c r="AFT60" s="1714"/>
      <c r="AFU60" s="1714"/>
      <c r="AFV60" s="1714"/>
      <c r="AFW60" s="1714"/>
      <c r="AFX60" s="1714"/>
      <c r="AFY60" s="1714"/>
      <c r="AFZ60" s="1714"/>
      <c r="AGA60" s="1714"/>
      <c r="AGB60" s="1714"/>
      <c r="AGC60" s="1714"/>
      <c r="AGD60" s="1714"/>
      <c r="AGE60" s="1714"/>
      <c r="AGF60" s="1714"/>
      <c r="AGG60" s="1714"/>
      <c r="AGH60" s="1714"/>
      <c r="AGI60" s="1714"/>
      <c r="AGJ60" s="1714"/>
      <c r="AGK60" s="1714"/>
      <c r="AGL60" s="1714"/>
      <c r="AGM60" s="1714"/>
      <c r="AGN60" s="1714"/>
      <c r="AGO60" s="1714"/>
      <c r="AGP60" s="1714"/>
      <c r="AGQ60" s="1714"/>
      <c r="AGR60" s="1714"/>
      <c r="AGS60" s="1714"/>
      <c r="AGT60" s="1714"/>
      <c r="AGU60" s="1714"/>
      <c r="AGV60" s="1714"/>
      <c r="AGW60" s="1714"/>
      <c r="AGX60" s="1714"/>
      <c r="AGY60" s="1714"/>
      <c r="AGZ60" s="1714"/>
      <c r="AHA60" s="1714"/>
      <c r="AHB60" s="1714"/>
      <c r="AHC60" s="1714"/>
      <c r="AHD60" s="1714"/>
      <c r="AHE60" s="1714"/>
      <c r="AHF60" s="1714"/>
      <c r="AHG60" s="1714"/>
      <c r="AHH60" s="1714"/>
      <c r="AHI60" s="1714"/>
      <c r="AHJ60" s="1714"/>
      <c r="AHK60" s="1714"/>
      <c r="AHL60" s="1714"/>
      <c r="AHM60" s="1714"/>
      <c r="AHN60" s="1714"/>
      <c r="AHO60" s="1714"/>
      <c r="AHP60" s="1714"/>
      <c r="AHQ60" s="1714"/>
      <c r="AHR60" s="1714"/>
      <c r="AHS60" s="1714"/>
      <c r="AHT60" s="1714"/>
      <c r="AHU60" s="1714"/>
      <c r="AHV60" s="1714"/>
      <c r="AHW60" s="1714"/>
      <c r="AHX60" s="1714"/>
      <c r="AHY60" s="1714"/>
      <c r="AHZ60" s="1714"/>
      <c r="AIA60" s="1714"/>
      <c r="AIB60" s="1714"/>
      <c r="AIC60" s="1714"/>
      <c r="AID60" s="1714"/>
      <c r="AIE60" s="1714"/>
      <c r="AIF60" s="1714"/>
      <c r="AIG60" s="1714"/>
      <c r="AIH60" s="1714"/>
      <c r="AII60" s="1714"/>
      <c r="AIJ60" s="1714"/>
      <c r="AIK60" s="1714"/>
      <c r="AIL60" s="1714"/>
      <c r="AIM60" s="1714"/>
      <c r="AIN60" s="1714"/>
      <c r="AIO60" s="1714"/>
      <c r="AIP60" s="1714"/>
      <c r="AIQ60" s="1714"/>
      <c r="AIR60" s="1714"/>
      <c r="AIS60" s="1714"/>
      <c r="AIT60" s="1714"/>
      <c r="AIU60" s="1714"/>
      <c r="AIV60" s="1714"/>
      <c r="AIW60" s="1714"/>
      <c r="AIX60" s="1714"/>
      <c r="AIY60" s="1714"/>
      <c r="AIZ60" s="1714"/>
      <c r="AJA60" s="1714"/>
      <c r="AJB60" s="1714"/>
      <c r="AJC60" s="1714"/>
      <c r="AJD60" s="1714"/>
      <c r="AJE60" s="1714"/>
      <c r="AJF60" s="1714"/>
      <c r="AJG60" s="1714"/>
      <c r="AJH60" s="1714"/>
      <c r="AJI60" s="1714"/>
      <c r="AJJ60" s="1714"/>
      <c r="AJK60" s="1714"/>
      <c r="AJL60" s="1714"/>
      <c r="AJM60" s="1714"/>
      <c r="AJN60" s="1714"/>
      <c r="AJO60" s="1714"/>
      <c r="AJP60" s="1714"/>
      <c r="AJQ60" s="1714"/>
      <c r="AJR60" s="1714"/>
      <c r="AJS60" s="1714"/>
      <c r="AJT60" s="1714"/>
      <c r="AJU60" s="1714"/>
      <c r="AJV60" s="1714"/>
      <c r="AJW60" s="1714"/>
      <c r="AJX60" s="1714"/>
      <c r="AJY60" s="1714"/>
      <c r="AJZ60" s="1714"/>
      <c r="AKA60" s="1714"/>
      <c r="AKB60" s="1714"/>
      <c r="AKC60" s="1714"/>
      <c r="AKD60" s="1714"/>
      <c r="AKE60" s="1714"/>
      <c r="AKF60" s="1714"/>
      <c r="AKG60" s="1714"/>
      <c r="AKH60" s="1714"/>
      <c r="AKI60" s="1714"/>
      <c r="AKJ60" s="1714"/>
      <c r="AKK60" s="1714"/>
      <c r="AKL60" s="1714"/>
      <c r="AKM60" s="1714"/>
      <c r="AKN60" s="1714"/>
      <c r="AKO60" s="1714"/>
      <c r="AKP60" s="1714"/>
      <c r="AKQ60" s="1714"/>
      <c r="AKR60" s="1714"/>
      <c r="AKS60" s="1714"/>
      <c r="AKT60" s="1714"/>
      <c r="AKU60" s="1714"/>
      <c r="AKV60" s="1714"/>
      <c r="AKW60" s="1714"/>
      <c r="AKX60" s="1714"/>
      <c r="AKY60" s="1714"/>
      <c r="AKZ60" s="1714"/>
      <c r="ALA60" s="1714"/>
      <c r="ALB60" s="1714"/>
      <c r="ALC60" s="1714"/>
      <c r="ALD60" s="1714"/>
      <c r="ALE60" s="1714"/>
      <c r="ALF60" s="1714"/>
      <c r="ALG60" s="1714"/>
      <c r="ALH60" s="1714"/>
      <c r="ALI60" s="1714"/>
      <c r="ALJ60" s="1714"/>
      <c r="ALK60" s="1714"/>
      <c r="ALL60" s="1714"/>
      <c r="ALM60" s="1714"/>
      <c r="ALN60" s="1714"/>
      <c r="ALO60" s="1714"/>
      <c r="ALP60" s="1714"/>
      <c r="ALQ60" s="1714"/>
      <c r="ALR60" s="1714"/>
      <c r="ALS60" s="1714"/>
      <c r="ALT60" s="1714"/>
      <c r="ALU60" s="1714"/>
      <c r="ALV60" s="1714"/>
      <c r="ALW60" s="1714"/>
      <c r="ALX60" s="1714"/>
      <c r="ALY60" s="1714"/>
      <c r="ALZ60" s="1714"/>
      <c r="AMA60" s="1714"/>
      <c r="AMB60" s="1714"/>
      <c r="AMC60" s="1714"/>
      <c r="AMD60" s="1714"/>
      <c r="AME60" s="1714"/>
      <c r="AMF60" s="1714"/>
      <c r="AMG60" s="1714"/>
      <c r="AMH60" s="1714"/>
      <c r="AMI60" s="1714"/>
      <c r="AMJ60" s="1714"/>
      <c r="AMK60" s="1714"/>
    </row>
    <row r="61" spans="1:1025" s="1409" customFormat="1">
      <c r="A61" s="1714"/>
      <c r="B61" s="1714"/>
      <c r="C61" s="1714"/>
      <c r="D61" s="1714"/>
      <c r="E61" s="1714"/>
      <c r="F61" s="1714"/>
      <c r="G61" s="1714"/>
      <c r="H61" s="1714"/>
      <c r="I61" s="1714"/>
      <c r="J61" s="1714"/>
      <c r="K61" s="1714"/>
      <c r="L61" s="1714"/>
      <c r="M61" s="1714"/>
      <c r="N61" s="1714"/>
      <c r="O61" s="1714"/>
      <c r="P61" s="1714"/>
      <c r="Q61" s="1714"/>
      <c r="R61" s="1740"/>
      <c r="S61" s="1714"/>
      <c r="T61" s="1714"/>
      <c r="U61" s="1714"/>
      <c r="V61" s="1714"/>
      <c r="W61" s="1714"/>
      <c r="X61" s="1714"/>
      <c r="Y61" s="1714"/>
      <c r="Z61" s="1769"/>
      <c r="AA61" s="1714"/>
      <c r="AB61" s="1714"/>
      <c r="AC61" s="1714"/>
      <c r="AD61" s="1714"/>
      <c r="AE61" s="1714"/>
      <c r="AF61" s="1714"/>
      <c r="AG61" s="1714"/>
      <c r="AH61" s="1714"/>
      <c r="AI61" s="1714"/>
      <c r="AJ61" s="1714"/>
      <c r="AK61" s="1714"/>
      <c r="AL61" s="1714"/>
      <c r="AM61" s="1714"/>
      <c r="AN61" s="1714"/>
      <c r="AO61" s="1734"/>
      <c r="AP61" s="1714"/>
      <c r="AQ61" s="1714"/>
      <c r="AR61" s="1714"/>
      <c r="AS61" s="1714"/>
      <c r="AT61" s="1714"/>
      <c r="AU61" s="1714"/>
      <c r="AV61" s="1714"/>
      <c r="AW61" s="1714"/>
      <c r="AX61" s="1714"/>
      <c r="AY61" s="1714"/>
      <c r="AZ61" s="1714"/>
      <c r="BA61" s="1714"/>
      <c r="BB61" s="1714"/>
      <c r="BC61" s="1714"/>
      <c r="BD61" s="1714"/>
      <c r="BE61" s="1714"/>
      <c r="BF61" s="1714"/>
      <c r="BG61" s="1714"/>
      <c r="BH61" s="1714"/>
      <c r="BI61" s="1714"/>
      <c r="BJ61" s="1714"/>
      <c r="BK61" s="1714"/>
      <c r="BL61" s="1714"/>
      <c r="BM61" s="1714"/>
      <c r="BN61" s="1714"/>
      <c r="BO61" s="1714"/>
      <c r="BP61" s="1714"/>
      <c r="BQ61" s="1714"/>
      <c r="BR61" s="1714"/>
      <c r="BS61" s="1714"/>
      <c r="BT61" s="1714"/>
      <c r="BU61" s="1714"/>
      <c r="BV61" s="1714"/>
      <c r="BW61" s="1714"/>
      <c r="BX61" s="1714"/>
      <c r="BY61" s="1714"/>
      <c r="BZ61" s="1714"/>
      <c r="CA61" s="1714"/>
      <c r="CB61" s="1714"/>
      <c r="CC61" s="1714"/>
      <c r="CD61" s="1714"/>
      <c r="CE61" s="1714"/>
      <c r="CF61" s="1714"/>
      <c r="CG61" s="1714"/>
      <c r="CH61" s="1714"/>
      <c r="CI61" s="1714"/>
      <c r="CJ61" s="1714"/>
      <c r="CK61" s="1714"/>
      <c r="CL61" s="1714"/>
      <c r="CM61" s="1714"/>
      <c r="CN61" s="1714"/>
      <c r="CO61" s="1714"/>
      <c r="CP61" s="1714"/>
      <c r="CQ61" s="1714"/>
      <c r="CR61" s="1714"/>
      <c r="CS61" s="1714"/>
      <c r="CT61" s="1714"/>
      <c r="CU61" s="1714"/>
      <c r="CV61" s="1714"/>
      <c r="CW61" s="1714"/>
      <c r="CX61" s="1714"/>
      <c r="CY61" s="1714"/>
      <c r="CZ61" s="1714"/>
      <c r="DA61" s="1714"/>
      <c r="DB61" s="1714"/>
      <c r="DC61" s="1714"/>
      <c r="DD61" s="1714"/>
      <c r="DE61" s="1714"/>
      <c r="DF61" s="1714"/>
      <c r="DG61" s="1714"/>
      <c r="DH61" s="1714"/>
      <c r="DI61" s="1714"/>
      <c r="DJ61" s="1714"/>
      <c r="DK61" s="1714"/>
      <c r="DL61" s="1714"/>
      <c r="DM61" s="1714"/>
      <c r="DN61" s="1714"/>
      <c r="DO61" s="1714"/>
      <c r="DP61" s="1714"/>
      <c r="DQ61" s="1714"/>
      <c r="DR61" s="1714"/>
      <c r="DS61" s="1714"/>
      <c r="DT61" s="1714"/>
      <c r="DU61" s="1714"/>
      <c r="DV61" s="1714"/>
      <c r="DW61" s="1714"/>
      <c r="DX61" s="1714"/>
      <c r="DY61" s="1714"/>
      <c r="DZ61" s="1714"/>
      <c r="EA61" s="1714"/>
      <c r="EB61" s="1714"/>
      <c r="EC61" s="1714"/>
      <c r="ED61" s="1714"/>
      <c r="EE61" s="1714"/>
      <c r="EF61" s="1714"/>
      <c r="EG61" s="1714"/>
      <c r="EH61" s="1714"/>
      <c r="EI61" s="1714"/>
      <c r="EJ61" s="1714"/>
      <c r="EK61" s="1714"/>
      <c r="EL61" s="1714"/>
      <c r="EM61" s="1714"/>
      <c r="EN61" s="1714"/>
      <c r="EO61" s="1714"/>
      <c r="EP61" s="1714"/>
      <c r="EQ61" s="1714"/>
      <c r="ER61" s="1714"/>
      <c r="ES61" s="1714"/>
      <c r="ET61" s="1714"/>
      <c r="EU61" s="1714"/>
      <c r="EV61" s="1714"/>
      <c r="EW61" s="1714"/>
      <c r="EX61" s="1714"/>
      <c r="EY61" s="1714"/>
      <c r="EZ61" s="1714"/>
      <c r="FA61" s="1714"/>
      <c r="FB61" s="1714"/>
      <c r="FC61" s="1714"/>
      <c r="FD61" s="1714"/>
      <c r="FE61" s="1714"/>
      <c r="FF61" s="1714"/>
      <c r="FG61" s="1714"/>
      <c r="FH61" s="1714"/>
      <c r="FI61" s="1714"/>
      <c r="FJ61" s="1714"/>
      <c r="FK61" s="1714"/>
      <c r="FL61" s="1714"/>
      <c r="FM61" s="1714"/>
      <c r="FN61" s="1714"/>
      <c r="FO61" s="1714"/>
      <c r="FP61" s="1714"/>
      <c r="FQ61" s="1714"/>
      <c r="FR61" s="1714"/>
      <c r="FS61" s="1714"/>
      <c r="FT61" s="1714"/>
      <c r="FU61" s="1714"/>
      <c r="FV61" s="1714"/>
      <c r="FW61" s="1714"/>
      <c r="FX61" s="1714"/>
      <c r="FY61" s="1714"/>
      <c r="FZ61" s="1714"/>
      <c r="GA61" s="1714"/>
      <c r="GB61" s="1714"/>
      <c r="GC61" s="1714"/>
      <c r="GD61" s="1714"/>
      <c r="GE61" s="1714"/>
      <c r="GF61" s="1714"/>
      <c r="GG61" s="1714"/>
      <c r="GH61" s="1714"/>
      <c r="GI61" s="1714"/>
      <c r="GJ61" s="1714"/>
      <c r="GK61" s="1714"/>
      <c r="GL61" s="1714"/>
      <c r="GM61" s="1714"/>
      <c r="GN61" s="1714"/>
      <c r="GO61" s="1714"/>
      <c r="GP61" s="1714"/>
      <c r="GQ61" s="1714"/>
      <c r="GR61" s="1714"/>
      <c r="GS61" s="1714"/>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c r="KL61" s="1714"/>
      <c r="KM61" s="1714"/>
      <c r="KN61" s="1714"/>
      <c r="KO61" s="1714"/>
      <c r="KP61" s="1714"/>
      <c r="KQ61" s="1714"/>
      <c r="KR61" s="1714"/>
      <c r="KS61" s="1714"/>
      <c r="KT61" s="1714"/>
      <c r="KU61" s="1714"/>
      <c r="KV61" s="1714"/>
      <c r="KW61" s="1714"/>
      <c r="KX61" s="1714"/>
      <c r="KY61" s="1714"/>
      <c r="KZ61" s="1714"/>
      <c r="LA61" s="1714"/>
      <c r="LB61" s="1714"/>
      <c r="LC61" s="1714"/>
      <c r="LD61" s="1714"/>
      <c r="LE61" s="1714"/>
      <c r="LF61" s="1714"/>
      <c r="LG61" s="1714"/>
      <c r="LH61" s="1714"/>
      <c r="LI61" s="1714"/>
      <c r="LJ61" s="1714"/>
      <c r="LK61" s="1714"/>
      <c r="LL61" s="1714"/>
      <c r="LM61" s="1714"/>
      <c r="LN61" s="1714"/>
      <c r="LO61" s="1714"/>
      <c r="LP61" s="1714"/>
      <c r="LQ61" s="1714"/>
      <c r="LR61" s="1714"/>
      <c r="LS61" s="1714"/>
      <c r="LT61" s="1714"/>
      <c r="LU61" s="1714"/>
      <c r="LV61" s="1714"/>
      <c r="LW61" s="1714"/>
      <c r="LX61" s="1714"/>
      <c r="LY61" s="1714"/>
      <c r="LZ61" s="1714"/>
      <c r="MA61" s="1714"/>
      <c r="MB61" s="1714"/>
      <c r="MC61" s="1714"/>
      <c r="MD61" s="1714"/>
      <c r="ME61" s="1714"/>
      <c r="MF61" s="1714"/>
      <c r="MG61" s="1714"/>
      <c r="MH61" s="1714"/>
      <c r="MI61" s="1714"/>
      <c r="MJ61" s="1714"/>
      <c r="MK61" s="1714"/>
      <c r="ML61" s="1714"/>
      <c r="MM61" s="1714"/>
      <c r="MN61" s="1714"/>
      <c r="MO61" s="1714"/>
      <c r="MP61" s="1714"/>
      <c r="MQ61" s="1714"/>
      <c r="MR61" s="1714"/>
      <c r="MS61" s="1714"/>
      <c r="MT61" s="1714"/>
      <c r="MU61" s="1714"/>
      <c r="MV61" s="1714"/>
      <c r="MW61" s="1714"/>
      <c r="MX61" s="1714"/>
      <c r="MY61" s="1714"/>
      <c r="MZ61" s="1714"/>
      <c r="NA61" s="1714"/>
      <c r="NB61" s="1714"/>
      <c r="NC61" s="1714"/>
      <c r="ND61" s="1714"/>
      <c r="NE61" s="1714"/>
      <c r="NF61" s="1714"/>
      <c r="NG61" s="1714"/>
      <c r="NH61" s="1714"/>
      <c r="NI61" s="1714"/>
      <c r="NJ61" s="1714"/>
      <c r="NK61" s="1714"/>
      <c r="NL61" s="1714"/>
      <c r="NM61" s="1714"/>
      <c r="NN61" s="1714"/>
      <c r="NO61" s="1714"/>
      <c r="NP61" s="1714"/>
      <c r="NQ61" s="1714"/>
      <c r="NR61" s="1714"/>
      <c r="NS61" s="1714"/>
      <c r="NT61" s="1714"/>
      <c r="NU61" s="1714"/>
      <c r="NV61" s="1714"/>
      <c r="NW61" s="1714"/>
      <c r="NX61" s="1714"/>
      <c r="NY61" s="1714"/>
      <c r="NZ61" s="1714"/>
      <c r="OA61" s="1714"/>
      <c r="OB61" s="1714"/>
      <c r="OC61" s="1714"/>
      <c r="OD61" s="1714"/>
      <c r="OE61" s="1714"/>
      <c r="OF61" s="1714"/>
      <c r="OG61" s="1714"/>
      <c r="OH61" s="1714"/>
      <c r="OI61" s="1714"/>
      <c r="OJ61" s="1714"/>
      <c r="OK61" s="1714"/>
      <c r="OL61" s="1714"/>
      <c r="OM61" s="1714"/>
      <c r="ON61" s="1714"/>
      <c r="OO61" s="1714"/>
      <c r="OP61" s="1714"/>
      <c r="OQ61" s="1714"/>
      <c r="OR61" s="1714"/>
      <c r="OS61" s="1714"/>
      <c r="OT61" s="1714"/>
      <c r="OU61" s="1714"/>
      <c r="OV61" s="1714"/>
      <c r="OW61" s="1714"/>
      <c r="OX61" s="1714"/>
      <c r="OY61" s="1714"/>
      <c r="OZ61" s="1714"/>
      <c r="PA61" s="1714"/>
      <c r="PB61" s="1714"/>
      <c r="PC61" s="1714"/>
      <c r="PD61" s="1714"/>
      <c r="PE61" s="1714"/>
      <c r="PF61" s="1714"/>
      <c r="PG61" s="1714"/>
      <c r="PH61" s="1714"/>
      <c r="PI61" s="1714"/>
      <c r="PJ61" s="1714"/>
      <c r="PK61" s="1714"/>
      <c r="PL61" s="1714"/>
      <c r="PM61" s="1714"/>
      <c r="PN61" s="1714"/>
      <c r="PO61" s="1714"/>
      <c r="PP61" s="1714"/>
      <c r="PQ61" s="1714"/>
      <c r="PR61" s="1714"/>
      <c r="PS61" s="1714"/>
      <c r="PT61" s="1714"/>
      <c r="PU61" s="1714"/>
      <c r="PV61" s="1714"/>
      <c r="PW61" s="1714"/>
      <c r="PX61" s="1714"/>
      <c r="PY61" s="1714"/>
      <c r="PZ61" s="1714"/>
      <c r="QA61" s="1714"/>
      <c r="QB61" s="1714"/>
      <c r="QC61" s="1714"/>
      <c r="QD61" s="1714"/>
      <c r="QE61" s="1714"/>
      <c r="QF61" s="1714"/>
      <c r="QG61" s="1714"/>
      <c r="QH61" s="1714"/>
      <c r="QI61" s="1714"/>
      <c r="QJ61" s="1714"/>
      <c r="QK61" s="1714"/>
      <c r="QL61" s="1714"/>
      <c r="QM61" s="1714"/>
      <c r="QN61" s="1714"/>
      <c r="QO61" s="1714"/>
      <c r="QP61" s="1714"/>
      <c r="QQ61" s="1714"/>
      <c r="QR61" s="1714"/>
      <c r="QS61" s="1714"/>
      <c r="QT61" s="1714"/>
      <c r="QU61" s="1714"/>
      <c r="QV61" s="1714"/>
      <c r="QW61" s="1714"/>
      <c r="QX61" s="1714"/>
      <c r="QY61" s="1714"/>
      <c r="QZ61" s="1714"/>
      <c r="RA61" s="1714"/>
      <c r="RB61" s="1714"/>
      <c r="RC61" s="1714"/>
      <c r="RD61" s="1714"/>
      <c r="RE61" s="1714"/>
      <c r="RF61" s="1714"/>
      <c r="RG61" s="1714"/>
      <c r="RH61" s="1714"/>
      <c r="RI61" s="1714"/>
      <c r="RJ61" s="1714"/>
      <c r="RK61" s="1714"/>
      <c r="RL61" s="1714"/>
      <c r="RM61" s="1714"/>
      <c r="RN61" s="1714"/>
      <c r="RO61" s="1714"/>
      <c r="RP61" s="1714"/>
      <c r="RQ61" s="1714"/>
      <c r="RR61" s="1714"/>
      <c r="RS61" s="1714"/>
      <c r="RT61" s="1714"/>
      <c r="RU61" s="1714"/>
      <c r="RV61" s="1714"/>
      <c r="RW61" s="1714"/>
      <c r="RX61" s="1714"/>
      <c r="RY61" s="1714"/>
      <c r="RZ61" s="1714"/>
      <c r="SA61" s="1714"/>
      <c r="SB61" s="1714"/>
      <c r="SC61" s="1714"/>
      <c r="SD61" s="1714"/>
      <c r="SE61" s="1714"/>
      <c r="SF61" s="1714"/>
      <c r="SG61" s="1714"/>
      <c r="SH61" s="1714"/>
      <c r="SI61" s="1714"/>
      <c r="SJ61" s="1714"/>
      <c r="SK61" s="1714"/>
      <c r="SL61" s="1714"/>
      <c r="SM61" s="1714"/>
      <c r="SN61" s="1714"/>
      <c r="SO61" s="1714"/>
      <c r="SP61" s="1714"/>
      <c r="SQ61" s="1714"/>
      <c r="SR61" s="1714"/>
      <c r="SS61" s="1714"/>
      <c r="ST61" s="1714"/>
      <c r="SU61" s="1714"/>
      <c r="SV61" s="1714"/>
      <c r="SW61" s="1714"/>
      <c r="SX61" s="1714"/>
      <c r="SY61" s="1714"/>
      <c r="SZ61" s="1714"/>
      <c r="TA61" s="1714"/>
      <c r="TB61" s="1714"/>
      <c r="TC61" s="1714"/>
      <c r="TD61" s="1714"/>
      <c r="TE61" s="1714"/>
      <c r="TF61" s="1714"/>
      <c r="TG61" s="1714"/>
      <c r="TH61" s="1714"/>
      <c r="TI61" s="1714"/>
      <c r="TJ61" s="1714"/>
      <c r="TK61" s="1714"/>
      <c r="TL61" s="1714"/>
      <c r="TM61" s="1714"/>
      <c r="TN61" s="1714"/>
      <c r="TO61" s="1714"/>
      <c r="TP61" s="1714"/>
      <c r="TQ61" s="1714"/>
      <c r="TR61" s="1714"/>
      <c r="TS61" s="1714"/>
      <c r="TT61" s="1714"/>
      <c r="TU61" s="1714"/>
      <c r="TV61" s="1714"/>
      <c r="TW61" s="1714"/>
      <c r="TX61" s="1714"/>
      <c r="TY61" s="1714"/>
      <c r="TZ61" s="1714"/>
      <c r="UA61" s="1714"/>
      <c r="UB61" s="1714"/>
      <c r="UC61" s="1714"/>
      <c r="UD61" s="1714"/>
      <c r="UE61" s="1714"/>
      <c r="UF61" s="1714"/>
      <c r="UG61" s="1714"/>
      <c r="UH61" s="1714"/>
      <c r="UI61" s="1714"/>
      <c r="UJ61" s="1714"/>
      <c r="UK61" s="1714"/>
      <c r="UL61" s="1714"/>
      <c r="UM61" s="1714"/>
      <c r="UN61" s="1714"/>
      <c r="UO61" s="1714"/>
      <c r="UP61" s="1714"/>
      <c r="UQ61" s="1714"/>
      <c r="UR61" s="1714"/>
      <c r="US61" s="1714"/>
      <c r="UT61" s="1714"/>
      <c r="UU61" s="1714"/>
      <c r="UV61" s="1714"/>
      <c r="UW61" s="1714"/>
      <c r="UX61" s="1714"/>
      <c r="UY61" s="1714"/>
      <c r="UZ61" s="1714"/>
      <c r="VA61" s="1714"/>
      <c r="VB61" s="1714"/>
      <c r="VC61" s="1714"/>
      <c r="VD61" s="1714"/>
      <c r="VE61" s="1714"/>
      <c r="VF61" s="1714"/>
      <c r="VG61" s="1714"/>
      <c r="VH61" s="1714"/>
      <c r="VI61" s="1714"/>
      <c r="VJ61" s="1714"/>
      <c r="VK61" s="1714"/>
      <c r="VL61" s="1714"/>
      <c r="VM61" s="1714"/>
      <c r="VN61" s="1714"/>
      <c r="VO61" s="1714"/>
      <c r="VP61" s="1714"/>
      <c r="VQ61" s="1714"/>
      <c r="VR61" s="1714"/>
      <c r="VS61" s="1714"/>
      <c r="VT61" s="1714"/>
      <c r="VU61" s="1714"/>
      <c r="VV61" s="1714"/>
      <c r="VW61" s="1714"/>
      <c r="VX61" s="1714"/>
      <c r="VY61" s="1714"/>
      <c r="VZ61" s="1714"/>
      <c r="WA61" s="1714"/>
      <c r="WB61" s="1714"/>
      <c r="WC61" s="1714"/>
      <c r="WD61" s="1714"/>
      <c r="WE61" s="1714"/>
      <c r="WF61" s="1714"/>
      <c r="WG61" s="1714"/>
      <c r="WH61" s="1714"/>
      <c r="WI61" s="1714"/>
      <c r="WJ61" s="1714"/>
      <c r="WK61" s="1714"/>
      <c r="WL61" s="1714"/>
      <c r="WM61" s="1714"/>
      <c r="WN61" s="1714"/>
      <c r="WO61" s="1714"/>
      <c r="WP61" s="1714"/>
      <c r="WQ61" s="1714"/>
      <c r="WR61" s="1714"/>
      <c r="WS61" s="1714"/>
      <c r="WT61" s="1714"/>
      <c r="WU61" s="1714"/>
      <c r="WV61" s="1714"/>
      <c r="WW61" s="1714"/>
      <c r="WX61" s="1714"/>
      <c r="WY61" s="1714"/>
      <c r="WZ61" s="1714"/>
      <c r="XA61" s="1714"/>
      <c r="XB61" s="1714"/>
      <c r="XC61" s="1714"/>
      <c r="XD61" s="1714"/>
      <c r="XE61" s="1714"/>
      <c r="XF61" s="1714"/>
      <c r="XG61" s="1714"/>
      <c r="XH61" s="1714"/>
      <c r="XI61" s="1714"/>
      <c r="XJ61" s="1714"/>
      <c r="XK61" s="1714"/>
      <c r="XL61" s="1714"/>
      <c r="XM61" s="1714"/>
      <c r="XN61" s="1714"/>
      <c r="XO61" s="1714"/>
      <c r="XP61" s="1714"/>
      <c r="XQ61" s="1714"/>
      <c r="XR61" s="1714"/>
      <c r="XS61" s="1714"/>
      <c r="XT61" s="1714"/>
      <c r="XU61" s="1714"/>
      <c r="XV61" s="1714"/>
      <c r="XW61" s="1714"/>
      <c r="XX61" s="1714"/>
      <c r="XY61" s="1714"/>
      <c r="XZ61" s="1714"/>
      <c r="YA61" s="1714"/>
      <c r="YB61" s="1714"/>
      <c r="YC61" s="1714"/>
      <c r="YD61" s="1714"/>
      <c r="YE61" s="1714"/>
      <c r="YF61" s="1714"/>
      <c r="YG61" s="1714"/>
      <c r="YH61" s="1714"/>
      <c r="YI61" s="1714"/>
      <c r="YJ61" s="1714"/>
      <c r="YK61" s="1714"/>
      <c r="YL61" s="1714"/>
      <c r="YM61" s="1714"/>
      <c r="YN61" s="1714"/>
      <c r="YO61" s="1714"/>
      <c r="YP61" s="1714"/>
      <c r="YQ61" s="1714"/>
      <c r="YR61" s="1714"/>
      <c r="YS61" s="1714"/>
      <c r="YT61" s="1714"/>
      <c r="YU61" s="1714"/>
      <c r="YV61" s="1714"/>
      <c r="YW61" s="1714"/>
      <c r="YX61" s="1714"/>
      <c r="YY61" s="1714"/>
      <c r="YZ61" s="1714"/>
      <c r="ZA61" s="1714"/>
      <c r="ZB61" s="1714"/>
      <c r="ZC61" s="1714"/>
      <c r="ZD61" s="1714"/>
      <c r="ZE61" s="1714"/>
      <c r="ZF61" s="1714"/>
      <c r="ZG61" s="1714"/>
      <c r="ZH61" s="1714"/>
      <c r="ZI61" s="1714"/>
      <c r="ZJ61" s="1714"/>
      <c r="ZK61" s="1714"/>
      <c r="ZL61" s="1714"/>
      <c r="ZM61" s="1714"/>
      <c r="ZN61" s="1714"/>
      <c r="ZO61" s="1714"/>
      <c r="ZP61" s="1714"/>
      <c r="ZQ61" s="1714"/>
      <c r="ZR61" s="1714"/>
      <c r="ZS61" s="1714"/>
      <c r="ZT61" s="1714"/>
      <c r="ZU61" s="1714"/>
      <c r="ZV61" s="1714"/>
      <c r="ZW61" s="1714"/>
      <c r="ZX61" s="1714"/>
      <c r="ZY61" s="1714"/>
      <c r="ZZ61" s="1714"/>
      <c r="AAA61" s="1714"/>
      <c r="AAB61" s="1714"/>
      <c r="AAC61" s="1714"/>
      <c r="AAD61" s="1714"/>
      <c r="AAE61" s="1714"/>
      <c r="AAF61" s="1714"/>
      <c r="AAG61" s="1714"/>
      <c r="AAH61" s="1714"/>
      <c r="AAI61" s="1714"/>
      <c r="AAJ61" s="1714"/>
      <c r="AAK61" s="1714"/>
      <c r="AAL61" s="1714"/>
      <c r="AAM61" s="1714"/>
      <c r="AAN61" s="1714"/>
      <c r="AAO61" s="1714"/>
      <c r="AAP61" s="1714"/>
      <c r="AAQ61" s="1714"/>
      <c r="AAR61" s="1714"/>
      <c r="AAS61" s="1714"/>
      <c r="AAT61" s="1714"/>
      <c r="AAU61" s="1714"/>
      <c r="AAV61" s="1714"/>
      <c r="AAW61" s="1714"/>
      <c r="AAX61" s="1714"/>
      <c r="AAY61" s="1714"/>
      <c r="AAZ61" s="1714"/>
      <c r="ABA61" s="1714"/>
      <c r="ABB61" s="1714"/>
      <c r="ABC61" s="1714"/>
      <c r="ABD61" s="1714"/>
      <c r="ABE61" s="1714"/>
      <c r="ABF61" s="1714"/>
      <c r="ABG61" s="1714"/>
      <c r="ABH61" s="1714"/>
      <c r="ABI61" s="1714"/>
      <c r="ABJ61" s="1714"/>
      <c r="ABK61" s="1714"/>
      <c r="ABL61" s="1714"/>
      <c r="ABM61" s="1714"/>
      <c r="ABN61" s="1714"/>
      <c r="ABO61" s="1714"/>
      <c r="ABP61" s="1714"/>
      <c r="ABQ61" s="1714"/>
      <c r="ABR61" s="1714"/>
      <c r="ABS61" s="1714"/>
      <c r="ABT61" s="1714"/>
      <c r="ABU61" s="1714"/>
      <c r="ABV61" s="1714"/>
      <c r="ABW61" s="1714"/>
      <c r="ABX61" s="1714"/>
      <c r="ABY61" s="1714"/>
      <c r="ABZ61" s="1714"/>
      <c r="ACA61" s="1714"/>
      <c r="ACB61" s="1714"/>
      <c r="ACC61" s="1714"/>
      <c r="ACD61" s="1714"/>
      <c r="ACE61" s="1714"/>
      <c r="ACF61" s="1714"/>
      <c r="ACG61" s="1714"/>
      <c r="ACH61" s="1714"/>
      <c r="ACI61" s="1714"/>
      <c r="ACJ61" s="1714"/>
      <c r="ACK61" s="1714"/>
      <c r="ACL61" s="1714"/>
      <c r="ACM61" s="1714"/>
      <c r="ACN61" s="1714"/>
      <c r="ACO61" s="1714"/>
      <c r="ACP61" s="1714"/>
      <c r="ACQ61" s="1714"/>
      <c r="ACR61" s="1714"/>
      <c r="ACS61" s="1714"/>
      <c r="ACT61" s="1714"/>
      <c r="ACU61" s="1714"/>
      <c r="ACV61" s="1714"/>
      <c r="ACW61" s="1714"/>
      <c r="ACX61" s="1714"/>
      <c r="ACY61" s="1714"/>
      <c r="ACZ61" s="1714"/>
      <c r="ADA61" s="1714"/>
      <c r="ADB61" s="1714"/>
      <c r="ADC61" s="1714"/>
      <c r="ADD61" s="1714"/>
      <c r="ADE61" s="1714"/>
      <c r="ADF61" s="1714"/>
      <c r="ADG61" s="1714"/>
      <c r="ADH61" s="1714"/>
      <c r="ADI61" s="1714"/>
      <c r="ADJ61" s="1714"/>
      <c r="ADK61" s="1714"/>
      <c r="ADL61" s="1714"/>
      <c r="ADM61" s="1714"/>
      <c r="ADN61" s="1714"/>
      <c r="ADO61" s="1714"/>
      <c r="ADP61" s="1714"/>
      <c r="ADQ61" s="1714"/>
      <c r="ADR61" s="1714"/>
      <c r="ADS61" s="1714"/>
      <c r="ADT61" s="1714"/>
      <c r="ADU61" s="1714"/>
      <c r="ADV61" s="1714"/>
      <c r="ADW61" s="1714"/>
      <c r="ADX61" s="1714"/>
      <c r="ADY61" s="1714"/>
      <c r="ADZ61" s="1714"/>
      <c r="AEA61" s="1714"/>
      <c r="AEB61" s="1714"/>
      <c r="AEC61" s="1714"/>
      <c r="AED61" s="1714"/>
      <c r="AEE61" s="1714"/>
      <c r="AEF61" s="1714"/>
      <c r="AEG61" s="1714"/>
      <c r="AEH61" s="1714"/>
      <c r="AEI61" s="1714"/>
      <c r="AEJ61" s="1714"/>
      <c r="AEK61" s="1714"/>
      <c r="AEL61" s="1714"/>
      <c r="AEM61" s="1714"/>
      <c r="AEN61" s="1714"/>
      <c r="AEO61" s="1714"/>
      <c r="AEP61" s="1714"/>
      <c r="AEQ61" s="1714"/>
      <c r="AER61" s="1714"/>
      <c r="AES61" s="1714"/>
      <c r="AET61" s="1714"/>
      <c r="AEU61" s="1714"/>
      <c r="AEV61" s="1714"/>
      <c r="AEW61" s="1714"/>
      <c r="AEX61" s="1714"/>
      <c r="AEY61" s="1714"/>
      <c r="AEZ61" s="1714"/>
      <c r="AFA61" s="1714"/>
      <c r="AFB61" s="1714"/>
      <c r="AFC61" s="1714"/>
      <c r="AFD61" s="1714"/>
      <c r="AFE61" s="1714"/>
      <c r="AFF61" s="1714"/>
      <c r="AFG61" s="1714"/>
      <c r="AFH61" s="1714"/>
      <c r="AFI61" s="1714"/>
      <c r="AFJ61" s="1714"/>
      <c r="AFK61" s="1714"/>
      <c r="AFL61" s="1714"/>
      <c r="AFM61" s="1714"/>
      <c r="AFN61" s="1714"/>
      <c r="AFO61" s="1714"/>
      <c r="AFP61" s="1714"/>
      <c r="AFQ61" s="1714"/>
      <c r="AFR61" s="1714"/>
      <c r="AFS61" s="1714"/>
      <c r="AFT61" s="1714"/>
      <c r="AFU61" s="1714"/>
      <c r="AFV61" s="1714"/>
      <c r="AFW61" s="1714"/>
      <c r="AFX61" s="1714"/>
      <c r="AFY61" s="1714"/>
      <c r="AFZ61" s="1714"/>
      <c r="AGA61" s="1714"/>
      <c r="AGB61" s="1714"/>
      <c r="AGC61" s="1714"/>
      <c r="AGD61" s="1714"/>
      <c r="AGE61" s="1714"/>
      <c r="AGF61" s="1714"/>
      <c r="AGG61" s="1714"/>
      <c r="AGH61" s="1714"/>
      <c r="AGI61" s="1714"/>
      <c r="AGJ61" s="1714"/>
      <c r="AGK61" s="1714"/>
      <c r="AGL61" s="1714"/>
      <c r="AGM61" s="1714"/>
      <c r="AGN61" s="1714"/>
      <c r="AGO61" s="1714"/>
      <c r="AGP61" s="1714"/>
      <c r="AGQ61" s="1714"/>
      <c r="AGR61" s="1714"/>
      <c r="AGS61" s="1714"/>
      <c r="AGT61" s="1714"/>
      <c r="AGU61" s="1714"/>
      <c r="AGV61" s="1714"/>
      <c r="AGW61" s="1714"/>
      <c r="AGX61" s="1714"/>
      <c r="AGY61" s="1714"/>
      <c r="AGZ61" s="1714"/>
      <c r="AHA61" s="1714"/>
      <c r="AHB61" s="1714"/>
      <c r="AHC61" s="1714"/>
      <c r="AHD61" s="1714"/>
      <c r="AHE61" s="1714"/>
      <c r="AHF61" s="1714"/>
      <c r="AHG61" s="1714"/>
      <c r="AHH61" s="1714"/>
      <c r="AHI61" s="1714"/>
      <c r="AHJ61" s="1714"/>
      <c r="AHK61" s="1714"/>
      <c r="AHL61" s="1714"/>
      <c r="AHM61" s="1714"/>
      <c r="AHN61" s="1714"/>
      <c r="AHO61" s="1714"/>
      <c r="AHP61" s="1714"/>
      <c r="AHQ61" s="1714"/>
      <c r="AHR61" s="1714"/>
      <c r="AHS61" s="1714"/>
      <c r="AHT61" s="1714"/>
      <c r="AHU61" s="1714"/>
      <c r="AHV61" s="1714"/>
      <c r="AHW61" s="1714"/>
      <c r="AHX61" s="1714"/>
      <c r="AHY61" s="1714"/>
      <c r="AHZ61" s="1714"/>
      <c r="AIA61" s="1714"/>
      <c r="AIB61" s="1714"/>
      <c r="AIC61" s="1714"/>
      <c r="AID61" s="1714"/>
      <c r="AIE61" s="1714"/>
      <c r="AIF61" s="1714"/>
      <c r="AIG61" s="1714"/>
      <c r="AIH61" s="1714"/>
      <c r="AII61" s="1714"/>
      <c r="AIJ61" s="1714"/>
      <c r="AIK61" s="1714"/>
      <c r="AIL61" s="1714"/>
      <c r="AIM61" s="1714"/>
      <c r="AIN61" s="1714"/>
      <c r="AIO61" s="1714"/>
      <c r="AIP61" s="1714"/>
      <c r="AIQ61" s="1714"/>
      <c r="AIR61" s="1714"/>
      <c r="AIS61" s="1714"/>
      <c r="AIT61" s="1714"/>
      <c r="AIU61" s="1714"/>
      <c r="AIV61" s="1714"/>
      <c r="AIW61" s="1714"/>
      <c r="AIX61" s="1714"/>
      <c r="AIY61" s="1714"/>
      <c r="AIZ61" s="1714"/>
      <c r="AJA61" s="1714"/>
      <c r="AJB61" s="1714"/>
      <c r="AJC61" s="1714"/>
      <c r="AJD61" s="1714"/>
      <c r="AJE61" s="1714"/>
      <c r="AJF61" s="1714"/>
      <c r="AJG61" s="1714"/>
      <c r="AJH61" s="1714"/>
      <c r="AJI61" s="1714"/>
      <c r="AJJ61" s="1714"/>
      <c r="AJK61" s="1714"/>
      <c r="AJL61" s="1714"/>
      <c r="AJM61" s="1714"/>
      <c r="AJN61" s="1714"/>
      <c r="AJO61" s="1714"/>
      <c r="AJP61" s="1714"/>
      <c r="AJQ61" s="1714"/>
      <c r="AJR61" s="1714"/>
      <c r="AJS61" s="1714"/>
      <c r="AJT61" s="1714"/>
      <c r="AJU61" s="1714"/>
      <c r="AJV61" s="1714"/>
      <c r="AJW61" s="1714"/>
      <c r="AJX61" s="1714"/>
      <c r="AJY61" s="1714"/>
      <c r="AJZ61" s="1714"/>
      <c r="AKA61" s="1714"/>
      <c r="AKB61" s="1714"/>
      <c r="AKC61" s="1714"/>
      <c r="AKD61" s="1714"/>
      <c r="AKE61" s="1714"/>
      <c r="AKF61" s="1714"/>
      <c r="AKG61" s="1714"/>
      <c r="AKH61" s="1714"/>
      <c r="AKI61" s="1714"/>
      <c r="AKJ61" s="1714"/>
      <c r="AKK61" s="1714"/>
      <c r="AKL61" s="1714"/>
      <c r="AKM61" s="1714"/>
      <c r="AKN61" s="1714"/>
      <c r="AKO61" s="1714"/>
      <c r="AKP61" s="1714"/>
      <c r="AKQ61" s="1714"/>
      <c r="AKR61" s="1714"/>
      <c r="AKS61" s="1714"/>
      <c r="AKT61" s="1714"/>
      <c r="AKU61" s="1714"/>
      <c r="AKV61" s="1714"/>
      <c r="AKW61" s="1714"/>
      <c r="AKX61" s="1714"/>
      <c r="AKY61" s="1714"/>
      <c r="AKZ61" s="1714"/>
      <c r="ALA61" s="1714"/>
      <c r="ALB61" s="1714"/>
      <c r="ALC61" s="1714"/>
      <c r="ALD61" s="1714"/>
      <c r="ALE61" s="1714"/>
      <c r="ALF61" s="1714"/>
      <c r="ALG61" s="1714"/>
      <c r="ALH61" s="1714"/>
      <c r="ALI61" s="1714"/>
      <c r="ALJ61" s="1714"/>
      <c r="ALK61" s="1714"/>
      <c r="ALL61" s="1714"/>
      <c r="ALM61" s="1714"/>
      <c r="ALN61" s="1714"/>
      <c r="ALO61" s="1714"/>
      <c r="ALP61" s="1714"/>
      <c r="ALQ61" s="1714"/>
      <c r="ALR61" s="1714"/>
      <c r="ALS61" s="1714"/>
      <c r="ALT61" s="1714"/>
      <c r="ALU61" s="1714"/>
      <c r="ALV61" s="1714"/>
      <c r="ALW61" s="1714"/>
      <c r="ALX61" s="1714"/>
      <c r="ALY61" s="1714"/>
      <c r="ALZ61" s="1714"/>
      <c r="AMA61" s="1714"/>
      <c r="AMB61" s="1714"/>
      <c r="AMC61" s="1714"/>
      <c r="AMD61" s="1714"/>
      <c r="AME61" s="1714"/>
      <c r="AMF61" s="1714"/>
      <c r="AMG61" s="1714"/>
      <c r="AMH61" s="1714"/>
      <c r="AMI61" s="1714"/>
      <c r="AMJ61" s="1714"/>
      <c r="AMK61" s="1714"/>
    </row>
    <row r="62" spans="1:1025" s="1409" customFormat="1">
      <c r="A62" s="1714"/>
      <c r="B62" s="1714"/>
      <c r="C62" s="1714"/>
      <c r="D62" s="1714"/>
      <c r="E62" s="1714"/>
      <c r="F62" s="1714"/>
      <c r="G62" s="1714"/>
      <c r="H62" s="1714"/>
      <c r="I62" s="1714"/>
      <c r="J62" s="1714"/>
      <c r="K62" s="1714"/>
      <c r="L62" s="1714"/>
      <c r="M62" s="1714"/>
      <c r="N62" s="1714"/>
      <c r="O62" s="1714"/>
      <c r="P62" s="1714"/>
      <c r="Q62" s="1714"/>
      <c r="R62" s="1740"/>
      <c r="S62" s="1714"/>
      <c r="T62" s="1714"/>
      <c r="U62" s="1714"/>
      <c r="V62" s="1714"/>
      <c r="W62" s="1714"/>
      <c r="X62" s="1714"/>
      <c r="Y62" s="1714"/>
      <c r="Z62" s="1769"/>
      <c r="AA62" s="1714"/>
      <c r="AB62" s="1714"/>
      <c r="AC62" s="1714"/>
      <c r="AD62" s="1714"/>
      <c r="AE62" s="1714"/>
      <c r="AF62" s="1714"/>
      <c r="AG62" s="1714"/>
      <c r="AH62" s="1714"/>
      <c r="AI62" s="1714"/>
      <c r="AJ62" s="1714"/>
      <c r="AK62" s="1714"/>
      <c r="AL62" s="1714"/>
      <c r="AM62" s="1714"/>
      <c r="AN62" s="1714"/>
      <c r="AO62" s="1734"/>
      <c r="AP62" s="1714"/>
      <c r="AQ62" s="1714"/>
      <c r="AR62" s="1714"/>
      <c r="AS62" s="1714"/>
      <c r="AT62" s="1714"/>
      <c r="AU62" s="1714"/>
      <c r="AV62" s="1714"/>
      <c r="AW62" s="1714"/>
      <c r="AX62" s="1714"/>
      <c r="AY62" s="1714"/>
      <c r="AZ62" s="1714"/>
      <c r="BA62" s="1714"/>
      <c r="BB62" s="1714"/>
      <c r="BC62" s="1714"/>
      <c r="BD62" s="1714"/>
      <c r="BE62" s="1714"/>
      <c r="BF62" s="1714"/>
      <c r="BG62" s="1714"/>
      <c r="BH62" s="1714"/>
      <c r="BI62" s="1714"/>
      <c r="BJ62" s="1714"/>
      <c r="BK62" s="1714"/>
      <c r="BL62" s="1714"/>
      <c r="BM62" s="1714"/>
      <c r="BN62" s="1714"/>
      <c r="BO62" s="1714"/>
      <c r="BP62" s="1714"/>
      <c r="BQ62" s="1714"/>
      <c r="BR62" s="1714"/>
      <c r="BS62" s="1714"/>
      <c r="BT62" s="1714"/>
      <c r="BU62" s="1714"/>
      <c r="BV62" s="1714"/>
      <c r="BW62" s="1714"/>
      <c r="BX62" s="1714"/>
      <c r="BY62" s="1714"/>
      <c r="BZ62" s="1714"/>
      <c r="CA62" s="1714"/>
      <c r="CB62" s="1714"/>
      <c r="CC62" s="1714"/>
      <c r="CD62" s="1714"/>
      <c r="CE62" s="1714"/>
      <c r="CF62" s="1714"/>
      <c r="CG62" s="1714"/>
      <c r="CH62" s="1714"/>
      <c r="CI62" s="1714"/>
      <c r="CJ62" s="1714"/>
      <c r="CK62" s="1714"/>
      <c r="CL62" s="1714"/>
      <c r="CM62" s="1714"/>
      <c r="CN62" s="1714"/>
      <c r="CO62" s="1714"/>
      <c r="CP62" s="1714"/>
      <c r="CQ62" s="1714"/>
      <c r="CR62" s="1714"/>
      <c r="CS62" s="1714"/>
      <c r="CT62" s="1714"/>
      <c r="CU62" s="1714"/>
      <c r="CV62" s="1714"/>
      <c r="CW62" s="1714"/>
      <c r="CX62" s="1714"/>
      <c r="CY62" s="1714"/>
      <c r="CZ62" s="1714"/>
      <c r="DA62" s="1714"/>
      <c r="DB62" s="1714"/>
      <c r="DC62" s="1714"/>
      <c r="DD62" s="1714"/>
      <c r="DE62" s="1714"/>
      <c r="DF62" s="1714"/>
      <c r="DG62" s="1714"/>
      <c r="DH62" s="1714"/>
      <c r="DI62" s="1714"/>
      <c r="DJ62" s="1714"/>
      <c r="DK62" s="1714"/>
      <c r="DL62" s="1714"/>
      <c r="DM62" s="1714"/>
      <c r="DN62" s="1714"/>
      <c r="DO62" s="1714"/>
      <c r="DP62" s="1714"/>
      <c r="DQ62" s="1714"/>
      <c r="DR62" s="1714"/>
      <c r="DS62" s="1714"/>
      <c r="DT62" s="1714"/>
      <c r="DU62" s="1714"/>
      <c r="DV62" s="1714"/>
      <c r="DW62" s="1714"/>
      <c r="DX62" s="1714"/>
      <c r="DY62" s="1714"/>
      <c r="DZ62" s="1714"/>
      <c r="EA62" s="1714"/>
      <c r="EB62" s="1714"/>
      <c r="EC62" s="1714"/>
      <c r="ED62" s="1714"/>
      <c r="EE62" s="1714"/>
      <c r="EF62" s="1714"/>
      <c r="EG62" s="1714"/>
      <c r="EH62" s="1714"/>
      <c r="EI62" s="1714"/>
      <c r="EJ62" s="1714"/>
      <c r="EK62" s="1714"/>
      <c r="EL62" s="1714"/>
      <c r="EM62" s="1714"/>
      <c r="EN62" s="1714"/>
      <c r="EO62" s="1714"/>
      <c r="EP62" s="1714"/>
      <c r="EQ62" s="1714"/>
      <c r="ER62" s="1714"/>
      <c r="ES62" s="1714"/>
      <c r="ET62" s="1714"/>
      <c r="EU62" s="1714"/>
      <c r="EV62" s="1714"/>
      <c r="EW62" s="1714"/>
      <c r="EX62" s="1714"/>
      <c r="EY62" s="1714"/>
      <c r="EZ62" s="1714"/>
      <c r="FA62" s="1714"/>
      <c r="FB62" s="1714"/>
      <c r="FC62" s="1714"/>
      <c r="FD62" s="1714"/>
      <c r="FE62" s="1714"/>
      <c r="FF62" s="1714"/>
      <c r="FG62" s="1714"/>
      <c r="FH62" s="1714"/>
      <c r="FI62" s="1714"/>
      <c r="FJ62" s="1714"/>
      <c r="FK62" s="1714"/>
      <c r="FL62" s="1714"/>
      <c r="FM62" s="1714"/>
      <c r="FN62" s="1714"/>
      <c r="FO62" s="1714"/>
      <c r="FP62" s="1714"/>
      <c r="FQ62" s="1714"/>
      <c r="FR62" s="1714"/>
      <c r="FS62" s="1714"/>
      <c r="FT62" s="1714"/>
      <c r="FU62" s="1714"/>
      <c r="FV62" s="1714"/>
      <c r="FW62" s="1714"/>
      <c r="FX62" s="1714"/>
      <c r="FY62" s="1714"/>
      <c r="FZ62" s="1714"/>
      <c r="GA62" s="1714"/>
      <c r="GB62" s="1714"/>
      <c r="GC62" s="1714"/>
      <c r="GD62" s="1714"/>
      <c r="GE62" s="1714"/>
      <c r="GF62" s="1714"/>
      <c r="GG62" s="1714"/>
      <c r="GH62" s="1714"/>
      <c r="GI62" s="1714"/>
      <c r="GJ62" s="1714"/>
      <c r="GK62" s="1714"/>
      <c r="GL62" s="1714"/>
      <c r="GM62" s="1714"/>
      <c r="GN62" s="1714"/>
      <c r="GO62" s="1714"/>
      <c r="GP62" s="1714"/>
      <c r="GQ62" s="1714"/>
      <c r="GR62" s="1714"/>
      <c r="GS62" s="1714"/>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c r="KL62" s="1714"/>
      <c r="KM62" s="1714"/>
      <c r="KN62" s="1714"/>
      <c r="KO62" s="1714"/>
      <c r="KP62" s="1714"/>
      <c r="KQ62" s="1714"/>
      <c r="KR62" s="1714"/>
      <c r="KS62" s="1714"/>
      <c r="KT62" s="1714"/>
      <c r="KU62" s="1714"/>
      <c r="KV62" s="1714"/>
      <c r="KW62" s="1714"/>
      <c r="KX62" s="1714"/>
      <c r="KY62" s="1714"/>
      <c r="KZ62" s="1714"/>
      <c r="LA62" s="1714"/>
      <c r="LB62" s="1714"/>
      <c r="LC62" s="1714"/>
      <c r="LD62" s="1714"/>
      <c r="LE62" s="1714"/>
      <c r="LF62" s="1714"/>
      <c r="LG62" s="1714"/>
      <c r="LH62" s="1714"/>
      <c r="LI62" s="1714"/>
      <c r="LJ62" s="1714"/>
      <c r="LK62" s="1714"/>
      <c r="LL62" s="1714"/>
      <c r="LM62" s="1714"/>
      <c r="LN62" s="1714"/>
      <c r="LO62" s="1714"/>
      <c r="LP62" s="1714"/>
      <c r="LQ62" s="1714"/>
      <c r="LR62" s="1714"/>
      <c r="LS62" s="1714"/>
      <c r="LT62" s="1714"/>
      <c r="LU62" s="1714"/>
      <c r="LV62" s="1714"/>
      <c r="LW62" s="1714"/>
      <c r="LX62" s="1714"/>
      <c r="LY62" s="1714"/>
      <c r="LZ62" s="1714"/>
      <c r="MA62" s="1714"/>
      <c r="MB62" s="1714"/>
      <c r="MC62" s="1714"/>
      <c r="MD62" s="1714"/>
      <c r="ME62" s="1714"/>
      <c r="MF62" s="1714"/>
      <c r="MG62" s="1714"/>
      <c r="MH62" s="1714"/>
      <c r="MI62" s="1714"/>
      <c r="MJ62" s="1714"/>
      <c r="MK62" s="1714"/>
      <c r="ML62" s="1714"/>
      <c r="MM62" s="1714"/>
      <c r="MN62" s="1714"/>
      <c r="MO62" s="1714"/>
      <c r="MP62" s="1714"/>
      <c r="MQ62" s="1714"/>
      <c r="MR62" s="1714"/>
      <c r="MS62" s="1714"/>
      <c r="MT62" s="1714"/>
      <c r="MU62" s="1714"/>
      <c r="MV62" s="1714"/>
      <c r="MW62" s="1714"/>
      <c r="MX62" s="1714"/>
      <c r="MY62" s="1714"/>
      <c r="MZ62" s="1714"/>
      <c r="NA62" s="1714"/>
      <c r="NB62" s="1714"/>
      <c r="NC62" s="1714"/>
      <c r="ND62" s="1714"/>
      <c r="NE62" s="1714"/>
      <c r="NF62" s="1714"/>
      <c r="NG62" s="1714"/>
      <c r="NH62" s="1714"/>
      <c r="NI62" s="1714"/>
      <c r="NJ62" s="1714"/>
      <c r="NK62" s="1714"/>
      <c r="NL62" s="1714"/>
      <c r="NM62" s="1714"/>
      <c r="NN62" s="1714"/>
      <c r="NO62" s="1714"/>
      <c r="NP62" s="1714"/>
      <c r="NQ62" s="1714"/>
      <c r="NR62" s="1714"/>
      <c r="NS62" s="1714"/>
      <c r="NT62" s="1714"/>
      <c r="NU62" s="1714"/>
      <c r="NV62" s="1714"/>
      <c r="NW62" s="1714"/>
      <c r="NX62" s="1714"/>
      <c r="NY62" s="1714"/>
      <c r="NZ62" s="1714"/>
      <c r="OA62" s="1714"/>
      <c r="OB62" s="1714"/>
      <c r="OC62" s="1714"/>
      <c r="OD62" s="1714"/>
      <c r="OE62" s="1714"/>
      <c r="OF62" s="1714"/>
      <c r="OG62" s="1714"/>
      <c r="OH62" s="1714"/>
      <c r="OI62" s="1714"/>
      <c r="OJ62" s="1714"/>
      <c r="OK62" s="1714"/>
      <c r="OL62" s="1714"/>
      <c r="OM62" s="1714"/>
      <c r="ON62" s="1714"/>
      <c r="OO62" s="1714"/>
      <c r="OP62" s="1714"/>
      <c r="OQ62" s="1714"/>
      <c r="OR62" s="1714"/>
      <c r="OS62" s="1714"/>
      <c r="OT62" s="1714"/>
      <c r="OU62" s="1714"/>
      <c r="OV62" s="1714"/>
      <c r="OW62" s="1714"/>
      <c r="OX62" s="1714"/>
      <c r="OY62" s="1714"/>
      <c r="OZ62" s="1714"/>
      <c r="PA62" s="1714"/>
      <c r="PB62" s="1714"/>
      <c r="PC62" s="1714"/>
      <c r="PD62" s="1714"/>
      <c r="PE62" s="1714"/>
      <c r="PF62" s="1714"/>
      <c r="PG62" s="1714"/>
      <c r="PH62" s="1714"/>
      <c r="PI62" s="1714"/>
      <c r="PJ62" s="1714"/>
      <c r="PK62" s="1714"/>
      <c r="PL62" s="1714"/>
      <c r="PM62" s="1714"/>
      <c r="PN62" s="1714"/>
      <c r="PO62" s="1714"/>
      <c r="PP62" s="1714"/>
      <c r="PQ62" s="1714"/>
      <c r="PR62" s="1714"/>
      <c r="PS62" s="1714"/>
      <c r="PT62" s="1714"/>
      <c r="PU62" s="1714"/>
      <c r="PV62" s="1714"/>
      <c r="PW62" s="1714"/>
      <c r="PX62" s="1714"/>
      <c r="PY62" s="1714"/>
      <c r="PZ62" s="1714"/>
      <c r="QA62" s="1714"/>
      <c r="QB62" s="1714"/>
      <c r="QC62" s="1714"/>
      <c r="QD62" s="1714"/>
      <c r="QE62" s="1714"/>
      <c r="QF62" s="1714"/>
      <c r="QG62" s="1714"/>
      <c r="QH62" s="1714"/>
      <c r="QI62" s="1714"/>
      <c r="QJ62" s="1714"/>
      <c r="QK62" s="1714"/>
      <c r="QL62" s="1714"/>
      <c r="QM62" s="1714"/>
      <c r="QN62" s="1714"/>
      <c r="QO62" s="1714"/>
      <c r="QP62" s="1714"/>
      <c r="QQ62" s="1714"/>
      <c r="QR62" s="1714"/>
      <c r="QS62" s="1714"/>
      <c r="QT62" s="1714"/>
      <c r="QU62" s="1714"/>
      <c r="QV62" s="1714"/>
      <c r="QW62" s="1714"/>
      <c r="QX62" s="1714"/>
      <c r="QY62" s="1714"/>
      <c r="QZ62" s="1714"/>
      <c r="RA62" s="1714"/>
      <c r="RB62" s="1714"/>
      <c r="RC62" s="1714"/>
      <c r="RD62" s="1714"/>
      <c r="RE62" s="1714"/>
      <c r="RF62" s="1714"/>
      <c r="RG62" s="1714"/>
      <c r="RH62" s="1714"/>
      <c r="RI62" s="1714"/>
      <c r="RJ62" s="1714"/>
      <c r="RK62" s="1714"/>
      <c r="RL62" s="1714"/>
      <c r="RM62" s="1714"/>
      <c r="RN62" s="1714"/>
      <c r="RO62" s="1714"/>
      <c r="RP62" s="1714"/>
      <c r="RQ62" s="1714"/>
      <c r="RR62" s="1714"/>
      <c r="RS62" s="1714"/>
      <c r="RT62" s="1714"/>
      <c r="RU62" s="1714"/>
      <c r="RV62" s="1714"/>
      <c r="RW62" s="1714"/>
      <c r="RX62" s="1714"/>
      <c r="RY62" s="1714"/>
      <c r="RZ62" s="1714"/>
      <c r="SA62" s="1714"/>
      <c r="SB62" s="1714"/>
      <c r="SC62" s="1714"/>
      <c r="SD62" s="1714"/>
      <c r="SE62" s="1714"/>
      <c r="SF62" s="1714"/>
      <c r="SG62" s="1714"/>
      <c r="SH62" s="1714"/>
      <c r="SI62" s="1714"/>
      <c r="SJ62" s="1714"/>
      <c r="SK62" s="1714"/>
      <c r="SL62" s="1714"/>
      <c r="SM62" s="1714"/>
      <c r="SN62" s="1714"/>
      <c r="SO62" s="1714"/>
      <c r="SP62" s="1714"/>
      <c r="SQ62" s="1714"/>
      <c r="SR62" s="1714"/>
      <c r="SS62" s="1714"/>
      <c r="ST62" s="1714"/>
      <c r="SU62" s="1714"/>
      <c r="SV62" s="1714"/>
      <c r="SW62" s="1714"/>
      <c r="SX62" s="1714"/>
      <c r="SY62" s="1714"/>
      <c r="SZ62" s="1714"/>
      <c r="TA62" s="1714"/>
      <c r="TB62" s="1714"/>
      <c r="TC62" s="1714"/>
      <c r="TD62" s="1714"/>
      <c r="TE62" s="1714"/>
      <c r="TF62" s="1714"/>
      <c r="TG62" s="1714"/>
      <c r="TH62" s="1714"/>
      <c r="TI62" s="1714"/>
      <c r="TJ62" s="1714"/>
      <c r="TK62" s="1714"/>
      <c r="TL62" s="1714"/>
      <c r="TM62" s="1714"/>
      <c r="TN62" s="1714"/>
      <c r="TO62" s="1714"/>
      <c r="TP62" s="1714"/>
      <c r="TQ62" s="1714"/>
      <c r="TR62" s="1714"/>
      <c r="TS62" s="1714"/>
      <c r="TT62" s="1714"/>
      <c r="TU62" s="1714"/>
      <c r="TV62" s="1714"/>
      <c r="TW62" s="1714"/>
      <c r="TX62" s="1714"/>
      <c r="TY62" s="1714"/>
      <c r="TZ62" s="1714"/>
      <c r="UA62" s="1714"/>
      <c r="UB62" s="1714"/>
      <c r="UC62" s="1714"/>
      <c r="UD62" s="1714"/>
      <c r="UE62" s="1714"/>
      <c r="UF62" s="1714"/>
      <c r="UG62" s="1714"/>
      <c r="UH62" s="1714"/>
      <c r="UI62" s="1714"/>
      <c r="UJ62" s="1714"/>
      <c r="UK62" s="1714"/>
      <c r="UL62" s="1714"/>
      <c r="UM62" s="1714"/>
      <c r="UN62" s="1714"/>
      <c r="UO62" s="1714"/>
      <c r="UP62" s="1714"/>
      <c r="UQ62" s="1714"/>
      <c r="UR62" s="1714"/>
      <c r="US62" s="1714"/>
      <c r="UT62" s="1714"/>
      <c r="UU62" s="1714"/>
      <c r="UV62" s="1714"/>
      <c r="UW62" s="1714"/>
      <c r="UX62" s="1714"/>
      <c r="UY62" s="1714"/>
      <c r="UZ62" s="1714"/>
      <c r="VA62" s="1714"/>
      <c r="VB62" s="1714"/>
      <c r="VC62" s="1714"/>
      <c r="VD62" s="1714"/>
      <c r="VE62" s="1714"/>
      <c r="VF62" s="1714"/>
      <c r="VG62" s="1714"/>
      <c r="VH62" s="1714"/>
      <c r="VI62" s="1714"/>
      <c r="VJ62" s="1714"/>
      <c r="VK62" s="1714"/>
      <c r="VL62" s="1714"/>
      <c r="VM62" s="1714"/>
      <c r="VN62" s="1714"/>
      <c r="VO62" s="1714"/>
      <c r="VP62" s="1714"/>
      <c r="VQ62" s="1714"/>
      <c r="VR62" s="1714"/>
      <c r="VS62" s="1714"/>
      <c r="VT62" s="1714"/>
      <c r="VU62" s="1714"/>
      <c r="VV62" s="1714"/>
      <c r="VW62" s="1714"/>
      <c r="VX62" s="1714"/>
      <c r="VY62" s="1714"/>
      <c r="VZ62" s="1714"/>
      <c r="WA62" s="1714"/>
      <c r="WB62" s="1714"/>
      <c r="WC62" s="1714"/>
      <c r="WD62" s="1714"/>
      <c r="WE62" s="1714"/>
      <c r="WF62" s="1714"/>
      <c r="WG62" s="1714"/>
      <c r="WH62" s="1714"/>
      <c r="WI62" s="1714"/>
      <c r="WJ62" s="1714"/>
      <c r="WK62" s="1714"/>
      <c r="WL62" s="1714"/>
      <c r="WM62" s="1714"/>
      <c r="WN62" s="1714"/>
      <c r="WO62" s="1714"/>
      <c r="WP62" s="1714"/>
      <c r="WQ62" s="1714"/>
      <c r="WR62" s="1714"/>
      <c r="WS62" s="1714"/>
      <c r="WT62" s="1714"/>
      <c r="WU62" s="1714"/>
      <c r="WV62" s="1714"/>
      <c r="WW62" s="1714"/>
      <c r="WX62" s="1714"/>
      <c r="WY62" s="1714"/>
      <c r="WZ62" s="1714"/>
      <c r="XA62" s="1714"/>
      <c r="XB62" s="1714"/>
      <c r="XC62" s="1714"/>
      <c r="XD62" s="1714"/>
      <c r="XE62" s="1714"/>
      <c r="XF62" s="1714"/>
      <c r="XG62" s="1714"/>
      <c r="XH62" s="1714"/>
      <c r="XI62" s="1714"/>
      <c r="XJ62" s="1714"/>
      <c r="XK62" s="1714"/>
      <c r="XL62" s="1714"/>
      <c r="XM62" s="1714"/>
      <c r="XN62" s="1714"/>
      <c r="XO62" s="1714"/>
      <c r="XP62" s="1714"/>
      <c r="XQ62" s="1714"/>
      <c r="XR62" s="1714"/>
      <c r="XS62" s="1714"/>
      <c r="XT62" s="1714"/>
      <c r="XU62" s="1714"/>
      <c r="XV62" s="1714"/>
      <c r="XW62" s="1714"/>
      <c r="XX62" s="1714"/>
      <c r="XY62" s="1714"/>
      <c r="XZ62" s="1714"/>
      <c r="YA62" s="1714"/>
      <c r="YB62" s="1714"/>
      <c r="YC62" s="1714"/>
      <c r="YD62" s="1714"/>
      <c r="YE62" s="1714"/>
      <c r="YF62" s="1714"/>
      <c r="YG62" s="1714"/>
      <c r="YH62" s="1714"/>
      <c r="YI62" s="1714"/>
      <c r="YJ62" s="1714"/>
      <c r="YK62" s="1714"/>
      <c r="YL62" s="1714"/>
      <c r="YM62" s="1714"/>
      <c r="YN62" s="1714"/>
      <c r="YO62" s="1714"/>
      <c r="YP62" s="1714"/>
      <c r="YQ62" s="1714"/>
      <c r="YR62" s="1714"/>
      <c r="YS62" s="1714"/>
      <c r="YT62" s="1714"/>
      <c r="YU62" s="1714"/>
      <c r="YV62" s="1714"/>
      <c r="YW62" s="1714"/>
      <c r="YX62" s="1714"/>
      <c r="YY62" s="1714"/>
      <c r="YZ62" s="1714"/>
      <c r="ZA62" s="1714"/>
      <c r="ZB62" s="1714"/>
      <c r="ZC62" s="1714"/>
      <c r="ZD62" s="1714"/>
      <c r="ZE62" s="1714"/>
      <c r="ZF62" s="1714"/>
      <c r="ZG62" s="1714"/>
      <c r="ZH62" s="1714"/>
      <c r="ZI62" s="1714"/>
      <c r="ZJ62" s="1714"/>
      <c r="ZK62" s="1714"/>
      <c r="ZL62" s="1714"/>
      <c r="ZM62" s="1714"/>
      <c r="ZN62" s="1714"/>
      <c r="ZO62" s="1714"/>
      <c r="ZP62" s="1714"/>
      <c r="ZQ62" s="1714"/>
      <c r="ZR62" s="1714"/>
      <c r="ZS62" s="1714"/>
      <c r="ZT62" s="1714"/>
      <c r="ZU62" s="1714"/>
      <c r="ZV62" s="1714"/>
      <c r="ZW62" s="1714"/>
      <c r="ZX62" s="1714"/>
      <c r="ZY62" s="1714"/>
      <c r="ZZ62" s="1714"/>
      <c r="AAA62" s="1714"/>
      <c r="AAB62" s="1714"/>
      <c r="AAC62" s="1714"/>
      <c r="AAD62" s="1714"/>
      <c r="AAE62" s="1714"/>
      <c r="AAF62" s="1714"/>
      <c r="AAG62" s="1714"/>
      <c r="AAH62" s="1714"/>
      <c r="AAI62" s="1714"/>
      <c r="AAJ62" s="1714"/>
      <c r="AAK62" s="1714"/>
      <c r="AAL62" s="1714"/>
      <c r="AAM62" s="1714"/>
      <c r="AAN62" s="1714"/>
      <c r="AAO62" s="1714"/>
      <c r="AAP62" s="1714"/>
      <c r="AAQ62" s="1714"/>
      <c r="AAR62" s="1714"/>
      <c r="AAS62" s="1714"/>
      <c r="AAT62" s="1714"/>
      <c r="AAU62" s="1714"/>
      <c r="AAV62" s="1714"/>
      <c r="AAW62" s="1714"/>
      <c r="AAX62" s="1714"/>
      <c r="AAY62" s="1714"/>
      <c r="AAZ62" s="1714"/>
      <c r="ABA62" s="1714"/>
      <c r="ABB62" s="1714"/>
      <c r="ABC62" s="1714"/>
      <c r="ABD62" s="1714"/>
      <c r="ABE62" s="1714"/>
      <c r="ABF62" s="1714"/>
      <c r="ABG62" s="1714"/>
      <c r="ABH62" s="1714"/>
      <c r="ABI62" s="1714"/>
      <c r="ABJ62" s="1714"/>
      <c r="ABK62" s="1714"/>
      <c r="ABL62" s="1714"/>
      <c r="ABM62" s="1714"/>
      <c r="ABN62" s="1714"/>
      <c r="ABO62" s="1714"/>
      <c r="ABP62" s="1714"/>
      <c r="ABQ62" s="1714"/>
      <c r="ABR62" s="1714"/>
      <c r="ABS62" s="1714"/>
      <c r="ABT62" s="1714"/>
      <c r="ABU62" s="1714"/>
      <c r="ABV62" s="1714"/>
      <c r="ABW62" s="1714"/>
      <c r="ABX62" s="1714"/>
      <c r="ABY62" s="1714"/>
      <c r="ABZ62" s="1714"/>
      <c r="ACA62" s="1714"/>
      <c r="ACB62" s="1714"/>
      <c r="ACC62" s="1714"/>
      <c r="ACD62" s="1714"/>
      <c r="ACE62" s="1714"/>
      <c r="ACF62" s="1714"/>
      <c r="ACG62" s="1714"/>
      <c r="ACH62" s="1714"/>
      <c r="ACI62" s="1714"/>
      <c r="ACJ62" s="1714"/>
      <c r="ACK62" s="1714"/>
      <c r="ACL62" s="1714"/>
      <c r="ACM62" s="1714"/>
      <c r="ACN62" s="1714"/>
      <c r="ACO62" s="1714"/>
      <c r="ACP62" s="1714"/>
      <c r="ACQ62" s="1714"/>
      <c r="ACR62" s="1714"/>
      <c r="ACS62" s="1714"/>
      <c r="ACT62" s="1714"/>
      <c r="ACU62" s="1714"/>
      <c r="ACV62" s="1714"/>
      <c r="ACW62" s="1714"/>
      <c r="ACX62" s="1714"/>
      <c r="ACY62" s="1714"/>
      <c r="ACZ62" s="1714"/>
      <c r="ADA62" s="1714"/>
      <c r="ADB62" s="1714"/>
      <c r="ADC62" s="1714"/>
      <c r="ADD62" s="1714"/>
      <c r="ADE62" s="1714"/>
      <c r="ADF62" s="1714"/>
      <c r="ADG62" s="1714"/>
      <c r="ADH62" s="1714"/>
      <c r="ADI62" s="1714"/>
      <c r="ADJ62" s="1714"/>
      <c r="ADK62" s="1714"/>
      <c r="ADL62" s="1714"/>
      <c r="ADM62" s="1714"/>
      <c r="ADN62" s="1714"/>
      <c r="ADO62" s="1714"/>
      <c r="ADP62" s="1714"/>
      <c r="ADQ62" s="1714"/>
      <c r="ADR62" s="1714"/>
      <c r="ADS62" s="1714"/>
      <c r="ADT62" s="1714"/>
      <c r="ADU62" s="1714"/>
      <c r="ADV62" s="1714"/>
      <c r="ADW62" s="1714"/>
      <c r="ADX62" s="1714"/>
      <c r="ADY62" s="1714"/>
      <c r="ADZ62" s="1714"/>
      <c r="AEA62" s="1714"/>
      <c r="AEB62" s="1714"/>
      <c r="AEC62" s="1714"/>
      <c r="AED62" s="1714"/>
      <c r="AEE62" s="1714"/>
      <c r="AEF62" s="1714"/>
      <c r="AEG62" s="1714"/>
      <c r="AEH62" s="1714"/>
      <c r="AEI62" s="1714"/>
      <c r="AEJ62" s="1714"/>
      <c r="AEK62" s="1714"/>
      <c r="AEL62" s="1714"/>
      <c r="AEM62" s="1714"/>
      <c r="AEN62" s="1714"/>
      <c r="AEO62" s="1714"/>
      <c r="AEP62" s="1714"/>
      <c r="AEQ62" s="1714"/>
      <c r="AER62" s="1714"/>
      <c r="AES62" s="1714"/>
      <c r="AET62" s="1714"/>
      <c r="AEU62" s="1714"/>
      <c r="AEV62" s="1714"/>
      <c r="AEW62" s="1714"/>
      <c r="AEX62" s="1714"/>
      <c r="AEY62" s="1714"/>
      <c r="AEZ62" s="1714"/>
      <c r="AFA62" s="1714"/>
      <c r="AFB62" s="1714"/>
      <c r="AFC62" s="1714"/>
      <c r="AFD62" s="1714"/>
      <c r="AFE62" s="1714"/>
      <c r="AFF62" s="1714"/>
      <c r="AFG62" s="1714"/>
      <c r="AFH62" s="1714"/>
      <c r="AFI62" s="1714"/>
      <c r="AFJ62" s="1714"/>
      <c r="AFK62" s="1714"/>
      <c r="AFL62" s="1714"/>
      <c r="AFM62" s="1714"/>
      <c r="AFN62" s="1714"/>
      <c r="AFO62" s="1714"/>
      <c r="AFP62" s="1714"/>
      <c r="AFQ62" s="1714"/>
      <c r="AFR62" s="1714"/>
      <c r="AFS62" s="1714"/>
      <c r="AFT62" s="1714"/>
      <c r="AFU62" s="1714"/>
      <c r="AFV62" s="1714"/>
      <c r="AFW62" s="1714"/>
      <c r="AFX62" s="1714"/>
      <c r="AFY62" s="1714"/>
      <c r="AFZ62" s="1714"/>
      <c r="AGA62" s="1714"/>
      <c r="AGB62" s="1714"/>
      <c r="AGC62" s="1714"/>
      <c r="AGD62" s="1714"/>
      <c r="AGE62" s="1714"/>
      <c r="AGF62" s="1714"/>
      <c r="AGG62" s="1714"/>
      <c r="AGH62" s="1714"/>
      <c r="AGI62" s="1714"/>
      <c r="AGJ62" s="1714"/>
      <c r="AGK62" s="1714"/>
      <c r="AGL62" s="1714"/>
      <c r="AGM62" s="1714"/>
      <c r="AGN62" s="1714"/>
      <c r="AGO62" s="1714"/>
      <c r="AGP62" s="1714"/>
      <c r="AGQ62" s="1714"/>
      <c r="AGR62" s="1714"/>
      <c r="AGS62" s="1714"/>
      <c r="AGT62" s="1714"/>
      <c r="AGU62" s="1714"/>
      <c r="AGV62" s="1714"/>
      <c r="AGW62" s="1714"/>
      <c r="AGX62" s="1714"/>
      <c r="AGY62" s="1714"/>
      <c r="AGZ62" s="1714"/>
      <c r="AHA62" s="1714"/>
      <c r="AHB62" s="1714"/>
      <c r="AHC62" s="1714"/>
      <c r="AHD62" s="1714"/>
      <c r="AHE62" s="1714"/>
      <c r="AHF62" s="1714"/>
      <c r="AHG62" s="1714"/>
      <c r="AHH62" s="1714"/>
      <c r="AHI62" s="1714"/>
      <c r="AHJ62" s="1714"/>
      <c r="AHK62" s="1714"/>
      <c r="AHL62" s="1714"/>
      <c r="AHM62" s="1714"/>
      <c r="AHN62" s="1714"/>
      <c r="AHO62" s="1714"/>
      <c r="AHP62" s="1714"/>
      <c r="AHQ62" s="1714"/>
      <c r="AHR62" s="1714"/>
      <c r="AHS62" s="1714"/>
      <c r="AHT62" s="1714"/>
      <c r="AHU62" s="1714"/>
      <c r="AHV62" s="1714"/>
      <c r="AHW62" s="1714"/>
      <c r="AHX62" s="1714"/>
      <c r="AHY62" s="1714"/>
      <c r="AHZ62" s="1714"/>
      <c r="AIA62" s="1714"/>
      <c r="AIB62" s="1714"/>
      <c r="AIC62" s="1714"/>
      <c r="AID62" s="1714"/>
      <c r="AIE62" s="1714"/>
      <c r="AIF62" s="1714"/>
      <c r="AIG62" s="1714"/>
      <c r="AIH62" s="1714"/>
      <c r="AII62" s="1714"/>
      <c r="AIJ62" s="1714"/>
      <c r="AIK62" s="1714"/>
      <c r="AIL62" s="1714"/>
      <c r="AIM62" s="1714"/>
      <c r="AIN62" s="1714"/>
      <c r="AIO62" s="1714"/>
      <c r="AIP62" s="1714"/>
      <c r="AIQ62" s="1714"/>
      <c r="AIR62" s="1714"/>
      <c r="AIS62" s="1714"/>
      <c r="AIT62" s="1714"/>
      <c r="AIU62" s="1714"/>
      <c r="AIV62" s="1714"/>
      <c r="AIW62" s="1714"/>
      <c r="AIX62" s="1714"/>
      <c r="AIY62" s="1714"/>
      <c r="AIZ62" s="1714"/>
      <c r="AJA62" s="1714"/>
      <c r="AJB62" s="1714"/>
      <c r="AJC62" s="1714"/>
      <c r="AJD62" s="1714"/>
      <c r="AJE62" s="1714"/>
      <c r="AJF62" s="1714"/>
      <c r="AJG62" s="1714"/>
      <c r="AJH62" s="1714"/>
      <c r="AJI62" s="1714"/>
      <c r="AJJ62" s="1714"/>
      <c r="AJK62" s="1714"/>
      <c r="AJL62" s="1714"/>
      <c r="AJM62" s="1714"/>
      <c r="AJN62" s="1714"/>
      <c r="AJO62" s="1714"/>
      <c r="AJP62" s="1714"/>
      <c r="AJQ62" s="1714"/>
      <c r="AJR62" s="1714"/>
      <c r="AJS62" s="1714"/>
      <c r="AJT62" s="1714"/>
      <c r="AJU62" s="1714"/>
      <c r="AJV62" s="1714"/>
      <c r="AJW62" s="1714"/>
      <c r="AJX62" s="1714"/>
      <c r="AJY62" s="1714"/>
      <c r="AJZ62" s="1714"/>
      <c r="AKA62" s="1714"/>
      <c r="AKB62" s="1714"/>
      <c r="AKC62" s="1714"/>
      <c r="AKD62" s="1714"/>
      <c r="AKE62" s="1714"/>
      <c r="AKF62" s="1714"/>
      <c r="AKG62" s="1714"/>
      <c r="AKH62" s="1714"/>
      <c r="AKI62" s="1714"/>
      <c r="AKJ62" s="1714"/>
      <c r="AKK62" s="1714"/>
      <c r="AKL62" s="1714"/>
      <c r="AKM62" s="1714"/>
      <c r="AKN62" s="1714"/>
      <c r="AKO62" s="1714"/>
      <c r="AKP62" s="1714"/>
      <c r="AKQ62" s="1714"/>
      <c r="AKR62" s="1714"/>
      <c r="AKS62" s="1714"/>
      <c r="AKT62" s="1714"/>
      <c r="AKU62" s="1714"/>
      <c r="AKV62" s="1714"/>
      <c r="AKW62" s="1714"/>
      <c r="AKX62" s="1714"/>
      <c r="AKY62" s="1714"/>
      <c r="AKZ62" s="1714"/>
      <c r="ALA62" s="1714"/>
      <c r="ALB62" s="1714"/>
      <c r="ALC62" s="1714"/>
      <c r="ALD62" s="1714"/>
      <c r="ALE62" s="1714"/>
      <c r="ALF62" s="1714"/>
      <c r="ALG62" s="1714"/>
      <c r="ALH62" s="1714"/>
      <c r="ALI62" s="1714"/>
      <c r="ALJ62" s="1714"/>
      <c r="ALK62" s="1714"/>
      <c r="ALL62" s="1714"/>
      <c r="ALM62" s="1714"/>
      <c r="ALN62" s="1714"/>
      <c r="ALO62" s="1714"/>
      <c r="ALP62" s="1714"/>
      <c r="ALQ62" s="1714"/>
      <c r="ALR62" s="1714"/>
      <c r="ALS62" s="1714"/>
      <c r="ALT62" s="1714"/>
      <c r="ALU62" s="1714"/>
      <c r="ALV62" s="1714"/>
      <c r="ALW62" s="1714"/>
      <c r="ALX62" s="1714"/>
      <c r="ALY62" s="1714"/>
      <c r="ALZ62" s="1714"/>
      <c r="AMA62" s="1714"/>
      <c r="AMB62" s="1714"/>
      <c r="AMC62" s="1714"/>
      <c r="AMD62" s="1714"/>
      <c r="AME62" s="1714"/>
      <c r="AMF62" s="1714"/>
      <c r="AMG62" s="1714"/>
      <c r="AMH62" s="1714"/>
      <c r="AMI62" s="1714"/>
      <c r="AMJ62" s="1714"/>
      <c r="AMK62" s="1714"/>
    </row>
    <row r="63" spans="1:1025" s="1409" customFormat="1">
      <c r="A63" s="1714"/>
      <c r="B63" s="1714"/>
      <c r="C63" s="1714"/>
      <c r="D63" s="1714"/>
      <c r="E63" s="1714"/>
      <c r="F63" s="1714"/>
      <c r="G63" s="1714"/>
      <c r="H63" s="1714"/>
      <c r="I63" s="1714"/>
      <c r="J63" s="1714"/>
      <c r="K63" s="1714"/>
      <c r="L63" s="1714"/>
      <c r="M63" s="1714"/>
      <c r="N63" s="1714"/>
      <c r="O63" s="1714"/>
      <c r="P63" s="1714"/>
      <c r="Q63" s="1714"/>
      <c r="R63" s="1740"/>
      <c r="S63" s="1714"/>
      <c r="T63" s="1714"/>
      <c r="U63" s="1714"/>
      <c r="V63" s="1714"/>
      <c r="W63" s="1714"/>
      <c r="X63" s="1714"/>
      <c r="Y63" s="1714"/>
      <c r="Z63" s="1769"/>
      <c r="AA63" s="1714"/>
      <c r="AB63" s="1714"/>
      <c r="AC63" s="1714"/>
      <c r="AD63" s="1714"/>
      <c r="AE63" s="1714"/>
      <c r="AF63" s="1714"/>
      <c r="AG63" s="1714"/>
      <c r="AH63" s="1714"/>
      <c r="AI63" s="1714"/>
      <c r="AJ63" s="1714"/>
      <c r="AK63" s="1714"/>
      <c r="AL63" s="1714"/>
      <c r="AM63" s="1714"/>
      <c r="AN63" s="1714"/>
      <c r="AO63" s="1734"/>
      <c r="AP63" s="1714"/>
      <c r="AQ63" s="1714"/>
      <c r="AR63" s="1714"/>
      <c r="AS63" s="1714"/>
      <c r="AT63" s="1714"/>
      <c r="AU63" s="1714"/>
      <c r="AV63" s="1714"/>
      <c r="AW63" s="1714"/>
      <c r="AX63" s="1714"/>
      <c r="AY63" s="1714"/>
      <c r="AZ63" s="1714"/>
      <c r="BA63" s="1714"/>
      <c r="BB63" s="1714"/>
      <c r="BC63" s="1714"/>
      <c r="BD63" s="1714"/>
      <c r="BE63" s="1714"/>
      <c r="BF63" s="1714"/>
      <c r="BG63" s="1714"/>
      <c r="BH63" s="1714"/>
      <c r="BI63" s="1714"/>
      <c r="BJ63" s="1714"/>
      <c r="BK63" s="1714"/>
      <c r="BL63" s="1714"/>
      <c r="BM63" s="1714"/>
      <c r="BN63" s="1714"/>
      <c r="BO63" s="1714"/>
      <c r="BP63" s="1714"/>
      <c r="BQ63" s="1714"/>
      <c r="BR63" s="1714"/>
      <c r="BS63" s="1714"/>
      <c r="BT63" s="1714"/>
      <c r="BU63" s="1714"/>
      <c r="BV63" s="1714"/>
      <c r="BW63" s="1714"/>
      <c r="BX63" s="1714"/>
      <c r="BY63" s="1714"/>
      <c r="BZ63" s="1714"/>
      <c r="CA63" s="1714"/>
      <c r="CB63" s="1714"/>
      <c r="CC63" s="1714"/>
      <c r="CD63" s="1714"/>
      <c r="CE63" s="1714"/>
      <c r="CF63" s="1714"/>
      <c r="CG63" s="1714"/>
      <c r="CH63" s="1714"/>
      <c r="CI63" s="1714"/>
      <c r="CJ63" s="1714"/>
      <c r="CK63" s="1714"/>
      <c r="CL63" s="1714"/>
      <c r="CM63" s="1714"/>
      <c r="CN63" s="1714"/>
      <c r="CO63" s="1714"/>
      <c r="CP63" s="1714"/>
      <c r="CQ63" s="1714"/>
      <c r="CR63" s="1714"/>
      <c r="CS63" s="1714"/>
      <c r="CT63" s="1714"/>
      <c r="CU63" s="1714"/>
      <c r="CV63" s="1714"/>
      <c r="CW63" s="1714"/>
      <c r="CX63" s="1714"/>
      <c r="CY63" s="1714"/>
      <c r="CZ63" s="1714"/>
      <c r="DA63" s="1714"/>
      <c r="DB63" s="1714"/>
      <c r="DC63" s="1714"/>
      <c r="DD63" s="1714"/>
      <c r="DE63" s="1714"/>
      <c r="DF63" s="1714"/>
      <c r="DG63" s="1714"/>
      <c r="DH63" s="1714"/>
      <c r="DI63" s="1714"/>
      <c r="DJ63" s="1714"/>
      <c r="DK63" s="1714"/>
      <c r="DL63" s="1714"/>
      <c r="DM63" s="1714"/>
      <c r="DN63" s="1714"/>
      <c r="DO63" s="1714"/>
      <c r="DP63" s="1714"/>
      <c r="DQ63" s="1714"/>
      <c r="DR63" s="1714"/>
      <c r="DS63" s="1714"/>
      <c r="DT63" s="1714"/>
      <c r="DU63" s="1714"/>
      <c r="DV63" s="1714"/>
      <c r="DW63" s="1714"/>
      <c r="DX63" s="1714"/>
      <c r="DY63" s="1714"/>
      <c r="DZ63" s="1714"/>
      <c r="EA63" s="1714"/>
      <c r="EB63" s="1714"/>
      <c r="EC63" s="1714"/>
      <c r="ED63" s="1714"/>
      <c r="EE63" s="1714"/>
      <c r="EF63" s="1714"/>
      <c r="EG63" s="1714"/>
      <c r="EH63" s="1714"/>
      <c r="EI63" s="1714"/>
      <c r="EJ63" s="1714"/>
      <c r="EK63" s="1714"/>
      <c r="EL63" s="1714"/>
      <c r="EM63" s="1714"/>
      <c r="EN63" s="1714"/>
      <c r="EO63" s="1714"/>
      <c r="EP63" s="1714"/>
      <c r="EQ63" s="1714"/>
      <c r="ER63" s="1714"/>
      <c r="ES63" s="1714"/>
      <c r="ET63" s="1714"/>
      <c r="EU63" s="1714"/>
      <c r="EV63" s="1714"/>
      <c r="EW63" s="1714"/>
      <c r="EX63" s="1714"/>
      <c r="EY63" s="1714"/>
      <c r="EZ63" s="1714"/>
      <c r="FA63" s="1714"/>
      <c r="FB63" s="1714"/>
      <c r="FC63" s="1714"/>
      <c r="FD63" s="1714"/>
      <c r="FE63" s="1714"/>
      <c r="FF63" s="1714"/>
      <c r="FG63" s="1714"/>
      <c r="FH63" s="1714"/>
      <c r="FI63" s="1714"/>
      <c r="FJ63" s="1714"/>
      <c r="FK63" s="1714"/>
      <c r="FL63" s="1714"/>
      <c r="FM63" s="1714"/>
      <c r="FN63" s="1714"/>
      <c r="FO63" s="1714"/>
      <c r="FP63" s="1714"/>
      <c r="FQ63" s="1714"/>
      <c r="FR63" s="1714"/>
      <c r="FS63" s="1714"/>
      <c r="FT63" s="1714"/>
      <c r="FU63" s="1714"/>
      <c r="FV63" s="1714"/>
      <c r="FW63" s="1714"/>
      <c r="FX63" s="1714"/>
      <c r="FY63" s="1714"/>
      <c r="FZ63" s="1714"/>
      <c r="GA63" s="1714"/>
      <c r="GB63" s="1714"/>
      <c r="GC63" s="1714"/>
      <c r="GD63" s="1714"/>
      <c r="GE63" s="1714"/>
      <c r="GF63" s="1714"/>
      <c r="GG63" s="1714"/>
      <c r="GH63" s="1714"/>
      <c r="GI63" s="1714"/>
      <c r="GJ63" s="1714"/>
      <c r="GK63" s="1714"/>
      <c r="GL63" s="1714"/>
      <c r="GM63" s="1714"/>
      <c r="GN63" s="1714"/>
      <c r="GO63" s="1714"/>
      <c r="GP63" s="1714"/>
      <c r="GQ63" s="1714"/>
      <c r="GR63" s="1714"/>
      <c r="GS63" s="1714"/>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c r="KL63" s="1714"/>
      <c r="KM63" s="1714"/>
      <c r="KN63" s="1714"/>
      <c r="KO63" s="1714"/>
      <c r="KP63" s="1714"/>
      <c r="KQ63" s="1714"/>
      <c r="KR63" s="1714"/>
      <c r="KS63" s="1714"/>
      <c r="KT63" s="1714"/>
      <c r="KU63" s="1714"/>
      <c r="KV63" s="1714"/>
      <c r="KW63" s="1714"/>
      <c r="KX63" s="1714"/>
      <c r="KY63" s="1714"/>
      <c r="KZ63" s="1714"/>
      <c r="LA63" s="1714"/>
      <c r="LB63" s="1714"/>
      <c r="LC63" s="1714"/>
      <c r="LD63" s="1714"/>
      <c r="LE63" s="1714"/>
      <c r="LF63" s="1714"/>
      <c r="LG63" s="1714"/>
      <c r="LH63" s="1714"/>
      <c r="LI63" s="1714"/>
      <c r="LJ63" s="1714"/>
      <c r="LK63" s="1714"/>
      <c r="LL63" s="1714"/>
      <c r="LM63" s="1714"/>
      <c r="LN63" s="1714"/>
      <c r="LO63" s="1714"/>
      <c r="LP63" s="1714"/>
      <c r="LQ63" s="1714"/>
      <c r="LR63" s="1714"/>
      <c r="LS63" s="1714"/>
      <c r="LT63" s="1714"/>
      <c r="LU63" s="1714"/>
      <c r="LV63" s="1714"/>
      <c r="LW63" s="1714"/>
      <c r="LX63" s="1714"/>
      <c r="LY63" s="1714"/>
      <c r="LZ63" s="1714"/>
      <c r="MA63" s="1714"/>
      <c r="MB63" s="1714"/>
      <c r="MC63" s="1714"/>
      <c r="MD63" s="1714"/>
      <c r="ME63" s="1714"/>
      <c r="MF63" s="1714"/>
      <c r="MG63" s="1714"/>
      <c r="MH63" s="1714"/>
      <c r="MI63" s="1714"/>
      <c r="MJ63" s="1714"/>
      <c r="MK63" s="1714"/>
      <c r="ML63" s="1714"/>
      <c r="MM63" s="1714"/>
      <c r="MN63" s="1714"/>
      <c r="MO63" s="1714"/>
      <c r="MP63" s="1714"/>
      <c r="MQ63" s="1714"/>
      <c r="MR63" s="1714"/>
      <c r="MS63" s="1714"/>
      <c r="MT63" s="1714"/>
      <c r="MU63" s="1714"/>
      <c r="MV63" s="1714"/>
      <c r="MW63" s="1714"/>
      <c r="MX63" s="1714"/>
      <c r="MY63" s="1714"/>
      <c r="MZ63" s="1714"/>
      <c r="NA63" s="1714"/>
      <c r="NB63" s="1714"/>
      <c r="NC63" s="1714"/>
      <c r="ND63" s="1714"/>
      <c r="NE63" s="1714"/>
      <c r="NF63" s="1714"/>
      <c r="NG63" s="1714"/>
      <c r="NH63" s="1714"/>
      <c r="NI63" s="1714"/>
      <c r="NJ63" s="1714"/>
      <c r="NK63" s="1714"/>
      <c r="NL63" s="1714"/>
      <c r="NM63" s="1714"/>
      <c r="NN63" s="1714"/>
      <c r="NO63" s="1714"/>
      <c r="NP63" s="1714"/>
      <c r="NQ63" s="1714"/>
      <c r="NR63" s="1714"/>
      <c r="NS63" s="1714"/>
      <c r="NT63" s="1714"/>
      <c r="NU63" s="1714"/>
      <c r="NV63" s="1714"/>
      <c r="NW63" s="1714"/>
      <c r="NX63" s="1714"/>
      <c r="NY63" s="1714"/>
      <c r="NZ63" s="1714"/>
      <c r="OA63" s="1714"/>
      <c r="OB63" s="1714"/>
      <c r="OC63" s="1714"/>
      <c r="OD63" s="1714"/>
      <c r="OE63" s="1714"/>
      <c r="OF63" s="1714"/>
      <c r="OG63" s="1714"/>
      <c r="OH63" s="1714"/>
      <c r="OI63" s="1714"/>
      <c r="OJ63" s="1714"/>
      <c r="OK63" s="1714"/>
      <c r="OL63" s="1714"/>
      <c r="OM63" s="1714"/>
      <c r="ON63" s="1714"/>
      <c r="OO63" s="1714"/>
      <c r="OP63" s="1714"/>
      <c r="OQ63" s="1714"/>
      <c r="OR63" s="1714"/>
      <c r="OS63" s="1714"/>
      <c r="OT63" s="1714"/>
      <c r="OU63" s="1714"/>
      <c r="OV63" s="1714"/>
      <c r="OW63" s="1714"/>
      <c r="OX63" s="1714"/>
      <c r="OY63" s="1714"/>
      <c r="OZ63" s="1714"/>
      <c r="PA63" s="1714"/>
      <c r="PB63" s="1714"/>
      <c r="PC63" s="1714"/>
      <c r="PD63" s="1714"/>
      <c r="PE63" s="1714"/>
      <c r="PF63" s="1714"/>
      <c r="PG63" s="1714"/>
      <c r="PH63" s="1714"/>
      <c r="PI63" s="1714"/>
      <c r="PJ63" s="1714"/>
      <c r="PK63" s="1714"/>
      <c r="PL63" s="1714"/>
      <c r="PM63" s="1714"/>
      <c r="PN63" s="1714"/>
      <c r="PO63" s="1714"/>
      <c r="PP63" s="1714"/>
      <c r="PQ63" s="1714"/>
      <c r="PR63" s="1714"/>
      <c r="PS63" s="1714"/>
      <c r="PT63" s="1714"/>
      <c r="PU63" s="1714"/>
      <c r="PV63" s="1714"/>
      <c r="PW63" s="1714"/>
      <c r="PX63" s="1714"/>
      <c r="PY63" s="1714"/>
      <c r="PZ63" s="1714"/>
      <c r="QA63" s="1714"/>
      <c r="QB63" s="1714"/>
      <c r="QC63" s="1714"/>
      <c r="QD63" s="1714"/>
      <c r="QE63" s="1714"/>
      <c r="QF63" s="1714"/>
      <c r="QG63" s="1714"/>
      <c r="QH63" s="1714"/>
      <c r="QI63" s="1714"/>
      <c r="QJ63" s="1714"/>
      <c r="QK63" s="1714"/>
      <c r="QL63" s="1714"/>
      <c r="QM63" s="1714"/>
      <c r="QN63" s="1714"/>
      <c r="QO63" s="1714"/>
      <c r="QP63" s="1714"/>
      <c r="QQ63" s="1714"/>
      <c r="QR63" s="1714"/>
      <c r="QS63" s="1714"/>
      <c r="QT63" s="1714"/>
      <c r="QU63" s="1714"/>
      <c r="QV63" s="1714"/>
      <c r="QW63" s="1714"/>
      <c r="QX63" s="1714"/>
      <c r="QY63" s="1714"/>
      <c r="QZ63" s="1714"/>
      <c r="RA63" s="1714"/>
      <c r="RB63" s="1714"/>
      <c r="RC63" s="1714"/>
      <c r="RD63" s="1714"/>
      <c r="RE63" s="1714"/>
      <c r="RF63" s="1714"/>
      <c r="RG63" s="1714"/>
      <c r="RH63" s="1714"/>
      <c r="RI63" s="1714"/>
      <c r="RJ63" s="1714"/>
      <c r="RK63" s="1714"/>
      <c r="RL63" s="1714"/>
      <c r="RM63" s="1714"/>
      <c r="RN63" s="1714"/>
      <c r="RO63" s="1714"/>
      <c r="RP63" s="1714"/>
      <c r="RQ63" s="1714"/>
      <c r="RR63" s="1714"/>
      <c r="RS63" s="1714"/>
      <c r="RT63" s="1714"/>
      <c r="RU63" s="1714"/>
      <c r="RV63" s="1714"/>
      <c r="RW63" s="1714"/>
      <c r="RX63" s="1714"/>
      <c r="RY63" s="1714"/>
      <c r="RZ63" s="1714"/>
      <c r="SA63" s="1714"/>
      <c r="SB63" s="1714"/>
      <c r="SC63" s="1714"/>
      <c r="SD63" s="1714"/>
      <c r="SE63" s="1714"/>
      <c r="SF63" s="1714"/>
      <c r="SG63" s="1714"/>
      <c r="SH63" s="1714"/>
      <c r="SI63" s="1714"/>
      <c r="SJ63" s="1714"/>
      <c r="SK63" s="1714"/>
      <c r="SL63" s="1714"/>
      <c r="SM63" s="1714"/>
      <c r="SN63" s="1714"/>
      <c r="SO63" s="1714"/>
      <c r="SP63" s="1714"/>
      <c r="SQ63" s="1714"/>
      <c r="SR63" s="1714"/>
      <c r="SS63" s="1714"/>
      <c r="ST63" s="1714"/>
      <c r="SU63" s="1714"/>
      <c r="SV63" s="1714"/>
      <c r="SW63" s="1714"/>
      <c r="SX63" s="1714"/>
      <c r="SY63" s="1714"/>
      <c r="SZ63" s="1714"/>
      <c r="TA63" s="1714"/>
      <c r="TB63" s="1714"/>
      <c r="TC63" s="1714"/>
      <c r="TD63" s="1714"/>
      <c r="TE63" s="1714"/>
      <c r="TF63" s="1714"/>
      <c r="TG63" s="1714"/>
      <c r="TH63" s="1714"/>
      <c r="TI63" s="1714"/>
      <c r="TJ63" s="1714"/>
      <c r="TK63" s="1714"/>
      <c r="TL63" s="1714"/>
      <c r="TM63" s="1714"/>
      <c r="TN63" s="1714"/>
      <c r="TO63" s="1714"/>
      <c r="TP63" s="1714"/>
      <c r="TQ63" s="1714"/>
      <c r="TR63" s="1714"/>
      <c r="TS63" s="1714"/>
      <c r="TT63" s="1714"/>
      <c r="TU63" s="1714"/>
      <c r="TV63" s="1714"/>
      <c r="TW63" s="1714"/>
      <c r="TX63" s="1714"/>
      <c r="TY63" s="1714"/>
      <c r="TZ63" s="1714"/>
      <c r="UA63" s="1714"/>
      <c r="UB63" s="1714"/>
      <c r="UC63" s="1714"/>
      <c r="UD63" s="1714"/>
      <c r="UE63" s="1714"/>
      <c r="UF63" s="1714"/>
      <c r="UG63" s="1714"/>
      <c r="UH63" s="1714"/>
      <c r="UI63" s="1714"/>
      <c r="UJ63" s="1714"/>
      <c r="UK63" s="1714"/>
      <c r="UL63" s="1714"/>
      <c r="UM63" s="1714"/>
      <c r="UN63" s="1714"/>
      <c r="UO63" s="1714"/>
      <c r="UP63" s="1714"/>
      <c r="UQ63" s="1714"/>
      <c r="UR63" s="1714"/>
      <c r="US63" s="1714"/>
      <c r="UT63" s="1714"/>
      <c r="UU63" s="1714"/>
      <c r="UV63" s="1714"/>
      <c r="UW63" s="1714"/>
      <c r="UX63" s="1714"/>
      <c r="UY63" s="1714"/>
      <c r="UZ63" s="1714"/>
      <c r="VA63" s="1714"/>
      <c r="VB63" s="1714"/>
      <c r="VC63" s="1714"/>
      <c r="VD63" s="1714"/>
      <c r="VE63" s="1714"/>
      <c r="VF63" s="1714"/>
      <c r="VG63" s="1714"/>
      <c r="VH63" s="1714"/>
      <c r="VI63" s="1714"/>
      <c r="VJ63" s="1714"/>
      <c r="VK63" s="1714"/>
      <c r="VL63" s="1714"/>
      <c r="VM63" s="1714"/>
      <c r="VN63" s="1714"/>
      <c r="VO63" s="1714"/>
      <c r="VP63" s="1714"/>
      <c r="VQ63" s="1714"/>
      <c r="VR63" s="1714"/>
      <c r="VS63" s="1714"/>
      <c r="VT63" s="1714"/>
      <c r="VU63" s="1714"/>
      <c r="VV63" s="1714"/>
      <c r="VW63" s="1714"/>
      <c r="VX63" s="1714"/>
      <c r="VY63" s="1714"/>
      <c r="VZ63" s="1714"/>
      <c r="WA63" s="1714"/>
      <c r="WB63" s="1714"/>
      <c r="WC63" s="1714"/>
      <c r="WD63" s="1714"/>
      <c r="WE63" s="1714"/>
      <c r="WF63" s="1714"/>
      <c r="WG63" s="1714"/>
      <c r="WH63" s="1714"/>
      <c r="WI63" s="1714"/>
      <c r="WJ63" s="1714"/>
      <c r="WK63" s="1714"/>
      <c r="WL63" s="1714"/>
      <c r="WM63" s="1714"/>
      <c r="WN63" s="1714"/>
      <c r="WO63" s="1714"/>
      <c r="WP63" s="1714"/>
      <c r="WQ63" s="1714"/>
      <c r="WR63" s="1714"/>
      <c r="WS63" s="1714"/>
      <c r="WT63" s="1714"/>
      <c r="WU63" s="1714"/>
      <c r="WV63" s="1714"/>
      <c r="WW63" s="1714"/>
      <c r="WX63" s="1714"/>
      <c r="WY63" s="1714"/>
      <c r="WZ63" s="1714"/>
      <c r="XA63" s="1714"/>
      <c r="XB63" s="1714"/>
      <c r="XC63" s="1714"/>
      <c r="XD63" s="1714"/>
      <c r="XE63" s="1714"/>
      <c r="XF63" s="1714"/>
      <c r="XG63" s="1714"/>
      <c r="XH63" s="1714"/>
      <c r="XI63" s="1714"/>
      <c r="XJ63" s="1714"/>
      <c r="XK63" s="1714"/>
      <c r="XL63" s="1714"/>
      <c r="XM63" s="1714"/>
      <c r="XN63" s="1714"/>
      <c r="XO63" s="1714"/>
      <c r="XP63" s="1714"/>
      <c r="XQ63" s="1714"/>
      <c r="XR63" s="1714"/>
      <c r="XS63" s="1714"/>
      <c r="XT63" s="1714"/>
      <c r="XU63" s="1714"/>
      <c r="XV63" s="1714"/>
      <c r="XW63" s="1714"/>
      <c r="XX63" s="1714"/>
      <c r="XY63" s="1714"/>
      <c r="XZ63" s="1714"/>
      <c r="YA63" s="1714"/>
      <c r="YB63" s="1714"/>
      <c r="YC63" s="1714"/>
      <c r="YD63" s="1714"/>
      <c r="YE63" s="1714"/>
      <c r="YF63" s="1714"/>
      <c r="YG63" s="1714"/>
      <c r="YH63" s="1714"/>
      <c r="YI63" s="1714"/>
      <c r="YJ63" s="1714"/>
      <c r="YK63" s="1714"/>
      <c r="YL63" s="1714"/>
      <c r="YM63" s="1714"/>
      <c r="YN63" s="1714"/>
      <c r="YO63" s="1714"/>
      <c r="YP63" s="1714"/>
      <c r="YQ63" s="1714"/>
      <c r="YR63" s="1714"/>
      <c r="YS63" s="1714"/>
      <c r="YT63" s="1714"/>
      <c r="YU63" s="1714"/>
      <c r="YV63" s="1714"/>
      <c r="YW63" s="1714"/>
      <c r="YX63" s="1714"/>
      <c r="YY63" s="1714"/>
      <c r="YZ63" s="1714"/>
      <c r="ZA63" s="1714"/>
      <c r="ZB63" s="1714"/>
      <c r="ZC63" s="1714"/>
      <c r="ZD63" s="1714"/>
      <c r="ZE63" s="1714"/>
      <c r="ZF63" s="1714"/>
      <c r="ZG63" s="1714"/>
      <c r="ZH63" s="1714"/>
      <c r="ZI63" s="1714"/>
      <c r="ZJ63" s="1714"/>
      <c r="ZK63" s="1714"/>
      <c r="ZL63" s="1714"/>
      <c r="ZM63" s="1714"/>
      <c r="ZN63" s="1714"/>
      <c r="ZO63" s="1714"/>
      <c r="ZP63" s="1714"/>
      <c r="ZQ63" s="1714"/>
      <c r="ZR63" s="1714"/>
      <c r="ZS63" s="1714"/>
      <c r="ZT63" s="1714"/>
      <c r="ZU63" s="1714"/>
      <c r="ZV63" s="1714"/>
      <c r="ZW63" s="1714"/>
      <c r="ZX63" s="1714"/>
      <c r="ZY63" s="1714"/>
      <c r="ZZ63" s="1714"/>
      <c r="AAA63" s="1714"/>
      <c r="AAB63" s="1714"/>
      <c r="AAC63" s="1714"/>
      <c r="AAD63" s="1714"/>
      <c r="AAE63" s="1714"/>
      <c r="AAF63" s="1714"/>
      <c r="AAG63" s="1714"/>
      <c r="AAH63" s="1714"/>
      <c r="AAI63" s="1714"/>
      <c r="AAJ63" s="1714"/>
      <c r="AAK63" s="1714"/>
      <c r="AAL63" s="1714"/>
      <c r="AAM63" s="1714"/>
      <c r="AAN63" s="1714"/>
      <c r="AAO63" s="1714"/>
      <c r="AAP63" s="1714"/>
      <c r="AAQ63" s="1714"/>
      <c r="AAR63" s="1714"/>
      <c r="AAS63" s="1714"/>
      <c r="AAT63" s="1714"/>
      <c r="AAU63" s="1714"/>
      <c r="AAV63" s="1714"/>
      <c r="AAW63" s="1714"/>
      <c r="AAX63" s="1714"/>
      <c r="AAY63" s="1714"/>
      <c r="AAZ63" s="1714"/>
      <c r="ABA63" s="1714"/>
      <c r="ABB63" s="1714"/>
      <c r="ABC63" s="1714"/>
      <c r="ABD63" s="1714"/>
      <c r="ABE63" s="1714"/>
      <c r="ABF63" s="1714"/>
      <c r="ABG63" s="1714"/>
      <c r="ABH63" s="1714"/>
      <c r="ABI63" s="1714"/>
      <c r="ABJ63" s="1714"/>
      <c r="ABK63" s="1714"/>
      <c r="ABL63" s="1714"/>
      <c r="ABM63" s="1714"/>
      <c r="ABN63" s="1714"/>
      <c r="ABO63" s="1714"/>
      <c r="ABP63" s="1714"/>
      <c r="ABQ63" s="1714"/>
      <c r="ABR63" s="1714"/>
      <c r="ABS63" s="1714"/>
      <c r="ABT63" s="1714"/>
      <c r="ABU63" s="1714"/>
      <c r="ABV63" s="1714"/>
      <c r="ABW63" s="1714"/>
      <c r="ABX63" s="1714"/>
      <c r="ABY63" s="1714"/>
      <c r="ABZ63" s="1714"/>
      <c r="ACA63" s="1714"/>
      <c r="ACB63" s="1714"/>
      <c r="ACC63" s="1714"/>
      <c r="ACD63" s="1714"/>
      <c r="ACE63" s="1714"/>
      <c r="ACF63" s="1714"/>
      <c r="ACG63" s="1714"/>
      <c r="ACH63" s="1714"/>
      <c r="ACI63" s="1714"/>
      <c r="ACJ63" s="1714"/>
      <c r="ACK63" s="1714"/>
      <c r="ACL63" s="1714"/>
      <c r="ACM63" s="1714"/>
      <c r="ACN63" s="1714"/>
      <c r="ACO63" s="1714"/>
      <c r="ACP63" s="1714"/>
      <c r="ACQ63" s="1714"/>
      <c r="ACR63" s="1714"/>
      <c r="ACS63" s="1714"/>
      <c r="ACT63" s="1714"/>
      <c r="ACU63" s="1714"/>
      <c r="ACV63" s="1714"/>
      <c r="ACW63" s="1714"/>
      <c r="ACX63" s="1714"/>
      <c r="ACY63" s="1714"/>
      <c r="ACZ63" s="1714"/>
      <c r="ADA63" s="1714"/>
      <c r="ADB63" s="1714"/>
      <c r="ADC63" s="1714"/>
      <c r="ADD63" s="1714"/>
      <c r="ADE63" s="1714"/>
      <c r="ADF63" s="1714"/>
      <c r="ADG63" s="1714"/>
      <c r="ADH63" s="1714"/>
      <c r="ADI63" s="1714"/>
      <c r="ADJ63" s="1714"/>
      <c r="ADK63" s="1714"/>
      <c r="ADL63" s="1714"/>
      <c r="ADM63" s="1714"/>
      <c r="ADN63" s="1714"/>
      <c r="ADO63" s="1714"/>
      <c r="ADP63" s="1714"/>
      <c r="ADQ63" s="1714"/>
      <c r="ADR63" s="1714"/>
      <c r="ADS63" s="1714"/>
      <c r="ADT63" s="1714"/>
      <c r="ADU63" s="1714"/>
      <c r="ADV63" s="1714"/>
      <c r="ADW63" s="1714"/>
      <c r="ADX63" s="1714"/>
      <c r="ADY63" s="1714"/>
      <c r="ADZ63" s="1714"/>
      <c r="AEA63" s="1714"/>
      <c r="AEB63" s="1714"/>
      <c r="AEC63" s="1714"/>
      <c r="AED63" s="1714"/>
      <c r="AEE63" s="1714"/>
      <c r="AEF63" s="1714"/>
      <c r="AEG63" s="1714"/>
      <c r="AEH63" s="1714"/>
      <c r="AEI63" s="1714"/>
      <c r="AEJ63" s="1714"/>
      <c r="AEK63" s="1714"/>
      <c r="AEL63" s="1714"/>
      <c r="AEM63" s="1714"/>
      <c r="AEN63" s="1714"/>
      <c r="AEO63" s="1714"/>
      <c r="AEP63" s="1714"/>
      <c r="AEQ63" s="1714"/>
      <c r="AER63" s="1714"/>
      <c r="AES63" s="1714"/>
      <c r="AET63" s="1714"/>
      <c r="AEU63" s="1714"/>
      <c r="AEV63" s="1714"/>
      <c r="AEW63" s="1714"/>
      <c r="AEX63" s="1714"/>
      <c r="AEY63" s="1714"/>
      <c r="AEZ63" s="1714"/>
      <c r="AFA63" s="1714"/>
      <c r="AFB63" s="1714"/>
      <c r="AFC63" s="1714"/>
      <c r="AFD63" s="1714"/>
      <c r="AFE63" s="1714"/>
      <c r="AFF63" s="1714"/>
      <c r="AFG63" s="1714"/>
      <c r="AFH63" s="1714"/>
      <c r="AFI63" s="1714"/>
      <c r="AFJ63" s="1714"/>
      <c r="AFK63" s="1714"/>
      <c r="AFL63" s="1714"/>
      <c r="AFM63" s="1714"/>
      <c r="AFN63" s="1714"/>
      <c r="AFO63" s="1714"/>
      <c r="AFP63" s="1714"/>
      <c r="AFQ63" s="1714"/>
      <c r="AFR63" s="1714"/>
      <c r="AFS63" s="1714"/>
      <c r="AFT63" s="1714"/>
      <c r="AFU63" s="1714"/>
      <c r="AFV63" s="1714"/>
      <c r="AFW63" s="1714"/>
      <c r="AFX63" s="1714"/>
      <c r="AFY63" s="1714"/>
      <c r="AFZ63" s="1714"/>
      <c r="AGA63" s="1714"/>
      <c r="AGB63" s="1714"/>
      <c r="AGC63" s="1714"/>
      <c r="AGD63" s="1714"/>
      <c r="AGE63" s="1714"/>
      <c r="AGF63" s="1714"/>
      <c r="AGG63" s="1714"/>
      <c r="AGH63" s="1714"/>
      <c r="AGI63" s="1714"/>
      <c r="AGJ63" s="1714"/>
      <c r="AGK63" s="1714"/>
      <c r="AGL63" s="1714"/>
      <c r="AGM63" s="1714"/>
      <c r="AGN63" s="1714"/>
      <c r="AGO63" s="1714"/>
      <c r="AGP63" s="1714"/>
      <c r="AGQ63" s="1714"/>
      <c r="AGR63" s="1714"/>
      <c r="AGS63" s="1714"/>
      <c r="AGT63" s="1714"/>
      <c r="AGU63" s="1714"/>
      <c r="AGV63" s="1714"/>
      <c r="AGW63" s="1714"/>
      <c r="AGX63" s="1714"/>
      <c r="AGY63" s="1714"/>
      <c r="AGZ63" s="1714"/>
      <c r="AHA63" s="1714"/>
      <c r="AHB63" s="1714"/>
      <c r="AHC63" s="1714"/>
      <c r="AHD63" s="1714"/>
      <c r="AHE63" s="1714"/>
      <c r="AHF63" s="1714"/>
      <c r="AHG63" s="1714"/>
      <c r="AHH63" s="1714"/>
      <c r="AHI63" s="1714"/>
      <c r="AHJ63" s="1714"/>
      <c r="AHK63" s="1714"/>
      <c r="AHL63" s="1714"/>
      <c r="AHM63" s="1714"/>
      <c r="AHN63" s="1714"/>
      <c r="AHO63" s="1714"/>
      <c r="AHP63" s="1714"/>
      <c r="AHQ63" s="1714"/>
      <c r="AHR63" s="1714"/>
      <c r="AHS63" s="1714"/>
      <c r="AHT63" s="1714"/>
      <c r="AHU63" s="1714"/>
      <c r="AHV63" s="1714"/>
      <c r="AHW63" s="1714"/>
      <c r="AHX63" s="1714"/>
      <c r="AHY63" s="1714"/>
      <c r="AHZ63" s="1714"/>
      <c r="AIA63" s="1714"/>
      <c r="AIB63" s="1714"/>
      <c r="AIC63" s="1714"/>
      <c r="AID63" s="1714"/>
      <c r="AIE63" s="1714"/>
      <c r="AIF63" s="1714"/>
      <c r="AIG63" s="1714"/>
      <c r="AIH63" s="1714"/>
      <c r="AII63" s="1714"/>
      <c r="AIJ63" s="1714"/>
      <c r="AIK63" s="1714"/>
      <c r="AIL63" s="1714"/>
      <c r="AIM63" s="1714"/>
      <c r="AIN63" s="1714"/>
      <c r="AIO63" s="1714"/>
      <c r="AIP63" s="1714"/>
      <c r="AIQ63" s="1714"/>
      <c r="AIR63" s="1714"/>
      <c r="AIS63" s="1714"/>
      <c r="AIT63" s="1714"/>
      <c r="AIU63" s="1714"/>
      <c r="AIV63" s="1714"/>
      <c r="AIW63" s="1714"/>
      <c r="AIX63" s="1714"/>
      <c r="AIY63" s="1714"/>
      <c r="AIZ63" s="1714"/>
      <c r="AJA63" s="1714"/>
      <c r="AJB63" s="1714"/>
      <c r="AJC63" s="1714"/>
      <c r="AJD63" s="1714"/>
      <c r="AJE63" s="1714"/>
      <c r="AJF63" s="1714"/>
      <c r="AJG63" s="1714"/>
      <c r="AJH63" s="1714"/>
      <c r="AJI63" s="1714"/>
      <c r="AJJ63" s="1714"/>
      <c r="AJK63" s="1714"/>
      <c r="AJL63" s="1714"/>
      <c r="AJM63" s="1714"/>
      <c r="AJN63" s="1714"/>
      <c r="AJO63" s="1714"/>
      <c r="AJP63" s="1714"/>
      <c r="AJQ63" s="1714"/>
      <c r="AJR63" s="1714"/>
      <c r="AJS63" s="1714"/>
      <c r="AJT63" s="1714"/>
      <c r="AJU63" s="1714"/>
      <c r="AJV63" s="1714"/>
      <c r="AJW63" s="1714"/>
      <c r="AJX63" s="1714"/>
      <c r="AJY63" s="1714"/>
      <c r="AJZ63" s="1714"/>
      <c r="AKA63" s="1714"/>
      <c r="AKB63" s="1714"/>
      <c r="AKC63" s="1714"/>
      <c r="AKD63" s="1714"/>
      <c r="AKE63" s="1714"/>
      <c r="AKF63" s="1714"/>
      <c r="AKG63" s="1714"/>
      <c r="AKH63" s="1714"/>
      <c r="AKI63" s="1714"/>
      <c r="AKJ63" s="1714"/>
      <c r="AKK63" s="1714"/>
      <c r="AKL63" s="1714"/>
      <c r="AKM63" s="1714"/>
      <c r="AKN63" s="1714"/>
      <c r="AKO63" s="1714"/>
      <c r="AKP63" s="1714"/>
      <c r="AKQ63" s="1714"/>
      <c r="AKR63" s="1714"/>
      <c r="AKS63" s="1714"/>
      <c r="AKT63" s="1714"/>
      <c r="AKU63" s="1714"/>
      <c r="AKV63" s="1714"/>
      <c r="AKW63" s="1714"/>
      <c r="AKX63" s="1714"/>
      <c r="AKY63" s="1714"/>
      <c r="AKZ63" s="1714"/>
      <c r="ALA63" s="1714"/>
      <c r="ALB63" s="1714"/>
      <c r="ALC63" s="1714"/>
      <c r="ALD63" s="1714"/>
      <c r="ALE63" s="1714"/>
      <c r="ALF63" s="1714"/>
      <c r="ALG63" s="1714"/>
      <c r="ALH63" s="1714"/>
      <c r="ALI63" s="1714"/>
      <c r="ALJ63" s="1714"/>
      <c r="ALK63" s="1714"/>
      <c r="ALL63" s="1714"/>
      <c r="ALM63" s="1714"/>
      <c r="ALN63" s="1714"/>
      <c r="ALO63" s="1714"/>
      <c r="ALP63" s="1714"/>
      <c r="ALQ63" s="1714"/>
      <c r="ALR63" s="1714"/>
      <c r="ALS63" s="1714"/>
      <c r="ALT63" s="1714"/>
      <c r="ALU63" s="1714"/>
      <c r="ALV63" s="1714"/>
      <c r="ALW63" s="1714"/>
      <c r="ALX63" s="1714"/>
      <c r="ALY63" s="1714"/>
      <c r="ALZ63" s="1714"/>
      <c r="AMA63" s="1714"/>
      <c r="AMB63" s="1714"/>
      <c r="AMC63" s="1714"/>
      <c r="AMD63" s="1714"/>
      <c r="AME63" s="1714"/>
      <c r="AMF63" s="1714"/>
      <c r="AMG63" s="1714"/>
      <c r="AMH63" s="1714"/>
      <c r="AMI63" s="1714"/>
      <c r="AMJ63" s="1714"/>
      <c r="AMK63" s="1714"/>
    </row>
    <row r="64" spans="1:1025" s="1409" customFormat="1">
      <c r="A64" s="1714"/>
      <c r="B64" s="1714"/>
      <c r="C64" s="1714"/>
      <c r="D64" s="1714"/>
      <c r="E64" s="1714"/>
      <c r="F64" s="1714"/>
      <c r="G64" s="1714"/>
      <c r="H64" s="1714"/>
      <c r="I64" s="1714"/>
      <c r="J64" s="1714"/>
      <c r="K64" s="1714"/>
      <c r="L64" s="1714"/>
      <c r="M64" s="1714"/>
      <c r="N64" s="1714"/>
      <c r="O64" s="1714"/>
      <c r="P64" s="1714"/>
      <c r="Q64" s="1714"/>
      <c r="R64" s="1740"/>
      <c r="S64" s="1714"/>
      <c r="T64" s="1714"/>
      <c r="U64" s="1714"/>
      <c r="V64" s="1714"/>
      <c r="W64" s="1714"/>
      <c r="X64" s="1714"/>
      <c r="Y64" s="1714"/>
      <c r="Z64" s="1769"/>
      <c r="AA64" s="1714"/>
      <c r="AB64" s="1714"/>
      <c r="AC64" s="1714"/>
      <c r="AD64" s="1714"/>
      <c r="AE64" s="1714"/>
      <c r="AF64" s="1714"/>
      <c r="AG64" s="1714"/>
      <c r="AH64" s="1714"/>
      <c r="AI64" s="1714"/>
      <c r="AJ64" s="1714"/>
      <c r="AK64" s="1714"/>
      <c r="AL64" s="1714"/>
      <c r="AM64" s="1714"/>
      <c r="AN64" s="1714"/>
      <c r="AO64" s="1734"/>
      <c r="AP64" s="1714"/>
      <c r="AQ64" s="1714"/>
      <c r="AR64" s="1714"/>
      <c r="AS64" s="1714"/>
      <c r="AT64" s="1714"/>
      <c r="AU64" s="1714"/>
      <c r="AV64" s="1714"/>
      <c r="AW64" s="1714"/>
      <c r="AX64" s="1714"/>
      <c r="AY64" s="1714"/>
      <c r="AZ64" s="1714"/>
      <c r="BA64" s="1714"/>
      <c r="BB64" s="1714"/>
      <c r="BC64" s="1714"/>
      <c r="BD64" s="1714"/>
      <c r="BE64" s="1714"/>
      <c r="BF64" s="1714"/>
      <c r="BG64" s="1714"/>
      <c r="BH64" s="1714"/>
      <c r="BI64" s="1714"/>
      <c r="BJ64" s="1714"/>
      <c r="BK64" s="1714"/>
      <c r="BL64" s="1714"/>
      <c r="BM64" s="1714"/>
      <c r="BN64" s="1714"/>
      <c r="BO64" s="1714"/>
      <c r="BP64" s="1714"/>
      <c r="BQ64" s="1714"/>
      <c r="BR64" s="1714"/>
      <c r="BS64" s="1714"/>
      <c r="BT64" s="1714"/>
      <c r="BU64" s="1714"/>
      <c r="BV64" s="1714"/>
      <c r="BW64" s="1714"/>
      <c r="BX64" s="1714"/>
      <c r="BY64" s="1714"/>
      <c r="BZ64" s="1714"/>
      <c r="CA64" s="1714"/>
      <c r="CB64" s="1714"/>
      <c r="CC64" s="1714"/>
      <c r="CD64" s="1714"/>
      <c r="CE64" s="1714"/>
      <c r="CF64" s="1714"/>
      <c r="CG64" s="1714"/>
      <c r="CH64" s="1714"/>
      <c r="CI64" s="1714"/>
      <c r="CJ64" s="1714"/>
      <c r="CK64" s="1714"/>
      <c r="CL64" s="1714"/>
      <c r="CM64" s="1714"/>
      <c r="CN64" s="1714"/>
      <c r="CO64" s="1714"/>
      <c r="CP64" s="1714"/>
      <c r="CQ64" s="1714"/>
      <c r="CR64" s="1714"/>
      <c r="CS64" s="1714"/>
      <c r="CT64" s="1714"/>
      <c r="CU64" s="1714"/>
      <c r="CV64" s="1714"/>
      <c r="CW64" s="1714"/>
      <c r="CX64" s="1714"/>
      <c r="CY64" s="1714"/>
      <c r="CZ64" s="1714"/>
      <c r="DA64" s="1714"/>
      <c r="DB64" s="1714"/>
      <c r="DC64" s="1714"/>
      <c r="DD64" s="1714"/>
      <c r="DE64" s="1714"/>
      <c r="DF64" s="1714"/>
      <c r="DG64" s="1714"/>
      <c r="DH64" s="1714"/>
      <c r="DI64" s="1714"/>
      <c r="DJ64" s="1714"/>
      <c r="DK64" s="1714"/>
      <c r="DL64" s="1714"/>
      <c r="DM64" s="1714"/>
      <c r="DN64" s="1714"/>
      <c r="DO64" s="1714"/>
      <c r="DP64" s="1714"/>
      <c r="DQ64" s="1714"/>
      <c r="DR64" s="1714"/>
      <c r="DS64" s="1714"/>
      <c r="DT64" s="1714"/>
      <c r="DU64" s="1714"/>
      <c r="DV64" s="1714"/>
      <c r="DW64" s="1714"/>
      <c r="DX64" s="1714"/>
      <c r="DY64" s="1714"/>
      <c r="DZ64" s="1714"/>
      <c r="EA64" s="1714"/>
      <c r="EB64" s="1714"/>
      <c r="EC64" s="1714"/>
      <c r="ED64" s="1714"/>
      <c r="EE64" s="1714"/>
      <c r="EF64" s="1714"/>
      <c r="EG64" s="1714"/>
      <c r="EH64" s="1714"/>
      <c r="EI64" s="1714"/>
      <c r="EJ64" s="1714"/>
      <c r="EK64" s="1714"/>
      <c r="EL64" s="1714"/>
      <c r="EM64" s="1714"/>
      <c r="EN64" s="1714"/>
      <c r="EO64" s="1714"/>
      <c r="EP64" s="1714"/>
      <c r="EQ64" s="1714"/>
      <c r="ER64" s="1714"/>
      <c r="ES64" s="1714"/>
      <c r="ET64" s="1714"/>
      <c r="EU64" s="1714"/>
      <c r="EV64" s="1714"/>
      <c r="EW64" s="1714"/>
      <c r="EX64" s="1714"/>
      <c r="EY64" s="1714"/>
      <c r="EZ64" s="1714"/>
      <c r="FA64" s="1714"/>
      <c r="FB64" s="1714"/>
      <c r="FC64" s="1714"/>
      <c r="FD64" s="1714"/>
      <c r="FE64" s="1714"/>
      <c r="FF64" s="1714"/>
      <c r="FG64" s="1714"/>
      <c r="FH64" s="1714"/>
      <c r="FI64" s="1714"/>
      <c r="FJ64" s="1714"/>
      <c r="FK64" s="1714"/>
      <c r="FL64" s="1714"/>
      <c r="FM64" s="1714"/>
      <c r="FN64" s="1714"/>
      <c r="FO64" s="1714"/>
      <c r="FP64" s="1714"/>
      <c r="FQ64" s="1714"/>
      <c r="FR64" s="1714"/>
      <c r="FS64" s="1714"/>
      <c r="FT64" s="1714"/>
      <c r="FU64" s="1714"/>
      <c r="FV64" s="1714"/>
      <c r="FW64" s="1714"/>
      <c r="FX64" s="1714"/>
      <c r="FY64" s="1714"/>
      <c r="FZ64" s="1714"/>
      <c r="GA64" s="1714"/>
      <c r="GB64" s="1714"/>
      <c r="GC64" s="1714"/>
      <c r="GD64" s="1714"/>
      <c r="GE64" s="1714"/>
      <c r="GF64" s="1714"/>
      <c r="GG64" s="1714"/>
      <c r="GH64" s="1714"/>
      <c r="GI64" s="1714"/>
      <c r="GJ64" s="1714"/>
      <c r="GK64" s="1714"/>
      <c r="GL64" s="1714"/>
      <c r="GM64" s="1714"/>
      <c r="GN64" s="1714"/>
      <c r="GO64" s="1714"/>
      <c r="GP64" s="1714"/>
      <c r="GQ64" s="1714"/>
      <c r="GR64" s="1714"/>
      <c r="GS64" s="1714"/>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c r="KL64" s="1714"/>
      <c r="KM64" s="1714"/>
      <c r="KN64" s="1714"/>
      <c r="KO64" s="1714"/>
      <c r="KP64" s="1714"/>
      <c r="KQ64" s="1714"/>
      <c r="KR64" s="1714"/>
      <c r="KS64" s="1714"/>
      <c r="KT64" s="1714"/>
      <c r="KU64" s="1714"/>
      <c r="KV64" s="1714"/>
      <c r="KW64" s="1714"/>
      <c r="KX64" s="1714"/>
      <c r="KY64" s="1714"/>
      <c r="KZ64" s="1714"/>
      <c r="LA64" s="1714"/>
      <c r="LB64" s="1714"/>
      <c r="LC64" s="1714"/>
      <c r="LD64" s="1714"/>
      <c r="LE64" s="1714"/>
      <c r="LF64" s="1714"/>
      <c r="LG64" s="1714"/>
      <c r="LH64" s="1714"/>
      <c r="LI64" s="1714"/>
      <c r="LJ64" s="1714"/>
      <c r="LK64" s="1714"/>
      <c r="LL64" s="1714"/>
      <c r="LM64" s="1714"/>
      <c r="LN64" s="1714"/>
      <c r="LO64" s="1714"/>
      <c r="LP64" s="1714"/>
      <c r="LQ64" s="1714"/>
      <c r="LR64" s="1714"/>
      <c r="LS64" s="1714"/>
      <c r="LT64" s="1714"/>
      <c r="LU64" s="1714"/>
      <c r="LV64" s="1714"/>
      <c r="LW64" s="1714"/>
      <c r="LX64" s="1714"/>
      <c r="LY64" s="1714"/>
      <c r="LZ64" s="1714"/>
      <c r="MA64" s="1714"/>
      <c r="MB64" s="1714"/>
      <c r="MC64" s="1714"/>
      <c r="MD64" s="1714"/>
      <c r="ME64" s="1714"/>
      <c r="MF64" s="1714"/>
      <c r="MG64" s="1714"/>
      <c r="MH64" s="1714"/>
      <c r="MI64" s="1714"/>
      <c r="MJ64" s="1714"/>
      <c r="MK64" s="1714"/>
      <c r="ML64" s="1714"/>
      <c r="MM64" s="1714"/>
      <c r="MN64" s="1714"/>
      <c r="MO64" s="1714"/>
      <c r="MP64" s="1714"/>
      <c r="MQ64" s="1714"/>
      <c r="MR64" s="1714"/>
      <c r="MS64" s="1714"/>
      <c r="MT64" s="1714"/>
      <c r="MU64" s="1714"/>
      <c r="MV64" s="1714"/>
      <c r="MW64" s="1714"/>
      <c r="MX64" s="1714"/>
      <c r="MY64" s="1714"/>
      <c r="MZ64" s="1714"/>
      <c r="NA64" s="1714"/>
      <c r="NB64" s="1714"/>
      <c r="NC64" s="1714"/>
      <c r="ND64" s="1714"/>
      <c r="NE64" s="1714"/>
      <c r="NF64" s="1714"/>
      <c r="NG64" s="1714"/>
      <c r="NH64" s="1714"/>
      <c r="NI64" s="1714"/>
      <c r="NJ64" s="1714"/>
      <c r="NK64" s="1714"/>
      <c r="NL64" s="1714"/>
      <c r="NM64" s="1714"/>
      <c r="NN64" s="1714"/>
      <c r="NO64" s="1714"/>
      <c r="NP64" s="1714"/>
      <c r="NQ64" s="1714"/>
      <c r="NR64" s="1714"/>
      <c r="NS64" s="1714"/>
      <c r="NT64" s="1714"/>
      <c r="NU64" s="1714"/>
      <c r="NV64" s="1714"/>
      <c r="NW64" s="1714"/>
      <c r="NX64" s="1714"/>
      <c r="NY64" s="1714"/>
      <c r="NZ64" s="1714"/>
      <c r="OA64" s="1714"/>
      <c r="OB64" s="1714"/>
      <c r="OC64" s="1714"/>
      <c r="OD64" s="1714"/>
      <c r="OE64" s="1714"/>
      <c r="OF64" s="1714"/>
      <c r="OG64" s="1714"/>
      <c r="OH64" s="1714"/>
      <c r="OI64" s="1714"/>
      <c r="OJ64" s="1714"/>
      <c r="OK64" s="1714"/>
      <c r="OL64" s="1714"/>
      <c r="OM64" s="1714"/>
      <c r="ON64" s="1714"/>
      <c r="OO64" s="1714"/>
      <c r="OP64" s="1714"/>
      <c r="OQ64" s="1714"/>
      <c r="OR64" s="1714"/>
      <c r="OS64" s="1714"/>
      <c r="OT64" s="1714"/>
      <c r="OU64" s="1714"/>
      <c r="OV64" s="1714"/>
      <c r="OW64" s="1714"/>
      <c r="OX64" s="1714"/>
      <c r="OY64" s="1714"/>
      <c r="OZ64" s="1714"/>
      <c r="PA64" s="1714"/>
      <c r="PB64" s="1714"/>
      <c r="PC64" s="1714"/>
      <c r="PD64" s="1714"/>
      <c r="PE64" s="1714"/>
      <c r="PF64" s="1714"/>
      <c r="PG64" s="1714"/>
      <c r="PH64" s="1714"/>
      <c r="PI64" s="1714"/>
      <c r="PJ64" s="1714"/>
      <c r="PK64" s="1714"/>
      <c r="PL64" s="1714"/>
      <c r="PM64" s="1714"/>
      <c r="PN64" s="1714"/>
      <c r="PO64" s="1714"/>
      <c r="PP64" s="1714"/>
      <c r="PQ64" s="1714"/>
      <c r="PR64" s="1714"/>
      <c r="PS64" s="1714"/>
      <c r="PT64" s="1714"/>
      <c r="PU64" s="1714"/>
      <c r="PV64" s="1714"/>
      <c r="PW64" s="1714"/>
      <c r="PX64" s="1714"/>
      <c r="PY64" s="1714"/>
      <c r="PZ64" s="1714"/>
      <c r="QA64" s="1714"/>
      <c r="QB64" s="1714"/>
      <c r="QC64" s="1714"/>
      <c r="QD64" s="1714"/>
      <c r="QE64" s="1714"/>
      <c r="QF64" s="1714"/>
      <c r="QG64" s="1714"/>
      <c r="QH64" s="1714"/>
      <c r="QI64" s="1714"/>
      <c r="QJ64" s="1714"/>
      <c r="QK64" s="1714"/>
      <c r="QL64" s="1714"/>
      <c r="QM64" s="1714"/>
      <c r="QN64" s="1714"/>
      <c r="QO64" s="1714"/>
      <c r="QP64" s="1714"/>
      <c r="QQ64" s="1714"/>
      <c r="QR64" s="1714"/>
      <c r="QS64" s="1714"/>
      <c r="QT64" s="1714"/>
      <c r="QU64" s="1714"/>
      <c r="QV64" s="1714"/>
      <c r="QW64" s="1714"/>
      <c r="QX64" s="1714"/>
      <c r="QY64" s="1714"/>
      <c r="QZ64" s="1714"/>
      <c r="RA64" s="1714"/>
      <c r="RB64" s="1714"/>
      <c r="RC64" s="1714"/>
      <c r="RD64" s="1714"/>
      <c r="RE64" s="1714"/>
      <c r="RF64" s="1714"/>
      <c r="RG64" s="1714"/>
      <c r="RH64" s="1714"/>
      <c r="RI64" s="1714"/>
      <c r="RJ64" s="1714"/>
      <c r="RK64" s="1714"/>
      <c r="RL64" s="1714"/>
      <c r="RM64" s="1714"/>
      <c r="RN64" s="1714"/>
      <c r="RO64" s="1714"/>
      <c r="RP64" s="1714"/>
      <c r="RQ64" s="1714"/>
      <c r="RR64" s="1714"/>
      <c r="RS64" s="1714"/>
      <c r="RT64" s="1714"/>
      <c r="RU64" s="1714"/>
      <c r="RV64" s="1714"/>
      <c r="RW64" s="1714"/>
      <c r="RX64" s="1714"/>
      <c r="RY64" s="1714"/>
      <c r="RZ64" s="1714"/>
      <c r="SA64" s="1714"/>
      <c r="SB64" s="1714"/>
      <c r="SC64" s="1714"/>
      <c r="SD64" s="1714"/>
      <c r="SE64" s="1714"/>
      <c r="SF64" s="1714"/>
      <c r="SG64" s="1714"/>
      <c r="SH64" s="1714"/>
      <c r="SI64" s="1714"/>
      <c r="SJ64" s="1714"/>
      <c r="SK64" s="1714"/>
      <c r="SL64" s="1714"/>
      <c r="SM64" s="1714"/>
      <c r="SN64" s="1714"/>
      <c r="SO64" s="1714"/>
      <c r="SP64" s="1714"/>
      <c r="SQ64" s="1714"/>
      <c r="SR64" s="1714"/>
      <c r="SS64" s="1714"/>
      <c r="ST64" s="1714"/>
      <c r="SU64" s="1714"/>
      <c r="SV64" s="1714"/>
      <c r="SW64" s="1714"/>
      <c r="SX64" s="1714"/>
      <c r="SY64" s="1714"/>
      <c r="SZ64" s="1714"/>
      <c r="TA64" s="1714"/>
      <c r="TB64" s="1714"/>
      <c r="TC64" s="1714"/>
      <c r="TD64" s="1714"/>
      <c r="TE64" s="1714"/>
      <c r="TF64" s="1714"/>
      <c r="TG64" s="1714"/>
      <c r="TH64" s="1714"/>
      <c r="TI64" s="1714"/>
      <c r="TJ64" s="1714"/>
      <c r="TK64" s="1714"/>
      <c r="TL64" s="1714"/>
      <c r="TM64" s="1714"/>
      <c r="TN64" s="1714"/>
      <c r="TO64" s="1714"/>
      <c r="TP64" s="1714"/>
      <c r="TQ64" s="1714"/>
      <c r="TR64" s="1714"/>
      <c r="TS64" s="1714"/>
      <c r="TT64" s="1714"/>
      <c r="TU64" s="1714"/>
      <c r="TV64" s="1714"/>
      <c r="TW64" s="1714"/>
      <c r="TX64" s="1714"/>
      <c r="TY64" s="1714"/>
      <c r="TZ64" s="1714"/>
      <c r="UA64" s="1714"/>
      <c r="UB64" s="1714"/>
      <c r="UC64" s="1714"/>
      <c r="UD64" s="1714"/>
      <c r="UE64" s="1714"/>
      <c r="UF64" s="1714"/>
      <c r="UG64" s="1714"/>
      <c r="UH64" s="1714"/>
      <c r="UI64" s="1714"/>
      <c r="UJ64" s="1714"/>
      <c r="UK64" s="1714"/>
      <c r="UL64" s="1714"/>
      <c r="UM64" s="1714"/>
      <c r="UN64" s="1714"/>
      <c r="UO64" s="1714"/>
      <c r="UP64" s="1714"/>
      <c r="UQ64" s="1714"/>
      <c r="UR64" s="1714"/>
      <c r="US64" s="1714"/>
      <c r="UT64" s="1714"/>
      <c r="UU64" s="1714"/>
      <c r="UV64" s="1714"/>
      <c r="UW64" s="1714"/>
      <c r="UX64" s="1714"/>
      <c r="UY64" s="1714"/>
      <c r="UZ64" s="1714"/>
      <c r="VA64" s="1714"/>
      <c r="VB64" s="1714"/>
      <c r="VC64" s="1714"/>
      <c r="VD64" s="1714"/>
      <c r="VE64" s="1714"/>
      <c r="VF64" s="1714"/>
      <c r="VG64" s="1714"/>
      <c r="VH64" s="1714"/>
      <c r="VI64" s="1714"/>
      <c r="VJ64" s="1714"/>
      <c r="VK64" s="1714"/>
      <c r="VL64" s="1714"/>
      <c r="VM64" s="1714"/>
      <c r="VN64" s="1714"/>
      <c r="VO64" s="1714"/>
      <c r="VP64" s="1714"/>
      <c r="VQ64" s="1714"/>
      <c r="VR64" s="1714"/>
      <c r="VS64" s="1714"/>
      <c r="VT64" s="1714"/>
      <c r="VU64" s="1714"/>
      <c r="VV64" s="1714"/>
      <c r="VW64" s="1714"/>
      <c r="VX64" s="1714"/>
      <c r="VY64" s="1714"/>
      <c r="VZ64" s="1714"/>
      <c r="WA64" s="1714"/>
      <c r="WB64" s="1714"/>
      <c r="WC64" s="1714"/>
      <c r="WD64" s="1714"/>
      <c r="WE64" s="1714"/>
      <c r="WF64" s="1714"/>
      <c r="WG64" s="1714"/>
      <c r="WH64" s="1714"/>
      <c r="WI64" s="1714"/>
      <c r="WJ64" s="1714"/>
      <c r="WK64" s="1714"/>
      <c r="WL64" s="1714"/>
      <c r="WM64" s="1714"/>
      <c r="WN64" s="1714"/>
      <c r="WO64" s="1714"/>
      <c r="WP64" s="1714"/>
      <c r="WQ64" s="1714"/>
      <c r="WR64" s="1714"/>
      <c r="WS64" s="1714"/>
      <c r="WT64" s="1714"/>
      <c r="WU64" s="1714"/>
      <c r="WV64" s="1714"/>
      <c r="WW64" s="1714"/>
      <c r="WX64" s="1714"/>
      <c r="WY64" s="1714"/>
      <c r="WZ64" s="1714"/>
      <c r="XA64" s="1714"/>
      <c r="XB64" s="1714"/>
      <c r="XC64" s="1714"/>
      <c r="XD64" s="1714"/>
      <c r="XE64" s="1714"/>
      <c r="XF64" s="1714"/>
      <c r="XG64" s="1714"/>
      <c r="XH64" s="1714"/>
      <c r="XI64" s="1714"/>
      <c r="XJ64" s="1714"/>
      <c r="XK64" s="1714"/>
      <c r="XL64" s="1714"/>
      <c r="XM64" s="1714"/>
      <c r="XN64" s="1714"/>
      <c r="XO64" s="1714"/>
      <c r="XP64" s="1714"/>
      <c r="XQ64" s="1714"/>
      <c r="XR64" s="1714"/>
      <c r="XS64" s="1714"/>
      <c r="XT64" s="1714"/>
      <c r="XU64" s="1714"/>
      <c r="XV64" s="1714"/>
      <c r="XW64" s="1714"/>
      <c r="XX64" s="1714"/>
      <c r="XY64" s="1714"/>
      <c r="XZ64" s="1714"/>
      <c r="YA64" s="1714"/>
      <c r="YB64" s="1714"/>
      <c r="YC64" s="1714"/>
      <c r="YD64" s="1714"/>
      <c r="YE64" s="1714"/>
      <c r="YF64" s="1714"/>
      <c r="YG64" s="1714"/>
      <c r="YH64" s="1714"/>
      <c r="YI64" s="1714"/>
      <c r="YJ64" s="1714"/>
      <c r="YK64" s="1714"/>
      <c r="YL64" s="1714"/>
      <c r="YM64" s="1714"/>
      <c r="YN64" s="1714"/>
      <c r="YO64" s="1714"/>
      <c r="YP64" s="1714"/>
      <c r="YQ64" s="1714"/>
      <c r="YR64" s="1714"/>
      <c r="YS64" s="1714"/>
      <c r="YT64" s="1714"/>
      <c r="YU64" s="1714"/>
      <c r="YV64" s="1714"/>
      <c r="YW64" s="1714"/>
      <c r="YX64" s="1714"/>
      <c r="YY64" s="1714"/>
      <c r="YZ64" s="1714"/>
      <c r="ZA64" s="1714"/>
      <c r="ZB64" s="1714"/>
      <c r="ZC64" s="1714"/>
      <c r="ZD64" s="1714"/>
      <c r="ZE64" s="1714"/>
      <c r="ZF64" s="1714"/>
      <c r="ZG64" s="1714"/>
      <c r="ZH64" s="1714"/>
      <c r="ZI64" s="1714"/>
      <c r="ZJ64" s="1714"/>
      <c r="ZK64" s="1714"/>
      <c r="ZL64" s="1714"/>
      <c r="ZM64" s="1714"/>
      <c r="ZN64" s="1714"/>
      <c r="ZO64" s="1714"/>
      <c r="ZP64" s="1714"/>
      <c r="ZQ64" s="1714"/>
      <c r="ZR64" s="1714"/>
      <c r="ZS64" s="1714"/>
      <c r="ZT64" s="1714"/>
      <c r="ZU64" s="1714"/>
      <c r="ZV64" s="1714"/>
      <c r="ZW64" s="1714"/>
      <c r="ZX64" s="1714"/>
      <c r="ZY64" s="1714"/>
      <c r="ZZ64" s="1714"/>
      <c r="AAA64" s="1714"/>
      <c r="AAB64" s="1714"/>
      <c r="AAC64" s="1714"/>
      <c r="AAD64" s="1714"/>
      <c r="AAE64" s="1714"/>
      <c r="AAF64" s="1714"/>
      <c r="AAG64" s="1714"/>
      <c r="AAH64" s="1714"/>
      <c r="AAI64" s="1714"/>
      <c r="AAJ64" s="1714"/>
      <c r="AAK64" s="1714"/>
      <c r="AAL64" s="1714"/>
      <c r="AAM64" s="1714"/>
      <c r="AAN64" s="1714"/>
      <c r="AAO64" s="1714"/>
      <c r="AAP64" s="1714"/>
      <c r="AAQ64" s="1714"/>
      <c r="AAR64" s="1714"/>
      <c r="AAS64" s="1714"/>
      <c r="AAT64" s="1714"/>
      <c r="AAU64" s="1714"/>
      <c r="AAV64" s="1714"/>
      <c r="AAW64" s="1714"/>
      <c r="AAX64" s="1714"/>
      <c r="AAY64" s="1714"/>
      <c r="AAZ64" s="1714"/>
      <c r="ABA64" s="1714"/>
      <c r="ABB64" s="1714"/>
      <c r="ABC64" s="1714"/>
      <c r="ABD64" s="1714"/>
      <c r="ABE64" s="1714"/>
      <c r="ABF64" s="1714"/>
      <c r="ABG64" s="1714"/>
      <c r="ABH64" s="1714"/>
      <c r="ABI64" s="1714"/>
      <c r="ABJ64" s="1714"/>
      <c r="ABK64" s="1714"/>
      <c r="ABL64" s="1714"/>
      <c r="ABM64" s="1714"/>
      <c r="ABN64" s="1714"/>
      <c r="ABO64" s="1714"/>
      <c r="ABP64" s="1714"/>
      <c r="ABQ64" s="1714"/>
      <c r="ABR64" s="1714"/>
      <c r="ABS64" s="1714"/>
      <c r="ABT64" s="1714"/>
      <c r="ABU64" s="1714"/>
      <c r="ABV64" s="1714"/>
      <c r="ABW64" s="1714"/>
      <c r="ABX64" s="1714"/>
      <c r="ABY64" s="1714"/>
      <c r="ABZ64" s="1714"/>
      <c r="ACA64" s="1714"/>
      <c r="ACB64" s="1714"/>
      <c r="ACC64" s="1714"/>
      <c r="ACD64" s="1714"/>
      <c r="ACE64" s="1714"/>
      <c r="ACF64" s="1714"/>
      <c r="ACG64" s="1714"/>
      <c r="ACH64" s="1714"/>
      <c r="ACI64" s="1714"/>
      <c r="ACJ64" s="1714"/>
      <c r="ACK64" s="1714"/>
      <c r="ACL64" s="1714"/>
      <c r="ACM64" s="1714"/>
      <c r="ACN64" s="1714"/>
      <c r="ACO64" s="1714"/>
      <c r="ACP64" s="1714"/>
      <c r="ACQ64" s="1714"/>
      <c r="ACR64" s="1714"/>
      <c r="ACS64" s="1714"/>
      <c r="ACT64" s="1714"/>
      <c r="ACU64" s="1714"/>
      <c r="ACV64" s="1714"/>
      <c r="ACW64" s="1714"/>
      <c r="ACX64" s="1714"/>
      <c r="ACY64" s="1714"/>
      <c r="ACZ64" s="1714"/>
      <c r="ADA64" s="1714"/>
      <c r="ADB64" s="1714"/>
      <c r="ADC64" s="1714"/>
      <c r="ADD64" s="1714"/>
      <c r="ADE64" s="1714"/>
      <c r="ADF64" s="1714"/>
      <c r="ADG64" s="1714"/>
      <c r="ADH64" s="1714"/>
      <c r="ADI64" s="1714"/>
      <c r="ADJ64" s="1714"/>
      <c r="ADK64" s="1714"/>
      <c r="ADL64" s="1714"/>
      <c r="ADM64" s="1714"/>
      <c r="ADN64" s="1714"/>
      <c r="ADO64" s="1714"/>
      <c r="ADP64" s="1714"/>
      <c r="ADQ64" s="1714"/>
      <c r="ADR64" s="1714"/>
      <c r="ADS64" s="1714"/>
      <c r="ADT64" s="1714"/>
      <c r="ADU64" s="1714"/>
      <c r="ADV64" s="1714"/>
      <c r="ADW64" s="1714"/>
      <c r="ADX64" s="1714"/>
      <c r="ADY64" s="1714"/>
      <c r="ADZ64" s="1714"/>
      <c r="AEA64" s="1714"/>
      <c r="AEB64" s="1714"/>
      <c r="AEC64" s="1714"/>
      <c r="AED64" s="1714"/>
      <c r="AEE64" s="1714"/>
      <c r="AEF64" s="1714"/>
      <c r="AEG64" s="1714"/>
      <c r="AEH64" s="1714"/>
      <c r="AEI64" s="1714"/>
      <c r="AEJ64" s="1714"/>
      <c r="AEK64" s="1714"/>
      <c r="AEL64" s="1714"/>
      <c r="AEM64" s="1714"/>
      <c r="AEN64" s="1714"/>
      <c r="AEO64" s="1714"/>
      <c r="AEP64" s="1714"/>
      <c r="AEQ64" s="1714"/>
      <c r="AER64" s="1714"/>
      <c r="AES64" s="1714"/>
      <c r="AET64" s="1714"/>
      <c r="AEU64" s="1714"/>
      <c r="AEV64" s="1714"/>
      <c r="AEW64" s="1714"/>
      <c r="AEX64" s="1714"/>
      <c r="AEY64" s="1714"/>
      <c r="AEZ64" s="1714"/>
      <c r="AFA64" s="1714"/>
      <c r="AFB64" s="1714"/>
      <c r="AFC64" s="1714"/>
      <c r="AFD64" s="1714"/>
      <c r="AFE64" s="1714"/>
      <c r="AFF64" s="1714"/>
      <c r="AFG64" s="1714"/>
      <c r="AFH64" s="1714"/>
      <c r="AFI64" s="1714"/>
      <c r="AFJ64" s="1714"/>
      <c r="AFK64" s="1714"/>
      <c r="AFL64" s="1714"/>
      <c r="AFM64" s="1714"/>
      <c r="AFN64" s="1714"/>
      <c r="AFO64" s="1714"/>
      <c r="AFP64" s="1714"/>
      <c r="AFQ64" s="1714"/>
      <c r="AFR64" s="1714"/>
      <c r="AFS64" s="1714"/>
      <c r="AFT64" s="1714"/>
      <c r="AFU64" s="1714"/>
      <c r="AFV64" s="1714"/>
      <c r="AFW64" s="1714"/>
      <c r="AFX64" s="1714"/>
      <c r="AFY64" s="1714"/>
      <c r="AFZ64" s="1714"/>
      <c r="AGA64" s="1714"/>
      <c r="AGB64" s="1714"/>
      <c r="AGC64" s="1714"/>
      <c r="AGD64" s="1714"/>
      <c r="AGE64" s="1714"/>
      <c r="AGF64" s="1714"/>
      <c r="AGG64" s="1714"/>
      <c r="AGH64" s="1714"/>
      <c r="AGI64" s="1714"/>
      <c r="AGJ64" s="1714"/>
      <c r="AGK64" s="1714"/>
      <c r="AGL64" s="1714"/>
      <c r="AGM64" s="1714"/>
      <c r="AGN64" s="1714"/>
      <c r="AGO64" s="1714"/>
      <c r="AGP64" s="1714"/>
      <c r="AGQ64" s="1714"/>
      <c r="AGR64" s="1714"/>
      <c r="AGS64" s="1714"/>
      <c r="AGT64" s="1714"/>
      <c r="AGU64" s="1714"/>
      <c r="AGV64" s="1714"/>
      <c r="AGW64" s="1714"/>
      <c r="AGX64" s="1714"/>
      <c r="AGY64" s="1714"/>
      <c r="AGZ64" s="1714"/>
      <c r="AHA64" s="1714"/>
      <c r="AHB64" s="1714"/>
      <c r="AHC64" s="1714"/>
      <c r="AHD64" s="1714"/>
      <c r="AHE64" s="1714"/>
      <c r="AHF64" s="1714"/>
      <c r="AHG64" s="1714"/>
      <c r="AHH64" s="1714"/>
      <c r="AHI64" s="1714"/>
      <c r="AHJ64" s="1714"/>
      <c r="AHK64" s="1714"/>
      <c r="AHL64" s="1714"/>
      <c r="AHM64" s="1714"/>
      <c r="AHN64" s="1714"/>
      <c r="AHO64" s="1714"/>
      <c r="AHP64" s="1714"/>
      <c r="AHQ64" s="1714"/>
      <c r="AHR64" s="1714"/>
      <c r="AHS64" s="1714"/>
      <c r="AHT64" s="1714"/>
      <c r="AHU64" s="1714"/>
      <c r="AHV64" s="1714"/>
      <c r="AHW64" s="1714"/>
      <c r="AHX64" s="1714"/>
      <c r="AHY64" s="1714"/>
      <c r="AHZ64" s="1714"/>
      <c r="AIA64" s="1714"/>
      <c r="AIB64" s="1714"/>
      <c r="AIC64" s="1714"/>
      <c r="AID64" s="1714"/>
      <c r="AIE64" s="1714"/>
      <c r="AIF64" s="1714"/>
      <c r="AIG64" s="1714"/>
      <c r="AIH64" s="1714"/>
      <c r="AII64" s="1714"/>
      <c r="AIJ64" s="1714"/>
      <c r="AIK64" s="1714"/>
      <c r="AIL64" s="1714"/>
      <c r="AIM64" s="1714"/>
      <c r="AIN64" s="1714"/>
      <c r="AIO64" s="1714"/>
      <c r="AIP64" s="1714"/>
      <c r="AIQ64" s="1714"/>
      <c r="AIR64" s="1714"/>
      <c r="AIS64" s="1714"/>
      <c r="AIT64" s="1714"/>
      <c r="AIU64" s="1714"/>
      <c r="AIV64" s="1714"/>
      <c r="AIW64" s="1714"/>
      <c r="AIX64" s="1714"/>
      <c r="AIY64" s="1714"/>
      <c r="AIZ64" s="1714"/>
      <c r="AJA64" s="1714"/>
      <c r="AJB64" s="1714"/>
      <c r="AJC64" s="1714"/>
      <c r="AJD64" s="1714"/>
      <c r="AJE64" s="1714"/>
      <c r="AJF64" s="1714"/>
      <c r="AJG64" s="1714"/>
      <c r="AJH64" s="1714"/>
      <c r="AJI64" s="1714"/>
      <c r="AJJ64" s="1714"/>
      <c r="AJK64" s="1714"/>
      <c r="AJL64" s="1714"/>
      <c r="AJM64" s="1714"/>
      <c r="AJN64" s="1714"/>
      <c r="AJO64" s="1714"/>
      <c r="AJP64" s="1714"/>
      <c r="AJQ64" s="1714"/>
      <c r="AJR64" s="1714"/>
      <c r="AJS64" s="1714"/>
      <c r="AJT64" s="1714"/>
      <c r="AJU64" s="1714"/>
      <c r="AJV64" s="1714"/>
      <c r="AJW64" s="1714"/>
      <c r="AJX64" s="1714"/>
      <c r="AJY64" s="1714"/>
      <c r="AJZ64" s="1714"/>
      <c r="AKA64" s="1714"/>
      <c r="AKB64" s="1714"/>
      <c r="AKC64" s="1714"/>
      <c r="AKD64" s="1714"/>
      <c r="AKE64" s="1714"/>
      <c r="AKF64" s="1714"/>
      <c r="AKG64" s="1714"/>
      <c r="AKH64" s="1714"/>
      <c r="AKI64" s="1714"/>
      <c r="AKJ64" s="1714"/>
      <c r="AKK64" s="1714"/>
      <c r="AKL64" s="1714"/>
      <c r="AKM64" s="1714"/>
      <c r="AKN64" s="1714"/>
      <c r="AKO64" s="1714"/>
      <c r="AKP64" s="1714"/>
      <c r="AKQ64" s="1714"/>
      <c r="AKR64" s="1714"/>
      <c r="AKS64" s="1714"/>
      <c r="AKT64" s="1714"/>
      <c r="AKU64" s="1714"/>
      <c r="AKV64" s="1714"/>
      <c r="AKW64" s="1714"/>
      <c r="AKX64" s="1714"/>
      <c r="AKY64" s="1714"/>
      <c r="AKZ64" s="1714"/>
      <c r="ALA64" s="1714"/>
      <c r="ALB64" s="1714"/>
      <c r="ALC64" s="1714"/>
      <c r="ALD64" s="1714"/>
      <c r="ALE64" s="1714"/>
      <c r="ALF64" s="1714"/>
      <c r="ALG64" s="1714"/>
      <c r="ALH64" s="1714"/>
      <c r="ALI64" s="1714"/>
      <c r="ALJ64" s="1714"/>
      <c r="ALK64" s="1714"/>
      <c r="ALL64" s="1714"/>
      <c r="ALM64" s="1714"/>
      <c r="ALN64" s="1714"/>
      <c r="ALO64" s="1714"/>
      <c r="ALP64" s="1714"/>
      <c r="ALQ64" s="1714"/>
      <c r="ALR64" s="1714"/>
      <c r="ALS64" s="1714"/>
      <c r="ALT64" s="1714"/>
      <c r="ALU64" s="1714"/>
      <c r="ALV64" s="1714"/>
      <c r="ALW64" s="1714"/>
      <c r="ALX64" s="1714"/>
      <c r="ALY64" s="1714"/>
      <c r="ALZ64" s="1714"/>
      <c r="AMA64" s="1714"/>
      <c r="AMB64" s="1714"/>
      <c r="AMC64" s="1714"/>
      <c r="AMD64" s="1714"/>
      <c r="AME64" s="1714"/>
      <c r="AMF64" s="1714"/>
      <c r="AMG64" s="1714"/>
      <c r="AMH64" s="1714"/>
      <c r="AMI64" s="1714"/>
      <c r="AMJ64" s="1714"/>
      <c r="AMK64" s="1714"/>
    </row>
    <row r="65" spans="1:1025" s="1409" customFormat="1">
      <c r="A65" s="1714"/>
      <c r="B65" s="1714"/>
      <c r="C65" s="1714"/>
      <c r="D65" s="1714"/>
      <c r="E65" s="1714"/>
      <c r="F65" s="1714"/>
      <c r="G65" s="1714"/>
      <c r="H65" s="1714"/>
      <c r="I65" s="1714"/>
      <c r="J65" s="1714"/>
      <c r="K65" s="1714"/>
      <c r="L65" s="1714"/>
      <c r="M65" s="1714"/>
      <c r="N65" s="1714"/>
      <c r="O65" s="1714"/>
      <c r="P65" s="1714"/>
      <c r="Q65" s="1714"/>
      <c r="R65" s="1740"/>
      <c r="S65" s="1714"/>
      <c r="T65" s="1714"/>
      <c r="U65" s="1714"/>
      <c r="V65" s="1714"/>
      <c r="W65" s="1714"/>
      <c r="X65" s="1714"/>
      <c r="Y65" s="1714"/>
      <c r="Z65" s="1769"/>
      <c r="AA65" s="1714"/>
      <c r="AB65" s="1714"/>
      <c r="AC65" s="1714"/>
      <c r="AD65" s="1714"/>
      <c r="AE65" s="1714"/>
      <c r="AF65" s="1714"/>
      <c r="AG65" s="1714"/>
      <c r="AH65" s="1714"/>
      <c r="AI65" s="1714"/>
      <c r="AJ65" s="1714"/>
      <c r="AK65" s="1714"/>
      <c r="AL65" s="1714"/>
      <c r="AM65" s="1714"/>
      <c r="AN65" s="1714"/>
      <c r="AO65" s="1734"/>
      <c r="AP65" s="1714"/>
      <c r="AQ65" s="1714"/>
      <c r="AR65" s="1714"/>
      <c r="AS65" s="1714"/>
      <c r="AT65" s="1714"/>
      <c r="AU65" s="1714"/>
      <c r="AV65" s="1714"/>
      <c r="AW65" s="1714"/>
      <c r="AX65" s="1714"/>
      <c r="AY65" s="1714"/>
      <c r="AZ65" s="1714"/>
      <c r="BA65" s="1714"/>
      <c r="BB65" s="1714"/>
      <c r="BC65" s="1714"/>
      <c r="BD65" s="1714"/>
      <c r="BE65" s="1714"/>
      <c r="BF65" s="1714"/>
      <c r="BG65" s="1714"/>
      <c r="BH65" s="1714"/>
      <c r="BI65" s="1714"/>
      <c r="BJ65" s="1714"/>
      <c r="BK65" s="1714"/>
      <c r="BL65" s="1714"/>
      <c r="BM65" s="1714"/>
      <c r="BN65" s="1714"/>
      <c r="BO65" s="1714"/>
      <c r="BP65" s="1714"/>
      <c r="BQ65" s="1714"/>
      <c r="BR65" s="1714"/>
      <c r="BS65" s="1714"/>
      <c r="BT65" s="1714"/>
      <c r="BU65" s="1714"/>
      <c r="BV65" s="1714"/>
      <c r="BW65" s="1714"/>
      <c r="BX65" s="1714"/>
      <c r="BY65" s="1714"/>
      <c r="BZ65" s="1714"/>
      <c r="CA65" s="1714"/>
      <c r="CB65" s="1714"/>
      <c r="CC65" s="1714"/>
      <c r="CD65" s="1714"/>
      <c r="CE65" s="1714"/>
      <c r="CF65" s="1714"/>
      <c r="CG65" s="1714"/>
      <c r="CH65" s="1714"/>
      <c r="CI65" s="1714"/>
      <c r="CJ65" s="1714"/>
      <c r="CK65" s="1714"/>
      <c r="CL65" s="1714"/>
      <c r="CM65" s="1714"/>
      <c r="CN65" s="1714"/>
      <c r="CO65" s="1714"/>
      <c r="CP65" s="1714"/>
      <c r="CQ65" s="1714"/>
      <c r="CR65" s="1714"/>
      <c r="CS65" s="1714"/>
      <c r="CT65" s="1714"/>
      <c r="CU65" s="1714"/>
      <c r="CV65" s="1714"/>
      <c r="CW65" s="1714"/>
      <c r="CX65" s="1714"/>
      <c r="CY65" s="1714"/>
      <c r="CZ65" s="1714"/>
      <c r="DA65" s="1714"/>
      <c r="DB65" s="1714"/>
      <c r="DC65" s="1714"/>
      <c r="DD65" s="1714"/>
      <c r="DE65" s="1714"/>
      <c r="DF65" s="1714"/>
      <c r="DG65" s="1714"/>
      <c r="DH65" s="1714"/>
      <c r="DI65" s="1714"/>
      <c r="DJ65" s="1714"/>
      <c r="DK65" s="1714"/>
      <c r="DL65" s="1714"/>
      <c r="DM65" s="1714"/>
      <c r="DN65" s="1714"/>
      <c r="DO65" s="1714"/>
      <c r="DP65" s="1714"/>
      <c r="DQ65" s="1714"/>
      <c r="DR65" s="1714"/>
      <c r="DS65" s="1714"/>
      <c r="DT65" s="1714"/>
      <c r="DU65" s="1714"/>
      <c r="DV65" s="1714"/>
      <c r="DW65" s="1714"/>
      <c r="DX65" s="1714"/>
      <c r="DY65" s="1714"/>
      <c r="DZ65" s="1714"/>
      <c r="EA65" s="1714"/>
      <c r="EB65" s="1714"/>
      <c r="EC65" s="1714"/>
      <c r="ED65" s="1714"/>
      <c r="EE65" s="1714"/>
      <c r="EF65" s="1714"/>
      <c r="EG65" s="1714"/>
      <c r="EH65" s="1714"/>
      <c r="EI65" s="1714"/>
      <c r="EJ65" s="1714"/>
      <c r="EK65" s="1714"/>
      <c r="EL65" s="1714"/>
      <c r="EM65" s="1714"/>
      <c r="EN65" s="1714"/>
      <c r="EO65" s="1714"/>
      <c r="EP65" s="1714"/>
      <c r="EQ65" s="1714"/>
      <c r="ER65" s="1714"/>
      <c r="ES65" s="1714"/>
      <c r="ET65" s="1714"/>
      <c r="EU65" s="1714"/>
      <c r="EV65" s="1714"/>
      <c r="EW65" s="1714"/>
      <c r="EX65" s="1714"/>
      <c r="EY65" s="1714"/>
      <c r="EZ65" s="1714"/>
      <c r="FA65" s="1714"/>
      <c r="FB65" s="1714"/>
      <c r="FC65" s="1714"/>
      <c r="FD65" s="1714"/>
      <c r="FE65" s="1714"/>
      <c r="FF65" s="1714"/>
      <c r="FG65" s="1714"/>
      <c r="FH65" s="1714"/>
      <c r="FI65" s="1714"/>
      <c r="FJ65" s="1714"/>
      <c r="FK65" s="1714"/>
      <c r="FL65" s="1714"/>
      <c r="FM65" s="1714"/>
      <c r="FN65" s="1714"/>
      <c r="FO65" s="1714"/>
      <c r="FP65" s="1714"/>
      <c r="FQ65" s="1714"/>
      <c r="FR65" s="1714"/>
      <c r="FS65" s="1714"/>
      <c r="FT65" s="1714"/>
      <c r="FU65" s="1714"/>
      <c r="FV65" s="1714"/>
      <c r="FW65" s="1714"/>
      <c r="FX65" s="1714"/>
      <c r="FY65" s="1714"/>
      <c r="FZ65" s="1714"/>
      <c r="GA65" s="1714"/>
      <c r="GB65" s="1714"/>
      <c r="GC65" s="1714"/>
      <c r="GD65" s="1714"/>
      <c r="GE65" s="1714"/>
      <c r="GF65" s="1714"/>
      <c r="GG65" s="1714"/>
      <c r="GH65" s="1714"/>
      <c r="GI65" s="1714"/>
      <c r="GJ65" s="1714"/>
      <c r="GK65" s="1714"/>
      <c r="GL65" s="1714"/>
      <c r="GM65" s="1714"/>
      <c r="GN65" s="1714"/>
      <c r="GO65" s="1714"/>
      <c r="GP65" s="1714"/>
      <c r="GQ65" s="1714"/>
      <c r="GR65" s="1714"/>
      <c r="GS65" s="1714"/>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c r="KL65" s="1714"/>
      <c r="KM65" s="1714"/>
      <c r="KN65" s="1714"/>
      <c r="KO65" s="1714"/>
      <c r="KP65" s="1714"/>
      <c r="KQ65" s="1714"/>
      <c r="KR65" s="1714"/>
      <c r="KS65" s="1714"/>
      <c r="KT65" s="1714"/>
      <c r="KU65" s="1714"/>
      <c r="KV65" s="1714"/>
      <c r="KW65" s="1714"/>
      <c r="KX65" s="1714"/>
      <c r="KY65" s="1714"/>
      <c r="KZ65" s="1714"/>
      <c r="LA65" s="1714"/>
      <c r="LB65" s="1714"/>
      <c r="LC65" s="1714"/>
      <c r="LD65" s="1714"/>
      <c r="LE65" s="1714"/>
      <c r="LF65" s="1714"/>
      <c r="LG65" s="1714"/>
      <c r="LH65" s="1714"/>
      <c r="LI65" s="1714"/>
      <c r="LJ65" s="1714"/>
      <c r="LK65" s="1714"/>
      <c r="LL65" s="1714"/>
      <c r="LM65" s="1714"/>
      <c r="LN65" s="1714"/>
      <c r="LO65" s="1714"/>
      <c r="LP65" s="1714"/>
      <c r="LQ65" s="1714"/>
      <c r="LR65" s="1714"/>
      <c r="LS65" s="1714"/>
      <c r="LT65" s="1714"/>
      <c r="LU65" s="1714"/>
      <c r="LV65" s="1714"/>
      <c r="LW65" s="1714"/>
      <c r="LX65" s="1714"/>
      <c r="LY65" s="1714"/>
      <c r="LZ65" s="1714"/>
      <c r="MA65" s="1714"/>
      <c r="MB65" s="1714"/>
      <c r="MC65" s="1714"/>
      <c r="MD65" s="1714"/>
      <c r="ME65" s="1714"/>
      <c r="MF65" s="1714"/>
      <c r="MG65" s="1714"/>
      <c r="MH65" s="1714"/>
      <c r="MI65" s="1714"/>
      <c r="MJ65" s="1714"/>
      <c r="MK65" s="1714"/>
      <c r="ML65" s="1714"/>
      <c r="MM65" s="1714"/>
      <c r="MN65" s="1714"/>
      <c r="MO65" s="1714"/>
      <c r="MP65" s="1714"/>
      <c r="MQ65" s="1714"/>
      <c r="MR65" s="1714"/>
      <c r="MS65" s="1714"/>
      <c r="MT65" s="1714"/>
      <c r="MU65" s="1714"/>
      <c r="MV65" s="1714"/>
      <c r="MW65" s="1714"/>
      <c r="MX65" s="1714"/>
      <c r="MY65" s="1714"/>
      <c r="MZ65" s="1714"/>
      <c r="NA65" s="1714"/>
      <c r="NB65" s="1714"/>
      <c r="NC65" s="1714"/>
      <c r="ND65" s="1714"/>
      <c r="NE65" s="1714"/>
      <c r="NF65" s="1714"/>
      <c r="NG65" s="1714"/>
      <c r="NH65" s="1714"/>
      <c r="NI65" s="1714"/>
      <c r="NJ65" s="1714"/>
      <c r="NK65" s="1714"/>
      <c r="NL65" s="1714"/>
      <c r="NM65" s="1714"/>
      <c r="NN65" s="1714"/>
      <c r="NO65" s="1714"/>
      <c r="NP65" s="1714"/>
      <c r="NQ65" s="1714"/>
      <c r="NR65" s="1714"/>
      <c r="NS65" s="1714"/>
      <c r="NT65" s="1714"/>
      <c r="NU65" s="1714"/>
      <c r="NV65" s="1714"/>
      <c r="NW65" s="1714"/>
      <c r="NX65" s="1714"/>
      <c r="NY65" s="1714"/>
      <c r="NZ65" s="1714"/>
      <c r="OA65" s="1714"/>
      <c r="OB65" s="1714"/>
      <c r="OC65" s="1714"/>
      <c r="OD65" s="1714"/>
      <c r="OE65" s="1714"/>
      <c r="OF65" s="1714"/>
      <c r="OG65" s="1714"/>
      <c r="OH65" s="1714"/>
      <c r="OI65" s="1714"/>
      <c r="OJ65" s="1714"/>
      <c r="OK65" s="1714"/>
      <c r="OL65" s="1714"/>
      <c r="OM65" s="1714"/>
      <c r="ON65" s="1714"/>
      <c r="OO65" s="1714"/>
      <c r="OP65" s="1714"/>
      <c r="OQ65" s="1714"/>
      <c r="OR65" s="1714"/>
      <c r="OS65" s="1714"/>
      <c r="OT65" s="1714"/>
      <c r="OU65" s="1714"/>
      <c r="OV65" s="1714"/>
      <c r="OW65" s="1714"/>
      <c r="OX65" s="1714"/>
      <c r="OY65" s="1714"/>
      <c r="OZ65" s="1714"/>
      <c r="PA65" s="1714"/>
      <c r="PB65" s="1714"/>
      <c r="PC65" s="1714"/>
      <c r="PD65" s="1714"/>
      <c r="PE65" s="1714"/>
      <c r="PF65" s="1714"/>
      <c r="PG65" s="1714"/>
      <c r="PH65" s="1714"/>
      <c r="PI65" s="1714"/>
      <c r="PJ65" s="1714"/>
      <c r="PK65" s="1714"/>
      <c r="PL65" s="1714"/>
      <c r="PM65" s="1714"/>
      <c r="PN65" s="1714"/>
      <c r="PO65" s="1714"/>
      <c r="PP65" s="1714"/>
      <c r="PQ65" s="1714"/>
      <c r="PR65" s="1714"/>
      <c r="PS65" s="1714"/>
      <c r="PT65" s="1714"/>
      <c r="PU65" s="1714"/>
      <c r="PV65" s="1714"/>
      <c r="PW65" s="1714"/>
      <c r="PX65" s="1714"/>
      <c r="PY65" s="1714"/>
      <c r="PZ65" s="1714"/>
      <c r="QA65" s="1714"/>
      <c r="QB65" s="1714"/>
      <c r="QC65" s="1714"/>
      <c r="QD65" s="1714"/>
      <c r="QE65" s="1714"/>
      <c r="QF65" s="1714"/>
      <c r="QG65" s="1714"/>
      <c r="QH65" s="1714"/>
      <c r="QI65" s="1714"/>
      <c r="QJ65" s="1714"/>
      <c r="QK65" s="1714"/>
      <c r="QL65" s="1714"/>
      <c r="QM65" s="1714"/>
      <c r="QN65" s="1714"/>
      <c r="QO65" s="1714"/>
      <c r="QP65" s="1714"/>
      <c r="QQ65" s="1714"/>
      <c r="QR65" s="1714"/>
      <c r="QS65" s="1714"/>
      <c r="QT65" s="1714"/>
      <c r="QU65" s="1714"/>
      <c r="QV65" s="1714"/>
      <c r="QW65" s="1714"/>
      <c r="QX65" s="1714"/>
      <c r="QY65" s="1714"/>
      <c r="QZ65" s="1714"/>
      <c r="RA65" s="1714"/>
      <c r="RB65" s="1714"/>
      <c r="RC65" s="1714"/>
      <c r="RD65" s="1714"/>
      <c r="RE65" s="1714"/>
      <c r="RF65" s="1714"/>
      <c r="RG65" s="1714"/>
      <c r="RH65" s="1714"/>
      <c r="RI65" s="1714"/>
      <c r="RJ65" s="1714"/>
      <c r="RK65" s="1714"/>
      <c r="RL65" s="1714"/>
      <c r="RM65" s="1714"/>
      <c r="RN65" s="1714"/>
      <c r="RO65" s="1714"/>
      <c r="RP65" s="1714"/>
      <c r="RQ65" s="1714"/>
      <c r="RR65" s="1714"/>
      <c r="RS65" s="1714"/>
      <c r="RT65" s="1714"/>
      <c r="RU65" s="1714"/>
      <c r="RV65" s="1714"/>
      <c r="RW65" s="1714"/>
      <c r="RX65" s="1714"/>
      <c r="RY65" s="1714"/>
      <c r="RZ65" s="1714"/>
      <c r="SA65" s="1714"/>
      <c r="SB65" s="1714"/>
      <c r="SC65" s="1714"/>
      <c r="SD65" s="1714"/>
      <c r="SE65" s="1714"/>
      <c r="SF65" s="1714"/>
      <c r="SG65" s="1714"/>
      <c r="SH65" s="1714"/>
      <c r="SI65" s="1714"/>
      <c r="SJ65" s="1714"/>
      <c r="SK65" s="1714"/>
      <c r="SL65" s="1714"/>
      <c r="SM65" s="1714"/>
      <c r="SN65" s="1714"/>
      <c r="SO65" s="1714"/>
      <c r="SP65" s="1714"/>
      <c r="SQ65" s="1714"/>
      <c r="SR65" s="1714"/>
      <c r="SS65" s="1714"/>
      <c r="ST65" s="1714"/>
      <c r="SU65" s="1714"/>
      <c r="SV65" s="1714"/>
      <c r="SW65" s="1714"/>
      <c r="SX65" s="1714"/>
      <c r="SY65" s="1714"/>
      <c r="SZ65" s="1714"/>
      <c r="TA65" s="1714"/>
      <c r="TB65" s="1714"/>
      <c r="TC65" s="1714"/>
      <c r="TD65" s="1714"/>
      <c r="TE65" s="1714"/>
      <c r="TF65" s="1714"/>
      <c r="TG65" s="1714"/>
      <c r="TH65" s="1714"/>
      <c r="TI65" s="1714"/>
      <c r="TJ65" s="1714"/>
      <c r="TK65" s="1714"/>
      <c r="TL65" s="1714"/>
      <c r="TM65" s="1714"/>
      <c r="TN65" s="1714"/>
      <c r="TO65" s="1714"/>
      <c r="TP65" s="1714"/>
      <c r="TQ65" s="1714"/>
      <c r="TR65" s="1714"/>
      <c r="TS65" s="1714"/>
      <c r="TT65" s="1714"/>
      <c r="TU65" s="1714"/>
      <c r="TV65" s="1714"/>
      <c r="TW65" s="1714"/>
      <c r="TX65" s="1714"/>
      <c r="TY65" s="1714"/>
      <c r="TZ65" s="1714"/>
      <c r="UA65" s="1714"/>
      <c r="UB65" s="1714"/>
      <c r="UC65" s="1714"/>
      <c r="UD65" s="1714"/>
      <c r="UE65" s="1714"/>
      <c r="UF65" s="1714"/>
      <c r="UG65" s="1714"/>
      <c r="UH65" s="1714"/>
      <c r="UI65" s="1714"/>
      <c r="UJ65" s="1714"/>
      <c r="UK65" s="1714"/>
      <c r="UL65" s="1714"/>
      <c r="UM65" s="1714"/>
      <c r="UN65" s="1714"/>
      <c r="UO65" s="1714"/>
      <c r="UP65" s="1714"/>
      <c r="UQ65" s="1714"/>
      <c r="UR65" s="1714"/>
      <c r="US65" s="1714"/>
      <c r="UT65" s="1714"/>
      <c r="UU65" s="1714"/>
      <c r="UV65" s="1714"/>
      <c r="UW65" s="1714"/>
      <c r="UX65" s="1714"/>
      <c r="UY65" s="1714"/>
      <c r="UZ65" s="1714"/>
      <c r="VA65" s="1714"/>
      <c r="VB65" s="1714"/>
      <c r="VC65" s="1714"/>
      <c r="VD65" s="1714"/>
      <c r="VE65" s="1714"/>
      <c r="VF65" s="1714"/>
      <c r="VG65" s="1714"/>
      <c r="VH65" s="1714"/>
      <c r="VI65" s="1714"/>
      <c r="VJ65" s="1714"/>
      <c r="VK65" s="1714"/>
      <c r="VL65" s="1714"/>
      <c r="VM65" s="1714"/>
      <c r="VN65" s="1714"/>
      <c r="VO65" s="1714"/>
      <c r="VP65" s="1714"/>
      <c r="VQ65" s="1714"/>
      <c r="VR65" s="1714"/>
      <c r="VS65" s="1714"/>
      <c r="VT65" s="1714"/>
      <c r="VU65" s="1714"/>
      <c r="VV65" s="1714"/>
      <c r="VW65" s="1714"/>
      <c r="VX65" s="1714"/>
      <c r="VY65" s="1714"/>
      <c r="VZ65" s="1714"/>
      <c r="WA65" s="1714"/>
      <c r="WB65" s="1714"/>
      <c r="WC65" s="1714"/>
      <c r="WD65" s="1714"/>
      <c r="WE65" s="1714"/>
      <c r="WF65" s="1714"/>
      <c r="WG65" s="1714"/>
      <c r="WH65" s="1714"/>
      <c r="WI65" s="1714"/>
      <c r="WJ65" s="1714"/>
      <c r="WK65" s="1714"/>
      <c r="WL65" s="1714"/>
      <c r="WM65" s="1714"/>
      <c r="WN65" s="1714"/>
      <c r="WO65" s="1714"/>
      <c r="WP65" s="1714"/>
      <c r="WQ65" s="1714"/>
      <c r="WR65" s="1714"/>
      <c r="WS65" s="1714"/>
      <c r="WT65" s="1714"/>
      <c r="WU65" s="1714"/>
      <c r="WV65" s="1714"/>
      <c r="WW65" s="1714"/>
      <c r="WX65" s="1714"/>
      <c r="WY65" s="1714"/>
      <c r="WZ65" s="1714"/>
      <c r="XA65" s="1714"/>
      <c r="XB65" s="1714"/>
      <c r="XC65" s="1714"/>
      <c r="XD65" s="1714"/>
      <c r="XE65" s="1714"/>
      <c r="XF65" s="1714"/>
      <c r="XG65" s="1714"/>
      <c r="XH65" s="1714"/>
      <c r="XI65" s="1714"/>
      <c r="XJ65" s="1714"/>
      <c r="XK65" s="1714"/>
      <c r="XL65" s="1714"/>
      <c r="XM65" s="1714"/>
      <c r="XN65" s="1714"/>
      <c r="XO65" s="1714"/>
      <c r="XP65" s="1714"/>
      <c r="XQ65" s="1714"/>
      <c r="XR65" s="1714"/>
      <c r="XS65" s="1714"/>
      <c r="XT65" s="1714"/>
      <c r="XU65" s="1714"/>
      <c r="XV65" s="1714"/>
      <c r="XW65" s="1714"/>
      <c r="XX65" s="1714"/>
      <c r="XY65" s="1714"/>
      <c r="XZ65" s="1714"/>
      <c r="YA65" s="1714"/>
      <c r="YB65" s="1714"/>
      <c r="YC65" s="1714"/>
      <c r="YD65" s="1714"/>
      <c r="YE65" s="1714"/>
      <c r="YF65" s="1714"/>
      <c r="YG65" s="1714"/>
      <c r="YH65" s="1714"/>
      <c r="YI65" s="1714"/>
      <c r="YJ65" s="1714"/>
      <c r="YK65" s="1714"/>
      <c r="YL65" s="1714"/>
      <c r="YM65" s="1714"/>
      <c r="YN65" s="1714"/>
      <c r="YO65" s="1714"/>
      <c r="YP65" s="1714"/>
      <c r="YQ65" s="1714"/>
      <c r="YR65" s="1714"/>
      <c r="YS65" s="1714"/>
      <c r="YT65" s="1714"/>
      <c r="YU65" s="1714"/>
      <c r="YV65" s="1714"/>
      <c r="YW65" s="1714"/>
      <c r="YX65" s="1714"/>
      <c r="YY65" s="1714"/>
      <c r="YZ65" s="1714"/>
      <c r="ZA65" s="1714"/>
      <c r="ZB65" s="1714"/>
      <c r="ZC65" s="1714"/>
      <c r="ZD65" s="1714"/>
      <c r="ZE65" s="1714"/>
      <c r="ZF65" s="1714"/>
      <c r="ZG65" s="1714"/>
      <c r="ZH65" s="1714"/>
      <c r="ZI65" s="1714"/>
      <c r="ZJ65" s="1714"/>
      <c r="ZK65" s="1714"/>
      <c r="ZL65" s="1714"/>
      <c r="ZM65" s="1714"/>
      <c r="ZN65" s="1714"/>
      <c r="ZO65" s="1714"/>
      <c r="ZP65" s="1714"/>
      <c r="ZQ65" s="1714"/>
      <c r="ZR65" s="1714"/>
      <c r="ZS65" s="1714"/>
      <c r="ZT65" s="1714"/>
      <c r="ZU65" s="1714"/>
      <c r="ZV65" s="1714"/>
      <c r="ZW65" s="1714"/>
      <c r="ZX65" s="1714"/>
      <c r="ZY65" s="1714"/>
      <c r="ZZ65" s="1714"/>
      <c r="AAA65" s="1714"/>
      <c r="AAB65" s="1714"/>
      <c r="AAC65" s="1714"/>
      <c r="AAD65" s="1714"/>
      <c r="AAE65" s="1714"/>
      <c r="AAF65" s="1714"/>
      <c r="AAG65" s="1714"/>
      <c r="AAH65" s="1714"/>
      <c r="AAI65" s="1714"/>
      <c r="AAJ65" s="1714"/>
      <c r="AAK65" s="1714"/>
      <c r="AAL65" s="1714"/>
      <c r="AAM65" s="1714"/>
      <c r="AAN65" s="1714"/>
      <c r="AAO65" s="1714"/>
      <c r="AAP65" s="1714"/>
      <c r="AAQ65" s="1714"/>
      <c r="AAR65" s="1714"/>
      <c r="AAS65" s="1714"/>
      <c r="AAT65" s="1714"/>
      <c r="AAU65" s="1714"/>
      <c r="AAV65" s="1714"/>
      <c r="AAW65" s="1714"/>
      <c r="AAX65" s="1714"/>
      <c r="AAY65" s="1714"/>
      <c r="AAZ65" s="1714"/>
      <c r="ABA65" s="1714"/>
      <c r="ABB65" s="1714"/>
      <c r="ABC65" s="1714"/>
      <c r="ABD65" s="1714"/>
      <c r="ABE65" s="1714"/>
      <c r="ABF65" s="1714"/>
      <c r="ABG65" s="1714"/>
      <c r="ABH65" s="1714"/>
      <c r="ABI65" s="1714"/>
      <c r="ABJ65" s="1714"/>
      <c r="ABK65" s="1714"/>
      <c r="ABL65" s="1714"/>
      <c r="ABM65" s="1714"/>
      <c r="ABN65" s="1714"/>
      <c r="ABO65" s="1714"/>
      <c r="ABP65" s="1714"/>
      <c r="ABQ65" s="1714"/>
      <c r="ABR65" s="1714"/>
      <c r="ABS65" s="1714"/>
      <c r="ABT65" s="1714"/>
      <c r="ABU65" s="1714"/>
      <c r="ABV65" s="1714"/>
      <c r="ABW65" s="1714"/>
      <c r="ABX65" s="1714"/>
      <c r="ABY65" s="1714"/>
      <c r="ABZ65" s="1714"/>
      <c r="ACA65" s="1714"/>
      <c r="ACB65" s="1714"/>
      <c r="ACC65" s="1714"/>
      <c r="ACD65" s="1714"/>
      <c r="ACE65" s="1714"/>
      <c r="ACF65" s="1714"/>
      <c r="ACG65" s="1714"/>
      <c r="ACH65" s="1714"/>
      <c r="ACI65" s="1714"/>
      <c r="ACJ65" s="1714"/>
      <c r="ACK65" s="1714"/>
      <c r="ACL65" s="1714"/>
      <c r="ACM65" s="1714"/>
      <c r="ACN65" s="1714"/>
      <c r="ACO65" s="1714"/>
      <c r="ACP65" s="1714"/>
      <c r="ACQ65" s="1714"/>
      <c r="ACR65" s="1714"/>
      <c r="ACS65" s="1714"/>
      <c r="ACT65" s="1714"/>
      <c r="ACU65" s="1714"/>
      <c r="ACV65" s="1714"/>
      <c r="ACW65" s="1714"/>
      <c r="ACX65" s="1714"/>
      <c r="ACY65" s="1714"/>
      <c r="ACZ65" s="1714"/>
      <c r="ADA65" s="1714"/>
      <c r="ADB65" s="1714"/>
      <c r="ADC65" s="1714"/>
      <c r="ADD65" s="1714"/>
      <c r="ADE65" s="1714"/>
      <c r="ADF65" s="1714"/>
      <c r="ADG65" s="1714"/>
      <c r="ADH65" s="1714"/>
      <c r="ADI65" s="1714"/>
      <c r="ADJ65" s="1714"/>
      <c r="ADK65" s="1714"/>
      <c r="ADL65" s="1714"/>
      <c r="ADM65" s="1714"/>
      <c r="ADN65" s="1714"/>
      <c r="ADO65" s="1714"/>
      <c r="ADP65" s="1714"/>
      <c r="ADQ65" s="1714"/>
      <c r="ADR65" s="1714"/>
      <c r="ADS65" s="1714"/>
      <c r="ADT65" s="1714"/>
      <c r="ADU65" s="1714"/>
      <c r="ADV65" s="1714"/>
      <c r="ADW65" s="1714"/>
      <c r="ADX65" s="1714"/>
      <c r="ADY65" s="1714"/>
      <c r="ADZ65" s="1714"/>
      <c r="AEA65" s="1714"/>
      <c r="AEB65" s="1714"/>
      <c r="AEC65" s="1714"/>
      <c r="AED65" s="1714"/>
      <c r="AEE65" s="1714"/>
      <c r="AEF65" s="1714"/>
      <c r="AEG65" s="1714"/>
      <c r="AEH65" s="1714"/>
      <c r="AEI65" s="1714"/>
      <c r="AEJ65" s="1714"/>
      <c r="AEK65" s="1714"/>
      <c r="AEL65" s="1714"/>
      <c r="AEM65" s="1714"/>
      <c r="AEN65" s="1714"/>
      <c r="AEO65" s="1714"/>
      <c r="AEP65" s="1714"/>
      <c r="AEQ65" s="1714"/>
      <c r="AER65" s="1714"/>
      <c r="AES65" s="1714"/>
      <c r="AET65" s="1714"/>
      <c r="AEU65" s="1714"/>
      <c r="AEV65" s="1714"/>
      <c r="AEW65" s="1714"/>
      <c r="AEX65" s="1714"/>
      <c r="AEY65" s="1714"/>
      <c r="AEZ65" s="1714"/>
      <c r="AFA65" s="1714"/>
      <c r="AFB65" s="1714"/>
      <c r="AFC65" s="1714"/>
      <c r="AFD65" s="1714"/>
      <c r="AFE65" s="1714"/>
      <c r="AFF65" s="1714"/>
      <c r="AFG65" s="1714"/>
      <c r="AFH65" s="1714"/>
      <c r="AFI65" s="1714"/>
      <c r="AFJ65" s="1714"/>
      <c r="AFK65" s="1714"/>
      <c r="AFL65" s="1714"/>
      <c r="AFM65" s="1714"/>
      <c r="AFN65" s="1714"/>
      <c r="AFO65" s="1714"/>
      <c r="AFP65" s="1714"/>
      <c r="AFQ65" s="1714"/>
      <c r="AFR65" s="1714"/>
      <c r="AFS65" s="1714"/>
      <c r="AFT65" s="1714"/>
      <c r="AFU65" s="1714"/>
      <c r="AFV65" s="1714"/>
      <c r="AFW65" s="1714"/>
      <c r="AFX65" s="1714"/>
      <c r="AFY65" s="1714"/>
      <c r="AFZ65" s="1714"/>
      <c r="AGA65" s="1714"/>
      <c r="AGB65" s="1714"/>
      <c r="AGC65" s="1714"/>
      <c r="AGD65" s="1714"/>
      <c r="AGE65" s="1714"/>
      <c r="AGF65" s="1714"/>
      <c r="AGG65" s="1714"/>
      <c r="AGH65" s="1714"/>
      <c r="AGI65" s="1714"/>
      <c r="AGJ65" s="1714"/>
      <c r="AGK65" s="1714"/>
      <c r="AGL65" s="1714"/>
      <c r="AGM65" s="1714"/>
      <c r="AGN65" s="1714"/>
      <c r="AGO65" s="1714"/>
      <c r="AGP65" s="1714"/>
      <c r="AGQ65" s="1714"/>
      <c r="AGR65" s="1714"/>
      <c r="AGS65" s="1714"/>
      <c r="AGT65" s="1714"/>
      <c r="AGU65" s="1714"/>
      <c r="AGV65" s="1714"/>
      <c r="AGW65" s="1714"/>
      <c r="AGX65" s="1714"/>
      <c r="AGY65" s="1714"/>
      <c r="AGZ65" s="1714"/>
      <c r="AHA65" s="1714"/>
      <c r="AHB65" s="1714"/>
      <c r="AHC65" s="1714"/>
      <c r="AHD65" s="1714"/>
      <c r="AHE65" s="1714"/>
      <c r="AHF65" s="1714"/>
      <c r="AHG65" s="1714"/>
      <c r="AHH65" s="1714"/>
      <c r="AHI65" s="1714"/>
      <c r="AHJ65" s="1714"/>
      <c r="AHK65" s="1714"/>
      <c r="AHL65" s="1714"/>
      <c r="AHM65" s="1714"/>
      <c r="AHN65" s="1714"/>
      <c r="AHO65" s="1714"/>
      <c r="AHP65" s="1714"/>
      <c r="AHQ65" s="1714"/>
      <c r="AHR65" s="1714"/>
      <c r="AHS65" s="1714"/>
      <c r="AHT65" s="1714"/>
      <c r="AHU65" s="1714"/>
      <c r="AHV65" s="1714"/>
      <c r="AHW65" s="1714"/>
      <c r="AHX65" s="1714"/>
      <c r="AHY65" s="1714"/>
      <c r="AHZ65" s="1714"/>
      <c r="AIA65" s="1714"/>
      <c r="AIB65" s="1714"/>
      <c r="AIC65" s="1714"/>
      <c r="AID65" s="1714"/>
      <c r="AIE65" s="1714"/>
      <c r="AIF65" s="1714"/>
      <c r="AIG65" s="1714"/>
      <c r="AIH65" s="1714"/>
      <c r="AII65" s="1714"/>
      <c r="AIJ65" s="1714"/>
      <c r="AIK65" s="1714"/>
      <c r="AIL65" s="1714"/>
      <c r="AIM65" s="1714"/>
      <c r="AIN65" s="1714"/>
      <c r="AIO65" s="1714"/>
      <c r="AIP65" s="1714"/>
      <c r="AIQ65" s="1714"/>
      <c r="AIR65" s="1714"/>
      <c r="AIS65" s="1714"/>
      <c r="AIT65" s="1714"/>
      <c r="AIU65" s="1714"/>
      <c r="AIV65" s="1714"/>
      <c r="AIW65" s="1714"/>
      <c r="AIX65" s="1714"/>
      <c r="AIY65" s="1714"/>
      <c r="AIZ65" s="1714"/>
      <c r="AJA65" s="1714"/>
      <c r="AJB65" s="1714"/>
      <c r="AJC65" s="1714"/>
      <c r="AJD65" s="1714"/>
      <c r="AJE65" s="1714"/>
      <c r="AJF65" s="1714"/>
      <c r="AJG65" s="1714"/>
      <c r="AJH65" s="1714"/>
      <c r="AJI65" s="1714"/>
      <c r="AJJ65" s="1714"/>
      <c r="AJK65" s="1714"/>
      <c r="AJL65" s="1714"/>
      <c r="AJM65" s="1714"/>
      <c r="AJN65" s="1714"/>
      <c r="AJO65" s="1714"/>
      <c r="AJP65" s="1714"/>
      <c r="AJQ65" s="1714"/>
      <c r="AJR65" s="1714"/>
      <c r="AJS65" s="1714"/>
      <c r="AJT65" s="1714"/>
      <c r="AJU65" s="1714"/>
      <c r="AJV65" s="1714"/>
      <c r="AJW65" s="1714"/>
      <c r="AJX65" s="1714"/>
      <c r="AJY65" s="1714"/>
      <c r="AJZ65" s="1714"/>
      <c r="AKA65" s="1714"/>
      <c r="AKB65" s="1714"/>
      <c r="AKC65" s="1714"/>
      <c r="AKD65" s="1714"/>
      <c r="AKE65" s="1714"/>
      <c r="AKF65" s="1714"/>
      <c r="AKG65" s="1714"/>
      <c r="AKH65" s="1714"/>
      <c r="AKI65" s="1714"/>
      <c r="AKJ65" s="1714"/>
      <c r="AKK65" s="1714"/>
      <c r="AKL65" s="1714"/>
      <c r="AKM65" s="1714"/>
      <c r="AKN65" s="1714"/>
      <c r="AKO65" s="1714"/>
      <c r="AKP65" s="1714"/>
      <c r="AKQ65" s="1714"/>
      <c r="AKR65" s="1714"/>
      <c r="AKS65" s="1714"/>
      <c r="AKT65" s="1714"/>
      <c r="AKU65" s="1714"/>
      <c r="AKV65" s="1714"/>
      <c r="AKW65" s="1714"/>
      <c r="AKX65" s="1714"/>
      <c r="AKY65" s="1714"/>
      <c r="AKZ65" s="1714"/>
      <c r="ALA65" s="1714"/>
      <c r="ALB65" s="1714"/>
      <c r="ALC65" s="1714"/>
      <c r="ALD65" s="1714"/>
      <c r="ALE65" s="1714"/>
      <c r="ALF65" s="1714"/>
      <c r="ALG65" s="1714"/>
      <c r="ALH65" s="1714"/>
      <c r="ALI65" s="1714"/>
      <c r="ALJ65" s="1714"/>
      <c r="ALK65" s="1714"/>
      <c r="ALL65" s="1714"/>
      <c r="ALM65" s="1714"/>
      <c r="ALN65" s="1714"/>
      <c r="ALO65" s="1714"/>
      <c r="ALP65" s="1714"/>
      <c r="ALQ65" s="1714"/>
      <c r="ALR65" s="1714"/>
      <c r="ALS65" s="1714"/>
      <c r="ALT65" s="1714"/>
      <c r="ALU65" s="1714"/>
      <c r="ALV65" s="1714"/>
      <c r="ALW65" s="1714"/>
      <c r="ALX65" s="1714"/>
      <c r="ALY65" s="1714"/>
      <c r="ALZ65" s="1714"/>
      <c r="AMA65" s="1714"/>
      <c r="AMB65" s="1714"/>
      <c r="AMC65" s="1714"/>
      <c r="AMD65" s="1714"/>
      <c r="AME65" s="1714"/>
      <c r="AMF65" s="1714"/>
      <c r="AMG65" s="1714"/>
      <c r="AMH65" s="1714"/>
      <c r="AMI65" s="1714"/>
      <c r="AMJ65" s="1714"/>
      <c r="AMK65" s="1714"/>
    </row>
    <row r="66" spans="1:1025" s="1409" customFormat="1">
      <c r="A66" s="1714"/>
      <c r="B66" s="1714"/>
      <c r="C66" s="1714"/>
      <c r="D66" s="1714"/>
      <c r="E66" s="1714"/>
      <c r="F66" s="1714"/>
      <c r="G66" s="1714"/>
      <c r="H66" s="1714"/>
      <c r="I66" s="1714"/>
      <c r="J66" s="1714"/>
      <c r="K66" s="1714"/>
      <c r="L66" s="1714"/>
      <c r="M66" s="1714"/>
      <c r="N66" s="1714"/>
      <c r="O66" s="1714"/>
      <c r="P66" s="1714"/>
      <c r="Q66" s="1714"/>
      <c r="R66" s="1740"/>
      <c r="S66" s="1714"/>
      <c r="T66" s="1714"/>
      <c r="U66" s="1714"/>
      <c r="V66" s="1714"/>
      <c r="W66" s="1714"/>
      <c r="X66" s="1714"/>
      <c r="Y66" s="1714"/>
      <c r="Z66" s="1769"/>
      <c r="AA66" s="1714"/>
      <c r="AB66" s="1714"/>
      <c r="AC66" s="1714"/>
      <c r="AD66" s="1714"/>
      <c r="AE66" s="1714"/>
      <c r="AF66" s="1714"/>
      <c r="AG66" s="1714"/>
      <c r="AH66" s="1714"/>
      <c r="AI66" s="1714"/>
      <c r="AJ66" s="1714"/>
      <c r="AK66" s="1714"/>
      <c r="AL66" s="1714"/>
      <c r="AM66" s="1714"/>
      <c r="AN66" s="1714"/>
      <c r="AO66" s="1734"/>
      <c r="AP66" s="1714"/>
      <c r="AQ66" s="1714"/>
      <c r="AR66" s="1714"/>
      <c r="AS66" s="1714"/>
      <c r="AT66" s="1714"/>
      <c r="AU66" s="1714"/>
      <c r="AV66" s="1714"/>
      <c r="AW66" s="1714"/>
      <c r="AX66" s="1714"/>
      <c r="AY66" s="1714"/>
      <c r="AZ66" s="1714"/>
      <c r="BA66" s="1714"/>
      <c r="BB66" s="1714"/>
      <c r="BC66" s="1714"/>
      <c r="BD66" s="1714"/>
      <c r="BE66" s="1714"/>
      <c r="BF66" s="1714"/>
      <c r="BG66" s="1714"/>
      <c r="BH66" s="1714"/>
      <c r="BI66" s="1714"/>
      <c r="BJ66" s="1714"/>
      <c r="BK66" s="1714"/>
      <c r="BL66" s="1714"/>
      <c r="BM66" s="1714"/>
      <c r="BN66" s="1714"/>
      <c r="BO66" s="1714"/>
      <c r="BP66" s="1714"/>
      <c r="BQ66" s="1714"/>
      <c r="BR66" s="1714"/>
      <c r="BS66" s="1714"/>
      <c r="BT66" s="1714"/>
      <c r="BU66" s="1714"/>
      <c r="BV66" s="1714"/>
      <c r="BW66" s="1714"/>
      <c r="BX66" s="1714"/>
      <c r="BY66" s="1714"/>
      <c r="BZ66" s="1714"/>
      <c r="CA66" s="1714"/>
      <c r="CB66" s="1714"/>
      <c r="CC66" s="1714"/>
      <c r="CD66" s="1714"/>
      <c r="CE66" s="1714"/>
      <c r="CF66" s="1714"/>
      <c r="CG66" s="1714"/>
      <c r="CH66" s="1714"/>
      <c r="CI66" s="1714"/>
      <c r="CJ66" s="1714"/>
      <c r="CK66" s="1714"/>
      <c r="CL66" s="1714"/>
      <c r="CM66" s="1714"/>
      <c r="CN66" s="1714"/>
      <c r="CO66" s="1714"/>
      <c r="CP66" s="1714"/>
      <c r="CQ66" s="1714"/>
      <c r="CR66" s="1714"/>
      <c r="CS66" s="1714"/>
      <c r="CT66" s="1714"/>
      <c r="CU66" s="1714"/>
      <c r="CV66" s="1714"/>
      <c r="CW66" s="1714"/>
      <c r="CX66" s="1714"/>
      <c r="CY66" s="1714"/>
      <c r="CZ66" s="1714"/>
      <c r="DA66" s="1714"/>
      <c r="DB66" s="1714"/>
      <c r="DC66" s="1714"/>
      <c r="DD66" s="1714"/>
      <c r="DE66" s="1714"/>
      <c r="DF66" s="1714"/>
      <c r="DG66" s="1714"/>
      <c r="DH66" s="1714"/>
      <c r="DI66" s="1714"/>
      <c r="DJ66" s="1714"/>
      <c r="DK66" s="1714"/>
      <c r="DL66" s="1714"/>
      <c r="DM66" s="1714"/>
      <c r="DN66" s="1714"/>
      <c r="DO66" s="1714"/>
      <c r="DP66" s="1714"/>
      <c r="DQ66" s="1714"/>
      <c r="DR66" s="1714"/>
      <c r="DS66" s="1714"/>
      <c r="DT66" s="1714"/>
      <c r="DU66" s="1714"/>
      <c r="DV66" s="1714"/>
      <c r="DW66" s="1714"/>
      <c r="DX66" s="1714"/>
      <c r="DY66" s="1714"/>
      <c r="DZ66" s="1714"/>
      <c r="EA66" s="1714"/>
      <c r="EB66" s="1714"/>
      <c r="EC66" s="1714"/>
      <c r="ED66" s="1714"/>
      <c r="EE66" s="1714"/>
      <c r="EF66" s="1714"/>
      <c r="EG66" s="1714"/>
      <c r="EH66" s="1714"/>
      <c r="EI66" s="1714"/>
      <c r="EJ66" s="1714"/>
      <c r="EK66" s="1714"/>
      <c r="EL66" s="1714"/>
      <c r="EM66" s="1714"/>
      <c r="EN66" s="1714"/>
      <c r="EO66" s="1714"/>
      <c r="EP66" s="1714"/>
      <c r="EQ66" s="1714"/>
      <c r="ER66" s="1714"/>
      <c r="ES66" s="1714"/>
      <c r="ET66" s="1714"/>
      <c r="EU66" s="1714"/>
      <c r="EV66" s="1714"/>
      <c r="EW66" s="1714"/>
      <c r="EX66" s="1714"/>
      <c r="EY66" s="1714"/>
      <c r="EZ66" s="1714"/>
      <c r="FA66" s="1714"/>
      <c r="FB66" s="1714"/>
      <c r="FC66" s="1714"/>
      <c r="FD66" s="1714"/>
      <c r="FE66" s="1714"/>
      <c r="FF66" s="1714"/>
      <c r="FG66" s="1714"/>
      <c r="FH66" s="1714"/>
      <c r="FI66" s="1714"/>
      <c r="FJ66" s="1714"/>
      <c r="FK66" s="1714"/>
      <c r="FL66" s="1714"/>
      <c r="FM66" s="1714"/>
      <c r="FN66" s="1714"/>
      <c r="FO66" s="1714"/>
      <c r="FP66" s="1714"/>
      <c r="FQ66" s="1714"/>
      <c r="FR66" s="1714"/>
      <c r="FS66" s="1714"/>
      <c r="FT66" s="1714"/>
      <c r="FU66" s="1714"/>
      <c r="FV66" s="1714"/>
      <c r="FW66" s="1714"/>
      <c r="FX66" s="1714"/>
      <c r="FY66" s="1714"/>
      <c r="FZ66" s="1714"/>
      <c r="GA66" s="1714"/>
      <c r="GB66" s="1714"/>
      <c r="GC66" s="1714"/>
      <c r="GD66" s="1714"/>
      <c r="GE66" s="1714"/>
      <c r="GF66" s="1714"/>
      <c r="GG66" s="1714"/>
      <c r="GH66" s="1714"/>
      <c r="GI66" s="1714"/>
      <c r="GJ66" s="1714"/>
      <c r="GK66" s="1714"/>
      <c r="GL66" s="1714"/>
      <c r="GM66" s="1714"/>
      <c r="GN66" s="1714"/>
      <c r="GO66" s="1714"/>
      <c r="GP66" s="1714"/>
      <c r="GQ66" s="1714"/>
      <c r="GR66" s="1714"/>
      <c r="GS66" s="1714"/>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c r="KL66" s="1714"/>
      <c r="KM66" s="1714"/>
      <c r="KN66" s="1714"/>
      <c r="KO66" s="1714"/>
      <c r="KP66" s="1714"/>
      <c r="KQ66" s="1714"/>
      <c r="KR66" s="1714"/>
      <c r="KS66" s="1714"/>
      <c r="KT66" s="1714"/>
      <c r="KU66" s="1714"/>
      <c r="KV66" s="1714"/>
      <c r="KW66" s="1714"/>
      <c r="KX66" s="1714"/>
      <c r="KY66" s="1714"/>
      <c r="KZ66" s="1714"/>
      <c r="LA66" s="1714"/>
      <c r="LB66" s="1714"/>
      <c r="LC66" s="1714"/>
      <c r="LD66" s="1714"/>
      <c r="LE66" s="1714"/>
      <c r="LF66" s="1714"/>
      <c r="LG66" s="1714"/>
      <c r="LH66" s="1714"/>
      <c r="LI66" s="1714"/>
      <c r="LJ66" s="1714"/>
      <c r="LK66" s="1714"/>
      <c r="LL66" s="1714"/>
      <c r="LM66" s="1714"/>
      <c r="LN66" s="1714"/>
      <c r="LO66" s="1714"/>
      <c r="LP66" s="1714"/>
      <c r="LQ66" s="1714"/>
      <c r="LR66" s="1714"/>
      <c r="LS66" s="1714"/>
      <c r="LT66" s="1714"/>
      <c r="LU66" s="1714"/>
      <c r="LV66" s="1714"/>
      <c r="LW66" s="1714"/>
      <c r="LX66" s="1714"/>
      <c r="LY66" s="1714"/>
      <c r="LZ66" s="1714"/>
      <c r="MA66" s="1714"/>
      <c r="MB66" s="1714"/>
      <c r="MC66" s="1714"/>
      <c r="MD66" s="1714"/>
      <c r="ME66" s="1714"/>
      <c r="MF66" s="1714"/>
      <c r="MG66" s="1714"/>
      <c r="MH66" s="1714"/>
      <c r="MI66" s="1714"/>
      <c r="MJ66" s="1714"/>
      <c r="MK66" s="1714"/>
      <c r="ML66" s="1714"/>
      <c r="MM66" s="1714"/>
      <c r="MN66" s="1714"/>
      <c r="MO66" s="1714"/>
      <c r="MP66" s="1714"/>
      <c r="MQ66" s="1714"/>
      <c r="MR66" s="1714"/>
      <c r="MS66" s="1714"/>
      <c r="MT66" s="1714"/>
      <c r="MU66" s="1714"/>
      <c r="MV66" s="1714"/>
      <c r="MW66" s="1714"/>
      <c r="MX66" s="1714"/>
      <c r="MY66" s="1714"/>
      <c r="MZ66" s="1714"/>
      <c r="NA66" s="1714"/>
      <c r="NB66" s="1714"/>
      <c r="NC66" s="1714"/>
      <c r="ND66" s="1714"/>
      <c r="NE66" s="1714"/>
      <c r="NF66" s="1714"/>
      <c r="NG66" s="1714"/>
      <c r="NH66" s="1714"/>
      <c r="NI66" s="1714"/>
      <c r="NJ66" s="1714"/>
      <c r="NK66" s="1714"/>
      <c r="NL66" s="1714"/>
      <c r="NM66" s="1714"/>
      <c r="NN66" s="1714"/>
      <c r="NO66" s="1714"/>
      <c r="NP66" s="1714"/>
      <c r="NQ66" s="1714"/>
      <c r="NR66" s="1714"/>
      <c r="NS66" s="1714"/>
      <c r="NT66" s="1714"/>
      <c r="NU66" s="1714"/>
      <c r="NV66" s="1714"/>
      <c r="NW66" s="1714"/>
      <c r="NX66" s="1714"/>
      <c r="NY66" s="1714"/>
      <c r="NZ66" s="1714"/>
      <c r="OA66" s="1714"/>
      <c r="OB66" s="1714"/>
      <c r="OC66" s="1714"/>
      <c r="OD66" s="1714"/>
      <c r="OE66" s="1714"/>
      <c r="OF66" s="1714"/>
      <c r="OG66" s="1714"/>
      <c r="OH66" s="1714"/>
      <c r="OI66" s="1714"/>
      <c r="OJ66" s="1714"/>
      <c r="OK66" s="1714"/>
      <c r="OL66" s="1714"/>
      <c r="OM66" s="1714"/>
      <c r="ON66" s="1714"/>
      <c r="OO66" s="1714"/>
      <c r="OP66" s="1714"/>
      <c r="OQ66" s="1714"/>
      <c r="OR66" s="1714"/>
      <c r="OS66" s="1714"/>
      <c r="OT66" s="1714"/>
      <c r="OU66" s="1714"/>
      <c r="OV66" s="1714"/>
      <c r="OW66" s="1714"/>
      <c r="OX66" s="1714"/>
      <c r="OY66" s="1714"/>
      <c r="OZ66" s="1714"/>
      <c r="PA66" s="1714"/>
      <c r="PB66" s="1714"/>
      <c r="PC66" s="1714"/>
      <c r="PD66" s="1714"/>
      <c r="PE66" s="1714"/>
      <c r="PF66" s="1714"/>
      <c r="PG66" s="1714"/>
      <c r="PH66" s="1714"/>
      <c r="PI66" s="1714"/>
      <c r="PJ66" s="1714"/>
      <c r="PK66" s="1714"/>
      <c r="PL66" s="1714"/>
      <c r="PM66" s="1714"/>
      <c r="PN66" s="1714"/>
      <c r="PO66" s="1714"/>
      <c r="PP66" s="1714"/>
      <c r="PQ66" s="1714"/>
      <c r="PR66" s="1714"/>
      <c r="PS66" s="1714"/>
      <c r="PT66" s="1714"/>
      <c r="PU66" s="1714"/>
      <c r="PV66" s="1714"/>
      <c r="PW66" s="1714"/>
      <c r="PX66" s="1714"/>
      <c r="PY66" s="1714"/>
      <c r="PZ66" s="1714"/>
      <c r="QA66" s="1714"/>
      <c r="QB66" s="1714"/>
      <c r="QC66" s="1714"/>
      <c r="QD66" s="1714"/>
      <c r="QE66" s="1714"/>
      <c r="QF66" s="1714"/>
      <c r="QG66" s="1714"/>
      <c r="QH66" s="1714"/>
      <c r="QI66" s="1714"/>
      <c r="QJ66" s="1714"/>
      <c r="QK66" s="1714"/>
      <c r="QL66" s="1714"/>
      <c r="QM66" s="1714"/>
      <c r="QN66" s="1714"/>
      <c r="QO66" s="1714"/>
      <c r="QP66" s="1714"/>
      <c r="QQ66" s="1714"/>
      <c r="QR66" s="1714"/>
      <c r="QS66" s="1714"/>
      <c r="QT66" s="1714"/>
      <c r="QU66" s="1714"/>
      <c r="QV66" s="1714"/>
      <c r="QW66" s="1714"/>
      <c r="QX66" s="1714"/>
      <c r="QY66" s="1714"/>
      <c r="QZ66" s="1714"/>
      <c r="RA66" s="1714"/>
      <c r="RB66" s="1714"/>
      <c r="RC66" s="1714"/>
      <c r="RD66" s="1714"/>
      <c r="RE66" s="1714"/>
      <c r="RF66" s="1714"/>
      <c r="RG66" s="1714"/>
      <c r="RH66" s="1714"/>
      <c r="RI66" s="1714"/>
      <c r="RJ66" s="1714"/>
      <c r="RK66" s="1714"/>
      <c r="RL66" s="1714"/>
      <c r="RM66" s="1714"/>
      <c r="RN66" s="1714"/>
      <c r="RO66" s="1714"/>
      <c r="RP66" s="1714"/>
      <c r="RQ66" s="1714"/>
      <c r="RR66" s="1714"/>
      <c r="RS66" s="1714"/>
      <c r="RT66" s="1714"/>
      <c r="RU66" s="1714"/>
      <c r="RV66" s="1714"/>
      <c r="RW66" s="1714"/>
      <c r="RX66" s="1714"/>
      <c r="RY66" s="1714"/>
      <c r="RZ66" s="1714"/>
      <c r="SA66" s="1714"/>
      <c r="SB66" s="1714"/>
      <c r="SC66" s="1714"/>
      <c r="SD66" s="1714"/>
      <c r="SE66" s="1714"/>
      <c r="SF66" s="1714"/>
      <c r="SG66" s="1714"/>
      <c r="SH66" s="1714"/>
      <c r="SI66" s="1714"/>
      <c r="SJ66" s="1714"/>
      <c r="SK66" s="1714"/>
      <c r="SL66" s="1714"/>
      <c r="SM66" s="1714"/>
      <c r="SN66" s="1714"/>
      <c r="SO66" s="1714"/>
      <c r="SP66" s="1714"/>
      <c r="SQ66" s="1714"/>
      <c r="SR66" s="1714"/>
      <c r="SS66" s="1714"/>
      <c r="ST66" s="1714"/>
      <c r="SU66" s="1714"/>
      <c r="SV66" s="1714"/>
      <c r="SW66" s="1714"/>
      <c r="SX66" s="1714"/>
      <c r="SY66" s="1714"/>
      <c r="SZ66" s="1714"/>
      <c r="TA66" s="1714"/>
      <c r="TB66" s="1714"/>
      <c r="TC66" s="1714"/>
      <c r="TD66" s="1714"/>
      <c r="TE66" s="1714"/>
      <c r="TF66" s="1714"/>
      <c r="TG66" s="1714"/>
      <c r="TH66" s="1714"/>
      <c r="TI66" s="1714"/>
      <c r="TJ66" s="1714"/>
      <c r="TK66" s="1714"/>
      <c r="TL66" s="1714"/>
      <c r="TM66" s="1714"/>
      <c r="TN66" s="1714"/>
      <c r="TO66" s="1714"/>
      <c r="TP66" s="1714"/>
      <c r="TQ66" s="1714"/>
      <c r="TR66" s="1714"/>
      <c r="TS66" s="1714"/>
      <c r="TT66" s="1714"/>
      <c r="TU66" s="1714"/>
      <c r="TV66" s="1714"/>
      <c r="TW66" s="1714"/>
      <c r="TX66" s="1714"/>
      <c r="TY66" s="1714"/>
      <c r="TZ66" s="1714"/>
      <c r="UA66" s="1714"/>
      <c r="UB66" s="1714"/>
      <c r="UC66" s="1714"/>
      <c r="UD66" s="1714"/>
      <c r="UE66" s="1714"/>
      <c r="UF66" s="1714"/>
      <c r="UG66" s="1714"/>
      <c r="UH66" s="1714"/>
      <c r="UI66" s="1714"/>
      <c r="UJ66" s="1714"/>
      <c r="UK66" s="1714"/>
      <c r="UL66" s="1714"/>
      <c r="UM66" s="1714"/>
      <c r="UN66" s="1714"/>
      <c r="UO66" s="1714"/>
      <c r="UP66" s="1714"/>
      <c r="UQ66" s="1714"/>
      <c r="UR66" s="1714"/>
      <c r="US66" s="1714"/>
      <c r="UT66" s="1714"/>
      <c r="UU66" s="1714"/>
      <c r="UV66" s="1714"/>
      <c r="UW66" s="1714"/>
      <c r="UX66" s="1714"/>
      <c r="UY66" s="1714"/>
      <c r="UZ66" s="1714"/>
      <c r="VA66" s="1714"/>
      <c r="VB66" s="1714"/>
      <c r="VC66" s="1714"/>
      <c r="VD66" s="1714"/>
      <c r="VE66" s="1714"/>
      <c r="VF66" s="1714"/>
      <c r="VG66" s="1714"/>
      <c r="VH66" s="1714"/>
      <c r="VI66" s="1714"/>
      <c r="VJ66" s="1714"/>
      <c r="VK66" s="1714"/>
      <c r="VL66" s="1714"/>
      <c r="VM66" s="1714"/>
      <c r="VN66" s="1714"/>
      <c r="VO66" s="1714"/>
      <c r="VP66" s="1714"/>
      <c r="VQ66" s="1714"/>
      <c r="VR66" s="1714"/>
      <c r="VS66" s="1714"/>
      <c r="VT66" s="1714"/>
      <c r="VU66" s="1714"/>
      <c r="VV66" s="1714"/>
      <c r="VW66" s="1714"/>
      <c r="VX66" s="1714"/>
      <c r="VY66" s="1714"/>
      <c r="VZ66" s="1714"/>
      <c r="WA66" s="1714"/>
      <c r="WB66" s="1714"/>
      <c r="WC66" s="1714"/>
      <c r="WD66" s="1714"/>
      <c r="WE66" s="1714"/>
      <c r="WF66" s="1714"/>
      <c r="WG66" s="1714"/>
      <c r="WH66" s="1714"/>
      <c r="WI66" s="1714"/>
      <c r="WJ66" s="1714"/>
      <c r="WK66" s="1714"/>
      <c r="WL66" s="1714"/>
      <c r="WM66" s="1714"/>
      <c r="WN66" s="1714"/>
      <c r="WO66" s="1714"/>
      <c r="WP66" s="1714"/>
      <c r="WQ66" s="1714"/>
      <c r="WR66" s="1714"/>
      <c r="WS66" s="1714"/>
      <c r="WT66" s="1714"/>
      <c r="WU66" s="1714"/>
      <c r="WV66" s="1714"/>
      <c r="WW66" s="1714"/>
      <c r="WX66" s="1714"/>
      <c r="WY66" s="1714"/>
      <c r="WZ66" s="1714"/>
      <c r="XA66" s="1714"/>
      <c r="XB66" s="1714"/>
      <c r="XC66" s="1714"/>
      <c r="XD66" s="1714"/>
      <c r="XE66" s="1714"/>
      <c r="XF66" s="1714"/>
      <c r="XG66" s="1714"/>
      <c r="XH66" s="1714"/>
      <c r="XI66" s="1714"/>
      <c r="XJ66" s="1714"/>
      <c r="XK66" s="1714"/>
      <c r="XL66" s="1714"/>
      <c r="XM66" s="1714"/>
      <c r="XN66" s="1714"/>
      <c r="XO66" s="1714"/>
      <c r="XP66" s="1714"/>
      <c r="XQ66" s="1714"/>
      <c r="XR66" s="1714"/>
      <c r="XS66" s="1714"/>
      <c r="XT66" s="1714"/>
      <c r="XU66" s="1714"/>
      <c r="XV66" s="1714"/>
      <c r="XW66" s="1714"/>
      <c r="XX66" s="1714"/>
      <c r="XY66" s="1714"/>
      <c r="XZ66" s="1714"/>
      <c r="YA66" s="1714"/>
      <c r="YB66" s="1714"/>
      <c r="YC66" s="1714"/>
      <c r="YD66" s="1714"/>
      <c r="YE66" s="1714"/>
      <c r="YF66" s="1714"/>
      <c r="YG66" s="1714"/>
      <c r="YH66" s="1714"/>
      <c r="YI66" s="1714"/>
      <c r="YJ66" s="1714"/>
      <c r="YK66" s="1714"/>
      <c r="YL66" s="1714"/>
      <c r="YM66" s="1714"/>
      <c r="YN66" s="1714"/>
      <c r="YO66" s="1714"/>
      <c r="YP66" s="1714"/>
      <c r="YQ66" s="1714"/>
      <c r="YR66" s="1714"/>
      <c r="YS66" s="1714"/>
      <c r="YT66" s="1714"/>
      <c r="YU66" s="1714"/>
      <c r="YV66" s="1714"/>
      <c r="YW66" s="1714"/>
      <c r="YX66" s="1714"/>
      <c r="YY66" s="1714"/>
      <c r="YZ66" s="1714"/>
      <c r="ZA66" s="1714"/>
      <c r="ZB66" s="1714"/>
      <c r="ZC66" s="1714"/>
      <c r="ZD66" s="1714"/>
      <c r="ZE66" s="1714"/>
      <c r="ZF66" s="1714"/>
      <c r="ZG66" s="1714"/>
      <c r="ZH66" s="1714"/>
      <c r="ZI66" s="1714"/>
      <c r="ZJ66" s="1714"/>
      <c r="ZK66" s="1714"/>
      <c r="ZL66" s="1714"/>
      <c r="ZM66" s="1714"/>
      <c r="ZN66" s="1714"/>
      <c r="ZO66" s="1714"/>
      <c r="ZP66" s="1714"/>
      <c r="ZQ66" s="1714"/>
      <c r="ZR66" s="1714"/>
      <c r="ZS66" s="1714"/>
      <c r="ZT66" s="1714"/>
      <c r="ZU66" s="1714"/>
      <c r="ZV66" s="1714"/>
      <c r="ZW66" s="1714"/>
      <c r="ZX66" s="1714"/>
      <c r="ZY66" s="1714"/>
      <c r="ZZ66" s="1714"/>
      <c r="AAA66" s="1714"/>
      <c r="AAB66" s="1714"/>
      <c r="AAC66" s="1714"/>
      <c r="AAD66" s="1714"/>
      <c r="AAE66" s="1714"/>
      <c r="AAF66" s="1714"/>
      <c r="AAG66" s="1714"/>
      <c r="AAH66" s="1714"/>
      <c r="AAI66" s="1714"/>
      <c r="AAJ66" s="1714"/>
      <c r="AAK66" s="1714"/>
      <c r="AAL66" s="1714"/>
      <c r="AAM66" s="1714"/>
      <c r="AAN66" s="1714"/>
      <c r="AAO66" s="1714"/>
      <c r="AAP66" s="1714"/>
      <c r="AAQ66" s="1714"/>
      <c r="AAR66" s="1714"/>
      <c r="AAS66" s="1714"/>
      <c r="AAT66" s="1714"/>
      <c r="AAU66" s="1714"/>
      <c r="AAV66" s="1714"/>
      <c r="AAW66" s="1714"/>
      <c r="AAX66" s="1714"/>
      <c r="AAY66" s="1714"/>
      <c r="AAZ66" s="1714"/>
      <c r="ABA66" s="1714"/>
      <c r="ABB66" s="1714"/>
      <c r="ABC66" s="1714"/>
      <c r="ABD66" s="1714"/>
      <c r="ABE66" s="1714"/>
      <c r="ABF66" s="1714"/>
      <c r="ABG66" s="1714"/>
      <c r="ABH66" s="1714"/>
      <c r="ABI66" s="1714"/>
      <c r="ABJ66" s="1714"/>
      <c r="ABK66" s="1714"/>
      <c r="ABL66" s="1714"/>
      <c r="ABM66" s="1714"/>
      <c r="ABN66" s="1714"/>
      <c r="ABO66" s="1714"/>
      <c r="ABP66" s="1714"/>
      <c r="ABQ66" s="1714"/>
      <c r="ABR66" s="1714"/>
      <c r="ABS66" s="1714"/>
      <c r="ABT66" s="1714"/>
      <c r="ABU66" s="1714"/>
      <c r="ABV66" s="1714"/>
      <c r="ABW66" s="1714"/>
      <c r="ABX66" s="1714"/>
      <c r="ABY66" s="1714"/>
      <c r="ABZ66" s="1714"/>
      <c r="ACA66" s="1714"/>
      <c r="ACB66" s="1714"/>
      <c r="ACC66" s="1714"/>
      <c r="ACD66" s="1714"/>
      <c r="ACE66" s="1714"/>
      <c r="ACF66" s="1714"/>
      <c r="ACG66" s="1714"/>
      <c r="ACH66" s="1714"/>
      <c r="ACI66" s="1714"/>
      <c r="ACJ66" s="1714"/>
      <c r="ACK66" s="1714"/>
      <c r="ACL66" s="1714"/>
      <c r="ACM66" s="1714"/>
      <c r="ACN66" s="1714"/>
      <c r="ACO66" s="1714"/>
      <c r="ACP66" s="1714"/>
      <c r="ACQ66" s="1714"/>
      <c r="ACR66" s="1714"/>
      <c r="ACS66" s="1714"/>
      <c r="ACT66" s="1714"/>
      <c r="ACU66" s="1714"/>
      <c r="ACV66" s="1714"/>
      <c r="ACW66" s="1714"/>
      <c r="ACX66" s="1714"/>
      <c r="ACY66" s="1714"/>
      <c r="ACZ66" s="1714"/>
      <c r="ADA66" s="1714"/>
      <c r="ADB66" s="1714"/>
      <c r="ADC66" s="1714"/>
      <c r="ADD66" s="1714"/>
      <c r="ADE66" s="1714"/>
      <c r="ADF66" s="1714"/>
      <c r="ADG66" s="1714"/>
      <c r="ADH66" s="1714"/>
      <c r="ADI66" s="1714"/>
      <c r="ADJ66" s="1714"/>
      <c r="ADK66" s="1714"/>
      <c r="ADL66" s="1714"/>
      <c r="ADM66" s="1714"/>
      <c r="ADN66" s="1714"/>
      <c r="ADO66" s="1714"/>
      <c r="ADP66" s="1714"/>
      <c r="ADQ66" s="1714"/>
      <c r="ADR66" s="1714"/>
      <c r="ADS66" s="1714"/>
      <c r="ADT66" s="1714"/>
      <c r="ADU66" s="1714"/>
      <c r="ADV66" s="1714"/>
      <c r="ADW66" s="1714"/>
      <c r="ADX66" s="1714"/>
      <c r="ADY66" s="1714"/>
      <c r="ADZ66" s="1714"/>
      <c r="AEA66" s="1714"/>
      <c r="AEB66" s="1714"/>
      <c r="AEC66" s="1714"/>
      <c r="AED66" s="1714"/>
      <c r="AEE66" s="1714"/>
      <c r="AEF66" s="1714"/>
      <c r="AEG66" s="1714"/>
      <c r="AEH66" s="1714"/>
      <c r="AEI66" s="1714"/>
      <c r="AEJ66" s="1714"/>
      <c r="AEK66" s="1714"/>
      <c r="AEL66" s="1714"/>
      <c r="AEM66" s="1714"/>
      <c r="AEN66" s="1714"/>
      <c r="AEO66" s="1714"/>
      <c r="AEP66" s="1714"/>
      <c r="AEQ66" s="1714"/>
      <c r="AER66" s="1714"/>
      <c r="AES66" s="1714"/>
      <c r="AET66" s="1714"/>
      <c r="AEU66" s="1714"/>
      <c r="AEV66" s="1714"/>
      <c r="AEW66" s="1714"/>
      <c r="AEX66" s="1714"/>
      <c r="AEY66" s="1714"/>
      <c r="AEZ66" s="1714"/>
      <c r="AFA66" s="1714"/>
      <c r="AFB66" s="1714"/>
      <c r="AFC66" s="1714"/>
      <c r="AFD66" s="1714"/>
      <c r="AFE66" s="1714"/>
      <c r="AFF66" s="1714"/>
      <c r="AFG66" s="1714"/>
      <c r="AFH66" s="1714"/>
      <c r="AFI66" s="1714"/>
      <c r="AFJ66" s="1714"/>
      <c r="AFK66" s="1714"/>
      <c r="AFL66" s="1714"/>
      <c r="AFM66" s="1714"/>
      <c r="AFN66" s="1714"/>
      <c r="AFO66" s="1714"/>
      <c r="AFP66" s="1714"/>
      <c r="AFQ66" s="1714"/>
      <c r="AFR66" s="1714"/>
      <c r="AFS66" s="1714"/>
      <c r="AFT66" s="1714"/>
      <c r="AFU66" s="1714"/>
      <c r="AFV66" s="1714"/>
      <c r="AFW66" s="1714"/>
      <c r="AFX66" s="1714"/>
      <c r="AFY66" s="1714"/>
      <c r="AFZ66" s="1714"/>
      <c r="AGA66" s="1714"/>
      <c r="AGB66" s="1714"/>
      <c r="AGC66" s="1714"/>
      <c r="AGD66" s="1714"/>
      <c r="AGE66" s="1714"/>
      <c r="AGF66" s="1714"/>
      <c r="AGG66" s="1714"/>
      <c r="AGH66" s="1714"/>
      <c r="AGI66" s="1714"/>
      <c r="AGJ66" s="1714"/>
      <c r="AGK66" s="1714"/>
      <c r="AGL66" s="1714"/>
      <c r="AGM66" s="1714"/>
      <c r="AGN66" s="1714"/>
      <c r="AGO66" s="1714"/>
      <c r="AGP66" s="1714"/>
      <c r="AGQ66" s="1714"/>
      <c r="AGR66" s="1714"/>
      <c r="AGS66" s="1714"/>
      <c r="AGT66" s="1714"/>
      <c r="AGU66" s="1714"/>
      <c r="AGV66" s="1714"/>
      <c r="AGW66" s="1714"/>
      <c r="AGX66" s="1714"/>
      <c r="AGY66" s="1714"/>
      <c r="AGZ66" s="1714"/>
      <c r="AHA66" s="1714"/>
      <c r="AHB66" s="1714"/>
      <c r="AHC66" s="1714"/>
      <c r="AHD66" s="1714"/>
      <c r="AHE66" s="1714"/>
      <c r="AHF66" s="1714"/>
      <c r="AHG66" s="1714"/>
      <c r="AHH66" s="1714"/>
      <c r="AHI66" s="1714"/>
      <c r="AHJ66" s="1714"/>
      <c r="AHK66" s="1714"/>
      <c r="AHL66" s="1714"/>
      <c r="AHM66" s="1714"/>
      <c r="AHN66" s="1714"/>
      <c r="AHO66" s="1714"/>
      <c r="AHP66" s="1714"/>
      <c r="AHQ66" s="1714"/>
      <c r="AHR66" s="1714"/>
      <c r="AHS66" s="1714"/>
      <c r="AHT66" s="1714"/>
      <c r="AHU66" s="1714"/>
      <c r="AHV66" s="1714"/>
      <c r="AHW66" s="1714"/>
      <c r="AHX66" s="1714"/>
      <c r="AHY66" s="1714"/>
      <c r="AHZ66" s="1714"/>
      <c r="AIA66" s="1714"/>
      <c r="AIB66" s="1714"/>
      <c r="AIC66" s="1714"/>
      <c r="AID66" s="1714"/>
      <c r="AIE66" s="1714"/>
      <c r="AIF66" s="1714"/>
      <c r="AIG66" s="1714"/>
      <c r="AIH66" s="1714"/>
      <c r="AII66" s="1714"/>
      <c r="AIJ66" s="1714"/>
      <c r="AIK66" s="1714"/>
      <c r="AIL66" s="1714"/>
      <c r="AIM66" s="1714"/>
      <c r="AIN66" s="1714"/>
      <c r="AIO66" s="1714"/>
      <c r="AIP66" s="1714"/>
      <c r="AIQ66" s="1714"/>
      <c r="AIR66" s="1714"/>
      <c r="AIS66" s="1714"/>
      <c r="AIT66" s="1714"/>
      <c r="AIU66" s="1714"/>
      <c r="AIV66" s="1714"/>
      <c r="AIW66" s="1714"/>
      <c r="AIX66" s="1714"/>
      <c r="AIY66" s="1714"/>
      <c r="AIZ66" s="1714"/>
      <c r="AJA66" s="1714"/>
      <c r="AJB66" s="1714"/>
      <c r="AJC66" s="1714"/>
      <c r="AJD66" s="1714"/>
      <c r="AJE66" s="1714"/>
      <c r="AJF66" s="1714"/>
      <c r="AJG66" s="1714"/>
      <c r="AJH66" s="1714"/>
      <c r="AJI66" s="1714"/>
      <c r="AJJ66" s="1714"/>
      <c r="AJK66" s="1714"/>
      <c r="AJL66" s="1714"/>
      <c r="AJM66" s="1714"/>
      <c r="AJN66" s="1714"/>
      <c r="AJO66" s="1714"/>
      <c r="AJP66" s="1714"/>
      <c r="AJQ66" s="1714"/>
      <c r="AJR66" s="1714"/>
      <c r="AJS66" s="1714"/>
      <c r="AJT66" s="1714"/>
      <c r="AJU66" s="1714"/>
      <c r="AJV66" s="1714"/>
      <c r="AJW66" s="1714"/>
      <c r="AJX66" s="1714"/>
      <c r="AJY66" s="1714"/>
      <c r="AJZ66" s="1714"/>
      <c r="AKA66" s="1714"/>
      <c r="AKB66" s="1714"/>
      <c r="AKC66" s="1714"/>
      <c r="AKD66" s="1714"/>
      <c r="AKE66" s="1714"/>
      <c r="AKF66" s="1714"/>
      <c r="AKG66" s="1714"/>
      <c r="AKH66" s="1714"/>
      <c r="AKI66" s="1714"/>
      <c r="AKJ66" s="1714"/>
      <c r="AKK66" s="1714"/>
      <c r="AKL66" s="1714"/>
      <c r="AKM66" s="1714"/>
      <c r="AKN66" s="1714"/>
      <c r="AKO66" s="1714"/>
      <c r="AKP66" s="1714"/>
      <c r="AKQ66" s="1714"/>
      <c r="AKR66" s="1714"/>
      <c r="AKS66" s="1714"/>
      <c r="AKT66" s="1714"/>
      <c r="AKU66" s="1714"/>
      <c r="AKV66" s="1714"/>
      <c r="AKW66" s="1714"/>
      <c r="AKX66" s="1714"/>
      <c r="AKY66" s="1714"/>
      <c r="AKZ66" s="1714"/>
      <c r="ALA66" s="1714"/>
      <c r="ALB66" s="1714"/>
      <c r="ALC66" s="1714"/>
      <c r="ALD66" s="1714"/>
      <c r="ALE66" s="1714"/>
      <c r="ALF66" s="1714"/>
      <c r="ALG66" s="1714"/>
      <c r="ALH66" s="1714"/>
      <c r="ALI66" s="1714"/>
      <c r="ALJ66" s="1714"/>
      <c r="ALK66" s="1714"/>
      <c r="ALL66" s="1714"/>
      <c r="ALM66" s="1714"/>
      <c r="ALN66" s="1714"/>
      <c r="ALO66" s="1714"/>
      <c r="ALP66" s="1714"/>
      <c r="ALQ66" s="1714"/>
      <c r="ALR66" s="1714"/>
      <c r="ALS66" s="1714"/>
      <c r="ALT66" s="1714"/>
      <c r="ALU66" s="1714"/>
      <c r="ALV66" s="1714"/>
      <c r="ALW66" s="1714"/>
      <c r="ALX66" s="1714"/>
      <c r="ALY66" s="1714"/>
      <c r="ALZ66" s="1714"/>
      <c r="AMA66" s="1714"/>
      <c r="AMB66" s="1714"/>
      <c r="AMC66" s="1714"/>
      <c r="AMD66" s="1714"/>
      <c r="AME66" s="1714"/>
      <c r="AMF66" s="1714"/>
      <c r="AMG66" s="1714"/>
      <c r="AMH66" s="1714"/>
      <c r="AMI66" s="1714"/>
      <c r="AMJ66" s="1714"/>
      <c r="AMK66" s="1714"/>
    </row>
    <row r="67" spans="1:1025" s="1409" customFormat="1">
      <c r="A67" s="1714"/>
      <c r="B67" s="1714"/>
      <c r="C67" s="1714"/>
      <c r="D67" s="1714"/>
      <c r="E67" s="1714"/>
      <c r="F67" s="1714"/>
      <c r="G67" s="1714"/>
      <c r="H67" s="1714"/>
      <c r="I67" s="1714"/>
      <c r="J67" s="1714"/>
      <c r="K67" s="1714"/>
      <c r="L67" s="1714"/>
      <c r="M67" s="1714"/>
      <c r="N67" s="1714"/>
      <c r="O67" s="1714"/>
      <c r="P67" s="1714"/>
      <c r="Q67" s="1714"/>
      <c r="R67" s="1740"/>
      <c r="S67" s="1714"/>
      <c r="T67" s="1714"/>
      <c r="U67" s="1714"/>
      <c r="V67" s="1714"/>
      <c r="W67" s="1714"/>
      <c r="X67" s="1714"/>
      <c r="Y67" s="1714"/>
      <c r="Z67" s="1769"/>
      <c r="AA67" s="1714"/>
      <c r="AB67" s="1714"/>
      <c r="AC67" s="1714"/>
      <c r="AD67" s="1714"/>
      <c r="AE67" s="1714"/>
      <c r="AF67" s="1714"/>
      <c r="AG67" s="1714"/>
      <c r="AH67" s="1714"/>
      <c r="AI67" s="1714"/>
      <c r="AJ67" s="1714"/>
      <c r="AK67" s="1714"/>
      <c r="AL67" s="1714"/>
      <c r="AM67" s="1714"/>
      <c r="AN67" s="1714"/>
      <c r="AO67" s="1734"/>
      <c r="AP67" s="1714"/>
      <c r="AQ67" s="1714"/>
      <c r="AR67" s="1714"/>
      <c r="AS67" s="1714"/>
      <c r="AT67" s="1714"/>
      <c r="AU67" s="1714"/>
      <c r="AV67" s="1714"/>
      <c r="AW67" s="1714"/>
      <c r="AX67" s="1714"/>
      <c r="AY67" s="1714"/>
      <c r="AZ67" s="1714"/>
      <c r="BA67" s="1714"/>
      <c r="BB67" s="1714"/>
      <c r="BC67" s="1714"/>
      <c r="BD67" s="1714"/>
      <c r="BE67" s="1714"/>
      <c r="BF67" s="1714"/>
      <c r="BG67" s="1714"/>
      <c r="BH67" s="1714"/>
      <c r="BI67" s="1714"/>
      <c r="BJ67" s="1714"/>
      <c r="BK67" s="1714"/>
      <c r="BL67" s="1714"/>
      <c r="BM67" s="1714"/>
      <c r="BN67" s="1714"/>
      <c r="BO67" s="1714"/>
      <c r="BP67" s="1714"/>
      <c r="BQ67" s="1714"/>
      <c r="BR67" s="1714"/>
      <c r="BS67" s="1714"/>
      <c r="BT67" s="1714"/>
      <c r="BU67" s="1714"/>
      <c r="BV67" s="1714"/>
      <c r="BW67" s="1714"/>
      <c r="BX67" s="1714"/>
      <c r="BY67" s="1714"/>
      <c r="BZ67" s="1714"/>
      <c r="CA67" s="1714"/>
      <c r="CB67" s="1714"/>
      <c r="CC67" s="1714"/>
      <c r="CD67" s="1714"/>
      <c r="CE67" s="1714"/>
      <c r="CF67" s="1714"/>
      <c r="CG67" s="1714"/>
      <c r="CH67" s="1714"/>
      <c r="CI67" s="1714"/>
      <c r="CJ67" s="1714"/>
      <c r="CK67" s="1714"/>
      <c r="CL67" s="1714"/>
      <c r="CM67" s="1714"/>
      <c r="CN67" s="1714"/>
      <c r="CO67" s="1714"/>
      <c r="CP67" s="1714"/>
      <c r="CQ67" s="1714"/>
      <c r="CR67" s="1714"/>
      <c r="CS67" s="1714"/>
      <c r="CT67" s="1714"/>
      <c r="CU67" s="1714"/>
      <c r="CV67" s="1714"/>
      <c r="CW67" s="1714"/>
      <c r="CX67" s="1714"/>
      <c r="CY67" s="1714"/>
      <c r="CZ67" s="1714"/>
      <c r="DA67" s="1714"/>
      <c r="DB67" s="1714"/>
      <c r="DC67" s="1714"/>
      <c r="DD67" s="1714"/>
      <c r="DE67" s="1714"/>
      <c r="DF67" s="1714"/>
      <c r="DG67" s="1714"/>
      <c r="DH67" s="1714"/>
      <c r="DI67" s="1714"/>
      <c r="DJ67" s="1714"/>
      <c r="DK67" s="1714"/>
      <c r="DL67" s="1714"/>
      <c r="DM67" s="1714"/>
      <c r="DN67" s="1714"/>
      <c r="DO67" s="1714"/>
      <c r="DP67" s="1714"/>
      <c r="DQ67" s="1714"/>
      <c r="DR67" s="1714"/>
      <c r="DS67" s="1714"/>
      <c r="DT67" s="1714"/>
      <c r="DU67" s="1714"/>
      <c r="DV67" s="1714"/>
      <c r="DW67" s="1714"/>
      <c r="DX67" s="1714"/>
      <c r="DY67" s="1714"/>
      <c r="DZ67" s="1714"/>
      <c r="EA67" s="1714"/>
      <c r="EB67" s="1714"/>
      <c r="EC67" s="1714"/>
      <c r="ED67" s="1714"/>
      <c r="EE67" s="1714"/>
      <c r="EF67" s="1714"/>
      <c r="EG67" s="1714"/>
      <c r="EH67" s="1714"/>
      <c r="EI67" s="1714"/>
      <c r="EJ67" s="1714"/>
      <c r="EK67" s="1714"/>
      <c r="EL67" s="1714"/>
      <c r="EM67" s="1714"/>
      <c r="EN67" s="1714"/>
      <c r="EO67" s="1714"/>
      <c r="EP67" s="1714"/>
      <c r="EQ67" s="1714"/>
      <c r="ER67" s="1714"/>
      <c r="ES67" s="1714"/>
      <c r="ET67" s="1714"/>
      <c r="EU67" s="1714"/>
      <c r="EV67" s="1714"/>
      <c r="EW67" s="1714"/>
      <c r="EX67" s="1714"/>
      <c r="EY67" s="1714"/>
      <c r="EZ67" s="1714"/>
      <c r="FA67" s="1714"/>
      <c r="FB67" s="1714"/>
      <c r="FC67" s="1714"/>
      <c r="FD67" s="1714"/>
      <c r="FE67" s="1714"/>
      <c r="FF67" s="1714"/>
      <c r="FG67" s="1714"/>
      <c r="FH67" s="1714"/>
      <c r="FI67" s="1714"/>
      <c r="FJ67" s="1714"/>
      <c r="FK67" s="1714"/>
      <c r="FL67" s="1714"/>
      <c r="FM67" s="1714"/>
      <c r="FN67" s="1714"/>
      <c r="FO67" s="1714"/>
      <c r="FP67" s="1714"/>
      <c r="FQ67" s="1714"/>
      <c r="FR67" s="1714"/>
      <c r="FS67" s="1714"/>
      <c r="FT67" s="1714"/>
      <c r="FU67" s="1714"/>
      <c r="FV67" s="1714"/>
      <c r="FW67" s="1714"/>
      <c r="FX67" s="1714"/>
      <c r="FY67" s="1714"/>
      <c r="FZ67" s="1714"/>
      <c r="GA67" s="1714"/>
      <c r="GB67" s="1714"/>
      <c r="GC67" s="1714"/>
      <c r="GD67" s="1714"/>
      <c r="GE67" s="1714"/>
      <c r="GF67" s="1714"/>
      <c r="GG67" s="1714"/>
      <c r="GH67" s="1714"/>
      <c r="GI67" s="1714"/>
      <c r="GJ67" s="1714"/>
      <c r="GK67" s="1714"/>
      <c r="GL67" s="1714"/>
      <c r="GM67" s="1714"/>
      <c r="GN67" s="1714"/>
      <c r="GO67" s="1714"/>
      <c r="GP67" s="1714"/>
      <c r="GQ67" s="1714"/>
      <c r="GR67" s="1714"/>
      <c r="GS67" s="1714"/>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c r="KL67" s="1714"/>
      <c r="KM67" s="1714"/>
      <c r="KN67" s="1714"/>
      <c r="KO67" s="1714"/>
      <c r="KP67" s="1714"/>
      <c r="KQ67" s="1714"/>
      <c r="KR67" s="1714"/>
      <c r="KS67" s="1714"/>
      <c r="KT67" s="1714"/>
      <c r="KU67" s="1714"/>
      <c r="KV67" s="1714"/>
      <c r="KW67" s="1714"/>
      <c r="KX67" s="1714"/>
      <c r="KY67" s="1714"/>
      <c r="KZ67" s="1714"/>
      <c r="LA67" s="1714"/>
      <c r="LB67" s="1714"/>
      <c r="LC67" s="1714"/>
      <c r="LD67" s="1714"/>
      <c r="LE67" s="1714"/>
      <c r="LF67" s="1714"/>
      <c r="LG67" s="1714"/>
      <c r="LH67" s="1714"/>
      <c r="LI67" s="1714"/>
      <c r="LJ67" s="1714"/>
      <c r="LK67" s="1714"/>
      <c r="LL67" s="1714"/>
      <c r="LM67" s="1714"/>
      <c r="LN67" s="1714"/>
      <c r="LO67" s="1714"/>
      <c r="LP67" s="1714"/>
      <c r="LQ67" s="1714"/>
      <c r="LR67" s="1714"/>
      <c r="LS67" s="1714"/>
      <c r="LT67" s="1714"/>
      <c r="LU67" s="1714"/>
      <c r="LV67" s="1714"/>
      <c r="LW67" s="1714"/>
      <c r="LX67" s="1714"/>
      <c r="LY67" s="1714"/>
      <c r="LZ67" s="1714"/>
      <c r="MA67" s="1714"/>
      <c r="MB67" s="1714"/>
      <c r="MC67" s="1714"/>
      <c r="MD67" s="1714"/>
      <c r="ME67" s="1714"/>
      <c r="MF67" s="1714"/>
      <c r="MG67" s="1714"/>
      <c r="MH67" s="1714"/>
      <c r="MI67" s="1714"/>
      <c r="MJ67" s="1714"/>
      <c r="MK67" s="1714"/>
      <c r="ML67" s="1714"/>
      <c r="MM67" s="1714"/>
      <c r="MN67" s="1714"/>
      <c r="MO67" s="1714"/>
      <c r="MP67" s="1714"/>
      <c r="MQ67" s="1714"/>
      <c r="MR67" s="1714"/>
      <c r="MS67" s="1714"/>
      <c r="MT67" s="1714"/>
      <c r="MU67" s="1714"/>
      <c r="MV67" s="1714"/>
      <c r="MW67" s="1714"/>
      <c r="MX67" s="1714"/>
      <c r="MY67" s="1714"/>
      <c r="MZ67" s="1714"/>
      <c r="NA67" s="1714"/>
      <c r="NB67" s="1714"/>
      <c r="NC67" s="1714"/>
      <c r="ND67" s="1714"/>
      <c r="NE67" s="1714"/>
      <c r="NF67" s="1714"/>
      <c r="NG67" s="1714"/>
      <c r="NH67" s="1714"/>
      <c r="NI67" s="1714"/>
      <c r="NJ67" s="1714"/>
      <c r="NK67" s="1714"/>
      <c r="NL67" s="1714"/>
      <c r="NM67" s="1714"/>
      <c r="NN67" s="1714"/>
      <c r="NO67" s="1714"/>
      <c r="NP67" s="1714"/>
      <c r="NQ67" s="1714"/>
      <c r="NR67" s="1714"/>
      <c r="NS67" s="1714"/>
      <c r="NT67" s="1714"/>
      <c r="NU67" s="1714"/>
      <c r="NV67" s="1714"/>
      <c r="NW67" s="1714"/>
      <c r="NX67" s="1714"/>
      <c r="NY67" s="1714"/>
      <c r="NZ67" s="1714"/>
      <c r="OA67" s="1714"/>
      <c r="OB67" s="1714"/>
      <c r="OC67" s="1714"/>
      <c r="OD67" s="1714"/>
      <c r="OE67" s="1714"/>
      <c r="OF67" s="1714"/>
      <c r="OG67" s="1714"/>
      <c r="OH67" s="1714"/>
      <c r="OI67" s="1714"/>
      <c r="OJ67" s="1714"/>
      <c r="OK67" s="1714"/>
      <c r="OL67" s="1714"/>
      <c r="OM67" s="1714"/>
      <c r="ON67" s="1714"/>
      <c r="OO67" s="1714"/>
      <c r="OP67" s="1714"/>
      <c r="OQ67" s="1714"/>
      <c r="OR67" s="1714"/>
      <c r="OS67" s="1714"/>
      <c r="OT67" s="1714"/>
      <c r="OU67" s="1714"/>
      <c r="OV67" s="1714"/>
      <c r="OW67" s="1714"/>
      <c r="OX67" s="1714"/>
      <c r="OY67" s="1714"/>
      <c r="OZ67" s="1714"/>
      <c r="PA67" s="1714"/>
      <c r="PB67" s="1714"/>
      <c r="PC67" s="1714"/>
      <c r="PD67" s="1714"/>
      <c r="PE67" s="1714"/>
      <c r="PF67" s="1714"/>
      <c r="PG67" s="1714"/>
      <c r="PH67" s="1714"/>
      <c r="PI67" s="1714"/>
      <c r="PJ67" s="1714"/>
      <c r="PK67" s="1714"/>
      <c r="PL67" s="1714"/>
      <c r="PM67" s="1714"/>
      <c r="PN67" s="1714"/>
      <c r="PO67" s="1714"/>
      <c r="PP67" s="1714"/>
      <c r="PQ67" s="1714"/>
      <c r="PR67" s="1714"/>
      <c r="PS67" s="1714"/>
      <c r="PT67" s="1714"/>
      <c r="PU67" s="1714"/>
      <c r="PV67" s="1714"/>
      <c r="PW67" s="1714"/>
      <c r="PX67" s="1714"/>
      <c r="PY67" s="1714"/>
      <c r="PZ67" s="1714"/>
      <c r="QA67" s="1714"/>
      <c r="QB67" s="1714"/>
      <c r="QC67" s="1714"/>
      <c r="QD67" s="1714"/>
      <c r="QE67" s="1714"/>
      <c r="QF67" s="1714"/>
      <c r="QG67" s="1714"/>
      <c r="QH67" s="1714"/>
      <c r="QI67" s="1714"/>
      <c r="QJ67" s="1714"/>
      <c r="QK67" s="1714"/>
      <c r="QL67" s="1714"/>
      <c r="QM67" s="1714"/>
      <c r="QN67" s="1714"/>
      <c r="QO67" s="1714"/>
      <c r="QP67" s="1714"/>
      <c r="QQ67" s="1714"/>
      <c r="QR67" s="1714"/>
      <c r="QS67" s="1714"/>
      <c r="QT67" s="1714"/>
      <c r="QU67" s="1714"/>
      <c r="QV67" s="1714"/>
      <c r="QW67" s="1714"/>
      <c r="QX67" s="1714"/>
      <c r="QY67" s="1714"/>
      <c r="QZ67" s="1714"/>
      <c r="RA67" s="1714"/>
      <c r="RB67" s="1714"/>
      <c r="RC67" s="1714"/>
      <c r="RD67" s="1714"/>
      <c r="RE67" s="1714"/>
      <c r="RF67" s="1714"/>
      <c r="RG67" s="1714"/>
      <c r="RH67" s="1714"/>
      <c r="RI67" s="1714"/>
      <c r="RJ67" s="1714"/>
      <c r="RK67" s="1714"/>
      <c r="RL67" s="1714"/>
      <c r="RM67" s="1714"/>
      <c r="RN67" s="1714"/>
      <c r="RO67" s="1714"/>
      <c r="RP67" s="1714"/>
      <c r="RQ67" s="1714"/>
      <c r="RR67" s="1714"/>
      <c r="RS67" s="1714"/>
      <c r="RT67" s="1714"/>
      <c r="RU67" s="1714"/>
      <c r="RV67" s="1714"/>
      <c r="RW67" s="1714"/>
      <c r="RX67" s="1714"/>
      <c r="RY67" s="1714"/>
      <c r="RZ67" s="1714"/>
      <c r="SA67" s="1714"/>
      <c r="SB67" s="1714"/>
      <c r="SC67" s="1714"/>
      <c r="SD67" s="1714"/>
      <c r="SE67" s="1714"/>
      <c r="SF67" s="1714"/>
      <c r="SG67" s="1714"/>
      <c r="SH67" s="1714"/>
      <c r="SI67" s="1714"/>
      <c r="SJ67" s="1714"/>
      <c r="SK67" s="1714"/>
      <c r="SL67" s="1714"/>
      <c r="SM67" s="1714"/>
      <c r="SN67" s="1714"/>
      <c r="SO67" s="1714"/>
      <c r="SP67" s="1714"/>
      <c r="SQ67" s="1714"/>
      <c r="SR67" s="1714"/>
      <c r="SS67" s="1714"/>
      <c r="ST67" s="1714"/>
      <c r="SU67" s="1714"/>
      <c r="SV67" s="1714"/>
      <c r="SW67" s="1714"/>
      <c r="SX67" s="1714"/>
      <c r="SY67" s="1714"/>
      <c r="SZ67" s="1714"/>
      <c r="TA67" s="1714"/>
      <c r="TB67" s="1714"/>
      <c r="TC67" s="1714"/>
      <c r="TD67" s="1714"/>
      <c r="TE67" s="1714"/>
      <c r="TF67" s="1714"/>
      <c r="TG67" s="1714"/>
      <c r="TH67" s="1714"/>
      <c r="TI67" s="1714"/>
      <c r="TJ67" s="1714"/>
      <c r="TK67" s="1714"/>
      <c r="TL67" s="1714"/>
      <c r="TM67" s="1714"/>
      <c r="TN67" s="1714"/>
      <c r="TO67" s="1714"/>
      <c r="TP67" s="1714"/>
      <c r="TQ67" s="1714"/>
      <c r="TR67" s="1714"/>
      <c r="TS67" s="1714"/>
      <c r="TT67" s="1714"/>
      <c r="TU67" s="1714"/>
      <c r="TV67" s="1714"/>
      <c r="TW67" s="1714"/>
      <c r="TX67" s="1714"/>
      <c r="TY67" s="1714"/>
      <c r="TZ67" s="1714"/>
      <c r="UA67" s="1714"/>
      <c r="UB67" s="1714"/>
      <c r="UC67" s="1714"/>
      <c r="UD67" s="1714"/>
      <c r="UE67" s="1714"/>
      <c r="UF67" s="1714"/>
      <c r="UG67" s="1714"/>
      <c r="UH67" s="1714"/>
      <c r="UI67" s="1714"/>
      <c r="UJ67" s="1714"/>
      <c r="UK67" s="1714"/>
      <c r="UL67" s="1714"/>
      <c r="UM67" s="1714"/>
      <c r="UN67" s="1714"/>
      <c r="UO67" s="1714"/>
      <c r="UP67" s="1714"/>
      <c r="UQ67" s="1714"/>
      <c r="UR67" s="1714"/>
      <c r="US67" s="1714"/>
      <c r="UT67" s="1714"/>
      <c r="UU67" s="1714"/>
      <c r="UV67" s="1714"/>
      <c r="UW67" s="1714"/>
      <c r="UX67" s="1714"/>
      <c r="UY67" s="1714"/>
      <c r="UZ67" s="1714"/>
      <c r="VA67" s="1714"/>
      <c r="VB67" s="1714"/>
      <c r="VC67" s="1714"/>
      <c r="VD67" s="1714"/>
      <c r="VE67" s="1714"/>
      <c r="VF67" s="1714"/>
      <c r="VG67" s="1714"/>
      <c r="VH67" s="1714"/>
      <c r="VI67" s="1714"/>
      <c r="VJ67" s="1714"/>
      <c r="VK67" s="1714"/>
      <c r="VL67" s="1714"/>
      <c r="VM67" s="1714"/>
      <c r="VN67" s="1714"/>
      <c r="VO67" s="1714"/>
      <c r="VP67" s="1714"/>
      <c r="VQ67" s="1714"/>
      <c r="VR67" s="1714"/>
      <c r="VS67" s="1714"/>
      <c r="VT67" s="1714"/>
      <c r="VU67" s="1714"/>
      <c r="VV67" s="1714"/>
      <c r="VW67" s="1714"/>
      <c r="VX67" s="1714"/>
      <c r="VY67" s="1714"/>
      <c r="VZ67" s="1714"/>
      <c r="WA67" s="1714"/>
      <c r="WB67" s="1714"/>
      <c r="WC67" s="1714"/>
      <c r="WD67" s="1714"/>
      <c r="WE67" s="1714"/>
      <c r="WF67" s="1714"/>
      <c r="WG67" s="1714"/>
      <c r="WH67" s="1714"/>
      <c r="WI67" s="1714"/>
      <c r="WJ67" s="1714"/>
      <c r="WK67" s="1714"/>
      <c r="WL67" s="1714"/>
      <c r="WM67" s="1714"/>
      <c r="WN67" s="1714"/>
      <c r="WO67" s="1714"/>
      <c r="WP67" s="1714"/>
      <c r="WQ67" s="1714"/>
      <c r="WR67" s="1714"/>
      <c r="WS67" s="1714"/>
      <c r="WT67" s="1714"/>
      <c r="WU67" s="1714"/>
      <c r="WV67" s="1714"/>
      <c r="WW67" s="1714"/>
      <c r="WX67" s="1714"/>
      <c r="WY67" s="1714"/>
      <c r="WZ67" s="1714"/>
      <c r="XA67" s="1714"/>
      <c r="XB67" s="1714"/>
      <c r="XC67" s="1714"/>
      <c r="XD67" s="1714"/>
      <c r="XE67" s="1714"/>
      <c r="XF67" s="1714"/>
      <c r="XG67" s="1714"/>
      <c r="XH67" s="1714"/>
      <c r="XI67" s="1714"/>
      <c r="XJ67" s="1714"/>
      <c r="XK67" s="1714"/>
      <c r="XL67" s="1714"/>
      <c r="XM67" s="1714"/>
      <c r="XN67" s="1714"/>
      <c r="XO67" s="1714"/>
      <c r="XP67" s="1714"/>
      <c r="XQ67" s="1714"/>
      <c r="XR67" s="1714"/>
      <c r="XS67" s="1714"/>
      <c r="XT67" s="1714"/>
      <c r="XU67" s="1714"/>
      <c r="XV67" s="1714"/>
      <c r="XW67" s="1714"/>
      <c r="XX67" s="1714"/>
      <c r="XY67" s="1714"/>
      <c r="XZ67" s="1714"/>
      <c r="YA67" s="1714"/>
      <c r="YB67" s="1714"/>
      <c r="YC67" s="1714"/>
      <c r="YD67" s="1714"/>
      <c r="YE67" s="1714"/>
      <c r="YF67" s="1714"/>
      <c r="YG67" s="1714"/>
      <c r="YH67" s="1714"/>
      <c r="YI67" s="1714"/>
      <c r="YJ67" s="1714"/>
      <c r="YK67" s="1714"/>
      <c r="YL67" s="1714"/>
      <c r="YM67" s="1714"/>
      <c r="YN67" s="1714"/>
      <c r="YO67" s="1714"/>
      <c r="YP67" s="1714"/>
      <c r="YQ67" s="1714"/>
      <c r="YR67" s="1714"/>
      <c r="YS67" s="1714"/>
      <c r="YT67" s="1714"/>
      <c r="YU67" s="1714"/>
      <c r="YV67" s="1714"/>
      <c r="YW67" s="1714"/>
      <c r="YX67" s="1714"/>
      <c r="YY67" s="1714"/>
      <c r="YZ67" s="1714"/>
      <c r="ZA67" s="1714"/>
      <c r="ZB67" s="1714"/>
      <c r="ZC67" s="1714"/>
      <c r="ZD67" s="1714"/>
      <c r="ZE67" s="1714"/>
      <c r="ZF67" s="1714"/>
      <c r="ZG67" s="1714"/>
      <c r="ZH67" s="1714"/>
      <c r="ZI67" s="1714"/>
      <c r="ZJ67" s="1714"/>
      <c r="ZK67" s="1714"/>
      <c r="ZL67" s="1714"/>
      <c r="ZM67" s="1714"/>
      <c r="ZN67" s="1714"/>
      <c r="ZO67" s="1714"/>
      <c r="ZP67" s="1714"/>
      <c r="ZQ67" s="1714"/>
      <c r="ZR67" s="1714"/>
      <c r="ZS67" s="1714"/>
      <c r="ZT67" s="1714"/>
      <c r="ZU67" s="1714"/>
      <c r="ZV67" s="1714"/>
      <c r="ZW67" s="1714"/>
      <c r="ZX67" s="1714"/>
      <c r="ZY67" s="1714"/>
      <c r="ZZ67" s="1714"/>
      <c r="AAA67" s="1714"/>
      <c r="AAB67" s="1714"/>
      <c r="AAC67" s="1714"/>
      <c r="AAD67" s="1714"/>
      <c r="AAE67" s="1714"/>
      <c r="AAF67" s="1714"/>
      <c r="AAG67" s="1714"/>
      <c r="AAH67" s="1714"/>
      <c r="AAI67" s="1714"/>
      <c r="AAJ67" s="1714"/>
      <c r="AAK67" s="1714"/>
      <c r="AAL67" s="1714"/>
      <c r="AAM67" s="1714"/>
      <c r="AAN67" s="1714"/>
      <c r="AAO67" s="1714"/>
      <c r="AAP67" s="1714"/>
      <c r="AAQ67" s="1714"/>
      <c r="AAR67" s="1714"/>
      <c r="AAS67" s="1714"/>
      <c r="AAT67" s="1714"/>
      <c r="AAU67" s="1714"/>
      <c r="AAV67" s="1714"/>
      <c r="AAW67" s="1714"/>
      <c r="AAX67" s="1714"/>
      <c r="AAY67" s="1714"/>
      <c r="AAZ67" s="1714"/>
      <c r="ABA67" s="1714"/>
      <c r="ABB67" s="1714"/>
      <c r="ABC67" s="1714"/>
      <c r="ABD67" s="1714"/>
      <c r="ABE67" s="1714"/>
      <c r="ABF67" s="1714"/>
      <c r="ABG67" s="1714"/>
      <c r="ABH67" s="1714"/>
      <c r="ABI67" s="1714"/>
      <c r="ABJ67" s="1714"/>
      <c r="ABK67" s="1714"/>
      <c r="ABL67" s="1714"/>
      <c r="ABM67" s="1714"/>
      <c r="ABN67" s="1714"/>
      <c r="ABO67" s="1714"/>
      <c r="ABP67" s="1714"/>
      <c r="ABQ67" s="1714"/>
      <c r="ABR67" s="1714"/>
      <c r="ABS67" s="1714"/>
      <c r="ABT67" s="1714"/>
      <c r="ABU67" s="1714"/>
      <c r="ABV67" s="1714"/>
      <c r="ABW67" s="1714"/>
      <c r="ABX67" s="1714"/>
      <c r="ABY67" s="1714"/>
      <c r="ABZ67" s="1714"/>
      <c r="ACA67" s="1714"/>
      <c r="ACB67" s="1714"/>
      <c r="ACC67" s="1714"/>
      <c r="ACD67" s="1714"/>
      <c r="ACE67" s="1714"/>
      <c r="ACF67" s="1714"/>
      <c r="ACG67" s="1714"/>
      <c r="ACH67" s="1714"/>
      <c r="ACI67" s="1714"/>
      <c r="ACJ67" s="1714"/>
      <c r="ACK67" s="1714"/>
      <c r="ACL67" s="1714"/>
      <c r="ACM67" s="1714"/>
      <c r="ACN67" s="1714"/>
      <c r="ACO67" s="1714"/>
      <c r="ACP67" s="1714"/>
      <c r="ACQ67" s="1714"/>
      <c r="ACR67" s="1714"/>
      <c r="ACS67" s="1714"/>
      <c r="ACT67" s="1714"/>
      <c r="ACU67" s="1714"/>
      <c r="ACV67" s="1714"/>
      <c r="ACW67" s="1714"/>
      <c r="ACX67" s="1714"/>
      <c r="ACY67" s="1714"/>
      <c r="ACZ67" s="1714"/>
      <c r="ADA67" s="1714"/>
      <c r="ADB67" s="1714"/>
      <c r="ADC67" s="1714"/>
      <c r="ADD67" s="1714"/>
      <c r="ADE67" s="1714"/>
      <c r="ADF67" s="1714"/>
      <c r="ADG67" s="1714"/>
      <c r="ADH67" s="1714"/>
      <c r="ADI67" s="1714"/>
      <c r="ADJ67" s="1714"/>
      <c r="ADK67" s="1714"/>
      <c r="ADL67" s="1714"/>
      <c r="ADM67" s="1714"/>
      <c r="ADN67" s="1714"/>
      <c r="ADO67" s="1714"/>
      <c r="ADP67" s="1714"/>
      <c r="ADQ67" s="1714"/>
      <c r="ADR67" s="1714"/>
      <c r="ADS67" s="1714"/>
      <c r="ADT67" s="1714"/>
      <c r="ADU67" s="1714"/>
      <c r="ADV67" s="1714"/>
      <c r="ADW67" s="1714"/>
      <c r="ADX67" s="1714"/>
      <c r="ADY67" s="1714"/>
      <c r="ADZ67" s="1714"/>
      <c r="AEA67" s="1714"/>
      <c r="AEB67" s="1714"/>
      <c r="AEC67" s="1714"/>
      <c r="AED67" s="1714"/>
      <c r="AEE67" s="1714"/>
      <c r="AEF67" s="1714"/>
      <c r="AEG67" s="1714"/>
      <c r="AEH67" s="1714"/>
      <c r="AEI67" s="1714"/>
      <c r="AEJ67" s="1714"/>
      <c r="AEK67" s="1714"/>
      <c r="AEL67" s="1714"/>
      <c r="AEM67" s="1714"/>
      <c r="AEN67" s="1714"/>
      <c r="AEO67" s="1714"/>
      <c r="AEP67" s="1714"/>
      <c r="AEQ67" s="1714"/>
      <c r="AER67" s="1714"/>
      <c r="AES67" s="1714"/>
      <c r="AET67" s="1714"/>
      <c r="AEU67" s="1714"/>
      <c r="AEV67" s="1714"/>
      <c r="AEW67" s="1714"/>
      <c r="AEX67" s="1714"/>
      <c r="AEY67" s="1714"/>
      <c r="AEZ67" s="1714"/>
      <c r="AFA67" s="1714"/>
      <c r="AFB67" s="1714"/>
      <c r="AFC67" s="1714"/>
      <c r="AFD67" s="1714"/>
      <c r="AFE67" s="1714"/>
      <c r="AFF67" s="1714"/>
      <c r="AFG67" s="1714"/>
      <c r="AFH67" s="1714"/>
      <c r="AFI67" s="1714"/>
      <c r="AFJ67" s="1714"/>
      <c r="AFK67" s="1714"/>
      <c r="AFL67" s="1714"/>
      <c r="AFM67" s="1714"/>
      <c r="AFN67" s="1714"/>
      <c r="AFO67" s="1714"/>
      <c r="AFP67" s="1714"/>
      <c r="AFQ67" s="1714"/>
      <c r="AFR67" s="1714"/>
      <c r="AFS67" s="1714"/>
      <c r="AFT67" s="1714"/>
      <c r="AFU67" s="1714"/>
      <c r="AFV67" s="1714"/>
      <c r="AFW67" s="1714"/>
      <c r="AFX67" s="1714"/>
      <c r="AFY67" s="1714"/>
      <c r="AFZ67" s="1714"/>
      <c r="AGA67" s="1714"/>
      <c r="AGB67" s="1714"/>
      <c r="AGC67" s="1714"/>
      <c r="AGD67" s="1714"/>
      <c r="AGE67" s="1714"/>
      <c r="AGF67" s="1714"/>
      <c r="AGG67" s="1714"/>
      <c r="AGH67" s="1714"/>
      <c r="AGI67" s="1714"/>
      <c r="AGJ67" s="1714"/>
      <c r="AGK67" s="1714"/>
      <c r="AGL67" s="1714"/>
      <c r="AGM67" s="1714"/>
      <c r="AGN67" s="1714"/>
      <c r="AGO67" s="1714"/>
      <c r="AGP67" s="1714"/>
      <c r="AGQ67" s="1714"/>
      <c r="AGR67" s="1714"/>
      <c r="AGS67" s="1714"/>
      <c r="AGT67" s="1714"/>
      <c r="AGU67" s="1714"/>
      <c r="AGV67" s="1714"/>
      <c r="AGW67" s="1714"/>
      <c r="AGX67" s="1714"/>
      <c r="AGY67" s="1714"/>
      <c r="AGZ67" s="1714"/>
      <c r="AHA67" s="1714"/>
      <c r="AHB67" s="1714"/>
      <c r="AHC67" s="1714"/>
      <c r="AHD67" s="1714"/>
      <c r="AHE67" s="1714"/>
      <c r="AHF67" s="1714"/>
      <c r="AHG67" s="1714"/>
      <c r="AHH67" s="1714"/>
      <c r="AHI67" s="1714"/>
      <c r="AHJ67" s="1714"/>
      <c r="AHK67" s="1714"/>
      <c r="AHL67" s="1714"/>
      <c r="AHM67" s="1714"/>
      <c r="AHN67" s="1714"/>
      <c r="AHO67" s="1714"/>
      <c r="AHP67" s="1714"/>
      <c r="AHQ67" s="1714"/>
      <c r="AHR67" s="1714"/>
      <c r="AHS67" s="1714"/>
      <c r="AHT67" s="1714"/>
      <c r="AHU67" s="1714"/>
      <c r="AHV67" s="1714"/>
      <c r="AHW67" s="1714"/>
      <c r="AHX67" s="1714"/>
      <c r="AHY67" s="1714"/>
      <c r="AHZ67" s="1714"/>
      <c r="AIA67" s="1714"/>
      <c r="AIB67" s="1714"/>
      <c r="AIC67" s="1714"/>
      <c r="AID67" s="1714"/>
      <c r="AIE67" s="1714"/>
      <c r="AIF67" s="1714"/>
      <c r="AIG67" s="1714"/>
      <c r="AIH67" s="1714"/>
      <c r="AII67" s="1714"/>
      <c r="AIJ67" s="1714"/>
      <c r="AIK67" s="1714"/>
      <c r="AIL67" s="1714"/>
      <c r="AIM67" s="1714"/>
      <c r="AIN67" s="1714"/>
      <c r="AIO67" s="1714"/>
      <c r="AIP67" s="1714"/>
      <c r="AIQ67" s="1714"/>
      <c r="AIR67" s="1714"/>
      <c r="AIS67" s="1714"/>
      <c r="AIT67" s="1714"/>
      <c r="AIU67" s="1714"/>
      <c r="AIV67" s="1714"/>
      <c r="AIW67" s="1714"/>
      <c r="AIX67" s="1714"/>
      <c r="AIY67" s="1714"/>
      <c r="AIZ67" s="1714"/>
      <c r="AJA67" s="1714"/>
      <c r="AJB67" s="1714"/>
      <c r="AJC67" s="1714"/>
      <c r="AJD67" s="1714"/>
      <c r="AJE67" s="1714"/>
      <c r="AJF67" s="1714"/>
      <c r="AJG67" s="1714"/>
      <c r="AJH67" s="1714"/>
      <c r="AJI67" s="1714"/>
      <c r="AJJ67" s="1714"/>
      <c r="AJK67" s="1714"/>
      <c r="AJL67" s="1714"/>
      <c r="AJM67" s="1714"/>
      <c r="AJN67" s="1714"/>
      <c r="AJO67" s="1714"/>
      <c r="AJP67" s="1714"/>
      <c r="AJQ67" s="1714"/>
      <c r="AJR67" s="1714"/>
      <c r="AJS67" s="1714"/>
      <c r="AJT67" s="1714"/>
      <c r="AJU67" s="1714"/>
      <c r="AJV67" s="1714"/>
      <c r="AJW67" s="1714"/>
      <c r="AJX67" s="1714"/>
      <c r="AJY67" s="1714"/>
      <c r="AJZ67" s="1714"/>
      <c r="AKA67" s="1714"/>
      <c r="AKB67" s="1714"/>
      <c r="AKC67" s="1714"/>
      <c r="AKD67" s="1714"/>
      <c r="AKE67" s="1714"/>
      <c r="AKF67" s="1714"/>
      <c r="AKG67" s="1714"/>
      <c r="AKH67" s="1714"/>
      <c r="AKI67" s="1714"/>
      <c r="AKJ67" s="1714"/>
      <c r="AKK67" s="1714"/>
      <c r="AKL67" s="1714"/>
      <c r="AKM67" s="1714"/>
      <c r="AKN67" s="1714"/>
      <c r="AKO67" s="1714"/>
      <c r="AKP67" s="1714"/>
      <c r="AKQ67" s="1714"/>
      <c r="AKR67" s="1714"/>
      <c r="AKS67" s="1714"/>
      <c r="AKT67" s="1714"/>
      <c r="AKU67" s="1714"/>
      <c r="AKV67" s="1714"/>
      <c r="AKW67" s="1714"/>
      <c r="AKX67" s="1714"/>
      <c r="AKY67" s="1714"/>
      <c r="AKZ67" s="1714"/>
      <c r="ALA67" s="1714"/>
      <c r="ALB67" s="1714"/>
      <c r="ALC67" s="1714"/>
      <c r="ALD67" s="1714"/>
      <c r="ALE67" s="1714"/>
      <c r="ALF67" s="1714"/>
      <c r="ALG67" s="1714"/>
      <c r="ALH67" s="1714"/>
      <c r="ALI67" s="1714"/>
      <c r="ALJ67" s="1714"/>
      <c r="ALK67" s="1714"/>
      <c r="ALL67" s="1714"/>
      <c r="ALM67" s="1714"/>
      <c r="ALN67" s="1714"/>
      <c r="ALO67" s="1714"/>
      <c r="ALP67" s="1714"/>
      <c r="ALQ67" s="1714"/>
      <c r="ALR67" s="1714"/>
      <c r="ALS67" s="1714"/>
      <c r="ALT67" s="1714"/>
      <c r="ALU67" s="1714"/>
      <c r="ALV67" s="1714"/>
      <c r="ALW67" s="1714"/>
      <c r="ALX67" s="1714"/>
      <c r="ALY67" s="1714"/>
      <c r="ALZ67" s="1714"/>
      <c r="AMA67" s="1714"/>
      <c r="AMB67" s="1714"/>
      <c r="AMC67" s="1714"/>
      <c r="AMD67" s="1714"/>
      <c r="AME67" s="1714"/>
      <c r="AMF67" s="1714"/>
      <c r="AMG67" s="1714"/>
      <c r="AMH67" s="1714"/>
      <c r="AMI67" s="1714"/>
      <c r="AMJ67" s="1714"/>
      <c r="AMK67" s="1714"/>
    </row>
    <row r="68" spans="1:1025" s="1409" customFormat="1">
      <c r="A68" s="1714"/>
      <c r="B68" s="1714"/>
      <c r="C68" s="1714"/>
      <c r="D68" s="1714"/>
      <c r="E68" s="1714"/>
      <c r="F68" s="1714"/>
      <c r="G68" s="1714"/>
      <c r="H68" s="1714"/>
      <c r="I68" s="1714"/>
      <c r="J68" s="1714"/>
      <c r="K68" s="1714"/>
      <c r="L68" s="1714"/>
      <c r="M68" s="1714"/>
      <c r="N68" s="1714"/>
      <c r="O68" s="1714"/>
      <c r="P68" s="1714"/>
      <c r="Q68" s="1714"/>
      <c r="R68" s="1740"/>
      <c r="S68" s="1714"/>
      <c r="T68" s="1714"/>
      <c r="U68" s="1714"/>
      <c r="V68" s="1714"/>
      <c r="W68" s="1714"/>
      <c r="X68" s="1714"/>
      <c r="Y68" s="1714"/>
      <c r="Z68" s="1769"/>
      <c r="AA68" s="1714"/>
      <c r="AB68" s="1714"/>
      <c r="AC68" s="1714"/>
      <c r="AD68" s="1714"/>
      <c r="AE68" s="1714"/>
      <c r="AF68" s="1714"/>
      <c r="AG68" s="1714"/>
      <c r="AH68" s="1714"/>
      <c r="AI68" s="1714"/>
      <c r="AJ68" s="1714"/>
      <c r="AK68" s="1714"/>
      <c r="AL68" s="1714"/>
      <c r="AM68" s="1714"/>
      <c r="AN68" s="1714"/>
      <c r="AO68" s="1734"/>
      <c r="AP68" s="1714"/>
      <c r="AQ68" s="1714"/>
      <c r="AR68" s="1714"/>
      <c r="AS68" s="1714"/>
      <c r="AT68" s="1714"/>
      <c r="AU68" s="1714"/>
      <c r="AV68" s="1714"/>
      <c r="AW68" s="1714"/>
      <c r="AX68" s="1714"/>
      <c r="AY68" s="1714"/>
      <c r="AZ68" s="1714"/>
      <c r="BA68" s="1714"/>
      <c r="BB68" s="1714"/>
      <c r="BC68" s="1714"/>
      <c r="BD68" s="1714"/>
      <c r="BE68" s="1714"/>
      <c r="BF68" s="1714"/>
      <c r="BG68" s="1714"/>
      <c r="BH68" s="1714"/>
      <c r="BI68" s="1714"/>
      <c r="BJ68" s="1714"/>
      <c r="BK68" s="1714"/>
      <c r="BL68" s="1714"/>
      <c r="BM68" s="1714"/>
      <c r="BN68" s="1714"/>
      <c r="BO68" s="1714"/>
      <c r="BP68" s="1714"/>
      <c r="BQ68" s="1714"/>
      <c r="BR68" s="1714"/>
      <c r="BS68" s="1714"/>
      <c r="BT68" s="1714"/>
      <c r="BU68" s="1714"/>
      <c r="BV68" s="1714"/>
      <c r="BW68" s="1714"/>
      <c r="BX68" s="1714"/>
      <c r="BY68" s="1714"/>
      <c r="BZ68" s="1714"/>
      <c r="CA68" s="1714"/>
      <c r="CB68" s="1714"/>
      <c r="CC68" s="1714"/>
      <c r="CD68" s="1714"/>
      <c r="CE68" s="1714"/>
      <c r="CF68" s="1714"/>
      <c r="CG68" s="1714"/>
      <c r="CH68" s="1714"/>
      <c r="CI68" s="1714"/>
      <c r="CJ68" s="1714"/>
      <c r="CK68" s="1714"/>
      <c r="CL68" s="1714"/>
      <c r="CM68" s="1714"/>
      <c r="CN68" s="1714"/>
      <c r="CO68" s="1714"/>
      <c r="CP68" s="1714"/>
      <c r="CQ68" s="1714"/>
      <c r="CR68" s="1714"/>
      <c r="CS68" s="1714"/>
      <c r="CT68" s="1714"/>
      <c r="CU68" s="1714"/>
      <c r="CV68" s="1714"/>
      <c r="CW68" s="1714"/>
      <c r="CX68" s="1714"/>
      <c r="CY68" s="1714"/>
      <c r="CZ68" s="1714"/>
      <c r="DA68" s="1714"/>
      <c r="DB68" s="1714"/>
      <c r="DC68" s="1714"/>
      <c r="DD68" s="1714"/>
      <c r="DE68" s="1714"/>
      <c r="DF68" s="1714"/>
      <c r="DG68" s="1714"/>
      <c r="DH68" s="1714"/>
      <c r="DI68" s="1714"/>
      <c r="DJ68" s="1714"/>
      <c r="DK68" s="1714"/>
      <c r="DL68" s="1714"/>
      <c r="DM68" s="1714"/>
      <c r="DN68" s="1714"/>
      <c r="DO68" s="1714"/>
      <c r="DP68" s="1714"/>
      <c r="DQ68" s="1714"/>
      <c r="DR68" s="1714"/>
      <c r="DS68" s="1714"/>
      <c r="DT68" s="1714"/>
      <c r="DU68" s="1714"/>
      <c r="DV68" s="1714"/>
      <c r="DW68" s="1714"/>
      <c r="DX68" s="1714"/>
      <c r="DY68" s="1714"/>
      <c r="DZ68" s="1714"/>
      <c r="EA68" s="1714"/>
      <c r="EB68" s="1714"/>
      <c r="EC68" s="1714"/>
      <c r="ED68" s="1714"/>
      <c r="EE68" s="1714"/>
      <c r="EF68" s="1714"/>
      <c r="EG68" s="1714"/>
      <c r="EH68" s="1714"/>
      <c r="EI68" s="1714"/>
      <c r="EJ68" s="1714"/>
      <c r="EK68" s="1714"/>
      <c r="EL68" s="1714"/>
      <c r="EM68" s="1714"/>
      <c r="EN68" s="1714"/>
      <c r="EO68" s="1714"/>
      <c r="EP68" s="1714"/>
      <c r="EQ68" s="1714"/>
      <c r="ER68" s="1714"/>
      <c r="ES68" s="1714"/>
      <c r="ET68" s="1714"/>
      <c r="EU68" s="1714"/>
      <c r="EV68" s="1714"/>
      <c r="EW68" s="1714"/>
      <c r="EX68" s="1714"/>
      <c r="EY68" s="1714"/>
      <c r="EZ68" s="1714"/>
      <c r="FA68" s="1714"/>
      <c r="FB68" s="1714"/>
      <c r="FC68" s="1714"/>
      <c r="FD68" s="1714"/>
      <c r="FE68" s="1714"/>
      <c r="FF68" s="1714"/>
      <c r="FG68" s="1714"/>
      <c r="FH68" s="1714"/>
      <c r="FI68" s="1714"/>
      <c r="FJ68" s="1714"/>
      <c r="FK68" s="1714"/>
      <c r="FL68" s="1714"/>
      <c r="FM68" s="1714"/>
      <c r="FN68" s="1714"/>
      <c r="FO68" s="1714"/>
      <c r="FP68" s="1714"/>
      <c r="FQ68" s="1714"/>
      <c r="FR68" s="1714"/>
      <c r="FS68" s="1714"/>
      <c r="FT68" s="1714"/>
      <c r="FU68" s="1714"/>
      <c r="FV68" s="1714"/>
      <c r="FW68" s="1714"/>
      <c r="FX68" s="1714"/>
      <c r="FY68" s="1714"/>
      <c r="FZ68" s="1714"/>
      <c r="GA68" s="1714"/>
      <c r="GB68" s="1714"/>
      <c r="GC68" s="1714"/>
      <c r="GD68" s="1714"/>
      <c r="GE68" s="1714"/>
      <c r="GF68" s="1714"/>
      <c r="GG68" s="1714"/>
      <c r="GH68" s="1714"/>
      <c r="GI68" s="1714"/>
      <c r="GJ68" s="1714"/>
      <c r="GK68" s="1714"/>
      <c r="GL68" s="1714"/>
      <c r="GM68" s="1714"/>
      <c r="GN68" s="1714"/>
      <c r="GO68" s="1714"/>
      <c r="GP68" s="1714"/>
      <c r="GQ68" s="1714"/>
      <c r="GR68" s="1714"/>
      <c r="GS68" s="1714"/>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c r="KL68" s="1714"/>
      <c r="KM68" s="1714"/>
      <c r="KN68" s="1714"/>
      <c r="KO68" s="1714"/>
      <c r="KP68" s="1714"/>
      <c r="KQ68" s="1714"/>
      <c r="KR68" s="1714"/>
      <c r="KS68" s="1714"/>
      <c r="KT68" s="1714"/>
      <c r="KU68" s="1714"/>
      <c r="KV68" s="1714"/>
      <c r="KW68" s="1714"/>
      <c r="KX68" s="1714"/>
      <c r="KY68" s="1714"/>
      <c r="KZ68" s="1714"/>
      <c r="LA68" s="1714"/>
      <c r="LB68" s="1714"/>
      <c r="LC68" s="1714"/>
      <c r="LD68" s="1714"/>
      <c r="LE68" s="1714"/>
      <c r="LF68" s="1714"/>
      <c r="LG68" s="1714"/>
      <c r="LH68" s="1714"/>
      <c r="LI68" s="1714"/>
      <c r="LJ68" s="1714"/>
      <c r="LK68" s="1714"/>
      <c r="LL68" s="1714"/>
      <c r="LM68" s="1714"/>
      <c r="LN68" s="1714"/>
      <c r="LO68" s="1714"/>
      <c r="LP68" s="1714"/>
      <c r="LQ68" s="1714"/>
      <c r="LR68" s="1714"/>
      <c r="LS68" s="1714"/>
      <c r="LT68" s="1714"/>
      <c r="LU68" s="1714"/>
      <c r="LV68" s="1714"/>
      <c r="LW68" s="1714"/>
      <c r="LX68" s="1714"/>
      <c r="LY68" s="1714"/>
      <c r="LZ68" s="1714"/>
      <c r="MA68" s="1714"/>
      <c r="MB68" s="1714"/>
      <c r="MC68" s="1714"/>
      <c r="MD68" s="1714"/>
      <c r="ME68" s="1714"/>
      <c r="MF68" s="1714"/>
      <c r="MG68" s="1714"/>
      <c r="MH68" s="1714"/>
      <c r="MI68" s="1714"/>
      <c r="MJ68" s="1714"/>
      <c r="MK68" s="1714"/>
      <c r="ML68" s="1714"/>
      <c r="MM68" s="1714"/>
      <c r="MN68" s="1714"/>
      <c r="MO68" s="1714"/>
      <c r="MP68" s="1714"/>
      <c r="MQ68" s="1714"/>
      <c r="MR68" s="1714"/>
      <c r="MS68" s="1714"/>
      <c r="MT68" s="1714"/>
      <c r="MU68" s="1714"/>
      <c r="MV68" s="1714"/>
      <c r="MW68" s="1714"/>
      <c r="MX68" s="1714"/>
      <c r="MY68" s="1714"/>
      <c r="MZ68" s="1714"/>
      <c r="NA68" s="1714"/>
      <c r="NB68" s="1714"/>
      <c r="NC68" s="1714"/>
      <c r="ND68" s="1714"/>
      <c r="NE68" s="1714"/>
      <c r="NF68" s="1714"/>
      <c r="NG68" s="1714"/>
      <c r="NH68" s="1714"/>
      <c r="NI68" s="1714"/>
      <c r="NJ68" s="1714"/>
      <c r="NK68" s="1714"/>
      <c r="NL68" s="1714"/>
      <c r="NM68" s="1714"/>
      <c r="NN68" s="1714"/>
      <c r="NO68" s="1714"/>
      <c r="NP68" s="1714"/>
      <c r="NQ68" s="1714"/>
      <c r="NR68" s="1714"/>
      <c r="NS68" s="1714"/>
      <c r="NT68" s="1714"/>
      <c r="NU68" s="1714"/>
      <c r="NV68" s="1714"/>
      <c r="NW68" s="1714"/>
      <c r="NX68" s="1714"/>
      <c r="NY68" s="1714"/>
      <c r="NZ68" s="1714"/>
      <c r="OA68" s="1714"/>
      <c r="OB68" s="1714"/>
      <c r="OC68" s="1714"/>
      <c r="OD68" s="1714"/>
      <c r="OE68" s="1714"/>
      <c r="OF68" s="1714"/>
      <c r="OG68" s="1714"/>
      <c r="OH68" s="1714"/>
      <c r="OI68" s="1714"/>
      <c r="OJ68" s="1714"/>
      <c r="OK68" s="1714"/>
      <c r="OL68" s="1714"/>
      <c r="OM68" s="1714"/>
      <c r="ON68" s="1714"/>
      <c r="OO68" s="1714"/>
      <c r="OP68" s="1714"/>
      <c r="OQ68" s="1714"/>
      <c r="OR68" s="1714"/>
      <c r="OS68" s="1714"/>
      <c r="OT68" s="1714"/>
      <c r="OU68" s="1714"/>
      <c r="OV68" s="1714"/>
      <c r="OW68" s="1714"/>
      <c r="OX68" s="1714"/>
      <c r="OY68" s="1714"/>
      <c r="OZ68" s="1714"/>
      <c r="PA68" s="1714"/>
      <c r="PB68" s="1714"/>
      <c r="PC68" s="1714"/>
      <c r="PD68" s="1714"/>
      <c r="PE68" s="1714"/>
      <c r="PF68" s="1714"/>
      <c r="PG68" s="1714"/>
      <c r="PH68" s="1714"/>
      <c r="PI68" s="1714"/>
      <c r="PJ68" s="1714"/>
      <c r="PK68" s="1714"/>
      <c r="PL68" s="1714"/>
      <c r="PM68" s="1714"/>
      <c r="PN68" s="1714"/>
      <c r="PO68" s="1714"/>
      <c r="PP68" s="1714"/>
      <c r="PQ68" s="1714"/>
      <c r="PR68" s="1714"/>
      <c r="PS68" s="1714"/>
      <c r="PT68" s="1714"/>
      <c r="PU68" s="1714"/>
      <c r="PV68" s="1714"/>
      <c r="PW68" s="1714"/>
      <c r="PX68" s="1714"/>
      <c r="PY68" s="1714"/>
      <c r="PZ68" s="1714"/>
      <c r="QA68" s="1714"/>
      <c r="QB68" s="1714"/>
      <c r="QC68" s="1714"/>
      <c r="QD68" s="1714"/>
      <c r="QE68" s="1714"/>
      <c r="QF68" s="1714"/>
      <c r="QG68" s="1714"/>
      <c r="QH68" s="1714"/>
      <c r="QI68" s="1714"/>
      <c r="QJ68" s="1714"/>
      <c r="QK68" s="1714"/>
      <c r="QL68" s="1714"/>
      <c r="QM68" s="1714"/>
      <c r="QN68" s="1714"/>
      <c r="QO68" s="1714"/>
      <c r="QP68" s="1714"/>
      <c r="QQ68" s="1714"/>
      <c r="QR68" s="1714"/>
      <c r="QS68" s="1714"/>
      <c r="QT68" s="1714"/>
      <c r="QU68" s="1714"/>
      <c r="QV68" s="1714"/>
      <c r="QW68" s="1714"/>
      <c r="QX68" s="1714"/>
      <c r="QY68" s="1714"/>
      <c r="QZ68" s="1714"/>
      <c r="RA68" s="1714"/>
      <c r="RB68" s="1714"/>
      <c r="RC68" s="1714"/>
      <c r="RD68" s="1714"/>
      <c r="RE68" s="1714"/>
      <c r="RF68" s="1714"/>
      <c r="RG68" s="1714"/>
      <c r="RH68" s="1714"/>
      <c r="RI68" s="1714"/>
      <c r="RJ68" s="1714"/>
      <c r="RK68" s="1714"/>
      <c r="RL68" s="1714"/>
      <c r="RM68" s="1714"/>
      <c r="RN68" s="1714"/>
      <c r="RO68" s="1714"/>
      <c r="RP68" s="1714"/>
      <c r="RQ68" s="1714"/>
      <c r="RR68" s="1714"/>
      <c r="RS68" s="1714"/>
      <c r="RT68" s="1714"/>
      <c r="RU68" s="1714"/>
      <c r="RV68" s="1714"/>
      <c r="RW68" s="1714"/>
      <c r="RX68" s="1714"/>
      <c r="RY68" s="1714"/>
      <c r="RZ68" s="1714"/>
      <c r="SA68" s="1714"/>
      <c r="SB68" s="1714"/>
      <c r="SC68" s="1714"/>
      <c r="SD68" s="1714"/>
      <c r="SE68" s="1714"/>
      <c r="SF68" s="1714"/>
      <c r="SG68" s="1714"/>
      <c r="SH68" s="1714"/>
      <c r="SI68" s="1714"/>
      <c r="SJ68" s="1714"/>
      <c r="SK68" s="1714"/>
      <c r="SL68" s="1714"/>
      <c r="SM68" s="1714"/>
      <c r="SN68" s="1714"/>
      <c r="SO68" s="1714"/>
      <c r="SP68" s="1714"/>
      <c r="SQ68" s="1714"/>
      <c r="SR68" s="1714"/>
      <c r="SS68" s="1714"/>
      <c r="ST68" s="1714"/>
      <c r="SU68" s="1714"/>
      <c r="SV68" s="1714"/>
      <c r="SW68" s="1714"/>
      <c r="SX68" s="1714"/>
      <c r="SY68" s="1714"/>
      <c r="SZ68" s="1714"/>
      <c r="TA68" s="1714"/>
      <c r="TB68" s="1714"/>
      <c r="TC68" s="1714"/>
      <c r="TD68" s="1714"/>
      <c r="TE68" s="1714"/>
      <c r="TF68" s="1714"/>
      <c r="TG68" s="1714"/>
      <c r="TH68" s="1714"/>
      <c r="TI68" s="1714"/>
      <c r="TJ68" s="1714"/>
      <c r="TK68" s="1714"/>
      <c r="TL68" s="1714"/>
      <c r="TM68" s="1714"/>
      <c r="TN68" s="1714"/>
      <c r="TO68" s="1714"/>
      <c r="TP68" s="1714"/>
      <c r="TQ68" s="1714"/>
      <c r="TR68" s="1714"/>
      <c r="TS68" s="1714"/>
      <c r="TT68" s="1714"/>
      <c r="TU68" s="1714"/>
      <c r="TV68" s="1714"/>
      <c r="TW68" s="1714"/>
      <c r="TX68" s="1714"/>
      <c r="TY68" s="1714"/>
      <c r="TZ68" s="1714"/>
      <c r="UA68" s="1714"/>
      <c r="UB68" s="1714"/>
      <c r="UC68" s="1714"/>
      <c r="UD68" s="1714"/>
      <c r="UE68" s="1714"/>
      <c r="UF68" s="1714"/>
      <c r="UG68" s="1714"/>
      <c r="UH68" s="1714"/>
      <c r="UI68" s="1714"/>
      <c r="UJ68" s="1714"/>
      <c r="UK68" s="1714"/>
      <c r="UL68" s="1714"/>
      <c r="UM68" s="1714"/>
      <c r="UN68" s="1714"/>
      <c r="UO68" s="1714"/>
      <c r="UP68" s="1714"/>
      <c r="UQ68" s="1714"/>
      <c r="UR68" s="1714"/>
      <c r="US68" s="1714"/>
      <c r="UT68" s="1714"/>
      <c r="UU68" s="1714"/>
      <c r="UV68" s="1714"/>
      <c r="UW68" s="1714"/>
      <c r="UX68" s="1714"/>
      <c r="UY68" s="1714"/>
      <c r="UZ68" s="1714"/>
      <c r="VA68" s="1714"/>
      <c r="VB68" s="1714"/>
      <c r="VC68" s="1714"/>
      <c r="VD68" s="1714"/>
      <c r="VE68" s="1714"/>
      <c r="VF68" s="1714"/>
      <c r="VG68" s="1714"/>
      <c r="VH68" s="1714"/>
      <c r="VI68" s="1714"/>
      <c r="VJ68" s="1714"/>
      <c r="VK68" s="1714"/>
      <c r="VL68" s="1714"/>
      <c r="VM68" s="1714"/>
      <c r="VN68" s="1714"/>
      <c r="VO68" s="1714"/>
      <c r="VP68" s="1714"/>
      <c r="VQ68" s="1714"/>
      <c r="VR68" s="1714"/>
      <c r="VS68" s="1714"/>
      <c r="VT68" s="1714"/>
      <c r="VU68" s="1714"/>
      <c r="VV68" s="1714"/>
      <c r="VW68" s="1714"/>
      <c r="VX68" s="1714"/>
      <c r="VY68" s="1714"/>
      <c r="VZ68" s="1714"/>
      <c r="WA68" s="1714"/>
      <c r="WB68" s="1714"/>
      <c r="WC68" s="1714"/>
      <c r="WD68" s="1714"/>
      <c r="WE68" s="1714"/>
      <c r="WF68" s="1714"/>
      <c r="WG68" s="1714"/>
      <c r="WH68" s="1714"/>
      <c r="WI68" s="1714"/>
      <c r="WJ68" s="1714"/>
      <c r="WK68" s="1714"/>
      <c r="WL68" s="1714"/>
      <c r="WM68" s="1714"/>
      <c r="WN68" s="1714"/>
      <c r="WO68" s="1714"/>
      <c r="WP68" s="1714"/>
      <c r="WQ68" s="1714"/>
      <c r="WR68" s="1714"/>
      <c r="WS68" s="1714"/>
      <c r="WT68" s="1714"/>
      <c r="WU68" s="1714"/>
      <c r="WV68" s="1714"/>
      <c r="WW68" s="1714"/>
      <c r="WX68" s="1714"/>
      <c r="WY68" s="1714"/>
      <c r="WZ68" s="1714"/>
      <c r="XA68" s="1714"/>
      <c r="XB68" s="1714"/>
      <c r="XC68" s="1714"/>
      <c r="XD68" s="1714"/>
      <c r="XE68" s="1714"/>
      <c r="XF68" s="1714"/>
      <c r="XG68" s="1714"/>
      <c r="XH68" s="1714"/>
      <c r="XI68" s="1714"/>
      <c r="XJ68" s="1714"/>
      <c r="XK68" s="1714"/>
      <c r="XL68" s="1714"/>
      <c r="XM68" s="1714"/>
      <c r="XN68" s="1714"/>
      <c r="XO68" s="1714"/>
      <c r="XP68" s="1714"/>
      <c r="XQ68" s="1714"/>
      <c r="XR68" s="1714"/>
      <c r="XS68" s="1714"/>
      <c r="XT68" s="1714"/>
      <c r="XU68" s="1714"/>
      <c r="XV68" s="1714"/>
      <c r="XW68" s="1714"/>
      <c r="XX68" s="1714"/>
      <c r="XY68" s="1714"/>
      <c r="XZ68" s="1714"/>
      <c r="YA68" s="1714"/>
      <c r="YB68" s="1714"/>
      <c r="YC68" s="1714"/>
      <c r="YD68" s="1714"/>
      <c r="YE68" s="1714"/>
      <c r="YF68" s="1714"/>
      <c r="YG68" s="1714"/>
      <c r="YH68" s="1714"/>
      <c r="YI68" s="1714"/>
      <c r="YJ68" s="1714"/>
      <c r="YK68" s="1714"/>
      <c r="YL68" s="1714"/>
      <c r="YM68" s="1714"/>
      <c r="YN68" s="1714"/>
      <c r="YO68" s="1714"/>
      <c r="YP68" s="1714"/>
      <c r="YQ68" s="1714"/>
      <c r="YR68" s="1714"/>
      <c r="YS68" s="1714"/>
      <c r="YT68" s="1714"/>
      <c r="YU68" s="1714"/>
      <c r="YV68" s="1714"/>
      <c r="YW68" s="1714"/>
      <c r="YX68" s="1714"/>
      <c r="YY68" s="1714"/>
      <c r="YZ68" s="1714"/>
      <c r="ZA68" s="1714"/>
      <c r="ZB68" s="1714"/>
      <c r="ZC68" s="1714"/>
      <c r="ZD68" s="1714"/>
      <c r="ZE68" s="1714"/>
      <c r="ZF68" s="1714"/>
      <c r="ZG68" s="1714"/>
      <c r="ZH68" s="1714"/>
      <c r="ZI68" s="1714"/>
      <c r="ZJ68" s="1714"/>
      <c r="ZK68" s="1714"/>
      <c r="ZL68" s="1714"/>
      <c r="ZM68" s="1714"/>
      <c r="ZN68" s="1714"/>
      <c r="ZO68" s="1714"/>
      <c r="ZP68" s="1714"/>
      <c r="ZQ68" s="1714"/>
      <c r="ZR68" s="1714"/>
      <c r="ZS68" s="1714"/>
      <c r="ZT68" s="1714"/>
      <c r="ZU68" s="1714"/>
      <c r="ZV68" s="1714"/>
      <c r="ZW68" s="1714"/>
      <c r="ZX68" s="1714"/>
      <c r="ZY68" s="1714"/>
      <c r="ZZ68" s="1714"/>
      <c r="AAA68" s="1714"/>
      <c r="AAB68" s="1714"/>
      <c r="AAC68" s="1714"/>
      <c r="AAD68" s="1714"/>
      <c r="AAE68" s="1714"/>
      <c r="AAF68" s="1714"/>
      <c r="AAG68" s="1714"/>
      <c r="AAH68" s="1714"/>
      <c r="AAI68" s="1714"/>
      <c r="AAJ68" s="1714"/>
      <c r="AAK68" s="1714"/>
      <c r="AAL68" s="1714"/>
      <c r="AAM68" s="1714"/>
      <c r="AAN68" s="1714"/>
      <c r="AAO68" s="1714"/>
      <c r="AAP68" s="1714"/>
      <c r="AAQ68" s="1714"/>
      <c r="AAR68" s="1714"/>
      <c r="AAS68" s="1714"/>
      <c r="AAT68" s="1714"/>
      <c r="AAU68" s="1714"/>
      <c r="AAV68" s="1714"/>
      <c r="AAW68" s="1714"/>
      <c r="AAX68" s="1714"/>
      <c r="AAY68" s="1714"/>
      <c r="AAZ68" s="1714"/>
      <c r="ABA68" s="1714"/>
      <c r="ABB68" s="1714"/>
      <c r="ABC68" s="1714"/>
      <c r="ABD68" s="1714"/>
      <c r="ABE68" s="1714"/>
      <c r="ABF68" s="1714"/>
      <c r="ABG68" s="1714"/>
      <c r="ABH68" s="1714"/>
      <c r="ABI68" s="1714"/>
      <c r="ABJ68" s="1714"/>
      <c r="ABK68" s="1714"/>
      <c r="ABL68" s="1714"/>
      <c r="ABM68" s="1714"/>
      <c r="ABN68" s="1714"/>
      <c r="ABO68" s="1714"/>
      <c r="ABP68" s="1714"/>
      <c r="ABQ68" s="1714"/>
      <c r="ABR68" s="1714"/>
      <c r="ABS68" s="1714"/>
      <c r="ABT68" s="1714"/>
      <c r="ABU68" s="1714"/>
      <c r="ABV68" s="1714"/>
      <c r="ABW68" s="1714"/>
      <c r="ABX68" s="1714"/>
      <c r="ABY68" s="1714"/>
      <c r="ABZ68" s="1714"/>
      <c r="ACA68" s="1714"/>
      <c r="ACB68" s="1714"/>
      <c r="ACC68" s="1714"/>
      <c r="ACD68" s="1714"/>
      <c r="ACE68" s="1714"/>
      <c r="ACF68" s="1714"/>
      <c r="ACG68" s="1714"/>
      <c r="ACH68" s="1714"/>
      <c r="ACI68" s="1714"/>
      <c r="ACJ68" s="1714"/>
      <c r="ACK68" s="1714"/>
      <c r="ACL68" s="1714"/>
      <c r="ACM68" s="1714"/>
      <c r="ACN68" s="1714"/>
      <c r="ACO68" s="1714"/>
      <c r="ACP68" s="1714"/>
      <c r="ACQ68" s="1714"/>
      <c r="ACR68" s="1714"/>
      <c r="ACS68" s="1714"/>
      <c r="ACT68" s="1714"/>
      <c r="ACU68" s="1714"/>
      <c r="ACV68" s="1714"/>
      <c r="ACW68" s="1714"/>
      <c r="ACX68" s="1714"/>
      <c r="ACY68" s="1714"/>
      <c r="ACZ68" s="1714"/>
      <c r="ADA68" s="1714"/>
      <c r="ADB68" s="1714"/>
      <c r="ADC68" s="1714"/>
      <c r="ADD68" s="1714"/>
      <c r="ADE68" s="1714"/>
      <c r="ADF68" s="1714"/>
      <c r="ADG68" s="1714"/>
      <c r="ADH68" s="1714"/>
      <c r="ADI68" s="1714"/>
      <c r="ADJ68" s="1714"/>
      <c r="ADK68" s="1714"/>
      <c r="ADL68" s="1714"/>
      <c r="ADM68" s="1714"/>
      <c r="ADN68" s="1714"/>
      <c r="ADO68" s="1714"/>
      <c r="ADP68" s="1714"/>
      <c r="ADQ68" s="1714"/>
      <c r="ADR68" s="1714"/>
      <c r="ADS68" s="1714"/>
      <c r="ADT68" s="1714"/>
      <c r="ADU68" s="1714"/>
      <c r="ADV68" s="1714"/>
      <c r="ADW68" s="1714"/>
      <c r="ADX68" s="1714"/>
      <c r="ADY68" s="1714"/>
      <c r="ADZ68" s="1714"/>
      <c r="AEA68" s="1714"/>
      <c r="AEB68" s="1714"/>
      <c r="AEC68" s="1714"/>
      <c r="AED68" s="1714"/>
      <c r="AEE68" s="1714"/>
      <c r="AEF68" s="1714"/>
      <c r="AEG68" s="1714"/>
      <c r="AEH68" s="1714"/>
      <c r="AEI68" s="1714"/>
      <c r="AEJ68" s="1714"/>
      <c r="AEK68" s="1714"/>
      <c r="AEL68" s="1714"/>
      <c r="AEM68" s="1714"/>
      <c r="AEN68" s="1714"/>
      <c r="AEO68" s="1714"/>
      <c r="AEP68" s="1714"/>
      <c r="AEQ68" s="1714"/>
      <c r="AER68" s="1714"/>
      <c r="AES68" s="1714"/>
      <c r="AET68" s="1714"/>
      <c r="AEU68" s="1714"/>
      <c r="AEV68" s="1714"/>
      <c r="AEW68" s="1714"/>
      <c r="AEX68" s="1714"/>
      <c r="AEY68" s="1714"/>
      <c r="AEZ68" s="1714"/>
      <c r="AFA68" s="1714"/>
      <c r="AFB68" s="1714"/>
      <c r="AFC68" s="1714"/>
      <c r="AFD68" s="1714"/>
      <c r="AFE68" s="1714"/>
      <c r="AFF68" s="1714"/>
      <c r="AFG68" s="1714"/>
      <c r="AFH68" s="1714"/>
      <c r="AFI68" s="1714"/>
      <c r="AFJ68" s="1714"/>
      <c r="AFK68" s="1714"/>
      <c r="AFL68" s="1714"/>
      <c r="AFM68" s="1714"/>
      <c r="AFN68" s="1714"/>
      <c r="AFO68" s="1714"/>
      <c r="AFP68" s="1714"/>
      <c r="AFQ68" s="1714"/>
      <c r="AFR68" s="1714"/>
      <c r="AFS68" s="1714"/>
      <c r="AFT68" s="1714"/>
      <c r="AFU68" s="1714"/>
      <c r="AFV68" s="1714"/>
      <c r="AFW68" s="1714"/>
      <c r="AFX68" s="1714"/>
      <c r="AFY68" s="1714"/>
      <c r="AFZ68" s="1714"/>
      <c r="AGA68" s="1714"/>
      <c r="AGB68" s="1714"/>
      <c r="AGC68" s="1714"/>
      <c r="AGD68" s="1714"/>
      <c r="AGE68" s="1714"/>
      <c r="AGF68" s="1714"/>
      <c r="AGG68" s="1714"/>
      <c r="AGH68" s="1714"/>
      <c r="AGI68" s="1714"/>
      <c r="AGJ68" s="1714"/>
      <c r="AGK68" s="1714"/>
      <c r="AGL68" s="1714"/>
      <c r="AGM68" s="1714"/>
      <c r="AGN68" s="1714"/>
      <c r="AGO68" s="1714"/>
      <c r="AGP68" s="1714"/>
      <c r="AGQ68" s="1714"/>
      <c r="AGR68" s="1714"/>
      <c r="AGS68" s="1714"/>
      <c r="AGT68" s="1714"/>
      <c r="AGU68" s="1714"/>
      <c r="AGV68" s="1714"/>
      <c r="AGW68" s="1714"/>
      <c r="AGX68" s="1714"/>
      <c r="AGY68" s="1714"/>
      <c r="AGZ68" s="1714"/>
      <c r="AHA68" s="1714"/>
      <c r="AHB68" s="1714"/>
      <c r="AHC68" s="1714"/>
      <c r="AHD68" s="1714"/>
      <c r="AHE68" s="1714"/>
      <c r="AHF68" s="1714"/>
      <c r="AHG68" s="1714"/>
      <c r="AHH68" s="1714"/>
      <c r="AHI68" s="1714"/>
      <c r="AHJ68" s="1714"/>
      <c r="AHK68" s="1714"/>
      <c r="AHL68" s="1714"/>
      <c r="AHM68" s="1714"/>
      <c r="AHN68" s="1714"/>
      <c r="AHO68" s="1714"/>
      <c r="AHP68" s="1714"/>
      <c r="AHQ68" s="1714"/>
      <c r="AHR68" s="1714"/>
      <c r="AHS68" s="1714"/>
      <c r="AHT68" s="1714"/>
      <c r="AHU68" s="1714"/>
      <c r="AHV68" s="1714"/>
      <c r="AHW68" s="1714"/>
      <c r="AHX68" s="1714"/>
      <c r="AHY68" s="1714"/>
      <c r="AHZ68" s="1714"/>
      <c r="AIA68" s="1714"/>
      <c r="AIB68" s="1714"/>
      <c r="AIC68" s="1714"/>
      <c r="AID68" s="1714"/>
      <c r="AIE68" s="1714"/>
      <c r="AIF68" s="1714"/>
      <c r="AIG68" s="1714"/>
      <c r="AIH68" s="1714"/>
      <c r="AII68" s="1714"/>
      <c r="AIJ68" s="1714"/>
      <c r="AIK68" s="1714"/>
      <c r="AIL68" s="1714"/>
      <c r="AIM68" s="1714"/>
      <c r="AIN68" s="1714"/>
      <c r="AIO68" s="1714"/>
      <c r="AIP68" s="1714"/>
      <c r="AIQ68" s="1714"/>
      <c r="AIR68" s="1714"/>
      <c r="AIS68" s="1714"/>
      <c r="AIT68" s="1714"/>
      <c r="AIU68" s="1714"/>
      <c r="AIV68" s="1714"/>
      <c r="AIW68" s="1714"/>
      <c r="AIX68" s="1714"/>
      <c r="AIY68" s="1714"/>
      <c r="AIZ68" s="1714"/>
      <c r="AJA68" s="1714"/>
      <c r="AJB68" s="1714"/>
      <c r="AJC68" s="1714"/>
      <c r="AJD68" s="1714"/>
      <c r="AJE68" s="1714"/>
      <c r="AJF68" s="1714"/>
      <c r="AJG68" s="1714"/>
      <c r="AJH68" s="1714"/>
      <c r="AJI68" s="1714"/>
      <c r="AJJ68" s="1714"/>
      <c r="AJK68" s="1714"/>
      <c r="AJL68" s="1714"/>
      <c r="AJM68" s="1714"/>
      <c r="AJN68" s="1714"/>
      <c r="AJO68" s="1714"/>
      <c r="AJP68" s="1714"/>
      <c r="AJQ68" s="1714"/>
      <c r="AJR68" s="1714"/>
      <c r="AJS68" s="1714"/>
      <c r="AJT68" s="1714"/>
      <c r="AJU68" s="1714"/>
      <c r="AJV68" s="1714"/>
      <c r="AJW68" s="1714"/>
      <c r="AJX68" s="1714"/>
      <c r="AJY68" s="1714"/>
      <c r="AJZ68" s="1714"/>
      <c r="AKA68" s="1714"/>
      <c r="AKB68" s="1714"/>
      <c r="AKC68" s="1714"/>
      <c r="AKD68" s="1714"/>
      <c r="AKE68" s="1714"/>
      <c r="AKF68" s="1714"/>
      <c r="AKG68" s="1714"/>
      <c r="AKH68" s="1714"/>
      <c r="AKI68" s="1714"/>
      <c r="AKJ68" s="1714"/>
      <c r="AKK68" s="1714"/>
      <c r="AKL68" s="1714"/>
      <c r="AKM68" s="1714"/>
      <c r="AKN68" s="1714"/>
      <c r="AKO68" s="1714"/>
      <c r="AKP68" s="1714"/>
      <c r="AKQ68" s="1714"/>
      <c r="AKR68" s="1714"/>
      <c r="AKS68" s="1714"/>
      <c r="AKT68" s="1714"/>
      <c r="AKU68" s="1714"/>
      <c r="AKV68" s="1714"/>
      <c r="AKW68" s="1714"/>
      <c r="AKX68" s="1714"/>
      <c r="AKY68" s="1714"/>
      <c r="AKZ68" s="1714"/>
      <c r="ALA68" s="1714"/>
      <c r="ALB68" s="1714"/>
      <c r="ALC68" s="1714"/>
      <c r="ALD68" s="1714"/>
      <c r="ALE68" s="1714"/>
      <c r="ALF68" s="1714"/>
      <c r="ALG68" s="1714"/>
      <c r="ALH68" s="1714"/>
      <c r="ALI68" s="1714"/>
      <c r="ALJ68" s="1714"/>
      <c r="ALK68" s="1714"/>
      <c r="ALL68" s="1714"/>
      <c r="ALM68" s="1714"/>
      <c r="ALN68" s="1714"/>
      <c r="ALO68" s="1714"/>
      <c r="ALP68" s="1714"/>
      <c r="ALQ68" s="1714"/>
      <c r="ALR68" s="1714"/>
      <c r="ALS68" s="1714"/>
      <c r="ALT68" s="1714"/>
      <c r="ALU68" s="1714"/>
      <c r="ALV68" s="1714"/>
      <c r="ALW68" s="1714"/>
      <c r="ALX68" s="1714"/>
      <c r="ALY68" s="1714"/>
      <c r="ALZ68" s="1714"/>
      <c r="AMA68" s="1714"/>
      <c r="AMB68" s="1714"/>
      <c r="AMC68" s="1714"/>
      <c r="AMD68" s="1714"/>
      <c r="AME68" s="1714"/>
      <c r="AMF68" s="1714"/>
      <c r="AMG68" s="1714"/>
      <c r="AMH68" s="1714"/>
      <c r="AMI68" s="1714"/>
      <c r="AMJ68" s="1714"/>
      <c r="AMK68" s="1714"/>
    </row>
  </sheetData>
  <autoFilter ref="A4:BA55" xr:uid="{00000000-0009-0000-0000-000028000000}"/>
  <mergeCells count="3">
    <mergeCell ref="A1:BA1"/>
    <mergeCell ref="A2:BA3"/>
    <mergeCell ref="A56:BA56"/>
  </mergeCells>
  <pageMargins left="0.75" right="0.75" top="1" bottom="1" header="0.51180555555555496" footer="0.51180555555555496"/>
  <pageSetup paperSize="9" firstPageNumber="0" pageOrder="overThenDown" orientation="portrait" horizontalDpi="300" verticalDpi="300"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3"/>
  <dimension ref="A1:AMJ68"/>
  <sheetViews>
    <sheetView zoomScale="61" zoomScaleNormal="61" workbookViewId="0">
      <selection sqref="A1:AZ1"/>
    </sheetView>
  </sheetViews>
  <sheetFormatPr baseColWidth="10" defaultColWidth="8.81640625" defaultRowHeight="22.5"/>
  <cols>
    <col min="1" max="1" width="23.7265625" style="1177" customWidth="1"/>
    <col min="2" max="2" width="19" style="1177" customWidth="1"/>
    <col min="3" max="3" width="23.26953125" style="1177" customWidth="1"/>
    <col min="4" max="4" width="19.54296875" style="1177" customWidth="1"/>
    <col min="5" max="5" width="19.81640625" style="1177" customWidth="1"/>
    <col min="6" max="6" width="23.81640625" style="1177" customWidth="1"/>
    <col min="7" max="7" width="35" style="1177" customWidth="1"/>
    <col min="8" max="8" width="22" style="1177" hidden="1" customWidth="1"/>
    <col min="9" max="16" width="35" style="1177" hidden="1" customWidth="1"/>
    <col min="17" max="17" width="15.7265625" style="1177" customWidth="1"/>
    <col min="18" max="20" width="35" style="1177" customWidth="1"/>
    <col min="21" max="21" width="15" style="1177" customWidth="1"/>
    <col min="22" max="22" width="16.1796875" style="1177" customWidth="1"/>
    <col min="23" max="23" width="14.81640625" style="1177" customWidth="1"/>
    <col min="24" max="24" width="8.81640625" style="1177" customWidth="1"/>
    <col min="25" max="25" width="18.81640625" style="1790" customWidth="1"/>
    <col min="26" max="26" width="17.1796875" style="1791" hidden="1" customWidth="1"/>
    <col min="27" max="27" width="21.26953125" style="1791" hidden="1" customWidth="1"/>
    <col min="28" max="28" width="18.81640625" style="1791" hidden="1" customWidth="1"/>
    <col min="29" max="29" width="18.1796875" style="1791" hidden="1" customWidth="1"/>
    <col min="30" max="30" width="17.81640625" style="1791" hidden="1" customWidth="1"/>
    <col min="31" max="31" width="16.26953125" style="1791" hidden="1" customWidth="1"/>
    <col min="32" max="32" width="17.1796875" style="1791" hidden="1" customWidth="1"/>
    <col min="33" max="36" width="35" style="1791" hidden="1" customWidth="1"/>
    <col min="37" max="37" width="20.26953125" style="1791" customWidth="1"/>
    <col min="38" max="39" width="35" style="1791" hidden="1" customWidth="1"/>
    <col min="40" max="40" width="18.26953125" style="1792" customWidth="1"/>
    <col min="41" max="41" width="35" style="1177" customWidth="1"/>
    <col min="42" max="52" width="35" style="1177" hidden="1" customWidth="1"/>
    <col min="53" max="255" width="8.81640625" style="1177" customWidth="1"/>
    <col min="256" max="256" width="23.7265625" style="1177" customWidth="1"/>
    <col min="257" max="257" width="19" style="1177" customWidth="1"/>
    <col min="258" max="258" width="23.26953125" style="1177" customWidth="1"/>
    <col min="259" max="259" width="22.54296875" style="1177" customWidth="1"/>
    <col min="260" max="260" width="21.81640625" style="1177" customWidth="1"/>
    <col min="261" max="308" width="35" style="1177" customWidth="1"/>
    <col min="309" max="511" width="8.81640625" style="1177" customWidth="1"/>
    <col min="512" max="512" width="23.7265625" style="1177" customWidth="1"/>
    <col min="513" max="513" width="19" style="1177" customWidth="1"/>
    <col min="514" max="514" width="23.26953125" style="1177" customWidth="1"/>
    <col min="515" max="515" width="22.54296875" style="1177" customWidth="1"/>
    <col min="516" max="516" width="21.81640625" style="1177" customWidth="1"/>
    <col min="517" max="564" width="35" style="1177" customWidth="1"/>
    <col min="565" max="767" width="8.81640625" style="1177" customWidth="1"/>
    <col min="768" max="768" width="23.7265625" style="1177" customWidth="1"/>
    <col min="769" max="769" width="19" style="1177" customWidth="1"/>
    <col min="770" max="770" width="23.26953125" style="1177" customWidth="1"/>
    <col min="771" max="771" width="22.54296875" style="1177" customWidth="1"/>
    <col min="772" max="772" width="21.81640625" style="1177" customWidth="1"/>
    <col min="773" max="820" width="35" style="1177" customWidth="1"/>
    <col min="821" max="1024" width="8.81640625" style="1177" customWidth="1"/>
  </cols>
  <sheetData>
    <row r="1" spans="1:1024" ht="18.5">
      <c r="A1" s="7805" t="s">
        <v>3809</v>
      </c>
      <c r="B1" s="7805"/>
      <c r="C1" s="7805"/>
      <c r="D1" s="7805"/>
      <c r="E1" s="7805"/>
      <c r="F1" s="7805"/>
      <c r="G1" s="7805"/>
      <c r="H1" s="7805"/>
      <c r="I1" s="7805"/>
      <c r="J1" s="7805"/>
      <c r="K1" s="7805"/>
      <c r="L1" s="7805"/>
      <c r="M1" s="7805"/>
      <c r="N1" s="7805"/>
      <c r="O1" s="7805"/>
      <c r="P1" s="7805"/>
      <c r="Q1" s="7805"/>
      <c r="R1" s="7805"/>
      <c r="S1" s="7805"/>
      <c r="T1" s="7805"/>
      <c r="U1" s="7805"/>
      <c r="V1" s="7805"/>
      <c r="W1" s="7805"/>
      <c r="X1" s="7805"/>
      <c r="Y1" s="7805"/>
      <c r="Z1" s="7805"/>
      <c r="AA1" s="7805"/>
      <c r="AB1" s="7805"/>
      <c r="AC1" s="7805"/>
      <c r="AD1" s="7805"/>
      <c r="AE1" s="7805"/>
      <c r="AF1" s="7805"/>
      <c r="AG1" s="7805"/>
      <c r="AH1" s="7805"/>
      <c r="AI1" s="7805"/>
      <c r="AJ1" s="7805"/>
      <c r="AK1" s="7805"/>
      <c r="AL1" s="7805"/>
      <c r="AM1" s="7805"/>
      <c r="AN1" s="7805"/>
      <c r="AO1" s="7805"/>
      <c r="AP1" s="7805"/>
      <c r="AQ1" s="7805"/>
      <c r="AR1" s="7805"/>
      <c r="AS1" s="7805"/>
      <c r="AT1" s="7805"/>
      <c r="AU1" s="7805"/>
      <c r="AV1" s="7805"/>
      <c r="AW1" s="7805"/>
      <c r="AX1" s="7805"/>
      <c r="AY1" s="7805"/>
      <c r="AZ1" s="7805"/>
    </row>
    <row r="2" spans="1:1024" ht="14.5">
      <c r="A2" s="7806" t="s">
        <v>4216</v>
      </c>
      <c r="B2" s="7806"/>
      <c r="C2" s="7806"/>
      <c r="D2" s="7806"/>
      <c r="E2" s="7806"/>
      <c r="F2" s="7806"/>
      <c r="G2" s="7806"/>
      <c r="H2" s="7806"/>
      <c r="I2" s="7806"/>
      <c r="J2" s="7806"/>
      <c r="K2" s="7806"/>
      <c r="L2" s="7806"/>
      <c r="M2" s="7806"/>
      <c r="N2" s="7806"/>
      <c r="O2" s="7806"/>
      <c r="P2" s="7806"/>
      <c r="Q2" s="7806"/>
      <c r="R2" s="7806"/>
      <c r="S2" s="7806"/>
      <c r="T2" s="7806"/>
      <c r="U2" s="7806"/>
      <c r="V2" s="7806"/>
      <c r="W2" s="7806"/>
      <c r="X2" s="7806"/>
      <c r="Y2" s="7806"/>
      <c r="Z2" s="7806"/>
      <c r="AA2" s="7806"/>
      <c r="AB2" s="7806"/>
      <c r="AC2" s="7806"/>
      <c r="AD2" s="7806"/>
      <c r="AE2" s="7806"/>
      <c r="AF2" s="7806"/>
      <c r="AG2" s="7806"/>
      <c r="AH2" s="7806"/>
      <c r="AI2" s="7806"/>
      <c r="AJ2" s="7806"/>
      <c r="AK2" s="7806"/>
      <c r="AL2" s="7806"/>
      <c r="AM2" s="7806"/>
      <c r="AN2" s="7806"/>
      <c r="AO2" s="7806"/>
      <c r="AP2" s="7806"/>
      <c r="AQ2" s="7806"/>
      <c r="AR2" s="7806"/>
      <c r="AS2" s="7806"/>
      <c r="AT2" s="7806"/>
      <c r="AU2" s="7806"/>
      <c r="AV2" s="7806"/>
      <c r="AW2" s="7806"/>
      <c r="AX2" s="7806"/>
      <c r="AY2" s="7806"/>
      <c r="AZ2" s="7806"/>
    </row>
    <row r="3" spans="1:1024" ht="14.5">
      <c r="A3" s="7806"/>
      <c r="B3" s="7806"/>
      <c r="C3" s="7806"/>
      <c r="D3" s="7806"/>
      <c r="E3" s="7806"/>
      <c r="F3" s="7806"/>
      <c r="G3" s="7806"/>
      <c r="H3" s="7806"/>
      <c r="I3" s="7806"/>
      <c r="J3" s="7806"/>
      <c r="K3" s="7806"/>
      <c r="L3" s="7806"/>
      <c r="M3" s="7806"/>
      <c r="N3" s="7806"/>
      <c r="O3" s="7806"/>
      <c r="P3" s="7806"/>
      <c r="Q3" s="7806"/>
      <c r="R3" s="7806"/>
      <c r="S3" s="7806"/>
      <c r="T3" s="7806"/>
      <c r="U3" s="7806"/>
      <c r="V3" s="7806"/>
      <c r="W3" s="7806"/>
      <c r="X3" s="7806"/>
      <c r="Y3" s="7806"/>
      <c r="Z3" s="7806"/>
      <c r="AA3" s="7806"/>
      <c r="AB3" s="7806"/>
      <c r="AC3" s="7806"/>
      <c r="AD3" s="7806"/>
      <c r="AE3" s="7806"/>
      <c r="AF3" s="7806"/>
      <c r="AG3" s="7806"/>
      <c r="AH3" s="7806"/>
      <c r="AI3" s="7806"/>
      <c r="AJ3" s="7806"/>
      <c r="AK3" s="7806"/>
      <c r="AL3" s="7806"/>
      <c r="AM3" s="7806"/>
      <c r="AN3" s="7806"/>
      <c r="AO3" s="7806"/>
      <c r="AP3" s="7806"/>
      <c r="AQ3" s="7806"/>
      <c r="AR3" s="7806"/>
      <c r="AS3" s="7806"/>
      <c r="AT3" s="7806"/>
      <c r="AU3" s="7806"/>
      <c r="AV3" s="7806"/>
      <c r="AW3" s="7806"/>
      <c r="AX3" s="7806"/>
      <c r="AY3" s="7806"/>
      <c r="AZ3" s="7806"/>
    </row>
    <row r="4" spans="1:1024" ht="47.15" customHeight="1" thickBot="1">
      <c r="A4" s="1178" t="s">
        <v>3811</v>
      </c>
      <c r="B4" s="1178" t="s">
        <v>3812</v>
      </c>
      <c r="C4" s="1178" t="s">
        <v>3813</v>
      </c>
      <c r="D4" s="1178" t="s">
        <v>3814</v>
      </c>
      <c r="E4" s="1178" t="s">
        <v>3815</v>
      </c>
      <c r="F4" s="1178" t="s">
        <v>3816</v>
      </c>
      <c r="G4" s="1178" t="s">
        <v>3817</v>
      </c>
      <c r="H4" s="1178" t="s">
        <v>3818</v>
      </c>
      <c r="I4" s="1178" t="s">
        <v>3819</v>
      </c>
      <c r="J4" s="1178" t="s">
        <v>3820</v>
      </c>
      <c r="K4" s="1178" t="s">
        <v>3821</v>
      </c>
      <c r="L4" s="1178" t="s">
        <v>3822</v>
      </c>
      <c r="M4" s="1178" t="s">
        <v>3823</v>
      </c>
      <c r="N4" s="1178" t="s">
        <v>3824</v>
      </c>
      <c r="O4" s="1178" t="s">
        <v>3825</v>
      </c>
      <c r="P4" s="1178" t="s">
        <v>3826</v>
      </c>
      <c r="Q4" s="1178" t="s">
        <v>3827</v>
      </c>
      <c r="R4" s="1178" t="s">
        <v>3829</v>
      </c>
      <c r="S4" s="1178" t="s">
        <v>1391</v>
      </c>
      <c r="T4" s="1178" t="s">
        <v>3830</v>
      </c>
      <c r="U4" s="1178" t="s">
        <v>3831</v>
      </c>
      <c r="V4" s="1178" t="s">
        <v>3832</v>
      </c>
      <c r="W4" s="1178" t="s">
        <v>3833</v>
      </c>
      <c r="X4" s="1178" t="s">
        <v>2496</v>
      </c>
      <c r="Y4" s="1776" t="s">
        <v>3834</v>
      </c>
      <c r="Z4" s="1777" t="s">
        <v>3835</v>
      </c>
      <c r="AA4" s="1777" t="s">
        <v>3836</v>
      </c>
      <c r="AB4" s="1777" t="s">
        <v>3837</v>
      </c>
      <c r="AC4" s="1777" t="s">
        <v>3838</v>
      </c>
      <c r="AD4" s="1777" t="s">
        <v>3839</v>
      </c>
      <c r="AE4" s="1777" t="s">
        <v>3840</v>
      </c>
      <c r="AF4" s="1777" t="s">
        <v>3841</v>
      </c>
      <c r="AG4" s="1777" t="s">
        <v>3842</v>
      </c>
      <c r="AH4" s="1777" t="s">
        <v>3843</v>
      </c>
      <c r="AI4" s="1777" t="s">
        <v>3844</v>
      </c>
      <c r="AJ4" s="1777" t="s">
        <v>3845</v>
      </c>
      <c r="AK4" s="1777" t="s">
        <v>3846</v>
      </c>
      <c r="AL4" s="1777" t="s">
        <v>3847</v>
      </c>
      <c r="AM4" s="1777" t="s">
        <v>3848</v>
      </c>
      <c r="AN4" s="1778" t="s">
        <v>3849</v>
      </c>
      <c r="AO4" s="1178" t="s">
        <v>3850</v>
      </c>
      <c r="AP4" s="1178" t="s">
        <v>3851</v>
      </c>
      <c r="AQ4" s="1178" t="s">
        <v>3852</v>
      </c>
      <c r="AR4" s="1178" t="s">
        <v>3853</v>
      </c>
      <c r="AS4" s="1178" t="s">
        <v>3854</v>
      </c>
      <c r="AT4" s="1178" t="s">
        <v>3855</v>
      </c>
      <c r="AU4" s="1178" t="s">
        <v>3856</v>
      </c>
      <c r="AV4" s="1178" t="s">
        <v>3857</v>
      </c>
      <c r="AW4" s="1178" t="s">
        <v>3858</v>
      </c>
      <c r="AX4" s="1178" t="s">
        <v>3859</v>
      </c>
      <c r="AY4" s="1178" t="s">
        <v>3860</v>
      </c>
      <c r="AZ4" s="1178" t="s">
        <v>3861</v>
      </c>
    </row>
    <row r="5" spans="1:1024" s="1773" customFormat="1" ht="30" customHeight="1" thickTop="1">
      <c r="A5" s="1705" t="s">
        <v>3862</v>
      </c>
      <c r="B5" s="1705" t="s">
        <v>3863</v>
      </c>
      <c r="C5" s="1705" t="s">
        <v>647</v>
      </c>
      <c r="D5" s="1705" t="s">
        <v>3864</v>
      </c>
      <c r="E5" s="1705" t="s">
        <v>3865</v>
      </c>
      <c r="F5" s="1705" t="s">
        <v>3866</v>
      </c>
      <c r="G5" s="1709" t="s">
        <v>3867</v>
      </c>
      <c r="H5" s="1705"/>
      <c r="I5" s="1705"/>
      <c r="J5" s="1705"/>
      <c r="K5" s="1705"/>
      <c r="L5" s="1705"/>
      <c r="M5" s="1705"/>
      <c r="N5" s="1705"/>
      <c r="O5" s="1705"/>
      <c r="P5" s="1705" t="s">
        <v>3868</v>
      </c>
      <c r="Q5" s="1705" t="s">
        <v>3869</v>
      </c>
      <c r="R5" s="1705" t="s">
        <v>3870</v>
      </c>
      <c r="S5" s="1709" t="s">
        <v>3871</v>
      </c>
      <c r="T5" s="1705" t="s">
        <v>2504</v>
      </c>
      <c r="U5" s="1705" t="s">
        <v>3872</v>
      </c>
      <c r="V5" s="1705" t="s">
        <v>3873</v>
      </c>
      <c r="W5" s="1705" t="s">
        <v>3874</v>
      </c>
      <c r="X5" s="1705" t="s">
        <v>3875</v>
      </c>
      <c r="Y5" s="1779">
        <v>16700000</v>
      </c>
      <c r="Z5" s="1779" t="s">
        <v>1146</v>
      </c>
      <c r="AA5" s="1780" t="s">
        <v>3877</v>
      </c>
      <c r="AB5" s="1779" t="s">
        <v>3878</v>
      </c>
      <c r="AC5" s="1779" t="s">
        <v>3879</v>
      </c>
      <c r="AD5" s="1779" t="s">
        <v>3880</v>
      </c>
      <c r="AE5" s="1779" t="s">
        <v>3881</v>
      </c>
      <c r="AF5" s="1779"/>
      <c r="AG5" s="1779"/>
      <c r="AH5" s="1779"/>
      <c r="AI5" s="1779"/>
      <c r="AJ5" s="1779"/>
      <c r="AK5" s="1781" t="e">
        <f>+'SAIR GENERAL'!AL5</f>
        <v>#REF!</v>
      </c>
      <c r="AL5" s="1779"/>
      <c r="AM5" s="1779"/>
      <c r="AN5" s="1779" t="e">
        <f>+'SAIR GENERAL'!AO5</f>
        <v>#REF!</v>
      </c>
      <c r="AO5" s="1705" t="s">
        <v>4217</v>
      </c>
      <c r="AP5" s="1705"/>
      <c r="AQ5" s="1705"/>
      <c r="AR5" s="1705"/>
      <c r="AS5" s="1705"/>
      <c r="AT5" s="1705"/>
      <c r="AU5" s="1705"/>
      <c r="AV5" s="1705"/>
      <c r="AW5" s="1705"/>
      <c r="AX5" s="1705"/>
      <c r="AY5" s="1705"/>
      <c r="AZ5" s="1705" t="s">
        <v>3882</v>
      </c>
      <c r="BA5" s="1729"/>
      <c r="BB5" s="1729"/>
      <c r="BC5" s="1729"/>
      <c r="BD5" s="1729"/>
      <c r="BE5" s="1729"/>
      <c r="BF5" s="1729"/>
      <c r="BG5" s="1729"/>
      <c r="BH5" s="1729"/>
      <c r="BI5" s="1729"/>
      <c r="BJ5" s="1729"/>
      <c r="BK5" s="1729"/>
      <c r="BL5" s="1729"/>
      <c r="BM5" s="1729"/>
      <c r="BN5" s="1729"/>
      <c r="BO5" s="1729"/>
      <c r="BP5" s="1729"/>
      <c r="BQ5" s="1729"/>
      <c r="BR5" s="1729"/>
      <c r="BS5" s="1729"/>
      <c r="BT5" s="1729"/>
      <c r="BU5" s="1729"/>
      <c r="BV5" s="1729"/>
      <c r="BW5" s="1729"/>
      <c r="BX5" s="1729"/>
      <c r="BY5" s="1729"/>
      <c r="BZ5" s="1729"/>
      <c r="CA5" s="1729"/>
      <c r="CB5" s="1729"/>
      <c r="CC5" s="1729"/>
      <c r="CD5" s="1729"/>
      <c r="CE5" s="1729"/>
      <c r="CF5" s="1729"/>
      <c r="CG5" s="1729"/>
      <c r="CH5" s="1729"/>
      <c r="CI5" s="1729"/>
      <c r="CJ5" s="1729"/>
      <c r="CK5" s="1729"/>
      <c r="CL5" s="1729"/>
      <c r="CM5" s="1729"/>
      <c r="CN5" s="1729"/>
      <c r="CO5" s="1729"/>
      <c r="CP5" s="1729"/>
      <c r="CQ5" s="1729"/>
      <c r="CR5" s="1729"/>
      <c r="CS5" s="1729"/>
      <c r="CT5" s="1729"/>
      <c r="CU5" s="1729"/>
      <c r="CV5" s="1729"/>
      <c r="CW5" s="1729"/>
      <c r="CX5" s="1729"/>
      <c r="CY5" s="1729"/>
      <c r="CZ5" s="1729"/>
      <c r="DA5" s="1729"/>
      <c r="DB5" s="1729"/>
      <c r="DC5" s="1729"/>
      <c r="DD5" s="1729"/>
      <c r="DE5" s="1729"/>
      <c r="DF5" s="1729"/>
      <c r="DG5" s="1729"/>
      <c r="DH5" s="1729"/>
      <c r="DI5" s="1729"/>
      <c r="DJ5" s="1729"/>
      <c r="DK5" s="1729"/>
      <c r="DL5" s="1729"/>
      <c r="DM5" s="1729"/>
      <c r="DN5" s="1729"/>
      <c r="DO5" s="1729"/>
      <c r="DP5" s="1729"/>
      <c r="DQ5" s="1729"/>
      <c r="DR5" s="1729"/>
      <c r="DS5" s="1729"/>
      <c r="DT5" s="1729"/>
      <c r="DU5" s="1729"/>
      <c r="DV5" s="1729"/>
      <c r="DW5" s="1729"/>
      <c r="DX5" s="1729"/>
      <c r="DY5" s="1729"/>
      <c r="DZ5" s="1729"/>
      <c r="EA5" s="1729"/>
      <c r="EB5" s="1729"/>
      <c r="EC5" s="1729"/>
      <c r="ED5" s="1729"/>
      <c r="EE5" s="1729"/>
      <c r="EF5" s="1729"/>
      <c r="EG5" s="1729"/>
      <c r="EH5" s="1729"/>
      <c r="EI5" s="1729"/>
      <c r="EJ5" s="1729"/>
      <c r="EK5" s="1729"/>
      <c r="EL5" s="1729"/>
      <c r="EM5" s="1729"/>
      <c r="EN5" s="1729"/>
      <c r="EO5" s="1729"/>
      <c r="EP5" s="1729"/>
      <c r="EQ5" s="1729"/>
      <c r="ER5" s="1729"/>
      <c r="ES5" s="1729"/>
      <c r="ET5" s="1729"/>
      <c r="EU5" s="1729"/>
      <c r="EV5" s="1729"/>
      <c r="EW5" s="1729"/>
      <c r="EX5" s="1729"/>
      <c r="EY5" s="1729"/>
      <c r="EZ5" s="1729"/>
      <c r="FA5" s="1729"/>
      <c r="FB5" s="1729"/>
      <c r="FC5" s="1729"/>
      <c r="FD5" s="1729"/>
      <c r="FE5" s="1729"/>
      <c r="FF5" s="1729"/>
      <c r="FG5" s="1729"/>
      <c r="FH5" s="1729"/>
      <c r="FI5" s="1729"/>
      <c r="FJ5" s="1729"/>
      <c r="FK5" s="1729"/>
      <c r="FL5" s="1729"/>
      <c r="FM5" s="1729"/>
      <c r="FN5" s="1729"/>
      <c r="FO5" s="1729"/>
      <c r="FP5" s="1729"/>
      <c r="FQ5" s="1729"/>
      <c r="FR5" s="1729"/>
      <c r="FS5" s="1729"/>
      <c r="FT5" s="1729"/>
      <c r="FU5" s="1729"/>
      <c r="FV5" s="1729"/>
      <c r="FW5" s="1729"/>
      <c r="FX5" s="1729"/>
      <c r="FY5" s="1729"/>
      <c r="FZ5" s="1729"/>
      <c r="GA5" s="1729"/>
      <c r="GB5" s="1729"/>
      <c r="GC5" s="1729"/>
      <c r="GD5" s="1729"/>
      <c r="GE5" s="1729"/>
      <c r="GF5" s="1729"/>
      <c r="GG5" s="1729"/>
      <c r="GH5" s="1729"/>
      <c r="GI5" s="1729"/>
      <c r="GJ5" s="1729"/>
      <c r="GK5" s="1729"/>
      <c r="GL5" s="1729"/>
      <c r="GM5" s="1729"/>
      <c r="GN5" s="1729"/>
      <c r="GO5" s="1729"/>
      <c r="GP5" s="1729"/>
      <c r="GQ5" s="1729"/>
      <c r="GR5" s="1729"/>
      <c r="GS5" s="1729"/>
      <c r="GT5" s="1729"/>
      <c r="GU5" s="1729"/>
      <c r="GV5" s="1729"/>
      <c r="GW5" s="1729"/>
      <c r="GX5" s="1729"/>
      <c r="GY5" s="1729"/>
      <c r="GZ5" s="1729"/>
      <c r="HA5" s="1729"/>
      <c r="HB5" s="1729"/>
      <c r="HC5" s="1729"/>
      <c r="HD5" s="1729"/>
      <c r="HE5" s="1729"/>
      <c r="HF5" s="1729"/>
      <c r="HG5" s="1729"/>
      <c r="HH5" s="1729"/>
      <c r="HI5" s="1729"/>
      <c r="HJ5" s="1729"/>
      <c r="HK5" s="1729"/>
      <c r="HL5" s="1729"/>
      <c r="HM5" s="1729"/>
      <c r="HN5" s="1729"/>
      <c r="HO5" s="1729"/>
      <c r="HP5" s="1729"/>
      <c r="HQ5" s="1729"/>
      <c r="HR5" s="1729"/>
      <c r="HS5" s="1729"/>
      <c r="HT5" s="1729"/>
      <c r="HU5" s="1729"/>
      <c r="HV5" s="1729"/>
      <c r="HW5" s="1729"/>
      <c r="HX5" s="1729"/>
      <c r="HY5" s="1729"/>
      <c r="HZ5" s="1729"/>
      <c r="IA5" s="1729"/>
      <c r="IB5" s="1729"/>
      <c r="IC5" s="1729"/>
      <c r="ID5" s="1729"/>
      <c r="IE5" s="1729"/>
      <c r="IF5" s="1729"/>
      <c r="IG5" s="1729"/>
      <c r="IH5" s="1729"/>
      <c r="II5" s="1729"/>
      <c r="IJ5" s="1729"/>
      <c r="IK5" s="1729"/>
      <c r="IL5" s="1729"/>
      <c r="IM5" s="1729"/>
      <c r="IN5" s="1729"/>
      <c r="IO5" s="1729"/>
      <c r="IP5" s="1729"/>
      <c r="IQ5" s="1729"/>
      <c r="IR5" s="1729"/>
      <c r="IS5" s="1729"/>
      <c r="IT5" s="1729"/>
      <c r="IU5" s="1729"/>
      <c r="IV5" s="1729"/>
      <c r="IW5" s="1729"/>
      <c r="IX5" s="1729"/>
      <c r="IY5" s="1729"/>
      <c r="IZ5" s="1729"/>
      <c r="JA5" s="1729"/>
      <c r="JB5" s="1729"/>
      <c r="JC5" s="1729"/>
      <c r="JD5" s="1729"/>
      <c r="JE5" s="1729"/>
      <c r="JF5" s="1729"/>
      <c r="JG5" s="1729"/>
      <c r="JH5" s="1729"/>
      <c r="JI5" s="1729"/>
      <c r="JJ5" s="1729"/>
      <c r="JK5" s="1729"/>
      <c r="JL5" s="1729"/>
      <c r="JM5" s="1729"/>
      <c r="JN5" s="1729"/>
      <c r="JO5" s="1729"/>
      <c r="JP5" s="1729"/>
      <c r="JQ5" s="1729"/>
      <c r="JR5" s="1729"/>
      <c r="JS5" s="1729"/>
      <c r="JT5" s="1729"/>
      <c r="JU5" s="1729"/>
      <c r="JV5" s="1729"/>
      <c r="JW5" s="1729"/>
      <c r="JX5" s="1729"/>
      <c r="JY5" s="1729"/>
      <c r="JZ5" s="1729"/>
      <c r="KA5" s="1729"/>
      <c r="KB5" s="1729"/>
      <c r="KC5" s="1729"/>
      <c r="KD5" s="1729"/>
      <c r="KE5" s="1729"/>
      <c r="KF5" s="1729"/>
      <c r="KG5" s="1729"/>
      <c r="KH5" s="1729"/>
      <c r="KI5" s="1729"/>
      <c r="KJ5" s="1729"/>
      <c r="KK5" s="1729"/>
      <c r="KL5" s="1729"/>
      <c r="KM5" s="1729"/>
      <c r="KN5" s="1729"/>
      <c r="KO5" s="1729"/>
      <c r="KP5" s="1729"/>
      <c r="KQ5" s="1729"/>
      <c r="KR5" s="1729"/>
      <c r="KS5" s="1729"/>
      <c r="KT5" s="1729"/>
      <c r="KU5" s="1729"/>
      <c r="KV5" s="1729"/>
      <c r="KW5" s="1729"/>
      <c r="KX5" s="1729"/>
      <c r="KY5" s="1729"/>
      <c r="KZ5" s="1729"/>
      <c r="LA5" s="1729"/>
      <c r="LB5" s="1729"/>
      <c r="LC5" s="1729"/>
      <c r="LD5" s="1729"/>
      <c r="LE5" s="1729"/>
      <c r="LF5" s="1729"/>
      <c r="LG5" s="1729"/>
      <c r="LH5" s="1729"/>
      <c r="LI5" s="1729"/>
      <c r="LJ5" s="1729"/>
      <c r="LK5" s="1729"/>
      <c r="LL5" s="1729"/>
      <c r="LM5" s="1729"/>
      <c r="LN5" s="1729"/>
      <c r="LO5" s="1729"/>
      <c r="LP5" s="1729"/>
      <c r="LQ5" s="1729"/>
      <c r="LR5" s="1729"/>
      <c r="LS5" s="1729"/>
      <c r="LT5" s="1729"/>
      <c r="LU5" s="1729"/>
      <c r="LV5" s="1729"/>
      <c r="LW5" s="1729"/>
      <c r="LX5" s="1729"/>
      <c r="LY5" s="1729"/>
      <c r="LZ5" s="1729"/>
      <c r="MA5" s="1729"/>
      <c r="MB5" s="1729"/>
      <c r="MC5" s="1729"/>
      <c r="MD5" s="1729"/>
      <c r="ME5" s="1729"/>
      <c r="MF5" s="1729"/>
      <c r="MG5" s="1729"/>
      <c r="MH5" s="1729"/>
      <c r="MI5" s="1729"/>
      <c r="MJ5" s="1729"/>
      <c r="MK5" s="1729"/>
      <c r="ML5" s="1729"/>
      <c r="MM5" s="1729"/>
      <c r="MN5" s="1729"/>
      <c r="MO5" s="1729"/>
      <c r="MP5" s="1729"/>
      <c r="MQ5" s="1729"/>
      <c r="MR5" s="1729"/>
      <c r="MS5" s="1729"/>
      <c r="MT5" s="1729"/>
      <c r="MU5" s="1729"/>
      <c r="MV5" s="1729"/>
      <c r="MW5" s="1729"/>
      <c r="MX5" s="1729"/>
      <c r="MY5" s="1729"/>
      <c r="MZ5" s="1729"/>
      <c r="NA5" s="1729"/>
      <c r="NB5" s="1729"/>
      <c r="NC5" s="1729"/>
      <c r="ND5" s="1729"/>
      <c r="NE5" s="1729"/>
      <c r="NF5" s="1729"/>
      <c r="NG5" s="1729"/>
      <c r="NH5" s="1729"/>
      <c r="NI5" s="1729"/>
      <c r="NJ5" s="1729"/>
      <c r="NK5" s="1729"/>
      <c r="NL5" s="1729"/>
      <c r="NM5" s="1729"/>
      <c r="NN5" s="1729"/>
      <c r="NO5" s="1729"/>
      <c r="NP5" s="1729"/>
      <c r="NQ5" s="1729"/>
      <c r="NR5" s="1729"/>
      <c r="NS5" s="1729"/>
      <c r="NT5" s="1729"/>
      <c r="NU5" s="1729"/>
      <c r="NV5" s="1729"/>
      <c r="NW5" s="1729"/>
      <c r="NX5" s="1729"/>
      <c r="NY5" s="1729"/>
      <c r="NZ5" s="1729"/>
      <c r="OA5" s="1729"/>
      <c r="OB5" s="1729"/>
      <c r="OC5" s="1729"/>
      <c r="OD5" s="1729"/>
      <c r="OE5" s="1729"/>
      <c r="OF5" s="1729"/>
      <c r="OG5" s="1729"/>
      <c r="OH5" s="1729"/>
      <c r="OI5" s="1729"/>
      <c r="OJ5" s="1729"/>
      <c r="OK5" s="1729"/>
      <c r="OL5" s="1729"/>
      <c r="OM5" s="1729"/>
      <c r="ON5" s="1729"/>
      <c r="OO5" s="1729"/>
      <c r="OP5" s="1729"/>
      <c r="OQ5" s="1729"/>
      <c r="OR5" s="1729"/>
      <c r="OS5" s="1729"/>
      <c r="OT5" s="1729"/>
      <c r="OU5" s="1729"/>
      <c r="OV5" s="1729"/>
      <c r="OW5" s="1729"/>
      <c r="OX5" s="1729"/>
      <c r="OY5" s="1729"/>
      <c r="OZ5" s="1729"/>
      <c r="PA5" s="1729"/>
      <c r="PB5" s="1729"/>
      <c r="PC5" s="1729"/>
      <c r="PD5" s="1729"/>
      <c r="PE5" s="1729"/>
      <c r="PF5" s="1729"/>
      <c r="PG5" s="1729"/>
      <c r="PH5" s="1729"/>
      <c r="PI5" s="1729"/>
      <c r="PJ5" s="1729"/>
      <c r="PK5" s="1729"/>
      <c r="PL5" s="1729"/>
      <c r="PM5" s="1729"/>
      <c r="PN5" s="1729"/>
      <c r="PO5" s="1729"/>
      <c r="PP5" s="1729"/>
      <c r="PQ5" s="1729"/>
      <c r="PR5" s="1729"/>
      <c r="PS5" s="1729"/>
      <c r="PT5" s="1729"/>
      <c r="PU5" s="1729"/>
      <c r="PV5" s="1729"/>
      <c r="PW5" s="1729"/>
      <c r="PX5" s="1729"/>
      <c r="PY5" s="1729"/>
      <c r="PZ5" s="1729"/>
      <c r="QA5" s="1729"/>
      <c r="QB5" s="1729"/>
      <c r="QC5" s="1729"/>
      <c r="QD5" s="1729"/>
      <c r="QE5" s="1729"/>
      <c r="QF5" s="1729"/>
      <c r="QG5" s="1729"/>
      <c r="QH5" s="1729"/>
      <c r="QI5" s="1729"/>
      <c r="QJ5" s="1729"/>
      <c r="QK5" s="1729"/>
      <c r="QL5" s="1729"/>
      <c r="QM5" s="1729"/>
      <c r="QN5" s="1729"/>
      <c r="QO5" s="1729"/>
      <c r="QP5" s="1729"/>
      <c r="QQ5" s="1729"/>
      <c r="QR5" s="1729"/>
      <c r="QS5" s="1729"/>
      <c r="QT5" s="1729"/>
      <c r="QU5" s="1729"/>
      <c r="QV5" s="1729"/>
      <c r="QW5" s="1729"/>
      <c r="QX5" s="1729"/>
      <c r="QY5" s="1729"/>
      <c r="QZ5" s="1729"/>
      <c r="RA5" s="1729"/>
      <c r="RB5" s="1729"/>
      <c r="RC5" s="1729"/>
      <c r="RD5" s="1729"/>
      <c r="RE5" s="1729"/>
      <c r="RF5" s="1729"/>
      <c r="RG5" s="1729"/>
      <c r="RH5" s="1729"/>
      <c r="RI5" s="1729"/>
      <c r="RJ5" s="1729"/>
      <c r="RK5" s="1729"/>
      <c r="RL5" s="1729"/>
      <c r="RM5" s="1729"/>
      <c r="RN5" s="1729"/>
      <c r="RO5" s="1729"/>
      <c r="RP5" s="1729"/>
      <c r="RQ5" s="1729"/>
      <c r="RR5" s="1729"/>
      <c r="RS5" s="1729"/>
      <c r="RT5" s="1729"/>
      <c r="RU5" s="1729"/>
      <c r="RV5" s="1729"/>
      <c r="RW5" s="1729"/>
      <c r="RX5" s="1729"/>
      <c r="RY5" s="1729"/>
      <c r="RZ5" s="1729"/>
      <c r="SA5" s="1729"/>
      <c r="SB5" s="1729"/>
      <c r="SC5" s="1729"/>
      <c r="SD5" s="1729"/>
      <c r="SE5" s="1729"/>
      <c r="SF5" s="1729"/>
      <c r="SG5" s="1729"/>
      <c r="SH5" s="1729"/>
      <c r="SI5" s="1729"/>
      <c r="SJ5" s="1729"/>
      <c r="SK5" s="1729"/>
      <c r="SL5" s="1729"/>
      <c r="SM5" s="1729"/>
      <c r="SN5" s="1729"/>
      <c r="SO5" s="1729"/>
      <c r="SP5" s="1729"/>
      <c r="SQ5" s="1729"/>
      <c r="SR5" s="1729"/>
      <c r="SS5" s="1729"/>
      <c r="ST5" s="1729"/>
      <c r="SU5" s="1729"/>
      <c r="SV5" s="1729"/>
      <c r="SW5" s="1729"/>
      <c r="SX5" s="1729"/>
      <c r="SY5" s="1729"/>
      <c r="SZ5" s="1729"/>
      <c r="TA5" s="1729"/>
      <c r="TB5" s="1729"/>
      <c r="TC5" s="1729"/>
      <c r="TD5" s="1729"/>
      <c r="TE5" s="1729"/>
      <c r="TF5" s="1729"/>
      <c r="TG5" s="1729"/>
      <c r="TH5" s="1729"/>
      <c r="TI5" s="1729"/>
      <c r="TJ5" s="1729"/>
      <c r="TK5" s="1729"/>
      <c r="TL5" s="1729"/>
      <c r="TM5" s="1729"/>
      <c r="TN5" s="1729"/>
      <c r="TO5" s="1729"/>
      <c r="TP5" s="1729"/>
      <c r="TQ5" s="1729"/>
      <c r="TR5" s="1729"/>
      <c r="TS5" s="1729"/>
      <c r="TT5" s="1729"/>
      <c r="TU5" s="1729"/>
      <c r="TV5" s="1729"/>
      <c r="TW5" s="1729"/>
      <c r="TX5" s="1729"/>
      <c r="TY5" s="1729"/>
      <c r="TZ5" s="1729"/>
      <c r="UA5" s="1729"/>
      <c r="UB5" s="1729"/>
      <c r="UC5" s="1729"/>
      <c r="UD5" s="1729"/>
      <c r="UE5" s="1729"/>
      <c r="UF5" s="1729"/>
      <c r="UG5" s="1729"/>
      <c r="UH5" s="1729"/>
      <c r="UI5" s="1729"/>
      <c r="UJ5" s="1729"/>
      <c r="UK5" s="1729"/>
      <c r="UL5" s="1729"/>
      <c r="UM5" s="1729"/>
      <c r="UN5" s="1729"/>
      <c r="UO5" s="1729"/>
      <c r="UP5" s="1729"/>
      <c r="UQ5" s="1729"/>
      <c r="UR5" s="1729"/>
      <c r="US5" s="1729"/>
      <c r="UT5" s="1729"/>
      <c r="UU5" s="1729"/>
      <c r="UV5" s="1729"/>
      <c r="UW5" s="1729"/>
      <c r="UX5" s="1729"/>
      <c r="UY5" s="1729"/>
      <c r="UZ5" s="1729"/>
      <c r="VA5" s="1729"/>
      <c r="VB5" s="1729"/>
      <c r="VC5" s="1729"/>
      <c r="VD5" s="1729"/>
      <c r="VE5" s="1729"/>
      <c r="VF5" s="1729"/>
      <c r="VG5" s="1729"/>
      <c r="VH5" s="1729"/>
      <c r="VI5" s="1729"/>
      <c r="VJ5" s="1729"/>
      <c r="VK5" s="1729"/>
      <c r="VL5" s="1729"/>
      <c r="VM5" s="1729"/>
      <c r="VN5" s="1729"/>
      <c r="VO5" s="1729"/>
      <c r="VP5" s="1729"/>
      <c r="VQ5" s="1729"/>
      <c r="VR5" s="1729"/>
      <c r="VS5" s="1729"/>
      <c r="VT5" s="1729"/>
      <c r="VU5" s="1729"/>
      <c r="VV5" s="1729"/>
      <c r="VW5" s="1729"/>
      <c r="VX5" s="1729"/>
      <c r="VY5" s="1729"/>
      <c r="VZ5" s="1729"/>
      <c r="WA5" s="1729"/>
      <c r="WB5" s="1729"/>
      <c r="WC5" s="1729"/>
      <c r="WD5" s="1729"/>
      <c r="WE5" s="1729"/>
      <c r="WF5" s="1729"/>
      <c r="WG5" s="1729"/>
      <c r="WH5" s="1729"/>
      <c r="WI5" s="1729"/>
      <c r="WJ5" s="1729"/>
      <c r="WK5" s="1729"/>
      <c r="WL5" s="1729"/>
      <c r="WM5" s="1729"/>
      <c r="WN5" s="1729"/>
      <c r="WO5" s="1729"/>
      <c r="WP5" s="1729"/>
      <c r="WQ5" s="1729"/>
      <c r="WR5" s="1729"/>
      <c r="WS5" s="1729"/>
      <c r="WT5" s="1729"/>
      <c r="WU5" s="1729"/>
      <c r="WV5" s="1729"/>
      <c r="WW5" s="1729"/>
      <c r="WX5" s="1729"/>
      <c r="WY5" s="1729"/>
      <c r="WZ5" s="1729"/>
      <c r="XA5" s="1729"/>
      <c r="XB5" s="1729"/>
      <c r="XC5" s="1729"/>
      <c r="XD5" s="1729"/>
      <c r="XE5" s="1729"/>
      <c r="XF5" s="1729"/>
      <c r="XG5" s="1729"/>
      <c r="XH5" s="1729"/>
      <c r="XI5" s="1729"/>
      <c r="XJ5" s="1729"/>
      <c r="XK5" s="1729"/>
      <c r="XL5" s="1729"/>
      <c r="XM5" s="1729"/>
      <c r="XN5" s="1729"/>
      <c r="XO5" s="1729"/>
      <c r="XP5" s="1729"/>
      <c r="XQ5" s="1729"/>
      <c r="XR5" s="1729"/>
      <c r="XS5" s="1729"/>
      <c r="XT5" s="1729"/>
      <c r="XU5" s="1729"/>
      <c r="XV5" s="1729"/>
      <c r="XW5" s="1729"/>
      <c r="XX5" s="1729"/>
      <c r="XY5" s="1729"/>
      <c r="XZ5" s="1729"/>
      <c r="YA5" s="1729"/>
      <c r="YB5" s="1729"/>
      <c r="YC5" s="1729"/>
      <c r="YD5" s="1729"/>
      <c r="YE5" s="1729"/>
      <c r="YF5" s="1729"/>
      <c r="YG5" s="1729"/>
      <c r="YH5" s="1729"/>
      <c r="YI5" s="1729"/>
      <c r="YJ5" s="1729"/>
      <c r="YK5" s="1729"/>
      <c r="YL5" s="1729"/>
      <c r="YM5" s="1729"/>
      <c r="YN5" s="1729"/>
      <c r="YO5" s="1729"/>
      <c r="YP5" s="1729"/>
      <c r="YQ5" s="1729"/>
      <c r="YR5" s="1729"/>
      <c r="YS5" s="1729"/>
      <c r="YT5" s="1729"/>
      <c r="YU5" s="1729"/>
      <c r="YV5" s="1729"/>
      <c r="YW5" s="1729"/>
      <c r="YX5" s="1729"/>
      <c r="YY5" s="1729"/>
      <c r="YZ5" s="1729"/>
      <c r="ZA5" s="1729"/>
      <c r="ZB5" s="1729"/>
      <c r="ZC5" s="1729"/>
      <c r="ZD5" s="1729"/>
      <c r="ZE5" s="1729"/>
      <c r="ZF5" s="1729"/>
      <c r="ZG5" s="1729"/>
      <c r="ZH5" s="1729"/>
      <c r="ZI5" s="1729"/>
      <c r="ZJ5" s="1729"/>
      <c r="ZK5" s="1729"/>
      <c r="ZL5" s="1729"/>
      <c r="ZM5" s="1729"/>
      <c r="ZN5" s="1729"/>
      <c r="ZO5" s="1729"/>
      <c r="ZP5" s="1729"/>
      <c r="ZQ5" s="1729"/>
      <c r="ZR5" s="1729"/>
      <c r="ZS5" s="1729"/>
      <c r="ZT5" s="1729"/>
      <c r="ZU5" s="1729"/>
      <c r="ZV5" s="1729"/>
      <c r="ZW5" s="1729"/>
      <c r="ZX5" s="1729"/>
      <c r="ZY5" s="1729"/>
      <c r="ZZ5" s="1729"/>
      <c r="AAA5" s="1729"/>
      <c r="AAB5" s="1729"/>
      <c r="AAC5" s="1729"/>
      <c r="AAD5" s="1729"/>
      <c r="AAE5" s="1729"/>
      <c r="AAF5" s="1729"/>
      <c r="AAG5" s="1729"/>
      <c r="AAH5" s="1729"/>
      <c r="AAI5" s="1729"/>
      <c r="AAJ5" s="1729"/>
      <c r="AAK5" s="1729"/>
      <c r="AAL5" s="1729"/>
      <c r="AAM5" s="1729"/>
      <c r="AAN5" s="1729"/>
      <c r="AAO5" s="1729"/>
      <c r="AAP5" s="1729"/>
      <c r="AAQ5" s="1729"/>
      <c r="AAR5" s="1729"/>
      <c r="AAS5" s="1729"/>
      <c r="AAT5" s="1729"/>
      <c r="AAU5" s="1729"/>
      <c r="AAV5" s="1729"/>
      <c r="AAW5" s="1729"/>
      <c r="AAX5" s="1729"/>
      <c r="AAY5" s="1729"/>
      <c r="AAZ5" s="1729"/>
      <c r="ABA5" s="1729"/>
      <c r="ABB5" s="1729"/>
      <c r="ABC5" s="1729"/>
      <c r="ABD5" s="1729"/>
      <c r="ABE5" s="1729"/>
      <c r="ABF5" s="1729"/>
      <c r="ABG5" s="1729"/>
      <c r="ABH5" s="1729"/>
      <c r="ABI5" s="1729"/>
      <c r="ABJ5" s="1729"/>
      <c r="ABK5" s="1729"/>
      <c r="ABL5" s="1729"/>
      <c r="ABM5" s="1729"/>
      <c r="ABN5" s="1729"/>
      <c r="ABO5" s="1729"/>
      <c r="ABP5" s="1729"/>
      <c r="ABQ5" s="1729"/>
      <c r="ABR5" s="1729"/>
      <c r="ABS5" s="1729"/>
      <c r="ABT5" s="1729"/>
      <c r="ABU5" s="1729"/>
      <c r="ABV5" s="1729"/>
      <c r="ABW5" s="1729"/>
      <c r="ABX5" s="1729"/>
      <c r="ABY5" s="1729"/>
      <c r="ABZ5" s="1729"/>
      <c r="ACA5" s="1729"/>
      <c r="ACB5" s="1729"/>
      <c r="ACC5" s="1729"/>
      <c r="ACD5" s="1729"/>
      <c r="ACE5" s="1729"/>
      <c r="ACF5" s="1729"/>
      <c r="ACG5" s="1729"/>
      <c r="ACH5" s="1729"/>
      <c r="ACI5" s="1729"/>
      <c r="ACJ5" s="1729"/>
      <c r="ACK5" s="1729"/>
      <c r="ACL5" s="1729"/>
      <c r="ACM5" s="1729"/>
      <c r="ACN5" s="1729"/>
      <c r="ACO5" s="1729"/>
      <c r="ACP5" s="1729"/>
      <c r="ACQ5" s="1729"/>
      <c r="ACR5" s="1729"/>
      <c r="ACS5" s="1729"/>
      <c r="ACT5" s="1729"/>
      <c r="ACU5" s="1729"/>
      <c r="ACV5" s="1729"/>
      <c r="ACW5" s="1729"/>
      <c r="ACX5" s="1729"/>
      <c r="ACY5" s="1729"/>
      <c r="ACZ5" s="1729"/>
      <c r="ADA5" s="1729"/>
      <c r="ADB5" s="1729"/>
      <c r="ADC5" s="1729"/>
      <c r="ADD5" s="1729"/>
      <c r="ADE5" s="1729"/>
      <c r="ADF5" s="1729"/>
      <c r="ADG5" s="1729"/>
      <c r="ADH5" s="1729"/>
      <c r="ADI5" s="1729"/>
      <c r="ADJ5" s="1729"/>
      <c r="ADK5" s="1729"/>
      <c r="ADL5" s="1729"/>
      <c r="ADM5" s="1729"/>
      <c r="ADN5" s="1729"/>
      <c r="ADO5" s="1729"/>
      <c r="ADP5" s="1729"/>
      <c r="ADQ5" s="1729"/>
      <c r="ADR5" s="1729"/>
      <c r="ADS5" s="1729"/>
      <c r="ADT5" s="1729"/>
      <c r="ADU5" s="1729"/>
      <c r="ADV5" s="1729"/>
      <c r="ADW5" s="1729"/>
      <c r="ADX5" s="1729"/>
      <c r="ADY5" s="1729"/>
      <c r="ADZ5" s="1729"/>
      <c r="AEA5" s="1729"/>
      <c r="AEB5" s="1729"/>
      <c r="AEC5" s="1729"/>
      <c r="AED5" s="1729"/>
      <c r="AEE5" s="1729"/>
      <c r="AEF5" s="1729"/>
      <c r="AEG5" s="1729"/>
      <c r="AEH5" s="1729"/>
      <c r="AEI5" s="1729"/>
      <c r="AEJ5" s="1729"/>
      <c r="AEK5" s="1729"/>
      <c r="AEL5" s="1729"/>
      <c r="AEM5" s="1729"/>
      <c r="AEN5" s="1729"/>
      <c r="AEO5" s="1729"/>
      <c r="AEP5" s="1729"/>
      <c r="AEQ5" s="1729"/>
      <c r="AER5" s="1729"/>
      <c r="AES5" s="1729"/>
      <c r="AET5" s="1729"/>
      <c r="AEU5" s="1729"/>
      <c r="AEV5" s="1729"/>
      <c r="AEW5" s="1729"/>
      <c r="AEX5" s="1729"/>
      <c r="AEY5" s="1729"/>
      <c r="AEZ5" s="1729"/>
      <c r="AFA5" s="1729"/>
      <c r="AFB5" s="1729"/>
      <c r="AFC5" s="1729"/>
      <c r="AFD5" s="1729"/>
      <c r="AFE5" s="1729"/>
      <c r="AFF5" s="1729"/>
      <c r="AFG5" s="1729"/>
      <c r="AFH5" s="1729"/>
      <c r="AFI5" s="1729"/>
      <c r="AFJ5" s="1729"/>
      <c r="AFK5" s="1729"/>
      <c r="AFL5" s="1729"/>
      <c r="AFM5" s="1729"/>
      <c r="AFN5" s="1729"/>
      <c r="AFO5" s="1729"/>
      <c r="AFP5" s="1729"/>
      <c r="AFQ5" s="1729"/>
      <c r="AFR5" s="1729"/>
      <c r="AFS5" s="1729"/>
      <c r="AFT5" s="1729"/>
      <c r="AFU5" s="1729"/>
      <c r="AFV5" s="1729"/>
      <c r="AFW5" s="1729"/>
      <c r="AFX5" s="1729"/>
      <c r="AFY5" s="1729"/>
      <c r="AFZ5" s="1729"/>
      <c r="AGA5" s="1729"/>
      <c r="AGB5" s="1729"/>
      <c r="AGC5" s="1729"/>
      <c r="AGD5" s="1729"/>
      <c r="AGE5" s="1729"/>
      <c r="AGF5" s="1729"/>
      <c r="AGG5" s="1729"/>
      <c r="AGH5" s="1729"/>
      <c r="AGI5" s="1729"/>
      <c r="AGJ5" s="1729"/>
      <c r="AGK5" s="1729"/>
      <c r="AGL5" s="1729"/>
      <c r="AGM5" s="1729"/>
      <c r="AGN5" s="1729"/>
      <c r="AGO5" s="1729"/>
      <c r="AGP5" s="1729"/>
      <c r="AGQ5" s="1729"/>
      <c r="AGR5" s="1729"/>
      <c r="AGS5" s="1729"/>
      <c r="AGT5" s="1729"/>
      <c r="AGU5" s="1729"/>
      <c r="AGV5" s="1729"/>
      <c r="AGW5" s="1729"/>
      <c r="AGX5" s="1729"/>
      <c r="AGY5" s="1729"/>
      <c r="AGZ5" s="1729"/>
      <c r="AHA5" s="1729"/>
      <c r="AHB5" s="1729"/>
      <c r="AHC5" s="1729"/>
      <c r="AHD5" s="1729"/>
      <c r="AHE5" s="1729"/>
      <c r="AHF5" s="1729"/>
      <c r="AHG5" s="1729"/>
      <c r="AHH5" s="1729"/>
      <c r="AHI5" s="1729"/>
      <c r="AHJ5" s="1729"/>
      <c r="AHK5" s="1729"/>
      <c r="AHL5" s="1729"/>
      <c r="AHM5" s="1729"/>
      <c r="AHN5" s="1729"/>
      <c r="AHO5" s="1729"/>
      <c r="AHP5" s="1729"/>
      <c r="AHQ5" s="1729"/>
      <c r="AHR5" s="1729"/>
      <c r="AHS5" s="1729"/>
      <c r="AHT5" s="1729"/>
      <c r="AHU5" s="1729"/>
      <c r="AHV5" s="1729"/>
      <c r="AHW5" s="1729"/>
      <c r="AHX5" s="1729"/>
      <c r="AHY5" s="1729"/>
      <c r="AHZ5" s="1729"/>
      <c r="AIA5" s="1729"/>
      <c r="AIB5" s="1729"/>
      <c r="AIC5" s="1729"/>
      <c r="AID5" s="1729"/>
      <c r="AIE5" s="1729"/>
      <c r="AIF5" s="1729"/>
      <c r="AIG5" s="1729"/>
      <c r="AIH5" s="1729"/>
      <c r="AII5" s="1729"/>
      <c r="AIJ5" s="1729"/>
      <c r="AIK5" s="1729"/>
      <c r="AIL5" s="1729"/>
      <c r="AIM5" s="1729"/>
      <c r="AIN5" s="1729"/>
      <c r="AIO5" s="1729"/>
      <c r="AIP5" s="1729"/>
      <c r="AIQ5" s="1729"/>
      <c r="AIR5" s="1729"/>
      <c r="AIS5" s="1729"/>
      <c r="AIT5" s="1729"/>
      <c r="AIU5" s="1729"/>
      <c r="AIV5" s="1729"/>
      <c r="AIW5" s="1729"/>
      <c r="AIX5" s="1729"/>
      <c r="AIY5" s="1729"/>
      <c r="AIZ5" s="1729"/>
      <c r="AJA5" s="1729"/>
      <c r="AJB5" s="1729"/>
      <c r="AJC5" s="1729"/>
      <c r="AJD5" s="1729"/>
      <c r="AJE5" s="1729"/>
      <c r="AJF5" s="1729"/>
      <c r="AJG5" s="1729"/>
      <c r="AJH5" s="1729"/>
      <c r="AJI5" s="1729"/>
      <c r="AJJ5" s="1729"/>
      <c r="AJK5" s="1729"/>
      <c r="AJL5" s="1729"/>
      <c r="AJM5" s="1729"/>
      <c r="AJN5" s="1729"/>
      <c r="AJO5" s="1729"/>
      <c r="AJP5" s="1729"/>
      <c r="AJQ5" s="1729"/>
      <c r="AJR5" s="1729"/>
      <c r="AJS5" s="1729"/>
      <c r="AJT5" s="1729"/>
      <c r="AJU5" s="1729"/>
      <c r="AJV5" s="1729"/>
      <c r="AJW5" s="1729"/>
      <c r="AJX5" s="1729"/>
      <c r="AJY5" s="1729"/>
      <c r="AJZ5" s="1729"/>
      <c r="AKA5" s="1729"/>
      <c r="AKB5" s="1729"/>
      <c r="AKC5" s="1729"/>
      <c r="AKD5" s="1729"/>
      <c r="AKE5" s="1729"/>
      <c r="AKF5" s="1729"/>
      <c r="AKG5" s="1729"/>
      <c r="AKH5" s="1729"/>
      <c r="AKI5" s="1729"/>
      <c r="AKJ5" s="1729"/>
      <c r="AKK5" s="1729"/>
      <c r="AKL5" s="1729"/>
      <c r="AKM5" s="1729"/>
      <c r="AKN5" s="1729"/>
      <c r="AKO5" s="1729"/>
      <c r="AKP5" s="1729"/>
      <c r="AKQ5" s="1729"/>
      <c r="AKR5" s="1729"/>
      <c r="AKS5" s="1729"/>
      <c r="AKT5" s="1729"/>
      <c r="AKU5" s="1729"/>
      <c r="AKV5" s="1729"/>
      <c r="AKW5" s="1729"/>
      <c r="AKX5" s="1729"/>
      <c r="AKY5" s="1729"/>
      <c r="AKZ5" s="1729"/>
      <c r="ALA5" s="1729"/>
      <c r="ALB5" s="1729"/>
      <c r="ALC5" s="1729"/>
      <c r="ALD5" s="1729"/>
      <c r="ALE5" s="1729"/>
      <c r="ALF5" s="1729"/>
      <c r="ALG5" s="1729"/>
      <c r="ALH5" s="1729"/>
      <c r="ALI5" s="1729"/>
      <c r="ALJ5" s="1729"/>
      <c r="ALK5" s="1729"/>
      <c r="ALL5" s="1729"/>
      <c r="ALM5" s="1729"/>
      <c r="ALN5" s="1729"/>
      <c r="ALO5" s="1729"/>
      <c r="ALP5" s="1729"/>
      <c r="ALQ5" s="1729"/>
      <c r="ALR5" s="1729"/>
      <c r="ALS5" s="1729"/>
      <c r="ALT5" s="1729"/>
      <c r="ALU5" s="1729"/>
      <c r="ALV5" s="1729"/>
      <c r="ALW5" s="1729"/>
      <c r="ALX5" s="1729"/>
      <c r="ALY5" s="1729"/>
      <c r="ALZ5" s="1729"/>
      <c r="AMA5" s="1729"/>
      <c r="AMB5" s="1729"/>
      <c r="AMC5" s="1729"/>
      <c r="AMD5" s="1729"/>
      <c r="AME5" s="1729"/>
      <c r="AMF5" s="1729"/>
      <c r="AMG5" s="1729"/>
      <c r="AMH5" s="1729"/>
      <c r="AMI5" s="1729"/>
      <c r="AMJ5" s="1729"/>
    </row>
    <row r="6" spans="1:1024" s="1773" customFormat="1" ht="30" customHeight="1">
      <c r="A6" s="1705" t="s">
        <v>3862</v>
      </c>
      <c r="B6" s="1705" t="s">
        <v>3863</v>
      </c>
      <c r="C6" s="1705" t="s">
        <v>647</v>
      </c>
      <c r="D6" s="1705" t="s">
        <v>3864</v>
      </c>
      <c r="E6" s="1705" t="s">
        <v>3865</v>
      </c>
      <c r="F6" s="1705" t="s">
        <v>3866</v>
      </c>
      <c r="G6" s="1709" t="s">
        <v>3867</v>
      </c>
      <c r="H6" s="1705"/>
      <c r="I6" s="1705"/>
      <c r="J6" s="1705"/>
      <c r="K6" s="1705"/>
      <c r="L6" s="1705"/>
      <c r="M6" s="1705"/>
      <c r="N6" s="1705"/>
      <c r="O6" s="1705"/>
      <c r="P6" s="1705" t="s">
        <v>3883</v>
      </c>
      <c r="Q6" s="1705" t="s">
        <v>3884</v>
      </c>
      <c r="R6" s="1705" t="s">
        <v>3885</v>
      </c>
      <c r="S6" s="1709" t="s">
        <v>3886</v>
      </c>
      <c r="T6" s="1705" t="s">
        <v>1530</v>
      </c>
      <c r="U6" s="1705" t="s">
        <v>3887</v>
      </c>
      <c r="V6" s="1705" t="s">
        <v>3888</v>
      </c>
      <c r="W6" s="1705" t="s">
        <v>3874</v>
      </c>
      <c r="X6" s="1705" t="s">
        <v>3889</v>
      </c>
      <c r="Y6" s="1779">
        <v>47717000</v>
      </c>
      <c r="Z6" s="1779" t="s">
        <v>1146</v>
      </c>
      <c r="AA6" s="1780" t="s">
        <v>3877</v>
      </c>
      <c r="AB6" s="1779" t="s">
        <v>3878</v>
      </c>
      <c r="AC6" s="1779" t="s">
        <v>3879</v>
      </c>
      <c r="AD6" s="1779" t="s">
        <v>3880</v>
      </c>
      <c r="AE6" s="1779" t="s">
        <v>3881</v>
      </c>
      <c r="AF6" s="1779"/>
      <c r="AG6" s="1779"/>
      <c r="AH6" s="1779"/>
      <c r="AI6" s="1779"/>
      <c r="AJ6" s="1779"/>
      <c r="AK6" s="1779">
        <v>0</v>
      </c>
      <c r="AL6" s="1779"/>
      <c r="AM6" s="1779"/>
      <c r="AN6" s="1779">
        <v>35287820</v>
      </c>
      <c r="AO6" s="1705" t="s">
        <v>4218</v>
      </c>
      <c r="AP6" s="1705"/>
      <c r="AQ6" s="1705"/>
      <c r="AR6" s="1705"/>
      <c r="AS6" s="1705"/>
      <c r="AT6" s="1705"/>
      <c r="AU6" s="1705"/>
      <c r="AV6" s="1705"/>
      <c r="AW6" s="1705"/>
      <c r="AX6" s="1705"/>
      <c r="AY6" s="1705"/>
      <c r="AZ6" s="1705" t="s">
        <v>3891</v>
      </c>
      <c r="BA6" s="1729"/>
      <c r="BB6" s="1729"/>
      <c r="BC6" s="1729"/>
      <c r="BD6" s="1729"/>
      <c r="BE6" s="1729"/>
      <c r="BF6" s="1729"/>
      <c r="BG6" s="1729"/>
      <c r="BH6" s="1729"/>
      <c r="BI6" s="1729"/>
      <c r="BJ6" s="1729"/>
      <c r="BK6" s="1729"/>
      <c r="BL6" s="1729"/>
      <c r="BM6" s="1729"/>
      <c r="BN6" s="1729"/>
      <c r="BO6" s="1729"/>
      <c r="BP6" s="1729"/>
      <c r="BQ6" s="1729"/>
      <c r="BR6" s="1729"/>
      <c r="BS6" s="1729"/>
      <c r="BT6" s="1729"/>
      <c r="BU6" s="1729"/>
      <c r="BV6" s="1729"/>
      <c r="BW6" s="1729"/>
      <c r="BX6" s="1729"/>
      <c r="BY6" s="1729"/>
      <c r="BZ6" s="1729"/>
      <c r="CA6" s="1729"/>
      <c r="CB6" s="1729"/>
      <c r="CC6" s="1729"/>
      <c r="CD6" s="1729"/>
      <c r="CE6" s="1729"/>
      <c r="CF6" s="1729"/>
      <c r="CG6" s="1729"/>
      <c r="CH6" s="1729"/>
      <c r="CI6" s="1729"/>
      <c r="CJ6" s="1729"/>
      <c r="CK6" s="1729"/>
      <c r="CL6" s="1729"/>
      <c r="CM6" s="1729"/>
      <c r="CN6" s="1729"/>
      <c r="CO6" s="1729"/>
      <c r="CP6" s="1729"/>
      <c r="CQ6" s="1729"/>
      <c r="CR6" s="1729"/>
      <c r="CS6" s="1729"/>
      <c r="CT6" s="1729"/>
      <c r="CU6" s="1729"/>
      <c r="CV6" s="1729"/>
      <c r="CW6" s="1729"/>
      <c r="CX6" s="1729"/>
      <c r="CY6" s="1729"/>
      <c r="CZ6" s="1729"/>
      <c r="DA6" s="1729"/>
      <c r="DB6" s="1729"/>
      <c r="DC6" s="1729"/>
      <c r="DD6" s="1729"/>
      <c r="DE6" s="1729"/>
      <c r="DF6" s="1729"/>
      <c r="DG6" s="1729"/>
      <c r="DH6" s="1729"/>
      <c r="DI6" s="1729"/>
      <c r="DJ6" s="1729"/>
      <c r="DK6" s="1729"/>
      <c r="DL6" s="1729"/>
      <c r="DM6" s="1729"/>
      <c r="DN6" s="1729"/>
      <c r="DO6" s="1729"/>
      <c r="DP6" s="1729"/>
      <c r="DQ6" s="1729"/>
      <c r="DR6" s="1729"/>
      <c r="DS6" s="1729"/>
      <c r="DT6" s="1729"/>
      <c r="DU6" s="1729"/>
      <c r="DV6" s="1729"/>
      <c r="DW6" s="1729"/>
      <c r="DX6" s="1729"/>
      <c r="DY6" s="1729"/>
      <c r="DZ6" s="1729"/>
      <c r="EA6" s="1729"/>
      <c r="EB6" s="1729"/>
      <c r="EC6" s="1729"/>
      <c r="ED6" s="1729"/>
      <c r="EE6" s="1729"/>
      <c r="EF6" s="1729"/>
      <c r="EG6" s="1729"/>
      <c r="EH6" s="1729"/>
      <c r="EI6" s="1729"/>
      <c r="EJ6" s="1729"/>
      <c r="EK6" s="1729"/>
      <c r="EL6" s="1729"/>
      <c r="EM6" s="1729"/>
      <c r="EN6" s="1729"/>
      <c r="EO6" s="1729"/>
      <c r="EP6" s="1729"/>
      <c r="EQ6" s="1729"/>
      <c r="ER6" s="1729"/>
      <c r="ES6" s="1729"/>
      <c r="ET6" s="1729"/>
      <c r="EU6" s="1729"/>
      <c r="EV6" s="1729"/>
      <c r="EW6" s="1729"/>
      <c r="EX6" s="1729"/>
      <c r="EY6" s="1729"/>
      <c r="EZ6" s="1729"/>
      <c r="FA6" s="1729"/>
      <c r="FB6" s="1729"/>
      <c r="FC6" s="1729"/>
      <c r="FD6" s="1729"/>
      <c r="FE6" s="1729"/>
      <c r="FF6" s="1729"/>
      <c r="FG6" s="1729"/>
      <c r="FH6" s="1729"/>
      <c r="FI6" s="1729"/>
      <c r="FJ6" s="1729"/>
      <c r="FK6" s="1729"/>
      <c r="FL6" s="1729"/>
      <c r="FM6" s="1729"/>
      <c r="FN6" s="1729"/>
      <c r="FO6" s="1729"/>
      <c r="FP6" s="1729"/>
      <c r="FQ6" s="1729"/>
      <c r="FR6" s="1729"/>
      <c r="FS6" s="1729"/>
      <c r="FT6" s="1729"/>
      <c r="FU6" s="1729"/>
      <c r="FV6" s="1729"/>
      <c r="FW6" s="1729"/>
      <c r="FX6" s="1729"/>
      <c r="FY6" s="1729"/>
      <c r="FZ6" s="1729"/>
      <c r="GA6" s="1729"/>
      <c r="GB6" s="1729"/>
      <c r="GC6" s="1729"/>
      <c r="GD6" s="1729"/>
      <c r="GE6" s="1729"/>
      <c r="GF6" s="1729"/>
      <c r="GG6" s="1729"/>
      <c r="GH6" s="1729"/>
      <c r="GI6" s="1729"/>
      <c r="GJ6" s="1729"/>
      <c r="GK6" s="1729"/>
      <c r="GL6" s="1729"/>
      <c r="GM6" s="1729"/>
      <c r="GN6" s="1729"/>
      <c r="GO6" s="1729"/>
      <c r="GP6" s="1729"/>
      <c r="GQ6" s="1729"/>
      <c r="GR6" s="1729"/>
      <c r="GS6" s="1729"/>
      <c r="GT6" s="1729"/>
      <c r="GU6" s="1729"/>
      <c r="GV6" s="1729"/>
      <c r="GW6" s="1729"/>
      <c r="GX6" s="1729"/>
      <c r="GY6" s="1729"/>
      <c r="GZ6" s="1729"/>
      <c r="HA6" s="1729"/>
      <c r="HB6" s="1729"/>
      <c r="HC6" s="1729"/>
      <c r="HD6" s="1729"/>
      <c r="HE6" s="1729"/>
      <c r="HF6" s="1729"/>
      <c r="HG6" s="1729"/>
      <c r="HH6" s="1729"/>
      <c r="HI6" s="1729"/>
      <c r="HJ6" s="1729"/>
      <c r="HK6" s="1729"/>
      <c r="HL6" s="1729"/>
      <c r="HM6" s="1729"/>
      <c r="HN6" s="1729"/>
      <c r="HO6" s="1729"/>
      <c r="HP6" s="1729"/>
      <c r="HQ6" s="1729"/>
      <c r="HR6" s="1729"/>
      <c r="HS6" s="1729"/>
      <c r="HT6" s="1729"/>
      <c r="HU6" s="1729"/>
      <c r="HV6" s="1729"/>
      <c r="HW6" s="1729"/>
      <c r="HX6" s="1729"/>
      <c r="HY6" s="1729"/>
      <c r="HZ6" s="1729"/>
      <c r="IA6" s="1729"/>
      <c r="IB6" s="1729"/>
      <c r="IC6" s="1729"/>
      <c r="ID6" s="1729"/>
      <c r="IE6" s="1729"/>
      <c r="IF6" s="1729"/>
      <c r="IG6" s="1729"/>
      <c r="IH6" s="1729"/>
      <c r="II6" s="1729"/>
      <c r="IJ6" s="1729"/>
      <c r="IK6" s="1729"/>
      <c r="IL6" s="1729"/>
      <c r="IM6" s="1729"/>
      <c r="IN6" s="1729"/>
      <c r="IO6" s="1729"/>
      <c r="IP6" s="1729"/>
      <c r="IQ6" s="1729"/>
      <c r="IR6" s="1729"/>
      <c r="IS6" s="1729"/>
      <c r="IT6" s="1729"/>
      <c r="IU6" s="1729"/>
      <c r="IV6" s="1729"/>
      <c r="IW6" s="1729"/>
      <c r="IX6" s="1729"/>
      <c r="IY6" s="1729"/>
      <c r="IZ6" s="1729"/>
      <c r="JA6" s="1729"/>
      <c r="JB6" s="1729"/>
      <c r="JC6" s="1729"/>
      <c r="JD6" s="1729"/>
      <c r="JE6" s="1729"/>
      <c r="JF6" s="1729"/>
      <c r="JG6" s="1729"/>
      <c r="JH6" s="1729"/>
      <c r="JI6" s="1729"/>
      <c r="JJ6" s="1729"/>
      <c r="JK6" s="1729"/>
      <c r="JL6" s="1729"/>
      <c r="JM6" s="1729"/>
      <c r="JN6" s="1729"/>
      <c r="JO6" s="1729"/>
      <c r="JP6" s="1729"/>
      <c r="JQ6" s="1729"/>
      <c r="JR6" s="1729"/>
      <c r="JS6" s="1729"/>
      <c r="JT6" s="1729"/>
      <c r="JU6" s="1729"/>
      <c r="JV6" s="1729"/>
      <c r="JW6" s="1729"/>
      <c r="JX6" s="1729"/>
      <c r="JY6" s="1729"/>
      <c r="JZ6" s="1729"/>
      <c r="KA6" s="1729"/>
      <c r="KB6" s="1729"/>
      <c r="KC6" s="1729"/>
      <c r="KD6" s="1729"/>
      <c r="KE6" s="1729"/>
      <c r="KF6" s="1729"/>
      <c r="KG6" s="1729"/>
      <c r="KH6" s="1729"/>
      <c r="KI6" s="1729"/>
      <c r="KJ6" s="1729"/>
      <c r="KK6" s="1729"/>
      <c r="KL6" s="1729"/>
      <c r="KM6" s="1729"/>
      <c r="KN6" s="1729"/>
      <c r="KO6" s="1729"/>
      <c r="KP6" s="1729"/>
      <c r="KQ6" s="1729"/>
      <c r="KR6" s="1729"/>
      <c r="KS6" s="1729"/>
      <c r="KT6" s="1729"/>
      <c r="KU6" s="1729"/>
      <c r="KV6" s="1729"/>
      <c r="KW6" s="1729"/>
      <c r="KX6" s="1729"/>
      <c r="KY6" s="1729"/>
      <c r="KZ6" s="1729"/>
      <c r="LA6" s="1729"/>
      <c r="LB6" s="1729"/>
      <c r="LC6" s="1729"/>
      <c r="LD6" s="1729"/>
      <c r="LE6" s="1729"/>
      <c r="LF6" s="1729"/>
      <c r="LG6" s="1729"/>
      <c r="LH6" s="1729"/>
      <c r="LI6" s="1729"/>
      <c r="LJ6" s="1729"/>
      <c r="LK6" s="1729"/>
      <c r="LL6" s="1729"/>
      <c r="LM6" s="1729"/>
      <c r="LN6" s="1729"/>
      <c r="LO6" s="1729"/>
      <c r="LP6" s="1729"/>
      <c r="LQ6" s="1729"/>
      <c r="LR6" s="1729"/>
      <c r="LS6" s="1729"/>
      <c r="LT6" s="1729"/>
      <c r="LU6" s="1729"/>
      <c r="LV6" s="1729"/>
      <c r="LW6" s="1729"/>
      <c r="LX6" s="1729"/>
      <c r="LY6" s="1729"/>
      <c r="LZ6" s="1729"/>
      <c r="MA6" s="1729"/>
      <c r="MB6" s="1729"/>
      <c r="MC6" s="1729"/>
      <c r="MD6" s="1729"/>
      <c r="ME6" s="1729"/>
      <c r="MF6" s="1729"/>
      <c r="MG6" s="1729"/>
      <c r="MH6" s="1729"/>
      <c r="MI6" s="1729"/>
      <c r="MJ6" s="1729"/>
      <c r="MK6" s="1729"/>
      <c r="ML6" s="1729"/>
      <c r="MM6" s="1729"/>
      <c r="MN6" s="1729"/>
      <c r="MO6" s="1729"/>
      <c r="MP6" s="1729"/>
      <c r="MQ6" s="1729"/>
      <c r="MR6" s="1729"/>
      <c r="MS6" s="1729"/>
      <c r="MT6" s="1729"/>
      <c r="MU6" s="1729"/>
      <c r="MV6" s="1729"/>
      <c r="MW6" s="1729"/>
      <c r="MX6" s="1729"/>
      <c r="MY6" s="1729"/>
      <c r="MZ6" s="1729"/>
      <c r="NA6" s="1729"/>
      <c r="NB6" s="1729"/>
      <c r="NC6" s="1729"/>
      <c r="ND6" s="1729"/>
      <c r="NE6" s="1729"/>
      <c r="NF6" s="1729"/>
      <c r="NG6" s="1729"/>
      <c r="NH6" s="1729"/>
      <c r="NI6" s="1729"/>
      <c r="NJ6" s="1729"/>
      <c r="NK6" s="1729"/>
      <c r="NL6" s="1729"/>
      <c r="NM6" s="1729"/>
      <c r="NN6" s="1729"/>
      <c r="NO6" s="1729"/>
      <c r="NP6" s="1729"/>
      <c r="NQ6" s="1729"/>
      <c r="NR6" s="1729"/>
      <c r="NS6" s="1729"/>
      <c r="NT6" s="1729"/>
      <c r="NU6" s="1729"/>
      <c r="NV6" s="1729"/>
      <c r="NW6" s="1729"/>
      <c r="NX6" s="1729"/>
      <c r="NY6" s="1729"/>
      <c r="NZ6" s="1729"/>
      <c r="OA6" s="1729"/>
      <c r="OB6" s="1729"/>
      <c r="OC6" s="1729"/>
      <c r="OD6" s="1729"/>
      <c r="OE6" s="1729"/>
      <c r="OF6" s="1729"/>
      <c r="OG6" s="1729"/>
      <c r="OH6" s="1729"/>
      <c r="OI6" s="1729"/>
      <c r="OJ6" s="1729"/>
      <c r="OK6" s="1729"/>
      <c r="OL6" s="1729"/>
      <c r="OM6" s="1729"/>
      <c r="ON6" s="1729"/>
      <c r="OO6" s="1729"/>
      <c r="OP6" s="1729"/>
      <c r="OQ6" s="1729"/>
      <c r="OR6" s="1729"/>
      <c r="OS6" s="1729"/>
      <c r="OT6" s="1729"/>
      <c r="OU6" s="1729"/>
      <c r="OV6" s="1729"/>
      <c r="OW6" s="1729"/>
      <c r="OX6" s="1729"/>
      <c r="OY6" s="1729"/>
      <c r="OZ6" s="1729"/>
      <c r="PA6" s="1729"/>
      <c r="PB6" s="1729"/>
      <c r="PC6" s="1729"/>
      <c r="PD6" s="1729"/>
      <c r="PE6" s="1729"/>
      <c r="PF6" s="1729"/>
      <c r="PG6" s="1729"/>
      <c r="PH6" s="1729"/>
      <c r="PI6" s="1729"/>
      <c r="PJ6" s="1729"/>
      <c r="PK6" s="1729"/>
      <c r="PL6" s="1729"/>
      <c r="PM6" s="1729"/>
      <c r="PN6" s="1729"/>
      <c r="PO6" s="1729"/>
      <c r="PP6" s="1729"/>
      <c r="PQ6" s="1729"/>
      <c r="PR6" s="1729"/>
      <c r="PS6" s="1729"/>
      <c r="PT6" s="1729"/>
      <c r="PU6" s="1729"/>
      <c r="PV6" s="1729"/>
      <c r="PW6" s="1729"/>
      <c r="PX6" s="1729"/>
      <c r="PY6" s="1729"/>
      <c r="PZ6" s="1729"/>
      <c r="QA6" s="1729"/>
      <c r="QB6" s="1729"/>
      <c r="QC6" s="1729"/>
      <c r="QD6" s="1729"/>
      <c r="QE6" s="1729"/>
      <c r="QF6" s="1729"/>
      <c r="QG6" s="1729"/>
      <c r="QH6" s="1729"/>
      <c r="QI6" s="1729"/>
      <c r="QJ6" s="1729"/>
      <c r="QK6" s="1729"/>
      <c r="QL6" s="1729"/>
      <c r="QM6" s="1729"/>
      <c r="QN6" s="1729"/>
      <c r="QO6" s="1729"/>
      <c r="QP6" s="1729"/>
      <c r="QQ6" s="1729"/>
      <c r="QR6" s="1729"/>
      <c r="QS6" s="1729"/>
      <c r="QT6" s="1729"/>
      <c r="QU6" s="1729"/>
      <c r="QV6" s="1729"/>
      <c r="QW6" s="1729"/>
      <c r="QX6" s="1729"/>
      <c r="QY6" s="1729"/>
      <c r="QZ6" s="1729"/>
      <c r="RA6" s="1729"/>
      <c r="RB6" s="1729"/>
      <c r="RC6" s="1729"/>
      <c r="RD6" s="1729"/>
      <c r="RE6" s="1729"/>
      <c r="RF6" s="1729"/>
      <c r="RG6" s="1729"/>
      <c r="RH6" s="1729"/>
      <c r="RI6" s="1729"/>
      <c r="RJ6" s="1729"/>
      <c r="RK6" s="1729"/>
      <c r="RL6" s="1729"/>
      <c r="RM6" s="1729"/>
      <c r="RN6" s="1729"/>
      <c r="RO6" s="1729"/>
      <c r="RP6" s="1729"/>
      <c r="RQ6" s="1729"/>
      <c r="RR6" s="1729"/>
      <c r="RS6" s="1729"/>
      <c r="RT6" s="1729"/>
      <c r="RU6" s="1729"/>
      <c r="RV6" s="1729"/>
      <c r="RW6" s="1729"/>
      <c r="RX6" s="1729"/>
      <c r="RY6" s="1729"/>
      <c r="RZ6" s="1729"/>
      <c r="SA6" s="1729"/>
      <c r="SB6" s="1729"/>
      <c r="SC6" s="1729"/>
      <c r="SD6" s="1729"/>
      <c r="SE6" s="1729"/>
      <c r="SF6" s="1729"/>
      <c r="SG6" s="1729"/>
      <c r="SH6" s="1729"/>
      <c r="SI6" s="1729"/>
      <c r="SJ6" s="1729"/>
      <c r="SK6" s="1729"/>
      <c r="SL6" s="1729"/>
      <c r="SM6" s="1729"/>
      <c r="SN6" s="1729"/>
      <c r="SO6" s="1729"/>
      <c r="SP6" s="1729"/>
      <c r="SQ6" s="1729"/>
      <c r="SR6" s="1729"/>
      <c r="SS6" s="1729"/>
      <c r="ST6" s="1729"/>
      <c r="SU6" s="1729"/>
      <c r="SV6" s="1729"/>
      <c r="SW6" s="1729"/>
      <c r="SX6" s="1729"/>
      <c r="SY6" s="1729"/>
      <c r="SZ6" s="1729"/>
      <c r="TA6" s="1729"/>
      <c r="TB6" s="1729"/>
      <c r="TC6" s="1729"/>
      <c r="TD6" s="1729"/>
      <c r="TE6" s="1729"/>
      <c r="TF6" s="1729"/>
      <c r="TG6" s="1729"/>
      <c r="TH6" s="1729"/>
      <c r="TI6" s="1729"/>
      <c r="TJ6" s="1729"/>
      <c r="TK6" s="1729"/>
      <c r="TL6" s="1729"/>
      <c r="TM6" s="1729"/>
      <c r="TN6" s="1729"/>
      <c r="TO6" s="1729"/>
      <c r="TP6" s="1729"/>
      <c r="TQ6" s="1729"/>
      <c r="TR6" s="1729"/>
      <c r="TS6" s="1729"/>
      <c r="TT6" s="1729"/>
      <c r="TU6" s="1729"/>
      <c r="TV6" s="1729"/>
      <c r="TW6" s="1729"/>
      <c r="TX6" s="1729"/>
      <c r="TY6" s="1729"/>
      <c r="TZ6" s="1729"/>
      <c r="UA6" s="1729"/>
      <c r="UB6" s="1729"/>
      <c r="UC6" s="1729"/>
      <c r="UD6" s="1729"/>
      <c r="UE6" s="1729"/>
      <c r="UF6" s="1729"/>
      <c r="UG6" s="1729"/>
      <c r="UH6" s="1729"/>
      <c r="UI6" s="1729"/>
      <c r="UJ6" s="1729"/>
      <c r="UK6" s="1729"/>
      <c r="UL6" s="1729"/>
      <c r="UM6" s="1729"/>
      <c r="UN6" s="1729"/>
      <c r="UO6" s="1729"/>
      <c r="UP6" s="1729"/>
      <c r="UQ6" s="1729"/>
      <c r="UR6" s="1729"/>
      <c r="US6" s="1729"/>
      <c r="UT6" s="1729"/>
      <c r="UU6" s="1729"/>
      <c r="UV6" s="1729"/>
      <c r="UW6" s="1729"/>
      <c r="UX6" s="1729"/>
      <c r="UY6" s="1729"/>
      <c r="UZ6" s="1729"/>
      <c r="VA6" s="1729"/>
      <c r="VB6" s="1729"/>
      <c r="VC6" s="1729"/>
      <c r="VD6" s="1729"/>
      <c r="VE6" s="1729"/>
      <c r="VF6" s="1729"/>
      <c r="VG6" s="1729"/>
      <c r="VH6" s="1729"/>
      <c r="VI6" s="1729"/>
      <c r="VJ6" s="1729"/>
      <c r="VK6" s="1729"/>
      <c r="VL6" s="1729"/>
      <c r="VM6" s="1729"/>
      <c r="VN6" s="1729"/>
      <c r="VO6" s="1729"/>
      <c r="VP6" s="1729"/>
      <c r="VQ6" s="1729"/>
      <c r="VR6" s="1729"/>
      <c r="VS6" s="1729"/>
      <c r="VT6" s="1729"/>
      <c r="VU6" s="1729"/>
      <c r="VV6" s="1729"/>
      <c r="VW6" s="1729"/>
      <c r="VX6" s="1729"/>
      <c r="VY6" s="1729"/>
      <c r="VZ6" s="1729"/>
      <c r="WA6" s="1729"/>
      <c r="WB6" s="1729"/>
      <c r="WC6" s="1729"/>
      <c r="WD6" s="1729"/>
      <c r="WE6" s="1729"/>
      <c r="WF6" s="1729"/>
      <c r="WG6" s="1729"/>
      <c r="WH6" s="1729"/>
      <c r="WI6" s="1729"/>
      <c r="WJ6" s="1729"/>
      <c r="WK6" s="1729"/>
      <c r="WL6" s="1729"/>
      <c r="WM6" s="1729"/>
      <c r="WN6" s="1729"/>
      <c r="WO6" s="1729"/>
      <c r="WP6" s="1729"/>
      <c r="WQ6" s="1729"/>
      <c r="WR6" s="1729"/>
      <c r="WS6" s="1729"/>
      <c r="WT6" s="1729"/>
      <c r="WU6" s="1729"/>
      <c r="WV6" s="1729"/>
      <c r="WW6" s="1729"/>
      <c r="WX6" s="1729"/>
      <c r="WY6" s="1729"/>
      <c r="WZ6" s="1729"/>
      <c r="XA6" s="1729"/>
      <c r="XB6" s="1729"/>
      <c r="XC6" s="1729"/>
      <c r="XD6" s="1729"/>
      <c r="XE6" s="1729"/>
      <c r="XF6" s="1729"/>
      <c r="XG6" s="1729"/>
      <c r="XH6" s="1729"/>
      <c r="XI6" s="1729"/>
      <c r="XJ6" s="1729"/>
      <c r="XK6" s="1729"/>
      <c r="XL6" s="1729"/>
      <c r="XM6" s="1729"/>
      <c r="XN6" s="1729"/>
      <c r="XO6" s="1729"/>
      <c r="XP6" s="1729"/>
      <c r="XQ6" s="1729"/>
      <c r="XR6" s="1729"/>
      <c r="XS6" s="1729"/>
      <c r="XT6" s="1729"/>
      <c r="XU6" s="1729"/>
      <c r="XV6" s="1729"/>
      <c r="XW6" s="1729"/>
      <c r="XX6" s="1729"/>
      <c r="XY6" s="1729"/>
      <c r="XZ6" s="1729"/>
      <c r="YA6" s="1729"/>
      <c r="YB6" s="1729"/>
      <c r="YC6" s="1729"/>
      <c r="YD6" s="1729"/>
      <c r="YE6" s="1729"/>
      <c r="YF6" s="1729"/>
      <c r="YG6" s="1729"/>
      <c r="YH6" s="1729"/>
      <c r="YI6" s="1729"/>
      <c r="YJ6" s="1729"/>
      <c r="YK6" s="1729"/>
      <c r="YL6" s="1729"/>
      <c r="YM6" s="1729"/>
      <c r="YN6" s="1729"/>
      <c r="YO6" s="1729"/>
      <c r="YP6" s="1729"/>
      <c r="YQ6" s="1729"/>
      <c r="YR6" s="1729"/>
      <c r="YS6" s="1729"/>
      <c r="YT6" s="1729"/>
      <c r="YU6" s="1729"/>
      <c r="YV6" s="1729"/>
      <c r="YW6" s="1729"/>
      <c r="YX6" s="1729"/>
      <c r="YY6" s="1729"/>
      <c r="YZ6" s="1729"/>
      <c r="ZA6" s="1729"/>
      <c r="ZB6" s="1729"/>
      <c r="ZC6" s="1729"/>
      <c r="ZD6" s="1729"/>
      <c r="ZE6" s="1729"/>
      <c r="ZF6" s="1729"/>
      <c r="ZG6" s="1729"/>
      <c r="ZH6" s="1729"/>
      <c r="ZI6" s="1729"/>
      <c r="ZJ6" s="1729"/>
      <c r="ZK6" s="1729"/>
      <c r="ZL6" s="1729"/>
      <c r="ZM6" s="1729"/>
      <c r="ZN6" s="1729"/>
      <c r="ZO6" s="1729"/>
      <c r="ZP6" s="1729"/>
      <c r="ZQ6" s="1729"/>
      <c r="ZR6" s="1729"/>
      <c r="ZS6" s="1729"/>
      <c r="ZT6" s="1729"/>
      <c r="ZU6" s="1729"/>
      <c r="ZV6" s="1729"/>
      <c r="ZW6" s="1729"/>
      <c r="ZX6" s="1729"/>
      <c r="ZY6" s="1729"/>
      <c r="ZZ6" s="1729"/>
      <c r="AAA6" s="1729"/>
      <c r="AAB6" s="1729"/>
      <c r="AAC6" s="1729"/>
      <c r="AAD6" s="1729"/>
      <c r="AAE6" s="1729"/>
      <c r="AAF6" s="1729"/>
      <c r="AAG6" s="1729"/>
      <c r="AAH6" s="1729"/>
      <c r="AAI6" s="1729"/>
      <c r="AAJ6" s="1729"/>
      <c r="AAK6" s="1729"/>
      <c r="AAL6" s="1729"/>
      <c r="AAM6" s="1729"/>
      <c r="AAN6" s="1729"/>
      <c r="AAO6" s="1729"/>
      <c r="AAP6" s="1729"/>
      <c r="AAQ6" s="1729"/>
      <c r="AAR6" s="1729"/>
      <c r="AAS6" s="1729"/>
      <c r="AAT6" s="1729"/>
      <c r="AAU6" s="1729"/>
      <c r="AAV6" s="1729"/>
      <c r="AAW6" s="1729"/>
      <c r="AAX6" s="1729"/>
      <c r="AAY6" s="1729"/>
      <c r="AAZ6" s="1729"/>
      <c r="ABA6" s="1729"/>
      <c r="ABB6" s="1729"/>
      <c r="ABC6" s="1729"/>
      <c r="ABD6" s="1729"/>
      <c r="ABE6" s="1729"/>
      <c r="ABF6" s="1729"/>
      <c r="ABG6" s="1729"/>
      <c r="ABH6" s="1729"/>
      <c r="ABI6" s="1729"/>
      <c r="ABJ6" s="1729"/>
      <c r="ABK6" s="1729"/>
      <c r="ABL6" s="1729"/>
      <c r="ABM6" s="1729"/>
      <c r="ABN6" s="1729"/>
      <c r="ABO6" s="1729"/>
      <c r="ABP6" s="1729"/>
      <c r="ABQ6" s="1729"/>
      <c r="ABR6" s="1729"/>
      <c r="ABS6" s="1729"/>
      <c r="ABT6" s="1729"/>
      <c r="ABU6" s="1729"/>
      <c r="ABV6" s="1729"/>
      <c r="ABW6" s="1729"/>
      <c r="ABX6" s="1729"/>
      <c r="ABY6" s="1729"/>
      <c r="ABZ6" s="1729"/>
      <c r="ACA6" s="1729"/>
      <c r="ACB6" s="1729"/>
      <c r="ACC6" s="1729"/>
      <c r="ACD6" s="1729"/>
      <c r="ACE6" s="1729"/>
      <c r="ACF6" s="1729"/>
      <c r="ACG6" s="1729"/>
      <c r="ACH6" s="1729"/>
      <c r="ACI6" s="1729"/>
      <c r="ACJ6" s="1729"/>
      <c r="ACK6" s="1729"/>
      <c r="ACL6" s="1729"/>
      <c r="ACM6" s="1729"/>
      <c r="ACN6" s="1729"/>
      <c r="ACO6" s="1729"/>
      <c r="ACP6" s="1729"/>
      <c r="ACQ6" s="1729"/>
      <c r="ACR6" s="1729"/>
      <c r="ACS6" s="1729"/>
      <c r="ACT6" s="1729"/>
      <c r="ACU6" s="1729"/>
      <c r="ACV6" s="1729"/>
      <c r="ACW6" s="1729"/>
      <c r="ACX6" s="1729"/>
      <c r="ACY6" s="1729"/>
      <c r="ACZ6" s="1729"/>
      <c r="ADA6" s="1729"/>
      <c r="ADB6" s="1729"/>
      <c r="ADC6" s="1729"/>
      <c r="ADD6" s="1729"/>
      <c r="ADE6" s="1729"/>
      <c r="ADF6" s="1729"/>
      <c r="ADG6" s="1729"/>
      <c r="ADH6" s="1729"/>
      <c r="ADI6" s="1729"/>
      <c r="ADJ6" s="1729"/>
      <c r="ADK6" s="1729"/>
      <c r="ADL6" s="1729"/>
      <c r="ADM6" s="1729"/>
      <c r="ADN6" s="1729"/>
      <c r="ADO6" s="1729"/>
      <c r="ADP6" s="1729"/>
      <c r="ADQ6" s="1729"/>
      <c r="ADR6" s="1729"/>
      <c r="ADS6" s="1729"/>
      <c r="ADT6" s="1729"/>
      <c r="ADU6" s="1729"/>
      <c r="ADV6" s="1729"/>
      <c r="ADW6" s="1729"/>
      <c r="ADX6" s="1729"/>
      <c r="ADY6" s="1729"/>
      <c r="ADZ6" s="1729"/>
      <c r="AEA6" s="1729"/>
      <c r="AEB6" s="1729"/>
      <c r="AEC6" s="1729"/>
      <c r="AED6" s="1729"/>
      <c r="AEE6" s="1729"/>
      <c r="AEF6" s="1729"/>
      <c r="AEG6" s="1729"/>
      <c r="AEH6" s="1729"/>
      <c r="AEI6" s="1729"/>
      <c r="AEJ6" s="1729"/>
      <c r="AEK6" s="1729"/>
      <c r="AEL6" s="1729"/>
      <c r="AEM6" s="1729"/>
      <c r="AEN6" s="1729"/>
      <c r="AEO6" s="1729"/>
      <c r="AEP6" s="1729"/>
      <c r="AEQ6" s="1729"/>
      <c r="AER6" s="1729"/>
      <c r="AES6" s="1729"/>
      <c r="AET6" s="1729"/>
      <c r="AEU6" s="1729"/>
      <c r="AEV6" s="1729"/>
      <c r="AEW6" s="1729"/>
      <c r="AEX6" s="1729"/>
      <c r="AEY6" s="1729"/>
      <c r="AEZ6" s="1729"/>
      <c r="AFA6" s="1729"/>
      <c r="AFB6" s="1729"/>
      <c r="AFC6" s="1729"/>
      <c r="AFD6" s="1729"/>
      <c r="AFE6" s="1729"/>
      <c r="AFF6" s="1729"/>
      <c r="AFG6" s="1729"/>
      <c r="AFH6" s="1729"/>
      <c r="AFI6" s="1729"/>
      <c r="AFJ6" s="1729"/>
      <c r="AFK6" s="1729"/>
      <c r="AFL6" s="1729"/>
      <c r="AFM6" s="1729"/>
      <c r="AFN6" s="1729"/>
      <c r="AFO6" s="1729"/>
      <c r="AFP6" s="1729"/>
      <c r="AFQ6" s="1729"/>
      <c r="AFR6" s="1729"/>
      <c r="AFS6" s="1729"/>
      <c r="AFT6" s="1729"/>
      <c r="AFU6" s="1729"/>
      <c r="AFV6" s="1729"/>
      <c r="AFW6" s="1729"/>
      <c r="AFX6" s="1729"/>
      <c r="AFY6" s="1729"/>
      <c r="AFZ6" s="1729"/>
      <c r="AGA6" s="1729"/>
      <c r="AGB6" s="1729"/>
      <c r="AGC6" s="1729"/>
      <c r="AGD6" s="1729"/>
      <c r="AGE6" s="1729"/>
      <c r="AGF6" s="1729"/>
      <c r="AGG6" s="1729"/>
      <c r="AGH6" s="1729"/>
      <c r="AGI6" s="1729"/>
      <c r="AGJ6" s="1729"/>
      <c r="AGK6" s="1729"/>
      <c r="AGL6" s="1729"/>
      <c r="AGM6" s="1729"/>
      <c r="AGN6" s="1729"/>
      <c r="AGO6" s="1729"/>
      <c r="AGP6" s="1729"/>
      <c r="AGQ6" s="1729"/>
      <c r="AGR6" s="1729"/>
      <c r="AGS6" s="1729"/>
      <c r="AGT6" s="1729"/>
      <c r="AGU6" s="1729"/>
      <c r="AGV6" s="1729"/>
      <c r="AGW6" s="1729"/>
      <c r="AGX6" s="1729"/>
      <c r="AGY6" s="1729"/>
      <c r="AGZ6" s="1729"/>
      <c r="AHA6" s="1729"/>
      <c r="AHB6" s="1729"/>
      <c r="AHC6" s="1729"/>
      <c r="AHD6" s="1729"/>
      <c r="AHE6" s="1729"/>
      <c r="AHF6" s="1729"/>
      <c r="AHG6" s="1729"/>
      <c r="AHH6" s="1729"/>
      <c r="AHI6" s="1729"/>
      <c r="AHJ6" s="1729"/>
      <c r="AHK6" s="1729"/>
      <c r="AHL6" s="1729"/>
      <c r="AHM6" s="1729"/>
      <c r="AHN6" s="1729"/>
      <c r="AHO6" s="1729"/>
      <c r="AHP6" s="1729"/>
      <c r="AHQ6" s="1729"/>
      <c r="AHR6" s="1729"/>
      <c r="AHS6" s="1729"/>
      <c r="AHT6" s="1729"/>
      <c r="AHU6" s="1729"/>
      <c r="AHV6" s="1729"/>
      <c r="AHW6" s="1729"/>
      <c r="AHX6" s="1729"/>
      <c r="AHY6" s="1729"/>
      <c r="AHZ6" s="1729"/>
      <c r="AIA6" s="1729"/>
      <c r="AIB6" s="1729"/>
      <c r="AIC6" s="1729"/>
      <c r="AID6" s="1729"/>
      <c r="AIE6" s="1729"/>
      <c r="AIF6" s="1729"/>
      <c r="AIG6" s="1729"/>
      <c r="AIH6" s="1729"/>
      <c r="AII6" s="1729"/>
      <c r="AIJ6" s="1729"/>
      <c r="AIK6" s="1729"/>
      <c r="AIL6" s="1729"/>
      <c r="AIM6" s="1729"/>
      <c r="AIN6" s="1729"/>
      <c r="AIO6" s="1729"/>
      <c r="AIP6" s="1729"/>
      <c r="AIQ6" s="1729"/>
      <c r="AIR6" s="1729"/>
      <c r="AIS6" s="1729"/>
      <c r="AIT6" s="1729"/>
      <c r="AIU6" s="1729"/>
      <c r="AIV6" s="1729"/>
      <c r="AIW6" s="1729"/>
      <c r="AIX6" s="1729"/>
      <c r="AIY6" s="1729"/>
      <c r="AIZ6" s="1729"/>
      <c r="AJA6" s="1729"/>
      <c r="AJB6" s="1729"/>
      <c r="AJC6" s="1729"/>
      <c r="AJD6" s="1729"/>
      <c r="AJE6" s="1729"/>
      <c r="AJF6" s="1729"/>
      <c r="AJG6" s="1729"/>
      <c r="AJH6" s="1729"/>
      <c r="AJI6" s="1729"/>
      <c r="AJJ6" s="1729"/>
      <c r="AJK6" s="1729"/>
      <c r="AJL6" s="1729"/>
      <c r="AJM6" s="1729"/>
      <c r="AJN6" s="1729"/>
      <c r="AJO6" s="1729"/>
      <c r="AJP6" s="1729"/>
      <c r="AJQ6" s="1729"/>
      <c r="AJR6" s="1729"/>
      <c r="AJS6" s="1729"/>
      <c r="AJT6" s="1729"/>
      <c r="AJU6" s="1729"/>
      <c r="AJV6" s="1729"/>
      <c r="AJW6" s="1729"/>
      <c r="AJX6" s="1729"/>
      <c r="AJY6" s="1729"/>
      <c r="AJZ6" s="1729"/>
      <c r="AKA6" s="1729"/>
      <c r="AKB6" s="1729"/>
      <c r="AKC6" s="1729"/>
      <c r="AKD6" s="1729"/>
      <c r="AKE6" s="1729"/>
      <c r="AKF6" s="1729"/>
      <c r="AKG6" s="1729"/>
      <c r="AKH6" s="1729"/>
      <c r="AKI6" s="1729"/>
      <c r="AKJ6" s="1729"/>
      <c r="AKK6" s="1729"/>
      <c r="AKL6" s="1729"/>
      <c r="AKM6" s="1729"/>
      <c r="AKN6" s="1729"/>
      <c r="AKO6" s="1729"/>
      <c r="AKP6" s="1729"/>
      <c r="AKQ6" s="1729"/>
      <c r="AKR6" s="1729"/>
      <c r="AKS6" s="1729"/>
      <c r="AKT6" s="1729"/>
      <c r="AKU6" s="1729"/>
      <c r="AKV6" s="1729"/>
      <c r="AKW6" s="1729"/>
      <c r="AKX6" s="1729"/>
      <c r="AKY6" s="1729"/>
      <c r="AKZ6" s="1729"/>
      <c r="ALA6" s="1729"/>
      <c r="ALB6" s="1729"/>
      <c r="ALC6" s="1729"/>
      <c r="ALD6" s="1729"/>
      <c r="ALE6" s="1729"/>
      <c r="ALF6" s="1729"/>
      <c r="ALG6" s="1729"/>
      <c r="ALH6" s="1729"/>
      <c r="ALI6" s="1729"/>
      <c r="ALJ6" s="1729"/>
      <c r="ALK6" s="1729"/>
      <c r="ALL6" s="1729"/>
      <c r="ALM6" s="1729"/>
      <c r="ALN6" s="1729"/>
      <c r="ALO6" s="1729"/>
      <c r="ALP6" s="1729"/>
      <c r="ALQ6" s="1729"/>
      <c r="ALR6" s="1729"/>
      <c r="ALS6" s="1729"/>
      <c r="ALT6" s="1729"/>
      <c r="ALU6" s="1729"/>
      <c r="ALV6" s="1729"/>
      <c r="ALW6" s="1729"/>
      <c r="ALX6" s="1729"/>
      <c r="ALY6" s="1729"/>
      <c r="ALZ6" s="1729"/>
      <c r="AMA6" s="1729"/>
      <c r="AMB6" s="1729"/>
      <c r="AMC6" s="1729"/>
      <c r="AMD6" s="1729"/>
      <c r="AME6" s="1729"/>
      <c r="AMF6" s="1729"/>
      <c r="AMG6" s="1729"/>
      <c r="AMH6" s="1729"/>
      <c r="AMI6" s="1729"/>
      <c r="AMJ6" s="1729"/>
    </row>
    <row r="7" spans="1:1024" s="1775" customFormat="1" ht="30" customHeight="1">
      <c r="A7" s="1707" t="s">
        <v>3862</v>
      </c>
      <c r="B7" s="1707" t="s">
        <v>3863</v>
      </c>
      <c r="C7" s="1707" t="s">
        <v>647</v>
      </c>
      <c r="D7" s="1707" t="s">
        <v>3892</v>
      </c>
      <c r="E7" s="1707" t="s">
        <v>3893</v>
      </c>
      <c r="F7" s="1707" t="s">
        <v>3894</v>
      </c>
      <c r="G7" s="1707" t="s">
        <v>3895</v>
      </c>
      <c r="H7" s="1707"/>
      <c r="I7" s="1707"/>
      <c r="J7" s="1707"/>
      <c r="K7" s="1707"/>
      <c r="L7" s="1707"/>
      <c r="M7" s="1707"/>
      <c r="N7" s="1707"/>
      <c r="O7" s="1707"/>
      <c r="P7" s="1707" t="s">
        <v>3896</v>
      </c>
      <c r="Q7" s="1707" t="s">
        <v>3897</v>
      </c>
      <c r="R7" s="1707" t="s">
        <v>3898</v>
      </c>
      <c r="S7" s="1708" t="s">
        <v>3899</v>
      </c>
      <c r="T7" s="1707" t="s">
        <v>1519</v>
      </c>
      <c r="U7" s="1707" t="s">
        <v>3900</v>
      </c>
      <c r="V7" s="1707" t="s">
        <v>3901</v>
      </c>
      <c r="W7" s="1707" t="s">
        <v>3874</v>
      </c>
      <c r="X7" s="1707" t="s">
        <v>3902</v>
      </c>
      <c r="Y7" s="1782">
        <v>0</v>
      </c>
      <c r="Z7" s="1782" t="s">
        <v>1146</v>
      </c>
      <c r="AA7" s="1782" t="s">
        <v>3904</v>
      </c>
      <c r="AB7" s="1782" t="s">
        <v>3905</v>
      </c>
      <c r="AC7" s="1782" t="s">
        <v>3906</v>
      </c>
      <c r="AD7" s="1782" t="s">
        <v>138</v>
      </c>
      <c r="AE7" s="1782" t="s">
        <v>3881</v>
      </c>
      <c r="AF7" s="1782"/>
      <c r="AG7" s="1782"/>
      <c r="AH7" s="1782"/>
      <c r="AI7" s="1782"/>
      <c r="AJ7" s="1782"/>
      <c r="AK7" s="1782">
        <v>0</v>
      </c>
      <c r="AL7" s="1782"/>
      <c r="AM7" s="1782"/>
      <c r="AN7" s="1782">
        <v>0</v>
      </c>
      <c r="AO7" s="1707" t="s">
        <v>4219</v>
      </c>
      <c r="AP7" s="1707"/>
      <c r="AQ7" s="1707"/>
      <c r="AR7" s="1707"/>
      <c r="AS7" s="1707"/>
      <c r="AT7" s="1707"/>
      <c r="AU7" s="1707"/>
      <c r="AV7" s="1707"/>
      <c r="AW7" s="1707"/>
      <c r="AX7" s="1707"/>
      <c r="AY7" s="1707"/>
      <c r="AZ7" s="1707" t="s">
        <v>3907</v>
      </c>
    </row>
    <row r="8" spans="1:1024" s="1773" customFormat="1" ht="30" customHeight="1">
      <c r="A8" s="1705" t="s">
        <v>3862</v>
      </c>
      <c r="B8" s="1705" t="s">
        <v>3863</v>
      </c>
      <c r="C8" s="1705" t="s">
        <v>647</v>
      </c>
      <c r="D8" s="1705" t="s">
        <v>3892</v>
      </c>
      <c r="E8" s="1705" t="s">
        <v>3893</v>
      </c>
      <c r="F8" s="1705" t="s">
        <v>3894</v>
      </c>
      <c r="G8" s="1705" t="s">
        <v>3895</v>
      </c>
      <c r="H8" s="1705"/>
      <c r="I8" s="1705"/>
      <c r="J8" s="1705"/>
      <c r="K8" s="1705"/>
      <c r="L8" s="1705"/>
      <c r="M8" s="1705"/>
      <c r="N8" s="1705"/>
      <c r="O8" s="1705"/>
      <c r="P8" s="1705" t="s">
        <v>3908</v>
      </c>
      <c r="Q8" s="1705" t="s">
        <v>3909</v>
      </c>
      <c r="R8" s="1705" t="s">
        <v>3910</v>
      </c>
      <c r="S8" s="1709" t="s">
        <v>3911</v>
      </c>
      <c r="T8" s="1705" t="s">
        <v>2504</v>
      </c>
      <c r="U8" s="1705" t="s">
        <v>3912</v>
      </c>
      <c r="V8" s="1705" t="s">
        <v>3913</v>
      </c>
      <c r="W8" s="1705" t="s">
        <v>3874</v>
      </c>
      <c r="X8" s="1705" t="s">
        <v>3914</v>
      </c>
      <c r="Y8" s="1779" t="s">
        <v>3915</v>
      </c>
      <c r="Z8" s="1779" t="s">
        <v>1146</v>
      </c>
      <c r="AA8" s="1779" t="s">
        <v>3904</v>
      </c>
      <c r="AB8" s="1779" t="s">
        <v>3905</v>
      </c>
      <c r="AC8" s="1779" t="s">
        <v>3906</v>
      </c>
      <c r="AD8" s="1779" t="s">
        <v>138</v>
      </c>
      <c r="AE8" s="1779" t="s">
        <v>3881</v>
      </c>
      <c r="AF8" s="1779"/>
      <c r="AG8" s="1779"/>
      <c r="AH8" s="1779"/>
      <c r="AI8" s="1779"/>
      <c r="AJ8" s="1779"/>
      <c r="AK8" s="1779">
        <v>0</v>
      </c>
      <c r="AL8" s="1779"/>
      <c r="AM8" s="1779"/>
      <c r="AN8" s="1779">
        <v>0</v>
      </c>
      <c r="AO8" s="1705" t="s">
        <v>4220</v>
      </c>
      <c r="AP8" s="1705"/>
      <c r="AQ8" s="1705"/>
      <c r="AR8" s="1705"/>
      <c r="AS8" s="1705"/>
      <c r="AT8" s="1705"/>
      <c r="AU8" s="1705"/>
      <c r="AV8" s="1705"/>
      <c r="AW8" s="1705"/>
      <c r="AX8" s="1705"/>
      <c r="AY8" s="1705"/>
      <c r="AZ8" s="1705" t="s">
        <v>3882</v>
      </c>
      <c r="BA8" s="1729"/>
      <c r="BB8" s="1729"/>
      <c r="BC8" s="1729"/>
      <c r="BD8" s="1729"/>
      <c r="BE8" s="1729"/>
      <c r="BF8" s="1729"/>
      <c r="BG8" s="1729"/>
      <c r="BH8" s="1729"/>
      <c r="BI8" s="1729"/>
      <c r="BJ8" s="1729"/>
      <c r="BK8" s="1729"/>
      <c r="BL8" s="1729"/>
      <c r="BM8" s="1729"/>
      <c r="BN8" s="1729"/>
      <c r="BO8" s="1729"/>
      <c r="BP8" s="1729"/>
      <c r="BQ8" s="1729"/>
      <c r="BR8" s="1729"/>
      <c r="BS8" s="1729"/>
      <c r="BT8" s="1729"/>
      <c r="BU8" s="1729"/>
      <c r="BV8" s="1729"/>
      <c r="BW8" s="1729"/>
      <c r="BX8" s="1729"/>
      <c r="BY8" s="1729"/>
      <c r="BZ8" s="1729"/>
      <c r="CA8" s="1729"/>
      <c r="CB8" s="1729"/>
      <c r="CC8" s="1729"/>
      <c r="CD8" s="1729"/>
      <c r="CE8" s="1729"/>
      <c r="CF8" s="1729"/>
      <c r="CG8" s="1729"/>
      <c r="CH8" s="1729"/>
      <c r="CI8" s="1729"/>
      <c r="CJ8" s="1729"/>
      <c r="CK8" s="1729"/>
      <c r="CL8" s="1729"/>
      <c r="CM8" s="1729"/>
      <c r="CN8" s="1729"/>
      <c r="CO8" s="1729"/>
      <c r="CP8" s="1729"/>
      <c r="CQ8" s="1729"/>
      <c r="CR8" s="1729"/>
      <c r="CS8" s="1729"/>
      <c r="CT8" s="1729"/>
      <c r="CU8" s="1729"/>
      <c r="CV8" s="1729"/>
      <c r="CW8" s="1729"/>
      <c r="CX8" s="1729"/>
      <c r="CY8" s="1729"/>
      <c r="CZ8" s="1729"/>
      <c r="DA8" s="1729"/>
      <c r="DB8" s="1729"/>
      <c r="DC8" s="1729"/>
      <c r="DD8" s="1729"/>
      <c r="DE8" s="1729"/>
      <c r="DF8" s="1729"/>
      <c r="DG8" s="1729"/>
      <c r="DH8" s="1729"/>
      <c r="DI8" s="1729"/>
      <c r="DJ8" s="1729"/>
      <c r="DK8" s="1729"/>
      <c r="DL8" s="1729"/>
      <c r="DM8" s="1729"/>
      <c r="DN8" s="1729"/>
      <c r="DO8" s="1729"/>
      <c r="DP8" s="1729"/>
      <c r="DQ8" s="1729"/>
      <c r="DR8" s="1729"/>
      <c r="DS8" s="1729"/>
      <c r="DT8" s="1729"/>
      <c r="DU8" s="1729"/>
      <c r="DV8" s="1729"/>
      <c r="DW8" s="1729"/>
      <c r="DX8" s="1729"/>
      <c r="DY8" s="1729"/>
      <c r="DZ8" s="1729"/>
      <c r="EA8" s="1729"/>
      <c r="EB8" s="1729"/>
      <c r="EC8" s="1729"/>
      <c r="ED8" s="1729"/>
      <c r="EE8" s="1729"/>
      <c r="EF8" s="1729"/>
      <c r="EG8" s="1729"/>
      <c r="EH8" s="1729"/>
      <c r="EI8" s="1729"/>
      <c r="EJ8" s="1729"/>
      <c r="EK8" s="1729"/>
      <c r="EL8" s="1729"/>
      <c r="EM8" s="1729"/>
      <c r="EN8" s="1729"/>
      <c r="EO8" s="1729"/>
      <c r="EP8" s="1729"/>
      <c r="EQ8" s="1729"/>
      <c r="ER8" s="1729"/>
      <c r="ES8" s="1729"/>
      <c r="ET8" s="1729"/>
      <c r="EU8" s="1729"/>
      <c r="EV8" s="1729"/>
      <c r="EW8" s="1729"/>
      <c r="EX8" s="1729"/>
      <c r="EY8" s="1729"/>
      <c r="EZ8" s="1729"/>
      <c r="FA8" s="1729"/>
      <c r="FB8" s="1729"/>
      <c r="FC8" s="1729"/>
      <c r="FD8" s="1729"/>
      <c r="FE8" s="1729"/>
      <c r="FF8" s="1729"/>
      <c r="FG8" s="1729"/>
      <c r="FH8" s="1729"/>
      <c r="FI8" s="1729"/>
      <c r="FJ8" s="1729"/>
      <c r="FK8" s="1729"/>
      <c r="FL8" s="1729"/>
      <c r="FM8" s="1729"/>
      <c r="FN8" s="1729"/>
      <c r="FO8" s="1729"/>
      <c r="FP8" s="1729"/>
      <c r="FQ8" s="1729"/>
      <c r="FR8" s="1729"/>
      <c r="FS8" s="1729"/>
      <c r="FT8" s="1729"/>
      <c r="FU8" s="1729"/>
      <c r="FV8" s="1729"/>
      <c r="FW8" s="1729"/>
      <c r="FX8" s="1729"/>
      <c r="FY8" s="1729"/>
      <c r="FZ8" s="1729"/>
      <c r="GA8" s="1729"/>
      <c r="GB8" s="1729"/>
      <c r="GC8" s="1729"/>
      <c r="GD8" s="1729"/>
      <c r="GE8" s="1729"/>
      <c r="GF8" s="1729"/>
      <c r="GG8" s="1729"/>
      <c r="GH8" s="1729"/>
      <c r="GI8" s="1729"/>
      <c r="GJ8" s="1729"/>
      <c r="GK8" s="1729"/>
      <c r="GL8" s="1729"/>
      <c r="GM8" s="1729"/>
      <c r="GN8" s="1729"/>
      <c r="GO8" s="1729"/>
      <c r="GP8" s="1729"/>
      <c r="GQ8" s="1729"/>
      <c r="GR8" s="1729"/>
      <c r="GS8" s="1729"/>
      <c r="GT8" s="1729"/>
      <c r="GU8" s="1729"/>
      <c r="GV8" s="1729"/>
      <c r="GW8" s="1729"/>
      <c r="GX8" s="1729"/>
      <c r="GY8" s="1729"/>
      <c r="GZ8" s="1729"/>
      <c r="HA8" s="1729"/>
      <c r="HB8" s="1729"/>
      <c r="HC8" s="1729"/>
      <c r="HD8" s="1729"/>
      <c r="HE8" s="1729"/>
      <c r="HF8" s="1729"/>
      <c r="HG8" s="1729"/>
      <c r="HH8" s="1729"/>
      <c r="HI8" s="1729"/>
      <c r="HJ8" s="1729"/>
      <c r="HK8" s="1729"/>
      <c r="HL8" s="1729"/>
      <c r="HM8" s="1729"/>
      <c r="HN8" s="1729"/>
      <c r="HO8" s="1729"/>
      <c r="HP8" s="1729"/>
      <c r="HQ8" s="1729"/>
      <c r="HR8" s="1729"/>
      <c r="HS8" s="1729"/>
      <c r="HT8" s="1729"/>
      <c r="HU8" s="1729"/>
      <c r="HV8" s="1729"/>
      <c r="HW8" s="1729"/>
      <c r="HX8" s="1729"/>
      <c r="HY8" s="1729"/>
      <c r="HZ8" s="1729"/>
      <c r="IA8" s="1729"/>
      <c r="IB8" s="1729"/>
      <c r="IC8" s="1729"/>
      <c r="ID8" s="1729"/>
      <c r="IE8" s="1729"/>
      <c r="IF8" s="1729"/>
      <c r="IG8" s="1729"/>
      <c r="IH8" s="1729"/>
      <c r="II8" s="1729"/>
      <c r="IJ8" s="1729"/>
      <c r="IK8" s="1729"/>
      <c r="IL8" s="1729"/>
      <c r="IM8" s="1729"/>
      <c r="IN8" s="1729"/>
      <c r="IO8" s="1729"/>
      <c r="IP8" s="1729"/>
      <c r="IQ8" s="1729"/>
      <c r="IR8" s="1729"/>
      <c r="IS8" s="1729"/>
      <c r="IT8" s="1729"/>
      <c r="IU8" s="1729"/>
      <c r="IV8" s="1729"/>
      <c r="IW8" s="1729"/>
      <c r="IX8" s="1729"/>
      <c r="IY8" s="1729"/>
      <c r="IZ8" s="1729"/>
      <c r="JA8" s="1729"/>
      <c r="JB8" s="1729"/>
      <c r="JC8" s="1729"/>
      <c r="JD8" s="1729"/>
      <c r="JE8" s="1729"/>
      <c r="JF8" s="1729"/>
      <c r="JG8" s="1729"/>
      <c r="JH8" s="1729"/>
      <c r="JI8" s="1729"/>
      <c r="JJ8" s="1729"/>
      <c r="JK8" s="1729"/>
      <c r="JL8" s="1729"/>
      <c r="JM8" s="1729"/>
      <c r="JN8" s="1729"/>
      <c r="JO8" s="1729"/>
      <c r="JP8" s="1729"/>
      <c r="JQ8" s="1729"/>
      <c r="JR8" s="1729"/>
      <c r="JS8" s="1729"/>
      <c r="JT8" s="1729"/>
      <c r="JU8" s="1729"/>
      <c r="JV8" s="1729"/>
      <c r="JW8" s="1729"/>
      <c r="JX8" s="1729"/>
      <c r="JY8" s="1729"/>
      <c r="JZ8" s="1729"/>
      <c r="KA8" s="1729"/>
      <c r="KB8" s="1729"/>
      <c r="KC8" s="1729"/>
      <c r="KD8" s="1729"/>
      <c r="KE8" s="1729"/>
      <c r="KF8" s="1729"/>
      <c r="KG8" s="1729"/>
      <c r="KH8" s="1729"/>
      <c r="KI8" s="1729"/>
      <c r="KJ8" s="1729"/>
      <c r="KK8" s="1729"/>
      <c r="KL8" s="1729"/>
      <c r="KM8" s="1729"/>
      <c r="KN8" s="1729"/>
      <c r="KO8" s="1729"/>
      <c r="KP8" s="1729"/>
      <c r="KQ8" s="1729"/>
      <c r="KR8" s="1729"/>
      <c r="KS8" s="1729"/>
      <c r="KT8" s="1729"/>
      <c r="KU8" s="1729"/>
      <c r="KV8" s="1729"/>
      <c r="KW8" s="1729"/>
      <c r="KX8" s="1729"/>
      <c r="KY8" s="1729"/>
      <c r="KZ8" s="1729"/>
      <c r="LA8" s="1729"/>
      <c r="LB8" s="1729"/>
      <c r="LC8" s="1729"/>
      <c r="LD8" s="1729"/>
      <c r="LE8" s="1729"/>
      <c r="LF8" s="1729"/>
      <c r="LG8" s="1729"/>
      <c r="LH8" s="1729"/>
      <c r="LI8" s="1729"/>
      <c r="LJ8" s="1729"/>
      <c r="LK8" s="1729"/>
      <c r="LL8" s="1729"/>
      <c r="LM8" s="1729"/>
      <c r="LN8" s="1729"/>
      <c r="LO8" s="1729"/>
      <c r="LP8" s="1729"/>
      <c r="LQ8" s="1729"/>
      <c r="LR8" s="1729"/>
      <c r="LS8" s="1729"/>
      <c r="LT8" s="1729"/>
      <c r="LU8" s="1729"/>
      <c r="LV8" s="1729"/>
      <c r="LW8" s="1729"/>
      <c r="LX8" s="1729"/>
      <c r="LY8" s="1729"/>
      <c r="LZ8" s="1729"/>
      <c r="MA8" s="1729"/>
      <c r="MB8" s="1729"/>
      <c r="MC8" s="1729"/>
      <c r="MD8" s="1729"/>
      <c r="ME8" s="1729"/>
      <c r="MF8" s="1729"/>
      <c r="MG8" s="1729"/>
      <c r="MH8" s="1729"/>
      <c r="MI8" s="1729"/>
      <c r="MJ8" s="1729"/>
      <c r="MK8" s="1729"/>
      <c r="ML8" s="1729"/>
      <c r="MM8" s="1729"/>
      <c r="MN8" s="1729"/>
      <c r="MO8" s="1729"/>
      <c r="MP8" s="1729"/>
      <c r="MQ8" s="1729"/>
      <c r="MR8" s="1729"/>
      <c r="MS8" s="1729"/>
      <c r="MT8" s="1729"/>
      <c r="MU8" s="1729"/>
      <c r="MV8" s="1729"/>
      <c r="MW8" s="1729"/>
      <c r="MX8" s="1729"/>
      <c r="MY8" s="1729"/>
      <c r="MZ8" s="1729"/>
      <c r="NA8" s="1729"/>
      <c r="NB8" s="1729"/>
      <c r="NC8" s="1729"/>
      <c r="ND8" s="1729"/>
      <c r="NE8" s="1729"/>
      <c r="NF8" s="1729"/>
      <c r="NG8" s="1729"/>
      <c r="NH8" s="1729"/>
      <c r="NI8" s="1729"/>
      <c r="NJ8" s="1729"/>
      <c r="NK8" s="1729"/>
      <c r="NL8" s="1729"/>
      <c r="NM8" s="1729"/>
      <c r="NN8" s="1729"/>
      <c r="NO8" s="1729"/>
      <c r="NP8" s="1729"/>
      <c r="NQ8" s="1729"/>
      <c r="NR8" s="1729"/>
      <c r="NS8" s="1729"/>
      <c r="NT8" s="1729"/>
      <c r="NU8" s="1729"/>
      <c r="NV8" s="1729"/>
      <c r="NW8" s="1729"/>
      <c r="NX8" s="1729"/>
      <c r="NY8" s="1729"/>
      <c r="NZ8" s="1729"/>
      <c r="OA8" s="1729"/>
      <c r="OB8" s="1729"/>
      <c r="OC8" s="1729"/>
      <c r="OD8" s="1729"/>
      <c r="OE8" s="1729"/>
      <c r="OF8" s="1729"/>
      <c r="OG8" s="1729"/>
      <c r="OH8" s="1729"/>
      <c r="OI8" s="1729"/>
      <c r="OJ8" s="1729"/>
      <c r="OK8" s="1729"/>
      <c r="OL8" s="1729"/>
      <c r="OM8" s="1729"/>
      <c r="ON8" s="1729"/>
      <c r="OO8" s="1729"/>
      <c r="OP8" s="1729"/>
      <c r="OQ8" s="1729"/>
      <c r="OR8" s="1729"/>
      <c r="OS8" s="1729"/>
      <c r="OT8" s="1729"/>
      <c r="OU8" s="1729"/>
      <c r="OV8" s="1729"/>
      <c r="OW8" s="1729"/>
      <c r="OX8" s="1729"/>
      <c r="OY8" s="1729"/>
      <c r="OZ8" s="1729"/>
      <c r="PA8" s="1729"/>
      <c r="PB8" s="1729"/>
      <c r="PC8" s="1729"/>
      <c r="PD8" s="1729"/>
      <c r="PE8" s="1729"/>
      <c r="PF8" s="1729"/>
      <c r="PG8" s="1729"/>
      <c r="PH8" s="1729"/>
      <c r="PI8" s="1729"/>
      <c r="PJ8" s="1729"/>
      <c r="PK8" s="1729"/>
      <c r="PL8" s="1729"/>
      <c r="PM8" s="1729"/>
      <c r="PN8" s="1729"/>
      <c r="PO8" s="1729"/>
      <c r="PP8" s="1729"/>
      <c r="PQ8" s="1729"/>
      <c r="PR8" s="1729"/>
      <c r="PS8" s="1729"/>
      <c r="PT8" s="1729"/>
      <c r="PU8" s="1729"/>
      <c r="PV8" s="1729"/>
      <c r="PW8" s="1729"/>
      <c r="PX8" s="1729"/>
      <c r="PY8" s="1729"/>
      <c r="PZ8" s="1729"/>
      <c r="QA8" s="1729"/>
      <c r="QB8" s="1729"/>
      <c r="QC8" s="1729"/>
      <c r="QD8" s="1729"/>
      <c r="QE8" s="1729"/>
      <c r="QF8" s="1729"/>
      <c r="QG8" s="1729"/>
      <c r="QH8" s="1729"/>
      <c r="QI8" s="1729"/>
      <c r="QJ8" s="1729"/>
      <c r="QK8" s="1729"/>
      <c r="QL8" s="1729"/>
      <c r="QM8" s="1729"/>
      <c r="QN8" s="1729"/>
      <c r="QO8" s="1729"/>
      <c r="QP8" s="1729"/>
      <c r="QQ8" s="1729"/>
      <c r="QR8" s="1729"/>
      <c r="QS8" s="1729"/>
      <c r="QT8" s="1729"/>
      <c r="QU8" s="1729"/>
      <c r="QV8" s="1729"/>
      <c r="QW8" s="1729"/>
      <c r="QX8" s="1729"/>
      <c r="QY8" s="1729"/>
      <c r="QZ8" s="1729"/>
      <c r="RA8" s="1729"/>
      <c r="RB8" s="1729"/>
      <c r="RC8" s="1729"/>
      <c r="RD8" s="1729"/>
      <c r="RE8" s="1729"/>
      <c r="RF8" s="1729"/>
      <c r="RG8" s="1729"/>
      <c r="RH8" s="1729"/>
      <c r="RI8" s="1729"/>
      <c r="RJ8" s="1729"/>
      <c r="RK8" s="1729"/>
      <c r="RL8" s="1729"/>
      <c r="RM8" s="1729"/>
      <c r="RN8" s="1729"/>
      <c r="RO8" s="1729"/>
      <c r="RP8" s="1729"/>
      <c r="RQ8" s="1729"/>
      <c r="RR8" s="1729"/>
      <c r="RS8" s="1729"/>
      <c r="RT8" s="1729"/>
      <c r="RU8" s="1729"/>
      <c r="RV8" s="1729"/>
      <c r="RW8" s="1729"/>
      <c r="RX8" s="1729"/>
      <c r="RY8" s="1729"/>
      <c r="RZ8" s="1729"/>
      <c r="SA8" s="1729"/>
      <c r="SB8" s="1729"/>
      <c r="SC8" s="1729"/>
      <c r="SD8" s="1729"/>
      <c r="SE8" s="1729"/>
      <c r="SF8" s="1729"/>
      <c r="SG8" s="1729"/>
      <c r="SH8" s="1729"/>
      <c r="SI8" s="1729"/>
      <c r="SJ8" s="1729"/>
      <c r="SK8" s="1729"/>
      <c r="SL8" s="1729"/>
      <c r="SM8" s="1729"/>
      <c r="SN8" s="1729"/>
      <c r="SO8" s="1729"/>
      <c r="SP8" s="1729"/>
      <c r="SQ8" s="1729"/>
      <c r="SR8" s="1729"/>
      <c r="SS8" s="1729"/>
      <c r="ST8" s="1729"/>
      <c r="SU8" s="1729"/>
      <c r="SV8" s="1729"/>
      <c r="SW8" s="1729"/>
      <c r="SX8" s="1729"/>
      <c r="SY8" s="1729"/>
      <c r="SZ8" s="1729"/>
      <c r="TA8" s="1729"/>
      <c r="TB8" s="1729"/>
      <c r="TC8" s="1729"/>
      <c r="TD8" s="1729"/>
      <c r="TE8" s="1729"/>
      <c r="TF8" s="1729"/>
      <c r="TG8" s="1729"/>
      <c r="TH8" s="1729"/>
      <c r="TI8" s="1729"/>
      <c r="TJ8" s="1729"/>
      <c r="TK8" s="1729"/>
      <c r="TL8" s="1729"/>
      <c r="TM8" s="1729"/>
      <c r="TN8" s="1729"/>
      <c r="TO8" s="1729"/>
      <c r="TP8" s="1729"/>
      <c r="TQ8" s="1729"/>
      <c r="TR8" s="1729"/>
      <c r="TS8" s="1729"/>
      <c r="TT8" s="1729"/>
      <c r="TU8" s="1729"/>
      <c r="TV8" s="1729"/>
      <c r="TW8" s="1729"/>
      <c r="TX8" s="1729"/>
      <c r="TY8" s="1729"/>
      <c r="TZ8" s="1729"/>
      <c r="UA8" s="1729"/>
      <c r="UB8" s="1729"/>
      <c r="UC8" s="1729"/>
      <c r="UD8" s="1729"/>
      <c r="UE8" s="1729"/>
      <c r="UF8" s="1729"/>
      <c r="UG8" s="1729"/>
      <c r="UH8" s="1729"/>
      <c r="UI8" s="1729"/>
      <c r="UJ8" s="1729"/>
      <c r="UK8" s="1729"/>
      <c r="UL8" s="1729"/>
      <c r="UM8" s="1729"/>
      <c r="UN8" s="1729"/>
      <c r="UO8" s="1729"/>
      <c r="UP8" s="1729"/>
      <c r="UQ8" s="1729"/>
      <c r="UR8" s="1729"/>
      <c r="US8" s="1729"/>
      <c r="UT8" s="1729"/>
      <c r="UU8" s="1729"/>
      <c r="UV8" s="1729"/>
      <c r="UW8" s="1729"/>
      <c r="UX8" s="1729"/>
      <c r="UY8" s="1729"/>
      <c r="UZ8" s="1729"/>
      <c r="VA8" s="1729"/>
      <c r="VB8" s="1729"/>
      <c r="VC8" s="1729"/>
      <c r="VD8" s="1729"/>
      <c r="VE8" s="1729"/>
      <c r="VF8" s="1729"/>
      <c r="VG8" s="1729"/>
      <c r="VH8" s="1729"/>
      <c r="VI8" s="1729"/>
      <c r="VJ8" s="1729"/>
      <c r="VK8" s="1729"/>
      <c r="VL8" s="1729"/>
      <c r="VM8" s="1729"/>
      <c r="VN8" s="1729"/>
      <c r="VO8" s="1729"/>
      <c r="VP8" s="1729"/>
      <c r="VQ8" s="1729"/>
      <c r="VR8" s="1729"/>
      <c r="VS8" s="1729"/>
      <c r="VT8" s="1729"/>
      <c r="VU8" s="1729"/>
      <c r="VV8" s="1729"/>
      <c r="VW8" s="1729"/>
      <c r="VX8" s="1729"/>
      <c r="VY8" s="1729"/>
      <c r="VZ8" s="1729"/>
      <c r="WA8" s="1729"/>
      <c r="WB8" s="1729"/>
      <c r="WC8" s="1729"/>
      <c r="WD8" s="1729"/>
      <c r="WE8" s="1729"/>
      <c r="WF8" s="1729"/>
      <c r="WG8" s="1729"/>
      <c r="WH8" s="1729"/>
      <c r="WI8" s="1729"/>
      <c r="WJ8" s="1729"/>
      <c r="WK8" s="1729"/>
      <c r="WL8" s="1729"/>
      <c r="WM8" s="1729"/>
      <c r="WN8" s="1729"/>
      <c r="WO8" s="1729"/>
      <c r="WP8" s="1729"/>
      <c r="WQ8" s="1729"/>
      <c r="WR8" s="1729"/>
      <c r="WS8" s="1729"/>
      <c r="WT8" s="1729"/>
      <c r="WU8" s="1729"/>
      <c r="WV8" s="1729"/>
      <c r="WW8" s="1729"/>
      <c r="WX8" s="1729"/>
      <c r="WY8" s="1729"/>
      <c r="WZ8" s="1729"/>
      <c r="XA8" s="1729"/>
      <c r="XB8" s="1729"/>
      <c r="XC8" s="1729"/>
      <c r="XD8" s="1729"/>
      <c r="XE8" s="1729"/>
      <c r="XF8" s="1729"/>
      <c r="XG8" s="1729"/>
      <c r="XH8" s="1729"/>
      <c r="XI8" s="1729"/>
      <c r="XJ8" s="1729"/>
      <c r="XK8" s="1729"/>
      <c r="XL8" s="1729"/>
      <c r="XM8" s="1729"/>
      <c r="XN8" s="1729"/>
      <c r="XO8" s="1729"/>
      <c r="XP8" s="1729"/>
      <c r="XQ8" s="1729"/>
      <c r="XR8" s="1729"/>
      <c r="XS8" s="1729"/>
      <c r="XT8" s="1729"/>
      <c r="XU8" s="1729"/>
      <c r="XV8" s="1729"/>
      <c r="XW8" s="1729"/>
      <c r="XX8" s="1729"/>
      <c r="XY8" s="1729"/>
      <c r="XZ8" s="1729"/>
      <c r="YA8" s="1729"/>
      <c r="YB8" s="1729"/>
      <c r="YC8" s="1729"/>
      <c r="YD8" s="1729"/>
      <c r="YE8" s="1729"/>
      <c r="YF8" s="1729"/>
      <c r="YG8" s="1729"/>
      <c r="YH8" s="1729"/>
      <c r="YI8" s="1729"/>
      <c r="YJ8" s="1729"/>
      <c r="YK8" s="1729"/>
      <c r="YL8" s="1729"/>
      <c r="YM8" s="1729"/>
      <c r="YN8" s="1729"/>
      <c r="YO8" s="1729"/>
      <c r="YP8" s="1729"/>
      <c r="YQ8" s="1729"/>
      <c r="YR8" s="1729"/>
      <c r="YS8" s="1729"/>
      <c r="YT8" s="1729"/>
      <c r="YU8" s="1729"/>
      <c r="YV8" s="1729"/>
      <c r="YW8" s="1729"/>
      <c r="YX8" s="1729"/>
      <c r="YY8" s="1729"/>
      <c r="YZ8" s="1729"/>
      <c r="ZA8" s="1729"/>
      <c r="ZB8" s="1729"/>
      <c r="ZC8" s="1729"/>
      <c r="ZD8" s="1729"/>
      <c r="ZE8" s="1729"/>
      <c r="ZF8" s="1729"/>
      <c r="ZG8" s="1729"/>
      <c r="ZH8" s="1729"/>
      <c r="ZI8" s="1729"/>
      <c r="ZJ8" s="1729"/>
      <c r="ZK8" s="1729"/>
      <c r="ZL8" s="1729"/>
      <c r="ZM8" s="1729"/>
      <c r="ZN8" s="1729"/>
      <c r="ZO8" s="1729"/>
      <c r="ZP8" s="1729"/>
      <c r="ZQ8" s="1729"/>
      <c r="ZR8" s="1729"/>
      <c r="ZS8" s="1729"/>
      <c r="ZT8" s="1729"/>
      <c r="ZU8" s="1729"/>
      <c r="ZV8" s="1729"/>
      <c r="ZW8" s="1729"/>
      <c r="ZX8" s="1729"/>
      <c r="ZY8" s="1729"/>
      <c r="ZZ8" s="1729"/>
      <c r="AAA8" s="1729"/>
      <c r="AAB8" s="1729"/>
      <c r="AAC8" s="1729"/>
      <c r="AAD8" s="1729"/>
      <c r="AAE8" s="1729"/>
      <c r="AAF8" s="1729"/>
      <c r="AAG8" s="1729"/>
      <c r="AAH8" s="1729"/>
      <c r="AAI8" s="1729"/>
      <c r="AAJ8" s="1729"/>
      <c r="AAK8" s="1729"/>
      <c r="AAL8" s="1729"/>
      <c r="AAM8" s="1729"/>
      <c r="AAN8" s="1729"/>
      <c r="AAO8" s="1729"/>
      <c r="AAP8" s="1729"/>
      <c r="AAQ8" s="1729"/>
      <c r="AAR8" s="1729"/>
      <c r="AAS8" s="1729"/>
      <c r="AAT8" s="1729"/>
      <c r="AAU8" s="1729"/>
      <c r="AAV8" s="1729"/>
      <c r="AAW8" s="1729"/>
      <c r="AAX8" s="1729"/>
      <c r="AAY8" s="1729"/>
      <c r="AAZ8" s="1729"/>
      <c r="ABA8" s="1729"/>
      <c r="ABB8" s="1729"/>
      <c r="ABC8" s="1729"/>
      <c r="ABD8" s="1729"/>
      <c r="ABE8" s="1729"/>
      <c r="ABF8" s="1729"/>
      <c r="ABG8" s="1729"/>
      <c r="ABH8" s="1729"/>
      <c r="ABI8" s="1729"/>
      <c r="ABJ8" s="1729"/>
      <c r="ABK8" s="1729"/>
      <c r="ABL8" s="1729"/>
      <c r="ABM8" s="1729"/>
      <c r="ABN8" s="1729"/>
      <c r="ABO8" s="1729"/>
      <c r="ABP8" s="1729"/>
      <c r="ABQ8" s="1729"/>
      <c r="ABR8" s="1729"/>
      <c r="ABS8" s="1729"/>
      <c r="ABT8" s="1729"/>
      <c r="ABU8" s="1729"/>
      <c r="ABV8" s="1729"/>
      <c r="ABW8" s="1729"/>
      <c r="ABX8" s="1729"/>
      <c r="ABY8" s="1729"/>
      <c r="ABZ8" s="1729"/>
      <c r="ACA8" s="1729"/>
      <c r="ACB8" s="1729"/>
      <c r="ACC8" s="1729"/>
      <c r="ACD8" s="1729"/>
      <c r="ACE8" s="1729"/>
      <c r="ACF8" s="1729"/>
      <c r="ACG8" s="1729"/>
      <c r="ACH8" s="1729"/>
      <c r="ACI8" s="1729"/>
      <c r="ACJ8" s="1729"/>
      <c r="ACK8" s="1729"/>
      <c r="ACL8" s="1729"/>
      <c r="ACM8" s="1729"/>
      <c r="ACN8" s="1729"/>
      <c r="ACO8" s="1729"/>
      <c r="ACP8" s="1729"/>
      <c r="ACQ8" s="1729"/>
      <c r="ACR8" s="1729"/>
      <c r="ACS8" s="1729"/>
      <c r="ACT8" s="1729"/>
      <c r="ACU8" s="1729"/>
      <c r="ACV8" s="1729"/>
      <c r="ACW8" s="1729"/>
      <c r="ACX8" s="1729"/>
      <c r="ACY8" s="1729"/>
      <c r="ACZ8" s="1729"/>
      <c r="ADA8" s="1729"/>
      <c r="ADB8" s="1729"/>
      <c r="ADC8" s="1729"/>
      <c r="ADD8" s="1729"/>
      <c r="ADE8" s="1729"/>
      <c r="ADF8" s="1729"/>
      <c r="ADG8" s="1729"/>
      <c r="ADH8" s="1729"/>
      <c r="ADI8" s="1729"/>
      <c r="ADJ8" s="1729"/>
      <c r="ADK8" s="1729"/>
      <c r="ADL8" s="1729"/>
      <c r="ADM8" s="1729"/>
      <c r="ADN8" s="1729"/>
      <c r="ADO8" s="1729"/>
      <c r="ADP8" s="1729"/>
      <c r="ADQ8" s="1729"/>
      <c r="ADR8" s="1729"/>
      <c r="ADS8" s="1729"/>
      <c r="ADT8" s="1729"/>
      <c r="ADU8" s="1729"/>
      <c r="ADV8" s="1729"/>
      <c r="ADW8" s="1729"/>
      <c r="ADX8" s="1729"/>
      <c r="ADY8" s="1729"/>
      <c r="ADZ8" s="1729"/>
      <c r="AEA8" s="1729"/>
      <c r="AEB8" s="1729"/>
      <c r="AEC8" s="1729"/>
      <c r="AED8" s="1729"/>
      <c r="AEE8" s="1729"/>
      <c r="AEF8" s="1729"/>
      <c r="AEG8" s="1729"/>
      <c r="AEH8" s="1729"/>
      <c r="AEI8" s="1729"/>
      <c r="AEJ8" s="1729"/>
      <c r="AEK8" s="1729"/>
      <c r="AEL8" s="1729"/>
      <c r="AEM8" s="1729"/>
      <c r="AEN8" s="1729"/>
      <c r="AEO8" s="1729"/>
      <c r="AEP8" s="1729"/>
      <c r="AEQ8" s="1729"/>
      <c r="AER8" s="1729"/>
      <c r="AES8" s="1729"/>
      <c r="AET8" s="1729"/>
      <c r="AEU8" s="1729"/>
      <c r="AEV8" s="1729"/>
      <c r="AEW8" s="1729"/>
      <c r="AEX8" s="1729"/>
      <c r="AEY8" s="1729"/>
      <c r="AEZ8" s="1729"/>
      <c r="AFA8" s="1729"/>
      <c r="AFB8" s="1729"/>
      <c r="AFC8" s="1729"/>
      <c r="AFD8" s="1729"/>
      <c r="AFE8" s="1729"/>
      <c r="AFF8" s="1729"/>
      <c r="AFG8" s="1729"/>
      <c r="AFH8" s="1729"/>
      <c r="AFI8" s="1729"/>
      <c r="AFJ8" s="1729"/>
      <c r="AFK8" s="1729"/>
      <c r="AFL8" s="1729"/>
      <c r="AFM8" s="1729"/>
      <c r="AFN8" s="1729"/>
      <c r="AFO8" s="1729"/>
      <c r="AFP8" s="1729"/>
      <c r="AFQ8" s="1729"/>
      <c r="AFR8" s="1729"/>
      <c r="AFS8" s="1729"/>
      <c r="AFT8" s="1729"/>
      <c r="AFU8" s="1729"/>
      <c r="AFV8" s="1729"/>
      <c r="AFW8" s="1729"/>
      <c r="AFX8" s="1729"/>
      <c r="AFY8" s="1729"/>
      <c r="AFZ8" s="1729"/>
      <c r="AGA8" s="1729"/>
      <c r="AGB8" s="1729"/>
      <c r="AGC8" s="1729"/>
      <c r="AGD8" s="1729"/>
      <c r="AGE8" s="1729"/>
      <c r="AGF8" s="1729"/>
      <c r="AGG8" s="1729"/>
      <c r="AGH8" s="1729"/>
      <c r="AGI8" s="1729"/>
      <c r="AGJ8" s="1729"/>
      <c r="AGK8" s="1729"/>
      <c r="AGL8" s="1729"/>
      <c r="AGM8" s="1729"/>
      <c r="AGN8" s="1729"/>
      <c r="AGO8" s="1729"/>
      <c r="AGP8" s="1729"/>
      <c r="AGQ8" s="1729"/>
      <c r="AGR8" s="1729"/>
      <c r="AGS8" s="1729"/>
      <c r="AGT8" s="1729"/>
      <c r="AGU8" s="1729"/>
      <c r="AGV8" s="1729"/>
      <c r="AGW8" s="1729"/>
      <c r="AGX8" s="1729"/>
      <c r="AGY8" s="1729"/>
      <c r="AGZ8" s="1729"/>
      <c r="AHA8" s="1729"/>
      <c r="AHB8" s="1729"/>
      <c r="AHC8" s="1729"/>
      <c r="AHD8" s="1729"/>
      <c r="AHE8" s="1729"/>
      <c r="AHF8" s="1729"/>
      <c r="AHG8" s="1729"/>
      <c r="AHH8" s="1729"/>
      <c r="AHI8" s="1729"/>
      <c r="AHJ8" s="1729"/>
      <c r="AHK8" s="1729"/>
      <c r="AHL8" s="1729"/>
      <c r="AHM8" s="1729"/>
      <c r="AHN8" s="1729"/>
      <c r="AHO8" s="1729"/>
      <c r="AHP8" s="1729"/>
      <c r="AHQ8" s="1729"/>
      <c r="AHR8" s="1729"/>
      <c r="AHS8" s="1729"/>
      <c r="AHT8" s="1729"/>
      <c r="AHU8" s="1729"/>
      <c r="AHV8" s="1729"/>
      <c r="AHW8" s="1729"/>
      <c r="AHX8" s="1729"/>
      <c r="AHY8" s="1729"/>
      <c r="AHZ8" s="1729"/>
      <c r="AIA8" s="1729"/>
      <c r="AIB8" s="1729"/>
      <c r="AIC8" s="1729"/>
      <c r="AID8" s="1729"/>
      <c r="AIE8" s="1729"/>
      <c r="AIF8" s="1729"/>
      <c r="AIG8" s="1729"/>
      <c r="AIH8" s="1729"/>
      <c r="AII8" s="1729"/>
      <c r="AIJ8" s="1729"/>
      <c r="AIK8" s="1729"/>
      <c r="AIL8" s="1729"/>
      <c r="AIM8" s="1729"/>
      <c r="AIN8" s="1729"/>
      <c r="AIO8" s="1729"/>
      <c r="AIP8" s="1729"/>
      <c r="AIQ8" s="1729"/>
      <c r="AIR8" s="1729"/>
      <c r="AIS8" s="1729"/>
      <c r="AIT8" s="1729"/>
      <c r="AIU8" s="1729"/>
      <c r="AIV8" s="1729"/>
      <c r="AIW8" s="1729"/>
      <c r="AIX8" s="1729"/>
      <c r="AIY8" s="1729"/>
      <c r="AIZ8" s="1729"/>
      <c r="AJA8" s="1729"/>
      <c r="AJB8" s="1729"/>
      <c r="AJC8" s="1729"/>
      <c r="AJD8" s="1729"/>
      <c r="AJE8" s="1729"/>
      <c r="AJF8" s="1729"/>
      <c r="AJG8" s="1729"/>
      <c r="AJH8" s="1729"/>
      <c r="AJI8" s="1729"/>
      <c r="AJJ8" s="1729"/>
      <c r="AJK8" s="1729"/>
      <c r="AJL8" s="1729"/>
      <c r="AJM8" s="1729"/>
      <c r="AJN8" s="1729"/>
      <c r="AJO8" s="1729"/>
      <c r="AJP8" s="1729"/>
      <c r="AJQ8" s="1729"/>
      <c r="AJR8" s="1729"/>
      <c r="AJS8" s="1729"/>
      <c r="AJT8" s="1729"/>
      <c r="AJU8" s="1729"/>
      <c r="AJV8" s="1729"/>
      <c r="AJW8" s="1729"/>
      <c r="AJX8" s="1729"/>
      <c r="AJY8" s="1729"/>
      <c r="AJZ8" s="1729"/>
      <c r="AKA8" s="1729"/>
      <c r="AKB8" s="1729"/>
      <c r="AKC8" s="1729"/>
      <c r="AKD8" s="1729"/>
      <c r="AKE8" s="1729"/>
      <c r="AKF8" s="1729"/>
      <c r="AKG8" s="1729"/>
      <c r="AKH8" s="1729"/>
      <c r="AKI8" s="1729"/>
      <c r="AKJ8" s="1729"/>
      <c r="AKK8" s="1729"/>
      <c r="AKL8" s="1729"/>
      <c r="AKM8" s="1729"/>
      <c r="AKN8" s="1729"/>
      <c r="AKO8" s="1729"/>
      <c r="AKP8" s="1729"/>
      <c r="AKQ8" s="1729"/>
      <c r="AKR8" s="1729"/>
      <c r="AKS8" s="1729"/>
      <c r="AKT8" s="1729"/>
      <c r="AKU8" s="1729"/>
      <c r="AKV8" s="1729"/>
      <c r="AKW8" s="1729"/>
      <c r="AKX8" s="1729"/>
      <c r="AKY8" s="1729"/>
      <c r="AKZ8" s="1729"/>
      <c r="ALA8" s="1729"/>
      <c r="ALB8" s="1729"/>
      <c r="ALC8" s="1729"/>
      <c r="ALD8" s="1729"/>
      <c r="ALE8" s="1729"/>
      <c r="ALF8" s="1729"/>
      <c r="ALG8" s="1729"/>
      <c r="ALH8" s="1729"/>
      <c r="ALI8" s="1729"/>
      <c r="ALJ8" s="1729"/>
      <c r="ALK8" s="1729"/>
      <c r="ALL8" s="1729"/>
      <c r="ALM8" s="1729"/>
      <c r="ALN8" s="1729"/>
      <c r="ALO8" s="1729"/>
      <c r="ALP8" s="1729"/>
      <c r="ALQ8" s="1729"/>
      <c r="ALR8" s="1729"/>
      <c r="ALS8" s="1729"/>
      <c r="ALT8" s="1729"/>
      <c r="ALU8" s="1729"/>
      <c r="ALV8" s="1729"/>
      <c r="ALW8" s="1729"/>
      <c r="ALX8" s="1729"/>
      <c r="ALY8" s="1729"/>
      <c r="ALZ8" s="1729"/>
      <c r="AMA8" s="1729"/>
      <c r="AMB8" s="1729"/>
      <c r="AMC8" s="1729"/>
      <c r="AMD8" s="1729"/>
      <c r="AME8" s="1729"/>
      <c r="AMF8" s="1729"/>
      <c r="AMG8" s="1729"/>
      <c r="AMH8" s="1729"/>
      <c r="AMI8" s="1729"/>
      <c r="AMJ8" s="1729"/>
    </row>
    <row r="9" spans="1:1024" s="1774" customFormat="1" ht="30" customHeight="1">
      <c r="A9" s="1706" t="s">
        <v>3862</v>
      </c>
      <c r="B9" s="1706" t="s">
        <v>3863</v>
      </c>
      <c r="C9" s="1706" t="s">
        <v>647</v>
      </c>
      <c r="D9" s="1706" t="s">
        <v>3892</v>
      </c>
      <c r="E9" s="1706" t="s">
        <v>3893</v>
      </c>
      <c r="F9" s="1706" t="s">
        <v>3894</v>
      </c>
      <c r="G9" s="1706" t="s">
        <v>3895</v>
      </c>
      <c r="H9" s="1706"/>
      <c r="I9" s="1706"/>
      <c r="J9" s="1706"/>
      <c r="K9" s="1706"/>
      <c r="L9" s="1706"/>
      <c r="M9" s="1706"/>
      <c r="N9" s="1706"/>
      <c r="O9" s="1706"/>
      <c r="P9" s="1706" t="s">
        <v>3916</v>
      </c>
      <c r="Q9" s="1706" t="s">
        <v>3917</v>
      </c>
      <c r="R9" s="1706" t="s">
        <v>3898</v>
      </c>
      <c r="S9" s="1706" t="s">
        <v>3918</v>
      </c>
      <c r="T9" s="1706" t="s">
        <v>1519</v>
      </c>
      <c r="U9" s="1706" t="s">
        <v>3900</v>
      </c>
      <c r="V9" s="1706" t="s">
        <v>3901</v>
      </c>
      <c r="W9" s="1706" t="s">
        <v>3874</v>
      </c>
      <c r="X9" s="1706" t="s">
        <v>3919</v>
      </c>
      <c r="Y9" s="1783" t="s">
        <v>3920</v>
      </c>
      <c r="Z9" s="1783" t="s">
        <v>1146</v>
      </c>
      <c r="AA9" s="1783" t="s">
        <v>3904</v>
      </c>
      <c r="AB9" s="1783" t="s">
        <v>3905</v>
      </c>
      <c r="AC9" s="1783" t="s">
        <v>3906</v>
      </c>
      <c r="AD9" s="1783" t="s">
        <v>138</v>
      </c>
      <c r="AE9" s="1783" t="s">
        <v>3881</v>
      </c>
      <c r="AF9" s="1783"/>
      <c r="AG9" s="1783"/>
      <c r="AH9" s="1783"/>
      <c r="AI9" s="1783"/>
      <c r="AJ9" s="1783"/>
      <c r="AK9" s="1783">
        <v>4</v>
      </c>
      <c r="AL9" s="1783"/>
      <c r="AM9" s="1783"/>
      <c r="AN9" s="1783">
        <v>6820000</v>
      </c>
      <c r="AO9" s="1706" t="s">
        <v>4221</v>
      </c>
      <c r="AP9" s="1706"/>
      <c r="AQ9" s="1706"/>
      <c r="AR9" s="1706"/>
      <c r="AS9" s="1706"/>
      <c r="AT9" s="1706"/>
      <c r="AU9" s="1706"/>
      <c r="AV9" s="1706"/>
      <c r="AW9" s="1706"/>
      <c r="AX9" s="1706"/>
      <c r="AY9" s="1706"/>
      <c r="AZ9" s="1706" t="s">
        <v>3907</v>
      </c>
    </row>
    <row r="10" spans="1:1024" s="1775" customFormat="1" ht="30" customHeight="1">
      <c r="A10" s="1707" t="s">
        <v>3862</v>
      </c>
      <c r="B10" s="1707" t="s">
        <v>3863</v>
      </c>
      <c r="C10" s="1707" t="s">
        <v>647</v>
      </c>
      <c r="D10" s="1707" t="s">
        <v>3921</v>
      </c>
      <c r="E10" s="1707" t="s">
        <v>3922</v>
      </c>
      <c r="F10" s="1707" t="s">
        <v>3923</v>
      </c>
      <c r="G10" s="1708" t="s">
        <v>3924</v>
      </c>
      <c r="H10" s="1707"/>
      <c r="I10" s="1707"/>
      <c r="J10" s="1707"/>
      <c r="K10" s="1707"/>
      <c r="L10" s="1707"/>
      <c r="M10" s="1707"/>
      <c r="N10" s="1707"/>
      <c r="O10" s="1707"/>
      <c r="P10" s="1707" t="s">
        <v>3925</v>
      </c>
      <c r="Q10" s="1707" t="s">
        <v>3926</v>
      </c>
      <c r="R10" s="1707" t="s">
        <v>3926</v>
      </c>
      <c r="S10" s="1707" t="s">
        <v>3927</v>
      </c>
      <c r="T10" s="1707" t="s">
        <v>3926</v>
      </c>
      <c r="U10" s="1707" t="s">
        <v>3928</v>
      </c>
      <c r="V10" s="1707" t="s">
        <v>3928</v>
      </c>
      <c r="W10" s="1707" t="s">
        <v>3874</v>
      </c>
      <c r="X10" s="1707" t="s">
        <v>1146</v>
      </c>
      <c r="Y10" s="1782" t="s">
        <v>1146</v>
      </c>
      <c r="Z10" s="1782" t="s">
        <v>1146</v>
      </c>
      <c r="AA10" s="1784" t="s">
        <v>3929</v>
      </c>
      <c r="AB10" s="1784" t="s">
        <v>3930</v>
      </c>
      <c r="AC10" s="1782" t="s">
        <v>3879</v>
      </c>
      <c r="AD10" s="1782" t="s">
        <v>3880</v>
      </c>
      <c r="AE10" s="1782" t="s">
        <v>3881</v>
      </c>
      <c r="AF10" s="1782"/>
      <c r="AG10" s="1782"/>
      <c r="AH10" s="1782"/>
      <c r="AI10" s="1782"/>
      <c r="AJ10" s="1782"/>
      <c r="AK10" s="1782">
        <v>0</v>
      </c>
      <c r="AL10" s="1782"/>
      <c r="AM10" s="1782"/>
      <c r="AN10" s="1782">
        <v>0</v>
      </c>
      <c r="AO10" s="1707" t="s">
        <v>4222</v>
      </c>
      <c r="AP10" s="1707"/>
      <c r="AQ10" s="1707"/>
      <c r="AR10" s="1707"/>
      <c r="AS10" s="1707"/>
      <c r="AT10" s="1707"/>
      <c r="AU10" s="1707"/>
      <c r="AV10" s="1707"/>
      <c r="AW10" s="1707"/>
      <c r="AX10" s="1707"/>
      <c r="AY10" s="1707"/>
      <c r="AZ10" s="1707" t="s">
        <v>3931</v>
      </c>
    </row>
    <row r="11" spans="1:1024" s="1773" customFormat="1" ht="30" customHeight="1">
      <c r="A11" s="1705" t="s">
        <v>3862</v>
      </c>
      <c r="B11" s="1705" t="s">
        <v>3863</v>
      </c>
      <c r="C11" s="1705" t="s">
        <v>647</v>
      </c>
      <c r="D11" s="1705" t="s">
        <v>3932</v>
      </c>
      <c r="E11" s="1705" t="s">
        <v>3933</v>
      </c>
      <c r="F11" s="1705" t="s">
        <v>3934</v>
      </c>
      <c r="G11" s="1709" t="s">
        <v>3935</v>
      </c>
      <c r="H11" s="1705"/>
      <c r="I11" s="1705"/>
      <c r="J11" s="1705"/>
      <c r="K11" s="1705"/>
      <c r="L11" s="1705"/>
      <c r="M11" s="1705"/>
      <c r="N11" s="1705"/>
      <c r="O11" s="1705"/>
      <c r="P11" s="1705" t="s">
        <v>3936</v>
      </c>
      <c r="Q11" s="1705" t="s">
        <v>3937</v>
      </c>
      <c r="R11" s="1705" t="s">
        <v>3938</v>
      </c>
      <c r="S11" s="1709" t="s">
        <v>3939</v>
      </c>
      <c r="T11" s="1705" t="s">
        <v>2504</v>
      </c>
      <c r="U11" s="1705" t="s">
        <v>3940</v>
      </c>
      <c r="V11" s="1705" t="s">
        <v>3941</v>
      </c>
      <c r="W11" s="1705" t="s">
        <v>3874</v>
      </c>
      <c r="X11" s="1705" t="s">
        <v>3914</v>
      </c>
      <c r="Y11" s="1779" t="s">
        <v>3942</v>
      </c>
      <c r="Z11" s="1779" t="s">
        <v>1146</v>
      </c>
      <c r="AA11" s="1779" t="s">
        <v>3943</v>
      </c>
      <c r="AB11" s="1780" t="s">
        <v>3944</v>
      </c>
      <c r="AC11" s="1779" t="s">
        <v>3879</v>
      </c>
      <c r="AD11" s="1779" t="s">
        <v>3880</v>
      </c>
      <c r="AE11" s="1779" t="s">
        <v>3881</v>
      </c>
      <c r="AF11" s="1779"/>
      <c r="AG11" s="1779"/>
      <c r="AH11" s="1779"/>
      <c r="AI11" s="1779"/>
      <c r="AJ11" s="1779"/>
      <c r="AK11" s="1779">
        <v>0</v>
      </c>
      <c r="AL11" s="1779"/>
      <c r="AM11" s="1779"/>
      <c r="AN11" s="1779">
        <v>0</v>
      </c>
      <c r="AO11" s="1707" t="s">
        <v>4223</v>
      </c>
      <c r="AP11" s="1705"/>
      <c r="AQ11" s="1705"/>
      <c r="AR11" s="1705"/>
      <c r="AS11" s="1705"/>
      <c r="AT11" s="1705"/>
      <c r="AU11" s="1705"/>
      <c r="AV11" s="1705"/>
      <c r="AW11" s="1705"/>
      <c r="AX11" s="1705"/>
      <c r="AY11" s="1705"/>
      <c r="AZ11" s="1705" t="s">
        <v>3945</v>
      </c>
      <c r="BA11" s="1729"/>
      <c r="BB11" s="1729"/>
      <c r="BC11" s="1729"/>
      <c r="BD11" s="1729"/>
      <c r="BE11" s="1729"/>
      <c r="BF11" s="1729"/>
      <c r="BG11" s="1729"/>
      <c r="BH11" s="1729"/>
      <c r="BI11" s="1729"/>
      <c r="BJ11" s="1729"/>
      <c r="BK11" s="1729"/>
      <c r="BL11" s="1729"/>
      <c r="BM11" s="1729"/>
      <c r="BN11" s="1729"/>
      <c r="BO11" s="1729"/>
      <c r="BP11" s="1729"/>
      <c r="BQ11" s="1729"/>
      <c r="BR11" s="1729"/>
      <c r="BS11" s="1729"/>
      <c r="BT11" s="1729"/>
      <c r="BU11" s="1729"/>
      <c r="BV11" s="1729"/>
      <c r="BW11" s="1729"/>
      <c r="BX11" s="1729"/>
      <c r="BY11" s="1729"/>
      <c r="BZ11" s="1729"/>
      <c r="CA11" s="1729"/>
      <c r="CB11" s="1729"/>
      <c r="CC11" s="1729"/>
      <c r="CD11" s="1729"/>
      <c r="CE11" s="1729"/>
      <c r="CF11" s="1729"/>
      <c r="CG11" s="1729"/>
      <c r="CH11" s="1729"/>
      <c r="CI11" s="1729"/>
      <c r="CJ11" s="1729"/>
      <c r="CK11" s="1729"/>
      <c r="CL11" s="1729"/>
      <c r="CM11" s="1729"/>
      <c r="CN11" s="1729"/>
      <c r="CO11" s="1729"/>
      <c r="CP11" s="1729"/>
      <c r="CQ11" s="1729"/>
      <c r="CR11" s="1729"/>
      <c r="CS11" s="1729"/>
      <c r="CT11" s="1729"/>
      <c r="CU11" s="1729"/>
      <c r="CV11" s="1729"/>
      <c r="CW11" s="1729"/>
      <c r="CX11" s="1729"/>
      <c r="CY11" s="1729"/>
      <c r="CZ11" s="1729"/>
      <c r="DA11" s="1729"/>
      <c r="DB11" s="1729"/>
      <c r="DC11" s="1729"/>
      <c r="DD11" s="1729"/>
      <c r="DE11" s="1729"/>
      <c r="DF11" s="1729"/>
      <c r="DG11" s="1729"/>
      <c r="DH11" s="1729"/>
      <c r="DI11" s="1729"/>
      <c r="DJ11" s="1729"/>
      <c r="DK11" s="1729"/>
      <c r="DL11" s="1729"/>
      <c r="DM11" s="1729"/>
      <c r="DN11" s="1729"/>
      <c r="DO11" s="1729"/>
      <c r="DP11" s="1729"/>
      <c r="DQ11" s="1729"/>
      <c r="DR11" s="1729"/>
      <c r="DS11" s="1729"/>
      <c r="DT11" s="1729"/>
      <c r="DU11" s="1729"/>
      <c r="DV11" s="1729"/>
      <c r="DW11" s="1729"/>
      <c r="DX11" s="1729"/>
      <c r="DY11" s="1729"/>
      <c r="DZ11" s="1729"/>
      <c r="EA11" s="1729"/>
      <c r="EB11" s="1729"/>
      <c r="EC11" s="1729"/>
      <c r="ED11" s="1729"/>
      <c r="EE11" s="1729"/>
      <c r="EF11" s="1729"/>
      <c r="EG11" s="1729"/>
      <c r="EH11" s="1729"/>
      <c r="EI11" s="1729"/>
      <c r="EJ11" s="1729"/>
      <c r="EK11" s="1729"/>
      <c r="EL11" s="1729"/>
      <c r="EM11" s="1729"/>
      <c r="EN11" s="1729"/>
      <c r="EO11" s="1729"/>
      <c r="EP11" s="1729"/>
      <c r="EQ11" s="1729"/>
      <c r="ER11" s="1729"/>
      <c r="ES11" s="1729"/>
      <c r="ET11" s="1729"/>
      <c r="EU11" s="1729"/>
      <c r="EV11" s="1729"/>
      <c r="EW11" s="1729"/>
      <c r="EX11" s="1729"/>
      <c r="EY11" s="1729"/>
      <c r="EZ11" s="1729"/>
      <c r="FA11" s="1729"/>
      <c r="FB11" s="1729"/>
      <c r="FC11" s="1729"/>
      <c r="FD11" s="1729"/>
      <c r="FE11" s="1729"/>
      <c r="FF11" s="1729"/>
      <c r="FG11" s="1729"/>
      <c r="FH11" s="1729"/>
      <c r="FI11" s="1729"/>
      <c r="FJ11" s="1729"/>
      <c r="FK11" s="1729"/>
      <c r="FL11" s="1729"/>
      <c r="FM11" s="1729"/>
      <c r="FN11" s="1729"/>
      <c r="FO11" s="1729"/>
      <c r="FP11" s="1729"/>
      <c r="FQ11" s="1729"/>
      <c r="FR11" s="1729"/>
      <c r="FS11" s="1729"/>
      <c r="FT11" s="1729"/>
      <c r="FU11" s="1729"/>
      <c r="FV11" s="1729"/>
      <c r="FW11" s="1729"/>
      <c r="FX11" s="1729"/>
      <c r="FY11" s="1729"/>
      <c r="FZ11" s="1729"/>
      <c r="GA11" s="1729"/>
      <c r="GB11" s="1729"/>
      <c r="GC11" s="1729"/>
      <c r="GD11" s="1729"/>
      <c r="GE11" s="1729"/>
      <c r="GF11" s="1729"/>
      <c r="GG11" s="1729"/>
      <c r="GH11" s="1729"/>
      <c r="GI11" s="1729"/>
      <c r="GJ11" s="1729"/>
      <c r="GK11" s="1729"/>
      <c r="GL11" s="1729"/>
      <c r="GM11" s="1729"/>
      <c r="GN11" s="1729"/>
      <c r="GO11" s="1729"/>
      <c r="GP11" s="1729"/>
      <c r="GQ11" s="1729"/>
      <c r="GR11" s="1729"/>
      <c r="GS11" s="1729"/>
      <c r="GT11" s="1729"/>
      <c r="GU11" s="1729"/>
      <c r="GV11" s="1729"/>
      <c r="GW11" s="1729"/>
      <c r="GX11" s="1729"/>
      <c r="GY11" s="1729"/>
      <c r="GZ11" s="1729"/>
      <c r="HA11" s="1729"/>
      <c r="HB11" s="1729"/>
      <c r="HC11" s="1729"/>
      <c r="HD11" s="1729"/>
      <c r="HE11" s="1729"/>
      <c r="HF11" s="1729"/>
      <c r="HG11" s="1729"/>
      <c r="HH11" s="1729"/>
      <c r="HI11" s="1729"/>
      <c r="HJ11" s="1729"/>
      <c r="HK11" s="1729"/>
      <c r="HL11" s="1729"/>
      <c r="HM11" s="1729"/>
      <c r="HN11" s="1729"/>
      <c r="HO11" s="1729"/>
      <c r="HP11" s="1729"/>
      <c r="HQ11" s="1729"/>
      <c r="HR11" s="1729"/>
      <c r="HS11" s="1729"/>
      <c r="HT11" s="1729"/>
      <c r="HU11" s="1729"/>
      <c r="HV11" s="1729"/>
      <c r="HW11" s="1729"/>
      <c r="HX11" s="1729"/>
      <c r="HY11" s="1729"/>
      <c r="HZ11" s="1729"/>
      <c r="IA11" s="1729"/>
      <c r="IB11" s="1729"/>
      <c r="IC11" s="1729"/>
      <c r="ID11" s="1729"/>
      <c r="IE11" s="1729"/>
      <c r="IF11" s="1729"/>
      <c r="IG11" s="1729"/>
      <c r="IH11" s="1729"/>
      <c r="II11" s="1729"/>
      <c r="IJ11" s="1729"/>
      <c r="IK11" s="1729"/>
      <c r="IL11" s="1729"/>
      <c r="IM11" s="1729"/>
      <c r="IN11" s="1729"/>
      <c r="IO11" s="1729"/>
      <c r="IP11" s="1729"/>
      <c r="IQ11" s="1729"/>
      <c r="IR11" s="1729"/>
      <c r="IS11" s="1729"/>
      <c r="IT11" s="1729"/>
      <c r="IU11" s="1729"/>
      <c r="IV11" s="1729"/>
      <c r="IW11" s="1729"/>
      <c r="IX11" s="1729"/>
      <c r="IY11" s="1729"/>
      <c r="IZ11" s="1729"/>
      <c r="JA11" s="1729"/>
      <c r="JB11" s="1729"/>
      <c r="JC11" s="1729"/>
      <c r="JD11" s="1729"/>
      <c r="JE11" s="1729"/>
      <c r="JF11" s="1729"/>
      <c r="JG11" s="1729"/>
      <c r="JH11" s="1729"/>
      <c r="JI11" s="1729"/>
      <c r="JJ11" s="1729"/>
      <c r="JK11" s="1729"/>
      <c r="JL11" s="1729"/>
      <c r="JM11" s="1729"/>
      <c r="JN11" s="1729"/>
      <c r="JO11" s="1729"/>
      <c r="JP11" s="1729"/>
      <c r="JQ11" s="1729"/>
      <c r="JR11" s="1729"/>
      <c r="JS11" s="1729"/>
      <c r="JT11" s="1729"/>
      <c r="JU11" s="1729"/>
      <c r="JV11" s="1729"/>
      <c r="JW11" s="1729"/>
      <c r="JX11" s="1729"/>
      <c r="JY11" s="1729"/>
      <c r="JZ11" s="1729"/>
      <c r="KA11" s="1729"/>
      <c r="KB11" s="1729"/>
      <c r="KC11" s="1729"/>
      <c r="KD11" s="1729"/>
      <c r="KE11" s="1729"/>
      <c r="KF11" s="1729"/>
      <c r="KG11" s="1729"/>
      <c r="KH11" s="1729"/>
      <c r="KI11" s="1729"/>
      <c r="KJ11" s="1729"/>
      <c r="KK11" s="1729"/>
      <c r="KL11" s="1729"/>
      <c r="KM11" s="1729"/>
      <c r="KN11" s="1729"/>
      <c r="KO11" s="1729"/>
      <c r="KP11" s="1729"/>
      <c r="KQ11" s="1729"/>
      <c r="KR11" s="1729"/>
      <c r="KS11" s="1729"/>
      <c r="KT11" s="1729"/>
      <c r="KU11" s="1729"/>
      <c r="KV11" s="1729"/>
      <c r="KW11" s="1729"/>
      <c r="KX11" s="1729"/>
      <c r="KY11" s="1729"/>
      <c r="KZ11" s="1729"/>
      <c r="LA11" s="1729"/>
      <c r="LB11" s="1729"/>
      <c r="LC11" s="1729"/>
      <c r="LD11" s="1729"/>
      <c r="LE11" s="1729"/>
      <c r="LF11" s="1729"/>
      <c r="LG11" s="1729"/>
      <c r="LH11" s="1729"/>
      <c r="LI11" s="1729"/>
      <c r="LJ11" s="1729"/>
      <c r="LK11" s="1729"/>
      <c r="LL11" s="1729"/>
      <c r="LM11" s="1729"/>
      <c r="LN11" s="1729"/>
      <c r="LO11" s="1729"/>
      <c r="LP11" s="1729"/>
      <c r="LQ11" s="1729"/>
      <c r="LR11" s="1729"/>
      <c r="LS11" s="1729"/>
      <c r="LT11" s="1729"/>
      <c r="LU11" s="1729"/>
      <c r="LV11" s="1729"/>
      <c r="LW11" s="1729"/>
      <c r="LX11" s="1729"/>
      <c r="LY11" s="1729"/>
      <c r="LZ11" s="1729"/>
      <c r="MA11" s="1729"/>
      <c r="MB11" s="1729"/>
      <c r="MC11" s="1729"/>
      <c r="MD11" s="1729"/>
      <c r="ME11" s="1729"/>
      <c r="MF11" s="1729"/>
      <c r="MG11" s="1729"/>
      <c r="MH11" s="1729"/>
      <c r="MI11" s="1729"/>
      <c r="MJ11" s="1729"/>
      <c r="MK11" s="1729"/>
      <c r="ML11" s="1729"/>
      <c r="MM11" s="1729"/>
      <c r="MN11" s="1729"/>
      <c r="MO11" s="1729"/>
      <c r="MP11" s="1729"/>
      <c r="MQ11" s="1729"/>
      <c r="MR11" s="1729"/>
      <c r="MS11" s="1729"/>
      <c r="MT11" s="1729"/>
      <c r="MU11" s="1729"/>
      <c r="MV11" s="1729"/>
      <c r="MW11" s="1729"/>
      <c r="MX11" s="1729"/>
      <c r="MY11" s="1729"/>
      <c r="MZ11" s="1729"/>
      <c r="NA11" s="1729"/>
      <c r="NB11" s="1729"/>
      <c r="NC11" s="1729"/>
      <c r="ND11" s="1729"/>
      <c r="NE11" s="1729"/>
      <c r="NF11" s="1729"/>
      <c r="NG11" s="1729"/>
      <c r="NH11" s="1729"/>
      <c r="NI11" s="1729"/>
      <c r="NJ11" s="1729"/>
      <c r="NK11" s="1729"/>
      <c r="NL11" s="1729"/>
      <c r="NM11" s="1729"/>
      <c r="NN11" s="1729"/>
      <c r="NO11" s="1729"/>
      <c r="NP11" s="1729"/>
      <c r="NQ11" s="1729"/>
      <c r="NR11" s="1729"/>
      <c r="NS11" s="1729"/>
      <c r="NT11" s="1729"/>
      <c r="NU11" s="1729"/>
      <c r="NV11" s="1729"/>
      <c r="NW11" s="1729"/>
      <c r="NX11" s="1729"/>
      <c r="NY11" s="1729"/>
      <c r="NZ11" s="1729"/>
      <c r="OA11" s="1729"/>
      <c r="OB11" s="1729"/>
      <c r="OC11" s="1729"/>
      <c r="OD11" s="1729"/>
      <c r="OE11" s="1729"/>
      <c r="OF11" s="1729"/>
      <c r="OG11" s="1729"/>
      <c r="OH11" s="1729"/>
      <c r="OI11" s="1729"/>
      <c r="OJ11" s="1729"/>
      <c r="OK11" s="1729"/>
      <c r="OL11" s="1729"/>
      <c r="OM11" s="1729"/>
      <c r="ON11" s="1729"/>
      <c r="OO11" s="1729"/>
      <c r="OP11" s="1729"/>
      <c r="OQ11" s="1729"/>
      <c r="OR11" s="1729"/>
      <c r="OS11" s="1729"/>
      <c r="OT11" s="1729"/>
      <c r="OU11" s="1729"/>
      <c r="OV11" s="1729"/>
      <c r="OW11" s="1729"/>
      <c r="OX11" s="1729"/>
      <c r="OY11" s="1729"/>
      <c r="OZ11" s="1729"/>
      <c r="PA11" s="1729"/>
      <c r="PB11" s="1729"/>
      <c r="PC11" s="1729"/>
      <c r="PD11" s="1729"/>
      <c r="PE11" s="1729"/>
      <c r="PF11" s="1729"/>
      <c r="PG11" s="1729"/>
      <c r="PH11" s="1729"/>
      <c r="PI11" s="1729"/>
      <c r="PJ11" s="1729"/>
      <c r="PK11" s="1729"/>
      <c r="PL11" s="1729"/>
      <c r="PM11" s="1729"/>
      <c r="PN11" s="1729"/>
      <c r="PO11" s="1729"/>
      <c r="PP11" s="1729"/>
      <c r="PQ11" s="1729"/>
      <c r="PR11" s="1729"/>
      <c r="PS11" s="1729"/>
      <c r="PT11" s="1729"/>
      <c r="PU11" s="1729"/>
      <c r="PV11" s="1729"/>
      <c r="PW11" s="1729"/>
      <c r="PX11" s="1729"/>
      <c r="PY11" s="1729"/>
      <c r="PZ11" s="1729"/>
      <c r="QA11" s="1729"/>
      <c r="QB11" s="1729"/>
      <c r="QC11" s="1729"/>
      <c r="QD11" s="1729"/>
      <c r="QE11" s="1729"/>
      <c r="QF11" s="1729"/>
      <c r="QG11" s="1729"/>
      <c r="QH11" s="1729"/>
      <c r="QI11" s="1729"/>
      <c r="QJ11" s="1729"/>
      <c r="QK11" s="1729"/>
      <c r="QL11" s="1729"/>
      <c r="QM11" s="1729"/>
      <c r="QN11" s="1729"/>
      <c r="QO11" s="1729"/>
      <c r="QP11" s="1729"/>
      <c r="QQ11" s="1729"/>
      <c r="QR11" s="1729"/>
      <c r="QS11" s="1729"/>
      <c r="QT11" s="1729"/>
      <c r="QU11" s="1729"/>
      <c r="QV11" s="1729"/>
      <c r="QW11" s="1729"/>
      <c r="QX11" s="1729"/>
      <c r="QY11" s="1729"/>
      <c r="QZ11" s="1729"/>
      <c r="RA11" s="1729"/>
      <c r="RB11" s="1729"/>
      <c r="RC11" s="1729"/>
      <c r="RD11" s="1729"/>
      <c r="RE11" s="1729"/>
      <c r="RF11" s="1729"/>
      <c r="RG11" s="1729"/>
      <c r="RH11" s="1729"/>
      <c r="RI11" s="1729"/>
      <c r="RJ11" s="1729"/>
      <c r="RK11" s="1729"/>
      <c r="RL11" s="1729"/>
      <c r="RM11" s="1729"/>
      <c r="RN11" s="1729"/>
      <c r="RO11" s="1729"/>
      <c r="RP11" s="1729"/>
      <c r="RQ11" s="1729"/>
      <c r="RR11" s="1729"/>
      <c r="RS11" s="1729"/>
      <c r="RT11" s="1729"/>
      <c r="RU11" s="1729"/>
      <c r="RV11" s="1729"/>
      <c r="RW11" s="1729"/>
      <c r="RX11" s="1729"/>
      <c r="RY11" s="1729"/>
      <c r="RZ11" s="1729"/>
      <c r="SA11" s="1729"/>
      <c r="SB11" s="1729"/>
      <c r="SC11" s="1729"/>
      <c r="SD11" s="1729"/>
      <c r="SE11" s="1729"/>
      <c r="SF11" s="1729"/>
      <c r="SG11" s="1729"/>
      <c r="SH11" s="1729"/>
      <c r="SI11" s="1729"/>
      <c r="SJ11" s="1729"/>
      <c r="SK11" s="1729"/>
      <c r="SL11" s="1729"/>
      <c r="SM11" s="1729"/>
      <c r="SN11" s="1729"/>
      <c r="SO11" s="1729"/>
      <c r="SP11" s="1729"/>
      <c r="SQ11" s="1729"/>
      <c r="SR11" s="1729"/>
      <c r="SS11" s="1729"/>
      <c r="ST11" s="1729"/>
      <c r="SU11" s="1729"/>
      <c r="SV11" s="1729"/>
      <c r="SW11" s="1729"/>
      <c r="SX11" s="1729"/>
      <c r="SY11" s="1729"/>
      <c r="SZ11" s="1729"/>
      <c r="TA11" s="1729"/>
      <c r="TB11" s="1729"/>
      <c r="TC11" s="1729"/>
      <c r="TD11" s="1729"/>
      <c r="TE11" s="1729"/>
      <c r="TF11" s="1729"/>
      <c r="TG11" s="1729"/>
      <c r="TH11" s="1729"/>
      <c r="TI11" s="1729"/>
      <c r="TJ11" s="1729"/>
      <c r="TK11" s="1729"/>
      <c r="TL11" s="1729"/>
      <c r="TM11" s="1729"/>
      <c r="TN11" s="1729"/>
      <c r="TO11" s="1729"/>
      <c r="TP11" s="1729"/>
      <c r="TQ11" s="1729"/>
      <c r="TR11" s="1729"/>
      <c r="TS11" s="1729"/>
      <c r="TT11" s="1729"/>
      <c r="TU11" s="1729"/>
      <c r="TV11" s="1729"/>
      <c r="TW11" s="1729"/>
      <c r="TX11" s="1729"/>
      <c r="TY11" s="1729"/>
      <c r="TZ11" s="1729"/>
      <c r="UA11" s="1729"/>
      <c r="UB11" s="1729"/>
      <c r="UC11" s="1729"/>
      <c r="UD11" s="1729"/>
      <c r="UE11" s="1729"/>
      <c r="UF11" s="1729"/>
      <c r="UG11" s="1729"/>
      <c r="UH11" s="1729"/>
      <c r="UI11" s="1729"/>
      <c r="UJ11" s="1729"/>
      <c r="UK11" s="1729"/>
      <c r="UL11" s="1729"/>
      <c r="UM11" s="1729"/>
      <c r="UN11" s="1729"/>
      <c r="UO11" s="1729"/>
      <c r="UP11" s="1729"/>
      <c r="UQ11" s="1729"/>
      <c r="UR11" s="1729"/>
      <c r="US11" s="1729"/>
      <c r="UT11" s="1729"/>
      <c r="UU11" s="1729"/>
      <c r="UV11" s="1729"/>
      <c r="UW11" s="1729"/>
      <c r="UX11" s="1729"/>
      <c r="UY11" s="1729"/>
      <c r="UZ11" s="1729"/>
      <c r="VA11" s="1729"/>
      <c r="VB11" s="1729"/>
      <c r="VC11" s="1729"/>
      <c r="VD11" s="1729"/>
      <c r="VE11" s="1729"/>
      <c r="VF11" s="1729"/>
      <c r="VG11" s="1729"/>
      <c r="VH11" s="1729"/>
      <c r="VI11" s="1729"/>
      <c r="VJ11" s="1729"/>
      <c r="VK11" s="1729"/>
      <c r="VL11" s="1729"/>
      <c r="VM11" s="1729"/>
      <c r="VN11" s="1729"/>
      <c r="VO11" s="1729"/>
      <c r="VP11" s="1729"/>
      <c r="VQ11" s="1729"/>
      <c r="VR11" s="1729"/>
      <c r="VS11" s="1729"/>
      <c r="VT11" s="1729"/>
      <c r="VU11" s="1729"/>
      <c r="VV11" s="1729"/>
      <c r="VW11" s="1729"/>
      <c r="VX11" s="1729"/>
      <c r="VY11" s="1729"/>
      <c r="VZ11" s="1729"/>
      <c r="WA11" s="1729"/>
      <c r="WB11" s="1729"/>
      <c r="WC11" s="1729"/>
      <c r="WD11" s="1729"/>
      <c r="WE11" s="1729"/>
      <c r="WF11" s="1729"/>
      <c r="WG11" s="1729"/>
      <c r="WH11" s="1729"/>
      <c r="WI11" s="1729"/>
      <c r="WJ11" s="1729"/>
      <c r="WK11" s="1729"/>
      <c r="WL11" s="1729"/>
      <c r="WM11" s="1729"/>
      <c r="WN11" s="1729"/>
      <c r="WO11" s="1729"/>
      <c r="WP11" s="1729"/>
      <c r="WQ11" s="1729"/>
      <c r="WR11" s="1729"/>
      <c r="WS11" s="1729"/>
      <c r="WT11" s="1729"/>
      <c r="WU11" s="1729"/>
      <c r="WV11" s="1729"/>
      <c r="WW11" s="1729"/>
      <c r="WX11" s="1729"/>
      <c r="WY11" s="1729"/>
      <c r="WZ11" s="1729"/>
      <c r="XA11" s="1729"/>
      <c r="XB11" s="1729"/>
      <c r="XC11" s="1729"/>
      <c r="XD11" s="1729"/>
      <c r="XE11" s="1729"/>
      <c r="XF11" s="1729"/>
      <c r="XG11" s="1729"/>
      <c r="XH11" s="1729"/>
      <c r="XI11" s="1729"/>
      <c r="XJ11" s="1729"/>
      <c r="XK11" s="1729"/>
      <c r="XL11" s="1729"/>
      <c r="XM11" s="1729"/>
      <c r="XN11" s="1729"/>
      <c r="XO11" s="1729"/>
      <c r="XP11" s="1729"/>
      <c r="XQ11" s="1729"/>
      <c r="XR11" s="1729"/>
      <c r="XS11" s="1729"/>
      <c r="XT11" s="1729"/>
      <c r="XU11" s="1729"/>
      <c r="XV11" s="1729"/>
      <c r="XW11" s="1729"/>
      <c r="XX11" s="1729"/>
      <c r="XY11" s="1729"/>
      <c r="XZ11" s="1729"/>
      <c r="YA11" s="1729"/>
      <c r="YB11" s="1729"/>
      <c r="YC11" s="1729"/>
      <c r="YD11" s="1729"/>
      <c r="YE11" s="1729"/>
      <c r="YF11" s="1729"/>
      <c r="YG11" s="1729"/>
      <c r="YH11" s="1729"/>
      <c r="YI11" s="1729"/>
      <c r="YJ11" s="1729"/>
      <c r="YK11" s="1729"/>
      <c r="YL11" s="1729"/>
      <c r="YM11" s="1729"/>
      <c r="YN11" s="1729"/>
      <c r="YO11" s="1729"/>
      <c r="YP11" s="1729"/>
      <c r="YQ11" s="1729"/>
      <c r="YR11" s="1729"/>
      <c r="YS11" s="1729"/>
      <c r="YT11" s="1729"/>
      <c r="YU11" s="1729"/>
      <c r="YV11" s="1729"/>
      <c r="YW11" s="1729"/>
      <c r="YX11" s="1729"/>
      <c r="YY11" s="1729"/>
      <c r="YZ11" s="1729"/>
      <c r="ZA11" s="1729"/>
      <c r="ZB11" s="1729"/>
      <c r="ZC11" s="1729"/>
      <c r="ZD11" s="1729"/>
      <c r="ZE11" s="1729"/>
      <c r="ZF11" s="1729"/>
      <c r="ZG11" s="1729"/>
      <c r="ZH11" s="1729"/>
      <c r="ZI11" s="1729"/>
      <c r="ZJ11" s="1729"/>
      <c r="ZK11" s="1729"/>
      <c r="ZL11" s="1729"/>
      <c r="ZM11" s="1729"/>
      <c r="ZN11" s="1729"/>
      <c r="ZO11" s="1729"/>
      <c r="ZP11" s="1729"/>
      <c r="ZQ11" s="1729"/>
      <c r="ZR11" s="1729"/>
      <c r="ZS11" s="1729"/>
      <c r="ZT11" s="1729"/>
      <c r="ZU11" s="1729"/>
      <c r="ZV11" s="1729"/>
      <c r="ZW11" s="1729"/>
      <c r="ZX11" s="1729"/>
      <c r="ZY11" s="1729"/>
      <c r="ZZ11" s="1729"/>
      <c r="AAA11" s="1729"/>
      <c r="AAB11" s="1729"/>
      <c r="AAC11" s="1729"/>
      <c r="AAD11" s="1729"/>
      <c r="AAE11" s="1729"/>
      <c r="AAF11" s="1729"/>
      <c r="AAG11" s="1729"/>
      <c r="AAH11" s="1729"/>
      <c r="AAI11" s="1729"/>
      <c r="AAJ11" s="1729"/>
      <c r="AAK11" s="1729"/>
      <c r="AAL11" s="1729"/>
      <c r="AAM11" s="1729"/>
      <c r="AAN11" s="1729"/>
      <c r="AAO11" s="1729"/>
      <c r="AAP11" s="1729"/>
      <c r="AAQ11" s="1729"/>
      <c r="AAR11" s="1729"/>
      <c r="AAS11" s="1729"/>
      <c r="AAT11" s="1729"/>
      <c r="AAU11" s="1729"/>
      <c r="AAV11" s="1729"/>
      <c r="AAW11" s="1729"/>
      <c r="AAX11" s="1729"/>
      <c r="AAY11" s="1729"/>
      <c r="AAZ11" s="1729"/>
      <c r="ABA11" s="1729"/>
      <c r="ABB11" s="1729"/>
      <c r="ABC11" s="1729"/>
      <c r="ABD11" s="1729"/>
      <c r="ABE11" s="1729"/>
      <c r="ABF11" s="1729"/>
      <c r="ABG11" s="1729"/>
      <c r="ABH11" s="1729"/>
      <c r="ABI11" s="1729"/>
      <c r="ABJ11" s="1729"/>
      <c r="ABK11" s="1729"/>
      <c r="ABL11" s="1729"/>
      <c r="ABM11" s="1729"/>
      <c r="ABN11" s="1729"/>
      <c r="ABO11" s="1729"/>
      <c r="ABP11" s="1729"/>
      <c r="ABQ11" s="1729"/>
      <c r="ABR11" s="1729"/>
      <c r="ABS11" s="1729"/>
      <c r="ABT11" s="1729"/>
      <c r="ABU11" s="1729"/>
      <c r="ABV11" s="1729"/>
      <c r="ABW11" s="1729"/>
      <c r="ABX11" s="1729"/>
      <c r="ABY11" s="1729"/>
      <c r="ABZ11" s="1729"/>
      <c r="ACA11" s="1729"/>
      <c r="ACB11" s="1729"/>
      <c r="ACC11" s="1729"/>
      <c r="ACD11" s="1729"/>
      <c r="ACE11" s="1729"/>
      <c r="ACF11" s="1729"/>
      <c r="ACG11" s="1729"/>
      <c r="ACH11" s="1729"/>
      <c r="ACI11" s="1729"/>
      <c r="ACJ11" s="1729"/>
      <c r="ACK11" s="1729"/>
      <c r="ACL11" s="1729"/>
      <c r="ACM11" s="1729"/>
      <c r="ACN11" s="1729"/>
      <c r="ACO11" s="1729"/>
      <c r="ACP11" s="1729"/>
      <c r="ACQ11" s="1729"/>
      <c r="ACR11" s="1729"/>
      <c r="ACS11" s="1729"/>
      <c r="ACT11" s="1729"/>
      <c r="ACU11" s="1729"/>
      <c r="ACV11" s="1729"/>
      <c r="ACW11" s="1729"/>
      <c r="ACX11" s="1729"/>
      <c r="ACY11" s="1729"/>
      <c r="ACZ11" s="1729"/>
      <c r="ADA11" s="1729"/>
      <c r="ADB11" s="1729"/>
      <c r="ADC11" s="1729"/>
      <c r="ADD11" s="1729"/>
      <c r="ADE11" s="1729"/>
      <c r="ADF11" s="1729"/>
      <c r="ADG11" s="1729"/>
      <c r="ADH11" s="1729"/>
      <c r="ADI11" s="1729"/>
      <c r="ADJ11" s="1729"/>
      <c r="ADK11" s="1729"/>
      <c r="ADL11" s="1729"/>
      <c r="ADM11" s="1729"/>
      <c r="ADN11" s="1729"/>
      <c r="ADO11" s="1729"/>
      <c r="ADP11" s="1729"/>
      <c r="ADQ11" s="1729"/>
      <c r="ADR11" s="1729"/>
      <c r="ADS11" s="1729"/>
      <c r="ADT11" s="1729"/>
      <c r="ADU11" s="1729"/>
      <c r="ADV11" s="1729"/>
      <c r="ADW11" s="1729"/>
      <c r="ADX11" s="1729"/>
      <c r="ADY11" s="1729"/>
      <c r="ADZ11" s="1729"/>
      <c r="AEA11" s="1729"/>
      <c r="AEB11" s="1729"/>
      <c r="AEC11" s="1729"/>
      <c r="AED11" s="1729"/>
      <c r="AEE11" s="1729"/>
      <c r="AEF11" s="1729"/>
      <c r="AEG11" s="1729"/>
      <c r="AEH11" s="1729"/>
      <c r="AEI11" s="1729"/>
      <c r="AEJ11" s="1729"/>
      <c r="AEK11" s="1729"/>
      <c r="AEL11" s="1729"/>
      <c r="AEM11" s="1729"/>
      <c r="AEN11" s="1729"/>
      <c r="AEO11" s="1729"/>
      <c r="AEP11" s="1729"/>
      <c r="AEQ11" s="1729"/>
      <c r="AER11" s="1729"/>
      <c r="AES11" s="1729"/>
      <c r="AET11" s="1729"/>
      <c r="AEU11" s="1729"/>
      <c r="AEV11" s="1729"/>
      <c r="AEW11" s="1729"/>
      <c r="AEX11" s="1729"/>
      <c r="AEY11" s="1729"/>
      <c r="AEZ11" s="1729"/>
      <c r="AFA11" s="1729"/>
      <c r="AFB11" s="1729"/>
      <c r="AFC11" s="1729"/>
      <c r="AFD11" s="1729"/>
      <c r="AFE11" s="1729"/>
      <c r="AFF11" s="1729"/>
      <c r="AFG11" s="1729"/>
      <c r="AFH11" s="1729"/>
      <c r="AFI11" s="1729"/>
      <c r="AFJ11" s="1729"/>
      <c r="AFK11" s="1729"/>
      <c r="AFL11" s="1729"/>
      <c r="AFM11" s="1729"/>
      <c r="AFN11" s="1729"/>
      <c r="AFO11" s="1729"/>
      <c r="AFP11" s="1729"/>
      <c r="AFQ11" s="1729"/>
      <c r="AFR11" s="1729"/>
      <c r="AFS11" s="1729"/>
      <c r="AFT11" s="1729"/>
      <c r="AFU11" s="1729"/>
      <c r="AFV11" s="1729"/>
      <c r="AFW11" s="1729"/>
      <c r="AFX11" s="1729"/>
      <c r="AFY11" s="1729"/>
      <c r="AFZ11" s="1729"/>
      <c r="AGA11" s="1729"/>
      <c r="AGB11" s="1729"/>
      <c r="AGC11" s="1729"/>
      <c r="AGD11" s="1729"/>
      <c r="AGE11" s="1729"/>
      <c r="AGF11" s="1729"/>
      <c r="AGG11" s="1729"/>
      <c r="AGH11" s="1729"/>
      <c r="AGI11" s="1729"/>
      <c r="AGJ11" s="1729"/>
      <c r="AGK11" s="1729"/>
      <c r="AGL11" s="1729"/>
      <c r="AGM11" s="1729"/>
      <c r="AGN11" s="1729"/>
      <c r="AGO11" s="1729"/>
      <c r="AGP11" s="1729"/>
      <c r="AGQ11" s="1729"/>
      <c r="AGR11" s="1729"/>
      <c r="AGS11" s="1729"/>
      <c r="AGT11" s="1729"/>
      <c r="AGU11" s="1729"/>
      <c r="AGV11" s="1729"/>
      <c r="AGW11" s="1729"/>
      <c r="AGX11" s="1729"/>
      <c r="AGY11" s="1729"/>
      <c r="AGZ11" s="1729"/>
      <c r="AHA11" s="1729"/>
      <c r="AHB11" s="1729"/>
      <c r="AHC11" s="1729"/>
      <c r="AHD11" s="1729"/>
      <c r="AHE11" s="1729"/>
      <c r="AHF11" s="1729"/>
      <c r="AHG11" s="1729"/>
      <c r="AHH11" s="1729"/>
      <c r="AHI11" s="1729"/>
      <c r="AHJ11" s="1729"/>
      <c r="AHK11" s="1729"/>
      <c r="AHL11" s="1729"/>
      <c r="AHM11" s="1729"/>
      <c r="AHN11" s="1729"/>
      <c r="AHO11" s="1729"/>
      <c r="AHP11" s="1729"/>
      <c r="AHQ11" s="1729"/>
      <c r="AHR11" s="1729"/>
      <c r="AHS11" s="1729"/>
      <c r="AHT11" s="1729"/>
      <c r="AHU11" s="1729"/>
      <c r="AHV11" s="1729"/>
      <c r="AHW11" s="1729"/>
      <c r="AHX11" s="1729"/>
      <c r="AHY11" s="1729"/>
      <c r="AHZ11" s="1729"/>
      <c r="AIA11" s="1729"/>
      <c r="AIB11" s="1729"/>
      <c r="AIC11" s="1729"/>
      <c r="AID11" s="1729"/>
      <c r="AIE11" s="1729"/>
      <c r="AIF11" s="1729"/>
      <c r="AIG11" s="1729"/>
      <c r="AIH11" s="1729"/>
      <c r="AII11" s="1729"/>
      <c r="AIJ11" s="1729"/>
      <c r="AIK11" s="1729"/>
      <c r="AIL11" s="1729"/>
      <c r="AIM11" s="1729"/>
      <c r="AIN11" s="1729"/>
      <c r="AIO11" s="1729"/>
      <c r="AIP11" s="1729"/>
      <c r="AIQ11" s="1729"/>
      <c r="AIR11" s="1729"/>
      <c r="AIS11" s="1729"/>
      <c r="AIT11" s="1729"/>
      <c r="AIU11" s="1729"/>
      <c r="AIV11" s="1729"/>
      <c r="AIW11" s="1729"/>
      <c r="AIX11" s="1729"/>
      <c r="AIY11" s="1729"/>
      <c r="AIZ11" s="1729"/>
      <c r="AJA11" s="1729"/>
      <c r="AJB11" s="1729"/>
      <c r="AJC11" s="1729"/>
      <c r="AJD11" s="1729"/>
      <c r="AJE11" s="1729"/>
      <c r="AJF11" s="1729"/>
      <c r="AJG11" s="1729"/>
      <c r="AJH11" s="1729"/>
      <c r="AJI11" s="1729"/>
      <c r="AJJ11" s="1729"/>
      <c r="AJK11" s="1729"/>
      <c r="AJL11" s="1729"/>
      <c r="AJM11" s="1729"/>
      <c r="AJN11" s="1729"/>
      <c r="AJO11" s="1729"/>
      <c r="AJP11" s="1729"/>
      <c r="AJQ11" s="1729"/>
      <c r="AJR11" s="1729"/>
      <c r="AJS11" s="1729"/>
      <c r="AJT11" s="1729"/>
      <c r="AJU11" s="1729"/>
      <c r="AJV11" s="1729"/>
      <c r="AJW11" s="1729"/>
      <c r="AJX11" s="1729"/>
      <c r="AJY11" s="1729"/>
      <c r="AJZ11" s="1729"/>
      <c r="AKA11" s="1729"/>
      <c r="AKB11" s="1729"/>
      <c r="AKC11" s="1729"/>
      <c r="AKD11" s="1729"/>
      <c r="AKE11" s="1729"/>
      <c r="AKF11" s="1729"/>
      <c r="AKG11" s="1729"/>
      <c r="AKH11" s="1729"/>
      <c r="AKI11" s="1729"/>
      <c r="AKJ11" s="1729"/>
      <c r="AKK11" s="1729"/>
      <c r="AKL11" s="1729"/>
      <c r="AKM11" s="1729"/>
      <c r="AKN11" s="1729"/>
      <c r="AKO11" s="1729"/>
      <c r="AKP11" s="1729"/>
      <c r="AKQ11" s="1729"/>
      <c r="AKR11" s="1729"/>
      <c r="AKS11" s="1729"/>
      <c r="AKT11" s="1729"/>
      <c r="AKU11" s="1729"/>
      <c r="AKV11" s="1729"/>
      <c r="AKW11" s="1729"/>
      <c r="AKX11" s="1729"/>
      <c r="AKY11" s="1729"/>
      <c r="AKZ11" s="1729"/>
      <c r="ALA11" s="1729"/>
      <c r="ALB11" s="1729"/>
      <c r="ALC11" s="1729"/>
      <c r="ALD11" s="1729"/>
      <c r="ALE11" s="1729"/>
      <c r="ALF11" s="1729"/>
      <c r="ALG11" s="1729"/>
      <c r="ALH11" s="1729"/>
      <c r="ALI11" s="1729"/>
      <c r="ALJ11" s="1729"/>
      <c r="ALK11" s="1729"/>
      <c r="ALL11" s="1729"/>
      <c r="ALM11" s="1729"/>
      <c r="ALN11" s="1729"/>
      <c r="ALO11" s="1729"/>
      <c r="ALP11" s="1729"/>
      <c r="ALQ11" s="1729"/>
      <c r="ALR11" s="1729"/>
      <c r="ALS11" s="1729"/>
      <c r="ALT11" s="1729"/>
      <c r="ALU11" s="1729"/>
      <c r="ALV11" s="1729"/>
      <c r="ALW11" s="1729"/>
      <c r="ALX11" s="1729"/>
      <c r="ALY11" s="1729"/>
      <c r="ALZ11" s="1729"/>
      <c r="AMA11" s="1729"/>
      <c r="AMB11" s="1729"/>
      <c r="AMC11" s="1729"/>
      <c r="AMD11" s="1729"/>
      <c r="AME11" s="1729"/>
      <c r="AMF11" s="1729"/>
      <c r="AMG11" s="1729"/>
      <c r="AMH11" s="1729"/>
      <c r="AMI11" s="1729"/>
      <c r="AMJ11" s="1729"/>
    </row>
    <row r="12" spans="1:1024" s="1773" customFormat="1" ht="30" customHeight="1">
      <c r="A12" s="1705" t="s">
        <v>3862</v>
      </c>
      <c r="B12" s="1705" t="s">
        <v>3863</v>
      </c>
      <c r="C12" s="1705" t="s">
        <v>647</v>
      </c>
      <c r="D12" s="1705" t="s">
        <v>3946</v>
      </c>
      <c r="E12" s="1705" t="s">
        <v>3947</v>
      </c>
      <c r="F12" s="1705" t="s">
        <v>3948</v>
      </c>
      <c r="G12" s="1709" t="s">
        <v>3949</v>
      </c>
      <c r="H12" s="1705"/>
      <c r="I12" s="1705"/>
      <c r="J12" s="1705"/>
      <c r="K12" s="1705"/>
      <c r="L12" s="1705"/>
      <c r="M12" s="1705"/>
      <c r="N12" s="1705"/>
      <c r="O12" s="1705"/>
      <c r="P12" s="1705" t="s">
        <v>3950</v>
      </c>
      <c r="Q12" s="1705" t="s">
        <v>3951</v>
      </c>
      <c r="R12" s="1705" t="s">
        <v>3952</v>
      </c>
      <c r="S12" s="1709" t="s">
        <v>3953</v>
      </c>
      <c r="T12" s="1705" t="s">
        <v>1519</v>
      </c>
      <c r="U12" s="1705" t="s">
        <v>3928</v>
      </c>
      <c r="V12" s="1705" t="s">
        <v>3941</v>
      </c>
      <c r="W12" s="1705" t="s">
        <v>3874</v>
      </c>
      <c r="X12" s="1705" t="s">
        <v>3889</v>
      </c>
      <c r="Y12" s="1779">
        <v>3700000</v>
      </c>
      <c r="Z12" s="1779" t="s">
        <v>1146</v>
      </c>
      <c r="AA12" s="1780" t="s">
        <v>3955</v>
      </c>
      <c r="AB12" s="1780" t="s">
        <v>3956</v>
      </c>
      <c r="AC12" s="1779" t="s">
        <v>3879</v>
      </c>
      <c r="AD12" s="1779" t="s">
        <v>3880</v>
      </c>
      <c r="AE12" s="1779" t="s">
        <v>3881</v>
      </c>
      <c r="AF12" s="1779"/>
      <c r="AG12" s="1779"/>
      <c r="AH12" s="1779"/>
      <c r="AI12" s="1779"/>
      <c r="AJ12" s="1779"/>
      <c r="AK12" s="1779">
        <v>0</v>
      </c>
      <c r="AL12" s="1779"/>
      <c r="AM12" s="1779"/>
      <c r="AN12" s="1779">
        <v>0</v>
      </c>
      <c r="AO12" s="1707" t="s">
        <v>4219</v>
      </c>
      <c r="AP12" s="1705"/>
      <c r="AQ12" s="1705"/>
      <c r="AR12" s="1705"/>
      <c r="AS12" s="1705"/>
      <c r="AT12" s="1705"/>
      <c r="AU12" s="1705"/>
      <c r="AV12" s="1705"/>
      <c r="AW12" s="1705"/>
      <c r="AX12" s="1705"/>
      <c r="AY12" s="1705"/>
      <c r="AZ12" s="1705" t="s">
        <v>3891</v>
      </c>
      <c r="BA12" s="1729"/>
      <c r="BB12" s="1729"/>
      <c r="BC12" s="1729"/>
      <c r="BD12" s="1729"/>
      <c r="BE12" s="1729"/>
      <c r="BF12" s="1729"/>
      <c r="BG12" s="1729"/>
      <c r="BH12" s="1729"/>
      <c r="BI12" s="1729"/>
      <c r="BJ12" s="1729"/>
      <c r="BK12" s="1729"/>
      <c r="BL12" s="1729"/>
      <c r="BM12" s="1729"/>
      <c r="BN12" s="1729"/>
      <c r="BO12" s="1729"/>
      <c r="BP12" s="1729"/>
      <c r="BQ12" s="1729"/>
      <c r="BR12" s="1729"/>
      <c r="BS12" s="1729"/>
      <c r="BT12" s="1729"/>
      <c r="BU12" s="1729"/>
      <c r="BV12" s="1729"/>
      <c r="BW12" s="1729"/>
      <c r="BX12" s="1729"/>
      <c r="BY12" s="1729"/>
      <c r="BZ12" s="1729"/>
      <c r="CA12" s="1729"/>
      <c r="CB12" s="1729"/>
      <c r="CC12" s="1729"/>
      <c r="CD12" s="1729"/>
      <c r="CE12" s="1729"/>
      <c r="CF12" s="1729"/>
      <c r="CG12" s="1729"/>
      <c r="CH12" s="1729"/>
      <c r="CI12" s="1729"/>
      <c r="CJ12" s="1729"/>
      <c r="CK12" s="1729"/>
      <c r="CL12" s="1729"/>
      <c r="CM12" s="1729"/>
      <c r="CN12" s="1729"/>
      <c r="CO12" s="1729"/>
      <c r="CP12" s="1729"/>
      <c r="CQ12" s="1729"/>
      <c r="CR12" s="1729"/>
      <c r="CS12" s="1729"/>
      <c r="CT12" s="1729"/>
      <c r="CU12" s="1729"/>
      <c r="CV12" s="1729"/>
      <c r="CW12" s="1729"/>
      <c r="CX12" s="1729"/>
      <c r="CY12" s="1729"/>
      <c r="CZ12" s="1729"/>
      <c r="DA12" s="1729"/>
      <c r="DB12" s="1729"/>
      <c r="DC12" s="1729"/>
      <c r="DD12" s="1729"/>
      <c r="DE12" s="1729"/>
      <c r="DF12" s="1729"/>
      <c r="DG12" s="1729"/>
      <c r="DH12" s="1729"/>
      <c r="DI12" s="1729"/>
      <c r="DJ12" s="1729"/>
      <c r="DK12" s="1729"/>
      <c r="DL12" s="1729"/>
      <c r="DM12" s="1729"/>
      <c r="DN12" s="1729"/>
      <c r="DO12" s="1729"/>
      <c r="DP12" s="1729"/>
      <c r="DQ12" s="1729"/>
      <c r="DR12" s="1729"/>
      <c r="DS12" s="1729"/>
      <c r="DT12" s="1729"/>
      <c r="DU12" s="1729"/>
      <c r="DV12" s="1729"/>
      <c r="DW12" s="1729"/>
      <c r="DX12" s="1729"/>
      <c r="DY12" s="1729"/>
      <c r="DZ12" s="1729"/>
      <c r="EA12" s="1729"/>
      <c r="EB12" s="1729"/>
      <c r="EC12" s="1729"/>
      <c r="ED12" s="1729"/>
      <c r="EE12" s="1729"/>
      <c r="EF12" s="1729"/>
      <c r="EG12" s="1729"/>
      <c r="EH12" s="1729"/>
      <c r="EI12" s="1729"/>
      <c r="EJ12" s="1729"/>
      <c r="EK12" s="1729"/>
      <c r="EL12" s="1729"/>
      <c r="EM12" s="1729"/>
      <c r="EN12" s="1729"/>
      <c r="EO12" s="1729"/>
      <c r="EP12" s="1729"/>
      <c r="EQ12" s="1729"/>
      <c r="ER12" s="1729"/>
      <c r="ES12" s="1729"/>
      <c r="ET12" s="1729"/>
      <c r="EU12" s="1729"/>
      <c r="EV12" s="1729"/>
      <c r="EW12" s="1729"/>
      <c r="EX12" s="1729"/>
      <c r="EY12" s="1729"/>
      <c r="EZ12" s="1729"/>
      <c r="FA12" s="1729"/>
      <c r="FB12" s="1729"/>
      <c r="FC12" s="1729"/>
      <c r="FD12" s="1729"/>
      <c r="FE12" s="1729"/>
      <c r="FF12" s="1729"/>
      <c r="FG12" s="1729"/>
      <c r="FH12" s="1729"/>
      <c r="FI12" s="1729"/>
      <c r="FJ12" s="1729"/>
      <c r="FK12" s="1729"/>
      <c r="FL12" s="1729"/>
      <c r="FM12" s="1729"/>
      <c r="FN12" s="1729"/>
      <c r="FO12" s="1729"/>
      <c r="FP12" s="1729"/>
      <c r="FQ12" s="1729"/>
      <c r="FR12" s="1729"/>
      <c r="FS12" s="1729"/>
      <c r="FT12" s="1729"/>
      <c r="FU12" s="1729"/>
      <c r="FV12" s="1729"/>
      <c r="FW12" s="1729"/>
      <c r="FX12" s="1729"/>
      <c r="FY12" s="1729"/>
      <c r="FZ12" s="1729"/>
      <c r="GA12" s="1729"/>
      <c r="GB12" s="1729"/>
      <c r="GC12" s="1729"/>
      <c r="GD12" s="1729"/>
      <c r="GE12" s="1729"/>
      <c r="GF12" s="1729"/>
      <c r="GG12" s="1729"/>
      <c r="GH12" s="1729"/>
      <c r="GI12" s="1729"/>
      <c r="GJ12" s="1729"/>
      <c r="GK12" s="1729"/>
      <c r="GL12" s="1729"/>
      <c r="GM12" s="1729"/>
      <c r="GN12" s="1729"/>
      <c r="GO12" s="1729"/>
      <c r="GP12" s="1729"/>
      <c r="GQ12" s="1729"/>
      <c r="GR12" s="1729"/>
      <c r="GS12" s="1729"/>
      <c r="GT12" s="1729"/>
      <c r="GU12" s="1729"/>
      <c r="GV12" s="1729"/>
      <c r="GW12" s="1729"/>
      <c r="GX12" s="1729"/>
      <c r="GY12" s="1729"/>
      <c r="GZ12" s="1729"/>
      <c r="HA12" s="1729"/>
      <c r="HB12" s="1729"/>
      <c r="HC12" s="1729"/>
      <c r="HD12" s="1729"/>
      <c r="HE12" s="1729"/>
      <c r="HF12" s="1729"/>
      <c r="HG12" s="1729"/>
      <c r="HH12" s="1729"/>
      <c r="HI12" s="1729"/>
      <c r="HJ12" s="1729"/>
      <c r="HK12" s="1729"/>
      <c r="HL12" s="1729"/>
      <c r="HM12" s="1729"/>
      <c r="HN12" s="1729"/>
      <c r="HO12" s="1729"/>
      <c r="HP12" s="1729"/>
      <c r="HQ12" s="1729"/>
      <c r="HR12" s="1729"/>
      <c r="HS12" s="1729"/>
      <c r="HT12" s="1729"/>
      <c r="HU12" s="1729"/>
      <c r="HV12" s="1729"/>
      <c r="HW12" s="1729"/>
      <c r="HX12" s="1729"/>
      <c r="HY12" s="1729"/>
      <c r="HZ12" s="1729"/>
      <c r="IA12" s="1729"/>
      <c r="IB12" s="1729"/>
      <c r="IC12" s="1729"/>
      <c r="ID12" s="1729"/>
      <c r="IE12" s="1729"/>
      <c r="IF12" s="1729"/>
      <c r="IG12" s="1729"/>
      <c r="IH12" s="1729"/>
      <c r="II12" s="1729"/>
      <c r="IJ12" s="1729"/>
      <c r="IK12" s="1729"/>
      <c r="IL12" s="1729"/>
      <c r="IM12" s="1729"/>
      <c r="IN12" s="1729"/>
      <c r="IO12" s="1729"/>
      <c r="IP12" s="1729"/>
      <c r="IQ12" s="1729"/>
      <c r="IR12" s="1729"/>
      <c r="IS12" s="1729"/>
      <c r="IT12" s="1729"/>
      <c r="IU12" s="1729"/>
      <c r="IV12" s="1729"/>
      <c r="IW12" s="1729"/>
      <c r="IX12" s="1729"/>
      <c r="IY12" s="1729"/>
      <c r="IZ12" s="1729"/>
      <c r="JA12" s="1729"/>
      <c r="JB12" s="1729"/>
      <c r="JC12" s="1729"/>
      <c r="JD12" s="1729"/>
      <c r="JE12" s="1729"/>
      <c r="JF12" s="1729"/>
      <c r="JG12" s="1729"/>
      <c r="JH12" s="1729"/>
      <c r="JI12" s="1729"/>
      <c r="JJ12" s="1729"/>
      <c r="JK12" s="1729"/>
      <c r="JL12" s="1729"/>
      <c r="JM12" s="1729"/>
      <c r="JN12" s="1729"/>
      <c r="JO12" s="1729"/>
      <c r="JP12" s="1729"/>
      <c r="JQ12" s="1729"/>
      <c r="JR12" s="1729"/>
      <c r="JS12" s="1729"/>
      <c r="JT12" s="1729"/>
      <c r="JU12" s="1729"/>
      <c r="JV12" s="1729"/>
      <c r="JW12" s="1729"/>
      <c r="JX12" s="1729"/>
      <c r="JY12" s="1729"/>
      <c r="JZ12" s="1729"/>
      <c r="KA12" s="1729"/>
      <c r="KB12" s="1729"/>
      <c r="KC12" s="1729"/>
      <c r="KD12" s="1729"/>
      <c r="KE12" s="1729"/>
      <c r="KF12" s="1729"/>
      <c r="KG12" s="1729"/>
      <c r="KH12" s="1729"/>
      <c r="KI12" s="1729"/>
      <c r="KJ12" s="1729"/>
      <c r="KK12" s="1729"/>
      <c r="KL12" s="1729"/>
      <c r="KM12" s="1729"/>
      <c r="KN12" s="1729"/>
      <c r="KO12" s="1729"/>
      <c r="KP12" s="1729"/>
      <c r="KQ12" s="1729"/>
      <c r="KR12" s="1729"/>
      <c r="KS12" s="1729"/>
      <c r="KT12" s="1729"/>
      <c r="KU12" s="1729"/>
      <c r="KV12" s="1729"/>
      <c r="KW12" s="1729"/>
      <c r="KX12" s="1729"/>
      <c r="KY12" s="1729"/>
      <c r="KZ12" s="1729"/>
      <c r="LA12" s="1729"/>
      <c r="LB12" s="1729"/>
      <c r="LC12" s="1729"/>
      <c r="LD12" s="1729"/>
      <c r="LE12" s="1729"/>
      <c r="LF12" s="1729"/>
      <c r="LG12" s="1729"/>
      <c r="LH12" s="1729"/>
      <c r="LI12" s="1729"/>
      <c r="LJ12" s="1729"/>
      <c r="LK12" s="1729"/>
      <c r="LL12" s="1729"/>
      <c r="LM12" s="1729"/>
      <c r="LN12" s="1729"/>
      <c r="LO12" s="1729"/>
      <c r="LP12" s="1729"/>
      <c r="LQ12" s="1729"/>
      <c r="LR12" s="1729"/>
      <c r="LS12" s="1729"/>
      <c r="LT12" s="1729"/>
      <c r="LU12" s="1729"/>
      <c r="LV12" s="1729"/>
      <c r="LW12" s="1729"/>
      <c r="LX12" s="1729"/>
      <c r="LY12" s="1729"/>
      <c r="LZ12" s="1729"/>
      <c r="MA12" s="1729"/>
      <c r="MB12" s="1729"/>
      <c r="MC12" s="1729"/>
      <c r="MD12" s="1729"/>
      <c r="ME12" s="1729"/>
      <c r="MF12" s="1729"/>
      <c r="MG12" s="1729"/>
      <c r="MH12" s="1729"/>
      <c r="MI12" s="1729"/>
      <c r="MJ12" s="1729"/>
      <c r="MK12" s="1729"/>
      <c r="ML12" s="1729"/>
      <c r="MM12" s="1729"/>
      <c r="MN12" s="1729"/>
      <c r="MO12" s="1729"/>
      <c r="MP12" s="1729"/>
      <c r="MQ12" s="1729"/>
      <c r="MR12" s="1729"/>
      <c r="MS12" s="1729"/>
      <c r="MT12" s="1729"/>
      <c r="MU12" s="1729"/>
      <c r="MV12" s="1729"/>
      <c r="MW12" s="1729"/>
      <c r="MX12" s="1729"/>
      <c r="MY12" s="1729"/>
      <c r="MZ12" s="1729"/>
      <c r="NA12" s="1729"/>
      <c r="NB12" s="1729"/>
      <c r="NC12" s="1729"/>
      <c r="ND12" s="1729"/>
      <c r="NE12" s="1729"/>
      <c r="NF12" s="1729"/>
      <c r="NG12" s="1729"/>
      <c r="NH12" s="1729"/>
      <c r="NI12" s="1729"/>
      <c r="NJ12" s="1729"/>
      <c r="NK12" s="1729"/>
      <c r="NL12" s="1729"/>
      <c r="NM12" s="1729"/>
      <c r="NN12" s="1729"/>
      <c r="NO12" s="1729"/>
      <c r="NP12" s="1729"/>
      <c r="NQ12" s="1729"/>
      <c r="NR12" s="1729"/>
      <c r="NS12" s="1729"/>
      <c r="NT12" s="1729"/>
      <c r="NU12" s="1729"/>
      <c r="NV12" s="1729"/>
      <c r="NW12" s="1729"/>
      <c r="NX12" s="1729"/>
      <c r="NY12" s="1729"/>
      <c r="NZ12" s="1729"/>
      <c r="OA12" s="1729"/>
      <c r="OB12" s="1729"/>
      <c r="OC12" s="1729"/>
      <c r="OD12" s="1729"/>
      <c r="OE12" s="1729"/>
      <c r="OF12" s="1729"/>
      <c r="OG12" s="1729"/>
      <c r="OH12" s="1729"/>
      <c r="OI12" s="1729"/>
      <c r="OJ12" s="1729"/>
      <c r="OK12" s="1729"/>
      <c r="OL12" s="1729"/>
      <c r="OM12" s="1729"/>
      <c r="ON12" s="1729"/>
      <c r="OO12" s="1729"/>
      <c r="OP12" s="1729"/>
      <c r="OQ12" s="1729"/>
      <c r="OR12" s="1729"/>
      <c r="OS12" s="1729"/>
      <c r="OT12" s="1729"/>
      <c r="OU12" s="1729"/>
      <c r="OV12" s="1729"/>
      <c r="OW12" s="1729"/>
      <c r="OX12" s="1729"/>
      <c r="OY12" s="1729"/>
      <c r="OZ12" s="1729"/>
      <c r="PA12" s="1729"/>
      <c r="PB12" s="1729"/>
      <c r="PC12" s="1729"/>
      <c r="PD12" s="1729"/>
      <c r="PE12" s="1729"/>
      <c r="PF12" s="1729"/>
      <c r="PG12" s="1729"/>
      <c r="PH12" s="1729"/>
      <c r="PI12" s="1729"/>
      <c r="PJ12" s="1729"/>
      <c r="PK12" s="1729"/>
      <c r="PL12" s="1729"/>
      <c r="PM12" s="1729"/>
      <c r="PN12" s="1729"/>
      <c r="PO12" s="1729"/>
      <c r="PP12" s="1729"/>
      <c r="PQ12" s="1729"/>
      <c r="PR12" s="1729"/>
      <c r="PS12" s="1729"/>
      <c r="PT12" s="1729"/>
      <c r="PU12" s="1729"/>
      <c r="PV12" s="1729"/>
      <c r="PW12" s="1729"/>
      <c r="PX12" s="1729"/>
      <c r="PY12" s="1729"/>
      <c r="PZ12" s="1729"/>
      <c r="QA12" s="1729"/>
      <c r="QB12" s="1729"/>
      <c r="QC12" s="1729"/>
      <c r="QD12" s="1729"/>
      <c r="QE12" s="1729"/>
      <c r="QF12" s="1729"/>
      <c r="QG12" s="1729"/>
      <c r="QH12" s="1729"/>
      <c r="QI12" s="1729"/>
      <c r="QJ12" s="1729"/>
      <c r="QK12" s="1729"/>
      <c r="QL12" s="1729"/>
      <c r="QM12" s="1729"/>
      <c r="QN12" s="1729"/>
      <c r="QO12" s="1729"/>
      <c r="QP12" s="1729"/>
      <c r="QQ12" s="1729"/>
      <c r="QR12" s="1729"/>
      <c r="QS12" s="1729"/>
      <c r="QT12" s="1729"/>
      <c r="QU12" s="1729"/>
      <c r="QV12" s="1729"/>
      <c r="QW12" s="1729"/>
      <c r="QX12" s="1729"/>
      <c r="QY12" s="1729"/>
      <c r="QZ12" s="1729"/>
      <c r="RA12" s="1729"/>
      <c r="RB12" s="1729"/>
      <c r="RC12" s="1729"/>
      <c r="RD12" s="1729"/>
      <c r="RE12" s="1729"/>
      <c r="RF12" s="1729"/>
      <c r="RG12" s="1729"/>
      <c r="RH12" s="1729"/>
      <c r="RI12" s="1729"/>
      <c r="RJ12" s="1729"/>
      <c r="RK12" s="1729"/>
      <c r="RL12" s="1729"/>
      <c r="RM12" s="1729"/>
      <c r="RN12" s="1729"/>
      <c r="RO12" s="1729"/>
      <c r="RP12" s="1729"/>
      <c r="RQ12" s="1729"/>
      <c r="RR12" s="1729"/>
      <c r="RS12" s="1729"/>
      <c r="RT12" s="1729"/>
      <c r="RU12" s="1729"/>
      <c r="RV12" s="1729"/>
      <c r="RW12" s="1729"/>
      <c r="RX12" s="1729"/>
      <c r="RY12" s="1729"/>
      <c r="RZ12" s="1729"/>
      <c r="SA12" s="1729"/>
      <c r="SB12" s="1729"/>
      <c r="SC12" s="1729"/>
      <c r="SD12" s="1729"/>
      <c r="SE12" s="1729"/>
      <c r="SF12" s="1729"/>
      <c r="SG12" s="1729"/>
      <c r="SH12" s="1729"/>
      <c r="SI12" s="1729"/>
      <c r="SJ12" s="1729"/>
      <c r="SK12" s="1729"/>
      <c r="SL12" s="1729"/>
      <c r="SM12" s="1729"/>
      <c r="SN12" s="1729"/>
      <c r="SO12" s="1729"/>
      <c r="SP12" s="1729"/>
      <c r="SQ12" s="1729"/>
      <c r="SR12" s="1729"/>
      <c r="SS12" s="1729"/>
      <c r="ST12" s="1729"/>
      <c r="SU12" s="1729"/>
      <c r="SV12" s="1729"/>
      <c r="SW12" s="1729"/>
      <c r="SX12" s="1729"/>
      <c r="SY12" s="1729"/>
      <c r="SZ12" s="1729"/>
      <c r="TA12" s="1729"/>
      <c r="TB12" s="1729"/>
      <c r="TC12" s="1729"/>
      <c r="TD12" s="1729"/>
      <c r="TE12" s="1729"/>
      <c r="TF12" s="1729"/>
      <c r="TG12" s="1729"/>
      <c r="TH12" s="1729"/>
      <c r="TI12" s="1729"/>
      <c r="TJ12" s="1729"/>
      <c r="TK12" s="1729"/>
      <c r="TL12" s="1729"/>
      <c r="TM12" s="1729"/>
      <c r="TN12" s="1729"/>
      <c r="TO12" s="1729"/>
      <c r="TP12" s="1729"/>
      <c r="TQ12" s="1729"/>
      <c r="TR12" s="1729"/>
      <c r="TS12" s="1729"/>
      <c r="TT12" s="1729"/>
      <c r="TU12" s="1729"/>
      <c r="TV12" s="1729"/>
      <c r="TW12" s="1729"/>
      <c r="TX12" s="1729"/>
      <c r="TY12" s="1729"/>
      <c r="TZ12" s="1729"/>
      <c r="UA12" s="1729"/>
      <c r="UB12" s="1729"/>
      <c r="UC12" s="1729"/>
      <c r="UD12" s="1729"/>
      <c r="UE12" s="1729"/>
      <c r="UF12" s="1729"/>
      <c r="UG12" s="1729"/>
      <c r="UH12" s="1729"/>
      <c r="UI12" s="1729"/>
      <c r="UJ12" s="1729"/>
      <c r="UK12" s="1729"/>
      <c r="UL12" s="1729"/>
      <c r="UM12" s="1729"/>
      <c r="UN12" s="1729"/>
      <c r="UO12" s="1729"/>
      <c r="UP12" s="1729"/>
      <c r="UQ12" s="1729"/>
      <c r="UR12" s="1729"/>
      <c r="US12" s="1729"/>
      <c r="UT12" s="1729"/>
      <c r="UU12" s="1729"/>
      <c r="UV12" s="1729"/>
      <c r="UW12" s="1729"/>
      <c r="UX12" s="1729"/>
      <c r="UY12" s="1729"/>
      <c r="UZ12" s="1729"/>
      <c r="VA12" s="1729"/>
      <c r="VB12" s="1729"/>
      <c r="VC12" s="1729"/>
      <c r="VD12" s="1729"/>
      <c r="VE12" s="1729"/>
      <c r="VF12" s="1729"/>
      <c r="VG12" s="1729"/>
      <c r="VH12" s="1729"/>
      <c r="VI12" s="1729"/>
      <c r="VJ12" s="1729"/>
      <c r="VK12" s="1729"/>
      <c r="VL12" s="1729"/>
      <c r="VM12" s="1729"/>
      <c r="VN12" s="1729"/>
      <c r="VO12" s="1729"/>
      <c r="VP12" s="1729"/>
      <c r="VQ12" s="1729"/>
      <c r="VR12" s="1729"/>
      <c r="VS12" s="1729"/>
      <c r="VT12" s="1729"/>
      <c r="VU12" s="1729"/>
      <c r="VV12" s="1729"/>
      <c r="VW12" s="1729"/>
      <c r="VX12" s="1729"/>
      <c r="VY12" s="1729"/>
      <c r="VZ12" s="1729"/>
      <c r="WA12" s="1729"/>
      <c r="WB12" s="1729"/>
      <c r="WC12" s="1729"/>
      <c r="WD12" s="1729"/>
      <c r="WE12" s="1729"/>
      <c r="WF12" s="1729"/>
      <c r="WG12" s="1729"/>
      <c r="WH12" s="1729"/>
      <c r="WI12" s="1729"/>
      <c r="WJ12" s="1729"/>
      <c r="WK12" s="1729"/>
      <c r="WL12" s="1729"/>
      <c r="WM12" s="1729"/>
      <c r="WN12" s="1729"/>
      <c r="WO12" s="1729"/>
      <c r="WP12" s="1729"/>
      <c r="WQ12" s="1729"/>
      <c r="WR12" s="1729"/>
      <c r="WS12" s="1729"/>
      <c r="WT12" s="1729"/>
      <c r="WU12" s="1729"/>
      <c r="WV12" s="1729"/>
      <c r="WW12" s="1729"/>
      <c r="WX12" s="1729"/>
      <c r="WY12" s="1729"/>
      <c r="WZ12" s="1729"/>
      <c r="XA12" s="1729"/>
      <c r="XB12" s="1729"/>
      <c r="XC12" s="1729"/>
      <c r="XD12" s="1729"/>
      <c r="XE12" s="1729"/>
      <c r="XF12" s="1729"/>
      <c r="XG12" s="1729"/>
      <c r="XH12" s="1729"/>
      <c r="XI12" s="1729"/>
      <c r="XJ12" s="1729"/>
      <c r="XK12" s="1729"/>
      <c r="XL12" s="1729"/>
      <c r="XM12" s="1729"/>
      <c r="XN12" s="1729"/>
      <c r="XO12" s="1729"/>
      <c r="XP12" s="1729"/>
      <c r="XQ12" s="1729"/>
      <c r="XR12" s="1729"/>
      <c r="XS12" s="1729"/>
      <c r="XT12" s="1729"/>
      <c r="XU12" s="1729"/>
      <c r="XV12" s="1729"/>
      <c r="XW12" s="1729"/>
      <c r="XX12" s="1729"/>
      <c r="XY12" s="1729"/>
      <c r="XZ12" s="1729"/>
      <c r="YA12" s="1729"/>
      <c r="YB12" s="1729"/>
      <c r="YC12" s="1729"/>
      <c r="YD12" s="1729"/>
      <c r="YE12" s="1729"/>
      <c r="YF12" s="1729"/>
      <c r="YG12" s="1729"/>
      <c r="YH12" s="1729"/>
      <c r="YI12" s="1729"/>
      <c r="YJ12" s="1729"/>
      <c r="YK12" s="1729"/>
      <c r="YL12" s="1729"/>
      <c r="YM12" s="1729"/>
      <c r="YN12" s="1729"/>
      <c r="YO12" s="1729"/>
      <c r="YP12" s="1729"/>
      <c r="YQ12" s="1729"/>
      <c r="YR12" s="1729"/>
      <c r="YS12" s="1729"/>
      <c r="YT12" s="1729"/>
      <c r="YU12" s="1729"/>
      <c r="YV12" s="1729"/>
      <c r="YW12" s="1729"/>
      <c r="YX12" s="1729"/>
      <c r="YY12" s="1729"/>
      <c r="YZ12" s="1729"/>
      <c r="ZA12" s="1729"/>
      <c r="ZB12" s="1729"/>
      <c r="ZC12" s="1729"/>
      <c r="ZD12" s="1729"/>
      <c r="ZE12" s="1729"/>
      <c r="ZF12" s="1729"/>
      <c r="ZG12" s="1729"/>
      <c r="ZH12" s="1729"/>
      <c r="ZI12" s="1729"/>
      <c r="ZJ12" s="1729"/>
      <c r="ZK12" s="1729"/>
      <c r="ZL12" s="1729"/>
      <c r="ZM12" s="1729"/>
      <c r="ZN12" s="1729"/>
      <c r="ZO12" s="1729"/>
      <c r="ZP12" s="1729"/>
      <c r="ZQ12" s="1729"/>
      <c r="ZR12" s="1729"/>
      <c r="ZS12" s="1729"/>
      <c r="ZT12" s="1729"/>
      <c r="ZU12" s="1729"/>
      <c r="ZV12" s="1729"/>
      <c r="ZW12" s="1729"/>
      <c r="ZX12" s="1729"/>
      <c r="ZY12" s="1729"/>
      <c r="ZZ12" s="1729"/>
      <c r="AAA12" s="1729"/>
      <c r="AAB12" s="1729"/>
      <c r="AAC12" s="1729"/>
      <c r="AAD12" s="1729"/>
      <c r="AAE12" s="1729"/>
      <c r="AAF12" s="1729"/>
      <c r="AAG12" s="1729"/>
      <c r="AAH12" s="1729"/>
      <c r="AAI12" s="1729"/>
      <c r="AAJ12" s="1729"/>
      <c r="AAK12" s="1729"/>
      <c r="AAL12" s="1729"/>
      <c r="AAM12" s="1729"/>
      <c r="AAN12" s="1729"/>
      <c r="AAO12" s="1729"/>
      <c r="AAP12" s="1729"/>
      <c r="AAQ12" s="1729"/>
      <c r="AAR12" s="1729"/>
      <c r="AAS12" s="1729"/>
      <c r="AAT12" s="1729"/>
      <c r="AAU12" s="1729"/>
      <c r="AAV12" s="1729"/>
      <c r="AAW12" s="1729"/>
      <c r="AAX12" s="1729"/>
      <c r="AAY12" s="1729"/>
      <c r="AAZ12" s="1729"/>
      <c r="ABA12" s="1729"/>
      <c r="ABB12" s="1729"/>
      <c r="ABC12" s="1729"/>
      <c r="ABD12" s="1729"/>
      <c r="ABE12" s="1729"/>
      <c r="ABF12" s="1729"/>
      <c r="ABG12" s="1729"/>
      <c r="ABH12" s="1729"/>
      <c r="ABI12" s="1729"/>
      <c r="ABJ12" s="1729"/>
      <c r="ABK12" s="1729"/>
      <c r="ABL12" s="1729"/>
      <c r="ABM12" s="1729"/>
      <c r="ABN12" s="1729"/>
      <c r="ABO12" s="1729"/>
      <c r="ABP12" s="1729"/>
      <c r="ABQ12" s="1729"/>
      <c r="ABR12" s="1729"/>
      <c r="ABS12" s="1729"/>
      <c r="ABT12" s="1729"/>
      <c r="ABU12" s="1729"/>
      <c r="ABV12" s="1729"/>
      <c r="ABW12" s="1729"/>
      <c r="ABX12" s="1729"/>
      <c r="ABY12" s="1729"/>
      <c r="ABZ12" s="1729"/>
      <c r="ACA12" s="1729"/>
      <c r="ACB12" s="1729"/>
      <c r="ACC12" s="1729"/>
      <c r="ACD12" s="1729"/>
      <c r="ACE12" s="1729"/>
      <c r="ACF12" s="1729"/>
      <c r="ACG12" s="1729"/>
      <c r="ACH12" s="1729"/>
      <c r="ACI12" s="1729"/>
      <c r="ACJ12" s="1729"/>
      <c r="ACK12" s="1729"/>
      <c r="ACL12" s="1729"/>
      <c r="ACM12" s="1729"/>
      <c r="ACN12" s="1729"/>
      <c r="ACO12" s="1729"/>
      <c r="ACP12" s="1729"/>
      <c r="ACQ12" s="1729"/>
      <c r="ACR12" s="1729"/>
      <c r="ACS12" s="1729"/>
      <c r="ACT12" s="1729"/>
      <c r="ACU12" s="1729"/>
      <c r="ACV12" s="1729"/>
      <c r="ACW12" s="1729"/>
      <c r="ACX12" s="1729"/>
      <c r="ACY12" s="1729"/>
      <c r="ACZ12" s="1729"/>
      <c r="ADA12" s="1729"/>
      <c r="ADB12" s="1729"/>
      <c r="ADC12" s="1729"/>
      <c r="ADD12" s="1729"/>
      <c r="ADE12" s="1729"/>
      <c r="ADF12" s="1729"/>
      <c r="ADG12" s="1729"/>
      <c r="ADH12" s="1729"/>
      <c r="ADI12" s="1729"/>
      <c r="ADJ12" s="1729"/>
      <c r="ADK12" s="1729"/>
      <c r="ADL12" s="1729"/>
      <c r="ADM12" s="1729"/>
      <c r="ADN12" s="1729"/>
      <c r="ADO12" s="1729"/>
      <c r="ADP12" s="1729"/>
      <c r="ADQ12" s="1729"/>
      <c r="ADR12" s="1729"/>
      <c r="ADS12" s="1729"/>
      <c r="ADT12" s="1729"/>
      <c r="ADU12" s="1729"/>
      <c r="ADV12" s="1729"/>
      <c r="ADW12" s="1729"/>
      <c r="ADX12" s="1729"/>
      <c r="ADY12" s="1729"/>
      <c r="ADZ12" s="1729"/>
      <c r="AEA12" s="1729"/>
      <c r="AEB12" s="1729"/>
      <c r="AEC12" s="1729"/>
      <c r="AED12" s="1729"/>
      <c r="AEE12" s="1729"/>
      <c r="AEF12" s="1729"/>
      <c r="AEG12" s="1729"/>
      <c r="AEH12" s="1729"/>
      <c r="AEI12" s="1729"/>
      <c r="AEJ12" s="1729"/>
      <c r="AEK12" s="1729"/>
      <c r="AEL12" s="1729"/>
      <c r="AEM12" s="1729"/>
      <c r="AEN12" s="1729"/>
      <c r="AEO12" s="1729"/>
      <c r="AEP12" s="1729"/>
      <c r="AEQ12" s="1729"/>
      <c r="AER12" s="1729"/>
      <c r="AES12" s="1729"/>
      <c r="AET12" s="1729"/>
      <c r="AEU12" s="1729"/>
      <c r="AEV12" s="1729"/>
      <c r="AEW12" s="1729"/>
      <c r="AEX12" s="1729"/>
      <c r="AEY12" s="1729"/>
      <c r="AEZ12" s="1729"/>
      <c r="AFA12" s="1729"/>
      <c r="AFB12" s="1729"/>
      <c r="AFC12" s="1729"/>
      <c r="AFD12" s="1729"/>
      <c r="AFE12" s="1729"/>
      <c r="AFF12" s="1729"/>
      <c r="AFG12" s="1729"/>
      <c r="AFH12" s="1729"/>
      <c r="AFI12" s="1729"/>
      <c r="AFJ12" s="1729"/>
      <c r="AFK12" s="1729"/>
      <c r="AFL12" s="1729"/>
      <c r="AFM12" s="1729"/>
      <c r="AFN12" s="1729"/>
      <c r="AFO12" s="1729"/>
      <c r="AFP12" s="1729"/>
      <c r="AFQ12" s="1729"/>
      <c r="AFR12" s="1729"/>
      <c r="AFS12" s="1729"/>
      <c r="AFT12" s="1729"/>
      <c r="AFU12" s="1729"/>
      <c r="AFV12" s="1729"/>
      <c r="AFW12" s="1729"/>
      <c r="AFX12" s="1729"/>
      <c r="AFY12" s="1729"/>
      <c r="AFZ12" s="1729"/>
      <c r="AGA12" s="1729"/>
      <c r="AGB12" s="1729"/>
      <c r="AGC12" s="1729"/>
      <c r="AGD12" s="1729"/>
      <c r="AGE12" s="1729"/>
      <c r="AGF12" s="1729"/>
      <c r="AGG12" s="1729"/>
      <c r="AGH12" s="1729"/>
      <c r="AGI12" s="1729"/>
      <c r="AGJ12" s="1729"/>
      <c r="AGK12" s="1729"/>
      <c r="AGL12" s="1729"/>
      <c r="AGM12" s="1729"/>
      <c r="AGN12" s="1729"/>
      <c r="AGO12" s="1729"/>
      <c r="AGP12" s="1729"/>
      <c r="AGQ12" s="1729"/>
      <c r="AGR12" s="1729"/>
      <c r="AGS12" s="1729"/>
      <c r="AGT12" s="1729"/>
      <c r="AGU12" s="1729"/>
      <c r="AGV12" s="1729"/>
      <c r="AGW12" s="1729"/>
      <c r="AGX12" s="1729"/>
      <c r="AGY12" s="1729"/>
      <c r="AGZ12" s="1729"/>
      <c r="AHA12" s="1729"/>
      <c r="AHB12" s="1729"/>
      <c r="AHC12" s="1729"/>
      <c r="AHD12" s="1729"/>
      <c r="AHE12" s="1729"/>
      <c r="AHF12" s="1729"/>
      <c r="AHG12" s="1729"/>
      <c r="AHH12" s="1729"/>
      <c r="AHI12" s="1729"/>
      <c r="AHJ12" s="1729"/>
      <c r="AHK12" s="1729"/>
      <c r="AHL12" s="1729"/>
      <c r="AHM12" s="1729"/>
      <c r="AHN12" s="1729"/>
      <c r="AHO12" s="1729"/>
      <c r="AHP12" s="1729"/>
      <c r="AHQ12" s="1729"/>
      <c r="AHR12" s="1729"/>
      <c r="AHS12" s="1729"/>
      <c r="AHT12" s="1729"/>
      <c r="AHU12" s="1729"/>
      <c r="AHV12" s="1729"/>
      <c r="AHW12" s="1729"/>
      <c r="AHX12" s="1729"/>
      <c r="AHY12" s="1729"/>
      <c r="AHZ12" s="1729"/>
      <c r="AIA12" s="1729"/>
      <c r="AIB12" s="1729"/>
      <c r="AIC12" s="1729"/>
      <c r="AID12" s="1729"/>
      <c r="AIE12" s="1729"/>
      <c r="AIF12" s="1729"/>
      <c r="AIG12" s="1729"/>
      <c r="AIH12" s="1729"/>
      <c r="AII12" s="1729"/>
      <c r="AIJ12" s="1729"/>
      <c r="AIK12" s="1729"/>
      <c r="AIL12" s="1729"/>
      <c r="AIM12" s="1729"/>
      <c r="AIN12" s="1729"/>
      <c r="AIO12" s="1729"/>
      <c r="AIP12" s="1729"/>
      <c r="AIQ12" s="1729"/>
      <c r="AIR12" s="1729"/>
      <c r="AIS12" s="1729"/>
      <c r="AIT12" s="1729"/>
      <c r="AIU12" s="1729"/>
      <c r="AIV12" s="1729"/>
      <c r="AIW12" s="1729"/>
      <c r="AIX12" s="1729"/>
      <c r="AIY12" s="1729"/>
      <c r="AIZ12" s="1729"/>
      <c r="AJA12" s="1729"/>
      <c r="AJB12" s="1729"/>
      <c r="AJC12" s="1729"/>
      <c r="AJD12" s="1729"/>
      <c r="AJE12" s="1729"/>
      <c r="AJF12" s="1729"/>
      <c r="AJG12" s="1729"/>
      <c r="AJH12" s="1729"/>
      <c r="AJI12" s="1729"/>
      <c r="AJJ12" s="1729"/>
      <c r="AJK12" s="1729"/>
      <c r="AJL12" s="1729"/>
      <c r="AJM12" s="1729"/>
      <c r="AJN12" s="1729"/>
      <c r="AJO12" s="1729"/>
      <c r="AJP12" s="1729"/>
      <c r="AJQ12" s="1729"/>
      <c r="AJR12" s="1729"/>
      <c r="AJS12" s="1729"/>
      <c r="AJT12" s="1729"/>
      <c r="AJU12" s="1729"/>
      <c r="AJV12" s="1729"/>
      <c r="AJW12" s="1729"/>
      <c r="AJX12" s="1729"/>
      <c r="AJY12" s="1729"/>
      <c r="AJZ12" s="1729"/>
      <c r="AKA12" s="1729"/>
      <c r="AKB12" s="1729"/>
      <c r="AKC12" s="1729"/>
      <c r="AKD12" s="1729"/>
      <c r="AKE12" s="1729"/>
      <c r="AKF12" s="1729"/>
      <c r="AKG12" s="1729"/>
      <c r="AKH12" s="1729"/>
      <c r="AKI12" s="1729"/>
      <c r="AKJ12" s="1729"/>
      <c r="AKK12" s="1729"/>
      <c r="AKL12" s="1729"/>
      <c r="AKM12" s="1729"/>
      <c r="AKN12" s="1729"/>
      <c r="AKO12" s="1729"/>
      <c r="AKP12" s="1729"/>
      <c r="AKQ12" s="1729"/>
      <c r="AKR12" s="1729"/>
      <c r="AKS12" s="1729"/>
      <c r="AKT12" s="1729"/>
      <c r="AKU12" s="1729"/>
      <c r="AKV12" s="1729"/>
      <c r="AKW12" s="1729"/>
      <c r="AKX12" s="1729"/>
      <c r="AKY12" s="1729"/>
      <c r="AKZ12" s="1729"/>
      <c r="ALA12" s="1729"/>
      <c r="ALB12" s="1729"/>
      <c r="ALC12" s="1729"/>
      <c r="ALD12" s="1729"/>
      <c r="ALE12" s="1729"/>
      <c r="ALF12" s="1729"/>
      <c r="ALG12" s="1729"/>
      <c r="ALH12" s="1729"/>
      <c r="ALI12" s="1729"/>
      <c r="ALJ12" s="1729"/>
      <c r="ALK12" s="1729"/>
      <c r="ALL12" s="1729"/>
      <c r="ALM12" s="1729"/>
      <c r="ALN12" s="1729"/>
      <c r="ALO12" s="1729"/>
      <c r="ALP12" s="1729"/>
      <c r="ALQ12" s="1729"/>
      <c r="ALR12" s="1729"/>
      <c r="ALS12" s="1729"/>
      <c r="ALT12" s="1729"/>
      <c r="ALU12" s="1729"/>
      <c r="ALV12" s="1729"/>
      <c r="ALW12" s="1729"/>
      <c r="ALX12" s="1729"/>
      <c r="ALY12" s="1729"/>
      <c r="ALZ12" s="1729"/>
      <c r="AMA12" s="1729"/>
      <c r="AMB12" s="1729"/>
      <c r="AMC12" s="1729"/>
      <c r="AMD12" s="1729"/>
      <c r="AME12" s="1729"/>
      <c r="AMF12" s="1729"/>
      <c r="AMG12" s="1729"/>
      <c r="AMH12" s="1729"/>
      <c r="AMI12" s="1729"/>
      <c r="AMJ12" s="1729"/>
    </row>
    <row r="13" spans="1:1024" s="1773" customFormat="1" ht="30" customHeight="1">
      <c r="A13" s="1705" t="s">
        <v>3862</v>
      </c>
      <c r="B13" s="1705" t="s">
        <v>3863</v>
      </c>
      <c r="C13" s="1705" t="s">
        <v>647</v>
      </c>
      <c r="D13" s="1705" t="s">
        <v>3946</v>
      </c>
      <c r="E13" s="1705" t="s">
        <v>3947</v>
      </c>
      <c r="F13" s="1705" t="s">
        <v>3948</v>
      </c>
      <c r="G13" s="1709" t="s">
        <v>3949</v>
      </c>
      <c r="H13" s="1705"/>
      <c r="I13" s="1705"/>
      <c r="J13" s="1705"/>
      <c r="K13" s="1705"/>
      <c r="L13" s="1705"/>
      <c r="M13" s="1705"/>
      <c r="N13" s="1705"/>
      <c r="O13" s="1705"/>
      <c r="P13" s="1705" t="s">
        <v>3957</v>
      </c>
      <c r="Q13" s="1705" t="s">
        <v>3958</v>
      </c>
      <c r="R13" s="1705" t="s">
        <v>3959</v>
      </c>
      <c r="S13" s="1709" t="s">
        <v>3960</v>
      </c>
      <c r="T13" s="1705" t="s">
        <v>1519</v>
      </c>
      <c r="U13" s="1705" t="s">
        <v>3940</v>
      </c>
      <c r="V13" s="1705" t="s">
        <v>3961</v>
      </c>
      <c r="W13" s="1705" t="s">
        <v>3874</v>
      </c>
      <c r="X13" s="1705" t="s">
        <v>3962</v>
      </c>
      <c r="Y13" s="1785">
        <v>0</v>
      </c>
      <c r="Z13" s="1779" t="s">
        <v>1146</v>
      </c>
      <c r="AA13" s="1780" t="s">
        <v>3955</v>
      </c>
      <c r="AB13" s="1780" t="s">
        <v>3956</v>
      </c>
      <c r="AC13" s="1779" t="s">
        <v>3879</v>
      </c>
      <c r="AD13" s="1779" t="s">
        <v>3880</v>
      </c>
      <c r="AE13" s="1779" t="s">
        <v>3881</v>
      </c>
      <c r="AF13" s="1779"/>
      <c r="AG13" s="1779"/>
      <c r="AH13" s="1779"/>
      <c r="AI13" s="1779"/>
      <c r="AJ13" s="1779"/>
      <c r="AK13" s="1779">
        <v>0</v>
      </c>
      <c r="AL13" s="1779"/>
      <c r="AM13" s="1779"/>
      <c r="AN13" s="1779">
        <v>0</v>
      </c>
      <c r="AO13" s="1707" t="s">
        <v>4219</v>
      </c>
      <c r="AP13" s="1705"/>
      <c r="AQ13" s="1705"/>
      <c r="AR13" s="1705"/>
      <c r="AS13" s="1705"/>
      <c r="AT13" s="1705"/>
      <c r="AU13" s="1705"/>
      <c r="AV13" s="1705"/>
      <c r="AW13" s="1705"/>
      <c r="AX13" s="1705"/>
      <c r="AY13" s="1705"/>
      <c r="AZ13" s="1705" t="s">
        <v>3882</v>
      </c>
      <c r="BA13" s="1729"/>
      <c r="BB13" s="1729"/>
      <c r="BC13" s="1729"/>
      <c r="BD13" s="1729"/>
      <c r="BE13" s="1729"/>
      <c r="BF13" s="1729"/>
      <c r="BG13" s="1729"/>
      <c r="BH13" s="1729"/>
      <c r="BI13" s="1729"/>
      <c r="BJ13" s="1729"/>
      <c r="BK13" s="1729"/>
      <c r="BL13" s="1729"/>
      <c r="BM13" s="1729"/>
      <c r="BN13" s="1729"/>
      <c r="BO13" s="1729"/>
      <c r="BP13" s="1729"/>
      <c r="BQ13" s="1729"/>
      <c r="BR13" s="1729"/>
      <c r="BS13" s="1729"/>
      <c r="BT13" s="1729"/>
      <c r="BU13" s="1729"/>
      <c r="BV13" s="1729"/>
      <c r="BW13" s="1729"/>
      <c r="BX13" s="1729"/>
      <c r="BY13" s="1729"/>
      <c r="BZ13" s="1729"/>
      <c r="CA13" s="1729"/>
      <c r="CB13" s="1729"/>
      <c r="CC13" s="1729"/>
      <c r="CD13" s="1729"/>
      <c r="CE13" s="1729"/>
      <c r="CF13" s="1729"/>
      <c r="CG13" s="1729"/>
      <c r="CH13" s="1729"/>
      <c r="CI13" s="1729"/>
      <c r="CJ13" s="1729"/>
      <c r="CK13" s="1729"/>
      <c r="CL13" s="1729"/>
      <c r="CM13" s="1729"/>
      <c r="CN13" s="1729"/>
      <c r="CO13" s="1729"/>
      <c r="CP13" s="1729"/>
      <c r="CQ13" s="1729"/>
      <c r="CR13" s="1729"/>
      <c r="CS13" s="1729"/>
      <c r="CT13" s="1729"/>
      <c r="CU13" s="1729"/>
      <c r="CV13" s="1729"/>
      <c r="CW13" s="1729"/>
      <c r="CX13" s="1729"/>
      <c r="CY13" s="1729"/>
      <c r="CZ13" s="1729"/>
      <c r="DA13" s="1729"/>
      <c r="DB13" s="1729"/>
      <c r="DC13" s="1729"/>
      <c r="DD13" s="1729"/>
      <c r="DE13" s="1729"/>
      <c r="DF13" s="1729"/>
      <c r="DG13" s="1729"/>
      <c r="DH13" s="1729"/>
      <c r="DI13" s="1729"/>
      <c r="DJ13" s="1729"/>
      <c r="DK13" s="1729"/>
      <c r="DL13" s="1729"/>
      <c r="DM13" s="1729"/>
      <c r="DN13" s="1729"/>
      <c r="DO13" s="1729"/>
      <c r="DP13" s="1729"/>
      <c r="DQ13" s="1729"/>
      <c r="DR13" s="1729"/>
      <c r="DS13" s="1729"/>
      <c r="DT13" s="1729"/>
      <c r="DU13" s="1729"/>
      <c r="DV13" s="1729"/>
      <c r="DW13" s="1729"/>
      <c r="DX13" s="1729"/>
      <c r="DY13" s="1729"/>
      <c r="DZ13" s="1729"/>
      <c r="EA13" s="1729"/>
      <c r="EB13" s="1729"/>
      <c r="EC13" s="1729"/>
      <c r="ED13" s="1729"/>
      <c r="EE13" s="1729"/>
      <c r="EF13" s="1729"/>
      <c r="EG13" s="1729"/>
      <c r="EH13" s="1729"/>
      <c r="EI13" s="1729"/>
      <c r="EJ13" s="1729"/>
      <c r="EK13" s="1729"/>
      <c r="EL13" s="1729"/>
      <c r="EM13" s="1729"/>
      <c r="EN13" s="1729"/>
      <c r="EO13" s="1729"/>
      <c r="EP13" s="1729"/>
      <c r="EQ13" s="1729"/>
      <c r="ER13" s="1729"/>
      <c r="ES13" s="1729"/>
      <c r="ET13" s="1729"/>
      <c r="EU13" s="1729"/>
      <c r="EV13" s="1729"/>
      <c r="EW13" s="1729"/>
      <c r="EX13" s="1729"/>
      <c r="EY13" s="1729"/>
      <c r="EZ13" s="1729"/>
      <c r="FA13" s="1729"/>
      <c r="FB13" s="1729"/>
      <c r="FC13" s="1729"/>
      <c r="FD13" s="1729"/>
      <c r="FE13" s="1729"/>
      <c r="FF13" s="1729"/>
      <c r="FG13" s="1729"/>
      <c r="FH13" s="1729"/>
      <c r="FI13" s="1729"/>
      <c r="FJ13" s="1729"/>
      <c r="FK13" s="1729"/>
      <c r="FL13" s="1729"/>
      <c r="FM13" s="1729"/>
      <c r="FN13" s="1729"/>
      <c r="FO13" s="1729"/>
      <c r="FP13" s="1729"/>
      <c r="FQ13" s="1729"/>
      <c r="FR13" s="1729"/>
      <c r="FS13" s="1729"/>
      <c r="FT13" s="1729"/>
      <c r="FU13" s="1729"/>
      <c r="FV13" s="1729"/>
      <c r="FW13" s="1729"/>
      <c r="FX13" s="1729"/>
      <c r="FY13" s="1729"/>
      <c r="FZ13" s="1729"/>
      <c r="GA13" s="1729"/>
      <c r="GB13" s="1729"/>
      <c r="GC13" s="1729"/>
      <c r="GD13" s="1729"/>
      <c r="GE13" s="1729"/>
      <c r="GF13" s="1729"/>
      <c r="GG13" s="1729"/>
      <c r="GH13" s="1729"/>
      <c r="GI13" s="1729"/>
      <c r="GJ13" s="1729"/>
      <c r="GK13" s="1729"/>
      <c r="GL13" s="1729"/>
      <c r="GM13" s="1729"/>
      <c r="GN13" s="1729"/>
      <c r="GO13" s="1729"/>
      <c r="GP13" s="1729"/>
      <c r="GQ13" s="1729"/>
      <c r="GR13" s="1729"/>
      <c r="GS13" s="1729"/>
      <c r="GT13" s="1729"/>
      <c r="GU13" s="1729"/>
      <c r="GV13" s="1729"/>
      <c r="GW13" s="1729"/>
      <c r="GX13" s="1729"/>
      <c r="GY13" s="1729"/>
      <c r="GZ13" s="1729"/>
      <c r="HA13" s="1729"/>
      <c r="HB13" s="1729"/>
      <c r="HC13" s="1729"/>
      <c r="HD13" s="1729"/>
      <c r="HE13" s="1729"/>
      <c r="HF13" s="1729"/>
      <c r="HG13" s="1729"/>
      <c r="HH13" s="1729"/>
      <c r="HI13" s="1729"/>
      <c r="HJ13" s="1729"/>
      <c r="HK13" s="1729"/>
      <c r="HL13" s="1729"/>
      <c r="HM13" s="1729"/>
      <c r="HN13" s="1729"/>
      <c r="HO13" s="1729"/>
      <c r="HP13" s="1729"/>
      <c r="HQ13" s="1729"/>
      <c r="HR13" s="1729"/>
      <c r="HS13" s="1729"/>
      <c r="HT13" s="1729"/>
      <c r="HU13" s="1729"/>
      <c r="HV13" s="1729"/>
      <c r="HW13" s="1729"/>
      <c r="HX13" s="1729"/>
      <c r="HY13" s="1729"/>
      <c r="HZ13" s="1729"/>
      <c r="IA13" s="1729"/>
      <c r="IB13" s="1729"/>
      <c r="IC13" s="1729"/>
      <c r="ID13" s="1729"/>
      <c r="IE13" s="1729"/>
      <c r="IF13" s="1729"/>
      <c r="IG13" s="1729"/>
      <c r="IH13" s="1729"/>
      <c r="II13" s="1729"/>
      <c r="IJ13" s="1729"/>
      <c r="IK13" s="1729"/>
      <c r="IL13" s="1729"/>
      <c r="IM13" s="1729"/>
      <c r="IN13" s="1729"/>
      <c r="IO13" s="1729"/>
      <c r="IP13" s="1729"/>
      <c r="IQ13" s="1729"/>
      <c r="IR13" s="1729"/>
      <c r="IS13" s="1729"/>
      <c r="IT13" s="1729"/>
      <c r="IU13" s="1729"/>
      <c r="IV13" s="1729"/>
      <c r="IW13" s="1729"/>
      <c r="IX13" s="1729"/>
      <c r="IY13" s="1729"/>
      <c r="IZ13" s="1729"/>
      <c r="JA13" s="1729"/>
      <c r="JB13" s="1729"/>
      <c r="JC13" s="1729"/>
      <c r="JD13" s="1729"/>
      <c r="JE13" s="1729"/>
      <c r="JF13" s="1729"/>
      <c r="JG13" s="1729"/>
      <c r="JH13" s="1729"/>
      <c r="JI13" s="1729"/>
      <c r="JJ13" s="1729"/>
      <c r="JK13" s="1729"/>
      <c r="JL13" s="1729"/>
      <c r="JM13" s="1729"/>
      <c r="JN13" s="1729"/>
      <c r="JO13" s="1729"/>
      <c r="JP13" s="1729"/>
      <c r="JQ13" s="1729"/>
      <c r="JR13" s="1729"/>
      <c r="JS13" s="1729"/>
      <c r="JT13" s="1729"/>
      <c r="JU13" s="1729"/>
      <c r="JV13" s="1729"/>
      <c r="JW13" s="1729"/>
      <c r="JX13" s="1729"/>
      <c r="JY13" s="1729"/>
      <c r="JZ13" s="1729"/>
      <c r="KA13" s="1729"/>
      <c r="KB13" s="1729"/>
      <c r="KC13" s="1729"/>
      <c r="KD13" s="1729"/>
      <c r="KE13" s="1729"/>
      <c r="KF13" s="1729"/>
      <c r="KG13" s="1729"/>
      <c r="KH13" s="1729"/>
      <c r="KI13" s="1729"/>
      <c r="KJ13" s="1729"/>
      <c r="KK13" s="1729"/>
      <c r="KL13" s="1729"/>
      <c r="KM13" s="1729"/>
      <c r="KN13" s="1729"/>
      <c r="KO13" s="1729"/>
      <c r="KP13" s="1729"/>
      <c r="KQ13" s="1729"/>
      <c r="KR13" s="1729"/>
      <c r="KS13" s="1729"/>
      <c r="KT13" s="1729"/>
      <c r="KU13" s="1729"/>
      <c r="KV13" s="1729"/>
      <c r="KW13" s="1729"/>
      <c r="KX13" s="1729"/>
      <c r="KY13" s="1729"/>
      <c r="KZ13" s="1729"/>
      <c r="LA13" s="1729"/>
      <c r="LB13" s="1729"/>
      <c r="LC13" s="1729"/>
      <c r="LD13" s="1729"/>
      <c r="LE13" s="1729"/>
      <c r="LF13" s="1729"/>
      <c r="LG13" s="1729"/>
      <c r="LH13" s="1729"/>
      <c r="LI13" s="1729"/>
      <c r="LJ13" s="1729"/>
      <c r="LK13" s="1729"/>
      <c r="LL13" s="1729"/>
      <c r="LM13" s="1729"/>
      <c r="LN13" s="1729"/>
      <c r="LO13" s="1729"/>
      <c r="LP13" s="1729"/>
      <c r="LQ13" s="1729"/>
      <c r="LR13" s="1729"/>
      <c r="LS13" s="1729"/>
      <c r="LT13" s="1729"/>
      <c r="LU13" s="1729"/>
      <c r="LV13" s="1729"/>
      <c r="LW13" s="1729"/>
      <c r="LX13" s="1729"/>
      <c r="LY13" s="1729"/>
      <c r="LZ13" s="1729"/>
      <c r="MA13" s="1729"/>
      <c r="MB13" s="1729"/>
      <c r="MC13" s="1729"/>
      <c r="MD13" s="1729"/>
      <c r="ME13" s="1729"/>
      <c r="MF13" s="1729"/>
      <c r="MG13" s="1729"/>
      <c r="MH13" s="1729"/>
      <c r="MI13" s="1729"/>
      <c r="MJ13" s="1729"/>
      <c r="MK13" s="1729"/>
      <c r="ML13" s="1729"/>
      <c r="MM13" s="1729"/>
      <c r="MN13" s="1729"/>
      <c r="MO13" s="1729"/>
      <c r="MP13" s="1729"/>
      <c r="MQ13" s="1729"/>
      <c r="MR13" s="1729"/>
      <c r="MS13" s="1729"/>
      <c r="MT13" s="1729"/>
      <c r="MU13" s="1729"/>
      <c r="MV13" s="1729"/>
      <c r="MW13" s="1729"/>
      <c r="MX13" s="1729"/>
      <c r="MY13" s="1729"/>
      <c r="MZ13" s="1729"/>
      <c r="NA13" s="1729"/>
      <c r="NB13" s="1729"/>
      <c r="NC13" s="1729"/>
      <c r="ND13" s="1729"/>
      <c r="NE13" s="1729"/>
      <c r="NF13" s="1729"/>
      <c r="NG13" s="1729"/>
      <c r="NH13" s="1729"/>
      <c r="NI13" s="1729"/>
      <c r="NJ13" s="1729"/>
      <c r="NK13" s="1729"/>
      <c r="NL13" s="1729"/>
      <c r="NM13" s="1729"/>
      <c r="NN13" s="1729"/>
      <c r="NO13" s="1729"/>
      <c r="NP13" s="1729"/>
      <c r="NQ13" s="1729"/>
      <c r="NR13" s="1729"/>
      <c r="NS13" s="1729"/>
      <c r="NT13" s="1729"/>
      <c r="NU13" s="1729"/>
      <c r="NV13" s="1729"/>
      <c r="NW13" s="1729"/>
      <c r="NX13" s="1729"/>
      <c r="NY13" s="1729"/>
      <c r="NZ13" s="1729"/>
      <c r="OA13" s="1729"/>
      <c r="OB13" s="1729"/>
      <c r="OC13" s="1729"/>
      <c r="OD13" s="1729"/>
      <c r="OE13" s="1729"/>
      <c r="OF13" s="1729"/>
      <c r="OG13" s="1729"/>
      <c r="OH13" s="1729"/>
      <c r="OI13" s="1729"/>
      <c r="OJ13" s="1729"/>
      <c r="OK13" s="1729"/>
      <c r="OL13" s="1729"/>
      <c r="OM13" s="1729"/>
      <c r="ON13" s="1729"/>
      <c r="OO13" s="1729"/>
      <c r="OP13" s="1729"/>
      <c r="OQ13" s="1729"/>
      <c r="OR13" s="1729"/>
      <c r="OS13" s="1729"/>
      <c r="OT13" s="1729"/>
      <c r="OU13" s="1729"/>
      <c r="OV13" s="1729"/>
      <c r="OW13" s="1729"/>
      <c r="OX13" s="1729"/>
      <c r="OY13" s="1729"/>
      <c r="OZ13" s="1729"/>
      <c r="PA13" s="1729"/>
      <c r="PB13" s="1729"/>
      <c r="PC13" s="1729"/>
      <c r="PD13" s="1729"/>
      <c r="PE13" s="1729"/>
      <c r="PF13" s="1729"/>
      <c r="PG13" s="1729"/>
      <c r="PH13" s="1729"/>
      <c r="PI13" s="1729"/>
      <c r="PJ13" s="1729"/>
      <c r="PK13" s="1729"/>
      <c r="PL13" s="1729"/>
      <c r="PM13" s="1729"/>
      <c r="PN13" s="1729"/>
      <c r="PO13" s="1729"/>
      <c r="PP13" s="1729"/>
      <c r="PQ13" s="1729"/>
      <c r="PR13" s="1729"/>
      <c r="PS13" s="1729"/>
      <c r="PT13" s="1729"/>
      <c r="PU13" s="1729"/>
      <c r="PV13" s="1729"/>
      <c r="PW13" s="1729"/>
      <c r="PX13" s="1729"/>
      <c r="PY13" s="1729"/>
      <c r="PZ13" s="1729"/>
      <c r="QA13" s="1729"/>
      <c r="QB13" s="1729"/>
      <c r="QC13" s="1729"/>
      <c r="QD13" s="1729"/>
      <c r="QE13" s="1729"/>
      <c r="QF13" s="1729"/>
      <c r="QG13" s="1729"/>
      <c r="QH13" s="1729"/>
      <c r="QI13" s="1729"/>
      <c r="QJ13" s="1729"/>
      <c r="QK13" s="1729"/>
      <c r="QL13" s="1729"/>
      <c r="QM13" s="1729"/>
      <c r="QN13" s="1729"/>
      <c r="QO13" s="1729"/>
      <c r="QP13" s="1729"/>
      <c r="QQ13" s="1729"/>
      <c r="QR13" s="1729"/>
      <c r="QS13" s="1729"/>
      <c r="QT13" s="1729"/>
      <c r="QU13" s="1729"/>
      <c r="QV13" s="1729"/>
      <c r="QW13" s="1729"/>
      <c r="QX13" s="1729"/>
      <c r="QY13" s="1729"/>
      <c r="QZ13" s="1729"/>
      <c r="RA13" s="1729"/>
      <c r="RB13" s="1729"/>
      <c r="RC13" s="1729"/>
      <c r="RD13" s="1729"/>
      <c r="RE13" s="1729"/>
      <c r="RF13" s="1729"/>
      <c r="RG13" s="1729"/>
      <c r="RH13" s="1729"/>
      <c r="RI13" s="1729"/>
      <c r="RJ13" s="1729"/>
      <c r="RK13" s="1729"/>
      <c r="RL13" s="1729"/>
      <c r="RM13" s="1729"/>
      <c r="RN13" s="1729"/>
      <c r="RO13" s="1729"/>
      <c r="RP13" s="1729"/>
      <c r="RQ13" s="1729"/>
      <c r="RR13" s="1729"/>
      <c r="RS13" s="1729"/>
      <c r="RT13" s="1729"/>
      <c r="RU13" s="1729"/>
      <c r="RV13" s="1729"/>
      <c r="RW13" s="1729"/>
      <c r="RX13" s="1729"/>
      <c r="RY13" s="1729"/>
      <c r="RZ13" s="1729"/>
      <c r="SA13" s="1729"/>
      <c r="SB13" s="1729"/>
      <c r="SC13" s="1729"/>
      <c r="SD13" s="1729"/>
      <c r="SE13" s="1729"/>
      <c r="SF13" s="1729"/>
      <c r="SG13" s="1729"/>
      <c r="SH13" s="1729"/>
      <c r="SI13" s="1729"/>
      <c r="SJ13" s="1729"/>
      <c r="SK13" s="1729"/>
      <c r="SL13" s="1729"/>
      <c r="SM13" s="1729"/>
      <c r="SN13" s="1729"/>
      <c r="SO13" s="1729"/>
      <c r="SP13" s="1729"/>
      <c r="SQ13" s="1729"/>
      <c r="SR13" s="1729"/>
      <c r="SS13" s="1729"/>
      <c r="ST13" s="1729"/>
      <c r="SU13" s="1729"/>
      <c r="SV13" s="1729"/>
      <c r="SW13" s="1729"/>
      <c r="SX13" s="1729"/>
      <c r="SY13" s="1729"/>
      <c r="SZ13" s="1729"/>
      <c r="TA13" s="1729"/>
      <c r="TB13" s="1729"/>
      <c r="TC13" s="1729"/>
      <c r="TD13" s="1729"/>
      <c r="TE13" s="1729"/>
      <c r="TF13" s="1729"/>
      <c r="TG13" s="1729"/>
      <c r="TH13" s="1729"/>
      <c r="TI13" s="1729"/>
      <c r="TJ13" s="1729"/>
      <c r="TK13" s="1729"/>
      <c r="TL13" s="1729"/>
      <c r="TM13" s="1729"/>
      <c r="TN13" s="1729"/>
      <c r="TO13" s="1729"/>
      <c r="TP13" s="1729"/>
      <c r="TQ13" s="1729"/>
      <c r="TR13" s="1729"/>
      <c r="TS13" s="1729"/>
      <c r="TT13" s="1729"/>
      <c r="TU13" s="1729"/>
      <c r="TV13" s="1729"/>
      <c r="TW13" s="1729"/>
      <c r="TX13" s="1729"/>
      <c r="TY13" s="1729"/>
      <c r="TZ13" s="1729"/>
      <c r="UA13" s="1729"/>
      <c r="UB13" s="1729"/>
      <c r="UC13" s="1729"/>
      <c r="UD13" s="1729"/>
      <c r="UE13" s="1729"/>
      <c r="UF13" s="1729"/>
      <c r="UG13" s="1729"/>
      <c r="UH13" s="1729"/>
      <c r="UI13" s="1729"/>
      <c r="UJ13" s="1729"/>
      <c r="UK13" s="1729"/>
      <c r="UL13" s="1729"/>
      <c r="UM13" s="1729"/>
      <c r="UN13" s="1729"/>
      <c r="UO13" s="1729"/>
      <c r="UP13" s="1729"/>
      <c r="UQ13" s="1729"/>
      <c r="UR13" s="1729"/>
      <c r="US13" s="1729"/>
      <c r="UT13" s="1729"/>
      <c r="UU13" s="1729"/>
      <c r="UV13" s="1729"/>
      <c r="UW13" s="1729"/>
      <c r="UX13" s="1729"/>
      <c r="UY13" s="1729"/>
      <c r="UZ13" s="1729"/>
      <c r="VA13" s="1729"/>
      <c r="VB13" s="1729"/>
      <c r="VC13" s="1729"/>
      <c r="VD13" s="1729"/>
      <c r="VE13" s="1729"/>
      <c r="VF13" s="1729"/>
      <c r="VG13" s="1729"/>
      <c r="VH13" s="1729"/>
      <c r="VI13" s="1729"/>
      <c r="VJ13" s="1729"/>
      <c r="VK13" s="1729"/>
      <c r="VL13" s="1729"/>
      <c r="VM13" s="1729"/>
      <c r="VN13" s="1729"/>
      <c r="VO13" s="1729"/>
      <c r="VP13" s="1729"/>
      <c r="VQ13" s="1729"/>
      <c r="VR13" s="1729"/>
      <c r="VS13" s="1729"/>
      <c r="VT13" s="1729"/>
      <c r="VU13" s="1729"/>
      <c r="VV13" s="1729"/>
      <c r="VW13" s="1729"/>
      <c r="VX13" s="1729"/>
      <c r="VY13" s="1729"/>
      <c r="VZ13" s="1729"/>
      <c r="WA13" s="1729"/>
      <c r="WB13" s="1729"/>
      <c r="WC13" s="1729"/>
      <c r="WD13" s="1729"/>
      <c r="WE13" s="1729"/>
      <c r="WF13" s="1729"/>
      <c r="WG13" s="1729"/>
      <c r="WH13" s="1729"/>
      <c r="WI13" s="1729"/>
      <c r="WJ13" s="1729"/>
      <c r="WK13" s="1729"/>
      <c r="WL13" s="1729"/>
      <c r="WM13" s="1729"/>
      <c r="WN13" s="1729"/>
      <c r="WO13" s="1729"/>
      <c r="WP13" s="1729"/>
      <c r="WQ13" s="1729"/>
      <c r="WR13" s="1729"/>
      <c r="WS13" s="1729"/>
      <c r="WT13" s="1729"/>
      <c r="WU13" s="1729"/>
      <c r="WV13" s="1729"/>
      <c r="WW13" s="1729"/>
      <c r="WX13" s="1729"/>
      <c r="WY13" s="1729"/>
      <c r="WZ13" s="1729"/>
      <c r="XA13" s="1729"/>
      <c r="XB13" s="1729"/>
      <c r="XC13" s="1729"/>
      <c r="XD13" s="1729"/>
      <c r="XE13" s="1729"/>
      <c r="XF13" s="1729"/>
      <c r="XG13" s="1729"/>
      <c r="XH13" s="1729"/>
      <c r="XI13" s="1729"/>
      <c r="XJ13" s="1729"/>
      <c r="XK13" s="1729"/>
      <c r="XL13" s="1729"/>
      <c r="XM13" s="1729"/>
      <c r="XN13" s="1729"/>
      <c r="XO13" s="1729"/>
      <c r="XP13" s="1729"/>
      <c r="XQ13" s="1729"/>
      <c r="XR13" s="1729"/>
      <c r="XS13" s="1729"/>
      <c r="XT13" s="1729"/>
      <c r="XU13" s="1729"/>
      <c r="XV13" s="1729"/>
      <c r="XW13" s="1729"/>
      <c r="XX13" s="1729"/>
      <c r="XY13" s="1729"/>
      <c r="XZ13" s="1729"/>
      <c r="YA13" s="1729"/>
      <c r="YB13" s="1729"/>
      <c r="YC13" s="1729"/>
      <c r="YD13" s="1729"/>
      <c r="YE13" s="1729"/>
      <c r="YF13" s="1729"/>
      <c r="YG13" s="1729"/>
      <c r="YH13" s="1729"/>
      <c r="YI13" s="1729"/>
      <c r="YJ13" s="1729"/>
      <c r="YK13" s="1729"/>
      <c r="YL13" s="1729"/>
      <c r="YM13" s="1729"/>
      <c r="YN13" s="1729"/>
      <c r="YO13" s="1729"/>
      <c r="YP13" s="1729"/>
      <c r="YQ13" s="1729"/>
      <c r="YR13" s="1729"/>
      <c r="YS13" s="1729"/>
      <c r="YT13" s="1729"/>
      <c r="YU13" s="1729"/>
      <c r="YV13" s="1729"/>
      <c r="YW13" s="1729"/>
      <c r="YX13" s="1729"/>
      <c r="YY13" s="1729"/>
      <c r="YZ13" s="1729"/>
      <c r="ZA13" s="1729"/>
      <c r="ZB13" s="1729"/>
      <c r="ZC13" s="1729"/>
      <c r="ZD13" s="1729"/>
      <c r="ZE13" s="1729"/>
      <c r="ZF13" s="1729"/>
      <c r="ZG13" s="1729"/>
      <c r="ZH13" s="1729"/>
      <c r="ZI13" s="1729"/>
      <c r="ZJ13" s="1729"/>
      <c r="ZK13" s="1729"/>
      <c r="ZL13" s="1729"/>
      <c r="ZM13" s="1729"/>
      <c r="ZN13" s="1729"/>
      <c r="ZO13" s="1729"/>
      <c r="ZP13" s="1729"/>
      <c r="ZQ13" s="1729"/>
      <c r="ZR13" s="1729"/>
      <c r="ZS13" s="1729"/>
      <c r="ZT13" s="1729"/>
      <c r="ZU13" s="1729"/>
      <c r="ZV13" s="1729"/>
      <c r="ZW13" s="1729"/>
      <c r="ZX13" s="1729"/>
      <c r="ZY13" s="1729"/>
      <c r="ZZ13" s="1729"/>
      <c r="AAA13" s="1729"/>
      <c r="AAB13" s="1729"/>
      <c r="AAC13" s="1729"/>
      <c r="AAD13" s="1729"/>
      <c r="AAE13" s="1729"/>
      <c r="AAF13" s="1729"/>
      <c r="AAG13" s="1729"/>
      <c r="AAH13" s="1729"/>
      <c r="AAI13" s="1729"/>
      <c r="AAJ13" s="1729"/>
      <c r="AAK13" s="1729"/>
      <c r="AAL13" s="1729"/>
      <c r="AAM13" s="1729"/>
      <c r="AAN13" s="1729"/>
      <c r="AAO13" s="1729"/>
      <c r="AAP13" s="1729"/>
      <c r="AAQ13" s="1729"/>
      <c r="AAR13" s="1729"/>
      <c r="AAS13" s="1729"/>
      <c r="AAT13" s="1729"/>
      <c r="AAU13" s="1729"/>
      <c r="AAV13" s="1729"/>
      <c r="AAW13" s="1729"/>
      <c r="AAX13" s="1729"/>
      <c r="AAY13" s="1729"/>
      <c r="AAZ13" s="1729"/>
      <c r="ABA13" s="1729"/>
      <c r="ABB13" s="1729"/>
      <c r="ABC13" s="1729"/>
      <c r="ABD13" s="1729"/>
      <c r="ABE13" s="1729"/>
      <c r="ABF13" s="1729"/>
      <c r="ABG13" s="1729"/>
      <c r="ABH13" s="1729"/>
      <c r="ABI13" s="1729"/>
      <c r="ABJ13" s="1729"/>
      <c r="ABK13" s="1729"/>
      <c r="ABL13" s="1729"/>
      <c r="ABM13" s="1729"/>
      <c r="ABN13" s="1729"/>
      <c r="ABO13" s="1729"/>
      <c r="ABP13" s="1729"/>
      <c r="ABQ13" s="1729"/>
      <c r="ABR13" s="1729"/>
      <c r="ABS13" s="1729"/>
      <c r="ABT13" s="1729"/>
      <c r="ABU13" s="1729"/>
      <c r="ABV13" s="1729"/>
      <c r="ABW13" s="1729"/>
      <c r="ABX13" s="1729"/>
      <c r="ABY13" s="1729"/>
      <c r="ABZ13" s="1729"/>
      <c r="ACA13" s="1729"/>
      <c r="ACB13" s="1729"/>
      <c r="ACC13" s="1729"/>
      <c r="ACD13" s="1729"/>
      <c r="ACE13" s="1729"/>
      <c r="ACF13" s="1729"/>
      <c r="ACG13" s="1729"/>
      <c r="ACH13" s="1729"/>
      <c r="ACI13" s="1729"/>
      <c r="ACJ13" s="1729"/>
      <c r="ACK13" s="1729"/>
      <c r="ACL13" s="1729"/>
      <c r="ACM13" s="1729"/>
      <c r="ACN13" s="1729"/>
      <c r="ACO13" s="1729"/>
      <c r="ACP13" s="1729"/>
      <c r="ACQ13" s="1729"/>
      <c r="ACR13" s="1729"/>
      <c r="ACS13" s="1729"/>
      <c r="ACT13" s="1729"/>
      <c r="ACU13" s="1729"/>
      <c r="ACV13" s="1729"/>
      <c r="ACW13" s="1729"/>
      <c r="ACX13" s="1729"/>
      <c r="ACY13" s="1729"/>
      <c r="ACZ13" s="1729"/>
      <c r="ADA13" s="1729"/>
      <c r="ADB13" s="1729"/>
      <c r="ADC13" s="1729"/>
      <c r="ADD13" s="1729"/>
      <c r="ADE13" s="1729"/>
      <c r="ADF13" s="1729"/>
      <c r="ADG13" s="1729"/>
      <c r="ADH13" s="1729"/>
      <c r="ADI13" s="1729"/>
      <c r="ADJ13" s="1729"/>
      <c r="ADK13" s="1729"/>
      <c r="ADL13" s="1729"/>
      <c r="ADM13" s="1729"/>
      <c r="ADN13" s="1729"/>
      <c r="ADO13" s="1729"/>
      <c r="ADP13" s="1729"/>
      <c r="ADQ13" s="1729"/>
      <c r="ADR13" s="1729"/>
      <c r="ADS13" s="1729"/>
      <c r="ADT13" s="1729"/>
      <c r="ADU13" s="1729"/>
      <c r="ADV13" s="1729"/>
      <c r="ADW13" s="1729"/>
      <c r="ADX13" s="1729"/>
      <c r="ADY13" s="1729"/>
      <c r="ADZ13" s="1729"/>
      <c r="AEA13" s="1729"/>
      <c r="AEB13" s="1729"/>
      <c r="AEC13" s="1729"/>
      <c r="AED13" s="1729"/>
      <c r="AEE13" s="1729"/>
      <c r="AEF13" s="1729"/>
      <c r="AEG13" s="1729"/>
      <c r="AEH13" s="1729"/>
      <c r="AEI13" s="1729"/>
      <c r="AEJ13" s="1729"/>
      <c r="AEK13" s="1729"/>
      <c r="AEL13" s="1729"/>
      <c r="AEM13" s="1729"/>
      <c r="AEN13" s="1729"/>
      <c r="AEO13" s="1729"/>
      <c r="AEP13" s="1729"/>
      <c r="AEQ13" s="1729"/>
      <c r="AER13" s="1729"/>
      <c r="AES13" s="1729"/>
      <c r="AET13" s="1729"/>
      <c r="AEU13" s="1729"/>
      <c r="AEV13" s="1729"/>
      <c r="AEW13" s="1729"/>
      <c r="AEX13" s="1729"/>
      <c r="AEY13" s="1729"/>
      <c r="AEZ13" s="1729"/>
      <c r="AFA13" s="1729"/>
      <c r="AFB13" s="1729"/>
      <c r="AFC13" s="1729"/>
      <c r="AFD13" s="1729"/>
      <c r="AFE13" s="1729"/>
      <c r="AFF13" s="1729"/>
      <c r="AFG13" s="1729"/>
      <c r="AFH13" s="1729"/>
      <c r="AFI13" s="1729"/>
      <c r="AFJ13" s="1729"/>
      <c r="AFK13" s="1729"/>
      <c r="AFL13" s="1729"/>
      <c r="AFM13" s="1729"/>
      <c r="AFN13" s="1729"/>
      <c r="AFO13" s="1729"/>
      <c r="AFP13" s="1729"/>
      <c r="AFQ13" s="1729"/>
      <c r="AFR13" s="1729"/>
      <c r="AFS13" s="1729"/>
      <c r="AFT13" s="1729"/>
      <c r="AFU13" s="1729"/>
      <c r="AFV13" s="1729"/>
      <c r="AFW13" s="1729"/>
      <c r="AFX13" s="1729"/>
      <c r="AFY13" s="1729"/>
      <c r="AFZ13" s="1729"/>
      <c r="AGA13" s="1729"/>
      <c r="AGB13" s="1729"/>
      <c r="AGC13" s="1729"/>
      <c r="AGD13" s="1729"/>
      <c r="AGE13" s="1729"/>
      <c r="AGF13" s="1729"/>
      <c r="AGG13" s="1729"/>
      <c r="AGH13" s="1729"/>
      <c r="AGI13" s="1729"/>
      <c r="AGJ13" s="1729"/>
      <c r="AGK13" s="1729"/>
      <c r="AGL13" s="1729"/>
      <c r="AGM13" s="1729"/>
      <c r="AGN13" s="1729"/>
      <c r="AGO13" s="1729"/>
      <c r="AGP13" s="1729"/>
      <c r="AGQ13" s="1729"/>
      <c r="AGR13" s="1729"/>
      <c r="AGS13" s="1729"/>
      <c r="AGT13" s="1729"/>
      <c r="AGU13" s="1729"/>
      <c r="AGV13" s="1729"/>
      <c r="AGW13" s="1729"/>
      <c r="AGX13" s="1729"/>
      <c r="AGY13" s="1729"/>
      <c r="AGZ13" s="1729"/>
      <c r="AHA13" s="1729"/>
      <c r="AHB13" s="1729"/>
      <c r="AHC13" s="1729"/>
      <c r="AHD13" s="1729"/>
      <c r="AHE13" s="1729"/>
      <c r="AHF13" s="1729"/>
      <c r="AHG13" s="1729"/>
      <c r="AHH13" s="1729"/>
      <c r="AHI13" s="1729"/>
      <c r="AHJ13" s="1729"/>
      <c r="AHK13" s="1729"/>
      <c r="AHL13" s="1729"/>
      <c r="AHM13" s="1729"/>
      <c r="AHN13" s="1729"/>
      <c r="AHO13" s="1729"/>
      <c r="AHP13" s="1729"/>
      <c r="AHQ13" s="1729"/>
      <c r="AHR13" s="1729"/>
      <c r="AHS13" s="1729"/>
      <c r="AHT13" s="1729"/>
      <c r="AHU13" s="1729"/>
      <c r="AHV13" s="1729"/>
      <c r="AHW13" s="1729"/>
      <c r="AHX13" s="1729"/>
      <c r="AHY13" s="1729"/>
      <c r="AHZ13" s="1729"/>
      <c r="AIA13" s="1729"/>
      <c r="AIB13" s="1729"/>
      <c r="AIC13" s="1729"/>
      <c r="AID13" s="1729"/>
      <c r="AIE13" s="1729"/>
      <c r="AIF13" s="1729"/>
      <c r="AIG13" s="1729"/>
      <c r="AIH13" s="1729"/>
      <c r="AII13" s="1729"/>
      <c r="AIJ13" s="1729"/>
      <c r="AIK13" s="1729"/>
      <c r="AIL13" s="1729"/>
      <c r="AIM13" s="1729"/>
      <c r="AIN13" s="1729"/>
      <c r="AIO13" s="1729"/>
      <c r="AIP13" s="1729"/>
      <c r="AIQ13" s="1729"/>
      <c r="AIR13" s="1729"/>
      <c r="AIS13" s="1729"/>
      <c r="AIT13" s="1729"/>
      <c r="AIU13" s="1729"/>
      <c r="AIV13" s="1729"/>
      <c r="AIW13" s="1729"/>
      <c r="AIX13" s="1729"/>
      <c r="AIY13" s="1729"/>
      <c r="AIZ13" s="1729"/>
      <c r="AJA13" s="1729"/>
      <c r="AJB13" s="1729"/>
      <c r="AJC13" s="1729"/>
      <c r="AJD13" s="1729"/>
      <c r="AJE13" s="1729"/>
      <c r="AJF13" s="1729"/>
      <c r="AJG13" s="1729"/>
      <c r="AJH13" s="1729"/>
      <c r="AJI13" s="1729"/>
      <c r="AJJ13" s="1729"/>
      <c r="AJK13" s="1729"/>
      <c r="AJL13" s="1729"/>
      <c r="AJM13" s="1729"/>
      <c r="AJN13" s="1729"/>
      <c r="AJO13" s="1729"/>
      <c r="AJP13" s="1729"/>
      <c r="AJQ13" s="1729"/>
      <c r="AJR13" s="1729"/>
      <c r="AJS13" s="1729"/>
      <c r="AJT13" s="1729"/>
      <c r="AJU13" s="1729"/>
      <c r="AJV13" s="1729"/>
      <c r="AJW13" s="1729"/>
      <c r="AJX13" s="1729"/>
      <c r="AJY13" s="1729"/>
      <c r="AJZ13" s="1729"/>
      <c r="AKA13" s="1729"/>
      <c r="AKB13" s="1729"/>
      <c r="AKC13" s="1729"/>
      <c r="AKD13" s="1729"/>
      <c r="AKE13" s="1729"/>
      <c r="AKF13" s="1729"/>
      <c r="AKG13" s="1729"/>
      <c r="AKH13" s="1729"/>
      <c r="AKI13" s="1729"/>
      <c r="AKJ13" s="1729"/>
      <c r="AKK13" s="1729"/>
      <c r="AKL13" s="1729"/>
      <c r="AKM13" s="1729"/>
      <c r="AKN13" s="1729"/>
      <c r="AKO13" s="1729"/>
      <c r="AKP13" s="1729"/>
      <c r="AKQ13" s="1729"/>
      <c r="AKR13" s="1729"/>
      <c r="AKS13" s="1729"/>
      <c r="AKT13" s="1729"/>
      <c r="AKU13" s="1729"/>
      <c r="AKV13" s="1729"/>
      <c r="AKW13" s="1729"/>
      <c r="AKX13" s="1729"/>
      <c r="AKY13" s="1729"/>
      <c r="AKZ13" s="1729"/>
      <c r="ALA13" s="1729"/>
      <c r="ALB13" s="1729"/>
      <c r="ALC13" s="1729"/>
      <c r="ALD13" s="1729"/>
      <c r="ALE13" s="1729"/>
      <c r="ALF13" s="1729"/>
      <c r="ALG13" s="1729"/>
      <c r="ALH13" s="1729"/>
      <c r="ALI13" s="1729"/>
      <c r="ALJ13" s="1729"/>
      <c r="ALK13" s="1729"/>
      <c r="ALL13" s="1729"/>
      <c r="ALM13" s="1729"/>
      <c r="ALN13" s="1729"/>
      <c r="ALO13" s="1729"/>
      <c r="ALP13" s="1729"/>
      <c r="ALQ13" s="1729"/>
      <c r="ALR13" s="1729"/>
      <c r="ALS13" s="1729"/>
      <c r="ALT13" s="1729"/>
      <c r="ALU13" s="1729"/>
      <c r="ALV13" s="1729"/>
      <c r="ALW13" s="1729"/>
      <c r="ALX13" s="1729"/>
      <c r="ALY13" s="1729"/>
      <c r="ALZ13" s="1729"/>
      <c r="AMA13" s="1729"/>
      <c r="AMB13" s="1729"/>
      <c r="AMC13" s="1729"/>
      <c r="AMD13" s="1729"/>
      <c r="AME13" s="1729"/>
      <c r="AMF13" s="1729"/>
      <c r="AMG13" s="1729"/>
      <c r="AMH13" s="1729"/>
      <c r="AMI13" s="1729"/>
      <c r="AMJ13" s="1729"/>
    </row>
    <row r="14" spans="1:1024" s="1773" customFormat="1" ht="30" customHeight="1">
      <c r="A14" s="1705" t="s">
        <v>3862</v>
      </c>
      <c r="B14" s="1705" t="s">
        <v>3863</v>
      </c>
      <c r="C14" s="1705" t="s">
        <v>647</v>
      </c>
      <c r="D14" s="1705" t="s">
        <v>3946</v>
      </c>
      <c r="E14" s="1705" t="s">
        <v>3947</v>
      </c>
      <c r="F14" s="1705" t="s">
        <v>3948</v>
      </c>
      <c r="G14" s="1709" t="s">
        <v>3949</v>
      </c>
      <c r="H14" s="1705"/>
      <c r="I14" s="1705"/>
      <c r="J14" s="1705"/>
      <c r="K14" s="1705"/>
      <c r="L14" s="1705"/>
      <c r="M14" s="1705"/>
      <c r="N14" s="1705"/>
      <c r="O14" s="1705"/>
      <c r="P14" s="1705" t="s">
        <v>3963</v>
      </c>
      <c r="Q14" s="1705" t="s">
        <v>3964</v>
      </c>
      <c r="R14" s="1705" t="s">
        <v>3965</v>
      </c>
      <c r="S14" s="1713" t="s">
        <v>3966</v>
      </c>
      <c r="T14" s="1705" t="s">
        <v>1519</v>
      </c>
      <c r="U14" s="1705" t="s">
        <v>3940</v>
      </c>
      <c r="V14" s="1705" t="s">
        <v>3912</v>
      </c>
      <c r="W14" s="1705" t="s">
        <v>3874</v>
      </c>
      <c r="X14" s="1705" t="s">
        <v>3914</v>
      </c>
      <c r="Y14" s="1785" t="s">
        <v>3967</v>
      </c>
      <c r="Z14" s="1779" t="s">
        <v>1146</v>
      </c>
      <c r="AA14" s="1780" t="s">
        <v>3955</v>
      </c>
      <c r="AB14" s="1780" t="s">
        <v>3956</v>
      </c>
      <c r="AC14" s="1779" t="s">
        <v>3879</v>
      </c>
      <c r="AD14" s="1779" t="s">
        <v>3880</v>
      </c>
      <c r="AE14" s="1779" t="s">
        <v>3881</v>
      </c>
      <c r="AF14" s="1779"/>
      <c r="AG14" s="1779"/>
      <c r="AH14" s="1779"/>
      <c r="AI14" s="1779"/>
      <c r="AJ14" s="1779"/>
      <c r="AK14" s="1779">
        <v>0</v>
      </c>
      <c r="AL14" s="1779"/>
      <c r="AM14" s="1779"/>
      <c r="AN14" s="1779">
        <v>0</v>
      </c>
      <c r="AO14" s="1705" t="s">
        <v>4225</v>
      </c>
      <c r="AP14" s="1705"/>
      <c r="AQ14" s="1705"/>
      <c r="AR14" s="1705"/>
      <c r="AS14" s="1705"/>
      <c r="AT14" s="1705"/>
      <c r="AU14" s="1705"/>
      <c r="AV14" s="1705"/>
      <c r="AW14" s="1705"/>
      <c r="AX14" s="1705"/>
      <c r="AY14" s="1705"/>
      <c r="AZ14" s="1705" t="s">
        <v>3891</v>
      </c>
      <c r="BA14" s="1729"/>
      <c r="BB14" s="1729"/>
      <c r="BC14" s="1729"/>
      <c r="BD14" s="1729"/>
      <c r="BE14" s="1729"/>
      <c r="BF14" s="1729"/>
      <c r="BG14" s="1729"/>
      <c r="BH14" s="1729"/>
      <c r="BI14" s="1729"/>
      <c r="BJ14" s="1729"/>
      <c r="BK14" s="1729"/>
      <c r="BL14" s="1729"/>
      <c r="BM14" s="1729"/>
      <c r="BN14" s="1729"/>
      <c r="BO14" s="1729"/>
      <c r="BP14" s="1729"/>
      <c r="BQ14" s="1729"/>
      <c r="BR14" s="1729"/>
      <c r="BS14" s="1729"/>
      <c r="BT14" s="1729"/>
      <c r="BU14" s="1729"/>
      <c r="BV14" s="1729"/>
      <c r="BW14" s="1729"/>
      <c r="BX14" s="1729"/>
      <c r="BY14" s="1729"/>
      <c r="BZ14" s="1729"/>
      <c r="CA14" s="1729"/>
      <c r="CB14" s="1729"/>
      <c r="CC14" s="1729"/>
      <c r="CD14" s="1729"/>
      <c r="CE14" s="1729"/>
      <c r="CF14" s="1729"/>
      <c r="CG14" s="1729"/>
      <c r="CH14" s="1729"/>
      <c r="CI14" s="1729"/>
      <c r="CJ14" s="1729"/>
      <c r="CK14" s="1729"/>
      <c r="CL14" s="1729"/>
      <c r="CM14" s="1729"/>
      <c r="CN14" s="1729"/>
      <c r="CO14" s="1729"/>
      <c r="CP14" s="1729"/>
      <c r="CQ14" s="1729"/>
      <c r="CR14" s="1729"/>
      <c r="CS14" s="1729"/>
      <c r="CT14" s="1729"/>
      <c r="CU14" s="1729"/>
      <c r="CV14" s="1729"/>
      <c r="CW14" s="1729"/>
      <c r="CX14" s="1729"/>
      <c r="CY14" s="1729"/>
      <c r="CZ14" s="1729"/>
      <c r="DA14" s="1729"/>
      <c r="DB14" s="1729"/>
      <c r="DC14" s="1729"/>
      <c r="DD14" s="1729"/>
      <c r="DE14" s="1729"/>
      <c r="DF14" s="1729"/>
      <c r="DG14" s="1729"/>
      <c r="DH14" s="1729"/>
      <c r="DI14" s="1729"/>
      <c r="DJ14" s="1729"/>
      <c r="DK14" s="1729"/>
      <c r="DL14" s="1729"/>
      <c r="DM14" s="1729"/>
      <c r="DN14" s="1729"/>
      <c r="DO14" s="1729"/>
      <c r="DP14" s="1729"/>
      <c r="DQ14" s="1729"/>
      <c r="DR14" s="1729"/>
      <c r="DS14" s="1729"/>
      <c r="DT14" s="1729"/>
      <c r="DU14" s="1729"/>
      <c r="DV14" s="1729"/>
      <c r="DW14" s="1729"/>
      <c r="DX14" s="1729"/>
      <c r="DY14" s="1729"/>
      <c r="DZ14" s="1729"/>
      <c r="EA14" s="1729"/>
      <c r="EB14" s="1729"/>
      <c r="EC14" s="1729"/>
      <c r="ED14" s="1729"/>
      <c r="EE14" s="1729"/>
      <c r="EF14" s="1729"/>
      <c r="EG14" s="1729"/>
      <c r="EH14" s="1729"/>
      <c r="EI14" s="1729"/>
      <c r="EJ14" s="1729"/>
      <c r="EK14" s="1729"/>
      <c r="EL14" s="1729"/>
      <c r="EM14" s="1729"/>
      <c r="EN14" s="1729"/>
      <c r="EO14" s="1729"/>
      <c r="EP14" s="1729"/>
      <c r="EQ14" s="1729"/>
      <c r="ER14" s="1729"/>
      <c r="ES14" s="1729"/>
      <c r="ET14" s="1729"/>
      <c r="EU14" s="1729"/>
      <c r="EV14" s="1729"/>
      <c r="EW14" s="1729"/>
      <c r="EX14" s="1729"/>
      <c r="EY14" s="1729"/>
      <c r="EZ14" s="1729"/>
      <c r="FA14" s="1729"/>
      <c r="FB14" s="1729"/>
      <c r="FC14" s="1729"/>
      <c r="FD14" s="1729"/>
      <c r="FE14" s="1729"/>
      <c r="FF14" s="1729"/>
      <c r="FG14" s="1729"/>
      <c r="FH14" s="1729"/>
      <c r="FI14" s="1729"/>
      <c r="FJ14" s="1729"/>
      <c r="FK14" s="1729"/>
      <c r="FL14" s="1729"/>
      <c r="FM14" s="1729"/>
      <c r="FN14" s="1729"/>
      <c r="FO14" s="1729"/>
      <c r="FP14" s="1729"/>
      <c r="FQ14" s="1729"/>
      <c r="FR14" s="1729"/>
      <c r="FS14" s="1729"/>
      <c r="FT14" s="1729"/>
      <c r="FU14" s="1729"/>
      <c r="FV14" s="1729"/>
      <c r="FW14" s="1729"/>
      <c r="FX14" s="1729"/>
      <c r="FY14" s="1729"/>
      <c r="FZ14" s="1729"/>
      <c r="GA14" s="1729"/>
      <c r="GB14" s="1729"/>
      <c r="GC14" s="1729"/>
      <c r="GD14" s="1729"/>
      <c r="GE14" s="1729"/>
      <c r="GF14" s="1729"/>
      <c r="GG14" s="1729"/>
      <c r="GH14" s="1729"/>
      <c r="GI14" s="1729"/>
      <c r="GJ14" s="1729"/>
      <c r="GK14" s="1729"/>
      <c r="GL14" s="1729"/>
      <c r="GM14" s="1729"/>
      <c r="GN14" s="1729"/>
      <c r="GO14" s="1729"/>
      <c r="GP14" s="1729"/>
      <c r="GQ14" s="1729"/>
      <c r="GR14" s="1729"/>
      <c r="GS14" s="1729"/>
      <c r="GT14" s="1729"/>
      <c r="GU14" s="1729"/>
      <c r="GV14" s="1729"/>
      <c r="GW14" s="1729"/>
      <c r="GX14" s="1729"/>
      <c r="GY14" s="1729"/>
      <c r="GZ14" s="1729"/>
      <c r="HA14" s="1729"/>
      <c r="HB14" s="1729"/>
      <c r="HC14" s="1729"/>
      <c r="HD14" s="1729"/>
      <c r="HE14" s="1729"/>
      <c r="HF14" s="1729"/>
      <c r="HG14" s="1729"/>
      <c r="HH14" s="1729"/>
      <c r="HI14" s="1729"/>
      <c r="HJ14" s="1729"/>
      <c r="HK14" s="1729"/>
      <c r="HL14" s="1729"/>
      <c r="HM14" s="1729"/>
      <c r="HN14" s="1729"/>
      <c r="HO14" s="1729"/>
      <c r="HP14" s="1729"/>
      <c r="HQ14" s="1729"/>
      <c r="HR14" s="1729"/>
      <c r="HS14" s="1729"/>
      <c r="HT14" s="1729"/>
      <c r="HU14" s="1729"/>
      <c r="HV14" s="1729"/>
      <c r="HW14" s="1729"/>
      <c r="HX14" s="1729"/>
      <c r="HY14" s="1729"/>
      <c r="HZ14" s="1729"/>
      <c r="IA14" s="1729"/>
      <c r="IB14" s="1729"/>
      <c r="IC14" s="1729"/>
      <c r="ID14" s="1729"/>
      <c r="IE14" s="1729"/>
      <c r="IF14" s="1729"/>
      <c r="IG14" s="1729"/>
      <c r="IH14" s="1729"/>
      <c r="II14" s="1729"/>
      <c r="IJ14" s="1729"/>
      <c r="IK14" s="1729"/>
      <c r="IL14" s="1729"/>
      <c r="IM14" s="1729"/>
      <c r="IN14" s="1729"/>
      <c r="IO14" s="1729"/>
      <c r="IP14" s="1729"/>
      <c r="IQ14" s="1729"/>
      <c r="IR14" s="1729"/>
      <c r="IS14" s="1729"/>
      <c r="IT14" s="1729"/>
      <c r="IU14" s="1729"/>
      <c r="IV14" s="1729"/>
      <c r="IW14" s="1729"/>
      <c r="IX14" s="1729"/>
      <c r="IY14" s="1729"/>
      <c r="IZ14" s="1729"/>
      <c r="JA14" s="1729"/>
      <c r="JB14" s="1729"/>
      <c r="JC14" s="1729"/>
      <c r="JD14" s="1729"/>
      <c r="JE14" s="1729"/>
      <c r="JF14" s="1729"/>
      <c r="JG14" s="1729"/>
      <c r="JH14" s="1729"/>
      <c r="JI14" s="1729"/>
      <c r="JJ14" s="1729"/>
      <c r="JK14" s="1729"/>
      <c r="JL14" s="1729"/>
      <c r="JM14" s="1729"/>
      <c r="JN14" s="1729"/>
      <c r="JO14" s="1729"/>
      <c r="JP14" s="1729"/>
      <c r="JQ14" s="1729"/>
      <c r="JR14" s="1729"/>
      <c r="JS14" s="1729"/>
      <c r="JT14" s="1729"/>
      <c r="JU14" s="1729"/>
      <c r="JV14" s="1729"/>
      <c r="JW14" s="1729"/>
      <c r="JX14" s="1729"/>
      <c r="JY14" s="1729"/>
      <c r="JZ14" s="1729"/>
      <c r="KA14" s="1729"/>
      <c r="KB14" s="1729"/>
      <c r="KC14" s="1729"/>
      <c r="KD14" s="1729"/>
      <c r="KE14" s="1729"/>
      <c r="KF14" s="1729"/>
      <c r="KG14" s="1729"/>
      <c r="KH14" s="1729"/>
      <c r="KI14" s="1729"/>
      <c r="KJ14" s="1729"/>
      <c r="KK14" s="1729"/>
      <c r="KL14" s="1729"/>
      <c r="KM14" s="1729"/>
      <c r="KN14" s="1729"/>
      <c r="KO14" s="1729"/>
      <c r="KP14" s="1729"/>
      <c r="KQ14" s="1729"/>
      <c r="KR14" s="1729"/>
      <c r="KS14" s="1729"/>
      <c r="KT14" s="1729"/>
      <c r="KU14" s="1729"/>
      <c r="KV14" s="1729"/>
      <c r="KW14" s="1729"/>
      <c r="KX14" s="1729"/>
      <c r="KY14" s="1729"/>
      <c r="KZ14" s="1729"/>
      <c r="LA14" s="1729"/>
      <c r="LB14" s="1729"/>
      <c r="LC14" s="1729"/>
      <c r="LD14" s="1729"/>
      <c r="LE14" s="1729"/>
      <c r="LF14" s="1729"/>
      <c r="LG14" s="1729"/>
      <c r="LH14" s="1729"/>
      <c r="LI14" s="1729"/>
      <c r="LJ14" s="1729"/>
      <c r="LK14" s="1729"/>
      <c r="LL14" s="1729"/>
      <c r="LM14" s="1729"/>
      <c r="LN14" s="1729"/>
      <c r="LO14" s="1729"/>
      <c r="LP14" s="1729"/>
      <c r="LQ14" s="1729"/>
      <c r="LR14" s="1729"/>
      <c r="LS14" s="1729"/>
      <c r="LT14" s="1729"/>
      <c r="LU14" s="1729"/>
      <c r="LV14" s="1729"/>
      <c r="LW14" s="1729"/>
      <c r="LX14" s="1729"/>
      <c r="LY14" s="1729"/>
      <c r="LZ14" s="1729"/>
      <c r="MA14" s="1729"/>
      <c r="MB14" s="1729"/>
      <c r="MC14" s="1729"/>
      <c r="MD14" s="1729"/>
      <c r="ME14" s="1729"/>
      <c r="MF14" s="1729"/>
      <c r="MG14" s="1729"/>
      <c r="MH14" s="1729"/>
      <c r="MI14" s="1729"/>
      <c r="MJ14" s="1729"/>
      <c r="MK14" s="1729"/>
      <c r="ML14" s="1729"/>
      <c r="MM14" s="1729"/>
      <c r="MN14" s="1729"/>
      <c r="MO14" s="1729"/>
      <c r="MP14" s="1729"/>
      <c r="MQ14" s="1729"/>
      <c r="MR14" s="1729"/>
      <c r="MS14" s="1729"/>
      <c r="MT14" s="1729"/>
      <c r="MU14" s="1729"/>
      <c r="MV14" s="1729"/>
      <c r="MW14" s="1729"/>
      <c r="MX14" s="1729"/>
      <c r="MY14" s="1729"/>
      <c r="MZ14" s="1729"/>
      <c r="NA14" s="1729"/>
      <c r="NB14" s="1729"/>
      <c r="NC14" s="1729"/>
      <c r="ND14" s="1729"/>
      <c r="NE14" s="1729"/>
      <c r="NF14" s="1729"/>
      <c r="NG14" s="1729"/>
      <c r="NH14" s="1729"/>
      <c r="NI14" s="1729"/>
      <c r="NJ14" s="1729"/>
      <c r="NK14" s="1729"/>
      <c r="NL14" s="1729"/>
      <c r="NM14" s="1729"/>
      <c r="NN14" s="1729"/>
      <c r="NO14" s="1729"/>
      <c r="NP14" s="1729"/>
      <c r="NQ14" s="1729"/>
      <c r="NR14" s="1729"/>
      <c r="NS14" s="1729"/>
      <c r="NT14" s="1729"/>
      <c r="NU14" s="1729"/>
      <c r="NV14" s="1729"/>
      <c r="NW14" s="1729"/>
      <c r="NX14" s="1729"/>
      <c r="NY14" s="1729"/>
      <c r="NZ14" s="1729"/>
      <c r="OA14" s="1729"/>
      <c r="OB14" s="1729"/>
      <c r="OC14" s="1729"/>
      <c r="OD14" s="1729"/>
      <c r="OE14" s="1729"/>
      <c r="OF14" s="1729"/>
      <c r="OG14" s="1729"/>
      <c r="OH14" s="1729"/>
      <c r="OI14" s="1729"/>
      <c r="OJ14" s="1729"/>
      <c r="OK14" s="1729"/>
      <c r="OL14" s="1729"/>
      <c r="OM14" s="1729"/>
      <c r="ON14" s="1729"/>
      <c r="OO14" s="1729"/>
      <c r="OP14" s="1729"/>
      <c r="OQ14" s="1729"/>
      <c r="OR14" s="1729"/>
      <c r="OS14" s="1729"/>
      <c r="OT14" s="1729"/>
      <c r="OU14" s="1729"/>
      <c r="OV14" s="1729"/>
      <c r="OW14" s="1729"/>
      <c r="OX14" s="1729"/>
      <c r="OY14" s="1729"/>
      <c r="OZ14" s="1729"/>
      <c r="PA14" s="1729"/>
      <c r="PB14" s="1729"/>
      <c r="PC14" s="1729"/>
      <c r="PD14" s="1729"/>
      <c r="PE14" s="1729"/>
      <c r="PF14" s="1729"/>
      <c r="PG14" s="1729"/>
      <c r="PH14" s="1729"/>
      <c r="PI14" s="1729"/>
      <c r="PJ14" s="1729"/>
      <c r="PK14" s="1729"/>
      <c r="PL14" s="1729"/>
      <c r="PM14" s="1729"/>
      <c r="PN14" s="1729"/>
      <c r="PO14" s="1729"/>
      <c r="PP14" s="1729"/>
      <c r="PQ14" s="1729"/>
      <c r="PR14" s="1729"/>
      <c r="PS14" s="1729"/>
      <c r="PT14" s="1729"/>
      <c r="PU14" s="1729"/>
      <c r="PV14" s="1729"/>
      <c r="PW14" s="1729"/>
      <c r="PX14" s="1729"/>
      <c r="PY14" s="1729"/>
      <c r="PZ14" s="1729"/>
      <c r="QA14" s="1729"/>
      <c r="QB14" s="1729"/>
      <c r="QC14" s="1729"/>
      <c r="QD14" s="1729"/>
      <c r="QE14" s="1729"/>
      <c r="QF14" s="1729"/>
      <c r="QG14" s="1729"/>
      <c r="QH14" s="1729"/>
      <c r="QI14" s="1729"/>
      <c r="QJ14" s="1729"/>
      <c r="QK14" s="1729"/>
      <c r="QL14" s="1729"/>
      <c r="QM14" s="1729"/>
      <c r="QN14" s="1729"/>
      <c r="QO14" s="1729"/>
      <c r="QP14" s="1729"/>
      <c r="QQ14" s="1729"/>
      <c r="QR14" s="1729"/>
      <c r="QS14" s="1729"/>
      <c r="QT14" s="1729"/>
      <c r="QU14" s="1729"/>
      <c r="QV14" s="1729"/>
      <c r="QW14" s="1729"/>
      <c r="QX14" s="1729"/>
      <c r="QY14" s="1729"/>
      <c r="QZ14" s="1729"/>
      <c r="RA14" s="1729"/>
      <c r="RB14" s="1729"/>
      <c r="RC14" s="1729"/>
      <c r="RD14" s="1729"/>
      <c r="RE14" s="1729"/>
      <c r="RF14" s="1729"/>
      <c r="RG14" s="1729"/>
      <c r="RH14" s="1729"/>
      <c r="RI14" s="1729"/>
      <c r="RJ14" s="1729"/>
      <c r="RK14" s="1729"/>
      <c r="RL14" s="1729"/>
      <c r="RM14" s="1729"/>
      <c r="RN14" s="1729"/>
      <c r="RO14" s="1729"/>
      <c r="RP14" s="1729"/>
      <c r="RQ14" s="1729"/>
      <c r="RR14" s="1729"/>
      <c r="RS14" s="1729"/>
      <c r="RT14" s="1729"/>
      <c r="RU14" s="1729"/>
      <c r="RV14" s="1729"/>
      <c r="RW14" s="1729"/>
      <c r="RX14" s="1729"/>
      <c r="RY14" s="1729"/>
      <c r="RZ14" s="1729"/>
      <c r="SA14" s="1729"/>
      <c r="SB14" s="1729"/>
      <c r="SC14" s="1729"/>
      <c r="SD14" s="1729"/>
      <c r="SE14" s="1729"/>
      <c r="SF14" s="1729"/>
      <c r="SG14" s="1729"/>
      <c r="SH14" s="1729"/>
      <c r="SI14" s="1729"/>
      <c r="SJ14" s="1729"/>
      <c r="SK14" s="1729"/>
      <c r="SL14" s="1729"/>
      <c r="SM14" s="1729"/>
      <c r="SN14" s="1729"/>
      <c r="SO14" s="1729"/>
      <c r="SP14" s="1729"/>
      <c r="SQ14" s="1729"/>
      <c r="SR14" s="1729"/>
      <c r="SS14" s="1729"/>
      <c r="ST14" s="1729"/>
      <c r="SU14" s="1729"/>
      <c r="SV14" s="1729"/>
      <c r="SW14" s="1729"/>
      <c r="SX14" s="1729"/>
      <c r="SY14" s="1729"/>
      <c r="SZ14" s="1729"/>
      <c r="TA14" s="1729"/>
      <c r="TB14" s="1729"/>
      <c r="TC14" s="1729"/>
      <c r="TD14" s="1729"/>
      <c r="TE14" s="1729"/>
      <c r="TF14" s="1729"/>
      <c r="TG14" s="1729"/>
      <c r="TH14" s="1729"/>
      <c r="TI14" s="1729"/>
      <c r="TJ14" s="1729"/>
      <c r="TK14" s="1729"/>
      <c r="TL14" s="1729"/>
      <c r="TM14" s="1729"/>
      <c r="TN14" s="1729"/>
      <c r="TO14" s="1729"/>
      <c r="TP14" s="1729"/>
      <c r="TQ14" s="1729"/>
      <c r="TR14" s="1729"/>
      <c r="TS14" s="1729"/>
      <c r="TT14" s="1729"/>
      <c r="TU14" s="1729"/>
      <c r="TV14" s="1729"/>
      <c r="TW14" s="1729"/>
      <c r="TX14" s="1729"/>
      <c r="TY14" s="1729"/>
      <c r="TZ14" s="1729"/>
      <c r="UA14" s="1729"/>
      <c r="UB14" s="1729"/>
      <c r="UC14" s="1729"/>
      <c r="UD14" s="1729"/>
      <c r="UE14" s="1729"/>
      <c r="UF14" s="1729"/>
      <c r="UG14" s="1729"/>
      <c r="UH14" s="1729"/>
      <c r="UI14" s="1729"/>
      <c r="UJ14" s="1729"/>
      <c r="UK14" s="1729"/>
      <c r="UL14" s="1729"/>
      <c r="UM14" s="1729"/>
      <c r="UN14" s="1729"/>
      <c r="UO14" s="1729"/>
      <c r="UP14" s="1729"/>
      <c r="UQ14" s="1729"/>
      <c r="UR14" s="1729"/>
      <c r="US14" s="1729"/>
      <c r="UT14" s="1729"/>
      <c r="UU14" s="1729"/>
      <c r="UV14" s="1729"/>
      <c r="UW14" s="1729"/>
      <c r="UX14" s="1729"/>
      <c r="UY14" s="1729"/>
      <c r="UZ14" s="1729"/>
      <c r="VA14" s="1729"/>
      <c r="VB14" s="1729"/>
      <c r="VC14" s="1729"/>
      <c r="VD14" s="1729"/>
      <c r="VE14" s="1729"/>
      <c r="VF14" s="1729"/>
      <c r="VG14" s="1729"/>
      <c r="VH14" s="1729"/>
      <c r="VI14" s="1729"/>
      <c r="VJ14" s="1729"/>
      <c r="VK14" s="1729"/>
      <c r="VL14" s="1729"/>
      <c r="VM14" s="1729"/>
      <c r="VN14" s="1729"/>
      <c r="VO14" s="1729"/>
      <c r="VP14" s="1729"/>
      <c r="VQ14" s="1729"/>
      <c r="VR14" s="1729"/>
      <c r="VS14" s="1729"/>
      <c r="VT14" s="1729"/>
      <c r="VU14" s="1729"/>
      <c r="VV14" s="1729"/>
      <c r="VW14" s="1729"/>
      <c r="VX14" s="1729"/>
      <c r="VY14" s="1729"/>
      <c r="VZ14" s="1729"/>
      <c r="WA14" s="1729"/>
      <c r="WB14" s="1729"/>
      <c r="WC14" s="1729"/>
      <c r="WD14" s="1729"/>
      <c r="WE14" s="1729"/>
      <c r="WF14" s="1729"/>
      <c r="WG14" s="1729"/>
      <c r="WH14" s="1729"/>
      <c r="WI14" s="1729"/>
      <c r="WJ14" s="1729"/>
      <c r="WK14" s="1729"/>
      <c r="WL14" s="1729"/>
      <c r="WM14" s="1729"/>
      <c r="WN14" s="1729"/>
      <c r="WO14" s="1729"/>
      <c r="WP14" s="1729"/>
      <c r="WQ14" s="1729"/>
      <c r="WR14" s="1729"/>
      <c r="WS14" s="1729"/>
      <c r="WT14" s="1729"/>
      <c r="WU14" s="1729"/>
      <c r="WV14" s="1729"/>
      <c r="WW14" s="1729"/>
      <c r="WX14" s="1729"/>
      <c r="WY14" s="1729"/>
      <c r="WZ14" s="1729"/>
      <c r="XA14" s="1729"/>
      <c r="XB14" s="1729"/>
      <c r="XC14" s="1729"/>
      <c r="XD14" s="1729"/>
      <c r="XE14" s="1729"/>
      <c r="XF14" s="1729"/>
      <c r="XG14" s="1729"/>
      <c r="XH14" s="1729"/>
      <c r="XI14" s="1729"/>
      <c r="XJ14" s="1729"/>
      <c r="XK14" s="1729"/>
      <c r="XL14" s="1729"/>
      <c r="XM14" s="1729"/>
      <c r="XN14" s="1729"/>
      <c r="XO14" s="1729"/>
      <c r="XP14" s="1729"/>
      <c r="XQ14" s="1729"/>
      <c r="XR14" s="1729"/>
      <c r="XS14" s="1729"/>
      <c r="XT14" s="1729"/>
      <c r="XU14" s="1729"/>
      <c r="XV14" s="1729"/>
      <c r="XW14" s="1729"/>
      <c r="XX14" s="1729"/>
      <c r="XY14" s="1729"/>
      <c r="XZ14" s="1729"/>
      <c r="YA14" s="1729"/>
      <c r="YB14" s="1729"/>
      <c r="YC14" s="1729"/>
      <c r="YD14" s="1729"/>
      <c r="YE14" s="1729"/>
      <c r="YF14" s="1729"/>
      <c r="YG14" s="1729"/>
      <c r="YH14" s="1729"/>
      <c r="YI14" s="1729"/>
      <c r="YJ14" s="1729"/>
      <c r="YK14" s="1729"/>
      <c r="YL14" s="1729"/>
      <c r="YM14" s="1729"/>
      <c r="YN14" s="1729"/>
      <c r="YO14" s="1729"/>
      <c r="YP14" s="1729"/>
      <c r="YQ14" s="1729"/>
      <c r="YR14" s="1729"/>
      <c r="YS14" s="1729"/>
      <c r="YT14" s="1729"/>
      <c r="YU14" s="1729"/>
      <c r="YV14" s="1729"/>
      <c r="YW14" s="1729"/>
      <c r="YX14" s="1729"/>
      <c r="YY14" s="1729"/>
      <c r="YZ14" s="1729"/>
      <c r="ZA14" s="1729"/>
      <c r="ZB14" s="1729"/>
      <c r="ZC14" s="1729"/>
      <c r="ZD14" s="1729"/>
      <c r="ZE14" s="1729"/>
      <c r="ZF14" s="1729"/>
      <c r="ZG14" s="1729"/>
      <c r="ZH14" s="1729"/>
      <c r="ZI14" s="1729"/>
      <c r="ZJ14" s="1729"/>
      <c r="ZK14" s="1729"/>
      <c r="ZL14" s="1729"/>
      <c r="ZM14" s="1729"/>
      <c r="ZN14" s="1729"/>
      <c r="ZO14" s="1729"/>
      <c r="ZP14" s="1729"/>
      <c r="ZQ14" s="1729"/>
      <c r="ZR14" s="1729"/>
      <c r="ZS14" s="1729"/>
      <c r="ZT14" s="1729"/>
      <c r="ZU14" s="1729"/>
      <c r="ZV14" s="1729"/>
      <c r="ZW14" s="1729"/>
      <c r="ZX14" s="1729"/>
      <c r="ZY14" s="1729"/>
      <c r="ZZ14" s="1729"/>
      <c r="AAA14" s="1729"/>
      <c r="AAB14" s="1729"/>
      <c r="AAC14" s="1729"/>
      <c r="AAD14" s="1729"/>
      <c r="AAE14" s="1729"/>
      <c r="AAF14" s="1729"/>
      <c r="AAG14" s="1729"/>
      <c r="AAH14" s="1729"/>
      <c r="AAI14" s="1729"/>
      <c r="AAJ14" s="1729"/>
      <c r="AAK14" s="1729"/>
      <c r="AAL14" s="1729"/>
      <c r="AAM14" s="1729"/>
      <c r="AAN14" s="1729"/>
      <c r="AAO14" s="1729"/>
      <c r="AAP14" s="1729"/>
      <c r="AAQ14" s="1729"/>
      <c r="AAR14" s="1729"/>
      <c r="AAS14" s="1729"/>
      <c r="AAT14" s="1729"/>
      <c r="AAU14" s="1729"/>
      <c r="AAV14" s="1729"/>
      <c r="AAW14" s="1729"/>
      <c r="AAX14" s="1729"/>
      <c r="AAY14" s="1729"/>
      <c r="AAZ14" s="1729"/>
      <c r="ABA14" s="1729"/>
      <c r="ABB14" s="1729"/>
      <c r="ABC14" s="1729"/>
      <c r="ABD14" s="1729"/>
      <c r="ABE14" s="1729"/>
      <c r="ABF14" s="1729"/>
      <c r="ABG14" s="1729"/>
      <c r="ABH14" s="1729"/>
      <c r="ABI14" s="1729"/>
      <c r="ABJ14" s="1729"/>
      <c r="ABK14" s="1729"/>
      <c r="ABL14" s="1729"/>
      <c r="ABM14" s="1729"/>
      <c r="ABN14" s="1729"/>
      <c r="ABO14" s="1729"/>
      <c r="ABP14" s="1729"/>
      <c r="ABQ14" s="1729"/>
      <c r="ABR14" s="1729"/>
      <c r="ABS14" s="1729"/>
      <c r="ABT14" s="1729"/>
      <c r="ABU14" s="1729"/>
      <c r="ABV14" s="1729"/>
      <c r="ABW14" s="1729"/>
      <c r="ABX14" s="1729"/>
      <c r="ABY14" s="1729"/>
      <c r="ABZ14" s="1729"/>
      <c r="ACA14" s="1729"/>
      <c r="ACB14" s="1729"/>
      <c r="ACC14" s="1729"/>
      <c r="ACD14" s="1729"/>
      <c r="ACE14" s="1729"/>
      <c r="ACF14" s="1729"/>
      <c r="ACG14" s="1729"/>
      <c r="ACH14" s="1729"/>
      <c r="ACI14" s="1729"/>
      <c r="ACJ14" s="1729"/>
      <c r="ACK14" s="1729"/>
      <c r="ACL14" s="1729"/>
      <c r="ACM14" s="1729"/>
      <c r="ACN14" s="1729"/>
      <c r="ACO14" s="1729"/>
      <c r="ACP14" s="1729"/>
      <c r="ACQ14" s="1729"/>
      <c r="ACR14" s="1729"/>
      <c r="ACS14" s="1729"/>
      <c r="ACT14" s="1729"/>
      <c r="ACU14" s="1729"/>
      <c r="ACV14" s="1729"/>
      <c r="ACW14" s="1729"/>
      <c r="ACX14" s="1729"/>
      <c r="ACY14" s="1729"/>
      <c r="ACZ14" s="1729"/>
      <c r="ADA14" s="1729"/>
      <c r="ADB14" s="1729"/>
      <c r="ADC14" s="1729"/>
      <c r="ADD14" s="1729"/>
      <c r="ADE14" s="1729"/>
      <c r="ADF14" s="1729"/>
      <c r="ADG14" s="1729"/>
      <c r="ADH14" s="1729"/>
      <c r="ADI14" s="1729"/>
      <c r="ADJ14" s="1729"/>
      <c r="ADK14" s="1729"/>
      <c r="ADL14" s="1729"/>
      <c r="ADM14" s="1729"/>
      <c r="ADN14" s="1729"/>
      <c r="ADO14" s="1729"/>
      <c r="ADP14" s="1729"/>
      <c r="ADQ14" s="1729"/>
      <c r="ADR14" s="1729"/>
      <c r="ADS14" s="1729"/>
      <c r="ADT14" s="1729"/>
      <c r="ADU14" s="1729"/>
      <c r="ADV14" s="1729"/>
      <c r="ADW14" s="1729"/>
      <c r="ADX14" s="1729"/>
      <c r="ADY14" s="1729"/>
      <c r="ADZ14" s="1729"/>
      <c r="AEA14" s="1729"/>
      <c r="AEB14" s="1729"/>
      <c r="AEC14" s="1729"/>
      <c r="AED14" s="1729"/>
      <c r="AEE14" s="1729"/>
      <c r="AEF14" s="1729"/>
      <c r="AEG14" s="1729"/>
      <c r="AEH14" s="1729"/>
      <c r="AEI14" s="1729"/>
      <c r="AEJ14" s="1729"/>
      <c r="AEK14" s="1729"/>
      <c r="AEL14" s="1729"/>
      <c r="AEM14" s="1729"/>
      <c r="AEN14" s="1729"/>
      <c r="AEO14" s="1729"/>
      <c r="AEP14" s="1729"/>
      <c r="AEQ14" s="1729"/>
      <c r="AER14" s="1729"/>
      <c r="AES14" s="1729"/>
      <c r="AET14" s="1729"/>
      <c r="AEU14" s="1729"/>
      <c r="AEV14" s="1729"/>
      <c r="AEW14" s="1729"/>
      <c r="AEX14" s="1729"/>
      <c r="AEY14" s="1729"/>
      <c r="AEZ14" s="1729"/>
      <c r="AFA14" s="1729"/>
      <c r="AFB14" s="1729"/>
      <c r="AFC14" s="1729"/>
      <c r="AFD14" s="1729"/>
      <c r="AFE14" s="1729"/>
      <c r="AFF14" s="1729"/>
      <c r="AFG14" s="1729"/>
      <c r="AFH14" s="1729"/>
      <c r="AFI14" s="1729"/>
      <c r="AFJ14" s="1729"/>
      <c r="AFK14" s="1729"/>
      <c r="AFL14" s="1729"/>
      <c r="AFM14" s="1729"/>
      <c r="AFN14" s="1729"/>
      <c r="AFO14" s="1729"/>
      <c r="AFP14" s="1729"/>
      <c r="AFQ14" s="1729"/>
      <c r="AFR14" s="1729"/>
      <c r="AFS14" s="1729"/>
      <c r="AFT14" s="1729"/>
      <c r="AFU14" s="1729"/>
      <c r="AFV14" s="1729"/>
      <c r="AFW14" s="1729"/>
      <c r="AFX14" s="1729"/>
      <c r="AFY14" s="1729"/>
      <c r="AFZ14" s="1729"/>
      <c r="AGA14" s="1729"/>
      <c r="AGB14" s="1729"/>
      <c r="AGC14" s="1729"/>
      <c r="AGD14" s="1729"/>
      <c r="AGE14" s="1729"/>
      <c r="AGF14" s="1729"/>
      <c r="AGG14" s="1729"/>
      <c r="AGH14" s="1729"/>
      <c r="AGI14" s="1729"/>
      <c r="AGJ14" s="1729"/>
      <c r="AGK14" s="1729"/>
      <c r="AGL14" s="1729"/>
      <c r="AGM14" s="1729"/>
      <c r="AGN14" s="1729"/>
      <c r="AGO14" s="1729"/>
      <c r="AGP14" s="1729"/>
      <c r="AGQ14" s="1729"/>
      <c r="AGR14" s="1729"/>
      <c r="AGS14" s="1729"/>
      <c r="AGT14" s="1729"/>
      <c r="AGU14" s="1729"/>
      <c r="AGV14" s="1729"/>
      <c r="AGW14" s="1729"/>
      <c r="AGX14" s="1729"/>
      <c r="AGY14" s="1729"/>
      <c r="AGZ14" s="1729"/>
      <c r="AHA14" s="1729"/>
      <c r="AHB14" s="1729"/>
      <c r="AHC14" s="1729"/>
      <c r="AHD14" s="1729"/>
      <c r="AHE14" s="1729"/>
      <c r="AHF14" s="1729"/>
      <c r="AHG14" s="1729"/>
      <c r="AHH14" s="1729"/>
      <c r="AHI14" s="1729"/>
      <c r="AHJ14" s="1729"/>
      <c r="AHK14" s="1729"/>
      <c r="AHL14" s="1729"/>
      <c r="AHM14" s="1729"/>
      <c r="AHN14" s="1729"/>
      <c r="AHO14" s="1729"/>
      <c r="AHP14" s="1729"/>
      <c r="AHQ14" s="1729"/>
      <c r="AHR14" s="1729"/>
      <c r="AHS14" s="1729"/>
      <c r="AHT14" s="1729"/>
      <c r="AHU14" s="1729"/>
      <c r="AHV14" s="1729"/>
      <c r="AHW14" s="1729"/>
      <c r="AHX14" s="1729"/>
      <c r="AHY14" s="1729"/>
      <c r="AHZ14" s="1729"/>
      <c r="AIA14" s="1729"/>
      <c r="AIB14" s="1729"/>
      <c r="AIC14" s="1729"/>
      <c r="AID14" s="1729"/>
      <c r="AIE14" s="1729"/>
      <c r="AIF14" s="1729"/>
      <c r="AIG14" s="1729"/>
      <c r="AIH14" s="1729"/>
      <c r="AII14" s="1729"/>
      <c r="AIJ14" s="1729"/>
      <c r="AIK14" s="1729"/>
      <c r="AIL14" s="1729"/>
      <c r="AIM14" s="1729"/>
      <c r="AIN14" s="1729"/>
      <c r="AIO14" s="1729"/>
      <c r="AIP14" s="1729"/>
      <c r="AIQ14" s="1729"/>
      <c r="AIR14" s="1729"/>
      <c r="AIS14" s="1729"/>
      <c r="AIT14" s="1729"/>
      <c r="AIU14" s="1729"/>
      <c r="AIV14" s="1729"/>
      <c r="AIW14" s="1729"/>
      <c r="AIX14" s="1729"/>
      <c r="AIY14" s="1729"/>
      <c r="AIZ14" s="1729"/>
      <c r="AJA14" s="1729"/>
      <c r="AJB14" s="1729"/>
      <c r="AJC14" s="1729"/>
      <c r="AJD14" s="1729"/>
      <c r="AJE14" s="1729"/>
      <c r="AJF14" s="1729"/>
      <c r="AJG14" s="1729"/>
      <c r="AJH14" s="1729"/>
      <c r="AJI14" s="1729"/>
      <c r="AJJ14" s="1729"/>
      <c r="AJK14" s="1729"/>
      <c r="AJL14" s="1729"/>
      <c r="AJM14" s="1729"/>
      <c r="AJN14" s="1729"/>
      <c r="AJO14" s="1729"/>
      <c r="AJP14" s="1729"/>
      <c r="AJQ14" s="1729"/>
      <c r="AJR14" s="1729"/>
      <c r="AJS14" s="1729"/>
      <c r="AJT14" s="1729"/>
      <c r="AJU14" s="1729"/>
      <c r="AJV14" s="1729"/>
      <c r="AJW14" s="1729"/>
      <c r="AJX14" s="1729"/>
      <c r="AJY14" s="1729"/>
      <c r="AJZ14" s="1729"/>
      <c r="AKA14" s="1729"/>
      <c r="AKB14" s="1729"/>
      <c r="AKC14" s="1729"/>
      <c r="AKD14" s="1729"/>
      <c r="AKE14" s="1729"/>
      <c r="AKF14" s="1729"/>
      <c r="AKG14" s="1729"/>
      <c r="AKH14" s="1729"/>
      <c r="AKI14" s="1729"/>
      <c r="AKJ14" s="1729"/>
      <c r="AKK14" s="1729"/>
      <c r="AKL14" s="1729"/>
      <c r="AKM14" s="1729"/>
      <c r="AKN14" s="1729"/>
      <c r="AKO14" s="1729"/>
      <c r="AKP14" s="1729"/>
      <c r="AKQ14" s="1729"/>
      <c r="AKR14" s="1729"/>
      <c r="AKS14" s="1729"/>
      <c r="AKT14" s="1729"/>
      <c r="AKU14" s="1729"/>
      <c r="AKV14" s="1729"/>
      <c r="AKW14" s="1729"/>
      <c r="AKX14" s="1729"/>
      <c r="AKY14" s="1729"/>
      <c r="AKZ14" s="1729"/>
      <c r="ALA14" s="1729"/>
      <c r="ALB14" s="1729"/>
      <c r="ALC14" s="1729"/>
      <c r="ALD14" s="1729"/>
      <c r="ALE14" s="1729"/>
      <c r="ALF14" s="1729"/>
      <c r="ALG14" s="1729"/>
      <c r="ALH14" s="1729"/>
      <c r="ALI14" s="1729"/>
      <c r="ALJ14" s="1729"/>
      <c r="ALK14" s="1729"/>
      <c r="ALL14" s="1729"/>
      <c r="ALM14" s="1729"/>
      <c r="ALN14" s="1729"/>
      <c r="ALO14" s="1729"/>
      <c r="ALP14" s="1729"/>
      <c r="ALQ14" s="1729"/>
      <c r="ALR14" s="1729"/>
      <c r="ALS14" s="1729"/>
      <c r="ALT14" s="1729"/>
      <c r="ALU14" s="1729"/>
      <c r="ALV14" s="1729"/>
      <c r="ALW14" s="1729"/>
      <c r="ALX14" s="1729"/>
      <c r="ALY14" s="1729"/>
      <c r="ALZ14" s="1729"/>
      <c r="AMA14" s="1729"/>
      <c r="AMB14" s="1729"/>
      <c r="AMC14" s="1729"/>
      <c r="AMD14" s="1729"/>
      <c r="AME14" s="1729"/>
      <c r="AMF14" s="1729"/>
      <c r="AMG14" s="1729"/>
      <c r="AMH14" s="1729"/>
      <c r="AMI14" s="1729"/>
      <c r="AMJ14" s="1729"/>
    </row>
    <row r="15" spans="1:1024" s="1773" customFormat="1" ht="30" customHeight="1">
      <c r="A15" s="1705" t="s">
        <v>3862</v>
      </c>
      <c r="B15" s="1705" t="s">
        <v>3863</v>
      </c>
      <c r="C15" s="1705" t="s">
        <v>647</v>
      </c>
      <c r="D15" s="1705" t="s">
        <v>3946</v>
      </c>
      <c r="E15" s="1705" t="s">
        <v>3947</v>
      </c>
      <c r="F15" s="1705" t="s">
        <v>3948</v>
      </c>
      <c r="G15" s="1709" t="s">
        <v>3949</v>
      </c>
      <c r="H15" s="1705"/>
      <c r="I15" s="1705"/>
      <c r="J15" s="1705"/>
      <c r="K15" s="1705"/>
      <c r="L15" s="1705"/>
      <c r="M15" s="1705"/>
      <c r="N15" s="1705"/>
      <c r="O15" s="1705"/>
      <c r="P15" s="1705" t="s">
        <v>3968</v>
      </c>
      <c r="Q15" s="1705" t="s">
        <v>3969</v>
      </c>
      <c r="R15" s="1705" t="s">
        <v>3970</v>
      </c>
      <c r="S15" s="1709" t="s">
        <v>3971</v>
      </c>
      <c r="T15" s="1705" t="s">
        <v>2504</v>
      </c>
      <c r="U15" s="1705" t="s">
        <v>3940</v>
      </c>
      <c r="V15" s="1705" t="s">
        <v>3972</v>
      </c>
      <c r="W15" s="1705" t="s">
        <v>3874</v>
      </c>
      <c r="X15" s="1705" t="s">
        <v>3914</v>
      </c>
      <c r="Y15" s="1779">
        <v>8000000</v>
      </c>
      <c r="Z15" s="1779" t="s">
        <v>1146</v>
      </c>
      <c r="AA15" s="1780" t="s">
        <v>3955</v>
      </c>
      <c r="AB15" s="1780" t="s">
        <v>3956</v>
      </c>
      <c r="AC15" s="1779" t="s">
        <v>3879</v>
      </c>
      <c r="AD15" s="1779" t="s">
        <v>3880</v>
      </c>
      <c r="AE15" s="1779" t="s">
        <v>3881</v>
      </c>
      <c r="AF15" s="1779"/>
      <c r="AG15" s="1779"/>
      <c r="AH15" s="1779"/>
      <c r="AI15" s="1779"/>
      <c r="AJ15" s="1779"/>
      <c r="AK15" s="1779">
        <v>1</v>
      </c>
      <c r="AL15" s="1779"/>
      <c r="AM15" s="1779"/>
      <c r="AN15" s="1779">
        <v>0</v>
      </c>
      <c r="AO15" s="1705" t="s">
        <v>4226</v>
      </c>
      <c r="AP15" s="1705"/>
      <c r="AQ15" s="1705"/>
      <c r="AR15" s="1705"/>
      <c r="AS15" s="1705"/>
      <c r="AT15" s="1705"/>
      <c r="AU15" s="1705"/>
      <c r="AV15" s="1705"/>
      <c r="AW15" s="1705"/>
      <c r="AX15" s="1705"/>
      <c r="AY15" s="1705"/>
      <c r="AZ15" s="1705" t="s">
        <v>3891</v>
      </c>
      <c r="BA15" s="1729"/>
      <c r="BB15" s="1729"/>
      <c r="BC15" s="1729"/>
      <c r="BD15" s="1729"/>
      <c r="BE15" s="1729"/>
      <c r="BF15" s="1729"/>
      <c r="BG15" s="1729"/>
      <c r="BH15" s="1729"/>
      <c r="BI15" s="1729"/>
      <c r="BJ15" s="1729"/>
      <c r="BK15" s="1729"/>
      <c r="BL15" s="1729"/>
      <c r="BM15" s="1729"/>
      <c r="BN15" s="1729"/>
      <c r="BO15" s="1729"/>
      <c r="BP15" s="1729"/>
      <c r="BQ15" s="1729"/>
      <c r="BR15" s="1729"/>
      <c r="BS15" s="1729"/>
      <c r="BT15" s="1729"/>
      <c r="BU15" s="1729"/>
      <c r="BV15" s="1729"/>
      <c r="BW15" s="1729"/>
      <c r="BX15" s="1729"/>
      <c r="BY15" s="1729"/>
      <c r="BZ15" s="1729"/>
      <c r="CA15" s="1729"/>
      <c r="CB15" s="1729"/>
      <c r="CC15" s="1729"/>
      <c r="CD15" s="1729"/>
      <c r="CE15" s="1729"/>
      <c r="CF15" s="1729"/>
      <c r="CG15" s="1729"/>
      <c r="CH15" s="1729"/>
      <c r="CI15" s="1729"/>
      <c r="CJ15" s="1729"/>
      <c r="CK15" s="1729"/>
      <c r="CL15" s="1729"/>
      <c r="CM15" s="1729"/>
      <c r="CN15" s="1729"/>
      <c r="CO15" s="1729"/>
      <c r="CP15" s="1729"/>
      <c r="CQ15" s="1729"/>
      <c r="CR15" s="1729"/>
      <c r="CS15" s="1729"/>
      <c r="CT15" s="1729"/>
      <c r="CU15" s="1729"/>
      <c r="CV15" s="1729"/>
      <c r="CW15" s="1729"/>
      <c r="CX15" s="1729"/>
      <c r="CY15" s="1729"/>
      <c r="CZ15" s="1729"/>
      <c r="DA15" s="1729"/>
      <c r="DB15" s="1729"/>
      <c r="DC15" s="1729"/>
      <c r="DD15" s="1729"/>
      <c r="DE15" s="1729"/>
      <c r="DF15" s="1729"/>
      <c r="DG15" s="1729"/>
      <c r="DH15" s="1729"/>
      <c r="DI15" s="1729"/>
      <c r="DJ15" s="1729"/>
      <c r="DK15" s="1729"/>
      <c r="DL15" s="1729"/>
      <c r="DM15" s="1729"/>
      <c r="DN15" s="1729"/>
      <c r="DO15" s="1729"/>
      <c r="DP15" s="1729"/>
      <c r="DQ15" s="1729"/>
      <c r="DR15" s="1729"/>
      <c r="DS15" s="1729"/>
      <c r="DT15" s="1729"/>
      <c r="DU15" s="1729"/>
      <c r="DV15" s="1729"/>
      <c r="DW15" s="1729"/>
      <c r="DX15" s="1729"/>
      <c r="DY15" s="1729"/>
      <c r="DZ15" s="1729"/>
      <c r="EA15" s="1729"/>
      <c r="EB15" s="1729"/>
      <c r="EC15" s="1729"/>
      <c r="ED15" s="1729"/>
      <c r="EE15" s="1729"/>
      <c r="EF15" s="1729"/>
      <c r="EG15" s="1729"/>
      <c r="EH15" s="1729"/>
      <c r="EI15" s="1729"/>
      <c r="EJ15" s="1729"/>
      <c r="EK15" s="1729"/>
      <c r="EL15" s="1729"/>
      <c r="EM15" s="1729"/>
      <c r="EN15" s="1729"/>
      <c r="EO15" s="1729"/>
      <c r="EP15" s="1729"/>
      <c r="EQ15" s="1729"/>
      <c r="ER15" s="1729"/>
      <c r="ES15" s="1729"/>
      <c r="ET15" s="1729"/>
      <c r="EU15" s="1729"/>
      <c r="EV15" s="1729"/>
      <c r="EW15" s="1729"/>
      <c r="EX15" s="1729"/>
      <c r="EY15" s="1729"/>
      <c r="EZ15" s="1729"/>
      <c r="FA15" s="1729"/>
      <c r="FB15" s="1729"/>
      <c r="FC15" s="1729"/>
      <c r="FD15" s="1729"/>
      <c r="FE15" s="1729"/>
      <c r="FF15" s="1729"/>
      <c r="FG15" s="1729"/>
      <c r="FH15" s="1729"/>
      <c r="FI15" s="1729"/>
      <c r="FJ15" s="1729"/>
      <c r="FK15" s="1729"/>
      <c r="FL15" s="1729"/>
      <c r="FM15" s="1729"/>
      <c r="FN15" s="1729"/>
      <c r="FO15" s="1729"/>
      <c r="FP15" s="1729"/>
      <c r="FQ15" s="1729"/>
      <c r="FR15" s="1729"/>
      <c r="FS15" s="1729"/>
      <c r="FT15" s="1729"/>
      <c r="FU15" s="1729"/>
      <c r="FV15" s="1729"/>
      <c r="FW15" s="1729"/>
      <c r="FX15" s="1729"/>
      <c r="FY15" s="1729"/>
      <c r="FZ15" s="1729"/>
      <c r="GA15" s="1729"/>
      <c r="GB15" s="1729"/>
      <c r="GC15" s="1729"/>
      <c r="GD15" s="1729"/>
      <c r="GE15" s="1729"/>
      <c r="GF15" s="1729"/>
      <c r="GG15" s="1729"/>
      <c r="GH15" s="1729"/>
      <c r="GI15" s="1729"/>
      <c r="GJ15" s="1729"/>
      <c r="GK15" s="1729"/>
      <c r="GL15" s="1729"/>
      <c r="GM15" s="1729"/>
      <c r="GN15" s="1729"/>
      <c r="GO15" s="1729"/>
      <c r="GP15" s="1729"/>
      <c r="GQ15" s="1729"/>
      <c r="GR15" s="1729"/>
      <c r="GS15" s="1729"/>
      <c r="GT15" s="1729"/>
      <c r="GU15" s="1729"/>
      <c r="GV15" s="1729"/>
      <c r="GW15" s="1729"/>
      <c r="GX15" s="1729"/>
      <c r="GY15" s="1729"/>
      <c r="GZ15" s="1729"/>
      <c r="HA15" s="1729"/>
      <c r="HB15" s="1729"/>
      <c r="HC15" s="1729"/>
      <c r="HD15" s="1729"/>
      <c r="HE15" s="1729"/>
      <c r="HF15" s="1729"/>
      <c r="HG15" s="1729"/>
      <c r="HH15" s="1729"/>
      <c r="HI15" s="1729"/>
      <c r="HJ15" s="1729"/>
      <c r="HK15" s="1729"/>
      <c r="HL15" s="1729"/>
      <c r="HM15" s="1729"/>
      <c r="HN15" s="1729"/>
      <c r="HO15" s="1729"/>
      <c r="HP15" s="1729"/>
      <c r="HQ15" s="1729"/>
      <c r="HR15" s="1729"/>
      <c r="HS15" s="1729"/>
      <c r="HT15" s="1729"/>
      <c r="HU15" s="1729"/>
      <c r="HV15" s="1729"/>
      <c r="HW15" s="1729"/>
      <c r="HX15" s="1729"/>
      <c r="HY15" s="1729"/>
      <c r="HZ15" s="1729"/>
      <c r="IA15" s="1729"/>
      <c r="IB15" s="1729"/>
      <c r="IC15" s="1729"/>
      <c r="ID15" s="1729"/>
      <c r="IE15" s="1729"/>
      <c r="IF15" s="1729"/>
      <c r="IG15" s="1729"/>
      <c r="IH15" s="1729"/>
      <c r="II15" s="1729"/>
      <c r="IJ15" s="1729"/>
      <c r="IK15" s="1729"/>
      <c r="IL15" s="1729"/>
      <c r="IM15" s="1729"/>
      <c r="IN15" s="1729"/>
      <c r="IO15" s="1729"/>
      <c r="IP15" s="1729"/>
      <c r="IQ15" s="1729"/>
      <c r="IR15" s="1729"/>
      <c r="IS15" s="1729"/>
      <c r="IT15" s="1729"/>
      <c r="IU15" s="1729"/>
      <c r="IV15" s="1729"/>
      <c r="IW15" s="1729"/>
      <c r="IX15" s="1729"/>
      <c r="IY15" s="1729"/>
      <c r="IZ15" s="1729"/>
      <c r="JA15" s="1729"/>
      <c r="JB15" s="1729"/>
      <c r="JC15" s="1729"/>
      <c r="JD15" s="1729"/>
      <c r="JE15" s="1729"/>
      <c r="JF15" s="1729"/>
      <c r="JG15" s="1729"/>
      <c r="JH15" s="1729"/>
      <c r="JI15" s="1729"/>
      <c r="JJ15" s="1729"/>
      <c r="JK15" s="1729"/>
      <c r="JL15" s="1729"/>
      <c r="JM15" s="1729"/>
      <c r="JN15" s="1729"/>
      <c r="JO15" s="1729"/>
      <c r="JP15" s="1729"/>
      <c r="JQ15" s="1729"/>
      <c r="JR15" s="1729"/>
      <c r="JS15" s="1729"/>
      <c r="JT15" s="1729"/>
      <c r="JU15" s="1729"/>
      <c r="JV15" s="1729"/>
      <c r="JW15" s="1729"/>
      <c r="JX15" s="1729"/>
      <c r="JY15" s="1729"/>
      <c r="JZ15" s="1729"/>
      <c r="KA15" s="1729"/>
      <c r="KB15" s="1729"/>
      <c r="KC15" s="1729"/>
      <c r="KD15" s="1729"/>
      <c r="KE15" s="1729"/>
      <c r="KF15" s="1729"/>
      <c r="KG15" s="1729"/>
      <c r="KH15" s="1729"/>
      <c r="KI15" s="1729"/>
      <c r="KJ15" s="1729"/>
      <c r="KK15" s="1729"/>
      <c r="KL15" s="1729"/>
      <c r="KM15" s="1729"/>
      <c r="KN15" s="1729"/>
      <c r="KO15" s="1729"/>
      <c r="KP15" s="1729"/>
      <c r="KQ15" s="1729"/>
      <c r="KR15" s="1729"/>
      <c r="KS15" s="1729"/>
      <c r="KT15" s="1729"/>
      <c r="KU15" s="1729"/>
      <c r="KV15" s="1729"/>
      <c r="KW15" s="1729"/>
      <c r="KX15" s="1729"/>
      <c r="KY15" s="1729"/>
      <c r="KZ15" s="1729"/>
      <c r="LA15" s="1729"/>
      <c r="LB15" s="1729"/>
      <c r="LC15" s="1729"/>
      <c r="LD15" s="1729"/>
      <c r="LE15" s="1729"/>
      <c r="LF15" s="1729"/>
      <c r="LG15" s="1729"/>
      <c r="LH15" s="1729"/>
      <c r="LI15" s="1729"/>
      <c r="LJ15" s="1729"/>
      <c r="LK15" s="1729"/>
      <c r="LL15" s="1729"/>
      <c r="LM15" s="1729"/>
      <c r="LN15" s="1729"/>
      <c r="LO15" s="1729"/>
      <c r="LP15" s="1729"/>
      <c r="LQ15" s="1729"/>
      <c r="LR15" s="1729"/>
      <c r="LS15" s="1729"/>
      <c r="LT15" s="1729"/>
      <c r="LU15" s="1729"/>
      <c r="LV15" s="1729"/>
      <c r="LW15" s="1729"/>
      <c r="LX15" s="1729"/>
      <c r="LY15" s="1729"/>
      <c r="LZ15" s="1729"/>
      <c r="MA15" s="1729"/>
      <c r="MB15" s="1729"/>
      <c r="MC15" s="1729"/>
      <c r="MD15" s="1729"/>
      <c r="ME15" s="1729"/>
      <c r="MF15" s="1729"/>
      <c r="MG15" s="1729"/>
      <c r="MH15" s="1729"/>
      <c r="MI15" s="1729"/>
      <c r="MJ15" s="1729"/>
      <c r="MK15" s="1729"/>
      <c r="ML15" s="1729"/>
      <c r="MM15" s="1729"/>
      <c r="MN15" s="1729"/>
      <c r="MO15" s="1729"/>
      <c r="MP15" s="1729"/>
      <c r="MQ15" s="1729"/>
      <c r="MR15" s="1729"/>
      <c r="MS15" s="1729"/>
      <c r="MT15" s="1729"/>
      <c r="MU15" s="1729"/>
      <c r="MV15" s="1729"/>
      <c r="MW15" s="1729"/>
      <c r="MX15" s="1729"/>
      <c r="MY15" s="1729"/>
      <c r="MZ15" s="1729"/>
      <c r="NA15" s="1729"/>
      <c r="NB15" s="1729"/>
      <c r="NC15" s="1729"/>
      <c r="ND15" s="1729"/>
      <c r="NE15" s="1729"/>
      <c r="NF15" s="1729"/>
      <c r="NG15" s="1729"/>
      <c r="NH15" s="1729"/>
      <c r="NI15" s="1729"/>
      <c r="NJ15" s="1729"/>
      <c r="NK15" s="1729"/>
      <c r="NL15" s="1729"/>
      <c r="NM15" s="1729"/>
      <c r="NN15" s="1729"/>
      <c r="NO15" s="1729"/>
      <c r="NP15" s="1729"/>
      <c r="NQ15" s="1729"/>
      <c r="NR15" s="1729"/>
      <c r="NS15" s="1729"/>
      <c r="NT15" s="1729"/>
      <c r="NU15" s="1729"/>
      <c r="NV15" s="1729"/>
      <c r="NW15" s="1729"/>
      <c r="NX15" s="1729"/>
      <c r="NY15" s="1729"/>
      <c r="NZ15" s="1729"/>
      <c r="OA15" s="1729"/>
      <c r="OB15" s="1729"/>
      <c r="OC15" s="1729"/>
      <c r="OD15" s="1729"/>
      <c r="OE15" s="1729"/>
      <c r="OF15" s="1729"/>
      <c r="OG15" s="1729"/>
      <c r="OH15" s="1729"/>
      <c r="OI15" s="1729"/>
      <c r="OJ15" s="1729"/>
      <c r="OK15" s="1729"/>
      <c r="OL15" s="1729"/>
      <c r="OM15" s="1729"/>
      <c r="ON15" s="1729"/>
      <c r="OO15" s="1729"/>
      <c r="OP15" s="1729"/>
      <c r="OQ15" s="1729"/>
      <c r="OR15" s="1729"/>
      <c r="OS15" s="1729"/>
      <c r="OT15" s="1729"/>
      <c r="OU15" s="1729"/>
      <c r="OV15" s="1729"/>
      <c r="OW15" s="1729"/>
      <c r="OX15" s="1729"/>
      <c r="OY15" s="1729"/>
      <c r="OZ15" s="1729"/>
      <c r="PA15" s="1729"/>
      <c r="PB15" s="1729"/>
      <c r="PC15" s="1729"/>
      <c r="PD15" s="1729"/>
      <c r="PE15" s="1729"/>
      <c r="PF15" s="1729"/>
      <c r="PG15" s="1729"/>
      <c r="PH15" s="1729"/>
      <c r="PI15" s="1729"/>
      <c r="PJ15" s="1729"/>
      <c r="PK15" s="1729"/>
      <c r="PL15" s="1729"/>
      <c r="PM15" s="1729"/>
      <c r="PN15" s="1729"/>
      <c r="PO15" s="1729"/>
      <c r="PP15" s="1729"/>
      <c r="PQ15" s="1729"/>
      <c r="PR15" s="1729"/>
      <c r="PS15" s="1729"/>
      <c r="PT15" s="1729"/>
      <c r="PU15" s="1729"/>
      <c r="PV15" s="1729"/>
      <c r="PW15" s="1729"/>
      <c r="PX15" s="1729"/>
      <c r="PY15" s="1729"/>
      <c r="PZ15" s="1729"/>
      <c r="QA15" s="1729"/>
      <c r="QB15" s="1729"/>
      <c r="QC15" s="1729"/>
      <c r="QD15" s="1729"/>
      <c r="QE15" s="1729"/>
      <c r="QF15" s="1729"/>
      <c r="QG15" s="1729"/>
      <c r="QH15" s="1729"/>
      <c r="QI15" s="1729"/>
      <c r="QJ15" s="1729"/>
      <c r="QK15" s="1729"/>
      <c r="QL15" s="1729"/>
      <c r="QM15" s="1729"/>
      <c r="QN15" s="1729"/>
      <c r="QO15" s="1729"/>
      <c r="QP15" s="1729"/>
      <c r="QQ15" s="1729"/>
      <c r="QR15" s="1729"/>
      <c r="QS15" s="1729"/>
      <c r="QT15" s="1729"/>
      <c r="QU15" s="1729"/>
      <c r="QV15" s="1729"/>
      <c r="QW15" s="1729"/>
      <c r="QX15" s="1729"/>
      <c r="QY15" s="1729"/>
      <c r="QZ15" s="1729"/>
      <c r="RA15" s="1729"/>
      <c r="RB15" s="1729"/>
      <c r="RC15" s="1729"/>
      <c r="RD15" s="1729"/>
      <c r="RE15" s="1729"/>
      <c r="RF15" s="1729"/>
      <c r="RG15" s="1729"/>
      <c r="RH15" s="1729"/>
      <c r="RI15" s="1729"/>
      <c r="RJ15" s="1729"/>
      <c r="RK15" s="1729"/>
      <c r="RL15" s="1729"/>
      <c r="RM15" s="1729"/>
      <c r="RN15" s="1729"/>
      <c r="RO15" s="1729"/>
      <c r="RP15" s="1729"/>
      <c r="RQ15" s="1729"/>
      <c r="RR15" s="1729"/>
      <c r="RS15" s="1729"/>
      <c r="RT15" s="1729"/>
      <c r="RU15" s="1729"/>
      <c r="RV15" s="1729"/>
      <c r="RW15" s="1729"/>
      <c r="RX15" s="1729"/>
      <c r="RY15" s="1729"/>
      <c r="RZ15" s="1729"/>
      <c r="SA15" s="1729"/>
      <c r="SB15" s="1729"/>
      <c r="SC15" s="1729"/>
      <c r="SD15" s="1729"/>
      <c r="SE15" s="1729"/>
      <c r="SF15" s="1729"/>
      <c r="SG15" s="1729"/>
      <c r="SH15" s="1729"/>
      <c r="SI15" s="1729"/>
      <c r="SJ15" s="1729"/>
      <c r="SK15" s="1729"/>
      <c r="SL15" s="1729"/>
      <c r="SM15" s="1729"/>
      <c r="SN15" s="1729"/>
      <c r="SO15" s="1729"/>
      <c r="SP15" s="1729"/>
      <c r="SQ15" s="1729"/>
      <c r="SR15" s="1729"/>
      <c r="SS15" s="1729"/>
      <c r="ST15" s="1729"/>
      <c r="SU15" s="1729"/>
      <c r="SV15" s="1729"/>
      <c r="SW15" s="1729"/>
      <c r="SX15" s="1729"/>
      <c r="SY15" s="1729"/>
      <c r="SZ15" s="1729"/>
      <c r="TA15" s="1729"/>
      <c r="TB15" s="1729"/>
      <c r="TC15" s="1729"/>
      <c r="TD15" s="1729"/>
      <c r="TE15" s="1729"/>
      <c r="TF15" s="1729"/>
      <c r="TG15" s="1729"/>
      <c r="TH15" s="1729"/>
      <c r="TI15" s="1729"/>
      <c r="TJ15" s="1729"/>
      <c r="TK15" s="1729"/>
      <c r="TL15" s="1729"/>
      <c r="TM15" s="1729"/>
      <c r="TN15" s="1729"/>
      <c r="TO15" s="1729"/>
      <c r="TP15" s="1729"/>
      <c r="TQ15" s="1729"/>
      <c r="TR15" s="1729"/>
      <c r="TS15" s="1729"/>
      <c r="TT15" s="1729"/>
      <c r="TU15" s="1729"/>
      <c r="TV15" s="1729"/>
      <c r="TW15" s="1729"/>
      <c r="TX15" s="1729"/>
      <c r="TY15" s="1729"/>
      <c r="TZ15" s="1729"/>
      <c r="UA15" s="1729"/>
      <c r="UB15" s="1729"/>
      <c r="UC15" s="1729"/>
      <c r="UD15" s="1729"/>
      <c r="UE15" s="1729"/>
      <c r="UF15" s="1729"/>
      <c r="UG15" s="1729"/>
      <c r="UH15" s="1729"/>
      <c r="UI15" s="1729"/>
      <c r="UJ15" s="1729"/>
      <c r="UK15" s="1729"/>
      <c r="UL15" s="1729"/>
      <c r="UM15" s="1729"/>
      <c r="UN15" s="1729"/>
      <c r="UO15" s="1729"/>
      <c r="UP15" s="1729"/>
      <c r="UQ15" s="1729"/>
      <c r="UR15" s="1729"/>
      <c r="US15" s="1729"/>
      <c r="UT15" s="1729"/>
      <c r="UU15" s="1729"/>
      <c r="UV15" s="1729"/>
      <c r="UW15" s="1729"/>
      <c r="UX15" s="1729"/>
      <c r="UY15" s="1729"/>
      <c r="UZ15" s="1729"/>
      <c r="VA15" s="1729"/>
      <c r="VB15" s="1729"/>
      <c r="VC15" s="1729"/>
      <c r="VD15" s="1729"/>
      <c r="VE15" s="1729"/>
      <c r="VF15" s="1729"/>
      <c r="VG15" s="1729"/>
      <c r="VH15" s="1729"/>
      <c r="VI15" s="1729"/>
      <c r="VJ15" s="1729"/>
      <c r="VK15" s="1729"/>
      <c r="VL15" s="1729"/>
      <c r="VM15" s="1729"/>
      <c r="VN15" s="1729"/>
      <c r="VO15" s="1729"/>
      <c r="VP15" s="1729"/>
      <c r="VQ15" s="1729"/>
      <c r="VR15" s="1729"/>
      <c r="VS15" s="1729"/>
      <c r="VT15" s="1729"/>
      <c r="VU15" s="1729"/>
      <c r="VV15" s="1729"/>
      <c r="VW15" s="1729"/>
      <c r="VX15" s="1729"/>
      <c r="VY15" s="1729"/>
      <c r="VZ15" s="1729"/>
      <c r="WA15" s="1729"/>
      <c r="WB15" s="1729"/>
      <c r="WC15" s="1729"/>
      <c r="WD15" s="1729"/>
      <c r="WE15" s="1729"/>
      <c r="WF15" s="1729"/>
      <c r="WG15" s="1729"/>
      <c r="WH15" s="1729"/>
      <c r="WI15" s="1729"/>
      <c r="WJ15" s="1729"/>
      <c r="WK15" s="1729"/>
      <c r="WL15" s="1729"/>
      <c r="WM15" s="1729"/>
      <c r="WN15" s="1729"/>
      <c r="WO15" s="1729"/>
      <c r="WP15" s="1729"/>
      <c r="WQ15" s="1729"/>
      <c r="WR15" s="1729"/>
      <c r="WS15" s="1729"/>
      <c r="WT15" s="1729"/>
      <c r="WU15" s="1729"/>
      <c r="WV15" s="1729"/>
      <c r="WW15" s="1729"/>
      <c r="WX15" s="1729"/>
      <c r="WY15" s="1729"/>
      <c r="WZ15" s="1729"/>
      <c r="XA15" s="1729"/>
      <c r="XB15" s="1729"/>
      <c r="XC15" s="1729"/>
      <c r="XD15" s="1729"/>
      <c r="XE15" s="1729"/>
      <c r="XF15" s="1729"/>
      <c r="XG15" s="1729"/>
      <c r="XH15" s="1729"/>
      <c r="XI15" s="1729"/>
      <c r="XJ15" s="1729"/>
      <c r="XK15" s="1729"/>
      <c r="XL15" s="1729"/>
      <c r="XM15" s="1729"/>
      <c r="XN15" s="1729"/>
      <c r="XO15" s="1729"/>
      <c r="XP15" s="1729"/>
      <c r="XQ15" s="1729"/>
      <c r="XR15" s="1729"/>
      <c r="XS15" s="1729"/>
      <c r="XT15" s="1729"/>
      <c r="XU15" s="1729"/>
      <c r="XV15" s="1729"/>
      <c r="XW15" s="1729"/>
      <c r="XX15" s="1729"/>
      <c r="XY15" s="1729"/>
      <c r="XZ15" s="1729"/>
      <c r="YA15" s="1729"/>
      <c r="YB15" s="1729"/>
      <c r="YC15" s="1729"/>
      <c r="YD15" s="1729"/>
      <c r="YE15" s="1729"/>
      <c r="YF15" s="1729"/>
      <c r="YG15" s="1729"/>
      <c r="YH15" s="1729"/>
      <c r="YI15" s="1729"/>
      <c r="YJ15" s="1729"/>
      <c r="YK15" s="1729"/>
      <c r="YL15" s="1729"/>
      <c r="YM15" s="1729"/>
      <c r="YN15" s="1729"/>
      <c r="YO15" s="1729"/>
      <c r="YP15" s="1729"/>
      <c r="YQ15" s="1729"/>
      <c r="YR15" s="1729"/>
      <c r="YS15" s="1729"/>
      <c r="YT15" s="1729"/>
      <c r="YU15" s="1729"/>
      <c r="YV15" s="1729"/>
      <c r="YW15" s="1729"/>
      <c r="YX15" s="1729"/>
      <c r="YY15" s="1729"/>
      <c r="YZ15" s="1729"/>
      <c r="ZA15" s="1729"/>
      <c r="ZB15" s="1729"/>
      <c r="ZC15" s="1729"/>
      <c r="ZD15" s="1729"/>
      <c r="ZE15" s="1729"/>
      <c r="ZF15" s="1729"/>
      <c r="ZG15" s="1729"/>
      <c r="ZH15" s="1729"/>
      <c r="ZI15" s="1729"/>
      <c r="ZJ15" s="1729"/>
      <c r="ZK15" s="1729"/>
      <c r="ZL15" s="1729"/>
      <c r="ZM15" s="1729"/>
      <c r="ZN15" s="1729"/>
      <c r="ZO15" s="1729"/>
      <c r="ZP15" s="1729"/>
      <c r="ZQ15" s="1729"/>
      <c r="ZR15" s="1729"/>
      <c r="ZS15" s="1729"/>
      <c r="ZT15" s="1729"/>
      <c r="ZU15" s="1729"/>
      <c r="ZV15" s="1729"/>
      <c r="ZW15" s="1729"/>
      <c r="ZX15" s="1729"/>
      <c r="ZY15" s="1729"/>
      <c r="ZZ15" s="1729"/>
      <c r="AAA15" s="1729"/>
      <c r="AAB15" s="1729"/>
      <c r="AAC15" s="1729"/>
      <c r="AAD15" s="1729"/>
      <c r="AAE15" s="1729"/>
      <c r="AAF15" s="1729"/>
      <c r="AAG15" s="1729"/>
      <c r="AAH15" s="1729"/>
      <c r="AAI15" s="1729"/>
      <c r="AAJ15" s="1729"/>
      <c r="AAK15" s="1729"/>
      <c r="AAL15" s="1729"/>
      <c r="AAM15" s="1729"/>
      <c r="AAN15" s="1729"/>
      <c r="AAO15" s="1729"/>
      <c r="AAP15" s="1729"/>
      <c r="AAQ15" s="1729"/>
      <c r="AAR15" s="1729"/>
      <c r="AAS15" s="1729"/>
      <c r="AAT15" s="1729"/>
      <c r="AAU15" s="1729"/>
      <c r="AAV15" s="1729"/>
      <c r="AAW15" s="1729"/>
      <c r="AAX15" s="1729"/>
      <c r="AAY15" s="1729"/>
      <c r="AAZ15" s="1729"/>
      <c r="ABA15" s="1729"/>
      <c r="ABB15" s="1729"/>
      <c r="ABC15" s="1729"/>
      <c r="ABD15" s="1729"/>
      <c r="ABE15" s="1729"/>
      <c r="ABF15" s="1729"/>
      <c r="ABG15" s="1729"/>
      <c r="ABH15" s="1729"/>
      <c r="ABI15" s="1729"/>
      <c r="ABJ15" s="1729"/>
      <c r="ABK15" s="1729"/>
      <c r="ABL15" s="1729"/>
      <c r="ABM15" s="1729"/>
      <c r="ABN15" s="1729"/>
      <c r="ABO15" s="1729"/>
      <c r="ABP15" s="1729"/>
      <c r="ABQ15" s="1729"/>
      <c r="ABR15" s="1729"/>
      <c r="ABS15" s="1729"/>
      <c r="ABT15" s="1729"/>
      <c r="ABU15" s="1729"/>
      <c r="ABV15" s="1729"/>
      <c r="ABW15" s="1729"/>
      <c r="ABX15" s="1729"/>
      <c r="ABY15" s="1729"/>
      <c r="ABZ15" s="1729"/>
      <c r="ACA15" s="1729"/>
      <c r="ACB15" s="1729"/>
      <c r="ACC15" s="1729"/>
      <c r="ACD15" s="1729"/>
      <c r="ACE15" s="1729"/>
      <c r="ACF15" s="1729"/>
      <c r="ACG15" s="1729"/>
      <c r="ACH15" s="1729"/>
      <c r="ACI15" s="1729"/>
      <c r="ACJ15" s="1729"/>
      <c r="ACK15" s="1729"/>
      <c r="ACL15" s="1729"/>
      <c r="ACM15" s="1729"/>
      <c r="ACN15" s="1729"/>
      <c r="ACO15" s="1729"/>
      <c r="ACP15" s="1729"/>
      <c r="ACQ15" s="1729"/>
      <c r="ACR15" s="1729"/>
      <c r="ACS15" s="1729"/>
      <c r="ACT15" s="1729"/>
      <c r="ACU15" s="1729"/>
      <c r="ACV15" s="1729"/>
      <c r="ACW15" s="1729"/>
      <c r="ACX15" s="1729"/>
      <c r="ACY15" s="1729"/>
      <c r="ACZ15" s="1729"/>
      <c r="ADA15" s="1729"/>
      <c r="ADB15" s="1729"/>
      <c r="ADC15" s="1729"/>
      <c r="ADD15" s="1729"/>
      <c r="ADE15" s="1729"/>
      <c r="ADF15" s="1729"/>
      <c r="ADG15" s="1729"/>
      <c r="ADH15" s="1729"/>
      <c r="ADI15" s="1729"/>
      <c r="ADJ15" s="1729"/>
      <c r="ADK15" s="1729"/>
      <c r="ADL15" s="1729"/>
      <c r="ADM15" s="1729"/>
      <c r="ADN15" s="1729"/>
      <c r="ADO15" s="1729"/>
      <c r="ADP15" s="1729"/>
      <c r="ADQ15" s="1729"/>
      <c r="ADR15" s="1729"/>
      <c r="ADS15" s="1729"/>
      <c r="ADT15" s="1729"/>
      <c r="ADU15" s="1729"/>
      <c r="ADV15" s="1729"/>
      <c r="ADW15" s="1729"/>
      <c r="ADX15" s="1729"/>
      <c r="ADY15" s="1729"/>
      <c r="ADZ15" s="1729"/>
      <c r="AEA15" s="1729"/>
      <c r="AEB15" s="1729"/>
      <c r="AEC15" s="1729"/>
      <c r="AED15" s="1729"/>
      <c r="AEE15" s="1729"/>
      <c r="AEF15" s="1729"/>
      <c r="AEG15" s="1729"/>
      <c r="AEH15" s="1729"/>
      <c r="AEI15" s="1729"/>
      <c r="AEJ15" s="1729"/>
      <c r="AEK15" s="1729"/>
      <c r="AEL15" s="1729"/>
      <c r="AEM15" s="1729"/>
      <c r="AEN15" s="1729"/>
      <c r="AEO15" s="1729"/>
      <c r="AEP15" s="1729"/>
      <c r="AEQ15" s="1729"/>
      <c r="AER15" s="1729"/>
      <c r="AES15" s="1729"/>
      <c r="AET15" s="1729"/>
      <c r="AEU15" s="1729"/>
      <c r="AEV15" s="1729"/>
      <c r="AEW15" s="1729"/>
      <c r="AEX15" s="1729"/>
      <c r="AEY15" s="1729"/>
      <c r="AEZ15" s="1729"/>
      <c r="AFA15" s="1729"/>
      <c r="AFB15" s="1729"/>
      <c r="AFC15" s="1729"/>
      <c r="AFD15" s="1729"/>
      <c r="AFE15" s="1729"/>
      <c r="AFF15" s="1729"/>
      <c r="AFG15" s="1729"/>
      <c r="AFH15" s="1729"/>
      <c r="AFI15" s="1729"/>
      <c r="AFJ15" s="1729"/>
      <c r="AFK15" s="1729"/>
      <c r="AFL15" s="1729"/>
      <c r="AFM15" s="1729"/>
      <c r="AFN15" s="1729"/>
      <c r="AFO15" s="1729"/>
      <c r="AFP15" s="1729"/>
      <c r="AFQ15" s="1729"/>
      <c r="AFR15" s="1729"/>
      <c r="AFS15" s="1729"/>
      <c r="AFT15" s="1729"/>
      <c r="AFU15" s="1729"/>
      <c r="AFV15" s="1729"/>
      <c r="AFW15" s="1729"/>
      <c r="AFX15" s="1729"/>
      <c r="AFY15" s="1729"/>
      <c r="AFZ15" s="1729"/>
      <c r="AGA15" s="1729"/>
      <c r="AGB15" s="1729"/>
      <c r="AGC15" s="1729"/>
      <c r="AGD15" s="1729"/>
      <c r="AGE15" s="1729"/>
      <c r="AGF15" s="1729"/>
      <c r="AGG15" s="1729"/>
      <c r="AGH15" s="1729"/>
      <c r="AGI15" s="1729"/>
      <c r="AGJ15" s="1729"/>
      <c r="AGK15" s="1729"/>
      <c r="AGL15" s="1729"/>
      <c r="AGM15" s="1729"/>
      <c r="AGN15" s="1729"/>
      <c r="AGO15" s="1729"/>
      <c r="AGP15" s="1729"/>
      <c r="AGQ15" s="1729"/>
      <c r="AGR15" s="1729"/>
      <c r="AGS15" s="1729"/>
      <c r="AGT15" s="1729"/>
      <c r="AGU15" s="1729"/>
      <c r="AGV15" s="1729"/>
      <c r="AGW15" s="1729"/>
      <c r="AGX15" s="1729"/>
      <c r="AGY15" s="1729"/>
      <c r="AGZ15" s="1729"/>
      <c r="AHA15" s="1729"/>
      <c r="AHB15" s="1729"/>
      <c r="AHC15" s="1729"/>
      <c r="AHD15" s="1729"/>
      <c r="AHE15" s="1729"/>
      <c r="AHF15" s="1729"/>
      <c r="AHG15" s="1729"/>
      <c r="AHH15" s="1729"/>
      <c r="AHI15" s="1729"/>
      <c r="AHJ15" s="1729"/>
      <c r="AHK15" s="1729"/>
      <c r="AHL15" s="1729"/>
      <c r="AHM15" s="1729"/>
      <c r="AHN15" s="1729"/>
      <c r="AHO15" s="1729"/>
      <c r="AHP15" s="1729"/>
      <c r="AHQ15" s="1729"/>
      <c r="AHR15" s="1729"/>
      <c r="AHS15" s="1729"/>
      <c r="AHT15" s="1729"/>
      <c r="AHU15" s="1729"/>
      <c r="AHV15" s="1729"/>
      <c r="AHW15" s="1729"/>
      <c r="AHX15" s="1729"/>
      <c r="AHY15" s="1729"/>
      <c r="AHZ15" s="1729"/>
      <c r="AIA15" s="1729"/>
      <c r="AIB15" s="1729"/>
      <c r="AIC15" s="1729"/>
      <c r="AID15" s="1729"/>
      <c r="AIE15" s="1729"/>
      <c r="AIF15" s="1729"/>
      <c r="AIG15" s="1729"/>
      <c r="AIH15" s="1729"/>
      <c r="AII15" s="1729"/>
      <c r="AIJ15" s="1729"/>
      <c r="AIK15" s="1729"/>
      <c r="AIL15" s="1729"/>
      <c r="AIM15" s="1729"/>
      <c r="AIN15" s="1729"/>
      <c r="AIO15" s="1729"/>
      <c r="AIP15" s="1729"/>
      <c r="AIQ15" s="1729"/>
      <c r="AIR15" s="1729"/>
      <c r="AIS15" s="1729"/>
      <c r="AIT15" s="1729"/>
      <c r="AIU15" s="1729"/>
      <c r="AIV15" s="1729"/>
      <c r="AIW15" s="1729"/>
      <c r="AIX15" s="1729"/>
      <c r="AIY15" s="1729"/>
      <c r="AIZ15" s="1729"/>
      <c r="AJA15" s="1729"/>
      <c r="AJB15" s="1729"/>
      <c r="AJC15" s="1729"/>
      <c r="AJD15" s="1729"/>
      <c r="AJE15" s="1729"/>
      <c r="AJF15" s="1729"/>
      <c r="AJG15" s="1729"/>
      <c r="AJH15" s="1729"/>
      <c r="AJI15" s="1729"/>
      <c r="AJJ15" s="1729"/>
      <c r="AJK15" s="1729"/>
      <c r="AJL15" s="1729"/>
      <c r="AJM15" s="1729"/>
      <c r="AJN15" s="1729"/>
      <c r="AJO15" s="1729"/>
      <c r="AJP15" s="1729"/>
      <c r="AJQ15" s="1729"/>
      <c r="AJR15" s="1729"/>
      <c r="AJS15" s="1729"/>
      <c r="AJT15" s="1729"/>
      <c r="AJU15" s="1729"/>
      <c r="AJV15" s="1729"/>
      <c r="AJW15" s="1729"/>
      <c r="AJX15" s="1729"/>
      <c r="AJY15" s="1729"/>
      <c r="AJZ15" s="1729"/>
      <c r="AKA15" s="1729"/>
      <c r="AKB15" s="1729"/>
      <c r="AKC15" s="1729"/>
      <c r="AKD15" s="1729"/>
      <c r="AKE15" s="1729"/>
      <c r="AKF15" s="1729"/>
      <c r="AKG15" s="1729"/>
      <c r="AKH15" s="1729"/>
      <c r="AKI15" s="1729"/>
      <c r="AKJ15" s="1729"/>
      <c r="AKK15" s="1729"/>
      <c r="AKL15" s="1729"/>
      <c r="AKM15" s="1729"/>
      <c r="AKN15" s="1729"/>
      <c r="AKO15" s="1729"/>
      <c r="AKP15" s="1729"/>
      <c r="AKQ15" s="1729"/>
      <c r="AKR15" s="1729"/>
      <c r="AKS15" s="1729"/>
      <c r="AKT15" s="1729"/>
      <c r="AKU15" s="1729"/>
      <c r="AKV15" s="1729"/>
      <c r="AKW15" s="1729"/>
      <c r="AKX15" s="1729"/>
      <c r="AKY15" s="1729"/>
      <c r="AKZ15" s="1729"/>
      <c r="ALA15" s="1729"/>
      <c r="ALB15" s="1729"/>
      <c r="ALC15" s="1729"/>
      <c r="ALD15" s="1729"/>
      <c r="ALE15" s="1729"/>
      <c r="ALF15" s="1729"/>
      <c r="ALG15" s="1729"/>
      <c r="ALH15" s="1729"/>
      <c r="ALI15" s="1729"/>
      <c r="ALJ15" s="1729"/>
      <c r="ALK15" s="1729"/>
      <c r="ALL15" s="1729"/>
      <c r="ALM15" s="1729"/>
      <c r="ALN15" s="1729"/>
      <c r="ALO15" s="1729"/>
      <c r="ALP15" s="1729"/>
      <c r="ALQ15" s="1729"/>
      <c r="ALR15" s="1729"/>
      <c r="ALS15" s="1729"/>
      <c r="ALT15" s="1729"/>
      <c r="ALU15" s="1729"/>
      <c r="ALV15" s="1729"/>
      <c r="ALW15" s="1729"/>
      <c r="ALX15" s="1729"/>
      <c r="ALY15" s="1729"/>
      <c r="ALZ15" s="1729"/>
      <c r="AMA15" s="1729"/>
      <c r="AMB15" s="1729"/>
      <c r="AMC15" s="1729"/>
      <c r="AMD15" s="1729"/>
      <c r="AME15" s="1729"/>
      <c r="AMF15" s="1729"/>
      <c r="AMG15" s="1729"/>
      <c r="AMH15" s="1729"/>
      <c r="AMI15" s="1729"/>
      <c r="AMJ15" s="1729"/>
    </row>
    <row r="16" spans="1:1024" s="1773" customFormat="1" ht="30" customHeight="1">
      <c r="A16" s="1705" t="s">
        <v>3862</v>
      </c>
      <c r="B16" s="1705" t="s">
        <v>3863</v>
      </c>
      <c r="C16" s="1705" t="s">
        <v>647</v>
      </c>
      <c r="D16" s="1705" t="s">
        <v>3946</v>
      </c>
      <c r="E16" s="1705" t="s">
        <v>3947</v>
      </c>
      <c r="F16" s="1705" t="s">
        <v>3948</v>
      </c>
      <c r="G16" s="1709" t="s">
        <v>3949</v>
      </c>
      <c r="H16" s="1705"/>
      <c r="I16" s="1705"/>
      <c r="J16" s="1705"/>
      <c r="K16" s="1705"/>
      <c r="L16" s="1705"/>
      <c r="M16" s="1705"/>
      <c r="N16" s="1705"/>
      <c r="O16" s="1705"/>
      <c r="P16" s="1705" t="s">
        <v>3974</v>
      </c>
      <c r="Q16" s="1705" t="s">
        <v>3975</v>
      </c>
      <c r="R16" s="1705" t="s">
        <v>3976</v>
      </c>
      <c r="S16" s="1709" t="s">
        <v>3977</v>
      </c>
      <c r="T16" s="1705" t="s">
        <v>2504</v>
      </c>
      <c r="U16" s="1705" t="s">
        <v>3940</v>
      </c>
      <c r="V16" s="1705" t="s">
        <v>3941</v>
      </c>
      <c r="W16" s="1705" t="s">
        <v>3874</v>
      </c>
      <c r="X16" s="1705" t="s">
        <v>3978</v>
      </c>
      <c r="Y16" s="1779" t="s">
        <v>3979</v>
      </c>
      <c r="Z16" s="1779" t="s">
        <v>1146</v>
      </c>
      <c r="AA16" s="1780" t="s">
        <v>3955</v>
      </c>
      <c r="AB16" s="1780" t="s">
        <v>3956</v>
      </c>
      <c r="AC16" s="1779" t="s">
        <v>3879</v>
      </c>
      <c r="AD16" s="1779" t="s">
        <v>3880</v>
      </c>
      <c r="AE16" s="1779" t="s">
        <v>3881</v>
      </c>
      <c r="AF16" s="1779"/>
      <c r="AG16" s="1779"/>
      <c r="AH16" s="1779"/>
      <c r="AI16" s="1779"/>
      <c r="AJ16" s="1779"/>
      <c r="AK16" s="1779">
        <v>10</v>
      </c>
      <c r="AL16" s="1779"/>
      <c r="AM16" s="1779"/>
      <c r="AN16" s="1779">
        <v>4731074</v>
      </c>
      <c r="AO16" s="1705" t="s">
        <v>4228</v>
      </c>
      <c r="AP16" s="1705"/>
      <c r="AQ16" s="1705"/>
      <c r="AR16" s="1705"/>
      <c r="AS16" s="1705"/>
      <c r="AT16" s="1705"/>
      <c r="AU16" s="1705"/>
      <c r="AV16" s="1705"/>
      <c r="AW16" s="1705"/>
      <c r="AX16" s="1705"/>
      <c r="AY16" s="1705"/>
      <c r="AZ16" s="1705" t="s">
        <v>3882</v>
      </c>
      <c r="BA16" s="1729"/>
      <c r="BB16" s="1729"/>
      <c r="BC16" s="1729"/>
      <c r="BD16" s="1729"/>
      <c r="BE16" s="1729"/>
      <c r="BF16" s="1729"/>
      <c r="BG16" s="1729"/>
      <c r="BH16" s="1729"/>
      <c r="BI16" s="1729"/>
      <c r="BJ16" s="1729"/>
      <c r="BK16" s="1729"/>
      <c r="BL16" s="1729"/>
      <c r="BM16" s="1729"/>
      <c r="BN16" s="1729"/>
      <c r="BO16" s="1729"/>
      <c r="BP16" s="1729"/>
      <c r="BQ16" s="1729"/>
      <c r="BR16" s="1729"/>
      <c r="BS16" s="1729"/>
      <c r="BT16" s="1729"/>
      <c r="BU16" s="1729"/>
      <c r="BV16" s="1729"/>
      <c r="BW16" s="1729"/>
      <c r="BX16" s="1729"/>
      <c r="BY16" s="1729"/>
      <c r="BZ16" s="1729"/>
      <c r="CA16" s="1729"/>
      <c r="CB16" s="1729"/>
      <c r="CC16" s="1729"/>
      <c r="CD16" s="1729"/>
      <c r="CE16" s="1729"/>
      <c r="CF16" s="1729"/>
      <c r="CG16" s="1729"/>
      <c r="CH16" s="1729"/>
      <c r="CI16" s="1729"/>
      <c r="CJ16" s="1729"/>
      <c r="CK16" s="1729"/>
      <c r="CL16" s="1729"/>
      <c r="CM16" s="1729"/>
      <c r="CN16" s="1729"/>
      <c r="CO16" s="1729"/>
      <c r="CP16" s="1729"/>
      <c r="CQ16" s="1729"/>
      <c r="CR16" s="1729"/>
      <c r="CS16" s="1729"/>
      <c r="CT16" s="1729"/>
      <c r="CU16" s="1729"/>
      <c r="CV16" s="1729"/>
      <c r="CW16" s="1729"/>
      <c r="CX16" s="1729"/>
      <c r="CY16" s="1729"/>
      <c r="CZ16" s="1729"/>
      <c r="DA16" s="1729"/>
      <c r="DB16" s="1729"/>
      <c r="DC16" s="1729"/>
      <c r="DD16" s="1729"/>
      <c r="DE16" s="1729"/>
      <c r="DF16" s="1729"/>
      <c r="DG16" s="1729"/>
      <c r="DH16" s="1729"/>
      <c r="DI16" s="1729"/>
      <c r="DJ16" s="1729"/>
      <c r="DK16" s="1729"/>
      <c r="DL16" s="1729"/>
      <c r="DM16" s="1729"/>
      <c r="DN16" s="1729"/>
      <c r="DO16" s="1729"/>
      <c r="DP16" s="1729"/>
      <c r="DQ16" s="1729"/>
      <c r="DR16" s="1729"/>
      <c r="DS16" s="1729"/>
      <c r="DT16" s="1729"/>
      <c r="DU16" s="1729"/>
      <c r="DV16" s="1729"/>
      <c r="DW16" s="1729"/>
      <c r="DX16" s="1729"/>
      <c r="DY16" s="1729"/>
      <c r="DZ16" s="1729"/>
      <c r="EA16" s="1729"/>
      <c r="EB16" s="1729"/>
      <c r="EC16" s="1729"/>
      <c r="ED16" s="1729"/>
      <c r="EE16" s="1729"/>
      <c r="EF16" s="1729"/>
      <c r="EG16" s="1729"/>
      <c r="EH16" s="1729"/>
      <c r="EI16" s="1729"/>
      <c r="EJ16" s="1729"/>
      <c r="EK16" s="1729"/>
      <c r="EL16" s="1729"/>
      <c r="EM16" s="1729"/>
      <c r="EN16" s="1729"/>
      <c r="EO16" s="1729"/>
      <c r="EP16" s="1729"/>
      <c r="EQ16" s="1729"/>
      <c r="ER16" s="1729"/>
      <c r="ES16" s="1729"/>
      <c r="ET16" s="1729"/>
      <c r="EU16" s="1729"/>
      <c r="EV16" s="1729"/>
      <c r="EW16" s="1729"/>
      <c r="EX16" s="1729"/>
      <c r="EY16" s="1729"/>
      <c r="EZ16" s="1729"/>
      <c r="FA16" s="1729"/>
      <c r="FB16" s="1729"/>
      <c r="FC16" s="1729"/>
      <c r="FD16" s="1729"/>
      <c r="FE16" s="1729"/>
      <c r="FF16" s="1729"/>
      <c r="FG16" s="1729"/>
      <c r="FH16" s="1729"/>
      <c r="FI16" s="1729"/>
      <c r="FJ16" s="1729"/>
      <c r="FK16" s="1729"/>
      <c r="FL16" s="1729"/>
      <c r="FM16" s="1729"/>
      <c r="FN16" s="1729"/>
      <c r="FO16" s="1729"/>
      <c r="FP16" s="1729"/>
      <c r="FQ16" s="1729"/>
      <c r="FR16" s="1729"/>
      <c r="FS16" s="1729"/>
      <c r="FT16" s="1729"/>
      <c r="FU16" s="1729"/>
      <c r="FV16" s="1729"/>
      <c r="FW16" s="1729"/>
      <c r="FX16" s="1729"/>
      <c r="FY16" s="1729"/>
      <c r="FZ16" s="1729"/>
      <c r="GA16" s="1729"/>
      <c r="GB16" s="1729"/>
      <c r="GC16" s="1729"/>
      <c r="GD16" s="1729"/>
      <c r="GE16" s="1729"/>
      <c r="GF16" s="1729"/>
      <c r="GG16" s="1729"/>
      <c r="GH16" s="1729"/>
      <c r="GI16" s="1729"/>
      <c r="GJ16" s="1729"/>
      <c r="GK16" s="1729"/>
      <c r="GL16" s="1729"/>
      <c r="GM16" s="1729"/>
      <c r="GN16" s="1729"/>
      <c r="GO16" s="1729"/>
      <c r="GP16" s="1729"/>
      <c r="GQ16" s="1729"/>
      <c r="GR16" s="1729"/>
      <c r="GS16" s="1729"/>
      <c r="GT16" s="1729"/>
      <c r="GU16" s="1729"/>
      <c r="GV16" s="1729"/>
      <c r="GW16" s="1729"/>
      <c r="GX16" s="1729"/>
      <c r="GY16" s="1729"/>
      <c r="GZ16" s="1729"/>
      <c r="HA16" s="1729"/>
      <c r="HB16" s="1729"/>
      <c r="HC16" s="1729"/>
      <c r="HD16" s="1729"/>
      <c r="HE16" s="1729"/>
      <c r="HF16" s="1729"/>
      <c r="HG16" s="1729"/>
      <c r="HH16" s="1729"/>
      <c r="HI16" s="1729"/>
      <c r="HJ16" s="1729"/>
      <c r="HK16" s="1729"/>
      <c r="HL16" s="1729"/>
      <c r="HM16" s="1729"/>
      <c r="HN16" s="1729"/>
      <c r="HO16" s="1729"/>
      <c r="HP16" s="1729"/>
      <c r="HQ16" s="1729"/>
      <c r="HR16" s="1729"/>
      <c r="HS16" s="1729"/>
      <c r="HT16" s="1729"/>
      <c r="HU16" s="1729"/>
      <c r="HV16" s="1729"/>
      <c r="HW16" s="1729"/>
      <c r="HX16" s="1729"/>
      <c r="HY16" s="1729"/>
      <c r="HZ16" s="1729"/>
      <c r="IA16" s="1729"/>
      <c r="IB16" s="1729"/>
      <c r="IC16" s="1729"/>
      <c r="ID16" s="1729"/>
      <c r="IE16" s="1729"/>
      <c r="IF16" s="1729"/>
      <c r="IG16" s="1729"/>
      <c r="IH16" s="1729"/>
      <c r="II16" s="1729"/>
      <c r="IJ16" s="1729"/>
      <c r="IK16" s="1729"/>
      <c r="IL16" s="1729"/>
      <c r="IM16" s="1729"/>
      <c r="IN16" s="1729"/>
      <c r="IO16" s="1729"/>
      <c r="IP16" s="1729"/>
      <c r="IQ16" s="1729"/>
      <c r="IR16" s="1729"/>
      <c r="IS16" s="1729"/>
      <c r="IT16" s="1729"/>
      <c r="IU16" s="1729"/>
      <c r="IV16" s="1729"/>
      <c r="IW16" s="1729"/>
      <c r="IX16" s="1729"/>
      <c r="IY16" s="1729"/>
      <c r="IZ16" s="1729"/>
      <c r="JA16" s="1729"/>
      <c r="JB16" s="1729"/>
      <c r="JC16" s="1729"/>
      <c r="JD16" s="1729"/>
      <c r="JE16" s="1729"/>
      <c r="JF16" s="1729"/>
      <c r="JG16" s="1729"/>
      <c r="JH16" s="1729"/>
      <c r="JI16" s="1729"/>
      <c r="JJ16" s="1729"/>
      <c r="JK16" s="1729"/>
      <c r="JL16" s="1729"/>
      <c r="JM16" s="1729"/>
      <c r="JN16" s="1729"/>
      <c r="JO16" s="1729"/>
      <c r="JP16" s="1729"/>
      <c r="JQ16" s="1729"/>
      <c r="JR16" s="1729"/>
      <c r="JS16" s="1729"/>
      <c r="JT16" s="1729"/>
      <c r="JU16" s="1729"/>
      <c r="JV16" s="1729"/>
      <c r="JW16" s="1729"/>
      <c r="JX16" s="1729"/>
      <c r="JY16" s="1729"/>
      <c r="JZ16" s="1729"/>
      <c r="KA16" s="1729"/>
      <c r="KB16" s="1729"/>
      <c r="KC16" s="1729"/>
      <c r="KD16" s="1729"/>
      <c r="KE16" s="1729"/>
      <c r="KF16" s="1729"/>
      <c r="KG16" s="1729"/>
      <c r="KH16" s="1729"/>
      <c r="KI16" s="1729"/>
      <c r="KJ16" s="1729"/>
      <c r="KK16" s="1729"/>
      <c r="KL16" s="1729"/>
      <c r="KM16" s="1729"/>
      <c r="KN16" s="1729"/>
      <c r="KO16" s="1729"/>
      <c r="KP16" s="1729"/>
      <c r="KQ16" s="1729"/>
      <c r="KR16" s="1729"/>
      <c r="KS16" s="1729"/>
      <c r="KT16" s="1729"/>
      <c r="KU16" s="1729"/>
      <c r="KV16" s="1729"/>
      <c r="KW16" s="1729"/>
      <c r="KX16" s="1729"/>
      <c r="KY16" s="1729"/>
      <c r="KZ16" s="1729"/>
      <c r="LA16" s="1729"/>
      <c r="LB16" s="1729"/>
      <c r="LC16" s="1729"/>
      <c r="LD16" s="1729"/>
      <c r="LE16" s="1729"/>
      <c r="LF16" s="1729"/>
      <c r="LG16" s="1729"/>
      <c r="LH16" s="1729"/>
      <c r="LI16" s="1729"/>
      <c r="LJ16" s="1729"/>
      <c r="LK16" s="1729"/>
      <c r="LL16" s="1729"/>
      <c r="LM16" s="1729"/>
      <c r="LN16" s="1729"/>
      <c r="LO16" s="1729"/>
      <c r="LP16" s="1729"/>
      <c r="LQ16" s="1729"/>
      <c r="LR16" s="1729"/>
      <c r="LS16" s="1729"/>
      <c r="LT16" s="1729"/>
      <c r="LU16" s="1729"/>
      <c r="LV16" s="1729"/>
      <c r="LW16" s="1729"/>
      <c r="LX16" s="1729"/>
      <c r="LY16" s="1729"/>
      <c r="LZ16" s="1729"/>
      <c r="MA16" s="1729"/>
      <c r="MB16" s="1729"/>
      <c r="MC16" s="1729"/>
      <c r="MD16" s="1729"/>
      <c r="ME16" s="1729"/>
      <c r="MF16" s="1729"/>
      <c r="MG16" s="1729"/>
      <c r="MH16" s="1729"/>
      <c r="MI16" s="1729"/>
      <c r="MJ16" s="1729"/>
      <c r="MK16" s="1729"/>
      <c r="ML16" s="1729"/>
      <c r="MM16" s="1729"/>
      <c r="MN16" s="1729"/>
      <c r="MO16" s="1729"/>
      <c r="MP16" s="1729"/>
      <c r="MQ16" s="1729"/>
      <c r="MR16" s="1729"/>
      <c r="MS16" s="1729"/>
      <c r="MT16" s="1729"/>
      <c r="MU16" s="1729"/>
      <c r="MV16" s="1729"/>
      <c r="MW16" s="1729"/>
      <c r="MX16" s="1729"/>
      <c r="MY16" s="1729"/>
      <c r="MZ16" s="1729"/>
      <c r="NA16" s="1729"/>
      <c r="NB16" s="1729"/>
      <c r="NC16" s="1729"/>
      <c r="ND16" s="1729"/>
      <c r="NE16" s="1729"/>
      <c r="NF16" s="1729"/>
      <c r="NG16" s="1729"/>
      <c r="NH16" s="1729"/>
      <c r="NI16" s="1729"/>
      <c r="NJ16" s="1729"/>
      <c r="NK16" s="1729"/>
      <c r="NL16" s="1729"/>
      <c r="NM16" s="1729"/>
      <c r="NN16" s="1729"/>
      <c r="NO16" s="1729"/>
      <c r="NP16" s="1729"/>
      <c r="NQ16" s="1729"/>
      <c r="NR16" s="1729"/>
      <c r="NS16" s="1729"/>
      <c r="NT16" s="1729"/>
      <c r="NU16" s="1729"/>
      <c r="NV16" s="1729"/>
      <c r="NW16" s="1729"/>
      <c r="NX16" s="1729"/>
      <c r="NY16" s="1729"/>
      <c r="NZ16" s="1729"/>
      <c r="OA16" s="1729"/>
      <c r="OB16" s="1729"/>
      <c r="OC16" s="1729"/>
      <c r="OD16" s="1729"/>
      <c r="OE16" s="1729"/>
      <c r="OF16" s="1729"/>
      <c r="OG16" s="1729"/>
      <c r="OH16" s="1729"/>
      <c r="OI16" s="1729"/>
      <c r="OJ16" s="1729"/>
      <c r="OK16" s="1729"/>
      <c r="OL16" s="1729"/>
      <c r="OM16" s="1729"/>
      <c r="ON16" s="1729"/>
      <c r="OO16" s="1729"/>
      <c r="OP16" s="1729"/>
      <c r="OQ16" s="1729"/>
      <c r="OR16" s="1729"/>
      <c r="OS16" s="1729"/>
      <c r="OT16" s="1729"/>
      <c r="OU16" s="1729"/>
      <c r="OV16" s="1729"/>
      <c r="OW16" s="1729"/>
      <c r="OX16" s="1729"/>
      <c r="OY16" s="1729"/>
      <c r="OZ16" s="1729"/>
      <c r="PA16" s="1729"/>
      <c r="PB16" s="1729"/>
      <c r="PC16" s="1729"/>
      <c r="PD16" s="1729"/>
      <c r="PE16" s="1729"/>
      <c r="PF16" s="1729"/>
      <c r="PG16" s="1729"/>
      <c r="PH16" s="1729"/>
      <c r="PI16" s="1729"/>
      <c r="PJ16" s="1729"/>
      <c r="PK16" s="1729"/>
      <c r="PL16" s="1729"/>
      <c r="PM16" s="1729"/>
      <c r="PN16" s="1729"/>
      <c r="PO16" s="1729"/>
      <c r="PP16" s="1729"/>
      <c r="PQ16" s="1729"/>
      <c r="PR16" s="1729"/>
      <c r="PS16" s="1729"/>
      <c r="PT16" s="1729"/>
      <c r="PU16" s="1729"/>
      <c r="PV16" s="1729"/>
      <c r="PW16" s="1729"/>
      <c r="PX16" s="1729"/>
      <c r="PY16" s="1729"/>
      <c r="PZ16" s="1729"/>
      <c r="QA16" s="1729"/>
      <c r="QB16" s="1729"/>
      <c r="QC16" s="1729"/>
      <c r="QD16" s="1729"/>
      <c r="QE16" s="1729"/>
      <c r="QF16" s="1729"/>
      <c r="QG16" s="1729"/>
      <c r="QH16" s="1729"/>
      <c r="QI16" s="1729"/>
      <c r="QJ16" s="1729"/>
      <c r="QK16" s="1729"/>
      <c r="QL16" s="1729"/>
      <c r="QM16" s="1729"/>
      <c r="QN16" s="1729"/>
      <c r="QO16" s="1729"/>
      <c r="QP16" s="1729"/>
      <c r="QQ16" s="1729"/>
      <c r="QR16" s="1729"/>
      <c r="QS16" s="1729"/>
      <c r="QT16" s="1729"/>
      <c r="QU16" s="1729"/>
      <c r="QV16" s="1729"/>
      <c r="QW16" s="1729"/>
      <c r="QX16" s="1729"/>
      <c r="QY16" s="1729"/>
      <c r="QZ16" s="1729"/>
      <c r="RA16" s="1729"/>
      <c r="RB16" s="1729"/>
      <c r="RC16" s="1729"/>
      <c r="RD16" s="1729"/>
      <c r="RE16" s="1729"/>
      <c r="RF16" s="1729"/>
      <c r="RG16" s="1729"/>
      <c r="RH16" s="1729"/>
      <c r="RI16" s="1729"/>
      <c r="RJ16" s="1729"/>
      <c r="RK16" s="1729"/>
      <c r="RL16" s="1729"/>
      <c r="RM16" s="1729"/>
      <c r="RN16" s="1729"/>
      <c r="RO16" s="1729"/>
      <c r="RP16" s="1729"/>
      <c r="RQ16" s="1729"/>
      <c r="RR16" s="1729"/>
      <c r="RS16" s="1729"/>
      <c r="RT16" s="1729"/>
      <c r="RU16" s="1729"/>
      <c r="RV16" s="1729"/>
      <c r="RW16" s="1729"/>
      <c r="RX16" s="1729"/>
      <c r="RY16" s="1729"/>
      <c r="RZ16" s="1729"/>
      <c r="SA16" s="1729"/>
      <c r="SB16" s="1729"/>
      <c r="SC16" s="1729"/>
      <c r="SD16" s="1729"/>
      <c r="SE16" s="1729"/>
      <c r="SF16" s="1729"/>
      <c r="SG16" s="1729"/>
      <c r="SH16" s="1729"/>
      <c r="SI16" s="1729"/>
      <c r="SJ16" s="1729"/>
      <c r="SK16" s="1729"/>
      <c r="SL16" s="1729"/>
      <c r="SM16" s="1729"/>
      <c r="SN16" s="1729"/>
      <c r="SO16" s="1729"/>
      <c r="SP16" s="1729"/>
      <c r="SQ16" s="1729"/>
      <c r="SR16" s="1729"/>
      <c r="SS16" s="1729"/>
      <c r="ST16" s="1729"/>
      <c r="SU16" s="1729"/>
      <c r="SV16" s="1729"/>
      <c r="SW16" s="1729"/>
      <c r="SX16" s="1729"/>
      <c r="SY16" s="1729"/>
      <c r="SZ16" s="1729"/>
      <c r="TA16" s="1729"/>
      <c r="TB16" s="1729"/>
      <c r="TC16" s="1729"/>
      <c r="TD16" s="1729"/>
      <c r="TE16" s="1729"/>
      <c r="TF16" s="1729"/>
      <c r="TG16" s="1729"/>
      <c r="TH16" s="1729"/>
      <c r="TI16" s="1729"/>
      <c r="TJ16" s="1729"/>
      <c r="TK16" s="1729"/>
      <c r="TL16" s="1729"/>
      <c r="TM16" s="1729"/>
      <c r="TN16" s="1729"/>
      <c r="TO16" s="1729"/>
      <c r="TP16" s="1729"/>
      <c r="TQ16" s="1729"/>
      <c r="TR16" s="1729"/>
      <c r="TS16" s="1729"/>
      <c r="TT16" s="1729"/>
      <c r="TU16" s="1729"/>
      <c r="TV16" s="1729"/>
      <c r="TW16" s="1729"/>
      <c r="TX16" s="1729"/>
      <c r="TY16" s="1729"/>
      <c r="TZ16" s="1729"/>
      <c r="UA16" s="1729"/>
      <c r="UB16" s="1729"/>
      <c r="UC16" s="1729"/>
      <c r="UD16" s="1729"/>
      <c r="UE16" s="1729"/>
      <c r="UF16" s="1729"/>
      <c r="UG16" s="1729"/>
      <c r="UH16" s="1729"/>
      <c r="UI16" s="1729"/>
      <c r="UJ16" s="1729"/>
      <c r="UK16" s="1729"/>
      <c r="UL16" s="1729"/>
      <c r="UM16" s="1729"/>
      <c r="UN16" s="1729"/>
      <c r="UO16" s="1729"/>
      <c r="UP16" s="1729"/>
      <c r="UQ16" s="1729"/>
      <c r="UR16" s="1729"/>
      <c r="US16" s="1729"/>
      <c r="UT16" s="1729"/>
      <c r="UU16" s="1729"/>
      <c r="UV16" s="1729"/>
      <c r="UW16" s="1729"/>
      <c r="UX16" s="1729"/>
      <c r="UY16" s="1729"/>
      <c r="UZ16" s="1729"/>
      <c r="VA16" s="1729"/>
      <c r="VB16" s="1729"/>
      <c r="VC16" s="1729"/>
      <c r="VD16" s="1729"/>
      <c r="VE16" s="1729"/>
      <c r="VF16" s="1729"/>
      <c r="VG16" s="1729"/>
      <c r="VH16" s="1729"/>
      <c r="VI16" s="1729"/>
      <c r="VJ16" s="1729"/>
      <c r="VK16" s="1729"/>
      <c r="VL16" s="1729"/>
      <c r="VM16" s="1729"/>
      <c r="VN16" s="1729"/>
      <c r="VO16" s="1729"/>
      <c r="VP16" s="1729"/>
      <c r="VQ16" s="1729"/>
      <c r="VR16" s="1729"/>
      <c r="VS16" s="1729"/>
      <c r="VT16" s="1729"/>
      <c r="VU16" s="1729"/>
      <c r="VV16" s="1729"/>
      <c r="VW16" s="1729"/>
      <c r="VX16" s="1729"/>
      <c r="VY16" s="1729"/>
      <c r="VZ16" s="1729"/>
      <c r="WA16" s="1729"/>
      <c r="WB16" s="1729"/>
      <c r="WC16" s="1729"/>
      <c r="WD16" s="1729"/>
      <c r="WE16" s="1729"/>
      <c r="WF16" s="1729"/>
      <c r="WG16" s="1729"/>
      <c r="WH16" s="1729"/>
      <c r="WI16" s="1729"/>
      <c r="WJ16" s="1729"/>
      <c r="WK16" s="1729"/>
      <c r="WL16" s="1729"/>
      <c r="WM16" s="1729"/>
      <c r="WN16" s="1729"/>
      <c r="WO16" s="1729"/>
      <c r="WP16" s="1729"/>
      <c r="WQ16" s="1729"/>
      <c r="WR16" s="1729"/>
      <c r="WS16" s="1729"/>
      <c r="WT16" s="1729"/>
      <c r="WU16" s="1729"/>
      <c r="WV16" s="1729"/>
      <c r="WW16" s="1729"/>
      <c r="WX16" s="1729"/>
      <c r="WY16" s="1729"/>
      <c r="WZ16" s="1729"/>
      <c r="XA16" s="1729"/>
      <c r="XB16" s="1729"/>
      <c r="XC16" s="1729"/>
      <c r="XD16" s="1729"/>
      <c r="XE16" s="1729"/>
      <c r="XF16" s="1729"/>
      <c r="XG16" s="1729"/>
      <c r="XH16" s="1729"/>
      <c r="XI16" s="1729"/>
      <c r="XJ16" s="1729"/>
      <c r="XK16" s="1729"/>
      <c r="XL16" s="1729"/>
      <c r="XM16" s="1729"/>
      <c r="XN16" s="1729"/>
      <c r="XO16" s="1729"/>
      <c r="XP16" s="1729"/>
      <c r="XQ16" s="1729"/>
      <c r="XR16" s="1729"/>
      <c r="XS16" s="1729"/>
      <c r="XT16" s="1729"/>
      <c r="XU16" s="1729"/>
      <c r="XV16" s="1729"/>
      <c r="XW16" s="1729"/>
      <c r="XX16" s="1729"/>
      <c r="XY16" s="1729"/>
      <c r="XZ16" s="1729"/>
      <c r="YA16" s="1729"/>
      <c r="YB16" s="1729"/>
      <c r="YC16" s="1729"/>
      <c r="YD16" s="1729"/>
      <c r="YE16" s="1729"/>
      <c r="YF16" s="1729"/>
      <c r="YG16" s="1729"/>
      <c r="YH16" s="1729"/>
      <c r="YI16" s="1729"/>
      <c r="YJ16" s="1729"/>
      <c r="YK16" s="1729"/>
      <c r="YL16" s="1729"/>
      <c r="YM16" s="1729"/>
      <c r="YN16" s="1729"/>
      <c r="YO16" s="1729"/>
      <c r="YP16" s="1729"/>
      <c r="YQ16" s="1729"/>
      <c r="YR16" s="1729"/>
      <c r="YS16" s="1729"/>
      <c r="YT16" s="1729"/>
      <c r="YU16" s="1729"/>
      <c r="YV16" s="1729"/>
      <c r="YW16" s="1729"/>
      <c r="YX16" s="1729"/>
      <c r="YY16" s="1729"/>
      <c r="YZ16" s="1729"/>
      <c r="ZA16" s="1729"/>
      <c r="ZB16" s="1729"/>
      <c r="ZC16" s="1729"/>
      <c r="ZD16" s="1729"/>
      <c r="ZE16" s="1729"/>
      <c r="ZF16" s="1729"/>
      <c r="ZG16" s="1729"/>
      <c r="ZH16" s="1729"/>
      <c r="ZI16" s="1729"/>
      <c r="ZJ16" s="1729"/>
      <c r="ZK16" s="1729"/>
      <c r="ZL16" s="1729"/>
      <c r="ZM16" s="1729"/>
      <c r="ZN16" s="1729"/>
      <c r="ZO16" s="1729"/>
      <c r="ZP16" s="1729"/>
      <c r="ZQ16" s="1729"/>
      <c r="ZR16" s="1729"/>
      <c r="ZS16" s="1729"/>
      <c r="ZT16" s="1729"/>
      <c r="ZU16" s="1729"/>
      <c r="ZV16" s="1729"/>
      <c r="ZW16" s="1729"/>
      <c r="ZX16" s="1729"/>
      <c r="ZY16" s="1729"/>
      <c r="ZZ16" s="1729"/>
      <c r="AAA16" s="1729"/>
      <c r="AAB16" s="1729"/>
      <c r="AAC16" s="1729"/>
      <c r="AAD16" s="1729"/>
      <c r="AAE16" s="1729"/>
      <c r="AAF16" s="1729"/>
      <c r="AAG16" s="1729"/>
      <c r="AAH16" s="1729"/>
      <c r="AAI16" s="1729"/>
      <c r="AAJ16" s="1729"/>
      <c r="AAK16" s="1729"/>
      <c r="AAL16" s="1729"/>
      <c r="AAM16" s="1729"/>
      <c r="AAN16" s="1729"/>
      <c r="AAO16" s="1729"/>
      <c r="AAP16" s="1729"/>
      <c r="AAQ16" s="1729"/>
      <c r="AAR16" s="1729"/>
      <c r="AAS16" s="1729"/>
      <c r="AAT16" s="1729"/>
      <c r="AAU16" s="1729"/>
      <c r="AAV16" s="1729"/>
      <c r="AAW16" s="1729"/>
      <c r="AAX16" s="1729"/>
      <c r="AAY16" s="1729"/>
      <c r="AAZ16" s="1729"/>
      <c r="ABA16" s="1729"/>
      <c r="ABB16" s="1729"/>
      <c r="ABC16" s="1729"/>
      <c r="ABD16" s="1729"/>
      <c r="ABE16" s="1729"/>
      <c r="ABF16" s="1729"/>
      <c r="ABG16" s="1729"/>
      <c r="ABH16" s="1729"/>
      <c r="ABI16" s="1729"/>
      <c r="ABJ16" s="1729"/>
      <c r="ABK16" s="1729"/>
      <c r="ABL16" s="1729"/>
      <c r="ABM16" s="1729"/>
      <c r="ABN16" s="1729"/>
      <c r="ABO16" s="1729"/>
      <c r="ABP16" s="1729"/>
      <c r="ABQ16" s="1729"/>
      <c r="ABR16" s="1729"/>
      <c r="ABS16" s="1729"/>
      <c r="ABT16" s="1729"/>
      <c r="ABU16" s="1729"/>
      <c r="ABV16" s="1729"/>
      <c r="ABW16" s="1729"/>
      <c r="ABX16" s="1729"/>
      <c r="ABY16" s="1729"/>
      <c r="ABZ16" s="1729"/>
      <c r="ACA16" s="1729"/>
      <c r="ACB16" s="1729"/>
      <c r="ACC16" s="1729"/>
      <c r="ACD16" s="1729"/>
      <c r="ACE16" s="1729"/>
      <c r="ACF16" s="1729"/>
      <c r="ACG16" s="1729"/>
      <c r="ACH16" s="1729"/>
      <c r="ACI16" s="1729"/>
      <c r="ACJ16" s="1729"/>
      <c r="ACK16" s="1729"/>
      <c r="ACL16" s="1729"/>
      <c r="ACM16" s="1729"/>
      <c r="ACN16" s="1729"/>
      <c r="ACO16" s="1729"/>
      <c r="ACP16" s="1729"/>
      <c r="ACQ16" s="1729"/>
      <c r="ACR16" s="1729"/>
      <c r="ACS16" s="1729"/>
      <c r="ACT16" s="1729"/>
      <c r="ACU16" s="1729"/>
      <c r="ACV16" s="1729"/>
      <c r="ACW16" s="1729"/>
      <c r="ACX16" s="1729"/>
      <c r="ACY16" s="1729"/>
      <c r="ACZ16" s="1729"/>
      <c r="ADA16" s="1729"/>
      <c r="ADB16" s="1729"/>
      <c r="ADC16" s="1729"/>
      <c r="ADD16" s="1729"/>
      <c r="ADE16" s="1729"/>
      <c r="ADF16" s="1729"/>
      <c r="ADG16" s="1729"/>
      <c r="ADH16" s="1729"/>
      <c r="ADI16" s="1729"/>
      <c r="ADJ16" s="1729"/>
      <c r="ADK16" s="1729"/>
      <c r="ADL16" s="1729"/>
      <c r="ADM16" s="1729"/>
      <c r="ADN16" s="1729"/>
      <c r="ADO16" s="1729"/>
      <c r="ADP16" s="1729"/>
      <c r="ADQ16" s="1729"/>
      <c r="ADR16" s="1729"/>
      <c r="ADS16" s="1729"/>
      <c r="ADT16" s="1729"/>
      <c r="ADU16" s="1729"/>
      <c r="ADV16" s="1729"/>
      <c r="ADW16" s="1729"/>
      <c r="ADX16" s="1729"/>
      <c r="ADY16" s="1729"/>
      <c r="ADZ16" s="1729"/>
      <c r="AEA16" s="1729"/>
      <c r="AEB16" s="1729"/>
      <c r="AEC16" s="1729"/>
      <c r="AED16" s="1729"/>
      <c r="AEE16" s="1729"/>
      <c r="AEF16" s="1729"/>
      <c r="AEG16" s="1729"/>
      <c r="AEH16" s="1729"/>
      <c r="AEI16" s="1729"/>
      <c r="AEJ16" s="1729"/>
      <c r="AEK16" s="1729"/>
      <c r="AEL16" s="1729"/>
      <c r="AEM16" s="1729"/>
      <c r="AEN16" s="1729"/>
      <c r="AEO16" s="1729"/>
      <c r="AEP16" s="1729"/>
      <c r="AEQ16" s="1729"/>
      <c r="AER16" s="1729"/>
      <c r="AES16" s="1729"/>
      <c r="AET16" s="1729"/>
      <c r="AEU16" s="1729"/>
      <c r="AEV16" s="1729"/>
      <c r="AEW16" s="1729"/>
      <c r="AEX16" s="1729"/>
      <c r="AEY16" s="1729"/>
      <c r="AEZ16" s="1729"/>
      <c r="AFA16" s="1729"/>
      <c r="AFB16" s="1729"/>
      <c r="AFC16" s="1729"/>
      <c r="AFD16" s="1729"/>
      <c r="AFE16" s="1729"/>
      <c r="AFF16" s="1729"/>
      <c r="AFG16" s="1729"/>
      <c r="AFH16" s="1729"/>
      <c r="AFI16" s="1729"/>
      <c r="AFJ16" s="1729"/>
      <c r="AFK16" s="1729"/>
      <c r="AFL16" s="1729"/>
      <c r="AFM16" s="1729"/>
      <c r="AFN16" s="1729"/>
      <c r="AFO16" s="1729"/>
      <c r="AFP16" s="1729"/>
      <c r="AFQ16" s="1729"/>
      <c r="AFR16" s="1729"/>
      <c r="AFS16" s="1729"/>
      <c r="AFT16" s="1729"/>
      <c r="AFU16" s="1729"/>
      <c r="AFV16" s="1729"/>
      <c r="AFW16" s="1729"/>
      <c r="AFX16" s="1729"/>
      <c r="AFY16" s="1729"/>
      <c r="AFZ16" s="1729"/>
      <c r="AGA16" s="1729"/>
      <c r="AGB16" s="1729"/>
      <c r="AGC16" s="1729"/>
      <c r="AGD16" s="1729"/>
      <c r="AGE16" s="1729"/>
      <c r="AGF16" s="1729"/>
      <c r="AGG16" s="1729"/>
      <c r="AGH16" s="1729"/>
      <c r="AGI16" s="1729"/>
      <c r="AGJ16" s="1729"/>
      <c r="AGK16" s="1729"/>
      <c r="AGL16" s="1729"/>
      <c r="AGM16" s="1729"/>
      <c r="AGN16" s="1729"/>
      <c r="AGO16" s="1729"/>
      <c r="AGP16" s="1729"/>
      <c r="AGQ16" s="1729"/>
      <c r="AGR16" s="1729"/>
      <c r="AGS16" s="1729"/>
      <c r="AGT16" s="1729"/>
      <c r="AGU16" s="1729"/>
      <c r="AGV16" s="1729"/>
      <c r="AGW16" s="1729"/>
      <c r="AGX16" s="1729"/>
      <c r="AGY16" s="1729"/>
      <c r="AGZ16" s="1729"/>
      <c r="AHA16" s="1729"/>
      <c r="AHB16" s="1729"/>
      <c r="AHC16" s="1729"/>
      <c r="AHD16" s="1729"/>
      <c r="AHE16" s="1729"/>
      <c r="AHF16" s="1729"/>
      <c r="AHG16" s="1729"/>
      <c r="AHH16" s="1729"/>
      <c r="AHI16" s="1729"/>
      <c r="AHJ16" s="1729"/>
      <c r="AHK16" s="1729"/>
      <c r="AHL16" s="1729"/>
      <c r="AHM16" s="1729"/>
      <c r="AHN16" s="1729"/>
      <c r="AHO16" s="1729"/>
      <c r="AHP16" s="1729"/>
      <c r="AHQ16" s="1729"/>
      <c r="AHR16" s="1729"/>
      <c r="AHS16" s="1729"/>
      <c r="AHT16" s="1729"/>
      <c r="AHU16" s="1729"/>
      <c r="AHV16" s="1729"/>
      <c r="AHW16" s="1729"/>
      <c r="AHX16" s="1729"/>
      <c r="AHY16" s="1729"/>
      <c r="AHZ16" s="1729"/>
      <c r="AIA16" s="1729"/>
      <c r="AIB16" s="1729"/>
      <c r="AIC16" s="1729"/>
      <c r="AID16" s="1729"/>
      <c r="AIE16" s="1729"/>
      <c r="AIF16" s="1729"/>
      <c r="AIG16" s="1729"/>
      <c r="AIH16" s="1729"/>
      <c r="AII16" s="1729"/>
      <c r="AIJ16" s="1729"/>
      <c r="AIK16" s="1729"/>
      <c r="AIL16" s="1729"/>
      <c r="AIM16" s="1729"/>
      <c r="AIN16" s="1729"/>
      <c r="AIO16" s="1729"/>
      <c r="AIP16" s="1729"/>
      <c r="AIQ16" s="1729"/>
      <c r="AIR16" s="1729"/>
      <c r="AIS16" s="1729"/>
      <c r="AIT16" s="1729"/>
      <c r="AIU16" s="1729"/>
      <c r="AIV16" s="1729"/>
      <c r="AIW16" s="1729"/>
      <c r="AIX16" s="1729"/>
      <c r="AIY16" s="1729"/>
      <c r="AIZ16" s="1729"/>
      <c r="AJA16" s="1729"/>
      <c r="AJB16" s="1729"/>
      <c r="AJC16" s="1729"/>
      <c r="AJD16" s="1729"/>
      <c r="AJE16" s="1729"/>
      <c r="AJF16" s="1729"/>
      <c r="AJG16" s="1729"/>
      <c r="AJH16" s="1729"/>
      <c r="AJI16" s="1729"/>
      <c r="AJJ16" s="1729"/>
      <c r="AJK16" s="1729"/>
      <c r="AJL16" s="1729"/>
      <c r="AJM16" s="1729"/>
      <c r="AJN16" s="1729"/>
      <c r="AJO16" s="1729"/>
      <c r="AJP16" s="1729"/>
      <c r="AJQ16" s="1729"/>
      <c r="AJR16" s="1729"/>
      <c r="AJS16" s="1729"/>
      <c r="AJT16" s="1729"/>
      <c r="AJU16" s="1729"/>
      <c r="AJV16" s="1729"/>
      <c r="AJW16" s="1729"/>
      <c r="AJX16" s="1729"/>
      <c r="AJY16" s="1729"/>
      <c r="AJZ16" s="1729"/>
      <c r="AKA16" s="1729"/>
      <c r="AKB16" s="1729"/>
      <c r="AKC16" s="1729"/>
      <c r="AKD16" s="1729"/>
      <c r="AKE16" s="1729"/>
      <c r="AKF16" s="1729"/>
      <c r="AKG16" s="1729"/>
      <c r="AKH16" s="1729"/>
      <c r="AKI16" s="1729"/>
      <c r="AKJ16" s="1729"/>
      <c r="AKK16" s="1729"/>
      <c r="AKL16" s="1729"/>
      <c r="AKM16" s="1729"/>
      <c r="AKN16" s="1729"/>
      <c r="AKO16" s="1729"/>
      <c r="AKP16" s="1729"/>
      <c r="AKQ16" s="1729"/>
      <c r="AKR16" s="1729"/>
      <c r="AKS16" s="1729"/>
      <c r="AKT16" s="1729"/>
      <c r="AKU16" s="1729"/>
      <c r="AKV16" s="1729"/>
      <c r="AKW16" s="1729"/>
      <c r="AKX16" s="1729"/>
      <c r="AKY16" s="1729"/>
      <c r="AKZ16" s="1729"/>
      <c r="ALA16" s="1729"/>
      <c r="ALB16" s="1729"/>
      <c r="ALC16" s="1729"/>
      <c r="ALD16" s="1729"/>
      <c r="ALE16" s="1729"/>
      <c r="ALF16" s="1729"/>
      <c r="ALG16" s="1729"/>
      <c r="ALH16" s="1729"/>
      <c r="ALI16" s="1729"/>
      <c r="ALJ16" s="1729"/>
      <c r="ALK16" s="1729"/>
      <c r="ALL16" s="1729"/>
      <c r="ALM16" s="1729"/>
      <c r="ALN16" s="1729"/>
      <c r="ALO16" s="1729"/>
      <c r="ALP16" s="1729"/>
      <c r="ALQ16" s="1729"/>
      <c r="ALR16" s="1729"/>
      <c r="ALS16" s="1729"/>
      <c r="ALT16" s="1729"/>
      <c r="ALU16" s="1729"/>
      <c r="ALV16" s="1729"/>
      <c r="ALW16" s="1729"/>
      <c r="ALX16" s="1729"/>
      <c r="ALY16" s="1729"/>
      <c r="ALZ16" s="1729"/>
      <c r="AMA16" s="1729"/>
      <c r="AMB16" s="1729"/>
      <c r="AMC16" s="1729"/>
      <c r="AMD16" s="1729"/>
      <c r="AME16" s="1729"/>
      <c r="AMF16" s="1729"/>
      <c r="AMG16" s="1729"/>
      <c r="AMH16" s="1729"/>
      <c r="AMI16" s="1729"/>
      <c r="AMJ16" s="1729"/>
    </row>
    <row r="17" spans="1:1024" s="1773" customFormat="1" ht="30" customHeight="1">
      <c r="A17" s="1705" t="s">
        <v>3862</v>
      </c>
      <c r="B17" s="1705" t="s">
        <v>3863</v>
      </c>
      <c r="C17" s="1705" t="s">
        <v>647</v>
      </c>
      <c r="D17" s="1705" t="s">
        <v>3946</v>
      </c>
      <c r="E17" s="1705" t="s">
        <v>3947</v>
      </c>
      <c r="F17" s="1705" t="s">
        <v>3948</v>
      </c>
      <c r="G17" s="1709" t="s">
        <v>3949</v>
      </c>
      <c r="H17" s="1705"/>
      <c r="I17" s="1705"/>
      <c r="J17" s="1705"/>
      <c r="K17" s="1705"/>
      <c r="L17" s="1705"/>
      <c r="M17" s="1705"/>
      <c r="N17" s="1705"/>
      <c r="O17" s="1705"/>
      <c r="P17" s="1705" t="s">
        <v>3980</v>
      </c>
      <c r="Q17" s="1705" t="s">
        <v>3981</v>
      </c>
      <c r="R17" s="1705" t="s">
        <v>3982</v>
      </c>
      <c r="S17" s="1705" t="s">
        <v>3983</v>
      </c>
      <c r="T17" s="1705" t="s">
        <v>2504</v>
      </c>
      <c r="U17" s="1705" t="s">
        <v>3984</v>
      </c>
      <c r="V17" s="1705" t="s">
        <v>3913</v>
      </c>
      <c r="W17" s="1705" t="s">
        <v>3874</v>
      </c>
      <c r="X17" s="1705" t="s">
        <v>3985</v>
      </c>
      <c r="Y17" s="1779" t="s">
        <v>3986</v>
      </c>
      <c r="Z17" s="1779" t="s">
        <v>1146</v>
      </c>
      <c r="AA17" s="1780" t="s">
        <v>3955</v>
      </c>
      <c r="AB17" s="1780" t="s">
        <v>3956</v>
      </c>
      <c r="AC17" s="1779" t="s">
        <v>3879</v>
      </c>
      <c r="AD17" s="1779" t="s">
        <v>3880</v>
      </c>
      <c r="AE17" s="1779" t="s">
        <v>3881</v>
      </c>
      <c r="AF17" s="1779"/>
      <c r="AG17" s="1779"/>
      <c r="AH17" s="1779"/>
      <c r="AI17" s="1779"/>
      <c r="AJ17" s="1779"/>
      <c r="AK17" s="1779">
        <v>0</v>
      </c>
      <c r="AL17" s="1779"/>
      <c r="AM17" s="1779"/>
      <c r="AN17" s="1779">
        <v>0</v>
      </c>
      <c r="AO17" s="1705" t="s">
        <v>4229</v>
      </c>
      <c r="AP17" s="1705"/>
      <c r="AQ17" s="1705"/>
      <c r="AR17" s="1705"/>
      <c r="AS17" s="1705"/>
      <c r="AT17" s="1705"/>
      <c r="AU17" s="1705"/>
      <c r="AV17" s="1705"/>
      <c r="AW17" s="1705"/>
      <c r="AX17" s="1705"/>
      <c r="AY17" s="1705"/>
      <c r="AZ17" s="1705" t="s">
        <v>3882</v>
      </c>
      <c r="BA17" s="1729"/>
      <c r="BB17" s="1729"/>
      <c r="BC17" s="1729"/>
      <c r="BD17" s="1729"/>
      <c r="BE17" s="1729"/>
      <c r="BF17" s="1729"/>
      <c r="BG17" s="1729"/>
      <c r="BH17" s="1729"/>
      <c r="BI17" s="1729"/>
      <c r="BJ17" s="1729"/>
      <c r="BK17" s="1729"/>
      <c r="BL17" s="1729"/>
      <c r="BM17" s="1729"/>
      <c r="BN17" s="1729"/>
      <c r="BO17" s="1729"/>
      <c r="BP17" s="1729"/>
      <c r="BQ17" s="1729"/>
      <c r="BR17" s="1729"/>
      <c r="BS17" s="1729"/>
      <c r="BT17" s="1729"/>
      <c r="BU17" s="1729"/>
      <c r="BV17" s="1729"/>
      <c r="BW17" s="1729"/>
      <c r="BX17" s="1729"/>
      <c r="BY17" s="1729"/>
      <c r="BZ17" s="1729"/>
      <c r="CA17" s="1729"/>
      <c r="CB17" s="1729"/>
      <c r="CC17" s="1729"/>
      <c r="CD17" s="1729"/>
      <c r="CE17" s="1729"/>
      <c r="CF17" s="1729"/>
      <c r="CG17" s="1729"/>
      <c r="CH17" s="1729"/>
      <c r="CI17" s="1729"/>
      <c r="CJ17" s="1729"/>
      <c r="CK17" s="1729"/>
      <c r="CL17" s="1729"/>
      <c r="CM17" s="1729"/>
      <c r="CN17" s="1729"/>
      <c r="CO17" s="1729"/>
      <c r="CP17" s="1729"/>
      <c r="CQ17" s="1729"/>
      <c r="CR17" s="1729"/>
      <c r="CS17" s="1729"/>
      <c r="CT17" s="1729"/>
      <c r="CU17" s="1729"/>
      <c r="CV17" s="1729"/>
      <c r="CW17" s="1729"/>
      <c r="CX17" s="1729"/>
      <c r="CY17" s="1729"/>
      <c r="CZ17" s="1729"/>
      <c r="DA17" s="1729"/>
      <c r="DB17" s="1729"/>
      <c r="DC17" s="1729"/>
      <c r="DD17" s="1729"/>
      <c r="DE17" s="1729"/>
      <c r="DF17" s="1729"/>
      <c r="DG17" s="1729"/>
      <c r="DH17" s="1729"/>
      <c r="DI17" s="1729"/>
      <c r="DJ17" s="1729"/>
      <c r="DK17" s="1729"/>
      <c r="DL17" s="1729"/>
      <c r="DM17" s="1729"/>
      <c r="DN17" s="1729"/>
      <c r="DO17" s="1729"/>
      <c r="DP17" s="1729"/>
      <c r="DQ17" s="1729"/>
      <c r="DR17" s="1729"/>
      <c r="DS17" s="1729"/>
      <c r="DT17" s="1729"/>
      <c r="DU17" s="1729"/>
      <c r="DV17" s="1729"/>
      <c r="DW17" s="1729"/>
      <c r="DX17" s="1729"/>
      <c r="DY17" s="1729"/>
      <c r="DZ17" s="1729"/>
      <c r="EA17" s="1729"/>
      <c r="EB17" s="1729"/>
      <c r="EC17" s="1729"/>
      <c r="ED17" s="1729"/>
      <c r="EE17" s="1729"/>
      <c r="EF17" s="1729"/>
      <c r="EG17" s="1729"/>
      <c r="EH17" s="1729"/>
      <c r="EI17" s="1729"/>
      <c r="EJ17" s="1729"/>
      <c r="EK17" s="1729"/>
      <c r="EL17" s="1729"/>
      <c r="EM17" s="1729"/>
      <c r="EN17" s="1729"/>
      <c r="EO17" s="1729"/>
      <c r="EP17" s="1729"/>
      <c r="EQ17" s="1729"/>
      <c r="ER17" s="1729"/>
      <c r="ES17" s="1729"/>
      <c r="ET17" s="1729"/>
      <c r="EU17" s="1729"/>
      <c r="EV17" s="1729"/>
      <c r="EW17" s="1729"/>
      <c r="EX17" s="1729"/>
      <c r="EY17" s="1729"/>
      <c r="EZ17" s="1729"/>
      <c r="FA17" s="1729"/>
      <c r="FB17" s="1729"/>
      <c r="FC17" s="1729"/>
      <c r="FD17" s="1729"/>
      <c r="FE17" s="1729"/>
      <c r="FF17" s="1729"/>
      <c r="FG17" s="1729"/>
      <c r="FH17" s="1729"/>
      <c r="FI17" s="1729"/>
      <c r="FJ17" s="1729"/>
      <c r="FK17" s="1729"/>
      <c r="FL17" s="1729"/>
      <c r="FM17" s="1729"/>
      <c r="FN17" s="1729"/>
      <c r="FO17" s="1729"/>
      <c r="FP17" s="1729"/>
      <c r="FQ17" s="1729"/>
      <c r="FR17" s="1729"/>
      <c r="FS17" s="1729"/>
      <c r="FT17" s="1729"/>
      <c r="FU17" s="1729"/>
      <c r="FV17" s="1729"/>
      <c r="FW17" s="1729"/>
      <c r="FX17" s="1729"/>
      <c r="FY17" s="1729"/>
      <c r="FZ17" s="1729"/>
      <c r="GA17" s="1729"/>
      <c r="GB17" s="1729"/>
      <c r="GC17" s="1729"/>
      <c r="GD17" s="1729"/>
      <c r="GE17" s="1729"/>
      <c r="GF17" s="1729"/>
      <c r="GG17" s="1729"/>
      <c r="GH17" s="1729"/>
      <c r="GI17" s="1729"/>
      <c r="GJ17" s="1729"/>
      <c r="GK17" s="1729"/>
      <c r="GL17" s="1729"/>
      <c r="GM17" s="1729"/>
      <c r="GN17" s="1729"/>
      <c r="GO17" s="1729"/>
      <c r="GP17" s="1729"/>
      <c r="GQ17" s="1729"/>
      <c r="GR17" s="1729"/>
      <c r="GS17" s="1729"/>
      <c r="GT17" s="1729"/>
      <c r="GU17" s="1729"/>
      <c r="GV17" s="1729"/>
      <c r="GW17" s="1729"/>
      <c r="GX17" s="1729"/>
      <c r="GY17" s="1729"/>
      <c r="GZ17" s="1729"/>
      <c r="HA17" s="1729"/>
      <c r="HB17" s="1729"/>
      <c r="HC17" s="1729"/>
      <c r="HD17" s="1729"/>
      <c r="HE17" s="1729"/>
      <c r="HF17" s="1729"/>
      <c r="HG17" s="1729"/>
      <c r="HH17" s="1729"/>
      <c r="HI17" s="1729"/>
      <c r="HJ17" s="1729"/>
      <c r="HK17" s="1729"/>
      <c r="HL17" s="1729"/>
      <c r="HM17" s="1729"/>
      <c r="HN17" s="1729"/>
      <c r="HO17" s="1729"/>
      <c r="HP17" s="1729"/>
      <c r="HQ17" s="1729"/>
      <c r="HR17" s="1729"/>
      <c r="HS17" s="1729"/>
      <c r="HT17" s="1729"/>
      <c r="HU17" s="1729"/>
      <c r="HV17" s="1729"/>
      <c r="HW17" s="1729"/>
      <c r="HX17" s="1729"/>
      <c r="HY17" s="1729"/>
      <c r="HZ17" s="1729"/>
      <c r="IA17" s="1729"/>
      <c r="IB17" s="1729"/>
      <c r="IC17" s="1729"/>
      <c r="ID17" s="1729"/>
      <c r="IE17" s="1729"/>
      <c r="IF17" s="1729"/>
      <c r="IG17" s="1729"/>
      <c r="IH17" s="1729"/>
      <c r="II17" s="1729"/>
      <c r="IJ17" s="1729"/>
      <c r="IK17" s="1729"/>
      <c r="IL17" s="1729"/>
      <c r="IM17" s="1729"/>
      <c r="IN17" s="1729"/>
      <c r="IO17" s="1729"/>
      <c r="IP17" s="1729"/>
      <c r="IQ17" s="1729"/>
      <c r="IR17" s="1729"/>
      <c r="IS17" s="1729"/>
      <c r="IT17" s="1729"/>
      <c r="IU17" s="1729"/>
      <c r="IV17" s="1729"/>
      <c r="IW17" s="1729"/>
      <c r="IX17" s="1729"/>
      <c r="IY17" s="1729"/>
      <c r="IZ17" s="1729"/>
      <c r="JA17" s="1729"/>
      <c r="JB17" s="1729"/>
      <c r="JC17" s="1729"/>
      <c r="JD17" s="1729"/>
      <c r="JE17" s="1729"/>
      <c r="JF17" s="1729"/>
      <c r="JG17" s="1729"/>
      <c r="JH17" s="1729"/>
      <c r="JI17" s="1729"/>
      <c r="JJ17" s="1729"/>
      <c r="JK17" s="1729"/>
      <c r="JL17" s="1729"/>
      <c r="JM17" s="1729"/>
      <c r="JN17" s="1729"/>
      <c r="JO17" s="1729"/>
      <c r="JP17" s="1729"/>
      <c r="JQ17" s="1729"/>
      <c r="JR17" s="1729"/>
      <c r="JS17" s="1729"/>
      <c r="JT17" s="1729"/>
      <c r="JU17" s="1729"/>
      <c r="JV17" s="1729"/>
      <c r="JW17" s="1729"/>
      <c r="JX17" s="1729"/>
      <c r="JY17" s="1729"/>
      <c r="JZ17" s="1729"/>
      <c r="KA17" s="1729"/>
      <c r="KB17" s="1729"/>
      <c r="KC17" s="1729"/>
      <c r="KD17" s="1729"/>
      <c r="KE17" s="1729"/>
      <c r="KF17" s="1729"/>
      <c r="KG17" s="1729"/>
      <c r="KH17" s="1729"/>
      <c r="KI17" s="1729"/>
      <c r="KJ17" s="1729"/>
      <c r="KK17" s="1729"/>
      <c r="KL17" s="1729"/>
      <c r="KM17" s="1729"/>
      <c r="KN17" s="1729"/>
      <c r="KO17" s="1729"/>
      <c r="KP17" s="1729"/>
      <c r="KQ17" s="1729"/>
      <c r="KR17" s="1729"/>
      <c r="KS17" s="1729"/>
      <c r="KT17" s="1729"/>
      <c r="KU17" s="1729"/>
      <c r="KV17" s="1729"/>
      <c r="KW17" s="1729"/>
      <c r="KX17" s="1729"/>
      <c r="KY17" s="1729"/>
      <c r="KZ17" s="1729"/>
      <c r="LA17" s="1729"/>
      <c r="LB17" s="1729"/>
      <c r="LC17" s="1729"/>
      <c r="LD17" s="1729"/>
      <c r="LE17" s="1729"/>
      <c r="LF17" s="1729"/>
      <c r="LG17" s="1729"/>
      <c r="LH17" s="1729"/>
      <c r="LI17" s="1729"/>
      <c r="LJ17" s="1729"/>
      <c r="LK17" s="1729"/>
      <c r="LL17" s="1729"/>
      <c r="LM17" s="1729"/>
      <c r="LN17" s="1729"/>
      <c r="LO17" s="1729"/>
      <c r="LP17" s="1729"/>
      <c r="LQ17" s="1729"/>
      <c r="LR17" s="1729"/>
      <c r="LS17" s="1729"/>
      <c r="LT17" s="1729"/>
      <c r="LU17" s="1729"/>
      <c r="LV17" s="1729"/>
      <c r="LW17" s="1729"/>
      <c r="LX17" s="1729"/>
      <c r="LY17" s="1729"/>
      <c r="LZ17" s="1729"/>
      <c r="MA17" s="1729"/>
      <c r="MB17" s="1729"/>
      <c r="MC17" s="1729"/>
      <c r="MD17" s="1729"/>
      <c r="ME17" s="1729"/>
      <c r="MF17" s="1729"/>
      <c r="MG17" s="1729"/>
      <c r="MH17" s="1729"/>
      <c r="MI17" s="1729"/>
      <c r="MJ17" s="1729"/>
      <c r="MK17" s="1729"/>
      <c r="ML17" s="1729"/>
      <c r="MM17" s="1729"/>
      <c r="MN17" s="1729"/>
      <c r="MO17" s="1729"/>
      <c r="MP17" s="1729"/>
      <c r="MQ17" s="1729"/>
      <c r="MR17" s="1729"/>
      <c r="MS17" s="1729"/>
      <c r="MT17" s="1729"/>
      <c r="MU17" s="1729"/>
      <c r="MV17" s="1729"/>
      <c r="MW17" s="1729"/>
      <c r="MX17" s="1729"/>
      <c r="MY17" s="1729"/>
      <c r="MZ17" s="1729"/>
      <c r="NA17" s="1729"/>
      <c r="NB17" s="1729"/>
      <c r="NC17" s="1729"/>
      <c r="ND17" s="1729"/>
      <c r="NE17" s="1729"/>
      <c r="NF17" s="1729"/>
      <c r="NG17" s="1729"/>
      <c r="NH17" s="1729"/>
      <c r="NI17" s="1729"/>
      <c r="NJ17" s="1729"/>
      <c r="NK17" s="1729"/>
      <c r="NL17" s="1729"/>
      <c r="NM17" s="1729"/>
      <c r="NN17" s="1729"/>
      <c r="NO17" s="1729"/>
      <c r="NP17" s="1729"/>
      <c r="NQ17" s="1729"/>
      <c r="NR17" s="1729"/>
      <c r="NS17" s="1729"/>
      <c r="NT17" s="1729"/>
      <c r="NU17" s="1729"/>
      <c r="NV17" s="1729"/>
      <c r="NW17" s="1729"/>
      <c r="NX17" s="1729"/>
      <c r="NY17" s="1729"/>
      <c r="NZ17" s="1729"/>
      <c r="OA17" s="1729"/>
      <c r="OB17" s="1729"/>
      <c r="OC17" s="1729"/>
      <c r="OD17" s="1729"/>
      <c r="OE17" s="1729"/>
      <c r="OF17" s="1729"/>
      <c r="OG17" s="1729"/>
      <c r="OH17" s="1729"/>
      <c r="OI17" s="1729"/>
      <c r="OJ17" s="1729"/>
      <c r="OK17" s="1729"/>
      <c r="OL17" s="1729"/>
      <c r="OM17" s="1729"/>
      <c r="ON17" s="1729"/>
      <c r="OO17" s="1729"/>
      <c r="OP17" s="1729"/>
      <c r="OQ17" s="1729"/>
      <c r="OR17" s="1729"/>
      <c r="OS17" s="1729"/>
      <c r="OT17" s="1729"/>
      <c r="OU17" s="1729"/>
      <c r="OV17" s="1729"/>
      <c r="OW17" s="1729"/>
      <c r="OX17" s="1729"/>
      <c r="OY17" s="1729"/>
      <c r="OZ17" s="1729"/>
      <c r="PA17" s="1729"/>
      <c r="PB17" s="1729"/>
      <c r="PC17" s="1729"/>
      <c r="PD17" s="1729"/>
      <c r="PE17" s="1729"/>
      <c r="PF17" s="1729"/>
      <c r="PG17" s="1729"/>
      <c r="PH17" s="1729"/>
      <c r="PI17" s="1729"/>
      <c r="PJ17" s="1729"/>
      <c r="PK17" s="1729"/>
      <c r="PL17" s="1729"/>
      <c r="PM17" s="1729"/>
      <c r="PN17" s="1729"/>
      <c r="PO17" s="1729"/>
      <c r="PP17" s="1729"/>
      <c r="PQ17" s="1729"/>
      <c r="PR17" s="1729"/>
      <c r="PS17" s="1729"/>
      <c r="PT17" s="1729"/>
      <c r="PU17" s="1729"/>
      <c r="PV17" s="1729"/>
      <c r="PW17" s="1729"/>
      <c r="PX17" s="1729"/>
      <c r="PY17" s="1729"/>
      <c r="PZ17" s="1729"/>
      <c r="QA17" s="1729"/>
      <c r="QB17" s="1729"/>
      <c r="QC17" s="1729"/>
      <c r="QD17" s="1729"/>
      <c r="QE17" s="1729"/>
      <c r="QF17" s="1729"/>
      <c r="QG17" s="1729"/>
      <c r="QH17" s="1729"/>
      <c r="QI17" s="1729"/>
      <c r="QJ17" s="1729"/>
      <c r="QK17" s="1729"/>
      <c r="QL17" s="1729"/>
      <c r="QM17" s="1729"/>
      <c r="QN17" s="1729"/>
      <c r="QO17" s="1729"/>
      <c r="QP17" s="1729"/>
      <c r="QQ17" s="1729"/>
      <c r="QR17" s="1729"/>
      <c r="QS17" s="1729"/>
      <c r="QT17" s="1729"/>
      <c r="QU17" s="1729"/>
      <c r="QV17" s="1729"/>
      <c r="QW17" s="1729"/>
      <c r="QX17" s="1729"/>
      <c r="QY17" s="1729"/>
      <c r="QZ17" s="1729"/>
      <c r="RA17" s="1729"/>
      <c r="RB17" s="1729"/>
      <c r="RC17" s="1729"/>
      <c r="RD17" s="1729"/>
      <c r="RE17" s="1729"/>
      <c r="RF17" s="1729"/>
      <c r="RG17" s="1729"/>
      <c r="RH17" s="1729"/>
      <c r="RI17" s="1729"/>
      <c r="RJ17" s="1729"/>
      <c r="RK17" s="1729"/>
      <c r="RL17" s="1729"/>
      <c r="RM17" s="1729"/>
      <c r="RN17" s="1729"/>
      <c r="RO17" s="1729"/>
      <c r="RP17" s="1729"/>
      <c r="RQ17" s="1729"/>
      <c r="RR17" s="1729"/>
      <c r="RS17" s="1729"/>
      <c r="RT17" s="1729"/>
      <c r="RU17" s="1729"/>
      <c r="RV17" s="1729"/>
      <c r="RW17" s="1729"/>
      <c r="RX17" s="1729"/>
      <c r="RY17" s="1729"/>
      <c r="RZ17" s="1729"/>
      <c r="SA17" s="1729"/>
      <c r="SB17" s="1729"/>
      <c r="SC17" s="1729"/>
      <c r="SD17" s="1729"/>
      <c r="SE17" s="1729"/>
      <c r="SF17" s="1729"/>
      <c r="SG17" s="1729"/>
      <c r="SH17" s="1729"/>
      <c r="SI17" s="1729"/>
      <c r="SJ17" s="1729"/>
      <c r="SK17" s="1729"/>
      <c r="SL17" s="1729"/>
      <c r="SM17" s="1729"/>
      <c r="SN17" s="1729"/>
      <c r="SO17" s="1729"/>
      <c r="SP17" s="1729"/>
      <c r="SQ17" s="1729"/>
      <c r="SR17" s="1729"/>
      <c r="SS17" s="1729"/>
      <c r="ST17" s="1729"/>
      <c r="SU17" s="1729"/>
      <c r="SV17" s="1729"/>
      <c r="SW17" s="1729"/>
      <c r="SX17" s="1729"/>
      <c r="SY17" s="1729"/>
      <c r="SZ17" s="1729"/>
      <c r="TA17" s="1729"/>
      <c r="TB17" s="1729"/>
      <c r="TC17" s="1729"/>
      <c r="TD17" s="1729"/>
      <c r="TE17" s="1729"/>
      <c r="TF17" s="1729"/>
      <c r="TG17" s="1729"/>
      <c r="TH17" s="1729"/>
      <c r="TI17" s="1729"/>
      <c r="TJ17" s="1729"/>
      <c r="TK17" s="1729"/>
      <c r="TL17" s="1729"/>
      <c r="TM17" s="1729"/>
      <c r="TN17" s="1729"/>
      <c r="TO17" s="1729"/>
      <c r="TP17" s="1729"/>
      <c r="TQ17" s="1729"/>
      <c r="TR17" s="1729"/>
      <c r="TS17" s="1729"/>
      <c r="TT17" s="1729"/>
      <c r="TU17" s="1729"/>
      <c r="TV17" s="1729"/>
      <c r="TW17" s="1729"/>
      <c r="TX17" s="1729"/>
      <c r="TY17" s="1729"/>
      <c r="TZ17" s="1729"/>
      <c r="UA17" s="1729"/>
      <c r="UB17" s="1729"/>
      <c r="UC17" s="1729"/>
      <c r="UD17" s="1729"/>
      <c r="UE17" s="1729"/>
      <c r="UF17" s="1729"/>
      <c r="UG17" s="1729"/>
      <c r="UH17" s="1729"/>
      <c r="UI17" s="1729"/>
      <c r="UJ17" s="1729"/>
      <c r="UK17" s="1729"/>
      <c r="UL17" s="1729"/>
      <c r="UM17" s="1729"/>
      <c r="UN17" s="1729"/>
      <c r="UO17" s="1729"/>
      <c r="UP17" s="1729"/>
      <c r="UQ17" s="1729"/>
      <c r="UR17" s="1729"/>
      <c r="US17" s="1729"/>
      <c r="UT17" s="1729"/>
      <c r="UU17" s="1729"/>
      <c r="UV17" s="1729"/>
      <c r="UW17" s="1729"/>
      <c r="UX17" s="1729"/>
      <c r="UY17" s="1729"/>
      <c r="UZ17" s="1729"/>
      <c r="VA17" s="1729"/>
      <c r="VB17" s="1729"/>
      <c r="VC17" s="1729"/>
      <c r="VD17" s="1729"/>
      <c r="VE17" s="1729"/>
      <c r="VF17" s="1729"/>
      <c r="VG17" s="1729"/>
      <c r="VH17" s="1729"/>
      <c r="VI17" s="1729"/>
      <c r="VJ17" s="1729"/>
      <c r="VK17" s="1729"/>
      <c r="VL17" s="1729"/>
      <c r="VM17" s="1729"/>
      <c r="VN17" s="1729"/>
      <c r="VO17" s="1729"/>
      <c r="VP17" s="1729"/>
      <c r="VQ17" s="1729"/>
      <c r="VR17" s="1729"/>
      <c r="VS17" s="1729"/>
      <c r="VT17" s="1729"/>
      <c r="VU17" s="1729"/>
      <c r="VV17" s="1729"/>
      <c r="VW17" s="1729"/>
      <c r="VX17" s="1729"/>
      <c r="VY17" s="1729"/>
      <c r="VZ17" s="1729"/>
      <c r="WA17" s="1729"/>
      <c r="WB17" s="1729"/>
      <c r="WC17" s="1729"/>
      <c r="WD17" s="1729"/>
      <c r="WE17" s="1729"/>
      <c r="WF17" s="1729"/>
      <c r="WG17" s="1729"/>
      <c r="WH17" s="1729"/>
      <c r="WI17" s="1729"/>
      <c r="WJ17" s="1729"/>
      <c r="WK17" s="1729"/>
      <c r="WL17" s="1729"/>
      <c r="WM17" s="1729"/>
      <c r="WN17" s="1729"/>
      <c r="WO17" s="1729"/>
      <c r="WP17" s="1729"/>
      <c r="WQ17" s="1729"/>
      <c r="WR17" s="1729"/>
      <c r="WS17" s="1729"/>
      <c r="WT17" s="1729"/>
      <c r="WU17" s="1729"/>
      <c r="WV17" s="1729"/>
      <c r="WW17" s="1729"/>
      <c r="WX17" s="1729"/>
      <c r="WY17" s="1729"/>
      <c r="WZ17" s="1729"/>
      <c r="XA17" s="1729"/>
      <c r="XB17" s="1729"/>
      <c r="XC17" s="1729"/>
      <c r="XD17" s="1729"/>
      <c r="XE17" s="1729"/>
      <c r="XF17" s="1729"/>
      <c r="XG17" s="1729"/>
      <c r="XH17" s="1729"/>
      <c r="XI17" s="1729"/>
      <c r="XJ17" s="1729"/>
      <c r="XK17" s="1729"/>
      <c r="XL17" s="1729"/>
      <c r="XM17" s="1729"/>
      <c r="XN17" s="1729"/>
      <c r="XO17" s="1729"/>
      <c r="XP17" s="1729"/>
      <c r="XQ17" s="1729"/>
      <c r="XR17" s="1729"/>
      <c r="XS17" s="1729"/>
      <c r="XT17" s="1729"/>
      <c r="XU17" s="1729"/>
      <c r="XV17" s="1729"/>
      <c r="XW17" s="1729"/>
      <c r="XX17" s="1729"/>
      <c r="XY17" s="1729"/>
      <c r="XZ17" s="1729"/>
      <c r="YA17" s="1729"/>
      <c r="YB17" s="1729"/>
      <c r="YC17" s="1729"/>
      <c r="YD17" s="1729"/>
      <c r="YE17" s="1729"/>
      <c r="YF17" s="1729"/>
      <c r="YG17" s="1729"/>
      <c r="YH17" s="1729"/>
      <c r="YI17" s="1729"/>
      <c r="YJ17" s="1729"/>
      <c r="YK17" s="1729"/>
      <c r="YL17" s="1729"/>
      <c r="YM17" s="1729"/>
      <c r="YN17" s="1729"/>
      <c r="YO17" s="1729"/>
      <c r="YP17" s="1729"/>
      <c r="YQ17" s="1729"/>
      <c r="YR17" s="1729"/>
      <c r="YS17" s="1729"/>
      <c r="YT17" s="1729"/>
      <c r="YU17" s="1729"/>
      <c r="YV17" s="1729"/>
      <c r="YW17" s="1729"/>
      <c r="YX17" s="1729"/>
      <c r="YY17" s="1729"/>
      <c r="YZ17" s="1729"/>
      <c r="ZA17" s="1729"/>
      <c r="ZB17" s="1729"/>
      <c r="ZC17" s="1729"/>
      <c r="ZD17" s="1729"/>
      <c r="ZE17" s="1729"/>
      <c r="ZF17" s="1729"/>
      <c r="ZG17" s="1729"/>
      <c r="ZH17" s="1729"/>
      <c r="ZI17" s="1729"/>
      <c r="ZJ17" s="1729"/>
      <c r="ZK17" s="1729"/>
      <c r="ZL17" s="1729"/>
      <c r="ZM17" s="1729"/>
      <c r="ZN17" s="1729"/>
      <c r="ZO17" s="1729"/>
      <c r="ZP17" s="1729"/>
      <c r="ZQ17" s="1729"/>
      <c r="ZR17" s="1729"/>
      <c r="ZS17" s="1729"/>
      <c r="ZT17" s="1729"/>
      <c r="ZU17" s="1729"/>
      <c r="ZV17" s="1729"/>
      <c r="ZW17" s="1729"/>
      <c r="ZX17" s="1729"/>
      <c r="ZY17" s="1729"/>
      <c r="ZZ17" s="1729"/>
      <c r="AAA17" s="1729"/>
      <c r="AAB17" s="1729"/>
      <c r="AAC17" s="1729"/>
      <c r="AAD17" s="1729"/>
      <c r="AAE17" s="1729"/>
      <c r="AAF17" s="1729"/>
      <c r="AAG17" s="1729"/>
      <c r="AAH17" s="1729"/>
      <c r="AAI17" s="1729"/>
      <c r="AAJ17" s="1729"/>
      <c r="AAK17" s="1729"/>
      <c r="AAL17" s="1729"/>
      <c r="AAM17" s="1729"/>
      <c r="AAN17" s="1729"/>
      <c r="AAO17" s="1729"/>
      <c r="AAP17" s="1729"/>
      <c r="AAQ17" s="1729"/>
      <c r="AAR17" s="1729"/>
      <c r="AAS17" s="1729"/>
      <c r="AAT17" s="1729"/>
      <c r="AAU17" s="1729"/>
      <c r="AAV17" s="1729"/>
      <c r="AAW17" s="1729"/>
      <c r="AAX17" s="1729"/>
      <c r="AAY17" s="1729"/>
      <c r="AAZ17" s="1729"/>
      <c r="ABA17" s="1729"/>
      <c r="ABB17" s="1729"/>
      <c r="ABC17" s="1729"/>
      <c r="ABD17" s="1729"/>
      <c r="ABE17" s="1729"/>
      <c r="ABF17" s="1729"/>
      <c r="ABG17" s="1729"/>
      <c r="ABH17" s="1729"/>
      <c r="ABI17" s="1729"/>
      <c r="ABJ17" s="1729"/>
      <c r="ABK17" s="1729"/>
      <c r="ABL17" s="1729"/>
      <c r="ABM17" s="1729"/>
      <c r="ABN17" s="1729"/>
      <c r="ABO17" s="1729"/>
      <c r="ABP17" s="1729"/>
      <c r="ABQ17" s="1729"/>
      <c r="ABR17" s="1729"/>
      <c r="ABS17" s="1729"/>
      <c r="ABT17" s="1729"/>
      <c r="ABU17" s="1729"/>
      <c r="ABV17" s="1729"/>
      <c r="ABW17" s="1729"/>
      <c r="ABX17" s="1729"/>
      <c r="ABY17" s="1729"/>
      <c r="ABZ17" s="1729"/>
      <c r="ACA17" s="1729"/>
      <c r="ACB17" s="1729"/>
      <c r="ACC17" s="1729"/>
      <c r="ACD17" s="1729"/>
      <c r="ACE17" s="1729"/>
      <c r="ACF17" s="1729"/>
      <c r="ACG17" s="1729"/>
      <c r="ACH17" s="1729"/>
      <c r="ACI17" s="1729"/>
      <c r="ACJ17" s="1729"/>
      <c r="ACK17" s="1729"/>
      <c r="ACL17" s="1729"/>
      <c r="ACM17" s="1729"/>
      <c r="ACN17" s="1729"/>
      <c r="ACO17" s="1729"/>
      <c r="ACP17" s="1729"/>
      <c r="ACQ17" s="1729"/>
      <c r="ACR17" s="1729"/>
      <c r="ACS17" s="1729"/>
      <c r="ACT17" s="1729"/>
      <c r="ACU17" s="1729"/>
      <c r="ACV17" s="1729"/>
      <c r="ACW17" s="1729"/>
      <c r="ACX17" s="1729"/>
      <c r="ACY17" s="1729"/>
      <c r="ACZ17" s="1729"/>
      <c r="ADA17" s="1729"/>
      <c r="ADB17" s="1729"/>
      <c r="ADC17" s="1729"/>
      <c r="ADD17" s="1729"/>
      <c r="ADE17" s="1729"/>
      <c r="ADF17" s="1729"/>
      <c r="ADG17" s="1729"/>
      <c r="ADH17" s="1729"/>
      <c r="ADI17" s="1729"/>
      <c r="ADJ17" s="1729"/>
      <c r="ADK17" s="1729"/>
      <c r="ADL17" s="1729"/>
      <c r="ADM17" s="1729"/>
      <c r="ADN17" s="1729"/>
      <c r="ADO17" s="1729"/>
      <c r="ADP17" s="1729"/>
      <c r="ADQ17" s="1729"/>
      <c r="ADR17" s="1729"/>
      <c r="ADS17" s="1729"/>
      <c r="ADT17" s="1729"/>
      <c r="ADU17" s="1729"/>
      <c r="ADV17" s="1729"/>
      <c r="ADW17" s="1729"/>
      <c r="ADX17" s="1729"/>
      <c r="ADY17" s="1729"/>
      <c r="ADZ17" s="1729"/>
      <c r="AEA17" s="1729"/>
      <c r="AEB17" s="1729"/>
      <c r="AEC17" s="1729"/>
      <c r="AED17" s="1729"/>
      <c r="AEE17" s="1729"/>
      <c r="AEF17" s="1729"/>
      <c r="AEG17" s="1729"/>
      <c r="AEH17" s="1729"/>
      <c r="AEI17" s="1729"/>
      <c r="AEJ17" s="1729"/>
      <c r="AEK17" s="1729"/>
      <c r="AEL17" s="1729"/>
      <c r="AEM17" s="1729"/>
      <c r="AEN17" s="1729"/>
      <c r="AEO17" s="1729"/>
      <c r="AEP17" s="1729"/>
      <c r="AEQ17" s="1729"/>
      <c r="AER17" s="1729"/>
      <c r="AES17" s="1729"/>
      <c r="AET17" s="1729"/>
      <c r="AEU17" s="1729"/>
      <c r="AEV17" s="1729"/>
      <c r="AEW17" s="1729"/>
      <c r="AEX17" s="1729"/>
      <c r="AEY17" s="1729"/>
      <c r="AEZ17" s="1729"/>
      <c r="AFA17" s="1729"/>
      <c r="AFB17" s="1729"/>
      <c r="AFC17" s="1729"/>
      <c r="AFD17" s="1729"/>
      <c r="AFE17" s="1729"/>
      <c r="AFF17" s="1729"/>
      <c r="AFG17" s="1729"/>
      <c r="AFH17" s="1729"/>
      <c r="AFI17" s="1729"/>
      <c r="AFJ17" s="1729"/>
      <c r="AFK17" s="1729"/>
      <c r="AFL17" s="1729"/>
      <c r="AFM17" s="1729"/>
      <c r="AFN17" s="1729"/>
      <c r="AFO17" s="1729"/>
      <c r="AFP17" s="1729"/>
      <c r="AFQ17" s="1729"/>
      <c r="AFR17" s="1729"/>
      <c r="AFS17" s="1729"/>
      <c r="AFT17" s="1729"/>
      <c r="AFU17" s="1729"/>
      <c r="AFV17" s="1729"/>
      <c r="AFW17" s="1729"/>
      <c r="AFX17" s="1729"/>
      <c r="AFY17" s="1729"/>
      <c r="AFZ17" s="1729"/>
      <c r="AGA17" s="1729"/>
      <c r="AGB17" s="1729"/>
      <c r="AGC17" s="1729"/>
      <c r="AGD17" s="1729"/>
      <c r="AGE17" s="1729"/>
      <c r="AGF17" s="1729"/>
      <c r="AGG17" s="1729"/>
      <c r="AGH17" s="1729"/>
      <c r="AGI17" s="1729"/>
      <c r="AGJ17" s="1729"/>
      <c r="AGK17" s="1729"/>
      <c r="AGL17" s="1729"/>
      <c r="AGM17" s="1729"/>
      <c r="AGN17" s="1729"/>
      <c r="AGO17" s="1729"/>
      <c r="AGP17" s="1729"/>
      <c r="AGQ17" s="1729"/>
      <c r="AGR17" s="1729"/>
      <c r="AGS17" s="1729"/>
      <c r="AGT17" s="1729"/>
      <c r="AGU17" s="1729"/>
      <c r="AGV17" s="1729"/>
      <c r="AGW17" s="1729"/>
      <c r="AGX17" s="1729"/>
      <c r="AGY17" s="1729"/>
      <c r="AGZ17" s="1729"/>
      <c r="AHA17" s="1729"/>
      <c r="AHB17" s="1729"/>
      <c r="AHC17" s="1729"/>
      <c r="AHD17" s="1729"/>
      <c r="AHE17" s="1729"/>
      <c r="AHF17" s="1729"/>
      <c r="AHG17" s="1729"/>
      <c r="AHH17" s="1729"/>
      <c r="AHI17" s="1729"/>
      <c r="AHJ17" s="1729"/>
      <c r="AHK17" s="1729"/>
      <c r="AHL17" s="1729"/>
      <c r="AHM17" s="1729"/>
      <c r="AHN17" s="1729"/>
      <c r="AHO17" s="1729"/>
      <c r="AHP17" s="1729"/>
      <c r="AHQ17" s="1729"/>
      <c r="AHR17" s="1729"/>
      <c r="AHS17" s="1729"/>
      <c r="AHT17" s="1729"/>
      <c r="AHU17" s="1729"/>
      <c r="AHV17" s="1729"/>
      <c r="AHW17" s="1729"/>
      <c r="AHX17" s="1729"/>
      <c r="AHY17" s="1729"/>
      <c r="AHZ17" s="1729"/>
      <c r="AIA17" s="1729"/>
      <c r="AIB17" s="1729"/>
      <c r="AIC17" s="1729"/>
      <c r="AID17" s="1729"/>
      <c r="AIE17" s="1729"/>
      <c r="AIF17" s="1729"/>
      <c r="AIG17" s="1729"/>
      <c r="AIH17" s="1729"/>
      <c r="AII17" s="1729"/>
      <c r="AIJ17" s="1729"/>
      <c r="AIK17" s="1729"/>
      <c r="AIL17" s="1729"/>
      <c r="AIM17" s="1729"/>
      <c r="AIN17" s="1729"/>
      <c r="AIO17" s="1729"/>
      <c r="AIP17" s="1729"/>
      <c r="AIQ17" s="1729"/>
      <c r="AIR17" s="1729"/>
      <c r="AIS17" s="1729"/>
      <c r="AIT17" s="1729"/>
      <c r="AIU17" s="1729"/>
      <c r="AIV17" s="1729"/>
      <c r="AIW17" s="1729"/>
      <c r="AIX17" s="1729"/>
      <c r="AIY17" s="1729"/>
      <c r="AIZ17" s="1729"/>
      <c r="AJA17" s="1729"/>
      <c r="AJB17" s="1729"/>
      <c r="AJC17" s="1729"/>
      <c r="AJD17" s="1729"/>
      <c r="AJE17" s="1729"/>
      <c r="AJF17" s="1729"/>
      <c r="AJG17" s="1729"/>
      <c r="AJH17" s="1729"/>
      <c r="AJI17" s="1729"/>
      <c r="AJJ17" s="1729"/>
      <c r="AJK17" s="1729"/>
      <c r="AJL17" s="1729"/>
      <c r="AJM17" s="1729"/>
      <c r="AJN17" s="1729"/>
      <c r="AJO17" s="1729"/>
      <c r="AJP17" s="1729"/>
      <c r="AJQ17" s="1729"/>
      <c r="AJR17" s="1729"/>
      <c r="AJS17" s="1729"/>
      <c r="AJT17" s="1729"/>
      <c r="AJU17" s="1729"/>
      <c r="AJV17" s="1729"/>
      <c r="AJW17" s="1729"/>
      <c r="AJX17" s="1729"/>
      <c r="AJY17" s="1729"/>
      <c r="AJZ17" s="1729"/>
      <c r="AKA17" s="1729"/>
      <c r="AKB17" s="1729"/>
      <c r="AKC17" s="1729"/>
      <c r="AKD17" s="1729"/>
      <c r="AKE17" s="1729"/>
      <c r="AKF17" s="1729"/>
      <c r="AKG17" s="1729"/>
      <c r="AKH17" s="1729"/>
      <c r="AKI17" s="1729"/>
      <c r="AKJ17" s="1729"/>
      <c r="AKK17" s="1729"/>
      <c r="AKL17" s="1729"/>
      <c r="AKM17" s="1729"/>
      <c r="AKN17" s="1729"/>
      <c r="AKO17" s="1729"/>
      <c r="AKP17" s="1729"/>
      <c r="AKQ17" s="1729"/>
      <c r="AKR17" s="1729"/>
      <c r="AKS17" s="1729"/>
      <c r="AKT17" s="1729"/>
      <c r="AKU17" s="1729"/>
      <c r="AKV17" s="1729"/>
      <c r="AKW17" s="1729"/>
      <c r="AKX17" s="1729"/>
      <c r="AKY17" s="1729"/>
      <c r="AKZ17" s="1729"/>
      <c r="ALA17" s="1729"/>
      <c r="ALB17" s="1729"/>
      <c r="ALC17" s="1729"/>
      <c r="ALD17" s="1729"/>
      <c r="ALE17" s="1729"/>
      <c r="ALF17" s="1729"/>
      <c r="ALG17" s="1729"/>
      <c r="ALH17" s="1729"/>
      <c r="ALI17" s="1729"/>
      <c r="ALJ17" s="1729"/>
      <c r="ALK17" s="1729"/>
      <c r="ALL17" s="1729"/>
      <c r="ALM17" s="1729"/>
      <c r="ALN17" s="1729"/>
      <c r="ALO17" s="1729"/>
      <c r="ALP17" s="1729"/>
      <c r="ALQ17" s="1729"/>
      <c r="ALR17" s="1729"/>
      <c r="ALS17" s="1729"/>
      <c r="ALT17" s="1729"/>
      <c r="ALU17" s="1729"/>
      <c r="ALV17" s="1729"/>
      <c r="ALW17" s="1729"/>
      <c r="ALX17" s="1729"/>
      <c r="ALY17" s="1729"/>
      <c r="ALZ17" s="1729"/>
      <c r="AMA17" s="1729"/>
      <c r="AMB17" s="1729"/>
      <c r="AMC17" s="1729"/>
      <c r="AMD17" s="1729"/>
      <c r="AME17" s="1729"/>
      <c r="AMF17" s="1729"/>
      <c r="AMG17" s="1729"/>
      <c r="AMH17" s="1729"/>
      <c r="AMI17" s="1729"/>
      <c r="AMJ17" s="1729"/>
    </row>
    <row r="18" spans="1:1024" s="1773" customFormat="1" ht="30" customHeight="1">
      <c r="A18" s="1705" t="s">
        <v>3862</v>
      </c>
      <c r="B18" s="1705" t="s">
        <v>3863</v>
      </c>
      <c r="C18" s="1705" t="s">
        <v>647</v>
      </c>
      <c r="D18" s="1705" t="s">
        <v>3946</v>
      </c>
      <c r="E18" s="1705" t="s">
        <v>3947</v>
      </c>
      <c r="F18" s="1705" t="s">
        <v>3948</v>
      </c>
      <c r="G18" s="1709" t="s">
        <v>3949</v>
      </c>
      <c r="H18" s="1705"/>
      <c r="I18" s="1705"/>
      <c r="J18" s="1705"/>
      <c r="K18" s="1705"/>
      <c r="L18" s="1705"/>
      <c r="M18" s="1705"/>
      <c r="N18" s="1705"/>
      <c r="O18" s="1705"/>
      <c r="P18" s="1705" t="s">
        <v>3987</v>
      </c>
      <c r="Q18" s="1705" t="s">
        <v>3988</v>
      </c>
      <c r="R18" s="1705" t="s">
        <v>528</v>
      </c>
      <c r="S18" s="1709" t="s">
        <v>3989</v>
      </c>
      <c r="T18" s="1705" t="s">
        <v>2504</v>
      </c>
      <c r="U18" s="1705" t="s">
        <v>3912</v>
      </c>
      <c r="V18" s="1705" t="s">
        <v>3913</v>
      </c>
      <c r="W18" s="1705" t="s">
        <v>3874</v>
      </c>
      <c r="X18" s="1705" t="s">
        <v>3990</v>
      </c>
      <c r="Y18" s="1779" t="s">
        <v>3991</v>
      </c>
      <c r="Z18" s="1779" t="s">
        <v>1146</v>
      </c>
      <c r="AA18" s="1780" t="s">
        <v>3955</v>
      </c>
      <c r="AB18" s="1780" t="s">
        <v>3956</v>
      </c>
      <c r="AC18" s="1779" t="s">
        <v>3879</v>
      </c>
      <c r="AD18" s="1779" t="s">
        <v>3880</v>
      </c>
      <c r="AE18" s="1779" t="s">
        <v>3881</v>
      </c>
      <c r="AF18" s="1779"/>
      <c r="AG18" s="1779"/>
      <c r="AH18" s="1779"/>
      <c r="AI18" s="1779"/>
      <c r="AJ18" s="1779"/>
      <c r="AK18" s="1779">
        <v>200</v>
      </c>
      <c r="AL18" s="1779"/>
      <c r="AM18" s="1779"/>
      <c r="AN18" s="1779">
        <v>20000000</v>
      </c>
      <c r="AO18" s="1705" t="s">
        <v>4230</v>
      </c>
      <c r="AP18" s="1705"/>
      <c r="AQ18" s="1705"/>
      <c r="AR18" s="1705"/>
      <c r="AS18" s="1705"/>
      <c r="AT18" s="1705"/>
      <c r="AU18" s="1705"/>
      <c r="AV18" s="1705"/>
      <c r="AW18" s="1705"/>
      <c r="AX18" s="1705"/>
      <c r="AY18" s="1705"/>
      <c r="AZ18" s="1705" t="s">
        <v>3882</v>
      </c>
      <c r="BA18" s="1729"/>
      <c r="BB18" s="1729"/>
      <c r="BC18" s="1729"/>
      <c r="BD18" s="1729"/>
      <c r="BE18" s="1729"/>
      <c r="BF18" s="1729"/>
      <c r="BG18" s="1729"/>
      <c r="BH18" s="1729"/>
      <c r="BI18" s="1729"/>
      <c r="BJ18" s="1729"/>
      <c r="BK18" s="1729"/>
      <c r="BL18" s="1729"/>
      <c r="BM18" s="1729"/>
      <c r="BN18" s="1729"/>
      <c r="BO18" s="1729"/>
      <c r="BP18" s="1729"/>
      <c r="BQ18" s="1729"/>
      <c r="BR18" s="1729"/>
      <c r="BS18" s="1729"/>
      <c r="BT18" s="1729"/>
      <c r="BU18" s="1729"/>
      <c r="BV18" s="1729"/>
      <c r="BW18" s="1729"/>
      <c r="BX18" s="1729"/>
      <c r="BY18" s="1729"/>
      <c r="BZ18" s="1729"/>
      <c r="CA18" s="1729"/>
      <c r="CB18" s="1729"/>
      <c r="CC18" s="1729"/>
      <c r="CD18" s="1729"/>
      <c r="CE18" s="1729"/>
      <c r="CF18" s="1729"/>
      <c r="CG18" s="1729"/>
      <c r="CH18" s="1729"/>
      <c r="CI18" s="1729"/>
      <c r="CJ18" s="1729"/>
      <c r="CK18" s="1729"/>
      <c r="CL18" s="1729"/>
      <c r="CM18" s="1729"/>
      <c r="CN18" s="1729"/>
      <c r="CO18" s="1729"/>
      <c r="CP18" s="1729"/>
      <c r="CQ18" s="1729"/>
      <c r="CR18" s="1729"/>
      <c r="CS18" s="1729"/>
      <c r="CT18" s="1729"/>
      <c r="CU18" s="1729"/>
      <c r="CV18" s="1729"/>
      <c r="CW18" s="1729"/>
      <c r="CX18" s="1729"/>
      <c r="CY18" s="1729"/>
      <c r="CZ18" s="1729"/>
      <c r="DA18" s="1729"/>
      <c r="DB18" s="1729"/>
      <c r="DC18" s="1729"/>
      <c r="DD18" s="1729"/>
      <c r="DE18" s="1729"/>
      <c r="DF18" s="1729"/>
      <c r="DG18" s="1729"/>
      <c r="DH18" s="1729"/>
      <c r="DI18" s="1729"/>
      <c r="DJ18" s="1729"/>
      <c r="DK18" s="1729"/>
      <c r="DL18" s="1729"/>
      <c r="DM18" s="1729"/>
      <c r="DN18" s="1729"/>
      <c r="DO18" s="1729"/>
      <c r="DP18" s="1729"/>
      <c r="DQ18" s="1729"/>
      <c r="DR18" s="1729"/>
      <c r="DS18" s="1729"/>
      <c r="DT18" s="1729"/>
      <c r="DU18" s="1729"/>
      <c r="DV18" s="1729"/>
      <c r="DW18" s="1729"/>
      <c r="DX18" s="1729"/>
      <c r="DY18" s="1729"/>
      <c r="DZ18" s="1729"/>
      <c r="EA18" s="1729"/>
      <c r="EB18" s="1729"/>
      <c r="EC18" s="1729"/>
      <c r="ED18" s="1729"/>
      <c r="EE18" s="1729"/>
      <c r="EF18" s="1729"/>
      <c r="EG18" s="1729"/>
      <c r="EH18" s="1729"/>
      <c r="EI18" s="1729"/>
      <c r="EJ18" s="1729"/>
      <c r="EK18" s="1729"/>
      <c r="EL18" s="1729"/>
      <c r="EM18" s="1729"/>
      <c r="EN18" s="1729"/>
      <c r="EO18" s="1729"/>
      <c r="EP18" s="1729"/>
      <c r="EQ18" s="1729"/>
      <c r="ER18" s="1729"/>
      <c r="ES18" s="1729"/>
      <c r="ET18" s="1729"/>
      <c r="EU18" s="1729"/>
      <c r="EV18" s="1729"/>
      <c r="EW18" s="1729"/>
      <c r="EX18" s="1729"/>
      <c r="EY18" s="1729"/>
      <c r="EZ18" s="1729"/>
      <c r="FA18" s="1729"/>
      <c r="FB18" s="1729"/>
      <c r="FC18" s="1729"/>
      <c r="FD18" s="1729"/>
      <c r="FE18" s="1729"/>
      <c r="FF18" s="1729"/>
      <c r="FG18" s="1729"/>
      <c r="FH18" s="1729"/>
      <c r="FI18" s="1729"/>
      <c r="FJ18" s="1729"/>
      <c r="FK18" s="1729"/>
      <c r="FL18" s="1729"/>
      <c r="FM18" s="1729"/>
      <c r="FN18" s="1729"/>
      <c r="FO18" s="1729"/>
      <c r="FP18" s="1729"/>
      <c r="FQ18" s="1729"/>
      <c r="FR18" s="1729"/>
      <c r="FS18" s="1729"/>
      <c r="FT18" s="1729"/>
      <c r="FU18" s="1729"/>
      <c r="FV18" s="1729"/>
      <c r="FW18" s="1729"/>
      <c r="FX18" s="1729"/>
      <c r="FY18" s="1729"/>
      <c r="FZ18" s="1729"/>
      <c r="GA18" s="1729"/>
      <c r="GB18" s="1729"/>
      <c r="GC18" s="1729"/>
      <c r="GD18" s="1729"/>
      <c r="GE18" s="1729"/>
      <c r="GF18" s="1729"/>
      <c r="GG18" s="1729"/>
      <c r="GH18" s="1729"/>
      <c r="GI18" s="1729"/>
      <c r="GJ18" s="1729"/>
      <c r="GK18" s="1729"/>
      <c r="GL18" s="1729"/>
      <c r="GM18" s="1729"/>
      <c r="GN18" s="1729"/>
      <c r="GO18" s="1729"/>
      <c r="GP18" s="1729"/>
      <c r="GQ18" s="1729"/>
      <c r="GR18" s="1729"/>
      <c r="GS18" s="1729"/>
      <c r="GT18" s="1729"/>
      <c r="GU18" s="1729"/>
      <c r="GV18" s="1729"/>
      <c r="GW18" s="1729"/>
      <c r="GX18" s="1729"/>
      <c r="GY18" s="1729"/>
      <c r="GZ18" s="1729"/>
      <c r="HA18" s="1729"/>
      <c r="HB18" s="1729"/>
      <c r="HC18" s="1729"/>
      <c r="HD18" s="1729"/>
      <c r="HE18" s="1729"/>
      <c r="HF18" s="1729"/>
      <c r="HG18" s="1729"/>
      <c r="HH18" s="1729"/>
      <c r="HI18" s="1729"/>
      <c r="HJ18" s="1729"/>
      <c r="HK18" s="1729"/>
      <c r="HL18" s="1729"/>
      <c r="HM18" s="1729"/>
      <c r="HN18" s="1729"/>
      <c r="HO18" s="1729"/>
      <c r="HP18" s="1729"/>
      <c r="HQ18" s="1729"/>
      <c r="HR18" s="1729"/>
      <c r="HS18" s="1729"/>
      <c r="HT18" s="1729"/>
      <c r="HU18" s="1729"/>
      <c r="HV18" s="1729"/>
      <c r="HW18" s="1729"/>
      <c r="HX18" s="1729"/>
      <c r="HY18" s="1729"/>
      <c r="HZ18" s="1729"/>
      <c r="IA18" s="1729"/>
      <c r="IB18" s="1729"/>
      <c r="IC18" s="1729"/>
      <c r="ID18" s="1729"/>
      <c r="IE18" s="1729"/>
      <c r="IF18" s="1729"/>
      <c r="IG18" s="1729"/>
      <c r="IH18" s="1729"/>
      <c r="II18" s="1729"/>
      <c r="IJ18" s="1729"/>
      <c r="IK18" s="1729"/>
      <c r="IL18" s="1729"/>
      <c r="IM18" s="1729"/>
      <c r="IN18" s="1729"/>
      <c r="IO18" s="1729"/>
      <c r="IP18" s="1729"/>
      <c r="IQ18" s="1729"/>
      <c r="IR18" s="1729"/>
      <c r="IS18" s="1729"/>
      <c r="IT18" s="1729"/>
      <c r="IU18" s="1729"/>
      <c r="IV18" s="1729"/>
      <c r="IW18" s="1729"/>
      <c r="IX18" s="1729"/>
      <c r="IY18" s="1729"/>
      <c r="IZ18" s="1729"/>
      <c r="JA18" s="1729"/>
      <c r="JB18" s="1729"/>
      <c r="JC18" s="1729"/>
      <c r="JD18" s="1729"/>
      <c r="JE18" s="1729"/>
      <c r="JF18" s="1729"/>
      <c r="JG18" s="1729"/>
      <c r="JH18" s="1729"/>
      <c r="JI18" s="1729"/>
      <c r="JJ18" s="1729"/>
      <c r="JK18" s="1729"/>
      <c r="JL18" s="1729"/>
      <c r="JM18" s="1729"/>
      <c r="JN18" s="1729"/>
      <c r="JO18" s="1729"/>
      <c r="JP18" s="1729"/>
      <c r="JQ18" s="1729"/>
      <c r="JR18" s="1729"/>
      <c r="JS18" s="1729"/>
      <c r="JT18" s="1729"/>
      <c r="JU18" s="1729"/>
      <c r="JV18" s="1729"/>
      <c r="JW18" s="1729"/>
      <c r="JX18" s="1729"/>
      <c r="JY18" s="1729"/>
      <c r="JZ18" s="1729"/>
      <c r="KA18" s="1729"/>
      <c r="KB18" s="1729"/>
      <c r="KC18" s="1729"/>
      <c r="KD18" s="1729"/>
      <c r="KE18" s="1729"/>
      <c r="KF18" s="1729"/>
      <c r="KG18" s="1729"/>
      <c r="KH18" s="1729"/>
      <c r="KI18" s="1729"/>
      <c r="KJ18" s="1729"/>
      <c r="KK18" s="1729"/>
      <c r="KL18" s="1729"/>
      <c r="KM18" s="1729"/>
      <c r="KN18" s="1729"/>
      <c r="KO18" s="1729"/>
      <c r="KP18" s="1729"/>
      <c r="KQ18" s="1729"/>
      <c r="KR18" s="1729"/>
      <c r="KS18" s="1729"/>
      <c r="KT18" s="1729"/>
      <c r="KU18" s="1729"/>
      <c r="KV18" s="1729"/>
      <c r="KW18" s="1729"/>
      <c r="KX18" s="1729"/>
      <c r="KY18" s="1729"/>
      <c r="KZ18" s="1729"/>
      <c r="LA18" s="1729"/>
      <c r="LB18" s="1729"/>
      <c r="LC18" s="1729"/>
      <c r="LD18" s="1729"/>
      <c r="LE18" s="1729"/>
      <c r="LF18" s="1729"/>
      <c r="LG18" s="1729"/>
      <c r="LH18" s="1729"/>
      <c r="LI18" s="1729"/>
      <c r="LJ18" s="1729"/>
      <c r="LK18" s="1729"/>
      <c r="LL18" s="1729"/>
      <c r="LM18" s="1729"/>
      <c r="LN18" s="1729"/>
      <c r="LO18" s="1729"/>
      <c r="LP18" s="1729"/>
      <c r="LQ18" s="1729"/>
      <c r="LR18" s="1729"/>
      <c r="LS18" s="1729"/>
      <c r="LT18" s="1729"/>
      <c r="LU18" s="1729"/>
      <c r="LV18" s="1729"/>
      <c r="LW18" s="1729"/>
      <c r="LX18" s="1729"/>
      <c r="LY18" s="1729"/>
      <c r="LZ18" s="1729"/>
      <c r="MA18" s="1729"/>
      <c r="MB18" s="1729"/>
      <c r="MC18" s="1729"/>
      <c r="MD18" s="1729"/>
      <c r="ME18" s="1729"/>
      <c r="MF18" s="1729"/>
      <c r="MG18" s="1729"/>
      <c r="MH18" s="1729"/>
      <c r="MI18" s="1729"/>
      <c r="MJ18" s="1729"/>
      <c r="MK18" s="1729"/>
      <c r="ML18" s="1729"/>
      <c r="MM18" s="1729"/>
      <c r="MN18" s="1729"/>
      <c r="MO18" s="1729"/>
      <c r="MP18" s="1729"/>
      <c r="MQ18" s="1729"/>
      <c r="MR18" s="1729"/>
      <c r="MS18" s="1729"/>
      <c r="MT18" s="1729"/>
      <c r="MU18" s="1729"/>
      <c r="MV18" s="1729"/>
      <c r="MW18" s="1729"/>
      <c r="MX18" s="1729"/>
      <c r="MY18" s="1729"/>
      <c r="MZ18" s="1729"/>
      <c r="NA18" s="1729"/>
      <c r="NB18" s="1729"/>
      <c r="NC18" s="1729"/>
      <c r="ND18" s="1729"/>
      <c r="NE18" s="1729"/>
      <c r="NF18" s="1729"/>
      <c r="NG18" s="1729"/>
      <c r="NH18" s="1729"/>
      <c r="NI18" s="1729"/>
      <c r="NJ18" s="1729"/>
      <c r="NK18" s="1729"/>
      <c r="NL18" s="1729"/>
      <c r="NM18" s="1729"/>
      <c r="NN18" s="1729"/>
      <c r="NO18" s="1729"/>
      <c r="NP18" s="1729"/>
      <c r="NQ18" s="1729"/>
      <c r="NR18" s="1729"/>
      <c r="NS18" s="1729"/>
      <c r="NT18" s="1729"/>
      <c r="NU18" s="1729"/>
      <c r="NV18" s="1729"/>
      <c r="NW18" s="1729"/>
      <c r="NX18" s="1729"/>
      <c r="NY18" s="1729"/>
      <c r="NZ18" s="1729"/>
      <c r="OA18" s="1729"/>
      <c r="OB18" s="1729"/>
      <c r="OC18" s="1729"/>
      <c r="OD18" s="1729"/>
      <c r="OE18" s="1729"/>
      <c r="OF18" s="1729"/>
      <c r="OG18" s="1729"/>
      <c r="OH18" s="1729"/>
      <c r="OI18" s="1729"/>
      <c r="OJ18" s="1729"/>
      <c r="OK18" s="1729"/>
      <c r="OL18" s="1729"/>
      <c r="OM18" s="1729"/>
      <c r="ON18" s="1729"/>
      <c r="OO18" s="1729"/>
      <c r="OP18" s="1729"/>
      <c r="OQ18" s="1729"/>
      <c r="OR18" s="1729"/>
      <c r="OS18" s="1729"/>
      <c r="OT18" s="1729"/>
      <c r="OU18" s="1729"/>
      <c r="OV18" s="1729"/>
      <c r="OW18" s="1729"/>
      <c r="OX18" s="1729"/>
      <c r="OY18" s="1729"/>
      <c r="OZ18" s="1729"/>
      <c r="PA18" s="1729"/>
      <c r="PB18" s="1729"/>
      <c r="PC18" s="1729"/>
      <c r="PD18" s="1729"/>
      <c r="PE18" s="1729"/>
      <c r="PF18" s="1729"/>
      <c r="PG18" s="1729"/>
      <c r="PH18" s="1729"/>
      <c r="PI18" s="1729"/>
      <c r="PJ18" s="1729"/>
      <c r="PK18" s="1729"/>
      <c r="PL18" s="1729"/>
      <c r="PM18" s="1729"/>
      <c r="PN18" s="1729"/>
      <c r="PO18" s="1729"/>
      <c r="PP18" s="1729"/>
      <c r="PQ18" s="1729"/>
      <c r="PR18" s="1729"/>
      <c r="PS18" s="1729"/>
      <c r="PT18" s="1729"/>
      <c r="PU18" s="1729"/>
      <c r="PV18" s="1729"/>
      <c r="PW18" s="1729"/>
      <c r="PX18" s="1729"/>
      <c r="PY18" s="1729"/>
      <c r="PZ18" s="1729"/>
      <c r="QA18" s="1729"/>
      <c r="QB18" s="1729"/>
      <c r="QC18" s="1729"/>
      <c r="QD18" s="1729"/>
      <c r="QE18" s="1729"/>
      <c r="QF18" s="1729"/>
      <c r="QG18" s="1729"/>
      <c r="QH18" s="1729"/>
      <c r="QI18" s="1729"/>
      <c r="QJ18" s="1729"/>
      <c r="QK18" s="1729"/>
      <c r="QL18" s="1729"/>
      <c r="QM18" s="1729"/>
      <c r="QN18" s="1729"/>
      <c r="QO18" s="1729"/>
      <c r="QP18" s="1729"/>
      <c r="QQ18" s="1729"/>
      <c r="QR18" s="1729"/>
      <c r="QS18" s="1729"/>
      <c r="QT18" s="1729"/>
      <c r="QU18" s="1729"/>
      <c r="QV18" s="1729"/>
      <c r="QW18" s="1729"/>
      <c r="QX18" s="1729"/>
      <c r="QY18" s="1729"/>
      <c r="QZ18" s="1729"/>
      <c r="RA18" s="1729"/>
      <c r="RB18" s="1729"/>
      <c r="RC18" s="1729"/>
      <c r="RD18" s="1729"/>
      <c r="RE18" s="1729"/>
      <c r="RF18" s="1729"/>
      <c r="RG18" s="1729"/>
      <c r="RH18" s="1729"/>
      <c r="RI18" s="1729"/>
      <c r="RJ18" s="1729"/>
      <c r="RK18" s="1729"/>
      <c r="RL18" s="1729"/>
      <c r="RM18" s="1729"/>
      <c r="RN18" s="1729"/>
      <c r="RO18" s="1729"/>
      <c r="RP18" s="1729"/>
      <c r="RQ18" s="1729"/>
      <c r="RR18" s="1729"/>
      <c r="RS18" s="1729"/>
      <c r="RT18" s="1729"/>
      <c r="RU18" s="1729"/>
      <c r="RV18" s="1729"/>
      <c r="RW18" s="1729"/>
      <c r="RX18" s="1729"/>
      <c r="RY18" s="1729"/>
      <c r="RZ18" s="1729"/>
      <c r="SA18" s="1729"/>
      <c r="SB18" s="1729"/>
      <c r="SC18" s="1729"/>
      <c r="SD18" s="1729"/>
      <c r="SE18" s="1729"/>
      <c r="SF18" s="1729"/>
      <c r="SG18" s="1729"/>
      <c r="SH18" s="1729"/>
      <c r="SI18" s="1729"/>
      <c r="SJ18" s="1729"/>
      <c r="SK18" s="1729"/>
      <c r="SL18" s="1729"/>
      <c r="SM18" s="1729"/>
      <c r="SN18" s="1729"/>
      <c r="SO18" s="1729"/>
      <c r="SP18" s="1729"/>
      <c r="SQ18" s="1729"/>
      <c r="SR18" s="1729"/>
      <c r="SS18" s="1729"/>
      <c r="ST18" s="1729"/>
      <c r="SU18" s="1729"/>
      <c r="SV18" s="1729"/>
      <c r="SW18" s="1729"/>
      <c r="SX18" s="1729"/>
      <c r="SY18" s="1729"/>
      <c r="SZ18" s="1729"/>
      <c r="TA18" s="1729"/>
      <c r="TB18" s="1729"/>
      <c r="TC18" s="1729"/>
      <c r="TD18" s="1729"/>
      <c r="TE18" s="1729"/>
      <c r="TF18" s="1729"/>
      <c r="TG18" s="1729"/>
      <c r="TH18" s="1729"/>
      <c r="TI18" s="1729"/>
      <c r="TJ18" s="1729"/>
      <c r="TK18" s="1729"/>
      <c r="TL18" s="1729"/>
      <c r="TM18" s="1729"/>
      <c r="TN18" s="1729"/>
      <c r="TO18" s="1729"/>
      <c r="TP18" s="1729"/>
      <c r="TQ18" s="1729"/>
      <c r="TR18" s="1729"/>
      <c r="TS18" s="1729"/>
      <c r="TT18" s="1729"/>
      <c r="TU18" s="1729"/>
      <c r="TV18" s="1729"/>
      <c r="TW18" s="1729"/>
      <c r="TX18" s="1729"/>
      <c r="TY18" s="1729"/>
      <c r="TZ18" s="1729"/>
      <c r="UA18" s="1729"/>
      <c r="UB18" s="1729"/>
      <c r="UC18" s="1729"/>
      <c r="UD18" s="1729"/>
      <c r="UE18" s="1729"/>
      <c r="UF18" s="1729"/>
      <c r="UG18" s="1729"/>
      <c r="UH18" s="1729"/>
      <c r="UI18" s="1729"/>
      <c r="UJ18" s="1729"/>
      <c r="UK18" s="1729"/>
      <c r="UL18" s="1729"/>
      <c r="UM18" s="1729"/>
      <c r="UN18" s="1729"/>
      <c r="UO18" s="1729"/>
      <c r="UP18" s="1729"/>
      <c r="UQ18" s="1729"/>
      <c r="UR18" s="1729"/>
      <c r="US18" s="1729"/>
      <c r="UT18" s="1729"/>
      <c r="UU18" s="1729"/>
      <c r="UV18" s="1729"/>
      <c r="UW18" s="1729"/>
      <c r="UX18" s="1729"/>
      <c r="UY18" s="1729"/>
      <c r="UZ18" s="1729"/>
      <c r="VA18" s="1729"/>
      <c r="VB18" s="1729"/>
      <c r="VC18" s="1729"/>
      <c r="VD18" s="1729"/>
      <c r="VE18" s="1729"/>
      <c r="VF18" s="1729"/>
      <c r="VG18" s="1729"/>
      <c r="VH18" s="1729"/>
      <c r="VI18" s="1729"/>
      <c r="VJ18" s="1729"/>
      <c r="VK18" s="1729"/>
      <c r="VL18" s="1729"/>
      <c r="VM18" s="1729"/>
      <c r="VN18" s="1729"/>
      <c r="VO18" s="1729"/>
      <c r="VP18" s="1729"/>
      <c r="VQ18" s="1729"/>
      <c r="VR18" s="1729"/>
      <c r="VS18" s="1729"/>
      <c r="VT18" s="1729"/>
      <c r="VU18" s="1729"/>
      <c r="VV18" s="1729"/>
      <c r="VW18" s="1729"/>
      <c r="VX18" s="1729"/>
      <c r="VY18" s="1729"/>
      <c r="VZ18" s="1729"/>
      <c r="WA18" s="1729"/>
      <c r="WB18" s="1729"/>
      <c r="WC18" s="1729"/>
      <c r="WD18" s="1729"/>
      <c r="WE18" s="1729"/>
      <c r="WF18" s="1729"/>
      <c r="WG18" s="1729"/>
      <c r="WH18" s="1729"/>
      <c r="WI18" s="1729"/>
      <c r="WJ18" s="1729"/>
      <c r="WK18" s="1729"/>
      <c r="WL18" s="1729"/>
      <c r="WM18" s="1729"/>
      <c r="WN18" s="1729"/>
      <c r="WO18" s="1729"/>
      <c r="WP18" s="1729"/>
      <c r="WQ18" s="1729"/>
      <c r="WR18" s="1729"/>
      <c r="WS18" s="1729"/>
      <c r="WT18" s="1729"/>
      <c r="WU18" s="1729"/>
      <c r="WV18" s="1729"/>
      <c r="WW18" s="1729"/>
      <c r="WX18" s="1729"/>
      <c r="WY18" s="1729"/>
      <c r="WZ18" s="1729"/>
      <c r="XA18" s="1729"/>
      <c r="XB18" s="1729"/>
      <c r="XC18" s="1729"/>
      <c r="XD18" s="1729"/>
      <c r="XE18" s="1729"/>
      <c r="XF18" s="1729"/>
      <c r="XG18" s="1729"/>
      <c r="XH18" s="1729"/>
      <c r="XI18" s="1729"/>
      <c r="XJ18" s="1729"/>
      <c r="XK18" s="1729"/>
      <c r="XL18" s="1729"/>
      <c r="XM18" s="1729"/>
      <c r="XN18" s="1729"/>
      <c r="XO18" s="1729"/>
      <c r="XP18" s="1729"/>
      <c r="XQ18" s="1729"/>
      <c r="XR18" s="1729"/>
      <c r="XS18" s="1729"/>
      <c r="XT18" s="1729"/>
      <c r="XU18" s="1729"/>
      <c r="XV18" s="1729"/>
      <c r="XW18" s="1729"/>
      <c r="XX18" s="1729"/>
      <c r="XY18" s="1729"/>
      <c r="XZ18" s="1729"/>
      <c r="YA18" s="1729"/>
      <c r="YB18" s="1729"/>
      <c r="YC18" s="1729"/>
      <c r="YD18" s="1729"/>
      <c r="YE18" s="1729"/>
      <c r="YF18" s="1729"/>
      <c r="YG18" s="1729"/>
      <c r="YH18" s="1729"/>
      <c r="YI18" s="1729"/>
      <c r="YJ18" s="1729"/>
      <c r="YK18" s="1729"/>
      <c r="YL18" s="1729"/>
      <c r="YM18" s="1729"/>
      <c r="YN18" s="1729"/>
      <c r="YO18" s="1729"/>
      <c r="YP18" s="1729"/>
      <c r="YQ18" s="1729"/>
      <c r="YR18" s="1729"/>
      <c r="YS18" s="1729"/>
      <c r="YT18" s="1729"/>
      <c r="YU18" s="1729"/>
      <c r="YV18" s="1729"/>
      <c r="YW18" s="1729"/>
      <c r="YX18" s="1729"/>
      <c r="YY18" s="1729"/>
      <c r="YZ18" s="1729"/>
      <c r="ZA18" s="1729"/>
      <c r="ZB18" s="1729"/>
      <c r="ZC18" s="1729"/>
      <c r="ZD18" s="1729"/>
      <c r="ZE18" s="1729"/>
      <c r="ZF18" s="1729"/>
      <c r="ZG18" s="1729"/>
      <c r="ZH18" s="1729"/>
      <c r="ZI18" s="1729"/>
      <c r="ZJ18" s="1729"/>
      <c r="ZK18" s="1729"/>
      <c r="ZL18" s="1729"/>
      <c r="ZM18" s="1729"/>
      <c r="ZN18" s="1729"/>
      <c r="ZO18" s="1729"/>
      <c r="ZP18" s="1729"/>
      <c r="ZQ18" s="1729"/>
      <c r="ZR18" s="1729"/>
      <c r="ZS18" s="1729"/>
      <c r="ZT18" s="1729"/>
      <c r="ZU18" s="1729"/>
      <c r="ZV18" s="1729"/>
      <c r="ZW18" s="1729"/>
      <c r="ZX18" s="1729"/>
      <c r="ZY18" s="1729"/>
      <c r="ZZ18" s="1729"/>
      <c r="AAA18" s="1729"/>
      <c r="AAB18" s="1729"/>
      <c r="AAC18" s="1729"/>
      <c r="AAD18" s="1729"/>
      <c r="AAE18" s="1729"/>
      <c r="AAF18" s="1729"/>
      <c r="AAG18" s="1729"/>
      <c r="AAH18" s="1729"/>
      <c r="AAI18" s="1729"/>
      <c r="AAJ18" s="1729"/>
      <c r="AAK18" s="1729"/>
      <c r="AAL18" s="1729"/>
      <c r="AAM18" s="1729"/>
      <c r="AAN18" s="1729"/>
      <c r="AAO18" s="1729"/>
      <c r="AAP18" s="1729"/>
      <c r="AAQ18" s="1729"/>
      <c r="AAR18" s="1729"/>
      <c r="AAS18" s="1729"/>
      <c r="AAT18" s="1729"/>
      <c r="AAU18" s="1729"/>
      <c r="AAV18" s="1729"/>
      <c r="AAW18" s="1729"/>
      <c r="AAX18" s="1729"/>
      <c r="AAY18" s="1729"/>
      <c r="AAZ18" s="1729"/>
      <c r="ABA18" s="1729"/>
      <c r="ABB18" s="1729"/>
      <c r="ABC18" s="1729"/>
      <c r="ABD18" s="1729"/>
      <c r="ABE18" s="1729"/>
      <c r="ABF18" s="1729"/>
      <c r="ABG18" s="1729"/>
      <c r="ABH18" s="1729"/>
      <c r="ABI18" s="1729"/>
      <c r="ABJ18" s="1729"/>
      <c r="ABK18" s="1729"/>
      <c r="ABL18" s="1729"/>
      <c r="ABM18" s="1729"/>
      <c r="ABN18" s="1729"/>
      <c r="ABO18" s="1729"/>
      <c r="ABP18" s="1729"/>
      <c r="ABQ18" s="1729"/>
      <c r="ABR18" s="1729"/>
      <c r="ABS18" s="1729"/>
      <c r="ABT18" s="1729"/>
      <c r="ABU18" s="1729"/>
      <c r="ABV18" s="1729"/>
      <c r="ABW18" s="1729"/>
      <c r="ABX18" s="1729"/>
      <c r="ABY18" s="1729"/>
      <c r="ABZ18" s="1729"/>
      <c r="ACA18" s="1729"/>
      <c r="ACB18" s="1729"/>
      <c r="ACC18" s="1729"/>
      <c r="ACD18" s="1729"/>
      <c r="ACE18" s="1729"/>
      <c r="ACF18" s="1729"/>
      <c r="ACG18" s="1729"/>
      <c r="ACH18" s="1729"/>
      <c r="ACI18" s="1729"/>
      <c r="ACJ18" s="1729"/>
      <c r="ACK18" s="1729"/>
      <c r="ACL18" s="1729"/>
      <c r="ACM18" s="1729"/>
      <c r="ACN18" s="1729"/>
      <c r="ACO18" s="1729"/>
      <c r="ACP18" s="1729"/>
      <c r="ACQ18" s="1729"/>
      <c r="ACR18" s="1729"/>
      <c r="ACS18" s="1729"/>
      <c r="ACT18" s="1729"/>
      <c r="ACU18" s="1729"/>
      <c r="ACV18" s="1729"/>
      <c r="ACW18" s="1729"/>
      <c r="ACX18" s="1729"/>
      <c r="ACY18" s="1729"/>
      <c r="ACZ18" s="1729"/>
      <c r="ADA18" s="1729"/>
      <c r="ADB18" s="1729"/>
      <c r="ADC18" s="1729"/>
      <c r="ADD18" s="1729"/>
      <c r="ADE18" s="1729"/>
      <c r="ADF18" s="1729"/>
      <c r="ADG18" s="1729"/>
      <c r="ADH18" s="1729"/>
      <c r="ADI18" s="1729"/>
      <c r="ADJ18" s="1729"/>
      <c r="ADK18" s="1729"/>
      <c r="ADL18" s="1729"/>
      <c r="ADM18" s="1729"/>
      <c r="ADN18" s="1729"/>
      <c r="ADO18" s="1729"/>
      <c r="ADP18" s="1729"/>
      <c r="ADQ18" s="1729"/>
      <c r="ADR18" s="1729"/>
      <c r="ADS18" s="1729"/>
      <c r="ADT18" s="1729"/>
      <c r="ADU18" s="1729"/>
      <c r="ADV18" s="1729"/>
      <c r="ADW18" s="1729"/>
      <c r="ADX18" s="1729"/>
      <c r="ADY18" s="1729"/>
      <c r="ADZ18" s="1729"/>
      <c r="AEA18" s="1729"/>
      <c r="AEB18" s="1729"/>
      <c r="AEC18" s="1729"/>
      <c r="AED18" s="1729"/>
      <c r="AEE18" s="1729"/>
      <c r="AEF18" s="1729"/>
      <c r="AEG18" s="1729"/>
      <c r="AEH18" s="1729"/>
      <c r="AEI18" s="1729"/>
      <c r="AEJ18" s="1729"/>
      <c r="AEK18" s="1729"/>
      <c r="AEL18" s="1729"/>
      <c r="AEM18" s="1729"/>
      <c r="AEN18" s="1729"/>
      <c r="AEO18" s="1729"/>
      <c r="AEP18" s="1729"/>
      <c r="AEQ18" s="1729"/>
      <c r="AER18" s="1729"/>
      <c r="AES18" s="1729"/>
      <c r="AET18" s="1729"/>
      <c r="AEU18" s="1729"/>
      <c r="AEV18" s="1729"/>
      <c r="AEW18" s="1729"/>
      <c r="AEX18" s="1729"/>
      <c r="AEY18" s="1729"/>
      <c r="AEZ18" s="1729"/>
      <c r="AFA18" s="1729"/>
      <c r="AFB18" s="1729"/>
      <c r="AFC18" s="1729"/>
      <c r="AFD18" s="1729"/>
      <c r="AFE18" s="1729"/>
      <c r="AFF18" s="1729"/>
      <c r="AFG18" s="1729"/>
      <c r="AFH18" s="1729"/>
      <c r="AFI18" s="1729"/>
      <c r="AFJ18" s="1729"/>
      <c r="AFK18" s="1729"/>
      <c r="AFL18" s="1729"/>
      <c r="AFM18" s="1729"/>
      <c r="AFN18" s="1729"/>
      <c r="AFO18" s="1729"/>
      <c r="AFP18" s="1729"/>
      <c r="AFQ18" s="1729"/>
      <c r="AFR18" s="1729"/>
      <c r="AFS18" s="1729"/>
      <c r="AFT18" s="1729"/>
      <c r="AFU18" s="1729"/>
      <c r="AFV18" s="1729"/>
      <c r="AFW18" s="1729"/>
      <c r="AFX18" s="1729"/>
      <c r="AFY18" s="1729"/>
      <c r="AFZ18" s="1729"/>
      <c r="AGA18" s="1729"/>
      <c r="AGB18" s="1729"/>
      <c r="AGC18" s="1729"/>
      <c r="AGD18" s="1729"/>
      <c r="AGE18" s="1729"/>
      <c r="AGF18" s="1729"/>
      <c r="AGG18" s="1729"/>
      <c r="AGH18" s="1729"/>
      <c r="AGI18" s="1729"/>
      <c r="AGJ18" s="1729"/>
      <c r="AGK18" s="1729"/>
      <c r="AGL18" s="1729"/>
      <c r="AGM18" s="1729"/>
      <c r="AGN18" s="1729"/>
      <c r="AGO18" s="1729"/>
      <c r="AGP18" s="1729"/>
      <c r="AGQ18" s="1729"/>
      <c r="AGR18" s="1729"/>
      <c r="AGS18" s="1729"/>
      <c r="AGT18" s="1729"/>
      <c r="AGU18" s="1729"/>
      <c r="AGV18" s="1729"/>
      <c r="AGW18" s="1729"/>
      <c r="AGX18" s="1729"/>
      <c r="AGY18" s="1729"/>
      <c r="AGZ18" s="1729"/>
      <c r="AHA18" s="1729"/>
      <c r="AHB18" s="1729"/>
      <c r="AHC18" s="1729"/>
      <c r="AHD18" s="1729"/>
      <c r="AHE18" s="1729"/>
      <c r="AHF18" s="1729"/>
      <c r="AHG18" s="1729"/>
      <c r="AHH18" s="1729"/>
      <c r="AHI18" s="1729"/>
      <c r="AHJ18" s="1729"/>
      <c r="AHK18" s="1729"/>
      <c r="AHL18" s="1729"/>
      <c r="AHM18" s="1729"/>
      <c r="AHN18" s="1729"/>
      <c r="AHO18" s="1729"/>
      <c r="AHP18" s="1729"/>
      <c r="AHQ18" s="1729"/>
      <c r="AHR18" s="1729"/>
      <c r="AHS18" s="1729"/>
      <c r="AHT18" s="1729"/>
      <c r="AHU18" s="1729"/>
      <c r="AHV18" s="1729"/>
      <c r="AHW18" s="1729"/>
      <c r="AHX18" s="1729"/>
      <c r="AHY18" s="1729"/>
      <c r="AHZ18" s="1729"/>
      <c r="AIA18" s="1729"/>
      <c r="AIB18" s="1729"/>
      <c r="AIC18" s="1729"/>
      <c r="AID18" s="1729"/>
      <c r="AIE18" s="1729"/>
      <c r="AIF18" s="1729"/>
      <c r="AIG18" s="1729"/>
      <c r="AIH18" s="1729"/>
      <c r="AII18" s="1729"/>
      <c r="AIJ18" s="1729"/>
      <c r="AIK18" s="1729"/>
      <c r="AIL18" s="1729"/>
      <c r="AIM18" s="1729"/>
      <c r="AIN18" s="1729"/>
      <c r="AIO18" s="1729"/>
      <c r="AIP18" s="1729"/>
      <c r="AIQ18" s="1729"/>
      <c r="AIR18" s="1729"/>
      <c r="AIS18" s="1729"/>
      <c r="AIT18" s="1729"/>
      <c r="AIU18" s="1729"/>
      <c r="AIV18" s="1729"/>
      <c r="AIW18" s="1729"/>
      <c r="AIX18" s="1729"/>
      <c r="AIY18" s="1729"/>
      <c r="AIZ18" s="1729"/>
      <c r="AJA18" s="1729"/>
      <c r="AJB18" s="1729"/>
      <c r="AJC18" s="1729"/>
      <c r="AJD18" s="1729"/>
      <c r="AJE18" s="1729"/>
      <c r="AJF18" s="1729"/>
      <c r="AJG18" s="1729"/>
      <c r="AJH18" s="1729"/>
      <c r="AJI18" s="1729"/>
      <c r="AJJ18" s="1729"/>
      <c r="AJK18" s="1729"/>
      <c r="AJL18" s="1729"/>
      <c r="AJM18" s="1729"/>
      <c r="AJN18" s="1729"/>
      <c r="AJO18" s="1729"/>
      <c r="AJP18" s="1729"/>
      <c r="AJQ18" s="1729"/>
      <c r="AJR18" s="1729"/>
      <c r="AJS18" s="1729"/>
      <c r="AJT18" s="1729"/>
      <c r="AJU18" s="1729"/>
      <c r="AJV18" s="1729"/>
      <c r="AJW18" s="1729"/>
      <c r="AJX18" s="1729"/>
      <c r="AJY18" s="1729"/>
      <c r="AJZ18" s="1729"/>
      <c r="AKA18" s="1729"/>
      <c r="AKB18" s="1729"/>
      <c r="AKC18" s="1729"/>
      <c r="AKD18" s="1729"/>
      <c r="AKE18" s="1729"/>
      <c r="AKF18" s="1729"/>
      <c r="AKG18" s="1729"/>
      <c r="AKH18" s="1729"/>
      <c r="AKI18" s="1729"/>
      <c r="AKJ18" s="1729"/>
      <c r="AKK18" s="1729"/>
      <c r="AKL18" s="1729"/>
      <c r="AKM18" s="1729"/>
      <c r="AKN18" s="1729"/>
      <c r="AKO18" s="1729"/>
      <c r="AKP18" s="1729"/>
      <c r="AKQ18" s="1729"/>
      <c r="AKR18" s="1729"/>
      <c r="AKS18" s="1729"/>
      <c r="AKT18" s="1729"/>
      <c r="AKU18" s="1729"/>
      <c r="AKV18" s="1729"/>
      <c r="AKW18" s="1729"/>
      <c r="AKX18" s="1729"/>
      <c r="AKY18" s="1729"/>
      <c r="AKZ18" s="1729"/>
      <c r="ALA18" s="1729"/>
      <c r="ALB18" s="1729"/>
      <c r="ALC18" s="1729"/>
      <c r="ALD18" s="1729"/>
      <c r="ALE18" s="1729"/>
      <c r="ALF18" s="1729"/>
      <c r="ALG18" s="1729"/>
      <c r="ALH18" s="1729"/>
      <c r="ALI18" s="1729"/>
      <c r="ALJ18" s="1729"/>
      <c r="ALK18" s="1729"/>
      <c r="ALL18" s="1729"/>
      <c r="ALM18" s="1729"/>
      <c r="ALN18" s="1729"/>
      <c r="ALO18" s="1729"/>
      <c r="ALP18" s="1729"/>
      <c r="ALQ18" s="1729"/>
      <c r="ALR18" s="1729"/>
      <c r="ALS18" s="1729"/>
      <c r="ALT18" s="1729"/>
      <c r="ALU18" s="1729"/>
      <c r="ALV18" s="1729"/>
      <c r="ALW18" s="1729"/>
      <c r="ALX18" s="1729"/>
      <c r="ALY18" s="1729"/>
      <c r="ALZ18" s="1729"/>
      <c r="AMA18" s="1729"/>
      <c r="AMB18" s="1729"/>
      <c r="AMC18" s="1729"/>
      <c r="AMD18" s="1729"/>
      <c r="AME18" s="1729"/>
      <c r="AMF18" s="1729"/>
      <c r="AMG18" s="1729"/>
      <c r="AMH18" s="1729"/>
      <c r="AMI18" s="1729"/>
      <c r="AMJ18" s="1729"/>
    </row>
    <row r="19" spans="1:1024" s="1729" customFormat="1" ht="30" customHeight="1">
      <c r="A19" s="1705" t="s">
        <v>3862</v>
      </c>
      <c r="B19" s="1705" t="s">
        <v>3863</v>
      </c>
      <c r="C19" s="1705" t="s">
        <v>647</v>
      </c>
      <c r="D19" s="1705" t="s">
        <v>3946</v>
      </c>
      <c r="E19" s="1705" t="s">
        <v>3947</v>
      </c>
      <c r="F19" s="1705" t="s">
        <v>3948</v>
      </c>
      <c r="G19" s="1709" t="s">
        <v>3949</v>
      </c>
      <c r="H19" s="1705"/>
      <c r="I19" s="1705"/>
      <c r="J19" s="1705"/>
      <c r="K19" s="1705"/>
      <c r="L19" s="1705"/>
      <c r="M19" s="1705"/>
      <c r="N19" s="1705"/>
      <c r="O19" s="1705"/>
      <c r="P19" s="1705" t="s">
        <v>3992</v>
      </c>
      <c r="Q19" s="1705" t="s">
        <v>3993</v>
      </c>
      <c r="R19" s="1705" t="s">
        <v>3952</v>
      </c>
      <c r="S19" s="1709" t="s">
        <v>3994</v>
      </c>
      <c r="T19" s="1705" t="s">
        <v>1519</v>
      </c>
      <c r="U19" s="1705" t="s">
        <v>3900</v>
      </c>
      <c r="V19" s="1705" t="s">
        <v>3901</v>
      </c>
      <c r="W19" s="1705" t="s">
        <v>3874</v>
      </c>
      <c r="X19" s="1705" t="s">
        <v>3995</v>
      </c>
      <c r="Y19" s="1783" t="s">
        <v>3996</v>
      </c>
      <c r="Z19" s="1779" t="s">
        <v>1146</v>
      </c>
      <c r="AA19" s="1780" t="s">
        <v>3955</v>
      </c>
      <c r="AB19" s="1780" t="s">
        <v>3956</v>
      </c>
      <c r="AC19" s="1779" t="s">
        <v>3879</v>
      </c>
      <c r="AD19" s="1779" t="s">
        <v>3880</v>
      </c>
      <c r="AE19" s="1779" t="s">
        <v>3881</v>
      </c>
      <c r="AF19" s="1779"/>
      <c r="AG19" s="1779"/>
      <c r="AH19" s="1779"/>
      <c r="AI19" s="1779"/>
      <c r="AJ19" s="1779"/>
      <c r="AK19" s="1779">
        <v>37</v>
      </c>
      <c r="AL19" s="1779"/>
      <c r="AM19" s="1779"/>
      <c r="AN19" s="1779">
        <v>2379200</v>
      </c>
      <c r="AO19" s="1705" t="s">
        <v>4231</v>
      </c>
      <c r="AP19" s="1705"/>
      <c r="AQ19" s="1705"/>
      <c r="AR19" s="1705"/>
      <c r="AS19" s="1705"/>
      <c r="AT19" s="1705"/>
      <c r="AU19" s="1705"/>
      <c r="AV19" s="1705"/>
      <c r="AW19" s="1705"/>
      <c r="AX19" s="1705"/>
      <c r="AY19" s="1705"/>
      <c r="AZ19" s="1705" t="s">
        <v>3882</v>
      </c>
    </row>
    <row r="20" spans="1:1024" s="1773" customFormat="1" ht="30" customHeight="1">
      <c r="A20" s="1705" t="s">
        <v>3862</v>
      </c>
      <c r="B20" s="1705" t="s">
        <v>3863</v>
      </c>
      <c r="C20" s="1705" t="s">
        <v>647</v>
      </c>
      <c r="D20" s="1705" t="s">
        <v>3946</v>
      </c>
      <c r="E20" s="1705" t="s">
        <v>3947</v>
      </c>
      <c r="F20" s="1705" t="s">
        <v>3948</v>
      </c>
      <c r="G20" s="1709" t="s">
        <v>3949</v>
      </c>
      <c r="H20" s="1705"/>
      <c r="I20" s="1705"/>
      <c r="J20" s="1705"/>
      <c r="K20" s="1705"/>
      <c r="L20" s="1705"/>
      <c r="M20" s="1705"/>
      <c r="N20" s="1705"/>
      <c r="O20" s="1705"/>
      <c r="P20" s="1705" t="s">
        <v>3997</v>
      </c>
      <c r="Q20" s="1705" t="s">
        <v>3998</v>
      </c>
      <c r="R20" s="1705" t="s">
        <v>3959</v>
      </c>
      <c r="S20" s="1709" t="s">
        <v>3960</v>
      </c>
      <c r="T20" s="1705" t="s">
        <v>1519</v>
      </c>
      <c r="U20" s="1705" t="s">
        <v>3940</v>
      </c>
      <c r="V20" s="1705" t="s">
        <v>3961</v>
      </c>
      <c r="W20" s="1705" t="s">
        <v>3874</v>
      </c>
      <c r="X20" s="1705" t="s">
        <v>3962</v>
      </c>
      <c r="Y20" s="1783" t="s">
        <v>4000</v>
      </c>
      <c r="Z20" s="1779" t="s">
        <v>1146</v>
      </c>
      <c r="AA20" s="1780" t="s">
        <v>3955</v>
      </c>
      <c r="AB20" s="1780" t="s">
        <v>3956</v>
      </c>
      <c r="AC20" s="1779" t="s">
        <v>3879</v>
      </c>
      <c r="AD20" s="1779" t="s">
        <v>3880</v>
      </c>
      <c r="AE20" s="1779" t="s">
        <v>3881</v>
      </c>
      <c r="AF20" s="1779"/>
      <c r="AG20" s="1779"/>
      <c r="AH20" s="1779"/>
      <c r="AI20" s="1779"/>
      <c r="AJ20" s="1779"/>
      <c r="AK20" s="1779">
        <v>311</v>
      </c>
      <c r="AL20" s="1779"/>
      <c r="AM20" s="1779"/>
      <c r="AN20" s="1779">
        <v>2000000</v>
      </c>
      <c r="AO20" s="1705" t="s">
        <v>4232</v>
      </c>
      <c r="AP20" s="1705"/>
      <c r="AQ20" s="1705"/>
      <c r="AR20" s="1705"/>
      <c r="AS20" s="1705"/>
      <c r="AT20" s="1705"/>
      <c r="AU20" s="1705"/>
      <c r="AV20" s="1705"/>
      <c r="AW20" s="1705"/>
      <c r="AX20" s="1705"/>
      <c r="AY20" s="1705"/>
      <c r="AZ20" s="1705" t="s">
        <v>3907</v>
      </c>
      <c r="BA20" s="1729"/>
      <c r="BB20" s="1729"/>
      <c r="BC20" s="1729"/>
      <c r="BD20" s="1729"/>
      <c r="BE20" s="1729"/>
      <c r="BF20" s="1729"/>
      <c r="BG20" s="1729"/>
      <c r="BH20" s="1729"/>
      <c r="BI20" s="1729"/>
      <c r="BJ20" s="1729"/>
      <c r="BK20" s="1729"/>
      <c r="BL20" s="1729"/>
      <c r="BM20" s="1729"/>
      <c r="BN20" s="1729"/>
      <c r="BO20" s="1729"/>
      <c r="BP20" s="1729"/>
      <c r="BQ20" s="1729"/>
      <c r="BR20" s="1729"/>
      <c r="BS20" s="1729"/>
      <c r="BT20" s="1729"/>
      <c r="BU20" s="1729"/>
      <c r="BV20" s="1729"/>
      <c r="BW20" s="1729"/>
      <c r="BX20" s="1729"/>
      <c r="BY20" s="1729"/>
      <c r="BZ20" s="1729"/>
      <c r="CA20" s="1729"/>
      <c r="CB20" s="1729"/>
      <c r="CC20" s="1729"/>
      <c r="CD20" s="1729"/>
      <c r="CE20" s="1729"/>
      <c r="CF20" s="1729"/>
      <c r="CG20" s="1729"/>
      <c r="CH20" s="1729"/>
      <c r="CI20" s="1729"/>
      <c r="CJ20" s="1729"/>
      <c r="CK20" s="1729"/>
      <c r="CL20" s="1729"/>
      <c r="CM20" s="1729"/>
      <c r="CN20" s="1729"/>
      <c r="CO20" s="1729"/>
      <c r="CP20" s="1729"/>
      <c r="CQ20" s="1729"/>
      <c r="CR20" s="1729"/>
      <c r="CS20" s="1729"/>
      <c r="CT20" s="1729"/>
      <c r="CU20" s="1729"/>
      <c r="CV20" s="1729"/>
      <c r="CW20" s="1729"/>
      <c r="CX20" s="1729"/>
      <c r="CY20" s="1729"/>
      <c r="CZ20" s="1729"/>
      <c r="DA20" s="1729"/>
      <c r="DB20" s="1729"/>
      <c r="DC20" s="1729"/>
      <c r="DD20" s="1729"/>
      <c r="DE20" s="1729"/>
      <c r="DF20" s="1729"/>
      <c r="DG20" s="1729"/>
      <c r="DH20" s="1729"/>
      <c r="DI20" s="1729"/>
      <c r="DJ20" s="1729"/>
      <c r="DK20" s="1729"/>
      <c r="DL20" s="1729"/>
      <c r="DM20" s="1729"/>
      <c r="DN20" s="1729"/>
      <c r="DO20" s="1729"/>
      <c r="DP20" s="1729"/>
      <c r="DQ20" s="1729"/>
      <c r="DR20" s="1729"/>
      <c r="DS20" s="1729"/>
      <c r="DT20" s="1729"/>
      <c r="DU20" s="1729"/>
      <c r="DV20" s="1729"/>
      <c r="DW20" s="1729"/>
      <c r="DX20" s="1729"/>
      <c r="DY20" s="1729"/>
      <c r="DZ20" s="1729"/>
      <c r="EA20" s="1729"/>
      <c r="EB20" s="1729"/>
      <c r="EC20" s="1729"/>
      <c r="ED20" s="1729"/>
      <c r="EE20" s="1729"/>
      <c r="EF20" s="1729"/>
      <c r="EG20" s="1729"/>
      <c r="EH20" s="1729"/>
      <c r="EI20" s="1729"/>
      <c r="EJ20" s="1729"/>
      <c r="EK20" s="1729"/>
      <c r="EL20" s="1729"/>
      <c r="EM20" s="1729"/>
      <c r="EN20" s="1729"/>
      <c r="EO20" s="1729"/>
      <c r="EP20" s="1729"/>
      <c r="EQ20" s="1729"/>
      <c r="ER20" s="1729"/>
      <c r="ES20" s="1729"/>
      <c r="ET20" s="1729"/>
      <c r="EU20" s="1729"/>
      <c r="EV20" s="1729"/>
      <c r="EW20" s="1729"/>
      <c r="EX20" s="1729"/>
      <c r="EY20" s="1729"/>
      <c r="EZ20" s="1729"/>
      <c r="FA20" s="1729"/>
      <c r="FB20" s="1729"/>
      <c r="FC20" s="1729"/>
      <c r="FD20" s="1729"/>
      <c r="FE20" s="1729"/>
      <c r="FF20" s="1729"/>
      <c r="FG20" s="1729"/>
      <c r="FH20" s="1729"/>
      <c r="FI20" s="1729"/>
      <c r="FJ20" s="1729"/>
      <c r="FK20" s="1729"/>
      <c r="FL20" s="1729"/>
      <c r="FM20" s="1729"/>
      <c r="FN20" s="1729"/>
      <c r="FO20" s="1729"/>
      <c r="FP20" s="1729"/>
      <c r="FQ20" s="1729"/>
      <c r="FR20" s="1729"/>
      <c r="FS20" s="1729"/>
      <c r="FT20" s="1729"/>
      <c r="FU20" s="1729"/>
      <c r="FV20" s="1729"/>
      <c r="FW20" s="1729"/>
      <c r="FX20" s="1729"/>
      <c r="FY20" s="1729"/>
      <c r="FZ20" s="1729"/>
      <c r="GA20" s="1729"/>
      <c r="GB20" s="1729"/>
      <c r="GC20" s="1729"/>
      <c r="GD20" s="1729"/>
      <c r="GE20" s="1729"/>
      <c r="GF20" s="1729"/>
      <c r="GG20" s="1729"/>
      <c r="GH20" s="1729"/>
      <c r="GI20" s="1729"/>
      <c r="GJ20" s="1729"/>
      <c r="GK20" s="1729"/>
      <c r="GL20" s="1729"/>
      <c r="GM20" s="1729"/>
      <c r="GN20" s="1729"/>
      <c r="GO20" s="1729"/>
      <c r="GP20" s="1729"/>
      <c r="GQ20" s="1729"/>
      <c r="GR20" s="1729"/>
      <c r="GS20" s="1729"/>
      <c r="GT20" s="1729"/>
      <c r="GU20" s="1729"/>
      <c r="GV20" s="1729"/>
      <c r="GW20" s="1729"/>
      <c r="GX20" s="1729"/>
      <c r="GY20" s="1729"/>
      <c r="GZ20" s="1729"/>
      <c r="HA20" s="1729"/>
      <c r="HB20" s="1729"/>
      <c r="HC20" s="1729"/>
      <c r="HD20" s="1729"/>
      <c r="HE20" s="1729"/>
      <c r="HF20" s="1729"/>
      <c r="HG20" s="1729"/>
      <c r="HH20" s="1729"/>
      <c r="HI20" s="1729"/>
      <c r="HJ20" s="1729"/>
      <c r="HK20" s="1729"/>
      <c r="HL20" s="1729"/>
      <c r="HM20" s="1729"/>
      <c r="HN20" s="1729"/>
      <c r="HO20" s="1729"/>
      <c r="HP20" s="1729"/>
      <c r="HQ20" s="1729"/>
      <c r="HR20" s="1729"/>
      <c r="HS20" s="1729"/>
      <c r="HT20" s="1729"/>
      <c r="HU20" s="1729"/>
      <c r="HV20" s="1729"/>
      <c r="HW20" s="1729"/>
      <c r="HX20" s="1729"/>
      <c r="HY20" s="1729"/>
      <c r="HZ20" s="1729"/>
      <c r="IA20" s="1729"/>
      <c r="IB20" s="1729"/>
      <c r="IC20" s="1729"/>
      <c r="ID20" s="1729"/>
      <c r="IE20" s="1729"/>
      <c r="IF20" s="1729"/>
      <c r="IG20" s="1729"/>
      <c r="IH20" s="1729"/>
      <c r="II20" s="1729"/>
      <c r="IJ20" s="1729"/>
      <c r="IK20" s="1729"/>
      <c r="IL20" s="1729"/>
      <c r="IM20" s="1729"/>
      <c r="IN20" s="1729"/>
      <c r="IO20" s="1729"/>
      <c r="IP20" s="1729"/>
      <c r="IQ20" s="1729"/>
      <c r="IR20" s="1729"/>
      <c r="IS20" s="1729"/>
      <c r="IT20" s="1729"/>
      <c r="IU20" s="1729"/>
      <c r="IV20" s="1729"/>
      <c r="IW20" s="1729"/>
      <c r="IX20" s="1729"/>
      <c r="IY20" s="1729"/>
      <c r="IZ20" s="1729"/>
      <c r="JA20" s="1729"/>
      <c r="JB20" s="1729"/>
      <c r="JC20" s="1729"/>
      <c r="JD20" s="1729"/>
      <c r="JE20" s="1729"/>
      <c r="JF20" s="1729"/>
      <c r="JG20" s="1729"/>
      <c r="JH20" s="1729"/>
      <c r="JI20" s="1729"/>
      <c r="JJ20" s="1729"/>
      <c r="JK20" s="1729"/>
      <c r="JL20" s="1729"/>
      <c r="JM20" s="1729"/>
      <c r="JN20" s="1729"/>
      <c r="JO20" s="1729"/>
      <c r="JP20" s="1729"/>
      <c r="JQ20" s="1729"/>
      <c r="JR20" s="1729"/>
      <c r="JS20" s="1729"/>
      <c r="JT20" s="1729"/>
      <c r="JU20" s="1729"/>
      <c r="JV20" s="1729"/>
      <c r="JW20" s="1729"/>
      <c r="JX20" s="1729"/>
      <c r="JY20" s="1729"/>
      <c r="JZ20" s="1729"/>
      <c r="KA20" s="1729"/>
      <c r="KB20" s="1729"/>
      <c r="KC20" s="1729"/>
      <c r="KD20" s="1729"/>
      <c r="KE20" s="1729"/>
      <c r="KF20" s="1729"/>
      <c r="KG20" s="1729"/>
      <c r="KH20" s="1729"/>
      <c r="KI20" s="1729"/>
      <c r="KJ20" s="1729"/>
      <c r="KK20" s="1729"/>
      <c r="KL20" s="1729"/>
      <c r="KM20" s="1729"/>
      <c r="KN20" s="1729"/>
      <c r="KO20" s="1729"/>
      <c r="KP20" s="1729"/>
      <c r="KQ20" s="1729"/>
      <c r="KR20" s="1729"/>
      <c r="KS20" s="1729"/>
      <c r="KT20" s="1729"/>
      <c r="KU20" s="1729"/>
      <c r="KV20" s="1729"/>
      <c r="KW20" s="1729"/>
      <c r="KX20" s="1729"/>
      <c r="KY20" s="1729"/>
      <c r="KZ20" s="1729"/>
      <c r="LA20" s="1729"/>
      <c r="LB20" s="1729"/>
      <c r="LC20" s="1729"/>
      <c r="LD20" s="1729"/>
      <c r="LE20" s="1729"/>
      <c r="LF20" s="1729"/>
      <c r="LG20" s="1729"/>
      <c r="LH20" s="1729"/>
      <c r="LI20" s="1729"/>
      <c r="LJ20" s="1729"/>
      <c r="LK20" s="1729"/>
      <c r="LL20" s="1729"/>
      <c r="LM20" s="1729"/>
      <c r="LN20" s="1729"/>
      <c r="LO20" s="1729"/>
      <c r="LP20" s="1729"/>
      <c r="LQ20" s="1729"/>
      <c r="LR20" s="1729"/>
      <c r="LS20" s="1729"/>
      <c r="LT20" s="1729"/>
      <c r="LU20" s="1729"/>
      <c r="LV20" s="1729"/>
      <c r="LW20" s="1729"/>
      <c r="LX20" s="1729"/>
      <c r="LY20" s="1729"/>
      <c r="LZ20" s="1729"/>
      <c r="MA20" s="1729"/>
      <c r="MB20" s="1729"/>
      <c r="MC20" s="1729"/>
      <c r="MD20" s="1729"/>
      <c r="ME20" s="1729"/>
      <c r="MF20" s="1729"/>
      <c r="MG20" s="1729"/>
      <c r="MH20" s="1729"/>
      <c r="MI20" s="1729"/>
      <c r="MJ20" s="1729"/>
      <c r="MK20" s="1729"/>
      <c r="ML20" s="1729"/>
      <c r="MM20" s="1729"/>
      <c r="MN20" s="1729"/>
      <c r="MO20" s="1729"/>
      <c r="MP20" s="1729"/>
      <c r="MQ20" s="1729"/>
      <c r="MR20" s="1729"/>
      <c r="MS20" s="1729"/>
      <c r="MT20" s="1729"/>
      <c r="MU20" s="1729"/>
      <c r="MV20" s="1729"/>
      <c r="MW20" s="1729"/>
      <c r="MX20" s="1729"/>
      <c r="MY20" s="1729"/>
      <c r="MZ20" s="1729"/>
      <c r="NA20" s="1729"/>
      <c r="NB20" s="1729"/>
      <c r="NC20" s="1729"/>
      <c r="ND20" s="1729"/>
      <c r="NE20" s="1729"/>
      <c r="NF20" s="1729"/>
      <c r="NG20" s="1729"/>
      <c r="NH20" s="1729"/>
      <c r="NI20" s="1729"/>
      <c r="NJ20" s="1729"/>
      <c r="NK20" s="1729"/>
      <c r="NL20" s="1729"/>
      <c r="NM20" s="1729"/>
      <c r="NN20" s="1729"/>
      <c r="NO20" s="1729"/>
      <c r="NP20" s="1729"/>
      <c r="NQ20" s="1729"/>
      <c r="NR20" s="1729"/>
      <c r="NS20" s="1729"/>
      <c r="NT20" s="1729"/>
      <c r="NU20" s="1729"/>
      <c r="NV20" s="1729"/>
      <c r="NW20" s="1729"/>
      <c r="NX20" s="1729"/>
      <c r="NY20" s="1729"/>
      <c r="NZ20" s="1729"/>
      <c r="OA20" s="1729"/>
      <c r="OB20" s="1729"/>
      <c r="OC20" s="1729"/>
      <c r="OD20" s="1729"/>
      <c r="OE20" s="1729"/>
      <c r="OF20" s="1729"/>
      <c r="OG20" s="1729"/>
      <c r="OH20" s="1729"/>
      <c r="OI20" s="1729"/>
      <c r="OJ20" s="1729"/>
      <c r="OK20" s="1729"/>
      <c r="OL20" s="1729"/>
      <c r="OM20" s="1729"/>
      <c r="ON20" s="1729"/>
      <c r="OO20" s="1729"/>
      <c r="OP20" s="1729"/>
      <c r="OQ20" s="1729"/>
      <c r="OR20" s="1729"/>
      <c r="OS20" s="1729"/>
      <c r="OT20" s="1729"/>
      <c r="OU20" s="1729"/>
      <c r="OV20" s="1729"/>
      <c r="OW20" s="1729"/>
      <c r="OX20" s="1729"/>
      <c r="OY20" s="1729"/>
      <c r="OZ20" s="1729"/>
      <c r="PA20" s="1729"/>
      <c r="PB20" s="1729"/>
      <c r="PC20" s="1729"/>
      <c r="PD20" s="1729"/>
      <c r="PE20" s="1729"/>
      <c r="PF20" s="1729"/>
      <c r="PG20" s="1729"/>
      <c r="PH20" s="1729"/>
      <c r="PI20" s="1729"/>
      <c r="PJ20" s="1729"/>
      <c r="PK20" s="1729"/>
      <c r="PL20" s="1729"/>
      <c r="PM20" s="1729"/>
      <c r="PN20" s="1729"/>
      <c r="PO20" s="1729"/>
      <c r="PP20" s="1729"/>
      <c r="PQ20" s="1729"/>
      <c r="PR20" s="1729"/>
      <c r="PS20" s="1729"/>
      <c r="PT20" s="1729"/>
      <c r="PU20" s="1729"/>
      <c r="PV20" s="1729"/>
      <c r="PW20" s="1729"/>
      <c r="PX20" s="1729"/>
      <c r="PY20" s="1729"/>
      <c r="PZ20" s="1729"/>
      <c r="QA20" s="1729"/>
      <c r="QB20" s="1729"/>
      <c r="QC20" s="1729"/>
      <c r="QD20" s="1729"/>
      <c r="QE20" s="1729"/>
      <c r="QF20" s="1729"/>
      <c r="QG20" s="1729"/>
      <c r="QH20" s="1729"/>
      <c r="QI20" s="1729"/>
      <c r="QJ20" s="1729"/>
      <c r="QK20" s="1729"/>
      <c r="QL20" s="1729"/>
      <c r="QM20" s="1729"/>
      <c r="QN20" s="1729"/>
      <c r="QO20" s="1729"/>
      <c r="QP20" s="1729"/>
      <c r="QQ20" s="1729"/>
      <c r="QR20" s="1729"/>
      <c r="QS20" s="1729"/>
      <c r="QT20" s="1729"/>
      <c r="QU20" s="1729"/>
      <c r="QV20" s="1729"/>
      <c r="QW20" s="1729"/>
      <c r="QX20" s="1729"/>
      <c r="QY20" s="1729"/>
      <c r="QZ20" s="1729"/>
      <c r="RA20" s="1729"/>
      <c r="RB20" s="1729"/>
      <c r="RC20" s="1729"/>
      <c r="RD20" s="1729"/>
      <c r="RE20" s="1729"/>
      <c r="RF20" s="1729"/>
      <c r="RG20" s="1729"/>
      <c r="RH20" s="1729"/>
      <c r="RI20" s="1729"/>
      <c r="RJ20" s="1729"/>
      <c r="RK20" s="1729"/>
      <c r="RL20" s="1729"/>
      <c r="RM20" s="1729"/>
      <c r="RN20" s="1729"/>
      <c r="RO20" s="1729"/>
      <c r="RP20" s="1729"/>
      <c r="RQ20" s="1729"/>
      <c r="RR20" s="1729"/>
      <c r="RS20" s="1729"/>
      <c r="RT20" s="1729"/>
      <c r="RU20" s="1729"/>
      <c r="RV20" s="1729"/>
      <c r="RW20" s="1729"/>
      <c r="RX20" s="1729"/>
      <c r="RY20" s="1729"/>
      <c r="RZ20" s="1729"/>
      <c r="SA20" s="1729"/>
      <c r="SB20" s="1729"/>
      <c r="SC20" s="1729"/>
      <c r="SD20" s="1729"/>
      <c r="SE20" s="1729"/>
      <c r="SF20" s="1729"/>
      <c r="SG20" s="1729"/>
      <c r="SH20" s="1729"/>
      <c r="SI20" s="1729"/>
      <c r="SJ20" s="1729"/>
      <c r="SK20" s="1729"/>
      <c r="SL20" s="1729"/>
      <c r="SM20" s="1729"/>
      <c r="SN20" s="1729"/>
      <c r="SO20" s="1729"/>
      <c r="SP20" s="1729"/>
      <c r="SQ20" s="1729"/>
      <c r="SR20" s="1729"/>
      <c r="SS20" s="1729"/>
      <c r="ST20" s="1729"/>
      <c r="SU20" s="1729"/>
      <c r="SV20" s="1729"/>
      <c r="SW20" s="1729"/>
      <c r="SX20" s="1729"/>
      <c r="SY20" s="1729"/>
      <c r="SZ20" s="1729"/>
      <c r="TA20" s="1729"/>
      <c r="TB20" s="1729"/>
      <c r="TC20" s="1729"/>
      <c r="TD20" s="1729"/>
      <c r="TE20" s="1729"/>
      <c r="TF20" s="1729"/>
      <c r="TG20" s="1729"/>
      <c r="TH20" s="1729"/>
      <c r="TI20" s="1729"/>
      <c r="TJ20" s="1729"/>
      <c r="TK20" s="1729"/>
      <c r="TL20" s="1729"/>
      <c r="TM20" s="1729"/>
      <c r="TN20" s="1729"/>
      <c r="TO20" s="1729"/>
      <c r="TP20" s="1729"/>
      <c r="TQ20" s="1729"/>
      <c r="TR20" s="1729"/>
      <c r="TS20" s="1729"/>
      <c r="TT20" s="1729"/>
      <c r="TU20" s="1729"/>
      <c r="TV20" s="1729"/>
      <c r="TW20" s="1729"/>
      <c r="TX20" s="1729"/>
      <c r="TY20" s="1729"/>
      <c r="TZ20" s="1729"/>
      <c r="UA20" s="1729"/>
      <c r="UB20" s="1729"/>
      <c r="UC20" s="1729"/>
      <c r="UD20" s="1729"/>
      <c r="UE20" s="1729"/>
      <c r="UF20" s="1729"/>
      <c r="UG20" s="1729"/>
      <c r="UH20" s="1729"/>
      <c r="UI20" s="1729"/>
      <c r="UJ20" s="1729"/>
      <c r="UK20" s="1729"/>
      <c r="UL20" s="1729"/>
      <c r="UM20" s="1729"/>
      <c r="UN20" s="1729"/>
      <c r="UO20" s="1729"/>
      <c r="UP20" s="1729"/>
      <c r="UQ20" s="1729"/>
      <c r="UR20" s="1729"/>
      <c r="US20" s="1729"/>
      <c r="UT20" s="1729"/>
      <c r="UU20" s="1729"/>
      <c r="UV20" s="1729"/>
      <c r="UW20" s="1729"/>
      <c r="UX20" s="1729"/>
      <c r="UY20" s="1729"/>
      <c r="UZ20" s="1729"/>
      <c r="VA20" s="1729"/>
      <c r="VB20" s="1729"/>
      <c r="VC20" s="1729"/>
      <c r="VD20" s="1729"/>
      <c r="VE20" s="1729"/>
      <c r="VF20" s="1729"/>
      <c r="VG20" s="1729"/>
      <c r="VH20" s="1729"/>
      <c r="VI20" s="1729"/>
      <c r="VJ20" s="1729"/>
      <c r="VK20" s="1729"/>
      <c r="VL20" s="1729"/>
      <c r="VM20" s="1729"/>
      <c r="VN20" s="1729"/>
      <c r="VO20" s="1729"/>
      <c r="VP20" s="1729"/>
      <c r="VQ20" s="1729"/>
      <c r="VR20" s="1729"/>
      <c r="VS20" s="1729"/>
      <c r="VT20" s="1729"/>
      <c r="VU20" s="1729"/>
      <c r="VV20" s="1729"/>
      <c r="VW20" s="1729"/>
      <c r="VX20" s="1729"/>
      <c r="VY20" s="1729"/>
      <c r="VZ20" s="1729"/>
      <c r="WA20" s="1729"/>
      <c r="WB20" s="1729"/>
      <c r="WC20" s="1729"/>
      <c r="WD20" s="1729"/>
      <c r="WE20" s="1729"/>
      <c r="WF20" s="1729"/>
      <c r="WG20" s="1729"/>
      <c r="WH20" s="1729"/>
      <c r="WI20" s="1729"/>
      <c r="WJ20" s="1729"/>
      <c r="WK20" s="1729"/>
      <c r="WL20" s="1729"/>
      <c r="WM20" s="1729"/>
      <c r="WN20" s="1729"/>
      <c r="WO20" s="1729"/>
      <c r="WP20" s="1729"/>
      <c r="WQ20" s="1729"/>
      <c r="WR20" s="1729"/>
      <c r="WS20" s="1729"/>
      <c r="WT20" s="1729"/>
      <c r="WU20" s="1729"/>
      <c r="WV20" s="1729"/>
      <c r="WW20" s="1729"/>
      <c r="WX20" s="1729"/>
      <c r="WY20" s="1729"/>
      <c r="WZ20" s="1729"/>
      <c r="XA20" s="1729"/>
      <c r="XB20" s="1729"/>
      <c r="XC20" s="1729"/>
      <c r="XD20" s="1729"/>
      <c r="XE20" s="1729"/>
      <c r="XF20" s="1729"/>
      <c r="XG20" s="1729"/>
      <c r="XH20" s="1729"/>
      <c r="XI20" s="1729"/>
      <c r="XJ20" s="1729"/>
      <c r="XK20" s="1729"/>
      <c r="XL20" s="1729"/>
      <c r="XM20" s="1729"/>
      <c r="XN20" s="1729"/>
      <c r="XO20" s="1729"/>
      <c r="XP20" s="1729"/>
      <c r="XQ20" s="1729"/>
      <c r="XR20" s="1729"/>
      <c r="XS20" s="1729"/>
      <c r="XT20" s="1729"/>
      <c r="XU20" s="1729"/>
      <c r="XV20" s="1729"/>
      <c r="XW20" s="1729"/>
      <c r="XX20" s="1729"/>
      <c r="XY20" s="1729"/>
      <c r="XZ20" s="1729"/>
      <c r="YA20" s="1729"/>
      <c r="YB20" s="1729"/>
      <c r="YC20" s="1729"/>
      <c r="YD20" s="1729"/>
      <c r="YE20" s="1729"/>
      <c r="YF20" s="1729"/>
      <c r="YG20" s="1729"/>
      <c r="YH20" s="1729"/>
      <c r="YI20" s="1729"/>
      <c r="YJ20" s="1729"/>
      <c r="YK20" s="1729"/>
      <c r="YL20" s="1729"/>
      <c r="YM20" s="1729"/>
      <c r="YN20" s="1729"/>
      <c r="YO20" s="1729"/>
      <c r="YP20" s="1729"/>
      <c r="YQ20" s="1729"/>
      <c r="YR20" s="1729"/>
      <c r="YS20" s="1729"/>
      <c r="YT20" s="1729"/>
      <c r="YU20" s="1729"/>
      <c r="YV20" s="1729"/>
      <c r="YW20" s="1729"/>
      <c r="YX20" s="1729"/>
      <c r="YY20" s="1729"/>
      <c r="YZ20" s="1729"/>
      <c r="ZA20" s="1729"/>
      <c r="ZB20" s="1729"/>
      <c r="ZC20" s="1729"/>
      <c r="ZD20" s="1729"/>
      <c r="ZE20" s="1729"/>
      <c r="ZF20" s="1729"/>
      <c r="ZG20" s="1729"/>
      <c r="ZH20" s="1729"/>
      <c r="ZI20" s="1729"/>
      <c r="ZJ20" s="1729"/>
      <c r="ZK20" s="1729"/>
      <c r="ZL20" s="1729"/>
      <c r="ZM20" s="1729"/>
      <c r="ZN20" s="1729"/>
      <c r="ZO20" s="1729"/>
      <c r="ZP20" s="1729"/>
      <c r="ZQ20" s="1729"/>
      <c r="ZR20" s="1729"/>
      <c r="ZS20" s="1729"/>
      <c r="ZT20" s="1729"/>
      <c r="ZU20" s="1729"/>
      <c r="ZV20" s="1729"/>
      <c r="ZW20" s="1729"/>
      <c r="ZX20" s="1729"/>
      <c r="ZY20" s="1729"/>
      <c r="ZZ20" s="1729"/>
      <c r="AAA20" s="1729"/>
      <c r="AAB20" s="1729"/>
      <c r="AAC20" s="1729"/>
      <c r="AAD20" s="1729"/>
      <c r="AAE20" s="1729"/>
      <c r="AAF20" s="1729"/>
      <c r="AAG20" s="1729"/>
      <c r="AAH20" s="1729"/>
      <c r="AAI20" s="1729"/>
      <c r="AAJ20" s="1729"/>
      <c r="AAK20" s="1729"/>
      <c r="AAL20" s="1729"/>
      <c r="AAM20" s="1729"/>
      <c r="AAN20" s="1729"/>
      <c r="AAO20" s="1729"/>
      <c r="AAP20" s="1729"/>
      <c r="AAQ20" s="1729"/>
      <c r="AAR20" s="1729"/>
      <c r="AAS20" s="1729"/>
      <c r="AAT20" s="1729"/>
      <c r="AAU20" s="1729"/>
      <c r="AAV20" s="1729"/>
      <c r="AAW20" s="1729"/>
      <c r="AAX20" s="1729"/>
      <c r="AAY20" s="1729"/>
      <c r="AAZ20" s="1729"/>
      <c r="ABA20" s="1729"/>
      <c r="ABB20" s="1729"/>
      <c r="ABC20" s="1729"/>
      <c r="ABD20" s="1729"/>
      <c r="ABE20" s="1729"/>
      <c r="ABF20" s="1729"/>
      <c r="ABG20" s="1729"/>
      <c r="ABH20" s="1729"/>
      <c r="ABI20" s="1729"/>
      <c r="ABJ20" s="1729"/>
      <c r="ABK20" s="1729"/>
      <c r="ABL20" s="1729"/>
      <c r="ABM20" s="1729"/>
      <c r="ABN20" s="1729"/>
      <c r="ABO20" s="1729"/>
      <c r="ABP20" s="1729"/>
      <c r="ABQ20" s="1729"/>
      <c r="ABR20" s="1729"/>
      <c r="ABS20" s="1729"/>
      <c r="ABT20" s="1729"/>
      <c r="ABU20" s="1729"/>
      <c r="ABV20" s="1729"/>
      <c r="ABW20" s="1729"/>
      <c r="ABX20" s="1729"/>
      <c r="ABY20" s="1729"/>
      <c r="ABZ20" s="1729"/>
      <c r="ACA20" s="1729"/>
      <c r="ACB20" s="1729"/>
      <c r="ACC20" s="1729"/>
      <c r="ACD20" s="1729"/>
      <c r="ACE20" s="1729"/>
      <c r="ACF20" s="1729"/>
      <c r="ACG20" s="1729"/>
      <c r="ACH20" s="1729"/>
      <c r="ACI20" s="1729"/>
      <c r="ACJ20" s="1729"/>
      <c r="ACK20" s="1729"/>
      <c r="ACL20" s="1729"/>
      <c r="ACM20" s="1729"/>
      <c r="ACN20" s="1729"/>
      <c r="ACO20" s="1729"/>
      <c r="ACP20" s="1729"/>
      <c r="ACQ20" s="1729"/>
      <c r="ACR20" s="1729"/>
      <c r="ACS20" s="1729"/>
      <c r="ACT20" s="1729"/>
      <c r="ACU20" s="1729"/>
      <c r="ACV20" s="1729"/>
      <c r="ACW20" s="1729"/>
      <c r="ACX20" s="1729"/>
      <c r="ACY20" s="1729"/>
      <c r="ACZ20" s="1729"/>
      <c r="ADA20" s="1729"/>
      <c r="ADB20" s="1729"/>
      <c r="ADC20" s="1729"/>
      <c r="ADD20" s="1729"/>
      <c r="ADE20" s="1729"/>
      <c r="ADF20" s="1729"/>
      <c r="ADG20" s="1729"/>
      <c r="ADH20" s="1729"/>
      <c r="ADI20" s="1729"/>
      <c r="ADJ20" s="1729"/>
      <c r="ADK20" s="1729"/>
      <c r="ADL20" s="1729"/>
      <c r="ADM20" s="1729"/>
      <c r="ADN20" s="1729"/>
      <c r="ADO20" s="1729"/>
      <c r="ADP20" s="1729"/>
      <c r="ADQ20" s="1729"/>
      <c r="ADR20" s="1729"/>
      <c r="ADS20" s="1729"/>
      <c r="ADT20" s="1729"/>
      <c r="ADU20" s="1729"/>
      <c r="ADV20" s="1729"/>
      <c r="ADW20" s="1729"/>
      <c r="ADX20" s="1729"/>
      <c r="ADY20" s="1729"/>
      <c r="ADZ20" s="1729"/>
      <c r="AEA20" s="1729"/>
      <c r="AEB20" s="1729"/>
      <c r="AEC20" s="1729"/>
      <c r="AED20" s="1729"/>
      <c r="AEE20" s="1729"/>
      <c r="AEF20" s="1729"/>
      <c r="AEG20" s="1729"/>
      <c r="AEH20" s="1729"/>
      <c r="AEI20" s="1729"/>
      <c r="AEJ20" s="1729"/>
      <c r="AEK20" s="1729"/>
      <c r="AEL20" s="1729"/>
      <c r="AEM20" s="1729"/>
      <c r="AEN20" s="1729"/>
      <c r="AEO20" s="1729"/>
      <c r="AEP20" s="1729"/>
      <c r="AEQ20" s="1729"/>
      <c r="AER20" s="1729"/>
      <c r="AES20" s="1729"/>
      <c r="AET20" s="1729"/>
      <c r="AEU20" s="1729"/>
      <c r="AEV20" s="1729"/>
      <c r="AEW20" s="1729"/>
      <c r="AEX20" s="1729"/>
      <c r="AEY20" s="1729"/>
      <c r="AEZ20" s="1729"/>
      <c r="AFA20" s="1729"/>
      <c r="AFB20" s="1729"/>
      <c r="AFC20" s="1729"/>
      <c r="AFD20" s="1729"/>
      <c r="AFE20" s="1729"/>
      <c r="AFF20" s="1729"/>
      <c r="AFG20" s="1729"/>
      <c r="AFH20" s="1729"/>
      <c r="AFI20" s="1729"/>
      <c r="AFJ20" s="1729"/>
      <c r="AFK20" s="1729"/>
      <c r="AFL20" s="1729"/>
      <c r="AFM20" s="1729"/>
      <c r="AFN20" s="1729"/>
      <c r="AFO20" s="1729"/>
      <c r="AFP20" s="1729"/>
      <c r="AFQ20" s="1729"/>
      <c r="AFR20" s="1729"/>
      <c r="AFS20" s="1729"/>
      <c r="AFT20" s="1729"/>
      <c r="AFU20" s="1729"/>
      <c r="AFV20" s="1729"/>
      <c r="AFW20" s="1729"/>
      <c r="AFX20" s="1729"/>
      <c r="AFY20" s="1729"/>
      <c r="AFZ20" s="1729"/>
      <c r="AGA20" s="1729"/>
      <c r="AGB20" s="1729"/>
      <c r="AGC20" s="1729"/>
      <c r="AGD20" s="1729"/>
      <c r="AGE20" s="1729"/>
      <c r="AGF20" s="1729"/>
      <c r="AGG20" s="1729"/>
      <c r="AGH20" s="1729"/>
      <c r="AGI20" s="1729"/>
      <c r="AGJ20" s="1729"/>
      <c r="AGK20" s="1729"/>
      <c r="AGL20" s="1729"/>
      <c r="AGM20" s="1729"/>
      <c r="AGN20" s="1729"/>
      <c r="AGO20" s="1729"/>
      <c r="AGP20" s="1729"/>
      <c r="AGQ20" s="1729"/>
      <c r="AGR20" s="1729"/>
      <c r="AGS20" s="1729"/>
      <c r="AGT20" s="1729"/>
      <c r="AGU20" s="1729"/>
      <c r="AGV20" s="1729"/>
      <c r="AGW20" s="1729"/>
      <c r="AGX20" s="1729"/>
      <c r="AGY20" s="1729"/>
      <c r="AGZ20" s="1729"/>
      <c r="AHA20" s="1729"/>
      <c r="AHB20" s="1729"/>
      <c r="AHC20" s="1729"/>
      <c r="AHD20" s="1729"/>
      <c r="AHE20" s="1729"/>
      <c r="AHF20" s="1729"/>
      <c r="AHG20" s="1729"/>
      <c r="AHH20" s="1729"/>
      <c r="AHI20" s="1729"/>
      <c r="AHJ20" s="1729"/>
      <c r="AHK20" s="1729"/>
      <c r="AHL20" s="1729"/>
      <c r="AHM20" s="1729"/>
      <c r="AHN20" s="1729"/>
      <c r="AHO20" s="1729"/>
      <c r="AHP20" s="1729"/>
      <c r="AHQ20" s="1729"/>
      <c r="AHR20" s="1729"/>
      <c r="AHS20" s="1729"/>
      <c r="AHT20" s="1729"/>
      <c r="AHU20" s="1729"/>
      <c r="AHV20" s="1729"/>
      <c r="AHW20" s="1729"/>
      <c r="AHX20" s="1729"/>
      <c r="AHY20" s="1729"/>
      <c r="AHZ20" s="1729"/>
      <c r="AIA20" s="1729"/>
      <c r="AIB20" s="1729"/>
      <c r="AIC20" s="1729"/>
      <c r="AID20" s="1729"/>
      <c r="AIE20" s="1729"/>
      <c r="AIF20" s="1729"/>
      <c r="AIG20" s="1729"/>
      <c r="AIH20" s="1729"/>
      <c r="AII20" s="1729"/>
      <c r="AIJ20" s="1729"/>
      <c r="AIK20" s="1729"/>
      <c r="AIL20" s="1729"/>
      <c r="AIM20" s="1729"/>
      <c r="AIN20" s="1729"/>
      <c r="AIO20" s="1729"/>
      <c r="AIP20" s="1729"/>
      <c r="AIQ20" s="1729"/>
      <c r="AIR20" s="1729"/>
      <c r="AIS20" s="1729"/>
      <c r="AIT20" s="1729"/>
      <c r="AIU20" s="1729"/>
      <c r="AIV20" s="1729"/>
      <c r="AIW20" s="1729"/>
      <c r="AIX20" s="1729"/>
      <c r="AIY20" s="1729"/>
      <c r="AIZ20" s="1729"/>
      <c r="AJA20" s="1729"/>
      <c r="AJB20" s="1729"/>
      <c r="AJC20" s="1729"/>
      <c r="AJD20" s="1729"/>
      <c r="AJE20" s="1729"/>
      <c r="AJF20" s="1729"/>
      <c r="AJG20" s="1729"/>
      <c r="AJH20" s="1729"/>
      <c r="AJI20" s="1729"/>
      <c r="AJJ20" s="1729"/>
      <c r="AJK20" s="1729"/>
      <c r="AJL20" s="1729"/>
      <c r="AJM20" s="1729"/>
      <c r="AJN20" s="1729"/>
      <c r="AJO20" s="1729"/>
      <c r="AJP20" s="1729"/>
      <c r="AJQ20" s="1729"/>
      <c r="AJR20" s="1729"/>
      <c r="AJS20" s="1729"/>
      <c r="AJT20" s="1729"/>
      <c r="AJU20" s="1729"/>
      <c r="AJV20" s="1729"/>
      <c r="AJW20" s="1729"/>
      <c r="AJX20" s="1729"/>
      <c r="AJY20" s="1729"/>
      <c r="AJZ20" s="1729"/>
      <c r="AKA20" s="1729"/>
      <c r="AKB20" s="1729"/>
      <c r="AKC20" s="1729"/>
      <c r="AKD20" s="1729"/>
      <c r="AKE20" s="1729"/>
      <c r="AKF20" s="1729"/>
      <c r="AKG20" s="1729"/>
      <c r="AKH20" s="1729"/>
      <c r="AKI20" s="1729"/>
      <c r="AKJ20" s="1729"/>
      <c r="AKK20" s="1729"/>
      <c r="AKL20" s="1729"/>
      <c r="AKM20" s="1729"/>
      <c r="AKN20" s="1729"/>
      <c r="AKO20" s="1729"/>
      <c r="AKP20" s="1729"/>
      <c r="AKQ20" s="1729"/>
      <c r="AKR20" s="1729"/>
      <c r="AKS20" s="1729"/>
      <c r="AKT20" s="1729"/>
      <c r="AKU20" s="1729"/>
      <c r="AKV20" s="1729"/>
      <c r="AKW20" s="1729"/>
      <c r="AKX20" s="1729"/>
      <c r="AKY20" s="1729"/>
      <c r="AKZ20" s="1729"/>
      <c r="ALA20" s="1729"/>
      <c r="ALB20" s="1729"/>
      <c r="ALC20" s="1729"/>
      <c r="ALD20" s="1729"/>
      <c r="ALE20" s="1729"/>
      <c r="ALF20" s="1729"/>
      <c r="ALG20" s="1729"/>
      <c r="ALH20" s="1729"/>
      <c r="ALI20" s="1729"/>
      <c r="ALJ20" s="1729"/>
      <c r="ALK20" s="1729"/>
      <c r="ALL20" s="1729"/>
      <c r="ALM20" s="1729"/>
      <c r="ALN20" s="1729"/>
      <c r="ALO20" s="1729"/>
      <c r="ALP20" s="1729"/>
      <c r="ALQ20" s="1729"/>
      <c r="ALR20" s="1729"/>
      <c r="ALS20" s="1729"/>
      <c r="ALT20" s="1729"/>
      <c r="ALU20" s="1729"/>
      <c r="ALV20" s="1729"/>
      <c r="ALW20" s="1729"/>
      <c r="ALX20" s="1729"/>
      <c r="ALY20" s="1729"/>
      <c r="ALZ20" s="1729"/>
      <c r="AMA20" s="1729"/>
      <c r="AMB20" s="1729"/>
      <c r="AMC20" s="1729"/>
      <c r="AMD20" s="1729"/>
      <c r="AME20" s="1729"/>
      <c r="AMF20" s="1729"/>
      <c r="AMG20" s="1729"/>
      <c r="AMH20" s="1729"/>
      <c r="AMI20" s="1729"/>
      <c r="AMJ20" s="1729"/>
    </row>
    <row r="21" spans="1:1024" s="1773" customFormat="1" ht="30" customHeight="1">
      <c r="A21" s="1705" t="s">
        <v>3862</v>
      </c>
      <c r="B21" s="1705" t="s">
        <v>3863</v>
      </c>
      <c r="C21" s="1705" t="s">
        <v>647</v>
      </c>
      <c r="D21" s="1705" t="s">
        <v>3946</v>
      </c>
      <c r="E21" s="1705" t="s">
        <v>3947</v>
      </c>
      <c r="F21" s="1705" t="s">
        <v>3948</v>
      </c>
      <c r="G21" s="1709" t="s">
        <v>3949</v>
      </c>
      <c r="H21" s="1705"/>
      <c r="I21" s="1705"/>
      <c r="J21" s="1705"/>
      <c r="K21" s="1705"/>
      <c r="L21" s="1705"/>
      <c r="M21" s="1705"/>
      <c r="N21" s="1705"/>
      <c r="O21" s="1705"/>
      <c r="P21" s="1705" t="s">
        <v>4001</v>
      </c>
      <c r="Q21" s="1705" t="s">
        <v>3975</v>
      </c>
      <c r="R21" s="1705" t="s">
        <v>4002</v>
      </c>
      <c r="S21" s="1705" t="s">
        <v>4003</v>
      </c>
      <c r="T21" s="1705" t="s">
        <v>1519</v>
      </c>
      <c r="U21" s="1705" t="s">
        <v>3940</v>
      </c>
      <c r="V21" s="1705" t="s">
        <v>3901</v>
      </c>
      <c r="W21" s="1705" t="s">
        <v>3874</v>
      </c>
      <c r="X21" s="1705" t="s">
        <v>4004</v>
      </c>
      <c r="Y21" s="1783" t="s">
        <v>4005</v>
      </c>
      <c r="Z21" s="1779" t="s">
        <v>1146</v>
      </c>
      <c r="AA21" s="1780" t="s">
        <v>3955</v>
      </c>
      <c r="AB21" s="1780" t="s">
        <v>3956</v>
      </c>
      <c r="AC21" s="1779" t="s">
        <v>3879</v>
      </c>
      <c r="AD21" s="1779" t="s">
        <v>3880</v>
      </c>
      <c r="AE21" s="1779" t="s">
        <v>3881</v>
      </c>
      <c r="AF21" s="1779"/>
      <c r="AG21" s="1779"/>
      <c r="AH21" s="1779"/>
      <c r="AI21" s="1779"/>
      <c r="AJ21" s="1779"/>
      <c r="AK21" s="1779">
        <v>2</v>
      </c>
      <c r="AL21" s="1779"/>
      <c r="AM21" s="1779"/>
      <c r="AN21" s="1779">
        <v>0</v>
      </c>
      <c r="AO21" s="1705" t="s">
        <v>4233</v>
      </c>
      <c r="AP21" s="1705"/>
      <c r="AQ21" s="1705"/>
      <c r="AR21" s="1705"/>
      <c r="AS21" s="1705"/>
      <c r="AT21" s="1705"/>
      <c r="AU21" s="1705"/>
      <c r="AV21" s="1705"/>
      <c r="AW21" s="1705"/>
      <c r="AX21" s="1705"/>
      <c r="AY21" s="1705"/>
      <c r="AZ21" s="1705" t="s">
        <v>3907</v>
      </c>
      <c r="BA21" s="1729"/>
      <c r="BB21" s="1729"/>
      <c r="BC21" s="1729"/>
      <c r="BD21" s="1729"/>
      <c r="BE21" s="1729"/>
      <c r="BF21" s="1729"/>
      <c r="BG21" s="1729"/>
      <c r="BH21" s="1729"/>
      <c r="BI21" s="1729"/>
      <c r="BJ21" s="1729"/>
      <c r="BK21" s="1729"/>
      <c r="BL21" s="1729"/>
      <c r="BM21" s="1729"/>
      <c r="BN21" s="1729"/>
      <c r="BO21" s="1729"/>
      <c r="BP21" s="1729"/>
      <c r="BQ21" s="1729"/>
      <c r="BR21" s="1729"/>
      <c r="BS21" s="1729"/>
      <c r="BT21" s="1729"/>
      <c r="BU21" s="1729"/>
      <c r="BV21" s="1729"/>
      <c r="BW21" s="1729"/>
      <c r="BX21" s="1729"/>
      <c r="BY21" s="1729"/>
      <c r="BZ21" s="1729"/>
      <c r="CA21" s="1729"/>
      <c r="CB21" s="1729"/>
      <c r="CC21" s="1729"/>
      <c r="CD21" s="1729"/>
      <c r="CE21" s="1729"/>
      <c r="CF21" s="1729"/>
      <c r="CG21" s="1729"/>
      <c r="CH21" s="1729"/>
      <c r="CI21" s="1729"/>
      <c r="CJ21" s="1729"/>
      <c r="CK21" s="1729"/>
      <c r="CL21" s="1729"/>
      <c r="CM21" s="1729"/>
      <c r="CN21" s="1729"/>
      <c r="CO21" s="1729"/>
      <c r="CP21" s="1729"/>
      <c r="CQ21" s="1729"/>
      <c r="CR21" s="1729"/>
      <c r="CS21" s="1729"/>
      <c r="CT21" s="1729"/>
      <c r="CU21" s="1729"/>
      <c r="CV21" s="1729"/>
      <c r="CW21" s="1729"/>
      <c r="CX21" s="1729"/>
      <c r="CY21" s="1729"/>
      <c r="CZ21" s="1729"/>
      <c r="DA21" s="1729"/>
      <c r="DB21" s="1729"/>
      <c r="DC21" s="1729"/>
      <c r="DD21" s="1729"/>
      <c r="DE21" s="1729"/>
      <c r="DF21" s="1729"/>
      <c r="DG21" s="1729"/>
      <c r="DH21" s="1729"/>
      <c r="DI21" s="1729"/>
      <c r="DJ21" s="1729"/>
      <c r="DK21" s="1729"/>
      <c r="DL21" s="1729"/>
      <c r="DM21" s="1729"/>
      <c r="DN21" s="1729"/>
      <c r="DO21" s="1729"/>
      <c r="DP21" s="1729"/>
      <c r="DQ21" s="1729"/>
      <c r="DR21" s="1729"/>
      <c r="DS21" s="1729"/>
      <c r="DT21" s="1729"/>
      <c r="DU21" s="1729"/>
      <c r="DV21" s="1729"/>
      <c r="DW21" s="1729"/>
      <c r="DX21" s="1729"/>
      <c r="DY21" s="1729"/>
      <c r="DZ21" s="1729"/>
      <c r="EA21" s="1729"/>
      <c r="EB21" s="1729"/>
      <c r="EC21" s="1729"/>
      <c r="ED21" s="1729"/>
      <c r="EE21" s="1729"/>
      <c r="EF21" s="1729"/>
      <c r="EG21" s="1729"/>
      <c r="EH21" s="1729"/>
      <c r="EI21" s="1729"/>
      <c r="EJ21" s="1729"/>
      <c r="EK21" s="1729"/>
      <c r="EL21" s="1729"/>
      <c r="EM21" s="1729"/>
      <c r="EN21" s="1729"/>
      <c r="EO21" s="1729"/>
      <c r="EP21" s="1729"/>
      <c r="EQ21" s="1729"/>
      <c r="ER21" s="1729"/>
      <c r="ES21" s="1729"/>
      <c r="ET21" s="1729"/>
      <c r="EU21" s="1729"/>
      <c r="EV21" s="1729"/>
      <c r="EW21" s="1729"/>
      <c r="EX21" s="1729"/>
      <c r="EY21" s="1729"/>
      <c r="EZ21" s="1729"/>
      <c r="FA21" s="1729"/>
      <c r="FB21" s="1729"/>
      <c r="FC21" s="1729"/>
      <c r="FD21" s="1729"/>
      <c r="FE21" s="1729"/>
      <c r="FF21" s="1729"/>
      <c r="FG21" s="1729"/>
      <c r="FH21" s="1729"/>
      <c r="FI21" s="1729"/>
      <c r="FJ21" s="1729"/>
      <c r="FK21" s="1729"/>
      <c r="FL21" s="1729"/>
      <c r="FM21" s="1729"/>
      <c r="FN21" s="1729"/>
      <c r="FO21" s="1729"/>
      <c r="FP21" s="1729"/>
      <c r="FQ21" s="1729"/>
      <c r="FR21" s="1729"/>
      <c r="FS21" s="1729"/>
      <c r="FT21" s="1729"/>
      <c r="FU21" s="1729"/>
      <c r="FV21" s="1729"/>
      <c r="FW21" s="1729"/>
      <c r="FX21" s="1729"/>
      <c r="FY21" s="1729"/>
      <c r="FZ21" s="1729"/>
      <c r="GA21" s="1729"/>
      <c r="GB21" s="1729"/>
      <c r="GC21" s="1729"/>
      <c r="GD21" s="1729"/>
      <c r="GE21" s="1729"/>
      <c r="GF21" s="1729"/>
      <c r="GG21" s="1729"/>
      <c r="GH21" s="1729"/>
      <c r="GI21" s="1729"/>
      <c r="GJ21" s="1729"/>
      <c r="GK21" s="1729"/>
      <c r="GL21" s="1729"/>
      <c r="GM21" s="1729"/>
      <c r="GN21" s="1729"/>
      <c r="GO21" s="1729"/>
      <c r="GP21" s="1729"/>
      <c r="GQ21" s="1729"/>
      <c r="GR21" s="1729"/>
      <c r="GS21" s="1729"/>
      <c r="GT21" s="1729"/>
      <c r="GU21" s="1729"/>
      <c r="GV21" s="1729"/>
      <c r="GW21" s="1729"/>
      <c r="GX21" s="1729"/>
      <c r="GY21" s="1729"/>
      <c r="GZ21" s="1729"/>
      <c r="HA21" s="1729"/>
      <c r="HB21" s="1729"/>
      <c r="HC21" s="1729"/>
      <c r="HD21" s="1729"/>
      <c r="HE21" s="1729"/>
      <c r="HF21" s="1729"/>
      <c r="HG21" s="1729"/>
      <c r="HH21" s="1729"/>
      <c r="HI21" s="1729"/>
      <c r="HJ21" s="1729"/>
      <c r="HK21" s="1729"/>
      <c r="HL21" s="1729"/>
      <c r="HM21" s="1729"/>
      <c r="HN21" s="1729"/>
      <c r="HO21" s="1729"/>
      <c r="HP21" s="1729"/>
      <c r="HQ21" s="1729"/>
      <c r="HR21" s="1729"/>
      <c r="HS21" s="1729"/>
      <c r="HT21" s="1729"/>
      <c r="HU21" s="1729"/>
      <c r="HV21" s="1729"/>
      <c r="HW21" s="1729"/>
      <c r="HX21" s="1729"/>
      <c r="HY21" s="1729"/>
      <c r="HZ21" s="1729"/>
      <c r="IA21" s="1729"/>
      <c r="IB21" s="1729"/>
      <c r="IC21" s="1729"/>
      <c r="ID21" s="1729"/>
      <c r="IE21" s="1729"/>
      <c r="IF21" s="1729"/>
      <c r="IG21" s="1729"/>
      <c r="IH21" s="1729"/>
      <c r="II21" s="1729"/>
      <c r="IJ21" s="1729"/>
      <c r="IK21" s="1729"/>
      <c r="IL21" s="1729"/>
      <c r="IM21" s="1729"/>
      <c r="IN21" s="1729"/>
      <c r="IO21" s="1729"/>
      <c r="IP21" s="1729"/>
      <c r="IQ21" s="1729"/>
      <c r="IR21" s="1729"/>
      <c r="IS21" s="1729"/>
      <c r="IT21" s="1729"/>
      <c r="IU21" s="1729"/>
      <c r="IV21" s="1729"/>
      <c r="IW21" s="1729"/>
      <c r="IX21" s="1729"/>
      <c r="IY21" s="1729"/>
      <c r="IZ21" s="1729"/>
      <c r="JA21" s="1729"/>
      <c r="JB21" s="1729"/>
      <c r="JC21" s="1729"/>
      <c r="JD21" s="1729"/>
      <c r="JE21" s="1729"/>
      <c r="JF21" s="1729"/>
      <c r="JG21" s="1729"/>
      <c r="JH21" s="1729"/>
      <c r="JI21" s="1729"/>
      <c r="JJ21" s="1729"/>
      <c r="JK21" s="1729"/>
      <c r="JL21" s="1729"/>
      <c r="JM21" s="1729"/>
      <c r="JN21" s="1729"/>
      <c r="JO21" s="1729"/>
      <c r="JP21" s="1729"/>
      <c r="JQ21" s="1729"/>
      <c r="JR21" s="1729"/>
      <c r="JS21" s="1729"/>
      <c r="JT21" s="1729"/>
      <c r="JU21" s="1729"/>
      <c r="JV21" s="1729"/>
      <c r="JW21" s="1729"/>
      <c r="JX21" s="1729"/>
      <c r="JY21" s="1729"/>
      <c r="JZ21" s="1729"/>
      <c r="KA21" s="1729"/>
      <c r="KB21" s="1729"/>
      <c r="KC21" s="1729"/>
      <c r="KD21" s="1729"/>
      <c r="KE21" s="1729"/>
      <c r="KF21" s="1729"/>
      <c r="KG21" s="1729"/>
      <c r="KH21" s="1729"/>
      <c r="KI21" s="1729"/>
      <c r="KJ21" s="1729"/>
      <c r="KK21" s="1729"/>
      <c r="KL21" s="1729"/>
      <c r="KM21" s="1729"/>
      <c r="KN21" s="1729"/>
      <c r="KO21" s="1729"/>
      <c r="KP21" s="1729"/>
      <c r="KQ21" s="1729"/>
      <c r="KR21" s="1729"/>
      <c r="KS21" s="1729"/>
      <c r="KT21" s="1729"/>
      <c r="KU21" s="1729"/>
      <c r="KV21" s="1729"/>
      <c r="KW21" s="1729"/>
      <c r="KX21" s="1729"/>
      <c r="KY21" s="1729"/>
      <c r="KZ21" s="1729"/>
      <c r="LA21" s="1729"/>
      <c r="LB21" s="1729"/>
      <c r="LC21" s="1729"/>
      <c r="LD21" s="1729"/>
      <c r="LE21" s="1729"/>
      <c r="LF21" s="1729"/>
      <c r="LG21" s="1729"/>
      <c r="LH21" s="1729"/>
      <c r="LI21" s="1729"/>
      <c r="LJ21" s="1729"/>
      <c r="LK21" s="1729"/>
      <c r="LL21" s="1729"/>
      <c r="LM21" s="1729"/>
      <c r="LN21" s="1729"/>
      <c r="LO21" s="1729"/>
      <c r="LP21" s="1729"/>
      <c r="LQ21" s="1729"/>
      <c r="LR21" s="1729"/>
      <c r="LS21" s="1729"/>
      <c r="LT21" s="1729"/>
      <c r="LU21" s="1729"/>
      <c r="LV21" s="1729"/>
      <c r="LW21" s="1729"/>
      <c r="LX21" s="1729"/>
      <c r="LY21" s="1729"/>
      <c r="LZ21" s="1729"/>
      <c r="MA21" s="1729"/>
      <c r="MB21" s="1729"/>
      <c r="MC21" s="1729"/>
      <c r="MD21" s="1729"/>
      <c r="ME21" s="1729"/>
      <c r="MF21" s="1729"/>
      <c r="MG21" s="1729"/>
      <c r="MH21" s="1729"/>
      <c r="MI21" s="1729"/>
      <c r="MJ21" s="1729"/>
      <c r="MK21" s="1729"/>
      <c r="ML21" s="1729"/>
      <c r="MM21" s="1729"/>
      <c r="MN21" s="1729"/>
      <c r="MO21" s="1729"/>
      <c r="MP21" s="1729"/>
      <c r="MQ21" s="1729"/>
      <c r="MR21" s="1729"/>
      <c r="MS21" s="1729"/>
      <c r="MT21" s="1729"/>
      <c r="MU21" s="1729"/>
      <c r="MV21" s="1729"/>
      <c r="MW21" s="1729"/>
      <c r="MX21" s="1729"/>
      <c r="MY21" s="1729"/>
      <c r="MZ21" s="1729"/>
      <c r="NA21" s="1729"/>
      <c r="NB21" s="1729"/>
      <c r="NC21" s="1729"/>
      <c r="ND21" s="1729"/>
      <c r="NE21" s="1729"/>
      <c r="NF21" s="1729"/>
      <c r="NG21" s="1729"/>
      <c r="NH21" s="1729"/>
      <c r="NI21" s="1729"/>
      <c r="NJ21" s="1729"/>
      <c r="NK21" s="1729"/>
      <c r="NL21" s="1729"/>
      <c r="NM21" s="1729"/>
      <c r="NN21" s="1729"/>
      <c r="NO21" s="1729"/>
      <c r="NP21" s="1729"/>
      <c r="NQ21" s="1729"/>
      <c r="NR21" s="1729"/>
      <c r="NS21" s="1729"/>
      <c r="NT21" s="1729"/>
      <c r="NU21" s="1729"/>
      <c r="NV21" s="1729"/>
      <c r="NW21" s="1729"/>
      <c r="NX21" s="1729"/>
      <c r="NY21" s="1729"/>
      <c r="NZ21" s="1729"/>
      <c r="OA21" s="1729"/>
      <c r="OB21" s="1729"/>
      <c r="OC21" s="1729"/>
      <c r="OD21" s="1729"/>
      <c r="OE21" s="1729"/>
      <c r="OF21" s="1729"/>
      <c r="OG21" s="1729"/>
      <c r="OH21" s="1729"/>
      <c r="OI21" s="1729"/>
      <c r="OJ21" s="1729"/>
      <c r="OK21" s="1729"/>
      <c r="OL21" s="1729"/>
      <c r="OM21" s="1729"/>
      <c r="ON21" s="1729"/>
      <c r="OO21" s="1729"/>
      <c r="OP21" s="1729"/>
      <c r="OQ21" s="1729"/>
      <c r="OR21" s="1729"/>
      <c r="OS21" s="1729"/>
      <c r="OT21" s="1729"/>
      <c r="OU21" s="1729"/>
      <c r="OV21" s="1729"/>
      <c r="OW21" s="1729"/>
      <c r="OX21" s="1729"/>
      <c r="OY21" s="1729"/>
      <c r="OZ21" s="1729"/>
      <c r="PA21" s="1729"/>
      <c r="PB21" s="1729"/>
      <c r="PC21" s="1729"/>
      <c r="PD21" s="1729"/>
      <c r="PE21" s="1729"/>
      <c r="PF21" s="1729"/>
      <c r="PG21" s="1729"/>
      <c r="PH21" s="1729"/>
      <c r="PI21" s="1729"/>
      <c r="PJ21" s="1729"/>
      <c r="PK21" s="1729"/>
      <c r="PL21" s="1729"/>
      <c r="PM21" s="1729"/>
      <c r="PN21" s="1729"/>
      <c r="PO21" s="1729"/>
      <c r="PP21" s="1729"/>
      <c r="PQ21" s="1729"/>
      <c r="PR21" s="1729"/>
      <c r="PS21" s="1729"/>
      <c r="PT21" s="1729"/>
      <c r="PU21" s="1729"/>
      <c r="PV21" s="1729"/>
      <c r="PW21" s="1729"/>
      <c r="PX21" s="1729"/>
      <c r="PY21" s="1729"/>
      <c r="PZ21" s="1729"/>
      <c r="QA21" s="1729"/>
      <c r="QB21" s="1729"/>
      <c r="QC21" s="1729"/>
      <c r="QD21" s="1729"/>
      <c r="QE21" s="1729"/>
      <c r="QF21" s="1729"/>
      <c r="QG21" s="1729"/>
      <c r="QH21" s="1729"/>
      <c r="QI21" s="1729"/>
      <c r="QJ21" s="1729"/>
      <c r="QK21" s="1729"/>
      <c r="QL21" s="1729"/>
      <c r="QM21" s="1729"/>
      <c r="QN21" s="1729"/>
      <c r="QO21" s="1729"/>
      <c r="QP21" s="1729"/>
      <c r="QQ21" s="1729"/>
      <c r="QR21" s="1729"/>
      <c r="QS21" s="1729"/>
      <c r="QT21" s="1729"/>
      <c r="QU21" s="1729"/>
      <c r="QV21" s="1729"/>
      <c r="QW21" s="1729"/>
      <c r="QX21" s="1729"/>
      <c r="QY21" s="1729"/>
      <c r="QZ21" s="1729"/>
      <c r="RA21" s="1729"/>
      <c r="RB21" s="1729"/>
      <c r="RC21" s="1729"/>
      <c r="RD21" s="1729"/>
      <c r="RE21" s="1729"/>
      <c r="RF21" s="1729"/>
      <c r="RG21" s="1729"/>
      <c r="RH21" s="1729"/>
      <c r="RI21" s="1729"/>
      <c r="RJ21" s="1729"/>
      <c r="RK21" s="1729"/>
      <c r="RL21" s="1729"/>
      <c r="RM21" s="1729"/>
      <c r="RN21" s="1729"/>
      <c r="RO21" s="1729"/>
      <c r="RP21" s="1729"/>
      <c r="RQ21" s="1729"/>
      <c r="RR21" s="1729"/>
      <c r="RS21" s="1729"/>
      <c r="RT21" s="1729"/>
      <c r="RU21" s="1729"/>
      <c r="RV21" s="1729"/>
      <c r="RW21" s="1729"/>
      <c r="RX21" s="1729"/>
      <c r="RY21" s="1729"/>
      <c r="RZ21" s="1729"/>
      <c r="SA21" s="1729"/>
      <c r="SB21" s="1729"/>
      <c r="SC21" s="1729"/>
      <c r="SD21" s="1729"/>
      <c r="SE21" s="1729"/>
      <c r="SF21" s="1729"/>
      <c r="SG21" s="1729"/>
      <c r="SH21" s="1729"/>
      <c r="SI21" s="1729"/>
      <c r="SJ21" s="1729"/>
      <c r="SK21" s="1729"/>
      <c r="SL21" s="1729"/>
      <c r="SM21" s="1729"/>
      <c r="SN21" s="1729"/>
      <c r="SO21" s="1729"/>
      <c r="SP21" s="1729"/>
      <c r="SQ21" s="1729"/>
      <c r="SR21" s="1729"/>
      <c r="SS21" s="1729"/>
      <c r="ST21" s="1729"/>
      <c r="SU21" s="1729"/>
      <c r="SV21" s="1729"/>
      <c r="SW21" s="1729"/>
      <c r="SX21" s="1729"/>
      <c r="SY21" s="1729"/>
      <c r="SZ21" s="1729"/>
      <c r="TA21" s="1729"/>
      <c r="TB21" s="1729"/>
      <c r="TC21" s="1729"/>
      <c r="TD21" s="1729"/>
      <c r="TE21" s="1729"/>
      <c r="TF21" s="1729"/>
      <c r="TG21" s="1729"/>
      <c r="TH21" s="1729"/>
      <c r="TI21" s="1729"/>
      <c r="TJ21" s="1729"/>
      <c r="TK21" s="1729"/>
      <c r="TL21" s="1729"/>
      <c r="TM21" s="1729"/>
      <c r="TN21" s="1729"/>
      <c r="TO21" s="1729"/>
      <c r="TP21" s="1729"/>
      <c r="TQ21" s="1729"/>
      <c r="TR21" s="1729"/>
      <c r="TS21" s="1729"/>
      <c r="TT21" s="1729"/>
      <c r="TU21" s="1729"/>
      <c r="TV21" s="1729"/>
      <c r="TW21" s="1729"/>
      <c r="TX21" s="1729"/>
      <c r="TY21" s="1729"/>
      <c r="TZ21" s="1729"/>
      <c r="UA21" s="1729"/>
      <c r="UB21" s="1729"/>
      <c r="UC21" s="1729"/>
      <c r="UD21" s="1729"/>
      <c r="UE21" s="1729"/>
      <c r="UF21" s="1729"/>
      <c r="UG21" s="1729"/>
      <c r="UH21" s="1729"/>
      <c r="UI21" s="1729"/>
      <c r="UJ21" s="1729"/>
      <c r="UK21" s="1729"/>
      <c r="UL21" s="1729"/>
      <c r="UM21" s="1729"/>
      <c r="UN21" s="1729"/>
      <c r="UO21" s="1729"/>
      <c r="UP21" s="1729"/>
      <c r="UQ21" s="1729"/>
      <c r="UR21" s="1729"/>
      <c r="US21" s="1729"/>
      <c r="UT21" s="1729"/>
      <c r="UU21" s="1729"/>
      <c r="UV21" s="1729"/>
      <c r="UW21" s="1729"/>
      <c r="UX21" s="1729"/>
      <c r="UY21" s="1729"/>
      <c r="UZ21" s="1729"/>
      <c r="VA21" s="1729"/>
      <c r="VB21" s="1729"/>
      <c r="VC21" s="1729"/>
      <c r="VD21" s="1729"/>
      <c r="VE21" s="1729"/>
      <c r="VF21" s="1729"/>
      <c r="VG21" s="1729"/>
      <c r="VH21" s="1729"/>
      <c r="VI21" s="1729"/>
      <c r="VJ21" s="1729"/>
      <c r="VK21" s="1729"/>
      <c r="VL21" s="1729"/>
      <c r="VM21" s="1729"/>
      <c r="VN21" s="1729"/>
      <c r="VO21" s="1729"/>
      <c r="VP21" s="1729"/>
      <c r="VQ21" s="1729"/>
      <c r="VR21" s="1729"/>
      <c r="VS21" s="1729"/>
      <c r="VT21" s="1729"/>
      <c r="VU21" s="1729"/>
      <c r="VV21" s="1729"/>
      <c r="VW21" s="1729"/>
      <c r="VX21" s="1729"/>
      <c r="VY21" s="1729"/>
      <c r="VZ21" s="1729"/>
      <c r="WA21" s="1729"/>
      <c r="WB21" s="1729"/>
      <c r="WC21" s="1729"/>
      <c r="WD21" s="1729"/>
      <c r="WE21" s="1729"/>
      <c r="WF21" s="1729"/>
      <c r="WG21" s="1729"/>
      <c r="WH21" s="1729"/>
      <c r="WI21" s="1729"/>
      <c r="WJ21" s="1729"/>
      <c r="WK21" s="1729"/>
      <c r="WL21" s="1729"/>
      <c r="WM21" s="1729"/>
      <c r="WN21" s="1729"/>
      <c r="WO21" s="1729"/>
      <c r="WP21" s="1729"/>
      <c r="WQ21" s="1729"/>
      <c r="WR21" s="1729"/>
      <c r="WS21" s="1729"/>
      <c r="WT21" s="1729"/>
      <c r="WU21" s="1729"/>
      <c r="WV21" s="1729"/>
      <c r="WW21" s="1729"/>
      <c r="WX21" s="1729"/>
      <c r="WY21" s="1729"/>
      <c r="WZ21" s="1729"/>
      <c r="XA21" s="1729"/>
      <c r="XB21" s="1729"/>
      <c r="XC21" s="1729"/>
      <c r="XD21" s="1729"/>
      <c r="XE21" s="1729"/>
      <c r="XF21" s="1729"/>
      <c r="XG21" s="1729"/>
      <c r="XH21" s="1729"/>
      <c r="XI21" s="1729"/>
      <c r="XJ21" s="1729"/>
      <c r="XK21" s="1729"/>
      <c r="XL21" s="1729"/>
      <c r="XM21" s="1729"/>
      <c r="XN21" s="1729"/>
      <c r="XO21" s="1729"/>
      <c r="XP21" s="1729"/>
      <c r="XQ21" s="1729"/>
      <c r="XR21" s="1729"/>
      <c r="XS21" s="1729"/>
      <c r="XT21" s="1729"/>
      <c r="XU21" s="1729"/>
      <c r="XV21" s="1729"/>
      <c r="XW21" s="1729"/>
      <c r="XX21" s="1729"/>
      <c r="XY21" s="1729"/>
      <c r="XZ21" s="1729"/>
      <c r="YA21" s="1729"/>
      <c r="YB21" s="1729"/>
      <c r="YC21" s="1729"/>
      <c r="YD21" s="1729"/>
      <c r="YE21" s="1729"/>
      <c r="YF21" s="1729"/>
      <c r="YG21" s="1729"/>
      <c r="YH21" s="1729"/>
      <c r="YI21" s="1729"/>
      <c r="YJ21" s="1729"/>
      <c r="YK21" s="1729"/>
      <c r="YL21" s="1729"/>
      <c r="YM21" s="1729"/>
      <c r="YN21" s="1729"/>
      <c r="YO21" s="1729"/>
      <c r="YP21" s="1729"/>
      <c r="YQ21" s="1729"/>
      <c r="YR21" s="1729"/>
      <c r="YS21" s="1729"/>
      <c r="YT21" s="1729"/>
      <c r="YU21" s="1729"/>
      <c r="YV21" s="1729"/>
      <c r="YW21" s="1729"/>
      <c r="YX21" s="1729"/>
      <c r="YY21" s="1729"/>
      <c r="YZ21" s="1729"/>
      <c r="ZA21" s="1729"/>
      <c r="ZB21" s="1729"/>
      <c r="ZC21" s="1729"/>
      <c r="ZD21" s="1729"/>
      <c r="ZE21" s="1729"/>
      <c r="ZF21" s="1729"/>
      <c r="ZG21" s="1729"/>
      <c r="ZH21" s="1729"/>
      <c r="ZI21" s="1729"/>
      <c r="ZJ21" s="1729"/>
      <c r="ZK21" s="1729"/>
      <c r="ZL21" s="1729"/>
      <c r="ZM21" s="1729"/>
      <c r="ZN21" s="1729"/>
      <c r="ZO21" s="1729"/>
      <c r="ZP21" s="1729"/>
      <c r="ZQ21" s="1729"/>
      <c r="ZR21" s="1729"/>
      <c r="ZS21" s="1729"/>
      <c r="ZT21" s="1729"/>
      <c r="ZU21" s="1729"/>
      <c r="ZV21" s="1729"/>
      <c r="ZW21" s="1729"/>
      <c r="ZX21" s="1729"/>
      <c r="ZY21" s="1729"/>
      <c r="ZZ21" s="1729"/>
      <c r="AAA21" s="1729"/>
      <c r="AAB21" s="1729"/>
      <c r="AAC21" s="1729"/>
      <c r="AAD21" s="1729"/>
      <c r="AAE21" s="1729"/>
      <c r="AAF21" s="1729"/>
      <c r="AAG21" s="1729"/>
      <c r="AAH21" s="1729"/>
      <c r="AAI21" s="1729"/>
      <c r="AAJ21" s="1729"/>
      <c r="AAK21" s="1729"/>
      <c r="AAL21" s="1729"/>
      <c r="AAM21" s="1729"/>
      <c r="AAN21" s="1729"/>
      <c r="AAO21" s="1729"/>
      <c r="AAP21" s="1729"/>
      <c r="AAQ21" s="1729"/>
      <c r="AAR21" s="1729"/>
      <c r="AAS21" s="1729"/>
      <c r="AAT21" s="1729"/>
      <c r="AAU21" s="1729"/>
      <c r="AAV21" s="1729"/>
      <c r="AAW21" s="1729"/>
      <c r="AAX21" s="1729"/>
      <c r="AAY21" s="1729"/>
      <c r="AAZ21" s="1729"/>
      <c r="ABA21" s="1729"/>
      <c r="ABB21" s="1729"/>
      <c r="ABC21" s="1729"/>
      <c r="ABD21" s="1729"/>
      <c r="ABE21" s="1729"/>
      <c r="ABF21" s="1729"/>
      <c r="ABG21" s="1729"/>
      <c r="ABH21" s="1729"/>
      <c r="ABI21" s="1729"/>
      <c r="ABJ21" s="1729"/>
      <c r="ABK21" s="1729"/>
      <c r="ABL21" s="1729"/>
      <c r="ABM21" s="1729"/>
      <c r="ABN21" s="1729"/>
      <c r="ABO21" s="1729"/>
      <c r="ABP21" s="1729"/>
      <c r="ABQ21" s="1729"/>
      <c r="ABR21" s="1729"/>
      <c r="ABS21" s="1729"/>
      <c r="ABT21" s="1729"/>
      <c r="ABU21" s="1729"/>
      <c r="ABV21" s="1729"/>
      <c r="ABW21" s="1729"/>
      <c r="ABX21" s="1729"/>
      <c r="ABY21" s="1729"/>
      <c r="ABZ21" s="1729"/>
      <c r="ACA21" s="1729"/>
      <c r="ACB21" s="1729"/>
      <c r="ACC21" s="1729"/>
      <c r="ACD21" s="1729"/>
      <c r="ACE21" s="1729"/>
      <c r="ACF21" s="1729"/>
      <c r="ACG21" s="1729"/>
      <c r="ACH21" s="1729"/>
      <c r="ACI21" s="1729"/>
      <c r="ACJ21" s="1729"/>
      <c r="ACK21" s="1729"/>
      <c r="ACL21" s="1729"/>
      <c r="ACM21" s="1729"/>
      <c r="ACN21" s="1729"/>
      <c r="ACO21" s="1729"/>
      <c r="ACP21" s="1729"/>
      <c r="ACQ21" s="1729"/>
      <c r="ACR21" s="1729"/>
      <c r="ACS21" s="1729"/>
      <c r="ACT21" s="1729"/>
      <c r="ACU21" s="1729"/>
      <c r="ACV21" s="1729"/>
      <c r="ACW21" s="1729"/>
      <c r="ACX21" s="1729"/>
      <c r="ACY21" s="1729"/>
      <c r="ACZ21" s="1729"/>
      <c r="ADA21" s="1729"/>
      <c r="ADB21" s="1729"/>
      <c r="ADC21" s="1729"/>
      <c r="ADD21" s="1729"/>
      <c r="ADE21" s="1729"/>
      <c r="ADF21" s="1729"/>
      <c r="ADG21" s="1729"/>
      <c r="ADH21" s="1729"/>
      <c r="ADI21" s="1729"/>
      <c r="ADJ21" s="1729"/>
      <c r="ADK21" s="1729"/>
      <c r="ADL21" s="1729"/>
      <c r="ADM21" s="1729"/>
      <c r="ADN21" s="1729"/>
      <c r="ADO21" s="1729"/>
      <c r="ADP21" s="1729"/>
      <c r="ADQ21" s="1729"/>
      <c r="ADR21" s="1729"/>
      <c r="ADS21" s="1729"/>
      <c r="ADT21" s="1729"/>
      <c r="ADU21" s="1729"/>
      <c r="ADV21" s="1729"/>
      <c r="ADW21" s="1729"/>
      <c r="ADX21" s="1729"/>
      <c r="ADY21" s="1729"/>
      <c r="ADZ21" s="1729"/>
      <c r="AEA21" s="1729"/>
      <c r="AEB21" s="1729"/>
      <c r="AEC21" s="1729"/>
      <c r="AED21" s="1729"/>
      <c r="AEE21" s="1729"/>
      <c r="AEF21" s="1729"/>
      <c r="AEG21" s="1729"/>
      <c r="AEH21" s="1729"/>
      <c r="AEI21" s="1729"/>
      <c r="AEJ21" s="1729"/>
      <c r="AEK21" s="1729"/>
      <c r="AEL21" s="1729"/>
      <c r="AEM21" s="1729"/>
      <c r="AEN21" s="1729"/>
      <c r="AEO21" s="1729"/>
      <c r="AEP21" s="1729"/>
      <c r="AEQ21" s="1729"/>
      <c r="AER21" s="1729"/>
      <c r="AES21" s="1729"/>
      <c r="AET21" s="1729"/>
      <c r="AEU21" s="1729"/>
      <c r="AEV21" s="1729"/>
      <c r="AEW21" s="1729"/>
      <c r="AEX21" s="1729"/>
      <c r="AEY21" s="1729"/>
      <c r="AEZ21" s="1729"/>
      <c r="AFA21" s="1729"/>
      <c r="AFB21" s="1729"/>
      <c r="AFC21" s="1729"/>
      <c r="AFD21" s="1729"/>
      <c r="AFE21" s="1729"/>
      <c r="AFF21" s="1729"/>
      <c r="AFG21" s="1729"/>
      <c r="AFH21" s="1729"/>
      <c r="AFI21" s="1729"/>
      <c r="AFJ21" s="1729"/>
      <c r="AFK21" s="1729"/>
      <c r="AFL21" s="1729"/>
      <c r="AFM21" s="1729"/>
      <c r="AFN21" s="1729"/>
      <c r="AFO21" s="1729"/>
      <c r="AFP21" s="1729"/>
      <c r="AFQ21" s="1729"/>
      <c r="AFR21" s="1729"/>
      <c r="AFS21" s="1729"/>
      <c r="AFT21" s="1729"/>
      <c r="AFU21" s="1729"/>
      <c r="AFV21" s="1729"/>
      <c r="AFW21" s="1729"/>
      <c r="AFX21" s="1729"/>
      <c r="AFY21" s="1729"/>
      <c r="AFZ21" s="1729"/>
      <c r="AGA21" s="1729"/>
      <c r="AGB21" s="1729"/>
      <c r="AGC21" s="1729"/>
      <c r="AGD21" s="1729"/>
      <c r="AGE21" s="1729"/>
      <c r="AGF21" s="1729"/>
      <c r="AGG21" s="1729"/>
      <c r="AGH21" s="1729"/>
      <c r="AGI21" s="1729"/>
      <c r="AGJ21" s="1729"/>
      <c r="AGK21" s="1729"/>
      <c r="AGL21" s="1729"/>
      <c r="AGM21" s="1729"/>
      <c r="AGN21" s="1729"/>
      <c r="AGO21" s="1729"/>
      <c r="AGP21" s="1729"/>
      <c r="AGQ21" s="1729"/>
      <c r="AGR21" s="1729"/>
      <c r="AGS21" s="1729"/>
      <c r="AGT21" s="1729"/>
      <c r="AGU21" s="1729"/>
      <c r="AGV21" s="1729"/>
      <c r="AGW21" s="1729"/>
      <c r="AGX21" s="1729"/>
      <c r="AGY21" s="1729"/>
      <c r="AGZ21" s="1729"/>
      <c r="AHA21" s="1729"/>
      <c r="AHB21" s="1729"/>
      <c r="AHC21" s="1729"/>
      <c r="AHD21" s="1729"/>
      <c r="AHE21" s="1729"/>
      <c r="AHF21" s="1729"/>
      <c r="AHG21" s="1729"/>
      <c r="AHH21" s="1729"/>
      <c r="AHI21" s="1729"/>
      <c r="AHJ21" s="1729"/>
      <c r="AHK21" s="1729"/>
      <c r="AHL21" s="1729"/>
      <c r="AHM21" s="1729"/>
      <c r="AHN21" s="1729"/>
      <c r="AHO21" s="1729"/>
      <c r="AHP21" s="1729"/>
      <c r="AHQ21" s="1729"/>
      <c r="AHR21" s="1729"/>
      <c r="AHS21" s="1729"/>
      <c r="AHT21" s="1729"/>
      <c r="AHU21" s="1729"/>
      <c r="AHV21" s="1729"/>
      <c r="AHW21" s="1729"/>
      <c r="AHX21" s="1729"/>
      <c r="AHY21" s="1729"/>
      <c r="AHZ21" s="1729"/>
      <c r="AIA21" s="1729"/>
      <c r="AIB21" s="1729"/>
      <c r="AIC21" s="1729"/>
      <c r="AID21" s="1729"/>
      <c r="AIE21" s="1729"/>
      <c r="AIF21" s="1729"/>
      <c r="AIG21" s="1729"/>
      <c r="AIH21" s="1729"/>
      <c r="AII21" s="1729"/>
      <c r="AIJ21" s="1729"/>
      <c r="AIK21" s="1729"/>
      <c r="AIL21" s="1729"/>
      <c r="AIM21" s="1729"/>
      <c r="AIN21" s="1729"/>
      <c r="AIO21" s="1729"/>
      <c r="AIP21" s="1729"/>
      <c r="AIQ21" s="1729"/>
      <c r="AIR21" s="1729"/>
      <c r="AIS21" s="1729"/>
      <c r="AIT21" s="1729"/>
      <c r="AIU21" s="1729"/>
      <c r="AIV21" s="1729"/>
      <c r="AIW21" s="1729"/>
      <c r="AIX21" s="1729"/>
      <c r="AIY21" s="1729"/>
      <c r="AIZ21" s="1729"/>
      <c r="AJA21" s="1729"/>
      <c r="AJB21" s="1729"/>
      <c r="AJC21" s="1729"/>
      <c r="AJD21" s="1729"/>
      <c r="AJE21" s="1729"/>
      <c r="AJF21" s="1729"/>
      <c r="AJG21" s="1729"/>
      <c r="AJH21" s="1729"/>
      <c r="AJI21" s="1729"/>
      <c r="AJJ21" s="1729"/>
      <c r="AJK21" s="1729"/>
      <c r="AJL21" s="1729"/>
      <c r="AJM21" s="1729"/>
      <c r="AJN21" s="1729"/>
      <c r="AJO21" s="1729"/>
      <c r="AJP21" s="1729"/>
      <c r="AJQ21" s="1729"/>
      <c r="AJR21" s="1729"/>
      <c r="AJS21" s="1729"/>
      <c r="AJT21" s="1729"/>
      <c r="AJU21" s="1729"/>
      <c r="AJV21" s="1729"/>
      <c r="AJW21" s="1729"/>
      <c r="AJX21" s="1729"/>
      <c r="AJY21" s="1729"/>
      <c r="AJZ21" s="1729"/>
      <c r="AKA21" s="1729"/>
      <c r="AKB21" s="1729"/>
      <c r="AKC21" s="1729"/>
      <c r="AKD21" s="1729"/>
      <c r="AKE21" s="1729"/>
      <c r="AKF21" s="1729"/>
      <c r="AKG21" s="1729"/>
      <c r="AKH21" s="1729"/>
      <c r="AKI21" s="1729"/>
      <c r="AKJ21" s="1729"/>
      <c r="AKK21" s="1729"/>
      <c r="AKL21" s="1729"/>
      <c r="AKM21" s="1729"/>
      <c r="AKN21" s="1729"/>
      <c r="AKO21" s="1729"/>
      <c r="AKP21" s="1729"/>
      <c r="AKQ21" s="1729"/>
      <c r="AKR21" s="1729"/>
      <c r="AKS21" s="1729"/>
      <c r="AKT21" s="1729"/>
      <c r="AKU21" s="1729"/>
      <c r="AKV21" s="1729"/>
      <c r="AKW21" s="1729"/>
      <c r="AKX21" s="1729"/>
      <c r="AKY21" s="1729"/>
      <c r="AKZ21" s="1729"/>
      <c r="ALA21" s="1729"/>
      <c r="ALB21" s="1729"/>
      <c r="ALC21" s="1729"/>
      <c r="ALD21" s="1729"/>
      <c r="ALE21" s="1729"/>
      <c r="ALF21" s="1729"/>
      <c r="ALG21" s="1729"/>
      <c r="ALH21" s="1729"/>
      <c r="ALI21" s="1729"/>
      <c r="ALJ21" s="1729"/>
      <c r="ALK21" s="1729"/>
      <c r="ALL21" s="1729"/>
      <c r="ALM21" s="1729"/>
      <c r="ALN21" s="1729"/>
      <c r="ALO21" s="1729"/>
      <c r="ALP21" s="1729"/>
      <c r="ALQ21" s="1729"/>
      <c r="ALR21" s="1729"/>
      <c r="ALS21" s="1729"/>
      <c r="ALT21" s="1729"/>
      <c r="ALU21" s="1729"/>
      <c r="ALV21" s="1729"/>
      <c r="ALW21" s="1729"/>
      <c r="ALX21" s="1729"/>
      <c r="ALY21" s="1729"/>
      <c r="ALZ21" s="1729"/>
      <c r="AMA21" s="1729"/>
      <c r="AMB21" s="1729"/>
      <c r="AMC21" s="1729"/>
      <c r="AMD21" s="1729"/>
      <c r="AME21" s="1729"/>
      <c r="AMF21" s="1729"/>
      <c r="AMG21" s="1729"/>
      <c r="AMH21" s="1729"/>
      <c r="AMI21" s="1729"/>
      <c r="AMJ21" s="1729"/>
    </row>
    <row r="22" spans="1:1024" s="1773" customFormat="1" ht="30" customHeight="1">
      <c r="A22" s="1705" t="s">
        <v>3862</v>
      </c>
      <c r="B22" s="1705" t="s">
        <v>3863</v>
      </c>
      <c r="C22" s="1705" t="s">
        <v>647</v>
      </c>
      <c r="D22" s="1705" t="s">
        <v>4006</v>
      </c>
      <c r="E22" s="1705" t="s">
        <v>4007</v>
      </c>
      <c r="F22" s="1705" t="s">
        <v>4008</v>
      </c>
      <c r="G22" s="1705" t="s">
        <v>4009</v>
      </c>
      <c r="H22" s="1705"/>
      <c r="I22" s="1705"/>
      <c r="J22" s="1705"/>
      <c r="K22" s="1705"/>
      <c r="L22" s="1705"/>
      <c r="M22" s="1705"/>
      <c r="N22" s="1705"/>
      <c r="O22" s="1705"/>
      <c r="P22" s="1705" t="s">
        <v>4010</v>
      </c>
      <c r="Q22" s="1705" t="s">
        <v>4011</v>
      </c>
      <c r="R22" s="1705" t="s">
        <v>3970</v>
      </c>
      <c r="S22" s="1709" t="s">
        <v>4012</v>
      </c>
      <c r="T22" s="1705" t="s">
        <v>2504</v>
      </c>
      <c r="U22" s="1705" t="s">
        <v>3912</v>
      </c>
      <c r="V22" s="1705" t="s">
        <v>4013</v>
      </c>
      <c r="W22" s="1705" t="s">
        <v>3874</v>
      </c>
      <c r="X22" s="1705" t="s">
        <v>3914</v>
      </c>
      <c r="Y22" s="1779" t="s">
        <v>4014</v>
      </c>
      <c r="Z22" s="1779" t="s">
        <v>1146</v>
      </c>
      <c r="AA22" s="1780" t="s">
        <v>4015</v>
      </c>
      <c r="AB22" s="1780" t="s">
        <v>4016</v>
      </c>
      <c r="AC22" s="1779" t="s">
        <v>3879</v>
      </c>
      <c r="AD22" s="1779" t="s">
        <v>3880</v>
      </c>
      <c r="AE22" s="1779" t="s">
        <v>3881</v>
      </c>
      <c r="AF22" s="1779"/>
      <c r="AG22" s="1779"/>
      <c r="AH22" s="1779"/>
      <c r="AI22" s="1779"/>
      <c r="AJ22" s="1779"/>
      <c r="AK22" s="1779">
        <v>1</v>
      </c>
      <c r="AL22" s="1779"/>
      <c r="AM22" s="1779"/>
      <c r="AN22" s="1779">
        <v>30000000</v>
      </c>
      <c r="AO22" s="1705" t="s">
        <v>4234</v>
      </c>
      <c r="AP22" s="1705"/>
      <c r="AQ22" s="1705"/>
      <c r="AR22" s="1705"/>
      <c r="AS22" s="1705"/>
      <c r="AT22" s="1705"/>
      <c r="AU22" s="1705"/>
      <c r="AV22" s="1705"/>
      <c r="AW22" s="1705"/>
      <c r="AX22" s="1705"/>
      <c r="AY22" s="1705"/>
      <c r="AZ22" s="1705" t="s">
        <v>3907</v>
      </c>
      <c r="BA22" s="1729"/>
      <c r="BB22" s="1729"/>
      <c r="BC22" s="1729"/>
      <c r="BD22" s="1729"/>
      <c r="BE22" s="1729"/>
      <c r="BF22" s="1729"/>
      <c r="BG22" s="1729"/>
      <c r="BH22" s="1729"/>
      <c r="BI22" s="1729"/>
      <c r="BJ22" s="1729"/>
      <c r="BK22" s="1729"/>
      <c r="BL22" s="1729"/>
      <c r="BM22" s="1729"/>
      <c r="BN22" s="1729"/>
      <c r="BO22" s="1729"/>
      <c r="BP22" s="1729"/>
      <c r="BQ22" s="1729"/>
      <c r="BR22" s="1729"/>
      <c r="BS22" s="1729"/>
      <c r="BT22" s="1729"/>
      <c r="BU22" s="1729"/>
      <c r="BV22" s="1729"/>
      <c r="BW22" s="1729"/>
      <c r="BX22" s="1729"/>
      <c r="BY22" s="1729"/>
      <c r="BZ22" s="1729"/>
      <c r="CA22" s="1729"/>
      <c r="CB22" s="1729"/>
      <c r="CC22" s="1729"/>
      <c r="CD22" s="1729"/>
      <c r="CE22" s="1729"/>
      <c r="CF22" s="1729"/>
      <c r="CG22" s="1729"/>
      <c r="CH22" s="1729"/>
      <c r="CI22" s="1729"/>
      <c r="CJ22" s="1729"/>
      <c r="CK22" s="1729"/>
      <c r="CL22" s="1729"/>
      <c r="CM22" s="1729"/>
      <c r="CN22" s="1729"/>
      <c r="CO22" s="1729"/>
      <c r="CP22" s="1729"/>
      <c r="CQ22" s="1729"/>
      <c r="CR22" s="1729"/>
      <c r="CS22" s="1729"/>
      <c r="CT22" s="1729"/>
      <c r="CU22" s="1729"/>
      <c r="CV22" s="1729"/>
      <c r="CW22" s="1729"/>
      <c r="CX22" s="1729"/>
      <c r="CY22" s="1729"/>
      <c r="CZ22" s="1729"/>
      <c r="DA22" s="1729"/>
      <c r="DB22" s="1729"/>
      <c r="DC22" s="1729"/>
      <c r="DD22" s="1729"/>
      <c r="DE22" s="1729"/>
      <c r="DF22" s="1729"/>
      <c r="DG22" s="1729"/>
      <c r="DH22" s="1729"/>
      <c r="DI22" s="1729"/>
      <c r="DJ22" s="1729"/>
      <c r="DK22" s="1729"/>
      <c r="DL22" s="1729"/>
      <c r="DM22" s="1729"/>
      <c r="DN22" s="1729"/>
      <c r="DO22" s="1729"/>
      <c r="DP22" s="1729"/>
      <c r="DQ22" s="1729"/>
      <c r="DR22" s="1729"/>
      <c r="DS22" s="1729"/>
      <c r="DT22" s="1729"/>
      <c r="DU22" s="1729"/>
      <c r="DV22" s="1729"/>
      <c r="DW22" s="1729"/>
      <c r="DX22" s="1729"/>
      <c r="DY22" s="1729"/>
      <c r="DZ22" s="1729"/>
      <c r="EA22" s="1729"/>
      <c r="EB22" s="1729"/>
      <c r="EC22" s="1729"/>
      <c r="ED22" s="1729"/>
      <c r="EE22" s="1729"/>
      <c r="EF22" s="1729"/>
      <c r="EG22" s="1729"/>
      <c r="EH22" s="1729"/>
      <c r="EI22" s="1729"/>
      <c r="EJ22" s="1729"/>
      <c r="EK22" s="1729"/>
      <c r="EL22" s="1729"/>
      <c r="EM22" s="1729"/>
      <c r="EN22" s="1729"/>
      <c r="EO22" s="1729"/>
      <c r="EP22" s="1729"/>
      <c r="EQ22" s="1729"/>
      <c r="ER22" s="1729"/>
      <c r="ES22" s="1729"/>
      <c r="ET22" s="1729"/>
      <c r="EU22" s="1729"/>
      <c r="EV22" s="1729"/>
      <c r="EW22" s="1729"/>
      <c r="EX22" s="1729"/>
      <c r="EY22" s="1729"/>
      <c r="EZ22" s="1729"/>
      <c r="FA22" s="1729"/>
      <c r="FB22" s="1729"/>
      <c r="FC22" s="1729"/>
      <c r="FD22" s="1729"/>
      <c r="FE22" s="1729"/>
      <c r="FF22" s="1729"/>
      <c r="FG22" s="1729"/>
      <c r="FH22" s="1729"/>
      <c r="FI22" s="1729"/>
      <c r="FJ22" s="1729"/>
      <c r="FK22" s="1729"/>
      <c r="FL22" s="1729"/>
      <c r="FM22" s="1729"/>
      <c r="FN22" s="1729"/>
      <c r="FO22" s="1729"/>
      <c r="FP22" s="1729"/>
      <c r="FQ22" s="1729"/>
      <c r="FR22" s="1729"/>
      <c r="FS22" s="1729"/>
      <c r="FT22" s="1729"/>
      <c r="FU22" s="1729"/>
      <c r="FV22" s="1729"/>
      <c r="FW22" s="1729"/>
      <c r="FX22" s="1729"/>
      <c r="FY22" s="1729"/>
      <c r="FZ22" s="1729"/>
      <c r="GA22" s="1729"/>
      <c r="GB22" s="1729"/>
      <c r="GC22" s="1729"/>
      <c r="GD22" s="1729"/>
      <c r="GE22" s="1729"/>
      <c r="GF22" s="1729"/>
      <c r="GG22" s="1729"/>
      <c r="GH22" s="1729"/>
      <c r="GI22" s="1729"/>
      <c r="GJ22" s="1729"/>
      <c r="GK22" s="1729"/>
      <c r="GL22" s="1729"/>
      <c r="GM22" s="1729"/>
      <c r="GN22" s="1729"/>
      <c r="GO22" s="1729"/>
      <c r="GP22" s="1729"/>
      <c r="GQ22" s="1729"/>
      <c r="GR22" s="1729"/>
      <c r="GS22" s="1729"/>
      <c r="GT22" s="1729"/>
      <c r="GU22" s="1729"/>
      <c r="GV22" s="1729"/>
      <c r="GW22" s="1729"/>
      <c r="GX22" s="1729"/>
      <c r="GY22" s="1729"/>
      <c r="GZ22" s="1729"/>
      <c r="HA22" s="1729"/>
      <c r="HB22" s="1729"/>
      <c r="HC22" s="1729"/>
      <c r="HD22" s="1729"/>
      <c r="HE22" s="1729"/>
      <c r="HF22" s="1729"/>
      <c r="HG22" s="1729"/>
      <c r="HH22" s="1729"/>
      <c r="HI22" s="1729"/>
      <c r="HJ22" s="1729"/>
      <c r="HK22" s="1729"/>
      <c r="HL22" s="1729"/>
      <c r="HM22" s="1729"/>
      <c r="HN22" s="1729"/>
      <c r="HO22" s="1729"/>
      <c r="HP22" s="1729"/>
      <c r="HQ22" s="1729"/>
      <c r="HR22" s="1729"/>
      <c r="HS22" s="1729"/>
      <c r="HT22" s="1729"/>
      <c r="HU22" s="1729"/>
      <c r="HV22" s="1729"/>
      <c r="HW22" s="1729"/>
      <c r="HX22" s="1729"/>
      <c r="HY22" s="1729"/>
      <c r="HZ22" s="1729"/>
      <c r="IA22" s="1729"/>
      <c r="IB22" s="1729"/>
      <c r="IC22" s="1729"/>
      <c r="ID22" s="1729"/>
      <c r="IE22" s="1729"/>
      <c r="IF22" s="1729"/>
      <c r="IG22" s="1729"/>
      <c r="IH22" s="1729"/>
      <c r="II22" s="1729"/>
      <c r="IJ22" s="1729"/>
      <c r="IK22" s="1729"/>
      <c r="IL22" s="1729"/>
      <c r="IM22" s="1729"/>
      <c r="IN22" s="1729"/>
      <c r="IO22" s="1729"/>
      <c r="IP22" s="1729"/>
      <c r="IQ22" s="1729"/>
      <c r="IR22" s="1729"/>
      <c r="IS22" s="1729"/>
      <c r="IT22" s="1729"/>
      <c r="IU22" s="1729"/>
      <c r="IV22" s="1729"/>
      <c r="IW22" s="1729"/>
      <c r="IX22" s="1729"/>
      <c r="IY22" s="1729"/>
      <c r="IZ22" s="1729"/>
      <c r="JA22" s="1729"/>
      <c r="JB22" s="1729"/>
      <c r="JC22" s="1729"/>
      <c r="JD22" s="1729"/>
      <c r="JE22" s="1729"/>
      <c r="JF22" s="1729"/>
      <c r="JG22" s="1729"/>
      <c r="JH22" s="1729"/>
      <c r="JI22" s="1729"/>
      <c r="JJ22" s="1729"/>
      <c r="JK22" s="1729"/>
      <c r="JL22" s="1729"/>
      <c r="JM22" s="1729"/>
      <c r="JN22" s="1729"/>
      <c r="JO22" s="1729"/>
      <c r="JP22" s="1729"/>
      <c r="JQ22" s="1729"/>
      <c r="JR22" s="1729"/>
      <c r="JS22" s="1729"/>
      <c r="JT22" s="1729"/>
      <c r="JU22" s="1729"/>
      <c r="JV22" s="1729"/>
      <c r="JW22" s="1729"/>
      <c r="JX22" s="1729"/>
      <c r="JY22" s="1729"/>
      <c r="JZ22" s="1729"/>
      <c r="KA22" s="1729"/>
      <c r="KB22" s="1729"/>
      <c r="KC22" s="1729"/>
      <c r="KD22" s="1729"/>
      <c r="KE22" s="1729"/>
      <c r="KF22" s="1729"/>
      <c r="KG22" s="1729"/>
      <c r="KH22" s="1729"/>
      <c r="KI22" s="1729"/>
      <c r="KJ22" s="1729"/>
      <c r="KK22" s="1729"/>
      <c r="KL22" s="1729"/>
      <c r="KM22" s="1729"/>
      <c r="KN22" s="1729"/>
      <c r="KO22" s="1729"/>
      <c r="KP22" s="1729"/>
      <c r="KQ22" s="1729"/>
      <c r="KR22" s="1729"/>
      <c r="KS22" s="1729"/>
      <c r="KT22" s="1729"/>
      <c r="KU22" s="1729"/>
      <c r="KV22" s="1729"/>
      <c r="KW22" s="1729"/>
      <c r="KX22" s="1729"/>
      <c r="KY22" s="1729"/>
      <c r="KZ22" s="1729"/>
      <c r="LA22" s="1729"/>
      <c r="LB22" s="1729"/>
      <c r="LC22" s="1729"/>
      <c r="LD22" s="1729"/>
      <c r="LE22" s="1729"/>
      <c r="LF22" s="1729"/>
      <c r="LG22" s="1729"/>
      <c r="LH22" s="1729"/>
      <c r="LI22" s="1729"/>
      <c r="LJ22" s="1729"/>
      <c r="LK22" s="1729"/>
      <c r="LL22" s="1729"/>
      <c r="LM22" s="1729"/>
      <c r="LN22" s="1729"/>
      <c r="LO22" s="1729"/>
      <c r="LP22" s="1729"/>
      <c r="LQ22" s="1729"/>
      <c r="LR22" s="1729"/>
      <c r="LS22" s="1729"/>
      <c r="LT22" s="1729"/>
      <c r="LU22" s="1729"/>
      <c r="LV22" s="1729"/>
      <c r="LW22" s="1729"/>
      <c r="LX22" s="1729"/>
      <c r="LY22" s="1729"/>
      <c r="LZ22" s="1729"/>
      <c r="MA22" s="1729"/>
      <c r="MB22" s="1729"/>
      <c r="MC22" s="1729"/>
      <c r="MD22" s="1729"/>
      <c r="ME22" s="1729"/>
      <c r="MF22" s="1729"/>
      <c r="MG22" s="1729"/>
      <c r="MH22" s="1729"/>
      <c r="MI22" s="1729"/>
      <c r="MJ22" s="1729"/>
      <c r="MK22" s="1729"/>
      <c r="ML22" s="1729"/>
      <c r="MM22" s="1729"/>
      <c r="MN22" s="1729"/>
      <c r="MO22" s="1729"/>
      <c r="MP22" s="1729"/>
      <c r="MQ22" s="1729"/>
      <c r="MR22" s="1729"/>
      <c r="MS22" s="1729"/>
      <c r="MT22" s="1729"/>
      <c r="MU22" s="1729"/>
      <c r="MV22" s="1729"/>
      <c r="MW22" s="1729"/>
      <c r="MX22" s="1729"/>
      <c r="MY22" s="1729"/>
      <c r="MZ22" s="1729"/>
      <c r="NA22" s="1729"/>
      <c r="NB22" s="1729"/>
      <c r="NC22" s="1729"/>
      <c r="ND22" s="1729"/>
      <c r="NE22" s="1729"/>
      <c r="NF22" s="1729"/>
      <c r="NG22" s="1729"/>
      <c r="NH22" s="1729"/>
      <c r="NI22" s="1729"/>
      <c r="NJ22" s="1729"/>
      <c r="NK22" s="1729"/>
      <c r="NL22" s="1729"/>
      <c r="NM22" s="1729"/>
      <c r="NN22" s="1729"/>
      <c r="NO22" s="1729"/>
      <c r="NP22" s="1729"/>
      <c r="NQ22" s="1729"/>
      <c r="NR22" s="1729"/>
      <c r="NS22" s="1729"/>
      <c r="NT22" s="1729"/>
      <c r="NU22" s="1729"/>
      <c r="NV22" s="1729"/>
      <c r="NW22" s="1729"/>
      <c r="NX22" s="1729"/>
      <c r="NY22" s="1729"/>
      <c r="NZ22" s="1729"/>
      <c r="OA22" s="1729"/>
      <c r="OB22" s="1729"/>
      <c r="OC22" s="1729"/>
      <c r="OD22" s="1729"/>
      <c r="OE22" s="1729"/>
      <c r="OF22" s="1729"/>
      <c r="OG22" s="1729"/>
      <c r="OH22" s="1729"/>
      <c r="OI22" s="1729"/>
      <c r="OJ22" s="1729"/>
      <c r="OK22" s="1729"/>
      <c r="OL22" s="1729"/>
      <c r="OM22" s="1729"/>
      <c r="ON22" s="1729"/>
      <c r="OO22" s="1729"/>
      <c r="OP22" s="1729"/>
      <c r="OQ22" s="1729"/>
      <c r="OR22" s="1729"/>
      <c r="OS22" s="1729"/>
      <c r="OT22" s="1729"/>
      <c r="OU22" s="1729"/>
      <c r="OV22" s="1729"/>
      <c r="OW22" s="1729"/>
      <c r="OX22" s="1729"/>
      <c r="OY22" s="1729"/>
      <c r="OZ22" s="1729"/>
      <c r="PA22" s="1729"/>
      <c r="PB22" s="1729"/>
      <c r="PC22" s="1729"/>
      <c r="PD22" s="1729"/>
      <c r="PE22" s="1729"/>
      <c r="PF22" s="1729"/>
      <c r="PG22" s="1729"/>
      <c r="PH22" s="1729"/>
      <c r="PI22" s="1729"/>
      <c r="PJ22" s="1729"/>
      <c r="PK22" s="1729"/>
      <c r="PL22" s="1729"/>
      <c r="PM22" s="1729"/>
      <c r="PN22" s="1729"/>
      <c r="PO22" s="1729"/>
      <c r="PP22" s="1729"/>
      <c r="PQ22" s="1729"/>
      <c r="PR22" s="1729"/>
      <c r="PS22" s="1729"/>
      <c r="PT22" s="1729"/>
      <c r="PU22" s="1729"/>
      <c r="PV22" s="1729"/>
      <c r="PW22" s="1729"/>
      <c r="PX22" s="1729"/>
      <c r="PY22" s="1729"/>
      <c r="PZ22" s="1729"/>
      <c r="QA22" s="1729"/>
      <c r="QB22" s="1729"/>
      <c r="QC22" s="1729"/>
      <c r="QD22" s="1729"/>
      <c r="QE22" s="1729"/>
      <c r="QF22" s="1729"/>
      <c r="QG22" s="1729"/>
      <c r="QH22" s="1729"/>
      <c r="QI22" s="1729"/>
      <c r="QJ22" s="1729"/>
      <c r="QK22" s="1729"/>
      <c r="QL22" s="1729"/>
      <c r="QM22" s="1729"/>
      <c r="QN22" s="1729"/>
      <c r="QO22" s="1729"/>
      <c r="QP22" s="1729"/>
      <c r="QQ22" s="1729"/>
      <c r="QR22" s="1729"/>
      <c r="QS22" s="1729"/>
      <c r="QT22" s="1729"/>
      <c r="QU22" s="1729"/>
      <c r="QV22" s="1729"/>
      <c r="QW22" s="1729"/>
      <c r="QX22" s="1729"/>
      <c r="QY22" s="1729"/>
      <c r="QZ22" s="1729"/>
      <c r="RA22" s="1729"/>
      <c r="RB22" s="1729"/>
      <c r="RC22" s="1729"/>
      <c r="RD22" s="1729"/>
      <c r="RE22" s="1729"/>
      <c r="RF22" s="1729"/>
      <c r="RG22" s="1729"/>
      <c r="RH22" s="1729"/>
      <c r="RI22" s="1729"/>
      <c r="RJ22" s="1729"/>
      <c r="RK22" s="1729"/>
      <c r="RL22" s="1729"/>
      <c r="RM22" s="1729"/>
      <c r="RN22" s="1729"/>
      <c r="RO22" s="1729"/>
      <c r="RP22" s="1729"/>
      <c r="RQ22" s="1729"/>
      <c r="RR22" s="1729"/>
      <c r="RS22" s="1729"/>
      <c r="RT22" s="1729"/>
      <c r="RU22" s="1729"/>
      <c r="RV22" s="1729"/>
      <c r="RW22" s="1729"/>
      <c r="RX22" s="1729"/>
      <c r="RY22" s="1729"/>
      <c r="RZ22" s="1729"/>
      <c r="SA22" s="1729"/>
      <c r="SB22" s="1729"/>
      <c r="SC22" s="1729"/>
      <c r="SD22" s="1729"/>
      <c r="SE22" s="1729"/>
      <c r="SF22" s="1729"/>
      <c r="SG22" s="1729"/>
      <c r="SH22" s="1729"/>
      <c r="SI22" s="1729"/>
      <c r="SJ22" s="1729"/>
      <c r="SK22" s="1729"/>
      <c r="SL22" s="1729"/>
      <c r="SM22" s="1729"/>
      <c r="SN22" s="1729"/>
      <c r="SO22" s="1729"/>
      <c r="SP22" s="1729"/>
      <c r="SQ22" s="1729"/>
      <c r="SR22" s="1729"/>
      <c r="SS22" s="1729"/>
      <c r="ST22" s="1729"/>
      <c r="SU22" s="1729"/>
      <c r="SV22" s="1729"/>
      <c r="SW22" s="1729"/>
      <c r="SX22" s="1729"/>
      <c r="SY22" s="1729"/>
      <c r="SZ22" s="1729"/>
      <c r="TA22" s="1729"/>
      <c r="TB22" s="1729"/>
      <c r="TC22" s="1729"/>
      <c r="TD22" s="1729"/>
      <c r="TE22" s="1729"/>
      <c r="TF22" s="1729"/>
      <c r="TG22" s="1729"/>
      <c r="TH22" s="1729"/>
      <c r="TI22" s="1729"/>
      <c r="TJ22" s="1729"/>
      <c r="TK22" s="1729"/>
      <c r="TL22" s="1729"/>
      <c r="TM22" s="1729"/>
      <c r="TN22" s="1729"/>
      <c r="TO22" s="1729"/>
      <c r="TP22" s="1729"/>
      <c r="TQ22" s="1729"/>
      <c r="TR22" s="1729"/>
      <c r="TS22" s="1729"/>
      <c r="TT22" s="1729"/>
      <c r="TU22" s="1729"/>
      <c r="TV22" s="1729"/>
      <c r="TW22" s="1729"/>
      <c r="TX22" s="1729"/>
      <c r="TY22" s="1729"/>
      <c r="TZ22" s="1729"/>
      <c r="UA22" s="1729"/>
      <c r="UB22" s="1729"/>
      <c r="UC22" s="1729"/>
      <c r="UD22" s="1729"/>
      <c r="UE22" s="1729"/>
      <c r="UF22" s="1729"/>
      <c r="UG22" s="1729"/>
      <c r="UH22" s="1729"/>
      <c r="UI22" s="1729"/>
      <c r="UJ22" s="1729"/>
      <c r="UK22" s="1729"/>
      <c r="UL22" s="1729"/>
      <c r="UM22" s="1729"/>
      <c r="UN22" s="1729"/>
      <c r="UO22" s="1729"/>
      <c r="UP22" s="1729"/>
      <c r="UQ22" s="1729"/>
      <c r="UR22" s="1729"/>
      <c r="US22" s="1729"/>
      <c r="UT22" s="1729"/>
      <c r="UU22" s="1729"/>
      <c r="UV22" s="1729"/>
      <c r="UW22" s="1729"/>
      <c r="UX22" s="1729"/>
      <c r="UY22" s="1729"/>
      <c r="UZ22" s="1729"/>
      <c r="VA22" s="1729"/>
      <c r="VB22" s="1729"/>
      <c r="VC22" s="1729"/>
      <c r="VD22" s="1729"/>
      <c r="VE22" s="1729"/>
      <c r="VF22" s="1729"/>
      <c r="VG22" s="1729"/>
      <c r="VH22" s="1729"/>
      <c r="VI22" s="1729"/>
      <c r="VJ22" s="1729"/>
      <c r="VK22" s="1729"/>
      <c r="VL22" s="1729"/>
      <c r="VM22" s="1729"/>
      <c r="VN22" s="1729"/>
      <c r="VO22" s="1729"/>
      <c r="VP22" s="1729"/>
      <c r="VQ22" s="1729"/>
      <c r="VR22" s="1729"/>
      <c r="VS22" s="1729"/>
      <c r="VT22" s="1729"/>
      <c r="VU22" s="1729"/>
      <c r="VV22" s="1729"/>
      <c r="VW22" s="1729"/>
      <c r="VX22" s="1729"/>
      <c r="VY22" s="1729"/>
      <c r="VZ22" s="1729"/>
      <c r="WA22" s="1729"/>
      <c r="WB22" s="1729"/>
      <c r="WC22" s="1729"/>
      <c r="WD22" s="1729"/>
      <c r="WE22" s="1729"/>
      <c r="WF22" s="1729"/>
      <c r="WG22" s="1729"/>
      <c r="WH22" s="1729"/>
      <c r="WI22" s="1729"/>
      <c r="WJ22" s="1729"/>
      <c r="WK22" s="1729"/>
      <c r="WL22" s="1729"/>
      <c r="WM22" s="1729"/>
      <c r="WN22" s="1729"/>
      <c r="WO22" s="1729"/>
      <c r="WP22" s="1729"/>
      <c r="WQ22" s="1729"/>
      <c r="WR22" s="1729"/>
      <c r="WS22" s="1729"/>
      <c r="WT22" s="1729"/>
      <c r="WU22" s="1729"/>
      <c r="WV22" s="1729"/>
      <c r="WW22" s="1729"/>
      <c r="WX22" s="1729"/>
      <c r="WY22" s="1729"/>
      <c r="WZ22" s="1729"/>
      <c r="XA22" s="1729"/>
      <c r="XB22" s="1729"/>
      <c r="XC22" s="1729"/>
      <c r="XD22" s="1729"/>
      <c r="XE22" s="1729"/>
      <c r="XF22" s="1729"/>
      <c r="XG22" s="1729"/>
      <c r="XH22" s="1729"/>
      <c r="XI22" s="1729"/>
      <c r="XJ22" s="1729"/>
      <c r="XK22" s="1729"/>
      <c r="XL22" s="1729"/>
      <c r="XM22" s="1729"/>
      <c r="XN22" s="1729"/>
      <c r="XO22" s="1729"/>
      <c r="XP22" s="1729"/>
      <c r="XQ22" s="1729"/>
      <c r="XR22" s="1729"/>
      <c r="XS22" s="1729"/>
      <c r="XT22" s="1729"/>
      <c r="XU22" s="1729"/>
      <c r="XV22" s="1729"/>
      <c r="XW22" s="1729"/>
      <c r="XX22" s="1729"/>
      <c r="XY22" s="1729"/>
      <c r="XZ22" s="1729"/>
      <c r="YA22" s="1729"/>
      <c r="YB22" s="1729"/>
      <c r="YC22" s="1729"/>
      <c r="YD22" s="1729"/>
      <c r="YE22" s="1729"/>
      <c r="YF22" s="1729"/>
      <c r="YG22" s="1729"/>
      <c r="YH22" s="1729"/>
      <c r="YI22" s="1729"/>
      <c r="YJ22" s="1729"/>
      <c r="YK22" s="1729"/>
      <c r="YL22" s="1729"/>
      <c r="YM22" s="1729"/>
      <c r="YN22" s="1729"/>
      <c r="YO22" s="1729"/>
      <c r="YP22" s="1729"/>
      <c r="YQ22" s="1729"/>
      <c r="YR22" s="1729"/>
      <c r="YS22" s="1729"/>
      <c r="YT22" s="1729"/>
      <c r="YU22" s="1729"/>
      <c r="YV22" s="1729"/>
      <c r="YW22" s="1729"/>
      <c r="YX22" s="1729"/>
      <c r="YY22" s="1729"/>
      <c r="YZ22" s="1729"/>
      <c r="ZA22" s="1729"/>
      <c r="ZB22" s="1729"/>
      <c r="ZC22" s="1729"/>
      <c r="ZD22" s="1729"/>
      <c r="ZE22" s="1729"/>
      <c r="ZF22" s="1729"/>
      <c r="ZG22" s="1729"/>
      <c r="ZH22" s="1729"/>
      <c r="ZI22" s="1729"/>
      <c r="ZJ22" s="1729"/>
      <c r="ZK22" s="1729"/>
      <c r="ZL22" s="1729"/>
      <c r="ZM22" s="1729"/>
      <c r="ZN22" s="1729"/>
      <c r="ZO22" s="1729"/>
      <c r="ZP22" s="1729"/>
      <c r="ZQ22" s="1729"/>
      <c r="ZR22" s="1729"/>
      <c r="ZS22" s="1729"/>
      <c r="ZT22" s="1729"/>
      <c r="ZU22" s="1729"/>
      <c r="ZV22" s="1729"/>
      <c r="ZW22" s="1729"/>
      <c r="ZX22" s="1729"/>
      <c r="ZY22" s="1729"/>
      <c r="ZZ22" s="1729"/>
      <c r="AAA22" s="1729"/>
      <c r="AAB22" s="1729"/>
      <c r="AAC22" s="1729"/>
      <c r="AAD22" s="1729"/>
      <c r="AAE22" s="1729"/>
      <c r="AAF22" s="1729"/>
      <c r="AAG22" s="1729"/>
      <c r="AAH22" s="1729"/>
      <c r="AAI22" s="1729"/>
      <c r="AAJ22" s="1729"/>
      <c r="AAK22" s="1729"/>
      <c r="AAL22" s="1729"/>
      <c r="AAM22" s="1729"/>
      <c r="AAN22" s="1729"/>
      <c r="AAO22" s="1729"/>
      <c r="AAP22" s="1729"/>
      <c r="AAQ22" s="1729"/>
      <c r="AAR22" s="1729"/>
      <c r="AAS22" s="1729"/>
      <c r="AAT22" s="1729"/>
      <c r="AAU22" s="1729"/>
      <c r="AAV22" s="1729"/>
      <c r="AAW22" s="1729"/>
      <c r="AAX22" s="1729"/>
      <c r="AAY22" s="1729"/>
      <c r="AAZ22" s="1729"/>
      <c r="ABA22" s="1729"/>
      <c r="ABB22" s="1729"/>
      <c r="ABC22" s="1729"/>
      <c r="ABD22" s="1729"/>
      <c r="ABE22" s="1729"/>
      <c r="ABF22" s="1729"/>
      <c r="ABG22" s="1729"/>
      <c r="ABH22" s="1729"/>
      <c r="ABI22" s="1729"/>
      <c r="ABJ22" s="1729"/>
      <c r="ABK22" s="1729"/>
      <c r="ABL22" s="1729"/>
      <c r="ABM22" s="1729"/>
      <c r="ABN22" s="1729"/>
      <c r="ABO22" s="1729"/>
      <c r="ABP22" s="1729"/>
      <c r="ABQ22" s="1729"/>
      <c r="ABR22" s="1729"/>
      <c r="ABS22" s="1729"/>
      <c r="ABT22" s="1729"/>
      <c r="ABU22" s="1729"/>
      <c r="ABV22" s="1729"/>
      <c r="ABW22" s="1729"/>
      <c r="ABX22" s="1729"/>
      <c r="ABY22" s="1729"/>
      <c r="ABZ22" s="1729"/>
      <c r="ACA22" s="1729"/>
      <c r="ACB22" s="1729"/>
      <c r="ACC22" s="1729"/>
      <c r="ACD22" s="1729"/>
      <c r="ACE22" s="1729"/>
      <c r="ACF22" s="1729"/>
      <c r="ACG22" s="1729"/>
      <c r="ACH22" s="1729"/>
      <c r="ACI22" s="1729"/>
      <c r="ACJ22" s="1729"/>
      <c r="ACK22" s="1729"/>
      <c r="ACL22" s="1729"/>
      <c r="ACM22" s="1729"/>
      <c r="ACN22" s="1729"/>
      <c r="ACO22" s="1729"/>
      <c r="ACP22" s="1729"/>
      <c r="ACQ22" s="1729"/>
      <c r="ACR22" s="1729"/>
      <c r="ACS22" s="1729"/>
      <c r="ACT22" s="1729"/>
      <c r="ACU22" s="1729"/>
      <c r="ACV22" s="1729"/>
      <c r="ACW22" s="1729"/>
      <c r="ACX22" s="1729"/>
      <c r="ACY22" s="1729"/>
      <c r="ACZ22" s="1729"/>
      <c r="ADA22" s="1729"/>
      <c r="ADB22" s="1729"/>
      <c r="ADC22" s="1729"/>
      <c r="ADD22" s="1729"/>
      <c r="ADE22" s="1729"/>
      <c r="ADF22" s="1729"/>
      <c r="ADG22" s="1729"/>
      <c r="ADH22" s="1729"/>
      <c r="ADI22" s="1729"/>
      <c r="ADJ22" s="1729"/>
      <c r="ADK22" s="1729"/>
      <c r="ADL22" s="1729"/>
      <c r="ADM22" s="1729"/>
      <c r="ADN22" s="1729"/>
      <c r="ADO22" s="1729"/>
      <c r="ADP22" s="1729"/>
      <c r="ADQ22" s="1729"/>
      <c r="ADR22" s="1729"/>
      <c r="ADS22" s="1729"/>
      <c r="ADT22" s="1729"/>
      <c r="ADU22" s="1729"/>
      <c r="ADV22" s="1729"/>
      <c r="ADW22" s="1729"/>
      <c r="ADX22" s="1729"/>
      <c r="ADY22" s="1729"/>
      <c r="ADZ22" s="1729"/>
      <c r="AEA22" s="1729"/>
      <c r="AEB22" s="1729"/>
      <c r="AEC22" s="1729"/>
      <c r="AED22" s="1729"/>
      <c r="AEE22" s="1729"/>
      <c r="AEF22" s="1729"/>
      <c r="AEG22" s="1729"/>
      <c r="AEH22" s="1729"/>
      <c r="AEI22" s="1729"/>
      <c r="AEJ22" s="1729"/>
      <c r="AEK22" s="1729"/>
      <c r="AEL22" s="1729"/>
      <c r="AEM22" s="1729"/>
      <c r="AEN22" s="1729"/>
      <c r="AEO22" s="1729"/>
      <c r="AEP22" s="1729"/>
      <c r="AEQ22" s="1729"/>
      <c r="AER22" s="1729"/>
      <c r="AES22" s="1729"/>
      <c r="AET22" s="1729"/>
      <c r="AEU22" s="1729"/>
      <c r="AEV22" s="1729"/>
      <c r="AEW22" s="1729"/>
      <c r="AEX22" s="1729"/>
      <c r="AEY22" s="1729"/>
      <c r="AEZ22" s="1729"/>
      <c r="AFA22" s="1729"/>
      <c r="AFB22" s="1729"/>
      <c r="AFC22" s="1729"/>
      <c r="AFD22" s="1729"/>
      <c r="AFE22" s="1729"/>
      <c r="AFF22" s="1729"/>
      <c r="AFG22" s="1729"/>
      <c r="AFH22" s="1729"/>
      <c r="AFI22" s="1729"/>
      <c r="AFJ22" s="1729"/>
      <c r="AFK22" s="1729"/>
      <c r="AFL22" s="1729"/>
      <c r="AFM22" s="1729"/>
      <c r="AFN22" s="1729"/>
      <c r="AFO22" s="1729"/>
      <c r="AFP22" s="1729"/>
      <c r="AFQ22" s="1729"/>
      <c r="AFR22" s="1729"/>
      <c r="AFS22" s="1729"/>
      <c r="AFT22" s="1729"/>
      <c r="AFU22" s="1729"/>
      <c r="AFV22" s="1729"/>
      <c r="AFW22" s="1729"/>
      <c r="AFX22" s="1729"/>
      <c r="AFY22" s="1729"/>
      <c r="AFZ22" s="1729"/>
      <c r="AGA22" s="1729"/>
      <c r="AGB22" s="1729"/>
      <c r="AGC22" s="1729"/>
      <c r="AGD22" s="1729"/>
      <c r="AGE22" s="1729"/>
      <c r="AGF22" s="1729"/>
      <c r="AGG22" s="1729"/>
      <c r="AGH22" s="1729"/>
      <c r="AGI22" s="1729"/>
      <c r="AGJ22" s="1729"/>
      <c r="AGK22" s="1729"/>
      <c r="AGL22" s="1729"/>
      <c r="AGM22" s="1729"/>
      <c r="AGN22" s="1729"/>
      <c r="AGO22" s="1729"/>
      <c r="AGP22" s="1729"/>
      <c r="AGQ22" s="1729"/>
      <c r="AGR22" s="1729"/>
      <c r="AGS22" s="1729"/>
      <c r="AGT22" s="1729"/>
      <c r="AGU22" s="1729"/>
      <c r="AGV22" s="1729"/>
      <c r="AGW22" s="1729"/>
      <c r="AGX22" s="1729"/>
      <c r="AGY22" s="1729"/>
      <c r="AGZ22" s="1729"/>
      <c r="AHA22" s="1729"/>
      <c r="AHB22" s="1729"/>
      <c r="AHC22" s="1729"/>
      <c r="AHD22" s="1729"/>
      <c r="AHE22" s="1729"/>
      <c r="AHF22" s="1729"/>
      <c r="AHG22" s="1729"/>
      <c r="AHH22" s="1729"/>
      <c r="AHI22" s="1729"/>
      <c r="AHJ22" s="1729"/>
      <c r="AHK22" s="1729"/>
      <c r="AHL22" s="1729"/>
      <c r="AHM22" s="1729"/>
      <c r="AHN22" s="1729"/>
      <c r="AHO22" s="1729"/>
      <c r="AHP22" s="1729"/>
      <c r="AHQ22" s="1729"/>
      <c r="AHR22" s="1729"/>
      <c r="AHS22" s="1729"/>
      <c r="AHT22" s="1729"/>
      <c r="AHU22" s="1729"/>
      <c r="AHV22" s="1729"/>
      <c r="AHW22" s="1729"/>
      <c r="AHX22" s="1729"/>
      <c r="AHY22" s="1729"/>
      <c r="AHZ22" s="1729"/>
      <c r="AIA22" s="1729"/>
      <c r="AIB22" s="1729"/>
      <c r="AIC22" s="1729"/>
      <c r="AID22" s="1729"/>
      <c r="AIE22" s="1729"/>
      <c r="AIF22" s="1729"/>
      <c r="AIG22" s="1729"/>
      <c r="AIH22" s="1729"/>
      <c r="AII22" s="1729"/>
      <c r="AIJ22" s="1729"/>
      <c r="AIK22" s="1729"/>
      <c r="AIL22" s="1729"/>
      <c r="AIM22" s="1729"/>
      <c r="AIN22" s="1729"/>
      <c r="AIO22" s="1729"/>
      <c r="AIP22" s="1729"/>
      <c r="AIQ22" s="1729"/>
      <c r="AIR22" s="1729"/>
      <c r="AIS22" s="1729"/>
      <c r="AIT22" s="1729"/>
      <c r="AIU22" s="1729"/>
      <c r="AIV22" s="1729"/>
      <c r="AIW22" s="1729"/>
      <c r="AIX22" s="1729"/>
      <c r="AIY22" s="1729"/>
      <c r="AIZ22" s="1729"/>
      <c r="AJA22" s="1729"/>
      <c r="AJB22" s="1729"/>
      <c r="AJC22" s="1729"/>
      <c r="AJD22" s="1729"/>
      <c r="AJE22" s="1729"/>
      <c r="AJF22" s="1729"/>
      <c r="AJG22" s="1729"/>
      <c r="AJH22" s="1729"/>
      <c r="AJI22" s="1729"/>
      <c r="AJJ22" s="1729"/>
      <c r="AJK22" s="1729"/>
      <c r="AJL22" s="1729"/>
      <c r="AJM22" s="1729"/>
      <c r="AJN22" s="1729"/>
      <c r="AJO22" s="1729"/>
      <c r="AJP22" s="1729"/>
      <c r="AJQ22" s="1729"/>
      <c r="AJR22" s="1729"/>
      <c r="AJS22" s="1729"/>
      <c r="AJT22" s="1729"/>
      <c r="AJU22" s="1729"/>
      <c r="AJV22" s="1729"/>
      <c r="AJW22" s="1729"/>
      <c r="AJX22" s="1729"/>
      <c r="AJY22" s="1729"/>
      <c r="AJZ22" s="1729"/>
      <c r="AKA22" s="1729"/>
      <c r="AKB22" s="1729"/>
      <c r="AKC22" s="1729"/>
      <c r="AKD22" s="1729"/>
      <c r="AKE22" s="1729"/>
      <c r="AKF22" s="1729"/>
      <c r="AKG22" s="1729"/>
      <c r="AKH22" s="1729"/>
      <c r="AKI22" s="1729"/>
      <c r="AKJ22" s="1729"/>
      <c r="AKK22" s="1729"/>
      <c r="AKL22" s="1729"/>
      <c r="AKM22" s="1729"/>
      <c r="AKN22" s="1729"/>
      <c r="AKO22" s="1729"/>
      <c r="AKP22" s="1729"/>
      <c r="AKQ22" s="1729"/>
      <c r="AKR22" s="1729"/>
      <c r="AKS22" s="1729"/>
      <c r="AKT22" s="1729"/>
      <c r="AKU22" s="1729"/>
      <c r="AKV22" s="1729"/>
      <c r="AKW22" s="1729"/>
      <c r="AKX22" s="1729"/>
      <c r="AKY22" s="1729"/>
      <c r="AKZ22" s="1729"/>
      <c r="ALA22" s="1729"/>
      <c r="ALB22" s="1729"/>
      <c r="ALC22" s="1729"/>
      <c r="ALD22" s="1729"/>
      <c r="ALE22" s="1729"/>
      <c r="ALF22" s="1729"/>
      <c r="ALG22" s="1729"/>
      <c r="ALH22" s="1729"/>
      <c r="ALI22" s="1729"/>
      <c r="ALJ22" s="1729"/>
      <c r="ALK22" s="1729"/>
      <c r="ALL22" s="1729"/>
      <c r="ALM22" s="1729"/>
      <c r="ALN22" s="1729"/>
      <c r="ALO22" s="1729"/>
      <c r="ALP22" s="1729"/>
      <c r="ALQ22" s="1729"/>
      <c r="ALR22" s="1729"/>
      <c r="ALS22" s="1729"/>
      <c r="ALT22" s="1729"/>
      <c r="ALU22" s="1729"/>
      <c r="ALV22" s="1729"/>
      <c r="ALW22" s="1729"/>
      <c r="ALX22" s="1729"/>
      <c r="ALY22" s="1729"/>
      <c r="ALZ22" s="1729"/>
      <c r="AMA22" s="1729"/>
      <c r="AMB22" s="1729"/>
      <c r="AMC22" s="1729"/>
      <c r="AMD22" s="1729"/>
      <c r="AME22" s="1729"/>
      <c r="AMF22" s="1729"/>
      <c r="AMG22" s="1729"/>
      <c r="AMH22" s="1729"/>
      <c r="AMI22" s="1729"/>
      <c r="AMJ22" s="1729"/>
    </row>
    <row r="23" spans="1:1024" s="1773" customFormat="1" ht="30" customHeight="1">
      <c r="A23" s="1705" t="s">
        <v>3862</v>
      </c>
      <c r="B23" s="1705" t="s">
        <v>3863</v>
      </c>
      <c r="C23" s="1705" t="s">
        <v>647</v>
      </c>
      <c r="D23" s="1705" t="s">
        <v>4006</v>
      </c>
      <c r="E23" s="1705" t="s">
        <v>4007</v>
      </c>
      <c r="F23" s="1705" t="s">
        <v>4008</v>
      </c>
      <c r="G23" s="1705" t="s">
        <v>4009</v>
      </c>
      <c r="H23" s="1705"/>
      <c r="I23" s="1705"/>
      <c r="J23" s="1705"/>
      <c r="K23" s="1705"/>
      <c r="L23" s="1705"/>
      <c r="M23" s="1705"/>
      <c r="N23" s="1705"/>
      <c r="O23" s="1705"/>
      <c r="P23" s="1705" t="s">
        <v>4017</v>
      </c>
      <c r="Q23" s="1705" t="s">
        <v>4018</v>
      </c>
      <c r="R23" s="1705" t="s">
        <v>3970</v>
      </c>
      <c r="S23" s="1709" t="s">
        <v>4019</v>
      </c>
      <c r="T23" s="1705" t="s">
        <v>2504</v>
      </c>
      <c r="U23" s="1705" t="s">
        <v>3912</v>
      </c>
      <c r="V23" s="1705" t="s">
        <v>3913</v>
      </c>
      <c r="W23" s="1705" t="s">
        <v>3874</v>
      </c>
      <c r="X23" s="1705" t="s">
        <v>3914</v>
      </c>
      <c r="Y23" s="1779" t="s">
        <v>4020</v>
      </c>
      <c r="Z23" s="1779" t="s">
        <v>1146</v>
      </c>
      <c r="AA23" s="1780" t="s">
        <v>4015</v>
      </c>
      <c r="AB23" s="1780" t="s">
        <v>4016</v>
      </c>
      <c r="AC23" s="1779" t="s">
        <v>3879</v>
      </c>
      <c r="AD23" s="1779" t="s">
        <v>3880</v>
      </c>
      <c r="AE23" s="1779" t="s">
        <v>3881</v>
      </c>
      <c r="AF23" s="1779"/>
      <c r="AG23" s="1779"/>
      <c r="AH23" s="1779"/>
      <c r="AI23" s="1779"/>
      <c r="AJ23" s="1779"/>
      <c r="AK23" s="1779">
        <v>0</v>
      </c>
      <c r="AL23" s="1779"/>
      <c r="AM23" s="1779"/>
      <c r="AN23" s="1779">
        <v>0</v>
      </c>
      <c r="AO23" s="1707" t="s">
        <v>4219</v>
      </c>
      <c r="AP23" s="1705"/>
      <c r="AQ23" s="1705"/>
      <c r="AR23" s="1705"/>
      <c r="AS23" s="1705"/>
      <c r="AT23" s="1705"/>
      <c r="AU23" s="1705"/>
      <c r="AV23" s="1705"/>
      <c r="AW23" s="1705"/>
      <c r="AX23" s="1705"/>
      <c r="AY23" s="1705"/>
      <c r="AZ23" s="1705" t="s">
        <v>4021</v>
      </c>
      <c r="BA23" s="1729"/>
      <c r="BB23" s="1729"/>
      <c r="BC23" s="1729"/>
      <c r="BD23" s="1729"/>
      <c r="BE23" s="1729"/>
      <c r="BF23" s="1729"/>
      <c r="BG23" s="1729"/>
      <c r="BH23" s="1729"/>
      <c r="BI23" s="1729"/>
      <c r="BJ23" s="1729"/>
      <c r="BK23" s="1729"/>
      <c r="BL23" s="1729"/>
      <c r="BM23" s="1729"/>
      <c r="BN23" s="1729"/>
      <c r="BO23" s="1729"/>
      <c r="BP23" s="1729"/>
      <c r="BQ23" s="1729"/>
      <c r="BR23" s="1729"/>
      <c r="BS23" s="1729"/>
      <c r="BT23" s="1729"/>
      <c r="BU23" s="1729"/>
      <c r="BV23" s="1729"/>
      <c r="BW23" s="1729"/>
      <c r="BX23" s="1729"/>
      <c r="BY23" s="1729"/>
      <c r="BZ23" s="1729"/>
      <c r="CA23" s="1729"/>
      <c r="CB23" s="1729"/>
      <c r="CC23" s="1729"/>
      <c r="CD23" s="1729"/>
      <c r="CE23" s="1729"/>
      <c r="CF23" s="1729"/>
      <c r="CG23" s="1729"/>
      <c r="CH23" s="1729"/>
      <c r="CI23" s="1729"/>
      <c r="CJ23" s="1729"/>
      <c r="CK23" s="1729"/>
      <c r="CL23" s="1729"/>
      <c r="CM23" s="1729"/>
      <c r="CN23" s="1729"/>
      <c r="CO23" s="1729"/>
      <c r="CP23" s="1729"/>
      <c r="CQ23" s="1729"/>
      <c r="CR23" s="1729"/>
      <c r="CS23" s="1729"/>
      <c r="CT23" s="1729"/>
      <c r="CU23" s="1729"/>
      <c r="CV23" s="1729"/>
      <c r="CW23" s="1729"/>
      <c r="CX23" s="1729"/>
      <c r="CY23" s="1729"/>
      <c r="CZ23" s="1729"/>
      <c r="DA23" s="1729"/>
      <c r="DB23" s="1729"/>
      <c r="DC23" s="1729"/>
      <c r="DD23" s="1729"/>
      <c r="DE23" s="1729"/>
      <c r="DF23" s="1729"/>
      <c r="DG23" s="1729"/>
      <c r="DH23" s="1729"/>
      <c r="DI23" s="1729"/>
      <c r="DJ23" s="1729"/>
      <c r="DK23" s="1729"/>
      <c r="DL23" s="1729"/>
      <c r="DM23" s="1729"/>
      <c r="DN23" s="1729"/>
      <c r="DO23" s="1729"/>
      <c r="DP23" s="1729"/>
      <c r="DQ23" s="1729"/>
      <c r="DR23" s="1729"/>
      <c r="DS23" s="1729"/>
      <c r="DT23" s="1729"/>
      <c r="DU23" s="1729"/>
      <c r="DV23" s="1729"/>
      <c r="DW23" s="1729"/>
      <c r="DX23" s="1729"/>
      <c r="DY23" s="1729"/>
      <c r="DZ23" s="1729"/>
      <c r="EA23" s="1729"/>
      <c r="EB23" s="1729"/>
      <c r="EC23" s="1729"/>
      <c r="ED23" s="1729"/>
      <c r="EE23" s="1729"/>
      <c r="EF23" s="1729"/>
      <c r="EG23" s="1729"/>
      <c r="EH23" s="1729"/>
      <c r="EI23" s="1729"/>
      <c r="EJ23" s="1729"/>
      <c r="EK23" s="1729"/>
      <c r="EL23" s="1729"/>
      <c r="EM23" s="1729"/>
      <c r="EN23" s="1729"/>
      <c r="EO23" s="1729"/>
      <c r="EP23" s="1729"/>
      <c r="EQ23" s="1729"/>
      <c r="ER23" s="1729"/>
      <c r="ES23" s="1729"/>
      <c r="ET23" s="1729"/>
      <c r="EU23" s="1729"/>
      <c r="EV23" s="1729"/>
      <c r="EW23" s="1729"/>
      <c r="EX23" s="1729"/>
      <c r="EY23" s="1729"/>
      <c r="EZ23" s="1729"/>
      <c r="FA23" s="1729"/>
      <c r="FB23" s="1729"/>
      <c r="FC23" s="1729"/>
      <c r="FD23" s="1729"/>
      <c r="FE23" s="1729"/>
      <c r="FF23" s="1729"/>
      <c r="FG23" s="1729"/>
      <c r="FH23" s="1729"/>
      <c r="FI23" s="1729"/>
      <c r="FJ23" s="1729"/>
      <c r="FK23" s="1729"/>
      <c r="FL23" s="1729"/>
      <c r="FM23" s="1729"/>
      <c r="FN23" s="1729"/>
      <c r="FO23" s="1729"/>
      <c r="FP23" s="1729"/>
      <c r="FQ23" s="1729"/>
      <c r="FR23" s="1729"/>
      <c r="FS23" s="1729"/>
      <c r="FT23" s="1729"/>
      <c r="FU23" s="1729"/>
      <c r="FV23" s="1729"/>
      <c r="FW23" s="1729"/>
      <c r="FX23" s="1729"/>
      <c r="FY23" s="1729"/>
      <c r="FZ23" s="1729"/>
      <c r="GA23" s="1729"/>
      <c r="GB23" s="1729"/>
      <c r="GC23" s="1729"/>
      <c r="GD23" s="1729"/>
      <c r="GE23" s="1729"/>
      <c r="GF23" s="1729"/>
      <c r="GG23" s="1729"/>
      <c r="GH23" s="1729"/>
      <c r="GI23" s="1729"/>
      <c r="GJ23" s="1729"/>
      <c r="GK23" s="1729"/>
      <c r="GL23" s="1729"/>
      <c r="GM23" s="1729"/>
      <c r="GN23" s="1729"/>
      <c r="GO23" s="1729"/>
      <c r="GP23" s="1729"/>
      <c r="GQ23" s="1729"/>
      <c r="GR23" s="1729"/>
      <c r="GS23" s="1729"/>
      <c r="GT23" s="1729"/>
      <c r="GU23" s="1729"/>
      <c r="GV23" s="1729"/>
      <c r="GW23" s="1729"/>
      <c r="GX23" s="1729"/>
      <c r="GY23" s="1729"/>
      <c r="GZ23" s="1729"/>
      <c r="HA23" s="1729"/>
      <c r="HB23" s="1729"/>
      <c r="HC23" s="1729"/>
      <c r="HD23" s="1729"/>
      <c r="HE23" s="1729"/>
      <c r="HF23" s="1729"/>
      <c r="HG23" s="1729"/>
      <c r="HH23" s="1729"/>
      <c r="HI23" s="1729"/>
      <c r="HJ23" s="1729"/>
      <c r="HK23" s="1729"/>
      <c r="HL23" s="1729"/>
      <c r="HM23" s="1729"/>
      <c r="HN23" s="1729"/>
      <c r="HO23" s="1729"/>
      <c r="HP23" s="1729"/>
      <c r="HQ23" s="1729"/>
      <c r="HR23" s="1729"/>
      <c r="HS23" s="1729"/>
      <c r="HT23" s="1729"/>
      <c r="HU23" s="1729"/>
      <c r="HV23" s="1729"/>
      <c r="HW23" s="1729"/>
      <c r="HX23" s="1729"/>
      <c r="HY23" s="1729"/>
      <c r="HZ23" s="1729"/>
      <c r="IA23" s="1729"/>
      <c r="IB23" s="1729"/>
      <c r="IC23" s="1729"/>
      <c r="ID23" s="1729"/>
      <c r="IE23" s="1729"/>
      <c r="IF23" s="1729"/>
      <c r="IG23" s="1729"/>
      <c r="IH23" s="1729"/>
      <c r="II23" s="1729"/>
      <c r="IJ23" s="1729"/>
      <c r="IK23" s="1729"/>
      <c r="IL23" s="1729"/>
      <c r="IM23" s="1729"/>
      <c r="IN23" s="1729"/>
      <c r="IO23" s="1729"/>
      <c r="IP23" s="1729"/>
      <c r="IQ23" s="1729"/>
      <c r="IR23" s="1729"/>
      <c r="IS23" s="1729"/>
      <c r="IT23" s="1729"/>
      <c r="IU23" s="1729"/>
      <c r="IV23" s="1729"/>
      <c r="IW23" s="1729"/>
      <c r="IX23" s="1729"/>
      <c r="IY23" s="1729"/>
      <c r="IZ23" s="1729"/>
      <c r="JA23" s="1729"/>
      <c r="JB23" s="1729"/>
      <c r="JC23" s="1729"/>
      <c r="JD23" s="1729"/>
      <c r="JE23" s="1729"/>
      <c r="JF23" s="1729"/>
      <c r="JG23" s="1729"/>
      <c r="JH23" s="1729"/>
      <c r="JI23" s="1729"/>
      <c r="JJ23" s="1729"/>
      <c r="JK23" s="1729"/>
      <c r="JL23" s="1729"/>
      <c r="JM23" s="1729"/>
      <c r="JN23" s="1729"/>
      <c r="JO23" s="1729"/>
      <c r="JP23" s="1729"/>
      <c r="JQ23" s="1729"/>
      <c r="JR23" s="1729"/>
      <c r="JS23" s="1729"/>
      <c r="JT23" s="1729"/>
      <c r="JU23" s="1729"/>
      <c r="JV23" s="1729"/>
      <c r="JW23" s="1729"/>
      <c r="JX23" s="1729"/>
      <c r="JY23" s="1729"/>
      <c r="JZ23" s="1729"/>
      <c r="KA23" s="1729"/>
      <c r="KB23" s="1729"/>
      <c r="KC23" s="1729"/>
      <c r="KD23" s="1729"/>
      <c r="KE23" s="1729"/>
      <c r="KF23" s="1729"/>
      <c r="KG23" s="1729"/>
      <c r="KH23" s="1729"/>
      <c r="KI23" s="1729"/>
      <c r="KJ23" s="1729"/>
      <c r="KK23" s="1729"/>
      <c r="KL23" s="1729"/>
      <c r="KM23" s="1729"/>
      <c r="KN23" s="1729"/>
      <c r="KO23" s="1729"/>
      <c r="KP23" s="1729"/>
      <c r="KQ23" s="1729"/>
      <c r="KR23" s="1729"/>
      <c r="KS23" s="1729"/>
      <c r="KT23" s="1729"/>
      <c r="KU23" s="1729"/>
      <c r="KV23" s="1729"/>
      <c r="KW23" s="1729"/>
      <c r="KX23" s="1729"/>
      <c r="KY23" s="1729"/>
      <c r="KZ23" s="1729"/>
      <c r="LA23" s="1729"/>
      <c r="LB23" s="1729"/>
      <c r="LC23" s="1729"/>
      <c r="LD23" s="1729"/>
      <c r="LE23" s="1729"/>
      <c r="LF23" s="1729"/>
      <c r="LG23" s="1729"/>
      <c r="LH23" s="1729"/>
      <c r="LI23" s="1729"/>
      <c r="LJ23" s="1729"/>
      <c r="LK23" s="1729"/>
      <c r="LL23" s="1729"/>
      <c r="LM23" s="1729"/>
      <c r="LN23" s="1729"/>
      <c r="LO23" s="1729"/>
      <c r="LP23" s="1729"/>
      <c r="LQ23" s="1729"/>
      <c r="LR23" s="1729"/>
      <c r="LS23" s="1729"/>
      <c r="LT23" s="1729"/>
      <c r="LU23" s="1729"/>
      <c r="LV23" s="1729"/>
      <c r="LW23" s="1729"/>
      <c r="LX23" s="1729"/>
      <c r="LY23" s="1729"/>
      <c r="LZ23" s="1729"/>
      <c r="MA23" s="1729"/>
      <c r="MB23" s="1729"/>
      <c r="MC23" s="1729"/>
      <c r="MD23" s="1729"/>
      <c r="ME23" s="1729"/>
      <c r="MF23" s="1729"/>
      <c r="MG23" s="1729"/>
      <c r="MH23" s="1729"/>
      <c r="MI23" s="1729"/>
      <c r="MJ23" s="1729"/>
      <c r="MK23" s="1729"/>
      <c r="ML23" s="1729"/>
      <c r="MM23" s="1729"/>
      <c r="MN23" s="1729"/>
      <c r="MO23" s="1729"/>
      <c r="MP23" s="1729"/>
      <c r="MQ23" s="1729"/>
      <c r="MR23" s="1729"/>
      <c r="MS23" s="1729"/>
      <c r="MT23" s="1729"/>
      <c r="MU23" s="1729"/>
      <c r="MV23" s="1729"/>
      <c r="MW23" s="1729"/>
      <c r="MX23" s="1729"/>
      <c r="MY23" s="1729"/>
      <c r="MZ23" s="1729"/>
      <c r="NA23" s="1729"/>
      <c r="NB23" s="1729"/>
      <c r="NC23" s="1729"/>
      <c r="ND23" s="1729"/>
      <c r="NE23" s="1729"/>
      <c r="NF23" s="1729"/>
      <c r="NG23" s="1729"/>
      <c r="NH23" s="1729"/>
      <c r="NI23" s="1729"/>
      <c r="NJ23" s="1729"/>
      <c r="NK23" s="1729"/>
      <c r="NL23" s="1729"/>
      <c r="NM23" s="1729"/>
      <c r="NN23" s="1729"/>
      <c r="NO23" s="1729"/>
      <c r="NP23" s="1729"/>
      <c r="NQ23" s="1729"/>
      <c r="NR23" s="1729"/>
      <c r="NS23" s="1729"/>
      <c r="NT23" s="1729"/>
      <c r="NU23" s="1729"/>
      <c r="NV23" s="1729"/>
      <c r="NW23" s="1729"/>
      <c r="NX23" s="1729"/>
      <c r="NY23" s="1729"/>
      <c r="NZ23" s="1729"/>
      <c r="OA23" s="1729"/>
      <c r="OB23" s="1729"/>
      <c r="OC23" s="1729"/>
      <c r="OD23" s="1729"/>
      <c r="OE23" s="1729"/>
      <c r="OF23" s="1729"/>
      <c r="OG23" s="1729"/>
      <c r="OH23" s="1729"/>
      <c r="OI23" s="1729"/>
      <c r="OJ23" s="1729"/>
      <c r="OK23" s="1729"/>
      <c r="OL23" s="1729"/>
      <c r="OM23" s="1729"/>
      <c r="ON23" s="1729"/>
      <c r="OO23" s="1729"/>
      <c r="OP23" s="1729"/>
      <c r="OQ23" s="1729"/>
      <c r="OR23" s="1729"/>
      <c r="OS23" s="1729"/>
      <c r="OT23" s="1729"/>
      <c r="OU23" s="1729"/>
      <c r="OV23" s="1729"/>
      <c r="OW23" s="1729"/>
      <c r="OX23" s="1729"/>
      <c r="OY23" s="1729"/>
      <c r="OZ23" s="1729"/>
      <c r="PA23" s="1729"/>
      <c r="PB23" s="1729"/>
      <c r="PC23" s="1729"/>
      <c r="PD23" s="1729"/>
      <c r="PE23" s="1729"/>
      <c r="PF23" s="1729"/>
      <c r="PG23" s="1729"/>
      <c r="PH23" s="1729"/>
      <c r="PI23" s="1729"/>
      <c r="PJ23" s="1729"/>
      <c r="PK23" s="1729"/>
      <c r="PL23" s="1729"/>
      <c r="PM23" s="1729"/>
      <c r="PN23" s="1729"/>
      <c r="PO23" s="1729"/>
      <c r="PP23" s="1729"/>
      <c r="PQ23" s="1729"/>
      <c r="PR23" s="1729"/>
      <c r="PS23" s="1729"/>
      <c r="PT23" s="1729"/>
      <c r="PU23" s="1729"/>
      <c r="PV23" s="1729"/>
      <c r="PW23" s="1729"/>
      <c r="PX23" s="1729"/>
      <c r="PY23" s="1729"/>
      <c r="PZ23" s="1729"/>
      <c r="QA23" s="1729"/>
      <c r="QB23" s="1729"/>
      <c r="QC23" s="1729"/>
      <c r="QD23" s="1729"/>
      <c r="QE23" s="1729"/>
      <c r="QF23" s="1729"/>
      <c r="QG23" s="1729"/>
      <c r="QH23" s="1729"/>
      <c r="QI23" s="1729"/>
      <c r="QJ23" s="1729"/>
      <c r="QK23" s="1729"/>
      <c r="QL23" s="1729"/>
      <c r="QM23" s="1729"/>
      <c r="QN23" s="1729"/>
      <c r="QO23" s="1729"/>
      <c r="QP23" s="1729"/>
      <c r="QQ23" s="1729"/>
      <c r="QR23" s="1729"/>
      <c r="QS23" s="1729"/>
      <c r="QT23" s="1729"/>
      <c r="QU23" s="1729"/>
      <c r="QV23" s="1729"/>
      <c r="QW23" s="1729"/>
      <c r="QX23" s="1729"/>
      <c r="QY23" s="1729"/>
      <c r="QZ23" s="1729"/>
      <c r="RA23" s="1729"/>
      <c r="RB23" s="1729"/>
      <c r="RC23" s="1729"/>
      <c r="RD23" s="1729"/>
      <c r="RE23" s="1729"/>
      <c r="RF23" s="1729"/>
      <c r="RG23" s="1729"/>
      <c r="RH23" s="1729"/>
      <c r="RI23" s="1729"/>
      <c r="RJ23" s="1729"/>
      <c r="RK23" s="1729"/>
      <c r="RL23" s="1729"/>
      <c r="RM23" s="1729"/>
      <c r="RN23" s="1729"/>
      <c r="RO23" s="1729"/>
      <c r="RP23" s="1729"/>
      <c r="RQ23" s="1729"/>
      <c r="RR23" s="1729"/>
      <c r="RS23" s="1729"/>
      <c r="RT23" s="1729"/>
      <c r="RU23" s="1729"/>
      <c r="RV23" s="1729"/>
      <c r="RW23" s="1729"/>
      <c r="RX23" s="1729"/>
      <c r="RY23" s="1729"/>
      <c r="RZ23" s="1729"/>
      <c r="SA23" s="1729"/>
      <c r="SB23" s="1729"/>
      <c r="SC23" s="1729"/>
      <c r="SD23" s="1729"/>
      <c r="SE23" s="1729"/>
      <c r="SF23" s="1729"/>
      <c r="SG23" s="1729"/>
      <c r="SH23" s="1729"/>
      <c r="SI23" s="1729"/>
      <c r="SJ23" s="1729"/>
      <c r="SK23" s="1729"/>
      <c r="SL23" s="1729"/>
      <c r="SM23" s="1729"/>
      <c r="SN23" s="1729"/>
      <c r="SO23" s="1729"/>
      <c r="SP23" s="1729"/>
      <c r="SQ23" s="1729"/>
      <c r="SR23" s="1729"/>
      <c r="SS23" s="1729"/>
      <c r="ST23" s="1729"/>
      <c r="SU23" s="1729"/>
      <c r="SV23" s="1729"/>
      <c r="SW23" s="1729"/>
      <c r="SX23" s="1729"/>
      <c r="SY23" s="1729"/>
      <c r="SZ23" s="1729"/>
      <c r="TA23" s="1729"/>
      <c r="TB23" s="1729"/>
      <c r="TC23" s="1729"/>
      <c r="TD23" s="1729"/>
      <c r="TE23" s="1729"/>
      <c r="TF23" s="1729"/>
      <c r="TG23" s="1729"/>
      <c r="TH23" s="1729"/>
      <c r="TI23" s="1729"/>
      <c r="TJ23" s="1729"/>
      <c r="TK23" s="1729"/>
      <c r="TL23" s="1729"/>
      <c r="TM23" s="1729"/>
      <c r="TN23" s="1729"/>
      <c r="TO23" s="1729"/>
      <c r="TP23" s="1729"/>
      <c r="TQ23" s="1729"/>
      <c r="TR23" s="1729"/>
      <c r="TS23" s="1729"/>
      <c r="TT23" s="1729"/>
      <c r="TU23" s="1729"/>
      <c r="TV23" s="1729"/>
      <c r="TW23" s="1729"/>
      <c r="TX23" s="1729"/>
      <c r="TY23" s="1729"/>
      <c r="TZ23" s="1729"/>
      <c r="UA23" s="1729"/>
      <c r="UB23" s="1729"/>
      <c r="UC23" s="1729"/>
      <c r="UD23" s="1729"/>
      <c r="UE23" s="1729"/>
      <c r="UF23" s="1729"/>
      <c r="UG23" s="1729"/>
      <c r="UH23" s="1729"/>
      <c r="UI23" s="1729"/>
      <c r="UJ23" s="1729"/>
      <c r="UK23" s="1729"/>
      <c r="UL23" s="1729"/>
      <c r="UM23" s="1729"/>
      <c r="UN23" s="1729"/>
      <c r="UO23" s="1729"/>
      <c r="UP23" s="1729"/>
      <c r="UQ23" s="1729"/>
      <c r="UR23" s="1729"/>
      <c r="US23" s="1729"/>
      <c r="UT23" s="1729"/>
      <c r="UU23" s="1729"/>
      <c r="UV23" s="1729"/>
      <c r="UW23" s="1729"/>
      <c r="UX23" s="1729"/>
      <c r="UY23" s="1729"/>
      <c r="UZ23" s="1729"/>
      <c r="VA23" s="1729"/>
      <c r="VB23" s="1729"/>
      <c r="VC23" s="1729"/>
      <c r="VD23" s="1729"/>
      <c r="VE23" s="1729"/>
      <c r="VF23" s="1729"/>
      <c r="VG23" s="1729"/>
      <c r="VH23" s="1729"/>
      <c r="VI23" s="1729"/>
      <c r="VJ23" s="1729"/>
      <c r="VK23" s="1729"/>
      <c r="VL23" s="1729"/>
      <c r="VM23" s="1729"/>
      <c r="VN23" s="1729"/>
      <c r="VO23" s="1729"/>
      <c r="VP23" s="1729"/>
      <c r="VQ23" s="1729"/>
      <c r="VR23" s="1729"/>
      <c r="VS23" s="1729"/>
      <c r="VT23" s="1729"/>
      <c r="VU23" s="1729"/>
      <c r="VV23" s="1729"/>
      <c r="VW23" s="1729"/>
      <c r="VX23" s="1729"/>
      <c r="VY23" s="1729"/>
      <c r="VZ23" s="1729"/>
      <c r="WA23" s="1729"/>
      <c r="WB23" s="1729"/>
      <c r="WC23" s="1729"/>
      <c r="WD23" s="1729"/>
      <c r="WE23" s="1729"/>
      <c r="WF23" s="1729"/>
      <c r="WG23" s="1729"/>
      <c r="WH23" s="1729"/>
      <c r="WI23" s="1729"/>
      <c r="WJ23" s="1729"/>
      <c r="WK23" s="1729"/>
      <c r="WL23" s="1729"/>
      <c r="WM23" s="1729"/>
      <c r="WN23" s="1729"/>
      <c r="WO23" s="1729"/>
      <c r="WP23" s="1729"/>
      <c r="WQ23" s="1729"/>
      <c r="WR23" s="1729"/>
      <c r="WS23" s="1729"/>
      <c r="WT23" s="1729"/>
      <c r="WU23" s="1729"/>
      <c r="WV23" s="1729"/>
      <c r="WW23" s="1729"/>
      <c r="WX23" s="1729"/>
      <c r="WY23" s="1729"/>
      <c r="WZ23" s="1729"/>
      <c r="XA23" s="1729"/>
      <c r="XB23" s="1729"/>
      <c r="XC23" s="1729"/>
      <c r="XD23" s="1729"/>
      <c r="XE23" s="1729"/>
      <c r="XF23" s="1729"/>
      <c r="XG23" s="1729"/>
      <c r="XH23" s="1729"/>
      <c r="XI23" s="1729"/>
      <c r="XJ23" s="1729"/>
      <c r="XK23" s="1729"/>
      <c r="XL23" s="1729"/>
      <c r="XM23" s="1729"/>
      <c r="XN23" s="1729"/>
      <c r="XO23" s="1729"/>
      <c r="XP23" s="1729"/>
      <c r="XQ23" s="1729"/>
      <c r="XR23" s="1729"/>
      <c r="XS23" s="1729"/>
      <c r="XT23" s="1729"/>
      <c r="XU23" s="1729"/>
      <c r="XV23" s="1729"/>
      <c r="XW23" s="1729"/>
      <c r="XX23" s="1729"/>
      <c r="XY23" s="1729"/>
      <c r="XZ23" s="1729"/>
      <c r="YA23" s="1729"/>
      <c r="YB23" s="1729"/>
      <c r="YC23" s="1729"/>
      <c r="YD23" s="1729"/>
      <c r="YE23" s="1729"/>
      <c r="YF23" s="1729"/>
      <c r="YG23" s="1729"/>
      <c r="YH23" s="1729"/>
      <c r="YI23" s="1729"/>
      <c r="YJ23" s="1729"/>
      <c r="YK23" s="1729"/>
      <c r="YL23" s="1729"/>
      <c r="YM23" s="1729"/>
      <c r="YN23" s="1729"/>
      <c r="YO23" s="1729"/>
      <c r="YP23" s="1729"/>
      <c r="YQ23" s="1729"/>
      <c r="YR23" s="1729"/>
      <c r="YS23" s="1729"/>
      <c r="YT23" s="1729"/>
      <c r="YU23" s="1729"/>
      <c r="YV23" s="1729"/>
      <c r="YW23" s="1729"/>
      <c r="YX23" s="1729"/>
      <c r="YY23" s="1729"/>
      <c r="YZ23" s="1729"/>
      <c r="ZA23" s="1729"/>
      <c r="ZB23" s="1729"/>
      <c r="ZC23" s="1729"/>
      <c r="ZD23" s="1729"/>
      <c r="ZE23" s="1729"/>
      <c r="ZF23" s="1729"/>
      <c r="ZG23" s="1729"/>
      <c r="ZH23" s="1729"/>
      <c r="ZI23" s="1729"/>
      <c r="ZJ23" s="1729"/>
      <c r="ZK23" s="1729"/>
      <c r="ZL23" s="1729"/>
      <c r="ZM23" s="1729"/>
      <c r="ZN23" s="1729"/>
      <c r="ZO23" s="1729"/>
      <c r="ZP23" s="1729"/>
      <c r="ZQ23" s="1729"/>
      <c r="ZR23" s="1729"/>
      <c r="ZS23" s="1729"/>
      <c r="ZT23" s="1729"/>
      <c r="ZU23" s="1729"/>
      <c r="ZV23" s="1729"/>
      <c r="ZW23" s="1729"/>
      <c r="ZX23" s="1729"/>
      <c r="ZY23" s="1729"/>
      <c r="ZZ23" s="1729"/>
      <c r="AAA23" s="1729"/>
      <c r="AAB23" s="1729"/>
      <c r="AAC23" s="1729"/>
      <c r="AAD23" s="1729"/>
      <c r="AAE23" s="1729"/>
      <c r="AAF23" s="1729"/>
      <c r="AAG23" s="1729"/>
      <c r="AAH23" s="1729"/>
      <c r="AAI23" s="1729"/>
      <c r="AAJ23" s="1729"/>
      <c r="AAK23" s="1729"/>
      <c r="AAL23" s="1729"/>
      <c r="AAM23" s="1729"/>
      <c r="AAN23" s="1729"/>
      <c r="AAO23" s="1729"/>
      <c r="AAP23" s="1729"/>
      <c r="AAQ23" s="1729"/>
      <c r="AAR23" s="1729"/>
      <c r="AAS23" s="1729"/>
      <c r="AAT23" s="1729"/>
      <c r="AAU23" s="1729"/>
      <c r="AAV23" s="1729"/>
      <c r="AAW23" s="1729"/>
      <c r="AAX23" s="1729"/>
      <c r="AAY23" s="1729"/>
      <c r="AAZ23" s="1729"/>
      <c r="ABA23" s="1729"/>
      <c r="ABB23" s="1729"/>
      <c r="ABC23" s="1729"/>
      <c r="ABD23" s="1729"/>
      <c r="ABE23" s="1729"/>
      <c r="ABF23" s="1729"/>
      <c r="ABG23" s="1729"/>
      <c r="ABH23" s="1729"/>
      <c r="ABI23" s="1729"/>
      <c r="ABJ23" s="1729"/>
      <c r="ABK23" s="1729"/>
      <c r="ABL23" s="1729"/>
      <c r="ABM23" s="1729"/>
      <c r="ABN23" s="1729"/>
      <c r="ABO23" s="1729"/>
      <c r="ABP23" s="1729"/>
      <c r="ABQ23" s="1729"/>
      <c r="ABR23" s="1729"/>
      <c r="ABS23" s="1729"/>
      <c r="ABT23" s="1729"/>
      <c r="ABU23" s="1729"/>
      <c r="ABV23" s="1729"/>
      <c r="ABW23" s="1729"/>
      <c r="ABX23" s="1729"/>
      <c r="ABY23" s="1729"/>
      <c r="ABZ23" s="1729"/>
      <c r="ACA23" s="1729"/>
      <c r="ACB23" s="1729"/>
      <c r="ACC23" s="1729"/>
      <c r="ACD23" s="1729"/>
      <c r="ACE23" s="1729"/>
      <c r="ACF23" s="1729"/>
      <c r="ACG23" s="1729"/>
      <c r="ACH23" s="1729"/>
      <c r="ACI23" s="1729"/>
      <c r="ACJ23" s="1729"/>
      <c r="ACK23" s="1729"/>
      <c r="ACL23" s="1729"/>
      <c r="ACM23" s="1729"/>
      <c r="ACN23" s="1729"/>
      <c r="ACO23" s="1729"/>
      <c r="ACP23" s="1729"/>
      <c r="ACQ23" s="1729"/>
      <c r="ACR23" s="1729"/>
      <c r="ACS23" s="1729"/>
      <c r="ACT23" s="1729"/>
      <c r="ACU23" s="1729"/>
      <c r="ACV23" s="1729"/>
      <c r="ACW23" s="1729"/>
      <c r="ACX23" s="1729"/>
      <c r="ACY23" s="1729"/>
      <c r="ACZ23" s="1729"/>
      <c r="ADA23" s="1729"/>
      <c r="ADB23" s="1729"/>
      <c r="ADC23" s="1729"/>
      <c r="ADD23" s="1729"/>
      <c r="ADE23" s="1729"/>
      <c r="ADF23" s="1729"/>
      <c r="ADG23" s="1729"/>
      <c r="ADH23" s="1729"/>
      <c r="ADI23" s="1729"/>
      <c r="ADJ23" s="1729"/>
      <c r="ADK23" s="1729"/>
      <c r="ADL23" s="1729"/>
      <c r="ADM23" s="1729"/>
      <c r="ADN23" s="1729"/>
      <c r="ADO23" s="1729"/>
      <c r="ADP23" s="1729"/>
      <c r="ADQ23" s="1729"/>
      <c r="ADR23" s="1729"/>
      <c r="ADS23" s="1729"/>
      <c r="ADT23" s="1729"/>
      <c r="ADU23" s="1729"/>
      <c r="ADV23" s="1729"/>
      <c r="ADW23" s="1729"/>
      <c r="ADX23" s="1729"/>
      <c r="ADY23" s="1729"/>
      <c r="ADZ23" s="1729"/>
      <c r="AEA23" s="1729"/>
      <c r="AEB23" s="1729"/>
      <c r="AEC23" s="1729"/>
      <c r="AED23" s="1729"/>
      <c r="AEE23" s="1729"/>
      <c r="AEF23" s="1729"/>
      <c r="AEG23" s="1729"/>
      <c r="AEH23" s="1729"/>
      <c r="AEI23" s="1729"/>
      <c r="AEJ23" s="1729"/>
      <c r="AEK23" s="1729"/>
      <c r="AEL23" s="1729"/>
      <c r="AEM23" s="1729"/>
      <c r="AEN23" s="1729"/>
      <c r="AEO23" s="1729"/>
      <c r="AEP23" s="1729"/>
      <c r="AEQ23" s="1729"/>
      <c r="AER23" s="1729"/>
      <c r="AES23" s="1729"/>
      <c r="AET23" s="1729"/>
      <c r="AEU23" s="1729"/>
      <c r="AEV23" s="1729"/>
      <c r="AEW23" s="1729"/>
      <c r="AEX23" s="1729"/>
      <c r="AEY23" s="1729"/>
      <c r="AEZ23" s="1729"/>
      <c r="AFA23" s="1729"/>
      <c r="AFB23" s="1729"/>
      <c r="AFC23" s="1729"/>
      <c r="AFD23" s="1729"/>
      <c r="AFE23" s="1729"/>
      <c r="AFF23" s="1729"/>
      <c r="AFG23" s="1729"/>
      <c r="AFH23" s="1729"/>
      <c r="AFI23" s="1729"/>
      <c r="AFJ23" s="1729"/>
      <c r="AFK23" s="1729"/>
      <c r="AFL23" s="1729"/>
      <c r="AFM23" s="1729"/>
      <c r="AFN23" s="1729"/>
      <c r="AFO23" s="1729"/>
      <c r="AFP23" s="1729"/>
      <c r="AFQ23" s="1729"/>
      <c r="AFR23" s="1729"/>
      <c r="AFS23" s="1729"/>
      <c r="AFT23" s="1729"/>
      <c r="AFU23" s="1729"/>
      <c r="AFV23" s="1729"/>
      <c r="AFW23" s="1729"/>
      <c r="AFX23" s="1729"/>
      <c r="AFY23" s="1729"/>
      <c r="AFZ23" s="1729"/>
      <c r="AGA23" s="1729"/>
      <c r="AGB23" s="1729"/>
      <c r="AGC23" s="1729"/>
      <c r="AGD23" s="1729"/>
      <c r="AGE23" s="1729"/>
      <c r="AGF23" s="1729"/>
      <c r="AGG23" s="1729"/>
      <c r="AGH23" s="1729"/>
      <c r="AGI23" s="1729"/>
      <c r="AGJ23" s="1729"/>
      <c r="AGK23" s="1729"/>
      <c r="AGL23" s="1729"/>
      <c r="AGM23" s="1729"/>
      <c r="AGN23" s="1729"/>
      <c r="AGO23" s="1729"/>
      <c r="AGP23" s="1729"/>
      <c r="AGQ23" s="1729"/>
      <c r="AGR23" s="1729"/>
      <c r="AGS23" s="1729"/>
      <c r="AGT23" s="1729"/>
      <c r="AGU23" s="1729"/>
      <c r="AGV23" s="1729"/>
      <c r="AGW23" s="1729"/>
      <c r="AGX23" s="1729"/>
      <c r="AGY23" s="1729"/>
      <c r="AGZ23" s="1729"/>
      <c r="AHA23" s="1729"/>
      <c r="AHB23" s="1729"/>
      <c r="AHC23" s="1729"/>
      <c r="AHD23" s="1729"/>
      <c r="AHE23" s="1729"/>
      <c r="AHF23" s="1729"/>
      <c r="AHG23" s="1729"/>
      <c r="AHH23" s="1729"/>
      <c r="AHI23" s="1729"/>
      <c r="AHJ23" s="1729"/>
      <c r="AHK23" s="1729"/>
      <c r="AHL23" s="1729"/>
      <c r="AHM23" s="1729"/>
      <c r="AHN23" s="1729"/>
      <c r="AHO23" s="1729"/>
      <c r="AHP23" s="1729"/>
      <c r="AHQ23" s="1729"/>
      <c r="AHR23" s="1729"/>
      <c r="AHS23" s="1729"/>
      <c r="AHT23" s="1729"/>
      <c r="AHU23" s="1729"/>
      <c r="AHV23" s="1729"/>
      <c r="AHW23" s="1729"/>
      <c r="AHX23" s="1729"/>
      <c r="AHY23" s="1729"/>
      <c r="AHZ23" s="1729"/>
      <c r="AIA23" s="1729"/>
      <c r="AIB23" s="1729"/>
      <c r="AIC23" s="1729"/>
      <c r="AID23" s="1729"/>
      <c r="AIE23" s="1729"/>
      <c r="AIF23" s="1729"/>
      <c r="AIG23" s="1729"/>
      <c r="AIH23" s="1729"/>
      <c r="AII23" s="1729"/>
      <c r="AIJ23" s="1729"/>
      <c r="AIK23" s="1729"/>
      <c r="AIL23" s="1729"/>
      <c r="AIM23" s="1729"/>
      <c r="AIN23" s="1729"/>
      <c r="AIO23" s="1729"/>
      <c r="AIP23" s="1729"/>
      <c r="AIQ23" s="1729"/>
      <c r="AIR23" s="1729"/>
      <c r="AIS23" s="1729"/>
      <c r="AIT23" s="1729"/>
      <c r="AIU23" s="1729"/>
      <c r="AIV23" s="1729"/>
      <c r="AIW23" s="1729"/>
      <c r="AIX23" s="1729"/>
      <c r="AIY23" s="1729"/>
      <c r="AIZ23" s="1729"/>
      <c r="AJA23" s="1729"/>
      <c r="AJB23" s="1729"/>
      <c r="AJC23" s="1729"/>
      <c r="AJD23" s="1729"/>
      <c r="AJE23" s="1729"/>
      <c r="AJF23" s="1729"/>
      <c r="AJG23" s="1729"/>
      <c r="AJH23" s="1729"/>
      <c r="AJI23" s="1729"/>
      <c r="AJJ23" s="1729"/>
      <c r="AJK23" s="1729"/>
      <c r="AJL23" s="1729"/>
      <c r="AJM23" s="1729"/>
      <c r="AJN23" s="1729"/>
      <c r="AJO23" s="1729"/>
      <c r="AJP23" s="1729"/>
      <c r="AJQ23" s="1729"/>
      <c r="AJR23" s="1729"/>
      <c r="AJS23" s="1729"/>
      <c r="AJT23" s="1729"/>
      <c r="AJU23" s="1729"/>
      <c r="AJV23" s="1729"/>
      <c r="AJW23" s="1729"/>
      <c r="AJX23" s="1729"/>
      <c r="AJY23" s="1729"/>
      <c r="AJZ23" s="1729"/>
      <c r="AKA23" s="1729"/>
      <c r="AKB23" s="1729"/>
      <c r="AKC23" s="1729"/>
      <c r="AKD23" s="1729"/>
      <c r="AKE23" s="1729"/>
      <c r="AKF23" s="1729"/>
      <c r="AKG23" s="1729"/>
      <c r="AKH23" s="1729"/>
      <c r="AKI23" s="1729"/>
      <c r="AKJ23" s="1729"/>
      <c r="AKK23" s="1729"/>
      <c r="AKL23" s="1729"/>
      <c r="AKM23" s="1729"/>
      <c r="AKN23" s="1729"/>
      <c r="AKO23" s="1729"/>
      <c r="AKP23" s="1729"/>
      <c r="AKQ23" s="1729"/>
      <c r="AKR23" s="1729"/>
      <c r="AKS23" s="1729"/>
      <c r="AKT23" s="1729"/>
      <c r="AKU23" s="1729"/>
      <c r="AKV23" s="1729"/>
      <c r="AKW23" s="1729"/>
      <c r="AKX23" s="1729"/>
      <c r="AKY23" s="1729"/>
      <c r="AKZ23" s="1729"/>
      <c r="ALA23" s="1729"/>
      <c r="ALB23" s="1729"/>
      <c r="ALC23" s="1729"/>
      <c r="ALD23" s="1729"/>
      <c r="ALE23" s="1729"/>
      <c r="ALF23" s="1729"/>
      <c r="ALG23" s="1729"/>
      <c r="ALH23" s="1729"/>
      <c r="ALI23" s="1729"/>
      <c r="ALJ23" s="1729"/>
      <c r="ALK23" s="1729"/>
      <c r="ALL23" s="1729"/>
      <c r="ALM23" s="1729"/>
      <c r="ALN23" s="1729"/>
      <c r="ALO23" s="1729"/>
      <c r="ALP23" s="1729"/>
      <c r="ALQ23" s="1729"/>
      <c r="ALR23" s="1729"/>
      <c r="ALS23" s="1729"/>
      <c r="ALT23" s="1729"/>
      <c r="ALU23" s="1729"/>
      <c r="ALV23" s="1729"/>
      <c r="ALW23" s="1729"/>
      <c r="ALX23" s="1729"/>
      <c r="ALY23" s="1729"/>
      <c r="ALZ23" s="1729"/>
      <c r="AMA23" s="1729"/>
      <c r="AMB23" s="1729"/>
      <c r="AMC23" s="1729"/>
      <c r="AMD23" s="1729"/>
      <c r="AME23" s="1729"/>
      <c r="AMF23" s="1729"/>
      <c r="AMG23" s="1729"/>
      <c r="AMH23" s="1729"/>
      <c r="AMI23" s="1729"/>
      <c r="AMJ23" s="1729"/>
    </row>
    <row r="24" spans="1:1024" s="1773" customFormat="1" ht="30" customHeight="1">
      <c r="A24" s="1705" t="s">
        <v>3862</v>
      </c>
      <c r="B24" s="1705" t="s">
        <v>3863</v>
      </c>
      <c r="C24" s="1705" t="s">
        <v>647</v>
      </c>
      <c r="D24" s="1705" t="s">
        <v>4006</v>
      </c>
      <c r="E24" s="1705" t="s">
        <v>4007</v>
      </c>
      <c r="F24" s="1705" t="s">
        <v>4008</v>
      </c>
      <c r="G24" s="1705" t="s">
        <v>4009</v>
      </c>
      <c r="H24" s="1705"/>
      <c r="I24" s="1705"/>
      <c r="J24" s="1705"/>
      <c r="K24" s="1705"/>
      <c r="L24" s="1705"/>
      <c r="M24" s="1705"/>
      <c r="N24" s="1705"/>
      <c r="O24" s="1705"/>
      <c r="P24" s="1705" t="s">
        <v>4022</v>
      </c>
      <c r="Q24" s="1705" t="s">
        <v>4023</v>
      </c>
      <c r="R24" s="1705" t="s">
        <v>3970</v>
      </c>
      <c r="S24" s="1709" t="s">
        <v>3971</v>
      </c>
      <c r="T24" s="1705" t="s">
        <v>2504</v>
      </c>
      <c r="U24" s="1705" t="s">
        <v>3940</v>
      </c>
      <c r="V24" s="1705" t="s">
        <v>3961</v>
      </c>
      <c r="W24" s="1705" t="s">
        <v>3874</v>
      </c>
      <c r="X24" s="1705" t="s">
        <v>4024</v>
      </c>
      <c r="Y24" s="1779" t="s">
        <v>4025</v>
      </c>
      <c r="Z24" s="1779" t="s">
        <v>1146</v>
      </c>
      <c r="AA24" s="1780" t="s">
        <v>4015</v>
      </c>
      <c r="AB24" s="1780" t="s">
        <v>4016</v>
      </c>
      <c r="AC24" s="1779" t="s">
        <v>3879</v>
      </c>
      <c r="AD24" s="1779" t="s">
        <v>3880</v>
      </c>
      <c r="AE24" s="1779" t="s">
        <v>3881</v>
      </c>
      <c r="AF24" s="1779"/>
      <c r="AG24" s="1779"/>
      <c r="AH24" s="1779"/>
      <c r="AI24" s="1779"/>
      <c r="AJ24" s="1779"/>
      <c r="AK24" s="1779">
        <v>0</v>
      </c>
      <c r="AL24" s="1779"/>
      <c r="AM24" s="1779"/>
      <c r="AN24" s="1779">
        <v>0</v>
      </c>
      <c r="AO24" s="1707" t="s">
        <v>4219</v>
      </c>
      <c r="AP24" s="1705"/>
      <c r="AQ24" s="1705"/>
      <c r="AR24" s="1705"/>
      <c r="AS24" s="1705"/>
      <c r="AT24" s="1705"/>
      <c r="AU24" s="1705"/>
      <c r="AV24" s="1705"/>
      <c r="AW24" s="1705"/>
      <c r="AX24" s="1705"/>
      <c r="AY24" s="1705"/>
      <c r="AZ24" s="1705" t="s">
        <v>3882</v>
      </c>
      <c r="BA24" s="1729"/>
      <c r="BB24" s="1729"/>
      <c r="BC24" s="1729"/>
      <c r="BD24" s="1729"/>
      <c r="BE24" s="1729"/>
      <c r="BF24" s="1729"/>
      <c r="BG24" s="1729"/>
      <c r="BH24" s="1729"/>
      <c r="BI24" s="1729"/>
      <c r="BJ24" s="1729"/>
      <c r="BK24" s="1729"/>
      <c r="BL24" s="1729"/>
      <c r="BM24" s="1729"/>
      <c r="BN24" s="1729"/>
      <c r="BO24" s="1729"/>
      <c r="BP24" s="1729"/>
      <c r="BQ24" s="1729"/>
      <c r="BR24" s="1729"/>
      <c r="BS24" s="1729"/>
      <c r="BT24" s="1729"/>
      <c r="BU24" s="1729"/>
      <c r="BV24" s="1729"/>
      <c r="BW24" s="1729"/>
      <c r="BX24" s="1729"/>
      <c r="BY24" s="1729"/>
      <c r="BZ24" s="1729"/>
      <c r="CA24" s="1729"/>
      <c r="CB24" s="1729"/>
      <c r="CC24" s="1729"/>
      <c r="CD24" s="1729"/>
      <c r="CE24" s="1729"/>
      <c r="CF24" s="1729"/>
      <c r="CG24" s="1729"/>
      <c r="CH24" s="1729"/>
      <c r="CI24" s="1729"/>
      <c r="CJ24" s="1729"/>
      <c r="CK24" s="1729"/>
      <c r="CL24" s="1729"/>
      <c r="CM24" s="1729"/>
      <c r="CN24" s="1729"/>
      <c r="CO24" s="1729"/>
      <c r="CP24" s="1729"/>
      <c r="CQ24" s="1729"/>
      <c r="CR24" s="1729"/>
      <c r="CS24" s="1729"/>
      <c r="CT24" s="1729"/>
      <c r="CU24" s="1729"/>
      <c r="CV24" s="1729"/>
      <c r="CW24" s="1729"/>
      <c r="CX24" s="1729"/>
      <c r="CY24" s="1729"/>
      <c r="CZ24" s="1729"/>
      <c r="DA24" s="1729"/>
      <c r="DB24" s="1729"/>
      <c r="DC24" s="1729"/>
      <c r="DD24" s="1729"/>
      <c r="DE24" s="1729"/>
      <c r="DF24" s="1729"/>
      <c r="DG24" s="1729"/>
      <c r="DH24" s="1729"/>
      <c r="DI24" s="1729"/>
      <c r="DJ24" s="1729"/>
      <c r="DK24" s="1729"/>
      <c r="DL24" s="1729"/>
      <c r="DM24" s="1729"/>
      <c r="DN24" s="1729"/>
      <c r="DO24" s="1729"/>
      <c r="DP24" s="1729"/>
      <c r="DQ24" s="1729"/>
      <c r="DR24" s="1729"/>
      <c r="DS24" s="1729"/>
      <c r="DT24" s="1729"/>
      <c r="DU24" s="1729"/>
      <c r="DV24" s="1729"/>
      <c r="DW24" s="1729"/>
      <c r="DX24" s="1729"/>
      <c r="DY24" s="1729"/>
      <c r="DZ24" s="1729"/>
      <c r="EA24" s="1729"/>
      <c r="EB24" s="1729"/>
      <c r="EC24" s="1729"/>
      <c r="ED24" s="1729"/>
      <c r="EE24" s="1729"/>
      <c r="EF24" s="1729"/>
      <c r="EG24" s="1729"/>
      <c r="EH24" s="1729"/>
      <c r="EI24" s="1729"/>
      <c r="EJ24" s="1729"/>
      <c r="EK24" s="1729"/>
      <c r="EL24" s="1729"/>
      <c r="EM24" s="1729"/>
      <c r="EN24" s="1729"/>
      <c r="EO24" s="1729"/>
      <c r="EP24" s="1729"/>
      <c r="EQ24" s="1729"/>
      <c r="ER24" s="1729"/>
      <c r="ES24" s="1729"/>
      <c r="ET24" s="1729"/>
      <c r="EU24" s="1729"/>
      <c r="EV24" s="1729"/>
      <c r="EW24" s="1729"/>
      <c r="EX24" s="1729"/>
      <c r="EY24" s="1729"/>
      <c r="EZ24" s="1729"/>
      <c r="FA24" s="1729"/>
      <c r="FB24" s="1729"/>
      <c r="FC24" s="1729"/>
      <c r="FD24" s="1729"/>
      <c r="FE24" s="1729"/>
      <c r="FF24" s="1729"/>
      <c r="FG24" s="1729"/>
      <c r="FH24" s="1729"/>
      <c r="FI24" s="1729"/>
      <c r="FJ24" s="1729"/>
      <c r="FK24" s="1729"/>
      <c r="FL24" s="1729"/>
      <c r="FM24" s="1729"/>
      <c r="FN24" s="1729"/>
      <c r="FO24" s="1729"/>
      <c r="FP24" s="1729"/>
      <c r="FQ24" s="1729"/>
      <c r="FR24" s="1729"/>
      <c r="FS24" s="1729"/>
      <c r="FT24" s="1729"/>
      <c r="FU24" s="1729"/>
      <c r="FV24" s="1729"/>
      <c r="FW24" s="1729"/>
      <c r="FX24" s="1729"/>
      <c r="FY24" s="1729"/>
      <c r="FZ24" s="1729"/>
      <c r="GA24" s="1729"/>
      <c r="GB24" s="1729"/>
      <c r="GC24" s="1729"/>
      <c r="GD24" s="1729"/>
      <c r="GE24" s="1729"/>
      <c r="GF24" s="1729"/>
      <c r="GG24" s="1729"/>
      <c r="GH24" s="1729"/>
      <c r="GI24" s="1729"/>
      <c r="GJ24" s="1729"/>
      <c r="GK24" s="1729"/>
      <c r="GL24" s="1729"/>
      <c r="GM24" s="1729"/>
      <c r="GN24" s="1729"/>
      <c r="GO24" s="1729"/>
      <c r="GP24" s="1729"/>
      <c r="GQ24" s="1729"/>
      <c r="GR24" s="1729"/>
      <c r="GS24" s="1729"/>
      <c r="GT24" s="1729"/>
      <c r="GU24" s="1729"/>
      <c r="GV24" s="1729"/>
      <c r="GW24" s="1729"/>
      <c r="GX24" s="1729"/>
      <c r="GY24" s="1729"/>
      <c r="GZ24" s="1729"/>
      <c r="HA24" s="1729"/>
      <c r="HB24" s="1729"/>
      <c r="HC24" s="1729"/>
      <c r="HD24" s="1729"/>
      <c r="HE24" s="1729"/>
      <c r="HF24" s="1729"/>
      <c r="HG24" s="1729"/>
      <c r="HH24" s="1729"/>
      <c r="HI24" s="1729"/>
      <c r="HJ24" s="1729"/>
      <c r="HK24" s="1729"/>
      <c r="HL24" s="1729"/>
      <c r="HM24" s="1729"/>
      <c r="HN24" s="1729"/>
      <c r="HO24" s="1729"/>
      <c r="HP24" s="1729"/>
      <c r="HQ24" s="1729"/>
      <c r="HR24" s="1729"/>
      <c r="HS24" s="1729"/>
      <c r="HT24" s="1729"/>
      <c r="HU24" s="1729"/>
      <c r="HV24" s="1729"/>
      <c r="HW24" s="1729"/>
      <c r="HX24" s="1729"/>
      <c r="HY24" s="1729"/>
      <c r="HZ24" s="1729"/>
      <c r="IA24" s="1729"/>
      <c r="IB24" s="1729"/>
      <c r="IC24" s="1729"/>
      <c r="ID24" s="1729"/>
      <c r="IE24" s="1729"/>
      <c r="IF24" s="1729"/>
      <c r="IG24" s="1729"/>
      <c r="IH24" s="1729"/>
      <c r="II24" s="1729"/>
      <c r="IJ24" s="1729"/>
      <c r="IK24" s="1729"/>
      <c r="IL24" s="1729"/>
      <c r="IM24" s="1729"/>
      <c r="IN24" s="1729"/>
      <c r="IO24" s="1729"/>
      <c r="IP24" s="1729"/>
      <c r="IQ24" s="1729"/>
      <c r="IR24" s="1729"/>
      <c r="IS24" s="1729"/>
      <c r="IT24" s="1729"/>
      <c r="IU24" s="1729"/>
      <c r="IV24" s="1729"/>
      <c r="IW24" s="1729"/>
      <c r="IX24" s="1729"/>
      <c r="IY24" s="1729"/>
      <c r="IZ24" s="1729"/>
      <c r="JA24" s="1729"/>
      <c r="JB24" s="1729"/>
      <c r="JC24" s="1729"/>
      <c r="JD24" s="1729"/>
      <c r="JE24" s="1729"/>
      <c r="JF24" s="1729"/>
      <c r="JG24" s="1729"/>
      <c r="JH24" s="1729"/>
      <c r="JI24" s="1729"/>
      <c r="JJ24" s="1729"/>
      <c r="JK24" s="1729"/>
      <c r="JL24" s="1729"/>
      <c r="JM24" s="1729"/>
      <c r="JN24" s="1729"/>
      <c r="JO24" s="1729"/>
      <c r="JP24" s="1729"/>
      <c r="JQ24" s="1729"/>
      <c r="JR24" s="1729"/>
      <c r="JS24" s="1729"/>
      <c r="JT24" s="1729"/>
      <c r="JU24" s="1729"/>
      <c r="JV24" s="1729"/>
      <c r="JW24" s="1729"/>
      <c r="JX24" s="1729"/>
      <c r="JY24" s="1729"/>
      <c r="JZ24" s="1729"/>
      <c r="KA24" s="1729"/>
      <c r="KB24" s="1729"/>
      <c r="KC24" s="1729"/>
      <c r="KD24" s="1729"/>
      <c r="KE24" s="1729"/>
      <c r="KF24" s="1729"/>
      <c r="KG24" s="1729"/>
      <c r="KH24" s="1729"/>
      <c r="KI24" s="1729"/>
      <c r="KJ24" s="1729"/>
      <c r="KK24" s="1729"/>
      <c r="KL24" s="1729"/>
      <c r="KM24" s="1729"/>
      <c r="KN24" s="1729"/>
      <c r="KO24" s="1729"/>
      <c r="KP24" s="1729"/>
      <c r="KQ24" s="1729"/>
      <c r="KR24" s="1729"/>
      <c r="KS24" s="1729"/>
      <c r="KT24" s="1729"/>
      <c r="KU24" s="1729"/>
      <c r="KV24" s="1729"/>
      <c r="KW24" s="1729"/>
      <c r="KX24" s="1729"/>
      <c r="KY24" s="1729"/>
      <c r="KZ24" s="1729"/>
      <c r="LA24" s="1729"/>
      <c r="LB24" s="1729"/>
      <c r="LC24" s="1729"/>
      <c r="LD24" s="1729"/>
      <c r="LE24" s="1729"/>
      <c r="LF24" s="1729"/>
      <c r="LG24" s="1729"/>
      <c r="LH24" s="1729"/>
      <c r="LI24" s="1729"/>
      <c r="LJ24" s="1729"/>
      <c r="LK24" s="1729"/>
      <c r="LL24" s="1729"/>
      <c r="LM24" s="1729"/>
      <c r="LN24" s="1729"/>
      <c r="LO24" s="1729"/>
      <c r="LP24" s="1729"/>
      <c r="LQ24" s="1729"/>
      <c r="LR24" s="1729"/>
      <c r="LS24" s="1729"/>
      <c r="LT24" s="1729"/>
      <c r="LU24" s="1729"/>
      <c r="LV24" s="1729"/>
      <c r="LW24" s="1729"/>
      <c r="LX24" s="1729"/>
      <c r="LY24" s="1729"/>
      <c r="LZ24" s="1729"/>
      <c r="MA24" s="1729"/>
      <c r="MB24" s="1729"/>
      <c r="MC24" s="1729"/>
      <c r="MD24" s="1729"/>
      <c r="ME24" s="1729"/>
      <c r="MF24" s="1729"/>
      <c r="MG24" s="1729"/>
      <c r="MH24" s="1729"/>
      <c r="MI24" s="1729"/>
      <c r="MJ24" s="1729"/>
      <c r="MK24" s="1729"/>
      <c r="ML24" s="1729"/>
      <c r="MM24" s="1729"/>
      <c r="MN24" s="1729"/>
      <c r="MO24" s="1729"/>
      <c r="MP24" s="1729"/>
      <c r="MQ24" s="1729"/>
      <c r="MR24" s="1729"/>
      <c r="MS24" s="1729"/>
      <c r="MT24" s="1729"/>
      <c r="MU24" s="1729"/>
      <c r="MV24" s="1729"/>
      <c r="MW24" s="1729"/>
      <c r="MX24" s="1729"/>
      <c r="MY24" s="1729"/>
      <c r="MZ24" s="1729"/>
      <c r="NA24" s="1729"/>
      <c r="NB24" s="1729"/>
      <c r="NC24" s="1729"/>
      <c r="ND24" s="1729"/>
      <c r="NE24" s="1729"/>
      <c r="NF24" s="1729"/>
      <c r="NG24" s="1729"/>
      <c r="NH24" s="1729"/>
      <c r="NI24" s="1729"/>
      <c r="NJ24" s="1729"/>
      <c r="NK24" s="1729"/>
      <c r="NL24" s="1729"/>
      <c r="NM24" s="1729"/>
      <c r="NN24" s="1729"/>
      <c r="NO24" s="1729"/>
      <c r="NP24" s="1729"/>
      <c r="NQ24" s="1729"/>
      <c r="NR24" s="1729"/>
      <c r="NS24" s="1729"/>
      <c r="NT24" s="1729"/>
      <c r="NU24" s="1729"/>
      <c r="NV24" s="1729"/>
      <c r="NW24" s="1729"/>
      <c r="NX24" s="1729"/>
      <c r="NY24" s="1729"/>
      <c r="NZ24" s="1729"/>
      <c r="OA24" s="1729"/>
      <c r="OB24" s="1729"/>
      <c r="OC24" s="1729"/>
      <c r="OD24" s="1729"/>
      <c r="OE24" s="1729"/>
      <c r="OF24" s="1729"/>
      <c r="OG24" s="1729"/>
      <c r="OH24" s="1729"/>
      <c r="OI24" s="1729"/>
      <c r="OJ24" s="1729"/>
      <c r="OK24" s="1729"/>
      <c r="OL24" s="1729"/>
      <c r="OM24" s="1729"/>
      <c r="ON24" s="1729"/>
      <c r="OO24" s="1729"/>
      <c r="OP24" s="1729"/>
      <c r="OQ24" s="1729"/>
      <c r="OR24" s="1729"/>
      <c r="OS24" s="1729"/>
      <c r="OT24" s="1729"/>
      <c r="OU24" s="1729"/>
      <c r="OV24" s="1729"/>
      <c r="OW24" s="1729"/>
      <c r="OX24" s="1729"/>
      <c r="OY24" s="1729"/>
      <c r="OZ24" s="1729"/>
      <c r="PA24" s="1729"/>
      <c r="PB24" s="1729"/>
      <c r="PC24" s="1729"/>
      <c r="PD24" s="1729"/>
      <c r="PE24" s="1729"/>
      <c r="PF24" s="1729"/>
      <c r="PG24" s="1729"/>
      <c r="PH24" s="1729"/>
      <c r="PI24" s="1729"/>
      <c r="PJ24" s="1729"/>
      <c r="PK24" s="1729"/>
      <c r="PL24" s="1729"/>
      <c r="PM24" s="1729"/>
      <c r="PN24" s="1729"/>
      <c r="PO24" s="1729"/>
      <c r="PP24" s="1729"/>
      <c r="PQ24" s="1729"/>
      <c r="PR24" s="1729"/>
      <c r="PS24" s="1729"/>
      <c r="PT24" s="1729"/>
      <c r="PU24" s="1729"/>
      <c r="PV24" s="1729"/>
      <c r="PW24" s="1729"/>
      <c r="PX24" s="1729"/>
      <c r="PY24" s="1729"/>
      <c r="PZ24" s="1729"/>
      <c r="QA24" s="1729"/>
      <c r="QB24" s="1729"/>
      <c r="QC24" s="1729"/>
      <c r="QD24" s="1729"/>
      <c r="QE24" s="1729"/>
      <c r="QF24" s="1729"/>
      <c r="QG24" s="1729"/>
      <c r="QH24" s="1729"/>
      <c r="QI24" s="1729"/>
      <c r="QJ24" s="1729"/>
      <c r="QK24" s="1729"/>
      <c r="QL24" s="1729"/>
      <c r="QM24" s="1729"/>
      <c r="QN24" s="1729"/>
      <c r="QO24" s="1729"/>
      <c r="QP24" s="1729"/>
      <c r="QQ24" s="1729"/>
      <c r="QR24" s="1729"/>
      <c r="QS24" s="1729"/>
      <c r="QT24" s="1729"/>
      <c r="QU24" s="1729"/>
      <c r="QV24" s="1729"/>
      <c r="QW24" s="1729"/>
      <c r="QX24" s="1729"/>
      <c r="QY24" s="1729"/>
      <c r="QZ24" s="1729"/>
      <c r="RA24" s="1729"/>
      <c r="RB24" s="1729"/>
      <c r="RC24" s="1729"/>
      <c r="RD24" s="1729"/>
      <c r="RE24" s="1729"/>
      <c r="RF24" s="1729"/>
      <c r="RG24" s="1729"/>
      <c r="RH24" s="1729"/>
      <c r="RI24" s="1729"/>
      <c r="RJ24" s="1729"/>
      <c r="RK24" s="1729"/>
      <c r="RL24" s="1729"/>
      <c r="RM24" s="1729"/>
      <c r="RN24" s="1729"/>
      <c r="RO24" s="1729"/>
      <c r="RP24" s="1729"/>
      <c r="RQ24" s="1729"/>
      <c r="RR24" s="1729"/>
      <c r="RS24" s="1729"/>
      <c r="RT24" s="1729"/>
      <c r="RU24" s="1729"/>
      <c r="RV24" s="1729"/>
      <c r="RW24" s="1729"/>
      <c r="RX24" s="1729"/>
      <c r="RY24" s="1729"/>
      <c r="RZ24" s="1729"/>
      <c r="SA24" s="1729"/>
      <c r="SB24" s="1729"/>
      <c r="SC24" s="1729"/>
      <c r="SD24" s="1729"/>
      <c r="SE24" s="1729"/>
      <c r="SF24" s="1729"/>
      <c r="SG24" s="1729"/>
      <c r="SH24" s="1729"/>
      <c r="SI24" s="1729"/>
      <c r="SJ24" s="1729"/>
      <c r="SK24" s="1729"/>
      <c r="SL24" s="1729"/>
      <c r="SM24" s="1729"/>
      <c r="SN24" s="1729"/>
      <c r="SO24" s="1729"/>
      <c r="SP24" s="1729"/>
      <c r="SQ24" s="1729"/>
      <c r="SR24" s="1729"/>
      <c r="SS24" s="1729"/>
      <c r="ST24" s="1729"/>
      <c r="SU24" s="1729"/>
      <c r="SV24" s="1729"/>
      <c r="SW24" s="1729"/>
      <c r="SX24" s="1729"/>
      <c r="SY24" s="1729"/>
      <c r="SZ24" s="1729"/>
      <c r="TA24" s="1729"/>
      <c r="TB24" s="1729"/>
      <c r="TC24" s="1729"/>
      <c r="TD24" s="1729"/>
      <c r="TE24" s="1729"/>
      <c r="TF24" s="1729"/>
      <c r="TG24" s="1729"/>
      <c r="TH24" s="1729"/>
      <c r="TI24" s="1729"/>
      <c r="TJ24" s="1729"/>
      <c r="TK24" s="1729"/>
      <c r="TL24" s="1729"/>
      <c r="TM24" s="1729"/>
      <c r="TN24" s="1729"/>
      <c r="TO24" s="1729"/>
      <c r="TP24" s="1729"/>
      <c r="TQ24" s="1729"/>
      <c r="TR24" s="1729"/>
      <c r="TS24" s="1729"/>
      <c r="TT24" s="1729"/>
      <c r="TU24" s="1729"/>
      <c r="TV24" s="1729"/>
      <c r="TW24" s="1729"/>
      <c r="TX24" s="1729"/>
      <c r="TY24" s="1729"/>
      <c r="TZ24" s="1729"/>
      <c r="UA24" s="1729"/>
      <c r="UB24" s="1729"/>
      <c r="UC24" s="1729"/>
      <c r="UD24" s="1729"/>
      <c r="UE24" s="1729"/>
      <c r="UF24" s="1729"/>
      <c r="UG24" s="1729"/>
      <c r="UH24" s="1729"/>
      <c r="UI24" s="1729"/>
      <c r="UJ24" s="1729"/>
      <c r="UK24" s="1729"/>
      <c r="UL24" s="1729"/>
      <c r="UM24" s="1729"/>
      <c r="UN24" s="1729"/>
      <c r="UO24" s="1729"/>
      <c r="UP24" s="1729"/>
      <c r="UQ24" s="1729"/>
      <c r="UR24" s="1729"/>
      <c r="US24" s="1729"/>
      <c r="UT24" s="1729"/>
      <c r="UU24" s="1729"/>
      <c r="UV24" s="1729"/>
      <c r="UW24" s="1729"/>
      <c r="UX24" s="1729"/>
      <c r="UY24" s="1729"/>
      <c r="UZ24" s="1729"/>
      <c r="VA24" s="1729"/>
      <c r="VB24" s="1729"/>
      <c r="VC24" s="1729"/>
      <c r="VD24" s="1729"/>
      <c r="VE24" s="1729"/>
      <c r="VF24" s="1729"/>
      <c r="VG24" s="1729"/>
      <c r="VH24" s="1729"/>
      <c r="VI24" s="1729"/>
      <c r="VJ24" s="1729"/>
      <c r="VK24" s="1729"/>
      <c r="VL24" s="1729"/>
      <c r="VM24" s="1729"/>
      <c r="VN24" s="1729"/>
      <c r="VO24" s="1729"/>
      <c r="VP24" s="1729"/>
      <c r="VQ24" s="1729"/>
      <c r="VR24" s="1729"/>
      <c r="VS24" s="1729"/>
      <c r="VT24" s="1729"/>
      <c r="VU24" s="1729"/>
      <c r="VV24" s="1729"/>
      <c r="VW24" s="1729"/>
      <c r="VX24" s="1729"/>
      <c r="VY24" s="1729"/>
      <c r="VZ24" s="1729"/>
      <c r="WA24" s="1729"/>
      <c r="WB24" s="1729"/>
      <c r="WC24" s="1729"/>
      <c r="WD24" s="1729"/>
      <c r="WE24" s="1729"/>
      <c r="WF24" s="1729"/>
      <c r="WG24" s="1729"/>
      <c r="WH24" s="1729"/>
      <c r="WI24" s="1729"/>
      <c r="WJ24" s="1729"/>
      <c r="WK24" s="1729"/>
      <c r="WL24" s="1729"/>
      <c r="WM24" s="1729"/>
      <c r="WN24" s="1729"/>
      <c r="WO24" s="1729"/>
      <c r="WP24" s="1729"/>
      <c r="WQ24" s="1729"/>
      <c r="WR24" s="1729"/>
      <c r="WS24" s="1729"/>
      <c r="WT24" s="1729"/>
      <c r="WU24" s="1729"/>
      <c r="WV24" s="1729"/>
      <c r="WW24" s="1729"/>
      <c r="WX24" s="1729"/>
      <c r="WY24" s="1729"/>
      <c r="WZ24" s="1729"/>
      <c r="XA24" s="1729"/>
      <c r="XB24" s="1729"/>
      <c r="XC24" s="1729"/>
      <c r="XD24" s="1729"/>
      <c r="XE24" s="1729"/>
      <c r="XF24" s="1729"/>
      <c r="XG24" s="1729"/>
      <c r="XH24" s="1729"/>
      <c r="XI24" s="1729"/>
      <c r="XJ24" s="1729"/>
      <c r="XK24" s="1729"/>
      <c r="XL24" s="1729"/>
      <c r="XM24" s="1729"/>
      <c r="XN24" s="1729"/>
      <c r="XO24" s="1729"/>
      <c r="XP24" s="1729"/>
      <c r="XQ24" s="1729"/>
      <c r="XR24" s="1729"/>
      <c r="XS24" s="1729"/>
      <c r="XT24" s="1729"/>
      <c r="XU24" s="1729"/>
      <c r="XV24" s="1729"/>
      <c r="XW24" s="1729"/>
      <c r="XX24" s="1729"/>
      <c r="XY24" s="1729"/>
      <c r="XZ24" s="1729"/>
      <c r="YA24" s="1729"/>
      <c r="YB24" s="1729"/>
      <c r="YC24" s="1729"/>
      <c r="YD24" s="1729"/>
      <c r="YE24" s="1729"/>
      <c r="YF24" s="1729"/>
      <c r="YG24" s="1729"/>
      <c r="YH24" s="1729"/>
      <c r="YI24" s="1729"/>
      <c r="YJ24" s="1729"/>
      <c r="YK24" s="1729"/>
      <c r="YL24" s="1729"/>
      <c r="YM24" s="1729"/>
      <c r="YN24" s="1729"/>
      <c r="YO24" s="1729"/>
      <c r="YP24" s="1729"/>
      <c r="YQ24" s="1729"/>
      <c r="YR24" s="1729"/>
      <c r="YS24" s="1729"/>
      <c r="YT24" s="1729"/>
      <c r="YU24" s="1729"/>
      <c r="YV24" s="1729"/>
      <c r="YW24" s="1729"/>
      <c r="YX24" s="1729"/>
      <c r="YY24" s="1729"/>
      <c r="YZ24" s="1729"/>
      <c r="ZA24" s="1729"/>
      <c r="ZB24" s="1729"/>
      <c r="ZC24" s="1729"/>
      <c r="ZD24" s="1729"/>
      <c r="ZE24" s="1729"/>
      <c r="ZF24" s="1729"/>
      <c r="ZG24" s="1729"/>
      <c r="ZH24" s="1729"/>
      <c r="ZI24" s="1729"/>
      <c r="ZJ24" s="1729"/>
      <c r="ZK24" s="1729"/>
      <c r="ZL24" s="1729"/>
      <c r="ZM24" s="1729"/>
      <c r="ZN24" s="1729"/>
      <c r="ZO24" s="1729"/>
      <c r="ZP24" s="1729"/>
      <c r="ZQ24" s="1729"/>
      <c r="ZR24" s="1729"/>
      <c r="ZS24" s="1729"/>
      <c r="ZT24" s="1729"/>
      <c r="ZU24" s="1729"/>
      <c r="ZV24" s="1729"/>
      <c r="ZW24" s="1729"/>
      <c r="ZX24" s="1729"/>
      <c r="ZY24" s="1729"/>
      <c r="ZZ24" s="1729"/>
      <c r="AAA24" s="1729"/>
      <c r="AAB24" s="1729"/>
      <c r="AAC24" s="1729"/>
      <c r="AAD24" s="1729"/>
      <c r="AAE24" s="1729"/>
      <c r="AAF24" s="1729"/>
      <c r="AAG24" s="1729"/>
      <c r="AAH24" s="1729"/>
      <c r="AAI24" s="1729"/>
      <c r="AAJ24" s="1729"/>
      <c r="AAK24" s="1729"/>
      <c r="AAL24" s="1729"/>
      <c r="AAM24" s="1729"/>
      <c r="AAN24" s="1729"/>
      <c r="AAO24" s="1729"/>
      <c r="AAP24" s="1729"/>
      <c r="AAQ24" s="1729"/>
      <c r="AAR24" s="1729"/>
      <c r="AAS24" s="1729"/>
      <c r="AAT24" s="1729"/>
      <c r="AAU24" s="1729"/>
      <c r="AAV24" s="1729"/>
      <c r="AAW24" s="1729"/>
      <c r="AAX24" s="1729"/>
      <c r="AAY24" s="1729"/>
      <c r="AAZ24" s="1729"/>
      <c r="ABA24" s="1729"/>
      <c r="ABB24" s="1729"/>
      <c r="ABC24" s="1729"/>
      <c r="ABD24" s="1729"/>
      <c r="ABE24" s="1729"/>
      <c r="ABF24" s="1729"/>
      <c r="ABG24" s="1729"/>
      <c r="ABH24" s="1729"/>
      <c r="ABI24" s="1729"/>
      <c r="ABJ24" s="1729"/>
      <c r="ABK24" s="1729"/>
      <c r="ABL24" s="1729"/>
      <c r="ABM24" s="1729"/>
      <c r="ABN24" s="1729"/>
      <c r="ABO24" s="1729"/>
      <c r="ABP24" s="1729"/>
      <c r="ABQ24" s="1729"/>
      <c r="ABR24" s="1729"/>
      <c r="ABS24" s="1729"/>
      <c r="ABT24" s="1729"/>
      <c r="ABU24" s="1729"/>
      <c r="ABV24" s="1729"/>
      <c r="ABW24" s="1729"/>
      <c r="ABX24" s="1729"/>
      <c r="ABY24" s="1729"/>
      <c r="ABZ24" s="1729"/>
      <c r="ACA24" s="1729"/>
      <c r="ACB24" s="1729"/>
      <c r="ACC24" s="1729"/>
      <c r="ACD24" s="1729"/>
      <c r="ACE24" s="1729"/>
      <c r="ACF24" s="1729"/>
      <c r="ACG24" s="1729"/>
      <c r="ACH24" s="1729"/>
      <c r="ACI24" s="1729"/>
      <c r="ACJ24" s="1729"/>
      <c r="ACK24" s="1729"/>
      <c r="ACL24" s="1729"/>
      <c r="ACM24" s="1729"/>
      <c r="ACN24" s="1729"/>
      <c r="ACO24" s="1729"/>
      <c r="ACP24" s="1729"/>
      <c r="ACQ24" s="1729"/>
      <c r="ACR24" s="1729"/>
      <c r="ACS24" s="1729"/>
      <c r="ACT24" s="1729"/>
      <c r="ACU24" s="1729"/>
      <c r="ACV24" s="1729"/>
      <c r="ACW24" s="1729"/>
      <c r="ACX24" s="1729"/>
      <c r="ACY24" s="1729"/>
      <c r="ACZ24" s="1729"/>
      <c r="ADA24" s="1729"/>
      <c r="ADB24" s="1729"/>
      <c r="ADC24" s="1729"/>
      <c r="ADD24" s="1729"/>
      <c r="ADE24" s="1729"/>
      <c r="ADF24" s="1729"/>
      <c r="ADG24" s="1729"/>
      <c r="ADH24" s="1729"/>
      <c r="ADI24" s="1729"/>
      <c r="ADJ24" s="1729"/>
      <c r="ADK24" s="1729"/>
      <c r="ADL24" s="1729"/>
      <c r="ADM24" s="1729"/>
      <c r="ADN24" s="1729"/>
      <c r="ADO24" s="1729"/>
      <c r="ADP24" s="1729"/>
      <c r="ADQ24" s="1729"/>
      <c r="ADR24" s="1729"/>
      <c r="ADS24" s="1729"/>
      <c r="ADT24" s="1729"/>
      <c r="ADU24" s="1729"/>
      <c r="ADV24" s="1729"/>
      <c r="ADW24" s="1729"/>
      <c r="ADX24" s="1729"/>
      <c r="ADY24" s="1729"/>
      <c r="ADZ24" s="1729"/>
      <c r="AEA24" s="1729"/>
      <c r="AEB24" s="1729"/>
      <c r="AEC24" s="1729"/>
      <c r="AED24" s="1729"/>
      <c r="AEE24" s="1729"/>
      <c r="AEF24" s="1729"/>
      <c r="AEG24" s="1729"/>
      <c r="AEH24" s="1729"/>
      <c r="AEI24" s="1729"/>
      <c r="AEJ24" s="1729"/>
      <c r="AEK24" s="1729"/>
      <c r="AEL24" s="1729"/>
      <c r="AEM24" s="1729"/>
      <c r="AEN24" s="1729"/>
      <c r="AEO24" s="1729"/>
      <c r="AEP24" s="1729"/>
      <c r="AEQ24" s="1729"/>
      <c r="AER24" s="1729"/>
      <c r="AES24" s="1729"/>
      <c r="AET24" s="1729"/>
      <c r="AEU24" s="1729"/>
      <c r="AEV24" s="1729"/>
      <c r="AEW24" s="1729"/>
      <c r="AEX24" s="1729"/>
      <c r="AEY24" s="1729"/>
      <c r="AEZ24" s="1729"/>
      <c r="AFA24" s="1729"/>
      <c r="AFB24" s="1729"/>
      <c r="AFC24" s="1729"/>
      <c r="AFD24" s="1729"/>
      <c r="AFE24" s="1729"/>
      <c r="AFF24" s="1729"/>
      <c r="AFG24" s="1729"/>
      <c r="AFH24" s="1729"/>
      <c r="AFI24" s="1729"/>
      <c r="AFJ24" s="1729"/>
      <c r="AFK24" s="1729"/>
      <c r="AFL24" s="1729"/>
      <c r="AFM24" s="1729"/>
      <c r="AFN24" s="1729"/>
      <c r="AFO24" s="1729"/>
      <c r="AFP24" s="1729"/>
      <c r="AFQ24" s="1729"/>
      <c r="AFR24" s="1729"/>
      <c r="AFS24" s="1729"/>
      <c r="AFT24" s="1729"/>
      <c r="AFU24" s="1729"/>
      <c r="AFV24" s="1729"/>
      <c r="AFW24" s="1729"/>
      <c r="AFX24" s="1729"/>
      <c r="AFY24" s="1729"/>
      <c r="AFZ24" s="1729"/>
      <c r="AGA24" s="1729"/>
      <c r="AGB24" s="1729"/>
      <c r="AGC24" s="1729"/>
      <c r="AGD24" s="1729"/>
      <c r="AGE24" s="1729"/>
      <c r="AGF24" s="1729"/>
      <c r="AGG24" s="1729"/>
      <c r="AGH24" s="1729"/>
      <c r="AGI24" s="1729"/>
      <c r="AGJ24" s="1729"/>
      <c r="AGK24" s="1729"/>
      <c r="AGL24" s="1729"/>
      <c r="AGM24" s="1729"/>
      <c r="AGN24" s="1729"/>
      <c r="AGO24" s="1729"/>
      <c r="AGP24" s="1729"/>
      <c r="AGQ24" s="1729"/>
      <c r="AGR24" s="1729"/>
      <c r="AGS24" s="1729"/>
      <c r="AGT24" s="1729"/>
      <c r="AGU24" s="1729"/>
      <c r="AGV24" s="1729"/>
      <c r="AGW24" s="1729"/>
      <c r="AGX24" s="1729"/>
      <c r="AGY24" s="1729"/>
      <c r="AGZ24" s="1729"/>
      <c r="AHA24" s="1729"/>
      <c r="AHB24" s="1729"/>
      <c r="AHC24" s="1729"/>
      <c r="AHD24" s="1729"/>
      <c r="AHE24" s="1729"/>
      <c r="AHF24" s="1729"/>
      <c r="AHG24" s="1729"/>
      <c r="AHH24" s="1729"/>
      <c r="AHI24" s="1729"/>
      <c r="AHJ24" s="1729"/>
      <c r="AHK24" s="1729"/>
      <c r="AHL24" s="1729"/>
      <c r="AHM24" s="1729"/>
      <c r="AHN24" s="1729"/>
      <c r="AHO24" s="1729"/>
      <c r="AHP24" s="1729"/>
      <c r="AHQ24" s="1729"/>
      <c r="AHR24" s="1729"/>
      <c r="AHS24" s="1729"/>
      <c r="AHT24" s="1729"/>
      <c r="AHU24" s="1729"/>
      <c r="AHV24" s="1729"/>
      <c r="AHW24" s="1729"/>
      <c r="AHX24" s="1729"/>
      <c r="AHY24" s="1729"/>
      <c r="AHZ24" s="1729"/>
      <c r="AIA24" s="1729"/>
      <c r="AIB24" s="1729"/>
      <c r="AIC24" s="1729"/>
      <c r="AID24" s="1729"/>
      <c r="AIE24" s="1729"/>
      <c r="AIF24" s="1729"/>
      <c r="AIG24" s="1729"/>
      <c r="AIH24" s="1729"/>
      <c r="AII24" s="1729"/>
      <c r="AIJ24" s="1729"/>
      <c r="AIK24" s="1729"/>
      <c r="AIL24" s="1729"/>
      <c r="AIM24" s="1729"/>
      <c r="AIN24" s="1729"/>
      <c r="AIO24" s="1729"/>
      <c r="AIP24" s="1729"/>
      <c r="AIQ24" s="1729"/>
      <c r="AIR24" s="1729"/>
      <c r="AIS24" s="1729"/>
      <c r="AIT24" s="1729"/>
      <c r="AIU24" s="1729"/>
      <c r="AIV24" s="1729"/>
      <c r="AIW24" s="1729"/>
      <c r="AIX24" s="1729"/>
      <c r="AIY24" s="1729"/>
      <c r="AIZ24" s="1729"/>
      <c r="AJA24" s="1729"/>
      <c r="AJB24" s="1729"/>
      <c r="AJC24" s="1729"/>
      <c r="AJD24" s="1729"/>
      <c r="AJE24" s="1729"/>
      <c r="AJF24" s="1729"/>
      <c r="AJG24" s="1729"/>
      <c r="AJH24" s="1729"/>
      <c r="AJI24" s="1729"/>
      <c r="AJJ24" s="1729"/>
      <c r="AJK24" s="1729"/>
      <c r="AJL24" s="1729"/>
      <c r="AJM24" s="1729"/>
      <c r="AJN24" s="1729"/>
      <c r="AJO24" s="1729"/>
      <c r="AJP24" s="1729"/>
      <c r="AJQ24" s="1729"/>
      <c r="AJR24" s="1729"/>
      <c r="AJS24" s="1729"/>
      <c r="AJT24" s="1729"/>
      <c r="AJU24" s="1729"/>
      <c r="AJV24" s="1729"/>
      <c r="AJW24" s="1729"/>
      <c r="AJX24" s="1729"/>
      <c r="AJY24" s="1729"/>
      <c r="AJZ24" s="1729"/>
      <c r="AKA24" s="1729"/>
      <c r="AKB24" s="1729"/>
      <c r="AKC24" s="1729"/>
      <c r="AKD24" s="1729"/>
      <c r="AKE24" s="1729"/>
      <c r="AKF24" s="1729"/>
      <c r="AKG24" s="1729"/>
      <c r="AKH24" s="1729"/>
      <c r="AKI24" s="1729"/>
      <c r="AKJ24" s="1729"/>
      <c r="AKK24" s="1729"/>
      <c r="AKL24" s="1729"/>
      <c r="AKM24" s="1729"/>
      <c r="AKN24" s="1729"/>
      <c r="AKO24" s="1729"/>
      <c r="AKP24" s="1729"/>
      <c r="AKQ24" s="1729"/>
      <c r="AKR24" s="1729"/>
      <c r="AKS24" s="1729"/>
      <c r="AKT24" s="1729"/>
      <c r="AKU24" s="1729"/>
      <c r="AKV24" s="1729"/>
      <c r="AKW24" s="1729"/>
      <c r="AKX24" s="1729"/>
      <c r="AKY24" s="1729"/>
      <c r="AKZ24" s="1729"/>
      <c r="ALA24" s="1729"/>
      <c r="ALB24" s="1729"/>
      <c r="ALC24" s="1729"/>
      <c r="ALD24" s="1729"/>
      <c r="ALE24" s="1729"/>
      <c r="ALF24" s="1729"/>
      <c r="ALG24" s="1729"/>
      <c r="ALH24" s="1729"/>
      <c r="ALI24" s="1729"/>
      <c r="ALJ24" s="1729"/>
      <c r="ALK24" s="1729"/>
      <c r="ALL24" s="1729"/>
      <c r="ALM24" s="1729"/>
      <c r="ALN24" s="1729"/>
      <c r="ALO24" s="1729"/>
      <c r="ALP24" s="1729"/>
      <c r="ALQ24" s="1729"/>
      <c r="ALR24" s="1729"/>
      <c r="ALS24" s="1729"/>
      <c r="ALT24" s="1729"/>
      <c r="ALU24" s="1729"/>
      <c r="ALV24" s="1729"/>
      <c r="ALW24" s="1729"/>
      <c r="ALX24" s="1729"/>
      <c r="ALY24" s="1729"/>
      <c r="ALZ24" s="1729"/>
      <c r="AMA24" s="1729"/>
      <c r="AMB24" s="1729"/>
      <c r="AMC24" s="1729"/>
      <c r="AMD24" s="1729"/>
      <c r="AME24" s="1729"/>
      <c r="AMF24" s="1729"/>
      <c r="AMG24" s="1729"/>
      <c r="AMH24" s="1729"/>
      <c r="AMI24" s="1729"/>
      <c r="AMJ24" s="1729"/>
    </row>
    <row r="25" spans="1:1024" s="1773" customFormat="1" ht="30" customHeight="1">
      <c r="A25" s="1705" t="s">
        <v>3862</v>
      </c>
      <c r="B25" s="1705" t="s">
        <v>3863</v>
      </c>
      <c r="C25" s="1705" t="s">
        <v>647</v>
      </c>
      <c r="D25" s="1705" t="s">
        <v>4026</v>
      </c>
      <c r="E25" s="1705" t="s">
        <v>4027</v>
      </c>
      <c r="F25" s="1705" t="s">
        <v>4028</v>
      </c>
      <c r="G25" s="1709" t="s">
        <v>4029</v>
      </c>
      <c r="H25" s="1705"/>
      <c r="I25" s="1705"/>
      <c r="J25" s="1705"/>
      <c r="K25" s="1705"/>
      <c r="L25" s="1705"/>
      <c r="M25" s="1705"/>
      <c r="N25" s="1705"/>
      <c r="O25" s="1705"/>
      <c r="P25" s="1705" t="s">
        <v>4030</v>
      </c>
      <c r="Q25" s="1705" t="s">
        <v>4031</v>
      </c>
      <c r="R25" s="1705" t="s">
        <v>4032</v>
      </c>
      <c r="S25" s="1709" t="s">
        <v>4235</v>
      </c>
      <c r="T25" s="1705" t="s">
        <v>2504</v>
      </c>
      <c r="U25" s="1705" t="s">
        <v>4034</v>
      </c>
      <c r="V25" s="1705" t="s">
        <v>4035</v>
      </c>
      <c r="W25" s="1705" t="s">
        <v>3874</v>
      </c>
      <c r="X25" s="1705" t="s">
        <v>4036</v>
      </c>
      <c r="Y25" s="1779" t="s">
        <v>4037</v>
      </c>
      <c r="Z25" s="1779" t="s">
        <v>1146</v>
      </c>
      <c r="AA25" s="1779" t="s">
        <v>4038</v>
      </c>
      <c r="AB25" s="1780" t="s">
        <v>4039</v>
      </c>
      <c r="AC25" s="1779" t="s">
        <v>3879</v>
      </c>
      <c r="AD25" s="1779" t="s">
        <v>3880</v>
      </c>
      <c r="AE25" s="1779" t="s">
        <v>3881</v>
      </c>
      <c r="AF25" s="1779"/>
      <c r="AG25" s="1779"/>
      <c r="AH25" s="1779"/>
      <c r="AI25" s="1779"/>
      <c r="AJ25" s="1779"/>
      <c r="AK25" s="1779">
        <v>0</v>
      </c>
      <c r="AL25" s="1779"/>
      <c r="AM25" s="1779"/>
      <c r="AN25" s="1779">
        <v>0</v>
      </c>
      <c r="AO25" s="1707" t="s">
        <v>4219</v>
      </c>
      <c r="AP25" s="1705"/>
      <c r="AQ25" s="1705"/>
      <c r="AR25" s="1705"/>
      <c r="AS25" s="1705"/>
      <c r="AT25" s="1705"/>
      <c r="AU25" s="1705"/>
      <c r="AV25" s="1705"/>
      <c r="AW25" s="1705"/>
      <c r="AX25" s="1705"/>
      <c r="AY25" s="1705"/>
      <c r="AZ25" s="1705" t="s">
        <v>3882</v>
      </c>
      <c r="BA25" s="1729"/>
      <c r="BB25" s="1729"/>
      <c r="BC25" s="1729"/>
      <c r="BD25" s="1729"/>
      <c r="BE25" s="1729"/>
      <c r="BF25" s="1729"/>
      <c r="BG25" s="1729"/>
      <c r="BH25" s="1729"/>
      <c r="BI25" s="1729"/>
      <c r="BJ25" s="1729"/>
      <c r="BK25" s="1729"/>
      <c r="BL25" s="1729"/>
      <c r="BM25" s="1729"/>
      <c r="BN25" s="1729"/>
      <c r="BO25" s="1729"/>
      <c r="BP25" s="1729"/>
      <c r="BQ25" s="1729"/>
      <c r="BR25" s="1729"/>
      <c r="BS25" s="1729"/>
      <c r="BT25" s="1729"/>
      <c r="BU25" s="1729"/>
      <c r="BV25" s="1729"/>
      <c r="BW25" s="1729"/>
      <c r="BX25" s="1729"/>
      <c r="BY25" s="1729"/>
      <c r="BZ25" s="1729"/>
      <c r="CA25" s="1729"/>
      <c r="CB25" s="1729"/>
      <c r="CC25" s="1729"/>
      <c r="CD25" s="1729"/>
      <c r="CE25" s="1729"/>
      <c r="CF25" s="1729"/>
      <c r="CG25" s="1729"/>
      <c r="CH25" s="1729"/>
      <c r="CI25" s="1729"/>
      <c r="CJ25" s="1729"/>
      <c r="CK25" s="1729"/>
      <c r="CL25" s="1729"/>
      <c r="CM25" s="1729"/>
      <c r="CN25" s="1729"/>
      <c r="CO25" s="1729"/>
      <c r="CP25" s="1729"/>
      <c r="CQ25" s="1729"/>
      <c r="CR25" s="1729"/>
      <c r="CS25" s="1729"/>
      <c r="CT25" s="1729"/>
      <c r="CU25" s="1729"/>
      <c r="CV25" s="1729"/>
      <c r="CW25" s="1729"/>
      <c r="CX25" s="1729"/>
      <c r="CY25" s="1729"/>
      <c r="CZ25" s="1729"/>
      <c r="DA25" s="1729"/>
      <c r="DB25" s="1729"/>
      <c r="DC25" s="1729"/>
      <c r="DD25" s="1729"/>
      <c r="DE25" s="1729"/>
      <c r="DF25" s="1729"/>
      <c r="DG25" s="1729"/>
      <c r="DH25" s="1729"/>
      <c r="DI25" s="1729"/>
      <c r="DJ25" s="1729"/>
      <c r="DK25" s="1729"/>
      <c r="DL25" s="1729"/>
      <c r="DM25" s="1729"/>
      <c r="DN25" s="1729"/>
      <c r="DO25" s="1729"/>
      <c r="DP25" s="1729"/>
      <c r="DQ25" s="1729"/>
      <c r="DR25" s="1729"/>
      <c r="DS25" s="1729"/>
      <c r="DT25" s="1729"/>
      <c r="DU25" s="1729"/>
      <c r="DV25" s="1729"/>
      <c r="DW25" s="1729"/>
      <c r="DX25" s="1729"/>
      <c r="DY25" s="1729"/>
      <c r="DZ25" s="1729"/>
      <c r="EA25" s="1729"/>
      <c r="EB25" s="1729"/>
      <c r="EC25" s="1729"/>
      <c r="ED25" s="1729"/>
      <c r="EE25" s="1729"/>
      <c r="EF25" s="1729"/>
      <c r="EG25" s="1729"/>
      <c r="EH25" s="1729"/>
      <c r="EI25" s="1729"/>
      <c r="EJ25" s="1729"/>
      <c r="EK25" s="1729"/>
      <c r="EL25" s="1729"/>
      <c r="EM25" s="1729"/>
      <c r="EN25" s="1729"/>
      <c r="EO25" s="1729"/>
      <c r="EP25" s="1729"/>
      <c r="EQ25" s="1729"/>
      <c r="ER25" s="1729"/>
      <c r="ES25" s="1729"/>
      <c r="ET25" s="1729"/>
      <c r="EU25" s="1729"/>
      <c r="EV25" s="1729"/>
      <c r="EW25" s="1729"/>
      <c r="EX25" s="1729"/>
      <c r="EY25" s="1729"/>
      <c r="EZ25" s="1729"/>
      <c r="FA25" s="1729"/>
      <c r="FB25" s="1729"/>
      <c r="FC25" s="1729"/>
      <c r="FD25" s="1729"/>
      <c r="FE25" s="1729"/>
      <c r="FF25" s="1729"/>
      <c r="FG25" s="1729"/>
      <c r="FH25" s="1729"/>
      <c r="FI25" s="1729"/>
      <c r="FJ25" s="1729"/>
      <c r="FK25" s="1729"/>
      <c r="FL25" s="1729"/>
      <c r="FM25" s="1729"/>
      <c r="FN25" s="1729"/>
      <c r="FO25" s="1729"/>
      <c r="FP25" s="1729"/>
      <c r="FQ25" s="1729"/>
      <c r="FR25" s="1729"/>
      <c r="FS25" s="1729"/>
      <c r="FT25" s="1729"/>
      <c r="FU25" s="1729"/>
      <c r="FV25" s="1729"/>
      <c r="FW25" s="1729"/>
      <c r="FX25" s="1729"/>
      <c r="FY25" s="1729"/>
      <c r="FZ25" s="1729"/>
      <c r="GA25" s="1729"/>
      <c r="GB25" s="1729"/>
      <c r="GC25" s="1729"/>
      <c r="GD25" s="1729"/>
      <c r="GE25" s="1729"/>
      <c r="GF25" s="1729"/>
      <c r="GG25" s="1729"/>
      <c r="GH25" s="1729"/>
      <c r="GI25" s="1729"/>
      <c r="GJ25" s="1729"/>
      <c r="GK25" s="1729"/>
      <c r="GL25" s="1729"/>
      <c r="GM25" s="1729"/>
      <c r="GN25" s="1729"/>
      <c r="GO25" s="1729"/>
      <c r="GP25" s="1729"/>
      <c r="GQ25" s="1729"/>
      <c r="GR25" s="1729"/>
      <c r="GS25" s="1729"/>
      <c r="GT25" s="1729"/>
      <c r="GU25" s="1729"/>
      <c r="GV25" s="1729"/>
      <c r="GW25" s="1729"/>
      <c r="GX25" s="1729"/>
      <c r="GY25" s="1729"/>
      <c r="GZ25" s="1729"/>
      <c r="HA25" s="1729"/>
      <c r="HB25" s="1729"/>
      <c r="HC25" s="1729"/>
      <c r="HD25" s="1729"/>
      <c r="HE25" s="1729"/>
      <c r="HF25" s="1729"/>
      <c r="HG25" s="1729"/>
      <c r="HH25" s="1729"/>
      <c r="HI25" s="1729"/>
      <c r="HJ25" s="1729"/>
      <c r="HK25" s="1729"/>
      <c r="HL25" s="1729"/>
      <c r="HM25" s="1729"/>
      <c r="HN25" s="1729"/>
      <c r="HO25" s="1729"/>
      <c r="HP25" s="1729"/>
      <c r="HQ25" s="1729"/>
      <c r="HR25" s="1729"/>
      <c r="HS25" s="1729"/>
      <c r="HT25" s="1729"/>
      <c r="HU25" s="1729"/>
      <c r="HV25" s="1729"/>
      <c r="HW25" s="1729"/>
      <c r="HX25" s="1729"/>
      <c r="HY25" s="1729"/>
      <c r="HZ25" s="1729"/>
      <c r="IA25" s="1729"/>
      <c r="IB25" s="1729"/>
      <c r="IC25" s="1729"/>
      <c r="ID25" s="1729"/>
      <c r="IE25" s="1729"/>
      <c r="IF25" s="1729"/>
      <c r="IG25" s="1729"/>
      <c r="IH25" s="1729"/>
      <c r="II25" s="1729"/>
      <c r="IJ25" s="1729"/>
      <c r="IK25" s="1729"/>
      <c r="IL25" s="1729"/>
      <c r="IM25" s="1729"/>
      <c r="IN25" s="1729"/>
      <c r="IO25" s="1729"/>
      <c r="IP25" s="1729"/>
      <c r="IQ25" s="1729"/>
      <c r="IR25" s="1729"/>
      <c r="IS25" s="1729"/>
      <c r="IT25" s="1729"/>
      <c r="IU25" s="1729"/>
      <c r="IV25" s="1729"/>
      <c r="IW25" s="1729"/>
      <c r="IX25" s="1729"/>
      <c r="IY25" s="1729"/>
      <c r="IZ25" s="1729"/>
      <c r="JA25" s="1729"/>
      <c r="JB25" s="1729"/>
      <c r="JC25" s="1729"/>
      <c r="JD25" s="1729"/>
      <c r="JE25" s="1729"/>
      <c r="JF25" s="1729"/>
      <c r="JG25" s="1729"/>
      <c r="JH25" s="1729"/>
      <c r="JI25" s="1729"/>
      <c r="JJ25" s="1729"/>
      <c r="JK25" s="1729"/>
      <c r="JL25" s="1729"/>
      <c r="JM25" s="1729"/>
      <c r="JN25" s="1729"/>
      <c r="JO25" s="1729"/>
      <c r="JP25" s="1729"/>
      <c r="JQ25" s="1729"/>
      <c r="JR25" s="1729"/>
      <c r="JS25" s="1729"/>
      <c r="JT25" s="1729"/>
      <c r="JU25" s="1729"/>
      <c r="JV25" s="1729"/>
      <c r="JW25" s="1729"/>
      <c r="JX25" s="1729"/>
      <c r="JY25" s="1729"/>
      <c r="JZ25" s="1729"/>
      <c r="KA25" s="1729"/>
      <c r="KB25" s="1729"/>
      <c r="KC25" s="1729"/>
      <c r="KD25" s="1729"/>
      <c r="KE25" s="1729"/>
      <c r="KF25" s="1729"/>
      <c r="KG25" s="1729"/>
      <c r="KH25" s="1729"/>
      <c r="KI25" s="1729"/>
      <c r="KJ25" s="1729"/>
      <c r="KK25" s="1729"/>
      <c r="KL25" s="1729"/>
      <c r="KM25" s="1729"/>
      <c r="KN25" s="1729"/>
      <c r="KO25" s="1729"/>
      <c r="KP25" s="1729"/>
      <c r="KQ25" s="1729"/>
      <c r="KR25" s="1729"/>
      <c r="KS25" s="1729"/>
      <c r="KT25" s="1729"/>
      <c r="KU25" s="1729"/>
      <c r="KV25" s="1729"/>
      <c r="KW25" s="1729"/>
      <c r="KX25" s="1729"/>
      <c r="KY25" s="1729"/>
      <c r="KZ25" s="1729"/>
      <c r="LA25" s="1729"/>
      <c r="LB25" s="1729"/>
      <c r="LC25" s="1729"/>
      <c r="LD25" s="1729"/>
      <c r="LE25" s="1729"/>
      <c r="LF25" s="1729"/>
      <c r="LG25" s="1729"/>
      <c r="LH25" s="1729"/>
      <c r="LI25" s="1729"/>
      <c r="LJ25" s="1729"/>
      <c r="LK25" s="1729"/>
      <c r="LL25" s="1729"/>
      <c r="LM25" s="1729"/>
      <c r="LN25" s="1729"/>
      <c r="LO25" s="1729"/>
      <c r="LP25" s="1729"/>
      <c r="LQ25" s="1729"/>
      <c r="LR25" s="1729"/>
      <c r="LS25" s="1729"/>
      <c r="LT25" s="1729"/>
      <c r="LU25" s="1729"/>
      <c r="LV25" s="1729"/>
      <c r="LW25" s="1729"/>
      <c r="LX25" s="1729"/>
      <c r="LY25" s="1729"/>
      <c r="LZ25" s="1729"/>
      <c r="MA25" s="1729"/>
      <c r="MB25" s="1729"/>
      <c r="MC25" s="1729"/>
      <c r="MD25" s="1729"/>
      <c r="ME25" s="1729"/>
      <c r="MF25" s="1729"/>
      <c r="MG25" s="1729"/>
      <c r="MH25" s="1729"/>
      <c r="MI25" s="1729"/>
      <c r="MJ25" s="1729"/>
      <c r="MK25" s="1729"/>
      <c r="ML25" s="1729"/>
      <c r="MM25" s="1729"/>
      <c r="MN25" s="1729"/>
      <c r="MO25" s="1729"/>
      <c r="MP25" s="1729"/>
      <c r="MQ25" s="1729"/>
      <c r="MR25" s="1729"/>
      <c r="MS25" s="1729"/>
      <c r="MT25" s="1729"/>
      <c r="MU25" s="1729"/>
      <c r="MV25" s="1729"/>
      <c r="MW25" s="1729"/>
      <c r="MX25" s="1729"/>
      <c r="MY25" s="1729"/>
      <c r="MZ25" s="1729"/>
      <c r="NA25" s="1729"/>
      <c r="NB25" s="1729"/>
      <c r="NC25" s="1729"/>
      <c r="ND25" s="1729"/>
      <c r="NE25" s="1729"/>
      <c r="NF25" s="1729"/>
      <c r="NG25" s="1729"/>
      <c r="NH25" s="1729"/>
      <c r="NI25" s="1729"/>
      <c r="NJ25" s="1729"/>
      <c r="NK25" s="1729"/>
      <c r="NL25" s="1729"/>
      <c r="NM25" s="1729"/>
      <c r="NN25" s="1729"/>
      <c r="NO25" s="1729"/>
      <c r="NP25" s="1729"/>
      <c r="NQ25" s="1729"/>
      <c r="NR25" s="1729"/>
      <c r="NS25" s="1729"/>
      <c r="NT25" s="1729"/>
      <c r="NU25" s="1729"/>
      <c r="NV25" s="1729"/>
      <c r="NW25" s="1729"/>
      <c r="NX25" s="1729"/>
      <c r="NY25" s="1729"/>
      <c r="NZ25" s="1729"/>
      <c r="OA25" s="1729"/>
      <c r="OB25" s="1729"/>
      <c r="OC25" s="1729"/>
      <c r="OD25" s="1729"/>
      <c r="OE25" s="1729"/>
      <c r="OF25" s="1729"/>
      <c r="OG25" s="1729"/>
      <c r="OH25" s="1729"/>
      <c r="OI25" s="1729"/>
      <c r="OJ25" s="1729"/>
      <c r="OK25" s="1729"/>
      <c r="OL25" s="1729"/>
      <c r="OM25" s="1729"/>
      <c r="ON25" s="1729"/>
      <c r="OO25" s="1729"/>
      <c r="OP25" s="1729"/>
      <c r="OQ25" s="1729"/>
      <c r="OR25" s="1729"/>
      <c r="OS25" s="1729"/>
      <c r="OT25" s="1729"/>
      <c r="OU25" s="1729"/>
      <c r="OV25" s="1729"/>
      <c r="OW25" s="1729"/>
      <c r="OX25" s="1729"/>
      <c r="OY25" s="1729"/>
      <c r="OZ25" s="1729"/>
      <c r="PA25" s="1729"/>
      <c r="PB25" s="1729"/>
      <c r="PC25" s="1729"/>
      <c r="PD25" s="1729"/>
      <c r="PE25" s="1729"/>
      <c r="PF25" s="1729"/>
      <c r="PG25" s="1729"/>
      <c r="PH25" s="1729"/>
      <c r="PI25" s="1729"/>
      <c r="PJ25" s="1729"/>
      <c r="PK25" s="1729"/>
      <c r="PL25" s="1729"/>
      <c r="PM25" s="1729"/>
      <c r="PN25" s="1729"/>
      <c r="PO25" s="1729"/>
      <c r="PP25" s="1729"/>
      <c r="PQ25" s="1729"/>
      <c r="PR25" s="1729"/>
      <c r="PS25" s="1729"/>
      <c r="PT25" s="1729"/>
      <c r="PU25" s="1729"/>
      <c r="PV25" s="1729"/>
      <c r="PW25" s="1729"/>
      <c r="PX25" s="1729"/>
      <c r="PY25" s="1729"/>
      <c r="PZ25" s="1729"/>
      <c r="QA25" s="1729"/>
      <c r="QB25" s="1729"/>
      <c r="QC25" s="1729"/>
      <c r="QD25" s="1729"/>
      <c r="QE25" s="1729"/>
      <c r="QF25" s="1729"/>
      <c r="QG25" s="1729"/>
      <c r="QH25" s="1729"/>
      <c r="QI25" s="1729"/>
      <c r="QJ25" s="1729"/>
      <c r="QK25" s="1729"/>
      <c r="QL25" s="1729"/>
      <c r="QM25" s="1729"/>
      <c r="QN25" s="1729"/>
      <c r="QO25" s="1729"/>
      <c r="QP25" s="1729"/>
      <c r="QQ25" s="1729"/>
      <c r="QR25" s="1729"/>
      <c r="QS25" s="1729"/>
      <c r="QT25" s="1729"/>
      <c r="QU25" s="1729"/>
      <c r="QV25" s="1729"/>
      <c r="QW25" s="1729"/>
      <c r="QX25" s="1729"/>
      <c r="QY25" s="1729"/>
      <c r="QZ25" s="1729"/>
      <c r="RA25" s="1729"/>
      <c r="RB25" s="1729"/>
      <c r="RC25" s="1729"/>
      <c r="RD25" s="1729"/>
      <c r="RE25" s="1729"/>
      <c r="RF25" s="1729"/>
      <c r="RG25" s="1729"/>
      <c r="RH25" s="1729"/>
      <c r="RI25" s="1729"/>
      <c r="RJ25" s="1729"/>
      <c r="RK25" s="1729"/>
      <c r="RL25" s="1729"/>
      <c r="RM25" s="1729"/>
      <c r="RN25" s="1729"/>
      <c r="RO25" s="1729"/>
      <c r="RP25" s="1729"/>
      <c r="RQ25" s="1729"/>
      <c r="RR25" s="1729"/>
      <c r="RS25" s="1729"/>
      <c r="RT25" s="1729"/>
      <c r="RU25" s="1729"/>
      <c r="RV25" s="1729"/>
      <c r="RW25" s="1729"/>
      <c r="RX25" s="1729"/>
      <c r="RY25" s="1729"/>
      <c r="RZ25" s="1729"/>
      <c r="SA25" s="1729"/>
      <c r="SB25" s="1729"/>
      <c r="SC25" s="1729"/>
      <c r="SD25" s="1729"/>
      <c r="SE25" s="1729"/>
      <c r="SF25" s="1729"/>
      <c r="SG25" s="1729"/>
      <c r="SH25" s="1729"/>
      <c r="SI25" s="1729"/>
      <c r="SJ25" s="1729"/>
      <c r="SK25" s="1729"/>
      <c r="SL25" s="1729"/>
      <c r="SM25" s="1729"/>
      <c r="SN25" s="1729"/>
      <c r="SO25" s="1729"/>
      <c r="SP25" s="1729"/>
      <c r="SQ25" s="1729"/>
      <c r="SR25" s="1729"/>
      <c r="SS25" s="1729"/>
      <c r="ST25" s="1729"/>
      <c r="SU25" s="1729"/>
      <c r="SV25" s="1729"/>
      <c r="SW25" s="1729"/>
      <c r="SX25" s="1729"/>
      <c r="SY25" s="1729"/>
      <c r="SZ25" s="1729"/>
      <c r="TA25" s="1729"/>
      <c r="TB25" s="1729"/>
      <c r="TC25" s="1729"/>
      <c r="TD25" s="1729"/>
      <c r="TE25" s="1729"/>
      <c r="TF25" s="1729"/>
      <c r="TG25" s="1729"/>
      <c r="TH25" s="1729"/>
      <c r="TI25" s="1729"/>
      <c r="TJ25" s="1729"/>
      <c r="TK25" s="1729"/>
      <c r="TL25" s="1729"/>
      <c r="TM25" s="1729"/>
      <c r="TN25" s="1729"/>
      <c r="TO25" s="1729"/>
      <c r="TP25" s="1729"/>
      <c r="TQ25" s="1729"/>
      <c r="TR25" s="1729"/>
      <c r="TS25" s="1729"/>
      <c r="TT25" s="1729"/>
      <c r="TU25" s="1729"/>
      <c r="TV25" s="1729"/>
      <c r="TW25" s="1729"/>
      <c r="TX25" s="1729"/>
      <c r="TY25" s="1729"/>
      <c r="TZ25" s="1729"/>
      <c r="UA25" s="1729"/>
      <c r="UB25" s="1729"/>
      <c r="UC25" s="1729"/>
      <c r="UD25" s="1729"/>
      <c r="UE25" s="1729"/>
      <c r="UF25" s="1729"/>
      <c r="UG25" s="1729"/>
      <c r="UH25" s="1729"/>
      <c r="UI25" s="1729"/>
      <c r="UJ25" s="1729"/>
      <c r="UK25" s="1729"/>
      <c r="UL25" s="1729"/>
      <c r="UM25" s="1729"/>
      <c r="UN25" s="1729"/>
      <c r="UO25" s="1729"/>
      <c r="UP25" s="1729"/>
      <c r="UQ25" s="1729"/>
      <c r="UR25" s="1729"/>
      <c r="US25" s="1729"/>
      <c r="UT25" s="1729"/>
      <c r="UU25" s="1729"/>
      <c r="UV25" s="1729"/>
      <c r="UW25" s="1729"/>
      <c r="UX25" s="1729"/>
      <c r="UY25" s="1729"/>
      <c r="UZ25" s="1729"/>
      <c r="VA25" s="1729"/>
      <c r="VB25" s="1729"/>
      <c r="VC25" s="1729"/>
      <c r="VD25" s="1729"/>
      <c r="VE25" s="1729"/>
      <c r="VF25" s="1729"/>
      <c r="VG25" s="1729"/>
      <c r="VH25" s="1729"/>
      <c r="VI25" s="1729"/>
      <c r="VJ25" s="1729"/>
      <c r="VK25" s="1729"/>
      <c r="VL25" s="1729"/>
      <c r="VM25" s="1729"/>
      <c r="VN25" s="1729"/>
      <c r="VO25" s="1729"/>
      <c r="VP25" s="1729"/>
      <c r="VQ25" s="1729"/>
      <c r="VR25" s="1729"/>
      <c r="VS25" s="1729"/>
      <c r="VT25" s="1729"/>
      <c r="VU25" s="1729"/>
      <c r="VV25" s="1729"/>
      <c r="VW25" s="1729"/>
      <c r="VX25" s="1729"/>
      <c r="VY25" s="1729"/>
      <c r="VZ25" s="1729"/>
      <c r="WA25" s="1729"/>
      <c r="WB25" s="1729"/>
      <c r="WC25" s="1729"/>
      <c r="WD25" s="1729"/>
      <c r="WE25" s="1729"/>
      <c r="WF25" s="1729"/>
      <c r="WG25" s="1729"/>
      <c r="WH25" s="1729"/>
      <c r="WI25" s="1729"/>
      <c r="WJ25" s="1729"/>
      <c r="WK25" s="1729"/>
      <c r="WL25" s="1729"/>
      <c r="WM25" s="1729"/>
      <c r="WN25" s="1729"/>
      <c r="WO25" s="1729"/>
      <c r="WP25" s="1729"/>
      <c r="WQ25" s="1729"/>
      <c r="WR25" s="1729"/>
      <c r="WS25" s="1729"/>
      <c r="WT25" s="1729"/>
      <c r="WU25" s="1729"/>
      <c r="WV25" s="1729"/>
      <c r="WW25" s="1729"/>
      <c r="WX25" s="1729"/>
      <c r="WY25" s="1729"/>
      <c r="WZ25" s="1729"/>
      <c r="XA25" s="1729"/>
      <c r="XB25" s="1729"/>
      <c r="XC25" s="1729"/>
      <c r="XD25" s="1729"/>
      <c r="XE25" s="1729"/>
      <c r="XF25" s="1729"/>
      <c r="XG25" s="1729"/>
      <c r="XH25" s="1729"/>
      <c r="XI25" s="1729"/>
      <c r="XJ25" s="1729"/>
      <c r="XK25" s="1729"/>
      <c r="XL25" s="1729"/>
      <c r="XM25" s="1729"/>
      <c r="XN25" s="1729"/>
      <c r="XO25" s="1729"/>
      <c r="XP25" s="1729"/>
      <c r="XQ25" s="1729"/>
      <c r="XR25" s="1729"/>
      <c r="XS25" s="1729"/>
      <c r="XT25" s="1729"/>
      <c r="XU25" s="1729"/>
      <c r="XV25" s="1729"/>
      <c r="XW25" s="1729"/>
      <c r="XX25" s="1729"/>
      <c r="XY25" s="1729"/>
      <c r="XZ25" s="1729"/>
      <c r="YA25" s="1729"/>
      <c r="YB25" s="1729"/>
      <c r="YC25" s="1729"/>
      <c r="YD25" s="1729"/>
      <c r="YE25" s="1729"/>
      <c r="YF25" s="1729"/>
      <c r="YG25" s="1729"/>
      <c r="YH25" s="1729"/>
      <c r="YI25" s="1729"/>
      <c r="YJ25" s="1729"/>
      <c r="YK25" s="1729"/>
      <c r="YL25" s="1729"/>
      <c r="YM25" s="1729"/>
      <c r="YN25" s="1729"/>
      <c r="YO25" s="1729"/>
      <c r="YP25" s="1729"/>
      <c r="YQ25" s="1729"/>
      <c r="YR25" s="1729"/>
      <c r="YS25" s="1729"/>
      <c r="YT25" s="1729"/>
      <c r="YU25" s="1729"/>
      <c r="YV25" s="1729"/>
      <c r="YW25" s="1729"/>
      <c r="YX25" s="1729"/>
      <c r="YY25" s="1729"/>
      <c r="YZ25" s="1729"/>
      <c r="ZA25" s="1729"/>
      <c r="ZB25" s="1729"/>
      <c r="ZC25" s="1729"/>
      <c r="ZD25" s="1729"/>
      <c r="ZE25" s="1729"/>
      <c r="ZF25" s="1729"/>
      <c r="ZG25" s="1729"/>
      <c r="ZH25" s="1729"/>
      <c r="ZI25" s="1729"/>
      <c r="ZJ25" s="1729"/>
      <c r="ZK25" s="1729"/>
      <c r="ZL25" s="1729"/>
      <c r="ZM25" s="1729"/>
      <c r="ZN25" s="1729"/>
      <c r="ZO25" s="1729"/>
      <c r="ZP25" s="1729"/>
      <c r="ZQ25" s="1729"/>
      <c r="ZR25" s="1729"/>
      <c r="ZS25" s="1729"/>
      <c r="ZT25" s="1729"/>
      <c r="ZU25" s="1729"/>
      <c r="ZV25" s="1729"/>
      <c r="ZW25" s="1729"/>
      <c r="ZX25" s="1729"/>
      <c r="ZY25" s="1729"/>
      <c r="ZZ25" s="1729"/>
      <c r="AAA25" s="1729"/>
      <c r="AAB25" s="1729"/>
      <c r="AAC25" s="1729"/>
      <c r="AAD25" s="1729"/>
      <c r="AAE25" s="1729"/>
      <c r="AAF25" s="1729"/>
      <c r="AAG25" s="1729"/>
      <c r="AAH25" s="1729"/>
      <c r="AAI25" s="1729"/>
      <c r="AAJ25" s="1729"/>
      <c r="AAK25" s="1729"/>
      <c r="AAL25" s="1729"/>
      <c r="AAM25" s="1729"/>
      <c r="AAN25" s="1729"/>
      <c r="AAO25" s="1729"/>
      <c r="AAP25" s="1729"/>
      <c r="AAQ25" s="1729"/>
      <c r="AAR25" s="1729"/>
      <c r="AAS25" s="1729"/>
      <c r="AAT25" s="1729"/>
      <c r="AAU25" s="1729"/>
      <c r="AAV25" s="1729"/>
      <c r="AAW25" s="1729"/>
      <c r="AAX25" s="1729"/>
      <c r="AAY25" s="1729"/>
      <c r="AAZ25" s="1729"/>
      <c r="ABA25" s="1729"/>
      <c r="ABB25" s="1729"/>
      <c r="ABC25" s="1729"/>
      <c r="ABD25" s="1729"/>
      <c r="ABE25" s="1729"/>
      <c r="ABF25" s="1729"/>
      <c r="ABG25" s="1729"/>
      <c r="ABH25" s="1729"/>
      <c r="ABI25" s="1729"/>
      <c r="ABJ25" s="1729"/>
      <c r="ABK25" s="1729"/>
      <c r="ABL25" s="1729"/>
      <c r="ABM25" s="1729"/>
      <c r="ABN25" s="1729"/>
      <c r="ABO25" s="1729"/>
      <c r="ABP25" s="1729"/>
      <c r="ABQ25" s="1729"/>
      <c r="ABR25" s="1729"/>
      <c r="ABS25" s="1729"/>
      <c r="ABT25" s="1729"/>
      <c r="ABU25" s="1729"/>
      <c r="ABV25" s="1729"/>
      <c r="ABW25" s="1729"/>
      <c r="ABX25" s="1729"/>
      <c r="ABY25" s="1729"/>
      <c r="ABZ25" s="1729"/>
      <c r="ACA25" s="1729"/>
      <c r="ACB25" s="1729"/>
      <c r="ACC25" s="1729"/>
      <c r="ACD25" s="1729"/>
      <c r="ACE25" s="1729"/>
      <c r="ACF25" s="1729"/>
      <c r="ACG25" s="1729"/>
      <c r="ACH25" s="1729"/>
      <c r="ACI25" s="1729"/>
      <c r="ACJ25" s="1729"/>
      <c r="ACK25" s="1729"/>
      <c r="ACL25" s="1729"/>
      <c r="ACM25" s="1729"/>
      <c r="ACN25" s="1729"/>
      <c r="ACO25" s="1729"/>
      <c r="ACP25" s="1729"/>
      <c r="ACQ25" s="1729"/>
      <c r="ACR25" s="1729"/>
      <c r="ACS25" s="1729"/>
      <c r="ACT25" s="1729"/>
      <c r="ACU25" s="1729"/>
      <c r="ACV25" s="1729"/>
      <c r="ACW25" s="1729"/>
      <c r="ACX25" s="1729"/>
      <c r="ACY25" s="1729"/>
      <c r="ACZ25" s="1729"/>
      <c r="ADA25" s="1729"/>
      <c r="ADB25" s="1729"/>
      <c r="ADC25" s="1729"/>
      <c r="ADD25" s="1729"/>
      <c r="ADE25" s="1729"/>
      <c r="ADF25" s="1729"/>
      <c r="ADG25" s="1729"/>
      <c r="ADH25" s="1729"/>
      <c r="ADI25" s="1729"/>
      <c r="ADJ25" s="1729"/>
      <c r="ADK25" s="1729"/>
      <c r="ADL25" s="1729"/>
      <c r="ADM25" s="1729"/>
      <c r="ADN25" s="1729"/>
      <c r="ADO25" s="1729"/>
      <c r="ADP25" s="1729"/>
      <c r="ADQ25" s="1729"/>
      <c r="ADR25" s="1729"/>
      <c r="ADS25" s="1729"/>
      <c r="ADT25" s="1729"/>
      <c r="ADU25" s="1729"/>
      <c r="ADV25" s="1729"/>
      <c r="ADW25" s="1729"/>
      <c r="ADX25" s="1729"/>
      <c r="ADY25" s="1729"/>
      <c r="ADZ25" s="1729"/>
      <c r="AEA25" s="1729"/>
      <c r="AEB25" s="1729"/>
      <c r="AEC25" s="1729"/>
      <c r="AED25" s="1729"/>
      <c r="AEE25" s="1729"/>
      <c r="AEF25" s="1729"/>
      <c r="AEG25" s="1729"/>
      <c r="AEH25" s="1729"/>
      <c r="AEI25" s="1729"/>
      <c r="AEJ25" s="1729"/>
      <c r="AEK25" s="1729"/>
      <c r="AEL25" s="1729"/>
      <c r="AEM25" s="1729"/>
      <c r="AEN25" s="1729"/>
      <c r="AEO25" s="1729"/>
      <c r="AEP25" s="1729"/>
      <c r="AEQ25" s="1729"/>
      <c r="AER25" s="1729"/>
      <c r="AES25" s="1729"/>
      <c r="AET25" s="1729"/>
      <c r="AEU25" s="1729"/>
      <c r="AEV25" s="1729"/>
      <c r="AEW25" s="1729"/>
      <c r="AEX25" s="1729"/>
      <c r="AEY25" s="1729"/>
      <c r="AEZ25" s="1729"/>
      <c r="AFA25" s="1729"/>
      <c r="AFB25" s="1729"/>
      <c r="AFC25" s="1729"/>
      <c r="AFD25" s="1729"/>
      <c r="AFE25" s="1729"/>
      <c r="AFF25" s="1729"/>
      <c r="AFG25" s="1729"/>
      <c r="AFH25" s="1729"/>
      <c r="AFI25" s="1729"/>
      <c r="AFJ25" s="1729"/>
      <c r="AFK25" s="1729"/>
      <c r="AFL25" s="1729"/>
      <c r="AFM25" s="1729"/>
      <c r="AFN25" s="1729"/>
      <c r="AFO25" s="1729"/>
      <c r="AFP25" s="1729"/>
      <c r="AFQ25" s="1729"/>
      <c r="AFR25" s="1729"/>
      <c r="AFS25" s="1729"/>
      <c r="AFT25" s="1729"/>
      <c r="AFU25" s="1729"/>
      <c r="AFV25" s="1729"/>
      <c r="AFW25" s="1729"/>
      <c r="AFX25" s="1729"/>
      <c r="AFY25" s="1729"/>
      <c r="AFZ25" s="1729"/>
      <c r="AGA25" s="1729"/>
      <c r="AGB25" s="1729"/>
      <c r="AGC25" s="1729"/>
      <c r="AGD25" s="1729"/>
      <c r="AGE25" s="1729"/>
      <c r="AGF25" s="1729"/>
      <c r="AGG25" s="1729"/>
      <c r="AGH25" s="1729"/>
      <c r="AGI25" s="1729"/>
      <c r="AGJ25" s="1729"/>
      <c r="AGK25" s="1729"/>
      <c r="AGL25" s="1729"/>
      <c r="AGM25" s="1729"/>
      <c r="AGN25" s="1729"/>
      <c r="AGO25" s="1729"/>
      <c r="AGP25" s="1729"/>
      <c r="AGQ25" s="1729"/>
      <c r="AGR25" s="1729"/>
      <c r="AGS25" s="1729"/>
      <c r="AGT25" s="1729"/>
      <c r="AGU25" s="1729"/>
      <c r="AGV25" s="1729"/>
      <c r="AGW25" s="1729"/>
      <c r="AGX25" s="1729"/>
      <c r="AGY25" s="1729"/>
      <c r="AGZ25" s="1729"/>
      <c r="AHA25" s="1729"/>
      <c r="AHB25" s="1729"/>
      <c r="AHC25" s="1729"/>
      <c r="AHD25" s="1729"/>
      <c r="AHE25" s="1729"/>
      <c r="AHF25" s="1729"/>
      <c r="AHG25" s="1729"/>
      <c r="AHH25" s="1729"/>
      <c r="AHI25" s="1729"/>
      <c r="AHJ25" s="1729"/>
      <c r="AHK25" s="1729"/>
      <c r="AHL25" s="1729"/>
      <c r="AHM25" s="1729"/>
      <c r="AHN25" s="1729"/>
      <c r="AHO25" s="1729"/>
      <c r="AHP25" s="1729"/>
      <c r="AHQ25" s="1729"/>
      <c r="AHR25" s="1729"/>
      <c r="AHS25" s="1729"/>
      <c r="AHT25" s="1729"/>
      <c r="AHU25" s="1729"/>
      <c r="AHV25" s="1729"/>
      <c r="AHW25" s="1729"/>
      <c r="AHX25" s="1729"/>
      <c r="AHY25" s="1729"/>
      <c r="AHZ25" s="1729"/>
      <c r="AIA25" s="1729"/>
      <c r="AIB25" s="1729"/>
      <c r="AIC25" s="1729"/>
      <c r="AID25" s="1729"/>
      <c r="AIE25" s="1729"/>
      <c r="AIF25" s="1729"/>
      <c r="AIG25" s="1729"/>
      <c r="AIH25" s="1729"/>
      <c r="AII25" s="1729"/>
      <c r="AIJ25" s="1729"/>
      <c r="AIK25" s="1729"/>
      <c r="AIL25" s="1729"/>
      <c r="AIM25" s="1729"/>
      <c r="AIN25" s="1729"/>
      <c r="AIO25" s="1729"/>
      <c r="AIP25" s="1729"/>
      <c r="AIQ25" s="1729"/>
      <c r="AIR25" s="1729"/>
      <c r="AIS25" s="1729"/>
      <c r="AIT25" s="1729"/>
      <c r="AIU25" s="1729"/>
      <c r="AIV25" s="1729"/>
      <c r="AIW25" s="1729"/>
      <c r="AIX25" s="1729"/>
      <c r="AIY25" s="1729"/>
      <c r="AIZ25" s="1729"/>
      <c r="AJA25" s="1729"/>
      <c r="AJB25" s="1729"/>
      <c r="AJC25" s="1729"/>
      <c r="AJD25" s="1729"/>
      <c r="AJE25" s="1729"/>
      <c r="AJF25" s="1729"/>
      <c r="AJG25" s="1729"/>
      <c r="AJH25" s="1729"/>
      <c r="AJI25" s="1729"/>
      <c r="AJJ25" s="1729"/>
      <c r="AJK25" s="1729"/>
      <c r="AJL25" s="1729"/>
      <c r="AJM25" s="1729"/>
      <c r="AJN25" s="1729"/>
      <c r="AJO25" s="1729"/>
      <c r="AJP25" s="1729"/>
      <c r="AJQ25" s="1729"/>
      <c r="AJR25" s="1729"/>
      <c r="AJS25" s="1729"/>
      <c r="AJT25" s="1729"/>
      <c r="AJU25" s="1729"/>
      <c r="AJV25" s="1729"/>
      <c r="AJW25" s="1729"/>
      <c r="AJX25" s="1729"/>
      <c r="AJY25" s="1729"/>
      <c r="AJZ25" s="1729"/>
      <c r="AKA25" s="1729"/>
      <c r="AKB25" s="1729"/>
      <c r="AKC25" s="1729"/>
      <c r="AKD25" s="1729"/>
      <c r="AKE25" s="1729"/>
      <c r="AKF25" s="1729"/>
      <c r="AKG25" s="1729"/>
      <c r="AKH25" s="1729"/>
      <c r="AKI25" s="1729"/>
      <c r="AKJ25" s="1729"/>
      <c r="AKK25" s="1729"/>
      <c r="AKL25" s="1729"/>
      <c r="AKM25" s="1729"/>
      <c r="AKN25" s="1729"/>
      <c r="AKO25" s="1729"/>
      <c r="AKP25" s="1729"/>
      <c r="AKQ25" s="1729"/>
      <c r="AKR25" s="1729"/>
      <c r="AKS25" s="1729"/>
      <c r="AKT25" s="1729"/>
      <c r="AKU25" s="1729"/>
      <c r="AKV25" s="1729"/>
      <c r="AKW25" s="1729"/>
      <c r="AKX25" s="1729"/>
      <c r="AKY25" s="1729"/>
      <c r="AKZ25" s="1729"/>
      <c r="ALA25" s="1729"/>
      <c r="ALB25" s="1729"/>
      <c r="ALC25" s="1729"/>
      <c r="ALD25" s="1729"/>
      <c r="ALE25" s="1729"/>
      <c r="ALF25" s="1729"/>
      <c r="ALG25" s="1729"/>
      <c r="ALH25" s="1729"/>
      <c r="ALI25" s="1729"/>
      <c r="ALJ25" s="1729"/>
      <c r="ALK25" s="1729"/>
      <c r="ALL25" s="1729"/>
      <c r="ALM25" s="1729"/>
      <c r="ALN25" s="1729"/>
      <c r="ALO25" s="1729"/>
      <c r="ALP25" s="1729"/>
      <c r="ALQ25" s="1729"/>
      <c r="ALR25" s="1729"/>
      <c r="ALS25" s="1729"/>
      <c r="ALT25" s="1729"/>
      <c r="ALU25" s="1729"/>
      <c r="ALV25" s="1729"/>
      <c r="ALW25" s="1729"/>
      <c r="ALX25" s="1729"/>
      <c r="ALY25" s="1729"/>
      <c r="ALZ25" s="1729"/>
      <c r="AMA25" s="1729"/>
      <c r="AMB25" s="1729"/>
      <c r="AMC25" s="1729"/>
      <c r="AMD25" s="1729"/>
      <c r="AME25" s="1729"/>
      <c r="AMF25" s="1729"/>
      <c r="AMG25" s="1729"/>
      <c r="AMH25" s="1729"/>
      <c r="AMI25" s="1729"/>
      <c r="AMJ25" s="1729"/>
    </row>
    <row r="26" spans="1:1024" s="1773" customFormat="1" ht="30" customHeight="1">
      <c r="A26" s="1705" t="s">
        <v>3862</v>
      </c>
      <c r="B26" s="1705" t="s">
        <v>3863</v>
      </c>
      <c r="C26" s="1705" t="s">
        <v>647</v>
      </c>
      <c r="D26" s="1705" t="s">
        <v>4026</v>
      </c>
      <c r="E26" s="1705" t="s">
        <v>4027</v>
      </c>
      <c r="F26" s="1705" t="s">
        <v>4028</v>
      </c>
      <c r="G26" s="1709" t="s">
        <v>4029</v>
      </c>
      <c r="H26" s="1705"/>
      <c r="I26" s="1705"/>
      <c r="J26" s="1705"/>
      <c r="K26" s="1705"/>
      <c r="L26" s="1705"/>
      <c r="M26" s="1705"/>
      <c r="N26" s="1705"/>
      <c r="O26" s="1705"/>
      <c r="P26" s="1705" t="s">
        <v>4040</v>
      </c>
      <c r="Q26" s="1705" t="s">
        <v>4041</v>
      </c>
      <c r="R26" s="1705" t="s">
        <v>4042</v>
      </c>
      <c r="S26" s="1709" t="s">
        <v>4043</v>
      </c>
      <c r="T26" s="1705" t="s">
        <v>2504</v>
      </c>
      <c r="U26" s="1705" t="s">
        <v>3900</v>
      </c>
      <c r="V26" s="1705" t="s">
        <v>4044</v>
      </c>
      <c r="W26" s="1705" t="s">
        <v>3874</v>
      </c>
      <c r="X26" s="1705" t="s">
        <v>4045</v>
      </c>
      <c r="Y26" s="1779" t="s">
        <v>3979</v>
      </c>
      <c r="Z26" s="1779" t="s">
        <v>1146</v>
      </c>
      <c r="AA26" s="1779" t="s">
        <v>4038</v>
      </c>
      <c r="AB26" s="1780" t="s">
        <v>4039</v>
      </c>
      <c r="AC26" s="1779" t="s">
        <v>3879</v>
      </c>
      <c r="AD26" s="1779" t="s">
        <v>3880</v>
      </c>
      <c r="AE26" s="1779" t="s">
        <v>3881</v>
      </c>
      <c r="AF26" s="1779"/>
      <c r="AG26" s="1779"/>
      <c r="AH26" s="1779"/>
      <c r="AI26" s="1779"/>
      <c r="AJ26" s="1779"/>
      <c r="AK26" s="1779">
        <v>0</v>
      </c>
      <c r="AL26" s="1779"/>
      <c r="AM26" s="1779"/>
      <c r="AN26" s="1779">
        <v>0</v>
      </c>
      <c r="AO26" s="1705" t="s">
        <v>4236</v>
      </c>
      <c r="AP26" s="1705"/>
      <c r="AQ26" s="1705"/>
      <c r="AR26" s="1705"/>
      <c r="AS26" s="1705"/>
      <c r="AT26" s="1705"/>
      <c r="AU26" s="1705"/>
      <c r="AV26" s="1705"/>
      <c r="AW26" s="1705"/>
      <c r="AX26" s="1705"/>
      <c r="AY26" s="1705"/>
      <c r="AZ26" s="1705" t="s">
        <v>3882</v>
      </c>
      <c r="BA26" s="1729"/>
      <c r="BB26" s="1729"/>
      <c r="BC26" s="1729"/>
      <c r="BD26" s="1729"/>
      <c r="BE26" s="1729"/>
      <c r="BF26" s="1729"/>
      <c r="BG26" s="1729"/>
      <c r="BH26" s="1729"/>
      <c r="BI26" s="1729"/>
      <c r="BJ26" s="1729"/>
      <c r="BK26" s="1729"/>
      <c r="BL26" s="1729"/>
      <c r="BM26" s="1729"/>
      <c r="BN26" s="1729"/>
      <c r="BO26" s="1729"/>
      <c r="BP26" s="1729"/>
      <c r="BQ26" s="1729"/>
      <c r="BR26" s="1729"/>
      <c r="BS26" s="1729"/>
      <c r="BT26" s="1729"/>
      <c r="BU26" s="1729"/>
      <c r="BV26" s="1729"/>
      <c r="BW26" s="1729"/>
      <c r="BX26" s="1729"/>
      <c r="BY26" s="1729"/>
      <c r="BZ26" s="1729"/>
      <c r="CA26" s="1729"/>
      <c r="CB26" s="1729"/>
      <c r="CC26" s="1729"/>
      <c r="CD26" s="1729"/>
      <c r="CE26" s="1729"/>
      <c r="CF26" s="1729"/>
      <c r="CG26" s="1729"/>
      <c r="CH26" s="1729"/>
      <c r="CI26" s="1729"/>
      <c r="CJ26" s="1729"/>
      <c r="CK26" s="1729"/>
      <c r="CL26" s="1729"/>
      <c r="CM26" s="1729"/>
      <c r="CN26" s="1729"/>
      <c r="CO26" s="1729"/>
      <c r="CP26" s="1729"/>
      <c r="CQ26" s="1729"/>
      <c r="CR26" s="1729"/>
      <c r="CS26" s="1729"/>
      <c r="CT26" s="1729"/>
      <c r="CU26" s="1729"/>
      <c r="CV26" s="1729"/>
      <c r="CW26" s="1729"/>
      <c r="CX26" s="1729"/>
      <c r="CY26" s="1729"/>
      <c r="CZ26" s="1729"/>
      <c r="DA26" s="1729"/>
      <c r="DB26" s="1729"/>
      <c r="DC26" s="1729"/>
      <c r="DD26" s="1729"/>
      <c r="DE26" s="1729"/>
      <c r="DF26" s="1729"/>
      <c r="DG26" s="1729"/>
      <c r="DH26" s="1729"/>
      <c r="DI26" s="1729"/>
      <c r="DJ26" s="1729"/>
      <c r="DK26" s="1729"/>
      <c r="DL26" s="1729"/>
      <c r="DM26" s="1729"/>
      <c r="DN26" s="1729"/>
      <c r="DO26" s="1729"/>
      <c r="DP26" s="1729"/>
      <c r="DQ26" s="1729"/>
      <c r="DR26" s="1729"/>
      <c r="DS26" s="1729"/>
      <c r="DT26" s="1729"/>
      <c r="DU26" s="1729"/>
      <c r="DV26" s="1729"/>
      <c r="DW26" s="1729"/>
      <c r="DX26" s="1729"/>
      <c r="DY26" s="1729"/>
      <c r="DZ26" s="1729"/>
      <c r="EA26" s="1729"/>
      <c r="EB26" s="1729"/>
      <c r="EC26" s="1729"/>
      <c r="ED26" s="1729"/>
      <c r="EE26" s="1729"/>
      <c r="EF26" s="1729"/>
      <c r="EG26" s="1729"/>
      <c r="EH26" s="1729"/>
      <c r="EI26" s="1729"/>
      <c r="EJ26" s="1729"/>
      <c r="EK26" s="1729"/>
      <c r="EL26" s="1729"/>
      <c r="EM26" s="1729"/>
      <c r="EN26" s="1729"/>
      <c r="EO26" s="1729"/>
      <c r="EP26" s="1729"/>
      <c r="EQ26" s="1729"/>
      <c r="ER26" s="1729"/>
      <c r="ES26" s="1729"/>
      <c r="ET26" s="1729"/>
      <c r="EU26" s="1729"/>
      <c r="EV26" s="1729"/>
      <c r="EW26" s="1729"/>
      <c r="EX26" s="1729"/>
      <c r="EY26" s="1729"/>
      <c r="EZ26" s="1729"/>
      <c r="FA26" s="1729"/>
      <c r="FB26" s="1729"/>
      <c r="FC26" s="1729"/>
      <c r="FD26" s="1729"/>
      <c r="FE26" s="1729"/>
      <c r="FF26" s="1729"/>
      <c r="FG26" s="1729"/>
      <c r="FH26" s="1729"/>
      <c r="FI26" s="1729"/>
      <c r="FJ26" s="1729"/>
      <c r="FK26" s="1729"/>
      <c r="FL26" s="1729"/>
      <c r="FM26" s="1729"/>
      <c r="FN26" s="1729"/>
      <c r="FO26" s="1729"/>
      <c r="FP26" s="1729"/>
      <c r="FQ26" s="1729"/>
      <c r="FR26" s="1729"/>
      <c r="FS26" s="1729"/>
      <c r="FT26" s="1729"/>
      <c r="FU26" s="1729"/>
      <c r="FV26" s="1729"/>
      <c r="FW26" s="1729"/>
      <c r="FX26" s="1729"/>
      <c r="FY26" s="1729"/>
      <c r="FZ26" s="1729"/>
      <c r="GA26" s="1729"/>
      <c r="GB26" s="1729"/>
      <c r="GC26" s="1729"/>
      <c r="GD26" s="1729"/>
      <c r="GE26" s="1729"/>
      <c r="GF26" s="1729"/>
      <c r="GG26" s="1729"/>
      <c r="GH26" s="1729"/>
      <c r="GI26" s="1729"/>
      <c r="GJ26" s="1729"/>
      <c r="GK26" s="1729"/>
      <c r="GL26" s="1729"/>
      <c r="GM26" s="1729"/>
      <c r="GN26" s="1729"/>
      <c r="GO26" s="1729"/>
      <c r="GP26" s="1729"/>
      <c r="GQ26" s="1729"/>
      <c r="GR26" s="1729"/>
      <c r="GS26" s="1729"/>
      <c r="GT26" s="1729"/>
      <c r="GU26" s="1729"/>
      <c r="GV26" s="1729"/>
      <c r="GW26" s="1729"/>
      <c r="GX26" s="1729"/>
      <c r="GY26" s="1729"/>
      <c r="GZ26" s="1729"/>
      <c r="HA26" s="1729"/>
      <c r="HB26" s="1729"/>
      <c r="HC26" s="1729"/>
      <c r="HD26" s="1729"/>
      <c r="HE26" s="1729"/>
      <c r="HF26" s="1729"/>
      <c r="HG26" s="1729"/>
      <c r="HH26" s="1729"/>
      <c r="HI26" s="1729"/>
      <c r="HJ26" s="1729"/>
      <c r="HK26" s="1729"/>
      <c r="HL26" s="1729"/>
      <c r="HM26" s="1729"/>
      <c r="HN26" s="1729"/>
      <c r="HO26" s="1729"/>
      <c r="HP26" s="1729"/>
      <c r="HQ26" s="1729"/>
      <c r="HR26" s="1729"/>
      <c r="HS26" s="1729"/>
      <c r="HT26" s="1729"/>
      <c r="HU26" s="1729"/>
      <c r="HV26" s="1729"/>
      <c r="HW26" s="1729"/>
      <c r="HX26" s="1729"/>
      <c r="HY26" s="1729"/>
      <c r="HZ26" s="1729"/>
      <c r="IA26" s="1729"/>
      <c r="IB26" s="1729"/>
      <c r="IC26" s="1729"/>
      <c r="ID26" s="1729"/>
      <c r="IE26" s="1729"/>
      <c r="IF26" s="1729"/>
      <c r="IG26" s="1729"/>
      <c r="IH26" s="1729"/>
      <c r="II26" s="1729"/>
      <c r="IJ26" s="1729"/>
      <c r="IK26" s="1729"/>
      <c r="IL26" s="1729"/>
      <c r="IM26" s="1729"/>
      <c r="IN26" s="1729"/>
      <c r="IO26" s="1729"/>
      <c r="IP26" s="1729"/>
      <c r="IQ26" s="1729"/>
      <c r="IR26" s="1729"/>
      <c r="IS26" s="1729"/>
      <c r="IT26" s="1729"/>
      <c r="IU26" s="1729"/>
      <c r="IV26" s="1729"/>
      <c r="IW26" s="1729"/>
      <c r="IX26" s="1729"/>
      <c r="IY26" s="1729"/>
      <c r="IZ26" s="1729"/>
      <c r="JA26" s="1729"/>
      <c r="JB26" s="1729"/>
      <c r="JC26" s="1729"/>
      <c r="JD26" s="1729"/>
      <c r="JE26" s="1729"/>
      <c r="JF26" s="1729"/>
      <c r="JG26" s="1729"/>
      <c r="JH26" s="1729"/>
      <c r="JI26" s="1729"/>
      <c r="JJ26" s="1729"/>
      <c r="JK26" s="1729"/>
      <c r="JL26" s="1729"/>
      <c r="JM26" s="1729"/>
      <c r="JN26" s="1729"/>
      <c r="JO26" s="1729"/>
      <c r="JP26" s="1729"/>
      <c r="JQ26" s="1729"/>
      <c r="JR26" s="1729"/>
      <c r="JS26" s="1729"/>
      <c r="JT26" s="1729"/>
      <c r="JU26" s="1729"/>
      <c r="JV26" s="1729"/>
      <c r="JW26" s="1729"/>
      <c r="JX26" s="1729"/>
      <c r="JY26" s="1729"/>
      <c r="JZ26" s="1729"/>
      <c r="KA26" s="1729"/>
      <c r="KB26" s="1729"/>
      <c r="KC26" s="1729"/>
      <c r="KD26" s="1729"/>
      <c r="KE26" s="1729"/>
      <c r="KF26" s="1729"/>
      <c r="KG26" s="1729"/>
      <c r="KH26" s="1729"/>
      <c r="KI26" s="1729"/>
      <c r="KJ26" s="1729"/>
      <c r="KK26" s="1729"/>
      <c r="KL26" s="1729"/>
      <c r="KM26" s="1729"/>
      <c r="KN26" s="1729"/>
      <c r="KO26" s="1729"/>
      <c r="KP26" s="1729"/>
      <c r="KQ26" s="1729"/>
      <c r="KR26" s="1729"/>
      <c r="KS26" s="1729"/>
      <c r="KT26" s="1729"/>
      <c r="KU26" s="1729"/>
      <c r="KV26" s="1729"/>
      <c r="KW26" s="1729"/>
      <c r="KX26" s="1729"/>
      <c r="KY26" s="1729"/>
      <c r="KZ26" s="1729"/>
      <c r="LA26" s="1729"/>
      <c r="LB26" s="1729"/>
      <c r="LC26" s="1729"/>
      <c r="LD26" s="1729"/>
      <c r="LE26" s="1729"/>
      <c r="LF26" s="1729"/>
      <c r="LG26" s="1729"/>
      <c r="LH26" s="1729"/>
      <c r="LI26" s="1729"/>
      <c r="LJ26" s="1729"/>
      <c r="LK26" s="1729"/>
      <c r="LL26" s="1729"/>
      <c r="LM26" s="1729"/>
      <c r="LN26" s="1729"/>
      <c r="LO26" s="1729"/>
      <c r="LP26" s="1729"/>
      <c r="LQ26" s="1729"/>
      <c r="LR26" s="1729"/>
      <c r="LS26" s="1729"/>
      <c r="LT26" s="1729"/>
      <c r="LU26" s="1729"/>
      <c r="LV26" s="1729"/>
      <c r="LW26" s="1729"/>
      <c r="LX26" s="1729"/>
      <c r="LY26" s="1729"/>
      <c r="LZ26" s="1729"/>
      <c r="MA26" s="1729"/>
      <c r="MB26" s="1729"/>
      <c r="MC26" s="1729"/>
      <c r="MD26" s="1729"/>
      <c r="ME26" s="1729"/>
      <c r="MF26" s="1729"/>
      <c r="MG26" s="1729"/>
      <c r="MH26" s="1729"/>
      <c r="MI26" s="1729"/>
      <c r="MJ26" s="1729"/>
      <c r="MK26" s="1729"/>
      <c r="ML26" s="1729"/>
      <c r="MM26" s="1729"/>
      <c r="MN26" s="1729"/>
      <c r="MO26" s="1729"/>
      <c r="MP26" s="1729"/>
      <c r="MQ26" s="1729"/>
      <c r="MR26" s="1729"/>
      <c r="MS26" s="1729"/>
      <c r="MT26" s="1729"/>
      <c r="MU26" s="1729"/>
      <c r="MV26" s="1729"/>
      <c r="MW26" s="1729"/>
      <c r="MX26" s="1729"/>
      <c r="MY26" s="1729"/>
      <c r="MZ26" s="1729"/>
      <c r="NA26" s="1729"/>
      <c r="NB26" s="1729"/>
      <c r="NC26" s="1729"/>
      <c r="ND26" s="1729"/>
      <c r="NE26" s="1729"/>
      <c r="NF26" s="1729"/>
      <c r="NG26" s="1729"/>
      <c r="NH26" s="1729"/>
      <c r="NI26" s="1729"/>
      <c r="NJ26" s="1729"/>
      <c r="NK26" s="1729"/>
      <c r="NL26" s="1729"/>
      <c r="NM26" s="1729"/>
      <c r="NN26" s="1729"/>
      <c r="NO26" s="1729"/>
      <c r="NP26" s="1729"/>
      <c r="NQ26" s="1729"/>
      <c r="NR26" s="1729"/>
      <c r="NS26" s="1729"/>
      <c r="NT26" s="1729"/>
      <c r="NU26" s="1729"/>
      <c r="NV26" s="1729"/>
      <c r="NW26" s="1729"/>
      <c r="NX26" s="1729"/>
      <c r="NY26" s="1729"/>
      <c r="NZ26" s="1729"/>
      <c r="OA26" s="1729"/>
      <c r="OB26" s="1729"/>
      <c r="OC26" s="1729"/>
      <c r="OD26" s="1729"/>
      <c r="OE26" s="1729"/>
      <c r="OF26" s="1729"/>
      <c r="OG26" s="1729"/>
      <c r="OH26" s="1729"/>
      <c r="OI26" s="1729"/>
      <c r="OJ26" s="1729"/>
      <c r="OK26" s="1729"/>
      <c r="OL26" s="1729"/>
      <c r="OM26" s="1729"/>
      <c r="ON26" s="1729"/>
      <c r="OO26" s="1729"/>
      <c r="OP26" s="1729"/>
      <c r="OQ26" s="1729"/>
      <c r="OR26" s="1729"/>
      <c r="OS26" s="1729"/>
      <c r="OT26" s="1729"/>
      <c r="OU26" s="1729"/>
      <c r="OV26" s="1729"/>
      <c r="OW26" s="1729"/>
      <c r="OX26" s="1729"/>
      <c r="OY26" s="1729"/>
      <c r="OZ26" s="1729"/>
      <c r="PA26" s="1729"/>
      <c r="PB26" s="1729"/>
      <c r="PC26" s="1729"/>
      <c r="PD26" s="1729"/>
      <c r="PE26" s="1729"/>
      <c r="PF26" s="1729"/>
      <c r="PG26" s="1729"/>
      <c r="PH26" s="1729"/>
      <c r="PI26" s="1729"/>
      <c r="PJ26" s="1729"/>
      <c r="PK26" s="1729"/>
      <c r="PL26" s="1729"/>
      <c r="PM26" s="1729"/>
      <c r="PN26" s="1729"/>
      <c r="PO26" s="1729"/>
      <c r="PP26" s="1729"/>
      <c r="PQ26" s="1729"/>
      <c r="PR26" s="1729"/>
      <c r="PS26" s="1729"/>
      <c r="PT26" s="1729"/>
      <c r="PU26" s="1729"/>
      <c r="PV26" s="1729"/>
      <c r="PW26" s="1729"/>
      <c r="PX26" s="1729"/>
      <c r="PY26" s="1729"/>
      <c r="PZ26" s="1729"/>
      <c r="QA26" s="1729"/>
      <c r="QB26" s="1729"/>
      <c r="QC26" s="1729"/>
      <c r="QD26" s="1729"/>
      <c r="QE26" s="1729"/>
      <c r="QF26" s="1729"/>
      <c r="QG26" s="1729"/>
      <c r="QH26" s="1729"/>
      <c r="QI26" s="1729"/>
      <c r="QJ26" s="1729"/>
      <c r="QK26" s="1729"/>
      <c r="QL26" s="1729"/>
      <c r="QM26" s="1729"/>
      <c r="QN26" s="1729"/>
      <c r="QO26" s="1729"/>
      <c r="QP26" s="1729"/>
      <c r="QQ26" s="1729"/>
      <c r="QR26" s="1729"/>
      <c r="QS26" s="1729"/>
      <c r="QT26" s="1729"/>
      <c r="QU26" s="1729"/>
      <c r="QV26" s="1729"/>
      <c r="QW26" s="1729"/>
      <c r="QX26" s="1729"/>
      <c r="QY26" s="1729"/>
      <c r="QZ26" s="1729"/>
      <c r="RA26" s="1729"/>
      <c r="RB26" s="1729"/>
      <c r="RC26" s="1729"/>
      <c r="RD26" s="1729"/>
      <c r="RE26" s="1729"/>
      <c r="RF26" s="1729"/>
      <c r="RG26" s="1729"/>
      <c r="RH26" s="1729"/>
      <c r="RI26" s="1729"/>
      <c r="RJ26" s="1729"/>
      <c r="RK26" s="1729"/>
      <c r="RL26" s="1729"/>
      <c r="RM26" s="1729"/>
      <c r="RN26" s="1729"/>
      <c r="RO26" s="1729"/>
      <c r="RP26" s="1729"/>
      <c r="RQ26" s="1729"/>
      <c r="RR26" s="1729"/>
      <c r="RS26" s="1729"/>
      <c r="RT26" s="1729"/>
      <c r="RU26" s="1729"/>
      <c r="RV26" s="1729"/>
      <c r="RW26" s="1729"/>
      <c r="RX26" s="1729"/>
      <c r="RY26" s="1729"/>
      <c r="RZ26" s="1729"/>
      <c r="SA26" s="1729"/>
      <c r="SB26" s="1729"/>
      <c r="SC26" s="1729"/>
      <c r="SD26" s="1729"/>
      <c r="SE26" s="1729"/>
      <c r="SF26" s="1729"/>
      <c r="SG26" s="1729"/>
      <c r="SH26" s="1729"/>
      <c r="SI26" s="1729"/>
      <c r="SJ26" s="1729"/>
      <c r="SK26" s="1729"/>
      <c r="SL26" s="1729"/>
      <c r="SM26" s="1729"/>
      <c r="SN26" s="1729"/>
      <c r="SO26" s="1729"/>
      <c r="SP26" s="1729"/>
      <c r="SQ26" s="1729"/>
      <c r="SR26" s="1729"/>
      <c r="SS26" s="1729"/>
      <c r="ST26" s="1729"/>
      <c r="SU26" s="1729"/>
      <c r="SV26" s="1729"/>
      <c r="SW26" s="1729"/>
      <c r="SX26" s="1729"/>
      <c r="SY26" s="1729"/>
      <c r="SZ26" s="1729"/>
      <c r="TA26" s="1729"/>
      <c r="TB26" s="1729"/>
      <c r="TC26" s="1729"/>
      <c r="TD26" s="1729"/>
      <c r="TE26" s="1729"/>
      <c r="TF26" s="1729"/>
      <c r="TG26" s="1729"/>
      <c r="TH26" s="1729"/>
      <c r="TI26" s="1729"/>
      <c r="TJ26" s="1729"/>
      <c r="TK26" s="1729"/>
      <c r="TL26" s="1729"/>
      <c r="TM26" s="1729"/>
      <c r="TN26" s="1729"/>
      <c r="TO26" s="1729"/>
      <c r="TP26" s="1729"/>
      <c r="TQ26" s="1729"/>
      <c r="TR26" s="1729"/>
      <c r="TS26" s="1729"/>
      <c r="TT26" s="1729"/>
      <c r="TU26" s="1729"/>
      <c r="TV26" s="1729"/>
      <c r="TW26" s="1729"/>
      <c r="TX26" s="1729"/>
      <c r="TY26" s="1729"/>
      <c r="TZ26" s="1729"/>
      <c r="UA26" s="1729"/>
      <c r="UB26" s="1729"/>
      <c r="UC26" s="1729"/>
      <c r="UD26" s="1729"/>
      <c r="UE26" s="1729"/>
      <c r="UF26" s="1729"/>
      <c r="UG26" s="1729"/>
      <c r="UH26" s="1729"/>
      <c r="UI26" s="1729"/>
      <c r="UJ26" s="1729"/>
      <c r="UK26" s="1729"/>
      <c r="UL26" s="1729"/>
      <c r="UM26" s="1729"/>
      <c r="UN26" s="1729"/>
      <c r="UO26" s="1729"/>
      <c r="UP26" s="1729"/>
      <c r="UQ26" s="1729"/>
      <c r="UR26" s="1729"/>
      <c r="US26" s="1729"/>
      <c r="UT26" s="1729"/>
      <c r="UU26" s="1729"/>
      <c r="UV26" s="1729"/>
      <c r="UW26" s="1729"/>
      <c r="UX26" s="1729"/>
      <c r="UY26" s="1729"/>
      <c r="UZ26" s="1729"/>
      <c r="VA26" s="1729"/>
      <c r="VB26" s="1729"/>
      <c r="VC26" s="1729"/>
      <c r="VD26" s="1729"/>
      <c r="VE26" s="1729"/>
      <c r="VF26" s="1729"/>
      <c r="VG26" s="1729"/>
      <c r="VH26" s="1729"/>
      <c r="VI26" s="1729"/>
      <c r="VJ26" s="1729"/>
      <c r="VK26" s="1729"/>
      <c r="VL26" s="1729"/>
      <c r="VM26" s="1729"/>
      <c r="VN26" s="1729"/>
      <c r="VO26" s="1729"/>
      <c r="VP26" s="1729"/>
      <c r="VQ26" s="1729"/>
      <c r="VR26" s="1729"/>
      <c r="VS26" s="1729"/>
      <c r="VT26" s="1729"/>
      <c r="VU26" s="1729"/>
      <c r="VV26" s="1729"/>
      <c r="VW26" s="1729"/>
      <c r="VX26" s="1729"/>
      <c r="VY26" s="1729"/>
      <c r="VZ26" s="1729"/>
      <c r="WA26" s="1729"/>
      <c r="WB26" s="1729"/>
      <c r="WC26" s="1729"/>
      <c r="WD26" s="1729"/>
      <c r="WE26" s="1729"/>
      <c r="WF26" s="1729"/>
      <c r="WG26" s="1729"/>
      <c r="WH26" s="1729"/>
      <c r="WI26" s="1729"/>
      <c r="WJ26" s="1729"/>
      <c r="WK26" s="1729"/>
      <c r="WL26" s="1729"/>
      <c r="WM26" s="1729"/>
      <c r="WN26" s="1729"/>
      <c r="WO26" s="1729"/>
      <c r="WP26" s="1729"/>
      <c r="WQ26" s="1729"/>
      <c r="WR26" s="1729"/>
      <c r="WS26" s="1729"/>
      <c r="WT26" s="1729"/>
      <c r="WU26" s="1729"/>
      <c r="WV26" s="1729"/>
      <c r="WW26" s="1729"/>
      <c r="WX26" s="1729"/>
      <c r="WY26" s="1729"/>
      <c r="WZ26" s="1729"/>
      <c r="XA26" s="1729"/>
      <c r="XB26" s="1729"/>
      <c r="XC26" s="1729"/>
      <c r="XD26" s="1729"/>
      <c r="XE26" s="1729"/>
      <c r="XF26" s="1729"/>
      <c r="XG26" s="1729"/>
      <c r="XH26" s="1729"/>
      <c r="XI26" s="1729"/>
      <c r="XJ26" s="1729"/>
      <c r="XK26" s="1729"/>
      <c r="XL26" s="1729"/>
      <c r="XM26" s="1729"/>
      <c r="XN26" s="1729"/>
      <c r="XO26" s="1729"/>
      <c r="XP26" s="1729"/>
      <c r="XQ26" s="1729"/>
      <c r="XR26" s="1729"/>
      <c r="XS26" s="1729"/>
      <c r="XT26" s="1729"/>
      <c r="XU26" s="1729"/>
      <c r="XV26" s="1729"/>
      <c r="XW26" s="1729"/>
      <c r="XX26" s="1729"/>
      <c r="XY26" s="1729"/>
      <c r="XZ26" s="1729"/>
      <c r="YA26" s="1729"/>
      <c r="YB26" s="1729"/>
      <c r="YC26" s="1729"/>
      <c r="YD26" s="1729"/>
      <c r="YE26" s="1729"/>
      <c r="YF26" s="1729"/>
      <c r="YG26" s="1729"/>
      <c r="YH26" s="1729"/>
      <c r="YI26" s="1729"/>
      <c r="YJ26" s="1729"/>
      <c r="YK26" s="1729"/>
      <c r="YL26" s="1729"/>
      <c r="YM26" s="1729"/>
      <c r="YN26" s="1729"/>
      <c r="YO26" s="1729"/>
      <c r="YP26" s="1729"/>
      <c r="YQ26" s="1729"/>
      <c r="YR26" s="1729"/>
      <c r="YS26" s="1729"/>
      <c r="YT26" s="1729"/>
      <c r="YU26" s="1729"/>
      <c r="YV26" s="1729"/>
      <c r="YW26" s="1729"/>
      <c r="YX26" s="1729"/>
      <c r="YY26" s="1729"/>
      <c r="YZ26" s="1729"/>
      <c r="ZA26" s="1729"/>
      <c r="ZB26" s="1729"/>
      <c r="ZC26" s="1729"/>
      <c r="ZD26" s="1729"/>
      <c r="ZE26" s="1729"/>
      <c r="ZF26" s="1729"/>
      <c r="ZG26" s="1729"/>
      <c r="ZH26" s="1729"/>
      <c r="ZI26" s="1729"/>
      <c r="ZJ26" s="1729"/>
      <c r="ZK26" s="1729"/>
      <c r="ZL26" s="1729"/>
      <c r="ZM26" s="1729"/>
      <c r="ZN26" s="1729"/>
      <c r="ZO26" s="1729"/>
      <c r="ZP26" s="1729"/>
      <c r="ZQ26" s="1729"/>
      <c r="ZR26" s="1729"/>
      <c r="ZS26" s="1729"/>
      <c r="ZT26" s="1729"/>
      <c r="ZU26" s="1729"/>
      <c r="ZV26" s="1729"/>
      <c r="ZW26" s="1729"/>
      <c r="ZX26" s="1729"/>
      <c r="ZY26" s="1729"/>
      <c r="ZZ26" s="1729"/>
      <c r="AAA26" s="1729"/>
      <c r="AAB26" s="1729"/>
      <c r="AAC26" s="1729"/>
      <c r="AAD26" s="1729"/>
      <c r="AAE26" s="1729"/>
      <c r="AAF26" s="1729"/>
      <c r="AAG26" s="1729"/>
      <c r="AAH26" s="1729"/>
      <c r="AAI26" s="1729"/>
      <c r="AAJ26" s="1729"/>
      <c r="AAK26" s="1729"/>
      <c r="AAL26" s="1729"/>
      <c r="AAM26" s="1729"/>
      <c r="AAN26" s="1729"/>
      <c r="AAO26" s="1729"/>
      <c r="AAP26" s="1729"/>
      <c r="AAQ26" s="1729"/>
      <c r="AAR26" s="1729"/>
      <c r="AAS26" s="1729"/>
      <c r="AAT26" s="1729"/>
      <c r="AAU26" s="1729"/>
      <c r="AAV26" s="1729"/>
      <c r="AAW26" s="1729"/>
      <c r="AAX26" s="1729"/>
      <c r="AAY26" s="1729"/>
      <c r="AAZ26" s="1729"/>
      <c r="ABA26" s="1729"/>
      <c r="ABB26" s="1729"/>
      <c r="ABC26" s="1729"/>
      <c r="ABD26" s="1729"/>
      <c r="ABE26" s="1729"/>
      <c r="ABF26" s="1729"/>
      <c r="ABG26" s="1729"/>
      <c r="ABH26" s="1729"/>
      <c r="ABI26" s="1729"/>
      <c r="ABJ26" s="1729"/>
      <c r="ABK26" s="1729"/>
      <c r="ABL26" s="1729"/>
      <c r="ABM26" s="1729"/>
      <c r="ABN26" s="1729"/>
      <c r="ABO26" s="1729"/>
      <c r="ABP26" s="1729"/>
      <c r="ABQ26" s="1729"/>
      <c r="ABR26" s="1729"/>
      <c r="ABS26" s="1729"/>
      <c r="ABT26" s="1729"/>
      <c r="ABU26" s="1729"/>
      <c r="ABV26" s="1729"/>
      <c r="ABW26" s="1729"/>
      <c r="ABX26" s="1729"/>
      <c r="ABY26" s="1729"/>
      <c r="ABZ26" s="1729"/>
      <c r="ACA26" s="1729"/>
      <c r="ACB26" s="1729"/>
      <c r="ACC26" s="1729"/>
      <c r="ACD26" s="1729"/>
      <c r="ACE26" s="1729"/>
      <c r="ACF26" s="1729"/>
      <c r="ACG26" s="1729"/>
      <c r="ACH26" s="1729"/>
      <c r="ACI26" s="1729"/>
      <c r="ACJ26" s="1729"/>
      <c r="ACK26" s="1729"/>
      <c r="ACL26" s="1729"/>
      <c r="ACM26" s="1729"/>
      <c r="ACN26" s="1729"/>
      <c r="ACO26" s="1729"/>
      <c r="ACP26" s="1729"/>
      <c r="ACQ26" s="1729"/>
      <c r="ACR26" s="1729"/>
      <c r="ACS26" s="1729"/>
      <c r="ACT26" s="1729"/>
      <c r="ACU26" s="1729"/>
      <c r="ACV26" s="1729"/>
      <c r="ACW26" s="1729"/>
      <c r="ACX26" s="1729"/>
      <c r="ACY26" s="1729"/>
      <c r="ACZ26" s="1729"/>
      <c r="ADA26" s="1729"/>
      <c r="ADB26" s="1729"/>
      <c r="ADC26" s="1729"/>
      <c r="ADD26" s="1729"/>
      <c r="ADE26" s="1729"/>
      <c r="ADF26" s="1729"/>
      <c r="ADG26" s="1729"/>
      <c r="ADH26" s="1729"/>
      <c r="ADI26" s="1729"/>
      <c r="ADJ26" s="1729"/>
      <c r="ADK26" s="1729"/>
      <c r="ADL26" s="1729"/>
      <c r="ADM26" s="1729"/>
      <c r="ADN26" s="1729"/>
      <c r="ADO26" s="1729"/>
      <c r="ADP26" s="1729"/>
      <c r="ADQ26" s="1729"/>
      <c r="ADR26" s="1729"/>
      <c r="ADS26" s="1729"/>
      <c r="ADT26" s="1729"/>
      <c r="ADU26" s="1729"/>
      <c r="ADV26" s="1729"/>
      <c r="ADW26" s="1729"/>
      <c r="ADX26" s="1729"/>
      <c r="ADY26" s="1729"/>
      <c r="ADZ26" s="1729"/>
      <c r="AEA26" s="1729"/>
      <c r="AEB26" s="1729"/>
      <c r="AEC26" s="1729"/>
      <c r="AED26" s="1729"/>
      <c r="AEE26" s="1729"/>
      <c r="AEF26" s="1729"/>
      <c r="AEG26" s="1729"/>
      <c r="AEH26" s="1729"/>
      <c r="AEI26" s="1729"/>
      <c r="AEJ26" s="1729"/>
      <c r="AEK26" s="1729"/>
      <c r="AEL26" s="1729"/>
      <c r="AEM26" s="1729"/>
      <c r="AEN26" s="1729"/>
      <c r="AEO26" s="1729"/>
      <c r="AEP26" s="1729"/>
      <c r="AEQ26" s="1729"/>
      <c r="AER26" s="1729"/>
      <c r="AES26" s="1729"/>
      <c r="AET26" s="1729"/>
      <c r="AEU26" s="1729"/>
      <c r="AEV26" s="1729"/>
      <c r="AEW26" s="1729"/>
      <c r="AEX26" s="1729"/>
      <c r="AEY26" s="1729"/>
      <c r="AEZ26" s="1729"/>
      <c r="AFA26" s="1729"/>
      <c r="AFB26" s="1729"/>
      <c r="AFC26" s="1729"/>
      <c r="AFD26" s="1729"/>
      <c r="AFE26" s="1729"/>
      <c r="AFF26" s="1729"/>
      <c r="AFG26" s="1729"/>
      <c r="AFH26" s="1729"/>
      <c r="AFI26" s="1729"/>
      <c r="AFJ26" s="1729"/>
      <c r="AFK26" s="1729"/>
      <c r="AFL26" s="1729"/>
      <c r="AFM26" s="1729"/>
      <c r="AFN26" s="1729"/>
      <c r="AFO26" s="1729"/>
      <c r="AFP26" s="1729"/>
      <c r="AFQ26" s="1729"/>
      <c r="AFR26" s="1729"/>
      <c r="AFS26" s="1729"/>
      <c r="AFT26" s="1729"/>
      <c r="AFU26" s="1729"/>
      <c r="AFV26" s="1729"/>
      <c r="AFW26" s="1729"/>
      <c r="AFX26" s="1729"/>
      <c r="AFY26" s="1729"/>
      <c r="AFZ26" s="1729"/>
      <c r="AGA26" s="1729"/>
      <c r="AGB26" s="1729"/>
      <c r="AGC26" s="1729"/>
      <c r="AGD26" s="1729"/>
      <c r="AGE26" s="1729"/>
      <c r="AGF26" s="1729"/>
      <c r="AGG26" s="1729"/>
      <c r="AGH26" s="1729"/>
      <c r="AGI26" s="1729"/>
      <c r="AGJ26" s="1729"/>
      <c r="AGK26" s="1729"/>
      <c r="AGL26" s="1729"/>
      <c r="AGM26" s="1729"/>
      <c r="AGN26" s="1729"/>
      <c r="AGO26" s="1729"/>
      <c r="AGP26" s="1729"/>
      <c r="AGQ26" s="1729"/>
      <c r="AGR26" s="1729"/>
      <c r="AGS26" s="1729"/>
      <c r="AGT26" s="1729"/>
      <c r="AGU26" s="1729"/>
      <c r="AGV26" s="1729"/>
      <c r="AGW26" s="1729"/>
      <c r="AGX26" s="1729"/>
      <c r="AGY26" s="1729"/>
      <c r="AGZ26" s="1729"/>
      <c r="AHA26" s="1729"/>
      <c r="AHB26" s="1729"/>
      <c r="AHC26" s="1729"/>
      <c r="AHD26" s="1729"/>
      <c r="AHE26" s="1729"/>
      <c r="AHF26" s="1729"/>
      <c r="AHG26" s="1729"/>
      <c r="AHH26" s="1729"/>
      <c r="AHI26" s="1729"/>
      <c r="AHJ26" s="1729"/>
      <c r="AHK26" s="1729"/>
      <c r="AHL26" s="1729"/>
      <c r="AHM26" s="1729"/>
      <c r="AHN26" s="1729"/>
      <c r="AHO26" s="1729"/>
      <c r="AHP26" s="1729"/>
      <c r="AHQ26" s="1729"/>
      <c r="AHR26" s="1729"/>
      <c r="AHS26" s="1729"/>
      <c r="AHT26" s="1729"/>
      <c r="AHU26" s="1729"/>
      <c r="AHV26" s="1729"/>
      <c r="AHW26" s="1729"/>
      <c r="AHX26" s="1729"/>
      <c r="AHY26" s="1729"/>
      <c r="AHZ26" s="1729"/>
      <c r="AIA26" s="1729"/>
      <c r="AIB26" s="1729"/>
      <c r="AIC26" s="1729"/>
      <c r="AID26" s="1729"/>
      <c r="AIE26" s="1729"/>
      <c r="AIF26" s="1729"/>
      <c r="AIG26" s="1729"/>
      <c r="AIH26" s="1729"/>
      <c r="AII26" s="1729"/>
      <c r="AIJ26" s="1729"/>
      <c r="AIK26" s="1729"/>
      <c r="AIL26" s="1729"/>
      <c r="AIM26" s="1729"/>
      <c r="AIN26" s="1729"/>
      <c r="AIO26" s="1729"/>
      <c r="AIP26" s="1729"/>
      <c r="AIQ26" s="1729"/>
      <c r="AIR26" s="1729"/>
      <c r="AIS26" s="1729"/>
      <c r="AIT26" s="1729"/>
      <c r="AIU26" s="1729"/>
      <c r="AIV26" s="1729"/>
      <c r="AIW26" s="1729"/>
      <c r="AIX26" s="1729"/>
      <c r="AIY26" s="1729"/>
      <c r="AIZ26" s="1729"/>
      <c r="AJA26" s="1729"/>
      <c r="AJB26" s="1729"/>
      <c r="AJC26" s="1729"/>
      <c r="AJD26" s="1729"/>
      <c r="AJE26" s="1729"/>
      <c r="AJF26" s="1729"/>
      <c r="AJG26" s="1729"/>
      <c r="AJH26" s="1729"/>
      <c r="AJI26" s="1729"/>
      <c r="AJJ26" s="1729"/>
      <c r="AJK26" s="1729"/>
      <c r="AJL26" s="1729"/>
      <c r="AJM26" s="1729"/>
      <c r="AJN26" s="1729"/>
      <c r="AJO26" s="1729"/>
      <c r="AJP26" s="1729"/>
      <c r="AJQ26" s="1729"/>
      <c r="AJR26" s="1729"/>
      <c r="AJS26" s="1729"/>
      <c r="AJT26" s="1729"/>
      <c r="AJU26" s="1729"/>
      <c r="AJV26" s="1729"/>
      <c r="AJW26" s="1729"/>
      <c r="AJX26" s="1729"/>
      <c r="AJY26" s="1729"/>
      <c r="AJZ26" s="1729"/>
      <c r="AKA26" s="1729"/>
      <c r="AKB26" s="1729"/>
      <c r="AKC26" s="1729"/>
      <c r="AKD26" s="1729"/>
      <c r="AKE26" s="1729"/>
      <c r="AKF26" s="1729"/>
      <c r="AKG26" s="1729"/>
      <c r="AKH26" s="1729"/>
      <c r="AKI26" s="1729"/>
      <c r="AKJ26" s="1729"/>
      <c r="AKK26" s="1729"/>
      <c r="AKL26" s="1729"/>
      <c r="AKM26" s="1729"/>
      <c r="AKN26" s="1729"/>
      <c r="AKO26" s="1729"/>
      <c r="AKP26" s="1729"/>
      <c r="AKQ26" s="1729"/>
      <c r="AKR26" s="1729"/>
      <c r="AKS26" s="1729"/>
      <c r="AKT26" s="1729"/>
      <c r="AKU26" s="1729"/>
      <c r="AKV26" s="1729"/>
      <c r="AKW26" s="1729"/>
      <c r="AKX26" s="1729"/>
      <c r="AKY26" s="1729"/>
      <c r="AKZ26" s="1729"/>
      <c r="ALA26" s="1729"/>
      <c r="ALB26" s="1729"/>
      <c r="ALC26" s="1729"/>
      <c r="ALD26" s="1729"/>
      <c r="ALE26" s="1729"/>
      <c r="ALF26" s="1729"/>
      <c r="ALG26" s="1729"/>
      <c r="ALH26" s="1729"/>
      <c r="ALI26" s="1729"/>
      <c r="ALJ26" s="1729"/>
      <c r="ALK26" s="1729"/>
      <c r="ALL26" s="1729"/>
      <c r="ALM26" s="1729"/>
      <c r="ALN26" s="1729"/>
      <c r="ALO26" s="1729"/>
      <c r="ALP26" s="1729"/>
      <c r="ALQ26" s="1729"/>
      <c r="ALR26" s="1729"/>
      <c r="ALS26" s="1729"/>
      <c r="ALT26" s="1729"/>
      <c r="ALU26" s="1729"/>
      <c r="ALV26" s="1729"/>
      <c r="ALW26" s="1729"/>
      <c r="ALX26" s="1729"/>
      <c r="ALY26" s="1729"/>
      <c r="ALZ26" s="1729"/>
      <c r="AMA26" s="1729"/>
      <c r="AMB26" s="1729"/>
      <c r="AMC26" s="1729"/>
      <c r="AMD26" s="1729"/>
      <c r="AME26" s="1729"/>
      <c r="AMF26" s="1729"/>
      <c r="AMG26" s="1729"/>
      <c r="AMH26" s="1729"/>
      <c r="AMI26" s="1729"/>
      <c r="AMJ26" s="1729"/>
    </row>
    <row r="27" spans="1:1024" s="1773" customFormat="1" ht="30" customHeight="1">
      <c r="A27" s="1705" t="s">
        <v>3862</v>
      </c>
      <c r="B27" s="1705" t="s">
        <v>3863</v>
      </c>
      <c r="C27" s="1705" t="s">
        <v>647</v>
      </c>
      <c r="D27" s="1705" t="s">
        <v>4026</v>
      </c>
      <c r="E27" s="1705" t="s">
        <v>4027</v>
      </c>
      <c r="F27" s="1705" t="s">
        <v>4028</v>
      </c>
      <c r="G27" s="1709" t="s">
        <v>4029</v>
      </c>
      <c r="H27" s="1705"/>
      <c r="I27" s="1705"/>
      <c r="J27" s="1705"/>
      <c r="K27" s="1705"/>
      <c r="L27" s="1705"/>
      <c r="M27" s="1705"/>
      <c r="N27" s="1705"/>
      <c r="O27" s="1705"/>
      <c r="P27" s="1705" t="s">
        <v>4046</v>
      </c>
      <c r="Q27" s="1705" t="s">
        <v>3975</v>
      </c>
      <c r="R27" s="1705" t="s">
        <v>4047</v>
      </c>
      <c r="S27" s="1705" t="s">
        <v>4048</v>
      </c>
      <c r="T27" s="1705" t="s">
        <v>2504</v>
      </c>
      <c r="U27" s="1705" t="s">
        <v>4034</v>
      </c>
      <c r="V27" s="1705" t="s">
        <v>3901</v>
      </c>
      <c r="W27" s="1705" t="s">
        <v>3874</v>
      </c>
      <c r="X27" s="1705" t="s">
        <v>4049</v>
      </c>
      <c r="Y27" s="1779" t="s">
        <v>4050</v>
      </c>
      <c r="Z27" s="1779" t="s">
        <v>1146</v>
      </c>
      <c r="AA27" s="1779" t="s">
        <v>4038</v>
      </c>
      <c r="AB27" s="1780" t="s">
        <v>4039</v>
      </c>
      <c r="AC27" s="1779" t="s">
        <v>3879</v>
      </c>
      <c r="AD27" s="1779" t="s">
        <v>3880</v>
      </c>
      <c r="AE27" s="1779" t="s">
        <v>3881</v>
      </c>
      <c r="AF27" s="1779"/>
      <c r="AG27" s="1779"/>
      <c r="AH27" s="1779"/>
      <c r="AI27" s="1779"/>
      <c r="AJ27" s="1779"/>
      <c r="AK27" s="1779">
        <v>100</v>
      </c>
      <c r="AL27" s="1779"/>
      <c r="AM27" s="1779"/>
      <c r="AN27" s="1779">
        <v>10000000</v>
      </c>
      <c r="AO27" s="1705" t="s">
        <v>4237</v>
      </c>
      <c r="AP27" s="1705"/>
      <c r="AQ27" s="1705"/>
      <c r="AR27" s="1705"/>
      <c r="AS27" s="1705"/>
      <c r="AT27" s="1705"/>
      <c r="AU27" s="1705"/>
      <c r="AV27" s="1705"/>
      <c r="AW27" s="1705"/>
      <c r="AX27" s="1705"/>
      <c r="AY27" s="1705"/>
      <c r="AZ27" s="1705" t="s">
        <v>3882</v>
      </c>
      <c r="BA27" s="1729"/>
      <c r="BB27" s="1729"/>
      <c r="BC27" s="1729"/>
      <c r="BD27" s="1729"/>
      <c r="BE27" s="1729"/>
      <c r="BF27" s="1729"/>
      <c r="BG27" s="1729"/>
      <c r="BH27" s="1729"/>
      <c r="BI27" s="1729"/>
      <c r="BJ27" s="1729"/>
      <c r="BK27" s="1729"/>
      <c r="BL27" s="1729"/>
      <c r="BM27" s="1729"/>
      <c r="BN27" s="1729"/>
      <c r="BO27" s="1729"/>
      <c r="BP27" s="1729"/>
      <c r="BQ27" s="1729"/>
      <c r="BR27" s="1729"/>
      <c r="BS27" s="1729"/>
      <c r="BT27" s="1729"/>
      <c r="BU27" s="1729"/>
      <c r="BV27" s="1729"/>
      <c r="BW27" s="1729"/>
      <c r="BX27" s="1729"/>
      <c r="BY27" s="1729"/>
      <c r="BZ27" s="1729"/>
      <c r="CA27" s="1729"/>
      <c r="CB27" s="1729"/>
      <c r="CC27" s="1729"/>
      <c r="CD27" s="1729"/>
      <c r="CE27" s="1729"/>
      <c r="CF27" s="1729"/>
      <c r="CG27" s="1729"/>
      <c r="CH27" s="1729"/>
      <c r="CI27" s="1729"/>
      <c r="CJ27" s="1729"/>
      <c r="CK27" s="1729"/>
      <c r="CL27" s="1729"/>
      <c r="CM27" s="1729"/>
      <c r="CN27" s="1729"/>
      <c r="CO27" s="1729"/>
      <c r="CP27" s="1729"/>
      <c r="CQ27" s="1729"/>
      <c r="CR27" s="1729"/>
      <c r="CS27" s="1729"/>
      <c r="CT27" s="1729"/>
      <c r="CU27" s="1729"/>
      <c r="CV27" s="1729"/>
      <c r="CW27" s="1729"/>
      <c r="CX27" s="1729"/>
      <c r="CY27" s="1729"/>
      <c r="CZ27" s="1729"/>
      <c r="DA27" s="1729"/>
      <c r="DB27" s="1729"/>
      <c r="DC27" s="1729"/>
      <c r="DD27" s="1729"/>
      <c r="DE27" s="1729"/>
      <c r="DF27" s="1729"/>
      <c r="DG27" s="1729"/>
      <c r="DH27" s="1729"/>
      <c r="DI27" s="1729"/>
      <c r="DJ27" s="1729"/>
      <c r="DK27" s="1729"/>
      <c r="DL27" s="1729"/>
      <c r="DM27" s="1729"/>
      <c r="DN27" s="1729"/>
      <c r="DO27" s="1729"/>
      <c r="DP27" s="1729"/>
      <c r="DQ27" s="1729"/>
      <c r="DR27" s="1729"/>
      <c r="DS27" s="1729"/>
      <c r="DT27" s="1729"/>
      <c r="DU27" s="1729"/>
      <c r="DV27" s="1729"/>
      <c r="DW27" s="1729"/>
      <c r="DX27" s="1729"/>
      <c r="DY27" s="1729"/>
      <c r="DZ27" s="1729"/>
      <c r="EA27" s="1729"/>
      <c r="EB27" s="1729"/>
      <c r="EC27" s="1729"/>
      <c r="ED27" s="1729"/>
      <c r="EE27" s="1729"/>
      <c r="EF27" s="1729"/>
      <c r="EG27" s="1729"/>
      <c r="EH27" s="1729"/>
      <c r="EI27" s="1729"/>
      <c r="EJ27" s="1729"/>
      <c r="EK27" s="1729"/>
      <c r="EL27" s="1729"/>
      <c r="EM27" s="1729"/>
      <c r="EN27" s="1729"/>
      <c r="EO27" s="1729"/>
      <c r="EP27" s="1729"/>
      <c r="EQ27" s="1729"/>
      <c r="ER27" s="1729"/>
      <c r="ES27" s="1729"/>
      <c r="ET27" s="1729"/>
      <c r="EU27" s="1729"/>
      <c r="EV27" s="1729"/>
      <c r="EW27" s="1729"/>
      <c r="EX27" s="1729"/>
      <c r="EY27" s="1729"/>
      <c r="EZ27" s="1729"/>
      <c r="FA27" s="1729"/>
      <c r="FB27" s="1729"/>
      <c r="FC27" s="1729"/>
      <c r="FD27" s="1729"/>
      <c r="FE27" s="1729"/>
      <c r="FF27" s="1729"/>
      <c r="FG27" s="1729"/>
      <c r="FH27" s="1729"/>
      <c r="FI27" s="1729"/>
      <c r="FJ27" s="1729"/>
      <c r="FK27" s="1729"/>
      <c r="FL27" s="1729"/>
      <c r="FM27" s="1729"/>
      <c r="FN27" s="1729"/>
      <c r="FO27" s="1729"/>
      <c r="FP27" s="1729"/>
      <c r="FQ27" s="1729"/>
      <c r="FR27" s="1729"/>
      <c r="FS27" s="1729"/>
      <c r="FT27" s="1729"/>
      <c r="FU27" s="1729"/>
      <c r="FV27" s="1729"/>
      <c r="FW27" s="1729"/>
      <c r="FX27" s="1729"/>
      <c r="FY27" s="1729"/>
      <c r="FZ27" s="1729"/>
      <c r="GA27" s="1729"/>
      <c r="GB27" s="1729"/>
      <c r="GC27" s="1729"/>
      <c r="GD27" s="1729"/>
      <c r="GE27" s="1729"/>
      <c r="GF27" s="1729"/>
      <c r="GG27" s="1729"/>
      <c r="GH27" s="1729"/>
      <c r="GI27" s="1729"/>
      <c r="GJ27" s="1729"/>
      <c r="GK27" s="1729"/>
      <c r="GL27" s="1729"/>
      <c r="GM27" s="1729"/>
      <c r="GN27" s="1729"/>
      <c r="GO27" s="1729"/>
      <c r="GP27" s="1729"/>
      <c r="GQ27" s="1729"/>
      <c r="GR27" s="1729"/>
      <c r="GS27" s="1729"/>
      <c r="GT27" s="1729"/>
      <c r="GU27" s="1729"/>
      <c r="GV27" s="1729"/>
      <c r="GW27" s="1729"/>
      <c r="GX27" s="1729"/>
      <c r="GY27" s="1729"/>
      <c r="GZ27" s="1729"/>
      <c r="HA27" s="1729"/>
      <c r="HB27" s="1729"/>
      <c r="HC27" s="1729"/>
      <c r="HD27" s="1729"/>
      <c r="HE27" s="1729"/>
      <c r="HF27" s="1729"/>
      <c r="HG27" s="1729"/>
      <c r="HH27" s="1729"/>
      <c r="HI27" s="1729"/>
      <c r="HJ27" s="1729"/>
      <c r="HK27" s="1729"/>
      <c r="HL27" s="1729"/>
      <c r="HM27" s="1729"/>
      <c r="HN27" s="1729"/>
      <c r="HO27" s="1729"/>
      <c r="HP27" s="1729"/>
      <c r="HQ27" s="1729"/>
      <c r="HR27" s="1729"/>
      <c r="HS27" s="1729"/>
      <c r="HT27" s="1729"/>
      <c r="HU27" s="1729"/>
      <c r="HV27" s="1729"/>
      <c r="HW27" s="1729"/>
      <c r="HX27" s="1729"/>
      <c r="HY27" s="1729"/>
      <c r="HZ27" s="1729"/>
      <c r="IA27" s="1729"/>
      <c r="IB27" s="1729"/>
      <c r="IC27" s="1729"/>
      <c r="ID27" s="1729"/>
      <c r="IE27" s="1729"/>
      <c r="IF27" s="1729"/>
      <c r="IG27" s="1729"/>
      <c r="IH27" s="1729"/>
      <c r="II27" s="1729"/>
      <c r="IJ27" s="1729"/>
      <c r="IK27" s="1729"/>
      <c r="IL27" s="1729"/>
      <c r="IM27" s="1729"/>
      <c r="IN27" s="1729"/>
      <c r="IO27" s="1729"/>
      <c r="IP27" s="1729"/>
      <c r="IQ27" s="1729"/>
      <c r="IR27" s="1729"/>
      <c r="IS27" s="1729"/>
      <c r="IT27" s="1729"/>
      <c r="IU27" s="1729"/>
      <c r="IV27" s="1729"/>
      <c r="IW27" s="1729"/>
      <c r="IX27" s="1729"/>
      <c r="IY27" s="1729"/>
      <c r="IZ27" s="1729"/>
      <c r="JA27" s="1729"/>
      <c r="JB27" s="1729"/>
      <c r="JC27" s="1729"/>
      <c r="JD27" s="1729"/>
      <c r="JE27" s="1729"/>
      <c r="JF27" s="1729"/>
      <c r="JG27" s="1729"/>
      <c r="JH27" s="1729"/>
      <c r="JI27" s="1729"/>
      <c r="JJ27" s="1729"/>
      <c r="JK27" s="1729"/>
      <c r="JL27" s="1729"/>
      <c r="JM27" s="1729"/>
      <c r="JN27" s="1729"/>
      <c r="JO27" s="1729"/>
      <c r="JP27" s="1729"/>
      <c r="JQ27" s="1729"/>
      <c r="JR27" s="1729"/>
      <c r="JS27" s="1729"/>
      <c r="JT27" s="1729"/>
      <c r="JU27" s="1729"/>
      <c r="JV27" s="1729"/>
      <c r="JW27" s="1729"/>
      <c r="JX27" s="1729"/>
      <c r="JY27" s="1729"/>
      <c r="JZ27" s="1729"/>
      <c r="KA27" s="1729"/>
      <c r="KB27" s="1729"/>
      <c r="KC27" s="1729"/>
      <c r="KD27" s="1729"/>
      <c r="KE27" s="1729"/>
      <c r="KF27" s="1729"/>
      <c r="KG27" s="1729"/>
      <c r="KH27" s="1729"/>
      <c r="KI27" s="1729"/>
      <c r="KJ27" s="1729"/>
      <c r="KK27" s="1729"/>
      <c r="KL27" s="1729"/>
      <c r="KM27" s="1729"/>
      <c r="KN27" s="1729"/>
      <c r="KO27" s="1729"/>
      <c r="KP27" s="1729"/>
      <c r="KQ27" s="1729"/>
      <c r="KR27" s="1729"/>
      <c r="KS27" s="1729"/>
      <c r="KT27" s="1729"/>
      <c r="KU27" s="1729"/>
      <c r="KV27" s="1729"/>
      <c r="KW27" s="1729"/>
      <c r="KX27" s="1729"/>
      <c r="KY27" s="1729"/>
      <c r="KZ27" s="1729"/>
      <c r="LA27" s="1729"/>
      <c r="LB27" s="1729"/>
      <c r="LC27" s="1729"/>
      <c r="LD27" s="1729"/>
      <c r="LE27" s="1729"/>
      <c r="LF27" s="1729"/>
      <c r="LG27" s="1729"/>
      <c r="LH27" s="1729"/>
      <c r="LI27" s="1729"/>
      <c r="LJ27" s="1729"/>
      <c r="LK27" s="1729"/>
      <c r="LL27" s="1729"/>
      <c r="LM27" s="1729"/>
      <c r="LN27" s="1729"/>
      <c r="LO27" s="1729"/>
      <c r="LP27" s="1729"/>
      <c r="LQ27" s="1729"/>
      <c r="LR27" s="1729"/>
      <c r="LS27" s="1729"/>
      <c r="LT27" s="1729"/>
      <c r="LU27" s="1729"/>
      <c r="LV27" s="1729"/>
      <c r="LW27" s="1729"/>
      <c r="LX27" s="1729"/>
      <c r="LY27" s="1729"/>
      <c r="LZ27" s="1729"/>
      <c r="MA27" s="1729"/>
      <c r="MB27" s="1729"/>
      <c r="MC27" s="1729"/>
      <c r="MD27" s="1729"/>
      <c r="ME27" s="1729"/>
      <c r="MF27" s="1729"/>
      <c r="MG27" s="1729"/>
      <c r="MH27" s="1729"/>
      <c r="MI27" s="1729"/>
      <c r="MJ27" s="1729"/>
      <c r="MK27" s="1729"/>
      <c r="ML27" s="1729"/>
      <c r="MM27" s="1729"/>
      <c r="MN27" s="1729"/>
      <c r="MO27" s="1729"/>
      <c r="MP27" s="1729"/>
      <c r="MQ27" s="1729"/>
      <c r="MR27" s="1729"/>
      <c r="MS27" s="1729"/>
      <c r="MT27" s="1729"/>
      <c r="MU27" s="1729"/>
      <c r="MV27" s="1729"/>
      <c r="MW27" s="1729"/>
      <c r="MX27" s="1729"/>
      <c r="MY27" s="1729"/>
      <c r="MZ27" s="1729"/>
      <c r="NA27" s="1729"/>
      <c r="NB27" s="1729"/>
      <c r="NC27" s="1729"/>
      <c r="ND27" s="1729"/>
      <c r="NE27" s="1729"/>
      <c r="NF27" s="1729"/>
      <c r="NG27" s="1729"/>
      <c r="NH27" s="1729"/>
      <c r="NI27" s="1729"/>
      <c r="NJ27" s="1729"/>
      <c r="NK27" s="1729"/>
      <c r="NL27" s="1729"/>
      <c r="NM27" s="1729"/>
      <c r="NN27" s="1729"/>
      <c r="NO27" s="1729"/>
      <c r="NP27" s="1729"/>
      <c r="NQ27" s="1729"/>
      <c r="NR27" s="1729"/>
      <c r="NS27" s="1729"/>
      <c r="NT27" s="1729"/>
      <c r="NU27" s="1729"/>
      <c r="NV27" s="1729"/>
      <c r="NW27" s="1729"/>
      <c r="NX27" s="1729"/>
      <c r="NY27" s="1729"/>
      <c r="NZ27" s="1729"/>
      <c r="OA27" s="1729"/>
      <c r="OB27" s="1729"/>
      <c r="OC27" s="1729"/>
      <c r="OD27" s="1729"/>
      <c r="OE27" s="1729"/>
      <c r="OF27" s="1729"/>
      <c r="OG27" s="1729"/>
      <c r="OH27" s="1729"/>
      <c r="OI27" s="1729"/>
      <c r="OJ27" s="1729"/>
      <c r="OK27" s="1729"/>
      <c r="OL27" s="1729"/>
      <c r="OM27" s="1729"/>
      <c r="ON27" s="1729"/>
      <c r="OO27" s="1729"/>
      <c r="OP27" s="1729"/>
      <c r="OQ27" s="1729"/>
      <c r="OR27" s="1729"/>
      <c r="OS27" s="1729"/>
      <c r="OT27" s="1729"/>
      <c r="OU27" s="1729"/>
      <c r="OV27" s="1729"/>
      <c r="OW27" s="1729"/>
      <c r="OX27" s="1729"/>
      <c r="OY27" s="1729"/>
      <c r="OZ27" s="1729"/>
      <c r="PA27" s="1729"/>
      <c r="PB27" s="1729"/>
      <c r="PC27" s="1729"/>
      <c r="PD27" s="1729"/>
      <c r="PE27" s="1729"/>
      <c r="PF27" s="1729"/>
      <c r="PG27" s="1729"/>
      <c r="PH27" s="1729"/>
      <c r="PI27" s="1729"/>
      <c r="PJ27" s="1729"/>
      <c r="PK27" s="1729"/>
      <c r="PL27" s="1729"/>
      <c r="PM27" s="1729"/>
      <c r="PN27" s="1729"/>
      <c r="PO27" s="1729"/>
      <c r="PP27" s="1729"/>
      <c r="PQ27" s="1729"/>
      <c r="PR27" s="1729"/>
      <c r="PS27" s="1729"/>
      <c r="PT27" s="1729"/>
      <c r="PU27" s="1729"/>
      <c r="PV27" s="1729"/>
      <c r="PW27" s="1729"/>
      <c r="PX27" s="1729"/>
      <c r="PY27" s="1729"/>
      <c r="PZ27" s="1729"/>
      <c r="QA27" s="1729"/>
      <c r="QB27" s="1729"/>
      <c r="QC27" s="1729"/>
      <c r="QD27" s="1729"/>
      <c r="QE27" s="1729"/>
      <c r="QF27" s="1729"/>
      <c r="QG27" s="1729"/>
      <c r="QH27" s="1729"/>
      <c r="QI27" s="1729"/>
      <c r="QJ27" s="1729"/>
      <c r="QK27" s="1729"/>
      <c r="QL27" s="1729"/>
      <c r="QM27" s="1729"/>
      <c r="QN27" s="1729"/>
      <c r="QO27" s="1729"/>
      <c r="QP27" s="1729"/>
      <c r="QQ27" s="1729"/>
      <c r="QR27" s="1729"/>
      <c r="QS27" s="1729"/>
      <c r="QT27" s="1729"/>
      <c r="QU27" s="1729"/>
      <c r="QV27" s="1729"/>
      <c r="QW27" s="1729"/>
      <c r="QX27" s="1729"/>
      <c r="QY27" s="1729"/>
      <c r="QZ27" s="1729"/>
      <c r="RA27" s="1729"/>
      <c r="RB27" s="1729"/>
      <c r="RC27" s="1729"/>
      <c r="RD27" s="1729"/>
      <c r="RE27" s="1729"/>
      <c r="RF27" s="1729"/>
      <c r="RG27" s="1729"/>
      <c r="RH27" s="1729"/>
      <c r="RI27" s="1729"/>
      <c r="RJ27" s="1729"/>
      <c r="RK27" s="1729"/>
      <c r="RL27" s="1729"/>
      <c r="RM27" s="1729"/>
      <c r="RN27" s="1729"/>
      <c r="RO27" s="1729"/>
      <c r="RP27" s="1729"/>
      <c r="RQ27" s="1729"/>
      <c r="RR27" s="1729"/>
      <c r="RS27" s="1729"/>
      <c r="RT27" s="1729"/>
      <c r="RU27" s="1729"/>
      <c r="RV27" s="1729"/>
      <c r="RW27" s="1729"/>
      <c r="RX27" s="1729"/>
      <c r="RY27" s="1729"/>
      <c r="RZ27" s="1729"/>
      <c r="SA27" s="1729"/>
      <c r="SB27" s="1729"/>
      <c r="SC27" s="1729"/>
      <c r="SD27" s="1729"/>
      <c r="SE27" s="1729"/>
      <c r="SF27" s="1729"/>
      <c r="SG27" s="1729"/>
      <c r="SH27" s="1729"/>
      <c r="SI27" s="1729"/>
      <c r="SJ27" s="1729"/>
      <c r="SK27" s="1729"/>
      <c r="SL27" s="1729"/>
      <c r="SM27" s="1729"/>
      <c r="SN27" s="1729"/>
      <c r="SO27" s="1729"/>
      <c r="SP27" s="1729"/>
      <c r="SQ27" s="1729"/>
      <c r="SR27" s="1729"/>
      <c r="SS27" s="1729"/>
      <c r="ST27" s="1729"/>
      <c r="SU27" s="1729"/>
      <c r="SV27" s="1729"/>
      <c r="SW27" s="1729"/>
      <c r="SX27" s="1729"/>
      <c r="SY27" s="1729"/>
      <c r="SZ27" s="1729"/>
      <c r="TA27" s="1729"/>
      <c r="TB27" s="1729"/>
      <c r="TC27" s="1729"/>
      <c r="TD27" s="1729"/>
      <c r="TE27" s="1729"/>
      <c r="TF27" s="1729"/>
      <c r="TG27" s="1729"/>
      <c r="TH27" s="1729"/>
      <c r="TI27" s="1729"/>
      <c r="TJ27" s="1729"/>
      <c r="TK27" s="1729"/>
      <c r="TL27" s="1729"/>
      <c r="TM27" s="1729"/>
      <c r="TN27" s="1729"/>
      <c r="TO27" s="1729"/>
      <c r="TP27" s="1729"/>
      <c r="TQ27" s="1729"/>
      <c r="TR27" s="1729"/>
      <c r="TS27" s="1729"/>
      <c r="TT27" s="1729"/>
      <c r="TU27" s="1729"/>
      <c r="TV27" s="1729"/>
      <c r="TW27" s="1729"/>
      <c r="TX27" s="1729"/>
      <c r="TY27" s="1729"/>
      <c r="TZ27" s="1729"/>
      <c r="UA27" s="1729"/>
      <c r="UB27" s="1729"/>
      <c r="UC27" s="1729"/>
      <c r="UD27" s="1729"/>
      <c r="UE27" s="1729"/>
      <c r="UF27" s="1729"/>
      <c r="UG27" s="1729"/>
      <c r="UH27" s="1729"/>
      <c r="UI27" s="1729"/>
      <c r="UJ27" s="1729"/>
      <c r="UK27" s="1729"/>
      <c r="UL27" s="1729"/>
      <c r="UM27" s="1729"/>
      <c r="UN27" s="1729"/>
      <c r="UO27" s="1729"/>
      <c r="UP27" s="1729"/>
      <c r="UQ27" s="1729"/>
      <c r="UR27" s="1729"/>
      <c r="US27" s="1729"/>
      <c r="UT27" s="1729"/>
      <c r="UU27" s="1729"/>
      <c r="UV27" s="1729"/>
      <c r="UW27" s="1729"/>
      <c r="UX27" s="1729"/>
      <c r="UY27" s="1729"/>
      <c r="UZ27" s="1729"/>
      <c r="VA27" s="1729"/>
      <c r="VB27" s="1729"/>
      <c r="VC27" s="1729"/>
      <c r="VD27" s="1729"/>
      <c r="VE27" s="1729"/>
      <c r="VF27" s="1729"/>
      <c r="VG27" s="1729"/>
      <c r="VH27" s="1729"/>
      <c r="VI27" s="1729"/>
      <c r="VJ27" s="1729"/>
      <c r="VK27" s="1729"/>
      <c r="VL27" s="1729"/>
      <c r="VM27" s="1729"/>
      <c r="VN27" s="1729"/>
      <c r="VO27" s="1729"/>
      <c r="VP27" s="1729"/>
      <c r="VQ27" s="1729"/>
      <c r="VR27" s="1729"/>
      <c r="VS27" s="1729"/>
      <c r="VT27" s="1729"/>
      <c r="VU27" s="1729"/>
      <c r="VV27" s="1729"/>
      <c r="VW27" s="1729"/>
      <c r="VX27" s="1729"/>
      <c r="VY27" s="1729"/>
      <c r="VZ27" s="1729"/>
      <c r="WA27" s="1729"/>
      <c r="WB27" s="1729"/>
      <c r="WC27" s="1729"/>
      <c r="WD27" s="1729"/>
      <c r="WE27" s="1729"/>
      <c r="WF27" s="1729"/>
      <c r="WG27" s="1729"/>
      <c r="WH27" s="1729"/>
      <c r="WI27" s="1729"/>
      <c r="WJ27" s="1729"/>
      <c r="WK27" s="1729"/>
      <c r="WL27" s="1729"/>
      <c r="WM27" s="1729"/>
      <c r="WN27" s="1729"/>
      <c r="WO27" s="1729"/>
      <c r="WP27" s="1729"/>
      <c r="WQ27" s="1729"/>
      <c r="WR27" s="1729"/>
      <c r="WS27" s="1729"/>
      <c r="WT27" s="1729"/>
      <c r="WU27" s="1729"/>
      <c r="WV27" s="1729"/>
      <c r="WW27" s="1729"/>
      <c r="WX27" s="1729"/>
      <c r="WY27" s="1729"/>
      <c r="WZ27" s="1729"/>
      <c r="XA27" s="1729"/>
      <c r="XB27" s="1729"/>
      <c r="XC27" s="1729"/>
      <c r="XD27" s="1729"/>
      <c r="XE27" s="1729"/>
      <c r="XF27" s="1729"/>
      <c r="XG27" s="1729"/>
      <c r="XH27" s="1729"/>
      <c r="XI27" s="1729"/>
      <c r="XJ27" s="1729"/>
      <c r="XK27" s="1729"/>
      <c r="XL27" s="1729"/>
      <c r="XM27" s="1729"/>
      <c r="XN27" s="1729"/>
      <c r="XO27" s="1729"/>
      <c r="XP27" s="1729"/>
      <c r="XQ27" s="1729"/>
      <c r="XR27" s="1729"/>
      <c r="XS27" s="1729"/>
      <c r="XT27" s="1729"/>
      <c r="XU27" s="1729"/>
      <c r="XV27" s="1729"/>
      <c r="XW27" s="1729"/>
      <c r="XX27" s="1729"/>
      <c r="XY27" s="1729"/>
      <c r="XZ27" s="1729"/>
      <c r="YA27" s="1729"/>
      <c r="YB27" s="1729"/>
      <c r="YC27" s="1729"/>
      <c r="YD27" s="1729"/>
      <c r="YE27" s="1729"/>
      <c r="YF27" s="1729"/>
      <c r="YG27" s="1729"/>
      <c r="YH27" s="1729"/>
      <c r="YI27" s="1729"/>
      <c r="YJ27" s="1729"/>
      <c r="YK27" s="1729"/>
      <c r="YL27" s="1729"/>
      <c r="YM27" s="1729"/>
      <c r="YN27" s="1729"/>
      <c r="YO27" s="1729"/>
      <c r="YP27" s="1729"/>
      <c r="YQ27" s="1729"/>
      <c r="YR27" s="1729"/>
      <c r="YS27" s="1729"/>
      <c r="YT27" s="1729"/>
      <c r="YU27" s="1729"/>
      <c r="YV27" s="1729"/>
      <c r="YW27" s="1729"/>
      <c r="YX27" s="1729"/>
      <c r="YY27" s="1729"/>
      <c r="YZ27" s="1729"/>
      <c r="ZA27" s="1729"/>
      <c r="ZB27" s="1729"/>
      <c r="ZC27" s="1729"/>
      <c r="ZD27" s="1729"/>
      <c r="ZE27" s="1729"/>
      <c r="ZF27" s="1729"/>
      <c r="ZG27" s="1729"/>
      <c r="ZH27" s="1729"/>
      <c r="ZI27" s="1729"/>
      <c r="ZJ27" s="1729"/>
      <c r="ZK27" s="1729"/>
      <c r="ZL27" s="1729"/>
      <c r="ZM27" s="1729"/>
      <c r="ZN27" s="1729"/>
      <c r="ZO27" s="1729"/>
      <c r="ZP27" s="1729"/>
      <c r="ZQ27" s="1729"/>
      <c r="ZR27" s="1729"/>
      <c r="ZS27" s="1729"/>
      <c r="ZT27" s="1729"/>
      <c r="ZU27" s="1729"/>
      <c r="ZV27" s="1729"/>
      <c r="ZW27" s="1729"/>
      <c r="ZX27" s="1729"/>
      <c r="ZY27" s="1729"/>
      <c r="ZZ27" s="1729"/>
      <c r="AAA27" s="1729"/>
      <c r="AAB27" s="1729"/>
      <c r="AAC27" s="1729"/>
      <c r="AAD27" s="1729"/>
      <c r="AAE27" s="1729"/>
      <c r="AAF27" s="1729"/>
      <c r="AAG27" s="1729"/>
      <c r="AAH27" s="1729"/>
      <c r="AAI27" s="1729"/>
      <c r="AAJ27" s="1729"/>
      <c r="AAK27" s="1729"/>
      <c r="AAL27" s="1729"/>
      <c r="AAM27" s="1729"/>
      <c r="AAN27" s="1729"/>
      <c r="AAO27" s="1729"/>
      <c r="AAP27" s="1729"/>
      <c r="AAQ27" s="1729"/>
      <c r="AAR27" s="1729"/>
      <c r="AAS27" s="1729"/>
      <c r="AAT27" s="1729"/>
      <c r="AAU27" s="1729"/>
      <c r="AAV27" s="1729"/>
      <c r="AAW27" s="1729"/>
      <c r="AAX27" s="1729"/>
      <c r="AAY27" s="1729"/>
      <c r="AAZ27" s="1729"/>
      <c r="ABA27" s="1729"/>
      <c r="ABB27" s="1729"/>
      <c r="ABC27" s="1729"/>
      <c r="ABD27" s="1729"/>
      <c r="ABE27" s="1729"/>
      <c r="ABF27" s="1729"/>
      <c r="ABG27" s="1729"/>
      <c r="ABH27" s="1729"/>
      <c r="ABI27" s="1729"/>
      <c r="ABJ27" s="1729"/>
      <c r="ABK27" s="1729"/>
      <c r="ABL27" s="1729"/>
      <c r="ABM27" s="1729"/>
      <c r="ABN27" s="1729"/>
      <c r="ABO27" s="1729"/>
      <c r="ABP27" s="1729"/>
      <c r="ABQ27" s="1729"/>
      <c r="ABR27" s="1729"/>
      <c r="ABS27" s="1729"/>
      <c r="ABT27" s="1729"/>
      <c r="ABU27" s="1729"/>
      <c r="ABV27" s="1729"/>
      <c r="ABW27" s="1729"/>
      <c r="ABX27" s="1729"/>
      <c r="ABY27" s="1729"/>
      <c r="ABZ27" s="1729"/>
      <c r="ACA27" s="1729"/>
      <c r="ACB27" s="1729"/>
      <c r="ACC27" s="1729"/>
      <c r="ACD27" s="1729"/>
      <c r="ACE27" s="1729"/>
      <c r="ACF27" s="1729"/>
      <c r="ACG27" s="1729"/>
      <c r="ACH27" s="1729"/>
      <c r="ACI27" s="1729"/>
      <c r="ACJ27" s="1729"/>
      <c r="ACK27" s="1729"/>
      <c r="ACL27" s="1729"/>
      <c r="ACM27" s="1729"/>
      <c r="ACN27" s="1729"/>
      <c r="ACO27" s="1729"/>
      <c r="ACP27" s="1729"/>
      <c r="ACQ27" s="1729"/>
      <c r="ACR27" s="1729"/>
      <c r="ACS27" s="1729"/>
      <c r="ACT27" s="1729"/>
      <c r="ACU27" s="1729"/>
      <c r="ACV27" s="1729"/>
      <c r="ACW27" s="1729"/>
      <c r="ACX27" s="1729"/>
      <c r="ACY27" s="1729"/>
      <c r="ACZ27" s="1729"/>
      <c r="ADA27" s="1729"/>
      <c r="ADB27" s="1729"/>
      <c r="ADC27" s="1729"/>
      <c r="ADD27" s="1729"/>
      <c r="ADE27" s="1729"/>
      <c r="ADF27" s="1729"/>
      <c r="ADG27" s="1729"/>
      <c r="ADH27" s="1729"/>
      <c r="ADI27" s="1729"/>
      <c r="ADJ27" s="1729"/>
      <c r="ADK27" s="1729"/>
      <c r="ADL27" s="1729"/>
      <c r="ADM27" s="1729"/>
      <c r="ADN27" s="1729"/>
      <c r="ADO27" s="1729"/>
      <c r="ADP27" s="1729"/>
      <c r="ADQ27" s="1729"/>
      <c r="ADR27" s="1729"/>
      <c r="ADS27" s="1729"/>
      <c r="ADT27" s="1729"/>
      <c r="ADU27" s="1729"/>
      <c r="ADV27" s="1729"/>
      <c r="ADW27" s="1729"/>
      <c r="ADX27" s="1729"/>
      <c r="ADY27" s="1729"/>
      <c r="ADZ27" s="1729"/>
      <c r="AEA27" s="1729"/>
      <c r="AEB27" s="1729"/>
      <c r="AEC27" s="1729"/>
      <c r="AED27" s="1729"/>
      <c r="AEE27" s="1729"/>
      <c r="AEF27" s="1729"/>
      <c r="AEG27" s="1729"/>
      <c r="AEH27" s="1729"/>
      <c r="AEI27" s="1729"/>
      <c r="AEJ27" s="1729"/>
      <c r="AEK27" s="1729"/>
      <c r="AEL27" s="1729"/>
      <c r="AEM27" s="1729"/>
      <c r="AEN27" s="1729"/>
      <c r="AEO27" s="1729"/>
      <c r="AEP27" s="1729"/>
      <c r="AEQ27" s="1729"/>
      <c r="AER27" s="1729"/>
      <c r="AES27" s="1729"/>
      <c r="AET27" s="1729"/>
      <c r="AEU27" s="1729"/>
      <c r="AEV27" s="1729"/>
      <c r="AEW27" s="1729"/>
      <c r="AEX27" s="1729"/>
      <c r="AEY27" s="1729"/>
      <c r="AEZ27" s="1729"/>
      <c r="AFA27" s="1729"/>
      <c r="AFB27" s="1729"/>
      <c r="AFC27" s="1729"/>
      <c r="AFD27" s="1729"/>
      <c r="AFE27" s="1729"/>
      <c r="AFF27" s="1729"/>
      <c r="AFG27" s="1729"/>
      <c r="AFH27" s="1729"/>
      <c r="AFI27" s="1729"/>
      <c r="AFJ27" s="1729"/>
      <c r="AFK27" s="1729"/>
      <c r="AFL27" s="1729"/>
      <c r="AFM27" s="1729"/>
      <c r="AFN27" s="1729"/>
      <c r="AFO27" s="1729"/>
      <c r="AFP27" s="1729"/>
      <c r="AFQ27" s="1729"/>
      <c r="AFR27" s="1729"/>
      <c r="AFS27" s="1729"/>
      <c r="AFT27" s="1729"/>
      <c r="AFU27" s="1729"/>
      <c r="AFV27" s="1729"/>
      <c r="AFW27" s="1729"/>
      <c r="AFX27" s="1729"/>
      <c r="AFY27" s="1729"/>
      <c r="AFZ27" s="1729"/>
      <c r="AGA27" s="1729"/>
      <c r="AGB27" s="1729"/>
      <c r="AGC27" s="1729"/>
      <c r="AGD27" s="1729"/>
      <c r="AGE27" s="1729"/>
      <c r="AGF27" s="1729"/>
      <c r="AGG27" s="1729"/>
      <c r="AGH27" s="1729"/>
      <c r="AGI27" s="1729"/>
      <c r="AGJ27" s="1729"/>
      <c r="AGK27" s="1729"/>
      <c r="AGL27" s="1729"/>
      <c r="AGM27" s="1729"/>
      <c r="AGN27" s="1729"/>
      <c r="AGO27" s="1729"/>
      <c r="AGP27" s="1729"/>
      <c r="AGQ27" s="1729"/>
      <c r="AGR27" s="1729"/>
      <c r="AGS27" s="1729"/>
      <c r="AGT27" s="1729"/>
      <c r="AGU27" s="1729"/>
      <c r="AGV27" s="1729"/>
      <c r="AGW27" s="1729"/>
      <c r="AGX27" s="1729"/>
      <c r="AGY27" s="1729"/>
      <c r="AGZ27" s="1729"/>
      <c r="AHA27" s="1729"/>
      <c r="AHB27" s="1729"/>
      <c r="AHC27" s="1729"/>
      <c r="AHD27" s="1729"/>
      <c r="AHE27" s="1729"/>
      <c r="AHF27" s="1729"/>
      <c r="AHG27" s="1729"/>
      <c r="AHH27" s="1729"/>
      <c r="AHI27" s="1729"/>
      <c r="AHJ27" s="1729"/>
      <c r="AHK27" s="1729"/>
      <c r="AHL27" s="1729"/>
      <c r="AHM27" s="1729"/>
      <c r="AHN27" s="1729"/>
      <c r="AHO27" s="1729"/>
      <c r="AHP27" s="1729"/>
      <c r="AHQ27" s="1729"/>
      <c r="AHR27" s="1729"/>
      <c r="AHS27" s="1729"/>
      <c r="AHT27" s="1729"/>
      <c r="AHU27" s="1729"/>
      <c r="AHV27" s="1729"/>
      <c r="AHW27" s="1729"/>
      <c r="AHX27" s="1729"/>
      <c r="AHY27" s="1729"/>
      <c r="AHZ27" s="1729"/>
      <c r="AIA27" s="1729"/>
      <c r="AIB27" s="1729"/>
      <c r="AIC27" s="1729"/>
      <c r="AID27" s="1729"/>
      <c r="AIE27" s="1729"/>
      <c r="AIF27" s="1729"/>
      <c r="AIG27" s="1729"/>
      <c r="AIH27" s="1729"/>
      <c r="AII27" s="1729"/>
      <c r="AIJ27" s="1729"/>
      <c r="AIK27" s="1729"/>
      <c r="AIL27" s="1729"/>
      <c r="AIM27" s="1729"/>
      <c r="AIN27" s="1729"/>
      <c r="AIO27" s="1729"/>
      <c r="AIP27" s="1729"/>
      <c r="AIQ27" s="1729"/>
      <c r="AIR27" s="1729"/>
      <c r="AIS27" s="1729"/>
      <c r="AIT27" s="1729"/>
      <c r="AIU27" s="1729"/>
      <c r="AIV27" s="1729"/>
      <c r="AIW27" s="1729"/>
      <c r="AIX27" s="1729"/>
      <c r="AIY27" s="1729"/>
      <c r="AIZ27" s="1729"/>
      <c r="AJA27" s="1729"/>
      <c r="AJB27" s="1729"/>
      <c r="AJC27" s="1729"/>
      <c r="AJD27" s="1729"/>
      <c r="AJE27" s="1729"/>
      <c r="AJF27" s="1729"/>
      <c r="AJG27" s="1729"/>
      <c r="AJH27" s="1729"/>
      <c r="AJI27" s="1729"/>
      <c r="AJJ27" s="1729"/>
      <c r="AJK27" s="1729"/>
      <c r="AJL27" s="1729"/>
      <c r="AJM27" s="1729"/>
      <c r="AJN27" s="1729"/>
      <c r="AJO27" s="1729"/>
      <c r="AJP27" s="1729"/>
      <c r="AJQ27" s="1729"/>
      <c r="AJR27" s="1729"/>
      <c r="AJS27" s="1729"/>
      <c r="AJT27" s="1729"/>
      <c r="AJU27" s="1729"/>
      <c r="AJV27" s="1729"/>
      <c r="AJW27" s="1729"/>
      <c r="AJX27" s="1729"/>
      <c r="AJY27" s="1729"/>
      <c r="AJZ27" s="1729"/>
      <c r="AKA27" s="1729"/>
      <c r="AKB27" s="1729"/>
      <c r="AKC27" s="1729"/>
      <c r="AKD27" s="1729"/>
      <c r="AKE27" s="1729"/>
      <c r="AKF27" s="1729"/>
      <c r="AKG27" s="1729"/>
      <c r="AKH27" s="1729"/>
      <c r="AKI27" s="1729"/>
      <c r="AKJ27" s="1729"/>
      <c r="AKK27" s="1729"/>
      <c r="AKL27" s="1729"/>
      <c r="AKM27" s="1729"/>
      <c r="AKN27" s="1729"/>
      <c r="AKO27" s="1729"/>
      <c r="AKP27" s="1729"/>
      <c r="AKQ27" s="1729"/>
      <c r="AKR27" s="1729"/>
      <c r="AKS27" s="1729"/>
      <c r="AKT27" s="1729"/>
      <c r="AKU27" s="1729"/>
      <c r="AKV27" s="1729"/>
      <c r="AKW27" s="1729"/>
      <c r="AKX27" s="1729"/>
      <c r="AKY27" s="1729"/>
      <c r="AKZ27" s="1729"/>
      <c r="ALA27" s="1729"/>
      <c r="ALB27" s="1729"/>
      <c r="ALC27" s="1729"/>
      <c r="ALD27" s="1729"/>
      <c r="ALE27" s="1729"/>
      <c r="ALF27" s="1729"/>
      <c r="ALG27" s="1729"/>
      <c r="ALH27" s="1729"/>
      <c r="ALI27" s="1729"/>
      <c r="ALJ27" s="1729"/>
      <c r="ALK27" s="1729"/>
      <c r="ALL27" s="1729"/>
      <c r="ALM27" s="1729"/>
      <c r="ALN27" s="1729"/>
      <c r="ALO27" s="1729"/>
      <c r="ALP27" s="1729"/>
      <c r="ALQ27" s="1729"/>
      <c r="ALR27" s="1729"/>
      <c r="ALS27" s="1729"/>
      <c r="ALT27" s="1729"/>
      <c r="ALU27" s="1729"/>
      <c r="ALV27" s="1729"/>
      <c r="ALW27" s="1729"/>
      <c r="ALX27" s="1729"/>
      <c r="ALY27" s="1729"/>
      <c r="ALZ27" s="1729"/>
      <c r="AMA27" s="1729"/>
      <c r="AMB27" s="1729"/>
      <c r="AMC27" s="1729"/>
      <c r="AMD27" s="1729"/>
      <c r="AME27" s="1729"/>
      <c r="AMF27" s="1729"/>
      <c r="AMG27" s="1729"/>
      <c r="AMH27" s="1729"/>
      <c r="AMI27" s="1729"/>
      <c r="AMJ27" s="1729"/>
    </row>
    <row r="28" spans="1:1024" s="1773" customFormat="1" ht="30" customHeight="1">
      <c r="A28" s="1705" t="s">
        <v>3862</v>
      </c>
      <c r="B28" s="1705" t="s">
        <v>3863</v>
      </c>
      <c r="C28" s="1705" t="s">
        <v>647</v>
      </c>
      <c r="D28" s="1705" t="s">
        <v>4051</v>
      </c>
      <c r="E28" s="1705" t="s">
        <v>4052</v>
      </c>
      <c r="F28" s="1705" t="s">
        <v>4053</v>
      </c>
      <c r="G28" s="1709" t="s">
        <v>4054</v>
      </c>
      <c r="H28" s="1705"/>
      <c r="I28" s="1705"/>
      <c r="J28" s="1705"/>
      <c r="K28" s="1705"/>
      <c r="L28" s="1705"/>
      <c r="M28" s="1705"/>
      <c r="N28" s="1705"/>
      <c r="O28" s="1705"/>
      <c r="P28" s="1705" t="s">
        <v>4055</v>
      </c>
      <c r="Q28" s="1705" t="s">
        <v>3926</v>
      </c>
      <c r="R28" s="1705" t="s">
        <v>3926</v>
      </c>
      <c r="S28" s="1705" t="s">
        <v>3927</v>
      </c>
      <c r="T28" s="1705" t="s">
        <v>3926</v>
      </c>
      <c r="U28" s="1705" t="s">
        <v>3928</v>
      </c>
      <c r="V28" s="1705" t="s">
        <v>3928</v>
      </c>
      <c r="W28" s="1705" t="s">
        <v>3874</v>
      </c>
      <c r="X28" s="1705" t="s">
        <v>1146</v>
      </c>
      <c r="Y28" s="1779" t="s">
        <v>1146</v>
      </c>
      <c r="Z28" s="1779" t="s">
        <v>1146</v>
      </c>
      <c r="AA28" s="1779" t="s">
        <v>4056</v>
      </c>
      <c r="AB28" s="1780" t="s">
        <v>4057</v>
      </c>
      <c r="AC28" s="1779" t="s">
        <v>3879</v>
      </c>
      <c r="AD28" s="1779" t="s">
        <v>3880</v>
      </c>
      <c r="AE28" s="1779" t="s">
        <v>3881</v>
      </c>
      <c r="AF28" s="1779"/>
      <c r="AG28" s="1779"/>
      <c r="AH28" s="1779"/>
      <c r="AI28" s="1779"/>
      <c r="AJ28" s="1779"/>
      <c r="AK28" s="1779">
        <v>0</v>
      </c>
      <c r="AL28" s="1779"/>
      <c r="AM28" s="1779"/>
      <c r="AN28" s="1779">
        <v>0</v>
      </c>
      <c r="AO28" s="1707" t="s">
        <v>4238</v>
      </c>
      <c r="AP28" s="1705"/>
      <c r="AQ28" s="1705"/>
      <c r="AR28" s="1705"/>
      <c r="AS28" s="1705"/>
      <c r="AT28" s="1705"/>
      <c r="AU28" s="1705"/>
      <c r="AV28" s="1705"/>
      <c r="AW28" s="1705"/>
      <c r="AX28" s="1705"/>
      <c r="AY28" s="1705"/>
      <c r="AZ28" s="1705" t="s">
        <v>3931</v>
      </c>
      <c r="BA28" s="1729"/>
      <c r="BB28" s="1729"/>
      <c r="BC28" s="1729"/>
      <c r="BD28" s="1729"/>
      <c r="BE28" s="1729"/>
      <c r="BF28" s="1729"/>
      <c r="BG28" s="1729"/>
      <c r="BH28" s="1729"/>
      <c r="BI28" s="1729"/>
      <c r="BJ28" s="1729"/>
      <c r="BK28" s="1729"/>
      <c r="BL28" s="1729"/>
      <c r="BM28" s="1729"/>
      <c r="BN28" s="1729"/>
      <c r="BO28" s="1729"/>
      <c r="BP28" s="1729"/>
      <c r="BQ28" s="1729"/>
      <c r="BR28" s="1729"/>
      <c r="BS28" s="1729"/>
      <c r="BT28" s="1729"/>
      <c r="BU28" s="1729"/>
      <c r="BV28" s="1729"/>
      <c r="BW28" s="1729"/>
      <c r="BX28" s="1729"/>
      <c r="BY28" s="1729"/>
      <c r="BZ28" s="1729"/>
      <c r="CA28" s="1729"/>
      <c r="CB28" s="1729"/>
      <c r="CC28" s="1729"/>
      <c r="CD28" s="1729"/>
      <c r="CE28" s="1729"/>
      <c r="CF28" s="1729"/>
      <c r="CG28" s="1729"/>
      <c r="CH28" s="1729"/>
      <c r="CI28" s="1729"/>
      <c r="CJ28" s="1729"/>
      <c r="CK28" s="1729"/>
      <c r="CL28" s="1729"/>
      <c r="CM28" s="1729"/>
      <c r="CN28" s="1729"/>
      <c r="CO28" s="1729"/>
      <c r="CP28" s="1729"/>
      <c r="CQ28" s="1729"/>
      <c r="CR28" s="1729"/>
      <c r="CS28" s="1729"/>
      <c r="CT28" s="1729"/>
      <c r="CU28" s="1729"/>
      <c r="CV28" s="1729"/>
      <c r="CW28" s="1729"/>
      <c r="CX28" s="1729"/>
      <c r="CY28" s="1729"/>
      <c r="CZ28" s="1729"/>
      <c r="DA28" s="1729"/>
      <c r="DB28" s="1729"/>
      <c r="DC28" s="1729"/>
      <c r="DD28" s="1729"/>
      <c r="DE28" s="1729"/>
      <c r="DF28" s="1729"/>
      <c r="DG28" s="1729"/>
      <c r="DH28" s="1729"/>
      <c r="DI28" s="1729"/>
      <c r="DJ28" s="1729"/>
      <c r="DK28" s="1729"/>
      <c r="DL28" s="1729"/>
      <c r="DM28" s="1729"/>
      <c r="DN28" s="1729"/>
      <c r="DO28" s="1729"/>
      <c r="DP28" s="1729"/>
      <c r="DQ28" s="1729"/>
      <c r="DR28" s="1729"/>
      <c r="DS28" s="1729"/>
      <c r="DT28" s="1729"/>
      <c r="DU28" s="1729"/>
      <c r="DV28" s="1729"/>
      <c r="DW28" s="1729"/>
      <c r="DX28" s="1729"/>
      <c r="DY28" s="1729"/>
      <c r="DZ28" s="1729"/>
      <c r="EA28" s="1729"/>
      <c r="EB28" s="1729"/>
      <c r="EC28" s="1729"/>
      <c r="ED28" s="1729"/>
      <c r="EE28" s="1729"/>
      <c r="EF28" s="1729"/>
      <c r="EG28" s="1729"/>
      <c r="EH28" s="1729"/>
      <c r="EI28" s="1729"/>
      <c r="EJ28" s="1729"/>
      <c r="EK28" s="1729"/>
      <c r="EL28" s="1729"/>
      <c r="EM28" s="1729"/>
      <c r="EN28" s="1729"/>
      <c r="EO28" s="1729"/>
      <c r="EP28" s="1729"/>
      <c r="EQ28" s="1729"/>
      <c r="ER28" s="1729"/>
      <c r="ES28" s="1729"/>
      <c r="ET28" s="1729"/>
      <c r="EU28" s="1729"/>
      <c r="EV28" s="1729"/>
      <c r="EW28" s="1729"/>
      <c r="EX28" s="1729"/>
      <c r="EY28" s="1729"/>
      <c r="EZ28" s="1729"/>
      <c r="FA28" s="1729"/>
      <c r="FB28" s="1729"/>
      <c r="FC28" s="1729"/>
      <c r="FD28" s="1729"/>
      <c r="FE28" s="1729"/>
      <c r="FF28" s="1729"/>
      <c r="FG28" s="1729"/>
      <c r="FH28" s="1729"/>
      <c r="FI28" s="1729"/>
      <c r="FJ28" s="1729"/>
      <c r="FK28" s="1729"/>
      <c r="FL28" s="1729"/>
      <c r="FM28" s="1729"/>
      <c r="FN28" s="1729"/>
      <c r="FO28" s="1729"/>
      <c r="FP28" s="1729"/>
      <c r="FQ28" s="1729"/>
      <c r="FR28" s="1729"/>
      <c r="FS28" s="1729"/>
      <c r="FT28" s="1729"/>
      <c r="FU28" s="1729"/>
      <c r="FV28" s="1729"/>
      <c r="FW28" s="1729"/>
      <c r="FX28" s="1729"/>
      <c r="FY28" s="1729"/>
      <c r="FZ28" s="1729"/>
      <c r="GA28" s="1729"/>
      <c r="GB28" s="1729"/>
      <c r="GC28" s="1729"/>
      <c r="GD28" s="1729"/>
      <c r="GE28" s="1729"/>
      <c r="GF28" s="1729"/>
      <c r="GG28" s="1729"/>
      <c r="GH28" s="1729"/>
      <c r="GI28" s="1729"/>
      <c r="GJ28" s="1729"/>
      <c r="GK28" s="1729"/>
      <c r="GL28" s="1729"/>
      <c r="GM28" s="1729"/>
      <c r="GN28" s="1729"/>
      <c r="GO28" s="1729"/>
      <c r="GP28" s="1729"/>
      <c r="GQ28" s="1729"/>
      <c r="GR28" s="1729"/>
      <c r="GS28" s="1729"/>
      <c r="GT28" s="1729"/>
      <c r="GU28" s="1729"/>
      <c r="GV28" s="1729"/>
      <c r="GW28" s="1729"/>
      <c r="GX28" s="1729"/>
      <c r="GY28" s="1729"/>
      <c r="GZ28" s="1729"/>
      <c r="HA28" s="1729"/>
      <c r="HB28" s="1729"/>
      <c r="HC28" s="1729"/>
      <c r="HD28" s="1729"/>
      <c r="HE28" s="1729"/>
      <c r="HF28" s="1729"/>
      <c r="HG28" s="1729"/>
      <c r="HH28" s="1729"/>
      <c r="HI28" s="1729"/>
      <c r="HJ28" s="1729"/>
      <c r="HK28" s="1729"/>
      <c r="HL28" s="1729"/>
      <c r="HM28" s="1729"/>
      <c r="HN28" s="1729"/>
      <c r="HO28" s="1729"/>
      <c r="HP28" s="1729"/>
      <c r="HQ28" s="1729"/>
      <c r="HR28" s="1729"/>
      <c r="HS28" s="1729"/>
      <c r="HT28" s="1729"/>
      <c r="HU28" s="1729"/>
      <c r="HV28" s="1729"/>
      <c r="HW28" s="1729"/>
      <c r="HX28" s="1729"/>
      <c r="HY28" s="1729"/>
      <c r="HZ28" s="1729"/>
      <c r="IA28" s="1729"/>
      <c r="IB28" s="1729"/>
      <c r="IC28" s="1729"/>
      <c r="ID28" s="1729"/>
      <c r="IE28" s="1729"/>
      <c r="IF28" s="1729"/>
      <c r="IG28" s="1729"/>
      <c r="IH28" s="1729"/>
      <c r="II28" s="1729"/>
      <c r="IJ28" s="1729"/>
      <c r="IK28" s="1729"/>
      <c r="IL28" s="1729"/>
      <c r="IM28" s="1729"/>
      <c r="IN28" s="1729"/>
      <c r="IO28" s="1729"/>
      <c r="IP28" s="1729"/>
      <c r="IQ28" s="1729"/>
      <c r="IR28" s="1729"/>
      <c r="IS28" s="1729"/>
      <c r="IT28" s="1729"/>
      <c r="IU28" s="1729"/>
      <c r="IV28" s="1729"/>
      <c r="IW28" s="1729"/>
      <c r="IX28" s="1729"/>
      <c r="IY28" s="1729"/>
      <c r="IZ28" s="1729"/>
      <c r="JA28" s="1729"/>
      <c r="JB28" s="1729"/>
      <c r="JC28" s="1729"/>
      <c r="JD28" s="1729"/>
      <c r="JE28" s="1729"/>
      <c r="JF28" s="1729"/>
      <c r="JG28" s="1729"/>
      <c r="JH28" s="1729"/>
      <c r="JI28" s="1729"/>
      <c r="JJ28" s="1729"/>
      <c r="JK28" s="1729"/>
      <c r="JL28" s="1729"/>
      <c r="JM28" s="1729"/>
      <c r="JN28" s="1729"/>
      <c r="JO28" s="1729"/>
      <c r="JP28" s="1729"/>
      <c r="JQ28" s="1729"/>
      <c r="JR28" s="1729"/>
      <c r="JS28" s="1729"/>
      <c r="JT28" s="1729"/>
      <c r="JU28" s="1729"/>
      <c r="JV28" s="1729"/>
      <c r="JW28" s="1729"/>
      <c r="JX28" s="1729"/>
      <c r="JY28" s="1729"/>
      <c r="JZ28" s="1729"/>
      <c r="KA28" s="1729"/>
      <c r="KB28" s="1729"/>
      <c r="KC28" s="1729"/>
      <c r="KD28" s="1729"/>
      <c r="KE28" s="1729"/>
      <c r="KF28" s="1729"/>
      <c r="KG28" s="1729"/>
      <c r="KH28" s="1729"/>
      <c r="KI28" s="1729"/>
      <c r="KJ28" s="1729"/>
      <c r="KK28" s="1729"/>
      <c r="KL28" s="1729"/>
      <c r="KM28" s="1729"/>
      <c r="KN28" s="1729"/>
      <c r="KO28" s="1729"/>
      <c r="KP28" s="1729"/>
      <c r="KQ28" s="1729"/>
      <c r="KR28" s="1729"/>
      <c r="KS28" s="1729"/>
      <c r="KT28" s="1729"/>
      <c r="KU28" s="1729"/>
      <c r="KV28" s="1729"/>
      <c r="KW28" s="1729"/>
      <c r="KX28" s="1729"/>
      <c r="KY28" s="1729"/>
      <c r="KZ28" s="1729"/>
      <c r="LA28" s="1729"/>
      <c r="LB28" s="1729"/>
      <c r="LC28" s="1729"/>
      <c r="LD28" s="1729"/>
      <c r="LE28" s="1729"/>
      <c r="LF28" s="1729"/>
      <c r="LG28" s="1729"/>
      <c r="LH28" s="1729"/>
      <c r="LI28" s="1729"/>
      <c r="LJ28" s="1729"/>
      <c r="LK28" s="1729"/>
      <c r="LL28" s="1729"/>
      <c r="LM28" s="1729"/>
      <c r="LN28" s="1729"/>
      <c r="LO28" s="1729"/>
      <c r="LP28" s="1729"/>
      <c r="LQ28" s="1729"/>
      <c r="LR28" s="1729"/>
      <c r="LS28" s="1729"/>
      <c r="LT28" s="1729"/>
      <c r="LU28" s="1729"/>
      <c r="LV28" s="1729"/>
      <c r="LW28" s="1729"/>
      <c r="LX28" s="1729"/>
      <c r="LY28" s="1729"/>
      <c r="LZ28" s="1729"/>
      <c r="MA28" s="1729"/>
      <c r="MB28" s="1729"/>
      <c r="MC28" s="1729"/>
      <c r="MD28" s="1729"/>
      <c r="ME28" s="1729"/>
      <c r="MF28" s="1729"/>
      <c r="MG28" s="1729"/>
      <c r="MH28" s="1729"/>
      <c r="MI28" s="1729"/>
      <c r="MJ28" s="1729"/>
      <c r="MK28" s="1729"/>
      <c r="ML28" s="1729"/>
      <c r="MM28" s="1729"/>
      <c r="MN28" s="1729"/>
      <c r="MO28" s="1729"/>
      <c r="MP28" s="1729"/>
      <c r="MQ28" s="1729"/>
      <c r="MR28" s="1729"/>
      <c r="MS28" s="1729"/>
      <c r="MT28" s="1729"/>
      <c r="MU28" s="1729"/>
      <c r="MV28" s="1729"/>
      <c r="MW28" s="1729"/>
      <c r="MX28" s="1729"/>
      <c r="MY28" s="1729"/>
      <c r="MZ28" s="1729"/>
      <c r="NA28" s="1729"/>
      <c r="NB28" s="1729"/>
      <c r="NC28" s="1729"/>
      <c r="ND28" s="1729"/>
      <c r="NE28" s="1729"/>
      <c r="NF28" s="1729"/>
      <c r="NG28" s="1729"/>
      <c r="NH28" s="1729"/>
      <c r="NI28" s="1729"/>
      <c r="NJ28" s="1729"/>
      <c r="NK28" s="1729"/>
      <c r="NL28" s="1729"/>
      <c r="NM28" s="1729"/>
      <c r="NN28" s="1729"/>
      <c r="NO28" s="1729"/>
      <c r="NP28" s="1729"/>
      <c r="NQ28" s="1729"/>
      <c r="NR28" s="1729"/>
      <c r="NS28" s="1729"/>
      <c r="NT28" s="1729"/>
      <c r="NU28" s="1729"/>
      <c r="NV28" s="1729"/>
      <c r="NW28" s="1729"/>
      <c r="NX28" s="1729"/>
      <c r="NY28" s="1729"/>
      <c r="NZ28" s="1729"/>
      <c r="OA28" s="1729"/>
      <c r="OB28" s="1729"/>
      <c r="OC28" s="1729"/>
      <c r="OD28" s="1729"/>
      <c r="OE28" s="1729"/>
      <c r="OF28" s="1729"/>
      <c r="OG28" s="1729"/>
      <c r="OH28" s="1729"/>
      <c r="OI28" s="1729"/>
      <c r="OJ28" s="1729"/>
      <c r="OK28" s="1729"/>
      <c r="OL28" s="1729"/>
      <c r="OM28" s="1729"/>
      <c r="ON28" s="1729"/>
      <c r="OO28" s="1729"/>
      <c r="OP28" s="1729"/>
      <c r="OQ28" s="1729"/>
      <c r="OR28" s="1729"/>
      <c r="OS28" s="1729"/>
      <c r="OT28" s="1729"/>
      <c r="OU28" s="1729"/>
      <c r="OV28" s="1729"/>
      <c r="OW28" s="1729"/>
      <c r="OX28" s="1729"/>
      <c r="OY28" s="1729"/>
      <c r="OZ28" s="1729"/>
      <c r="PA28" s="1729"/>
      <c r="PB28" s="1729"/>
      <c r="PC28" s="1729"/>
      <c r="PD28" s="1729"/>
      <c r="PE28" s="1729"/>
      <c r="PF28" s="1729"/>
      <c r="PG28" s="1729"/>
      <c r="PH28" s="1729"/>
      <c r="PI28" s="1729"/>
      <c r="PJ28" s="1729"/>
      <c r="PK28" s="1729"/>
      <c r="PL28" s="1729"/>
      <c r="PM28" s="1729"/>
      <c r="PN28" s="1729"/>
      <c r="PO28" s="1729"/>
      <c r="PP28" s="1729"/>
      <c r="PQ28" s="1729"/>
      <c r="PR28" s="1729"/>
      <c r="PS28" s="1729"/>
      <c r="PT28" s="1729"/>
      <c r="PU28" s="1729"/>
      <c r="PV28" s="1729"/>
      <c r="PW28" s="1729"/>
      <c r="PX28" s="1729"/>
      <c r="PY28" s="1729"/>
      <c r="PZ28" s="1729"/>
      <c r="QA28" s="1729"/>
      <c r="QB28" s="1729"/>
      <c r="QC28" s="1729"/>
      <c r="QD28" s="1729"/>
      <c r="QE28" s="1729"/>
      <c r="QF28" s="1729"/>
      <c r="QG28" s="1729"/>
      <c r="QH28" s="1729"/>
      <c r="QI28" s="1729"/>
      <c r="QJ28" s="1729"/>
      <c r="QK28" s="1729"/>
      <c r="QL28" s="1729"/>
      <c r="QM28" s="1729"/>
      <c r="QN28" s="1729"/>
      <c r="QO28" s="1729"/>
      <c r="QP28" s="1729"/>
      <c r="QQ28" s="1729"/>
      <c r="QR28" s="1729"/>
      <c r="QS28" s="1729"/>
      <c r="QT28" s="1729"/>
      <c r="QU28" s="1729"/>
      <c r="QV28" s="1729"/>
      <c r="QW28" s="1729"/>
      <c r="QX28" s="1729"/>
      <c r="QY28" s="1729"/>
      <c r="QZ28" s="1729"/>
      <c r="RA28" s="1729"/>
      <c r="RB28" s="1729"/>
      <c r="RC28" s="1729"/>
      <c r="RD28" s="1729"/>
      <c r="RE28" s="1729"/>
      <c r="RF28" s="1729"/>
      <c r="RG28" s="1729"/>
      <c r="RH28" s="1729"/>
      <c r="RI28" s="1729"/>
      <c r="RJ28" s="1729"/>
      <c r="RK28" s="1729"/>
      <c r="RL28" s="1729"/>
      <c r="RM28" s="1729"/>
      <c r="RN28" s="1729"/>
      <c r="RO28" s="1729"/>
      <c r="RP28" s="1729"/>
      <c r="RQ28" s="1729"/>
      <c r="RR28" s="1729"/>
      <c r="RS28" s="1729"/>
      <c r="RT28" s="1729"/>
      <c r="RU28" s="1729"/>
      <c r="RV28" s="1729"/>
      <c r="RW28" s="1729"/>
      <c r="RX28" s="1729"/>
      <c r="RY28" s="1729"/>
      <c r="RZ28" s="1729"/>
      <c r="SA28" s="1729"/>
      <c r="SB28" s="1729"/>
      <c r="SC28" s="1729"/>
      <c r="SD28" s="1729"/>
      <c r="SE28" s="1729"/>
      <c r="SF28" s="1729"/>
      <c r="SG28" s="1729"/>
      <c r="SH28" s="1729"/>
      <c r="SI28" s="1729"/>
      <c r="SJ28" s="1729"/>
      <c r="SK28" s="1729"/>
      <c r="SL28" s="1729"/>
      <c r="SM28" s="1729"/>
      <c r="SN28" s="1729"/>
      <c r="SO28" s="1729"/>
      <c r="SP28" s="1729"/>
      <c r="SQ28" s="1729"/>
      <c r="SR28" s="1729"/>
      <c r="SS28" s="1729"/>
      <c r="ST28" s="1729"/>
      <c r="SU28" s="1729"/>
      <c r="SV28" s="1729"/>
      <c r="SW28" s="1729"/>
      <c r="SX28" s="1729"/>
      <c r="SY28" s="1729"/>
      <c r="SZ28" s="1729"/>
      <c r="TA28" s="1729"/>
      <c r="TB28" s="1729"/>
      <c r="TC28" s="1729"/>
      <c r="TD28" s="1729"/>
      <c r="TE28" s="1729"/>
      <c r="TF28" s="1729"/>
      <c r="TG28" s="1729"/>
      <c r="TH28" s="1729"/>
      <c r="TI28" s="1729"/>
      <c r="TJ28" s="1729"/>
      <c r="TK28" s="1729"/>
      <c r="TL28" s="1729"/>
      <c r="TM28" s="1729"/>
      <c r="TN28" s="1729"/>
      <c r="TO28" s="1729"/>
      <c r="TP28" s="1729"/>
      <c r="TQ28" s="1729"/>
      <c r="TR28" s="1729"/>
      <c r="TS28" s="1729"/>
      <c r="TT28" s="1729"/>
      <c r="TU28" s="1729"/>
      <c r="TV28" s="1729"/>
      <c r="TW28" s="1729"/>
      <c r="TX28" s="1729"/>
      <c r="TY28" s="1729"/>
      <c r="TZ28" s="1729"/>
      <c r="UA28" s="1729"/>
      <c r="UB28" s="1729"/>
      <c r="UC28" s="1729"/>
      <c r="UD28" s="1729"/>
      <c r="UE28" s="1729"/>
      <c r="UF28" s="1729"/>
      <c r="UG28" s="1729"/>
      <c r="UH28" s="1729"/>
      <c r="UI28" s="1729"/>
      <c r="UJ28" s="1729"/>
      <c r="UK28" s="1729"/>
      <c r="UL28" s="1729"/>
      <c r="UM28" s="1729"/>
      <c r="UN28" s="1729"/>
      <c r="UO28" s="1729"/>
      <c r="UP28" s="1729"/>
      <c r="UQ28" s="1729"/>
      <c r="UR28" s="1729"/>
      <c r="US28" s="1729"/>
      <c r="UT28" s="1729"/>
      <c r="UU28" s="1729"/>
      <c r="UV28" s="1729"/>
      <c r="UW28" s="1729"/>
      <c r="UX28" s="1729"/>
      <c r="UY28" s="1729"/>
      <c r="UZ28" s="1729"/>
      <c r="VA28" s="1729"/>
      <c r="VB28" s="1729"/>
      <c r="VC28" s="1729"/>
      <c r="VD28" s="1729"/>
      <c r="VE28" s="1729"/>
      <c r="VF28" s="1729"/>
      <c r="VG28" s="1729"/>
      <c r="VH28" s="1729"/>
      <c r="VI28" s="1729"/>
      <c r="VJ28" s="1729"/>
      <c r="VK28" s="1729"/>
      <c r="VL28" s="1729"/>
      <c r="VM28" s="1729"/>
      <c r="VN28" s="1729"/>
      <c r="VO28" s="1729"/>
      <c r="VP28" s="1729"/>
      <c r="VQ28" s="1729"/>
      <c r="VR28" s="1729"/>
      <c r="VS28" s="1729"/>
      <c r="VT28" s="1729"/>
      <c r="VU28" s="1729"/>
      <c r="VV28" s="1729"/>
      <c r="VW28" s="1729"/>
      <c r="VX28" s="1729"/>
      <c r="VY28" s="1729"/>
      <c r="VZ28" s="1729"/>
      <c r="WA28" s="1729"/>
      <c r="WB28" s="1729"/>
      <c r="WC28" s="1729"/>
      <c r="WD28" s="1729"/>
      <c r="WE28" s="1729"/>
      <c r="WF28" s="1729"/>
      <c r="WG28" s="1729"/>
      <c r="WH28" s="1729"/>
      <c r="WI28" s="1729"/>
      <c r="WJ28" s="1729"/>
      <c r="WK28" s="1729"/>
      <c r="WL28" s="1729"/>
      <c r="WM28" s="1729"/>
      <c r="WN28" s="1729"/>
      <c r="WO28" s="1729"/>
      <c r="WP28" s="1729"/>
      <c r="WQ28" s="1729"/>
      <c r="WR28" s="1729"/>
      <c r="WS28" s="1729"/>
      <c r="WT28" s="1729"/>
      <c r="WU28" s="1729"/>
      <c r="WV28" s="1729"/>
      <c r="WW28" s="1729"/>
      <c r="WX28" s="1729"/>
      <c r="WY28" s="1729"/>
      <c r="WZ28" s="1729"/>
      <c r="XA28" s="1729"/>
      <c r="XB28" s="1729"/>
      <c r="XC28" s="1729"/>
      <c r="XD28" s="1729"/>
      <c r="XE28" s="1729"/>
      <c r="XF28" s="1729"/>
      <c r="XG28" s="1729"/>
      <c r="XH28" s="1729"/>
      <c r="XI28" s="1729"/>
      <c r="XJ28" s="1729"/>
      <c r="XK28" s="1729"/>
      <c r="XL28" s="1729"/>
      <c r="XM28" s="1729"/>
      <c r="XN28" s="1729"/>
      <c r="XO28" s="1729"/>
      <c r="XP28" s="1729"/>
      <c r="XQ28" s="1729"/>
      <c r="XR28" s="1729"/>
      <c r="XS28" s="1729"/>
      <c r="XT28" s="1729"/>
      <c r="XU28" s="1729"/>
      <c r="XV28" s="1729"/>
      <c r="XW28" s="1729"/>
      <c r="XX28" s="1729"/>
      <c r="XY28" s="1729"/>
      <c r="XZ28" s="1729"/>
      <c r="YA28" s="1729"/>
      <c r="YB28" s="1729"/>
      <c r="YC28" s="1729"/>
      <c r="YD28" s="1729"/>
      <c r="YE28" s="1729"/>
      <c r="YF28" s="1729"/>
      <c r="YG28" s="1729"/>
      <c r="YH28" s="1729"/>
      <c r="YI28" s="1729"/>
      <c r="YJ28" s="1729"/>
      <c r="YK28" s="1729"/>
      <c r="YL28" s="1729"/>
      <c r="YM28" s="1729"/>
      <c r="YN28" s="1729"/>
      <c r="YO28" s="1729"/>
      <c r="YP28" s="1729"/>
      <c r="YQ28" s="1729"/>
      <c r="YR28" s="1729"/>
      <c r="YS28" s="1729"/>
      <c r="YT28" s="1729"/>
      <c r="YU28" s="1729"/>
      <c r="YV28" s="1729"/>
      <c r="YW28" s="1729"/>
      <c r="YX28" s="1729"/>
      <c r="YY28" s="1729"/>
      <c r="YZ28" s="1729"/>
      <c r="ZA28" s="1729"/>
      <c r="ZB28" s="1729"/>
      <c r="ZC28" s="1729"/>
      <c r="ZD28" s="1729"/>
      <c r="ZE28" s="1729"/>
      <c r="ZF28" s="1729"/>
      <c r="ZG28" s="1729"/>
      <c r="ZH28" s="1729"/>
      <c r="ZI28" s="1729"/>
      <c r="ZJ28" s="1729"/>
      <c r="ZK28" s="1729"/>
      <c r="ZL28" s="1729"/>
      <c r="ZM28" s="1729"/>
      <c r="ZN28" s="1729"/>
      <c r="ZO28" s="1729"/>
      <c r="ZP28" s="1729"/>
      <c r="ZQ28" s="1729"/>
      <c r="ZR28" s="1729"/>
      <c r="ZS28" s="1729"/>
      <c r="ZT28" s="1729"/>
      <c r="ZU28" s="1729"/>
      <c r="ZV28" s="1729"/>
      <c r="ZW28" s="1729"/>
      <c r="ZX28" s="1729"/>
      <c r="ZY28" s="1729"/>
      <c r="ZZ28" s="1729"/>
      <c r="AAA28" s="1729"/>
      <c r="AAB28" s="1729"/>
      <c r="AAC28" s="1729"/>
      <c r="AAD28" s="1729"/>
      <c r="AAE28" s="1729"/>
      <c r="AAF28" s="1729"/>
      <c r="AAG28" s="1729"/>
      <c r="AAH28" s="1729"/>
      <c r="AAI28" s="1729"/>
      <c r="AAJ28" s="1729"/>
      <c r="AAK28" s="1729"/>
      <c r="AAL28" s="1729"/>
      <c r="AAM28" s="1729"/>
      <c r="AAN28" s="1729"/>
      <c r="AAO28" s="1729"/>
      <c r="AAP28" s="1729"/>
      <c r="AAQ28" s="1729"/>
      <c r="AAR28" s="1729"/>
      <c r="AAS28" s="1729"/>
      <c r="AAT28" s="1729"/>
      <c r="AAU28" s="1729"/>
      <c r="AAV28" s="1729"/>
      <c r="AAW28" s="1729"/>
      <c r="AAX28" s="1729"/>
      <c r="AAY28" s="1729"/>
      <c r="AAZ28" s="1729"/>
      <c r="ABA28" s="1729"/>
      <c r="ABB28" s="1729"/>
      <c r="ABC28" s="1729"/>
      <c r="ABD28" s="1729"/>
      <c r="ABE28" s="1729"/>
      <c r="ABF28" s="1729"/>
      <c r="ABG28" s="1729"/>
      <c r="ABH28" s="1729"/>
      <c r="ABI28" s="1729"/>
      <c r="ABJ28" s="1729"/>
      <c r="ABK28" s="1729"/>
      <c r="ABL28" s="1729"/>
      <c r="ABM28" s="1729"/>
      <c r="ABN28" s="1729"/>
      <c r="ABO28" s="1729"/>
      <c r="ABP28" s="1729"/>
      <c r="ABQ28" s="1729"/>
      <c r="ABR28" s="1729"/>
      <c r="ABS28" s="1729"/>
      <c r="ABT28" s="1729"/>
      <c r="ABU28" s="1729"/>
      <c r="ABV28" s="1729"/>
      <c r="ABW28" s="1729"/>
      <c r="ABX28" s="1729"/>
      <c r="ABY28" s="1729"/>
      <c r="ABZ28" s="1729"/>
      <c r="ACA28" s="1729"/>
      <c r="ACB28" s="1729"/>
      <c r="ACC28" s="1729"/>
      <c r="ACD28" s="1729"/>
      <c r="ACE28" s="1729"/>
      <c r="ACF28" s="1729"/>
      <c r="ACG28" s="1729"/>
      <c r="ACH28" s="1729"/>
      <c r="ACI28" s="1729"/>
      <c r="ACJ28" s="1729"/>
      <c r="ACK28" s="1729"/>
      <c r="ACL28" s="1729"/>
      <c r="ACM28" s="1729"/>
      <c r="ACN28" s="1729"/>
      <c r="ACO28" s="1729"/>
      <c r="ACP28" s="1729"/>
      <c r="ACQ28" s="1729"/>
      <c r="ACR28" s="1729"/>
      <c r="ACS28" s="1729"/>
      <c r="ACT28" s="1729"/>
      <c r="ACU28" s="1729"/>
      <c r="ACV28" s="1729"/>
      <c r="ACW28" s="1729"/>
      <c r="ACX28" s="1729"/>
      <c r="ACY28" s="1729"/>
      <c r="ACZ28" s="1729"/>
      <c r="ADA28" s="1729"/>
      <c r="ADB28" s="1729"/>
      <c r="ADC28" s="1729"/>
      <c r="ADD28" s="1729"/>
      <c r="ADE28" s="1729"/>
      <c r="ADF28" s="1729"/>
      <c r="ADG28" s="1729"/>
      <c r="ADH28" s="1729"/>
      <c r="ADI28" s="1729"/>
      <c r="ADJ28" s="1729"/>
      <c r="ADK28" s="1729"/>
      <c r="ADL28" s="1729"/>
      <c r="ADM28" s="1729"/>
      <c r="ADN28" s="1729"/>
      <c r="ADO28" s="1729"/>
      <c r="ADP28" s="1729"/>
      <c r="ADQ28" s="1729"/>
      <c r="ADR28" s="1729"/>
      <c r="ADS28" s="1729"/>
      <c r="ADT28" s="1729"/>
      <c r="ADU28" s="1729"/>
      <c r="ADV28" s="1729"/>
      <c r="ADW28" s="1729"/>
      <c r="ADX28" s="1729"/>
      <c r="ADY28" s="1729"/>
      <c r="ADZ28" s="1729"/>
      <c r="AEA28" s="1729"/>
      <c r="AEB28" s="1729"/>
      <c r="AEC28" s="1729"/>
      <c r="AED28" s="1729"/>
      <c r="AEE28" s="1729"/>
      <c r="AEF28" s="1729"/>
      <c r="AEG28" s="1729"/>
      <c r="AEH28" s="1729"/>
      <c r="AEI28" s="1729"/>
      <c r="AEJ28" s="1729"/>
      <c r="AEK28" s="1729"/>
      <c r="AEL28" s="1729"/>
      <c r="AEM28" s="1729"/>
      <c r="AEN28" s="1729"/>
      <c r="AEO28" s="1729"/>
      <c r="AEP28" s="1729"/>
      <c r="AEQ28" s="1729"/>
      <c r="AER28" s="1729"/>
      <c r="AES28" s="1729"/>
      <c r="AET28" s="1729"/>
      <c r="AEU28" s="1729"/>
      <c r="AEV28" s="1729"/>
      <c r="AEW28" s="1729"/>
      <c r="AEX28" s="1729"/>
      <c r="AEY28" s="1729"/>
      <c r="AEZ28" s="1729"/>
      <c r="AFA28" s="1729"/>
      <c r="AFB28" s="1729"/>
      <c r="AFC28" s="1729"/>
      <c r="AFD28" s="1729"/>
      <c r="AFE28" s="1729"/>
      <c r="AFF28" s="1729"/>
      <c r="AFG28" s="1729"/>
      <c r="AFH28" s="1729"/>
      <c r="AFI28" s="1729"/>
      <c r="AFJ28" s="1729"/>
      <c r="AFK28" s="1729"/>
      <c r="AFL28" s="1729"/>
      <c r="AFM28" s="1729"/>
      <c r="AFN28" s="1729"/>
      <c r="AFO28" s="1729"/>
      <c r="AFP28" s="1729"/>
      <c r="AFQ28" s="1729"/>
      <c r="AFR28" s="1729"/>
      <c r="AFS28" s="1729"/>
      <c r="AFT28" s="1729"/>
      <c r="AFU28" s="1729"/>
      <c r="AFV28" s="1729"/>
      <c r="AFW28" s="1729"/>
      <c r="AFX28" s="1729"/>
      <c r="AFY28" s="1729"/>
      <c r="AFZ28" s="1729"/>
      <c r="AGA28" s="1729"/>
      <c r="AGB28" s="1729"/>
      <c r="AGC28" s="1729"/>
      <c r="AGD28" s="1729"/>
      <c r="AGE28" s="1729"/>
      <c r="AGF28" s="1729"/>
      <c r="AGG28" s="1729"/>
      <c r="AGH28" s="1729"/>
      <c r="AGI28" s="1729"/>
      <c r="AGJ28" s="1729"/>
      <c r="AGK28" s="1729"/>
      <c r="AGL28" s="1729"/>
      <c r="AGM28" s="1729"/>
      <c r="AGN28" s="1729"/>
      <c r="AGO28" s="1729"/>
      <c r="AGP28" s="1729"/>
      <c r="AGQ28" s="1729"/>
      <c r="AGR28" s="1729"/>
      <c r="AGS28" s="1729"/>
      <c r="AGT28" s="1729"/>
      <c r="AGU28" s="1729"/>
      <c r="AGV28" s="1729"/>
      <c r="AGW28" s="1729"/>
      <c r="AGX28" s="1729"/>
      <c r="AGY28" s="1729"/>
      <c r="AGZ28" s="1729"/>
      <c r="AHA28" s="1729"/>
      <c r="AHB28" s="1729"/>
      <c r="AHC28" s="1729"/>
      <c r="AHD28" s="1729"/>
      <c r="AHE28" s="1729"/>
      <c r="AHF28" s="1729"/>
      <c r="AHG28" s="1729"/>
      <c r="AHH28" s="1729"/>
      <c r="AHI28" s="1729"/>
      <c r="AHJ28" s="1729"/>
      <c r="AHK28" s="1729"/>
      <c r="AHL28" s="1729"/>
      <c r="AHM28" s="1729"/>
      <c r="AHN28" s="1729"/>
      <c r="AHO28" s="1729"/>
      <c r="AHP28" s="1729"/>
      <c r="AHQ28" s="1729"/>
      <c r="AHR28" s="1729"/>
      <c r="AHS28" s="1729"/>
      <c r="AHT28" s="1729"/>
      <c r="AHU28" s="1729"/>
      <c r="AHV28" s="1729"/>
      <c r="AHW28" s="1729"/>
      <c r="AHX28" s="1729"/>
      <c r="AHY28" s="1729"/>
      <c r="AHZ28" s="1729"/>
      <c r="AIA28" s="1729"/>
      <c r="AIB28" s="1729"/>
      <c r="AIC28" s="1729"/>
      <c r="AID28" s="1729"/>
      <c r="AIE28" s="1729"/>
      <c r="AIF28" s="1729"/>
      <c r="AIG28" s="1729"/>
      <c r="AIH28" s="1729"/>
      <c r="AII28" s="1729"/>
      <c r="AIJ28" s="1729"/>
      <c r="AIK28" s="1729"/>
      <c r="AIL28" s="1729"/>
      <c r="AIM28" s="1729"/>
      <c r="AIN28" s="1729"/>
      <c r="AIO28" s="1729"/>
      <c r="AIP28" s="1729"/>
      <c r="AIQ28" s="1729"/>
      <c r="AIR28" s="1729"/>
      <c r="AIS28" s="1729"/>
      <c r="AIT28" s="1729"/>
      <c r="AIU28" s="1729"/>
      <c r="AIV28" s="1729"/>
      <c r="AIW28" s="1729"/>
      <c r="AIX28" s="1729"/>
      <c r="AIY28" s="1729"/>
      <c r="AIZ28" s="1729"/>
      <c r="AJA28" s="1729"/>
      <c r="AJB28" s="1729"/>
      <c r="AJC28" s="1729"/>
      <c r="AJD28" s="1729"/>
      <c r="AJE28" s="1729"/>
      <c r="AJF28" s="1729"/>
      <c r="AJG28" s="1729"/>
      <c r="AJH28" s="1729"/>
      <c r="AJI28" s="1729"/>
      <c r="AJJ28" s="1729"/>
      <c r="AJK28" s="1729"/>
      <c r="AJL28" s="1729"/>
      <c r="AJM28" s="1729"/>
      <c r="AJN28" s="1729"/>
      <c r="AJO28" s="1729"/>
      <c r="AJP28" s="1729"/>
      <c r="AJQ28" s="1729"/>
      <c r="AJR28" s="1729"/>
      <c r="AJS28" s="1729"/>
      <c r="AJT28" s="1729"/>
      <c r="AJU28" s="1729"/>
      <c r="AJV28" s="1729"/>
      <c r="AJW28" s="1729"/>
      <c r="AJX28" s="1729"/>
      <c r="AJY28" s="1729"/>
      <c r="AJZ28" s="1729"/>
      <c r="AKA28" s="1729"/>
      <c r="AKB28" s="1729"/>
      <c r="AKC28" s="1729"/>
      <c r="AKD28" s="1729"/>
      <c r="AKE28" s="1729"/>
      <c r="AKF28" s="1729"/>
      <c r="AKG28" s="1729"/>
      <c r="AKH28" s="1729"/>
      <c r="AKI28" s="1729"/>
      <c r="AKJ28" s="1729"/>
      <c r="AKK28" s="1729"/>
      <c r="AKL28" s="1729"/>
      <c r="AKM28" s="1729"/>
      <c r="AKN28" s="1729"/>
      <c r="AKO28" s="1729"/>
      <c r="AKP28" s="1729"/>
      <c r="AKQ28" s="1729"/>
      <c r="AKR28" s="1729"/>
      <c r="AKS28" s="1729"/>
      <c r="AKT28" s="1729"/>
      <c r="AKU28" s="1729"/>
      <c r="AKV28" s="1729"/>
      <c r="AKW28" s="1729"/>
      <c r="AKX28" s="1729"/>
      <c r="AKY28" s="1729"/>
      <c r="AKZ28" s="1729"/>
      <c r="ALA28" s="1729"/>
      <c r="ALB28" s="1729"/>
      <c r="ALC28" s="1729"/>
      <c r="ALD28" s="1729"/>
      <c r="ALE28" s="1729"/>
      <c r="ALF28" s="1729"/>
      <c r="ALG28" s="1729"/>
      <c r="ALH28" s="1729"/>
      <c r="ALI28" s="1729"/>
      <c r="ALJ28" s="1729"/>
      <c r="ALK28" s="1729"/>
      <c r="ALL28" s="1729"/>
      <c r="ALM28" s="1729"/>
      <c r="ALN28" s="1729"/>
      <c r="ALO28" s="1729"/>
      <c r="ALP28" s="1729"/>
      <c r="ALQ28" s="1729"/>
      <c r="ALR28" s="1729"/>
      <c r="ALS28" s="1729"/>
      <c r="ALT28" s="1729"/>
      <c r="ALU28" s="1729"/>
      <c r="ALV28" s="1729"/>
      <c r="ALW28" s="1729"/>
      <c r="ALX28" s="1729"/>
      <c r="ALY28" s="1729"/>
      <c r="ALZ28" s="1729"/>
      <c r="AMA28" s="1729"/>
      <c r="AMB28" s="1729"/>
      <c r="AMC28" s="1729"/>
      <c r="AMD28" s="1729"/>
      <c r="AME28" s="1729"/>
      <c r="AMF28" s="1729"/>
      <c r="AMG28" s="1729"/>
      <c r="AMH28" s="1729"/>
      <c r="AMI28" s="1729"/>
      <c r="AMJ28" s="1729"/>
    </row>
    <row r="29" spans="1:1024" s="1773" customFormat="1" ht="30" customHeight="1">
      <c r="A29" s="1705" t="s">
        <v>3862</v>
      </c>
      <c r="B29" s="1705" t="s">
        <v>3863</v>
      </c>
      <c r="C29" s="1705" t="s">
        <v>647</v>
      </c>
      <c r="D29" s="1705" t="s">
        <v>4058</v>
      </c>
      <c r="E29" s="1705" t="s">
        <v>4059</v>
      </c>
      <c r="F29" s="1705" t="s">
        <v>4060</v>
      </c>
      <c r="G29" s="1705" t="s">
        <v>4061</v>
      </c>
      <c r="H29" s="1705"/>
      <c r="I29" s="1705"/>
      <c r="J29" s="1705"/>
      <c r="K29" s="1705"/>
      <c r="L29" s="1705"/>
      <c r="M29" s="1705"/>
      <c r="N29" s="1705"/>
      <c r="O29" s="1705"/>
      <c r="P29" s="1705" t="s">
        <v>4062</v>
      </c>
      <c r="Q29" s="1705" t="s">
        <v>4063</v>
      </c>
      <c r="R29" s="1705" t="s">
        <v>4064</v>
      </c>
      <c r="S29" s="1709" t="s">
        <v>4065</v>
      </c>
      <c r="T29" s="1705" t="s">
        <v>2504</v>
      </c>
      <c r="U29" s="1705" t="s">
        <v>3940</v>
      </c>
      <c r="V29" s="1705" t="s">
        <v>3961</v>
      </c>
      <c r="W29" s="1705" t="s">
        <v>3874</v>
      </c>
      <c r="X29" s="1705">
        <v>30</v>
      </c>
      <c r="Y29" s="1779" t="s">
        <v>4066</v>
      </c>
      <c r="Z29" s="1779" t="s">
        <v>1146</v>
      </c>
      <c r="AA29" s="1779" t="s">
        <v>4067</v>
      </c>
      <c r="AB29" s="1779" t="s">
        <v>4068</v>
      </c>
      <c r="AC29" s="1779" t="s">
        <v>3906</v>
      </c>
      <c r="AD29" s="1779" t="s">
        <v>138</v>
      </c>
      <c r="AE29" s="1779" t="s">
        <v>3881</v>
      </c>
      <c r="AF29" s="1779"/>
      <c r="AG29" s="1779"/>
      <c r="AH29" s="1779"/>
      <c r="AI29" s="1779"/>
      <c r="AJ29" s="1779"/>
      <c r="AK29" s="1781">
        <v>22</v>
      </c>
      <c r="AL29" s="1779"/>
      <c r="AM29" s="1779"/>
      <c r="AN29" s="1779">
        <v>19870000</v>
      </c>
      <c r="AO29" s="1705" t="s">
        <v>4239</v>
      </c>
      <c r="AP29" s="1705"/>
      <c r="AQ29" s="1705"/>
      <c r="AR29" s="1705"/>
      <c r="AS29" s="1705"/>
      <c r="AT29" s="1705"/>
      <c r="AU29" s="1705"/>
      <c r="AV29" s="1705"/>
      <c r="AW29" s="1705"/>
      <c r="AX29" s="1705"/>
      <c r="AY29" s="1705"/>
      <c r="AZ29" s="1705" t="s">
        <v>3891</v>
      </c>
      <c r="BA29" s="1729"/>
      <c r="BB29" s="1729"/>
      <c r="BC29" s="1729"/>
      <c r="BD29" s="1729"/>
      <c r="BE29" s="1729"/>
      <c r="BF29" s="1729"/>
      <c r="BG29" s="1729"/>
      <c r="BH29" s="1729"/>
      <c r="BI29" s="1729"/>
      <c r="BJ29" s="1729"/>
      <c r="BK29" s="1729"/>
      <c r="BL29" s="1729"/>
      <c r="BM29" s="1729"/>
      <c r="BN29" s="1729"/>
      <c r="BO29" s="1729"/>
      <c r="BP29" s="1729"/>
      <c r="BQ29" s="1729"/>
      <c r="BR29" s="1729"/>
      <c r="BS29" s="1729"/>
      <c r="BT29" s="1729"/>
      <c r="BU29" s="1729"/>
      <c r="BV29" s="1729"/>
      <c r="BW29" s="1729"/>
      <c r="BX29" s="1729"/>
      <c r="BY29" s="1729"/>
      <c r="BZ29" s="1729"/>
      <c r="CA29" s="1729"/>
      <c r="CB29" s="1729"/>
      <c r="CC29" s="1729"/>
      <c r="CD29" s="1729"/>
      <c r="CE29" s="1729"/>
      <c r="CF29" s="1729"/>
      <c r="CG29" s="1729"/>
      <c r="CH29" s="1729"/>
      <c r="CI29" s="1729"/>
      <c r="CJ29" s="1729"/>
      <c r="CK29" s="1729"/>
      <c r="CL29" s="1729"/>
      <c r="CM29" s="1729"/>
      <c r="CN29" s="1729"/>
      <c r="CO29" s="1729"/>
      <c r="CP29" s="1729"/>
      <c r="CQ29" s="1729"/>
      <c r="CR29" s="1729"/>
      <c r="CS29" s="1729"/>
      <c r="CT29" s="1729"/>
      <c r="CU29" s="1729"/>
      <c r="CV29" s="1729"/>
      <c r="CW29" s="1729"/>
      <c r="CX29" s="1729"/>
      <c r="CY29" s="1729"/>
      <c r="CZ29" s="1729"/>
      <c r="DA29" s="1729"/>
      <c r="DB29" s="1729"/>
      <c r="DC29" s="1729"/>
      <c r="DD29" s="1729"/>
      <c r="DE29" s="1729"/>
      <c r="DF29" s="1729"/>
      <c r="DG29" s="1729"/>
      <c r="DH29" s="1729"/>
      <c r="DI29" s="1729"/>
      <c r="DJ29" s="1729"/>
      <c r="DK29" s="1729"/>
      <c r="DL29" s="1729"/>
      <c r="DM29" s="1729"/>
      <c r="DN29" s="1729"/>
      <c r="DO29" s="1729"/>
      <c r="DP29" s="1729"/>
      <c r="DQ29" s="1729"/>
      <c r="DR29" s="1729"/>
      <c r="DS29" s="1729"/>
      <c r="DT29" s="1729"/>
      <c r="DU29" s="1729"/>
      <c r="DV29" s="1729"/>
      <c r="DW29" s="1729"/>
      <c r="DX29" s="1729"/>
      <c r="DY29" s="1729"/>
      <c r="DZ29" s="1729"/>
      <c r="EA29" s="1729"/>
      <c r="EB29" s="1729"/>
      <c r="EC29" s="1729"/>
      <c r="ED29" s="1729"/>
      <c r="EE29" s="1729"/>
      <c r="EF29" s="1729"/>
      <c r="EG29" s="1729"/>
      <c r="EH29" s="1729"/>
      <c r="EI29" s="1729"/>
      <c r="EJ29" s="1729"/>
      <c r="EK29" s="1729"/>
      <c r="EL29" s="1729"/>
      <c r="EM29" s="1729"/>
      <c r="EN29" s="1729"/>
      <c r="EO29" s="1729"/>
      <c r="EP29" s="1729"/>
      <c r="EQ29" s="1729"/>
      <c r="ER29" s="1729"/>
      <c r="ES29" s="1729"/>
      <c r="ET29" s="1729"/>
      <c r="EU29" s="1729"/>
      <c r="EV29" s="1729"/>
      <c r="EW29" s="1729"/>
      <c r="EX29" s="1729"/>
      <c r="EY29" s="1729"/>
      <c r="EZ29" s="1729"/>
      <c r="FA29" s="1729"/>
      <c r="FB29" s="1729"/>
      <c r="FC29" s="1729"/>
      <c r="FD29" s="1729"/>
      <c r="FE29" s="1729"/>
      <c r="FF29" s="1729"/>
      <c r="FG29" s="1729"/>
      <c r="FH29" s="1729"/>
      <c r="FI29" s="1729"/>
      <c r="FJ29" s="1729"/>
      <c r="FK29" s="1729"/>
      <c r="FL29" s="1729"/>
      <c r="FM29" s="1729"/>
      <c r="FN29" s="1729"/>
      <c r="FO29" s="1729"/>
      <c r="FP29" s="1729"/>
      <c r="FQ29" s="1729"/>
      <c r="FR29" s="1729"/>
      <c r="FS29" s="1729"/>
      <c r="FT29" s="1729"/>
      <c r="FU29" s="1729"/>
      <c r="FV29" s="1729"/>
      <c r="FW29" s="1729"/>
      <c r="FX29" s="1729"/>
      <c r="FY29" s="1729"/>
      <c r="FZ29" s="1729"/>
      <c r="GA29" s="1729"/>
      <c r="GB29" s="1729"/>
      <c r="GC29" s="1729"/>
      <c r="GD29" s="1729"/>
      <c r="GE29" s="1729"/>
      <c r="GF29" s="1729"/>
      <c r="GG29" s="1729"/>
      <c r="GH29" s="1729"/>
      <c r="GI29" s="1729"/>
      <c r="GJ29" s="1729"/>
      <c r="GK29" s="1729"/>
      <c r="GL29" s="1729"/>
      <c r="GM29" s="1729"/>
      <c r="GN29" s="1729"/>
      <c r="GO29" s="1729"/>
      <c r="GP29" s="1729"/>
      <c r="GQ29" s="1729"/>
      <c r="GR29" s="1729"/>
      <c r="GS29" s="1729"/>
      <c r="GT29" s="1729"/>
      <c r="GU29" s="1729"/>
      <c r="GV29" s="1729"/>
      <c r="GW29" s="1729"/>
      <c r="GX29" s="1729"/>
      <c r="GY29" s="1729"/>
      <c r="GZ29" s="1729"/>
      <c r="HA29" s="1729"/>
      <c r="HB29" s="1729"/>
      <c r="HC29" s="1729"/>
      <c r="HD29" s="1729"/>
      <c r="HE29" s="1729"/>
      <c r="HF29" s="1729"/>
      <c r="HG29" s="1729"/>
      <c r="HH29" s="1729"/>
      <c r="HI29" s="1729"/>
      <c r="HJ29" s="1729"/>
      <c r="HK29" s="1729"/>
      <c r="HL29" s="1729"/>
      <c r="HM29" s="1729"/>
      <c r="HN29" s="1729"/>
      <c r="HO29" s="1729"/>
      <c r="HP29" s="1729"/>
      <c r="HQ29" s="1729"/>
      <c r="HR29" s="1729"/>
      <c r="HS29" s="1729"/>
      <c r="HT29" s="1729"/>
      <c r="HU29" s="1729"/>
      <c r="HV29" s="1729"/>
      <c r="HW29" s="1729"/>
      <c r="HX29" s="1729"/>
      <c r="HY29" s="1729"/>
      <c r="HZ29" s="1729"/>
      <c r="IA29" s="1729"/>
      <c r="IB29" s="1729"/>
      <c r="IC29" s="1729"/>
      <c r="ID29" s="1729"/>
      <c r="IE29" s="1729"/>
      <c r="IF29" s="1729"/>
      <c r="IG29" s="1729"/>
      <c r="IH29" s="1729"/>
      <c r="II29" s="1729"/>
      <c r="IJ29" s="1729"/>
      <c r="IK29" s="1729"/>
      <c r="IL29" s="1729"/>
      <c r="IM29" s="1729"/>
      <c r="IN29" s="1729"/>
      <c r="IO29" s="1729"/>
      <c r="IP29" s="1729"/>
      <c r="IQ29" s="1729"/>
      <c r="IR29" s="1729"/>
      <c r="IS29" s="1729"/>
      <c r="IT29" s="1729"/>
      <c r="IU29" s="1729"/>
      <c r="IV29" s="1729"/>
      <c r="IW29" s="1729"/>
      <c r="IX29" s="1729"/>
      <c r="IY29" s="1729"/>
      <c r="IZ29" s="1729"/>
      <c r="JA29" s="1729"/>
      <c r="JB29" s="1729"/>
      <c r="JC29" s="1729"/>
      <c r="JD29" s="1729"/>
      <c r="JE29" s="1729"/>
      <c r="JF29" s="1729"/>
      <c r="JG29" s="1729"/>
      <c r="JH29" s="1729"/>
      <c r="JI29" s="1729"/>
      <c r="JJ29" s="1729"/>
      <c r="JK29" s="1729"/>
      <c r="JL29" s="1729"/>
      <c r="JM29" s="1729"/>
      <c r="JN29" s="1729"/>
      <c r="JO29" s="1729"/>
      <c r="JP29" s="1729"/>
      <c r="JQ29" s="1729"/>
      <c r="JR29" s="1729"/>
      <c r="JS29" s="1729"/>
      <c r="JT29" s="1729"/>
      <c r="JU29" s="1729"/>
      <c r="JV29" s="1729"/>
      <c r="JW29" s="1729"/>
      <c r="JX29" s="1729"/>
      <c r="JY29" s="1729"/>
      <c r="JZ29" s="1729"/>
      <c r="KA29" s="1729"/>
      <c r="KB29" s="1729"/>
      <c r="KC29" s="1729"/>
      <c r="KD29" s="1729"/>
      <c r="KE29" s="1729"/>
      <c r="KF29" s="1729"/>
      <c r="KG29" s="1729"/>
      <c r="KH29" s="1729"/>
      <c r="KI29" s="1729"/>
      <c r="KJ29" s="1729"/>
      <c r="KK29" s="1729"/>
      <c r="KL29" s="1729"/>
      <c r="KM29" s="1729"/>
      <c r="KN29" s="1729"/>
      <c r="KO29" s="1729"/>
      <c r="KP29" s="1729"/>
      <c r="KQ29" s="1729"/>
      <c r="KR29" s="1729"/>
      <c r="KS29" s="1729"/>
      <c r="KT29" s="1729"/>
      <c r="KU29" s="1729"/>
      <c r="KV29" s="1729"/>
      <c r="KW29" s="1729"/>
      <c r="KX29" s="1729"/>
      <c r="KY29" s="1729"/>
      <c r="KZ29" s="1729"/>
      <c r="LA29" s="1729"/>
      <c r="LB29" s="1729"/>
      <c r="LC29" s="1729"/>
      <c r="LD29" s="1729"/>
      <c r="LE29" s="1729"/>
      <c r="LF29" s="1729"/>
      <c r="LG29" s="1729"/>
      <c r="LH29" s="1729"/>
      <c r="LI29" s="1729"/>
      <c r="LJ29" s="1729"/>
      <c r="LK29" s="1729"/>
      <c r="LL29" s="1729"/>
      <c r="LM29" s="1729"/>
      <c r="LN29" s="1729"/>
      <c r="LO29" s="1729"/>
      <c r="LP29" s="1729"/>
      <c r="LQ29" s="1729"/>
      <c r="LR29" s="1729"/>
      <c r="LS29" s="1729"/>
      <c r="LT29" s="1729"/>
      <c r="LU29" s="1729"/>
      <c r="LV29" s="1729"/>
      <c r="LW29" s="1729"/>
      <c r="LX29" s="1729"/>
      <c r="LY29" s="1729"/>
      <c r="LZ29" s="1729"/>
      <c r="MA29" s="1729"/>
      <c r="MB29" s="1729"/>
      <c r="MC29" s="1729"/>
      <c r="MD29" s="1729"/>
      <c r="ME29" s="1729"/>
      <c r="MF29" s="1729"/>
      <c r="MG29" s="1729"/>
      <c r="MH29" s="1729"/>
      <c r="MI29" s="1729"/>
      <c r="MJ29" s="1729"/>
      <c r="MK29" s="1729"/>
      <c r="ML29" s="1729"/>
      <c r="MM29" s="1729"/>
      <c r="MN29" s="1729"/>
      <c r="MO29" s="1729"/>
      <c r="MP29" s="1729"/>
      <c r="MQ29" s="1729"/>
      <c r="MR29" s="1729"/>
      <c r="MS29" s="1729"/>
      <c r="MT29" s="1729"/>
      <c r="MU29" s="1729"/>
      <c r="MV29" s="1729"/>
      <c r="MW29" s="1729"/>
      <c r="MX29" s="1729"/>
      <c r="MY29" s="1729"/>
      <c r="MZ29" s="1729"/>
      <c r="NA29" s="1729"/>
      <c r="NB29" s="1729"/>
      <c r="NC29" s="1729"/>
      <c r="ND29" s="1729"/>
      <c r="NE29" s="1729"/>
      <c r="NF29" s="1729"/>
      <c r="NG29" s="1729"/>
      <c r="NH29" s="1729"/>
      <c r="NI29" s="1729"/>
      <c r="NJ29" s="1729"/>
      <c r="NK29" s="1729"/>
      <c r="NL29" s="1729"/>
      <c r="NM29" s="1729"/>
      <c r="NN29" s="1729"/>
      <c r="NO29" s="1729"/>
      <c r="NP29" s="1729"/>
      <c r="NQ29" s="1729"/>
      <c r="NR29" s="1729"/>
      <c r="NS29" s="1729"/>
      <c r="NT29" s="1729"/>
      <c r="NU29" s="1729"/>
      <c r="NV29" s="1729"/>
      <c r="NW29" s="1729"/>
      <c r="NX29" s="1729"/>
      <c r="NY29" s="1729"/>
      <c r="NZ29" s="1729"/>
      <c r="OA29" s="1729"/>
      <c r="OB29" s="1729"/>
      <c r="OC29" s="1729"/>
      <c r="OD29" s="1729"/>
      <c r="OE29" s="1729"/>
      <c r="OF29" s="1729"/>
      <c r="OG29" s="1729"/>
      <c r="OH29" s="1729"/>
      <c r="OI29" s="1729"/>
      <c r="OJ29" s="1729"/>
      <c r="OK29" s="1729"/>
      <c r="OL29" s="1729"/>
      <c r="OM29" s="1729"/>
      <c r="ON29" s="1729"/>
      <c r="OO29" s="1729"/>
      <c r="OP29" s="1729"/>
      <c r="OQ29" s="1729"/>
      <c r="OR29" s="1729"/>
      <c r="OS29" s="1729"/>
      <c r="OT29" s="1729"/>
      <c r="OU29" s="1729"/>
      <c r="OV29" s="1729"/>
      <c r="OW29" s="1729"/>
      <c r="OX29" s="1729"/>
      <c r="OY29" s="1729"/>
      <c r="OZ29" s="1729"/>
      <c r="PA29" s="1729"/>
      <c r="PB29" s="1729"/>
      <c r="PC29" s="1729"/>
      <c r="PD29" s="1729"/>
      <c r="PE29" s="1729"/>
      <c r="PF29" s="1729"/>
      <c r="PG29" s="1729"/>
      <c r="PH29" s="1729"/>
      <c r="PI29" s="1729"/>
      <c r="PJ29" s="1729"/>
      <c r="PK29" s="1729"/>
      <c r="PL29" s="1729"/>
      <c r="PM29" s="1729"/>
      <c r="PN29" s="1729"/>
      <c r="PO29" s="1729"/>
      <c r="PP29" s="1729"/>
      <c r="PQ29" s="1729"/>
      <c r="PR29" s="1729"/>
      <c r="PS29" s="1729"/>
      <c r="PT29" s="1729"/>
      <c r="PU29" s="1729"/>
      <c r="PV29" s="1729"/>
      <c r="PW29" s="1729"/>
      <c r="PX29" s="1729"/>
      <c r="PY29" s="1729"/>
      <c r="PZ29" s="1729"/>
      <c r="QA29" s="1729"/>
      <c r="QB29" s="1729"/>
      <c r="QC29" s="1729"/>
      <c r="QD29" s="1729"/>
      <c r="QE29" s="1729"/>
      <c r="QF29" s="1729"/>
      <c r="QG29" s="1729"/>
      <c r="QH29" s="1729"/>
      <c r="QI29" s="1729"/>
      <c r="QJ29" s="1729"/>
      <c r="QK29" s="1729"/>
      <c r="QL29" s="1729"/>
      <c r="QM29" s="1729"/>
      <c r="QN29" s="1729"/>
      <c r="QO29" s="1729"/>
      <c r="QP29" s="1729"/>
      <c r="QQ29" s="1729"/>
      <c r="QR29" s="1729"/>
      <c r="QS29" s="1729"/>
      <c r="QT29" s="1729"/>
      <c r="QU29" s="1729"/>
      <c r="QV29" s="1729"/>
      <c r="QW29" s="1729"/>
      <c r="QX29" s="1729"/>
      <c r="QY29" s="1729"/>
      <c r="QZ29" s="1729"/>
      <c r="RA29" s="1729"/>
      <c r="RB29" s="1729"/>
      <c r="RC29" s="1729"/>
      <c r="RD29" s="1729"/>
      <c r="RE29" s="1729"/>
      <c r="RF29" s="1729"/>
      <c r="RG29" s="1729"/>
      <c r="RH29" s="1729"/>
      <c r="RI29" s="1729"/>
      <c r="RJ29" s="1729"/>
      <c r="RK29" s="1729"/>
      <c r="RL29" s="1729"/>
      <c r="RM29" s="1729"/>
      <c r="RN29" s="1729"/>
      <c r="RO29" s="1729"/>
      <c r="RP29" s="1729"/>
      <c r="RQ29" s="1729"/>
      <c r="RR29" s="1729"/>
      <c r="RS29" s="1729"/>
      <c r="RT29" s="1729"/>
      <c r="RU29" s="1729"/>
      <c r="RV29" s="1729"/>
      <c r="RW29" s="1729"/>
      <c r="RX29" s="1729"/>
      <c r="RY29" s="1729"/>
      <c r="RZ29" s="1729"/>
      <c r="SA29" s="1729"/>
      <c r="SB29" s="1729"/>
      <c r="SC29" s="1729"/>
      <c r="SD29" s="1729"/>
      <c r="SE29" s="1729"/>
      <c r="SF29" s="1729"/>
      <c r="SG29" s="1729"/>
      <c r="SH29" s="1729"/>
      <c r="SI29" s="1729"/>
      <c r="SJ29" s="1729"/>
      <c r="SK29" s="1729"/>
      <c r="SL29" s="1729"/>
      <c r="SM29" s="1729"/>
      <c r="SN29" s="1729"/>
      <c r="SO29" s="1729"/>
      <c r="SP29" s="1729"/>
      <c r="SQ29" s="1729"/>
      <c r="SR29" s="1729"/>
      <c r="SS29" s="1729"/>
      <c r="ST29" s="1729"/>
      <c r="SU29" s="1729"/>
      <c r="SV29" s="1729"/>
      <c r="SW29" s="1729"/>
      <c r="SX29" s="1729"/>
      <c r="SY29" s="1729"/>
      <c r="SZ29" s="1729"/>
      <c r="TA29" s="1729"/>
      <c r="TB29" s="1729"/>
      <c r="TC29" s="1729"/>
      <c r="TD29" s="1729"/>
      <c r="TE29" s="1729"/>
      <c r="TF29" s="1729"/>
      <c r="TG29" s="1729"/>
      <c r="TH29" s="1729"/>
      <c r="TI29" s="1729"/>
      <c r="TJ29" s="1729"/>
      <c r="TK29" s="1729"/>
      <c r="TL29" s="1729"/>
      <c r="TM29" s="1729"/>
      <c r="TN29" s="1729"/>
      <c r="TO29" s="1729"/>
      <c r="TP29" s="1729"/>
      <c r="TQ29" s="1729"/>
      <c r="TR29" s="1729"/>
      <c r="TS29" s="1729"/>
      <c r="TT29" s="1729"/>
      <c r="TU29" s="1729"/>
      <c r="TV29" s="1729"/>
      <c r="TW29" s="1729"/>
      <c r="TX29" s="1729"/>
      <c r="TY29" s="1729"/>
      <c r="TZ29" s="1729"/>
      <c r="UA29" s="1729"/>
      <c r="UB29" s="1729"/>
      <c r="UC29" s="1729"/>
      <c r="UD29" s="1729"/>
      <c r="UE29" s="1729"/>
      <c r="UF29" s="1729"/>
      <c r="UG29" s="1729"/>
      <c r="UH29" s="1729"/>
      <c r="UI29" s="1729"/>
      <c r="UJ29" s="1729"/>
      <c r="UK29" s="1729"/>
      <c r="UL29" s="1729"/>
      <c r="UM29" s="1729"/>
      <c r="UN29" s="1729"/>
      <c r="UO29" s="1729"/>
      <c r="UP29" s="1729"/>
      <c r="UQ29" s="1729"/>
      <c r="UR29" s="1729"/>
      <c r="US29" s="1729"/>
      <c r="UT29" s="1729"/>
      <c r="UU29" s="1729"/>
      <c r="UV29" s="1729"/>
      <c r="UW29" s="1729"/>
      <c r="UX29" s="1729"/>
      <c r="UY29" s="1729"/>
      <c r="UZ29" s="1729"/>
      <c r="VA29" s="1729"/>
      <c r="VB29" s="1729"/>
      <c r="VC29" s="1729"/>
      <c r="VD29" s="1729"/>
      <c r="VE29" s="1729"/>
      <c r="VF29" s="1729"/>
      <c r="VG29" s="1729"/>
      <c r="VH29" s="1729"/>
      <c r="VI29" s="1729"/>
      <c r="VJ29" s="1729"/>
      <c r="VK29" s="1729"/>
      <c r="VL29" s="1729"/>
      <c r="VM29" s="1729"/>
      <c r="VN29" s="1729"/>
      <c r="VO29" s="1729"/>
      <c r="VP29" s="1729"/>
      <c r="VQ29" s="1729"/>
      <c r="VR29" s="1729"/>
      <c r="VS29" s="1729"/>
      <c r="VT29" s="1729"/>
      <c r="VU29" s="1729"/>
      <c r="VV29" s="1729"/>
      <c r="VW29" s="1729"/>
      <c r="VX29" s="1729"/>
      <c r="VY29" s="1729"/>
      <c r="VZ29" s="1729"/>
      <c r="WA29" s="1729"/>
      <c r="WB29" s="1729"/>
      <c r="WC29" s="1729"/>
      <c r="WD29" s="1729"/>
      <c r="WE29" s="1729"/>
      <c r="WF29" s="1729"/>
      <c r="WG29" s="1729"/>
      <c r="WH29" s="1729"/>
      <c r="WI29" s="1729"/>
      <c r="WJ29" s="1729"/>
      <c r="WK29" s="1729"/>
      <c r="WL29" s="1729"/>
      <c r="WM29" s="1729"/>
      <c r="WN29" s="1729"/>
      <c r="WO29" s="1729"/>
      <c r="WP29" s="1729"/>
      <c r="WQ29" s="1729"/>
      <c r="WR29" s="1729"/>
      <c r="WS29" s="1729"/>
      <c r="WT29" s="1729"/>
      <c r="WU29" s="1729"/>
      <c r="WV29" s="1729"/>
      <c r="WW29" s="1729"/>
      <c r="WX29" s="1729"/>
      <c r="WY29" s="1729"/>
      <c r="WZ29" s="1729"/>
      <c r="XA29" s="1729"/>
      <c r="XB29" s="1729"/>
      <c r="XC29" s="1729"/>
      <c r="XD29" s="1729"/>
      <c r="XE29" s="1729"/>
      <c r="XF29" s="1729"/>
      <c r="XG29" s="1729"/>
      <c r="XH29" s="1729"/>
      <c r="XI29" s="1729"/>
      <c r="XJ29" s="1729"/>
      <c r="XK29" s="1729"/>
      <c r="XL29" s="1729"/>
      <c r="XM29" s="1729"/>
      <c r="XN29" s="1729"/>
      <c r="XO29" s="1729"/>
      <c r="XP29" s="1729"/>
      <c r="XQ29" s="1729"/>
      <c r="XR29" s="1729"/>
      <c r="XS29" s="1729"/>
      <c r="XT29" s="1729"/>
      <c r="XU29" s="1729"/>
      <c r="XV29" s="1729"/>
      <c r="XW29" s="1729"/>
      <c r="XX29" s="1729"/>
      <c r="XY29" s="1729"/>
      <c r="XZ29" s="1729"/>
      <c r="YA29" s="1729"/>
      <c r="YB29" s="1729"/>
      <c r="YC29" s="1729"/>
      <c r="YD29" s="1729"/>
      <c r="YE29" s="1729"/>
      <c r="YF29" s="1729"/>
      <c r="YG29" s="1729"/>
      <c r="YH29" s="1729"/>
      <c r="YI29" s="1729"/>
      <c r="YJ29" s="1729"/>
      <c r="YK29" s="1729"/>
      <c r="YL29" s="1729"/>
      <c r="YM29" s="1729"/>
      <c r="YN29" s="1729"/>
      <c r="YO29" s="1729"/>
      <c r="YP29" s="1729"/>
      <c r="YQ29" s="1729"/>
      <c r="YR29" s="1729"/>
      <c r="YS29" s="1729"/>
      <c r="YT29" s="1729"/>
      <c r="YU29" s="1729"/>
      <c r="YV29" s="1729"/>
      <c r="YW29" s="1729"/>
      <c r="YX29" s="1729"/>
      <c r="YY29" s="1729"/>
      <c r="YZ29" s="1729"/>
      <c r="ZA29" s="1729"/>
      <c r="ZB29" s="1729"/>
      <c r="ZC29" s="1729"/>
      <c r="ZD29" s="1729"/>
      <c r="ZE29" s="1729"/>
      <c r="ZF29" s="1729"/>
      <c r="ZG29" s="1729"/>
      <c r="ZH29" s="1729"/>
      <c r="ZI29" s="1729"/>
      <c r="ZJ29" s="1729"/>
      <c r="ZK29" s="1729"/>
      <c r="ZL29" s="1729"/>
      <c r="ZM29" s="1729"/>
      <c r="ZN29" s="1729"/>
      <c r="ZO29" s="1729"/>
      <c r="ZP29" s="1729"/>
      <c r="ZQ29" s="1729"/>
      <c r="ZR29" s="1729"/>
      <c r="ZS29" s="1729"/>
      <c r="ZT29" s="1729"/>
      <c r="ZU29" s="1729"/>
      <c r="ZV29" s="1729"/>
      <c r="ZW29" s="1729"/>
      <c r="ZX29" s="1729"/>
      <c r="ZY29" s="1729"/>
      <c r="ZZ29" s="1729"/>
      <c r="AAA29" s="1729"/>
      <c r="AAB29" s="1729"/>
      <c r="AAC29" s="1729"/>
      <c r="AAD29" s="1729"/>
      <c r="AAE29" s="1729"/>
      <c r="AAF29" s="1729"/>
      <c r="AAG29" s="1729"/>
      <c r="AAH29" s="1729"/>
      <c r="AAI29" s="1729"/>
      <c r="AAJ29" s="1729"/>
      <c r="AAK29" s="1729"/>
      <c r="AAL29" s="1729"/>
      <c r="AAM29" s="1729"/>
      <c r="AAN29" s="1729"/>
      <c r="AAO29" s="1729"/>
      <c r="AAP29" s="1729"/>
      <c r="AAQ29" s="1729"/>
      <c r="AAR29" s="1729"/>
      <c r="AAS29" s="1729"/>
      <c r="AAT29" s="1729"/>
      <c r="AAU29" s="1729"/>
      <c r="AAV29" s="1729"/>
      <c r="AAW29" s="1729"/>
      <c r="AAX29" s="1729"/>
      <c r="AAY29" s="1729"/>
      <c r="AAZ29" s="1729"/>
      <c r="ABA29" s="1729"/>
      <c r="ABB29" s="1729"/>
      <c r="ABC29" s="1729"/>
      <c r="ABD29" s="1729"/>
      <c r="ABE29" s="1729"/>
      <c r="ABF29" s="1729"/>
      <c r="ABG29" s="1729"/>
      <c r="ABH29" s="1729"/>
      <c r="ABI29" s="1729"/>
      <c r="ABJ29" s="1729"/>
      <c r="ABK29" s="1729"/>
      <c r="ABL29" s="1729"/>
      <c r="ABM29" s="1729"/>
      <c r="ABN29" s="1729"/>
      <c r="ABO29" s="1729"/>
      <c r="ABP29" s="1729"/>
      <c r="ABQ29" s="1729"/>
      <c r="ABR29" s="1729"/>
      <c r="ABS29" s="1729"/>
      <c r="ABT29" s="1729"/>
      <c r="ABU29" s="1729"/>
      <c r="ABV29" s="1729"/>
      <c r="ABW29" s="1729"/>
      <c r="ABX29" s="1729"/>
      <c r="ABY29" s="1729"/>
      <c r="ABZ29" s="1729"/>
      <c r="ACA29" s="1729"/>
      <c r="ACB29" s="1729"/>
      <c r="ACC29" s="1729"/>
      <c r="ACD29" s="1729"/>
      <c r="ACE29" s="1729"/>
      <c r="ACF29" s="1729"/>
      <c r="ACG29" s="1729"/>
      <c r="ACH29" s="1729"/>
      <c r="ACI29" s="1729"/>
      <c r="ACJ29" s="1729"/>
      <c r="ACK29" s="1729"/>
      <c r="ACL29" s="1729"/>
      <c r="ACM29" s="1729"/>
      <c r="ACN29" s="1729"/>
      <c r="ACO29" s="1729"/>
      <c r="ACP29" s="1729"/>
      <c r="ACQ29" s="1729"/>
      <c r="ACR29" s="1729"/>
      <c r="ACS29" s="1729"/>
      <c r="ACT29" s="1729"/>
      <c r="ACU29" s="1729"/>
      <c r="ACV29" s="1729"/>
      <c r="ACW29" s="1729"/>
      <c r="ACX29" s="1729"/>
      <c r="ACY29" s="1729"/>
      <c r="ACZ29" s="1729"/>
      <c r="ADA29" s="1729"/>
      <c r="ADB29" s="1729"/>
      <c r="ADC29" s="1729"/>
      <c r="ADD29" s="1729"/>
      <c r="ADE29" s="1729"/>
      <c r="ADF29" s="1729"/>
      <c r="ADG29" s="1729"/>
      <c r="ADH29" s="1729"/>
      <c r="ADI29" s="1729"/>
      <c r="ADJ29" s="1729"/>
      <c r="ADK29" s="1729"/>
      <c r="ADL29" s="1729"/>
      <c r="ADM29" s="1729"/>
      <c r="ADN29" s="1729"/>
      <c r="ADO29" s="1729"/>
      <c r="ADP29" s="1729"/>
      <c r="ADQ29" s="1729"/>
      <c r="ADR29" s="1729"/>
      <c r="ADS29" s="1729"/>
      <c r="ADT29" s="1729"/>
      <c r="ADU29" s="1729"/>
      <c r="ADV29" s="1729"/>
      <c r="ADW29" s="1729"/>
      <c r="ADX29" s="1729"/>
      <c r="ADY29" s="1729"/>
      <c r="ADZ29" s="1729"/>
      <c r="AEA29" s="1729"/>
      <c r="AEB29" s="1729"/>
      <c r="AEC29" s="1729"/>
      <c r="AED29" s="1729"/>
      <c r="AEE29" s="1729"/>
      <c r="AEF29" s="1729"/>
      <c r="AEG29" s="1729"/>
      <c r="AEH29" s="1729"/>
      <c r="AEI29" s="1729"/>
      <c r="AEJ29" s="1729"/>
      <c r="AEK29" s="1729"/>
      <c r="AEL29" s="1729"/>
      <c r="AEM29" s="1729"/>
      <c r="AEN29" s="1729"/>
      <c r="AEO29" s="1729"/>
      <c r="AEP29" s="1729"/>
      <c r="AEQ29" s="1729"/>
      <c r="AER29" s="1729"/>
      <c r="AES29" s="1729"/>
      <c r="AET29" s="1729"/>
      <c r="AEU29" s="1729"/>
      <c r="AEV29" s="1729"/>
      <c r="AEW29" s="1729"/>
      <c r="AEX29" s="1729"/>
      <c r="AEY29" s="1729"/>
      <c r="AEZ29" s="1729"/>
      <c r="AFA29" s="1729"/>
      <c r="AFB29" s="1729"/>
      <c r="AFC29" s="1729"/>
      <c r="AFD29" s="1729"/>
      <c r="AFE29" s="1729"/>
      <c r="AFF29" s="1729"/>
      <c r="AFG29" s="1729"/>
      <c r="AFH29" s="1729"/>
      <c r="AFI29" s="1729"/>
      <c r="AFJ29" s="1729"/>
      <c r="AFK29" s="1729"/>
      <c r="AFL29" s="1729"/>
      <c r="AFM29" s="1729"/>
      <c r="AFN29" s="1729"/>
      <c r="AFO29" s="1729"/>
      <c r="AFP29" s="1729"/>
      <c r="AFQ29" s="1729"/>
      <c r="AFR29" s="1729"/>
      <c r="AFS29" s="1729"/>
      <c r="AFT29" s="1729"/>
      <c r="AFU29" s="1729"/>
      <c r="AFV29" s="1729"/>
      <c r="AFW29" s="1729"/>
      <c r="AFX29" s="1729"/>
      <c r="AFY29" s="1729"/>
      <c r="AFZ29" s="1729"/>
      <c r="AGA29" s="1729"/>
      <c r="AGB29" s="1729"/>
      <c r="AGC29" s="1729"/>
      <c r="AGD29" s="1729"/>
      <c r="AGE29" s="1729"/>
      <c r="AGF29" s="1729"/>
      <c r="AGG29" s="1729"/>
      <c r="AGH29" s="1729"/>
      <c r="AGI29" s="1729"/>
      <c r="AGJ29" s="1729"/>
      <c r="AGK29" s="1729"/>
      <c r="AGL29" s="1729"/>
      <c r="AGM29" s="1729"/>
      <c r="AGN29" s="1729"/>
      <c r="AGO29" s="1729"/>
      <c r="AGP29" s="1729"/>
      <c r="AGQ29" s="1729"/>
      <c r="AGR29" s="1729"/>
      <c r="AGS29" s="1729"/>
      <c r="AGT29" s="1729"/>
      <c r="AGU29" s="1729"/>
      <c r="AGV29" s="1729"/>
      <c r="AGW29" s="1729"/>
      <c r="AGX29" s="1729"/>
      <c r="AGY29" s="1729"/>
      <c r="AGZ29" s="1729"/>
      <c r="AHA29" s="1729"/>
      <c r="AHB29" s="1729"/>
      <c r="AHC29" s="1729"/>
      <c r="AHD29" s="1729"/>
      <c r="AHE29" s="1729"/>
      <c r="AHF29" s="1729"/>
      <c r="AHG29" s="1729"/>
      <c r="AHH29" s="1729"/>
      <c r="AHI29" s="1729"/>
      <c r="AHJ29" s="1729"/>
      <c r="AHK29" s="1729"/>
      <c r="AHL29" s="1729"/>
      <c r="AHM29" s="1729"/>
      <c r="AHN29" s="1729"/>
      <c r="AHO29" s="1729"/>
      <c r="AHP29" s="1729"/>
      <c r="AHQ29" s="1729"/>
      <c r="AHR29" s="1729"/>
      <c r="AHS29" s="1729"/>
      <c r="AHT29" s="1729"/>
      <c r="AHU29" s="1729"/>
      <c r="AHV29" s="1729"/>
      <c r="AHW29" s="1729"/>
      <c r="AHX29" s="1729"/>
      <c r="AHY29" s="1729"/>
      <c r="AHZ29" s="1729"/>
      <c r="AIA29" s="1729"/>
      <c r="AIB29" s="1729"/>
      <c r="AIC29" s="1729"/>
      <c r="AID29" s="1729"/>
      <c r="AIE29" s="1729"/>
      <c r="AIF29" s="1729"/>
      <c r="AIG29" s="1729"/>
      <c r="AIH29" s="1729"/>
      <c r="AII29" s="1729"/>
      <c r="AIJ29" s="1729"/>
      <c r="AIK29" s="1729"/>
      <c r="AIL29" s="1729"/>
      <c r="AIM29" s="1729"/>
      <c r="AIN29" s="1729"/>
      <c r="AIO29" s="1729"/>
      <c r="AIP29" s="1729"/>
      <c r="AIQ29" s="1729"/>
      <c r="AIR29" s="1729"/>
      <c r="AIS29" s="1729"/>
      <c r="AIT29" s="1729"/>
      <c r="AIU29" s="1729"/>
      <c r="AIV29" s="1729"/>
      <c r="AIW29" s="1729"/>
      <c r="AIX29" s="1729"/>
      <c r="AIY29" s="1729"/>
      <c r="AIZ29" s="1729"/>
      <c r="AJA29" s="1729"/>
      <c r="AJB29" s="1729"/>
      <c r="AJC29" s="1729"/>
      <c r="AJD29" s="1729"/>
      <c r="AJE29" s="1729"/>
      <c r="AJF29" s="1729"/>
      <c r="AJG29" s="1729"/>
      <c r="AJH29" s="1729"/>
      <c r="AJI29" s="1729"/>
      <c r="AJJ29" s="1729"/>
      <c r="AJK29" s="1729"/>
      <c r="AJL29" s="1729"/>
      <c r="AJM29" s="1729"/>
      <c r="AJN29" s="1729"/>
      <c r="AJO29" s="1729"/>
      <c r="AJP29" s="1729"/>
      <c r="AJQ29" s="1729"/>
      <c r="AJR29" s="1729"/>
      <c r="AJS29" s="1729"/>
      <c r="AJT29" s="1729"/>
      <c r="AJU29" s="1729"/>
      <c r="AJV29" s="1729"/>
      <c r="AJW29" s="1729"/>
      <c r="AJX29" s="1729"/>
      <c r="AJY29" s="1729"/>
      <c r="AJZ29" s="1729"/>
      <c r="AKA29" s="1729"/>
      <c r="AKB29" s="1729"/>
      <c r="AKC29" s="1729"/>
      <c r="AKD29" s="1729"/>
      <c r="AKE29" s="1729"/>
      <c r="AKF29" s="1729"/>
      <c r="AKG29" s="1729"/>
      <c r="AKH29" s="1729"/>
      <c r="AKI29" s="1729"/>
      <c r="AKJ29" s="1729"/>
      <c r="AKK29" s="1729"/>
      <c r="AKL29" s="1729"/>
      <c r="AKM29" s="1729"/>
      <c r="AKN29" s="1729"/>
      <c r="AKO29" s="1729"/>
      <c r="AKP29" s="1729"/>
      <c r="AKQ29" s="1729"/>
      <c r="AKR29" s="1729"/>
      <c r="AKS29" s="1729"/>
      <c r="AKT29" s="1729"/>
      <c r="AKU29" s="1729"/>
      <c r="AKV29" s="1729"/>
      <c r="AKW29" s="1729"/>
      <c r="AKX29" s="1729"/>
      <c r="AKY29" s="1729"/>
      <c r="AKZ29" s="1729"/>
      <c r="ALA29" s="1729"/>
      <c r="ALB29" s="1729"/>
      <c r="ALC29" s="1729"/>
      <c r="ALD29" s="1729"/>
      <c r="ALE29" s="1729"/>
      <c r="ALF29" s="1729"/>
      <c r="ALG29" s="1729"/>
      <c r="ALH29" s="1729"/>
      <c r="ALI29" s="1729"/>
      <c r="ALJ29" s="1729"/>
      <c r="ALK29" s="1729"/>
      <c r="ALL29" s="1729"/>
      <c r="ALM29" s="1729"/>
      <c r="ALN29" s="1729"/>
      <c r="ALO29" s="1729"/>
      <c r="ALP29" s="1729"/>
      <c r="ALQ29" s="1729"/>
      <c r="ALR29" s="1729"/>
      <c r="ALS29" s="1729"/>
      <c r="ALT29" s="1729"/>
      <c r="ALU29" s="1729"/>
      <c r="ALV29" s="1729"/>
      <c r="ALW29" s="1729"/>
      <c r="ALX29" s="1729"/>
      <c r="ALY29" s="1729"/>
      <c r="ALZ29" s="1729"/>
      <c r="AMA29" s="1729"/>
      <c r="AMB29" s="1729"/>
      <c r="AMC29" s="1729"/>
      <c r="AMD29" s="1729"/>
      <c r="AME29" s="1729"/>
      <c r="AMF29" s="1729"/>
      <c r="AMG29" s="1729"/>
      <c r="AMH29" s="1729"/>
      <c r="AMI29" s="1729"/>
      <c r="AMJ29" s="1729"/>
    </row>
    <row r="30" spans="1:1024" s="1773" customFormat="1" ht="30" customHeight="1">
      <c r="A30" s="1705" t="s">
        <v>3862</v>
      </c>
      <c r="B30" s="1705" t="s">
        <v>3863</v>
      </c>
      <c r="C30" s="1705" t="s">
        <v>647</v>
      </c>
      <c r="D30" s="1705" t="s">
        <v>4058</v>
      </c>
      <c r="E30" s="1705" t="s">
        <v>4059</v>
      </c>
      <c r="F30" s="1705" t="s">
        <v>4060</v>
      </c>
      <c r="G30" s="1705" t="s">
        <v>4061</v>
      </c>
      <c r="H30" s="1705"/>
      <c r="I30" s="1705"/>
      <c r="J30" s="1705"/>
      <c r="K30" s="1705"/>
      <c r="L30" s="1705"/>
      <c r="M30" s="1705"/>
      <c r="N30" s="1705"/>
      <c r="O30" s="1705"/>
      <c r="P30" s="1705" t="s">
        <v>4069</v>
      </c>
      <c r="Q30" s="1705" t="s">
        <v>4070</v>
      </c>
      <c r="R30" s="1705" t="s">
        <v>4071</v>
      </c>
      <c r="S30" s="1709" t="s">
        <v>4072</v>
      </c>
      <c r="T30" s="1705" t="s">
        <v>2504</v>
      </c>
      <c r="U30" s="1705" t="s">
        <v>3940</v>
      </c>
      <c r="V30" s="1705" t="s">
        <v>3961</v>
      </c>
      <c r="W30" s="1705" t="s">
        <v>3874</v>
      </c>
      <c r="X30" s="1705" t="s">
        <v>3902</v>
      </c>
      <c r="Y30" s="1779">
        <v>25000000</v>
      </c>
      <c r="Z30" s="1779" t="s">
        <v>1146</v>
      </c>
      <c r="AA30" s="1779" t="s">
        <v>4067</v>
      </c>
      <c r="AB30" s="1779" t="s">
        <v>4068</v>
      </c>
      <c r="AC30" s="1779" t="s">
        <v>3906</v>
      </c>
      <c r="AD30" s="1779" t="s">
        <v>138</v>
      </c>
      <c r="AE30" s="1779" t="s">
        <v>3881</v>
      </c>
      <c r="AF30" s="1779"/>
      <c r="AG30" s="1779"/>
      <c r="AH30" s="1779"/>
      <c r="AI30" s="1779"/>
      <c r="AJ30" s="1779"/>
      <c r="AK30" s="1779">
        <v>2</v>
      </c>
      <c r="AL30" s="1779"/>
      <c r="AM30" s="1779"/>
      <c r="AN30" s="1779">
        <v>12199000</v>
      </c>
      <c r="AO30" s="1705" t="s">
        <v>4240</v>
      </c>
      <c r="AP30" s="1705"/>
      <c r="AQ30" s="1705"/>
      <c r="AR30" s="1705"/>
      <c r="AS30" s="1705"/>
      <c r="AT30" s="1705"/>
      <c r="AU30" s="1705"/>
      <c r="AV30" s="1705"/>
      <c r="AW30" s="1705"/>
      <c r="AX30" s="1705"/>
      <c r="AY30" s="1705"/>
      <c r="AZ30" s="1705" t="s">
        <v>3891</v>
      </c>
      <c r="BA30" s="1729"/>
      <c r="BB30" s="1729"/>
      <c r="BC30" s="1729"/>
      <c r="BD30" s="1729"/>
      <c r="BE30" s="1729"/>
      <c r="BF30" s="1729"/>
      <c r="BG30" s="1729"/>
      <c r="BH30" s="1729"/>
      <c r="BI30" s="1729"/>
      <c r="BJ30" s="1729"/>
      <c r="BK30" s="1729"/>
      <c r="BL30" s="1729"/>
      <c r="BM30" s="1729"/>
      <c r="BN30" s="1729"/>
      <c r="BO30" s="1729"/>
      <c r="BP30" s="1729"/>
      <c r="BQ30" s="1729"/>
      <c r="BR30" s="1729"/>
      <c r="BS30" s="1729"/>
      <c r="BT30" s="1729"/>
      <c r="BU30" s="1729"/>
      <c r="BV30" s="1729"/>
      <c r="BW30" s="1729"/>
      <c r="BX30" s="1729"/>
      <c r="BY30" s="1729"/>
      <c r="BZ30" s="1729"/>
      <c r="CA30" s="1729"/>
      <c r="CB30" s="1729"/>
      <c r="CC30" s="1729"/>
      <c r="CD30" s="1729"/>
      <c r="CE30" s="1729"/>
      <c r="CF30" s="1729"/>
      <c r="CG30" s="1729"/>
      <c r="CH30" s="1729"/>
      <c r="CI30" s="1729"/>
      <c r="CJ30" s="1729"/>
      <c r="CK30" s="1729"/>
      <c r="CL30" s="1729"/>
      <c r="CM30" s="1729"/>
      <c r="CN30" s="1729"/>
      <c r="CO30" s="1729"/>
      <c r="CP30" s="1729"/>
      <c r="CQ30" s="1729"/>
      <c r="CR30" s="1729"/>
      <c r="CS30" s="1729"/>
      <c r="CT30" s="1729"/>
      <c r="CU30" s="1729"/>
      <c r="CV30" s="1729"/>
      <c r="CW30" s="1729"/>
      <c r="CX30" s="1729"/>
      <c r="CY30" s="1729"/>
      <c r="CZ30" s="1729"/>
      <c r="DA30" s="1729"/>
      <c r="DB30" s="1729"/>
      <c r="DC30" s="1729"/>
      <c r="DD30" s="1729"/>
      <c r="DE30" s="1729"/>
      <c r="DF30" s="1729"/>
      <c r="DG30" s="1729"/>
      <c r="DH30" s="1729"/>
      <c r="DI30" s="1729"/>
      <c r="DJ30" s="1729"/>
      <c r="DK30" s="1729"/>
      <c r="DL30" s="1729"/>
      <c r="DM30" s="1729"/>
      <c r="DN30" s="1729"/>
      <c r="DO30" s="1729"/>
      <c r="DP30" s="1729"/>
      <c r="DQ30" s="1729"/>
      <c r="DR30" s="1729"/>
      <c r="DS30" s="1729"/>
      <c r="DT30" s="1729"/>
      <c r="DU30" s="1729"/>
      <c r="DV30" s="1729"/>
      <c r="DW30" s="1729"/>
      <c r="DX30" s="1729"/>
      <c r="DY30" s="1729"/>
      <c r="DZ30" s="1729"/>
      <c r="EA30" s="1729"/>
      <c r="EB30" s="1729"/>
      <c r="EC30" s="1729"/>
      <c r="ED30" s="1729"/>
      <c r="EE30" s="1729"/>
      <c r="EF30" s="1729"/>
      <c r="EG30" s="1729"/>
      <c r="EH30" s="1729"/>
      <c r="EI30" s="1729"/>
      <c r="EJ30" s="1729"/>
      <c r="EK30" s="1729"/>
      <c r="EL30" s="1729"/>
      <c r="EM30" s="1729"/>
      <c r="EN30" s="1729"/>
      <c r="EO30" s="1729"/>
      <c r="EP30" s="1729"/>
      <c r="EQ30" s="1729"/>
      <c r="ER30" s="1729"/>
      <c r="ES30" s="1729"/>
      <c r="ET30" s="1729"/>
      <c r="EU30" s="1729"/>
      <c r="EV30" s="1729"/>
      <c r="EW30" s="1729"/>
      <c r="EX30" s="1729"/>
      <c r="EY30" s="1729"/>
      <c r="EZ30" s="1729"/>
      <c r="FA30" s="1729"/>
      <c r="FB30" s="1729"/>
      <c r="FC30" s="1729"/>
      <c r="FD30" s="1729"/>
      <c r="FE30" s="1729"/>
      <c r="FF30" s="1729"/>
      <c r="FG30" s="1729"/>
      <c r="FH30" s="1729"/>
      <c r="FI30" s="1729"/>
      <c r="FJ30" s="1729"/>
      <c r="FK30" s="1729"/>
      <c r="FL30" s="1729"/>
      <c r="FM30" s="1729"/>
      <c r="FN30" s="1729"/>
      <c r="FO30" s="1729"/>
      <c r="FP30" s="1729"/>
      <c r="FQ30" s="1729"/>
      <c r="FR30" s="1729"/>
      <c r="FS30" s="1729"/>
      <c r="FT30" s="1729"/>
      <c r="FU30" s="1729"/>
      <c r="FV30" s="1729"/>
      <c r="FW30" s="1729"/>
      <c r="FX30" s="1729"/>
      <c r="FY30" s="1729"/>
      <c r="FZ30" s="1729"/>
      <c r="GA30" s="1729"/>
      <c r="GB30" s="1729"/>
      <c r="GC30" s="1729"/>
      <c r="GD30" s="1729"/>
      <c r="GE30" s="1729"/>
      <c r="GF30" s="1729"/>
      <c r="GG30" s="1729"/>
      <c r="GH30" s="1729"/>
      <c r="GI30" s="1729"/>
      <c r="GJ30" s="1729"/>
      <c r="GK30" s="1729"/>
      <c r="GL30" s="1729"/>
      <c r="GM30" s="1729"/>
      <c r="GN30" s="1729"/>
      <c r="GO30" s="1729"/>
      <c r="GP30" s="1729"/>
      <c r="GQ30" s="1729"/>
      <c r="GR30" s="1729"/>
      <c r="GS30" s="1729"/>
      <c r="GT30" s="1729"/>
      <c r="GU30" s="1729"/>
      <c r="GV30" s="1729"/>
      <c r="GW30" s="1729"/>
      <c r="GX30" s="1729"/>
      <c r="GY30" s="1729"/>
      <c r="GZ30" s="1729"/>
      <c r="HA30" s="1729"/>
      <c r="HB30" s="1729"/>
      <c r="HC30" s="1729"/>
      <c r="HD30" s="1729"/>
      <c r="HE30" s="1729"/>
      <c r="HF30" s="1729"/>
      <c r="HG30" s="1729"/>
      <c r="HH30" s="1729"/>
      <c r="HI30" s="1729"/>
      <c r="HJ30" s="1729"/>
      <c r="HK30" s="1729"/>
      <c r="HL30" s="1729"/>
      <c r="HM30" s="1729"/>
      <c r="HN30" s="1729"/>
      <c r="HO30" s="1729"/>
      <c r="HP30" s="1729"/>
      <c r="HQ30" s="1729"/>
      <c r="HR30" s="1729"/>
      <c r="HS30" s="1729"/>
      <c r="HT30" s="1729"/>
      <c r="HU30" s="1729"/>
      <c r="HV30" s="1729"/>
      <c r="HW30" s="1729"/>
      <c r="HX30" s="1729"/>
      <c r="HY30" s="1729"/>
      <c r="HZ30" s="1729"/>
      <c r="IA30" s="1729"/>
      <c r="IB30" s="1729"/>
      <c r="IC30" s="1729"/>
      <c r="ID30" s="1729"/>
      <c r="IE30" s="1729"/>
      <c r="IF30" s="1729"/>
      <c r="IG30" s="1729"/>
      <c r="IH30" s="1729"/>
      <c r="II30" s="1729"/>
      <c r="IJ30" s="1729"/>
      <c r="IK30" s="1729"/>
      <c r="IL30" s="1729"/>
      <c r="IM30" s="1729"/>
      <c r="IN30" s="1729"/>
      <c r="IO30" s="1729"/>
      <c r="IP30" s="1729"/>
      <c r="IQ30" s="1729"/>
      <c r="IR30" s="1729"/>
      <c r="IS30" s="1729"/>
      <c r="IT30" s="1729"/>
      <c r="IU30" s="1729"/>
      <c r="IV30" s="1729"/>
      <c r="IW30" s="1729"/>
      <c r="IX30" s="1729"/>
      <c r="IY30" s="1729"/>
      <c r="IZ30" s="1729"/>
      <c r="JA30" s="1729"/>
      <c r="JB30" s="1729"/>
      <c r="JC30" s="1729"/>
      <c r="JD30" s="1729"/>
      <c r="JE30" s="1729"/>
      <c r="JF30" s="1729"/>
      <c r="JG30" s="1729"/>
      <c r="JH30" s="1729"/>
      <c r="JI30" s="1729"/>
      <c r="JJ30" s="1729"/>
      <c r="JK30" s="1729"/>
      <c r="JL30" s="1729"/>
      <c r="JM30" s="1729"/>
      <c r="JN30" s="1729"/>
      <c r="JO30" s="1729"/>
      <c r="JP30" s="1729"/>
      <c r="JQ30" s="1729"/>
      <c r="JR30" s="1729"/>
      <c r="JS30" s="1729"/>
      <c r="JT30" s="1729"/>
      <c r="JU30" s="1729"/>
      <c r="JV30" s="1729"/>
      <c r="JW30" s="1729"/>
      <c r="JX30" s="1729"/>
      <c r="JY30" s="1729"/>
      <c r="JZ30" s="1729"/>
      <c r="KA30" s="1729"/>
      <c r="KB30" s="1729"/>
      <c r="KC30" s="1729"/>
      <c r="KD30" s="1729"/>
      <c r="KE30" s="1729"/>
      <c r="KF30" s="1729"/>
      <c r="KG30" s="1729"/>
      <c r="KH30" s="1729"/>
      <c r="KI30" s="1729"/>
      <c r="KJ30" s="1729"/>
      <c r="KK30" s="1729"/>
      <c r="KL30" s="1729"/>
      <c r="KM30" s="1729"/>
      <c r="KN30" s="1729"/>
      <c r="KO30" s="1729"/>
      <c r="KP30" s="1729"/>
      <c r="KQ30" s="1729"/>
      <c r="KR30" s="1729"/>
      <c r="KS30" s="1729"/>
      <c r="KT30" s="1729"/>
      <c r="KU30" s="1729"/>
      <c r="KV30" s="1729"/>
      <c r="KW30" s="1729"/>
      <c r="KX30" s="1729"/>
      <c r="KY30" s="1729"/>
      <c r="KZ30" s="1729"/>
      <c r="LA30" s="1729"/>
      <c r="LB30" s="1729"/>
      <c r="LC30" s="1729"/>
      <c r="LD30" s="1729"/>
      <c r="LE30" s="1729"/>
      <c r="LF30" s="1729"/>
      <c r="LG30" s="1729"/>
      <c r="LH30" s="1729"/>
      <c r="LI30" s="1729"/>
      <c r="LJ30" s="1729"/>
      <c r="LK30" s="1729"/>
      <c r="LL30" s="1729"/>
      <c r="LM30" s="1729"/>
      <c r="LN30" s="1729"/>
      <c r="LO30" s="1729"/>
      <c r="LP30" s="1729"/>
      <c r="LQ30" s="1729"/>
      <c r="LR30" s="1729"/>
      <c r="LS30" s="1729"/>
      <c r="LT30" s="1729"/>
      <c r="LU30" s="1729"/>
      <c r="LV30" s="1729"/>
      <c r="LW30" s="1729"/>
      <c r="LX30" s="1729"/>
      <c r="LY30" s="1729"/>
      <c r="LZ30" s="1729"/>
      <c r="MA30" s="1729"/>
      <c r="MB30" s="1729"/>
      <c r="MC30" s="1729"/>
      <c r="MD30" s="1729"/>
      <c r="ME30" s="1729"/>
      <c r="MF30" s="1729"/>
      <c r="MG30" s="1729"/>
      <c r="MH30" s="1729"/>
      <c r="MI30" s="1729"/>
      <c r="MJ30" s="1729"/>
      <c r="MK30" s="1729"/>
      <c r="ML30" s="1729"/>
      <c r="MM30" s="1729"/>
      <c r="MN30" s="1729"/>
      <c r="MO30" s="1729"/>
      <c r="MP30" s="1729"/>
      <c r="MQ30" s="1729"/>
      <c r="MR30" s="1729"/>
      <c r="MS30" s="1729"/>
      <c r="MT30" s="1729"/>
      <c r="MU30" s="1729"/>
      <c r="MV30" s="1729"/>
      <c r="MW30" s="1729"/>
      <c r="MX30" s="1729"/>
      <c r="MY30" s="1729"/>
      <c r="MZ30" s="1729"/>
      <c r="NA30" s="1729"/>
      <c r="NB30" s="1729"/>
      <c r="NC30" s="1729"/>
      <c r="ND30" s="1729"/>
      <c r="NE30" s="1729"/>
      <c r="NF30" s="1729"/>
      <c r="NG30" s="1729"/>
      <c r="NH30" s="1729"/>
      <c r="NI30" s="1729"/>
      <c r="NJ30" s="1729"/>
      <c r="NK30" s="1729"/>
      <c r="NL30" s="1729"/>
      <c r="NM30" s="1729"/>
      <c r="NN30" s="1729"/>
      <c r="NO30" s="1729"/>
      <c r="NP30" s="1729"/>
      <c r="NQ30" s="1729"/>
      <c r="NR30" s="1729"/>
      <c r="NS30" s="1729"/>
      <c r="NT30" s="1729"/>
      <c r="NU30" s="1729"/>
      <c r="NV30" s="1729"/>
      <c r="NW30" s="1729"/>
      <c r="NX30" s="1729"/>
      <c r="NY30" s="1729"/>
      <c r="NZ30" s="1729"/>
      <c r="OA30" s="1729"/>
      <c r="OB30" s="1729"/>
      <c r="OC30" s="1729"/>
      <c r="OD30" s="1729"/>
      <c r="OE30" s="1729"/>
      <c r="OF30" s="1729"/>
      <c r="OG30" s="1729"/>
      <c r="OH30" s="1729"/>
      <c r="OI30" s="1729"/>
      <c r="OJ30" s="1729"/>
      <c r="OK30" s="1729"/>
      <c r="OL30" s="1729"/>
      <c r="OM30" s="1729"/>
      <c r="ON30" s="1729"/>
      <c r="OO30" s="1729"/>
      <c r="OP30" s="1729"/>
      <c r="OQ30" s="1729"/>
      <c r="OR30" s="1729"/>
      <c r="OS30" s="1729"/>
      <c r="OT30" s="1729"/>
      <c r="OU30" s="1729"/>
      <c r="OV30" s="1729"/>
      <c r="OW30" s="1729"/>
      <c r="OX30" s="1729"/>
      <c r="OY30" s="1729"/>
      <c r="OZ30" s="1729"/>
      <c r="PA30" s="1729"/>
      <c r="PB30" s="1729"/>
      <c r="PC30" s="1729"/>
      <c r="PD30" s="1729"/>
      <c r="PE30" s="1729"/>
      <c r="PF30" s="1729"/>
      <c r="PG30" s="1729"/>
      <c r="PH30" s="1729"/>
      <c r="PI30" s="1729"/>
      <c r="PJ30" s="1729"/>
      <c r="PK30" s="1729"/>
      <c r="PL30" s="1729"/>
      <c r="PM30" s="1729"/>
      <c r="PN30" s="1729"/>
      <c r="PO30" s="1729"/>
      <c r="PP30" s="1729"/>
      <c r="PQ30" s="1729"/>
      <c r="PR30" s="1729"/>
      <c r="PS30" s="1729"/>
      <c r="PT30" s="1729"/>
      <c r="PU30" s="1729"/>
      <c r="PV30" s="1729"/>
      <c r="PW30" s="1729"/>
      <c r="PX30" s="1729"/>
      <c r="PY30" s="1729"/>
      <c r="PZ30" s="1729"/>
      <c r="QA30" s="1729"/>
      <c r="QB30" s="1729"/>
      <c r="QC30" s="1729"/>
      <c r="QD30" s="1729"/>
      <c r="QE30" s="1729"/>
      <c r="QF30" s="1729"/>
      <c r="QG30" s="1729"/>
      <c r="QH30" s="1729"/>
      <c r="QI30" s="1729"/>
      <c r="QJ30" s="1729"/>
      <c r="QK30" s="1729"/>
      <c r="QL30" s="1729"/>
      <c r="QM30" s="1729"/>
      <c r="QN30" s="1729"/>
      <c r="QO30" s="1729"/>
      <c r="QP30" s="1729"/>
      <c r="QQ30" s="1729"/>
      <c r="QR30" s="1729"/>
      <c r="QS30" s="1729"/>
      <c r="QT30" s="1729"/>
      <c r="QU30" s="1729"/>
      <c r="QV30" s="1729"/>
      <c r="QW30" s="1729"/>
      <c r="QX30" s="1729"/>
      <c r="QY30" s="1729"/>
      <c r="QZ30" s="1729"/>
      <c r="RA30" s="1729"/>
      <c r="RB30" s="1729"/>
      <c r="RC30" s="1729"/>
      <c r="RD30" s="1729"/>
      <c r="RE30" s="1729"/>
      <c r="RF30" s="1729"/>
      <c r="RG30" s="1729"/>
      <c r="RH30" s="1729"/>
      <c r="RI30" s="1729"/>
      <c r="RJ30" s="1729"/>
      <c r="RK30" s="1729"/>
      <c r="RL30" s="1729"/>
      <c r="RM30" s="1729"/>
      <c r="RN30" s="1729"/>
      <c r="RO30" s="1729"/>
      <c r="RP30" s="1729"/>
      <c r="RQ30" s="1729"/>
      <c r="RR30" s="1729"/>
      <c r="RS30" s="1729"/>
      <c r="RT30" s="1729"/>
      <c r="RU30" s="1729"/>
      <c r="RV30" s="1729"/>
      <c r="RW30" s="1729"/>
      <c r="RX30" s="1729"/>
      <c r="RY30" s="1729"/>
      <c r="RZ30" s="1729"/>
      <c r="SA30" s="1729"/>
      <c r="SB30" s="1729"/>
      <c r="SC30" s="1729"/>
      <c r="SD30" s="1729"/>
      <c r="SE30" s="1729"/>
      <c r="SF30" s="1729"/>
      <c r="SG30" s="1729"/>
      <c r="SH30" s="1729"/>
      <c r="SI30" s="1729"/>
      <c r="SJ30" s="1729"/>
      <c r="SK30" s="1729"/>
      <c r="SL30" s="1729"/>
      <c r="SM30" s="1729"/>
      <c r="SN30" s="1729"/>
      <c r="SO30" s="1729"/>
      <c r="SP30" s="1729"/>
      <c r="SQ30" s="1729"/>
      <c r="SR30" s="1729"/>
      <c r="SS30" s="1729"/>
      <c r="ST30" s="1729"/>
      <c r="SU30" s="1729"/>
      <c r="SV30" s="1729"/>
      <c r="SW30" s="1729"/>
      <c r="SX30" s="1729"/>
      <c r="SY30" s="1729"/>
      <c r="SZ30" s="1729"/>
      <c r="TA30" s="1729"/>
      <c r="TB30" s="1729"/>
      <c r="TC30" s="1729"/>
      <c r="TD30" s="1729"/>
      <c r="TE30" s="1729"/>
      <c r="TF30" s="1729"/>
      <c r="TG30" s="1729"/>
      <c r="TH30" s="1729"/>
      <c r="TI30" s="1729"/>
      <c r="TJ30" s="1729"/>
      <c r="TK30" s="1729"/>
      <c r="TL30" s="1729"/>
      <c r="TM30" s="1729"/>
      <c r="TN30" s="1729"/>
      <c r="TO30" s="1729"/>
      <c r="TP30" s="1729"/>
      <c r="TQ30" s="1729"/>
      <c r="TR30" s="1729"/>
      <c r="TS30" s="1729"/>
      <c r="TT30" s="1729"/>
      <c r="TU30" s="1729"/>
      <c r="TV30" s="1729"/>
      <c r="TW30" s="1729"/>
      <c r="TX30" s="1729"/>
      <c r="TY30" s="1729"/>
      <c r="TZ30" s="1729"/>
      <c r="UA30" s="1729"/>
      <c r="UB30" s="1729"/>
      <c r="UC30" s="1729"/>
      <c r="UD30" s="1729"/>
      <c r="UE30" s="1729"/>
      <c r="UF30" s="1729"/>
      <c r="UG30" s="1729"/>
      <c r="UH30" s="1729"/>
      <c r="UI30" s="1729"/>
      <c r="UJ30" s="1729"/>
      <c r="UK30" s="1729"/>
      <c r="UL30" s="1729"/>
      <c r="UM30" s="1729"/>
      <c r="UN30" s="1729"/>
      <c r="UO30" s="1729"/>
      <c r="UP30" s="1729"/>
      <c r="UQ30" s="1729"/>
      <c r="UR30" s="1729"/>
      <c r="US30" s="1729"/>
      <c r="UT30" s="1729"/>
      <c r="UU30" s="1729"/>
      <c r="UV30" s="1729"/>
      <c r="UW30" s="1729"/>
      <c r="UX30" s="1729"/>
      <c r="UY30" s="1729"/>
      <c r="UZ30" s="1729"/>
      <c r="VA30" s="1729"/>
      <c r="VB30" s="1729"/>
      <c r="VC30" s="1729"/>
      <c r="VD30" s="1729"/>
      <c r="VE30" s="1729"/>
      <c r="VF30" s="1729"/>
      <c r="VG30" s="1729"/>
      <c r="VH30" s="1729"/>
      <c r="VI30" s="1729"/>
      <c r="VJ30" s="1729"/>
      <c r="VK30" s="1729"/>
      <c r="VL30" s="1729"/>
      <c r="VM30" s="1729"/>
      <c r="VN30" s="1729"/>
      <c r="VO30" s="1729"/>
      <c r="VP30" s="1729"/>
      <c r="VQ30" s="1729"/>
      <c r="VR30" s="1729"/>
      <c r="VS30" s="1729"/>
      <c r="VT30" s="1729"/>
      <c r="VU30" s="1729"/>
      <c r="VV30" s="1729"/>
      <c r="VW30" s="1729"/>
      <c r="VX30" s="1729"/>
      <c r="VY30" s="1729"/>
      <c r="VZ30" s="1729"/>
      <c r="WA30" s="1729"/>
      <c r="WB30" s="1729"/>
      <c r="WC30" s="1729"/>
      <c r="WD30" s="1729"/>
      <c r="WE30" s="1729"/>
      <c r="WF30" s="1729"/>
      <c r="WG30" s="1729"/>
      <c r="WH30" s="1729"/>
      <c r="WI30" s="1729"/>
      <c r="WJ30" s="1729"/>
      <c r="WK30" s="1729"/>
      <c r="WL30" s="1729"/>
      <c r="WM30" s="1729"/>
      <c r="WN30" s="1729"/>
      <c r="WO30" s="1729"/>
      <c r="WP30" s="1729"/>
      <c r="WQ30" s="1729"/>
      <c r="WR30" s="1729"/>
      <c r="WS30" s="1729"/>
      <c r="WT30" s="1729"/>
      <c r="WU30" s="1729"/>
      <c r="WV30" s="1729"/>
      <c r="WW30" s="1729"/>
      <c r="WX30" s="1729"/>
      <c r="WY30" s="1729"/>
      <c r="WZ30" s="1729"/>
      <c r="XA30" s="1729"/>
      <c r="XB30" s="1729"/>
      <c r="XC30" s="1729"/>
      <c r="XD30" s="1729"/>
      <c r="XE30" s="1729"/>
      <c r="XF30" s="1729"/>
      <c r="XG30" s="1729"/>
      <c r="XH30" s="1729"/>
      <c r="XI30" s="1729"/>
      <c r="XJ30" s="1729"/>
      <c r="XK30" s="1729"/>
      <c r="XL30" s="1729"/>
      <c r="XM30" s="1729"/>
      <c r="XN30" s="1729"/>
      <c r="XO30" s="1729"/>
      <c r="XP30" s="1729"/>
      <c r="XQ30" s="1729"/>
      <c r="XR30" s="1729"/>
      <c r="XS30" s="1729"/>
      <c r="XT30" s="1729"/>
      <c r="XU30" s="1729"/>
      <c r="XV30" s="1729"/>
      <c r="XW30" s="1729"/>
      <c r="XX30" s="1729"/>
      <c r="XY30" s="1729"/>
      <c r="XZ30" s="1729"/>
      <c r="YA30" s="1729"/>
      <c r="YB30" s="1729"/>
      <c r="YC30" s="1729"/>
      <c r="YD30" s="1729"/>
      <c r="YE30" s="1729"/>
      <c r="YF30" s="1729"/>
      <c r="YG30" s="1729"/>
      <c r="YH30" s="1729"/>
      <c r="YI30" s="1729"/>
      <c r="YJ30" s="1729"/>
      <c r="YK30" s="1729"/>
      <c r="YL30" s="1729"/>
      <c r="YM30" s="1729"/>
      <c r="YN30" s="1729"/>
      <c r="YO30" s="1729"/>
      <c r="YP30" s="1729"/>
      <c r="YQ30" s="1729"/>
      <c r="YR30" s="1729"/>
      <c r="YS30" s="1729"/>
      <c r="YT30" s="1729"/>
      <c r="YU30" s="1729"/>
      <c r="YV30" s="1729"/>
      <c r="YW30" s="1729"/>
      <c r="YX30" s="1729"/>
      <c r="YY30" s="1729"/>
      <c r="YZ30" s="1729"/>
      <c r="ZA30" s="1729"/>
      <c r="ZB30" s="1729"/>
      <c r="ZC30" s="1729"/>
      <c r="ZD30" s="1729"/>
      <c r="ZE30" s="1729"/>
      <c r="ZF30" s="1729"/>
      <c r="ZG30" s="1729"/>
      <c r="ZH30" s="1729"/>
      <c r="ZI30" s="1729"/>
      <c r="ZJ30" s="1729"/>
      <c r="ZK30" s="1729"/>
      <c r="ZL30" s="1729"/>
      <c r="ZM30" s="1729"/>
      <c r="ZN30" s="1729"/>
      <c r="ZO30" s="1729"/>
      <c r="ZP30" s="1729"/>
      <c r="ZQ30" s="1729"/>
      <c r="ZR30" s="1729"/>
      <c r="ZS30" s="1729"/>
      <c r="ZT30" s="1729"/>
      <c r="ZU30" s="1729"/>
      <c r="ZV30" s="1729"/>
      <c r="ZW30" s="1729"/>
      <c r="ZX30" s="1729"/>
      <c r="ZY30" s="1729"/>
      <c r="ZZ30" s="1729"/>
      <c r="AAA30" s="1729"/>
      <c r="AAB30" s="1729"/>
      <c r="AAC30" s="1729"/>
      <c r="AAD30" s="1729"/>
      <c r="AAE30" s="1729"/>
      <c r="AAF30" s="1729"/>
      <c r="AAG30" s="1729"/>
      <c r="AAH30" s="1729"/>
      <c r="AAI30" s="1729"/>
      <c r="AAJ30" s="1729"/>
      <c r="AAK30" s="1729"/>
      <c r="AAL30" s="1729"/>
      <c r="AAM30" s="1729"/>
      <c r="AAN30" s="1729"/>
      <c r="AAO30" s="1729"/>
      <c r="AAP30" s="1729"/>
      <c r="AAQ30" s="1729"/>
      <c r="AAR30" s="1729"/>
      <c r="AAS30" s="1729"/>
      <c r="AAT30" s="1729"/>
      <c r="AAU30" s="1729"/>
      <c r="AAV30" s="1729"/>
      <c r="AAW30" s="1729"/>
      <c r="AAX30" s="1729"/>
      <c r="AAY30" s="1729"/>
      <c r="AAZ30" s="1729"/>
      <c r="ABA30" s="1729"/>
      <c r="ABB30" s="1729"/>
      <c r="ABC30" s="1729"/>
      <c r="ABD30" s="1729"/>
      <c r="ABE30" s="1729"/>
      <c r="ABF30" s="1729"/>
      <c r="ABG30" s="1729"/>
      <c r="ABH30" s="1729"/>
      <c r="ABI30" s="1729"/>
      <c r="ABJ30" s="1729"/>
      <c r="ABK30" s="1729"/>
      <c r="ABL30" s="1729"/>
      <c r="ABM30" s="1729"/>
      <c r="ABN30" s="1729"/>
      <c r="ABO30" s="1729"/>
      <c r="ABP30" s="1729"/>
      <c r="ABQ30" s="1729"/>
      <c r="ABR30" s="1729"/>
      <c r="ABS30" s="1729"/>
      <c r="ABT30" s="1729"/>
      <c r="ABU30" s="1729"/>
      <c r="ABV30" s="1729"/>
      <c r="ABW30" s="1729"/>
      <c r="ABX30" s="1729"/>
      <c r="ABY30" s="1729"/>
      <c r="ABZ30" s="1729"/>
      <c r="ACA30" s="1729"/>
      <c r="ACB30" s="1729"/>
      <c r="ACC30" s="1729"/>
      <c r="ACD30" s="1729"/>
      <c r="ACE30" s="1729"/>
      <c r="ACF30" s="1729"/>
      <c r="ACG30" s="1729"/>
      <c r="ACH30" s="1729"/>
      <c r="ACI30" s="1729"/>
      <c r="ACJ30" s="1729"/>
      <c r="ACK30" s="1729"/>
      <c r="ACL30" s="1729"/>
      <c r="ACM30" s="1729"/>
      <c r="ACN30" s="1729"/>
      <c r="ACO30" s="1729"/>
      <c r="ACP30" s="1729"/>
      <c r="ACQ30" s="1729"/>
      <c r="ACR30" s="1729"/>
      <c r="ACS30" s="1729"/>
      <c r="ACT30" s="1729"/>
      <c r="ACU30" s="1729"/>
      <c r="ACV30" s="1729"/>
      <c r="ACW30" s="1729"/>
      <c r="ACX30" s="1729"/>
      <c r="ACY30" s="1729"/>
      <c r="ACZ30" s="1729"/>
      <c r="ADA30" s="1729"/>
      <c r="ADB30" s="1729"/>
      <c r="ADC30" s="1729"/>
      <c r="ADD30" s="1729"/>
      <c r="ADE30" s="1729"/>
      <c r="ADF30" s="1729"/>
      <c r="ADG30" s="1729"/>
      <c r="ADH30" s="1729"/>
      <c r="ADI30" s="1729"/>
      <c r="ADJ30" s="1729"/>
      <c r="ADK30" s="1729"/>
      <c r="ADL30" s="1729"/>
      <c r="ADM30" s="1729"/>
      <c r="ADN30" s="1729"/>
      <c r="ADO30" s="1729"/>
      <c r="ADP30" s="1729"/>
      <c r="ADQ30" s="1729"/>
      <c r="ADR30" s="1729"/>
      <c r="ADS30" s="1729"/>
      <c r="ADT30" s="1729"/>
      <c r="ADU30" s="1729"/>
      <c r="ADV30" s="1729"/>
      <c r="ADW30" s="1729"/>
      <c r="ADX30" s="1729"/>
      <c r="ADY30" s="1729"/>
      <c r="ADZ30" s="1729"/>
      <c r="AEA30" s="1729"/>
      <c r="AEB30" s="1729"/>
      <c r="AEC30" s="1729"/>
      <c r="AED30" s="1729"/>
      <c r="AEE30" s="1729"/>
      <c r="AEF30" s="1729"/>
      <c r="AEG30" s="1729"/>
      <c r="AEH30" s="1729"/>
      <c r="AEI30" s="1729"/>
      <c r="AEJ30" s="1729"/>
      <c r="AEK30" s="1729"/>
      <c r="AEL30" s="1729"/>
      <c r="AEM30" s="1729"/>
      <c r="AEN30" s="1729"/>
      <c r="AEO30" s="1729"/>
      <c r="AEP30" s="1729"/>
      <c r="AEQ30" s="1729"/>
      <c r="AER30" s="1729"/>
      <c r="AES30" s="1729"/>
      <c r="AET30" s="1729"/>
      <c r="AEU30" s="1729"/>
      <c r="AEV30" s="1729"/>
      <c r="AEW30" s="1729"/>
      <c r="AEX30" s="1729"/>
      <c r="AEY30" s="1729"/>
      <c r="AEZ30" s="1729"/>
      <c r="AFA30" s="1729"/>
      <c r="AFB30" s="1729"/>
      <c r="AFC30" s="1729"/>
      <c r="AFD30" s="1729"/>
      <c r="AFE30" s="1729"/>
      <c r="AFF30" s="1729"/>
      <c r="AFG30" s="1729"/>
      <c r="AFH30" s="1729"/>
      <c r="AFI30" s="1729"/>
      <c r="AFJ30" s="1729"/>
      <c r="AFK30" s="1729"/>
      <c r="AFL30" s="1729"/>
      <c r="AFM30" s="1729"/>
      <c r="AFN30" s="1729"/>
      <c r="AFO30" s="1729"/>
      <c r="AFP30" s="1729"/>
      <c r="AFQ30" s="1729"/>
      <c r="AFR30" s="1729"/>
      <c r="AFS30" s="1729"/>
      <c r="AFT30" s="1729"/>
      <c r="AFU30" s="1729"/>
      <c r="AFV30" s="1729"/>
      <c r="AFW30" s="1729"/>
      <c r="AFX30" s="1729"/>
      <c r="AFY30" s="1729"/>
      <c r="AFZ30" s="1729"/>
      <c r="AGA30" s="1729"/>
      <c r="AGB30" s="1729"/>
      <c r="AGC30" s="1729"/>
      <c r="AGD30" s="1729"/>
      <c r="AGE30" s="1729"/>
      <c r="AGF30" s="1729"/>
      <c r="AGG30" s="1729"/>
      <c r="AGH30" s="1729"/>
      <c r="AGI30" s="1729"/>
      <c r="AGJ30" s="1729"/>
      <c r="AGK30" s="1729"/>
      <c r="AGL30" s="1729"/>
      <c r="AGM30" s="1729"/>
      <c r="AGN30" s="1729"/>
      <c r="AGO30" s="1729"/>
      <c r="AGP30" s="1729"/>
      <c r="AGQ30" s="1729"/>
      <c r="AGR30" s="1729"/>
      <c r="AGS30" s="1729"/>
      <c r="AGT30" s="1729"/>
      <c r="AGU30" s="1729"/>
      <c r="AGV30" s="1729"/>
      <c r="AGW30" s="1729"/>
      <c r="AGX30" s="1729"/>
      <c r="AGY30" s="1729"/>
      <c r="AGZ30" s="1729"/>
      <c r="AHA30" s="1729"/>
      <c r="AHB30" s="1729"/>
      <c r="AHC30" s="1729"/>
      <c r="AHD30" s="1729"/>
      <c r="AHE30" s="1729"/>
      <c r="AHF30" s="1729"/>
      <c r="AHG30" s="1729"/>
      <c r="AHH30" s="1729"/>
      <c r="AHI30" s="1729"/>
      <c r="AHJ30" s="1729"/>
      <c r="AHK30" s="1729"/>
      <c r="AHL30" s="1729"/>
      <c r="AHM30" s="1729"/>
      <c r="AHN30" s="1729"/>
      <c r="AHO30" s="1729"/>
      <c r="AHP30" s="1729"/>
      <c r="AHQ30" s="1729"/>
      <c r="AHR30" s="1729"/>
      <c r="AHS30" s="1729"/>
      <c r="AHT30" s="1729"/>
      <c r="AHU30" s="1729"/>
      <c r="AHV30" s="1729"/>
      <c r="AHW30" s="1729"/>
      <c r="AHX30" s="1729"/>
      <c r="AHY30" s="1729"/>
      <c r="AHZ30" s="1729"/>
      <c r="AIA30" s="1729"/>
      <c r="AIB30" s="1729"/>
      <c r="AIC30" s="1729"/>
      <c r="AID30" s="1729"/>
      <c r="AIE30" s="1729"/>
      <c r="AIF30" s="1729"/>
      <c r="AIG30" s="1729"/>
      <c r="AIH30" s="1729"/>
      <c r="AII30" s="1729"/>
      <c r="AIJ30" s="1729"/>
      <c r="AIK30" s="1729"/>
      <c r="AIL30" s="1729"/>
      <c r="AIM30" s="1729"/>
      <c r="AIN30" s="1729"/>
      <c r="AIO30" s="1729"/>
      <c r="AIP30" s="1729"/>
      <c r="AIQ30" s="1729"/>
      <c r="AIR30" s="1729"/>
      <c r="AIS30" s="1729"/>
      <c r="AIT30" s="1729"/>
      <c r="AIU30" s="1729"/>
      <c r="AIV30" s="1729"/>
      <c r="AIW30" s="1729"/>
      <c r="AIX30" s="1729"/>
      <c r="AIY30" s="1729"/>
      <c r="AIZ30" s="1729"/>
      <c r="AJA30" s="1729"/>
      <c r="AJB30" s="1729"/>
      <c r="AJC30" s="1729"/>
      <c r="AJD30" s="1729"/>
      <c r="AJE30" s="1729"/>
      <c r="AJF30" s="1729"/>
      <c r="AJG30" s="1729"/>
      <c r="AJH30" s="1729"/>
      <c r="AJI30" s="1729"/>
      <c r="AJJ30" s="1729"/>
      <c r="AJK30" s="1729"/>
      <c r="AJL30" s="1729"/>
      <c r="AJM30" s="1729"/>
      <c r="AJN30" s="1729"/>
      <c r="AJO30" s="1729"/>
      <c r="AJP30" s="1729"/>
      <c r="AJQ30" s="1729"/>
      <c r="AJR30" s="1729"/>
      <c r="AJS30" s="1729"/>
      <c r="AJT30" s="1729"/>
      <c r="AJU30" s="1729"/>
      <c r="AJV30" s="1729"/>
      <c r="AJW30" s="1729"/>
      <c r="AJX30" s="1729"/>
      <c r="AJY30" s="1729"/>
      <c r="AJZ30" s="1729"/>
      <c r="AKA30" s="1729"/>
      <c r="AKB30" s="1729"/>
      <c r="AKC30" s="1729"/>
      <c r="AKD30" s="1729"/>
      <c r="AKE30" s="1729"/>
      <c r="AKF30" s="1729"/>
      <c r="AKG30" s="1729"/>
      <c r="AKH30" s="1729"/>
      <c r="AKI30" s="1729"/>
      <c r="AKJ30" s="1729"/>
      <c r="AKK30" s="1729"/>
      <c r="AKL30" s="1729"/>
      <c r="AKM30" s="1729"/>
      <c r="AKN30" s="1729"/>
      <c r="AKO30" s="1729"/>
      <c r="AKP30" s="1729"/>
      <c r="AKQ30" s="1729"/>
      <c r="AKR30" s="1729"/>
      <c r="AKS30" s="1729"/>
      <c r="AKT30" s="1729"/>
      <c r="AKU30" s="1729"/>
      <c r="AKV30" s="1729"/>
      <c r="AKW30" s="1729"/>
      <c r="AKX30" s="1729"/>
      <c r="AKY30" s="1729"/>
      <c r="AKZ30" s="1729"/>
      <c r="ALA30" s="1729"/>
      <c r="ALB30" s="1729"/>
      <c r="ALC30" s="1729"/>
      <c r="ALD30" s="1729"/>
      <c r="ALE30" s="1729"/>
      <c r="ALF30" s="1729"/>
      <c r="ALG30" s="1729"/>
      <c r="ALH30" s="1729"/>
      <c r="ALI30" s="1729"/>
      <c r="ALJ30" s="1729"/>
      <c r="ALK30" s="1729"/>
      <c r="ALL30" s="1729"/>
      <c r="ALM30" s="1729"/>
      <c r="ALN30" s="1729"/>
      <c r="ALO30" s="1729"/>
      <c r="ALP30" s="1729"/>
      <c r="ALQ30" s="1729"/>
      <c r="ALR30" s="1729"/>
      <c r="ALS30" s="1729"/>
      <c r="ALT30" s="1729"/>
      <c r="ALU30" s="1729"/>
      <c r="ALV30" s="1729"/>
      <c r="ALW30" s="1729"/>
      <c r="ALX30" s="1729"/>
      <c r="ALY30" s="1729"/>
      <c r="ALZ30" s="1729"/>
      <c r="AMA30" s="1729"/>
      <c r="AMB30" s="1729"/>
      <c r="AMC30" s="1729"/>
      <c r="AMD30" s="1729"/>
      <c r="AME30" s="1729"/>
      <c r="AMF30" s="1729"/>
      <c r="AMG30" s="1729"/>
      <c r="AMH30" s="1729"/>
      <c r="AMI30" s="1729"/>
      <c r="AMJ30" s="1729"/>
    </row>
    <row r="31" spans="1:1024" s="1773" customFormat="1" ht="30" customHeight="1">
      <c r="A31" s="1705" t="s">
        <v>3862</v>
      </c>
      <c r="B31" s="1705" t="s">
        <v>3863</v>
      </c>
      <c r="C31" s="1705" t="s">
        <v>647</v>
      </c>
      <c r="D31" s="1705" t="s">
        <v>4058</v>
      </c>
      <c r="E31" s="1705" t="s">
        <v>4059</v>
      </c>
      <c r="F31" s="1705" t="s">
        <v>4060</v>
      </c>
      <c r="G31" s="1705" t="s">
        <v>4061</v>
      </c>
      <c r="H31" s="1705"/>
      <c r="I31" s="1705"/>
      <c r="J31" s="1705"/>
      <c r="K31" s="1705"/>
      <c r="L31" s="1705"/>
      <c r="M31" s="1705"/>
      <c r="N31" s="1705"/>
      <c r="O31" s="1705"/>
      <c r="P31" s="1705" t="s">
        <v>4074</v>
      </c>
      <c r="Q31" s="1705" t="s">
        <v>4075</v>
      </c>
      <c r="R31" s="1705" t="s">
        <v>4076</v>
      </c>
      <c r="S31" s="1709" t="s">
        <v>4077</v>
      </c>
      <c r="T31" s="1705" t="s">
        <v>2504</v>
      </c>
      <c r="U31" s="1705" t="s">
        <v>4078</v>
      </c>
      <c r="V31" s="1705" t="s">
        <v>3901</v>
      </c>
      <c r="W31" s="1705" t="s">
        <v>3874</v>
      </c>
      <c r="X31" s="1705">
        <v>20</v>
      </c>
      <c r="Y31" s="1779">
        <v>60000000</v>
      </c>
      <c r="Z31" s="1779" t="s">
        <v>1146</v>
      </c>
      <c r="AA31" s="1779" t="s">
        <v>4067</v>
      </c>
      <c r="AB31" s="1779" t="s">
        <v>4068</v>
      </c>
      <c r="AC31" s="1779" t="s">
        <v>3906</v>
      </c>
      <c r="AD31" s="1779" t="s">
        <v>138</v>
      </c>
      <c r="AE31" s="1779" t="s">
        <v>3881</v>
      </c>
      <c r="AF31" s="1779"/>
      <c r="AG31" s="1779"/>
      <c r="AH31" s="1779"/>
      <c r="AI31" s="1779"/>
      <c r="AJ31" s="1779"/>
      <c r="AK31" s="1779">
        <v>16</v>
      </c>
      <c r="AL31" s="1779"/>
      <c r="AM31" s="1779"/>
      <c r="AN31" s="1779">
        <v>59677000</v>
      </c>
      <c r="AO31" s="1705" t="s">
        <v>4241</v>
      </c>
      <c r="AP31" s="1705"/>
      <c r="AQ31" s="1705"/>
      <c r="AR31" s="1705"/>
      <c r="AS31" s="1705"/>
      <c r="AT31" s="1705"/>
      <c r="AU31" s="1705"/>
      <c r="AV31" s="1705"/>
      <c r="AW31" s="1705"/>
      <c r="AX31" s="1705"/>
      <c r="AY31" s="1705"/>
      <c r="AZ31" s="1705" t="s">
        <v>3882</v>
      </c>
      <c r="BA31" s="1729"/>
      <c r="BB31" s="1729"/>
      <c r="BC31" s="1729"/>
      <c r="BD31" s="1729"/>
      <c r="BE31" s="1729"/>
      <c r="BF31" s="1729"/>
      <c r="BG31" s="1729"/>
      <c r="BH31" s="1729"/>
      <c r="BI31" s="1729"/>
      <c r="BJ31" s="1729"/>
      <c r="BK31" s="1729"/>
      <c r="BL31" s="1729"/>
      <c r="BM31" s="1729"/>
      <c r="BN31" s="1729"/>
      <c r="BO31" s="1729"/>
      <c r="BP31" s="1729"/>
      <c r="BQ31" s="1729"/>
      <c r="BR31" s="1729"/>
      <c r="BS31" s="1729"/>
      <c r="BT31" s="1729"/>
      <c r="BU31" s="1729"/>
      <c r="BV31" s="1729"/>
      <c r="BW31" s="1729"/>
      <c r="BX31" s="1729"/>
      <c r="BY31" s="1729"/>
      <c r="BZ31" s="1729"/>
      <c r="CA31" s="1729"/>
      <c r="CB31" s="1729"/>
      <c r="CC31" s="1729"/>
      <c r="CD31" s="1729"/>
      <c r="CE31" s="1729"/>
      <c r="CF31" s="1729"/>
      <c r="CG31" s="1729"/>
      <c r="CH31" s="1729"/>
      <c r="CI31" s="1729"/>
      <c r="CJ31" s="1729"/>
      <c r="CK31" s="1729"/>
      <c r="CL31" s="1729"/>
      <c r="CM31" s="1729"/>
      <c r="CN31" s="1729"/>
      <c r="CO31" s="1729"/>
      <c r="CP31" s="1729"/>
      <c r="CQ31" s="1729"/>
      <c r="CR31" s="1729"/>
      <c r="CS31" s="1729"/>
      <c r="CT31" s="1729"/>
      <c r="CU31" s="1729"/>
      <c r="CV31" s="1729"/>
      <c r="CW31" s="1729"/>
      <c r="CX31" s="1729"/>
      <c r="CY31" s="1729"/>
      <c r="CZ31" s="1729"/>
      <c r="DA31" s="1729"/>
      <c r="DB31" s="1729"/>
      <c r="DC31" s="1729"/>
      <c r="DD31" s="1729"/>
      <c r="DE31" s="1729"/>
      <c r="DF31" s="1729"/>
      <c r="DG31" s="1729"/>
      <c r="DH31" s="1729"/>
      <c r="DI31" s="1729"/>
      <c r="DJ31" s="1729"/>
      <c r="DK31" s="1729"/>
      <c r="DL31" s="1729"/>
      <c r="DM31" s="1729"/>
      <c r="DN31" s="1729"/>
      <c r="DO31" s="1729"/>
      <c r="DP31" s="1729"/>
      <c r="DQ31" s="1729"/>
      <c r="DR31" s="1729"/>
      <c r="DS31" s="1729"/>
      <c r="DT31" s="1729"/>
      <c r="DU31" s="1729"/>
      <c r="DV31" s="1729"/>
      <c r="DW31" s="1729"/>
      <c r="DX31" s="1729"/>
      <c r="DY31" s="1729"/>
      <c r="DZ31" s="1729"/>
      <c r="EA31" s="1729"/>
      <c r="EB31" s="1729"/>
      <c r="EC31" s="1729"/>
      <c r="ED31" s="1729"/>
      <c r="EE31" s="1729"/>
      <c r="EF31" s="1729"/>
      <c r="EG31" s="1729"/>
      <c r="EH31" s="1729"/>
      <c r="EI31" s="1729"/>
      <c r="EJ31" s="1729"/>
      <c r="EK31" s="1729"/>
      <c r="EL31" s="1729"/>
      <c r="EM31" s="1729"/>
      <c r="EN31" s="1729"/>
      <c r="EO31" s="1729"/>
      <c r="EP31" s="1729"/>
      <c r="EQ31" s="1729"/>
      <c r="ER31" s="1729"/>
      <c r="ES31" s="1729"/>
      <c r="ET31" s="1729"/>
      <c r="EU31" s="1729"/>
      <c r="EV31" s="1729"/>
      <c r="EW31" s="1729"/>
      <c r="EX31" s="1729"/>
      <c r="EY31" s="1729"/>
      <c r="EZ31" s="1729"/>
      <c r="FA31" s="1729"/>
      <c r="FB31" s="1729"/>
      <c r="FC31" s="1729"/>
      <c r="FD31" s="1729"/>
      <c r="FE31" s="1729"/>
      <c r="FF31" s="1729"/>
      <c r="FG31" s="1729"/>
      <c r="FH31" s="1729"/>
      <c r="FI31" s="1729"/>
      <c r="FJ31" s="1729"/>
      <c r="FK31" s="1729"/>
      <c r="FL31" s="1729"/>
      <c r="FM31" s="1729"/>
      <c r="FN31" s="1729"/>
      <c r="FO31" s="1729"/>
      <c r="FP31" s="1729"/>
      <c r="FQ31" s="1729"/>
      <c r="FR31" s="1729"/>
      <c r="FS31" s="1729"/>
      <c r="FT31" s="1729"/>
      <c r="FU31" s="1729"/>
      <c r="FV31" s="1729"/>
      <c r="FW31" s="1729"/>
      <c r="FX31" s="1729"/>
      <c r="FY31" s="1729"/>
      <c r="FZ31" s="1729"/>
      <c r="GA31" s="1729"/>
      <c r="GB31" s="1729"/>
      <c r="GC31" s="1729"/>
      <c r="GD31" s="1729"/>
      <c r="GE31" s="1729"/>
      <c r="GF31" s="1729"/>
      <c r="GG31" s="1729"/>
      <c r="GH31" s="1729"/>
      <c r="GI31" s="1729"/>
      <c r="GJ31" s="1729"/>
      <c r="GK31" s="1729"/>
      <c r="GL31" s="1729"/>
      <c r="GM31" s="1729"/>
      <c r="GN31" s="1729"/>
      <c r="GO31" s="1729"/>
      <c r="GP31" s="1729"/>
      <c r="GQ31" s="1729"/>
      <c r="GR31" s="1729"/>
      <c r="GS31" s="1729"/>
      <c r="GT31" s="1729"/>
      <c r="GU31" s="1729"/>
      <c r="GV31" s="1729"/>
      <c r="GW31" s="1729"/>
      <c r="GX31" s="1729"/>
      <c r="GY31" s="1729"/>
      <c r="GZ31" s="1729"/>
      <c r="HA31" s="1729"/>
      <c r="HB31" s="1729"/>
      <c r="HC31" s="1729"/>
      <c r="HD31" s="1729"/>
      <c r="HE31" s="1729"/>
      <c r="HF31" s="1729"/>
      <c r="HG31" s="1729"/>
      <c r="HH31" s="1729"/>
      <c r="HI31" s="1729"/>
      <c r="HJ31" s="1729"/>
      <c r="HK31" s="1729"/>
      <c r="HL31" s="1729"/>
      <c r="HM31" s="1729"/>
      <c r="HN31" s="1729"/>
      <c r="HO31" s="1729"/>
      <c r="HP31" s="1729"/>
      <c r="HQ31" s="1729"/>
      <c r="HR31" s="1729"/>
      <c r="HS31" s="1729"/>
      <c r="HT31" s="1729"/>
      <c r="HU31" s="1729"/>
      <c r="HV31" s="1729"/>
      <c r="HW31" s="1729"/>
      <c r="HX31" s="1729"/>
      <c r="HY31" s="1729"/>
      <c r="HZ31" s="1729"/>
      <c r="IA31" s="1729"/>
      <c r="IB31" s="1729"/>
      <c r="IC31" s="1729"/>
      <c r="ID31" s="1729"/>
      <c r="IE31" s="1729"/>
      <c r="IF31" s="1729"/>
      <c r="IG31" s="1729"/>
      <c r="IH31" s="1729"/>
      <c r="II31" s="1729"/>
      <c r="IJ31" s="1729"/>
      <c r="IK31" s="1729"/>
      <c r="IL31" s="1729"/>
      <c r="IM31" s="1729"/>
      <c r="IN31" s="1729"/>
      <c r="IO31" s="1729"/>
      <c r="IP31" s="1729"/>
      <c r="IQ31" s="1729"/>
      <c r="IR31" s="1729"/>
      <c r="IS31" s="1729"/>
      <c r="IT31" s="1729"/>
      <c r="IU31" s="1729"/>
      <c r="IV31" s="1729"/>
      <c r="IW31" s="1729"/>
      <c r="IX31" s="1729"/>
      <c r="IY31" s="1729"/>
      <c r="IZ31" s="1729"/>
      <c r="JA31" s="1729"/>
      <c r="JB31" s="1729"/>
      <c r="JC31" s="1729"/>
      <c r="JD31" s="1729"/>
      <c r="JE31" s="1729"/>
      <c r="JF31" s="1729"/>
      <c r="JG31" s="1729"/>
      <c r="JH31" s="1729"/>
      <c r="JI31" s="1729"/>
      <c r="JJ31" s="1729"/>
      <c r="JK31" s="1729"/>
      <c r="JL31" s="1729"/>
      <c r="JM31" s="1729"/>
      <c r="JN31" s="1729"/>
      <c r="JO31" s="1729"/>
      <c r="JP31" s="1729"/>
      <c r="JQ31" s="1729"/>
      <c r="JR31" s="1729"/>
      <c r="JS31" s="1729"/>
      <c r="JT31" s="1729"/>
      <c r="JU31" s="1729"/>
      <c r="JV31" s="1729"/>
      <c r="JW31" s="1729"/>
      <c r="JX31" s="1729"/>
      <c r="JY31" s="1729"/>
      <c r="JZ31" s="1729"/>
      <c r="KA31" s="1729"/>
      <c r="KB31" s="1729"/>
      <c r="KC31" s="1729"/>
      <c r="KD31" s="1729"/>
      <c r="KE31" s="1729"/>
      <c r="KF31" s="1729"/>
      <c r="KG31" s="1729"/>
      <c r="KH31" s="1729"/>
      <c r="KI31" s="1729"/>
      <c r="KJ31" s="1729"/>
      <c r="KK31" s="1729"/>
      <c r="KL31" s="1729"/>
      <c r="KM31" s="1729"/>
      <c r="KN31" s="1729"/>
      <c r="KO31" s="1729"/>
      <c r="KP31" s="1729"/>
      <c r="KQ31" s="1729"/>
      <c r="KR31" s="1729"/>
      <c r="KS31" s="1729"/>
      <c r="KT31" s="1729"/>
      <c r="KU31" s="1729"/>
      <c r="KV31" s="1729"/>
      <c r="KW31" s="1729"/>
      <c r="KX31" s="1729"/>
      <c r="KY31" s="1729"/>
      <c r="KZ31" s="1729"/>
      <c r="LA31" s="1729"/>
      <c r="LB31" s="1729"/>
      <c r="LC31" s="1729"/>
      <c r="LD31" s="1729"/>
      <c r="LE31" s="1729"/>
      <c r="LF31" s="1729"/>
      <c r="LG31" s="1729"/>
      <c r="LH31" s="1729"/>
      <c r="LI31" s="1729"/>
      <c r="LJ31" s="1729"/>
      <c r="LK31" s="1729"/>
      <c r="LL31" s="1729"/>
      <c r="LM31" s="1729"/>
      <c r="LN31" s="1729"/>
      <c r="LO31" s="1729"/>
      <c r="LP31" s="1729"/>
      <c r="LQ31" s="1729"/>
      <c r="LR31" s="1729"/>
      <c r="LS31" s="1729"/>
      <c r="LT31" s="1729"/>
      <c r="LU31" s="1729"/>
      <c r="LV31" s="1729"/>
      <c r="LW31" s="1729"/>
      <c r="LX31" s="1729"/>
      <c r="LY31" s="1729"/>
      <c r="LZ31" s="1729"/>
      <c r="MA31" s="1729"/>
      <c r="MB31" s="1729"/>
      <c r="MC31" s="1729"/>
      <c r="MD31" s="1729"/>
      <c r="ME31" s="1729"/>
      <c r="MF31" s="1729"/>
      <c r="MG31" s="1729"/>
      <c r="MH31" s="1729"/>
      <c r="MI31" s="1729"/>
      <c r="MJ31" s="1729"/>
      <c r="MK31" s="1729"/>
      <c r="ML31" s="1729"/>
      <c r="MM31" s="1729"/>
      <c r="MN31" s="1729"/>
      <c r="MO31" s="1729"/>
      <c r="MP31" s="1729"/>
      <c r="MQ31" s="1729"/>
      <c r="MR31" s="1729"/>
      <c r="MS31" s="1729"/>
      <c r="MT31" s="1729"/>
      <c r="MU31" s="1729"/>
      <c r="MV31" s="1729"/>
      <c r="MW31" s="1729"/>
      <c r="MX31" s="1729"/>
      <c r="MY31" s="1729"/>
      <c r="MZ31" s="1729"/>
      <c r="NA31" s="1729"/>
      <c r="NB31" s="1729"/>
      <c r="NC31" s="1729"/>
      <c r="ND31" s="1729"/>
      <c r="NE31" s="1729"/>
      <c r="NF31" s="1729"/>
      <c r="NG31" s="1729"/>
      <c r="NH31" s="1729"/>
      <c r="NI31" s="1729"/>
      <c r="NJ31" s="1729"/>
      <c r="NK31" s="1729"/>
      <c r="NL31" s="1729"/>
      <c r="NM31" s="1729"/>
      <c r="NN31" s="1729"/>
      <c r="NO31" s="1729"/>
      <c r="NP31" s="1729"/>
      <c r="NQ31" s="1729"/>
      <c r="NR31" s="1729"/>
      <c r="NS31" s="1729"/>
      <c r="NT31" s="1729"/>
      <c r="NU31" s="1729"/>
      <c r="NV31" s="1729"/>
      <c r="NW31" s="1729"/>
      <c r="NX31" s="1729"/>
      <c r="NY31" s="1729"/>
      <c r="NZ31" s="1729"/>
      <c r="OA31" s="1729"/>
      <c r="OB31" s="1729"/>
      <c r="OC31" s="1729"/>
      <c r="OD31" s="1729"/>
      <c r="OE31" s="1729"/>
      <c r="OF31" s="1729"/>
      <c r="OG31" s="1729"/>
      <c r="OH31" s="1729"/>
      <c r="OI31" s="1729"/>
      <c r="OJ31" s="1729"/>
      <c r="OK31" s="1729"/>
      <c r="OL31" s="1729"/>
      <c r="OM31" s="1729"/>
      <c r="ON31" s="1729"/>
      <c r="OO31" s="1729"/>
      <c r="OP31" s="1729"/>
      <c r="OQ31" s="1729"/>
      <c r="OR31" s="1729"/>
      <c r="OS31" s="1729"/>
      <c r="OT31" s="1729"/>
      <c r="OU31" s="1729"/>
      <c r="OV31" s="1729"/>
      <c r="OW31" s="1729"/>
      <c r="OX31" s="1729"/>
      <c r="OY31" s="1729"/>
      <c r="OZ31" s="1729"/>
      <c r="PA31" s="1729"/>
      <c r="PB31" s="1729"/>
      <c r="PC31" s="1729"/>
      <c r="PD31" s="1729"/>
      <c r="PE31" s="1729"/>
      <c r="PF31" s="1729"/>
      <c r="PG31" s="1729"/>
      <c r="PH31" s="1729"/>
      <c r="PI31" s="1729"/>
      <c r="PJ31" s="1729"/>
      <c r="PK31" s="1729"/>
      <c r="PL31" s="1729"/>
      <c r="PM31" s="1729"/>
      <c r="PN31" s="1729"/>
      <c r="PO31" s="1729"/>
      <c r="PP31" s="1729"/>
      <c r="PQ31" s="1729"/>
      <c r="PR31" s="1729"/>
      <c r="PS31" s="1729"/>
      <c r="PT31" s="1729"/>
      <c r="PU31" s="1729"/>
      <c r="PV31" s="1729"/>
      <c r="PW31" s="1729"/>
      <c r="PX31" s="1729"/>
      <c r="PY31" s="1729"/>
      <c r="PZ31" s="1729"/>
      <c r="QA31" s="1729"/>
      <c r="QB31" s="1729"/>
      <c r="QC31" s="1729"/>
      <c r="QD31" s="1729"/>
      <c r="QE31" s="1729"/>
      <c r="QF31" s="1729"/>
      <c r="QG31" s="1729"/>
      <c r="QH31" s="1729"/>
      <c r="QI31" s="1729"/>
      <c r="QJ31" s="1729"/>
      <c r="QK31" s="1729"/>
      <c r="QL31" s="1729"/>
      <c r="QM31" s="1729"/>
      <c r="QN31" s="1729"/>
      <c r="QO31" s="1729"/>
      <c r="QP31" s="1729"/>
      <c r="QQ31" s="1729"/>
      <c r="QR31" s="1729"/>
      <c r="QS31" s="1729"/>
      <c r="QT31" s="1729"/>
      <c r="QU31" s="1729"/>
      <c r="QV31" s="1729"/>
      <c r="QW31" s="1729"/>
      <c r="QX31" s="1729"/>
      <c r="QY31" s="1729"/>
      <c r="QZ31" s="1729"/>
      <c r="RA31" s="1729"/>
      <c r="RB31" s="1729"/>
      <c r="RC31" s="1729"/>
      <c r="RD31" s="1729"/>
      <c r="RE31" s="1729"/>
      <c r="RF31" s="1729"/>
      <c r="RG31" s="1729"/>
      <c r="RH31" s="1729"/>
      <c r="RI31" s="1729"/>
      <c r="RJ31" s="1729"/>
      <c r="RK31" s="1729"/>
      <c r="RL31" s="1729"/>
      <c r="RM31" s="1729"/>
      <c r="RN31" s="1729"/>
      <c r="RO31" s="1729"/>
      <c r="RP31" s="1729"/>
      <c r="RQ31" s="1729"/>
      <c r="RR31" s="1729"/>
      <c r="RS31" s="1729"/>
      <c r="RT31" s="1729"/>
      <c r="RU31" s="1729"/>
      <c r="RV31" s="1729"/>
      <c r="RW31" s="1729"/>
      <c r="RX31" s="1729"/>
      <c r="RY31" s="1729"/>
      <c r="RZ31" s="1729"/>
      <c r="SA31" s="1729"/>
      <c r="SB31" s="1729"/>
      <c r="SC31" s="1729"/>
      <c r="SD31" s="1729"/>
      <c r="SE31" s="1729"/>
      <c r="SF31" s="1729"/>
      <c r="SG31" s="1729"/>
      <c r="SH31" s="1729"/>
      <c r="SI31" s="1729"/>
      <c r="SJ31" s="1729"/>
      <c r="SK31" s="1729"/>
      <c r="SL31" s="1729"/>
      <c r="SM31" s="1729"/>
      <c r="SN31" s="1729"/>
      <c r="SO31" s="1729"/>
      <c r="SP31" s="1729"/>
      <c r="SQ31" s="1729"/>
      <c r="SR31" s="1729"/>
      <c r="SS31" s="1729"/>
      <c r="ST31" s="1729"/>
      <c r="SU31" s="1729"/>
      <c r="SV31" s="1729"/>
      <c r="SW31" s="1729"/>
      <c r="SX31" s="1729"/>
      <c r="SY31" s="1729"/>
      <c r="SZ31" s="1729"/>
      <c r="TA31" s="1729"/>
      <c r="TB31" s="1729"/>
      <c r="TC31" s="1729"/>
      <c r="TD31" s="1729"/>
      <c r="TE31" s="1729"/>
      <c r="TF31" s="1729"/>
      <c r="TG31" s="1729"/>
      <c r="TH31" s="1729"/>
      <c r="TI31" s="1729"/>
      <c r="TJ31" s="1729"/>
      <c r="TK31" s="1729"/>
      <c r="TL31" s="1729"/>
      <c r="TM31" s="1729"/>
      <c r="TN31" s="1729"/>
      <c r="TO31" s="1729"/>
      <c r="TP31" s="1729"/>
      <c r="TQ31" s="1729"/>
      <c r="TR31" s="1729"/>
      <c r="TS31" s="1729"/>
      <c r="TT31" s="1729"/>
      <c r="TU31" s="1729"/>
      <c r="TV31" s="1729"/>
      <c r="TW31" s="1729"/>
      <c r="TX31" s="1729"/>
      <c r="TY31" s="1729"/>
      <c r="TZ31" s="1729"/>
      <c r="UA31" s="1729"/>
      <c r="UB31" s="1729"/>
      <c r="UC31" s="1729"/>
      <c r="UD31" s="1729"/>
      <c r="UE31" s="1729"/>
      <c r="UF31" s="1729"/>
      <c r="UG31" s="1729"/>
      <c r="UH31" s="1729"/>
      <c r="UI31" s="1729"/>
      <c r="UJ31" s="1729"/>
      <c r="UK31" s="1729"/>
      <c r="UL31" s="1729"/>
      <c r="UM31" s="1729"/>
      <c r="UN31" s="1729"/>
      <c r="UO31" s="1729"/>
      <c r="UP31" s="1729"/>
      <c r="UQ31" s="1729"/>
      <c r="UR31" s="1729"/>
      <c r="US31" s="1729"/>
      <c r="UT31" s="1729"/>
      <c r="UU31" s="1729"/>
      <c r="UV31" s="1729"/>
      <c r="UW31" s="1729"/>
      <c r="UX31" s="1729"/>
      <c r="UY31" s="1729"/>
      <c r="UZ31" s="1729"/>
      <c r="VA31" s="1729"/>
      <c r="VB31" s="1729"/>
      <c r="VC31" s="1729"/>
      <c r="VD31" s="1729"/>
      <c r="VE31" s="1729"/>
      <c r="VF31" s="1729"/>
      <c r="VG31" s="1729"/>
      <c r="VH31" s="1729"/>
      <c r="VI31" s="1729"/>
      <c r="VJ31" s="1729"/>
      <c r="VK31" s="1729"/>
      <c r="VL31" s="1729"/>
      <c r="VM31" s="1729"/>
      <c r="VN31" s="1729"/>
      <c r="VO31" s="1729"/>
      <c r="VP31" s="1729"/>
      <c r="VQ31" s="1729"/>
      <c r="VR31" s="1729"/>
      <c r="VS31" s="1729"/>
      <c r="VT31" s="1729"/>
      <c r="VU31" s="1729"/>
      <c r="VV31" s="1729"/>
      <c r="VW31" s="1729"/>
      <c r="VX31" s="1729"/>
      <c r="VY31" s="1729"/>
      <c r="VZ31" s="1729"/>
      <c r="WA31" s="1729"/>
      <c r="WB31" s="1729"/>
      <c r="WC31" s="1729"/>
      <c r="WD31" s="1729"/>
      <c r="WE31" s="1729"/>
      <c r="WF31" s="1729"/>
      <c r="WG31" s="1729"/>
      <c r="WH31" s="1729"/>
      <c r="WI31" s="1729"/>
      <c r="WJ31" s="1729"/>
      <c r="WK31" s="1729"/>
      <c r="WL31" s="1729"/>
      <c r="WM31" s="1729"/>
      <c r="WN31" s="1729"/>
      <c r="WO31" s="1729"/>
      <c r="WP31" s="1729"/>
      <c r="WQ31" s="1729"/>
      <c r="WR31" s="1729"/>
      <c r="WS31" s="1729"/>
      <c r="WT31" s="1729"/>
      <c r="WU31" s="1729"/>
      <c r="WV31" s="1729"/>
      <c r="WW31" s="1729"/>
      <c r="WX31" s="1729"/>
      <c r="WY31" s="1729"/>
      <c r="WZ31" s="1729"/>
      <c r="XA31" s="1729"/>
      <c r="XB31" s="1729"/>
      <c r="XC31" s="1729"/>
      <c r="XD31" s="1729"/>
      <c r="XE31" s="1729"/>
      <c r="XF31" s="1729"/>
      <c r="XG31" s="1729"/>
      <c r="XH31" s="1729"/>
      <c r="XI31" s="1729"/>
      <c r="XJ31" s="1729"/>
      <c r="XK31" s="1729"/>
      <c r="XL31" s="1729"/>
      <c r="XM31" s="1729"/>
      <c r="XN31" s="1729"/>
      <c r="XO31" s="1729"/>
      <c r="XP31" s="1729"/>
      <c r="XQ31" s="1729"/>
      <c r="XR31" s="1729"/>
      <c r="XS31" s="1729"/>
      <c r="XT31" s="1729"/>
      <c r="XU31" s="1729"/>
      <c r="XV31" s="1729"/>
      <c r="XW31" s="1729"/>
      <c r="XX31" s="1729"/>
      <c r="XY31" s="1729"/>
      <c r="XZ31" s="1729"/>
      <c r="YA31" s="1729"/>
      <c r="YB31" s="1729"/>
      <c r="YC31" s="1729"/>
      <c r="YD31" s="1729"/>
      <c r="YE31" s="1729"/>
      <c r="YF31" s="1729"/>
      <c r="YG31" s="1729"/>
      <c r="YH31" s="1729"/>
      <c r="YI31" s="1729"/>
      <c r="YJ31" s="1729"/>
      <c r="YK31" s="1729"/>
      <c r="YL31" s="1729"/>
      <c r="YM31" s="1729"/>
      <c r="YN31" s="1729"/>
      <c r="YO31" s="1729"/>
      <c r="YP31" s="1729"/>
      <c r="YQ31" s="1729"/>
      <c r="YR31" s="1729"/>
      <c r="YS31" s="1729"/>
      <c r="YT31" s="1729"/>
      <c r="YU31" s="1729"/>
      <c r="YV31" s="1729"/>
      <c r="YW31" s="1729"/>
      <c r="YX31" s="1729"/>
      <c r="YY31" s="1729"/>
      <c r="YZ31" s="1729"/>
      <c r="ZA31" s="1729"/>
      <c r="ZB31" s="1729"/>
      <c r="ZC31" s="1729"/>
      <c r="ZD31" s="1729"/>
      <c r="ZE31" s="1729"/>
      <c r="ZF31" s="1729"/>
      <c r="ZG31" s="1729"/>
      <c r="ZH31" s="1729"/>
      <c r="ZI31" s="1729"/>
      <c r="ZJ31" s="1729"/>
      <c r="ZK31" s="1729"/>
      <c r="ZL31" s="1729"/>
      <c r="ZM31" s="1729"/>
      <c r="ZN31" s="1729"/>
      <c r="ZO31" s="1729"/>
      <c r="ZP31" s="1729"/>
      <c r="ZQ31" s="1729"/>
      <c r="ZR31" s="1729"/>
      <c r="ZS31" s="1729"/>
      <c r="ZT31" s="1729"/>
      <c r="ZU31" s="1729"/>
      <c r="ZV31" s="1729"/>
      <c r="ZW31" s="1729"/>
      <c r="ZX31" s="1729"/>
      <c r="ZY31" s="1729"/>
      <c r="ZZ31" s="1729"/>
      <c r="AAA31" s="1729"/>
      <c r="AAB31" s="1729"/>
      <c r="AAC31" s="1729"/>
      <c r="AAD31" s="1729"/>
      <c r="AAE31" s="1729"/>
      <c r="AAF31" s="1729"/>
      <c r="AAG31" s="1729"/>
      <c r="AAH31" s="1729"/>
      <c r="AAI31" s="1729"/>
      <c r="AAJ31" s="1729"/>
      <c r="AAK31" s="1729"/>
      <c r="AAL31" s="1729"/>
      <c r="AAM31" s="1729"/>
      <c r="AAN31" s="1729"/>
      <c r="AAO31" s="1729"/>
      <c r="AAP31" s="1729"/>
      <c r="AAQ31" s="1729"/>
      <c r="AAR31" s="1729"/>
      <c r="AAS31" s="1729"/>
      <c r="AAT31" s="1729"/>
      <c r="AAU31" s="1729"/>
      <c r="AAV31" s="1729"/>
      <c r="AAW31" s="1729"/>
      <c r="AAX31" s="1729"/>
      <c r="AAY31" s="1729"/>
      <c r="AAZ31" s="1729"/>
      <c r="ABA31" s="1729"/>
      <c r="ABB31" s="1729"/>
      <c r="ABC31" s="1729"/>
      <c r="ABD31" s="1729"/>
      <c r="ABE31" s="1729"/>
      <c r="ABF31" s="1729"/>
      <c r="ABG31" s="1729"/>
      <c r="ABH31" s="1729"/>
      <c r="ABI31" s="1729"/>
      <c r="ABJ31" s="1729"/>
      <c r="ABK31" s="1729"/>
      <c r="ABL31" s="1729"/>
      <c r="ABM31" s="1729"/>
      <c r="ABN31" s="1729"/>
      <c r="ABO31" s="1729"/>
      <c r="ABP31" s="1729"/>
      <c r="ABQ31" s="1729"/>
      <c r="ABR31" s="1729"/>
      <c r="ABS31" s="1729"/>
      <c r="ABT31" s="1729"/>
      <c r="ABU31" s="1729"/>
      <c r="ABV31" s="1729"/>
      <c r="ABW31" s="1729"/>
      <c r="ABX31" s="1729"/>
      <c r="ABY31" s="1729"/>
      <c r="ABZ31" s="1729"/>
      <c r="ACA31" s="1729"/>
      <c r="ACB31" s="1729"/>
      <c r="ACC31" s="1729"/>
      <c r="ACD31" s="1729"/>
      <c r="ACE31" s="1729"/>
      <c r="ACF31" s="1729"/>
      <c r="ACG31" s="1729"/>
      <c r="ACH31" s="1729"/>
      <c r="ACI31" s="1729"/>
      <c r="ACJ31" s="1729"/>
      <c r="ACK31" s="1729"/>
      <c r="ACL31" s="1729"/>
      <c r="ACM31" s="1729"/>
      <c r="ACN31" s="1729"/>
      <c r="ACO31" s="1729"/>
      <c r="ACP31" s="1729"/>
      <c r="ACQ31" s="1729"/>
      <c r="ACR31" s="1729"/>
      <c r="ACS31" s="1729"/>
      <c r="ACT31" s="1729"/>
      <c r="ACU31" s="1729"/>
      <c r="ACV31" s="1729"/>
      <c r="ACW31" s="1729"/>
      <c r="ACX31" s="1729"/>
      <c r="ACY31" s="1729"/>
      <c r="ACZ31" s="1729"/>
      <c r="ADA31" s="1729"/>
      <c r="ADB31" s="1729"/>
      <c r="ADC31" s="1729"/>
      <c r="ADD31" s="1729"/>
      <c r="ADE31" s="1729"/>
      <c r="ADF31" s="1729"/>
      <c r="ADG31" s="1729"/>
      <c r="ADH31" s="1729"/>
      <c r="ADI31" s="1729"/>
      <c r="ADJ31" s="1729"/>
      <c r="ADK31" s="1729"/>
      <c r="ADL31" s="1729"/>
      <c r="ADM31" s="1729"/>
      <c r="ADN31" s="1729"/>
      <c r="ADO31" s="1729"/>
      <c r="ADP31" s="1729"/>
      <c r="ADQ31" s="1729"/>
      <c r="ADR31" s="1729"/>
      <c r="ADS31" s="1729"/>
      <c r="ADT31" s="1729"/>
      <c r="ADU31" s="1729"/>
      <c r="ADV31" s="1729"/>
      <c r="ADW31" s="1729"/>
      <c r="ADX31" s="1729"/>
      <c r="ADY31" s="1729"/>
      <c r="ADZ31" s="1729"/>
      <c r="AEA31" s="1729"/>
      <c r="AEB31" s="1729"/>
      <c r="AEC31" s="1729"/>
      <c r="AED31" s="1729"/>
      <c r="AEE31" s="1729"/>
      <c r="AEF31" s="1729"/>
      <c r="AEG31" s="1729"/>
      <c r="AEH31" s="1729"/>
      <c r="AEI31" s="1729"/>
      <c r="AEJ31" s="1729"/>
      <c r="AEK31" s="1729"/>
      <c r="AEL31" s="1729"/>
      <c r="AEM31" s="1729"/>
      <c r="AEN31" s="1729"/>
      <c r="AEO31" s="1729"/>
      <c r="AEP31" s="1729"/>
      <c r="AEQ31" s="1729"/>
      <c r="AER31" s="1729"/>
      <c r="AES31" s="1729"/>
      <c r="AET31" s="1729"/>
      <c r="AEU31" s="1729"/>
      <c r="AEV31" s="1729"/>
      <c r="AEW31" s="1729"/>
      <c r="AEX31" s="1729"/>
      <c r="AEY31" s="1729"/>
      <c r="AEZ31" s="1729"/>
      <c r="AFA31" s="1729"/>
      <c r="AFB31" s="1729"/>
      <c r="AFC31" s="1729"/>
      <c r="AFD31" s="1729"/>
      <c r="AFE31" s="1729"/>
      <c r="AFF31" s="1729"/>
      <c r="AFG31" s="1729"/>
      <c r="AFH31" s="1729"/>
      <c r="AFI31" s="1729"/>
      <c r="AFJ31" s="1729"/>
      <c r="AFK31" s="1729"/>
      <c r="AFL31" s="1729"/>
      <c r="AFM31" s="1729"/>
      <c r="AFN31" s="1729"/>
      <c r="AFO31" s="1729"/>
      <c r="AFP31" s="1729"/>
      <c r="AFQ31" s="1729"/>
      <c r="AFR31" s="1729"/>
      <c r="AFS31" s="1729"/>
      <c r="AFT31" s="1729"/>
      <c r="AFU31" s="1729"/>
      <c r="AFV31" s="1729"/>
      <c r="AFW31" s="1729"/>
      <c r="AFX31" s="1729"/>
      <c r="AFY31" s="1729"/>
      <c r="AFZ31" s="1729"/>
      <c r="AGA31" s="1729"/>
      <c r="AGB31" s="1729"/>
      <c r="AGC31" s="1729"/>
      <c r="AGD31" s="1729"/>
      <c r="AGE31" s="1729"/>
      <c r="AGF31" s="1729"/>
      <c r="AGG31" s="1729"/>
      <c r="AGH31" s="1729"/>
      <c r="AGI31" s="1729"/>
      <c r="AGJ31" s="1729"/>
      <c r="AGK31" s="1729"/>
      <c r="AGL31" s="1729"/>
      <c r="AGM31" s="1729"/>
      <c r="AGN31" s="1729"/>
      <c r="AGO31" s="1729"/>
      <c r="AGP31" s="1729"/>
      <c r="AGQ31" s="1729"/>
      <c r="AGR31" s="1729"/>
      <c r="AGS31" s="1729"/>
      <c r="AGT31" s="1729"/>
      <c r="AGU31" s="1729"/>
      <c r="AGV31" s="1729"/>
      <c r="AGW31" s="1729"/>
      <c r="AGX31" s="1729"/>
      <c r="AGY31" s="1729"/>
      <c r="AGZ31" s="1729"/>
      <c r="AHA31" s="1729"/>
      <c r="AHB31" s="1729"/>
      <c r="AHC31" s="1729"/>
      <c r="AHD31" s="1729"/>
      <c r="AHE31" s="1729"/>
      <c r="AHF31" s="1729"/>
      <c r="AHG31" s="1729"/>
      <c r="AHH31" s="1729"/>
      <c r="AHI31" s="1729"/>
      <c r="AHJ31" s="1729"/>
      <c r="AHK31" s="1729"/>
      <c r="AHL31" s="1729"/>
      <c r="AHM31" s="1729"/>
      <c r="AHN31" s="1729"/>
      <c r="AHO31" s="1729"/>
      <c r="AHP31" s="1729"/>
      <c r="AHQ31" s="1729"/>
      <c r="AHR31" s="1729"/>
      <c r="AHS31" s="1729"/>
      <c r="AHT31" s="1729"/>
      <c r="AHU31" s="1729"/>
      <c r="AHV31" s="1729"/>
      <c r="AHW31" s="1729"/>
      <c r="AHX31" s="1729"/>
      <c r="AHY31" s="1729"/>
      <c r="AHZ31" s="1729"/>
      <c r="AIA31" s="1729"/>
      <c r="AIB31" s="1729"/>
      <c r="AIC31" s="1729"/>
      <c r="AID31" s="1729"/>
      <c r="AIE31" s="1729"/>
      <c r="AIF31" s="1729"/>
      <c r="AIG31" s="1729"/>
      <c r="AIH31" s="1729"/>
      <c r="AII31" s="1729"/>
      <c r="AIJ31" s="1729"/>
      <c r="AIK31" s="1729"/>
      <c r="AIL31" s="1729"/>
      <c r="AIM31" s="1729"/>
      <c r="AIN31" s="1729"/>
      <c r="AIO31" s="1729"/>
      <c r="AIP31" s="1729"/>
      <c r="AIQ31" s="1729"/>
      <c r="AIR31" s="1729"/>
      <c r="AIS31" s="1729"/>
      <c r="AIT31" s="1729"/>
      <c r="AIU31" s="1729"/>
      <c r="AIV31" s="1729"/>
      <c r="AIW31" s="1729"/>
      <c r="AIX31" s="1729"/>
      <c r="AIY31" s="1729"/>
      <c r="AIZ31" s="1729"/>
      <c r="AJA31" s="1729"/>
      <c r="AJB31" s="1729"/>
      <c r="AJC31" s="1729"/>
      <c r="AJD31" s="1729"/>
      <c r="AJE31" s="1729"/>
      <c r="AJF31" s="1729"/>
      <c r="AJG31" s="1729"/>
      <c r="AJH31" s="1729"/>
      <c r="AJI31" s="1729"/>
      <c r="AJJ31" s="1729"/>
      <c r="AJK31" s="1729"/>
      <c r="AJL31" s="1729"/>
      <c r="AJM31" s="1729"/>
      <c r="AJN31" s="1729"/>
      <c r="AJO31" s="1729"/>
      <c r="AJP31" s="1729"/>
      <c r="AJQ31" s="1729"/>
      <c r="AJR31" s="1729"/>
      <c r="AJS31" s="1729"/>
      <c r="AJT31" s="1729"/>
      <c r="AJU31" s="1729"/>
      <c r="AJV31" s="1729"/>
      <c r="AJW31" s="1729"/>
      <c r="AJX31" s="1729"/>
      <c r="AJY31" s="1729"/>
      <c r="AJZ31" s="1729"/>
      <c r="AKA31" s="1729"/>
      <c r="AKB31" s="1729"/>
      <c r="AKC31" s="1729"/>
      <c r="AKD31" s="1729"/>
      <c r="AKE31" s="1729"/>
      <c r="AKF31" s="1729"/>
      <c r="AKG31" s="1729"/>
      <c r="AKH31" s="1729"/>
      <c r="AKI31" s="1729"/>
      <c r="AKJ31" s="1729"/>
      <c r="AKK31" s="1729"/>
      <c r="AKL31" s="1729"/>
      <c r="AKM31" s="1729"/>
      <c r="AKN31" s="1729"/>
      <c r="AKO31" s="1729"/>
      <c r="AKP31" s="1729"/>
      <c r="AKQ31" s="1729"/>
      <c r="AKR31" s="1729"/>
      <c r="AKS31" s="1729"/>
      <c r="AKT31" s="1729"/>
      <c r="AKU31" s="1729"/>
      <c r="AKV31" s="1729"/>
      <c r="AKW31" s="1729"/>
      <c r="AKX31" s="1729"/>
      <c r="AKY31" s="1729"/>
      <c r="AKZ31" s="1729"/>
      <c r="ALA31" s="1729"/>
      <c r="ALB31" s="1729"/>
      <c r="ALC31" s="1729"/>
      <c r="ALD31" s="1729"/>
      <c r="ALE31" s="1729"/>
      <c r="ALF31" s="1729"/>
      <c r="ALG31" s="1729"/>
      <c r="ALH31" s="1729"/>
      <c r="ALI31" s="1729"/>
      <c r="ALJ31" s="1729"/>
      <c r="ALK31" s="1729"/>
      <c r="ALL31" s="1729"/>
      <c r="ALM31" s="1729"/>
      <c r="ALN31" s="1729"/>
      <c r="ALO31" s="1729"/>
      <c r="ALP31" s="1729"/>
      <c r="ALQ31" s="1729"/>
      <c r="ALR31" s="1729"/>
      <c r="ALS31" s="1729"/>
      <c r="ALT31" s="1729"/>
      <c r="ALU31" s="1729"/>
      <c r="ALV31" s="1729"/>
      <c r="ALW31" s="1729"/>
      <c r="ALX31" s="1729"/>
      <c r="ALY31" s="1729"/>
      <c r="ALZ31" s="1729"/>
      <c r="AMA31" s="1729"/>
      <c r="AMB31" s="1729"/>
      <c r="AMC31" s="1729"/>
      <c r="AMD31" s="1729"/>
      <c r="AME31" s="1729"/>
      <c r="AMF31" s="1729"/>
      <c r="AMG31" s="1729"/>
      <c r="AMH31" s="1729"/>
      <c r="AMI31" s="1729"/>
      <c r="AMJ31" s="1729"/>
    </row>
    <row r="32" spans="1:1024" s="1773" customFormat="1" ht="30" customHeight="1">
      <c r="A32" s="1705" t="s">
        <v>3862</v>
      </c>
      <c r="B32" s="1705" t="s">
        <v>3863</v>
      </c>
      <c r="C32" s="1705" t="s">
        <v>647</v>
      </c>
      <c r="D32" s="1705" t="s">
        <v>4058</v>
      </c>
      <c r="E32" s="1705" t="s">
        <v>4059</v>
      </c>
      <c r="F32" s="1705" t="s">
        <v>4060</v>
      </c>
      <c r="G32" s="1705" t="s">
        <v>4061</v>
      </c>
      <c r="H32" s="1705"/>
      <c r="I32" s="1705"/>
      <c r="J32" s="1705"/>
      <c r="K32" s="1705"/>
      <c r="L32" s="1705"/>
      <c r="M32" s="1705"/>
      <c r="N32" s="1705"/>
      <c r="O32" s="1705"/>
      <c r="P32" s="1705" t="s">
        <v>4080</v>
      </c>
      <c r="Q32" s="1705" t="s">
        <v>3981</v>
      </c>
      <c r="R32" s="1705" t="s">
        <v>3982</v>
      </c>
      <c r="S32" s="1709" t="s">
        <v>4081</v>
      </c>
      <c r="T32" s="1705" t="s">
        <v>2504</v>
      </c>
      <c r="U32" s="1705" t="s">
        <v>3984</v>
      </c>
      <c r="V32" s="1705" t="s">
        <v>3961</v>
      </c>
      <c r="W32" s="1705" t="s">
        <v>3874</v>
      </c>
      <c r="X32" s="1705" t="s">
        <v>3914</v>
      </c>
      <c r="Y32" s="1779" t="s">
        <v>4082</v>
      </c>
      <c r="Z32" s="1779" t="s">
        <v>1146</v>
      </c>
      <c r="AA32" s="1779" t="s">
        <v>4067</v>
      </c>
      <c r="AB32" s="1779" t="s">
        <v>4068</v>
      </c>
      <c r="AC32" s="1779" t="s">
        <v>3906</v>
      </c>
      <c r="AD32" s="1779" t="s">
        <v>138</v>
      </c>
      <c r="AE32" s="1779" t="s">
        <v>3881</v>
      </c>
      <c r="AF32" s="1779"/>
      <c r="AG32" s="1779"/>
      <c r="AH32" s="1779"/>
      <c r="AI32" s="1779"/>
      <c r="AJ32" s="1779"/>
      <c r="AK32" s="1779">
        <v>0</v>
      </c>
      <c r="AL32" s="1779"/>
      <c r="AM32" s="1779"/>
      <c r="AN32" s="1779">
        <v>0</v>
      </c>
      <c r="AO32" s="1707" t="s">
        <v>4238</v>
      </c>
      <c r="AP32" s="1705"/>
      <c r="AQ32" s="1705"/>
      <c r="AR32" s="1705"/>
      <c r="AS32" s="1705"/>
      <c r="AT32" s="1705"/>
      <c r="AU32" s="1705"/>
      <c r="AV32" s="1705"/>
      <c r="AW32" s="1705"/>
      <c r="AX32" s="1705"/>
      <c r="AY32" s="1705"/>
      <c r="AZ32" s="1705" t="s">
        <v>3882</v>
      </c>
      <c r="BA32" s="1729"/>
      <c r="BB32" s="1729"/>
      <c r="BC32" s="1729"/>
      <c r="BD32" s="1729"/>
      <c r="BE32" s="1729"/>
      <c r="BF32" s="1729"/>
      <c r="BG32" s="1729"/>
      <c r="BH32" s="1729"/>
      <c r="BI32" s="1729"/>
      <c r="BJ32" s="1729"/>
      <c r="BK32" s="1729"/>
      <c r="BL32" s="1729"/>
      <c r="BM32" s="1729"/>
      <c r="BN32" s="1729"/>
      <c r="BO32" s="1729"/>
      <c r="BP32" s="1729"/>
      <c r="BQ32" s="1729"/>
      <c r="BR32" s="1729"/>
      <c r="BS32" s="1729"/>
      <c r="BT32" s="1729"/>
      <c r="BU32" s="1729"/>
      <c r="BV32" s="1729"/>
      <c r="BW32" s="1729"/>
      <c r="BX32" s="1729"/>
      <c r="BY32" s="1729"/>
      <c r="BZ32" s="1729"/>
      <c r="CA32" s="1729"/>
      <c r="CB32" s="1729"/>
      <c r="CC32" s="1729"/>
      <c r="CD32" s="1729"/>
      <c r="CE32" s="1729"/>
      <c r="CF32" s="1729"/>
      <c r="CG32" s="1729"/>
      <c r="CH32" s="1729"/>
      <c r="CI32" s="1729"/>
      <c r="CJ32" s="1729"/>
      <c r="CK32" s="1729"/>
      <c r="CL32" s="1729"/>
      <c r="CM32" s="1729"/>
      <c r="CN32" s="1729"/>
      <c r="CO32" s="1729"/>
      <c r="CP32" s="1729"/>
      <c r="CQ32" s="1729"/>
      <c r="CR32" s="1729"/>
      <c r="CS32" s="1729"/>
      <c r="CT32" s="1729"/>
      <c r="CU32" s="1729"/>
      <c r="CV32" s="1729"/>
      <c r="CW32" s="1729"/>
      <c r="CX32" s="1729"/>
      <c r="CY32" s="1729"/>
      <c r="CZ32" s="1729"/>
      <c r="DA32" s="1729"/>
      <c r="DB32" s="1729"/>
      <c r="DC32" s="1729"/>
      <c r="DD32" s="1729"/>
      <c r="DE32" s="1729"/>
      <c r="DF32" s="1729"/>
      <c r="DG32" s="1729"/>
      <c r="DH32" s="1729"/>
      <c r="DI32" s="1729"/>
      <c r="DJ32" s="1729"/>
      <c r="DK32" s="1729"/>
      <c r="DL32" s="1729"/>
      <c r="DM32" s="1729"/>
      <c r="DN32" s="1729"/>
      <c r="DO32" s="1729"/>
      <c r="DP32" s="1729"/>
      <c r="DQ32" s="1729"/>
      <c r="DR32" s="1729"/>
      <c r="DS32" s="1729"/>
      <c r="DT32" s="1729"/>
      <c r="DU32" s="1729"/>
      <c r="DV32" s="1729"/>
      <c r="DW32" s="1729"/>
      <c r="DX32" s="1729"/>
      <c r="DY32" s="1729"/>
      <c r="DZ32" s="1729"/>
      <c r="EA32" s="1729"/>
      <c r="EB32" s="1729"/>
      <c r="EC32" s="1729"/>
      <c r="ED32" s="1729"/>
      <c r="EE32" s="1729"/>
      <c r="EF32" s="1729"/>
      <c r="EG32" s="1729"/>
      <c r="EH32" s="1729"/>
      <c r="EI32" s="1729"/>
      <c r="EJ32" s="1729"/>
      <c r="EK32" s="1729"/>
      <c r="EL32" s="1729"/>
      <c r="EM32" s="1729"/>
      <c r="EN32" s="1729"/>
      <c r="EO32" s="1729"/>
      <c r="EP32" s="1729"/>
      <c r="EQ32" s="1729"/>
      <c r="ER32" s="1729"/>
      <c r="ES32" s="1729"/>
      <c r="ET32" s="1729"/>
      <c r="EU32" s="1729"/>
      <c r="EV32" s="1729"/>
      <c r="EW32" s="1729"/>
      <c r="EX32" s="1729"/>
      <c r="EY32" s="1729"/>
      <c r="EZ32" s="1729"/>
      <c r="FA32" s="1729"/>
      <c r="FB32" s="1729"/>
      <c r="FC32" s="1729"/>
      <c r="FD32" s="1729"/>
      <c r="FE32" s="1729"/>
      <c r="FF32" s="1729"/>
      <c r="FG32" s="1729"/>
      <c r="FH32" s="1729"/>
      <c r="FI32" s="1729"/>
      <c r="FJ32" s="1729"/>
      <c r="FK32" s="1729"/>
      <c r="FL32" s="1729"/>
      <c r="FM32" s="1729"/>
      <c r="FN32" s="1729"/>
      <c r="FO32" s="1729"/>
      <c r="FP32" s="1729"/>
      <c r="FQ32" s="1729"/>
      <c r="FR32" s="1729"/>
      <c r="FS32" s="1729"/>
      <c r="FT32" s="1729"/>
      <c r="FU32" s="1729"/>
      <c r="FV32" s="1729"/>
      <c r="FW32" s="1729"/>
      <c r="FX32" s="1729"/>
      <c r="FY32" s="1729"/>
      <c r="FZ32" s="1729"/>
      <c r="GA32" s="1729"/>
      <c r="GB32" s="1729"/>
      <c r="GC32" s="1729"/>
      <c r="GD32" s="1729"/>
      <c r="GE32" s="1729"/>
      <c r="GF32" s="1729"/>
      <c r="GG32" s="1729"/>
      <c r="GH32" s="1729"/>
      <c r="GI32" s="1729"/>
      <c r="GJ32" s="1729"/>
      <c r="GK32" s="1729"/>
      <c r="GL32" s="1729"/>
      <c r="GM32" s="1729"/>
      <c r="GN32" s="1729"/>
      <c r="GO32" s="1729"/>
      <c r="GP32" s="1729"/>
      <c r="GQ32" s="1729"/>
      <c r="GR32" s="1729"/>
      <c r="GS32" s="1729"/>
      <c r="GT32" s="1729"/>
      <c r="GU32" s="1729"/>
      <c r="GV32" s="1729"/>
      <c r="GW32" s="1729"/>
      <c r="GX32" s="1729"/>
      <c r="GY32" s="1729"/>
      <c r="GZ32" s="1729"/>
      <c r="HA32" s="1729"/>
      <c r="HB32" s="1729"/>
      <c r="HC32" s="1729"/>
      <c r="HD32" s="1729"/>
      <c r="HE32" s="1729"/>
      <c r="HF32" s="1729"/>
      <c r="HG32" s="1729"/>
      <c r="HH32" s="1729"/>
      <c r="HI32" s="1729"/>
      <c r="HJ32" s="1729"/>
      <c r="HK32" s="1729"/>
      <c r="HL32" s="1729"/>
      <c r="HM32" s="1729"/>
      <c r="HN32" s="1729"/>
      <c r="HO32" s="1729"/>
      <c r="HP32" s="1729"/>
      <c r="HQ32" s="1729"/>
      <c r="HR32" s="1729"/>
      <c r="HS32" s="1729"/>
      <c r="HT32" s="1729"/>
      <c r="HU32" s="1729"/>
      <c r="HV32" s="1729"/>
      <c r="HW32" s="1729"/>
      <c r="HX32" s="1729"/>
      <c r="HY32" s="1729"/>
      <c r="HZ32" s="1729"/>
      <c r="IA32" s="1729"/>
      <c r="IB32" s="1729"/>
      <c r="IC32" s="1729"/>
      <c r="ID32" s="1729"/>
      <c r="IE32" s="1729"/>
      <c r="IF32" s="1729"/>
      <c r="IG32" s="1729"/>
      <c r="IH32" s="1729"/>
      <c r="II32" s="1729"/>
      <c r="IJ32" s="1729"/>
      <c r="IK32" s="1729"/>
      <c r="IL32" s="1729"/>
      <c r="IM32" s="1729"/>
      <c r="IN32" s="1729"/>
      <c r="IO32" s="1729"/>
      <c r="IP32" s="1729"/>
      <c r="IQ32" s="1729"/>
      <c r="IR32" s="1729"/>
      <c r="IS32" s="1729"/>
      <c r="IT32" s="1729"/>
      <c r="IU32" s="1729"/>
      <c r="IV32" s="1729"/>
      <c r="IW32" s="1729"/>
      <c r="IX32" s="1729"/>
      <c r="IY32" s="1729"/>
      <c r="IZ32" s="1729"/>
      <c r="JA32" s="1729"/>
      <c r="JB32" s="1729"/>
      <c r="JC32" s="1729"/>
      <c r="JD32" s="1729"/>
      <c r="JE32" s="1729"/>
      <c r="JF32" s="1729"/>
      <c r="JG32" s="1729"/>
      <c r="JH32" s="1729"/>
      <c r="JI32" s="1729"/>
      <c r="JJ32" s="1729"/>
      <c r="JK32" s="1729"/>
      <c r="JL32" s="1729"/>
      <c r="JM32" s="1729"/>
      <c r="JN32" s="1729"/>
      <c r="JO32" s="1729"/>
      <c r="JP32" s="1729"/>
      <c r="JQ32" s="1729"/>
      <c r="JR32" s="1729"/>
      <c r="JS32" s="1729"/>
      <c r="JT32" s="1729"/>
      <c r="JU32" s="1729"/>
      <c r="JV32" s="1729"/>
      <c r="JW32" s="1729"/>
      <c r="JX32" s="1729"/>
      <c r="JY32" s="1729"/>
      <c r="JZ32" s="1729"/>
      <c r="KA32" s="1729"/>
      <c r="KB32" s="1729"/>
      <c r="KC32" s="1729"/>
      <c r="KD32" s="1729"/>
      <c r="KE32" s="1729"/>
      <c r="KF32" s="1729"/>
      <c r="KG32" s="1729"/>
      <c r="KH32" s="1729"/>
      <c r="KI32" s="1729"/>
      <c r="KJ32" s="1729"/>
      <c r="KK32" s="1729"/>
      <c r="KL32" s="1729"/>
      <c r="KM32" s="1729"/>
      <c r="KN32" s="1729"/>
      <c r="KO32" s="1729"/>
      <c r="KP32" s="1729"/>
      <c r="KQ32" s="1729"/>
      <c r="KR32" s="1729"/>
      <c r="KS32" s="1729"/>
      <c r="KT32" s="1729"/>
      <c r="KU32" s="1729"/>
      <c r="KV32" s="1729"/>
      <c r="KW32" s="1729"/>
      <c r="KX32" s="1729"/>
      <c r="KY32" s="1729"/>
      <c r="KZ32" s="1729"/>
      <c r="LA32" s="1729"/>
      <c r="LB32" s="1729"/>
      <c r="LC32" s="1729"/>
      <c r="LD32" s="1729"/>
      <c r="LE32" s="1729"/>
      <c r="LF32" s="1729"/>
      <c r="LG32" s="1729"/>
      <c r="LH32" s="1729"/>
      <c r="LI32" s="1729"/>
      <c r="LJ32" s="1729"/>
      <c r="LK32" s="1729"/>
      <c r="LL32" s="1729"/>
      <c r="LM32" s="1729"/>
      <c r="LN32" s="1729"/>
      <c r="LO32" s="1729"/>
      <c r="LP32" s="1729"/>
      <c r="LQ32" s="1729"/>
      <c r="LR32" s="1729"/>
      <c r="LS32" s="1729"/>
      <c r="LT32" s="1729"/>
      <c r="LU32" s="1729"/>
      <c r="LV32" s="1729"/>
      <c r="LW32" s="1729"/>
      <c r="LX32" s="1729"/>
      <c r="LY32" s="1729"/>
      <c r="LZ32" s="1729"/>
      <c r="MA32" s="1729"/>
      <c r="MB32" s="1729"/>
      <c r="MC32" s="1729"/>
      <c r="MD32" s="1729"/>
      <c r="ME32" s="1729"/>
      <c r="MF32" s="1729"/>
      <c r="MG32" s="1729"/>
      <c r="MH32" s="1729"/>
      <c r="MI32" s="1729"/>
      <c r="MJ32" s="1729"/>
      <c r="MK32" s="1729"/>
      <c r="ML32" s="1729"/>
      <c r="MM32" s="1729"/>
      <c r="MN32" s="1729"/>
      <c r="MO32" s="1729"/>
      <c r="MP32" s="1729"/>
      <c r="MQ32" s="1729"/>
      <c r="MR32" s="1729"/>
      <c r="MS32" s="1729"/>
      <c r="MT32" s="1729"/>
      <c r="MU32" s="1729"/>
      <c r="MV32" s="1729"/>
      <c r="MW32" s="1729"/>
      <c r="MX32" s="1729"/>
      <c r="MY32" s="1729"/>
      <c r="MZ32" s="1729"/>
      <c r="NA32" s="1729"/>
      <c r="NB32" s="1729"/>
      <c r="NC32" s="1729"/>
      <c r="ND32" s="1729"/>
      <c r="NE32" s="1729"/>
      <c r="NF32" s="1729"/>
      <c r="NG32" s="1729"/>
      <c r="NH32" s="1729"/>
      <c r="NI32" s="1729"/>
      <c r="NJ32" s="1729"/>
      <c r="NK32" s="1729"/>
      <c r="NL32" s="1729"/>
      <c r="NM32" s="1729"/>
      <c r="NN32" s="1729"/>
      <c r="NO32" s="1729"/>
      <c r="NP32" s="1729"/>
      <c r="NQ32" s="1729"/>
      <c r="NR32" s="1729"/>
      <c r="NS32" s="1729"/>
      <c r="NT32" s="1729"/>
      <c r="NU32" s="1729"/>
      <c r="NV32" s="1729"/>
      <c r="NW32" s="1729"/>
      <c r="NX32" s="1729"/>
      <c r="NY32" s="1729"/>
      <c r="NZ32" s="1729"/>
      <c r="OA32" s="1729"/>
      <c r="OB32" s="1729"/>
      <c r="OC32" s="1729"/>
      <c r="OD32" s="1729"/>
      <c r="OE32" s="1729"/>
      <c r="OF32" s="1729"/>
      <c r="OG32" s="1729"/>
      <c r="OH32" s="1729"/>
      <c r="OI32" s="1729"/>
      <c r="OJ32" s="1729"/>
      <c r="OK32" s="1729"/>
      <c r="OL32" s="1729"/>
      <c r="OM32" s="1729"/>
      <c r="ON32" s="1729"/>
      <c r="OO32" s="1729"/>
      <c r="OP32" s="1729"/>
      <c r="OQ32" s="1729"/>
      <c r="OR32" s="1729"/>
      <c r="OS32" s="1729"/>
      <c r="OT32" s="1729"/>
      <c r="OU32" s="1729"/>
      <c r="OV32" s="1729"/>
      <c r="OW32" s="1729"/>
      <c r="OX32" s="1729"/>
      <c r="OY32" s="1729"/>
      <c r="OZ32" s="1729"/>
      <c r="PA32" s="1729"/>
      <c r="PB32" s="1729"/>
      <c r="PC32" s="1729"/>
      <c r="PD32" s="1729"/>
      <c r="PE32" s="1729"/>
      <c r="PF32" s="1729"/>
      <c r="PG32" s="1729"/>
      <c r="PH32" s="1729"/>
      <c r="PI32" s="1729"/>
      <c r="PJ32" s="1729"/>
      <c r="PK32" s="1729"/>
      <c r="PL32" s="1729"/>
      <c r="PM32" s="1729"/>
      <c r="PN32" s="1729"/>
      <c r="PO32" s="1729"/>
      <c r="PP32" s="1729"/>
      <c r="PQ32" s="1729"/>
      <c r="PR32" s="1729"/>
      <c r="PS32" s="1729"/>
      <c r="PT32" s="1729"/>
      <c r="PU32" s="1729"/>
      <c r="PV32" s="1729"/>
      <c r="PW32" s="1729"/>
      <c r="PX32" s="1729"/>
      <c r="PY32" s="1729"/>
      <c r="PZ32" s="1729"/>
      <c r="QA32" s="1729"/>
      <c r="QB32" s="1729"/>
      <c r="QC32" s="1729"/>
      <c r="QD32" s="1729"/>
      <c r="QE32" s="1729"/>
      <c r="QF32" s="1729"/>
      <c r="QG32" s="1729"/>
      <c r="QH32" s="1729"/>
      <c r="QI32" s="1729"/>
      <c r="QJ32" s="1729"/>
      <c r="QK32" s="1729"/>
      <c r="QL32" s="1729"/>
      <c r="QM32" s="1729"/>
      <c r="QN32" s="1729"/>
      <c r="QO32" s="1729"/>
      <c r="QP32" s="1729"/>
      <c r="QQ32" s="1729"/>
      <c r="QR32" s="1729"/>
      <c r="QS32" s="1729"/>
      <c r="QT32" s="1729"/>
      <c r="QU32" s="1729"/>
      <c r="QV32" s="1729"/>
      <c r="QW32" s="1729"/>
      <c r="QX32" s="1729"/>
      <c r="QY32" s="1729"/>
      <c r="QZ32" s="1729"/>
      <c r="RA32" s="1729"/>
      <c r="RB32" s="1729"/>
      <c r="RC32" s="1729"/>
      <c r="RD32" s="1729"/>
      <c r="RE32" s="1729"/>
      <c r="RF32" s="1729"/>
      <c r="RG32" s="1729"/>
      <c r="RH32" s="1729"/>
      <c r="RI32" s="1729"/>
      <c r="RJ32" s="1729"/>
      <c r="RK32" s="1729"/>
      <c r="RL32" s="1729"/>
      <c r="RM32" s="1729"/>
      <c r="RN32" s="1729"/>
      <c r="RO32" s="1729"/>
      <c r="RP32" s="1729"/>
      <c r="RQ32" s="1729"/>
      <c r="RR32" s="1729"/>
      <c r="RS32" s="1729"/>
      <c r="RT32" s="1729"/>
      <c r="RU32" s="1729"/>
      <c r="RV32" s="1729"/>
      <c r="RW32" s="1729"/>
      <c r="RX32" s="1729"/>
      <c r="RY32" s="1729"/>
      <c r="RZ32" s="1729"/>
      <c r="SA32" s="1729"/>
      <c r="SB32" s="1729"/>
      <c r="SC32" s="1729"/>
      <c r="SD32" s="1729"/>
      <c r="SE32" s="1729"/>
      <c r="SF32" s="1729"/>
      <c r="SG32" s="1729"/>
      <c r="SH32" s="1729"/>
      <c r="SI32" s="1729"/>
      <c r="SJ32" s="1729"/>
      <c r="SK32" s="1729"/>
      <c r="SL32" s="1729"/>
      <c r="SM32" s="1729"/>
      <c r="SN32" s="1729"/>
      <c r="SO32" s="1729"/>
      <c r="SP32" s="1729"/>
      <c r="SQ32" s="1729"/>
      <c r="SR32" s="1729"/>
      <c r="SS32" s="1729"/>
      <c r="ST32" s="1729"/>
      <c r="SU32" s="1729"/>
      <c r="SV32" s="1729"/>
      <c r="SW32" s="1729"/>
      <c r="SX32" s="1729"/>
      <c r="SY32" s="1729"/>
      <c r="SZ32" s="1729"/>
      <c r="TA32" s="1729"/>
      <c r="TB32" s="1729"/>
      <c r="TC32" s="1729"/>
      <c r="TD32" s="1729"/>
      <c r="TE32" s="1729"/>
      <c r="TF32" s="1729"/>
      <c r="TG32" s="1729"/>
      <c r="TH32" s="1729"/>
      <c r="TI32" s="1729"/>
      <c r="TJ32" s="1729"/>
      <c r="TK32" s="1729"/>
      <c r="TL32" s="1729"/>
      <c r="TM32" s="1729"/>
      <c r="TN32" s="1729"/>
      <c r="TO32" s="1729"/>
      <c r="TP32" s="1729"/>
      <c r="TQ32" s="1729"/>
      <c r="TR32" s="1729"/>
      <c r="TS32" s="1729"/>
      <c r="TT32" s="1729"/>
      <c r="TU32" s="1729"/>
      <c r="TV32" s="1729"/>
      <c r="TW32" s="1729"/>
      <c r="TX32" s="1729"/>
      <c r="TY32" s="1729"/>
      <c r="TZ32" s="1729"/>
      <c r="UA32" s="1729"/>
      <c r="UB32" s="1729"/>
      <c r="UC32" s="1729"/>
      <c r="UD32" s="1729"/>
      <c r="UE32" s="1729"/>
      <c r="UF32" s="1729"/>
      <c r="UG32" s="1729"/>
      <c r="UH32" s="1729"/>
      <c r="UI32" s="1729"/>
      <c r="UJ32" s="1729"/>
      <c r="UK32" s="1729"/>
      <c r="UL32" s="1729"/>
      <c r="UM32" s="1729"/>
      <c r="UN32" s="1729"/>
      <c r="UO32" s="1729"/>
      <c r="UP32" s="1729"/>
      <c r="UQ32" s="1729"/>
      <c r="UR32" s="1729"/>
      <c r="US32" s="1729"/>
      <c r="UT32" s="1729"/>
      <c r="UU32" s="1729"/>
      <c r="UV32" s="1729"/>
      <c r="UW32" s="1729"/>
      <c r="UX32" s="1729"/>
      <c r="UY32" s="1729"/>
      <c r="UZ32" s="1729"/>
      <c r="VA32" s="1729"/>
      <c r="VB32" s="1729"/>
      <c r="VC32" s="1729"/>
      <c r="VD32" s="1729"/>
      <c r="VE32" s="1729"/>
      <c r="VF32" s="1729"/>
      <c r="VG32" s="1729"/>
      <c r="VH32" s="1729"/>
      <c r="VI32" s="1729"/>
      <c r="VJ32" s="1729"/>
      <c r="VK32" s="1729"/>
      <c r="VL32" s="1729"/>
      <c r="VM32" s="1729"/>
      <c r="VN32" s="1729"/>
      <c r="VO32" s="1729"/>
      <c r="VP32" s="1729"/>
      <c r="VQ32" s="1729"/>
      <c r="VR32" s="1729"/>
      <c r="VS32" s="1729"/>
      <c r="VT32" s="1729"/>
      <c r="VU32" s="1729"/>
      <c r="VV32" s="1729"/>
      <c r="VW32" s="1729"/>
      <c r="VX32" s="1729"/>
      <c r="VY32" s="1729"/>
      <c r="VZ32" s="1729"/>
      <c r="WA32" s="1729"/>
      <c r="WB32" s="1729"/>
      <c r="WC32" s="1729"/>
      <c r="WD32" s="1729"/>
      <c r="WE32" s="1729"/>
      <c r="WF32" s="1729"/>
      <c r="WG32" s="1729"/>
      <c r="WH32" s="1729"/>
      <c r="WI32" s="1729"/>
      <c r="WJ32" s="1729"/>
      <c r="WK32" s="1729"/>
      <c r="WL32" s="1729"/>
      <c r="WM32" s="1729"/>
      <c r="WN32" s="1729"/>
      <c r="WO32" s="1729"/>
      <c r="WP32" s="1729"/>
      <c r="WQ32" s="1729"/>
      <c r="WR32" s="1729"/>
      <c r="WS32" s="1729"/>
      <c r="WT32" s="1729"/>
      <c r="WU32" s="1729"/>
      <c r="WV32" s="1729"/>
      <c r="WW32" s="1729"/>
      <c r="WX32" s="1729"/>
      <c r="WY32" s="1729"/>
      <c r="WZ32" s="1729"/>
      <c r="XA32" s="1729"/>
      <c r="XB32" s="1729"/>
      <c r="XC32" s="1729"/>
      <c r="XD32" s="1729"/>
      <c r="XE32" s="1729"/>
      <c r="XF32" s="1729"/>
      <c r="XG32" s="1729"/>
      <c r="XH32" s="1729"/>
      <c r="XI32" s="1729"/>
      <c r="XJ32" s="1729"/>
      <c r="XK32" s="1729"/>
      <c r="XL32" s="1729"/>
      <c r="XM32" s="1729"/>
      <c r="XN32" s="1729"/>
      <c r="XO32" s="1729"/>
      <c r="XP32" s="1729"/>
      <c r="XQ32" s="1729"/>
      <c r="XR32" s="1729"/>
      <c r="XS32" s="1729"/>
      <c r="XT32" s="1729"/>
      <c r="XU32" s="1729"/>
      <c r="XV32" s="1729"/>
      <c r="XW32" s="1729"/>
      <c r="XX32" s="1729"/>
      <c r="XY32" s="1729"/>
      <c r="XZ32" s="1729"/>
      <c r="YA32" s="1729"/>
      <c r="YB32" s="1729"/>
      <c r="YC32" s="1729"/>
      <c r="YD32" s="1729"/>
      <c r="YE32" s="1729"/>
      <c r="YF32" s="1729"/>
      <c r="YG32" s="1729"/>
      <c r="YH32" s="1729"/>
      <c r="YI32" s="1729"/>
      <c r="YJ32" s="1729"/>
      <c r="YK32" s="1729"/>
      <c r="YL32" s="1729"/>
      <c r="YM32" s="1729"/>
      <c r="YN32" s="1729"/>
      <c r="YO32" s="1729"/>
      <c r="YP32" s="1729"/>
      <c r="YQ32" s="1729"/>
      <c r="YR32" s="1729"/>
      <c r="YS32" s="1729"/>
      <c r="YT32" s="1729"/>
      <c r="YU32" s="1729"/>
      <c r="YV32" s="1729"/>
      <c r="YW32" s="1729"/>
      <c r="YX32" s="1729"/>
      <c r="YY32" s="1729"/>
      <c r="YZ32" s="1729"/>
      <c r="ZA32" s="1729"/>
      <c r="ZB32" s="1729"/>
      <c r="ZC32" s="1729"/>
      <c r="ZD32" s="1729"/>
      <c r="ZE32" s="1729"/>
      <c r="ZF32" s="1729"/>
      <c r="ZG32" s="1729"/>
      <c r="ZH32" s="1729"/>
      <c r="ZI32" s="1729"/>
      <c r="ZJ32" s="1729"/>
      <c r="ZK32" s="1729"/>
      <c r="ZL32" s="1729"/>
      <c r="ZM32" s="1729"/>
      <c r="ZN32" s="1729"/>
      <c r="ZO32" s="1729"/>
      <c r="ZP32" s="1729"/>
      <c r="ZQ32" s="1729"/>
      <c r="ZR32" s="1729"/>
      <c r="ZS32" s="1729"/>
      <c r="ZT32" s="1729"/>
      <c r="ZU32" s="1729"/>
      <c r="ZV32" s="1729"/>
      <c r="ZW32" s="1729"/>
      <c r="ZX32" s="1729"/>
      <c r="ZY32" s="1729"/>
      <c r="ZZ32" s="1729"/>
      <c r="AAA32" s="1729"/>
      <c r="AAB32" s="1729"/>
      <c r="AAC32" s="1729"/>
      <c r="AAD32" s="1729"/>
      <c r="AAE32" s="1729"/>
      <c r="AAF32" s="1729"/>
      <c r="AAG32" s="1729"/>
      <c r="AAH32" s="1729"/>
      <c r="AAI32" s="1729"/>
      <c r="AAJ32" s="1729"/>
      <c r="AAK32" s="1729"/>
      <c r="AAL32" s="1729"/>
      <c r="AAM32" s="1729"/>
      <c r="AAN32" s="1729"/>
      <c r="AAO32" s="1729"/>
      <c r="AAP32" s="1729"/>
      <c r="AAQ32" s="1729"/>
      <c r="AAR32" s="1729"/>
      <c r="AAS32" s="1729"/>
      <c r="AAT32" s="1729"/>
      <c r="AAU32" s="1729"/>
      <c r="AAV32" s="1729"/>
      <c r="AAW32" s="1729"/>
      <c r="AAX32" s="1729"/>
      <c r="AAY32" s="1729"/>
      <c r="AAZ32" s="1729"/>
      <c r="ABA32" s="1729"/>
      <c r="ABB32" s="1729"/>
      <c r="ABC32" s="1729"/>
      <c r="ABD32" s="1729"/>
      <c r="ABE32" s="1729"/>
      <c r="ABF32" s="1729"/>
      <c r="ABG32" s="1729"/>
      <c r="ABH32" s="1729"/>
      <c r="ABI32" s="1729"/>
      <c r="ABJ32" s="1729"/>
      <c r="ABK32" s="1729"/>
      <c r="ABL32" s="1729"/>
      <c r="ABM32" s="1729"/>
      <c r="ABN32" s="1729"/>
      <c r="ABO32" s="1729"/>
      <c r="ABP32" s="1729"/>
      <c r="ABQ32" s="1729"/>
      <c r="ABR32" s="1729"/>
      <c r="ABS32" s="1729"/>
      <c r="ABT32" s="1729"/>
      <c r="ABU32" s="1729"/>
      <c r="ABV32" s="1729"/>
      <c r="ABW32" s="1729"/>
      <c r="ABX32" s="1729"/>
      <c r="ABY32" s="1729"/>
      <c r="ABZ32" s="1729"/>
      <c r="ACA32" s="1729"/>
      <c r="ACB32" s="1729"/>
      <c r="ACC32" s="1729"/>
      <c r="ACD32" s="1729"/>
      <c r="ACE32" s="1729"/>
      <c r="ACF32" s="1729"/>
      <c r="ACG32" s="1729"/>
      <c r="ACH32" s="1729"/>
      <c r="ACI32" s="1729"/>
      <c r="ACJ32" s="1729"/>
      <c r="ACK32" s="1729"/>
      <c r="ACL32" s="1729"/>
      <c r="ACM32" s="1729"/>
      <c r="ACN32" s="1729"/>
      <c r="ACO32" s="1729"/>
      <c r="ACP32" s="1729"/>
      <c r="ACQ32" s="1729"/>
      <c r="ACR32" s="1729"/>
      <c r="ACS32" s="1729"/>
      <c r="ACT32" s="1729"/>
      <c r="ACU32" s="1729"/>
      <c r="ACV32" s="1729"/>
      <c r="ACW32" s="1729"/>
      <c r="ACX32" s="1729"/>
      <c r="ACY32" s="1729"/>
      <c r="ACZ32" s="1729"/>
      <c r="ADA32" s="1729"/>
      <c r="ADB32" s="1729"/>
      <c r="ADC32" s="1729"/>
      <c r="ADD32" s="1729"/>
      <c r="ADE32" s="1729"/>
      <c r="ADF32" s="1729"/>
      <c r="ADG32" s="1729"/>
      <c r="ADH32" s="1729"/>
      <c r="ADI32" s="1729"/>
      <c r="ADJ32" s="1729"/>
      <c r="ADK32" s="1729"/>
      <c r="ADL32" s="1729"/>
      <c r="ADM32" s="1729"/>
      <c r="ADN32" s="1729"/>
      <c r="ADO32" s="1729"/>
      <c r="ADP32" s="1729"/>
      <c r="ADQ32" s="1729"/>
      <c r="ADR32" s="1729"/>
      <c r="ADS32" s="1729"/>
      <c r="ADT32" s="1729"/>
      <c r="ADU32" s="1729"/>
      <c r="ADV32" s="1729"/>
      <c r="ADW32" s="1729"/>
      <c r="ADX32" s="1729"/>
      <c r="ADY32" s="1729"/>
      <c r="ADZ32" s="1729"/>
      <c r="AEA32" s="1729"/>
      <c r="AEB32" s="1729"/>
      <c r="AEC32" s="1729"/>
      <c r="AED32" s="1729"/>
      <c r="AEE32" s="1729"/>
      <c r="AEF32" s="1729"/>
      <c r="AEG32" s="1729"/>
      <c r="AEH32" s="1729"/>
      <c r="AEI32" s="1729"/>
      <c r="AEJ32" s="1729"/>
      <c r="AEK32" s="1729"/>
      <c r="AEL32" s="1729"/>
      <c r="AEM32" s="1729"/>
      <c r="AEN32" s="1729"/>
      <c r="AEO32" s="1729"/>
      <c r="AEP32" s="1729"/>
      <c r="AEQ32" s="1729"/>
      <c r="AER32" s="1729"/>
      <c r="AES32" s="1729"/>
      <c r="AET32" s="1729"/>
      <c r="AEU32" s="1729"/>
      <c r="AEV32" s="1729"/>
      <c r="AEW32" s="1729"/>
      <c r="AEX32" s="1729"/>
      <c r="AEY32" s="1729"/>
      <c r="AEZ32" s="1729"/>
      <c r="AFA32" s="1729"/>
      <c r="AFB32" s="1729"/>
      <c r="AFC32" s="1729"/>
      <c r="AFD32" s="1729"/>
      <c r="AFE32" s="1729"/>
      <c r="AFF32" s="1729"/>
      <c r="AFG32" s="1729"/>
      <c r="AFH32" s="1729"/>
      <c r="AFI32" s="1729"/>
      <c r="AFJ32" s="1729"/>
      <c r="AFK32" s="1729"/>
      <c r="AFL32" s="1729"/>
      <c r="AFM32" s="1729"/>
      <c r="AFN32" s="1729"/>
      <c r="AFO32" s="1729"/>
      <c r="AFP32" s="1729"/>
      <c r="AFQ32" s="1729"/>
      <c r="AFR32" s="1729"/>
      <c r="AFS32" s="1729"/>
      <c r="AFT32" s="1729"/>
      <c r="AFU32" s="1729"/>
      <c r="AFV32" s="1729"/>
      <c r="AFW32" s="1729"/>
      <c r="AFX32" s="1729"/>
      <c r="AFY32" s="1729"/>
      <c r="AFZ32" s="1729"/>
      <c r="AGA32" s="1729"/>
      <c r="AGB32" s="1729"/>
      <c r="AGC32" s="1729"/>
      <c r="AGD32" s="1729"/>
      <c r="AGE32" s="1729"/>
      <c r="AGF32" s="1729"/>
      <c r="AGG32" s="1729"/>
      <c r="AGH32" s="1729"/>
      <c r="AGI32" s="1729"/>
      <c r="AGJ32" s="1729"/>
      <c r="AGK32" s="1729"/>
      <c r="AGL32" s="1729"/>
      <c r="AGM32" s="1729"/>
      <c r="AGN32" s="1729"/>
      <c r="AGO32" s="1729"/>
      <c r="AGP32" s="1729"/>
      <c r="AGQ32" s="1729"/>
      <c r="AGR32" s="1729"/>
      <c r="AGS32" s="1729"/>
      <c r="AGT32" s="1729"/>
      <c r="AGU32" s="1729"/>
      <c r="AGV32" s="1729"/>
      <c r="AGW32" s="1729"/>
      <c r="AGX32" s="1729"/>
      <c r="AGY32" s="1729"/>
      <c r="AGZ32" s="1729"/>
      <c r="AHA32" s="1729"/>
      <c r="AHB32" s="1729"/>
      <c r="AHC32" s="1729"/>
      <c r="AHD32" s="1729"/>
      <c r="AHE32" s="1729"/>
      <c r="AHF32" s="1729"/>
      <c r="AHG32" s="1729"/>
      <c r="AHH32" s="1729"/>
      <c r="AHI32" s="1729"/>
      <c r="AHJ32" s="1729"/>
      <c r="AHK32" s="1729"/>
      <c r="AHL32" s="1729"/>
      <c r="AHM32" s="1729"/>
      <c r="AHN32" s="1729"/>
      <c r="AHO32" s="1729"/>
      <c r="AHP32" s="1729"/>
      <c r="AHQ32" s="1729"/>
      <c r="AHR32" s="1729"/>
      <c r="AHS32" s="1729"/>
      <c r="AHT32" s="1729"/>
      <c r="AHU32" s="1729"/>
      <c r="AHV32" s="1729"/>
      <c r="AHW32" s="1729"/>
      <c r="AHX32" s="1729"/>
      <c r="AHY32" s="1729"/>
      <c r="AHZ32" s="1729"/>
      <c r="AIA32" s="1729"/>
      <c r="AIB32" s="1729"/>
      <c r="AIC32" s="1729"/>
      <c r="AID32" s="1729"/>
      <c r="AIE32" s="1729"/>
      <c r="AIF32" s="1729"/>
      <c r="AIG32" s="1729"/>
      <c r="AIH32" s="1729"/>
      <c r="AII32" s="1729"/>
      <c r="AIJ32" s="1729"/>
      <c r="AIK32" s="1729"/>
      <c r="AIL32" s="1729"/>
      <c r="AIM32" s="1729"/>
      <c r="AIN32" s="1729"/>
      <c r="AIO32" s="1729"/>
      <c r="AIP32" s="1729"/>
      <c r="AIQ32" s="1729"/>
      <c r="AIR32" s="1729"/>
      <c r="AIS32" s="1729"/>
      <c r="AIT32" s="1729"/>
      <c r="AIU32" s="1729"/>
      <c r="AIV32" s="1729"/>
      <c r="AIW32" s="1729"/>
      <c r="AIX32" s="1729"/>
      <c r="AIY32" s="1729"/>
      <c r="AIZ32" s="1729"/>
      <c r="AJA32" s="1729"/>
      <c r="AJB32" s="1729"/>
      <c r="AJC32" s="1729"/>
      <c r="AJD32" s="1729"/>
      <c r="AJE32" s="1729"/>
      <c r="AJF32" s="1729"/>
      <c r="AJG32" s="1729"/>
      <c r="AJH32" s="1729"/>
      <c r="AJI32" s="1729"/>
      <c r="AJJ32" s="1729"/>
      <c r="AJK32" s="1729"/>
      <c r="AJL32" s="1729"/>
      <c r="AJM32" s="1729"/>
      <c r="AJN32" s="1729"/>
      <c r="AJO32" s="1729"/>
      <c r="AJP32" s="1729"/>
      <c r="AJQ32" s="1729"/>
      <c r="AJR32" s="1729"/>
      <c r="AJS32" s="1729"/>
      <c r="AJT32" s="1729"/>
      <c r="AJU32" s="1729"/>
      <c r="AJV32" s="1729"/>
      <c r="AJW32" s="1729"/>
      <c r="AJX32" s="1729"/>
      <c r="AJY32" s="1729"/>
      <c r="AJZ32" s="1729"/>
      <c r="AKA32" s="1729"/>
      <c r="AKB32" s="1729"/>
      <c r="AKC32" s="1729"/>
      <c r="AKD32" s="1729"/>
      <c r="AKE32" s="1729"/>
      <c r="AKF32" s="1729"/>
      <c r="AKG32" s="1729"/>
      <c r="AKH32" s="1729"/>
      <c r="AKI32" s="1729"/>
      <c r="AKJ32" s="1729"/>
      <c r="AKK32" s="1729"/>
      <c r="AKL32" s="1729"/>
      <c r="AKM32" s="1729"/>
      <c r="AKN32" s="1729"/>
      <c r="AKO32" s="1729"/>
      <c r="AKP32" s="1729"/>
      <c r="AKQ32" s="1729"/>
      <c r="AKR32" s="1729"/>
      <c r="AKS32" s="1729"/>
      <c r="AKT32" s="1729"/>
      <c r="AKU32" s="1729"/>
      <c r="AKV32" s="1729"/>
      <c r="AKW32" s="1729"/>
      <c r="AKX32" s="1729"/>
      <c r="AKY32" s="1729"/>
      <c r="AKZ32" s="1729"/>
      <c r="ALA32" s="1729"/>
      <c r="ALB32" s="1729"/>
      <c r="ALC32" s="1729"/>
      <c r="ALD32" s="1729"/>
      <c r="ALE32" s="1729"/>
      <c r="ALF32" s="1729"/>
      <c r="ALG32" s="1729"/>
      <c r="ALH32" s="1729"/>
      <c r="ALI32" s="1729"/>
      <c r="ALJ32" s="1729"/>
      <c r="ALK32" s="1729"/>
      <c r="ALL32" s="1729"/>
      <c r="ALM32" s="1729"/>
      <c r="ALN32" s="1729"/>
      <c r="ALO32" s="1729"/>
      <c r="ALP32" s="1729"/>
      <c r="ALQ32" s="1729"/>
      <c r="ALR32" s="1729"/>
      <c r="ALS32" s="1729"/>
      <c r="ALT32" s="1729"/>
      <c r="ALU32" s="1729"/>
      <c r="ALV32" s="1729"/>
      <c r="ALW32" s="1729"/>
      <c r="ALX32" s="1729"/>
      <c r="ALY32" s="1729"/>
      <c r="ALZ32" s="1729"/>
      <c r="AMA32" s="1729"/>
      <c r="AMB32" s="1729"/>
      <c r="AMC32" s="1729"/>
      <c r="AMD32" s="1729"/>
      <c r="AME32" s="1729"/>
      <c r="AMF32" s="1729"/>
      <c r="AMG32" s="1729"/>
      <c r="AMH32" s="1729"/>
      <c r="AMI32" s="1729"/>
      <c r="AMJ32" s="1729"/>
    </row>
    <row r="33" spans="1:1024" s="1773" customFormat="1" ht="30" customHeight="1">
      <c r="A33" s="1705" t="s">
        <v>3862</v>
      </c>
      <c r="B33" s="1705" t="s">
        <v>3863</v>
      </c>
      <c r="C33" s="1705" t="s">
        <v>647</v>
      </c>
      <c r="D33" s="1705" t="s">
        <v>4058</v>
      </c>
      <c r="E33" s="1705" t="s">
        <v>4059</v>
      </c>
      <c r="F33" s="1705" t="s">
        <v>4060</v>
      </c>
      <c r="G33" s="1705" t="s">
        <v>4061</v>
      </c>
      <c r="H33" s="1705"/>
      <c r="I33" s="1705"/>
      <c r="J33" s="1705"/>
      <c r="K33" s="1705"/>
      <c r="L33" s="1705"/>
      <c r="M33" s="1705"/>
      <c r="N33" s="1705"/>
      <c r="O33" s="1705"/>
      <c r="P33" s="1705" t="s">
        <v>4083</v>
      </c>
      <c r="Q33" s="1705" t="s">
        <v>4084</v>
      </c>
      <c r="R33" s="1705" t="s">
        <v>4085</v>
      </c>
      <c r="S33" s="1709" t="s">
        <v>4086</v>
      </c>
      <c r="T33" s="1705" t="s">
        <v>2504</v>
      </c>
      <c r="U33" s="1705" t="s">
        <v>3940</v>
      </c>
      <c r="V33" s="1705" t="s">
        <v>3901</v>
      </c>
      <c r="W33" s="1705" t="s">
        <v>3874</v>
      </c>
      <c r="X33" s="1705" t="s">
        <v>3914</v>
      </c>
      <c r="Y33" s="1779" t="s">
        <v>4087</v>
      </c>
      <c r="Z33" s="1779" t="s">
        <v>1146</v>
      </c>
      <c r="AA33" s="1779" t="s">
        <v>4067</v>
      </c>
      <c r="AB33" s="1779" t="s">
        <v>4068</v>
      </c>
      <c r="AC33" s="1779" t="s">
        <v>3906</v>
      </c>
      <c r="AD33" s="1779" t="s">
        <v>138</v>
      </c>
      <c r="AE33" s="1779" t="s">
        <v>3881</v>
      </c>
      <c r="AF33" s="1779"/>
      <c r="AG33" s="1779"/>
      <c r="AH33" s="1779"/>
      <c r="AI33" s="1779"/>
      <c r="AJ33" s="1779"/>
      <c r="AK33" s="1779">
        <v>0</v>
      </c>
      <c r="AL33" s="1779"/>
      <c r="AM33" s="1779"/>
      <c r="AN33" s="1779">
        <v>0</v>
      </c>
      <c r="AO33" s="1707" t="s">
        <v>4238</v>
      </c>
      <c r="AP33" s="1705"/>
      <c r="AQ33" s="1705"/>
      <c r="AR33" s="1705"/>
      <c r="AS33" s="1705"/>
      <c r="AT33" s="1705"/>
      <c r="AU33" s="1705"/>
      <c r="AV33" s="1705"/>
      <c r="AW33" s="1705"/>
      <c r="AX33" s="1705"/>
      <c r="AY33" s="1705"/>
      <c r="AZ33" s="1705" t="s">
        <v>3882</v>
      </c>
      <c r="BA33" s="1729"/>
      <c r="BB33" s="1729"/>
      <c r="BC33" s="1729"/>
      <c r="BD33" s="1729"/>
      <c r="BE33" s="1729"/>
      <c r="BF33" s="1729"/>
      <c r="BG33" s="1729"/>
      <c r="BH33" s="1729"/>
      <c r="BI33" s="1729"/>
      <c r="BJ33" s="1729"/>
      <c r="BK33" s="1729"/>
      <c r="BL33" s="1729"/>
      <c r="BM33" s="1729"/>
      <c r="BN33" s="1729"/>
      <c r="BO33" s="1729"/>
      <c r="BP33" s="1729"/>
      <c r="BQ33" s="1729"/>
      <c r="BR33" s="1729"/>
      <c r="BS33" s="1729"/>
      <c r="BT33" s="1729"/>
      <c r="BU33" s="1729"/>
      <c r="BV33" s="1729"/>
      <c r="BW33" s="1729"/>
      <c r="BX33" s="1729"/>
      <c r="BY33" s="1729"/>
      <c r="BZ33" s="1729"/>
      <c r="CA33" s="1729"/>
      <c r="CB33" s="1729"/>
      <c r="CC33" s="1729"/>
      <c r="CD33" s="1729"/>
      <c r="CE33" s="1729"/>
      <c r="CF33" s="1729"/>
      <c r="CG33" s="1729"/>
      <c r="CH33" s="1729"/>
      <c r="CI33" s="1729"/>
      <c r="CJ33" s="1729"/>
      <c r="CK33" s="1729"/>
      <c r="CL33" s="1729"/>
      <c r="CM33" s="1729"/>
      <c r="CN33" s="1729"/>
      <c r="CO33" s="1729"/>
      <c r="CP33" s="1729"/>
      <c r="CQ33" s="1729"/>
      <c r="CR33" s="1729"/>
      <c r="CS33" s="1729"/>
      <c r="CT33" s="1729"/>
      <c r="CU33" s="1729"/>
      <c r="CV33" s="1729"/>
      <c r="CW33" s="1729"/>
      <c r="CX33" s="1729"/>
      <c r="CY33" s="1729"/>
      <c r="CZ33" s="1729"/>
      <c r="DA33" s="1729"/>
      <c r="DB33" s="1729"/>
      <c r="DC33" s="1729"/>
      <c r="DD33" s="1729"/>
      <c r="DE33" s="1729"/>
      <c r="DF33" s="1729"/>
      <c r="DG33" s="1729"/>
      <c r="DH33" s="1729"/>
      <c r="DI33" s="1729"/>
      <c r="DJ33" s="1729"/>
      <c r="DK33" s="1729"/>
      <c r="DL33" s="1729"/>
      <c r="DM33" s="1729"/>
      <c r="DN33" s="1729"/>
      <c r="DO33" s="1729"/>
      <c r="DP33" s="1729"/>
      <c r="DQ33" s="1729"/>
      <c r="DR33" s="1729"/>
      <c r="DS33" s="1729"/>
      <c r="DT33" s="1729"/>
      <c r="DU33" s="1729"/>
      <c r="DV33" s="1729"/>
      <c r="DW33" s="1729"/>
      <c r="DX33" s="1729"/>
      <c r="DY33" s="1729"/>
      <c r="DZ33" s="1729"/>
      <c r="EA33" s="1729"/>
      <c r="EB33" s="1729"/>
      <c r="EC33" s="1729"/>
      <c r="ED33" s="1729"/>
      <c r="EE33" s="1729"/>
      <c r="EF33" s="1729"/>
      <c r="EG33" s="1729"/>
      <c r="EH33" s="1729"/>
      <c r="EI33" s="1729"/>
      <c r="EJ33" s="1729"/>
      <c r="EK33" s="1729"/>
      <c r="EL33" s="1729"/>
      <c r="EM33" s="1729"/>
      <c r="EN33" s="1729"/>
      <c r="EO33" s="1729"/>
      <c r="EP33" s="1729"/>
      <c r="EQ33" s="1729"/>
      <c r="ER33" s="1729"/>
      <c r="ES33" s="1729"/>
      <c r="ET33" s="1729"/>
      <c r="EU33" s="1729"/>
      <c r="EV33" s="1729"/>
      <c r="EW33" s="1729"/>
      <c r="EX33" s="1729"/>
      <c r="EY33" s="1729"/>
      <c r="EZ33" s="1729"/>
      <c r="FA33" s="1729"/>
      <c r="FB33" s="1729"/>
      <c r="FC33" s="1729"/>
      <c r="FD33" s="1729"/>
      <c r="FE33" s="1729"/>
      <c r="FF33" s="1729"/>
      <c r="FG33" s="1729"/>
      <c r="FH33" s="1729"/>
      <c r="FI33" s="1729"/>
      <c r="FJ33" s="1729"/>
      <c r="FK33" s="1729"/>
      <c r="FL33" s="1729"/>
      <c r="FM33" s="1729"/>
      <c r="FN33" s="1729"/>
      <c r="FO33" s="1729"/>
      <c r="FP33" s="1729"/>
      <c r="FQ33" s="1729"/>
      <c r="FR33" s="1729"/>
      <c r="FS33" s="1729"/>
      <c r="FT33" s="1729"/>
      <c r="FU33" s="1729"/>
      <c r="FV33" s="1729"/>
      <c r="FW33" s="1729"/>
      <c r="FX33" s="1729"/>
      <c r="FY33" s="1729"/>
      <c r="FZ33" s="1729"/>
      <c r="GA33" s="1729"/>
      <c r="GB33" s="1729"/>
      <c r="GC33" s="1729"/>
      <c r="GD33" s="1729"/>
      <c r="GE33" s="1729"/>
      <c r="GF33" s="1729"/>
      <c r="GG33" s="1729"/>
      <c r="GH33" s="1729"/>
      <c r="GI33" s="1729"/>
      <c r="GJ33" s="1729"/>
      <c r="GK33" s="1729"/>
      <c r="GL33" s="1729"/>
      <c r="GM33" s="1729"/>
      <c r="GN33" s="1729"/>
      <c r="GO33" s="1729"/>
      <c r="GP33" s="1729"/>
      <c r="GQ33" s="1729"/>
      <c r="GR33" s="1729"/>
      <c r="GS33" s="1729"/>
      <c r="GT33" s="1729"/>
      <c r="GU33" s="1729"/>
      <c r="GV33" s="1729"/>
      <c r="GW33" s="1729"/>
      <c r="GX33" s="1729"/>
      <c r="GY33" s="1729"/>
      <c r="GZ33" s="1729"/>
      <c r="HA33" s="1729"/>
      <c r="HB33" s="1729"/>
      <c r="HC33" s="1729"/>
      <c r="HD33" s="1729"/>
      <c r="HE33" s="1729"/>
      <c r="HF33" s="1729"/>
      <c r="HG33" s="1729"/>
      <c r="HH33" s="1729"/>
      <c r="HI33" s="1729"/>
      <c r="HJ33" s="1729"/>
      <c r="HK33" s="1729"/>
      <c r="HL33" s="1729"/>
      <c r="HM33" s="1729"/>
      <c r="HN33" s="1729"/>
      <c r="HO33" s="1729"/>
      <c r="HP33" s="1729"/>
      <c r="HQ33" s="1729"/>
      <c r="HR33" s="1729"/>
      <c r="HS33" s="1729"/>
      <c r="HT33" s="1729"/>
      <c r="HU33" s="1729"/>
      <c r="HV33" s="1729"/>
      <c r="HW33" s="1729"/>
      <c r="HX33" s="1729"/>
      <c r="HY33" s="1729"/>
      <c r="HZ33" s="1729"/>
      <c r="IA33" s="1729"/>
      <c r="IB33" s="1729"/>
      <c r="IC33" s="1729"/>
      <c r="ID33" s="1729"/>
      <c r="IE33" s="1729"/>
      <c r="IF33" s="1729"/>
      <c r="IG33" s="1729"/>
      <c r="IH33" s="1729"/>
      <c r="II33" s="1729"/>
      <c r="IJ33" s="1729"/>
      <c r="IK33" s="1729"/>
      <c r="IL33" s="1729"/>
      <c r="IM33" s="1729"/>
      <c r="IN33" s="1729"/>
      <c r="IO33" s="1729"/>
      <c r="IP33" s="1729"/>
      <c r="IQ33" s="1729"/>
      <c r="IR33" s="1729"/>
      <c r="IS33" s="1729"/>
      <c r="IT33" s="1729"/>
      <c r="IU33" s="1729"/>
      <c r="IV33" s="1729"/>
      <c r="IW33" s="1729"/>
      <c r="IX33" s="1729"/>
      <c r="IY33" s="1729"/>
      <c r="IZ33" s="1729"/>
      <c r="JA33" s="1729"/>
      <c r="JB33" s="1729"/>
      <c r="JC33" s="1729"/>
      <c r="JD33" s="1729"/>
      <c r="JE33" s="1729"/>
      <c r="JF33" s="1729"/>
      <c r="JG33" s="1729"/>
      <c r="JH33" s="1729"/>
      <c r="JI33" s="1729"/>
      <c r="JJ33" s="1729"/>
      <c r="JK33" s="1729"/>
      <c r="JL33" s="1729"/>
      <c r="JM33" s="1729"/>
      <c r="JN33" s="1729"/>
      <c r="JO33" s="1729"/>
      <c r="JP33" s="1729"/>
      <c r="JQ33" s="1729"/>
      <c r="JR33" s="1729"/>
      <c r="JS33" s="1729"/>
      <c r="JT33" s="1729"/>
      <c r="JU33" s="1729"/>
      <c r="JV33" s="1729"/>
      <c r="JW33" s="1729"/>
      <c r="JX33" s="1729"/>
      <c r="JY33" s="1729"/>
      <c r="JZ33" s="1729"/>
      <c r="KA33" s="1729"/>
      <c r="KB33" s="1729"/>
      <c r="KC33" s="1729"/>
      <c r="KD33" s="1729"/>
      <c r="KE33" s="1729"/>
      <c r="KF33" s="1729"/>
      <c r="KG33" s="1729"/>
      <c r="KH33" s="1729"/>
      <c r="KI33" s="1729"/>
      <c r="KJ33" s="1729"/>
      <c r="KK33" s="1729"/>
      <c r="KL33" s="1729"/>
      <c r="KM33" s="1729"/>
      <c r="KN33" s="1729"/>
      <c r="KO33" s="1729"/>
      <c r="KP33" s="1729"/>
      <c r="KQ33" s="1729"/>
      <c r="KR33" s="1729"/>
      <c r="KS33" s="1729"/>
      <c r="KT33" s="1729"/>
      <c r="KU33" s="1729"/>
      <c r="KV33" s="1729"/>
      <c r="KW33" s="1729"/>
      <c r="KX33" s="1729"/>
      <c r="KY33" s="1729"/>
      <c r="KZ33" s="1729"/>
      <c r="LA33" s="1729"/>
      <c r="LB33" s="1729"/>
      <c r="LC33" s="1729"/>
      <c r="LD33" s="1729"/>
      <c r="LE33" s="1729"/>
      <c r="LF33" s="1729"/>
      <c r="LG33" s="1729"/>
      <c r="LH33" s="1729"/>
      <c r="LI33" s="1729"/>
      <c r="LJ33" s="1729"/>
      <c r="LK33" s="1729"/>
      <c r="LL33" s="1729"/>
      <c r="LM33" s="1729"/>
      <c r="LN33" s="1729"/>
      <c r="LO33" s="1729"/>
      <c r="LP33" s="1729"/>
      <c r="LQ33" s="1729"/>
      <c r="LR33" s="1729"/>
      <c r="LS33" s="1729"/>
      <c r="LT33" s="1729"/>
      <c r="LU33" s="1729"/>
      <c r="LV33" s="1729"/>
      <c r="LW33" s="1729"/>
      <c r="LX33" s="1729"/>
      <c r="LY33" s="1729"/>
      <c r="LZ33" s="1729"/>
      <c r="MA33" s="1729"/>
      <c r="MB33" s="1729"/>
      <c r="MC33" s="1729"/>
      <c r="MD33" s="1729"/>
      <c r="ME33" s="1729"/>
      <c r="MF33" s="1729"/>
      <c r="MG33" s="1729"/>
      <c r="MH33" s="1729"/>
      <c r="MI33" s="1729"/>
      <c r="MJ33" s="1729"/>
      <c r="MK33" s="1729"/>
      <c r="ML33" s="1729"/>
      <c r="MM33" s="1729"/>
      <c r="MN33" s="1729"/>
      <c r="MO33" s="1729"/>
      <c r="MP33" s="1729"/>
      <c r="MQ33" s="1729"/>
      <c r="MR33" s="1729"/>
      <c r="MS33" s="1729"/>
      <c r="MT33" s="1729"/>
      <c r="MU33" s="1729"/>
      <c r="MV33" s="1729"/>
      <c r="MW33" s="1729"/>
      <c r="MX33" s="1729"/>
      <c r="MY33" s="1729"/>
      <c r="MZ33" s="1729"/>
      <c r="NA33" s="1729"/>
      <c r="NB33" s="1729"/>
      <c r="NC33" s="1729"/>
      <c r="ND33" s="1729"/>
      <c r="NE33" s="1729"/>
      <c r="NF33" s="1729"/>
      <c r="NG33" s="1729"/>
      <c r="NH33" s="1729"/>
      <c r="NI33" s="1729"/>
      <c r="NJ33" s="1729"/>
      <c r="NK33" s="1729"/>
      <c r="NL33" s="1729"/>
      <c r="NM33" s="1729"/>
      <c r="NN33" s="1729"/>
      <c r="NO33" s="1729"/>
      <c r="NP33" s="1729"/>
      <c r="NQ33" s="1729"/>
      <c r="NR33" s="1729"/>
      <c r="NS33" s="1729"/>
      <c r="NT33" s="1729"/>
      <c r="NU33" s="1729"/>
      <c r="NV33" s="1729"/>
      <c r="NW33" s="1729"/>
      <c r="NX33" s="1729"/>
      <c r="NY33" s="1729"/>
      <c r="NZ33" s="1729"/>
      <c r="OA33" s="1729"/>
      <c r="OB33" s="1729"/>
      <c r="OC33" s="1729"/>
      <c r="OD33" s="1729"/>
      <c r="OE33" s="1729"/>
      <c r="OF33" s="1729"/>
      <c r="OG33" s="1729"/>
      <c r="OH33" s="1729"/>
      <c r="OI33" s="1729"/>
      <c r="OJ33" s="1729"/>
      <c r="OK33" s="1729"/>
      <c r="OL33" s="1729"/>
      <c r="OM33" s="1729"/>
      <c r="ON33" s="1729"/>
      <c r="OO33" s="1729"/>
      <c r="OP33" s="1729"/>
      <c r="OQ33" s="1729"/>
      <c r="OR33" s="1729"/>
      <c r="OS33" s="1729"/>
      <c r="OT33" s="1729"/>
      <c r="OU33" s="1729"/>
      <c r="OV33" s="1729"/>
      <c r="OW33" s="1729"/>
      <c r="OX33" s="1729"/>
      <c r="OY33" s="1729"/>
      <c r="OZ33" s="1729"/>
      <c r="PA33" s="1729"/>
      <c r="PB33" s="1729"/>
      <c r="PC33" s="1729"/>
      <c r="PD33" s="1729"/>
      <c r="PE33" s="1729"/>
      <c r="PF33" s="1729"/>
      <c r="PG33" s="1729"/>
      <c r="PH33" s="1729"/>
      <c r="PI33" s="1729"/>
      <c r="PJ33" s="1729"/>
      <c r="PK33" s="1729"/>
      <c r="PL33" s="1729"/>
      <c r="PM33" s="1729"/>
      <c r="PN33" s="1729"/>
      <c r="PO33" s="1729"/>
      <c r="PP33" s="1729"/>
      <c r="PQ33" s="1729"/>
      <c r="PR33" s="1729"/>
      <c r="PS33" s="1729"/>
      <c r="PT33" s="1729"/>
      <c r="PU33" s="1729"/>
      <c r="PV33" s="1729"/>
      <c r="PW33" s="1729"/>
      <c r="PX33" s="1729"/>
      <c r="PY33" s="1729"/>
      <c r="PZ33" s="1729"/>
      <c r="QA33" s="1729"/>
      <c r="QB33" s="1729"/>
      <c r="QC33" s="1729"/>
      <c r="QD33" s="1729"/>
      <c r="QE33" s="1729"/>
      <c r="QF33" s="1729"/>
      <c r="QG33" s="1729"/>
      <c r="QH33" s="1729"/>
      <c r="QI33" s="1729"/>
      <c r="QJ33" s="1729"/>
      <c r="QK33" s="1729"/>
      <c r="QL33" s="1729"/>
      <c r="QM33" s="1729"/>
      <c r="QN33" s="1729"/>
      <c r="QO33" s="1729"/>
      <c r="QP33" s="1729"/>
      <c r="QQ33" s="1729"/>
      <c r="QR33" s="1729"/>
      <c r="QS33" s="1729"/>
      <c r="QT33" s="1729"/>
      <c r="QU33" s="1729"/>
      <c r="QV33" s="1729"/>
      <c r="QW33" s="1729"/>
      <c r="QX33" s="1729"/>
      <c r="QY33" s="1729"/>
      <c r="QZ33" s="1729"/>
      <c r="RA33" s="1729"/>
      <c r="RB33" s="1729"/>
      <c r="RC33" s="1729"/>
      <c r="RD33" s="1729"/>
      <c r="RE33" s="1729"/>
      <c r="RF33" s="1729"/>
      <c r="RG33" s="1729"/>
      <c r="RH33" s="1729"/>
      <c r="RI33" s="1729"/>
      <c r="RJ33" s="1729"/>
      <c r="RK33" s="1729"/>
      <c r="RL33" s="1729"/>
      <c r="RM33" s="1729"/>
      <c r="RN33" s="1729"/>
      <c r="RO33" s="1729"/>
      <c r="RP33" s="1729"/>
      <c r="RQ33" s="1729"/>
      <c r="RR33" s="1729"/>
      <c r="RS33" s="1729"/>
      <c r="RT33" s="1729"/>
      <c r="RU33" s="1729"/>
      <c r="RV33" s="1729"/>
      <c r="RW33" s="1729"/>
      <c r="RX33" s="1729"/>
      <c r="RY33" s="1729"/>
      <c r="RZ33" s="1729"/>
      <c r="SA33" s="1729"/>
      <c r="SB33" s="1729"/>
      <c r="SC33" s="1729"/>
      <c r="SD33" s="1729"/>
      <c r="SE33" s="1729"/>
      <c r="SF33" s="1729"/>
      <c r="SG33" s="1729"/>
      <c r="SH33" s="1729"/>
      <c r="SI33" s="1729"/>
      <c r="SJ33" s="1729"/>
      <c r="SK33" s="1729"/>
      <c r="SL33" s="1729"/>
      <c r="SM33" s="1729"/>
      <c r="SN33" s="1729"/>
      <c r="SO33" s="1729"/>
      <c r="SP33" s="1729"/>
      <c r="SQ33" s="1729"/>
      <c r="SR33" s="1729"/>
      <c r="SS33" s="1729"/>
      <c r="ST33" s="1729"/>
      <c r="SU33" s="1729"/>
      <c r="SV33" s="1729"/>
      <c r="SW33" s="1729"/>
      <c r="SX33" s="1729"/>
      <c r="SY33" s="1729"/>
      <c r="SZ33" s="1729"/>
      <c r="TA33" s="1729"/>
      <c r="TB33" s="1729"/>
      <c r="TC33" s="1729"/>
      <c r="TD33" s="1729"/>
      <c r="TE33" s="1729"/>
      <c r="TF33" s="1729"/>
      <c r="TG33" s="1729"/>
      <c r="TH33" s="1729"/>
      <c r="TI33" s="1729"/>
      <c r="TJ33" s="1729"/>
      <c r="TK33" s="1729"/>
      <c r="TL33" s="1729"/>
      <c r="TM33" s="1729"/>
      <c r="TN33" s="1729"/>
      <c r="TO33" s="1729"/>
      <c r="TP33" s="1729"/>
      <c r="TQ33" s="1729"/>
      <c r="TR33" s="1729"/>
      <c r="TS33" s="1729"/>
      <c r="TT33" s="1729"/>
      <c r="TU33" s="1729"/>
      <c r="TV33" s="1729"/>
      <c r="TW33" s="1729"/>
      <c r="TX33" s="1729"/>
      <c r="TY33" s="1729"/>
      <c r="TZ33" s="1729"/>
      <c r="UA33" s="1729"/>
      <c r="UB33" s="1729"/>
      <c r="UC33" s="1729"/>
      <c r="UD33" s="1729"/>
      <c r="UE33" s="1729"/>
      <c r="UF33" s="1729"/>
      <c r="UG33" s="1729"/>
      <c r="UH33" s="1729"/>
      <c r="UI33" s="1729"/>
      <c r="UJ33" s="1729"/>
      <c r="UK33" s="1729"/>
      <c r="UL33" s="1729"/>
      <c r="UM33" s="1729"/>
      <c r="UN33" s="1729"/>
      <c r="UO33" s="1729"/>
      <c r="UP33" s="1729"/>
      <c r="UQ33" s="1729"/>
      <c r="UR33" s="1729"/>
      <c r="US33" s="1729"/>
      <c r="UT33" s="1729"/>
      <c r="UU33" s="1729"/>
      <c r="UV33" s="1729"/>
      <c r="UW33" s="1729"/>
      <c r="UX33" s="1729"/>
      <c r="UY33" s="1729"/>
      <c r="UZ33" s="1729"/>
      <c r="VA33" s="1729"/>
      <c r="VB33" s="1729"/>
      <c r="VC33" s="1729"/>
      <c r="VD33" s="1729"/>
      <c r="VE33" s="1729"/>
      <c r="VF33" s="1729"/>
      <c r="VG33" s="1729"/>
      <c r="VH33" s="1729"/>
      <c r="VI33" s="1729"/>
      <c r="VJ33" s="1729"/>
      <c r="VK33" s="1729"/>
      <c r="VL33" s="1729"/>
      <c r="VM33" s="1729"/>
      <c r="VN33" s="1729"/>
      <c r="VO33" s="1729"/>
      <c r="VP33" s="1729"/>
      <c r="VQ33" s="1729"/>
      <c r="VR33" s="1729"/>
      <c r="VS33" s="1729"/>
      <c r="VT33" s="1729"/>
      <c r="VU33" s="1729"/>
      <c r="VV33" s="1729"/>
      <c r="VW33" s="1729"/>
      <c r="VX33" s="1729"/>
      <c r="VY33" s="1729"/>
      <c r="VZ33" s="1729"/>
      <c r="WA33" s="1729"/>
      <c r="WB33" s="1729"/>
      <c r="WC33" s="1729"/>
      <c r="WD33" s="1729"/>
      <c r="WE33" s="1729"/>
      <c r="WF33" s="1729"/>
      <c r="WG33" s="1729"/>
      <c r="WH33" s="1729"/>
      <c r="WI33" s="1729"/>
      <c r="WJ33" s="1729"/>
      <c r="WK33" s="1729"/>
      <c r="WL33" s="1729"/>
      <c r="WM33" s="1729"/>
      <c r="WN33" s="1729"/>
      <c r="WO33" s="1729"/>
      <c r="WP33" s="1729"/>
      <c r="WQ33" s="1729"/>
      <c r="WR33" s="1729"/>
      <c r="WS33" s="1729"/>
      <c r="WT33" s="1729"/>
      <c r="WU33" s="1729"/>
      <c r="WV33" s="1729"/>
      <c r="WW33" s="1729"/>
      <c r="WX33" s="1729"/>
      <c r="WY33" s="1729"/>
      <c r="WZ33" s="1729"/>
      <c r="XA33" s="1729"/>
      <c r="XB33" s="1729"/>
      <c r="XC33" s="1729"/>
      <c r="XD33" s="1729"/>
      <c r="XE33" s="1729"/>
      <c r="XF33" s="1729"/>
      <c r="XG33" s="1729"/>
      <c r="XH33" s="1729"/>
      <c r="XI33" s="1729"/>
      <c r="XJ33" s="1729"/>
      <c r="XK33" s="1729"/>
      <c r="XL33" s="1729"/>
      <c r="XM33" s="1729"/>
      <c r="XN33" s="1729"/>
      <c r="XO33" s="1729"/>
      <c r="XP33" s="1729"/>
      <c r="XQ33" s="1729"/>
      <c r="XR33" s="1729"/>
      <c r="XS33" s="1729"/>
      <c r="XT33" s="1729"/>
      <c r="XU33" s="1729"/>
      <c r="XV33" s="1729"/>
      <c r="XW33" s="1729"/>
      <c r="XX33" s="1729"/>
      <c r="XY33" s="1729"/>
      <c r="XZ33" s="1729"/>
      <c r="YA33" s="1729"/>
      <c r="YB33" s="1729"/>
      <c r="YC33" s="1729"/>
      <c r="YD33" s="1729"/>
      <c r="YE33" s="1729"/>
      <c r="YF33" s="1729"/>
      <c r="YG33" s="1729"/>
      <c r="YH33" s="1729"/>
      <c r="YI33" s="1729"/>
      <c r="YJ33" s="1729"/>
      <c r="YK33" s="1729"/>
      <c r="YL33" s="1729"/>
      <c r="YM33" s="1729"/>
      <c r="YN33" s="1729"/>
      <c r="YO33" s="1729"/>
      <c r="YP33" s="1729"/>
      <c r="YQ33" s="1729"/>
      <c r="YR33" s="1729"/>
      <c r="YS33" s="1729"/>
      <c r="YT33" s="1729"/>
      <c r="YU33" s="1729"/>
      <c r="YV33" s="1729"/>
      <c r="YW33" s="1729"/>
      <c r="YX33" s="1729"/>
      <c r="YY33" s="1729"/>
      <c r="YZ33" s="1729"/>
      <c r="ZA33" s="1729"/>
      <c r="ZB33" s="1729"/>
      <c r="ZC33" s="1729"/>
      <c r="ZD33" s="1729"/>
      <c r="ZE33" s="1729"/>
      <c r="ZF33" s="1729"/>
      <c r="ZG33" s="1729"/>
      <c r="ZH33" s="1729"/>
      <c r="ZI33" s="1729"/>
      <c r="ZJ33" s="1729"/>
      <c r="ZK33" s="1729"/>
      <c r="ZL33" s="1729"/>
      <c r="ZM33" s="1729"/>
      <c r="ZN33" s="1729"/>
      <c r="ZO33" s="1729"/>
      <c r="ZP33" s="1729"/>
      <c r="ZQ33" s="1729"/>
      <c r="ZR33" s="1729"/>
      <c r="ZS33" s="1729"/>
      <c r="ZT33" s="1729"/>
      <c r="ZU33" s="1729"/>
      <c r="ZV33" s="1729"/>
      <c r="ZW33" s="1729"/>
      <c r="ZX33" s="1729"/>
      <c r="ZY33" s="1729"/>
      <c r="ZZ33" s="1729"/>
      <c r="AAA33" s="1729"/>
      <c r="AAB33" s="1729"/>
      <c r="AAC33" s="1729"/>
      <c r="AAD33" s="1729"/>
      <c r="AAE33" s="1729"/>
      <c r="AAF33" s="1729"/>
      <c r="AAG33" s="1729"/>
      <c r="AAH33" s="1729"/>
      <c r="AAI33" s="1729"/>
      <c r="AAJ33" s="1729"/>
      <c r="AAK33" s="1729"/>
      <c r="AAL33" s="1729"/>
      <c r="AAM33" s="1729"/>
      <c r="AAN33" s="1729"/>
      <c r="AAO33" s="1729"/>
      <c r="AAP33" s="1729"/>
      <c r="AAQ33" s="1729"/>
      <c r="AAR33" s="1729"/>
      <c r="AAS33" s="1729"/>
      <c r="AAT33" s="1729"/>
      <c r="AAU33" s="1729"/>
      <c r="AAV33" s="1729"/>
      <c r="AAW33" s="1729"/>
      <c r="AAX33" s="1729"/>
      <c r="AAY33" s="1729"/>
      <c r="AAZ33" s="1729"/>
      <c r="ABA33" s="1729"/>
      <c r="ABB33" s="1729"/>
      <c r="ABC33" s="1729"/>
      <c r="ABD33" s="1729"/>
      <c r="ABE33" s="1729"/>
      <c r="ABF33" s="1729"/>
      <c r="ABG33" s="1729"/>
      <c r="ABH33" s="1729"/>
      <c r="ABI33" s="1729"/>
      <c r="ABJ33" s="1729"/>
      <c r="ABK33" s="1729"/>
      <c r="ABL33" s="1729"/>
      <c r="ABM33" s="1729"/>
      <c r="ABN33" s="1729"/>
      <c r="ABO33" s="1729"/>
      <c r="ABP33" s="1729"/>
      <c r="ABQ33" s="1729"/>
      <c r="ABR33" s="1729"/>
      <c r="ABS33" s="1729"/>
      <c r="ABT33" s="1729"/>
      <c r="ABU33" s="1729"/>
      <c r="ABV33" s="1729"/>
      <c r="ABW33" s="1729"/>
      <c r="ABX33" s="1729"/>
      <c r="ABY33" s="1729"/>
      <c r="ABZ33" s="1729"/>
      <c r="ACA33" s="1729"/>
      <c r="ACB33" s="1729"/>
      <c r="ACC33" s="1729"/>
      <c r="ACD33" s="1729"/>
      <c r="ACE33" s="1729"/>
      <c r="ACF33" s="1729"/>
      <c r="ACG33" s="1729"/>
      <c r="ACH33" s="1729"/>
      <c r="ACI33" s="1729"/>
      <c r="ACJ33" s="1729"/>
      <c r="ACK33" s="1729"/>
      <c r="ACL33" s="1729"/>
      <c r="ACM33" s="1729"/>
      <c r="ACN33" s="1729"/>
      <c r="ACO33" s="1729"/>
      <c r="ACP33" s="1729"/>
      <c r="ACQ33" s="1729"/>
      <c r="ACR33" s="1729"/>
      <c r="ACS33" s="1729"/>
      <c r="ACT33" s="1729"/>
      <c r="ACU33" s="1729"/>
      <c r="ACV33" s="1729"/>
      <c r="ACW33" s="1729"/>
      <c r="ACX33" s="1729"/>
      <c r="ACY33" s="1729"/>
      <c r="ACZ33" s="1729"/>
      <c r="ADA33" s="1729"/>
      <c r="ADB33" s="1729"/>
      <c r="ADC33" s="1729"/>
      <c r="ADD33" s="1729"/>
      <c r="ADE33" s="1729"/>
      <c r="ADF33" s="1729"/>
      <c r="ADG33" s="1729"/>
      <c r="ADH33" s="1729"/>
      <c r="ADI33" s="1729"/>
      <c r="ADJ33" s="1729"/>
      <c r="ADK33" s="1729"/>
      <c r="ADL33" s="1729"/>
      <c r="ADM33" s="1729"/>
      <c r="ADN33" s="1729"/>
      <c r="ADO33" s="1729"/>
      <c r="ADP33" s="1729"/>
      <c r="ADQ33" s="1729"/>
      <c r="ADR33" s="1729"/>
      <c r="ADS33" s="1729"/>
      <c r="ADT33" s="1729"/>
      <c r="ADU33" s="1729"/>
      <c r="ADV33" s="1729"/>
      <c r="ADW33" s="1729"/>
      <c r="ADX33" s="1729"/>
      <c r="ADY33" s="1729"/>
      <c r="ADZ33" s="1729"/>
      <c r="AEA33" s="1729"/>
      <c r="AEB33" s="1729"/>
      <c r="AEC33" s="1729"/>
      <c r="AED33" s="1729"/>
      <c r="AEE33" s="1729"/>
      <c r="AEF33" s="1729"/>
      <c r="AEG33" s="1729"/>
      <c r="AEH33" s="1729"/>
      <c r="AEI33" s="1729"/>
      <c r="AEJ33" s="1729"/>
      <c r="AEK33" s="1729"/>
      <c r="AEL33" s="1729"/>
      <c r="AEM33" s="1729"/>
      <c r="AEN33" s="1729"/>
      <c r="AEO33" s="1729"/>
      <c r="AEP33" s="1729"/>
      <c r="AEQ33" s="1729"/>
      <c r="AER33" s="1729"/>
      <c r="AES33" s="1729"/>
      <c r="AET33" s="1729"/>
      <c r="AEU33" s="1729"/>
      <c r="AEV33" s="1729"/>
      <c r="AEW33" s="1729"/>
      <c r="AEX33" s="1729"/>
      <c r="AEY33" s="1729"/>
      <c r="AEZ33" s="1729"/>
      <c r="AFA33" s="1729"/>
      <c r="AFB33" s="1729"/>
      <c r="AFC33" s="1729"/>
      <c r="AFD33" s="1729"/>
      <c r="AFE33" s="1729"/>
      <c r="AFF33" s="1729"/>
      <c r="AFG33" s="1729"/>
      <c r="AFH33" s="1729"/>
      <c r="AFI33" s="1729"/>
      <c r="AFJ33" s="1729"/>
      <c r="AFK33" s="1729"/>
      <c r="AFL33" s="1729"/>
      <c r="AFM33" s="1729"/>
      <c r="AFN33" s="1729"/>
      <c r="AFO33" s="1729"/>
      <c r="AFP33" s="1729"/>
      <c r="AFQ33" s="1729"/>
      <c r="AFR33" s="1729"/>
      <c r="AFS33" s="1729"/>
      <c r="AFT33" s="1729"/>
      <c r="AFU33" s="1729"/>
      <c r="AFV33" s="1729"/>
      <c r="AFW33" s="1729"/>
      <c r="AFX33" s="1729"/>
      <c r="AFY33" s="1729"/>
      <c r="AFZ33" s="1729"/>
      <c r="AGA33" s="1729"/>
      <c r="AGB33" s="1729"/>
      <c r="AGC33" s="1729"/>
      <c r="AGD33" s="1729"/>
      <c r="AGE33" s="1729"/>
      <c r="AGF33" s="1729"/>
      <c r="AGG33" s="1729"/>
      <c r="AGH33" s="1729"/>
      <c r="AGI33" s="1729"/>
      <c r="AGJ33" s="1729"/>
      <c r="AGK33" s="1729"/>
      <c r="AGL33" s="1729"/>
      <c r="AGM33" s="1729"/>
      <c r="AGN33" s="1729"/>
      <c r="AGO33" s="1729"/>
      <c r="AGP33" s="1729"/>
      <c r="AGQ33" s="1729"/>
      <c r="AGR33" s="1729"/>
      <c r="AGS33" s="1729"/>
      <c r="AGT33" s="1729"/>
      <c r="AGU33" s="1729"/>
      <c r="AGV33" s="1729"/>
      <c r="AGW33" s="1729"/>
      <c r="AGX33" s="1729"/>
      <c r="AGY33" s="1729"/>
      <c r="AGZ33" s="1729"/>
      <c r="AHA33" s="1729"/>
      <c r="AHB33" s="1729"/>
      <c r="AHC33" s="1729"/>
      <c r="AHD33" s="1729"/>
      <c r="AHE33" s="1729"/>
      <c r="AHF33" s="1729"/>
      <c r="AHG33" s="1729"/>
      <c r="AHH33" s="1729"/>
      <c r="AHI33" s="1729"/>
      <c r="AHJ33" s="1729"/>
      <c r="AHK33" s="1729"/>
      <c r="AHL33" s="1729"/>
      <c r="AHM33" s="1729"/>
      <c r="AHN33" s="1729"/>
      <c r="AHO33" s="1729"/>
      <c r="AHP33" s="1729"/>
      <c r="AHQ33" s="1729"/>
      <c r="AHR33" s="1729"/>
      <c r="AHS33" s="1729"/>
      <c r="AHT33" s="1729"/>
      <c r="AHU33" s="1729"/>
      <c r="AHV33" s="1729"/>
      <c r="AHW33" s="1729"/>
      <c r="AHX33" s="1729"/>
      <c r="AHY33" s="1729"/>
      <c r="AHZ33" s="1729"/>
      <c r="AIA33" s="1729"/>
      <c r="AIB33" s="1729"/>
      <c r="AIC33" s="1729"/>
      <c r="AID33" s="1729"/>
      <c r="AIE33" s="1729"/>
      <c r="AIF33" s="1729"/>
      <c r="AIG33" s="1729"/>
      <c r="AIH33" s="1729"/>
      <c r="AII33" s="1729"/>
      <c r="AIJ33" s="1729"/>
      <c r="AIK33" s="1729"/>
      <c r="AIL33" s="1729"/>
      <c r="AIM33" s="1729"/>
      <c r="AIN33" s="1729"/>
      <c r="AIO33" s="1729"/>
      <c r="AIP33" s="1729"/>
      <c r="AIQ33" s="1729"/>
      <c r="AIR33" s="1729"/>
      <c r="AIS33" s="1729"/>
      <c r="AIT33" s="1729"/>
      <c r="AIU33" s="1729"/>
      <c r="AIV33" s="1729"/>
      <c r="AIW33" s="1729"/>
      <c r="AIX33" s="1729"/>
      <c r="AIY33" s="1729"/>
      <c r="AIZ33" s="1729"/>
      <c r="AJA33" s="1729"/>
      <c r="AJB33" s="1729"/>
      <c r="AJC33" s="1729"/>
      <c r="AJD33" s="1729"/>
      <c r="AJE33" s="1729"/>
      <c r="AJF33" s="1729"/>
      <c r="AJG33" s="1729"/>
      <c r="AJH33" s="1729"/>
      <c r="AJI33" s="1729"/>
      <c r="AJJ33" s="1729"/>
      <c r="AJK33" s="1729"/>
      <c r="AJL33" s="1729"/>
      <c r="AJM33" s="1729"/>
      <c r="AJN33" s="1729"/>
      <c r="AJO33" s="1729"/>
      <c r="AJP33" s="1729"/>
      <c r="AJQ33" s="1729"/>
      <c r="AJR33" s="1729"/>
      <c r="AJS33" s="1729"/>
      <c r="AJT33" s="1729"/>
      <c r="AJU33" s="1729"/>
      <c r="AJV33" s="1729"/>
      <c r="AJW33" s="1729"/>
      <c r="AJX33" s="1729"/>
      <c r="AJY33" s="1729"/>
      <c r="AJZ33" s="1729"/>
      <c r="AKA33" s="1729"/>
      <c r="AKB33" s="1729"/>
      <c r="AKC33" s="1729"/>
      <c r="AKD33" s="1729"/>
      <c r="AKE33" s="1729"/>
      <c r="AKF33" s="1729"/>
      <c r="AKG33" s="1729"/>
      <c r="AKH33" s="1729"/>
      <c r="AKI33" s="1729"/>
      <c r="AKJ33" s="1729"/>
      <c r="AKK33" s="1729"/>
      <c r="AKL33" s="1729"/>
      <c r="AKM33" s="1729"/>
      <c r="AKN33" s="1729"/>
      <c r="AKO33" s="1729"/>
      <c r="AKP33" s="1729"/>
      <c r="AKQ33" s="1729"/>
      <c r="AKR33" s="1729"/>
      <c r="AKS33" s="1729"/>
      <c r="AKT33" s="1729"/>
      <c r="AKU33" s="1729"/>
      <c r="AKV33" s="1729"/>
      <c r="AKW33" s="1729"/>
      <c r="AKX33" s="1729"/>
      <c r="AKY33" s="1729"/>
      <c r="AKZ33" s="1729"/>
      <c r="ALA33" s="1729"/>
      <c r="ALB33" s="1729"/>
      <c r="ALC33" s="1729"/>
      <c r="ALD33" s="1729"/>
      <c r="ALE33" s="1729"/>
      <c r="ALF33" s="1729"/>
      <c r="ALG33" s="1729"/>
      <c r="ALH33" s="1729"/>
      <c r="ALI33" s="1729"/>
      <c r="ALJ33" s="1729"/>
      <c r="ALK33" s="1729"/>
      <c r="ALL33" s="1729"/>
      <c r="ALM33" s="1729"/>
      <c r="ALN33" s="1729"/>
      <c r="ALO33" s="1729"/>
      <c r="ALP33" s="1729"/>
      <c r="ALQ33" s="1729"/>
      <c r="ALR33" s="1729"/>
      <c r="ALS33" s="1729"/>
      <c r="ALT33" s="1729"/>
      <c r="ALU33" s="1729"/>
      <c r="ALV33" s="1729"/>
      <c r="ALW33" s="1729"/>
      <c r="ALX33" s="1729"/>
      <c r="ALY33" s="1729"/>
      <c r="ALZ33" s="1729"/>
      <c r="AMA33" s="1729"/>
      <c r="AMB33" s="1729"/>
      <c r="AMC33" s="1729"/>
      <c r="AMD33" s="1729"/>
      <c r="AME33" s="1729"/>
      <c r="AMF33" s="1729"/>
      <c r="AMG33" s="1729"/>
      <c r="AMH33" s="1729"/>
      <c r="AMI33" s="1729"/>
      <c r="AMJ33" s="1729"/>
    </row>
    <row r="34" spans="1:1024" s="1773" customFormat="1" ht="30" customHeight="1">
      <c r="A34" s="1705" t="s">
        <v>3862</v>
      </c>
      <c r="B34" s="1705" t="s">
        <v>3863</v>
      </c>
      <c r="C34" s="1705" t="s">
        <v>647</v>
      </c>
      <c r="D34" s="1705" t="s">
        <v>4058</v>
      </c>
      <c r="E34" s="1705" t="s">
        <v>4059</v>
      </c>
      <c r="F34" s="1705" t="s">
        <v>4060</v>
      </c>
      <c r="G34" s="1705" t="s">
        <v>4061</v>
      </c>
      <c r="H34" s="1705"/>
      <c r="I34" s="1705"/>
      <c r="J34" s="1705"/>
      <c r="K34" s="1705"/>
      <c r="L34" s="1705"/>
      <c r="M34" s="1705"/>
      <c r="N34" s="1705"/>
      <c r="O34" s="1705"/>
      <c r="P34" s="1705" t="s">
        <v>4088</v>
      </c>
      <c r="Q34" s="1705" t="s">
        <v>4089</v>
      </c>
      <c r="R34" s="1705" t="s">
        <v>4090</v>
      </c>
      <c r="S34" s="1709" t="s">
        <v>4091</v>
      </c>
      <c r="T34" s="1705" t="s">
        <v>2504</v>
      </c>
      <c r="U34" s="1705" t="s">
        <v>3941</v>
      </c>
      <c r="V34" s="1705" t="s">
        <v>3941</v>
      </c>
      <c r="W34" s="1705" t="s">
        <v>3874</v>
      </c>
      <c r="X34" s="1705" t="s">
        <v>3914</v>
      </c>
      <c r="Y34" s="1779" t="s">
        <v>4092</v>
      </c>
      <c r="Z34" s="1779" t="s">
        <v>1146</v>
      </c>
      <c r="AA34" s="1779" t="s">
        <v>4067</v>
      </c>
      <c r="AB34" s="1779" t="s">
        <v>4068</v>
      </c>
      <c r="AC34" s="1779" t="s">
        <v>3906</v>
      </c>
      <c r="AD34" s="1779" t="s">
        <v>138</v>
      </c>
      <c r="AE34" s="1779" t="s">
        <v>3881</v>
      </c>
      <c r="AF34" s="1779"/>
      <c r="AG34" s="1779"/>
      <c r="AH34" s="1779"/>
      <c r="AI34" s="1779"/>
      <c r="AJ34" s="1779"/>
      <c r="AK34" s="1779">
        <v>0</v>
      </c>
      <c r="AL34" s="1779"/>
      <c r="AM34" s="1779"/>
      <c r="AN34" s="1779">
        <v>0</v>
      </c>
      <c r="AO34" s="1707" t="s">
        <v>4238</v>
      </c>
      <c r="AP34" s="1705"/>
      <c r="AQ34" s="1705"/>
      <c r="AR34" s="1705"/>
      <c r="AS34" s="1705"/>
      <c r="AT34" s="1705"/>
      <c r="AU34" s="1705"/>
      <c r="AV34" s="1705"/>
      <c r="AW34" s="1705"/>
      <c r="AX34" s="1705"/>
      <c r="AY34" s="1705"/>
      <c r="AZ34" s="1705" t="s">
        <v>4021</v>
      </c>
      <c r="BA34" s="1729"/>
      <c r="BB34" s="1729"/>
      <c r="BC34" s="1729"/>
      <c r="BD34" s="1729"/>
      <c r="BE34" s="1729"/>
      <c r="BF34" s="1729"/>
      <c r="BG34" s="1729"/>
      <c r="BH34" s="1729"/>
      <c r="BI34" s="1729"/>
      <c r="BJ34" s="1729"/>
      <c r="BK34" s="1729"/>
      <c r="BL34" s="1729"/>
      <c r="BM34" s="1729"/>
      <c r="BN34" s="1729"/>
      <c r="BO34" s="1729"/>
      <c r="BP34" s="1729"/>
      <c r="BQ34" s="1729"/>
      <c r="BR34" s="1729"/>
      <c r="BS34" s="1729"/>
      <c r="BT34" s="1729"/>
      <c r="BU34" s="1729"/>
      <c r="BV34" s="1729"/>
      <c r="BW34" s="1729"/>
      <c r="BX34" s="1729"/>
      <c r="BY34" s="1729"/>
      <c r="BZ34" s="1729"/>
      <c r="CA34" s="1729"/>
      <c r="CB34" s="1729"/>
      <c r="CC34" s="1729"/>
      <c r="CD34" s="1729"/>
      <c r="CE34" s="1729"/>
      <c r="CF34" s="1729"/>
      <c r="CG34" s="1729"/>
      <c r="CH34" s="1729"/>
      <c r="CI34" s="1729"/>
      <c r="CJ34" s="1729"/>
      <c r="CK34" s="1729"/>
      <c r="CL34" s="1729"/>
      <c r="CM34" s="1729"/>
      <c r="CN34" s="1729"/>
      <c r="CO34" s="1729"/>
      <c r="CP34" s="1729"/>
      <c r="CQ34" s="1729"/>
      <c r="CR34" s="1729"/>
      <c r="CS34" s="1729"/>
      <c r="CT34" s="1729"/>
      <c r="CU34" s="1729"/>
      <c r="CV34" s="1729"/>
      <c r="CW34" s="1729"/>
      <c r="CX34" s="1729"/>
      <c r="CY34" s="1729"/>
      <c r="CZ34" s="1729"/>
      <c r="DA34" s="1729"/>
      <c r="DB34" s="1729"/>
      <c r="DC34" s="1729"/>
      <c r="DD34" s="1729"/>
      <c r="DE34" s="1729"/>
      <c r="DF34" s="1729"/>
      <c r="DG34" s="1729"/>
      <c r="DH34" s="1729"/>
      <c r="DI34" s="1729"/>
      <c r="DJ34" s="1729"/>
      <c r="DK34" s="1729"/>
      <c r="DL34" s="1729"/>
      <c r="DM34" s="1729"/>
      <c r="DN34" s="1729"/>
      <c r="DO34" s="1729"/>
      <c r="DP34" s="1729"/>
      <c r="DQ34" s="1729"/>
      <c r="DR34" s="1729"/>
      <c r="DS34" s="1729"/>
      <c r="DT34" s="1729"/>
      <c r="DU34" s="1729"/>
      <c r="DV34" s="1729"/>
      <c r="DW34" s="1729"/>
      <c r="DX34" s="1729"/>
      <c r="DY34" s="1729"/>
      <c r="DZ34" s="1729"/>
      <c r="EA34" s="1729"/>
      <c r="EB34" s="1729"/>
      <c r="EC34" s="1729"/>
      <c r="ED34" s="1729"/>
      <c r="EE34" s="1729"/>
      <c r="EF34" s="1729"/>
      <c r="EG34" s="1729"/>
      <c r="EH34" s="1729"/>
      <c r="EI34" s="1729"/>
      <c r="EJ34" s="1729"/>
      <c r="EK34" s="1729"/>
      <c r="EL34" s="1729"/>
      <c r="EM34" s="1729"/>
      <c r="EN34" s="1729"/>
      <c r="EO34" s="1729"/>
      <c r="EP34" s="1729"/>
      <c r="EQ34" s="1729"/>
      <c r="ER34" s="1729"/>
      <c r="ES34" s="1729"/>
      <c r="ET34" s="1729"/>
      <c r="EU34" s="1729"/>
      <c r="EV34" s="1729"/>
      <c r="EW34" s="1729"/>
      <c r="EX34" s="1729"/>
      <c r="EY34" s="1729"/>
      <c r="EZ34" s="1729"/>
      <c r="FA34" s="1729"/>
      <c r="FB34" s="1729"/>
      <c r="FC34" s="1729"/>
      <c r="FD34" s="1729"/>
      <c r="FE34" s="1729"/>
      <c r="FF34" s="1729"/>
      <c r="FG34" s="1729"/>
      <c r="FH34" s="1729"/>
      <c r="FI34" s="1729"/>
      <c r="FJ34" s="1729"/>
      <c r="FK34" s="1729"/>
      <c r="FL34" s="1729"/>
      <c r="FM34" s="1729"/>
      <c r="FN34" s="1729"/>
      <c r="FO34" s="1729"/>
      <c r="FP34" s="1729"/>
      <c r="FQ34" s="1729"/>
      <c r="FR34" s="1729"/>
      <c r="FS34" s="1729"/>
      <c r="FT34" s="1729"/>
      <c r="FU34" s="1729"/>
      <c r="FV34" s="1729"/>
      <c r="FW34" s="1729"/>
      <c r="FX34" s="1729"/>
      <c r="FY34" s="1729"/>
      <c r="FZ34" s="1729"/>
      <c r="GA34" s="1729"/>
      <c r="GB34" s="1729"/>
      <c r="GC34" s="1729"/>
      <c r="GD34" s="1729"/>
      <c r="GE34" s="1729"/>
      <c r="GF34" s="1729"/>
      <c r="GG34" s="1729"/>
      <c r="GH34" s="1729"/>
      <c r="GI34" s="1729"/>
      <c r="GJ34" s="1729"/>
      <c r="GK34" s="1729"/>
      <c r="GL34" s="1729"/>
      <c r="GM34" s="1729"/>
      <c r="GN34" s="1729"/>
      <c r="GO34" s="1729"/>
      <c r="GP34" s="1729"/>
      <c r="GQ34" s="1729"/>
      <c r="GR34" s="1729"/>
      <c r="GS34" s="1729"/>
      <c r="GT34" s="1729"/>
      <c r="GU34" s="1729"/>
      <c r="GV34" s="1729"/>
      <c r="GW34" s="1729"/>
      <c r="GX34" s="1729"/>
      <c r="GY34" s="1729"/>
      <c r="GZ34" s="1729"/>
      <c r="HA34" s="1729"/>
      <c r="HB34" s="1729"/>
      <c r="HC34" s="1729"/>
      <c r="HD34" s="1729"/>
      <c r="HE34" s="1729"/>
      <c r="HF34" s="1729"/>
      <c r="HG34" s="1729"/>
      <c r="HH34" s="1729"/>
      <c r="HI34" s="1729"/>
      <c r="HJ34" s="1729"/>
      <c r="HK34" s="1729"/>
      <c r="HL34" s="1729"/>
      <c r="HM34" s="1729"/>
      <c r="HN34" s="1729"/>
      <c r="HO34" s="1729"/>
      <c r="HP34" s="1729"/>
      <c r="HQ34" s="1729"/>
      <c r="HR34" s="1729"/>
      <c r="HS34" s="1729"/>
      <c r="HT34" s="1729"/>
      <c r="HU34" s="1729"/>
      <c r="HV34" s="1729"/>
      <c r="HW34" s="1729"/>
      <c r="HX34" s="1729"/>
      <c r="HY34" s="1729"/>
      <c r="HZ34" s="1729"/>
      <c r="IA34" s="1729"/>
      <c r="IB34" s="1729"/>
      <c r="IC34" s="1729"/>
      <c r="ID34" s="1729"/>
      <c r="IE34" s="1729"/>
      <c r="IF34" s="1729"/>
      <c r="IG34" s="1729"/>
      <c r="IH34" s="1729"/>
      <c r="II34" s="1729"/>
      <c r="IJ34" s="1729"/>
      <c r="IK34" s="1729"/>
      <c r="IL34" s="1729"/>
      <c r="IM34" s="1729"/>
      <c r="IN34" s="1729"/>
      <c r="IO34" s="1729"/>
      <c r="IP34" s="1729"/>
      <c r="IQ34" s="1729"/>
      <c r="IR34" s="1729"/>
      <c r="IS34" s="1729"/>
      <c r="IT34" s="1729"/>
      <c r="IU34" s="1729"/>
      <c r="IV34" s="1729"/>
      <c r="IW34" s="1729"/>
      <c r="IX34" s="1729"/>
      <c r="IY34" s="1729"/>
      <c r="IZ34" s="1729"/>
      <c r="JA34" s="1729"/>
      <c r="JB34" s="1729"/>
      <c r="JC34" s="1729"/>
      <c r="JD34" s="1729"/>
      <c r="JE34" s="1729"/>
      <c r="JF34" s="1729"/>
      <c r="JG34" s="1729"/>
      <c r="JH34" s="1729"/>
      <c r="JI34" s="1729"/>
      <c r="JJ34" s="1729"/>
      <c r="JK34" s="1729"/>
      <c r="JL34" s="1729"/>
      <c r="JM34" s="1729"/>
      <c r="JN34" s="1729"/>
      <c r="JO34" s="1729"/>
      <c r="JP34" s="1729"/>
      <c r="JQ34" s="1729"/>
      <c r="JR34" s="1729"/>
      <c r="JS34" s="1729"/>
      <c r="JT34" s="1729"/>
      <c r="JU34" s="1729"/>
      <c r="JV34" s="1729"/>
      <c r="JW34" s="1729"/>
      <c r="JX34" s="1729"/>
      <c r="JY34" s="1729"/>
      <c r="JZ34" s="1729"/>
      <c r="KA34" s="1729"/>
      <c r="KB34" s="1729"/>
      <c r="KC34" s="1729"/>
      <c r="KD34" s="1729"/>
      <c r="KE34" s="1729"/>
      <c r="KF34" s="1729"/>
      <c r="KG34" s="1729"/>
      <c r="KH34" s="1729"/>
      <c r="KI34" s="1729"/>
      <c r="KJ34" s="1729"/>
      <c r="KK34" s="1729"/>
      <c r="KL34" s="1729"/>
      <c r="KM34" s="1729"/>
      <c r="KN34" s="1729"/>
      <c r="KO34" s="1729"/>
      <c r="KP34" s="1729"/>
      <c r="KQ34" s="1729"/>
      <c r="KR34" s="1729"/>
      <c r="KS34" s="1729"/>
      <c r="KT34" s="1729"/>
      <c r="KU34" s="1729"/>
      <c r="KV34" s="1729"/>
      <c r="KW34" s="1729"/>
      <c r="KX34" s="1729"/>
      <c r="KY34" s="1729"/>
      <c r="KZ34" s="1729"/>
      <c r="LA34" s="1729"/>
      <c r="LB34" s="1729"/>
      <c r="LC34" s="1729"/>
      <c r="LD34" s="1729"/>
      <c r="LE34" s="1729"/>
      <c r="LF34" s="1729"/>
      <c r="LG34" s="1729"/>
      <c r="LH34" s="1729"/>
      <c r="LI34" s="1729"/>
      <c r="LJ34" s="1729"/>
      <c r="LK34" s="1729"/>
      <c r="LL34" s="1729"/>
      <c r="LM34" s="1729"/>
      <c r="LN34" s="1729"/>
      <c r="LO34" s="1729"/>
      <c r="LP34" s="1729"/>
      <c r="LQ34" s="1729"/>
      <c r="LR34" s="1729"/>
      <c r="LS34" s="1729"/>
      <c r="LT34" s="1729"/>
      <c r="LU34" s="1729"/>
      <c r="LV34" s="1729"/>
      <c r="LW34" s="1729"/>
      <c r="LX34" s="1729"/>
      <c r="LY34" s="1729"/>
      <c r="LZ34" s="1729"/>
      <c r="MA34" s="1729"/>
      <c r="MB34" s="1729"/>
      <c r="MC34" s="1729"/>
      <c r="MD34" s="1729"/>
      <c r="ME34" s="1729"/>
      <c r="MF34" s="1729"/>
      <c r="MG34" s="1729"/>
      <c r="MH34" s="1729"/>
      <c r="MI34" s="1729"/>
      <c r="MJ34" s="1729"/>
      <c r="MK34" s="1729"/>
      <c r="ML34" s="1729"/>
      <c r="MM34" s="1729"/>
      <c r="MN34" s="1729"/>
      <c r="MO34" s="1729"/>
      <c r="MP34" s="1729"/>
      <c r="MQ34" s="1729"/>
      <c r="MR34" s="1729"/>
      <c r="MS34" s="1729"/>
      <c r="MT34" s="1729"/>
      <c r="MU34" s="1729"/>
      <c r="MV34" s="1729"/>
      <c r="MW34" s="1729"/>
      <c r="MX34" s="1729"/>
      <c r="MY34" s="1729"/>
      <c r="MZ34" s="1729"/>
      <c r="NA34" s="1729"/>
      <c r="NB34" s="1729"/>
      <c r="NC34" s="1729"/>
      <c r="ND34" s="1729"/>
      <c r="NE34" s="1729"/>
      <c r="NF34" s="1729"/>
      <c r="NG34" s="1729"/>
      <c r="NH34" s="1729"/>
      <c r="NI34" s="1729"/>
      <c r="NJ34" s="1729"/>
      <c r="NK34" s="1729"/>
      <c r="NL34" s="1729"/>
      <c r="NM34" s="1729"/>
      <c r="NN34" s="1729"/>
      <c r="NO34" s="1729"/>
      <c r="NP34" s="1729"/>
      <c r="NQ34" s="1729"/>
      <c r="NR34" s="1729"/>
      <c r="NS34" s="1729"/>
      <c r="NT34" s="1729"/>
      <c r="NU34" s="1729"/>
      <c r="NV34" s="1729"/>
      <c r="NW34" s="1729"/>
      <c r="NX34" s="1729"/>
      <c r="NY34" s="1729"/>
      <c r="NZ34" s="1729"/>
      <c r="OA34" s="1729"/>
      <c r="OB34" s="1729"/>
      <c r="OC34" s="1729"/>
      <c r="OD34" s="1729"/>
      <c r="OE34" s="1729"/>
      <c r="OF34" s="1729"/>
      <c r="OG34" s="1729"/>
      <c r="OH34" s="1729"/>
      <c r="OI34" s="1729"/>
      <c r="OJ34" s="1729"/>
      <c r="OK34" s="1729"/>
      <c r="OL34" s="1729"/>
      <c r="OM34" s="1729"/>
      <c r="ON34" s="1729"/>
      <c r="OO34" s="1729"/>
      <c r="OP34" s="1729"/>
      <c r="OQ34" s="1729"/>
      <c r="OR34" s="1729"/>
      <c r="OS34" s="1729"/>
      <c r="OT34" s="1729"/>
      <c r="OU34" s="1729"/>
      <c r="OV34" s="1729"/>
      <c r="OW34" s="1729"/>
      <c r="OX34" s="1729"/>
      <c r="OY34" s="1729"/>
      <c r="OZ34" s="1729"/>
      <c r="PA34" s="1729"/>
      <c r="PB34" s="1729"/>
      <c r="PC34" s="1729"/>
      <c r="PD34" s="1729"/>
      <c r="PE34" s="1729"/>
      <c r="PF34" s="1729"/>
      <c r="PG34" s="1729"/>
      <c r="PH34" s="1729"/>
      <c r="PI34" s="1729"/>
      <c r="PJ34" s="1729"/>
      <c r="PK34" s="1729"/>
      <c r="PL34" s="1729"/>
      <c r="PM34" s="1729"/>
      <c r="PN34" s="1729"/>
      <c r="PO34" s="1729"/>
      <c r="PP34" s="1729"/>
      <c r="PQ34" s="1729"/>
      <c r="PR34" s="1729"/>
      <c r="PS34" s="1729"/>
      <c r="PT34" s="1729"/>
      <c r="PU34" s="1729"/>
      <c r="PV34" s="1729"/>
      <c r="PW34" s="1729"/>
      <c r="PX34" s="1729"/>
      <c r="PY34" s="1729"/>
      <c r="PZ34" s="1729"/>
      <c r="QA34" s="1729"/>
      <c r="QB34" s="1729"/>
      <c r="QC34" s="1729"/>
      <c r="QD34" s="1729"/>
      <c r="QE34" s="1729"/>
      <c r="QF34" s="1729"/>
      <c r="QG34" s="1729"/>
      <c r="QH34" s="1729"/>
      <c r="QI34" s="1729"/>
      <c r="QJ34" s="1729"/>
      <c r="QK34" s="1729"/>
      <c r="QL34" s="1729"/>
      <c r="QM34" s="1729"/>
      <c r="QN34" s="1729"/>
      <c r="QO34" s="1729"/>
      <c r="QP34" s="1729"/>
      <c r="QQ34" s="1729"/>
      <c r="QR34" s="1729"/>
      <c r="QS34" s="1729"/>
      <c r="QT34" s="1729"/>
      <c r="QU34" s="1729"/>
      <c r="QV34" s="1729"/>
      <c r="QW34" s="1729"/>
      <c r="QX34" s="1729"/>
      <c r="QY34" s="1729"/>
      <c r="QZ34" s="1729"/>
      <c r="RA34" s="1729"/>
      <c r="RB34" s="1729"/>
      <c r="RC34" s="1729"/>
      <c r="RD34" s="1729"/>
      <c r="RE34" s="1729"/>
      <c r="RF34" s="1729"/>
      <c r="RG34" s="1729"/>
      <c r="RH34" s="1729"/>
      <c r="RI34" s="1729"/>
      <c r="RJ34" s="1729"/>
      <c r="RK34" s="1729"/>
      <c r="RL34" s="1729"/>
      <c r="RM34" s="1729"/>
      <c r="RN34" s="1729"/>
      <c r="RO34" s="1729"/>
      <c r="RP34" s="1729"/>
      <c r="RQ34" s="1729"/>
      <c r="RR34" s="1729"/>
      <c r="RS34" s="1729"/>
      <c r="RT34" s="1729"/>
      <c r="RU34" s="1729"/>
      <c r="RV34" s="1729"/>
      <c r="RW34" s="1729"/>
      <c r="RX34" s="1729"/>
      <c r="RY34" s="1729"/>
      <c r="RZ34" s="1729"/>
      <c r="SA34" s="1729"/>
      <c r="SB34" s="1729"/>
      <c r="SC34" s="1729"/>
      <c r="SD34" s="1729"/>
      <c r="SE34" s="1729"/>
      <c r="SF34" s="1729"/>
      <c r="SG34" s="1729"/>
      <c r="SH34" s="1729"/>
      <c r="SI34" s="1729"/>
      <c r="SJ34" s="1729"/>
      <c r="SK34" s="1729"/>
      <c r="SL34" s="1729"/>
      <c r="SM34" s="1729"/>
      <c r="SN34" s="1729"/>
      <c r="SO34" s="1729"/>
      <c r="SP34" s="1729"/>
      <c r="SQ34" s="1729"/>
      <c r="SR34" s="1729"/>
      <c r="SS34" s="1729"/>
      <c r="ST34" s="1729"/>
      <c r="SU34" s="1729"/>
      <c r="SV34" s="1729"/>
      <c r="SW34" s="1729"/>
      <c r="SX34" s="1729"/>
      <c r="SY34" s="1729"/>
      <c r="SZ34" s="1729"/>
      <c r="TA34" s="1729"/>
      <c r="TB34" s="1729"/>
      <c r="TC34" s="1729"/>
      <c r="TD34" s="1729"/>
      <c r="TE34" s="1729"/>
      <c r="TF34" s="1729"/>
      <c r="TG34" s="1729"/>
      <c r="TH34" s="1729"/>
      <c r="TI34" s="1729"/>
      <c r="TJ34" s="1729"/>
      <c r="TK34" s="1729"/>
      <c r="TL34" s="1729"/>
      <c r="TM34" s="1729"/>
      <c r="TN34" s="1729"/>
      <c r="TO34" s="1729"/>
      <c r="TP34" s="1729"/>
      <c r="TQ34" s="1729"/>
      <c r="TR34" s="1729"/>
      <c r="TS34" s="1729"/>
      <c r="TT34" s="1729"/>
      <c r="TU34" s="1729"/>
      <c r="TV34" s="1729"/>
      <c r="TW34" s="1729"/>
      <c r="TX34" s="1729"/>
      <c r="TY34" s="1729"/>
      <c r="TZ34" s="1729"/>
      <c r="UA34" s="1729"/>
      <c r="UB34" s="1729"/>
      <c r="UC34" s="1729"/>
      <c r="UD34" s="1729"/>
      <c r="UE34" s="1729"/>
      <c r="UF34" s="1729"/>
      <c r="UG34" s="1729"/>
      <c r="UH34" s="1729"/>
      <c r="UI34" s="1729"/>
      <c r="UJ34" s="1729"/>
      <c r="UK34" s="1729"/>
      <c r="UL34" s="1729"/>
      <c r="UM34" s="1729"/>
      <c r="UN34" s="1729"/>
      <c r="UO34" s="1729"/>
      <c r="UP34" s="1729"/>
      <c r="UQ34" s="1729"/>
      <c r="UR34" s="1729"/>
      <c r="US34" s="1729"/>
      <c r="UT34" s="1729"/>
      <c r="UU34" s="1729"/>
      <c r="UV34" s="1729"/>
      <c r="UW34" s="1729"/>
      <c r="UX34" s="1729"/>
      <c r="UY34" s="1729"/>
      <c r="UZ34" s="1729"/>
      <c r="VA34" s="1729"/>
      <c r="VB34" s="1729"/>
      <c r="VC34" s="1729"/>
      <c r="VD34" s="1729"/>
      <c r="VE34" s="1729"/>
      <c r="VF34" s="1729"/>
      <c r="VG34" s="1729"/>
      <c r="VH34" s="1729"/>
      <c r="VI34" s="1729"/>
      <c r="VJ34" s="1729"/>
      <c r="VK34" s="1729"/>
      <c r="VL34" s="1729"/>
      <c r="VM34" s="1729"/>
      <c r="VN34" s="1729"/>
      <c r="VO34" s="1729"/>
      <c r="VP34" s="1729"/>
      <c r="VQ34" s="1729"/>
      <c r="VR34" s="1729"/>
      <c r="VS34" s="1729"/>
      <c r="VT34" s="1729"/>
      <c r="VU34" s="1729"/>
      <c r="VV34" s="1729"/>
      <c r="VW34" s="1729"/>
      <c r="VX34" s="1729"/>
      <c r="VY34" s="1729"/>
      <c r="VZ34" s="1729"/>
      <c r="WA34" s="1729"/>
      <c r="WB34" s="1729"/>
      <c r="WC34" s="1729"/>
      <c r="WD34" s="1729"/>
      <c r="WE34" s="1729"/>
      <c r="WF34" s="1729"/>
      <c r="WG34" s="1729"/>
      <c r="WH34" s="1729"/>
      <c r="WI34" s="1729"/>
      <c r="WJ34" s="1729"/>
      <c r="WK34" s="1729"/>
      <c r="WL34" s="1729"/>
      <c r="WM34" s="1729"/>
      <c r="WN34" s="1729"/>
      <c r="WO34" s="1729"/>
      <c r="WP34" s="1729"/>
      <c r="WQ34" s="1729"/>
      <c r="WR34" s="1729"/>
      <c r="WS34" s="1729"/>
      <c r="WT34" s="1729"/>
      <c r="WU34" s="1729"/>
      <c r="WV34" s="1729"/>
      <c r="WW34" s="1729"/>
      <c r="WX34" s="1729"/>
      <c r="WY34" s="1729"/>
      <c r="WZ34" s="1729"/>
      <c r="XA34" s="1729"/>
      <c r="XB34" s="1729"/>
      <c r="XC34" s="1729"/>
      <c r="XD34" s="1729"/>
      <c r="XE34" s="1729"/>
      <c r="XF34" s="1729"/>
      <c r="XG34" s="1729"/>
      <c r="XH34" s="1729"/>
      <c r="XI34" s="1729"/>
      <c r="XJ34" s="1729"/>
      <c r="XK34" s="1729"/>
      <c r="XL34" s="1729"/>
      <c r="XM34" s="1729"/>
      <c r="XN34" s="1729"/>
      <c r="XO34" s="1729"/>
      <c r="XP34" s="1729"/>
      <c r="XQ34" s="1729"/>
      <c r="XR34" s="1729"/>
      <c r="XS34" s="1729"/>
      <c r="XT34" s="1729"/>
      <c r="XU34" s="1729"/>
      <c r="XV34" s="1729"/>
      <c r="XW34" s="1729"/>
      <c r="XX34" s="1729"/>
      <c r="XY34" s="1729"/>
      <c r="XZ34" s="1729"/>
      <c r="YA34" s="1729"/>
      <c r="YB34" s="1729"/>
      <c r="YC34" s="1729"/>
      <c r="YD34" s="1729"/>
      <c r="YE34" s="1729"/>
      <c r="YF34" s="1729"/>
      <c r="YG34" s="1729"/>
      <c r="YH34" s="1729"/>
      <c r="YI34" s="1729"/>
      <c r="YJ34" s="1729"/>
      <c r="YK34" s="1729"/>
      <c r="YL34" s="1729"/>
      <c r="YM34" s="1729"/>
      <c r="YN34" s="1729"/>
      <c r="YO34" s="1729"/>
      <c r="YP34" s="1729"/>
      <c r="YQ34" s="1729"/>
      <c r="YR34" s="1729"/>
      <c r="YS34" s="1729"/>
      <c r="YT34" s="1729"/>
      <c r="YU34" s="1729"/>
      <c r="YV34" s="1729"/>
      <c r="YW34" s="1729"/>
      <c r="YX34" s="1729"/>
      <c r="YY34" s="1729"/>
      <c r="YZ34" s="1729"/>
      <c r="ZA34" s="1729"/>
      <c r="ZB34" s="1729"/>
      <c r="ZC34" s="1729"/>
      <c r="ZD34" s="1729"/>
      <c r="ZE34" s="1729"/>
      <c r="ZF34" s="1729"/>
      <c r="ZG34" s="1729"/>
      <c r="ZH34" s="1729"/>
      <c r="ZI34" s="1729"/>
      <c r="ZJ34" s="1729"/>
      <c r="ZK34" s="1729"/>
      <c r="ZL34" s="1729"/>
      <c r="ZM34" s="1729"/>
      <c r="ZN34" s="1729"/>
      <c r="ZO34" s="1729"/>
      <c r="ZP34" s="1729"/>
      <c r="ZQ34" s="1729"/>
      <c r="ZR34" s="1729"/>
      <c r="ZS34" s="1729"/>
      <c r="ZT34" s="1729"/>
      <c r="ZU34" s="1729"/>
      <c r="ZV34" s="1729"/>
      <c r="ZW34" s="1729"/>
      <c r="ZX34" s="1729"/>
      <c r="ZY34" s="1729"/>
      <c r="ZZ34" s="1729"/>
      <c r="AAA34" s="1729"/>
      <c r="AAB34" s="1729"/>
      <c r="AAC34" s="1729"/>
      <c r="AAD34" s="1729"/>
      <c r="AAE34" s="1729"/>
      <c r="AAF34" s="1729"/>
      <c r="AAG34" s="1729"/>
      <c r="AAH34" s="1729"/>
      <c r="AAI34" s="1729"/>
      <c r="AAJ34" s="1729"/>
      <c r="AAK34" s="1729"/>
      <c r="AAL34" s="1729"/>
      <c r="AAM34" s="1729"/>
      <c r="AAN34" s="1729"/>
      <c r="AAO34" s="1729"/>
      <c r="AAP34" s="1729"/>
      <c r="AAQ34" s="1729"/>
      <c r="AAR34" s="1729"/>
      <c r="AAS34" s="1729"/>
      <c r="AAT34" s="1729"/>
      <c r="AAU34" s="1729"/>
      <c r="AAV34" s="1729"/>
      <c r="AAW34" s="1729"/>
      <c r="AAX34" s="1729"/>
      <c r="AAY34" s="1729"/>
      <c r="AAZ34" s="1729"/>
      <c r="ABA34" s="1729"/>
      <c r="ABB34" s="1729"/>
      <c r="ABC34" s="1729"/>
      <c r="ABD34" s="1729"/>
      <c r="ABE34" s="1729"/>
      <c r="ABF34" s="1729"/>
      <c r="ABG34" s="1729"/>
      <c r="ABH34" s="1729"/>
      <c r="ABI34" s="1729"/>
      <c r="ABJ34" s="1729"/>
      <c r="ABK34" s="1729"/>
      <c r="ABL34" s="1729"/>
      <c r="ABM34" s="1729"/>
      <c r="ABN34" s="1729"/>
      <c r="ABO34" s="1729"/>
      <c r="ABP34" s="1729"/>
      <c r="ABQ34" s="1729"/>
      <c r="ABR34" s="1729"/>
      <c r="ABS34" s="1729"/>
      <c r="ABT34" s="1729"/>
      <c r="ABU34" s="1729"/>
      <c r="ABV34" s="1729"/>
      <c r="ABW34" s="1729"/>
      <c r="ABX34" s="1729"/>
      <c r="ABY34" s="1729"/>
      <c r="ABZ34" s="1729"/>
      <c r="ACA34" s="1729"/>
      <c r="ACB34" s="1729"/>
      <c r="ACC34" s="1729"/>
      <c r="ACD34" s="1729"/>
      <c r="ACE34" s="1729"/>
      <c r="ACF34" s="1729"/>
      <c r="ACG34" s="1729"/>
      <c r="ACH34" s="1729"/>
      <c r="ACI34" s="1729"/>
      <c r="ACJ34" s="1729"/>
      <c r="ACK34" s="1729"/>
      <c r="ACL34" s="1729"/>
      <c r="ACM34" s="1729"/>
      <c r="ACN34" s="1729"/>
      <c r="ACO34" s="1729"/>
      <c r="ACP34" s="1729"/>
      <c r="ACQ34" s="1729"/>
      <c r="ACR34" s="1729"/>
      <c r="ACS34" s="1729"/>
      <c r="ACT34" s="1729"/>
      <c r="ACU34" s="1729"/>
      <c r="ACV34" s="1729"/>
      <c r="ACW34" s="1729"/>
      <c r="ACX34" s="1729"/>
      <c r="ACY34" s="1729"/>
      <c r="ACZ34" s="1729"/>
      <c r="ADA34" s="1729"/>
      <c r="ADB34" s="1729"/>
      <c r="ADC34" s="1729"/>
      <c r="ADD34" s="1729"/>
      <c r="ADE34" s="1729"/>
      <c r="ADF34" s="1729"/>
      <c r="ADG34" s="1729"/>
      <c r="ADH34" s="1729"/>
      <c r="ADI34" s="1729"/>
      <c r="ADJ34" s="1729"/>
      <c r="ADK34" s="1729"/>
      <c r="ADL34" s="1729"/>
      <c r="ADM34" s="1729"/>
      <c r="ADN34" s="1729"/>
      <c r="ADO34" s="1729"/>
      <c r="ADP34" s="1729"/>
      <c r="ADQ34" s="1729"/>
      <c r="ADR34" s="1729"/>
      <c r="ADS34" s="1729"/>
      <c r="ADT34" s="1729"/>
      <c r="ADU34" s="1729"/>
      <c r="ADV34" s="1729"/>
      <c r="ADW34" s="1729"/>
      <c r="ADX34" s="1729"/>
      <c r="ADY34" s="1729"/>
      <c r="ADZ34" s="1729"/>
      <c r="AEA34" s="1729"/>
      <c r="AEB34" s="1729"/>
      <c r="AEC34" s="1729"/>
      <c r="AED34" s="1729"/>
      <c r="AEE34" s="1729"/>
      <c r="AEF34" s="1729"/>
      <c r="AEG34" s="1729"/>
      <c r="AEH34" s="1729"/>
      <c r="AEI34" s="1729"/>
      <c r="AEJ34" s="1729"/>
      <c r="AEK34" s="1729"/>
      <c r="AEL34" s="1729"/>
      <c r="AEM34" s="1729"/>
      <c r="AEN34" s="1729"/>
      <c r="AEO34" s="1729"/>
      <c r="AEP34" s="1729"/>
      <c r="AEQ34" s="1729"/>
      <c r="AER34" s="1729"/>
      <c r="AES34" s="1729"/>
      <c r="AET34" s="1729"/>
      <c r="AEU34" s="1729"/>
      <c r="AEV34" s="1729"/>
      <c r="AEW34" s="1729"/>
      <c r="AEX34" s="1729"/>
      <c r="AEY34" s="1729"/>
      <c r="AEZ34" s="1729"/>
      <c r="AFA34" s="1729"/>
      <c r="AFB34" s="1729"/>
      <c r="AFC34" s="1729"/>
      <c r="AFD34" s="1729"/>
      <c r="AFE34" s="1729"/>
      <c r="AFF34" s="1729"/>
      <c r="AFG34" s="1729"/>
      <c r="AFH34" s="1729"/>
      <c r="AFI34" s="1729"/>
      <c r="AFJ34" s="1729"/>
      <c r="AFK34" s="1729"/>
      <c r="AFL34" s="1729"/>
      <c r="AFM34" s="1729"/>
      <c r="AFN34" s="1729"/>
      <c r="AFO34" s="1729"/>
      <c r="AFP34" s="1729"/>
      <c r="AFQ34" s="1729"/>
      <c r="AFR34" s="1729"/>
      <c r="AFS34" s="1729"/>
      <c r="AFT34" s="1729"/>
      <c r="AFU34" s="1729"/>
      <c r="AFV34" s="1729"/>
      <c r="AFW34" s="1729"/>
      <c r="AFX34" s="1729"/>
      <c r="AFY34" s="1729"/>
      <c r="AFZ34" s="1729"/>
      <c r="AGA34" s="1729"/>
      <c r="AGB34" s="1729"/>
      <c r="AGC34" s="1729"/>
      <c r="AGD34" s="1729"/>
      <c r="AGE34" s="1729"/>
      <c r="AGF34" s="1729"/>
      <c r="AGG34" s="1729"/>
      <c r="AGH34" s="1729"/>
      <c r="AGI34" s="1729"/>
      <c r="AGJ34" s="1729"/>
      <c r="AGK34" s="1729"/>
      <c r="AGL34" s="1729"/>
      <c r="AGM34" s="1729"/>
      <c r="AGN34" s="1729"/>
      <c r="AGO34" s="1729"/>
      <c r="AGP34" s="1729"/>
      <c r="AGQ34" s="1729"/>
      <c r="AGR34" s="1729"/>
      <c r="AGS34" s="1729"/>
      <c r="AGT34" s="1729"/>
      <c r="AGU34" s="1729"/>
      <c r="AGV34" s="1729"/>
      <c r="AGW34" s="1729"/>
      <c r="AGX34" s="1729"/>
      <c r="AGY34" s="1729"/>
      <c r="AGZ34" s="1729"/>
      <c r="AHA34" s="1729"/>
      <c r="AHB34" s="1729"/>
      <c r="AHC34" s="1729"/>
      <c r="AHD34" s="1729"/>
      <c r="AHE34" s="1729"/>
      <c r="AHF34" s="1729"/>
      <c r="AHG34" s="1729"/>
      <c r="AHH34" s="1729"/>
      <c r="AHI34" s="1729"/>
      <c r="AHJ34" s="1729"/>
      <c r="AHK34" s="1729"/>
      <c r="AHL34" s="1729"/>
      <c r="AHM34" s="1729"/>
      <c r="AHN34" s="1729"/>
      <c r="AHO34" s="1729"/>
      <c r="AHP34" s="1729"/>
      <c r="AHQ34" s="1729"/>
      <c r="AHR34" s="1729"/>
      <c r="AHS34" s="1729"/>
      <c r="AHT34" s="1729"/>
      <c r="AHU34" s="1729"/>
      <c r="AHV34" s="1729"/>
      <c r="AHW34" s="1729"/>
      <c r="AHX34" s="1729"/>
      <c r="AHY34" s="1729"/>
      <c r="AHZ34" s="1729"/>
      <c r="AIA34" s="1729"/>
      <c r="AIB34" s="1729"/>
      <c r="AIC34" s="1729"/>
      <c r="AID34" s="1729"/>
      <c r="AIE34" s="1729"/>
      <c r="AIF34" s="1729"/>
      <c r="AIG34" s="1729"/>
      <c r="AIH34" s="1729"/>
      <c r="AII34" s="1729"/>
      <c r="AIJ34" s="1729"/>
      <c r="AIK34" s="1729"/>
      <c r="AIL34" s="1729"/>
      <c r="AIM34" s="1729"/>
      <c r="AIN34" s="1729"/>
      <c r="AIO34" s="1729"/>
      <c r="AIP34" s="1729"/>
      <c r="AIQ34" s="1729"/>
      <c r="AIR34" s="1729"/>
      <c r="AIS34" s="1729"/>
      <c r="AIT34" s="1729"/>
      <c r="AIU34" s="1729"/>
      <c r="AIV34" s="1729"/>
      <c r="AIW34" s="1729"/>
      <c r="AIX34" s="1729"/>
      <c r="AIY34" s="1729"/>
      <c r="AIZ34" s="1729"/>
      <c r="AJA34" s="1729"/>
      <c r="AJB34" s="1729"/>
      <c r="AJC34" s="1729"/>
      <c r="AJD34" s="1729"/>
      <c r="AJE34" s="1729"/>
      <c r="AJF34" s="1729"/>
      <c r="AJG34" s="1729"/>
      <c r="AJH34" s="1729"/>
      <c r="AJI34" s="1729"/>
      <c r="AJJ34" s="1729"/>
      <c r="AJK34" s="1729"/>
      <c r="AJL34" s="1729"/>
      <c r="AJM34" s="1729"/>
      <c r="AJN34" s="1729"/>
      <c r="AJO34" s="1729"/>
      <c r="AJP34" s="1729"/>
      <c r="AJQ34" s="1729"/>
      <c r="AJR34" s="1729"/>
      <c r="AJS34" s="1729"/>
      <c r="AJT34" s="1729"/>
      <c r="AJU34" s="1729"/>
      <c r="AJV34" s="1729"/>
      <c r="AJW34" s="1729"/>
      <c r="AJX34" s="1729"/>
      <c r="AJY34" s="1729"/>
      <c r="AJZ34" s="1729"/>
      <c r="AKA34" s="1729"/>
      <c r="AKB34" s="1729"/>
      <c r="AKC34" s="1729"/>
      <c r="AKD34" s="1729"/>
      <c r="AKE34" s="1729"/>
      <c r="AKF34" s="1729"/>
      <c r="AKG34" s="1729"/>
      <c r="AKH34" s="1729"/>
      <c r="AKI34" s="1729"/>
      <c r="AKJ34" s="1729"/>
      <c r="AKK34" s="1729"/>
      <c r="AKL34" s="1729"/>
      <c r="AKM34" s="1729"/>
      <c r="AKN34" s="1729"/>
      <c r="AKO34" s="1729"/>
      <c r="AKP34" s="1729"/>
      <c r="AKQ34" s="1729"/>
      <c r="AKR34" s="1729"/>
      <c r="AKS34" s="1729"/>
      <c r="AKT34" s="1729"/>
      <c r="AKU34" s="1729"/>
      <c r="AKV34" s="1729"/>
      <c r="AKW34" s="1729"/>
      <c r="AKX34" s="1729"/>
      <c r="AKY34" s="1729"/>
      <c r="AKZ34" s="1729"/>
      <c r="ALA34" s="1729"/>
      <c r="ALB34" s="1729"/>
      <c r="ALC34" s="1729"/>
      <c r="ALD34" s="1729"/>
      <c r="ALE34" s="1729"/>
      <c r="ALF34" s="1729"/>
      <c r="ALG34" s="1729"/>
      <c r="ALH34" s="1729"/>
      <c r="ALI34" s="1729"/>
      <c r="ALJ34" s="1729"/>
      <c r="ALK34" s="1729"/>
      <c r="ALL34" s="1729"/>
      <c r="ALM34" s="1729"/>
      <c r="ALN34" s="1729"/>
      <c r="ALO34" s="1729"/>
      <c r="ALP34" s="1729"/>
      <c r="ALQ34" s="1729"/>
      <c r="ALR34" s="1729"/>
      <c r="ALS34" s="1729"/>
      <c r="ALT34" s="1729"/>
      <c r="ALU34" s="1729"/>
      <c r="ALV34" s="1729"/>
      <c r="ALW34" s="1729"/>
      <c r="ALX34" s="1729"/>
      <c r="ALY34" s="1729"/>
      <c r="ALZ34" s="1729"/>
      <c r="AMA34" s="1729"/>
      <c r="AMB34" s="1729"/>
      <c r="AMC34" s="1729"/>
      <c r="AMD34" s="1729"/>
      <c r="AME34" s="1729"/>
      <c r="AMF34" s="1729"/>
      <c r="AMG34" s="1729"/>
      <c r="AMH34" s="1729"/>
      <c r="AMI34" s="1729"/>
      <c r="AMJ34" s="1729"/>
    </row>
    <row r="35" spans="1:1024" s="1773" customFormat="1" ht="30" customHeight="1">
      <c r="A35" s="1705" t="s">
        <v>3862</v>
      </c>
      <c r="B35" s="1705" t="s">
        <v>3863</v>
      </c>
      <c r="C35" s="1705" t="s">
        <v>647</v>
      </c>
      <c r="D35" s="1705" t="s">
        <v>4058</v>
      </c>
      <c r="E35" s="1705" t="s">
        <v>4059</v>
      </c>
      <c r="F35" s="1705" t="s">
        <v>4060</v>
      </c>
      <c r="G35" s="1705" t="s">
        <v>4061</v>
      </c>
      <c r="H35" s="1705"/>
      <c r="I35" s="1705"/>
      <c r="J35" s="1705"/>
      <c r="K35" s="1705"/>
      <c r="L35" s="1705"/>
      <c r="M35" s="1705"/>
      <c r="N35" s="1705"/>
      <c r="O35" s="1705"/>
      <c r="P35" s="1705" t="s">
        <v>4093</v>
      </c>
      <c r="Q35" s="1705" t="s">
        <v>4094</v>
      </c>
      <c r="R35" s="1705" t="s">
        <v>4085</v>
      </c>
      <c r="S35" s="1709" t="s">
        <v>4095</v>
      </c>
      <c r="T35" s="1705" t="s">
        <v>2504</v>
      </c>
      <c r="U35" s="1705" t="s">
        <v>3940</v>
      </c>
      <c r="V35" s="1705" t="s">
        <v>3901</v>
      </c>
      <c r="W35" s="1705" t="s">
        <v>3874</v>
      </c>
      <c r="X35" s="1705" t="s">
        <v>3914</v>
      </c>
      <c r="Y35" s="1779">
        <v>1200000</v>
      </c>
      <c r="Z35" s="1779" t="s">
        <v>1146</v>
      </c>
      <c r="AA35" s="1779" t="s">
        <v>4067</v>
      </c>
      <c r="AB35" s="1779" t="s">
        <v>4068</v>
      </c>
      <c r="AC35" s="1779" t="s">
        <v>3906</v>
      </c>
      <c r="AD35" s="1779" t="s">
        <v>138</v>
      </c>
      <c r="AE35" s="1779" t="s">
        <v>3881</v>
      </c>
      <c r="AF35" s="1779"/>
      <c r="AG35" s="1779"/>
      <c r="AH35" s="1779"/>
      <c r="AI35" s="1779"/>
      <c r="AJ35" s="1779"/>
      <c r="AK35" s="1779">
        <v>1</v>
      </c>
      <c r="AL35" s="1779"/>
      <c r="AM35" s="1779"/>
      <c r="AN35" s="1779">
        <v>988000</v>
      </c>
      <c r="AO35" s="1705" t="s">
        <v>4242</v>
      </c>
      <c r="AP35" s="1705"/>
      <c r="AQ35" s="1705"/>
      <c r="AR35" s="1705"/>
      <c r="AS35" s="1705"/>
      <c r="AT35" s="1705"/>
      <c r="AU35" s="1705"/>
      <c r="AV35" s="1705"/>
      <c r="AW35" s="1705"/>
      <c r="AX35" s="1705"/>
      <c r="AY35" s="1705"/>
      <c r="AZ35" s="1705" t="s">
        <v>4021</v>
      </c>
      <c r="BA35" s="1729"/>
      <c r="BB35" s="1729"/>
      <c r="BC35" s="1729"/>
      <c r="BD35" s="1729"/>
      <c r="BE35" s="1729"/>
      <c r="BF35" s="1729"/>
      <c r="BG35" s="1729"/>
      <c r="BH35" s="1729"/>
      <c r="BI35" s="1729"/>
      <c r="BJ35" s="1729"/>
      <c r="BK35" s="1729"/>
      <c r="BL35" s="1729"/>
      <c r="BM35" s="1729"/>
      <c r="BN35" s="1729"/>
      <c r="BO35" s="1729"/>
      <c r="BP35" s="1729"/>
      <c r="BQ35" s="1729"/>
      <c r="BR35" s="1729"/>
      <c r="BS35" s="1729"/>
      <c r="BT35" s="1729"/>
      <c r="BU35" s="1729"/>
      <c r="BV35" s="1729"/>
      <c r="BW35" s="1729"/>
      <c r="BX35" s="1729"/>
      <c r="BY35" s="1729"/>
      <c r="BZ35" s="1729"/>
      <c r="CA35" s="1729"/>
      <c r="CB35" s="1729"/>
      <c r="CC35" s="1729"/>
      <c r="CD35" s="1729"/>
      <c r="CE35" s="1729"/>
      <c r="CF35" s="1729"/>
      <c r="CG35" s="1729"/>
      <c r="CH35" s="1729"/>
      <c r="CI35" s="1729"/>
      <c r="CJ35" s="1729"/>
      <c r="CK35" s="1729"/>
      <c r="CL35" s="1729"/>
      <c r="CM35" s="1729"/>
      <c r="CN35" s="1729"/>
      <c r="CO35" s="1729"/>
      <c r="CP35" s="1729"/>
      <c r="CQ35" s="1729"/>
      <c r="CR35" s="1729"/>
      <c r="CS35" s="1729"/>
      <c r="CT35" s="1729"/>
      <c r="CU35" s="1729"/>
      <c r="CV35" s="1729"/>
      <c r="CW35" s="1729"/>
      <c r="CX35" s="1729"/>
      <c r="CY35" s="1729"/>
      <c r="CZ35" s="1729"/>
      <c r="DA35" s="1729"/>
      <c r="DB35" s="1729"/>
      <c r="DC35" s="1729"/>
      <c r="DD35" s="1729"/>
      <c r="DE35" s="1729"/>
      <c r="DF35" s="1729"/>
      <c r="DG35" s="1729"/>
      <c r="DH35" s="1729"/>
      <c r="DI35" s="1729"/>
      <c r="DJ35" s="1729"/>
      <c r="DK35" s="1729"/>
      <c r="DL35" s="1729"/>
      <c r="DM35" s="1729"/>
      <c r="DN35" s="1729"/>
      <c r="DO35" s="1729"/>
      <c r="DP35" s="1729"/>
      <c r="DQ35" s="1729"/>
      <c r="DR35" s="1729"/>
      <c r="DS35" s="1729"/>
      <c r="DT35" s="1729"/>
      <c r="DU35" s="1729"/>
      <c r="DV35" s="1729"/>
      <c r="DW35" s="1729"/>
      <c r="DX35" s="1729"/>
      <c r="DY35" s="1729"/>
      <c r="DZ35" s="1729"/>
      <c r="EA35" s="1729"/>
      <c r="EB35" s="1729"/>
      <c r="EC35" s="1729"/>
      <c r="ED35" s="1729"/>
      <c r="EE35" s="1729"/>
      <c r="EF35" s="1729"/>
      <c r="EG35" s="1729"/>
      <c r="EH35" s="1729"/>
      <c r="EI35" s="1729"/>
      <c r="EJ35" s="1729"/>
      <c r="EK35" s="1729"/>
      <c r="EL35" s="1729"/>
      <c r="EM35" s="1729"/>
      <c r="EN35" s="1729"/>
      <c r="EO35" s="1729"/>
      <c r="EP35" s="1729"/>
      <c r="EQ35" s="1729"/>
      <c r="ER35" s="1729"/>
      <c r="ES35" s="1729"/>
      <c r="ET35" s="1729"/>
      <c r="EU35" s="1729"/>
      <c r="EV35" s="1729"/>
      <c r="EW35" s="1729"/>
      <c r="EX35" s="1729"/>
      <c r="EY35" s="1729"/>
      <c r="EZ35" s="1729"/>
      <c r="FA35" s="1729"/>
      <c r="FB35" s="1729"/>
      <c r="FC35" s="1729"/>
      <c r="FD35" s="1729"/>
      <c r="FE35" s="1729"/>
      <c r="FF35" s="1729"/>
      <c r="FG35" s="1729"/>
      <c r="FH35" s="1729"/>
      <c r="FI35" s="1729"/>
      <c r="FJ35" s="1729"/>
      <c r="FK35" s="1729"/>
      <c r="FL35" s="1729"/>
      <c r="FM35" s="1729"/>
      <c r="FN35" s="1729"/>
      <c r="FO35" s="1729"/>
      <c r="FP35" s="1729"/>
      <c r="FQ35" s="1729"/>
      <c r="FR35" s="1729"/>
      <c r="FS35" s="1729"/>
      <c r="FT35" s="1729"/>
      <c r="FU35" s="1729"/>
      <c r="FV35" s="1729"/>
      <c r="FW35" s="1729"/>
      <c r="FX35" s="1729"/>
      <c r="FY35" s="1729"/>
      <c r="FZ35" s="1729"/>
      <c r="GA35" s="1729"/>
      <c r="GB35" s="1729"/>
      <c r="GC35" s="1729"/>
      <c r="GD35" s="1729"/>
      <c r="GE35" s="1729"/>
      <c r="GF35" s="1729"/>
      <c r="GG35" s="1729"/>
      <c r="GH35" s="1729"/>
      <c r="GI35" s="1729"/>
      <c r="GJ35" s="1729"/>
      <c r="GK35" s="1729"/>
      <c r="GL35" s="1729"/>
      <c r="GM35" s="1729"/>
      <c r="GN35" s="1729"/>
      <c r="GO35" s="1729"/>
      <c r="GP35" s="1729"/>
      <c r="GQ35" s="1729"/>
      <c r="GR35" s="1729"/>
      <c r="GS35" s="1729"/>
      <c r="GT35" s="1729"/>
      <c r="GU35" s="1729"/>
      <c r="GV35" s="1729"/>
      <c r="GW35" s="1729"/>
      <c r="GX35" s="1729"/>
      <c r="GY35" s="1729"/>
      <c r="GZ35" s="1729"/>
      <c r="HA35" s="1729"/>
      <c r="HB35" s="1729"/>
      <c r="HC35" s="1729"/>
      <c r="HD35" s="1729"/>
      <c r="HE35" s="1729"/>
      <c r="HF35" s="1729"/>
      <c r="HG35" s="1729"/>
      <c r="HH35" s="1729"/>
      <c r="HI35" s="1729"/>
      <c r="HJ35" s="1729"/>
      <c r="HK35" s="1729"/>
      <c r="HL35" s="1729"/>
      <c r="HM35" s="1729"/>
      <c r="HN35" s="1729"/>
      <c r="HO35" s="1729"/>
      <c r="HP35" s="1729"/>
      <c r="HQ35" s="1729"/>
      <c r="HR35" s="1729"/>
      <c r="HS35" s="1729"/>
      <c r="HT35" s="1729"/>
      <c r="HU35" s="1729"/>
      <c r="HV35" s="1729"/>
      <c r="HW35" s="1729"/>
      <c r="HX35" s="1729"/>
      <c r="HY35" s="1729"/>
      <c r="HZ35" s="1729"/>
      <c r="IA35" s="1729"/>
      <c r="IB35" s="1729"/>
      <c r="IC35" s="1729"/>
      <c r="ID35" s="1729"/>
      <c r="IE35" s="1729"/>
      <c r="IF35" s="1729"/>
      <c r="IG35" s="1729"/>
      <c r="IH35" s="1729"/>
      <c r="II35" s="1729"/>
      <c r="IJ35" s="1729"/>
      <c r="IK35" s="1729"/>
      <c r="IL35" s="1729"/>
      <c r="IM35" s="1729"/>
      <c r="IN35" s="1729"/>
      <c r="IO35" s="1729"/>
      <c r="IP35" s="1729"/>
      <c r="IQ35" s="1729"/>
      <c r="IR35" s="1729"/>
      <c r="IS35" s="1729"/>
      <c r="IT35" s="1729"/>
      <c r="IU35" s="1729"/>
      <c r="IV35" s="1729"/>
      <c r="IW35" s="1729"/>
      <c r="IX35" s="1729"/>
      <c r="IY35" s="1729"/>
      <c r="IZ35" s="1729"/>
      <c r="JA35" s="1729"/>
      <c r="JB35" s="1729"/>
      <c r="JC35" s="1729"/>
      <c r="JD35" s="1729"/>
      <c r="JE35" s="1729"/>
      <c r="JF35" s="1729"/>
      <c r="JG35" s="1729"/>
      <c r="JH35" s="1729"/>
      <c r="JI35" s="1729"/>
      <c r="JJ35" s="1729"/>
      <c r="JK35" s="1729"/>
      <c r="JL35" s="1729"/>
      <c r="JM35" s="1729"/>
      <c r="JN35" s="1729"/>
      <c r="JO35" s="1729"/>
      <c r="JP35" s="1729"/>
      <c r="JQ35" s="1729"/>
      <c r="JR35" s="1729"/>
      <c r="JS35" s="1729"/>
      <c r="JT35" s="1729"/>
      <c r="JU35" s="1729"/>
      <c r="JV35" s="1729"/>
      <c r="JW35" s="1729"/>
      <c r="JX35" s="1729"/>
      <c r="JY35" s="1729"/>
      <c r="JZ35" s="1729"/>
      <c r="KA35" s="1729"/>
      <c r="KB35" s="1729"/>
      <c r="KC35" s="1729"/>
      <c r="KD35" s="1729"/>
      <c r="KE35" s="1729"/>
      <c r="KF35" s="1729"/>
      <c r="KG35" s="1729"/>
      <c r="KH35" s="1729"/>
      <c r="KI35" s="1729"/>
      <c r="KJ35" s="1729"/>
      <c r="KK35" s="1729"/>
      <c r="KL35" s="1729"/>
      <c r="KM35" s="1729"/>
      <c r="KN35" s="1729"/>
      <c r="KO35" s="1729"/>
      <c r="KP35" s="1729"/>
      <c r="KQ35" s="1729"/>
      <c r="KR35" s="1729"/>
      <c r="KS35" s="1729"/>
      <c r="KT35" s="1729"/>
      <c r="KU35" s="1729"/>
      <c r="KV35" s="1729"/>
      <c r="KW35" s="1729"/>
      <c r="KX35" s="1729"/>
      <c r="KY35" s="1729"/>
      <c r="KZ35" s="1729"/>
      <c r="LA35" s="1729"/>
      <c r="LB35" s="1729"/>
      <c r="LC35" s="1729"/>
      <c r="LD35" s="1729"/>
      <c r="LE35" s="1729"/>
      <c r="LF35" s="1729"/>
      <c r="LG35" s="1729"/>
      <c r="LH35" s="1729"/>
      <c r="LI35" s="1729"/>
      <c r="LJ35" s="1729"/>
      <c r="LK35" s="1729"/>
      <c r="LL35" s="1729"/>
      <c r="LM35" s="1729"/>
      <c r="LN35" s="1729"/>
      <c r="LO35" s="1729"/>
      <c r="LP35" s="1729"/>
      <c r="LQ35" s="1729"/>
      <c r="LR35" s="1729"/>
      <c r="LS35" s="1729"/>
      <c r="LT35" s="1729"/>
      <c r="LU35" s="1729"/>
      <c r="LV35" s="1729"/>
      <c r="LW35" s="1729"/>
      <c r="LX35" s="1729"/>
      <c r="LY35" s="1729"/>
      <c r="LZ35" s="1729"/>
      <c r="MA35" s="1729"/>
      <c r="MB35" s="1729"/>
      <c r="MC35" s="1729"/>
      <c r="MD35" s="1729"/>
      <c r="ME35" s="1729"/>
      <c r="MF35" s="1729"/>
      <c r="MG35" s="1729"/>
      <c r="MH35" s="1729"/>
      <c r="MI35" s="1729"/>
      <c r="MJ35" s="1729"/>
      <c r="MK35" s="1729"/>
      <c r="ML35" s="1729"/>
      <c r="MM35" s="1729"/>
      <c r="MN35" s="1729"/>
      <c r="MO35" s="1729"/>
      <c r="MP35" s="1729"/>
      <c r="MQ35" s="1729"/>
      <c r="MR35" s="1729"/>
      <c r="MS35" s="1729"/>
      <c r="MT35" s="1729"/>
      <c r="MU35" s="1729"/>
      <c r="MV35" s="1729"/>
      <c r="MW35" s="1729"/>
      <c r="MX35" s="1729"/>
      <c r="MY35" s="1729"/>
      <c r="MZ35" s="1729"/>
      <c r="NA35" s="1729"/>
      <c r="NB35" s="1729"/>
      <c r="NC35" s="1729"/>
      <c r="ND35" s="1729"/>
      <c r="NE35" s="1729"/>
      <c r="NF35" s="1729"/>
      <c r="NG35" s="1729"/>
      <c r="NH35" s="1729"/>
      <c r="NI35" s="1729"/>
      <c r="NJ35" s="1729"/>
      <c r="NK35" s="1729"/>
      <c r="NL35" s="1729"/>
      <c r="NM35" s="1729"/>
      <c r="NN35" s="1729"/>
      <c r="NO35" s="1729"/>
      <c r="NP35" s="1729"/>
      <c r="NQ35" s="1729"/>
      <c r="NR35" s="1729"/>
      <c r="NS35" s="1729"/>
      <c r="NT35" s="1729"/>
      <c r="NU35" s="1729"/>
      <c r="NV35" s="1729"/>
      <c r="NW35" s="1729"/>
      <c r="NX35" s="1729"/>
      <c r="NY35" s="1729"/>
      <c r="NZ35" s="1729"/>
      <c r="OA35" s="1729"/>
      <c r="OB35" s="1729"/>
      <c r="OC35" s="1729"/>
      <c r="OD35" s="1729"/>
      <c r="OE35" s="1729"/>
      <c r="OF35" s="1729"/>
      <c r="OG35" s="1729"/>
      <c r="OH35" s="1729"/>
      <c r="OI35" s="1729"/>
      <c r="OJ35" s="1729"/>
      <c r="OK35" s="1729"/>
      <c r="OL35" s="1729"/>
      <c r="OM35" s="1729"/>
      <c r="ON35" s="1729"/>
      <c r="OO35" s="1729"/>
      <c r="OP35" s="1729"/>
      <c r="OQ35" s="1729"/>
      <c r="OR35" s="1729"/>
      <c r="OS35" s="1729"/>
      <c r="OT35" s="1729"/>
      <c r="OU35" s="1729"/>
      <c r="OV35" s="1729"/>
      <c r="OW35" s="1729"/>
      <c r="OX35" s="1729"/>
      <c r="OY35" s="1729"/>
      <c r="OZ35" s="1729"/>
      <c r="PA35" s="1729"/>
      <c r="PB35" s="1729"/>
      <c r="PC35" s="1729"/>
      <c r="PD35" s="1729"/>
      <c r="PE35" s="1729"/>
      <c r="PF35" s="1729"/>
      <c r="PG35" s="1729"/>
      <c r="PH35" s="1729"/>
      <c r="PI35" s="1729"/>
      <c r="PJ35" s="1729"/>
      <c r="PK35" s="1729"/>
      <c r="PL35" s="1729"/>
      <c r="PM35" s="1729"/>
      <c r="PN35" s="1729"/>
      <c r="PO35" s="1729"/>
      <c r="PP35" s="1729"/>
      <c r="PQ35" s="1729"/>
      <c r="PR35" s="1729"/>
      <c r="PS35" s="1729"/>
      <c r="PT35" s="1729"/>
      <c r="PU35" s="1729"/>
      <c r="PV35" s="1729"/>
      <c r="PW35" s="1729"/>
      <c r="PX35" s="1729"/>
      <c r="PY35" s="1729"/>
      <c r="PZ35" s="1729"/>
      <c r="QA35" s="1729"/>
      <c r="QB35" s="1729"/>
      <c r="QC35" s="1729"/>
      <c r="QD35" s="1729"/>
      <c r="QE35" s="1729"/>
      <c r="QF35" s="1729"/>
      <c r="QG35" s="1729"/>
      <c r="QH35" s="1729"/>
      <c r="QI35" s="1729"/>
      <c r="QJ35" s="1729"/>
      <c r="QK35" s="1729"/>
      <c r="QL35" s="1729"/>
      <c r="QM35" s="1729"/>
      <c r="QN35" s="1729"/>
      <c r="QO35" s="1729"/>
      <c r="QP35" s="1729"/>
      <c r="QQ35" s="1729"/>
      <c r="QR35" s="1729"/>
      <c r="QS35" s="1729"/>
      <c r="QT35" s="1729"/>
      <c r="QU35" s="1729"/>
      <c r="QV35" s="1729"/>
      <c r="QW35" s="1729"/>
      <c r="QX35" s="1729"/>
      <c r="QY35" s="1729"/>
      <c r="QZ35" s="1729"/>
      <c r="RA35" s="1729"/>
      <c r="RB35" s="1729"/>
      <c r="RC35" s="1729"/>
      <c r="RD35" s="1729"/>
      <c r="RE35" s="1729"/>
      <c r="RF35" s="1729"/>
      <c r="RG35" s="1729"/>
      <c r="RH35" s="1729"/>
      <c r="RI35" s="1729"/>
      <c r="RJ35" s="1729"/>
      <c r="RK35" s="1729"/>
      <c r="RL35" s="1729"/>
      <c r="RM35" s="1729"/>
      <c r="RN35" s="1729"/>
      <c r="RO35" s="1729"/>
      <c r="RP35" s="1729"/>
      <c r="RQ35" s="1729"/>
      <c r="RR35" s="1729"/>
      <c r="RS35" s="1729"/>
      <c r="RT35" s="1729"/>
      <c r="RU35" s="1729"/>
      <c r="RV35" s="1729"/>
      <c r="RW35" s="1729"/>
      <c r="RX35" s="1729"/>
      <c r="RY35" s="1729"/>
      <c r="RZ35" s="1729"/>
      <c r="SA35" s="1729"/>
      <c r="SB35" s="1729"/>
      <c r="SC35" s="1729"/>
      <c r="SD35" s="1729"/>
      <c r="SE35" s="1729"/>
      <c r="SF35" s="1729"/>
      <c r="SG35" s="1729"/>
      <c r="SH35" s="1729"/>
      <c r="SI35" s="1729"/>
      <c r="SJ35" s="1729"/>
      <c r="SK35" s="1729"/>
      <c r="SL35" s="1729"/>
      <c r="SM35" s="1729"/>
      <c r="SN35" s="1729"/>
      <c r="SO35" s="1729"/>
      <c r="SP35" s="1729"/>
      <c r="SQ35" s="1729"/>
      <c r="SR35" s="1729"/>
      <c r="SS35" s="1729"/>
      <c r="ST35" s="1729"/>
      <c r="SU35" s="1729"/>
      <c r="SV35" s="1729"/>
      <c r="SW35" s="1729"/>
      <c r="SX35" s="1729"/>
      <c r="SY35" s="1729"/>
      <c r="SZ35" s="1729"/>
      <c r="TA35" s="1729"/>
      <c r="TB35" s="1729"/>
      <c r="TC35" s="1729"/>
      <c r="TD35" s="1729"/>
      <c r="TE35" s="1729"/>
      <c r="TF35" s="1729"/>
      <c r="TG35" s="1729"/>
      <c r="TH35" s="1729"/>
      <c r="TI35" s="1729"/>
      <c r="TJ35" s="1729"/>
      <c r="TK35" s="1729"/>
      <c r="TL35" s="1729"/>
      <c r="TM35" s="1729"/>
      <c r="TN35" s="1729"/>
      <c r="TO35" s="1729"/>
      <c r="TP35" s="1729"/>
      <c r="TQ35" s="1729"/>
      <c r="TR35" s="1729"/>
      <c r="TS35" s="1729"/>
      <c r="TT35" s="1729"/>
      <c r="TU35" s="1729"/>
      <c r="TV35" s="1729"/>
      <c r="TW35" s="1729"/>
      <c r="TX35" s="1729"/>
      <c r="TY35" s="1729"/>
      <c r="TZ35" s="1729"/>
      <c r="UA35" s="1729"/>
      <c r="UB35" s="1729"/>
      <c r="UC35" s="1729"/>
      <c r="UD35" s="1729"/>
      <c r="UE35" s="1729"/>
      <c r="UF35" s="1729"/>
      <c r="UG35" s="1729"/>
      <c r="UH35" s="1729"/>
      <c r="UI35" s="1729"/>
      <c r="UJ35" s="1729"/>
      <c r="UK35" s="1729"/>
      <c r="UL35" s="1729"/>
      <c r="UM35" s="1729"/>
      <c r="UN35" s="1729"/>
      <c r="UO35" s="1729"/>
      <c r="UP35" s="1729"/>
      <c r="UQ35" s="1729"/>
      <c r="UR35" s="1729"/>
      <c r="US35" s="1729"/>
      <c r="UT35" s="1729"/>
      <c r="UU35" s="1729"/>
      <c r="UV35" s="1729"/>
      <c r="UW35" s="1729"/>
      <c r="UX35" s="1729"/>
      <c r="UY35" s="1729"/>
      <c r="UZ35" s="1729"/>
      <c r="VA35" s="1729"/>
      <c r="VB35" s="1729"/>
      <c r="VC35" s="1729"/>
      <c r="VD35" s="1729"/>
      <c r="VE35" s="1729"/>
      <c r="VF35" s="1729"/>
      <c r="VG35" s="1729"/>
      <c r="VH35" s="1729"/>
      <c r="VI35" s="1729"/>
      <c r="VJ35" s="1729"/>
      <c r="VK35" s="1729"/>
      <c r="VL35" s="1729"/>
      <c r="VM35" s="1729"/>
      <c r="VN35" s="1729"/>
      <c r="VO35" s="1729"/>
      <c r="VP35" s="1729"/>
      <c r="VQ35" s="1729"/>
      <c r="VR35" s="1729"/>
      <c r="VS35" s="1729"/>
      <c r="VT35" s="1729"/>
      <c r="VU35" s="1729"/>
      <c r="VV35" s="1729"/>
      <c r="VW35" s="1729"/>
      <c r="VX35" s="1729"/>
      <c r="VY35" s="1729"/>
      <c r="VZ35" s="1729"/>
      <c r="WA35" s="1729"/>
      <c r="WB35" s="1729"/>
      <c r="WC35" s="1729"/>
      <c r="WD35" s="1729"/>
      <c r="WE35" s="1729"/>
      <c r="WF35" s="1729"/>
      <c r="WG35" s="1729"/>
      <c r="WH35" s="1729"/>
      <c r="WI35" s="1729"/>
      <c r="WJ35" s="1729"/>
      <c r="WK35" s="1729"/>
      <c r="WL35" s="1729"/>
      <c r="WM35" s="1729"/>
      <c r="WN35" s="1729"/>
      <c r="WO35" s="1729"/>
      <c r="WP35" s="1729"/>
      <c r="WQ35" s="1729"/>
      <c r="WR35" s="1729"/>
      <c r="WS35" s="1729"/>
      <c r="WT35" s="1729"/>
      <c r="WU35" s="1729"/>
      <c r="WV35" s="1729"/>
      <c r="WW35" s="1729"/>
      <c r="WX35" s="1729"/>
      <c r="WY35" s="1729"/>
      <c r="WZ35" s="1729"/>
      <c r="XA35" s="1729"/>
      <c r="XB35" s="1729"/>
      <c r="XC35" s="1729"/>
      <c r="XD35" s="1729"/>
      <c r="XE35" s="1729"/>
      <c r="XF35" s="1729"/>
      <c r="XG35" s="1729"/>
      <c r="XH35" s="1729"/>
      <c r="XI35" s="1729"/>
      <c r="XJ35" s="1729"/>
      <c r="XK35" s="1729"/>
      <c r="XL35" s="1729"/>
      <c r="XM35" s="1729"/>
      <c r="XN35" s="1729"/>
      <c r="XO35" s="1729"/>
      <c r="XP35" s="1729"/>
      <c r="XQ35" s="1729"/>
      <c r="XR35" s="1729"/>
      <c r="XS35" s="1729"/>
      <c r="XT35" s="1729"/>
      <c r="XU35" s="1729"/>
      <c r="XV35" s="1729"/>
      <c r="XW35" s="1729"/>
      <c r="XX35" s="1729"/>
      <c r="XY35" s="1729"/>
      <c r="XZ35" s="1729"/>
      <c r="YA35" s="1729"/>
      <c r="YB35" s="1729"/>
      <c r="YC35" s="1729"/>
      <c r="YD35" s="1729"/>
      <c r="YE35" s="1729"/>
      <c r="YF35" s="1729"/>
      <c r="YG35" s="1729"/>
      <c r="YH35" s="1729"/>
      <c r="YI35" s="1729"/>
      <c r="YJ35" s="1729"/>
      <c r="YK35" s="1729"/>
      <c r="YL35" s="1729"/>
      <c r="YM35" s="1729"/>
      <c r="YN35" s="1729"/>
      <c r="YO35" s="1729"/>
      <c r="YP35" s="1729"/>
      <c r="YQ35" s="1729"/>
      <c r="YR35" s="1729"/>
      <c r="YS35" s="1729"/>
      <c r="YT35" s="1729"/>
      <c r="YU35" s="1729"/>
      <c r="YV35" s="1729"/>
      <c r="YW35" s="1729"/>
      <c r="YX35" s="1729"/>
      <c r="YY35" s="1729"/>
      <c r="YZ35" s="1729"/>
      <c r="ZA35" s="1729"/>
      <c r="ZB35" s="1729"/>
      <c r="ZC35" s="1729"/>
      <c r="ZD35" s="1729"/>
      <c r="ZE35" s="1729"/>
      <c r="ZF35" s="1729"/>
      <c r="ZG35" s="1729"/>
      <c r="ZH35" s="1729"/>
      <c r="ZI35" s="1729"/>
      <c r="ZJ35" s="1729"/>
      <c r="ZK35" s="1729"/>
      <c r="ZL35" s="1729"/>
      <c r="ZM35" s="1729"/>
      <c r="ZN35" s="1729"/>
      <c r="ZO35" s="1729"/>
      <c r="ZP35" s="1729"/>
      <c r="ZQ35" s="1729"/>
      <c r="ZR35" s="1729"/>
      <c r="ZS35" s="1729"/>
      <c r="ZT35" s="1729"/>
      <c r="ZU35" s="1729"/>
      <c r="ZV35" s="1729"/>
      <c r="ZW35" s="1729"/>
      <c r="ZX35" s="1729"/>
      <c r="ZY35" s="1729"/>
      <c r="ZZ35" s="1729"/>
      <c r="AAA35" s="1729"/>
      <c r="AAB35" s="1729"/>
      <c r="AAC35" s="1729"/>
      <c r="AAD35" s="1729"/>
      <c r="AAE35" s="1729"/>
      <c r="AAF35" s="1729"/>
      <c r="AAG35" s="1729"/>
      <c r="AAH35" s="1729"/>
      <c r="AAI35" s="1729"/>
      <c r="AAJ35" s="1729"/>
      <c r="AAK35" s="1729"/>
      <c r="AAL35" s="1729"/>
      <c r="AAM35" s="1729"/>
      <c r="AAN35" s="1729"/>
      <c r="AAO35" s="1729"/>
      <c r="AAP35" s="1729"/>
      <c r="AAQ35" s="1729"/>
      <c r="AAR35" s="1729"/>
      <c r="AAS35" s="1729"/>
      <c r="AAT35" s="1729"/>
      <c r="AAU35" s="1729"/>
      <c r="AAV35" s="1729"/>
      <c r="AAW35" s="1729"/>
      <c r="AAX35" s="1729"/>
      <c r="AAY35" s="1729"/>
      <c r="AAZ35" s="1729"/>
      <c r="ABA35" s="1729"/>
      <c r="ABB35" s="1729"/>
      <c r="ABC35" s="1729"/>
      <c r="ABD35" s="1729"/>
      <c r="ABE35" s="1729"/>
      <c r="ABF35" s="1729"/>
      <c r="ABG35" s="1729"/>
      <c r="ABH35" s="1729"/>
      <c r="ABI35" s="1729"/>
      <c r="ABJ35" s="1729"/>
      <c r="ABK35" s="1729"/>
      <c r="ABL35" s="1729"/>
      <c r="ABM35" s="1729"/>
      <c r="ABN35" s="1729"/>
      <c r="ABO35" s="1729"/>
      <c r="ABP35" s="1729"/>
      <c r="ABQ35" s="1729"/>
      <c r="ABR35" s="1729"/>
      <c r="ABS35" s="1729"/>
      <c r="ABT35" s="1729"/>
      <c r="ABU35" s="1729"/>
      <c r="ABV35" s="1729"/>
      <c r="ABW35" s="1729"/>
      <c r="ABX35" s="1729"/>
      <c r="ABY35" s="1729"/>
      <c r="ABZ35" s="1729"/>
      <c r="ACA35" s="1729"/>
      <c r="ACB35" s="1729"/>
      <c r="ACC35" s="1729"/>
      <c r="ACD35" s="1729"/>
      <c r="ACE35" s="1729"/>
      <c r="ACF35" s="1729"/>
      <c r="ACG35" s="1729"/>
      <c r="ACH35" s="1729"/>
      <c r="ACI35" s="1729"/>
      <c r="ACJ35" s="1729"/>
      <c r="ACK35" s="1729"/>
      <c r="ACL35" s="1729"/>
      <c r="ACM35" s="1729"/>
      <c r="ACN35" s="1729"/>
      <c r="ACO35" s="1729"/>
      <c r="ACP35" s="1729"/>
      <c r="ACQ35" s="1729"/>
      <c r="ACR35" s="1729"/>
      <c r="ACS35" s="1729"/>
      <c r="ACT35" s="1729"/>
      <c r="ACU35" s="1729"/>
      <c r="ACV35" s="1729"/>
      <c r="ACW35" s="1729"/>
      <c r="ACX35" s="1729"/>
      <c r="ACY35" s="1729"/>
      <c r="ACZ35" s="1729"/>
      <c r="ADA35" s="1729"/>
      <c r="ADB35" s="1729"/>
      <c r="ADC35" s="1729"/>
      <c r="ADD35" s="1729"/>
      <c r="ADE35" s="1729"/>
      <c r="ADF35" s="1729"/>
      <c r="ADG35" s="1729"/>
      <c r="ADH35" s="1729"/>
      <c r="ADI35" s="1729"/>
      <c r="ADJ35" s="1729"/>
      <c r="ADK35" s="1729"/>
      <c r="ADL35" s="1729"/>
      <c r="ADM35" s="1729"/>
      <c r="ADN35" s="1729"/>
      <c r="ADO35" s="1729"/>
      <c r="ADP35" s="1729"/>
      <c r="ADQ35" s="1729"/>
      <c r="ADR35" s="1729"/>
      <c r="ADS35" s="1729"/>
      <c r="ADT35" s="1729"/>
      <c r="ADU35" s="1729"/>
      <c r="ADV35" s="1729"/>
      <c r="ADW35" s="1729"/>
      <c r="ADX35" s="1729"/>
      <c r="ADY35" s="1729"/>
      <c r="ADZ35" s="1729"/>
      <c r="AEA35" s="1729"/>
      <c r="AEB35" s="1729"/>
      <c r="AEC35" s="1729"/>
      <c r="AED35" s="1729"/>
      <c r="AEE35" s="1729"/>
      <c r="AEF35" s="1729"/>
      <c r="AEG35" s="1729"/>
      <c r="AEH35" s="1729"/>
      <c r="AEI35" s="1729"/>
      <c r="AEJ35" s="1729"/>
      <c r="AEK35" s="1729"/>
      <c r="AEL35" s="1729"/>
      <c r="AEM35" s="1729"/>
      <c r="AEN35" s="1729"/>
      <c r="AEO35" s="1729"/>
      <c r="AEP35" s="1729"/>
      <c r="AEQ35" s="1729"/>
      <c r="AER35" s="1729"/>
      <c r="AES35" s="1729"/>
      <c r="AET35" s="1729"/>
      <c r="AEU35" s="1729"/>
      <c r="AEV35" s="1729"/>
      <c r="AEW35" s="1729"/>
      <c r="AEX35" s="1729"/>
      <c r="AEY35" s="1729"/>
      <c r="AEZ35" s="1729"/>
      <c r="AFA35" s="1729"/>
      <c r="AFB35" s="1729"/>
      <c r="AFC35" s="1729"/>
      <c r="AFD35" s="1729"/>
      <c r="AFE35" s="1729"/>
      <c r="AFF35" s="1729"/>
      <c r="AFG35" s="1729"/>
      <c r="AFH35" s="1729"/>
      <c r="AFI35" s="1729"/>
      <c r="AFJ35" s="1729"/>
      <c r="AFK35" s="1729"/>
      <c r="AFL35" s="1729"/>
      <c r="AFM35" s="1729"/>
      <c r="AFN35" s="1729"/>
      <c r="AFO35" s="1729"/>
      <c r="AFP35" s="1729"/>
      <c r="AFQ35" s="1729"/>
      <c r="AFR35" s="1729"/>
      <c r="AFS35" s="1729"/>
      <c r="AFT35" s="1729"/>
      <c r="AFU35" s="1729"/>
      <c r="AFV35" s="1729"/>
      <c r="AFW35" s="1729"/>
      <c r="AFX35" s="1729"/>
      <c r="AFY35" s="1729"/>
      <c r="AFZ35" s="1729"/>
      <c r="AGA35" s="1729"/>
      <c r="AGB35" s="1729"/>
      <c r="AGC35" s="1729"/>
      <c r="AGD35" s="1729"/>
      <c r="AGE35" s="1729"/>
      <c r="AGF35" s="1729"/>
      <c r="AGG35" s="1729"/>
      <c r="AGH35" s="1729"/>
      <c r="AGI35" s="1729"/>
      <c r="AGJ35" s="1729"/>
      <c r="AGK35" s="1729"/>
      <c r="AGL35" s="1729"/>
      <c r="AGM35" s="1729"/>
      <c r="AGN35" s="1729"/>
      <c r="AGO35" s="1729"/>
      <c r="AGP35" s="1729"/>
      <c r="AGQ35" s="1729"/>
      <c r="AGR35" s="1729"/>
      <c r="AGS35" s="1729"/>
      <c r="AGT35" s="1729"/>
      <c r="AGU35" s="1729"/>
      <c r="AGV35" s="1729"/>
      <c r="AGW35" s="1729"/>
      <c r="AGX35" s="1729"/>
      <c r="AGY35" s="1729"/>
      <c r="AGZ35" s="1729"/>
      <c r="AHA35" s="1729"/>
      <c r="AHB35" s="1729"/>
      <c r="AHC35" s="1729"/>
      <c r="AHD35" s="1729"/>
      <c r="AHE35" s="1729"/>
      <c r="AHF35" s="1729"/>
      <c r="AHG35" s="1729"/>
      <c r="AHH35" s="1729"/>
      <c r="AHI35" s="1729"/>
      <c r="AHJ35" s="1729"/>
      <c r="AHK35" s="1729"/>
      <c r="AHL35" s="1729"/>
      <c r="AHM35" s="1729"/>
      <c r="AHN35" s="1729"/>
      <c r="AHO35" s="1729"/>
      <c r="AHP35" s="1729"/>
      <c r="AHQ35" s="1729"/>
      <c r="AHR35" s="1729"/>
      <c r="AHS35" s="1729"/>
      <c r="AHT35" s="1729"/>
      <c r="AHU35" s="1729"/>
      <c r="AHV35" s="1729"/>
      <c r="AHW35" s="1729"/>
      <c r="AHX35" s="1729"/>
      <c r="AHY35" s="1729"/>
      <c r="AHZ35" s="1729"/>
      <c r="AIA35" s="1729"/>
      <c r="AIB35" s="1729"/>
      <c r="AIC35" s="1729"/>
      <c r="AID35" s="1729"/>
      <c r="AIE35" s="1729"/>
      <c r="AIF35" s="1729"/>
      <c r="AIG35" s="1729"/>
      <c r="AIH35" s="1729"/>
      <c r="AII35" s="1729"/>
      <c r="AIJ35" s="1729"/>
      <c r="AIK35" s="1729"/>
      <c r="AIL35" s="1729"/>
      <c r="AIM35" s="1729"/>
      <c r="AIN35" s="1729"/>
      <c r="AIO35" s="1729"/>
      <c r="AIP35" s="1729"/>
      <c r="AIQ35" s="1729"/>
      <c r="AIR35" s="1729"/>
      <c r="AIS35" s="1729"/>
      <c r="AIT35" s="1729"/>
      <c r="AIU35" s="1729"/>
      <c r="AIV35" s="1729"/>
      <c r="AIW35" s="1729"/>
      <c r="AIX35" s="1729"/>
      <c r="AIY35" s="1729"/>
      <c r="AIZ35" s="1729"/>
      <c r="AJA35" s="1729"/>
      <c r="AJB35" s="1729"/>
      <c r="AJC35" s="1729"/>
      <c r="AJD35" s="1729"/>
      <c r="AJE35" s="1729"/>
      <c r="AJF35" s="1729"/>
      <c r="AJG35" s="1729"/>
      <c r="AJH35" s="1729"/>
      <c r="AJI35" s="1729"/>
      <c r="AJJ35" s="1729"/>
      <c r="AJK35" s="1729"/>
      <c r="AJL35" s="1729"/>
      <c r="AJM35" s="1729"/>
      <c r="AJN35" s="1729"/>
      <c r="AJO35" s="1729"/>
      <c r="AJP35" s="1729"/>
      <c r="AJQ35" s="1729"/>
      <c r="AJR35" s="1729"/>
      <c r="AJS35" s="1729"/>
      <c r="AJT35" s="1729"/>
      <c r="AJU35" s="1729"/>
      <c r="AJV35" s="1729"/>
      <c r="AJW35" s="1729"/>
      <c r="AJX35" s="1729"/>
      <c r="AJY35" s="1729"/>
      <c r="AJZ35" s="1729"/>
      <c r="AKA35" s="1729"/>
      <c r="AKB35" s="1729"/>
      <c r="AKC35" s="1729"/>
      <c r="AKD35" s="1729"/>
      <c r="AKE35" s="1729"/>
      <c r="AKF35" s="1729"/>
      <c r="AKG35" s="1729"/>
      <c r="AKH35" s="1729"/>
      <c r="AKI35" s="1729"/>
      <c r="AKJ35" s="1729"/>
      <c r="AKK35" s="1729"/>
      <c r="AKL35" s="1729"/>
      <c r="AKM35" s="1729"/>
      <c r="AKN35" s="1729"/>
      <c r="AKO35" s="1729"/>
      <c r="AKP35" s="1729"/>
      <c r="AKQ35" s="1729"/>
      <c r="AKR35" s="1729"/>
      <c r="AKS35" s="1729"/>
      <c r="AKT35" s="1729"/>
      <c r="AKU35" s="1729"/>
      <c r="AKV35" s="1729"/>
      <c r="AKW35" s="1729"/>
      <c r="AKX35" s="1729"/>
      <c r="AKY35" s="1729"/>
      <c r="AKZ35" s="1729"/>
      <c r="ALA35" s="1729"/>
      <c r="ALB35" s="1729"/>
      <c r="ALC35" s="1729"/>
      <c r="ALD35" s="1729"/>
      <c r="ALE35" s="1729"/>
      <c r="ALF35" s="1729"/>
      <c r="ALG35" s="1729"/>
      <c r="ALH35" s="1729"/>
      <c r="ALI35" s="1729"/>
      <c r="ALJ35" s="1729"/>
      <c r="ALK35" s="1729"/>
      <c r="ALL35" s="1729"/>
      <c r="ALM35" s="1729"/>
      <c r="ALN35" s="1729"/>
      <c r="ALO35" s="1729"/>
      <c r="ALP35" s="1729"/>
      <c r="ALQ35" s="1729"/>
      <c r="ALR35" s="1729"/>
      <c r="ALS35" s="1729"/>
      <c r="ALT35" s="1729"/>
      <c r="ALU35" s="1729"/>
      <c r="ALV35" s="1729"/>
      <c r="ALW35" s="1729"/>
      <c r="ALX35" s="1729"/>
      <c r="ALY35" s="1729"/>
      <c r="ALZ35" s="1729"/>
      <c r="AMA35" s="1729"/>
      <c r="AMB35" s="1729"/>
      <c r="AMC35" s="1729"/>
      <c r="AMD35" s="1729"/>
      <c r="AME35" s="1729"/>
      <c r="AMF35" s="1729"/>
      <c r="AMG35" s="1729"/>
      <c r="AMH35" s="1729"/>
      <c r="AMI35" s="1729"/>
      <c r="AMJ35" s="1729"/>
    </row>
    <row r="36" spans="1:1024" s="1773" customFormat="1" ht="30" customHeight="1">
      <c r="A36" s="1705" t="s">
        <v>3862</v>
      </c>
      <c r="B36" s="1705" t="s">
        <v>3863</v>
      </c>
      <c r="C36" s="1705" t="s">
        <v>647</v>
      </c>
      <c r="D36" s="1705" t="s">
        <v>4058</v>
      </c>
      <c r="E36" s="1705" t="s">
        <v>4059</v>
      </c>
      <c r="F36" s="1705" t="s">
        <v>4060</v>
      </c>
      <c r="G36" s="1705" t="s">
        <v>4061</v>
      </c>
      <c r="H36" s="1705"/>
      <c r="I36" s="1705"/>
      <c r="J36" s="1705"/>
      <c r="K36" s="1705"/>
      <c r="L36" s="1705"/>
      <c r="M36" s="1705"/>
      <c r="N36" s="1705"/>
      <c r="O36" s="1705"/>
      <c r="P36" s="1705" t="s">
        <v>4097</v>
      </c>
      <c r="Q36" s="1705" t="s">
        <v>4098</v>
      </c>
      <c r="R36" s="1705" t="s">
        <v>4085</v>
      </c>
      <c r="S36" s="1709" t="s">
        <v>4099</v>
      </c>
      <c r="T36" s="1705" t="s">
        <v>2504</v>
      </c>
      <c r="U36" s="1705" t="s">
        <v>3940</v>
      </c>
      <c r="V36" s="1705" t="s">
        <v>3901</v>
      </c>
      <c r="W36" s="1705" t="s">
        <v>3874</v>
      </c>
      <c r="X36" s="1705" t="s">
        <v>3914</v>
      </c>
      <c r="Y36" s="1779">
        <v>1200000</v>
      </c>
      <c r="Z36" s="1779" t="s">
        <v>1146</v>
      </c>
      <c r="AA36" s="1779" t="s">
        <v>4067</v>
      </c>
      <c r="AB36" s="1779" t="s">
        <v>4068</v>
      </c>
      <c r="AC36" s="1779" t="s">
        <v>3906</v>
      </c>
      <c r="AD36" s="1779" t="s">
        <v>138</v>
      </c>
      <c r="AE36" s="1779" t="s">
        <v>3881</v>
      </c>
      <c r="AF36" s="1779"/>
      <c r="AG36" s="1779"/>
      <c r="AH36" s="1779"/>
      <c r="AI36" s="1779"/>
      <c r="AJ36" s="1779"/>
      <c r="AK36" s="1779">
        <v>1</v>
      </c>
      <c r="AL36" s="1779"/>
      <c r="AM36" s="1779"/>
      <c r="AN36" s="1779">
        <v>988000</v>
      </c>
      <c r="AO36" s="1705" t="s">
        <v>4242</v>
      </c>
      <c r="AP36" s="1705"/>
      <c r="AQ36" s="1705"/>
      <c r="AR36" s="1705"/>
      <c r="AS36" s="1705"/>
      <c r="AT36" s="1705"/>
      <c r="AU36" s="1705"/>
      <c r="AV36" s="1705"/>
      <c r="AW36" s="1705"/>
      <c r="AX36" s="1705"/>
      <c r="AY36" s="1705"/>
      <c r="AZ36" s="1705" t="s">
        <v>3891</v>
      </c>
      <c r="BA36" s="1729"/>
      <c r="BB36" s="1729"/>
      <c r="BC36" s="1729"/>
      <c r="BD36" s="1729"/>
      <c r="BE36" s="1729"/>
      <c r="BF36" s="1729"/>
      <c r="BG36" s="1729"/>
      <c r="BH36" s="1729"/>
      <c r="BI36" s="1729"/>
      <c r="BJ36" s="1729"/>
      <c r="BK36" s="1729"/>
      <c r="BL36" s="1729"/>
      <c r="BM36" s="1729"/>
      <c r="BN36" s="1729"/>
      <c r="BO36" s="1729"/>
      <c r="BP36" s="1729"/>
      <c r="BQ36" s="1729"/>
      <c r="BR36" s="1729"/>
      <c r="BS36" s="1729"/>
      <c r="BT36" s="1729"/>
      <c r="BU36" s="1729"/>
      <c r="BV36" s="1729"/>
      <c r="BW36" s="1729"/>
      <c r="BX36" s="1729"/>
      <c r="BY36" s="1729"/>
      <c r="BZ36" s="1729"/>
      <c r="CA36" s="1729"/>
      <c r="CB36" s="1729"/>
      <c r="CC36" s="1729"/>
      <c r="CD36" s="1729"/>
      <c r="CE36" s="1729"/>
      <c r="CF36" s="1729"/>
      <c r="CG36" s="1729"/>
      <c r="CH36" s="1729"/>
      <c r="CI36" s="1729"/>
      <c r="CJ36" s="1729"/>
      <c r="CK36" s="1729"/>
      <c r="CL36" s="1729"/>
      <c r="CM36" s="1729"/>
      <c r="CN36" s="1729"/>
      <c r="CO36" s="1729"/>
      <c r="CP36" s="1729"/>
      <c r="CQ36" s="1729"/>
      <c r="CR36" s="1729"/>
      <c r="CS36" s="1729"/>
      <c r="CT36" s="1729"/>
      <c r="CU36" s="1729"/>
      <c r="CV36" s="1729"/>
      <c r="CW36" s="1729"/>
      <c r="CX36" s="1729"/>
      <c r="CY36" s="1729"/>
      <c r="CZ36" s="1729"/>
      <c r="DA36" s="1729"/>
      <c r="DB36" s="1729"/>
      <c r="DC36" s="1729"/>
      <c r="DD36" s="1729"/>
      <c r="DE36" s="1729"/>
      <c r="DF36" s="1729"/>
      <c r="DG36" s="1729"/>
      <c r="DH36" s="1729"/>
      <c r="DI36" s="1729"/>
      <c r="DJ36" s="1729"/>
      <c r="DK36" s="1729"/>
      <c r="DL36" s="1729"/>
      <c r="DM36" s="1729"/>
      <c r="DN36" s="1729"/>
      <c r="DO36" s="1729"/>
      <c r="DP36" s="1729"/>
      <c r="DQ36" s="1729"/>
      <c r="DR36" s="1729"/>
      <c r="DS36" s="1729"/>
      <c r="DT36" s="1729"/>
      <c r="DU36" s="1729"/>
      <c r="DV36" s="1729"/>
      <c r="DW36" s="1729"/>
      <c r="DX36" s="1729"/>
      <c r="DY36" s="1729"/>
      <c r="DZ36" s="1729"/>
      <c r="EA36" s="1729"/>
      <c r="EB36" s="1729"/>
      <c r="EC36" s="1729"/>
      <c r="ED36" s="1729"/>
      <c r="EE36" s="1729"/>
      <c r="EF36" s="1729"/>
      <c r="EG36" s="1729"/>
      <c r="EH36" s="1729"/>
      <c r="EI36" s="1729"/>
      <c r="EJ36" s="1729"/>
      <c r="EK36" s="1729"/>
      <c r="EL36" s="1729"/>
      <c r="EM36" s="1729"/>
      <c r="EN36" s="1729"/>
      <c r="EO36" s="1729"/>
      <c r="EP36" s="1729"/>
      <c r="EQ36" s="1729"/>
      <c r="ER36" s="1729"/>
      <c r="ES36" s="1729"/>
      <c r="ET36" s="1729"/>
      <c r="EU36" s="1729"/>
      <c r="EV36" s="1729"/>
      <c r="EW36" s="1729"/>
      <c r="EX36" s="1729"/>
      <c r="EY36" s="1729"/>
      <c r="EZ36" s="1729"/>
      <c r="FA36" s="1729"/>
      <c r="FB36" s="1729"/>
      <c r="FC36" s="1729"/>
      <c r="FD36" s="1729"/>
      <c r="FE36" s="1729"/>
      <c r="FF36" s="1729"/>
      <c r="FG36" s="1729"/>
      <c r="FH36" s="1729"/>
      <c r="FI36" s="1729"/>
      <c r="FJ36" s="1729"/>
      <c r="FK36" s="1729"/>
      <c r="FL36" s="1729"/>
      <c r="FM36" s="1729"/>
      <c r="FN36" s="1729"/>
      <c r="FO36" s="1729"/>
      <c r="FP36" s="1729"/>
      <c r="FQ36" s="1729"/>
      <c r="FR36" s="1729"/>
      <c r="FS36" s="1729"/>
      <c r="FT36" s="1729"/>
      <c r="FU36" s="1729"/>
      <c r="FV36" s="1729"/>
      <c r="FW36" s="1729"/>
      <c r="FX36" s="1729"/>
      <c r="FY36" s="1729"/>
      <c r="FZ36" s="1729"/>
      <c r="GA36" s="1729"/>
      <c r="GB36" s="1729"/>
      <c r="GC36" s="1729"/>
      <c r="GD36" s="1729"/>
      <c r="GE36" s="1729"/>
      <c r="GF36" s="1729"/>
      <c r="GG36" s="1729"/>
      <c r="GH36" s="1729"/>
      <c r="GI36" s="1729"/>
      <c r="GJ36" s="1729"/>
      <c r="GK36" s="1729"/>
      <c r="GL36" s="1729"/>
      <c r="GM36" s="1729"/>
      <c r="GN36" s="1729"/>
      <c r="GO36" s="1729"/>
      <c r="GP36" s="1729"/>
      <c r="GQ36" s="1729"/>
      <c r="GR36" s="1729"/>
      <c r="GS36" s="1729"/>
      <c r="GT36" s="1729"/>
      <c r="GU36" s="1729"/>
      <c r="GV36" s="1729"/>
      <c r="GW36" s="1729"/>
      <c r="GX36" s="1729"/>
      <c r="GY36" s="1729"/>
      <c r="GZ36" s="1729"/>
      <c r="HA36" s="1729"/>
      <c r="HB36" s="1729"/>
      <c r="HC36" s="1729"/>
      <c r="HD36" s="1729"/>
      <c r="HE36" s="1729"/>
      <c r="HF36" s="1729"/>
      <c r="HG36" s="1729"/>
      <c r="HH36" s="1729"/>
      <c r="HI36" s="1729"/>
      <c r="HJ36" s="1729"/>
      <c r="HK36" s="1729"/>
      <c r="HL36" s="1729"/>
      <c r="HM36" s="1729"/>
      <c r="HN36" s="1729"/>
      <c r="HO36" s="1729"/>
      <c r="HP36" s="1729"/>
      <c r="HQ36" s="1729"/>
      <c r="HR36" s="1729"/>
      <c r="HS36" s="1729"/>
      <c r="HT36" s="1729"/>
      <c r="HU36" s="1729"/>
      <c r="HV36" s="1729"/>
      <c r="HW36" s="1729"/>
      <c r="HX36" s="1729"/>
      <c r="HY36" s="1729"/>
      <c r="HZ36" s="1729"/>
      <c r="IA36" s="1729"/>
      <c r="IB36" s="1729"/>
      <c r="IC36" s="1729"/>
      <c r="ID36" s="1729"/>
      <c r="IE36" s="1729"/>
      <c r="IF36" s="1729"/>
      <c r="IG36" s="1729"/>
      <c r="IH36" s="1729"/>
      <c r="II36" s="1729"/>
      <c r="IJ36" s="1729"/>
      <c r="IK36" s="1729"/>
      <c r="IL36" s="1729"/>
      <c r="IM36" s="1729"/>
      <c r="IN36" s="1729"/>
      <c r="IO36" s="1729"/>
      <c r="IP36" s="1729"/>
      <c r="IQ36" s="1729"/>
      <c r="IR36" s="1729"/>
      <c r="IS36" s="1729"/>
      <c r="IT36" s="1729"/>
      <c r="IU36" s="1729"/>
      <c r="IV36" s="1729"/>
      <c r="IW36" s="1729"/>
      <c r="IX36" s="1729"/>
      <c r="IY36" s="1729"/>
      <c r="IZ36" s="1729"/>
      <c r="JA36" s="1729"/>
      <c r="JB36" s="1729"/>
      <c r="JC36" s="1729"/>
      <c r="JD36" s="1729"/>
      <c r="JE36" s="1729"/>
      <c r="JF36" s="1729"/>
      <c r="JG36" s="1729"/>
      <c r="JH36" s="1729"/>
      <c r="JI36" s="1729"/>
      <c r="JJ36" s="1729"/>
      <c r="JK36" s="1729"/>
      <c r="JL36" s="1729"/>
      <c r="JM36" s="1729"/>
      <c r="JN36" s="1729"/>
      <c r="JO36" s="1729"/>
      <c r="JP36" s="1729"/>
      <c r="JQ36" s="1729"/>
      <c r="JR36" s="1729"/>
      <c r="JS36" s="1729"/>
      <c r="JT36" s="1729"/>
      <c r="JU36" s="1729"/>
      <c r="JV36" s="1729"/>
      <c r="JW36" s="1729"/>
      <c r="JX36" s="1729"/>
      <c r="JY36" s="1729"/>
      <c r="JZ36" s="1729"/>
      <c r="KA36" s="1729"/>
      <c r="KB36" s="1729"/>
      <c r="KC36" s="1729"/>
      <c r="KD36" s="1729"/>
      <c r="KE36" s="1729"/>
      <c r="KF36" s="1729"/>
      <c r="KG36" s="1729"/>
      <c r="KH36" s="1729"/>
      <c r="KI36" s="1729"/>
      <c r="KJ36" s="1729"/>
      <c r="KK36" s="1729"/>
      <c r="KL36" s="1729"/>
      <c r="KM36" s="1729"/>
      <c r="KN36" s="1729"/>
      <c r="KO36" s="1729"/>
      <c r="KP36" s="1729"/>
      <c r="KQ36" s="1729"/>
      <c r="KR36" s="1729"/>
      <c r="KS36" s="1729"/>
      <c r="KT36" s="1729"/>
      <c r="KU36" s="1729"/>
      <c r="KV36" s="1729"/>
      <c r="KW36" s="1729"/>
      <c r="KX36" s="1729"/>
      <c r="KY36" s="1729"/>
      <c r="KZ36" s="1729"/>
      <c r="LA36" s="1729"/>
      <c r="LB36" s="1729"/>
      <c r="LC36" s="1729"/>
      <c r="LD36" s="1729"/>
      <c r="LE36" s="1729"/>
      <c r="LF36" s="1729"/>
      <c r="LG36" s="1729"/>
      <c r="LH36" s="1729"/>
      <c r="LI36" s="1729"/>
      <c r="LJ36" s="1729"/>
      <c r="LK36" s="1729"/>
      <c r="LL36" s="1729"/>
      <c r="LM36" s="1729"/>
      <c r="LN36" s="1729"/>
      <c r="LO36" s="1729"/>
      <c r="LP36" s="1729"/>
      <c r="LQ36" s="1729"/>
      <c r="LR36" s="1729"/>
      <c r="LS36" s="1729"/>
      <c r="LT36" s="1729"/>
      <c r="LU36" s="1729"/>
      <c r="LV36" s="1729"/>
      <c r="LW36" s="1729"/>
      <c r="LX36" s="1729"/>
      <c r="LY36" s="1729"/>
      <c r="LZ36" s="1729"/>
      <c r="MA36" s="1729"/>
      <c r="MB36" s="1729"/>
      <c r="MC36" s="1729"/>
      <c r="MD36" s="1729"/>
      <c r="ME36" s="1729"/>
      <c r="MF36" s="1729"/>
      <c r="MG36" s="1729"/>
      <c r="MH36" s="1729"/>
      <c r="MI36" s="1729"/>
      <c r="MJ36" s="1729"/>
      <c r="MK36" s="1729"/>
      <c r="ML36" s="1729"/>
      <c r="MM36" s="1729"/>
      <c r="MN36" s="1729"/>
      <c r="MO36" s="1729"/>
      <c r="MP36" s="1729"/>
      <c r="MQ36" s="1729"/>
      <c r="MR36" s="1729"/>
      <c r="MS36" s="1729"/>
      <c r="MT36" s="1729"/>
      <c r="MU36" s="1729"/>
      <c r="MV36" s="1729"/>
      <c r="MW36" s="1729"/>
      <c r="MX36" s="1729"/>
      <c r="MY36" s="1729"/>
      <c r="MZ36" s="1729"/>
      <c r="NA36" s="1729"/>
      <c r="NB36" s="1729"/>
      <c r="NC36" s="1729"/>
      <c r="ND36" s="1729"/>
      <c r="NE36" s="1729"/>
      <c r="NF36" s="1729"/>
      <c r="NG36" s="1729"/>
      <c r="NH36" s="1729"/>
      <c r="NI36" s="1729"/>
      <c r="NJ36" s="1729"/>
      <c r="NK36" s="1729"/>
      <c r="NL36" s="1729"/>
      <c r="NM36" s="1729"/>
      <c r="NN36" s="1729"/>
      <c r="NO36" s="1729"/>
      <c r="NP36" s="1729"/>
      <c r="NQ36" s="1729"/>
      <c r="NR36" s="1729"/>
      <c r="NS36" s="1729"/>
      <c r="NT36" s="1729"/>
      <c r="NU36" s="1729"/>
      <c r="NV36" s="1729"/>
      <c r="NW36" s="1729"/>
      <c r="NX36" s="1729"/>
      <c r="NY36" s="1729"/>
      <c r="NZ36" s="1729"/>
      <c r="OA36" s="1729"/>
      <c r="OB36" s="1729"/>
      <c r="OC36" s="1729"/>
      <c r="OD36" s="1729"/>
      <c r="OE36" s="1729"/>
      <c r="OF36" s="1729"/>
      <c r="OG36" s="1729"/>
      <c r="OH36" s="1729"/>
      <c r="OI36" s="1729"/>
      <c r="OJ36" s="1729"/>
      <c r="OK36" s="1729"/>
      <c r="OL36" s="1729"/>
      <c r="OM36" s="1729"/>
      <c r="ON36" s="1729"/>
      <c r="OO36" s="1729"/>
      <c r="OP36" s="1729"/>
      <c r="OQ36" s="1729"/>
      <c r="OR36" s="1729"/>
      <c r="OS36" s="1729"/>
      <c r="OT36" s="1729"/>
      <c r="OU36" s="1729"/>
      <c r="OV36" s="1729"/>
      <c r="OW36" s="1729"/>
      <c r="OX36" s="1729"/>
      <c r="OY36" s="1729"/>
      <c r="OZ36" s="1729"/>
      <c r="PA36" s="1729"/>
      <c r="PB36" s="1729"/>
      <c r="PC36" s="1729"/>
      <c r="PD36" s="1729"/>
      <c r="PE36" s="1729"/>
      <c r="PF36" s="1729"/>
      <c r="PG36" s="1729"/>
      <c r="PH36" s="1729"/>
      <c r="PI36" s="1729"/>
      <c r="PJ36" s="1729"/>
      <c r="PK36" s="1729"/>
      <c r="PL36" s="1729"/>
      <c r="PM36" s="1729"/>
      <c r="PN36" s="1729"/>
      <c r="PO36" s="1729"/>
      <c r="PP36" s="1729"/>
      <c r="PQ36" s="1729"/>
      <c r="PR36" s="1729"/>
      <c r="PS36" s="1729"/>
      <c r="PT36" s="1729"/>
      <c r="PU36" s="1729"/>
      <c r="PV36" s="1729"/>
      <c r="PW36" s="1729"/>
      <c r="PX36" s="1729"/>
      <c r="PY36" s="1729"/>
      <c r="PZ36" s="1729"/>
      <c r="QA36" s="1729"/>
      <c r="QB36" s="1729"/>
      <c r="QC36" s="1729"/>
      <c r="QD36" s="1729"/>
      <c r="QE36" s="1729"/>
      <c r="QF36" s="1729"/>
      <c r="QG36" s="1729"/>
      <c r="QH36" s="1729"/>
      <c r="QI36" s="1729"/>
      <c r="QJ36" s="1729"/>
      <c r="QK36" s="1729"/>
      <c r="QL36" s="1729"/>
      <c r="QM36" s="1729"/>
      <c r="QN36" s="1729"/>
      <c r="QO36" s="1729"/>
      <c r="QP36" s="1729"/>
      <c r="QQ36" s="1729"/>
      <c r="QR36" s="1729"/>
      <c r="QS36" s="1729"/>
      <c r="QT36" s="1729"/>
      <c r="QU36" s="1729"/>
      <c r="QV36" s="1729"/>
      <c r="QW36" s="1729"/>
      <c r="QX36" s="1729"/>
      <c r="QY36" s="1729"/>
      <c r="QZ36" s="1729"/>
      <c r="RA36" s="1729"/>
      <c r="RB36" s="1729"/>
      <c r="RC36" s="1729"/>
      <c r="RD36" s="1729"/>
      <c r="RE36" s="1729"/>
      <c r="RF36" s="1729"/>
      <c r="RG36" s="1729"/>
      <c r="RH36" s="1729"/>
      <c r="RI36" s="1729"/>
      <c r="RJ36" s="1729"/>
      <c r="RK36" s="1729"/>
      <c r="RL36" s="1729"/>
      <c r="RM36" s="1729"/>
      <c r="RN36" s="1729"/>
      <c r="RO36" s="1729"/>
      <c r="RP36" s="1729"/>
      <c r="RQ36" s="1729"/>
      <c r="RR36" s="1729"/>
      <c r="RS36" s="1729"/>
      <c r="RT36" s="1729"/>
      <c r="RU36" s="1729"/>
      <c r="RV36" s="1729"/>
      <c r="RW36" s="1729"/>
      <c r="RX36" s="1729"/>
      <c r="RY36" s="1729"/>
      <c r="RZ36" s="1729"/>
      <c r="SA36" s="1729"/>
      <c r="SB36" s="1729"/>
      <c r="SC36" s="1729"/>
      <c r="SD36" s="1729"/>
      <c r="SE36" s="1729"/>
      <c r="SF36" s="1729"/>
      <c r="SG36" s="1729"/>
      <c r="SH36" s="1729"/>
      <c r="SI36" s="1729"/>
      <c r="SJ36" s="1729"/>
      <c r="SK36" s="1729"/>
      <c r="SL36" s="1729"/>
      <c r="SM36" s="1729"/>
      <c r="SN36" s="1729"/>
      <c r="SO36" s="1729"/>
      <c r="SP36" s="1729"/>
      <c r="SQ36" s="1729"/>
      <c r="SR36" s="1729"/>
      <c r="SS36" s="1729"/>
      <c r="ST36" s="1729"/>
      <c r="SU36" s="1729"/>
      <c r="SV36" s="1729"/>
      <c r="SW36" s="1729"/>
      <c r="SX36" s="1729"/>
      <c r="SY36" s="1729"/>
      <c r="SZ36" s="1729"/>
      <c r="TA36" s="1729"/>
      <c r="TB36" s="1729"/>
      <c r="TC36" s="1729"/>
      <c r="TD36" s="1729"/>
      <c r="TE36" s="1729"/>
      <c r="TF36" s="1729"/>
      <c r="TG36" s="1729"/>
      <c r="TH36" s="1729"/>
      <c r="TI36" s="1729"/>
      <c r="TJ36" s="1729"/>
      <c r="TK36" s="1729"/>
      <c r="TL36" s="1729"/>
      <c r="TM36" s="1729"/>
      <c r="TN36" s="1729"/>
      <c r="TO36" s="1729"/>
      <c r="TP36" s="1729"/>
      <c r="TQ36" s="1729"/>
      <c r="TR36" s="1729"/>
      <c r="TS36" s="1729"/>
      <c r="TT36" s="1729"/>
      <c r="TU36" s="1729"/>
      <c r="TV36" s="1729"/>
      <c r="TW36" s="1729"/>
      <c r="TX36" s="1729"/>
      <c r="TY36" s="1729"/>
      <c r="TZ36" s="1729"/>
      <c r="UA36" s="1729"/>
      <c r="UB36" s="1729"/>
      <c r="UC36" s="1729"/>
      <c r="UD36" s="1729"/>
      <c r="UE36" s="1729"/>
      <c r="UF36" s="1729"/>
      <c r="UG36" s="1729"/>
      <c r="UH36" s="1729"/>
      <c r="UI36" s="1729"/>
      <c r="UJ36" s="1729"/>
      <c r="UK36" s="1729"/>
      <c r="UL36" s="1729"/>
      <c r="UM36" s="1729"/>
      <c r="UN36" s="1729"/>
      <c r="UO36" s="1729"/>
      <c r="UP36" s="1729"/>
      <c r="UQ36" s="1729"/>
      <c r="UR36" s="1729"/>
      <c r="US36" s="1729"/>
      <c r="UT36" s="1729"/>
      <c r="UU36" s="1729"/>
      <c r="UV36" s="1729"/>
      <c r="UW36" s="1729"/>
      <c r="UX36" s="1729"/>
      <c r="UY36" s="1729"/>
      <c r="UZ36" s="1729"/>
      <c r="VA36" s="1729"/>
      <c r="VB36" s="1729"/>
      <c r="VC36" s="1729"/>
      <c r="VD36" s="1729"/>
      <c r="VE36" s="1729"/>
      <c r="VF36" s="1729"/>
      <c r="VG36" s="1729"/>
      <c r="VH36" s="1729"/>
      <c r="VI36" s="1729"/>
      <c r="VJ36" s="1729"/>
      <c r="VK36" s="1729"/>
      <c r="VL36" s="1729"/>
      <c r="VM36" s="1729"/>
      <c r="VN36" s="1729"/>
      <c r="VO36" s="1729"/>
      <c r="VP36" s="1729"/>
      <c r="VQ36" s="1729"/>
      <c r="VR36" s="1729"/>
      <c r="VS36" s="1729"/>
      <c r="VT36" s="1729"/>
      <c r="VU36" s="1729"/>
      <c r="VV36" s="1729"/>
      <c r="VW36" s="1729"/>
      <c r="VX36" s="1729"/>
      <c r="VY36" s="1729"/>
      <c r="VZ36" s="1729"/>
      <c r="WA36" s="1729"/>
      <c r="WB36" s="1729"/>
      <c r="WC36" s="1729"/>
      <c r="WD36" s="1729"/>
      <c r="WE36" s="1729"/>
      <c r="WF36" s="1729"/>
      <c r="WG36" s="1729"/>
      <c r="WH36" s="1729"/>
      <c r="WI36" s="1729"/>
      <c r="WJ36" s="1729"/>
      <c r="WK36" s="1729"/>
      <c r="WL36" s="1729"/>
      <c r="WM36" s="1729"/>
      <c r="WN36" s="1729"/>
      <c r="WO36" s="1729"/>
      <c r="WP36" s="1729"/>
      <c r="WQ36" s="1729"/>
      <c r="WR36" s="1729"/>
      <c r="WS36" s="1729"/>
      <c r="WT36" s="1729"/>
      <c r="WU36" s="1729"/>
      <c r="WV36" s="1729"/>
      <c r="WW36" s="1729"/>
      <c r="WX36" s="1729"/>
      <c r="WY36" s="1729"/>
      <c r="WZ36" s="1729"/>
      <c r="XA36" s="1729"/>
      <c r="XB36" s="1729"/>
      <c r="XC36" s="1729"/>
      <c r="XD36" s="1729"/>
      <c r="XE36" s="1729"/>
      <c r="XF36" s="1729"/>
      <c r="XG36" s="1729"/>
      <c r="XH36" s="1729"/>
      <c r="XI36" s="1729"/>
      <c r="XJ36" s="1729"/>
      <c r="XK36" s="1729"/>
      <c r="XL36" s="1729"/>
      <c r="XM36" s="1729"/>
      <c r="XN36" s="1729"/>
      <c r="XO36" s="1729"/>
      <c r="XP36" s="1729"/>
      <c r="XQ36" s="1729"/>
      <c r="XR36" s="1729"/>
      <c r="XS36" s="1729"/>
      <c r="XT36" s="1729"/>
      <c r="XU36" s="1729"/>
      <c r="XV36" s="1729"/>
      <c r="XW36" s="1729"/>
      <c r="XX36" s="1729"/>
      <c r="XY36" s="1729"/>
      <c r="XZ36" s="1729"/>
      <c r="YA36" s="1729"/>
      <c r="YB36" s="1729"/>
      <c r="YC36" s="1729"/>
      <c r="YD36" s="1729"/>
      <c r="YE36" s="1729"/>
      <c r="YF36" s="1729"/>
      <c r="YG36" s="1729"/>
      <c r="YH36" s="1729"/>
      <c r="YI36" s="1729"/>
      <c r="YJ36" s="1729"/>
      <c r="YK36" s="1729"/>
      <c r="YL36" s="1729"/>
      <c r="YM36" s="1729"/>
      <c r="YN36" s="1729"/>
      <c r="YO36" s="1729"/>
      <c r="YP36" s="1729"/>
      <c r="YQ36" s="1729"/>
      <c r="YR36" s="1729"/>
      <c r="YS36" s="1729"/>
      <c r="YT36" s="1729"/>
      <c r="YU36" s="1729"/>
      <c r="YV36" s="1729"/>
      <c r="YW36" s="1729"/>
      <c r="YX36" s="1729"/>
      <c r="YY36" s="1729"/>
      <c r="YZ36" s="1729"/>
      <c r="ZA36" s="1729"/>
      <c r="ZB36" s="1729"/>
      <c r="ZC36" s="1729"/>
      <c r="ZD36" s="1729"/>
      <c r="ZE36" s="1729"/>
      <c r="ZF36" s="1729"/>
      <c r="ZG36" s="1729"/>
      <c r="ZH36" s="1729"/>
      <c r="ZI36" s="1729"/>
      <c r="ZJ36" s="1729"/>
      <c r="ZK36" s="1729"/>
      <c r="ZL36" s="1729"/>
      <c r="ZM36" s="1729"/>
      <c r="ZN36" s="1729"/>
      <c r="ZO36" s="1729"/>
      <c r="ZP36" s="1729"/>
      <c r="ZQ36" s="1729"/>
      <c r="ZR36" s="1729"/>
      <c r="ZS36" s="1729"/>
      <c r="ZT36" s="1729"/>
      <c r="ZU36" s="1729"/>
      <c r="ZV36" s="1729"/>
      <c r="ZW36" s="1729"/>
      <c r="ZX36" s="1729"/>
      <c r="ZY36" s="1729"/>
      <c r="ZZ36" s="1729"/>
      <c r="AAA36" s="1729"/>
      <c r="AAB36" s="1729"/>
      <c r="AAC36" s="1729"/>
      <c r="AAD36" s="1729"/>
      <c r="AAE36" s="1729"/>
      <c r="AAF36" s="1729"/>
      <c r="AAG36" s="1729"/>
      <c r="AAH36" s="1729"/>
      <c r="AAI36" s="1729"/>
      <c r="AAJ36" s="1729"/>
      <c r="AAK36" s="1729"/>
      <c r="AAL36" s="1729"/>
      <c r="AAM36" s="1729"/>
      <c r="AAN36" s="1729"/>
      <c r="AAO36" s="1729"/>
      <c r="AAP36" s="1729"/>
      <c r="AAQ36" s="1729"/>
      <c r="AAR36" s="1729"/>
      <c r="AAS36" s="1729"/>
      <c r="AAT36" s="1729"/>
      <c r="AAU36" s="1729"/>
      <c r="AAV36" s="1729"/>
      <c r="AAW36" s="1729"/>
      <c r="AAX36" s="1729"/>
      <c r="AAY36" s="1729"/>
      <c r="AAZ36" s="1729"/>
      <c r="ABA36" s="1729"/>
      <c r="ABB36" s="1729"/>
      <c r="ABC36" s="1729"/>
      <c r="ABD36" s="1729"/>
      <c r="ABE36" s="1729"/>
      <c r="ABF36" s="1729"/>
      <c r="ABG36" s="1729"/>
      <c r="ABH36" s="1729"/>
      <c r="ABI36" s="1729"/>
      <c r="ABJ36" s="1729"/>
      <c r="ABK36" s="1729"/>
      <c r="ABL36" s="1729"/>
      <c r="ABM36" s="1729"/>
      <c r="ABN36" s="1729"/>
      <c r="ABO36" s="1729"/>
      <c r="ABP36" s="1729"/>
      <c r="ABQ36" s="1729"/>
      <c r="ABR36" s="1729"/>
      <c r="ABS36" s="1729"/>
      <c r="ABT36" s="1729"/>
      <c r="ABU36" s="1729"/>
      <c r="ABV36" s="1729"/>
      <c r="ABW36" s="1729"/>
      <c r="ABX36" s="1729"/>
      <c r="ABY36" s="1729"/>
      <c r="ABZ36" s="1729"/>
      <c r="ACA36" s="1729"/>
      <c r="ACB36" s="1729"/>
      <c r="ACC36" s="1729"/>
      <c r="ACD36" s="1729"/>
      <c r="ACE36" s="1729"/>
      <c r="ACF36" s="1729"/>
      <c r="ACG36" s="1729"/>
      <c r="ACH36" s="1729"/>
      <c r="ACI36" s="1729"/>
      <c r="ACJ36" s="1729"/>
      <c r="ACK36" s="1729"/>
      <c r="ACL36" s="1729"/>
      <c r="ACM36" s="1729"/>
      <c r="ACN36" s="1729"/>
      <c r="ACO36" s="1729"/>
      <c r="ACP36" s="1729"/>
      <c r="ACQ36" s="1729"/>
      <c r="ACR36" s="1729"/>
      <c r="ACS36" s="1729"/>
      <c r="ACT36" s="1729"/>
      <c r="ACU36" s="1729"/>
      <c r="ACV36" s="1729"/>
      <c r="ACW36" s="1729"/>
      <c r="ACX36" s="1729"/>
      <c r="ACY36" s="1729"/>
      <c r="ACZ36" s="1729"/>
      <c r="ADA36" s="1729"/>
      <c r="ADB36" s="1729"/>
      <c r="ADC36" s="1729"/>
      <c r="ADD36" s="1729"/>
      <c r="ADE36" s="1729"/>
      <c r="ADF36" s="1729"/>
      <c r="ADG36" s="1729"/>
      <c r="ADH36" s="1729"/>
      <c r="ADI36" s="1729"/>
      <c r="ADJ36" s="1729"/>
      <c r="ADK36" s="1729"/>
      <c r="ADL36" s="1729"/>
      <c r="ADM36" s="1729"/>
      <c r="ADN36" s="1729"/>
      <c r="ADO36" s="1729"/>
      <c r="ADP36" s="1729"/>
      <c r="ADQ36" s="1729"/>
      <c r="ADR36" s="1729"/>
      <c r="ADS36" s="1729"/>
      <c r="ADT36" s="1729"/>
      <c r="ADU36" s="1729"/>
      <c r="ADV36" s="1729"/>
      <c r="ADW36" s="1729"/>
      <c r="ADX36" s="1729"/>
      <c r="ADY36" s="1729"/>
      <c r="ADZ36" s="1729"/>
      <c r="AEA36" s="1729"/>
      <c r="AEB36" s="1729"/>
      <c r="AEC36" s="1729"/>
      <c r="AED36" s="1729"/>
      <c r="AEE36" s="1729"/>
      <c r="AEF36" s="1729"/>
      <c r="AEG36" s="1729"/>
      <c r="AEH36" s="1729"/>
      <c r="AEI36" s="1729"/>
      <c r="AEJ36" s="1729"/>
      <c r="AEK36" s="1729"/>
      <c r="AEL36" s="1729"/>
      <c r="AEM36" s="1729"/>
      <c r="AEN36" s="1729"/>
      <c r="AEO36" s="1729"/>
      <c r="AEP36" s="1729"/>
      <c r="AEQ36" s="1729"/>
      <c r="AER36" s="1729"/>
      <c r="AES36" s="1729"/>
      <c r="AET36" s="1729"/>
      <c r="AEU36" s="1729"/>
      <c r="AEV36" s="1729"/>
      <c r="AEW36" s="1729"/>
      <c r="AEX36" s="1729"/>
      <c r="AEY36" s="1729"/>
      <c r="AEZ36" s="1729"/>
      <c r="AFA36" s="1729"/>
      <c r="AFB36" s="1729"/>
      <c r="AFC36" s="1729"/>
      <c r="AFD36" s="1729"/>
      <c r="AFE36" s="1729"/>
      <c r="AFF36" s="1729"/>
      <c r="AFG36" s="1729"/>
      <c r="AFH36" s="1729"/>
      <c r="AFI36" s="1729"/>
      <c r="AFJ36" s="1729"/>
      <c r="AFK36" s="1729"/>
      <c r="AFL36" s="1729"/>
      <c r="AFM36" s="1729"/>
      <c r="AFN36" s="1729"/>
      <c r="AFO36" s="1729"/>
      <c r="AFP36" s="1729"/>
      <c r="AFQ36" s="1729"/>
      <c r="AFR36" s="1729"/>
      <c r="AFS36" s="1729"/>
      <c r="AFT36" s="1729"/>
      <c r="AFU36" s="1729"/>
      <c r="AFV36" s="1729"/>
      <c r="AFW36" s="1729"/>
      <c r="AFX36" s="1729"/>
      <c r="AFY36" s="1729"/>
      <c r="AFZ36" s="1729"/>
      <c r="AGA36" s="1729"/>
      <c r="AGB36" s="1729"/>
      <c r="AGC36" s="1729"/>
      <c r="AGD36" s="1729"/>
      <c r="AGE36" s="1729"/>
      <c r="AGF36" s="1729"/>
      <c r="AGG36" s="1729"/>
      <c r="AGH36" s="1729"/>
      <c r="AGI36" s="1729"/>
      <c r="AGJ36" s="1729"/>
      <c r="AGK36" s="1729"/>
      <c r="AGL36" s="1729"/>
      <c r="AGM36" s="1729"/>
      <c r="AGN36" s="1729"/>
      <c r="AGO36" s="1729"/>
      <c r="AGP36" s="1729"/>
      <c r="AGQ36" s="1729"/>
      <c r="AGR36" s="1729"/>
      <c r="AGS36" s="1729"/>
      <c r="AGT36" s="1729"/>
      <c r="AGU36" s="1729"/>
      <c r="AGV36" s="1729"/>
      <c r="AGW36" s="1729"/>
      <c r="AGX36" s="1729"/>
      <c r="AGY36" s="1729"/>
      <c r="AGZ36" s="1729"/>
      <c r="AHA36" s="1729"/>
      <c r="AHB36" s="1729"/>
      <c r="AHC36" s="1729"/>
      <c r="AHD36" s="1729"/>
      <c r="AHE36" s="1729"/>
      <c r="AHF36" s="1729"/>
      <c r="AHG36" s="1729"/>
      <c r="AHH36" s="1729"/>
      <c r="AHI36" s="1729"/>
      <c r="AHJ36" s="1729"/>
      <c r="AHK36" s="1729"/>
      <c r="AHL36" s="1729"/>
      <c r="AHM36" s="1729"/>
      <c r="AHN36" s="1729"/>
      <c r="AHO36" s="1729"/>
      <c r="AHP36" s="1729"/>
      <c r="AHQ36" s="1729"/>
      <c r="AHR36" s="1729"/>
      <c r="AHS36" s="1729"/>
      <c r="AHT36" s="1729"/>
      <c r="AHU36" s="1729"/>
      <c r="AHV36" s="1729"/>
      <c r="AHW36" s="1729"/>
      <c r="AHX36" s="1729"/>
      <c r="AHY36" s="1729"/>
      <c r="AHZ36" s="1729"/>
      <c r="AIA36" s="1729"/>
      <c r="AIB36" s="1729"/>
      <c r="AIC36" s="1729"/>
      <c r="AID36" s="1729"/>
      <c r="AIE36" s="1729"/>
      <c r="AIF36" s="1729"/>
      <c r="AIG36" s="1729"/>
      <c r="AIH36" s="1729"/>
      <c r="AII36" s="1729"/>
      <c r="AIJ36" s="1729"/>
      <c r="AIK36" s="1729"/>
      <c r="AIL36" s="1729"/>
      <c r="AIM36" s="1729"/>
      <c r="AIN36" s="1729"/>
      <c r="AIO36" s="1729"/>
      <c r="AIP36" s="1729"/>
      <c r="AIQ36" s="1729"/>
      <c r="AIR36" s="1729"/>
      <c r="AIS36" s="1729"/>
      <c r="AIT36" s="1729"/>
      <c r="AIU36" s="1729"/>
      <c r="AIV36" s="1729"/>
      <c r="AIW36" s="1729"/>
      <c r="AIX36" s="1729"/>
      <c r="AIY36" s="1729"/>
      <c r="AIZ36" s="1729"/>
      <c r="AJA36" s="1729"/>
      <c r="AJB36" s="1729"/>
      <c r="AJC36" s="1729"/>
      <c r="AJD36" s="1729"/>
      <c r="AJE36" s="1729"/>
      <c r="AJF36" s="1729"/>
      <c r="AJG36" s="1729"/>
      <c r="AJH36" s="1729"/>
      <c r="AJI36" s="1729"/>
      <c r="AJJ36" s="1729"/>
      <c r="AJK36" s="1729"/>
      <c r="AJL36" s="1729"/>
      <c r="AJM36" s="1729"/>
      <c r="AJN36" s="1729"/>
      <c r="AJO36" s="1729"/>
      <c r="AJP36" s="1729"/>
      <c r="AJQ36" s="1729"/>
      <c r="AJR36" s="1729"/>
      <c r="AJS36" s="1729"/>
      <c r="AJT36" s="1729"/>
      <c r="AJU36" s="1729"/>
      <c r="AJV36" s="1729"/>
      <c r="AJW36" s="1729"/>
      <c r="AJX36" s="1729"/>
      <c r="AJY36" s="1729"/>
      <c r="AJZ36" s="1729"/>
      <c r="AKA36" s="1729"/>
      <c r="AKB36" s="1729"/>
      <c r="AKC36" s="1729"/>
      <c r="AKD36" s="1729"/>
      <c r="AKE36" s="1729"/>
      <c r="AKF36" s="1729"/>
      <c r="AKG36" s="1729"/>
      <c r="AKH36" s="1729"/>
      <c r="AKI36" s="1729"/>
      <c r="AKJ36" s="1729"/>
      <c r="AKK36" s="1729"/>
      <c r="AKL36" s="1729"/>
      <c r="AKM36" s="1729"/>
      <c r="AKN36" s="1729"/>
      <c r="AKO36" s="1729"/>
      <c r="AKP36" s="1729"/>
      <c r="AKQ36" s="1729"/>
      <c r="AKR36" s="1729"/>
      <c r="AKS36" s="1729"/>
      <c r="AKT36" s="1729"/>
      <c r="AKU36" s="1729"/>
      <c r="AKV36" s="1729"/>
      <c r="AKW36" s="1729"/>
      <c r="AKX36" s="1729"/>
      <c r="AKY36" s="1729"/>
      <c r="AKZ36" s="1729"/>
      <c r="ALA36" s="1729"/>
      <c r="ALB36" s="1729"/>
      <c r="ALC36" s="1729"/>
      <c r="ALD36" s="1729"/>
      <c r="ALE36" s="1729"/>
      <c r="ALF36" s="1729"/>
      <c r="ALG36" s="1729"/>
      <c r="ALH36" s="1729"/>
      <c r="ALI36" s="1729"/>
      <c r="ALJ36" s="1729"/>
      <c r="ALK36" s="1729"/>
      <c r="ALL36" s="1729"/>
      <c r="ALM36" s="1729"/>
      <c r="ALN36" s="1729"/>
      <c r="ALO36" s="1729"/>
      <c r="ALP36" s="1729"/>
      <c r="ALQ36" s="1729"/>
      <c r="ALR36" s="1729"/>
      <c r="ALS36" s="1729"/>
      <c r="ALT36" s="1729"/>
      <c r="ALU36" s="1729"/>
      <c r="ALV36" s="1729"/>
      <c r="ALW36" s="1729"/>
      <c r="ALX36" s="1729"/>
      <c r="ALY36" s="1729"/>
      <c r="ALZ36" s="1729"/>
      <c r="AMA36" s="1729"/>
      <c r="AMB36" s="1729"/>
      <c r="AMC36" s="1729"/>
      <c r="AMD36" s="1729"/>
      <c r="AME36" s="1729"/>
      <c r="AMF36" s="1729"/>
      <c r="AMG36" s="1729"/>
      <c r="AMH36" s="1729"/>
      <c r="AMI36" s="1729"/>
      <c r="AMJ36" s="1729"/>
    </row>
    <row r="37" spans="1:1024" s="1773" customFormat="1" ht="30" customHeight="1">
      <c r="A37" s="1705" t="s">
        <v>3862</v>
      </c>
      <c r="B37" s="1705" t="s">
        <v>3863</v>
      </c>
      <c r="C37" s="1705" t="s">
        <v>647</v>
      </c>
      <c r="D37" s="1705" t="s">
        <v>4058</v>
      </c>
      <c r="E37" s="1705" t="s">
        <v>4059</v>
      </c>
      <c r="F37" s="1705" t="s">
        <v>4060</v>
      </c>
      <c r="G37" s="1705" t="s">
        <v>4061</v>
      </c>
      <c r="H37" s="1705"/>
      <c r="I37" s="1705"/>
      <c r="J37" s="1705"/>
      <c r="K37" s="1705"/>
      <c r="L37" s="1705"/>
      <c r="M37" s="1705"/>
      <c r="N37" s="1705"/>
      <c r="O37" s="1705"/>
      <c r="P37" s="1705" t="s">
        <v>4100</v>
      </c>
      <c r="Q37" s="1705" t="s">
        <v>4101</v>
      </c>
      <c r="R37" s="1705" t="s">
        <v>4085</v>
      </c>
      <c r="S37" s="1709" t="s">
        <v>4102</v>
      </c>
      <c r="T37" s="1705" t="s">
        <v>2504</v>
      </c>
      <c r="U37" s="1705" t="s">
        <v>3940</v>
      </c>
      <c r="V37" s="1705" t="s">
        <v>3901</v>
      </c>
      <c r="W37" s="1705" t="s">
        <v>3874</v>
      </c>
      <c r="X37" s="1705" t="s">
        <v>3914</v>
      </c>
      <c r="Y37" s="1779">
        <v>1200000</v>
      </c>
      <c r="Z37" s="1779" t="s">
        <v>1146</v>
      </c>
      <c r="AA37" s="1779" t="s">
        <v>4067</v>
      </c>
      <c r="AB37" s="1779" t="s">
        <v>4068</v>
      </c>
      <c r="AC37" s="1779" t="s">
        <v>3906</v>
      </c>
      <c r="AD37" s="1779" t="s">
        <v>138</v>
      </c>
      <c r="AE37" s="1779" t="s">
        <v>3881</v>
      </c>
      <c r="AF37" s="1779"/>
      <c r="AG37" s="1779"/>
      <c r="AH37" s="1779"/>
      <c r="AI37" s="1779"/>
      <c r="AJ37" s="1779"/>
      <c r="AK37" s="1779">
        <v>1</v>
      </c>
      <c r="AL37" s="1779"/>
      <c r="AM37" s="1779"/>
      <c r="AN37" s="1779">
        <v>988000</v>
      </c>
      <c r="AO37" s="1705" t="s">
        <v>4242</v>
      </c>
      <c r="AP37" s="1705"/>
      <c r="AQ37" s="1705"/>
      <c r="AR37" s="1705"/>
      <c r="AS37" s="1705"/>
      <c r="AT37" s="1705"/>
      <c r="AU37" s="1705"/>
      <c r="AV37" s="1705"/>
      <c r="AW37" s="1705"/>
      <c r="AX37" s="1705"/>
      <c r="AY37" s="1705"/>
      <c r="AZ37" s="1705" t="s">
        <v>3891</v>
      </c>
      <c r="BA37" s="1729"/>
      <c r="BB37" s="1729"/>
      <c r="BC37" s="1729"/>
      <c r="BD37" s="1729"/>
      <c r="BE37" s="1729"/>
      <c r="BF37" s="1729"/>
      <c r="BG37" s="1729"/>
      <c r="BH37" s="1729"/>
      <c r="BI37" s="1729"/>
      <c r="BJ37" s="1729"/>
      <c r="BK37" s="1729"/>
      <c r="BL37" s="1729"/>
      <c r="BM37" s="1729"/>
      <c r="BN37" s="1729"/>
      <c r="BO37" s="1729"/>
      <c r="BP37" s="1729"/>
      <c r="BQ37" s="1729"/>
      <c r="BR37" s="1729"/>
      <c r="BS37" s="1729"/>
      <c r="BT37" s="1729"/>
      <c r="BU37" s="1729"/>
      <c r="BV37" s="1729"/>
      <c r="BW37" s="1729"/>
      <c r="BX37" s="1729"/>
      <c r="BY37" s="1729"/>
      <c r="BZ37" s="1729"/>
      <c r="CA37" s="1729"/>
      <c r="CB37" s="1729"/>
      <c r="CC37" s="1729"/>
      <c r="CD37" s="1729"/>
      <c r="CE37" s="1729"/>
      <c r="CF37" s="1729"/>
      <c r="CG37" s="1729"/>
      <c r="CH37" s="1729"/>
      <c r="CI37" s="1729"/>
      <c r="CJ37" s="1729"/>
      <c r="CK37" s="1729"/>
      <c r="CL37" s="1729"/>
      <c r="CM37" s="1729"/>
      <c r="CN37" s="1729"/>
      <c r="CO37" s="1729"/>
      <c r="CP37" s="1729"/>
      <c r="CQ37" s="1729"/>
      <c r="CR37" s="1729"/>
      <c r="CS37" s="1729"/>
      <c r="CT37" s="1729"/>
      <c r="CU37" s="1729"/>
      <c r="CV37" s="1729"/>
      <c r="CW37" s="1729"/>
      <c r="CX37" s="1729"/>
      <c r="CY37" s="1729"/>
      <c r="CZ37" s="1729"/>
      <c r="DA37" s="1729"/>
      <c r="DB37" s="1729"/>
      <c r="DC37" s="1729"/>
      <c r="DD37" s="1729"/>
      <c r="DE37" s="1729"/>
      <c r="DF37" s="1729"/>
      <c r="DG37" s="1729"/>
      <c r="DH37" s="1729"/>
      <c r="DI37" s="1729"/>
      <c r="DJ37" s="1729"/>
      <c r="DK37" s="1729"/>
      <c r="DL37" s="1729"/>
      <c r="DM37" s="1729"/>
      <c r="DN37" s="1729"/>
      <c r="DO37" s="1729"/>
      <c r="DP37" s="1729"/>
      <c r="DQ37" s="1729"/>
      <c r="DR37" s="1729"/>
      <c r="DS37" s="1729"/>
      <c r="DT37" s="1729"/>
      <c r="DU37" s="1729"/>
      <c r="DV37" s="1729"/>
      <c r="DW37" s="1729"/>
      <c r="DX37" s="1729"/>
      <c r="DY37" s="1729"/>
      <c r="DZ37" s="1729"/>
      <c r="EA37" s="1729"/>
      <c r="EB37" s="1729"/>
      <c r="EC37" s="1729"/>
      <c r="ED37" s="1729"/>
      <c r="EE37" s="1729"/>
      <c r="EF37" s="1729"/>
      <c r="EG37" s="1729"/>
      <c r="EH37" s="1729"/>
      <c r="EI37" s="1729"/>
      <c r="EJ37" s="1729"/>
      <c r="EK37" s="1729"/>
      <c r="EL37" s="1729"/>
      <c r="EM37" s="1729"/>
      <c r="EN37" s="1729"/>
      <c r="EO37" s="1729"/>
      <c r="EP37" s="1729"/>
      <c r="EQ37" s="1729"/>
      <c r="ER37" s="1729"/>
      <c r="ES37" s="1729"/>
      <c r="ET37" s="1729"/>
      <c r="EU37" s="1729"/>
      <c r="EV37" s="1729"/>
      <c r="EW37" s="1729"/>
      <c r="EX37" s="1729"/>
      <c r="EY37" s="1729"/>
      <c r="EZ37" s="1729"/>
      <c r="FA37" s="1729"/>
      <c r="FB37" s="1729"/>
      <c r="FC37" s="1729"/>
      <c r="FD37" s="1729"/>
      <c r="FE37" s="1729"/>
      <c r="FF37" s="1729"/>
      <c r="FG37" s="1729"/>
      <c r="FH37" s="1729"/>
      <c r="FI37" s="1729"/>
      <c r="FJ37" s="1729"/>
      <c r="FK37" s="1729"/>
      <c r="FL37" s="1729"/>
      <c r="FM37" s="1729"/>
      <c r="FN37" s="1729"/>
      <c r="FO37" s="1729"/>
      <c r="FP37" s="1729"/>
      <c r="FQ37" s="1729"/>
      <c r="FR37" s="1729"/>
      <c r="FS37" s="1729"/>
      <c r="FT37" s="1729"/>
      <c r="FU37" s="1729"/>
      <c r="FV37" s="1729"/>
      <c r="FW37" s="1729"/>
      <c r="FX37" s="1729"/>
      <c r="FY37" s="1729"/>
      <c r="FZ37" s="1729"/>
      <c r="GA37" s="1729"/>
      <c r="GB37" s="1729"/>
      <c r="GC37" s="1729"/>
      <c r="GD37" s="1729"/>
      <c r="GE37" s="1729"/>
      <c r="GF37" s="1729"/>
      <c r="GG37" s="1729"/>
      <c r="GH37" s="1729"/>
      <c r="GI37" s="1729"/>
      <c r="GJ37" s="1729"/>
      <c r="GK37" s="1729"/>
      <c r="GL37" s="1729"/>
      <c r="GM37" s="1729"/>
      <c r="GN37" s="1729"/>
      <c r="GO37" s="1729"/>
      <c r="GP37" s="1729"/>
      <c r="GQ37" s="1729"/>
      <c r="GR37" s="1729"/>
      <c r="GS37" s="1729"/>
      <c r="GT37" s="1729"/>
      <c r="GU37" s="1729"/>
      <c r="GV37" s="1729"/>
      <c r="GW37" s="1729"/>
      <c r="GX37" s="1729"/>
      <c r="GY37" s="1729"/>
      <c r="GZ37" s="1729"/>
      <c r="HA37" s="1729"/>
      <c r="HB37" s="1729"/>
      <c r="HC37" s="1729"/>
      <c r="HD37" s="1729"/>
      <c r="HE37" s="1729"/>
      <c r="HF37" s="1729"/>
      <c r="HG37" s="1729"/>
      <c r="HH37" s="1729"/>
      <c r="HI37" s="1729"/>
      <c r="HJ37" s="1729"/>
      <c r="HK37" s="1729"/>
      <c r="HL37" s="1729"/>
      <c r="HM37" s="1729"/>
      <c r="HN37" s="1729"/>
      <c r="HO37" s="1729"/>
      <c r="HP37" s="1729"/>
      <c r="HQ37" s="1729"/>
      <c r="HR37" s="1729"/>
      <c r="HS37" s="1729"/>
      <c r="HT37" s="1729"/>
      <c r="HU37" s="1729"/>
      <c r="HV37" s="1729"/>
      <c r="HW37" s="1729"/>
      <c r="HX37" s="1729"/>
      <c r="HY37" s="1729"/>
      <c r="HZ37" s="1729"/>
      <c r="IA37" s="1729"/>
      <c r="IB37" s="1729"/>
      <c r="IC37" s="1729"/>
      <c r="ID37" s="1729"/>
      <c r="IE37" s="1729"/>
      <c r="IF37" s="1729"/>
      <c r="IG37" s="1729"/>
      <c r="IH37" s="1729"/>
      <c r="II37" s="1729"/>
      <c r="IJ37" s="1729"/>
      <c r="IK37" s="1729"/>
      <c r="IL37" s="1729"/>
      <c r="IM37" s="1729"/>
      <c r="IN37" s="1729"/>
      <c r="IO37" s="1729"/>
      <c r="IP37" s="1729"/>
      <c r="IQ37" s="1729"/>
      <c r="IR37" s="1729"/>
      <c r="IS37" s="1729"/>
      <c r="IT37" s="1729"/>
      <c r="IU37" s="1729"/>
      <c r="IV37" s="1729"/>
      <c r="IW37" s="1729"/>
      <c r="IX37" s="1729"/>
      <c r="IY37" s="1729"/>
      <c r="IZ37" s="1729"/>
      <c r="JA37" s="1729"/>
      <c r="JB37" s="1729"/>
      <c r="JC37" s="1729"/>
      <c r="JD37" s="1729"/>
      <c r="JE37" s="1729"/>
      <c r="JF37" s="1729"/>
      <c r="JG37" s="1729"/>
      <c r="JH37" s="1729"/>
      <c r="JI37" s="1729"/>
      <c r="JJ37" s="1729"/>
      <c r="JK37" s="1729"/>
      <c r="JL37" s="1729"/>
      <c r="JM37" s="1729"/>
      <c r="JN37" s="1729"/>
      <c r="JO37" s="1729"/>
      <c r="JP37" s="1729"/>
      <c r="JQ37" s="1729"/>
      <c r="JR37" s="1729"/>
      <c r="JS37" s="1729"/>
      <c r="JT37" s="1729"/>
      <c r="JU37" s="1729"/>
      <c r="JV37" s="1729"/>
      <c r="JW37" s="1729"/>
      <c r="JX37" s="1729"/>
      <c r="JY37" s="1729"/>
      <c r="JZ37" s="1729"/>
      <c r="KA37" s="1729"/>
      <c r="KB37" s="1729"/>
      <c r="KC37" s="1729"/>
      <c r="KD37" s="1729"/>
      <c r="KE37" s="1729"/>
      <c r="KF37" s="1729"/>
      <c r="KG37" s="1729"/>
      <c r="KH37" s="1729"/>
      <c r="KI37" s="1729"/>
      <c r="KJ37" s="1729"/>
      <c r="KK37" s="1729"/>
      <c r="KL37" s="1729"/>
      <c r="KM37" s="1729"/>
      <c r="KN37" s="1729"/>
      <c r="KO37" s="1729"/>
      <c r="KP37" s="1729"/>
      <c r="KQ37" s="1729"/>
      <c r="KR37" s="1729"/>
      <c r="KS37" s="1729"/>
      <c r="KT37" s="1729"/>
      <c r="KU37" s="1729"/>
      <c r="KV37" s="1729"/>
      <c r="KW37" s="1729"/>
      <c r="KX37" s="1729"/>
      <c r="KY37" s="1729"/>
      <c r="KZ37" s="1729"/>
      <c r="LA37" s="1729"/>
      <c r="LB37" s="1729"/>
      <c r="LC37" s="1729"/>
      <c r="LD37" s="1729"/>
      <c r="LE37" s="1729"/>
      <c r="LF37" s="1729"/>
      <c r="LG37" s="1729"/>
      <c r="LH37" s="1729"/>
      <c r="LI37" s="1729"/>
      <c r="LJ37" s="1729"/>
      <c r="LK37" s="1729"/>
      <c r="LL37" s="1729"/>
      <c r="LM37" s="1729"/>
      <c r="LN37" s="1729"/>
      <c r="LO37" s="1729"/>
      <c r="LP37" s="1729"/>
      <c r="LQ37" s="1729"/>
      <c r="LR37" s="1729"/>
      <c r="LS37" s="1729"/>
      <c r="LT37" s="1729"/>
      <c r="LU37" s="1729"/>
      <c r="LV37" s="1729"/>
      <c r="LW37" s="1729"/>
      <c r="LX37" s="1729"/>
      <c r="LY37" s="1729"/>
      <c r="LZ37" s="1729"/>
      <c r="MA37" s="1729"/>
      <c r="MB37" s="1729"/>
      <c r="MC37" s="1729"/>
      <c r="MD37" s="1729"/>
      <c r="ME37" s="1729"/>
      <c r="MF37" s="1729"/>
      <c r="MG37" s="1729"/>
      <c r="MH37" s="1729"/>
      <c r="MI37" s="1729"/>
      <c r="MJ37" s="1729"/>
      <c r="MK37" s="1729"/>
      <c r="ML37" s="1729"/>
      <c r="MM37" s="1729"/>
      <c r="MN37" s="1729"/>
      <c r="MO37" s="1729"/>
      <c r="MP37" s="1729"/>
      <c r="MQ37" s="1729"/>
      <c r="MR37" s="1729"/>
      <c r="MS37" s="1729"/>
      <c r="MT37" s="1729"/>
      <c r="MU37" s="1729"/>
      <c r="MV37" s="1729"/>
      <c r="MW37" s="1729"/>
      <c r="MX37" s="1729"/>
      <c r="MY37" s="1729"/>
      <c r="MZ37" s="1729"/>
      <c r="NA37" s="1729"/>
      <c r="NB37" s="1729"/>
      <c r="NC37" s="1729"/>
      <c r="ND37" s="1729"/>
      <c r="NE37" s="1729"/>
      <c r="NF37" s="1729"/>
      <c r="NG37" s="1729"/>
      <c r="NH37" s="1729"/>
      <c r="NI37" s="1729"/>
      <c r="NJ37" s="1729"/>
      <c r="NK37" s="1729"/>
      <c r="NL37" s="1729"/>
      <c r="NM37" s="1729"/>
      <c r="NN37" s="1729"/>
      <c r="NO37" s="1729"/>
      <c r="NP37" s="1729"/>
      <c r="NQ37" s="1729"/>
      <c r="NR37" s="1729"/>
      <c r="NS37" s="1729"/>
      <c r="NT37" s="1729"/>
      <c r="NU37" s="1729"/>
      <c r="NV37" s="1729"/>
      <c r="NW37" s="1729"/>
      <c r="NX37" s="1729"/>
      <c r="NY37" s="1729"/>
      <c r="NZ37" s="1729"/>
      <c r="OA37" s="1729"/>
      <c r="OB37" s="1729"/>
      <c r="OC37" s="1729"/>
      <c r="OD37" s="1729"/>
      <c r="OE37" s="1729"/>
      <c r="OF37" s="1729"/>
      <c r="OG37" s="1729"/>
      <c r="OH37" s="1729"/>
      <c r="OI37" s="1729"/>
      <c r="OJ37" s="1729"/>
      <c r="OK37" s="1729"/>
      <c r="OL37" s="1729"/>
      <c r="OM37" s="1729"/>
      <c r="ON37" s="1729"/>
      <c r="OO37" s="1729"/>
      <c r="OP37" s="1729"/>
      <c r="OQ37" s="1729"/>
      <c r="OR37" s="1729"/>
      <c r="OS37" s="1729"/>
      <c r="OT37" s="1729"/>
      <c r="OU37" s="1729"/>
      <c r="OV37" s="1729"/>
      <c r="OW37" s="1729"/>
      <c r="OX37" s="1729"/>
      <c r="OY37" s="1729"/>
      <c r="OZ37" s="1729"/>
      <c r="PA37" s="1729"/>
      <c r="PB37" s="1729"/>
      <c r="PC37" s="1729"/>
      <c r="PD37" s="1729"/>
      <c r="PE37" s="1729"/>
      <c r="PF37" s="1729"/>
      <c r="PG37" s="1729"/>
      <c r="PH37" s="1729"/>
      <c r="PI37" s="1729"/>
      <c r="PJ37" s="1729"/>
      <c r="PK37" s="1729"/>
      <c r="PL37" s="1729"/>
      <c r="PM37" s="1729"/>
      <c r="PN37" s="1729"/>
      <c r="PO37" s="1729"/>
      <c r="PP37" s="1729"/>
      <c r="PQ37" s="1729"/>
      <c r="PR37" s="1729"/>
      <c r="PS37" s="1729"/>
      <c r="PT37" s="1729"/>
      <c r="PU37" s="1729"/>
      <c r="PV37" s="1729"/>
      <c r="PW37" s="1729"/>
      <c r="PX37" s="1729"/>
      <c r="PY37" s="1729"/>
      <c r="PZ37" s="1729"/>
      <c r="QA37" s="1729"/>
      <c r="QB37" s="1729"/>
      <c r="QC37" s="1729"/>
      <c r="QD37" s="1729"/>
      <c r="QE37" s="1729"/>
      <c r="QF37" s="1729"/>
      <c r="QG37" s="1729"/>
      <c r="QH37" s="1729"/>
      <c r="QI37" s="1729"/>
      <c r="QJ37" s="1729"/>
      <c r="QK37" s="1729"/>
      <c r="QL37" s="1729"/>
      <c r="QM37" s="1729"/>
      <c r="QN37" s="1729"/>
      <c r="QO37" s="1729"/>
      <c r="QP37" s="1729"/>
      <c r="QQ37" s="1729"/>
      <c r="QR37" s="1729"/>
      <c r="QS37" s="1729"/>
      <c r="QT37" s="1729"/>
      <c r="QU37" s="1729"/>
      <c r="QV37" s="1729"/>
      <c r="QW37" s="1729"/>
      <c r="QX37" s="1729"/>
      <c r="QY37" s="1729"/>
      <c r="QZ37" s="1729"/>
      <c r="RA37" s="1729"/>
      <c r="RB37" s="1729"/>
      <c r="RC37" s="1729"/>
      <c r="RD37" s="1729"/>
      <c r="RE37" s="1729"/>
      <c r="RF37" s="1729"/>
      <c r="RG37" s="1729"/>
      <c r="RH37" s="1729"/>
      <c r="RI37" s="1729"/>
      <c r="RJ37" s="1729"/>
      <c r="RK37" s="1729"/>
      <c r="RL37" s="1729"/>
      <c r="RM37" s="1729"/>
      <c r="RN37" s="1729"/>
      <c r="RO37" s="1729"/>
      <c r="RP37" s="1729"/>
      <c r="RQ37" s="1729"/>
      <c r="RR37" s="1729"/>
      <c r="RS37" s="1729"/>
      <c r="RT37" s="1729"/>
      <c r="RU37" s="1729"/>
      <c r="RV37" s="1729"/>
      <c r="RW37" s="1729"/>
      <c r="RX37" s="1729"/>
      <c r="RY37" s="1729"/>
      <c r="RZ37" s="1729"/>
      <c r="SA37" s="1729"/>
      <c r="SB37" s="1729"/>
      <c r="SC37" s="1729"/>
      <c r="SD37" s="1729"/>
      <c r="SE37" s="1729"/>
      <c r="SF37" s="1729"/>
      <c r="SG37" s="1729"/>
      <c r="SH37" s="1729"/>
      <c r="SI37" s="1729"/>
      <c r="SJ37" s="1729"/>
      <c r="SK37" s="1729"/>
      <c r="SL37" s="1729"/>
      <c r="SM37" s="1729"/>
      <c r="SN37" s="1729"/>
      <c r="SO37" s="1729"/>
      <c r="SP37" s="1729"/>
      <c r="SQ37" s="1729"/>
      <c r="SR37" s="1729"/>
      <c r="SS37" s="1729"/>
      <c r="ST37" s="1729"/>
      <c r="SU37" s="1729"/>
      <c r="SV37" s="1729"/>
      <c r="SW37" s="1729"/>
      <c r="SX37" s="1729"/>
      <c r="SY37" s="1729"/>
      <c r="SZ37" s="1729"/>
      <c r="TA37" s="1729"/>
      <c r="TB37" s="1729"/>
      <c r="TC37" s="1729"/>
      <c r="TD37" s="1729"/>
      <c r="TE37" s="1729"/>
      <c r="TF37" s="1729"/>
      <c r="TG37" s="1729"/>
      <c r="TH37" s="1729"/>
      <c r="TI37" s="1729"/>
      <c r="TJ37" s="1729"/>
      <c r="TK37" s="1729"/>
      <c r="TL37" s="1729"/>
      <c r="TM37" s="1729"/>
      <c r="TN37" s="1729"/>
      <c r="TO37" s="1729"/>
      <c r="TP37" s="1729"/>
      <c r="TQ37" s="1729"/>
      <c r="TR37" s="1729"/>
      <c r="TS37" s="1729"/>
      <c r="TT37" s="1729"/>
      <c r="TU37" s="1729"/>
      <c r="TV37" s="1729"/>
      <c r="TW37" s="1729"/>
      <c r="TX37" s="1729"/>
      <c r="TY37" s="1729"/>
      <c r="TZ37" s="1729"/>
      <c r="UA37" s="1729"/>
      <c r="UB37" s="1729"/>
      <c r="UC37" s="1729"/>
      <c r="UD37" s="1729"/>
      <c r="UE37" s="1729"/>
      <c r="UF37" s="1729"/>
      <c r="UG37" s="1729"/>
      <c r="UH37" s="1729"/>
      <c r="UI37" s="1729"/>
      <c r="UJ37" s="1729"/>
      <c r="UK37" s="1729"/>
      <c r="UL37" s="1729"/>
      <c r="UM37" s="1729"/>
      <c r="UN37" s="1729"/>
      <c r="UO37" s="1729"/>
      <c r="UP37" s="1729"/>
      <c r="UQ37" s="1729"/>
      <c r="UR37" s="1729"/>
      <c r="US37" s="1729"/>
      <c r="UT37" s="1729"/>
      <c r="UU37" s="1729"/>
      <c r="UV37" s="1729"/>
      <c r="UW37" s="1729"/>
      <c r="UX37" s="1729"/>
      <c r="UY37" s="1729"/>
      <c r="UZ37" s="1729"/>
      <c r="VA37" s="1729"/>
      <c r="VB37" s="1729"/>
      <c r="VC37" s="1729"/>
      <c r="VD37" s="1729"/>
      <c r="VE37" s="1729"/>
      <c r="VF37" s="1729"/>
      <c r="VG37" s="1729"/>
      <c r="VH37" s="1729"/>
      <c r="VI37" s="1729"/>
      <c r="VJ37" s="1729"/>
      <c r="VK37" s="1729"/>
      <c r="VL37" s="1729"/>
      <c r="VM37" s="1729"/>
      <c r="VN37" s="1729"/>
      <c r="VO37" s="1729"/>
      <c r="VP37" s="1729"/>
      <c r="VQ37" s="1729"/>
      <c r="VR37" s="1729"/>
      <c r="VS37" s="1729"/>
      <c r="VT37" s="1729"/>
      <c r="VU37" s="1729"/>
      <c r="VV37" s="1729"/>
      <c r="VW37" s="1729"/>
      <c r="VX37" s="1729"/>
      <c r="VY37" s="1729"/>
      <c r="VZ37" s="1729"/>
      <c r="WA37" s="1729"/>
      <c r="WB37" s="1729"/>
      <c r="WC37" s="1729"/>
      <c r="WD37" s="1729"/>
      <c r="WE37" s="1729"/>
      <c r="WF37" s="1729"/>
      <c r="WG37" s="1729"/>
      <c r="WH37" s="1729"/>
      <c r="WI37" s="1729"/>
      <c r="WJ37" s="1729"/>
      <c r="WK37" s="1729"/>
      <c r="WL37" s="1729"/>
      <c r="WM37" s="1729"/>
      <c r="WN37" s="1729"/>
      <c r="WO37" s="1729"/>
      <c r="WP37" s="1729"/>
      <c r="WQ37" s="1729"/>
      <c r="WR37" s="1729"/>
      <c r="WS37" s="1729"/>
      <c r="WT37" s="1729"/>
      <c r="WU37" s="1729"/>
      <c r="WV37" s="1729"/>
      <c r="WW37" s="1729"/>
      <c r="WX37" s="1729"/>
      <c r="WY37" s="1729"/>
      <c r="WZ37" s="1729"/>
      <c r="XA37" s="1729"/>
      <c r="XB37" s="1729"/>
      <c r="XC37" s="1729"/>
      <c r="XD37" s="1729"/>
      <c r="XE37" s="1729"/>
      <c r="XF37" s="1729"/>
      <c r="XG37" s="1729"/>
      <c r="XH37" s="1729"/>
      <c r="XI37" s="1729"/>
      <c r="XJ37" s="1729"/>
      <c r="XK37" s="1729"/>
      <c r="XL37" s="1729"/>
      <c r="XM37" s="1729"/>
      <c r="XN37" s="1729"/>
      <c r="XO37" s="1729"/>
      <c r="XP37" s="1729"/>
      <c r="XQ37" s="1729"/>
      <c r="XR37" s="1729"/>
      <c r="XS37" s="1729"/>
      <c r="XT37" s="1729"/>
      <c r="XU37" s="1729"/>
      <c r="XV37" s="1729"/>
      <c r="XW37" s="1729"/>
      <c r="XX37" s="1729"/>
      <c r="XY37" s="1729"/>
      <c r="XZ37" s="1729"/>
      <c r="YA37" s="1729"/>
      <c r="YB37" s="1729"/>
      <c r="YC37" s="1729"/>
      <c r="YD37" s="1729"/>
      <c r="YE37" s="1729"/>
      <c r="YF37" s="1729"/>
      <c r="YG37" s="1729"/>
      <c r="YH37" s="1729"/>
      <c r="YI37" s="1729"/>
      <c r="YJ37" s="1729"/>
      <c r="YK37" s="1729"/>
      <c r="YL37" s="1729"/>
      <c r="YM37" s="1729"/>
      <c r="YN37" s="1729"/>
      <c r="YO37" s="1729"/>
      <c r="YP37" s="1729"/>
      <c r="YQ37" s="1729"/>
      <c r="YR37" s="1729"/>
      <c r="YS37" s="1729"/>
      <c r="YT37" s="1729"/>
      <c r="YU37" s="1729"/>
      <c r="YV37" s="1729"/>
      <c r="YW37" s="1729"/>
      <c r="YX37" s="1729"/>
      <c r="YY37" s="1729"/>
      <c r="YZ37" s="1729"/>
      <c r="ZA37" s="1729"/>
      <c r="ZB37" s="1729"/>
      <c r="ZC37" s="1729"/>
      <c r="ZD37" s="1729"/>
      <c r="ZE37" s="1729"/>
      <c r="ZF37" s="1729"/>
      <c r="ZG37" s="1729"/>
      <c r="ZH37" s="1729"/>
      <c r="ZI37" s="1729"/>
      <c r="ZJ37" s="1729"/>
      <c r="ZK37" s="1729"/>
      <c r="ZL37" s="1729"/>
      <c r="ZM37" s="1729"/>
      <c r="ZN37" s="1729"/>
      <c r="ZO37" s="1729"/>
      <c r="ZP37" s="1729"/>
      <c r="ZQ37" s="1729"/>
      <c r="ZR37" s="1729"/>
      <c r="ZS37" s="1729"/>
      <c r="ZT37" s="1729"/>
      <c r="ZU37" s="1729"/>
      <c r="ZV37" s="1729"/>
      <c r="ZW37" s="1729"/>
      <c r="ZX37" s="1729"/>
      <c r="ZY37" s="1729"/>
      <c r="ZZ37" s="1729"/>
      <c r="AAA37" s="1729"/>
      <c r="AAB37" s="1729"/>
      <c r="AAC37" s="1729"/>
      <c r="AAD37" s="1729"/>
      <c r="AAE37" s="1729"/>
      <c r="AAF37" s="1729"/>
      <c r="AAG37" s="1729"/>
      <c r="AAH37" s="1729"/>
      <c r="AAI37" s="1729"/>
      <c r="AAJ37" s="1729"/>
      <c r="AAK37" s="1729"/>
      <c r="AAL37" s="1729"/>
      <c r="AAM37" s="1729"/>
      <c r="AAN37" s="1729"/>
      <c r="AAO37" s="1729"/>
      <c r="AAP37" s="1729"/>
      <c r="AAQ37" s="1729"/>
      <c r="AAR37" s="1729"/>
      <c r="AAS37" s="1729"/>
      <c r="AAT37" s="1729"/>
      <c r="AAU37" s="1729"/>
      <c r="AAV37" s="1729"/>
      <c r="AAW37" s="1729"/>
      <c r="AAX37" s="1729"/>
      <c r="AAY37" s="1729"/>
      <c r="AAZ37" s="1729"/>
      <c r="ABA37" s="1729"/>
      <c r="ABB37" s="1729"/>
      <c r="ABC37" s="1729"/>
      <c r="ABD37" s="1729"/>
      <c r="ABE37" s="1729"/>
      <c r="ABF37" s="1729"/>
      <c r="ABG37" s="1729"/>
      <c r="ABH37" s="1729"/>
      <c r="ABI37" s="1729"/>
      <c r="ABJ37" s="1729"/>
      <c r="ABK37" s="1729"/>
      <c r="ABL37" s="1729"/>
      <c r="ABM37" s="1729"/>
      <c r="ABN37" s="1729"/>
      <c r="ABO37" s="1729"/>
      <c r="ABP37" s="1729"/>
      <c r="ABQ37" s="1729"/>
      <c r="ABR37" s="1729"/>
      <c r="ABS37" s="1729"/>
      <c r="ABT37" s="1729"/>
      <c r="ABU37" s="1729"/>
      <c r="ABV37" s="1729"/>
      <c r="ABW37" s="1729"/>
      <c r="ABX37" s="1729"/>
      <c r="ABY37" s="1729"/>
      <c r="ABZ37" s="1729"/>
      <c r="ACA37" s="1729"/>
      <c r="ACB37" s="1729"/>
      <c r="ACC37" s="1729"/>
      <c r="ACD37" s="1729"/>
      <c r="ACE37" s="1729"/>
      <c r="ACF37" s="1729"/>
      <c r="ACG37" s="1729"/>
      <c r="ACH37" s="1729"/>
      <c r="ACI37" s="1729"/>
      <c r="ACJ37" s="1729"/>
      <c r="ACK37" s="1729"/>
      <c r="ACL37" s="1729"/>
      <c r="ACM37" s="1729"/>
      <c r="ACN37" s="1729"/>
      <c r="ACO37" s="1729"/>
      <c r="ACP37" s="1729"/>
      <c r="ACQ37" s="1729"/>
      <c r="ACR37" s="1729"/>
      <c r="ACS37" s="1729"/>
      <c r="ACT37" s="1729"/>
      <c r="ACU37" s="1729"/>
      <c r="ACV37" s="1729"/>
      <c r="ACW37" s="1729"/>
      <c r="ACX37" s="1729"/>
      <c r="ACY37" s="1729"/>
      <c r="ACZ37" s="1729"/>
      <c r="ADA37" s="1729"/>
      <c r="ADB37" s="1729"/>
      <c r="ADC37" s="1729"/>
      <c r="ADD37" s="1729"/>
      <c r="ADE37" s="1729"/>
      <c r="ADF37" s="1729"/>
      <c r="ADG37" s="1729"/>
      <c r="ADH37" s="1729"/>
      <c r="ADI37" s="1729"/>
      <c r="ADJ37" s="1729"/>
      <c r="ADK37" s="1729"/>
      <c r="ADL37" s="1729"/>
      <c r="ADM37" s="1729"/>
      <c r="ADN37" s="1729"/>
      <c r="ADO37" s="1729"/>
      <c r="ADP37" s="1729"/>
      <c r="ADQ37" s="1729"/>
      <c r="ADR37" s="1729"/>
      <c r="ADS37" s="1729"/>
      <c r="ADT37" s="1729"/>
      <c r="ADU37" s="1729"/>
      <c r="ADV37" s="1729"/>
      <c r="ADW37" s="1729"/>
      <c r="ADX37" s="1729"/>
      <c r="ADY37" s="1729"/>
      <c r="ADZ37" s="1729"/>
      <c r="AEA37" s="1729"/>
      <c r="AEB37" s="1729"/>
      <c r="AEC37" s="1729"/>
      <c r="AED37" s="1729"/>
      <c r="AEE37" s="1729"/>
      <c r="AEF37" s="1729"/>
      <c r="AEG37" s="1729"/>
      <c r="AEH37" s="1729"/>
      <c r="AEI37" s="1729"/>
      <c r="AEJ37" s="1729"/>
      <c r="AEK37" s="1729"/>
      <c r="AEL37" s="1729"/>
      <c r="AEM37" s="1729"/>
      <c r="AEN37" s="1729"/>
      <c r="AEO37" s="1729"/>
      <c r="AEP37" s="1729"/>
      <c r="AEQ37" s="1729"/>
      <c r="AER37" s="1729"/>
      <c r="AES37" s="1729"/>
      <c r="AET37" s="1729"/>
      <c r="AEU37" s="1729"/>
      <c r="AEV37" s="1729"/>
      <c r="AEW37" s="1729"/>
      <c r="AEX37" s="1729"/>
      <c r="AEY37" s="1729"/>
      <c r="AEZ37" s="1729"/>
      <c r="AFA37" s="1729"/>
      <c r="AFB37" s="1729"/>
      <c r="AFC37" s="1729"/>
      <c r="AFD37" s="1729"/>
      <c r="AFE37" s="1729"/>
      <c r="AFF37" s="1729"/>
      <c r="AFG37" s="1729"/>
      <c r="AFH37" s="1729"/>
      <c r="AFI37" s="1729"/>
      <c r="AFJ37" s="1729"/>
      <c r="AFK37" s="1729"/>
      <c r="AFL37" s="1729"/>
      <c r="AFM37" s="1729"/>
      <c r="AFN37" s="1729"/>
      <c r="AFO37" s="1729"/>
      <c r="AFP37" s="1729"/>
      <c r="AFQ37" s="1729"/>
      <c r="AFR37" s="1729"/>
      <c r="AFS37" s="1729"/>
      <c r="AFT37" s="1729"/>
      <c r="AFU37" s="1729"/>
      <c r="AFV37" s="1729"/>
      <c r="AFW37" s="1729"/>
      <c r="AFX37" s="1729"/>
      <c r="AFY37" s="1729"/>
      <c r="AFZ37" s="1729"/>
      <c r="AGA37" s="1729"/>
      <c r="AGB37" s="1729"/>
      <c r="AGC37" s="1729"/>
      <c r="AGD37" s="1729"/>
      <c r="AGE37" s="1729"/>
      <c r="AGF37" s="1729"/>
      <c r="AGG37" s="1729"/>
      <c r="AGH37" s="1729"/>
      <c r="AGI37" s="1729"/>
      <c r="AGJ37" s="1729"/>
      <c r="AGK37" s="1729"/>
      <c r="AGL37" s="1729"/>
      <c r="AGM37" s="1729"/>
      <c r="AGN37" s="1729"/>
      <c r="AGO37" s="1729"/>
      <c r="AGP37" s="1729"/>
      <c r="AGQ37" s="1729"/>
      <c r="AGR37" s="1729"/>
      <c r="AGS37" s="1729"/>
      <c r="AGT37" s="1729"/>
      <c r="AGU37" s="1729"/>
      <c r="AGV37" s="1729"/>
      <c r="AGW37" s="1729"/>
      <c r="AGX37" s="1729"/>
      <c r="AGY37" s="1729"/>
      <c r="AGZ37" s="1729"/>
      <c r="AHA37" s="1729"/>
      <c r="AHB37" s="1729"/>
      <c r="AHC37" s="1729"/>
      <c r="AHD37" s="1729"/>
      <c r="AHE37" s="1729"/>
      <c r="AHF37" s="1729"/>
      <c r="AHG37" s="1729"/>
      <c r="AHH37" s="1729"/>
      <c r="AHI37" s="1729"/>
      <c r="AHJ37" s="1729"/>
      <c r="AHK37" s="1729"/>
      <c r="AHL37" s="1729"/>
      <c r="AHM37" s="1729"/>
      <c r="AHN37" s="1729"/>
      <c r="AHO37" s="1729"/>
      <c r="AHP37" s="1729"/>
      <c r="AHQ37" s="1729"/>
      <c r="AHR37" s="1729"/>
      <c r="AHS37" s="1729"/>
      <c r="AHT37" s="1729"/>
      <c r="AHU37" s="1729"/>
      <c r="AHV37" s="1729"/>
      <c r="AHW37" s="1729"/>
      <c r="AHX37" s="1729"/>
      <c r="AHY37" s="1729"/>
      <c r="AHZ37" s="1729"/>
      <c r="AIA37" s="1729"/>
      <c r="AIB37" s="1729"/>
      <c r="AIC37" s="1729"/>
      <c r="AID37" s="1729"/>
      <c r="AIE37" s="1729"/>
      <c r="AIF37" s="1729"/>
      <c r="AIG37" s="1729"/>
      <c r="AIH37" s="1729"/>
      <c r="AII37" s="1729"/>
      <c r="AIJ37" s="1729"/>
      <c r="AIK37" s="1729"/>
      <c r="AIL37" s="1729"/>
      <c r="AIM37" s="1729"/>
      <c r="AIN37" s="1729"/>
      <c r="AIO37" s="1729"/>
      <c r="AIP37" s="1729"/>
      <c r="AIQ37" s="1729"/>
      <c r="AIR37" s="1729"/>
      <c r="AIS37" s="1729"/>
      <c r="AIT37" s="1729"/>
      <c r="AIU37" s="1729"/>
      <c r="AIV37" s="1729"/>
      <c r="AIW37" s="1729"/>
      <c r="AIX37" s="1729"/>
      <c r="AIY37" s="1729"/>
      <c r="AIZ37" s="1729"/>
      <c r="AJA37" s="1729"/>
      <c r="AJB37" s="1729"/>
      <c r="AJC37" s="1729"/>
      <c r="AJD37" s="1729"/>
      <c r="AJE37" s="1729"/>
      <c r="AJF37" s="1729"/>
      <c r="AJG37" s="1729"/>
      <c r="AJH37" s="1729"/>
      <c r="AJI37" s="1729"/>
      <c r="AJJ37" s="1729"/>
      <c r="AJK37" s="1729"/>
      <c r="AJL37" s="1729"/>
      <c r="AJM37" s="1729"/>
      <c r="AJN37" s="1729"/>
      <c r="AJO37" s="1729"/>
      <c r="AJP37" s="1729"/>
      <c r="AJQ37" s="1729"/>
      <c r="AJR37" s="1729"/>
      <c r="AJS37" s="1729"/>
      <c r="AJT37" s="1729"/>
      <c r="AJU37" s="1729"/>
      <c r="AJV37" s="1729"/>
      <c r="AJW37" s="1729"/>
      <c r="AJX37" s="1729"/>
      <c r="AJY37" s="1729"/>
      <c r="AJZ37" s="1729"/>
      <c r="AKA37" s="1729"/>
      <c r="AKB37" s="1729"/>
      <c r="AKC37" s="1729"/>
      <c r="AKD37" s="1729"/>
      <c r="AKE37" s="1729"/>
      <c r="AKF37" s="1729"/>
      <c r="AKG37" s="1729"/>
      <c r="AKH37" s="1729"/>
      <c r="AKI37" s="1729"/>
      <c r="AKJ37" s="1729"/>
      <c r="AKK37" s="1729"/>
      <c r="AKL37" s="1729"/>
      <c r="AKM37" s="1729"/>
      <c r="AKN37" s="1729"/>
      <c r="AKO37" s="1729"/>
      <c r="AKP37" s="1729"/>
      <c r="AKQ37" s="1729"/>
      <c r="AKR37" s="1729"/>
      <c r="AKS37" s="1729"/>
      <c r="AKT37" s="1729"/>
      <c r="AKU37" s="1729"/>
      <c r="AKV37" s="1729"/>
      <c r="AKW37" s="1729"/>
      <c r="AKX37" s="1729"/>
      <c r="AKY37" s="1729"/>
      <c r="AKZ37" s="1729"/>
      <c r="ALA37" s="1729"/>
      <c r="ALB37" s="1729"/>
      <c r="ALC37" s="1729"/>
      <c r="ALD37" s="1729"/>
      <c r="ALE37" s="1729"/>
      <c r="ALF37" s="1729"/>
      <c r="ALG37" s="1729"/>
      <c r="ALH37" s="1729"/>
      <c r="ALI37" s="1729"/>
      <c r="ALJ37" s="1729"/>
      <c r="ALK37" s="1729"/>
      <c r="ALL37" s="1729"/>
      <c r="ALM37" s="1729"/>
      <c r="ALN37" s="1729"/>
      <c r="ALO37" s="1729"/>
      <c r="ALP37" s="1729"/>
      <c r="ALQ37" s="1729"/>
      <c r="ALR37" s="1729"/>
      <c r="ALS37" s="1729"/>
      <c r="ALT37" s="1729"/>
      <c r="ALU37" s="1729"/>
      <c r="ALV37" s="1729"/>
      <c r="ALW37" s="1729"/>
      <c r="ALX37" s="1729"/>
      <c r="ALY37" s="1729"/>
      <c r="ALZ37" s="1729"/>
      <c r="AMA37" s="1729"/>
      <c r="AMB37" s="1729"/>
      <c r="AMC37" s="1729"/>
      <c r="AMD37" s="1729"/>
      <c r="AME37" s="1729"/>
      <c r="AMF37" s="1729"/>
      <c r="AMG37" s="1729"/>
      <c r="AMH37" s="1729"/>
      <c r="AMI37" s="1729"/>
      <c r="AMJ37" s="1729"/>
    </row>
    <row r="38" spans="1:1024" s="1773" customFormat="1" ht="30" customHeight="1">
      <c r="A38" s="1705" t="s">
        <v>3862</v>
      </c>
      <c r="B38" s="1705" t="s">
        <v>3863</v>
      </c>
      <c r="C38" s="1705" t="s">
        <v>647</v>
      </c>
      <c r="D38" s="1705" t="s">
        <v>4058</v>
      </c>
      <c r="E38" s="1705" t="s">
        <v>4059</v>
      </c>
      <c r="F38" s="1705" t="s">
        <v>4060</v>
      </c>
      <c r="G38" s="1705" t="s">
        <v>4061</v>
      </c>
      <c r="H38" s="1705"/>
      <c r="I38" s="1705"/>
      <c r="J38" s="1705"/>
      <c r="K38" s="1705"/>
      <c r="L38" s="1705"/>
      <c r="M38" s="1705"/>
      <c r="N38" s="1705"/>
      <c r="O38" s="1705"/>
      <c r="P38" s="1705" t="s">
        <v>4103</v>
      </c>
      <c r="Q38" s="1705" t="s">
        <v>4101</v>
      </c>
      <c r="R38" s="1705" t="s">
        <v>4085</v>
      </c>
      <c r="S38" s="1709" t="s">
        <v>4102</v>
      </c>
      <c r="T38" s="1705" t="s">
        <v>2504</v>
      </c>
      <c r="U38" s="1705" t="s">
        <v>3940</v>
      </c>
      <c r="V38" s="1705" t="s">
        <v>3901</v>
      </c>
      <c r="W38" s="1705" t="s">
        <v>3874</v>
      </c>
      <c r="X38" s="1705" t="s">
        <v>3914</v>
      </c>
      <c r="Y38" s="1779">
        <v>1200000</v>
      </c>
      <c r="Z38" s="1779" t="s">
        <v>1146</v>
      </c>
      <c r="AA38" s="1779" t="s">
        <v>4067</v>
      </c>
      <c r="AB38" s="1779" t="s">
        <v>4068</v>
      </c>
      <c r="AC38" s="1779" t="s">
        <v>3906</v>
      </c>
      <c r="AD38" s="1779" t="s">
        <v>138</v>
      </c>
      <c r="AE38" s="1779" t="s">
        <v>3881</v>
      </c>
      <c r="AF38" s="1779"/>
      <c r="AG38" s="1779"/>
      <c r="AH38" s="1779"/>
      <c r="AI38" s="1779"/>
      <c r="AJ38" s="1779"/>
      <c r="AK38" s="1779">
        <v>1</v>
      </c>
      <c r="AL38" s="1779"/>
      <c r="AM38" s="1779"/>
      <c r="AN38" s="1779">
        <v>980000</v>
      </c>
      <c r="AO38" s="1705" t="s">
        <v>4242</v>
      </c>
      <c r="AP38" s="1705"/>
      <c r="AQ38" s="1705"/>
      <c r="AR38" s="1705"/>
      <c r="AS38" s="1705"/>
      <c r="AT38" s="1705"/>
      <c r="AU38" s="1705"/>
      <c r="AV38" s="1705"/>
      <c r="AW38" s="1705"/>
      <c r="AX38" s="1705"/>
      <c r="AY38" s="1705"/>
      <c r="AZ38" s="1705" t="s">
        <v>3891</v>
      </c>
      <c r="BA38" s="1729"/>
      <c r="BB38" s="1729"/>
      <c r="BC38" s="1729"/>
      <c r="BD38" s="1729"/>
      <c r="BE38" s="1729"/>
      <c r="BF38" s="1729"/>
      <c r="BG38" s="1729"/>
      <c r="BH38" s="1729"/>
      <c r="BI38" s="1729"/>
      <c r="BJ38" s="1729"/>
      <c r="BK38" s="1729"/>
      <c r="BL38" s="1729"/>
      <c r="BM38" s="1729"/>
      <c r="BN38" s="1729"/>
      <c r="BO38" s="1729"/>
      <c r="BP38" s="1729"/>
      <c r="BQ38" s="1729"/>
      <c r="BR38" s="1729"/>
      <c r="BS38" s="1729"/>
      <c r="BT38" s="1729"/>
      <c r="BU38" s="1729"/>
      <c r="BV38" s="1729"/>
      <c r="BW38" s="1729"/>
      <c r="BX38" s="1729"/>
      <c r="BY38" s="1729"/>
      <c r="BZ38" s="1729"/>
      <c r="CA38" s="1729"/>
      <c r="CB38" s="1729"/>
      <c r="CC38" s="1729"/>
      <c r="CD38" s="1729"/>
      <c r="CE38" s="1729"/>
      <c r="CF38" s="1729"/>
      <c r="CG38" s="1729"/>
      <c r="CH38" s="1729"/>
      <c r="CI38" s="1729"/>
      <c r="CJ38" s="1729"/>
      <c r="CK38" s="1729"/>
      <c r="CL38" s="1729"/>
      <c r="CM38" s="1729"/>
      <c r="CN38" s="1729"/>
      <c r="CO38" s="1729"/>
      <c r="CP38" s="1729"/>
      <c r="CQ38" s="1729"/>
      <c r="CR38" s="1729"/>
      <c r="CS38" s="1729"/>
      <c r="CT38" s="1729"/>
      <c r="CU38" s="1729"/>
      <c r="CV38" s="1729"/>
      <c r="CW38" s="1729"/>
      <c r="CX38" s="1729"/>
      <c r="CY38" s="1729"/>
      <c r="CZ38" s="1729"/>
      <c r="DA38" s="1729"/>
      <c r="DB38" s="1729"/>
      <c r="DC38" s="1729"/>
      <c r="DD38" s="1729"/>
      <c r="DE38" s="1729"/>
      <c r="DF38" s="1729"/>
      <c r="DG38" s="1729"/>
      <c r="DH38" s="1729"/>
      <c r="DI38" s="1729"/>
      <c r="DJ38" s="1729"/>
      <c r="DK38" s="1729"/>
      <c r="DL38" s="1729"/>
      <c r="DM38" s="1729"/>
      <c r="DN38" s="1729"/>
      <c r="DO38" s="1729"/>
      <c r="DP38" s="1729"/>
      <c r="DQ38" s="1729"/>
      <c r="DR38" s="1729"/>
      <c r="DS38" s="1729"/>
      <c r="DT38" s="1729"/>
      <c r="DU38" s="1729"/>
      <c r="DV38" s="1729"/>
      <c r="DW38" s="1729"/>
      <c r="DX38" s="1729"/>
      <c r="DY38" s="1729"/>
      <c r="DZ38" s="1729"/>
      <c r="EA38" s="1729"/>
      <c r="EB38" s="1729"/>
      <c r="EC38" s="1729"/>
      <c r="ED38" s="1729"/>
      <c r="EE38" s="1729"/>
      <c r="EF38" s="1729"/>
      <c r="EG38" s="1729"/>
      <c r="EH38" s="1729"/>
      <c r="EI38" s="1729"/>
      <c r="EJ38" s="1729"/>
      <c r="EK38" s="1729"/>
      <c r="EL38" s="1729"/>
      <c r="EM38" s="1729"/>
      <c r="EN38" s="1729"/>
      <c r="EO38" s="1729"/>
      <c r="EP38" s="1729"/>
      <c r="EQ38" s="1729"/>
      <c r="ER38" s="1729"/>
      <c r="ES38" s="1729"/>
      <c r="ET38" s="1729"/>
      <c r="EU38" s="1729"/>
      <c r="EV38" s="1729"/>
      <c r="EW38" s="1729"/>
      <c r="EX38" s="1729"/>
      <c r="EY38" s="1729"/>
      <c r="EZ38" s="1729"/>
      <c r="FA38" s="1729"/>
      <c r="FB38" s="1729"/>
      <c r="FC38" s="1729"/>
      <c r="FD38" s="1729"/>
      <c r="FE38" s="1729"/>
      <c r="FF38" s="1729"/>
      <c r="FG38" s="1729"/>
      <c r="FH38" s="1729"/>
      <c r="FI38" s="1729"/>
      <c r="FJ38" s="1729"/>
      <c r="FK38" s="1729"/>
      <c r="FL38" s="1729"/>
      <c r="FM38" s="1729"/>
      <c r="FN38" s="1729"/>
      <c r="FO38" s="1729"/>
      <c r="FP38" s="1729"/>
      <c r="FQ38" s="1729"/>
      <c r="FR38" s="1729"/>
      <c r="FS38" s="1729"/>
      <c r="FT38" s="1729"/>
      <c r="FU38" s="1729"/>
      <c r="FV38" s="1729"/>
      <c r="FW38" s="1729"/>
      <c r="FX38" s="1729"/>
      <c r="FY38" s="1729"/>
      <c r="FZ38" s="1729"/>
      <c r="GA38" s="1729"/>
      <c r="GB38" s="1729"/>
      <c r="GC38" s="1729"/>
      <c r="GD38" s="1729"/>
      <c r="GE38" s="1729"/>
      <c r="GF38" s="1729"/>
      <c r="GG38" s="1729"/>
      <c r="GH38" s="1729"/>
      <c r="GI38" s="1729"/>
      <c r="GJ38" s="1729"/>
      <c r="GK38" s="1729"/>
      <c r="GL38" s="1729"/>
      <c r="GM38" s="1729"/>
      <c r="GN38" s="1729"/>
      <c r="GO38" s="1729"/>
      <c r="GP38" s="1729"/>
      <c r="GQ38" s="1729"/>
      <c r="GR38" s="1729"/>
      <c r="GS38" s="1729"/>
      <c r="GT38" s="1729"/>
      <c r="GU38" s="1729"/>
      <c r="GV38" s="1729"/>
      <c r="GW38" s="1729"/>
      <c r="GX38" s="1729"/>
      <c r="GY38" s="1729"/>
      <c r="GZ38" s="1729"/>
      <c r="HA38" s="1729"/>
      <c r="HB38" s="1729"/>
      <c r="HC38" s="1729"/>
      <c r="HD38" s="1729"/>
      <c r="HE38" s="1729"/>
      <c r="HF38" s="1729"/>
      <c r="HG38" s="1729"/>
      <c r="HH38" s="1729"/>
      <c r="HI38" s="1729"/>
      <c r="HJ38" s="1729"/>
      <c r="HK38" s="1729"/>
      <c r="HL38" s="1729"/>
      <c r="HM38" s="1729"/>
      <c r="HN38" s="1729"/>
      <c r="HO38" s="1729"/>
      <c r="HP38" s="1729"/>
      <c r="HQ38" s="1729"/>
      <c r="HR38" s="1729"/>
      <c r="HS38" s="1729"/>
      <c r="HT38" s="1729"/>
      <c r="HU38" s="1729"/>
      <c r="HV38" s="1729"/>
      <c r="HW38" s="1729"/>
      <c r="HX38" s="1729"/>
      <c r="HY38" s="1729"/>
      <c r="HZ38" s="1729"/>
      <c r="IA38" s="1729"/>
      <c r="IB38" s="1729"/>
      <c r="IC38" s="1729"/>
      <c r="ID38" s="1729"/>
      <c r="IE38" s="1729"/>
      <c r="IF38" s="1729"/>
      <c r="IG38" s="1729"/>
      <c r="IH38" s="1729"/>
      <c r="II38" s="1729"/>
      <c r="IJ38" s="1729"/>
      <c r="IK38" s="1729"/>
      <c r="IL38" s="1729"/>
      <c r="IM38" s="1729"/>
      <c r="IN38" s="1729"/>
      <c r="IO38" s="1729"/>
      <c r="IP38" s="1729"/>
      <c r="IQ38" s="1729"/>
      <c r="IR38" s="1729"/>
      <c r="IS38" s="1729"/>
      <c r="IT38" s="1729"/>
      <c r="IU38" s="1729"/>
      <c r="IV38" s="1729"/>
      <c r="IW38" s="1729"/>
      <c r="IX38" s="1729"/>
      <c r="IY38" s="1729"/>
      <c r="IZ38" s="1729"/>
      <c r="JA38" s="1729"/>
      <c r="JB38" s="1729"/>
      <c r="JC38" s="1729"/>
      <c r="JD38" s="1729"/>
      <c r="JE38" s="1729"/>
      <c r="JF38" s="1729"/>
      <c r="JG38" s="1729"/>
      <c r="JH38" s="1729"/>
      <c r="JI38" s="1729"/>
      <c r="JJ38" s="1729"/>
      <c r="JK38" s="1729"/>
      <c r="JL38" s="1729"/>
      <c r="JM38" s="1729"/>
      <c r="JN38" s="1729"/>
      <c r="JO38" s="1729"/>
      <c r="JP38" s="1729"/>
      <c r="JQ38" s="1729"/>
      <c r="JR38" s="1729"/>
      <c r="JS38" s="1729"/>
      <c r="JT38" s="1729"/>
      <c r="JU38" s="1729"/>
      <c r="JV38" s="1729"/>
      <c r="JW38" s="1729"/>
      <c r="JX38" s="1729"/>
      <c r="JY38" s="1729"/>
      <c r="JZ38" s="1729"/>
      <c r="KA38" s="1729"/>
      <c r="KB38" s="1729"/>
      <c r="KC38" s="1729"/>
      <c r="KD38" s="1729"/>
      <c r="KE38" s="1729"/>
      <c r="KF38" s="1729"/>
      <c r="KG38" s="1729"/>
      <c r="KH38" s="1729"/>
      <c r="KI38" s="1729"/>
      <c r="KJ38" s="1729"/>
      <c r="KK38" s="1729"/>
      <c r="KL38" s="1729"/>
      <c r="KM38" s="1729"/>
      <c r="KN38" s="1729"/>
      <c r="KO38" s="1729"/>
      <c r="KP38" s="1729"/>
      <c r="KQ38" s="1729"/>
      <c r="KR38" s="1729"/>
      <c r="KS38" s="1729"/>
      <c r="KT38" s="1729"/>
      <c r="KU38" s="1729"/>
      <c r="KV38" s="1729"/>
      <c r="KW38" s="1729"/>
      <c r="KX38" s="1729"/>
      <c r="KY38" s="1729"/>
      <c r="KZ38" s="1729"/>
      <c r="LA38" s="1729"/>
      <c r="LB38" s="1729"/>
      <c r="LC38" s="1729"/>
      <c r="LD38" s="1729"/>
      <c r="LE38" s="1729"/>
      <c r="LF38" s="1729"/>
      <c r="LG38" s="1729"/>
      <c r="LH38" s="1729"/>
      <c r="LI38" s="1729"/>
      <c r="LJ38" s="1729"/>
      <c r="LK38" s="1729"/>
      <c r="LL38" s="1729"/>
      <c r="LM38" s="1729"/>
      <c r="LN38" s="1729"/>
      <c r="LO38" s="1729"/>
      <c r="LP38" s="1729"/>
      <c r="LQ38" s="1729"/>
      <c r="LR38" s="1729"/>
      <c r="LS38" s="1729"/>
      <c r="LT38" s="1729"/>
      <c r="LU38" s="1729"/>
      <c r="LV38" s="1729"/>
      <c r="LW38" s="1729"/>
      <c r="LX38" s="1729"/>
      <c r="LY38" s="1729"/>
      <c r="LZ38" s="1729"/>
      <c r="MA38" s="1729"/>
      <c r="MB38" s="1729"/>
      <c r="MC38" s="1729"/>
      <c r="MD38" s="1729"/>
      <c r="ME38" s="1729"/>
      <c r="MF38" s="1729"/>
      <c r="MG38" s="1729"/>
      <c r="MH38" s="1729"/>
      <c r="MI38" s="1729"/>
      <c r="MJ38" s="1729"/>
      <c r="MK38" s="1729"/>
      <c r="ML38" s="1729"/>
      <c r="MM38" s="1729"/>
      <c r="MN38" s="1729"/>
      <c r="MO38" s="1729"/>
      <c r="MP38" s="1729"/>
      <c r="MQ38" s="1729"/>
      <c r="MR38" s="1729"/>
      <c r="MS38" s="1729"/>
      <c r="MT38" s="1729"/>
      <c r="MU38" s="1729"/>
      <c r="MV38" s="1729"/>
      <c r="MW38" s="1729"/>
      <c r="MX38" s="1729"/>
      <c r="MY38" s="1729"/>
      <c r="MZ38" s="1729"/>
      <c r="NA38" s="1729"/>
      <c r="NB38" s="1729"/>
      <c r="NC38" s="1729"/>
      <c r="ND38" s="1729"/>
      <c r="NE38" s="1729"/>
      <c r="NF38" s="1729"/>
      <c r="NG38" s="1729"/>
      <c r="NH38" s="1729"/>
      <c r="NI38" s="1729"/>
      <c r="NJ38" s="1729"/>
      <c r="NK38" s="1729"/>
      <c r="NL38" s="1729"/>
      <c r="NM38" s="1729"/>
      <c r="NN38" s="1729"/>
      <c r="NO38" s="1729"/>
      <c r="NP38" s="1729"/>
      <c r="NQ38" s="1729"/>
      <c r="NR38" s="1729"/>
      <c r="NS38" s="1729"/>
      <c r="NT38" s="1729"/>
      <c r="NU38" s="1729"/>
      <c r="NV38" s="1729"/>
      <c r="NW38" s="1729"/>
      <c r="NX38" s="1729"/>
      <c r="NY38" s="1729"/>
      <c r="NZ38" s="1729"/>
      <c r="OA38" s="1729"/>
      <c r="OB38" s="1729"/>
      <c r="OC38" s="1729"/>
      <c r="OD38" s="1729"/>
      <c r="OE38" s="1729"/>
      <c r="OF38" s="1729"/>
      <c r="OG38" s="1729"/>
      <c r="OH38" s="1729"/>
      <c r="OI38" s="1729"/>
      <c r="OJ38" s="1729"/>
      <c r="OK38" s="1729"/>
      <c r="OL38" s="1729"/>
      <c r="OM38" s="1729"/>
      <c r="ON38" s="1729"/>
      <c r="OO38" s="1729"/>
      <c r="OP38" s="1729"/>
      <c r="OQ38" s="1729"/>
      <c r="OR38" s="1729"/>
      <c r="OS38" s="1729"/>
      <c r="OT38" s="1729"/>
      <c r="OU38" s="1729"/>
      <c r="OV38" s="1729"/>
      <c r="OW38" s="1729"/>
      <c r="OX38" s="1729"/>
      <c r="OY38" s="1729"/>
      <c r="OZ38" s="1729"/>
      <c r="PA38" s="1729"/>
      <c r="PB38" s="1729"/>
      <c r="PC38" s="1729"/>
      <c r="PD38" s="1729"/>
      <c r="PE38" s="1729"/>
      <c r="PF38" s="1729"/>
      <c r="PG38" s="1729"/>
      <c r="PH38" s="1729"/>
      <c r="PI38" s="1729"/>
      <c r="PJ38" s="1729"/>
      <c r="PK38" s="1729"/>
      <c r="PL38" s="1729"/>
      <c r="PM38" s="1729"/>
      <c r="PN38" s="1729"/>
      <c r="PO38" s="1729"/>
      <c r="PP38" s="1729"/>
      <c r="PQ38" s="1729"/>
      <c r="PR38" s="1729"/>
      <c r="PS38" s="1729"/>
      <c r="PT38" s="1729"/>
      <c r="PU38" s="1729"/>
      <c r="PV38" s="1729"/>
      <c r="PW38" s="1729"/>
      <c r="PX38" s="1729"/>
      <c r="PY38" s="1729"/>
      <c r="PZ38" s="1729"/>
      <c r="QA38" s="1729"/>
      <c r="QB38" s="1729"/>
      <c r="QC38" s="1729"/>
      <c r="QD38" s="1729"/>
      <c r="QE38" s="1729"/>
      <c r="QF38" s="1729"/>
      <c r="QG38" s="1729"/>
      <c r="QH38" s="1729"/>
      <c r="QI38" s="1729"/>
      <c r="QJ38" s="1729"/>
      <c r="QK38" s="1729"/>
      <c r="QL38" s="1729"/>
      <c r="QM38" s="1729"/>
      <c r="QN38" s="1729"/>
      <c r="QO38" s="1729"/>
      <c r="QP38" s="1729"/>
      <c r="QQ38" s="1729"/>
      <c r="QR38" s="1729"/>
      <c r="QS38" s="1729"/>
      <c r="QT38" s="1729"/>
      <c r="QU38" s="1729"/>
      <c r="QV38" s="1729"/>
      <c r="QW38" s="1729"/>
      <c r="QX38" s="1729"/>
      <c r="QY38" s="1729"/>
      <c r="QZ38" s="1729"/>
      <c r="RA38" s="1729"/>
      <c r="RB38" s="1729"/>
      <c r="RC38" s="1729"/>
      <c r="RD38" s="1729"/>
      <c r="RE38" s="1729"/>
      <c r="RF38" s="1729"/>
      <c r="RG38" s="1729"/>
      <c r="RH38" s="1729"/>
      <c r="RI38" s="1729"/>
      <c r="RJ38" s="1729"/>
      <c r="RK38" s="1729"/>
      <c r="RL38" s="1729"/>
      <c r="RM38" s="1729"/>
      <c r="RN38" s="1729"/>
      <c r="RO38" s="1729"/>
      <c r="RP38" s="1729"/>
      <c r="RQ38" s="1729"/>
      <c r="RR38" s="1729"/>
      <c r="RS38" s="1729"/>
      <c r="RT38" s="1729"/>
      <c r="RU38" s="1729"/>
      <c r="RV38" s="1729"/>
      <c r="RW38" s="1729"/>
      <c r="RX38" s="1729"/>
      <c r="RY38" s="1729"/>
      <c r="RZ38" s="1729"/>
      <c r="SA38" s="1729"/>
      <c r="SB38" s="1729"/>
      <c r="SC38" s="1729"/>
      <c r="SD38" s="1729"/>
      <c r="SE38" s="1729"/>
      <c r="SF38" s="1729"/>
      <c r="SG38" s="1729"/>
      <c r="SH38" s="1729"/>
      <c r="SI38" s="1729"/>
      <c r="SJ38" s="1729"/>
      <c r="SK38" s="1729"/>
      <c r="SL38" s="1729"/>
      <c r="SM38" s="1729"/>
      <c r="SN38" s="1729"/>
      <c r="SO38" s="1729"/>
      <c r="SP38" s="1729"/>
      <c r="SQ38" s="1729"/>
      <c r="SR38" s="1729"/>
      <c r="SS38" s="1729"/>
      <c r="ST38" s="1729"/>
      <c r="SU38" s="1729"/>
      <c r="SV38" s="1729"/>
      <c r="SW38" s="1729"/>
      <c r="SX38" s="1729"/>
      <c r="SY38" s="1729"/>
      <c r="SZ38" s="1729"/>
      <c r="TA38" s="1729"/>
      <c r="TB38" s="1729"/>
      <c r="TC38" s="1729"/>
      <c r="TD38" s="1729"/>
      <c r="TE38" s="1729"/>
      <c r="TF38" s="1729"/>
      <c r="TG38" s="1729"/>
      <c r="TH38" s="1729"/>
      <c r="TI38" s="1729"/>
      <c r="TJ38" s="1729"/>
      <c r="TK38" s="1729"/>
      <c r="TL38" s="1729"/>
      <c r="TM38" s="1729"/>
      <c r="TN38" s="1729"/>
      <c r="TO38" s="1729"/>
      <c r="TP38" s="1729"/>
      <c r="TQ38" s="1729"/>
      <c r="TR38" s="1729"/>
      <c r="TS38" s="1729"/>
      <c r="TT38" s="1729"/>
      <c r="TU38" s="1729"/>
      <c r="TV38" s="1729"/>
      <c r="TW38" s="1729"/>
      <c r="TX38" s="1729"/>
      <c r="TY38" s="1729"/>
      <c r="TZ38" s="1729"/>
      <c r="UA38" s="1729"/>
      <c r="UB38" s="1729"/>
      <c r="UC38" s="1729"/>
      <c r="UD38" s="1729"/>
      <c r="UE38" s="1729"/>
      <c r="UF38" s="1729"/>
      <c r="UG38" s="1729"/>
      <c r="UH38" s="1729"/>
      <c r="UI38" s="1729"/>
      <c r="UJ38" s="1729"/>
      <c r="UK38" s="1729"/>
      <c r="UL38" s="1729"/>
      <c r="UM38" s="1729"/>
      <c r="UN38" s="1729"/>
      <c r="UO38" s="1729"/>
      <c r="UP38" s="1729"/>
      <c r="UQ38" s="1729"/>
      <c r="UR38" s="1729"/>
      <c r="US38" s="1729"/>
      <c r="UT38" s="1729"/>
      <c r="UU38" s="1729"/>
      <c r="UV38" s="1729"/>
      <c r="UW38" s="1729"/>
      <c r="UX38" s="1729"/>
      <c r="UY38" s="1729"/>
      <c r="UZ38" s="1729"/>
      <c r="VA38" s="1729"/>
      <c r="VB38" s="1729"/>
      <c r="VC38" s="1729"/>
      <c r="VD38" s="1729"/>
      <c r="VE38" s="1729"/>
      <c r="VF38" s="1729"/>
      <c r="VG38" s="1729"/>
      <c r="VH38" s="1729"/>
      <c r="VI38" s="1729"/>
      <c r="VJ38" s="1729"/>
      <c r="VK38" s="1729"/>
      <c r="VL38" s="1729"/>
      <c r="VM38" s="1729"/>
      <c r="VN38" s="1729"/>
      <c r="VO38" s="1729"/>
      <c r="VP38" s="1729"/>
      <c r="VQ38" s="1729"/>
      <c r="VR38" s="1729"/>
      <c r="VS38" s="1729"/>
      <c r="VT38" s="1729"/>
      <c r="VU38" s="1729"/>
      <c r="VV38" s="1729"/>
      <c r="VW38" s="1729"/>
      <c r="VX38" s="1729"/>
      <c r="VY38" s="1729"/>
      <c r="VZ38" s="1729"/>
      <c r="WA38" s="1729"/>
      <c r="WB38" s="1729"/>
      <c r="WC38" s="1729"/>
      <c r="WD38" s="1729"/>
      <c r="WE38" s="1729"/>
      <c r="WF38" s="1729"/>
      <c r="WG38" s="1729"/>
      <c r="WH38" s="1729"/>
      <c r="WI38" s="1729"/>
      <c r="WJ38" s="1729"/>
      <c r="WK38" s="1729"/>
      <c r="WL38" s="1729"/>
      <c r="WM38" s="1729"/>
      <c r="WN38" s="1729"/>
      <c r="WO38" s="1729"/>
      <c r="WP38" s="1729"/>
      <c r="WQ38" s="1729"/>
      <c r="WR38" s="1729"/>
      <c r="WS38" s="1729"/>
      <c r="WT38" s="1729"/>
      <c r="WU38" s="1729"/>
      <c r="WV38" s="1729"/>
      <c r="WW38" s="1729"/>
      <c r="WX38" s="1729"/>
      <c r="WY38" s="1729"/>
      <c r="WZ38" s="1729"/>
      <c r="XA38" s="1729"/>
      <c r="XB38" s="1729"/>
      <c r="XC38" s="1729"/>
      <c r="XD38" s="1729"/>
      <c r="XE38" s="1729"/>
      <c r="XF38" s="1729"/>
      <c r="XG38" s="1729"/>
      <c r="XH38" s="1729"/>
      <c r="XI38" s="1729"/>
      <c r="XJ38" s="1729"/>
      <c r="XK38" s="1729"/>
      <c r="XL38" s="1729"/>
      <c r="XM38" s="1729"/>
      <c r="XN38" s="1729"/>
      <c r="XO38" s="1729"/>
      <c r="XP38" s="1729"/>
      <c r="XQ38" s="1729"/>
      <c r="XR38" s="1729"/>
      <c r="XS38" s="1729"/>
      <c r="XT38" s="1729"/>
      <c r="XU38" s="1729"/>
      <c r="XV38" s="1729"/>
      <c r="XW38" s="1729"/>
      <c r="XX38" s="1729"/>
      <c r="XY38" s="1729"/>
      <c r="XZ38" s="1729"/>
      <c r="YA38" s="1729"/>
      <c r="YB38" s="1729"/>
      <c r="YC38" s="1729"/>
      <c r="YD38" s="1729"/>
      <c r="YE38" s="1729"/>
      <c r="YF38" s="1729"/>
      <c r="YG38" s="1729"/>
      <c r="YH38" s="1729"/>
      <c r="YI38" s="1729"/>
      <c r="YJ38" s="1729"/>
      <c r="YK38" s="1729"/>
      <c r="YL38" s="1729"/>
      <c r="YM38" s="1729"/>
      <c r="YN38" s="1729"/>
      <c r="YO38" s="1729"/>
      <c r="YP38" s="1729"/>
      <c r="YQ38" s="1729"/>
      <c r="YR38" s="1729"/>
      <c r="YS38" s="1729"/>
      <c r="YT38" s="1729"/>
      <c r="YU38" s="1729"/>
      <c r="YV38" s="1729"/>
      <c r="YW38" s="1729"/>
      <c r="YX38" s="1729"/>
      <c r="YY38" s="1729"/>
      <c r="YZ38" s="1729"/>
      <c r="ZA38" s="1729"/>
      <c r="ZB38" s="1729"/>
      <c r="ZC38" s="1729"/>
      <c r="ZD38" s="1729"/>
      <c r="ZE38" s="1729"/>
      <c r="ZF38" s="1729"/>
      <c r="ZG38" s="1729"/>
      <c r="ZH38" s="1729"/>
      <c r="ZI38" s="1729"/>
      <c r="ZJ38" s="1729"/>
      <c r="ZK38" s="1729"/>
      <c r="ZL38" s="1729"/>
      <c r="ZM38" s="1729"/>
      <c r="ZN38" s="1729"/>
      <c r="ZO38" s="1729"/>
      <c r="ZP38" s="1729"/>
      <c r="ZQ38" s="1729"/>
      <c r="ZR38" s="1729"/>
      <c r="ZS38" s="1729"/>
      <c r="ZT38" s="1729"/>
      <c r="ZU38" s="1729"/>
      <c r="ZV38" s="1729"/>
      <c r="ZW38" s="1729"/>
      <c r="ZX38" s="1729"/>
      <c r="ZY38" s="1729"/>
      <c r="ZZ38" s="1729"/>
      <c r="AAA38" s="1729"/>
      <c r="AAB38" s="1729"/>
      <c r="AAC38" s="1729"/>
      <c r="AAD38" s="1729"/>
      <c r="AAE38" s="1729"/>
      <c r="AAF38" s="1729"/>
      <c r="AAG38" s="1729"/>
      <c r="AAH38" s="1729"/>
      <c r="AAI38" s="1729"/>
      <c r="AAJ38" s="1729"/>
      <c r="AAK38" s="1729"/>
      <c r="AAL38" s="1729"/>
      <c r="AAM38" s="1729"/>
      <c r="AAN38" s="1729"/>
      <c r="AAO38" s="1729"/>
      <c r="AAP38" s="1729"/>
      <c r="AAQ38" s="1729"/>
      <c r="AAR38" s="1729"/>
      <c r="AAS38" s="1729"/>
      <c r="AAT38" s="1729"/>
      <c r="AAU38" s="1729"/>
      <c r="AAV38" s="1729"/>
      <c r="AAW38" s="1729"/>
      <c r="AAX38" s="1729"/>
      <c r="AAY38" s="1729"/>
      <c r="AAZ38" s="1729"/>
      <c r="ABA38" s="1729"/>
      <c r="ABB38" s="1729"/>
      <c r="ABC38" s="1729"/>
      <c r="ABD38" s="1729"/>
      <c r="ABE38" s="1729"/>
      <c r="ABF38" s="1729"/>
      <c r="ABG38" s="1729"/>
      <c r="ABH38" s="1729"/>
      <c r="ABI38" s="1729"/>
      <c r="ABJ38" s="1729"/>
      <c r="ABK38" s="1729"/>
      <c r="ABL38" s="1729"/>
      <c r="ABM38" s="1729"/>
      <c r="ABN38" s="1729"/>
      <c r="ABO38" s="1729"/>
      <c r="ABP38" s="1729"/>
      <c r="ABQ38" s="1729"/>
      <c r="ABR38" s="1729"/>
      <c r="ABS38" s="1729"/>
      <c r="ABT38" s="1729"/>
      <c r="ABU38" s="1729"/>
      <c r="ABV38" s="1729"/>
      <c r="ABW38" s="1729"/>
      <c r="ABX38" s="1729"/>
      <c r="ABY38" s="1729"/>
      <c r="ABZ38" s="1729"/>
      <c r="ACA38" s="1729"/>
      <c r="ACB38" s="1729"/>
      <c r="ACC38" s="1729"/>
      <c r="ACD38" s="1729"/>
      <c r="ACE38" s="1729"/>
      <c r="ACF38" s="1729"/>
      <c r="ACG38" s="1729"/>
      <c r="ACH38" s="1729"/>
      <c r="ACI38" s="1729"/>
      <c r="ACJ38" s="1729"/>
      <c r="ACK38" s="1729"/>
      <c r="ACL38" s="1729"/>
      <c r="ACM38" s="1729"/>
      <c r="ACN38" s="1729"/>
      <c r="ACO38" s="1729"/>
      <c r="ACP38" s="1729"/>
      <c r="ACQ38" s="1729"/>
      <c r="ACR38" s="1729"/>
      <c r="ACS38" s="1729"/>
      <c r="ACT38" s="1729"/>
      <c r="ACU38" s="1729"/>
      <c r="ACV38" s="1729"/>
      <c r="ACW38" s="1729"/>
      <c r="ACX38" s="1729"/>
      <c r="ACY38" s="1729"/>
      <c r="ACZ38" s="1729"/>
      <c r="ADA38" s="1729"/>
      <c r="ADB38" s="1729"/>
      <c r="ADC38" s="1729"/>
      <c r="ADD38" s="1729"/>
      <c r="ADE38" s="1729"/>
      <c r="ADF38" s="1729"/>
      <c r="ADG38" s="1729"/>
      <c r="ADH38" s="1729"/>
      <c r="ADI38" s="1729"/>
      <c r="ADJ38" s="1729"/>
      <c r="ADK38" s="1729"/>
      <c r="ADL38" s="1729"/>
      <c r="ADM38" s="1729"/>
      <c r="ADN38" s="1729"/>
      <c r="ADO38" s="1729"/>
      <c r="ADP38" s="1729"/>
      <c r="ADQ38" s="1729"/>
      <c r="ADR38" s="1729"/>
      <c r="ADS38" s="1729"/>
      <c r="ADT38" s="1729"/>
      <c r="ADU38" s="1729"/>
      <c r="ADV38" s="1729"/>
      <c r="ADW38" s="1729"/>
      <c r="ADX38" s="1729"/>
      <c r="ADY38" s="1729"/>
      <c r="ADZ38" s="1729"/>
      <c r="AEA38" s="1729"/>
      <c r="AEB38" s="1729"/>
      <c r="AEC38" s="1729"/>
      <c r="AED38" s="1729"/>
      <c r="AEE38" s="1729"/>
      <c r="AEF38" s="1729"/>
      <c r="AEG38" s="1729"/>
      <c r="AEH38" s="1729"/>
      <c r="AEI38" s="1729"/>
      <c r="AEJ38" s="1729"/>
      <c r="AEK38" s="1729"/>
      <c r="AEL38" s="1729"/>
      <c r="AEM38" s="1729"/>
      <c r="AEN38" s="1729"/>
      <c r="AEO38" s="1729"/>
      <c r="AEP38" s="1729"/>
      <c r="AEQ38" s="1729"/>
      <c r="AER38" s="1729"/>
      <c r="AES38" s="1729"/>
      <c r="AET38" s="1729"/>
      <c r="AEU38" s="1729"/>
      <c r="AEV38" s="1729"/>
      <c r="AEW38" s="1729"/>
      <c r="AEX38" s="1729"/>
      <c r="AEY38" s="1729"/>
      <c r="AEZ38" s="1729"/>
      <c r="AFA38" s="1729"/>
      <c r="AFB38" s="1729"/>
      <c r="AFC38" s="1729"/>
      <c r="AFD38" s="1729"/>
      <c r="AFE38" s="1729"/>
      <c r="AFF38" s="1729"/>
      <c r="AFG38" s="1729"/>
      <c r="AFH38" s="1729"/>
      <c r="AFI38" s="1729"/>
      <c r="AFJ38" s="1729"/>
      <c r="AFK38" s="1729"/>
      <c r="AFL38" s="1729"/>
      <c r="AFM38" s="1729"/>
      <c r="AFN38" s="1729"/>
      <c r="AFO38" s="1729"/>
      <c r="AFP38" s="1729"/>
      <c r="AFQ38" s="1729"/>
      <c r="AFR38" s="1729"/>
      <c r="AFS38" s="1729"/>
      <c r="AFT38" s="1729"/>
      <c r="AFU38" s="1729"/>
      <c r="AFV38" s="1729"/>
      <c r="AFW38" s="1729"/>
      <c r="AFX38" s="1729"/>
      <c r="AFY38" s="1729"/>
      <c r="AFZ38" s="1729"/>
      <c r="AGA38" s="1729"/>
      <c r="AGB38" s="1729"/>
      <c r="AGC38" s="1729"/>
      <c r="AGD38" s="1729"/>
      <c r="AGE38" s="1729"/>
      <c r="AGF38" s="1729"/>
      <c r="AGG38" s="1729"/>
      <c r="AGH38" s="1729"/>
      <c r="AGI38" s="1729"/>
      <c r="AGJ38" s="1729"/>
      <c r="AGK38" s="1729"/>
      <c r="AGL38" s="1729"/>
      <c r="AGM38" s="1729"/>
      <c r="AGN38" s="1729"/>
      <c r="AGO38" s="1729"/>
      <c r="AGP38" s="1729"/>
      <c r="AGQ38" s="1729"/>
      <c r="AGR38" s="1729"/>
      <c r="AGS38" s="1729"/>
      <c r="AGT38" s="1729"/>
      <c r="AGU38" s="1729"/>
      <c r="AGV38" s="1729"/>
      <c r="AGW38" s="1729"/>
      <c r="AGX38" s="1729"/>
      <c r="AGY38" s="1729"/>
      <c r="AGZ38" s="1729"/>
      <c r="AHA38" s="1729"/>
      <c r="AHB38" s="1729"/>
      <c r="AHC38" s="1729"/>
      <c r="AHD38" s="1729"/>
      <c r="AHE38" s="1729"/>
      <c r="AHF38" s="1729"/>
      <c r="AHG38" s="1729"/>
      <c r="AHH38" s="1729"/>
      <c r="AHI38" s="1729"/>
      <c r="AHJ38" s="1729"/>
      <c r="AHK38" s="1729"/>
      <c r="AHL38" s="1729"/>
      <c r="AHM38" s="1729"/>
      <c r="AHN38" s="1729"/>
      <c r="AHO38" s="1729"/>
      <c r="AHP38" s="1729"/>
      <c r="AHQ38" s="1729"/>
      <c r="AHR38" s="1729"/>
      <c r="AHS38" s="1729"/>
      <c r="AHT38" s="1729"/>
      <c r="AHU38" s="1729"/>
      <c r="AHV38" s="1729"/>
      <c r="AHW38" s="1729"/>
      <c r="AHX38" s="1729"/>
      <c r="AHY38" s="1729"/>
      <c r="AHZ38" s="1729"/>
      <c r="AIA38" s="1729"/>
      <c r="AIB38" s="1729"/>
      <c r="AIC38" s="1729"/>
      <c r="AID38" s="1729"/>
      <c r="AIE38" s="1729"/>
      <c r="AIF38" s="1729"/>
      <c r="AIG38" s="1729"/>
      <c r="AIH38" s="1729"/>
      <c r="AII38" s="1729"/>
      <c r="AIJ38" s="1729"/>
      <c r="AIK38" s="1729"/>
      <c r="AIL38" s="1729"/>
      <c r="AIM38" s="1729"/>
      <c r="AIN38" s="1729"/>
      <c r="AIO38" s="1729"/>
      <c r="AIP38" s="1729"/>
      <c r="AIQ38" s="1729"/>
      <c r="AIR38" s="1729"/>
      <c r="AIS38" s="1729"/>
      <c r="AIT38" s="1729"/>
      <c r="AIU38" s="1729"/>
      <c r="AIV38" s="1729"/>
      <c r="AIW38" s="1729"/>
      <c r="AIX38" s="1729"/>
      <c r="AIY38" s="1729"/>
      <c r="AIZ38" s="1729"/>
      <c r="AJA38" s="1729"/>
      <c r="AJB38" s="1729"/>
      <c r="AJC38" s="1729"/>
      <c r="AJD38" s="1729"/>
      <c r="AJE38" s="1729"/>
      <c r="AJF38" s="1729"/>
      <c r="AJG38" s="1729"/>
      <c r="AJH38" s="1729"/>
      <c r="AJI38" s="1729"/>
      <c r="AJJ38" s="1729"/>
      <c r="AJK38" s="1729"/>
      <c r="AJL38" s="1729"/>
      <c r="AJM38" s="1729"/>
      <c r="AJN38" s="1729"/>
      <c r="AJO38" s="1729"/>
      <c r="AJP38" s="1729"/>
      <c r="AJQ38" s="1729"/>
      <c r="AJR38" s="1729"/>
      <c r="AJS38" s="1729"/>
      <c r="AJT38" s="1729"/>
      <c r="AJU38" s="1729"/>
      <c r="AJV38" s="1729"/>
      <c r="AJW38" s="1729"/>
      <c r="AJX38" s="1729"/>
      <c r="AJY38" s="1729"/>
      <c r="AJZ38" s="1729"/>
      <c r="AKA38" s="1729"/>
      <c r="AKB38" s="1729"/>
      <c r="AKC38" s="1729"/>
      <c r="AKD38" s="1729"/>
      <c r="AKE38" s="1729"/>
      <c r="AKF38" s="1729"/>
      <c r="AKG38" s="1729"/>
      <c r="AKH38" s="1729"/>
      <c r="AKI38" s="1729"/>
      <c r="AKJ38" s="1729"/>
      <c r="AKK38" s="1729"/>
      <c r="AKL38" s="1729"/>
      <c r="AKM38" s="1729"/>
      <c r="AKN38" s="1729"/>
      <c r="AKO38" s="1729"/>
      <c r="AKP38" s="1729"/>
      <c r="AKQ38" s="1729"/>
      <c r="AKR38" s="1729"/>
      <c r="AKS38" s="1729"/>
      <c r="AKT38" s="1729"/>
      <c r="AKU38" s="1729"/>
      <c r="AKV38" s="1729"/>
      <c r="AKW38" s="1729"/>
      <c r="AKX38" s="1729"/>
      <c r="AKY38" s="1729"/>
      <c r="AKZ38" s="1729"/>
      <c r="ALA38" s="1729"/>
      <c r="ALB38" s="1729"/>
      <c r="ALC38" s="1729"/>
      <c r="ALD38" s="1729"/>
      <c r="ALE38" s="1729"/>
      <c r="ALF38" s="1729"/>
      <c r="ALG38" s="1729"/>
      <c r="ALH38" s="1729"/>
      <c r="ALI38" s="1729"/>
      <c r="ALJ38" s="1729"/>
      <c r="ALK38" s="1729"/>
      <c r="ALL38" s="1729"/>
      <c r="ALM38" s="1729"/>
      <c r="ALN38" s="1729"/>
      <c r="ALO38" s="1729"/>
      <c r="ALP38" s="1729"/>
      <c r="ALQ38" s="1729"/>
      <c r="ALR38" s="1729"/>
      <c r="ALS38" s="1729"/>
      <c r="ALT38" s="1729"/>
      <c r="ALU38" s="1729"/>
      <c r="ALV38" s="1729"/>
      <c r="ALW38" s="1729"/>
      <c r="ALX38" s="1729"/>
      <c r="ALY38" s="1729"/>
      <c r="ALZ38" s="1729"/>
      <c r="AMA38" s="1729"/>
      <c r="AMB38" s="1729"/>
      <c r="AMC38" s="1729"/>
      <c r="AMD38" s="1729"/>
      <c r="AME38" s="1729"/>
      <c r="AMF38" s="1729"/>
      <c r="AMG38" s="1729"/>
      <c r="AMH38" s="1729"/>
      <c r="AMI38" s="1729"/>
      <c r="AMJ38" s="1729"/>
    </row>
    <row r="39" spans="1:1024" s="1773" customFormat="1" ht="30" customHeight="1">
      <c r="A39" s="1705" t="s">
        <v>3862</v>
      </c>
      <c r="B39" s="1705" t="s">
        <v>3863</v>
      </c>
      <c r="C39" s="1705" t="s">
        <v>647</v>
      </c>
      <c r="D39" s="1705" t="s">
        <v>4058</v>
      </c>
      <c r="E39" s="1705" t="s">
        <v>4059</v>
      </c>
      <c r="F39" s="1705" t="s">
        <v>4060</v>
      </c>
      <c r="G39" s="1705" t="s">
        <v>4061</v>
      </c>
      <c r="H39" s="1705"/>
      <c r="I39" s="1705"/>
      <c r="J39" s="1705"/>
      <c r="K39" s="1705"/>
      <c r="L39" s="1705"/>
      <c r="M39" s="1705"/>
      <c r="N39" s="1705"/>
      <c r="O39" s="1705"/>
      <c r="P39" s="1705" t="s">
        <v>4105</v>
      </c>
      <c r="Q39" s="1705" t="s">
        <v>4106</v>
      </c>
      <c r="R39" s="1705" t="s">
        <v>4085</v>
      </c>
      <c r="S39" s="1709" t="s">
        <v>4107</v>
      </c>
      <c r="T39" s="1705" t="s">
        <v>2504</v>
      </c>
      <c r="U39" s="1705" t="s">
        <v>3940</v>
      </c>
      <c r="V39" s="1705" t="s">
        <v>3901</v>
      </c>
      <c r="W39" s="1705" t="s">
        <v>3874</v>
      </c>
      <c r="X39" s="1705" t="s">
        <v>3914</v>
      </c>
      <c r="Y39" s="1779">
        <v>1200000</v>
      </c>
      <c r="Z39" s="1779" t="s">
        <v>1146</v>
      </c>
      <c r="AA39" s="1779" t="s">
        <v>4067</v>
      </c>
      <c r="AB39" s="1779" t="s">
        <v>4068</v>
      </c>
      <c r="AC39" s="1779" t="s">
        <v>3906</v>
      </c>
      <c r="AD39" s="1779" t="s">
        <v>138</v>
      </c>
      <c r="AE39" s="1779" t="s">
        <v>3881</v>
      </c>
      <c r="AF39" s="1779"/>
      <c r="AG39" s="1779"/>
      <c r="AH39" s="1779"/>
      <c r="AI39" s="1779"/>
      <c r="AJ39" s="1779"/>
      <c r="AK39" s="1779">
        <v>1</v>
      </c>
      <c r="AL39" s="1779"/>
      <c r="AM39" s="1779"/>
      <c r="AN39" s="1779">
        <v>980000</v>
      </c>
      <c r="AO39" s="1705" t="s">
        <v>4242</v>
      </c>
      <c r="AP39" s="1705"/>
      <c r="AQ39" s="1705"/>
      <c r="AR39" s="1705"/>
      <c r="AS39" s="1705"/>
      <c r="AT39" s="1705"/>
      <c r="AU39" s="1705"/>
      <c r="AV39" s="1705"/>
      <c r="AW39" s="1705"/>
      <c r="AX39" s="1705"/>
      <c r="AY39" s="1705"/>
      <c r="AZ39" s="1705" t="s">
        <v>3891</v>
      </c>
      <c r="BA39" s="1729"/>
      <c r="BB39" s="1729"/>
      <c r="BC39" s="1729"/>
      <c r="BD39" s="1729"/>
      <c r="BE39" s="1729"/>
      <c r="BF39" s="1729"/>
      <c r="BG39" s="1729"/>
      <c r="BH39" s="1729"/>
      <c r="BI39" s="1729"/>
      <c r="BJ39" s="1729"/>
      <c r="BK39" s="1729"/>
      <c r="BL39" s="1729"/>
      <c r="BM39" s="1729"/>
      <c r="BN39" s="1729"/>
      <c r="BO39" s="1729"/>
      <c r="BP39" s="1729"/>
      <c r="BQ39" s="1729"/>
      <c r="BR39" s="1729"/>
      <c r="BS39" s="1729"/>
      <c r="BT39" s="1729"/>
      <c r="BU39" s="1729"/>
      <c r="BV39" s="1729"/>
      <c r="BW39" s="1729"/>
      <c r="BX39" s="1729"/>
      <c r="BY39" s="1729"/>
      <c r="BZ39" s="1729"/>
      <c r="CA39" s="1729"/>
      <c r="CB39" s="1729"/>
      <c r="CC39" s="1729"/>
      <c r="CD39" s="1729"/>
      <c r="CE39" s="1729"/>
      <c r="CF39" s="1729"/>
      <c r="CG39" s="1729"/>
      <c r="CH39" s="1729"/>
      <c r="CI39" s="1729"/>
      <c r="CJ39" s="1729"/>
      <c r="CK39" s="1729"/>
      <c r="CL39" s="1729"/>
      <c r="CM39" s="1729"/>
      <c r="CN39" s="1729"/>
      <c r="CO39" s="1729"/>
      <c r="CP39" s="1729"/>
      <c r="CQ39" s="1729"/>
      <c r="CR39" s="1729"/>
      <c r="CS39" s="1729"/>
      <c r="CT39" s="1729"/>
      <c r="CU39" s="1729"/>
      <c r="CV39" s="1729"/>
      <c r="CW39" s="1729"/>
      <c r="CX39" s="1729"/>
      <c r="CY39" s="1729"/>
      <c r="CZ39" s="1729"/>
      <c r="DA39" s="1729"/>
      <c r="DB39" s="1729"/>
      <c r="DC39" s="1729"/>
      <c r="DD39" s="1729"/>
      <c r="DE39" s="1729"/>
      <c r="DF39" s="1729"/>
      <c r="DG39" s="1729"/>
      <c r="DH39" s="1729"/>
      <c r="DI39" s="1729"/>
      <c r="DJ39" s="1729"/>
      <c r="DK39" s="1729"/>
      <c r="DL39" s="1729"/>
      <c r="DM39" s="1729"/>
      <c r="DN39" s="1729"/>
      <c r="DO39" s="1729"/>
      <c r="DP39" s="1729"/>
      <c r="DQ39" s="1729"/>
      <c r="DR39" s="1729"/>
      <c r="DS39" s="1729"/>
      <c r="DT39" s="1729"/>
      <c r="DU39" s="1729"/>
      <c r="DV39" s="1729"/>
      <c r="DW39" s="1729"/>
      <c r="DX39" s="1729"/>
      <c r="DY39" s="1729"/>
      <c r="DZ39" s="1729"/>
      <c r="EA39" s="1729"/>
      <c r="EB39" s="1729"/>
      <c r="EC39" s="1729"/>
      <c r="ED39" s="1729"/>
      <c r="EE39" s="1729"/>
      <c r="EF39" s="1729"/>
      <c r="EG39" s="1729"/>
      <c r="EH39" s="1729"/>
      <c r="EI39" s="1729"/>
      <c r="EJ39" s="1729"/>
      <c r="EK39" s="1729"/>
      <c r="EL39" s="1729"/>
      <c r="EM39" s="1729"/>
      <c r="EN39" s="1729"/>
      <c r="EO39" s="1729"/>
      <c r="EP39" s="1729"/>
      <c r="EQ39" s="1729"/>
      <c r="ER39" s="1729"/>
      <c r="ES39" s="1729"/>
      <c r="ET39" s="1729"/>
      <c r="EU39" s="1729"/>
      <c r="EV39" s="1729"/>
      <c r="EW39" s="1729"/>
      <c r="EX39" s="1729"/>
      <c r="EY39" s="1729"/>
      <c r="EZ39" s="1729"/>
      <c r="FA39" s="1729"/>
      <c r="FB39" s="1729"/>
      <c r="FC39" s="1729"/>
      <c r="FD39" s="1729"/>
      <c r="FE39" s="1729"/>
      <c r="FF39" s="1729"/>
      <c r="FG39" s="1729"/>
      <c r="FH39" s="1729"/>
      <c r="FI39" s="1729"/>
      <c r="FJ39" s="1729"/>
      <c r="FK39" s="1729"/>
      <c r="FL39" s="1729"/>
      <c r="FM39" s="1729"/>
      <c r="FN39" s="1729"/>
      <c r="FO39" s="1729"/>
      <c r="FP39" s="1729"/>
      <c r="FQ39" s="1729"/>
      <c r="FR39" s="1729"/>
      <c r="FS39" s="1729"/>
      <c r="FT39" s="1729"/>
      <c r="FU39" s="1729"/>
      <c r="FV39" s="1729"/>
      <c r="FW39" s="1729"/>
      <c r="FX39" s="1729"/>
      <c r="FY39" s="1729"/>
      <c r="FZ39" s="1729"/>
      <c r="GA39" s="1729"/>
      <c r="GB39" s="1729"/>
      <c r="GC39" s="1729"/>
      <c r="GD39" s="1729"/>
      <c r="GE39" s="1729"/>
      <c r="GF39" s="1729"/>
      <c r="GG39" s="1729"/>
      <c r="GH39" s="1729"/>
      <c r="GI39" s="1729"/>
      <c r="GJ39" s="1729"/>
      <c r="GK39" s="1729"/>
      <c r="GL39" s="1729"/>
      <c r="GM39" s="1729"/>
      <c r="GN39" s="1729"/>
      <c r="GO39" s="1729"/>
      <c r="GP39" s="1729"/>
      <c r="GQ39" s="1729"/>
      <c r="GR39" s="1729"/>
      <c r="GS39" s="1729"/>
      <c r="GT39" s="1729"/>
      <c r="GU39" s="1729"/>
      <c r="GV39" s="1729"/>
      <c r="GW39" s="1729"/>
      <c r="GX39" s="1729"/>
      <c r="GY39" s="1729"/>
      <c r="GZ39" s="1729"/>
      <c r="HA39" s="1729"/>
      <c r="HB39" s="1729"/>
      <c r="HC39" s="1729"/>
      <c r="HD39" s="1729"/>
      <c r="HE39" s="1729"/>
      <c r="HF39" s="1729"/>
      <c r="HG39" s="1729"/>
      <c r="HH39" s="1729"/>
      <c r="HI39" s="1729"/>
      <c r="HJ39" s="1729"/>
      <c r="HK39" s="1729"/>
      <c r="HL39" s="1729"/>
      <c r="HM39" s="1729"/>
      <c r="HN39" s="1729"/>
      <c r="HO39" s="1729"/>
      <c r="HP39" s="1729"/>
      <c r="HQ39" s="1729"/>
      <c r="HR39" s="1729"/>
      <c r="HS39" s="1729"/>
      <c r="HT39" s="1729"/>
      <c r="HU39" s="1729"/>
      <c r="HV39" s="1729"/>
      <c r="HW39" s="1729"/>
      <c r="HX39" s="1729"/>
      <c r="HY39" s="1729"/>
      <c r="HZ39" s="1729"/>
      <c r="IA39" s="1729"/>
      <c r="IB39" s="1729"/>
      <c r="IC39" s="1729"/>
      <c r="ID39" s="1729"/>
      <c r="IE39" s="1729"/>
      <c r="IF39" s="1729"/>
      <c r="IG39" s="1729"/>
      <c r="IH39" s="1729"/>
      <c r="II39" s="1729"/>
      <c r="IJ39" s="1729"/>
      <c r="IK39" s="1729"/>
      <c r="IL39" s="1729"/>
      <c r="IM39" s="1729"/>
      <c r="IN39" s="1729"/>
      <c r="IO39" s="1729"/>
      <c r="IP39" s="1729"/>
      <c r="IQ39" s="1729"/>
      <c r="IR39" s="1729"/>
      <c r="IS39" s="1729"/>
      <c r="IT39" s="1729"/>
      <c r="IU39" s="1729"/>
      <c r="IV39" s="1729"/>
      <c r="IW39" s="1729"/>
      <c r="IX39" s="1729"/>
      <c r="IY39" s="1729"/>
      <c r="IZ39" s="1729"/>
      <c r="JA39" s="1729"/>
      <c r="JB39" s="1729"/>
      <c r="JC39" s="1729"/>
      <c r="JD39" s="1729"/>
      <c r="JE39" s="1729"/>
      <c r="JF39" s="1729"/>
      <c r="JG39" s="1729"/>
      <c r="JH39" s="1729"/>
      <c r="JI39" s="1729"/>
      <c r="JJ39" s="1729"/>
      <c r="JK39" s="1729"/>
      <c r="JL39" s="1729"/>
      <c r="JM39" s="1729"/>
      <c r="JN39" s="1729"/>
      <c r="JO39" s="1729"/>
      <c r="JP39" s="1729"/>
      <c r="JQ39" s="1729"/>
      <c r="JR39" s="1729"/>
      <c r="JS39" s="1729"/>
      <c r="JT39" s="1729"/>
      <c r="JU39" s="1729"/>
      <c r="JV39" s="1729"/>
      <c r="JW39" s="1729"/>
      <c r="JX39" s="1729"/>
      <c r="JY39" s="1729"/>
      <c r="JZ39" s="1729"/>
      <c r="KA39" s="1729"/>
      <c r="KB39" s="1729"/>
      <c r="KC39" s="1729"/>
      <c r="KD39" s="1729"/>
      <c r="KE39" s="1729"/>
      <c r="KF39" s="1729"/>
      <c r="KG39" s="1729"/>
      <c r="KH39" s="1729"/>
      <c r="KI39" s="1729"/>
      <c r="KJ39" s="1729"/>
      <c r="KK39" s="1729"/>
      <c r="KL39" s="1729"/>
      <c r="KM39" s="1729"/>
      <c r="KN39" s="1729"/>
      <c r="KO39" s="1729"/>
      <c r="KP39" s="1729"/>
      <c r="KQ39" s="1729"/>
      <c r="KR39" s="1729"/>
      <c r="KS39" s="1729"/>
      <c r="KT39" s="1729"/>
      <c r="KU39" s="1729"/>
      <c r="KV39" s="1729"/>
      <c r="KW39" s="1729"/>
      <c r="KX39" s="1729"/>
      <c r="KY39" s="1729"/>
      <c r="KZ39" s="1729"/>
      <c r="LA39" s="1729"/>
      <c r="LB39" s="1729"/>
      <c r="LC39" s="1729"/>
      <c r="LD39" s="1729"/>
      <c r="LE39" s="1729"/>
      <c r="LF39" s="1729"/>
      <c r="LG39" s="1729"/>
      <c r="LH39" s="1729"/>
      <c r="LI39" s="1729"/>
      <c r="LJ39" s="1729"/>
      <c r="LK39" s="1729"/>
      <c r="LL39" s="1729"/>
      <c r="LM39" s="1729"/>
      <c r="LN39" s="1729"/>
      <c r="LO39" s="1729"/>
      <c r="LP39" s="1729"/>
      <c r="LQ39" s="1729"/>
      <c r="LR39" s="1729"/>
      <c r="LS39" s="1729"/>
      <c r="LT39" s="1729"/>
      <c r="LU39" s="1729"/>
      <c r="LV39" s="1729"/>
      <c r="LW39" s="1729"/>
      <c r="LX39" s="1729"/>
      <c r="LY39" s="1729"/>
      <c r="LZ39" s="1729"/>
      <c r="MA39" s="1729"/>
      <c r="MB39" s="1729"/>
      <c r="MC39" s="1729"/>
      <c r="MD39" s="1729"/>
      <c r="ME39" s="1729"/>
      <c r="MF39" s="1729"/>
      <c r="MG39" s="1729"/>
      <c r="MH39" s="1729"/>
      <c r="MI39" s="1729"/>
      <c r="MJ39" s="1729"/>
      <c r="MK39" s="1729"/>
      <c r="ML39" s="1729"/>
      <c r="MM39" s="1729"/>
      <c r="MN39" s="1729"/>
      <c r="MO39" s="1729"/>
      <c r="MP39" s="1729"/>
      <c r="MQ39" s="1729"/>
      <c r="MR39" s="1729"/>
      <c r="MS39" s="1729"/>
      <c r="MT39" s="1729"/>
      <c r="MU39" s="1729"/>
      <c r="MV39" s="1729"/>
      <c r="MW39" s="1729"/>
      <c r="MX39" s="1729"/>
      <c r="MY39" s="1729"/>
      <c r="MZ39" s="1729"/>
      <c r="NA39" s="1729"/>
      <c r="NB39" s="1729"/>
      <c r="NC39" s="1729"/>
      <c r="ND39" s="1729"/>
      <c r="NE39" s="1729"/>
      <c r="NF39" s="1729"/>
      <c r="NG39" s="1729"/>
      <c r="NH39" s="1729"/>
      <c r="NI39" s="1729"/>
      <c r="NJ39" s="1729"/>
      <c r="NK39" s="1729"/>
      <c r="NL39" s="1729"/>
      <c r="NM39" s="1729"/>
      <c r="NN39" s="1729"/>
      <c r="NO39" s="1729"/>
      <c r="NP39" s="1729"/>
      <c r="NQ39" s="1729"/>
      <c r="NR39" s="1729"/>
      <c r="NS39" s="1729"/>
      <c r="NT39" s="1729"/>
      <c r="NU39" s="1729"/>
      <c r="NV39" s="1729"/>
      <c r="NW39" s="1729"/>
      <c r="NX39" s="1729"/>
      <c r="NY39" s="1729"/>
      <c r="NZ39" s="1729"/>
      <c r="OA39" s="1729"/>
      <c r="OB39" s="1729"/>
      <c r="OC39" s="1729"/>
      <c r="OD39" s="1729"/>
      <c r="OE39" s="1729"/>
      <c r="OF39" s="1729"/>
      <c r="OG39" s="1729"/>
      <c r="OH39" s="1729"/>
      <c r="OI39" s="1729"/>
      <c r="OJ39" s="1729"/>
      <c r="OK39" s="1729"/>
      <c r="OL39" s="1729"/>
      <c r="OM39" s="1729"/>
      <c r="ON39" s="1729"/>
      <c r="OO39" s="1729"/>
      <c r="OP39" s="1729"/>
      <c r="OQ39" s="1729"/>
      <c r="OR39" s="1729"/>
      <c r="OS39" s="1729"/>
      <c r="OT39" s="1729"/>
      <c r="OU39" s="1729"/>
      <c r="OV39" s="1729"/>
      <c r="OW39" s="1729"/>
      <c r="OX39" s="1729"/>
      <c r="OY39" s="1729"/>
      <c r="OZ39" s="1729"/>
      <c r="PA39" s="1729"/>
      <c r="PB39" s="1729"/>
      <c r="PC39" s="1729"/>
      <c r="PD39" s="1729"/>
      <c r="PE39" s="1729"/>
      <c r="PF39" s="1729"/>
      <c r="PG39" s="1729"/>
      <c r="PH39" s="1729"/>
      <c r="PI39" s="1729"/>
      <c r="PJ39" s="1729"/>
      <c r="PK39" s="1729"/>
      <c r="PL39" s="1729"/>
      <c r="PM39" s="1729"/>
      <c r="PN39" s="1729"/>
      <c r="PO39" s="1729"/>
      <c r="PP39" s="1729"/>
      <c r="PQ39" s="1729"/>
      <c r="PR39" s="1729"/>
      <c r="PS39" s="1729"/>
      <c r="PT39" s="1729"/>
      <c r="PU39" s="1729"/>
      <c r="PV39" s="1729"/>
      <c r="PW39" s="1729"/>
      <c r="PX39" s="1729"/>
      <c r="PY39" s="1729"/>
      <c r="PZ39" s="1729"/>
      <c r="QA39" s="1729"/>
      <c r="QB39" s="1729"/>
      <c r="QC39" s="1729"/>
      <c r="QD39" s="1729"/>
      <c r="QE39" s="1729"/>
      <c r="QF39" s="1729"/>
      <c r="QG39" s="1729"/>
      <c r="QH39" s="1729"/>
      <c r="QI39" s="1729"/>
      <c r="QJ39" s="1729"/>
      <c r="QK39" s="1729"/>
      <c r="QL39" s="1729"/>
      <c r="QM39" s="1729"/>
      <c r="QN39" s="1729"/>
      <c r="QO39" s="1729"/>
      <c r="QP39" s="1729"/>
      <c r="QQ39" s="1729"/>
      <c r="QR39" s="1729"/>
      <c r="QS39" s="1729"/>
      <c r="QT39" s="1729"/>
      <c r="QU39" s="1729"/>
      <c r="QV39" s="1729"/>
      <c r="QW39" s="1729"/>
      <c r="QX39" s="1729"/>
      <c r="QY39" s="1729"/>
      <c r="QZ39" s="1729"/>
      <c r="RA39" s="1729"/>
      <c r="RB39" s="1729"/>
      <c r="RC39" s="1729"/>
      <c r="RD39" s="1729"/>
      <c r="RE39" s="1729"/>
      <c r="RF39" s="1729"/>
      <c r="RG39" s="1729"/>
      <c r="RH39" s="1729"/>
      <c r="RI39" s="1729"/>
      <c r="RJ39" s="1729"/>
      <c r="RK39" s="1729"/>
      <c r="RL39" s="1729"/>
      <c r="RM39" s="1729"/>
      <c r="RN39" s="1729"/>
      <c r="RO39" s="1729"/>
      <c r="RP39" s="1729"/>
      <c r="RQ39" s="1729"/>
      <c r="RR39" s="1729"/>
      <c r="RS39" s="1729"/>
      <c r="RT39" s="1729"/>
      <c r="RU39" s="1729"/>
      <c r="RV39" s="1729"/>
      <c r="RW39" s="1729"/>
      <c r="RX39" s="1729"/>
      <c r="RY39" s="1729"/>
      <c r="RZ39" s="1729"/>
      <c r="SA39" s="1729"/>
      <c r="SB39" s="1729"/>
      <c r="SC39" s="1729"/>
      <c r="SD39" s="1729"/>
      <c r="SE39" s="1729"/>
      <c r="SF39" s="1729"/>
      <c r="SG39" s="1729"/>
      <c r="SH39" s="1729"/>
      <c r="SI39" s="1729"/>
      <c r="SJ39" s="1729"/>
      <c r="SK39" s="1729"/>
      <c r="SL39" s="1729"/>
      <c r="SM39" s="1729"/>
      <c r="SN39" s="1729"/>
      <c r="SO39" s="1729"/>
      <c r="SP39" s="1729"/>
      <c r="SQ39" s="1729"/>
      <c r="SR39" s="1729"/>
      <c r="SS39" s="1729"/>
      <c r="ST39" s="1729"/>
      <c r="SU39" s="1729"/>
      <c r="SV39" s="1729"/>
      <c r="SW39" s="1729"/>
      <c r="SX39" s="1729"/>
      <c r="SY39" s="1729"/>
      <c r="SZ39" s="1729"/>
      <c r="TA39" s="1729"/>
      <c r="TB39" s="1729"/>
      <c r="TC39" s="1729"/>
      <c r="TD39" s="1729"/>
      <c r="TE39" s="1729"/>
      <c r="TF39" s="1729"/>
      <c r="TG39" s="1729"/>
      <c r="TH39" s="1729"/>
      <c r="TI39" s="1729"/>
      <c r="TJ39" s="1729"/>
      <c r="TK39" s="1729"/>
      <c r="TL39" s="1729"/>
      <c r="TM39" s="1729"/>
      <c r="TN39" s="1729"/>
      <c r="TO39" s="1729"/>
      <c r="TP39" s="1729"/>
      <c r="TQ39" s="1729"/>
      <c r="TR39" s="1729"/>
      <c r="TS39" s="1729"/>
      <c r="TT39" s="1729"/>
      <c r="TU39" s="1729"/>
      <c r="TV39" s="1729"/>
      <c r="TW39" s="1729"/>
      <c r="TX39" s="1729"/>
      <c r="TY39" s="1729"/>
      <c r="TZ39" s="1729"/>
      <c r="UA39" s="1729"/>
      <c r="UB39" s="1729"/>
      <c r="UC39" s="1729"/>
      <c r="UD39" s="1729"/>
      <c r="UE39" s="1729"/>
      <c r="UF39" s="1729"/>
      <c r="UG39" s="1729"/>
      <c r="UH39" s="1729"/>
      <c r="UI39" s="1729"/>
      <c r="UJ39" s="1729"/>
      <c r="UK39" s="1729"/>
      <c r="UL39" s="1729"/>
      <c r="UM39" s="1729"/>
      <c r="UN39" s="1729"/>
      <c r="UO39" s="1729"/>
      <c r="UP39" s="1729"/>
      <c r="UQ39" s="1729"/>
      <c r="UR39" s="1729"/>
      <c r="US39" s="1729"/>
      <c r="UT39" s="1729"/>
      <c r="UU39" s="1729"/>
      <c r="UV39" s="1729"/>
      <c r="UW39" s="1729"/>
      <c r="UX39" s="1729"/>
      <c r="UY39" s="1729"/>
      <c r="UZ39" s="1729"/>
      <c r="VA39" s="1729"/>
      <c r="VB39" s="1729"/>
      <c r="VC39" s="1729"/>
      <c r="VD39" s="1729"/>
      <c r="VE39" s="1729"/>
      <c r="VF39" s="1729"/>
      <c r="VG39" s="1729"/>
      <c r="VH39" s="1729"/>
      <c r="VI39" s="1729"/>
      <c r="VJ39" s="1729"/>
      <c r="VK39" s="1729"/>
      <c r="VL39" s="1729"/>
      <c r="VM39" s="1729"/>
      <c r="VN39" s="1729"/>
      <c r="VO39" s="1729"/>
      <c r="VP39" s="1729"/>
      <c r="VQ39" s="1729"/>
      <c r="VR39" s="1729"/>
      <c r="VS39" s="1729"/>
      <c r="VT39" s="1729"/>
      <c r="VU39" s="1729"/>
      <c r="VV39" s="1729"/>
      <c r="VW39" s="1729"/>
      <c r="VX39" s="1729"/>
      <c r="VY39" s="1729"/>
      <c r="VZ39" s="1729"/>
      <c r="WA39" s="1729"/>
      <c r="WB39" s="1729"/>
      <c r="WC39" s="1729"/>
      <c r="WD39" s="1729"/>
      <c r="WE39" s="1729"/>
      <c r="WF39" s="1729"/>
      <c r="WG39" s="1729"/>
      <c r="WH39" s="1729"/>
      <c r="WI39" s="1729"/>
      <c r="WJ39" s="1729"/>
      <c r="WK39" s="1729"/>
      <c r="WL39" s="1729"/>
      <c r="WM39" s="1729"/>
      <c r="WN39" s="1729"/>
      <c r="WO39" s="1729"/>
      <c r="WP39" s="1729"/>
      <c r="WQ39" s="1729"/>
      <c r="WR39" s="1729"/>
      <c r="WS39" s="1729"/>
      <c r="WT39" s="1729"/>
      <c r="WU39" s="1729"/>
      <c r="WV39" s="1729"/>
      <c r="WW39" s="1729"/>
      <c r="WX39" s="1729"/>
      <c r="WY39" s="1729"/>
      <c r="WZ39" s="1729"/>
      <c r="XA39" s="1729"/>
      <c r="XB39" s="1729"/>
      <c r="XC39" s="1729"/>
      <c r="XD39" s="1729"/>
      <c r="XE39" s="1729"/>
      <c r="XF39" s="1729"/>
      <c r="XG39" s="1729"/>
      <c r="XH39" s="1729"/>
      <c r="XI39" s="1729"/>
      <c r="XJ39" s="1729"/>
      <c r="XK39" s="1729"/>
      <c r="XL39" s="1729"/>
      <c r="XM39" s="1729"/>
      <c r="XN39" s="1729"/>
      <c r="XO39" s="1729"/>
      <c r="XP39" s="1729"/>
      <c r="XQ39" s="1729"/>
      <c r="XR39" s="1729"/>
      <c r="XS39" s="1729"/>
      <c r="XT39" s="1729"/>
      <c r="XU39" s="1729"/>
      <c r="XV39" s="1729"/>
      <c r="XW39" s="1729"/>
      <c r="XX39" s="1729"/>
      <c r="XY39" s="1729"/>
      <c r="XZ39" s="1729"/>
      <c r="YA39" s="1729"/>
      <c r="YB39" s="1729"/>
      <c r="YC39" s="1729"/>
      <c r="YD39" s="1729"/>
      <c r="YE39" s="1729"/>
      <c r="YF39" s="1729"/>
      <c r="YG39" s="1729"/>
      <c r="YH39" s="1729"/>
      <c r="YI39" s="1729"/>
      <c r="YJ39" s="1729"/>
      <c r="YK39" s="1729"/>
      <c r="YL39" s="1729"/>
      <c r="YM39" s="1729"/>
      <c r="YN39" s="1729"/>
      <c r="YO39" s="1729"/>
      <c r="YP39" s="1729"/>
      <c r="YQ39" s="1729"/>
      <c r="YR39" s="1729"/>
      <c r="YS39" s="1729"/>
      <c r="YT39" s="1729"/>
      <c r="YU39" s="1729"/>
      <c r="YV39" s="1729"/>
      <c r="YW39" s="1729"/>
      <c r="YX39" s="1729"/>
      <c r="YY39" s="1729"/>
      <c r="YZ39" s="1729"/>
      <c r="ZA39" s="1729"/>
      <c r="ZB39" s="1729"/>
      <c r="ZC39" s="1729"/>
      <c r="ZD39" s="1729"/>
      <c r="ZE39" s="1729"/>
      <c r="ZF39" s="1729"/>
      <c r="ZG39" s="1729"/>
      <c r="ZH39" s="1729"/>
      <c r="ZI39" s="1729"/>
      <c r="ZJ39" s="1729"/>
      <c r="ZK39" s="1729"/>
      <c r="ZL39" s="1729"/>
      <c r="ZM39" s="1729"/>
      <c r="ZN39" s="1729"/>
      <c r="ZO39" s="1729"/>
      <c r="ZP39" s="1729"/>
      <c r="ZQ39" s="1729"/>
      <c r="ZR39" s="1729"/>
      <c r="ZS39" s="1729"/>
      <c r="ZT39" s="1729"/>
      <c r="ZU39" s="1729"/>
      <c r="ZV39" s="1729"/>
      <c r="ZW39" s="1729"/>
      <c r="ZX39" s="1729"/>
      <c r="ZY39" s="1729"/>
      <c r="ZZ39" s="1729"/>
      <c r="AAA39" s="1729"/>
      <c r="AAB39" s="1729"/>
      <c r="AAC39" s="1729"/>
      <c r="AAD39" s="1729"/>
      <c r="AAE39" s="1729"/>
      <c r="AAF39" s="1729"/>
      <c r="AAG39" s="1729"/>
      <c r="AAH39" s="1729"/>
      <c r="AAI39" s="1729"/>
      <c r="AAJ39" s="1729"/>
      <c r="AAK39" s="1729"/>
      <c r="AAL39" s="1729"/>
      <c r="AAM39" s="1729"/>
      <c r="AAN39" s="1729"/>
      <c r="AAO39" s="1729"/>
      <c r="AAP39" s="1729"/>
      <c r="AAQ39" s="1729"/>
      <c r="AAR39" s="1729"/>
      <c r="AAS39" s="1729"/>
      <c r="AAT39" s="1729"/>
      <c r="AAU39" s="1729"/>
      <c r="AAV39" s="1729"/>
      <c r="AAW39" s="1729"/>
      <c r="AAX39" s="1729"/>
      <c r="AAY39" s="1729"/>
      <c r="AAZ39" s="1729"/>
      <c r="ABA39" s="1729"/>
      <c r="ABB39" s="1729"/>
      <c r="ABC39" s="1729"/>
      <c r="ABD39" s="1729"/>
      <c r="ABE39" s="1729"/>
      <c r="ABF39" s="1729"/>
      <c r="ABG39" s="1729"/>
      <c r="ABH39" s="1729"/>
      <c r="ABI39" s="1729"/>
      <c r="ABJ39" s="1729"/>
      <c r="ABK39" s="1729"/>
      <c r="ABL39" s="1729"/>
      <c r="ABM39" s="1729"/>
      <c r="ABN39" s="1729"/>
      <c r="ABO39" s="1729"/>
      <c r="ABP39" s="1729"/>
      <c r="ABQ39" s="1729"/>
      <c r="ABR39" s="1729"/>
      <c r="ABS39" s="1729"/>
      <c r="ABT39" s="1729"/>
      <c r="ABU39" s="1729"/>
      <c r="ABV39" s="1729"/>
      <c r="ABW39" s="1729"/>
      <c r="ABX39" s="1729"/>
      <c r="ABY39" s="1729"/>
      <c r="ABZ39" s="1729"/>
      <c r="ACA39" s="1729"/>
      <c r="ACB39" s="1729"/>
      <c r="ACC39" s="1729"/>
      <c r="ACD39" s="1729"/>
      <c r="ACE39" s="1729"/>
      <c r="ACF39" s="1729"/>
      <c r="ACG39" s="1729"/>
      <c r="ACH39" s="1729"/>
      <c r="ACI39" s="1729"/>
      <c r="ACJ39" s="1729"/>
      <c r="ACK39" s="1729"/>
      <c r="ACL39" s="1729"/>
      <c r="ACM39" s="1729"/>
      <c r="ACN39" s="1729"/>
      <c r="ACO39" s="1729"/>
      <c r="ACP39" s="1729"/>
      <c r="ACQ39" s="1729"/>
      <c r="ACR39" s="1729"/>
      <c r="ACS39" s="1729"/>
      <c r="ACT39" s="1729"/>
      <c r="ACU39" s="1729"/>
      <c r="ACV39" s="1729"/>
      <c r="ACW39" s="1729"/>
      <c r="ACX39" s="1729"/>
      <c r="ACY39" s="1729"/>
      <c r="ACZ39" s="1729"/>
      <c r="ADA39" s="1729"/>
      <c r="ADB39" s="1729"/>
      <c r="ADC39" s="1729"/>
      <c r="ADD39" s="1729"/>
      <c r="ADE39" s="1729"/>
      <c r="ADF39" s="1729"/>
      <c r="ADG39" s="1729"/>
      <c r="ADH39" s="1729"/>
      <c r="ADI39" s="1729"/>
      <c r="ADJ39" s="1729"/>
      <c r="ADK39" s="1729"/>
      <c r="ADL39" s="1729"/>
      <c r="ADM39" s="1729"/>
      <c r="ADN39" s="1729"/>
      <c r="ADO39" s="1729"/>
      <c r="ADP39" s="1729"/>
      <c r="ADQ39" s="1729"/>
      <c r="ADR39" s="1729"/>
      <c r="ADS39" s="1729"/>
      <c r="ADT39" s="1729"/>
      <c r="ADU39" s="1729"/>
      <c r="ADV39" s="1729"/>
      <c r="ADW39" s="1729"/>
      <c r="ADX39" s="1729"/>
      <c r="ADY39" s="1729"/>
      <c r="ADZ39" s="1729"/>
      <c r="AEA39" s="1729"/>
      <c r="AEB39" s="1729"/>
      <c r="AEC39" s="1729"/>
      <c r="AED39" s="1729"/>
      <c r="AEE39" s="1729"/>
      <c r="AEF39" s="1729"/>
      <c r="AEG39" s="1729"/>
      <c r="AEH39" s="1729"/>
      <c r="AEI39" s="1729"/>
      <c r="AEJ39" s="1729"/>
      <c r="AEK39" s="1729"/>
      <c r="AEL39" s="1729"/>
      <c r="AEM39" s="1729"/>
      <c r="AEN39" s="1729"/>
      <c r="AEO39" s="1729"/>
      <c r="AEP39" s="1729"/>
      <c r="AEQ39" s="1729"/>
      <c r="AER39" s="1729"/>
      <c r="AES39" s="1729"/>
      <c r="AET39" s="1729"/>
      <c r="AEU39" s="1729"/>
      <c r="AEV39" s="1729"/>
      <c r="AEW39" s="1729"/>
      <c r="AEX39" s="1729"/>
      <c r="AEY39" s="1729"/>
      <c r="AEZ39" s="1729"/>
      <c r="AFA39" s="1729"/>
      <c r="AFB39" s="1729"/>
      <c r="AFC39" s="1729"/>
      <c r="AFD39" s="1729"/>
      <c r="AFE39" s="1729"/>
      <c r="AFF39" s="1729"/>
      <c r="AFG39" s="1729"/>
      <c r="AFH39" s="1729"/>
      <c r="AFI39" s="1729"/>
      <c r="AFJ39" s="1729"/>
      <c r="AFK39" s="1729"/>
      <c r="AFL39" s="1729"/>
      <c r="AFM39" s="1729"/>
      <c r="AFN39" s="1729"/>
      <c r="AFO39" s="1729"/>
      <c r="AFP39" s="1729"/>
      <c r="AFQ39" s="1729"/>
      <c r="AFR39" s="1729"/>
      <c r="AFS39" s="1729"/>
      <c r="AFT39" s="1729"/>
      <c r="AFU39" s="1729"/>
      <c r="AFV39" s="1729"/>
      <c r="AFW39" s="1729"/>
      <c r="AFX39" s="1729"/>
      <c r="AFY39" s="1729"/>
      <c r="AFZ39" s="1729"/>
      <c r="AGA39" s="1729"/>
      <c r="AGB39" s="1729"/>
      <c r="AGC39" s="1729"/>
      <c r="AGD39" s="1729"/>
      <c r="AGE39" s="1729"/>
      <c r="AGF39" s="1729"/>
      <c r="AGG39" s="1729"/>
      <c r="AGH39" s="1729"/>
      <c r="AGI39" s="1729"/>
      <c r="AGJ39" s="1729"/>
      <c r="AGK39" s="1729"/>
      <c r="AGL39" s="1729"/>
      <c r="AGM39" s="1729"/>
      <c r="AGN39" s="1729"/>
      <c r="AGO39" s="1729"/>
      <c r="AGP39" s="1729"/>
      <c r="AGQ39" s="1729"/>
      <c r="AGR39" s="1729"/>
      <c r="AGS39" s="1729"/>
      <c r="AGT39" s="1729"/>
      <c r="AGU39" s="1729"/>
      <c r="AGV39" s="1729"/>
      <c r="AGW39" s="1729"/>
      <c r="AGX39" s="1729"/>
      <c r="AGY39" s="1729"/>
      <c r="AGZ39" s="1729"/>
      <c r="AHA39" s="1729"/>
      <c r="AHB39" s="1729"/>
      <c r="AHC39" s="1729"/>
      <c r="AHD39" s="1729"/>
      <c r="AHE39" s="1729"/>
      <c r="AHF39" s="1729"/>
      <c r="AHG39" s="1729"/>
      <c r="AHH39" s="1729"/>
      <c r="AHI39" s="1729"/>
      <c r="AHJ39" s="1729"/>
      <c r="AHK39" s="1729"/>
      <c r="AHL39" s="1729"/>
      <c r="AHM39" s="1729"/>
      <c r="AHN39" s="1729"/>
      <c r="AHO39" s="1729"/>
      <c r="AHP39" s="1729"/>
      <c r="AHQ39" s="1729"/>
      <c r="AHR39" s="1729"/>
      <c r="AHS39" s="1729"/>
      <c r="AHT39" s="1729"/>
      <c r="AHU39" s="1729"/>
      <c r="AHV39" s="1729"/>
      <c r="AHW39" s="1729"/>
      <c r="AHX39" s="1729"/>
      <c r="AHY39" s="1729"/>
      <c r="AHZ39" s="1729"/>
      <c r="AIA39" s="1729"/>
      <c r="AIB39" s="1729"/>
      <c r="AIC39" s="1729"/>
      <c r="AID39" s="1729"/>
      <c r="AIE39" s="1729"/>
      <c r="AIF39" s="1729"/>
      <c r="AIG39" s="1729"/>
      <c r="AIH39" s="1729"/>
      <c r="AII39" s="1729"/>
      <c r="AIJ39" s="1729"/>
      <c r="AIK39" s="1729"/>
      <c r="AIL39" s="1729"/>
      <c r="AIM39" s="1729"/>
      <c r="AIN39" s="1729"/>
      <c r="AIO39" s="1729"/>
      <c r="AIP39" s="1729"/>
      <c r="AIQ39" s="1729"/>
      <c r="AIR39" s="1729"/>
      <c r="AIS39" s="1729"/>
      <c r="AIT39" s="1729"/>
      <c r="AIU39" s="1729"/>
      <c r="AIV39" s="1729"/>
      <c r="AIW39" s="1729"/>
      <c r="AIX39" s="1729"/>
      <c r="AIY39" s="1729"/>
      <c r="AIZ39" s="1729"/>
      <c r="AJA39" s="1729"/>
      <c r="AJB39" s="1729"/>
      <c r="AJC39" s="1729"/>
      <c r="AJD39" s="1729"/>
      <c r="AJE39" s="1729"/>
      <c r="AJF39" s="1729"/>
      <c r="AJG39" s="1729"/>
      <c r="AJH39" s="1729"/>
      <c r="AJI39" s="1729"/>
      <c r="AJJ39" s="1729"/>
      <c r="AJK39" s="1729"/>
      <c r="AJL39" s="1729"/>
      <c r="AJM39" s="1729"/>
      <c r="AJN39" s="1729"/>
      <c r="AJO39" s="1729"/>
      <c r="AJP39" s="1729"/>
      <c r="AJQ39" s="1729"/>
      <c r="AJR39" s="1729"/>
      <c r="AJS39" s="1729"/>
      <c r="AJT39" s="1729"/>
      <c r="AJU39" s="1729"/>
      <c r="AJV39" s="1729"/>
      <c r="AJW39" s="1729"/>
      <c r="AJX39" s="1729"/>
      <c r="AJY39" s="1729"/>
      <c r="AJZ39" s="1729"/>
      <c r="AKA39" s="1729"/>
      <c r="AKB39" s="1729"/>
      <c r="AKC39" s="1729"/>
      <c r="AKD39" s="1729"/>
      <c r="AKE39" s="1729"/>
      <c r="AKF39" s="1729"/>
      <c r="AKG39" s="1729"/>
      <c r="AKH39" s="1729"/>
      <c r="AKI39" s="1729"/>
      <c r="AKJ39" s="1729"/>
      <c r="AKK39" s="1729"/>
      <c r="AKL39" s="1729"/>
      <c r="AKM39" s="1729"/>
      <c r="AKN39" s="1729"/>
      <c r="AKO39" s="1729"/>
      <c r="AKP39" s="1729"/>
      <c r="AKQ39" s="1729"/>
      <c r="AKR39" s="1729"/>
      <c r="AKS39" s="1729"/>
      <c r="AKT39" s="1729"/>
      <c r="AKU39" s="1729"/>
      <c r="AKV39" s="1729"/>
      <c r="AKW39" s="1729"/>
      <c r="AKX39" s="1729"/>
      <c r="AKY39" s="1729"/>
      <c r="AKZ39" s="1729"/>
      <c r="ALA39" s="1729"/>
      <c r="ALB39" s="1729"/>
      <c r="ALC39" s="1729"/>
      <c r="ALD39" s="1729"/>
      <c r="ALE39" s="1729"/>
      <c r="ALF39" s="1729"/>
      <c r="ALG39" s="1729"/>
      <c r="ALH39" s="1729"/>
      <c r="ALI39" s="1729"/>
      <c r="ALJ39" s="1729"/>
      <c r="ALK39" s="1729"/>
      <c r="ALL39" s="1729"/>
      <c r="ALM39" s="1729"/>
      <c r="ALN39" s="1729"/>
      <c r="ALO39" s="1729"/>
      <c r="ALP39" s="1729"/>
      <c r="ALQ39" s="1729"/>
      <c r="ALR39" s="1729"/>
      <c r="ALS39" s="1729"/>
      <c r="ALT39" s="1729"/>
      <c r="ALU39" s="1729"/>
      <c r="ALV39" s="1729"/>
      <c r="ALW39" s="1729"/>
      <c r="ALX39" s="1729"/>
      <c r="ALY39" s="1729"/>
      <c r="ALZ39" s="1729"/>
      <c r="AMA39" s="1729"/>
      <c r="AMB39" s="1729"/>
      <c r="AMC39" s="1729"/>
      <c r="AMD39" s="1729"/>
      <c r="AME39" s="1729"/>
      <c r="AMF39" s="1729"/>
      <c r="AMG39" s="1729"/>
      <c r="AMH39" s="1729"/>
      <c r="AMI39" s="1729"/>
      <c r="AMJ39" s="1729"/>
    </row>
    <row r="40" spans="1:1024" s="1773" customFormat="1" ht="30" customHeight="1">
      <c r="A40" s="1705" t="s">
        <v>3862</v>
      </c>
      <c r="B40" s="1705" t="s">
        <v>3863</v>
      </c>
      <c r="C40" s="1705" t="s">
        <v>647</v>
      </c>
      <c r="D40" s="1705" t="s">
        <v>4058</v>
      </c>
      <c r="E40" s="1705" t="s">
        <v>4059</v>
      </c>
      <c r="F40" s="1705" t="s">
        <v>4060</v>
      </c>
      <c r="G40" s="1705" t="s">
        <v>4061</v>
      </c>
      <c r="H40" s="1705"/>
      <c r="I40" s="1705"/>
      <c r="J40" s="1705"/>
      <c r="K40" s="1705"/>
      <c r="L40" s="1705"/>
      <c r="M40" s="1705"/>
      <c r="N40" s="1705"/>
      <c r="O40" s="1705"/>
      <c r="P40" s="1705" t="s">
        <v>4108</v>
      </c>
      <c r="Q40" s="1705" t="s">
        <v>4109</v>
      </c>
      <c r="R40" s="1705" t="s">
        <v>4110</v>
      </c>
      <c r="S40" s="1709" t="s">
        <v>4111</v>
      </c>
      <c r="T40" s="1705" t="s">
        <v>2504</v>
      </c>
      <c r="U40" s="1705" t="s">
        <v>3900</v>
      </c>
      <c r="V40" s="1705" t="s">
        <v>3941</v>
      </c>
      <c r="W40" s="1705" t="s">
        <v>3874</v>
      </c>
      <c r="X40" s="1705" t="s">
        <v>3914</v>
      </c>
      <c r="Y40" s="1779" t="s">
        <v>4112</v>
      </c>
      <c r="Z40" s="1779" t="s">
        <v>1146</v>
      </c>
      <c r="AA40" s="1779" t="s">
        <v>4067</v>
      </c>
      <c r="AB40" s="1779" t="s">
        <v>4068</v>
      </c>
      <c r="AC40" s="1779" t="s">
        <v>3906</v>
      </c>
      <c r="AD40" s="1779" t="s">
        <v>138</v>
      </c>
      <c r="AE40" s="1779" t="s">
        <v>3881</v>
      </c>
      <c r="AF40" s="1779"/>
      <c r="AG40" s="1779"/>
      <c r="AH40" s="1779"/>
      <c r="AI40" s="1779"/>
      <c r="AJ40" s="1779"/>
      <c r="AK40" s="1779">
        <v>0</v>
      </c>
      <c r="AL40" s="1779"/>
      <c r="AM40" s="1779"/>
      <c r="AN40" s="1779">
        <v>0</v>
      </c>
      <c r="AO40" s="1707" t="s">
        <v>4238</v>
      </c>
      <c r="AP40" s="1705"/>
      <c r="AQ40" s="1705"/>
      <c r="AR40" s="1705"/>
      <c r="AS40" s="1705"/>
      <c r="AT40" s="1705"/>
      <c r="AU40" s="1705"/>
      <c r="AV40" s="1705"/>
      <c r="AW40" s="1705"/>
      <c r="AX40" s="1705"/>
      <c r="AY40" s="1705"/>
      <c r="AZ40" s="1705" t="s">
        <v>3891</v>
      </c>
      <c r="BA40" s="1729"/>
      <c r="BB40" s="1729"/>
      <c r="BC40" s="1729"/>
      <c r="BD40" s="1729"/>
      <c r="BE40" s="1729"/>
      <c r="BF40" s="1729"/>
      <c r="BG40" s="1729"/>
      <c r="BH40" s="1729"/>
      <c r="BI40" s="1729"/>
      <c r="BJ40" s="1729"/>
      <c r="BK40" s="1729"/>
      <c r="BL40" s="1729"/>
      <c r="BM40" s="1729"/>
      <c r="BN40" s="1729"/>
      <c r="BO40" s="1729"/>
      <c r="BP40" s="1729"/>
      <c r="BQ40" s="1729"/>
      <c r="BR40" s="1729"/>
      <c r="BS40" s="1729"/>
      <c r="BT40" s="1729"/>
      <c r="BU40" s="1729"/>
      <c r="BV40" s="1729"/>
      <c r="BW40" s="1729"/>
      <c r="BX40" s="1729"/>
      <c r="BY40" s="1729"/>
      <c r="BZ40" s="1729"/>
      <c r="CA40" s="1729"/>
      <c r="CB40" s="1729"/>
      <c r="CC40" s="1729"/>
      <c r="CD40" s="1729"/>
      <c r="CE40" s="1729"/>
      <c r="CF40" s="1729"/>
      <c r="CG40" s="1729"/>
      <c r="CH40" s="1729"/>
      <c r="CI40" s="1729"/>
      <c r="CJ40" s="1729"/>
      <c r="CK40" s="1729"/>
      <c r="CL40" s="1729"/>
      <c r="CM40" s="1729"/>
      <c r="CN40" s="1729"/>
      <c r="CO40" s="1729"/>
      <c r="CP40" s="1729"/>
      <c r="CQ40" s="1729"/>
      <c r="CR40" s="1729"/>
      <c r="CS40" s="1729"/>
      <c r="CT40" s="1729"/>
      <c r="CU40" s="1729"/>
      <c r="CV40" s="1729"/>
      <c r="CW40" s="1729"/>
      <c r="CX40" s="1729"/>
      <c r="CY40" s="1729"/>
      <c r="CZ40" s="1729"/>
      <c r="DA40" s="1729"/>
      <c r="DB40" s="1729"/>
      <c r="DC40" s="1729"/>
      <c r="DD40" s="1729"/>
      <c r="DE40" s="1729"/>
      <c r="DF40" s="1729"/>
      <c r="DG40" s="1729"/>
      <c r="DH40" s="1729"/>
      <c r="DI40" s="1729"/>
      <c r="DJ40" s="1729"/>
      <c r="DK40" s="1729"/>
      <c r="DL40" s="1729"/>
      <c r="DM40" s="1729"/>
      <c r="DN40" s="1729"/>
      <c r="DO40" s="1729"/>
      <c r="DP40" s="1729"/>
      <c r="DQ40" s="1729"/>
      <c r="DR40" s="1729"/>
      <c r="DS40" s="1729"/>
      <c r="DT40" s="1729"/>
      <c r="DU40" s="1729"/>
      <c r="DV40" s="1729"/>
      <c r="DW40" s="1729"/>
      <c r="DX40" s="1729"/>
      <c r="DY40" s="1729"/>
      <c r="DZ40" s="1729"/>
      <c r="EA40" s="1729"/>
      <c r="EB40" s="1729"/>
      <c r="EC40" s="1729"/>
      <c r="ED40" s="1729"/>
      <c r="EE40" s="1729"/>
      <c r="EF40" s="1729"/>
      <c r="EG40" s="1729"/>
      <c r="EH40" s="1729"/>
      <c r="EI40" s="1729"/>
      <c r="EJ40" s="1729"/>
      <c r="EK40" s="1729"/>
      <c r="EL40" s="1729"/>
      <c r="EM40" s="1729"/>
      <c r="EN40" s="1729"/>
      <c r="EO40" s="1729"/>
      <c r="EP40" s="1729"/>
      <c r="EQ40" s="1729"/>
      <c r="ER40" s="1729"/>
      <c r="ES40" s="1729"/>
      <c r="ET40" s="1729"/>
      <c r="EU40" s="1729"/>
      <c r="EV40" s="1729"/>
      <c r="EW40" s="1729"/>
      <c r="EX40" s="1729"/>
      <c r="EY40" s="1729"/>
      <c r="EZ40" s="1729"/>
      <c r="FA40" s="1729"/>
      <c r="FB40" s="1729"/>
      <c r="FC40" s="1729"/>
      <c r="FD40" s="1729"/>
      <c r="FE40" s="1729"/>
      <c r="FF40" s="1729"/>
      <c r="FG40" s="1729"/>
      <c r="FH40" s="1729"/>
      <c r="FI40" s="1729"/>
      <c r="FJ40" s="1729"/>
      <c r="FK40" s="1729"/>
      <c r="FL40" s="1729"/>
      <c r="FM40" s="1729"/>
      <c r="FN40" s="1729"/>
      <c r="FO40" s="1729"/>
      <c r="FP40" s="1729"/>
      <c r="FQ40" s="1729"/>
      <c r="FR40" s="1729"/>
      <c r="FS40" s="1729"/>
      <c r="FT40" s="1729"/>
      <c r="FU40" s="1729"/>
      <c r="FV40" s="1729"/>
      <c r="FW40" s="1729"/>
      <c r="FX40" s="1729"/>
      <c r="FY40" s="1729"/>
      <c r="FZ40" s="1729"/>
      <c r="GA40" s="1729"/>
      <c r="GB40" s="1729"/>
      <c r="GC40" s="1729"/>
      <c r="GD40" s="1729"/>
      <c r="GE40" s="1729"/>
      <c r="GF40" s="1729"/>
      <c r="GG40" s="1729"/>
      <c r="GH40" s="1729"/>
      <c r="GI40" s="1729"/>
      <c r="GJ40" s="1729"/>
      <c r="GK40" s="1729"/>
      <c r="GL40" s="1729"/>
      <c r="GM40" s="1729"/>
      <c r="GN40" s="1729"/>
      <c r="GO40" s="1729"/>
      <c r="GP40" s="1729"/>
      <c r="GQ40" s="1729"/>
      <c r="GR40" s="1729"/>
      <c r="GS40" s="1729"/>
      <c r="GT40" s="1729"/>
      <c r="GU40" s="1729"/>
      <c r="GV40" s="1729"/>
      <c r="GW40" s="1729"/>
      <c r="GX40" s="1729"/>
      <c r="GY40" s="1729"/>
      <c r="GZ40" s="1729"/>
      <c r="HA40" s="1729"/>
      <c r="HB40" s="1729"/>
      <c r="HC40" s="1729"/>
      <c r="HD40" s="1729"/>
      <c r="HE40" s="1729"/>
      <c r="HF40" s="1729"/>
      <c r="HG40" s="1729"/>
      <c r="HH40" s="1729"/>
      <c r="HI40" s="1729"/>
      <c r="HJ40" s="1729"/>
      <c r="HK40" s="1729"/>
      <c r="HL40" s="1729"/>
      <c r="HM40" s="1729"/>
      <c r="HN40" s="1729"/>
      <c r="HO40" s="1729"/>
      <c r="HP40" s="1729"/>
      <c r="HQ40" s="1729"/>
      <c r="HR40" s="1729"/>
      <c r="HS40" s="1729"/>
      <c r="HT40" s="1729"/>
      <c r="HU40" s="1729"/>
      <c r="HV40" s="1729"/>
      <c r="HW40" s="1729"/>
      <c r="HX40" s="1729"/>
      <c r="HY40" s="1729"/>
      <c r="HZ40" s="1729"/>
      <c r="IA40" s="1729"/>
      <c r="IB40" s="1729"/>
      <c r="IC40" s="1729"/>
      <c r="ID40" s="1729"/>
      <c r="IE40" s="1729"/>
      <c r="IF40" s="1729"/>
      <c r="IG40" s="1729"/>
      <c r="IH40" s="1729"/>
      <c r="II40" s="1729"/>
      <c r="IJ40" s="1729"/>
      <c r="IK40" s="1729"/>
      <c r="IL40" s="1729"/>
      <c r="IM40" s="1729"/>
      <c r="IN40" s="1729"/>
      <c r="IO40" s="1729"/>
      <c r="IP40" s="1729"/>
      <c r="IQ40" s="1729"/>
      <c r="IR40" s="1729"/>
      <c r="IS40" s="1729"/>
      <c r="IT40" s="1729"/>
      <c r="IU40" s="1729"/>
      <c r="IV40" s="1729"/>
      <c r="IW40" s="1729"/>
      <c r="IX40" s="1729"/>
      <c r="IY40" s="1729"/>
      <c r="IZ40" s="1729"/>
      <c r="JA40" s="1729"/>
      <c r="JB40" s="1729"/>
      <c r="JC40" s="1729"/>
      <c r="JD40" s="1729"/>
      <c r="JE40" s="1729"/>
      <c r="JF40" s="1729"/>
      <c r="JG40" s="1729"/>
      <c r="JH40" s="1729"/>
      <c r="JI40" s="1729"/>
      <c r="JJ40" s="1729"/>
      <c r="JK40" s="1729"/>
      <c r="JL40" s="1729"/>
      <c r="JM40" s="1729"/>
      <c r="JN40" s="1729"/>
      <c r="JO40" s="1729"/>
      <c r="JP40" s="1729"/>
      <c r="JQ40" s="1729"/>
      <c r="JR40" s="1729"/>
      <c r="JS40" s="1729"/>
      <c r="JT40" s="1729"/>
      <c r="JU40" s="1729"/>
      <c r="JV40" s="1729"/>
      <c r="JW40" s="1729"/>
      <c r="JX40" s="1729"/>
      <c r="JY40" s="1729"/>
      <c r="JZ40" s="1729"/>
      <c r="KA40" s="1729"/>
      <c r="KB40" s="1729"/>
      <c r="KC40" s="1729"/>
      <c r="KD40" s="1729"/>
      <c r="KE40" s="1729"/>
      <c r="KF40" s="1729"/>
      <c r="KG40" s="1729"/>
      <c r="KH40" s="1729"/>
      <c r="KI40" s="1729"/>
      <c r="KJ40" s="1729"/>
      <c r="KK40" s="1729"/>
      <c r="KL40" s="1729"/>
      <c r="KM40" s="1729"/>
      <c r="KN40" s="1729"/>
      <c r="KO40" s="1729"/>
      <c r="KP40" s="1729"/>
      <c r="KQ40" s="1729"/>
      <c r="KR40" s="1729"/>
      <c r="KS40" s="1729"/>
      <c r="KT40" s="1729"/>
      <c r="KU40" s="1729"/>
      <c r="KV40" s="1729"/>
      <c r="KW40" s="1729"/>
      <c r="KX40" s="1729"/>
      <c r="KY40" s="1729"/>
      <c r="KZ40" s="1729"/>
      <c r="LA40" s="1729"/>
      <c r="LB40" s="1729"/>
      <c r="LC40" s="1729"/>
      <c r="LD40" s="1729"/>
      <c r="LE40" s="1729"/>
      <c r="LF40" s="1729"/>
      <c r="LG40" s="1729"/>
      <c r="LH40" s="1729"/>
      <c r="LI40" s="1729"/>
      <c r="LJ40" s="1729"/>
      <c r="LK40" s="1729"/>
      <c r="LL40" s="1729"/>
      <c r="LM40" s="1729"/>
      <c r="LN40" s="1729"/>
      <c r="LO40" s="1729"/>
      <c r="LP40" s="1729"/>
      <c r="LQ40" s="1729"/>
      <c r="LR40" s="1729"/>
      <c r="LS40" s="1729"/>
      <c r="LT40" s="1729"/>
      <c r="LU40" s="1729"/>
      <c r="LV40" s="1729"/>
      <c r="LW40" s="1729"/>
      <c r="LX40" s="1729"/>
      <c r="LY40" s="1729"/>
      <c r="LZ40" s="1729"/>
      <c r="MA40" s="1729"/>
      <c r="MB40" s="1729"/>
      <c r="MC40" s="1729"/>
      <c r="MD40" s="1729"/>
      <c r="ME40" s="1729"/>
      <c r="MF40" s="1729"/>
      <c r="MG40" s="1729"/>
      <c r="MH40" s="1729"/>
      <c r="MI40" s="1729"/>
      <c r="MJ40" s="1729"/>
      <c r="MK40" s="1729"/>
      <c r="ML40" s="1729"/>
      <c r="MM40" s="1729"/>
      <c r="MN40" s="1729"/>
      <c r="MO40" s="1729"/>
      <c r="MP40" s="1729"/>
      <c r="MQ40" s="1729"/>
      <c r="MR40" s="1729"/>
      <c r="MS40" s="1729"/>
      <c r="MT40" s="1729"/>
      <c r="MU40" s="1729"/>
      <c r="MV40" s="1729"/>
      <c r="MW40" s="1729"/>
      <c r="MX40" s="1729"/>
      <c r="MY40" s="1729"/>
      <c r="MZ40" s="1729"/>
      <c r="NA40" s="1729"/>
      <c r="NB40" s="1729"/>
      <c r="NC40" s="1729"/>
      <c r="ND40" s="1729"/>
      <c r="NE40" s="1729"/>
      <c r="NF40" s="1729"/>
      <c r="NG40" s="1729"/>
      <c r="NH40" s="1729"/>
      <c r="NI40" s="1729"/>
      <c r="NJ40" s="1729"/>
      <c r="NK40" s="1729"/>
      <c r="NL40" s="1729"/>
      <c r="NM40" s="1729"/>
      <c r="NN40" s="1729"/>
      <c r="NO40" s="1729"/>
      <c r="NP40" s="1729"/>
      <c r="NQ40" s="1729"/>
      <c r="NR40" s="1729"/>
      <c r="NS40" s="1729"/>
      <c r="NT40" s="1729"/>
      <c r="NU40" s="1729"/>
      <c r="NV40" s="1729"/>
      <c r="NW40" s="1729"/>
      <c r="NX40" s="1729"/>
      <c r="NY40" s="1729"/>
      <c r="NZ40" s="1729"/>
      <c r="OA40" s="1729"/>
      <c r="OB40" s="1729"/>
      <c r="OC40" s="1729"/>
      <c r="OD40" s="1729"/>
      <c r="OE40" s="1729"/>
      <c r="OF40" s="1729"/>
      <c r="OG40" s="1729"/>
      <c r="OH40" s="1729"/>
      <c r="OI40" s="1729"/>
      <c r="OJ40" s="1729"/>
      <c r="OK40" s="1729"/>
      <c r="OL40" s="1729"/>
      <c r="OM40" s="1729"/>
      <c r="ON40" s="1729"/>
      <c r="OO40" s="1729"/>
      <c r="OP40" s="1729"/>
      <c r="OQ40" s="1729"/>
      <c r="OR40" s="1729"/>
      <c r="OS40" s="1729"/>
      <c r="OT40" s="1729"/>
      <c r="OU40" s="1729"/>
      <c r="OV40" s="1729"/>
      <c r="OW40" s="1729"/>
      <c r="OX40" s="1729"/>
      <c r="OY40" s="1729"/>
      <c r="OZ40" s="1729"/>
      <c r="PA40" s="1729"/>
      <c r="PB40" s="1729"/>
      <c r="PC40" s="1729"/>
      <c r="PD40" s="1729"/>
      <c r="PE40" s="1729"/>
      <c r="PF40" s="1729"/>
      <c r="PG40" s="1729"/>
      <c r="PH40" s="1729"/>
      <c r="PI40" s="1729"/>
      <c r="PJ40" s="1729"/>
      <c r="PK40" s="1729"/>
      <c r="PL40" s="1729"/>
      <c r="PM40" s="1729"/>
      <c r="PN40" s="1729"/>
      <c r="PO40" s="1729"/>
      <c r="PP40" s="1729"/>
      <c r="PQ40" s="1729"/>
      <c r="PR40" s="1729"/>
      <c r="PS40" s="1729"/>
      <c r="PT40" s="1729"/>
      <c r="PU40" s="1729"/>
      <c r="PV40" s="1729"/>
      <c r="PW40" s="1729"/>
      <c r="PX40" s="1729"/>
      <c r="PY40" s="1729"/>
      <c r="PZ40" s="1729"/>
      <c r="QA40" s="1729"/>
      <c r="QB40" s="1729"/>
      <c r="QC40" s="1729"/>
      <c r="QD40" s="1729"/>
      <c r="QE40" s="1729"/>
      <c r="QF40" s="1729"/>
      <c r="QG40" s="1729"/>
      <c r="QH40" s="1729"/>
      <c r="QI40" s="1729"/>
      <c r="QJ40" s="1729"/>
      <c r="QK40" s="1729"/>
      <c r="QL40" s="1729"/>
      <c r="QM40" s="1729"/>
      <c r="QN40" s="1729"/>
      <c r="QO40" s="1729"/>
      <c r="QP40" s="1729"/>
      <c r="QQ40" s="1729"/>
      <c r="QR40" s="1729"/>
      <c r="QS40" s="1729"/>
      <c r="QT40" s="1729"/>
      <c r="QU40" s="1729"/>
      <c r="QV40" s="1729"/>
      <c r="QW40" s="1729"/>
      <c r="QX40" s="1729"/>
      <c r="QY40" s="1729"/>
      <c r="QZ40" s="1729"/>
      <c r="RA40" s="1729"/>
      <c r="RB40" s="1729"/>
      <c r="RC40" s="1729"/>
      <c r="RD40" s="1729"/>
      <c r="RE40" s="1729"/>
      <c r="RF40" s="1729"/>
      <c r="RG40" s="1729"/>
      <c r="RH40" s="1729"/>
      <c r="RI40" s="1729"/>
      <c r="RJ40" s="1729"/>
      <c r="RK40" s="1729"/>
      <c r="RL40" s="1729"/>
      <c r="RM40" s="1729"/>
      <c r="RN40" s="1729"/>
      <c r="RO40" s="1729"/>
      <c r="RP40" s="1729"/>
      <c r="RQ40" s="1729"/>
      <c r="RR40" s="1729"/>
      <c r="RS40" s="1729"/>
      <c r="RT40" s="1729"/>
      <c r="RU40" s="1729"/>
      <c r="RV40" s="1729"/>
      <c r="RW40" s="1729"/>
      <c r="RX40" s="1729"/>
      <c r="RY40" s="1729"/>
      <c r="RZ40" s="1729"/>
      <c r="SA40" s="1729"/>
      <c r="SB40" s="1729"/>
      <c r="SC40" s="1729"/>
      <c r="SD40" s="1729"/>
      <c r="SE40" s="1729"/>
      <c r="SF40" s="1729"/>
      <c r="SG40" s="1729"/>
      <c r="SH40" s="1729"/>
      <c r="SI40" s="1729"/>
      <c r="SJ40" s="1729"/>
      <c r="SK40" s="1729"/>
      <c r="SL40" s="1729"/>
      <c r="SM40" s="1729"/>
      <c r="SN40" s="1729"/>
      <c r="SO40" s="1729"/>
      <c r="SP40" s="1729"/>
      <c r="SQ40" s="1729"/>
      <c r="SR40" s="1729"/>
      <c r="SS40" s="1729"/>
      <c r="ST40" s="1729"/>
      <c r="SU40" s="1729"/>
      <c r="SV40" s="1729"/>
      <c r="SW40" s="1729"/>
      <c r="SX40" s="1729"/>
      <c r="SY40" s="1729"/>
      <c r="SZ40" s="1729"/>
      <c r="TA40" s="1729"/>
      <c r="TB40" s="1729"/>
      <c r="TC40" s="1729"/>
      <c r="TD40" s="1729"/>
      <c r="TE40" s="1729"/>
      <c r="TF40" s="1729"/>
      <c r="TG40" s="1729"/>
      <c r="TH40" s="1729"/>
      <c r="TI40" s="1729"/>
      <c r="TJ40" s="1729"/>
      <c r="TK40" s="1729"/>
      <c r="TL40" s="1729"/>
      <c r="TM40" s="1729"/>
      <c r="TN40" s="1729"/>
      <c r="TO40" s="1729"/>
      <c r="TP40" s="1729"/>
      <c r="TQ40" s="1729"/>
      <c r="TR40" s="1729"/>
      <c r="TS40" s="1729"/>
      <c r="TT40" s="1729"/>
      <c r="TU40" s="1729"/>
      <c r="TV40" s="1729"/>
      <c r="TW40" s="1729"/>
      <c r="TX40" s="1729"/>
      <c r="TY40" s="1729"/>
      <c r="TZ40" s="1729"/>
      <c r="UA40" s="1729"/>
      <c r="UB40" s="1729"/>
      <c r="UC40" s="1729"/>
      <c r="UD40" s="1729"/>
      <c r="UE40" s="1729"/>
      <c r="UF40" s="1729"/>
      <c r="UG40" s="1729"/>
      <c r="UH40" s="1729"/>
      <c r="UI40" s="1729"/>
      <c r="UJ40" s="1729"/>
      <c r="UK40" s="1729"/>
      <c r="UL40" s="1729"/>
      <c r="UM40" s="1729"/>
      <c r="UN40" s="1729"/>
      <c r="UO40" s="1729"/>
      <c r="UP40" s="1729"/>
      <c r="UQ40" s="1729"/>
      <c r="UR40" s="1729"/>
      <c r="US40" s="1729"/>
      <c r="UT40" s="1729"/>
      <c r="UU40" s="1729"/>
      <c r="UV40" s="1729"/>
      <c r="UW40" s="1729"/>
      <c r="UX40" s="1729"/>
      <c r="UY40" s="1729"/>
      <c r="UZ40" s="1729"/>
      <c r="VA40" s="1729"/>
      <c r="VB40" s="1729"/>
      <c r="VC40" s="1729"/>
      <c r="VD40" s="1729"/>
      <c r="VE40" s="1729"/>
      <c r="VF40" s="1729"/>
      <c r="VG40" s="1729"/>
      <c r="VH40" s="1729"/>
      <c r="VI40" s="1729"/>
      <c r="VJ40" s="1729"/>
      <c r="VK40" s="1729"/>
      <c r="VL40" s="1729"/>
      <c r="VM40" s="1729"/>
      <c r="VN40" s="1729"/>
      <c r="VO40" s="1729"/>
      <c r="VP40" s="1729"/>
      <c r="VQ40" s="1729"/>
      <c r="VR40" s="1729"/>
      <c r="VS40" s="1729"/>
      <c r="VT40" s="1729"/>
      <c r="VU40" s="1729"/>
      <c r="VV40" s="1729"/>
      <c r="VW40" s="1729"/>
      <c r="VX40" s="1729"/>
      <c r="VY40" s="1729"/>
      <c r="VZ40" s="1729"/>
      <c r="WA40" s="1729"/>
      <c r="WB40" s="1729"/>
      <c r="WC40" s="1729"/>
      <c r="WD40" s="1729"/>
      <c r="WE40" s="1729"/>
      <c r="WF40" s="1729"/>
      <c r="WG40" s="1729"/>
      <c r="WH40" s="1729"/>
      <c r="WI40" s="1729"/>
      <c r="WJ40" s="1729"/>
      <c r="WK40" s="1729"/>
      <c r="WL40" s="1729"/>
      <c r="WM40" s="1729"/>
      <c r="WN40" s="1729"/>
      <c r="WO40" s="1729"/>
      <c r="WP40" s="1729"/>
      <c r="WQ40" s="1729"/>
      <c r="WR40" s="1729"/>
      <c r="WS40" s="1729"/>
      <c r="WT40" s="1729"/>
      <c r="WU40" s="1729"/>
      <c r="WV40" s="1729"/>
      <c r="WW40" s="1729"/>
      <c r="WX40" s="1729"/>
      <c r="WY40" s="1729"/>
      <c r="WZ40" s="1729"/>
      <c r="XA40" s="1729"/>
      <c r="XB40" s="1729"/>
      <c r="XC40" s="1729"/>
      <c r="XD40" s="1729"/>
      <c r="XE40" s="1729"/>
      <c r="XF40" s="1729"/>
      <c r="XG40" s="1729"/>
      <c r="XH40" s="1729"/>
      <c r="XI40" s="1729"/>
      <c r="XJ40" s="1729"/>
      <c r="XK40" s="1729"/>
      <c r="XL40" s="1729"/>
      <c r="XM40" s="1729"/>
      <c r="XN40" s="1729"/>
      <c r="XO40" s="1729"/>
      <c r="XP40" s="1729"/>
      <c r="XQ40" s="1729"/>
      <c r="XR40" s="1729"/>
      <c r="XS40" s="1729"/>
      <c r="XT40" s="1729"/>
      <c r="XU40" s="1729"/>
      <c r="XV40" s="1729"/>
      <c r="XW40" s="1729"/>
      <c r="XX40" s="1729"/>
      <c r="XY40" s="1729"/>
      <c r="XZ40" s="1729"/>
      <c r="YA40" s="1729"/>
      <c r="YB40" s="1729"/>
      <c r="YC40" s="1729"/>
      <c r="YD40" s="1729"/>
      <c r="YE40" s="1729"/>
      <c r="YF40" s="1729"/>
      <c r="YG40" s="1729"/>
      <c r="YH40" s="1729"/>
      <c r="YI40" s="1729"/>
      <c r="YJ40" s="1729"/>
      <c r="YK40" s="1729"/>
      <c r="YL40" s="1729"/>
      <c r="YM40" s="1729"/>
      <c r="YN40" s="1729"/>
      <c r="YO40" s="1729"/>
      <c r="YP40" s="1729"/>
      <c r="YQ40" s="1729"/>
      <c r="YR40" s="1729"/>
      <c r="YS40" s="1729"/>
      <c r="YT40" s="1729"/>
      <c r="YU40" s="1729"/>
      <c r="YV40" s="1729"/>
      <c r="YW40" s="1729"/>
      <c r="YX40" s="1729"/>
      <c r="YY40" s="1729"/>
      <c r="YZ40" s="1729"/>
      <c r="ZA40" s="1729"/>
      <c r="ZB40" s="1729"/>
      <c r="ZC40" s="1729"/>
      <c r="ZD40" s="1729"/>
      <c r="ZE40" s="1729"/>
      <c r="ZF40" s="1729"/>
      <c r="ZG40" s="1729"/>
      <c r="ZH40" s="1729"/>
      <c r="ZI40" s="1729"/>
      <c r="ZJ40" s="1729"/>
      <c r="ZK40" s="1729"/>
      <c r="ZL40" s="1729"/>
      <c r="ZM40" s="1729"/>
      <c r="ZN40" s="1729"/>
      <c r="ZO40" s="1729"/>
      <c r="ZP40" s="1729"/>
      <c r="ZQ40" s="1729"/>
      <c r="ZR40" s="1729"/>
      <c r="ZS40" s="1729"/>
      <c r="ZT40" s="1729"/>
      <c r="ZU40" s="1729"/>
      <c r="ZV40" s="1729"/>
      <c r="ZW40" s="1729"/>
      <c r="ZX40" s="1729"/>
      <c r="ZY40" s="1729"/>
      <c r="ZZ40" s="1729"/>
      <c r="AAA40" s="1729"/>
      <c r="AAB40" s="1729"/>
      <c r="AAC40" s="1729"/>
      <c r="AAD40" s="1729"/>
      <c r="AAE40" s="1729"/>
      <c r="AAF40" s="1729"/>
      <c r="AAG40" s="1729"/>
      <c r="AAH40" s="1729"/>
      <c r="AAI40" s="1729"/>
      <c r="AAJ40" s="1729"/>
      <c r="AAK40" s="1729"/>
      <c r="AAL40" s="1729"/>
      <c r="AAM40" s="1729"/>
      <c r="AAN40" s="1729"/>
      <c r="AAO40" s="1729"/>
      <c r="AAP40" s="1729"/>
      <c r="AAQ40" s="1729"/>
      <c r="AAR40" s="1729"/>
      <c r="AAS40" s="1729"/>
      <c r="AAT40" s="1729"/>
      <c r="AAU40" s="1729"/>
      <c r="AAV40" s="1729"/>
      <c r="AAW40" s="1729"/>
      <c r="AAX40" s="1729"/>
      <c r="AAY40" s="1729"/>
      <c r="AAZ40" s="1729"/>
      <c r="ABA40" s="1729"/>
      <c r="ABB40" s="1729"/>
      <c r="ABC40" s="1729"/>
      <c r="ABD40" s="1729"/>
      <c r="ABE40" s="1729"/>
      <c r="ABF40" s="1729"/>
      <c r="ABG40" s="1729"/>
      <c r="ABH40" s="1729"/>
      <c r="ABI40" s="1729"/>
      <c r="ABJ40" s="1729"/>
      <c r="ABK40" s="1729"/>
      <c r="ABL40" s="1729"/>
      <c r="ABM40" s="1729"/>
      <c r="ABN40" s="1729"/>
      <c r="ABO40" s="1729"/>
      <c r="ABP40" s="1729"/>
      <c r="ABQ40" s="1729"/>
      <c r="ABR40" s="1729"/>
      <c r="ABS40" s="1729"/>
      <c r="ABT40" s="1729"/>
      <c r="ABU40" s="1729"/>
      <c r="ABV40" s="1729"/>
      <c r="ABW40" s="1729"/>
      <c r="ABX40" s="1729"/>
      <c r="ABY40" s="1729"/>
      <c r="ABZ40" s="1729"/>
      <c r="ACA40" s="1729"/>
      <c r="ACB40" s="1729"/>
      <c r="ACC40" s="1729"/>
      <c r="ACD40" s="1729"/>
      <c r="ACE40" s="1729"/>
      <c r="ACF40" s="1729"/>
      <c r="ACG40" s="1729"/>
      <c r="ACH40" s="1729"/>
      <c r="ACI40" s="1729"/>
      <c r="ACJ40" s="1729"/>
      <c r="ACK40" s="1729"/>
      <c r="ACL40" s="1729"/>
      <c r="ACM40" s="1729"/>
      <c r="ACN40" s="1729"/>
      <c r="ACO40" s="1729"/>
      <c r="ACP40" s="1729"/>
      <c r="ACQ40" s="1729"/>
      <c r="ACR40" s="1729"/>
      <c r="ACS40" s="1729"/>
      <c r="ACT40" s="1729"/>
      <c r="ACU40" s="1729"/>
      <c r="ACV40" s="1729"/>
      <c r="ACW40" s="1729"/>
      <c r="ACX40" s="1729"/>
      <c r="ACY40" s="1729"/>
      <c r="ACZ40" s="1729"/>
      <c r="ADA40" s="1729"/>
      <c r="ADB40" s="1729"/>
      <c r="ADC40" s="1729"/>
      <c r="ADD40" s="1729"/>
      <c r="ADE40" s="1729"/>
      <c r="ADF40" s="1729"/>
      <c r="ADG40" s="1729"/>
      <c r="ADH40" s="1729"/>
      <c r="ADI40" s="1729"/>
      <c r="ADJ40" s="1729"/>
      <c r="ADK40" s="1729"/>
      <c r="ADL40" s="1729"/>
      <c r="ADM40" s="1729"/>
      <c r="ADN40" s="1729"/>
      <c r="ADO40" s="1729"/>
      <c r="ADP40" s="1729"/>
      <c r="ADQ40" s="1729"/>
      <c r="ADR40" s="1729"/>
      <c r="ADS40" s="1729"/>
      <c r="ADT40" s="1729"/>
      <c r="ADU40" s="1729"/>
      <c r="ADV40" s="1729"/>
      <c r="ADW40" s="1729"/>
      <c r="ADX40" s="1729"/>
      <c r="ADY40" s="1729"/>
      <c r="ADZ40" s="1729"/>
      <c r="AEA40" s="1729"/>
      <c r="AEB40" s="1729"/>
      <c r="AEC40" s="1729"/>
      <c r="AED40" s="1729"/>
      <c r="AEE40" s="1729"/>
      <c r="AEF40" s="1729"/>
      <c r="AEG40" s="1729"/>
      <c r="AEH40" s="1729"/>
      <c r="AEI40" s="1729"/>
      <c r="AEJ40" s="1729"/>
      <c r="AEK40" s="1729"/>
      <c r="AEL40" s="1729"/>
      <c r="AEM40" s="1729"/>
      <c r="AEN40" s="1729"/>
      <c r="AEO40" s="1729"/>
      <c r="AEP40" s="1729"/>
      <c r="AEQ40" s="1729"/>
      <c r="AER40" s="1729"/>
      <c r="AES40" s="1729"/>
      <c r="AET40" s="1729"/>
      <c r="AEU40" s="1729"/>
      <c r="AEV40" s="1729"/>
      <c r="AEW40" s="1729"/>
      <c r="AEX40" s="1729"/>
      <c r="AEY40" s="1729"/>
      <c r="AEZ40" s="1729"/>
      <c r="AFA40" s="1729"/>
      <c r="AFB40" s="1729"/>
      <c r="AFC40" s="1729"/>
      <c r="AFD40" s="1729"/>
      <c r="AFE40" s="1729"/>
      <c r="AFF40" s="1729"/>
      <c r="AFG40" s="1729"/>
      <c r="AFH40" s="1729"/>
      <c r="AFI40" s="1729"/>
      <c r="AFJ40" s="1729"/>
      <c r="AFK40" s="1729"/>
      <c r="AFL40" s="1729"/>
      <c r="AFM40" s="1729"/>
      <c r="AFN40" s="1729"/>
      <c r="AFO40" s="1729"/>
      <c r="AFP40" s="1729"/>
      <c r="AFQ40" s="1729"/>
      <c r="AFR40" s="1729"/>
      <c r="AFS40" s="1729"/>
      <c r="AFT40" s="1729"/>
      <c r="AFU40" s="1729"/>
      <c r="AFV40" s="1729"/>
      <c r="AFW40" s="1729"/>
      <c r="AFX40" s="1729"/>
      <c r="AFY40" s="1729"/>
      <c r="AFZ40" s="1729"/>
      <c r="AGA40" s="1729"/>
      <c r="AGB40" s="1729"/>
      <c r="AGC40" s="1729"/>
      <c r="AGD40" s="1729"/>
      <c r="AGE40" s="1729"/>
      <c r="AGF40" s="1729"/>
      <c r="AGG40" s="1729"/>
      <c r="AGH40" s="1729"/>
      <c r="AGI40" s="1729"/>
      <c r="AGJ40" s="1729"/>
      <c r="AGK40" s="1729"/>
      <c r="AGL40" s="1729"/>
      <c r="AGM40" s="1729"/>
      <c r="AGN40" s="1729"/>
      <c r="AGO40" s="1729"/>
      <c r="AGP40" s="1729"/>
      <c r="AGQ40" s="1729"/>
      <c r="AGR40" s="1729"/>
      <c r="AGS40" s="1729"/>
      <c r="AGT40" s="1729"/>
      <c r="AGU40" s="1729"/>
      <c r="AGV40" s="1729"/>
      <c r="AGW40" s="1729"/>
      <c r="AGX40" s="1729"/>
      <c r="AGY40" s="1729"/>
      <c r="AGZ40" s="1729"/>
      <c r="AHA40" s="1729"/>
      <c r="AHB40" s="1729"/>
      <c r="AHC40" s="1729"/>
      <c r="AHD40" s="1729"/>
      <c r="AHE40" s="1729"/>
      <c r="AHF40" s="1729"/>
      <c r="AHG40" s="1729"/>
      <c r="AHH40" s="1729"/>
      <c r="AHI40" s="1729"/>
      <c r="AHJ40" s="1729"/>
      <c r="AHK40" s="1729"/>
      <c r="AHL40" s="1729"/>
      <c r="AHM40" s="1729"/>
      <c r="AHN40" s="1729"/>
      <c r="AHO40" s="1729"/>
      <c r="AHP40" s="1729"/>
      <c r="AHQ40" s="1729"/>
      <c r="AHR40" s="1729"/>
      <c r="AHS40" s="1729"/>
      <c r="AHT40" s="1729"/>
      <c r="AHU40" s="1729"/>
      <c r="AHV40" s="1729"/>
      <c r="AHW40" s="1729"/>
      <c r="AHX40" s="1729"/>
      <c r="AHY40" s="1729"/>
      <c r="AHZ40" s="1729"/>
      <c r="AIA40" s="1729"/>
      <c r="AIB40" s="1729"/>
      <c r="AIC40" s="1729"/>
      <c r="AID40" s="1729"/>
      <c r="AIE40" s="1729"/>
      <c r="AIF40" s="1729"/>
      <c r="AIG40" s="1729"/>
      <c r="AIH40" s="1729"/>
      <c r="AII40" s="1729"/>
      <c r="AIJ40" s="1729"/>
      <c r="AIK40" s="1729"/>
      <c r="AIL40" s="1729"/>
      <c r="AIM40" s="1729"/>
      <c r="AIN40" s="1729"/>
      <c r="AIO40" s="1729"/>
      <c r="AIP40" s="1729"/>
      <c r="AIQ40" s="1729"/>
      <c r="AIR40" s="1729"/>
      <c r="AIS40" s="1729"/>
      <c r="AIT40" s="1729"/>
      <c r="AIU40" s="1729"/>
      <c r="AIV40" s="1729"/>
      <c r="AIW40" s="1729"/>
      <c r="AIX40" s="1729"/>
      <c r="AIY40" s="1729"/>
      <c r="AIZ40" s="1729"/>
      <c r="AJA40" s="1729"/>
      <c r="AJB40" s="1729"/>
      <c r="AJC40" s="1729"/>
      <c r="AJD40" s="1729"/>
      <c r="AJE40" s="1729"/>
      <c r="AJF40" s="1729"/>
      <c r="AJG40" s="1729"/>
      <c r="AJH40" s="1729"/>
      <c r="AJI40" s="1729"/>
      <c r="AJJ40" s="1729"/>
      <c r="AJK40" s="1729"/>
      <c r="AJL40" s="1729"/>
      <c r="AJM40" s="1729"/>
      <c r="AJN40" s="1729"/>
      <c r="AJO40" s="1729"/>
      <c r="AJP40" s="1729"/>
      <c r="AJQ40" s="1729"/>
      <c r="AJR40" s="1729"/>
      <c r="AJS40" s="1729"/>
      <c r="AJT40" s="1729"/>
      <c r="AJU40" s="1729"/>
      <c r="AJV40" s="1729"/>
      <c r="AJW40" s="1729"/>
      <c r="AJX40" s="1729"/>
      <c r="AJY40" s="1729"/>
      <c r="AJZ40" s="1729"/>
      <c r="AKA40" s="1729"/>
      <c r="AKB40" s="1729"/>
      <c r="AKC40" s="1729"/>
      <c r="AKD40" s="1729"/>
      <c r="AKE40" s="1729"/>
      <c r="AKF40" s="1729"/>
      <c r="AKG40" s="1729"/>
      <c r="AKH40" s="1729"/>
      <c r="AKI40" s="1729"/>
      <c r="AKJ40" s="1729"/>
      <c r="AKK40" s="1729"/>
      <c r="AKL40" s="1729"/>
      <c r="AKM40" s="1729"/>
      <c r="AKN40" s="1729"/>
      <c r="AKO40" s="1729"/>
      <c r="AKP40" s="1729"/>
      <c r="AKQ40" s="1729"/>
      <c r="AKR40" s="1729"/>
      <c r="AKS40" s="1729"/>
      <c r="AKT40" s="1729"/>
      <c r="AKU40" s="1729"/>
      <c r="AKV40" s="1729"/>
      <c r="AKW40" s="1729"/>
      <c r="AKX40" s="1729"/>
      <c r="AKY40" s="1729"/>
      <c r="AKZ40" s="1729"/>
      <c r="ALA40" s="1729"/>
      <c r="ALB40" s="1729"/>
      <c r="ALC40" s="1729"/>
      <c r="ALD40" s="1729"/>
      <c r="ALE40" s="1729"/>
      <c r="ALF40" s="1729"/>
      <c r="ALG40" s="1729"/>
      <c r="ALH40" s="1729"/>
      <c r="ALI40" s="1729"/>
      <c r="ALJ40" s="1729"/>
      <c r="ALK40" s="1729"/>
      <c r="ALL40" s="1729"/>
      <c r="ALM40" s="1729"/>
      <c r="ALN40" s="1729"/>
      <c r="ALO40" s="1729"/>
      <c r="ALP40" s="1729"/>
      <c r="ALQ40" s="1729"/>
      <c r="ALR40" s="1729"/>
      <c r="ALS40" s="1729"/>
      <c r="ALT40" s="1729"/>
      <c r="ALU40" s="1729"/>
      <c r="ALV40" s="1729"/>
      <c r="ALW40" s="1729"/>
      <c r="ALX40" s="1729"/>
      <c r="ALY40" s="1729"/>
      <c r="ALZ40" s="1729"/>
      <c r="AMA40" s="1729"/>
      <c r="AMB40" s="1729"/>
      <c r="AMC40" s="1729"/>
      <c r="AMD40" s="1729"/>
      <c r="AME40" s="1729"/>
      <c r="AMF40" s="1729"/>
      <c r="AMG40" s="1729"/>
      <c r="AMH40" s="1729"/>
      <c r="AMI40" s="1729"/>
      <c r="AMJ40" s="1729"/>
    </row>
    <row r="41" spans="1:1024" s="1773" customFormat="1" ht="30" customHeight="1">
      <c r="A41" s="1705" t="s">
        <v>3862</v>
      </c>
      <c r="B41" s="1705" t="s">
        <v>3863</v>
      </c>
      <c r="C41" s="1705" t="s">
        <v>647</v>
      </c>
      <c r="D41" s="1705" t="s">
        <v>4058</v>
      </c>
      <c r="E41" s="1705" t="s">
        <v>4059</v>
      </c>
      <c r="F41" s="1705" t="s">
        <v>4060</v>
      </c>
      <c r="G41" s="1705" t="s">
        <v>4061</v>
      </c>
      <c r="H41" s="1705"/>
      <c r="I41" s="1705"/>
      <c r="J41" s="1705"/>
      <c r="K41" s="1705"/>
      <c r="L41" s="1705"/>
      <c r="M41" s="1705"/>
      <c r="N41" s="1705"/>
      <c r="O41" s="1705"/>
      <c r="P41" s="1705" t="s">
        <v>4113</v>
      </c>
      <c r="Q41" s="1705" t="s">
        <v>4114</v>
      </c>
      <c r="R41" s="1705" t="s">
        <v>4090</v>
      </c>
      <c r="S41" s="1709" t="s">
        <v>4115</v>
      </c>
      <c r="T41" s="1705" t="s">
        <v>2504</v>
      </c>
      <c r="U41" s="1705" t="s">
        <v>3900</v>
      </c>
      <c r="V41" s="1705" t="s">
        <v>3941</v>
      </c>
      <c r="W41" s="1705" t="s">
        <v>3874</v>
      </c>
      <c r="X41" s="1705" t="s">
        <v>3914</v>
      </c>
      <c r="Y41" s="1779">
        <v>4600000</v>
      </c>
      <c r="Z41" s="1779" t="s">
        <v>1146</v>
      </c>
      <c r="AA41" s="1779" t="s">
        <v>4067</v>
      </c>
      <c r="AB41" s="1779" t="s">
        <v>4068</v>
      </c>
      <c r="AC41" s="1779" t="s">
        <v>3906</v>
      </c>
      <c r="AD41" s="1779" t="s">
        <v>138</v>
      </c>
      <c r="AE41" s="1779" t="s">
        <v>3881</v>
      </c>
      <c r="AF41" s="1779"/>
      <c r="AG41" s="1779"/>
      <c r="AH41" s="1779"/>
      <c r="AI41" s="1779"/>
      <c r="AJ41" s="1779"/>
      <c r="AK41" s="1779">
        <v>1</v>
      </c>
      <c r="AL41" s="1779"/>
      <c r="AM41" s="1779"/>
      <c r="AN41" s="1779">
        <v>240000</v>
      </c>
      <c r="AO41" s="1705" t="s">
        <v>4243</v>
      </c>
      <c r="AP41" s="1705"/>
      <c r="AQ41" s="1705"/>
      <c r="AR41" s="1705"/>
      <c r="AS41" s="1705"/>
      <c r="AT41" s="1705"/>
      <c r="AU41" s="1705"/>
      <c r="AV41" s="1705"/>
      <c r="AW41" s="1705"/>
      <c r="AX41" s="1705"/>
      <c r="AY41" s="1705"/>
      <c r="AZ41" s="1705" t="s">
        <v>3891</v>
      </c>
      <c r="BA41" s="1729"/>
      <c r="BB41" s="1729"/>
      <c r="BC41" s="1729"/>
      <c r="BD41" s="1729"/>
      <c r="BE41" s="1729"/>
      <c r="BF41" s="1729"/>
      <c r="BG41" s="1729"/>
      <c r="BH41" s="1729"/>
      <c r="BI41" s="1729"/>
      <c r="BJ41" s="1729"/>
      <c r="BK41" s="1729"/>
      <c r="BL41" s="1729"/>
      <c r="BM41" s="1729"/>
      <c r="BN41" s="1729"/>
      <c r="BO41" s="1729"/>
      <c r="BP41" s="1729"/>
      <c r="BQ41" s="1729"/>
      <c r="BR41" s="1729"/>
      <c r="BS41" s="1729"/>
      <c r="BT41" s="1729"/>
      <c r="BU41" s="1729"/>
      <c r="BV41" s="1729"/>
      <c r="BW41" s="1729"/>
      <c r="BX41" s="1729"/>
      <c r="BY41" s="1729"/>
      <c r="BZ41" s="1729"/>
      <c r="CA41" s="1729"/>
      <c r="CB41" s="1729"/>
      <c r="CC41" s="1729"/>
      <c r="CD41" s="1729"/>
      <c r="CE41" s="1729"/>
      <c r="CF41" s="1729"/>
      <c r="CG41" s="1729"/>
      <c r="CH41" s="1729"/>
      <c r="CI41" s="1729"/>
      <c r="CJ41" s="1729"/>
      <c r="CK41" s="1729"/>
      <c r="CL41" s="1729"/>
      <c r="CM41" s="1729"/>
      <c r="CN41" s="1729"/>
      <c r="CO41" s="1729"/>
      <c r="CP41" s="1729"/>
      <c r="CQ41" s="1729"/>
      <c r="CR41" s="1729"/>
      <c r="CS41" s="1729"/>
      <c r="CT41" s="1729"/>
      <c r="CU41" s="1729"/>
      <c r="CV41" s="1729"/>
      <c r="CW41" s="1729"/>
      <c r="CX41" s="1729"/>
      <c r="CY41" s="1729"/>
      <c r="CZ41" s="1729"/>
      <c r="DA41" s="1729"/>
      <c r="DB41" s="1729"/>
      <c r="DC41" s="1729"/>
      <c r="DD41" s="1729"/>
      <c r="DE41" s="1729"/>
      <c r="DF41" s="1729"/>
      <c r="DG41" s="1729"/>
      <c r="DH41" s="1729"/>
      <c r="DI41" s="1729"/>
      <c r="DJ41" s="1729"/>
      <c r="DK41" s="1729"/>
      <c r="DL41" s="1729"/>
      <c r="DM41" s="1729"/>
      <c r="DN41" s="1729"/>
      <c r="DO41" s="1729"/>
      <c r="DP41" s="1729"/>
      <c r="DQ41" s="1729"/>
      <c r="DR41" s="1729"/>
      <c r="DS41" s="1729"/>
      <c r="DT41" s="1729"/>
      <c r="DU41" s="1729"/>
      <c r="DV41" s="1729"/>
      <c r="DW41" s="1729"/>
      <c r="DX41" s="1729"/>
      <c r="DY41" s="1729"/>
      <c r="DZ41" s="1729"/>
      <c r="EA41" s="1729"/>
      <c r="EB41" s="1729"/>
      <c r="EC41" s="1729"/>
      <c r="ED41" s="1729"/>
      <c r="EE41" s="1729"/>
      <c r="EF41" s="1729"/>
      <c r="EG41" s="1729"/>
      <c r="EH41" s="1729"/>
      <c r="EI41" s="1729"/>
      <c r="EJ41" s="1729"/>
      <c r="EK41" s="1729"/>
      <c r="EL41" s="1729"/>
      <c r="EM41" s="1729"/>
      <c r="EN41" s="1729"/>
      <c r="EO41" s="1729"/>
      <c r="EP41" s="1729"/>
      <c r="EQ41" s="1729"/>
      <c r="ER41" s="1729"/>
      <c r="ES41" s="1729"/>
      <c r="ET41" s="1729"/>
      <c r="EU41" s="1729"/>
      <c r="EV41" s="1729"/>
      <c r="EW41" s="1729"/>
      <c r="EX41" s="1729"/>
      <c r="EY41" s="1729"/>
      <c r="EZ41" s="1729"/>
      <c r="FA41" s="1729"/>
      <c r="FB41" s="1729"/>
      <c r="FC41" s="1729"/>
      <c r="FD41" s="1729"/>
      <c r="FE41" s="1729"/>
      <c r="FF41" s="1729"/>
      <c r="FG41" s="1729"/>
      <c r="FH41" s="1729"/>
      <c r="FI41" s="1729"/>
      <c r="FJ41" s="1729"/>
      <c r="FK41" s="1729"/>
      <c r="FL41" s="1729"/>
      <c r="FM41" s="1729"/>
      <c r="FN41" s="1729"/>
      <c r="FO41" s="1729"/>
      <c r="FP41" s="1729"/>
      <c r="FQ41" s="1729"/>
      <c r="FR41" s="1729"/>
      <c r="FS41" s="1729"/>
      <c r="FT41" s="1729"/>
      <c r="FU41" s="1729"/>
      <c r="FV41" s="1729"/>
      <c r="FW41" s="1729"/>
      <c r="FX41" s="1729"/>
      <c r="FY41" s="1729"/>
      <c r="FZ41" s="1729"/>
      <c r="GA41" s="1729"/>
      <c r="GB41" s="1729"/>
      <c r="GC41" s="1729"/>
      <c r="GD41" s="1729"/>
      <c r="GE41" s="1729"/>
      <c r="GF41" s="1729"/>
      <c r="GG41" s="1729"/>
      <c r="GH41" s="1729"/>
      <c r="GI41" s="1729"/>
      <c r="GJ41" s="1729"/>
      <c r="GK41" s="1729"/>
      <c r="GL41" s="1729"/>
      <c r="GM41" s="1729"/>
      <c r="GN41" s="1729"/>
      <c r="GO41" s="1729"/>
      <c r="GP41" s="1729"/>
      <c r="GQ41" s="1729"/>
      <c r="GR41" s="1729"/>
      <c r="GS41" s="1729"/>
      <c r="GT41" s="1729"/>
      <c r="GU41" s="1729"/>
      <c r="GV41" s="1729"/>
      <c r="GW41" s="1729"/>
      <c r="GX41" s="1729"/>
      <c r="GY41" s="1729"/>
      <c r="GZ41" s="1729"/>
      <c r="HA41" s="1729"/>
      <c r="HB41" s="1729"/>
      <c r="HC41" s="1729"/>
      <c r="HD41" s="1729"/>
      <c r="HE41" s="1729"/>
      <c r="HF41" s="1729"/>
      <c r="HG41" s="1729"/>
      <c r="HH41" s="1729"/>
      <c r="HI41" s="1729"/>
      <c r="HJ41" s="1729"/>
      <c r="HK41" s="1729"/>
      <c r="HL41" s="1729"/>
      <c r="HM41" s="1729"/>
      <c r="HN41" s="1729"/>
      <c r="HO41" s="1729"/>
      <c r="HP41" s="1729"/>
      <c r="HQ41" s="1729"/>
      <c r="HR41" s="1729"/>
      <c r="HS41" s="1729"/>
      <c r="HT41" s="1729"/>
      <c r="HU41" s="1729"/>
      <c r="HV41" s="1729"/>
      <c r="HW41" s="1729"/>
      <c r="HX41" s="1729"/>
      <c r="HY41" s="1729"/>
      <c r="HZ41" s="1729"/>
      <c r="IA41" s="1729"/>
      <c r="IB41" s="1729"/>
      <c r="IC41" s="1729"/>
      <c r="ID41" s="1729"/>
      <c r="IE41" s="1729"/>
      <c r="IF41" s="1729"/>
      <c r="IG41" s="1729"/>
      <c r="IH41" s="1729"/>
      <c r="II41" s="1729"/>
      <c r="IJ41" s="1729"/>
      <c r="IK41" s="1729"/>
      <c r="IL41" s="1729"/>
      <c r="IM41" s="1729"/>
      <c r="IN41" s="1729"/>
      <c r="IO41" s="1729"/>
      <c r="IP41" s="1729"/>
      <c r="IQ41" s="1729"/>
      <c r="IR41" s="1729"/>
      <c r="IS41" s="1729"/>
      <c r="IT41" s="1729"/>
      <c r="IU41" s="1729"/>
      <c r="IV41" s="1729"/>
      <c r="IW41" s="1729"/>
      <c r="IX41" s="1729"/>
      <c r="IY41" s="1729"/>
      <c r="IZ41" s="1729"/>
      <c r="JA41" s="1729"/>
      <c r="JB41" s="1729"/>
      <c r="JC41" s="1729"/>
      <c r="JD41" s="1729"/>
      <c r="JE41" s="1729"/>
      <c r="JF41" s="1729"/>
      <c r="JG41" s="1729"/>
      <c r="JH41" s="1729"/>
      <c r="JI41" s="1729"/>
      <c r="JJ41" s="1729"/>
      <c r="JK41" s="1729"/>
      <c r="JL41" s="1729"/>
      <c r="JM41" s="1729"/>
      <c r="JN41" s="1729"/>
      <c r="JO41" s="1729"/>
      <c r="JP41" s="1729"/>
      <c r="JQ41" s="1729"/>
      <c r="JR41" s="1729"/>
      <c r="JS41" s="1729"/>
      <c r="JT41" s="1729"/>
      <c r="JU41" s="1729"/>
      <c r="JV41" s="1729"/>
      <c r="JW41" s="1729"/>
      <c r="JX41" s="1729"/>
      <c r="JY41" s="1729"/>
      <c r="JZ41" s="1729"/>
      <c r="KA41" s="1729"/>
      <c r="KB41" s="1729"/>
      <c r="KC41" s="1729"/>
      <c r="KD41" s="1729"/>
      <c r="KE41" s="1729"/>
      <c r="KF41" s="1729"/>
      <c r="KG41" s="1729"/>
      <c r="KH41" s="1729"/>
      <c r="KI41" s="1729"/>
      <c r="KJ41" s="1729"/>
      <c r="KK41" s="1729"/>
      <c r="KL41" s="1729"/>
      <c r="KM41" s="1729"/>
      <c r="KN41" s="1729"/>
      <c r="KO41" s="1729"/>
      <c r="KP41" s="1729"/>
      <c r="KQ41" s="1729"/>
      <c r="KR41" s="1729"/>
      <c r="KS41" s="1729"/>
      <c r="KT41" s="1729"/>
      <c r="KU41" s="1729"/>
      <c r="KV41" s="1729"/>
      <c r="KW41" s="1729"/>
      <c r="KX41" s="1729"/>
      <c r="KY41" s="1729"/>
      <c r="KZ41" s="1729"/>
      <c r="LA41" s="1729"/>
      <c r="LB41" s="1729"/>
      <c r="LC41" s="1729"/>
      <c r="LD41" s="1729"/>
      <c r="LE41" s="1729"/>
      <c r="LF41" s="1729"/>
      <c r="LG41" s="1729"/>
      <c r="LH41" s="1729"/>
      <c r="LI41" s="1729"/>
      <c r="LJ41" s="1729"/>
      <c r="LK41" s="1729"/>
      <c r="LL41" s="1729"/>
      <c r="LM41" s="1729"/>
      <c r="LN41" s="1729"/>
      <c r="LO41" s="1729"/>
      <c r="LP41" s="1729"/>
      <c r="LQ41" s="1729"/>
      <c r="LR41" s="1729"/>
      <c r="LS41" s="1729"/>
      <c r="LT41" s="1729"/>
      <c r="LU41" s="1729"/>
      <c r="LV41" s="1729"/>
      <c r="LW41" s="1729"/>
      <c r="LX41" s="1729"/>
      <c r="LY41" s="1729"/>
      <c r="LZ41" s="1729"/>
      <c r="MA41" s="1729"/>
      <c r="MB41" s="1729"/>
      <c r="MC41" s="1729"/>
      <c r="MD41" s="1729"/>
      <c r="ME41" s="1729"/>
      <c r="MF41" s="1729"/>
      <c r="MG41" s="1729"/>
      <c r="MH41" s="1729"/>
      <c r="MI41" s="1729"/>
      <c r="MJ41" s="1729"/>
      <c r="MK41" s="1729"/>
      <c r="ML41" s="1729"/>
      <c r="MM41" s="1729"/>
      <c r="MN41" s="1729"/>
      <c r="MO41" s="1729"/>
      <c r="MP41" s="1729"/>
      <c r="MQ41" s="1729"/>
      <c r="MR41" s="1729"/>
      <c r="MS41" s="1729"/>
      <c r="MT41" s="1729"/>
      <c r="MU41" s="1729"/>
      <c r="MV41" s="1729"/>
      <c r="MW41" s="1729"/>
      <c r="MX41" s="1729"/>
      <c r="MY41" s="1729"/>
      <c r="MZ41" s="1729"/>
      <c r="NA41" s="1729"/>
      <c r="NB41" s="1729"/>
      <c r="NC41" s="1729"/>
      <c r="ND41" s="1729"/>
      <c r="NE41" s="1729"/>
      <c r="NF41" s="1729"/>
      <c r="NG41" s="1729"/>
      <c r="NH41" s="1729"/>
      <c r="NI41" s="1729"/>
      <c r="NJ41" s="1729"/>
      <c r="NK41" s="1729"/>
      <c r="NL41" s="1729"/>
      <c r="NM41" s="1729"/>
      <c r="NN41" s="1729"/>
      <c r="NO41" s="1729"/>
      <c r="NP41" s="1729"/>
      <c r="NQ41" s="1729"/>
      <c r="NR41" s="1729"/>
      <c r="NS41" s="1729"/>
      <c r="NT41" s="1729"/>
      <c r="NU41" s="1729"/>
      <c r="NV41" s="1729"/>
      <c r="NW41" s="1729"/>
      <c r="NX41" s="1729"/>
      <c r="NY41" s="1729"/>
      <c r="NZ41" s="1729"/>
      <c r="OA41" s="1729"/>
      <c r="OB41" s="1729"/>
      <c r="OC41" s="1729"/>
      <c r="OD41" s="1729"/>
      <c r="OE41" s="1729"/>
      <c r="OF41" s="1729"/>
      <c r="OG41" s="1729"/>
      <c r="OH41" s="1729"/>
      <c r="OI41" s="1729"/>
      <c r="OJ41" s="1729"/>
      <c r="OK41" s="1729"/>
      <c r="OL41" s="1729"/>
      <c r="OM41" s="1729"/>
      <c r="ON41" s="1729"/>
      <c r="OO41" s="1729"/>
      <c r="OP41" s="1729"/>
      <c r="OQ41" s="1729"/>
      <c r="OR41" s="1729"/>
      <c r="OS41" s="1729"/>
      <c r="OT41" s="1729"/>
      <c r="OU41" s="1729"/>
      <c r="OV41" s="1729"/>
      <c r="OW41" s="1729"/>
      <c r="OX41" s="1729"/>
      <c r="OY41" s="1729"/>
      <c r="OZ41" s="1729"/>
      <c r="PA41" s="1729"/>
      <c r="PB41" s="1729"/>
      <c r="PC41" s="1729"/>
      <c r="PD41" s="1729"/>
      <c r="PE41" s="1729"/>
      <c r="PF41" s="1729"/>
      <c r="PG41" s="1729"/>
      <c r="PH41" s="1729"/>
      <c r="PI41" s="1729"/>
      <c r="PJ41" s="1729"/>
      <c r="PK41" s="1729"/>
      <c r="PL41" s="1729"/>
      <c r="PM41" s="1729"/>
      <c r="PN41" s="1729"/>
      <c r="PO41" s="1729"/>
      <c r="PP41" s="1729"/>
      <c r="PQ41" s="1729"/>
      <c r="PR41" s="1729"/>
      <c r="PS41" s="1729"/>
      <c r="PT41" s="1729"/>
      <c r="PU41" s="1729"/>
      <c r="PV41" s="1729"/>
      <c r="PW41" s="1729"/>
      <c r="PX41" s="1729"/>
      <c r="PY41" s="1729"/>
      <c r="PZ41" s="1729"/>
      <c r="QA41" s="1729"/>
      <c r="QB41" s="1729"/>
      <c r="QC41" s="1729"/>
      <c r="QD41" s="1729"/>
      <c r="QE41" s="1729"/>
      <c r="QF41" s="1729"/>
      <c r="QG41" s="1729"/>
      <c r="QH41" s="1729"/>
      <c r="QI41" s="1729"/>
      <c r="QJ41" s="1729"/>
      <c r="QK41" s="1729"/>
      <c r="QL41" s="1729"/>
      <c r="QM41" s="1729"/>
      <c r="QN41" s="1729"/>
      <c r="QO41" s="1729"/>
      <c r="QP41" s="1729"/>
      <c r="QQ41" s="1729"/>
      <c r="QR41" s="1729"/>
      <c r="QS41" s="1729"/>
      <c r="QT41" s="1729"/>
      <c r="QU41" s="1729"/>
      <c r="QV41" s="1729"/>
      <c r="QW41" s="1729"/>
      <c r="QX41" s="1729"/>
      <c r="QY41" s="1729"/>
      <c r="QZ41" s="1729"/>
      <c r="RA41" s="1729"/>
      <c r="RB41" s="1729"/>
      <c r="RC41" s="1729"/>
      <c r="RD41" s="1729"/>
      <c r="RE41" s="1729"/>
      <c r="RF41" s="1729"/>
      <c r="RG41" s="1729"/>
      <c r="RH41" s="1729"/>
      <c r="RI41" s="1729"/>
      <c r="RJ41" s="1729"/>
      <c r="RK41" s="1729"/>
      <c r="RL41" s="1729"/>
      <c r="RM41" s="1729"/>
      <c r="RN41" s="1729"/>
      <c r="RO41" s="1729"/>
      <c r="RP41" s="1729"/>
      <c r="RQ41" s="1729"/>
      <c r="RR41" s="1729"/>
      <c r="RS41" s="1729"/>
      <c r="RT41" s="1729"/>
      <c r="RU41" s="1729"/>
      <c r="RV41" s="1729"/>
      <c r="RW41" s="1729"/>
      <c r="RX41" s="1729"/>
      <c r="RY41" s="1729"/>
      <c r="RZ41" s="1729"/>
      <c r="SA41" s="1729"/>
      <c r="SB41" s="1729"/>
      <c r="SC41" s="1729"/>
      <c r="SD41" s="1729"/>
      <c r="SE41" s="1729"/>
      <c r="SF41" s="1729"/>
      <c r="SG41" s="1729"/>
      <c r="SH41" s="1729"/>
      <c r="SI41" s="1729"/>
      <c r="SJ41" s="1729"/>
      <c r="SK41" s="1729"/>
      <c r="SL41" s="1729"/>
      <c r="SM41" s="1729"/>
      <c r="SN41" s="1729"/>
      <c r="SO41" s="1729"/>
      <c r="SP41" s="1729"/>
      <c r="SQ41" s="1729"/>
      <c r="SR41" s="1729"/>
      <c r="SS41" s="1729"/>
      <c r="ST41" s="1729"/>
      <c r="SU41" s="1729"/>
      <c r="SV41" s="1729"/>
      <c r="SW41" s="1729"/>
      <c r="SX41" s="1729"/>
      <c r="SY41" s="1729"/>
      <c r="SZ41" s="1729"/>
      <c r="TA41" s="1729"/>
      <c r="TB41" s="1729"/>
      <c r="TC41" s="1729"/>
      <c r="TD41" s="1729"/>
      <c r="TE41" s="1729"/>
      <c r="TF41" s="1729"/>
      <c r="TG41" s="1729"/>
      <c r="TH41" s="1729"/>
      <c r="TI41" s="1729"/>
      <c r="TJ41" s="1729"/>
      <c r="TK41" s="1729"/>
      <c r="TL41" s="1729"/>
      <c r="TM41" s="1729"/>
      <c r="TN41" s="1729"/>
      <c r="TO41" s="1729"/>
      <c r="TP41" s="1729"/>
      <c r="TQ41" s="1729"/>
      <c r="TR41" s="1729"/>
      <c r="TS41" s="1729"/>
      <c r="TT41" s="1729"/>
      <c r="TU41" s="1729"/>
      <c r="TV41" s="1729"/>
      <c r="TW41" s="1729"/>
      <c r="TX41" s="1729"/>
      <c r="TY41" s="1729"/>
      <c r="TZ41" s="1729"/>
      <c r="UA41" s="1729"/>
      <c r="UB41" s="1729"/>
      <c r="UC41" s="1729"/>
      <c r="UD41" s="1729"/>
      <c r="UE41" s="1729"/>
      <c r="UF41" s="1729"/>
      <c r="UG41" s="1729"/>
      <c r="UH41" s="1729"/>
      <c r="UI41" s="1729"/>
      <c r="UJ41" s="1729"/>
      <c r="UK41" s="1729"/>
      <c r="UL41" s="1729"/>
      <c r="UM41" s="1729"/>
      <c r="UN41" s="1729"/>
      <c r="UO41" s="1729"/>
      <c r="UP41" s="1729"/>
      <c r="UQ41" s="1729"/>
      <c r="UR41" s="1729"/>
      <c r="US41" s="1729"/>
      <c r="UT41" s="1729"/>
      <c r="UU41" s="1729"/>
      <c r="UV41" s="1729"/>
      <c r="UW41" s="1729"/>
      <c r="UX41" s="1729"/>
      <c r="UY41" s="1729"/>
      <c r="UZ41" s="1729"/>
      <c r="VA41" s="1729"/>
      <c r="VB41" s="1729"/>
      <c r="VC41" s="1729"/>
      <c r="VD41" s="1729"/>
      <c r="VE41" s="1729"/>
      <c r="VF41" s="1729"/>
      <c r="VG41" s="1729"/>
      <c r="VH41" s="1729"/>
      <c r="VI41" s="1729"/>
      <c r="VJ41" s="1729"/>
      <c r="VK41" s="1729"/>
      <c r="VL41" s="1729"/>
      <c r="VM41" s="1729"/>
      <c r="VN41" s="1729"/>
      <c r="VO41" s="1729"/>
      <c r="VP41" s="1729"/>
      <c r="VQ41" s="1729"/>
      <c r="VR41" s="1729"/>
      <c r="VS41" s="1729"/>
      <c r="VT41" s="1729"/>
      <c r="VU41" s="1729"/>
      <c r="VV41" s="1729"/>
      <c r="VW41" s="1729"/>
      <c r="VX41" s="1729"/>
      <c r="VY41" s="1729"/>
      <c r="VZ41" s="1729"/>
      <c r="WA41" s="1729"/>
      <c r="WB41" s="1729"/>
      <c r="WC41" s="1729"/>
      <c r="WD41" s="1729"/>
      <c r="WE41" s="1729"/>
      <c r="WF41" s="1729"/>
      <c r="WG41" s="1729"/>
      <c r="WH41" s="1729"/>
      <c r="WI41" s="1729"/>
      <c r="WJ41" s="1729"/>
      <c r="WK41" s="1729"/>
      <c r="WL41" s="1729"/>
      <c r="WM41" s="1729"/>
      <c r="WN41" s="1729"/>
      <c r="WO41" s="1729"/>
      <c r="WP41" s="1729"/>
      <c r="WQ41" s="1729"/>
      <c r="WR41" s="1729"/>
      <c r="WS41" s="1729"/>
      <c r="WT41" s="1729"/>
      <c r="WU41" s="1729"/>
      <c r="WV41" s="1729"/>
      <c r="WW41" s="1729"/>
      <c r="WX41" s="1729"/>
      <c r="WY41" s="1729"/>
      <c r="WZ41" s="1729"/>
      <c r="XA41" s="1729"/>
      <c r="XB41" s="1729"/>
      <c r="XC41" s="1729"/>
      <c r="XD41" s="1729"/>
      <c r="XE41" s="1729"/>
      <c r="XF41" s="1729"/>
      <c r="XG41" s="1729"/>
      <c r="XH41" s="1729"/>
      <c r="XI41" s="1729"/>
      <c r="XJ41" s="1729"/>
      <c r="XK41" s="1729"/>
      <c r="XL41" s="1729"/>
      <c r="XM41" s="1729"/>
      <c r="XN41" s="1729"/>
      <c r="XO41" s="1729"/>
      <c r="XP41" s="1729"/>
      <c r="XQ41" s="1729"/>
      <c r="XR41" s="1729"/>
      <c r="XS41" s="1729"/>
      <c r="XT41" s="1729"/>
      <c r="XU41" s="1729"/>
      <c r="XV41" s="1729"/>
      <c r="XW41" s="1729"/>
      <c r="XX41" s="1729"/>
      <c r="XY41" s="1729"/>
      <c r="XZ41" s="1729"/>
      <c r="YA41" s="1729"/>
      <c r="YB41" s="1729"/>
      <c r="YC41" s="1729"/>
      <c r="YD41" s="1729"/>
      <c r="YE41" s="1729"/>
      <c r="YF41" s="1729"/>
      <c r="YG41" s="1729"/>
      <c r="YH41" s="1729"/>
      <c r="YI41" s="1729"/>
      <c r="YJ41" s="1729"/>
      <c r="YK41" s="1729"/>
      <c r="YL41" s="1729"/>
      <c r="YM41" s="1729"/>
      <c r="YN41" s="1729"/>
      <c r="YO41" s="1729"/>
      <c r="YP41" s="1729"/>
      <c r="YQ41" s="1729"/>
      <c r="YR41" s="1729"/>
      <c r="YS41" s="1729"/>
      <c r="YT41" s="1729"/>
      <c r="YU41" s="1729"/>
      <c r="YV41" s="1729"/>
      <c r="YW41" s="1729"/>
      <c r="YX41" s="1729"/>
      <c r="YY41" s="1729"/>
      <c r="YZ41" s="1729"/>
      <c r="ZA41" s="1729"/>
      <c r="ZB41" s="1729"/>
      <c r="ZC41" s="1729"/>
      <c r="ZD41" s="1729"/>
      <c r="ZE41" s="1729"/>
      <c r="ZF41" s="1729"/>
      <c r="ZG41" s="1729"/>
      <c r="ZH41" s="1729"/>
      <c r="ZI41" s="1729"/>
      <c r="ZJ41" s="1729"/>
      <c r="ZK41" s="1729"/>
      <c r="ZL41" s="1729"/>
      <c r="ZM41" s="1729"/>
      <c r="ZN41" s="1729"/>
      <c r="ZO41" s="1729"/>
      <c r="ZP41" s="1729"/>
      <c r="ZQ41" s="1729"/>
      <c r="ZR41" s="1729"/>
      <c r="ZS41" s="1729"/>
      <c r="ZT41" s="1729"/>
      <c r="ZU41" s="1729"/>
      <c r="ZV41" s="1729"/>
      <c r="ZW41" s="1729"/>
      <c r="ZX41" s="1729"/>
      <c r="ZY41" s="1729"/>
      <c r="ZZ41" s="1729"/>
      <c r="AAA41" s="1729"/>
      <c r="AAB41" s="1729"/>
      <c r="AAC41" s="1729"/>
      <c r="AAD41" s="1729"/>
      <c r="AAE41" s="1729"/>
      <c r="AAF41" s="1729"/>
      <c r="AAG41" s="1729"/>
      <c r="AAH41" s="1729"/>
      <c r="AAI41" s="1729"/>
      <c r="AAJ41" s="1729"/>
      <c r="AAK41" s="1729"/>
      <c r="AAL41" s="1729"/>
      <c r="AAM41" s="1729"/>
      <c r="AAN41" s="1729"/>
      <c r="AAO41" s="1729"/>
      <c r="AAP41" s="1729"/>
      <c r="AAQ41" s="1729"/>
      <c r="AAR41" s="1729"/>
      <c r="AAS41" s="1729"/>
      <c r="AAT41" s="1729"/>
      <c r="AAU41" s="1729"/>
      <c r="AAV41" s="1729"/>
      <c r="AAW41" s="1729"/>
      <c r="AAX41" s="1729"/>
      <c r="AAY41" s="1729"/>
      <c r="AAZ41" s="1729"/>
      <c r="ABA41" s="1729"/>
      <c r="ABB41" s="1729"/>
      <c r="ABC41" s="1729"/>
      <c r="ABD41" s="1729"/>
      <c r="ABE41" s="1729"/>
      <c r="ABF41" s="1729"/>
      <c r="ABG41" s="1729"/>
      <c r="ABH41" s="1729"/>
      <c r="ABI41" s="1729"/>
      <c r="ABJ41" s="1729"/>
      <c r="ABK41" s="1729"/>
      <c r="ABL41" s="1729"/>
      <c r="ABM41" s="1729"/>
      <c r="ABN41" s="1729"/>
      <c r="ABO41" s="1729"/>
      <c r="ABP41" s="1729"/>
      <c r="ABQ41" s="1729"/>
      <c r="ABR41" s="1729"/>
      <c r="ABS41" s="1729"/>
      <c r="ABT41" s="1729"/>
      <c r="ABU41" s="1729"/>
      <c r="ABV41" s="1729"/>
      <c r="ABW41" s="1729"/>
      <c r="ABX41" s="1729"/>
      <c r="ABY41" s="1729"/>
      <c r="ABZ41" s="1729"/>
      <c r="ACA41" s="1729"/>
      <c r="ACB41" s="1729"/>
      <c r="ACC41" s="1729"/>
      <c r="ACD41" s="1729"/>
      <c r="ACE41" s="1729"/>
      <c r="ACF41" s="1729"/>
      <c r="ACG41" s="1729"/>
      <c r="ACH41" s="1729"/>
      <c r="ACI41" s="1729"/>
      <c r="ACJ41" s="1729"/>
      <c r="ACK41" s="1729"/>
      <c r="ACL41" s="1729"/>
      <c r="ACM41" s="1729"/>
      <c r="ACN41" s="1729"/>
      <c r="ACO41" s="1729"/>
      <c r="ACP41" s="1729"/>
      <c r="ACQ41" s="1729"/>
      <c r="ACR41" s="1729"/>
      <c r="ACS41" s="1729"/>
      <c r="ACT41" s="1729"/>
      <c r="ACU41" s="1729"/>
      <c r="ACV41" s="1729"/>
      <c r="ACW41" s="1729"/>
      <c r="ACX41" s="1729"/>
      <c r="ACY41" s="1729"/>
      <c r="ACZ41" s="1729"/>
      <c r="ADA41" s="1729"/>
      <c r="ADB41" s="1729"/>
      <c r="ADC41" s="1729"/>
      <c r="ADD41" s="1729"/>
      <c r="ADE41" s="1729"/>
      <c r="ADF41" s="1729"/>
      <c r="ADG41" s="1729"/>
      <c r="ADH41" s="1729"/>
      <c r="ADI41" s="1729"/>
      <c r="ADJ41" s="1729"/>
      <c r="ADK41" s="1729"/>
      <c r="ADL41" s="1729"/>
      <c r="ADM41" s="1729"/>
      <c r="ADN41" s="1729"/>
      <c r="ADO41" s="1729"/>
      <c r="ADP41" s="1729"/>
      <c r="ADQ41" s="1729"/>
      <c r="ADR41" s="1729"/>
      <c r="ADS41" s="1729"/>
      <c r="ADT41" s="1729"/>
      <c r="ADU41" s="1729"/>
      <c r="ADV41" s="1729"/>
      <c r="ADW41" s="1729"/>
      <c r="ADX41" s="1729"/>
      <c r="ADY41" s="1729"/>
      <c r="ADZ41" s="1729"/>
      <c r="AEA41" s="1729"/>
      <c r="AEB41" s="1729"/>
      <c r="AEC41" s="1729"/>
      <c r="AED41" s="1729"/>
      <c r="AEE41" s="1729"/>
      <c r="AEF41" s="1729"/>
      <c r="AEG41" s="1729"/>
      <c r="AEH41" s="1729"/>
      <c r="AEI41" s="1729"/>
      <c r="AEJ41" s="1729"/>
      <c r="AEK41" s="1729"/>
      <c r="AEL41" s="1729"/>
      <c r="AEM41" s="1729"/>
      <c r="AEN41" s="1729"/>
      <c r="AEO41" s="1729"/>
      <c r="AEP41" s="1729"/>
      <c r="AEQ41" s="1729"/>
      <c r="AER41" s="1729"/>
      <c r="AES41" s="1729"/>
      <c r="AET41" s="1729"/>
      <c r="AEU41" s="1729"/>
      <c r="AEV41" s="1729"/>
      <c r="AEW41" s="1729"/>
      <c r="AEX41" s="1729"/>
      <c r="AEY41" s="1729"/>
      <c r="AEZ41" s="1729"/>
      <c r="AFA41" s="1729"/>
      <c r="AFB41" s="1729"/>
      <c r="AFC41" s="1729"/>
      <c r="AFD41" s="1729"/>
      <c r="AFE41" s="1729"/>
      <c r="AFF41" s="1729"/>
      <c r="AFG41" s="1729"/>
      <c r="AFH41" s="1729"/>
      <c r="AFI41" s="1729"/>
      <c r="AFJ41" s="1729"/>
      <c r="AFK41" s="1729"/>
      <c r="AFL41" s="1729"/>
      <c r="AFM41" s="1729"/>
      <c r="AFN41" s="1729"/>
      <c r="AFO41" s="1729"/>
      <c r="AFP41" s="1729"/>
      <c r="AFQ41" s="1729"/>
      <c r="AFR41" s="1729"/>
      <c r="AFS41" s="1729"/>
      <c r="AFT41" s="1729"/>
      <c r="AFU41" s="1729"/>
      <c r="AFV41" s="1729"/>
      <c r="AFW41" s="1729"/>
      <c r="AFX41" s="1729"/>
      <c r="AFY41" s="1729"/>
      <c r="AFZ41" s="1729"/>
      <c r="AGA41" s="1729"/>
      <c r="AGB41" s="1729"/>
      <c r="AGC41" s="1729"/>
      <c r="AGD41" s="1729"/>
      <c r="AGE41" s="1729"/>
      <c r="AGF41" s="1729"/>
      <c r="AGG41" s="1729"/>
      <c r="AGH41" s="1729"/>
      <c r="AGI41" s="1729"/>
      <c r="AGJ41" s="1729"/>
      <c r="AGK41" s="1729"/>
      <c r="AGL41" s="1729"/>
      <c r="AGM41" s="1729"/>
      <c r="AGN41" s="1729"/>
      <c r="AGO41" s="1729"/>
      <c r="AGP41" s="1729"/>
      <c r="AGQ41" s="1729"/>
      <c r="AGR41" s="1729"/>
      <c r="AGS41" s="1729"/>
      <c r="AGT41" s="1729"/>
      <c r="AGU41" s="1729"/>
      <c r="AGV41" s="1729"/>
      <c r="AGW41" s="1729"/>
      <c r="AGX41" s="1729"/>
      <c r="AGY41" s="1729"/>
      <c r="AGZ41" s="1729"/>
      <c r="AHA41" s="1729"/>
      <c r="AHB41" s="1729"/>
      <c r="AHC41" s="1729"/>
      <c r="AHD41" s="1729"/>
      <c r="AHE41" s="1729"/>
      <c r="AHF41" s="1729"/>
      <c r="AHG41" s="1729"/>
      <c r="AHH41" s="1729"/>
      <c r="AHI41" s="1729"/>
      <c r="AHJ41" s="1729"/>
      <c r="AHK41" s="1729"/>
      <c r="AHL41" s="1729"/>
      <c r="AHM41" s="1729"/>
      <c r="AHN41" s="1729"/>
      <c r="AHO41" s="1729"/>
      <c r="AHP41" s="1729"/>
      <c r="AHQ41" s="1729"/>
      <c r="AHR41" s="1729"/>
      <c r="AHS41" s="1729"/>
      <c r="AHT41" s="1729"/>
      <c r="AHU41" s="1729"/>
      <c r="AHV41" s="1729"/>
      <c r="AHW41" s="1729"/>
      <c r="AHX41" s="1729"/>
      <c r="AHY41" s="1729"/>
      <c r="AHZ41" s="1729"/>
      <c r="AIA41" s="1729"/>
      <c r="AIB41" s="1729"/>
      <c r="AIC41" s="1729"/>
      <c r="AID41" s="1729"/>
      <c r="AIE41" s="1729"/>
      <c r="AIF41" s="1729"/>
      <c r="AIG41" s="1729"/>
      <c r="AIH41" s="1729"/>
      <c r="AII41" s="1729"/>
      <c r="AIJ41" s="1729"/>
      <c r="AIK41" s="1729"/>
      <c r="AIL41" s="1729"/>
      <c r="AIM41" s="1729"/>
      <c r="AIN41" s="1729"/>
      <c r="AIO41" s="1729"/>
      <c r="AIP41" s="1729"/>
      <c r="AIQ41" s="1729"/>
      <c r="AIR41" s="1729"/>
      <c r="AIS41" s="1729"/>
      <c r="AIT41" s="1729"/>
      <c r="AIU41" s="1729"/>
      <c r="AIV41" s="1729"/>
      <c r="AIW41" s="1729"/>
      <c r="AIX41" s="1729"/>
      <c r="AIY41" s="1729"/>
      <c r="AIZ41" s="1729"/>
      <c r="AJA41" s="1729"/>
      <c r="AJB41" s="1729"/>
      <c r="AJC41" s="1729"/>
      <c r="AJD41" s="1729"/>
      <c r="AJE41" s="1729"/>
      <c r="AJF41" s="1729"/>
      <c r="AJG41" s="1729"/>
      <c r="AJH41" s="1729"/>
      <c r="AJI41" s="1729"/>
      <c r="AJJ41" s="1729"/>
      <c r="AJK41" s="1729"/>
      <c r="AJL41" s="1729"/>
      <c r="AJM41" s="1729"/>
      <c r="AJN41" s="1729"/>
      <c r="AJO41" s="1729"/>
      <c r="AJP41" s="1729"/>
      <c r="AJQ41" s="1729"/>
      <c r="AJR41" s="1729"/>
      <c r="AJS41" s="1729"/>
      <c r="AJT41" s="1729"/>
      <c r="AJU41" s="1729"/>
      <c r="AJV41" s="1729"/>
      <c r="AJW41" s="1729"/>
      <c r="AJX41" s="1729"/>
      <c r="AJY41" s="1729"/>
      <c r="AJZ41" s="1729"/>
      <c r="AKA41" s="1729"/>
      <c r="AKB41" s="1729"/>
      <c r="AKC41" s="1729"/>
      <c r="AKD41" s="1729"/>
      <c r="AKE41" s="1729"/>
      <c r="AKF41" s="1729"/>
      <c r="AKG41" s="1729"/>
      <c r="AKH41" s="1729"/>
      <c r="AKI41" s="1729"/>
      <c r="AKJ41" s="1729"/>
      <c r="AKK41" s="1729"/>
      <c r="AKL41" s="1729"/>
      <c r="AKM41" s="1729"/>
      <c r="AKN41" s="1729"/>
      <c r="AKO41" s="1729"/>
      <c r="AKP41" s="1729"/>
      <c r="AKQ41" s="1729"/>
      <c r="AKR41" s="1729"/>
      <c r="AKS41" s="1729"/>
      <c r="AKT41" s="1729"/>
      <c r="AKU41" s="1729"/>
      <c r="AKV41" s="1729"/>
      <c r="AKW41" s="1729"/>
      <c r="AKX41" s="1729"/>
      <c r="AKY41" s="1729"/>
      <c r="AKZ41" s="1729"/>
      <c r="ALA41" s="1729"/>
      <c r="ALB41" s="1729"/>
      <c r="ALC41" s="1729"/>
      <c r="ALD41" s="1729"/>
      <c r="ALE41" s="1729"/>
      <c r="ALF41" s="1729"/>
      <c r="ALG41" s="1729"/>
      <c r="ALH41" s="1729"/>
      <c r="ALI41" s="1729"/>
      <c r="ALJ41" s="1729"/>
      <c r="ALK41" s="1729"/>
      <c r="ALL41" s="1729"/>
      <c r="ALM41" s="1729"/>
      <c r="ALN41" s="1729"/>
      <c r="ALO41" s="1729"/>
      <c r="ALP41" s="1729"/>
      <c r="ALQ41" s="1729"/>
      <c r="ALR41" s="1729"/>
      <c r="ALS41" s="1729"/>
      <c r="ALT41" s="1729"/>
      <c r="ALU41" s="1729"/>
      <c r="ALV41" s="1729"/>
      <c r="ALW41" s="1729"/>
      <c r="ALX41" s="1729"/>
      <c r="ALY41" s="1729"/>
      <c r="ALZ41" s="1729"/>
      <c r="AMA41" s="1729"/>
      <c r="AMB41" s="1729"/>
      <c r="AMC41" s="1729"/>
      <c r="AMD41" s="1729"/>
      <c r="AME41" s="1729"/>
      <c r="AMF41" s="1729"/>
      <c r="AMG41" s="1729"/>
      <c r="AMH41" s="1729"/>
      <c r="AMI41" s="1729"/>
      <c r="AMJ41" s="1729"/>
    </row>
    <row r="42" spans="1:1024" s="1773" customFormat="1" ht="30" customHeight="1">
      <c r="A42" s="1705" t="s">
        <v>3862</v>
      </c>
      <c r="B42" s="1705" t="s">
        <v>3863</v>
      </c>
      <c r="C42" s="1705" t="s">
        <v>647</v>
      </c>
      <c r="D42" s="1705" t="s">
        <v>4058</v>
      </c>
      <c r="E42" s="1705" t="s">
        <v>4059</v>
      </c>
      <c r="F42" s="1705" t="s">
        <v>4060</v>
      </c>
      <c r="G42" s="1705" t="s">
        <v>4061</v>
      </c>
      <c r="H42" s="1705"/>
      <c r="I42" s="1705"/>
      <c r="J42" s="1705"/>
      <c r="K42" s="1705"/>
      <c r="L42" s="1705"/>
      <c r="M42" s="1705"/>
      <c r="N42" s="1705"/>
      <c r="O42" s="1705"/>
      <c r="P42" s="1705" t="s">
        <v>4116</v>
      </c>
      <c r="Q42" s="1705" t="s">
        <v>4117</v>
      </c>
      <c r="R42" s="1705" t="s">
        <v>4118</v>
      </c>
      <c r="S42" s="1709" t="s">
        <v>4119</v>
      </c>
      <c r="T42" s="1705" t="s">
        <v>2504</v>
      </c>
      <c r="U42" s="1705" t="s">
        <v>3940</v>
      </c>
      <c r="V42" s="1705" t="s">
        <v>3913</v>
      </c>
      <c r="W42" s="1705" t="s">
        <v>3874</v>
      </c>
      <c r="X42" s="1705" t="s">
        <v>4120</v>
      </c>
      <c r="Y42" s="1779">
        <v>56500000</v>
      </c>
      <c r="Z42" s="1779" t="s">
        <v>1146</v>
      </c>
      <c r="AA42" s="1779" t="s">
        <v>4067</v>
      </c>
      <c r="AB42" s="1779" t="s">
        <v>4068</v>
      </c>
      <c r="AC42" s="1779" t="s">
        <v>3906</v>
      </c>
      <c r="AD42" s="1779" t="s">
        <v>138</v>
      </c>
      <c r="AE42" s="1779" t="s">
        <v>3881</v>
      </c>
      <c r="AF42" s="1779"/>
      <c r="AG42" s="1779"/>
      <c r="AH42" s="1779"/>
      <c r="AI42" s="1779"/>
      <c r="AJ42" s="1779"/>
      <c r="AK42" s="1779">
        <v>150</v>
      </c>
      <c r="AL42" s="1779"/>
      <c r="AM42" s="1779"/>
      <c r="AN42" s="1779">
        <v>30556000</v>
      </c>
      <c r="AO42" s="1709" t="s">
        <v>4244</v>
      </c>
      <c r="AP42" s="1705"/>
      <c r="AQ42" s="1705"/>
      <c r="AR42" s="1705"/>
      <c r="AS42" s="1705"/>
      <c r="AT42" s="1705"/>
      <c r="AU42" s="1705"/>
      <c r="AV42" s="1705"/>
      <c r="AW42" s="1705"/>
      <c r="AX42" s="1705"/>
      <c r="AY42" s="1705"/>
      <c r="AZ42" s="1705" t="s">
        <v>3882</v>
      </c>
      <c r="BA42" s="1729"/>
      <c r="BB42" s="1729"/>
      <c r="BC42" s="1729"/>
      <c r="BD42" s="1729"/>
      <c r="BE42" s="1729"/>
      <c r="BF42" s="1729"/>
      <c r="BG42" s="1729"/>
      <c r="BH42" s="1729"/>
      <c r="BI42" s="1729"/>
      <c r="BJ42" s="1729"/>
      <c r="BK42" s="1729"/>
      <c r="BL42" s="1729"/>
      <c r="BM42" s="1729"/>
      <c r="BN42" s="1729"/>
      <c r="BO42" s="1729"/>
      <c r="BP42" s="1729"/>
      <c r="BQ42" s="1729"/>
      <c r="BR42" s="1729"/>
      <c r="BS42" s="1729"/>
      <c r="BT42" s="1729"/>
      <c r="BU42" s="1729"/>
      <c r="BV42" s="1729"/>
      <c r="BW42" s="1729"/>
      <c r="BX42" s="1729"/>
      <c r="BY42" s="1729"/>
      <c r="BZ42" s="1729"/>
      <c r="CA42" s="1729"/>
      <c r="CB42" s="1729"/>
      <c r="CC42" s="1729"/>
      <c r="CD42" s="1729"/>
      <c r="CE42" s="1729"/>
      <c r="CF42" s="1729"/>
      <c r="CG42" s="1729"/>
      <c r="CH42" s="1729"/>
      <c r="CI42" s="1729"/>
      <c r="CJ42" s="1729"/>
      <c r="CK42" s="1729"/>
      <c r="CL42" s="1729"/>
      <c r="CM42" s="1729"/>
      <c r="CN42" s="1729"/>
      <c r="CO42" s="1729"/>
      <c r="CP42" s="1729"/>
      <c r="CQ42" s="1729"/>
      <c r="CR42" s="1729"/>
      <c r="CS42" s="1729"/>
      <c r="CT42" s="1729"/>
      <c r="CU42" s="1729"/>
      <c r="CV42" s="1729"/>
      <c r="CW42" s="1729"/>
      <c r="CX42" s="1729"/>
      <c r="CY42" s="1729"/>
      <c r="CZ42" s="1729"/>
      <c r="DA42" s="1729"/>
      <c r="DB42" s="1729"/>
      <c r="DC42" s="1729"/>
      <c r="DD42" s="1729"/>
      <c r="DE42" s="1729"/>
      <c r="DF42" s="1729"/>
      <c r="DG42" s="1729"/>
      <c r="DH42" s="1729"/>
      <c r="DI42" s="1729"/>
      <c r="DJ42" s="1729"/>
      <c r="DK42" s="1729"/>
      <c r="DL42" s="1729"/>
      <c r="DM42" s="1729"/>
      <c r="DN42" s="1729"/>
      <c r="DO42" s="1729"/>
      <c r="DP42" s="1729"/>
      <c r="DQ42" s="1729"/>
      <c r="DR42" s="1729"/>
      <c r="DS42" s="1729"/>
      <c r="DT42" s="1729"/>
      <c r="DU42" s="1729"/>
      <c r="DV42" s="1729"/>
      <c r="DW42" s="1729"/>
      <c r="DX42" s="1729"/>
      <c r="DY42" s="1729"/>
      <c r="DZ42" s="1729"/>
      <c r="EA42" s="1729"/>
      <c r="EB42" s="1729"/>
      <c r="EC42" s="1729"/>
      <c r="ED42" s="1729"/>
      <c r="EE42" s="1729"/>
      <c r="EF42" s="1729"/>
      <c r="EG42" s="1729"/>
      <c r="EH42" s="1729"/>
      <c r="EI42" s="1729"/>
      <c r="EJ42" s="1729"/>
      <c r="EK42" s="1729"/>
      <c r="EL42" s="1729"/>
      <c r="EM42" s="1729"/>
      <c r="EN42" s="1729"/>
      <c r="EO42" s="1729"/>
      <c r="EP42" s="1729"/>
      <c r="EQ42" s="1729"/>
      <c r="ER42" s="1729"/>
      <c r="ES42" s="1729"/>
      <c r="ET42" s="1729"/>
      <c r="EU42" s="1729"/>
      <c r="EV42" s="1729"/>
      <c r="EW42" s="1729"/>
      <c r="EX42" s="1729"/>
      <c r="EY42" s="1729"/>
      <c r="EZ42" s="1729"/>
      <c r="FA42" s="1729"/>
      <c r="FB42" s="1729"/>
      <c r="FC42" s="1729"/>
      <c r="FD42" s="1729"/>
      <c r="FE42" s="1729"/>
      <c r="FF42" s="1729"/>
      <c r="FG42" s="1729"/>
      <c r="FH42" s="1729"/>
      <c r="FI42" s="1729"/>
      <c r="FJ42" s="1729"/>
      <c r="FK42" s="1729"/>
      <c r="FL42" s="1729"/>
      <c r="FM42" s="1729"/>
      <c r="FN42" s="1729"/>
      <c r="FO42" s="1729"/>
      <c r="FP42" s="1729"/>
      <c r="FQ42" s="1729"/>
      <c r="FR42" s="1729"/>
      <c r="FS42" s="1729"/>
      <c r="FT42" s="1729"/>
      <c r="FU42" s="1729"/>
      <c r="FV42" s="1729"/>
      <c r="FW42" s="1729"/>
      <c r="FX42" s="1729"/>
      <c r="FY42" s="1729"/>
      <c r="FZ42" s="1729"/>
      <c r="GA42" s="1729"/>
      <c r="GB42" s="1729"/>
      <c r="GC42" s="1729"/>
      <c r="GD42" s="1729"/>
      <c r="GE42" s="1729"/>
      <c r="GF42" s="1729"/>
      <c r="GG42" s="1729"/>
      <c r="GH42" s="1729"/>
      <c r="GI42" s="1729"/>
      <c r="GJ42" s="1729"/>
      <c r="GK42" s="1729"/>
      <c r="GL42" s="1729"/>
      <c r="GM42" s="1729"/>
      <c r="GN42" s="1729"/>
      <c r="GO42" s="1729"/>
      <c r="GP42" s="1729"/>
      <c r="GQ42" s="1729"/>
      <c r="GR42" s="1729"/>
      <c r="GS42" s="1729"/>
      <c r="GT42" s="1729"/>
      <c r="GU42" s="1729"/>
      <c r="GV42" s="1729"/>
      <c r="GW42" s="1729"/>
      <c r="GX42" s="1729"/>
      <c r="GY42" s="1729"/>
      <c r="GZ42" s="1729"/>
      <c r="HA42" s="1729"/>
      <c r="HB42" s="1729"/>
      <c r="HC42" s="1729"/>
      <c r="HD42" s="1729"/>
      <c r="HE42" s="1729"/>
      <c r="HF42" s="1729"/>
      <c r="HG42" s="1729"/>
      <c r="HH42" s="1729"/>
      <c r="HI42" s="1729"/>
      <c r="HJ42" s="1729"/>
      <c r="HK42" s="1729"/>
      <c r="HL42" s="1729"/>
      <c r="HM42" s="1729"/>
      <c r="HN42" s="1729"/>
      <c r="HO42" s="1729"/>
      <c r="HP42" s="1729"/>
      <c r="HQ42" s="1729"/>
      <c r="HR42" s="1729"/>
      <c r="HS42" s="1729"/>
      <c r="HT42" s="1729"/>
      <c r="HU42" s="1729"/>
      <c r="HV42" s="1729"/>
      <c r="HW42" s="1729"/>
      <c r="HX42" s="1729"/>
      <c r="HY42" s="1729"/>
      <c r="HZ42" s="1729"/>
      <c r="IA42" s="1729"/>
      <c r="IB42" s="1729"/>
      <c r="IC42" s="1729"/>
      <c r="ID42" s="1729"/>
      <c r="IE42" s="1729"/>
      <c r="IF42" s="1729"/>
      <c r="IG42" s="1729"/>
      <c r="IH42" s="1729"/>
      <c r="II42" s="1729"/>
      <c r="IJ42" s="1729"/>
      <c r="IK42" s="1729"/>
      <c r="IL42" s="1729"/>
      <c r="IM42" s="1729"/>
      <c r="IN42" s="1729"/>
      <c r="IO42" s="1729"/>
      <c r="IP42" s="1729"/>
      <c r="IQ42" s="1729"/>
      <c r="IR42" s="1729"/>
      <c r="IS42" s="1729"/>
      <c r="IT42" s="1729"/>
      <c r="IU42" s="1729"/>
      <c r="IV42" s="1729"/>
      <c r="IW42" s="1729"/>
      <c r="IX42" s="1729"/>
      <c r="IY42" s="1729"/>
      <c r="IZ42" s="1729"/>
      <c r="JA42" s="1729"/>
      <c r="JB42" s="1729"/>
      <c r="JC42" s="1729"/>
      <c r="JD42" s="1729"/>
      <c r="JE42" s="1729"/>
      <c r="JF42" s="1729"/>
      <c r="JG42" s="1729"/>
      <c r="JH42" s="1729"/>
      <c r="JI42" s="1729"/>
      <c r="JJ42" s="1729"/>
      <c r="JK42" s="1729"/>
      <c r="JL42" s="1729"/>
      <c r="JM42" s="1729"/>
      <c r="JN42" s="1729"/>
      <c r="JO42" s="1729"/>
      <c r="JP42" s="1729"/>
      <c r="JQ42" s="1729"/>
      <c r="JR42" s="1729"/>
      <c r="JS42" s="1729"/>
      <c r="JT42" s="1729"/>
      <c r="JU42" s="1729"/>
      <c r="JV42" s="1729"/>
      <c r="JW42" s="1729"/>
      <c r="JX42" s="1729"/>
      <c r="JY42" s="1729"/>
      <c r="JZ42" s="1729"/>
      <c r="KA42" s="1729"/>
      <c r="KB42" s="1729"/>
      <c r="KC42" s="1729"/>
      <c r="KD42" s="1729"/>
      <c r="KE42" s="1729"/>
      <c r="KF42" s="1729"/>
      <c r="KG42" s="1729"/>
      <c r="KH42" s="1729"/>
      <c r="KI42" s="1729"/>
      <c r="KJ42" s="1729"/>
      <c r="KK42" s="1729"/>
      <c r="KL42" s="1729"/>
      <c r="KM42" s="1729"/>
      <c r="KN42" s="1729"/>
      <c r="KO42" s="1729"/>
      <c r="KP42" s="1729"/>
      <c r="KQ42" s="1729"/>
      <c r="KR42" s="1729"/>
      <c r="KS42" s="1729"/>
      <c r="KT42" s="1729"/>
      <c r="KU42" s="1729"/>
      <c r="KV42" s="1729"/>
      <c r="KW42" s="1729"/>
      <c r="KX42" s="1729"/>
      <c r="KY42" s="1729"/>
      <c r="KZ42" s="1729"/>
      <c r="LA42" s="1729"/>
      <c r="LB42" s="1729"/>
      <c r="LC42" s="1729"/>
      <c r="LD42" s="1729"/>
      <c r="LE42" s="1729"/>
      <c r="LF42" s="1729"/>
      <c r="LG42" s="1729"/>
      <c r="LH42" s="1729"/>
      <c r="LI42" s="1729"/>
      <c r="LJ42" s="1729"/>
      <c r="LK42" s="1729"/>
      <c r="LL42" s="1729"/>
      <c r="LM42" s="1729"/>
      <c r="LN42" s="1729"/>
      <c r="LO42" s="1729"/>
      <c r="LP42" s="1729"/>
      <c r="LQ42" s="1729"/>
      <c r="LR42" s="1729"/>
      <c r="LS42" s="1729"/>
      <c r="LT42" s="1729"/>
      <c r="LU42" s="1729"/>
      <c r="LV42" s="1729"/>
      <c r="LW42" s="1729"/>
      <c r="LX42" s="1729"/>
      <c r="LY42" s="1729"/>
      <c r="LZ42" s="1729"/>
      <c r="MA42" s="1729"/>
      <c r="MB42" s="1729"/>
      <c r="MC42" s="1729"/>
      <c r="MD42" s="1729"/>
      <c r="ME42" s="1729"/>
      <c r="MF42" s="1729"/>
      <c r="MG42" s="1729"/>
      <c r="MH42" s="1729"/>
      <c r="MI42" s="1729"/>
      <c r="MJ42" s="1729"/>
      <c r="MK42" s="1729"/>
      <c r="ML42" s="1729"/>
      <c r="MM42" s="1729"/>
      <c r="MN42" s="1729"/>
      <c r="MO42" s="1729"/>
      <c r="MP42" s="1729"/>
      <c r="MQ42" s="1729"/>
      <c r="MR42" s="1729"/>
      <c r="MS42" s="1729"/>
      <c r="MT42" s="1729"/>
      <c r="MU42" s="1729"/>
      <c r="MV42" s="1729"/>
      <c r="MW42" s="1729"/>
      <c r="MX42" s="1729"/>
      <c r="MY42" s="1729"/>
      <c r="MZ42" s="1729"/>
      <c r="NA42" s="1729"/>
      <c r="NB42" s="1729"/>
      <c r="NC42" s="1729"/>
      <c r="ND42" s="1729"/>
      <c r="NE42" s="1729"/>
      <c r="NF42" s="1729"/>
      <c r="NG42" s="1729"/>
      <c r="NH42" s="1729"/>
      <c r="NI42" s="1729"/>
      <c r="NJ42" s="1729"/>
      <c r="NK42" s="1729"/>
      <c r="NL42" s="1729"/>
      <c r="NM42" s="1729"/>
      <c r="NN42" s="1729"/>
      <c r="NO42" s="1729"/>
      <c r="NP42" s="1729"/>
      <c r="NQ42" s="1729"/>
      <c r="NR42" s="1729"/>
      <c r="NS42" s="1729"/>
      <c r="NT42" s="1729"/>
      <c r="NU42" s="1729"/>
      <c r="NV42" s="1729"/>
      <c r="NW42" s="1729"/>
      <c r="NX42" s="1729"/>
      <c r="NY42" s="1729"/>
      <c r="NZ42" s="1729"/>
      <c r="OA42" s="1729"/>
      <c r="OB42" s="1729"/>
      <c r="OC42" s="1729"/>
      <c r="OD42" s="1729"/>
      <c r="OE42" s="1729"/>
      <c r="OF42" s="1729"/>
      <c r="OG42" s="1729"/>
      <c r="OH42" s="1729"/>
      <c r="OI42" s="1729"/>
      <c r="OJ42" s="1729"/>
      <c r="OK42" s="1729"/>
      <c r="OL42" s="1729"/>
      <c r="OM42" s="1729"/>
      <c r="ON42" s="1729"/>
      <c r="OO42" s="1729"/>
      <c r="OP42" s="1729"/>
      <c r="OQ42" s="1729"/>
      <c r="OR42" s="1729"/>
      <c r="OS42" s="1729"/>
      <c r="OT42" s="1729"/>
      <c r="OU42" s="1729"/>
      <c r="OV42" s="1729"/>
      <c r="OW42" s="1729"/>
      <c r="OX42" s="1729"/>
      <c r="OY42" s="1729"/>
      <c r="OZ42" s="1729"/>
      <c r="PA42" s="1729"/>
      <c r="PB42" s="1729"/>
      <c r="PC42" s="1729"/>
      <c r="PD42" s="1729"/>
      <c r="PE42" s="1729"/>
      <c r="PF42" s="1729"/>
      <c r="PG42" s="1729"/>
      <c r="PH42" s="1729"/>
      <c r="PI42" s="1729"/>
      <c r="PJ42" s="1729"/>
      <c r="PK42" s="1729"/>
      <c r="PL42" s="1729"/>
      <c r="PM42" s="1729"/>
      <c r="PN42" s="1729"/>
      <c r="PO42" s="1729"/>
      <c r="PP42" s="1729"/>
      <c r="PQ42" s="1729"/>
      <c r="PR42" s="1729"/>
      <c r="PS42" s="1729"/>
      <c r="PT42" s="1729"/>
      <c r="PU42" s="1729"/>
      <c r="PV42" s="1729"/>
      <c r="PW42" s="1729"/>
      <c r="PX42" s="1729"/>
      <c r="PY42" s="1729"/>
      <c r="PZ42" s="1729"/>
      <c r="QA42" s="1729"/>
      <c r="QB42" s="1729"/>
      <c r="QC42" s="1729"/>
      <c r="QD42" s="1729"/>
      <c r="QE42" s="1729"/>
      <c r="QF42" s="1729"/>
      <c r="QG42" s="1729"/>
      <c r="QH42" s="1729"/>
      <c r="QI42" s="1729"/>
      <c r="QJ42" s="1729"/>
      <c r="QK42" s="1729"/>
      <c r="QL42" s="1729"/>
      <c r="QM42" s="1729"/>
      <c r="QN42" s="1729"/>
      <c r="QO42" s="1729"/>
      <c r="QP42" s="1729"/>
      <c r="QQ42" s="1729"/>
      <c r="QR42" s="1729"/>
      <c r="QS42" s="1729"/>
      <c r="QT42" s="1729"/>
      <c r="QU42" s="1729"/>
      <c r="QV42" s="1729"/>
      <c r="QW42" s="1729"/>
      <c r="QX42" s="1729"/>
      <c r="QY42" s="1729"/>
      <c r="QZ42" s="1729"/>
      <c r="RA42" s="1729"/>
      <c r="RB42" s="1729"/>
      <c r="RC42" s="1729"/>
      <c r="RD42" s="1729"/>
      <c r="RE42" s="1729"/>
      <c r="RF42" s="1729"/>
      <c r="RG42" s="1729"/>
      <c r="RH42" s="1729"/>
      <c r="RI42" s="1729"/>
      <c r="RJ42" s="1729"/>
      <c r="RK42" s="1729"/>
      <c r="RL42" s="1729"/>
      <c r="RM42" s="1729"/>
      <c r="RN42" s="1729"/>
      <c r="RO42" s="1729"/>
      <c r="RP42" s="1729"/>
      <c r="RQ42" s="1729"/>
      <c r="RR42" s="1729"/>
      <c r="RS42" s="1729"/>
      <c r="RT42" s="1729"/>
      <c r="RU42" s="1729"/>
      <c r="RV42" s="1729"/>
      <c r="RW42" s="1729"/>
      <c r="RX42" s="1729"/>
      <c r="RY42" s="1729"/>
      <c r="RZ42" s="1729"/>
      <c r="SA42" s="1729"/>
      <c r="SB42" s="1729"/>
      <c r="SC42" s="1729"/>
      <c r="SD42" s="1729"/>
      <c r="SE42" s="1729"/>
      <c r="SF42" s="1729"/>
      <c r="SG42" s="1729"/>
      <c r="SH42" s="1729"/>
      <c r="SI42" s="1729"/>
      <c r="SJ42" s="1729"/>
      <c r="SK42" s="1729"/>
      <c r="SL42" s="1729"/>
      <c r="SM42" s="1729"/>
      <c r="SN42" s="1729"/>
      <c r="SO42" s="1729"/>
      <c r="SP42" s="1729"/>
      <c r="SQ42" s="1729"/>
      <c r="SR42" s="1729"/>
      <c r="SS42" s="1729"/>
      <c r="ST42" s="1729"/>
      <c r="SU42" s="1729"/>
      <c r="SV42" s="1729"/>
      <c r="SW42" s="1729"/>
      <c r="SX42" s="1729"/>
      <c r="SY42" s="1729"/>
      <c r="SZ42" s="1729"/>
      <c r="TA42" s="1729"/>
      <c r="TB42" s="1729"/>
      <c r="TC42" s="1729"/>
      <c r="TD42" s="1729"/>
      <c r="TE42" s="1729"/>
      <c r="TF42" s="1729"/>
      <c r="TG42" s="1729"/>
      <c r="TH42" s="1729"/>
      <c r="TI42" s="1729"/>
      <c r="TJ42" s="1729"/>
      <c r="TK42" s="1729"/>
      <c r="TL42" s="1729"/>
      <c r="TM42" s="1729"/>
      <c r="TN42" s="1729"/>
      <c r="TO42" s="1729"/>
      <c r="TP42" s="1729"/>
      <c r="TQ42" s="1729"/>
      <c r="TR42" s="1729"/>
      <c r="TS42" s="1729"/>
      <c r="TT42" s="1729"/>
      <c r="TU42" s="1729"/>
      <c r="TV42" s="1729"/>
      <c r="TW42" s="1729"/>
      <c r="TX42" s="1729"/>
      <c r="TY42" s="1729"/>
      <c r="TZ42" s="1729"/>
      <c r="UA42" s="1729"/>
      <c r="UB42" s="1729"/>
      <c r="UC42" s="1729"/>
      <c r="UD42" s="1729"/>
      <c r="UE42" s="1729"/>
      <c r="UF42" s="1729"/>
      <c r="UG42" s="1729"/>
      <c r="UH42" s="1729"/>
      <c r="UI42" s="1729"/>
      <c r="UJ42" s="1729"/>
      <c r="UK42" s="1729"/>
      <c r="UL42" s="1729"/>
      <c r="UM42" s="1729"/>
      <c r="UN42" s="1729"/>
      <c r="UO42" s="1729"/>
      <c r="UP42" s="1729"/>
      <c r="UQ42" s="1729"/>
      <c r="UR42" s="1729"/>
      <c r="US42" s="1729"/>
      <c r="UT42" s="1729"/>
      <c r="UU42" s="1729"/>
      <c r="UV42" s="1729"/>
      <c r="UW42" s="1729"/>
      <c r="UX42" s="1729"/>
      <c r="UY42" s="1729"/>
      <c r="UZ42" s="1729"/>
      <c r="VA42" s="1729"/>
      <c r="VB42" s="1729"/>
      <c r="VC42" s="1729"/>
      <c r="VD42" s="1729"/>
      <c r="VE42" s="1729"/>
      <c r="VF42" s="1729"/>
      <c r="VG42" s="1729"/>
      <c r="VH42" s="1729"/>
      <c r="VI42" s="1729"/>
      <c r="VJ42" s="1729"/>
      <c r="VK42" s="1729"/>
      <c r="VL42" s="1729"/>
      <c r="VM42" s="1729"/>
      <c r="VN42" s="1729"/>
      <c r="VO42" s="1729"/>
      <c r="VP42" s="1729"/>
      <c r="VQ42" s="1729"/>
      <c r="VR42" s="1729"/>
      <c r="VS42" s="1729"/>
      <c r="VT42" s="1729"/>
      <c r="VU42" s="1729"/>
      <c r="VV42" s="1729"/>
      <c r="VW42" s="1729"/>
      <c r="VX42" s="1729"/>
      <c r="VY42" s="1729"/>
      <c r="VZ42" s="1729"/>
      <c r="WA42" s="1729"/>
      <c r="WB42" s="1729"/>
      <c r="WC42" s="1729"/>
      <c r="WD42" s="1729"/>
      <c r="WE42" s="1729"/>
      <c r="WF42" s="1729"/>
      <c r="WG42" s="1729"/>
      <c r="WH42" s="1729"/>
      <c r="WI42" s="1729"/>
      <c r="WJ42" s="1729"/>
      <c r="WK42" s="1729"/>
      <c r="WL42" s="1729"/>
      <c r="WM42" s="1729"/>
      <c r="WN42" s="1729"/>
      <c r="WO42" s="1729"/>
      <c r="WP42" s="1729"/>
      <c r="WQ42" s="1729"/>
      <c r="WR42" s="1729"/>
      <c r="WS42" s="1729"/>
      <c r="WT42" s="1729"/>
      <c r="WU42" s="1729"/>
      <c r="WV42" s="1729"/>
      <c r="WW42" s="1729"/>
      <c r="WX42" s="1729"/>
      <c r="WY42" s="1729"/>
      <c r="WZ42" s="1729"/>
      <c r="XA42" s="1729"/>
      <c r="XB42" s="1729"/>
      <c r="XC42" s="1729"/>
      <c r="XD42" s="1729"/>
      <c r="XE42" s="1729"/>
      <c r="XF42" s="1729"/>
      <c r="XG42" s="1729"/>
      <c r="XH42" s="1729"/>
      <c r="XI42" s="1729"/>
      <c r="XJ42" s="1729"/>
      <c r="XK42" s="1729"/>
      <c r="XL42" s="1729"/>
      <c r="XM42" s="1729"/>
      <c r="XN42" s="1729"/>
      <c r="XO42" s="1729"/>
      <c r="XP42" s="1729"/>
      <c r="XQ42" s="1729"/>
      <c r="XR42" s="1729"/>
      <c r="XS42" s="1729"/>
      <c r="XT42" s="1729"/>
      <c r="XU42" s="1729"/>
      <c r="XV42" s="1729"/>
      <c r="XW42" s="1729"/>
      <c r="XX42" s="1729"/>
      <c r="XY42" s="1729"/>
      <c r="XZ42" s="1729"/>
      <c r="YA42" s="1729"/>
      <c r="YB42" s="1729"/>
      <c r="YC42" s="1729"/>
      <c r="YD42" s="1729"/>
      <c r="YE42" s="1729"/>
      <c r="YF42" s="1729"/>
      <c r="YG42" s="1729"/>
      <c r="YH42" s="1729"/>
      <c r="YI42" s="1729"/>
      <c r="YJ42" s="1729"/>
      <c r="YK42" s="1729"/>
      <c r="YL42" s="1729"/>
      <c r="YM42" s="1729"/>
      <c r="YN42" s="1729"/>
      <c r="YO42" s="1729"/>
      <c r="YP42" s="1729"/>
      <c r="YQ42" s="1729"/>
      <c r="YR42" s="1729"/>
      <c r="YS42" s="1729"/>
      <c r="YT42" s="1729"/>
      <c r="YU42" s="1729"/>
      <c r="YV42" s="1729"/>
      <c r="YW42" s="1729"/>
      <c r="YX42" s="1729"/>
      <c r="YY42" s="1729"/>
      <c r="YZ42" s="1729"/>
      <c r="ZA42" s="1729"/>
      <c r="ZB42" s="1729"/>
      <c r="ZC42" s="1729"/>
      <c r="ZD42" s="1729"/>
      <c r="ZE42" s="1729"/>
      <c r="ZF42" s="1729"/>
      <c r="ZG42" s="1729"/>
      <c r="ZH42" s="1729"/>
      <c r="ZI42" s="1729"/>
      <c r="ZJ42" s="1729"/>
      <c r="ZK42" s="1729"/>
      <c r="ZL42" s="1729"/>
      <c r="ZM42" s="1729"/>
      <c r="ZN42" s="1729"/>
      <c r="ZO42" s="1729"/>
      <c r="ZP42" s="1729"/>
      <c r="ZQ42" s="1729"/>
      <c r="ZR42" s="1729"/>
      <c r="ZS42" s="1729"/>
      <c r="ZT42" s="1729"/>
      <c r="ZU42" s="1729"/>
      <c r="ZV42" s="1729"/>
      <c r="ZW42" s="1729"/>
      <c r="ZX42" s="1729"/>
      <c r="ZY42" s="1729"/>
      <c r="ZZ42" s="1729"/>
      <c r="AAA42" s="1729"/>
      <c r="AAB42" s="1729"/>
      <c r="AAC42" s="1729"/>
      <c r="AAD42" s="1729"/>
      <c r="AAE42" s="1729"/>
      <c r="AAF42" s="1729"/>
      <c r="AAG42" s="1729"/>
      <c r="AAH42" s="1729"/>
      <c r="AAI42" s="1729"/>
      <c r="AAJ42" s="1729"/>
      <c r="AAK42" s="1729"/>
      <c r="AAL42" s="1729"/>
      <c r="AAM42" s="1729"/>
      <c r="AAN42" s="1729"/>
      <c r="AAO42" s="1729"/>
      <c r="AAP42" s="1729"/>
      <c r="AAQ42" s="1729"/>
      <c r="AAR42" s="1729"/>
      <c r="AAS42" s="1729"/>
      <c r="AAT42" s="1729"/>
      <c r="AAU42" s="1729"/>
      <c r="AAV42" s="1729"/>
      <c r="AAW42" s="1729"/>
      <c r="AAX42" s="1729"/>
      <c r="AAY42" s="1729"/>
      <c r="AAZ42" s="1729"/>
      <c r="ABA42" s="1729"/>
      <c r="ABB42" s="1729"/>
      <c r="ABC42" s="1729"/>
      <c r="ABD42" s="1729"/>
      <c r="ABE42" s="1729"/>
      <c r="ABF42" s="1729"/>
      <c r="ABG42" s="1729"/>
      <c r="ABH42" s="1729"/>
      <c r="ABI42" s="1729"/>
      <c r="ABJ42" s="1729"/>
      <c r="ABK42" s="1729"/>
      <c r="ABL42" s="1729"/>
      <c r="ABM42" s="1729"/>
      <c r="ABN42" s="1729"/>
      <c r="ABO42" s="1729"/>
      <c r="ABP42" s="1729"/>
      <c r="ABQ42" s="1729"/>
      <c r="ABR42" s="1729"/>
      <c r="ABS42" s="1729"/>
      <c r="ABT42" s="1729"/>
      <c r="ABU42" s="1729"/>
      <c r="ABV42" s="1729"/>
      <c r="ABW42" s="1729"/>
      <c r="ABX42" s="1729"/>
      <c r="ABY42" s="1729"/>
      <c r="ABZ42" s="1729"/>
      <c r="ACA42" s="1729"/>
      <c r="ACB42" s="1729"/>
      <c r="ACC42" s="1729"/>
      <c r="ACD42" s="1729"/>
      <c r="ACE42" s="1729"/>
      <c r="ACF42" s="1729"/>
      <c r="ACG42" s="1729"/>
      <c r="ACH42" s="1729"/>
      <c r="ACI42" s="1729"/>
      <c r="ACJ42" s="1729"/>
      <c r="ACK42" s="1729"/>
      <c r="ACL42" s="1729"/>
      <c r="ACM42" s="1729"/>
      <c r="ACN42" s="1729"/>
      <c r="ACO42" s="1729"/>
      <c r="ACP42" s="1729"/>
      <c r="ACQ42" s="1729"/>
      <c r="ACR42" s="1729"/>
      <c r="ACS42" s="1729"/>
      <c r="ACT42" s="1729"/>
      <c r="ACU42" s="1729"/>
      <c r="ACV42" s="1729"/>
      <c r="ACW42" s="1729"/>
      <c r="ACX42" s="1729"/>
      <c r="ACY42" s="1729"/>
      <c r="ACZ42" s="1729"/>
      <c r="ADA42" s="1729"/>
      <c r="ADB42" s="1729"/>
      <c r="ADC42" s="1729"/>
      <c r="ADD42" s="1729"/>
      <c r="ADE42" s="1729"/>
      <c r="ADF42" s="1729"/>
      <c r="ADG42" s="1729"/>
      <c r="ADH42" s="1729"/>
      <c r="ADI42" s="1729"/>
      <c r="ADJ42" s="1729"/>
      <c r="ADK42" s="1729"/>
      <c r="ADL42" s="1729"/>
      <c r="ADM42" s="1729"/>
      <c r="ADN42" s="1729"/>
      <c r="ADO42" s="1729"/>
      <c r="ADP42" s="1729"/>
      <c r="ADQ42" s="1729"/>
      <c r="ADR42" s="1729"/>
      <c r="ADS42" s="1729"/>
      <c r="ADT42" s="1729"/>
      <c r="ADU42" s="1729"/>
      <c r="ADV42" s="1729"/>
      <c r="ADW42" s="1729"/>
      <c r="ADX42" s="1729"/>
      <c r="ADY42" s="1729"/>
      <c r="ADZ42" s="1729"/>
      <c r="AEA42" s="1729"/>
      <c r="AEB42" s="1729"/>
      <c r="AEC42" s="1729"/>
      <c r="AED42" s="1729"/>
      <c r="AEE42" s="1729"/>
      <c r="AEF42" s="1729"/>
      <c r="AEG42" s="1729"/>
      <c r="AEH42" s="1729"/>
      <c r="AEI42" s="1729"/>
      <c r="AEJ42" s="1729"/>
      <c r="AEK42" s="1729"/>
      <c r="AEL42" s="1729"/>
      <c r="AEM42" s="1729"/>
      <c r="AEN42" s="1729"/>
      <c r="AEO42" s="1729"/>
      <c r="AEP42" s="1729"/>
      <c r="AEQ42" s="1729"/>
      <c r="AER42" s="1729"/>
      <c r="AES42" s="1729"/>
      <c r="AET42" s="1729"/>
      <c r="AEU42" s="1729"/>
      <c r="AEV42" s="1729"/>
      <c r="AEW42" s="1729"/>
      <c r="AEX42" s="1729"/>
      <c r="AEY42" s="1729"/>
      <c r="AEZ42" s="1729"/>
      <c r="AFA42" s="1729"/>
      <c r="AFB42" s="1729"/>
      <c r="AFC42" s="1729"/>
      <c r="AFD42" s="1729"/>
      <c r="AFE42" s="1729"/>
      <c r="AFF42" s="1729"/>
      <c r="AFG42" s="1729"/>
      <c r="AFH42" s="1729"/>
      <c r="AFI42" s="1729"/>
      <c r="AFJ42" s="1729"/>
      <c r="AFK42" s="1729"/>
      <c r="AFL42" s="1729"/>
      <c r="AFM42" s="1729"/>
      <c r="AFN42" s="1729"/>
      <c r="AFO42" s="1729"/>
      <c r="AFP42" s="1729"/>
      <c r="AFQ42" s="1729"/>
      <c r="AFR42" s="1729"/>
      <c r="AFS42" s="1729"/>
      <c r="AFT42" s="1729"/>
      <c r="AFU42" s="1729"/>
      <c r="AFV42" s="1729"/>
      <c r="AFW42" s="1729"/>
      <c r="AFX42" s="1729"/>
      <c r="AFY42" s="1729"/>
      <c r="AFZ42" s="1729"/>
      <c r="AGA42" s="1729"/>
      <c r="AGB42" s="1729"/>
      <c r="AGC42" s="1729"/>
      <c r="AGD42" s="1729"/>
      <c r="AGE42" s="1729"/>
      <c r="AGF42" s="1729"/>
      <c r="AGG42" s="1729"/>
      <c r="AGH42" s="1729"/>
      <c r="AGI42" s="1729"/>
      <c r="AGJ42" s="1729"/>
      <c r="AGK42" s="1729"/>
      <c r="AGL42" s="1729"/>
      <c r="AGM42" s="1729"/>
      <c r="AGN42" s="1729"/>
      <c r="AGO42" s="1729"/>
      <c r="AGP42" s="1729"/>
      <c r="AGQ42" s="1729"/>
      <c r="AGR42" s="1729"/>
      <c r="AGS42" s="1729"/>
      <c r="AGT42" s="1729"/>
      <c r="AGU42" s="1729"/>
      <c r="AGV42" s="1729"/>
      <c r="AGW42" s="1729"/>
      <c r="AGX42" s="1729"/>
      <c r="AGY42" s="1729"/>
      <c r="AGZ42" s="1729"/>
      <c r="AHA42" s="1729"/>
      <c r="AHB42" s="1729"/>
      <c r="AHC42" s="1729"/>
      <c r="AHD42" s="1729"/>
      <c r="AHE42" s="1729"/>
      <c r="AHF42" s="1729"/>
      <c r="AHG42" s="1729"/>
      <c r="AHH42" s="1729"/>
      <c r="AHI42" s="1729"/>
      <c r="AHJ42" s="1729"/>
      <c r="AHK42" s="1729"/>
      <c r="AHL42" s="1729"/>
      <c r="AHM42" s="1729"/>
      <c r="AHN42" s="1729"/>
      <c r="AHO42" s="1729"/>
      <c r="AHP42" s="1729"/>
      <c r="AHQ42" s="1729"/>
      <c r="AHR42" s="1729"/>
      <c r="AHS42" s="1729"/>
      <c r="AHT42" s="1729"/>
      <c r="AHU42" s="1729"/>
      <c r="AHV42" s="1729"/>
      <c r="AHW42" s="1729"/>
      <c r="AHX42" s="1729"/>
      <c r="AHY42" s="1729"/>
      <c r="AHZ42" s="1729"/>
      <c r="AIA42" s="1729"/>
      <c r="AIB42" s="1729"/>
      <c r="AIC42" s="1729"/>
      <c r="AID42" s="1729"/>
      <c r="AIE42" s="1729"/>
      <c r="AIF42" s="1729"/>
      <c r="AIG42" s="1729"/>
      <c r="AIH42" s="1729"/>
      <c r="AII42" s="1729"/>
      <c r="AIJ42" s="1729"/>
      <c r="AIK42" s="1729"/>
      <c r="AIL42" s="1729"/>
      <c r="AIM42" s="1729"/>
      <c r="AIN42" s="1729"/>
      <c r="AIO42" s="1729"/>
      <c r="AIP42" s="1729"/>
      <c r="AIQ42" s="1729"/>
      <c r="AIR42" s="1729"/>
      <c r="AIS42" s="1729"/>
      <c r="AIT42" s="1729"/>
      <c r="AIU42" s="1729"/>
      <c r="AIV42" s="1729"/>
      <c r="AIW42" s="1729"/>
      <c r="AIX42" s="1729"/>
      <c r="AIY42" s="1729"/>
      <c r="AIZ42" s="1729"/>
      <c r="AJA42" s="1729"/>
      <c r="AJB42" s="1729"/>
      <c r="AJC42" s="1729"/>
      <c r="AJD42" s="1729"/>
      <c r="AJE42" s="1729"/>
      <c r="AJF42" s="1729"/>
      <c r="AJG42" s="1729"/>
      <c r="AJH42" s="1729"/>
      <c r="AJI42" s="1729"/>
      <c r="AJJ42" s="1729"/>
      <c r="AJK42" s="1729"/>
      <c r="AJL42" s="1729"/>
      <c r="AJM42" s="1729"/>
      <c r="AJN42" s="1729"/>
      <c r="AJO42" s="1729"/>
      <c r="AJP42" s="1729"/>
      <c r="AJQ42" s="1729"/>
      <c r="AJR42" s="1729"/>
      <c r="AJS42" s="1729"/>
      <c r="AJT42" s="1729"/>
      <c r="AJU42" s="1729"/>
      <c r="AJV42" s="1729"/>
      <c r="AJW42" s="1729"/>
      <c r="AJX42" s="1729"/>
      <c r="AJY42" s="1729"/>
      <c r="AJZ42" s="1729"/>
      <c r="AKA42" s="1729"/>
      <c r="AKB42" s="1729"/>
      <c r="AKC42" s="1729"/>
      <c r="AKD42" s="1729"/>
      <c r="AKE42" s="1729"/>
      <c r="AKF42" s="1729"/>
      <c r="AKG42" s="1729"/>
      <c r="AKH42" s="1729"/>
      <c r="AKI42" s="1729"/>
      <c r="AKJ42" s="1729"/>
      <c r="AKK42" s="1729"/>
      <c r="AKL42" s="1729"/>
      <c r="AKM42" s="1729"/>
      <c r="AKN42" s="1729"/>
      <c r="AKO42" s="1729"/>
      <c r="AKP42" s="1729"/>
      <c r="AKQ42" s="1729"/>
      <c r="AKR42" s="1729"/>
      <c r="AKS42" s="1729"/>
      <c r="AKT42" s="1729"/>
      <c r="AKU42" s="1729"/>
      <c r="AKV42" s="1729"/>
      <c r="AKW42" s="1729"/>
      <c r="AKX42" s="1729"/>
      <c r="AKY42" s="1729"/>
      <c r="AKZ42" s="1729"/>
      <c r="ALA42" s="1729"/>
      <c r="ALB42" s="1729"/>
      <c r="ALC42" s="1729"/>
      <c r="ALD42" s="1729"/>
      <c r="ALE42" s="1729"/>
      <c r="ALF42" s="1729"/>
      <c r="ALG42" s="1729"/>
      <c r="ALH42" s="1729"/>
      <c r="ALI42" s="1729"/>
      <c r="ALJ42" s="1729"/>
      <c r="ALK42" s="1729"/>
      <c r="ALL42" s="1729"/>
      <c r="ALM42" s="1729"/>
      <c r="ALN42" s="1729"/>
      <c r="ALO42" s="1729"/>
      <c r="ALP42" s="1729"/>
      <c r="ALQ42" s="1729"/>
      <c r="ALR42" s="1729"/>
      <c r="ALS42" s="1729"/>
      <c r="ALT42" s="1729"/>
      <c r="ALU42" s="1729"/>
      <c r="ALV42" s="1729"/>
      <c r="ALW42" s="1729"/>
      <c r="ALX42" s="1729"/>
      <c r="ALY42" s="1729"/>
      <c r="ALZ42" s="1729"/>
      <c r="AMA42" s="1729"/>
      <c r="AMB42" s="1729"/>
      <c r="AMC42" s="1729"/>
      <c r="AMD42" s="1729"/>
      <c r="AME42" s="1729"/>
      <c r="AMF42" s="1729"/>
      <c r="AMG42" s="1729"/>
      <c r="AMH42" s="1729"/>
      <c r="AMI42" s="1729"/>
      <c r="AMJ42" s="1729"/>
    </row>
    <row r="43" spans="1:1024" s="1773" customFormat="1" ht="30" customHeight="1">
      <c r="A43" s="1705" t="s">
        <v>3862</v>
      </c>
      <c r="B43" s="1705" t="s">
        <v>3863</v>
      </c>
      <c r="C43" s="1705" t="s">
        <v>647</v>
      </c>
      <c r="D43" s="1705" t="s">
        <v>4058</v>
      </c>
      <c r="E43" s="1705" t="s">
        <v>4059</v>
      </c>
      <c r="F43" s="1705" t="s">
        <v>4060</v>
      </c>
      <c r="G43" s="1705" t="s">
        <v>4061</v>
      </c>
      <c r="H43" s="1705"/>
      <c r="I43" s="1705"/>
      <c r="J43" s="1705"/>
      <c r="K43" s="1705"/>
      <c r="L43" s="1705"/>
      <c r="M43" s="1705"/>
      <c r="N43" s="1705"/>
      <c r="O43" s="1705"/>
      <c r="P43" s="1705" t="s">
        <v>4122</v>
      </c>
      <c r="Q43" s="1705" t="s">
        <v>4123</v>
      </c>
      <c r="R43" s="1705" t="s">
        <v>4124</v>
      </c>
      <c r="S43" s="1709" t="s">
        <v>4125</v>
      </c>
      <c r="T43" s="1705" t="s">
        <v>2504</v>
      </c>
      <c r="U43" s="1705" t="s">
        <v>4126</v>
      </c>
      <c r="V43" s="1705" t="s">
        <v>3941</v>
      </c>
      <c r="W43" s="1705" t="s">
        <v>3874</v>
      </c>
      <c r="X43" s="1705" t="s">
        <v>4127</v>
      </c>
      <c r="Y43" s="1779" t="s">
        <v>4128</v>
      </c>
      <c r="Z43" s="1779" t="s">
        <v>1146</v>
      </c>
      <c r="AA43" s="1779" t="s">
        <v>4067</v>
      </c>
      <c r="AB43" s="1779" t="s">
        <v>4068</v>
      </c>
      <c r="AC43" s="1779" t="s">
        <v>3906</v>
      </c>
      <c r="AD43" s="1779" t="s">
        <v>138</v>
      </c>
      <c r="AE43" s="1779" t="s">
        <v>3881</v>
      </c>
      <c r="AF43" s="1779"/>
      <c r="AG43" s="1779"/>
      <c r="AH43" s="1779"/>
      <c r="AI43" s="1779"/>
      <c r="AJ43" s="1779"/>
      <c r="AK43" s="1779">
        <v>0</v>
      </c>
      <c r="AL43" s="1779"/>
      <c r="AM43" s="1779"/>
      <c r="AN43" s="1779">
        <v>0</v>
      </c>
      <c r="AO43" s="1705" t="s">
        <v>4245</v>
      </c>
      <c r="AP43" s="1705"/>
      <c r="AQ43" s="1705"/>
      <c r="AR43" s="1705"/>
      <c r="AS43" s="1705"/>
      <c r="AT43" s="1705"/>
      <c r="AU43" s="1705"/>
      <c r="AV43" s="1705"/>
      <c r="AW43" s="1705"/>
      <c r="AX43" s="1705"/>
      <c r="AY43" s="1705"/>
      <c r="AZ43" s="1705" t="s">
        <v>3882</v>
      </c>
      <c r="BA43" s="1729"/>
      <c r="BB43" s="1729"/>
      <c r="BC43" s="1729"/>
      <c r="BD43" s="1729"/>
      <c r="BE43" s="1729"/>
      <c r="BF43" s="1729"/>
      <c r="BG43" s="1729"/>
      <c r="BH43" s="1729"/>
      <c r="BI43" s="1729"/>
      <c r="BJ43" s="1729"/>
      <c r="BK43" s="1729"/>
      <c r="BL43" s="1729"/>
      <c r="BM43" s="1729"/>
      <c r="BN43" s="1729"/>
      <c r="BO43" s="1729"/>
      <c r="BP43" s="1729"/>
      <c r="BQ43" s="1729"/>
      <c r="BR43" s="1729"/>
      <c r="BS43" s="1729"/>
      <c r="BT43" s="1729"/>
      <c r="BU43" s="1729"/>
      <c r="BV43" s="1729"/>
      <c r="BW43" s="1729"/>
      <c r="BX43" s="1729"/>
      <c r="BY43" s="1729"/>
      <c r="BZ43" s="1729"/>
      <c r="CA43" s="1729"/>
      <c r="CB43" s="1729"/>
      <c r="CC43" s="1729"/>
      <c r="CD43" s="1729"/>
      <c r="CE43" s="1729"/>
      <c r="CF43" s="1729"/>
      <c r="CG43" s="1729"/>
      <c r="CH43" s="1729"/>
      <c r="CI43" s="1729"/>
      <c r="CJ43" s="1729"/>
      <c r="CK43" s="1729"/>
      <c r="CL43" s="1729"/>
      <c r="CM43" s="1729"/>
      <c r="CN43" s="1729"/>
      <c r="CO43" s="1729"/>
      <c r="CP43" s="1729"/>
      <c r="CQ43" s="1729"/>
      <c r="CR43" s="1729"/>
      <c r="CS43" s="1729"/>
      <c r="CT43" s="1729"/>
      <c r="CU43" s="1729"/>
      <c r="CV43" s="1729"/>
      <c r="CW43" s="1729"/>
      <c r="CX43" s="1729"/>
      <c r="CY43" s="1729"/>
      <c r="CZ43" s="1729"/>
      <c r="DA43" s="1729"/>
      <c r="DB43" s="1729"/>
      <c r="DC43" s="1729"/>
      <c r="DD43" s="1729"/>
      <c r="DE43" s="1729"/>
      <c r="DF43" s="1729"/>
      <c r="DG43" s="1729"/>
      <c r="DH43" s="1729"/>
      <c r="DI43" s="1729"/>
      <c r="DJ43" s="1729"/>
      <c r="DK43" s="1729"/>
      <c r="DL43" s="1729"/>
      <c r="DM43" s="1729"/>
      <c r="DN43" s="1729"/>
      <c r="DO43" s="1729"/>
      <c r="DP43" s="1729"/>
      <c r="DQ43" s="1729"/>
      <c r="DR43" s="1729"/>
      <c r="DS43" s="1729"/>
      <c r="DT43" s="1729"/>
      <c r="DU43" s="1729"/>
      <c r="DV43" s="1729"/>
      <c r="DW43" s="1729"/>
      <c r="DX43" s="1729"/>
      <c r="DY43" s="1729"/>
      <c r="DZ43" s="1729"/>
      <c r="EA43" s="1729"/>
      <c r="EB43" s="1729"/>
      <c r="EC43" s="1729"/>
      <c r="ED43" s="1729"/>
      <c r="EE43" s="1729"/>
      <c r="EF43" s="1729"/>
      <c r="EG43" s="1729"/>
      <c r="EH43" s="1729"/>
      <c r="EI43" s="1729"/>
      <c r="EJ43" s="1729"/>
      <c r="EK43" s="1729"/>
      <c r="EL43" s="1729"/>
      <c r="EM43" s="1729"/>
      <c r="EN43" s="1729"/>
      <c r="EO43" s="1729"/>
      <c r="EP43" s="1729"/>
      <c r="EQ43" s="1729"/>
      <c r="ER43" s="1729"/>
      <c r="ES43" s="1729"/>
      <c r="ET43" s="1729"/>
      <c r="EU43" s="1729"/>
      <c r="EV43" s="1729"/>
      <c r="EW43" s="1729"/>
      <c r="EX43" s="1729"/>
      <c r="EY43" s="1729"/>
      <c r="EZ43" s="1729"/>
      <c r="FA43" s="1729"/>
      <c r="FB43" s="1729"/>
      <c r="FC43" s="1729"/>
      <c r="FD43" s="1729"/>
      <c r="FE43" s="1729"/>
      <c r="FF43" s="1729"/>
      <c r="FG43" s="1729"/>
      <c r="FH43" s="1729"/>
      <c r="FI43" s="1729"/>
      <c r="FJ43" s="1729"/>
      <c r="FK43" s="1729"/>
      <c r="FL43" s="1729"/>
      <c r="FM43" s="1729"/>
      <c r="FN43" s="1729"/>
      <c r="FO43" s="1729"/>
      <c r="FP43" s="1729"/>
      <c r="FQ43" s="1729"/>
      <c r="FR43" s="1729"/>
      <c r="FS43" s="1729"/>
      <c r="FT43" s="1729"/>
      <c r="FU43" s="1729"/>
      <c r="FV43" s="1729"/>
      <c r="FW43" s="1729"/>
      <c r="FX43" s="1729"/>
      <c r="FY43" s="1729"/>
      <c r="FZ43" s="1729"/>
      <c r="GA43" s="1729"/>
      <c r="GB43" s="1729"/>
      <c r="GC43" s="1729"/>
      <c r="GD43" s="1729"/>
      <c r="GE43" s="1729"/>
      <c r="GF43" s="1729"/>
      <c r="GG43" s="1729"/>
      <c r="GH43" s="1729"/>
      <c r="GI43" s="1729"/>
      <c r="GJ43" s="1729"/>
      <c r="GK43" s="1729"/>
      <c r="GL43" s="1729"/>
      <c r="GM43" s="1729"/>
      <c r="GN43" s="1729"/>
      <c r="GO43" s="1729"/>
      <c r="GP43" s="1729"/>
      <c r="GQ43" s="1729"/>
      <c r="GR43" s="1729"/>
      <c r="GS43" s="1729"/>
      <c r="GT43" s="1729"/>
      <c r="GU43" s="1729"/>
      <c r="GV43" s="1729"/>
      <c r="GW43" s="1729"/>
      <c r="GX43" s="1729"/>
      <c r="GY43" s="1729"/>
      <c r="GZ43" s="1729"/>
      <c r="HA43" s="1729"/>
      <c r="HB43" s="1729"/>
      <c r="HC43" s="1729"/>
      <c r="HD43" s="1729"/>
      <c r="HE43" s="1729"/>
      <c r="HF43" s="1729"/>
      <c r="HG43" s="1729"/>
      <c r="HH43" s="1729"/>
      <c r="HI43" s="1729"/>
      <c r="HJ43" s="1729"/>
      <c r="HK43" s="1729"/>
      <c r="HL43" s="1729"/>
      <c r="HM43" s="1729"/>
      <c r="HN43" s="1729"/>
      <c r="HO43" s="1729"/>
      <c r="HP43" s="1729"/>
      <c r="HQ43" s="1729"/>
      <c r="HR43" s="1729"/>
      <c r="HS43" s="1729"/>
      <c r="HT43" s="1729"/>
      <c r="HU43" s="1729"/>
      <c r="HV43" s="1729"/>
      <c r="HW43" s="1729"/>
      <c r="HX43" s="1729"/>
      <c r="HY43" s="1729"/>
      <c r="HZ43" s="1729"/>
      <c r="IA43" s="1729"/>
      <c r="IB43" s="1729"/>
      <c r="IC43" s="1729"/>
      <c r="ID43" s="1729"/>
      <c r="IE43" s="1729"/>
      <c r="IF43" s="1729"/>
      <c r="IG43" s="1729"/>
      <c r="IH43" s="1729"/>
      <c r="II43" s="1729"/>
      <c r="IJ43" s="1729"/>
      <c r="IK43" s="1729"/>
      <c r="IL43" s="1729"/>
      <c r="IM43" s="1729"/>
      <c r="IN43" s="1729"/>
      <c r="IO43" s="1729"/>
      <c r="IP43" s="1729"/>
      <c r="IQ43" s="1729"/>
      <c r="IR43" s="1729"/>
      <c r="IS43" s="1729"/>
      <c r="IT43" s="1729"/>
      <c r="IU43" s="1729"/>
      <c r="IV43" s="1729"/>
      <c r="IW43" s="1729"/>
      <c r="IX43" s="1729"/>
      <c r="IY43" s="1729"/>
      <c r="IZ43" s="1729"/>
      <c r="JA43" s="1729"/>
      <c r="JB43" s="1729"/>
      <c r="JC43" s="1729"/>
      <c r="JD43" s="1729"/>
      <c r="JE43" s="1729"/>
      <c r="JF43" s="1729"/>
      <c r="JG43" s="1729"/>
      <c r="JH43" s="1729"/>
      <c r="JI43" s="1729"/>
      <c r="JJ43" s="1729"/>
      <c r="JK43" s="1729"/>
      <c r="JL43" s="1729"/>
      <c r="JM43" s="1729"/>
      <c r="JN43" s="1729"/>
      <c r="JO43" s="1729"/>
      <c r="JP43" s="1729"/>
      <c r="JQ43" s="1729"/>
      <c r="JR43" s="1729"/>
      <c r="JS43" s="1729"/>
      <c r="JT43" s="1729"/>
      <c r="JU43" s="1729"/>
      <c r="JV43" s="1729"/>
      <c r="JW43" s="1729"/>
      <c r="JX43" s="1729"/>
      <c r="JY43" s="1729"/>
      <c r="JZ43" s="1729"/>
      <c r="KA43" s="1729"/>
      <c r="KB43" s="1729"/>
      <c r="KC43" s="1729"/>
      <c r="KD43" s="1729"/>
      <c r="KE43" s="1729"/>
      <c r="KF43" s="1729"/>
      <c r="KG43" s="1729"/>
      <c r="KH43" s="1729"/>
      <c r="KI43" s="1729"/>
      <c r="KJ43" s="1729"/>
      <c r="KK43" s="1729"/>
      <c r="KL43" s="1729"/>
      <c r="KM43" s="1729"/>
      <c r="KN43" s="1729"/>
      <c r="KO43" s="1729"/>
      <c r="KP43" s="1729"/>
      <c r="KQ43" s="1729"/>
      <c r="KR43" s="1729"/>
      <c r="KS43" s="1729"/>
      <c r="KT43" s="1729"/>
      <c r="KU43" s="1729"/>
      <c r="KV43" s="1729"/>
      <c r="KW43" s="1729"/>
      <c r="KX43" s="1729"/>
      <c r="KY43" s="1729"/>
      <c r="KZ43" s="1729"/>
      <c r="LA43" s="1729"/>
      <c r="LB43" s="1729"/>
      <c r="LC43" s="1729"/>
      <c r="LD43" s="1729"/>
      <c r="LE43" s="1729"/>
      <c r="LF43" s="1729"/>
      <c r="LG43" s="1729"/>
      <c r="LH43" s="1729"/>
      <c r="LI43" s="1729"/>
      <c r="LJ43" s="1729"/>
      <c r="LK43" s="1729"/>
      <c r="LL43" s="1729"/>
      <c r="LM43" s="1729"/>
      <c r="LN43" s="1729"/>
      <c r="LO43" s="1729"/>
      <c r="LP43" s="1729"/>
      <c r="LQ43" s="1729"/>
      <c r="LR43" s="1729"/>
      <c r="LS43" s="1729"/>
      <c r="LT43" s="1729"/>
      <c r="LU43" s="1729"/>
      <c r="LV43" s="1729"/>
      <c r="LW43" s="1729"/>
      <c r="LX43" s="1729"/>
      <c r="LY43" s="1729"/>
      <c r="LZ43" s="1729"/>
      <c r="MA43" s="1729"/>
      <c r="MB43" s="1729"/>
      <c r="MC43" s="1729"/>
      <c r="MD43" s="1729"/>
      <c r="ME43" s="1729"/>
      <c r="MF43" s="1729"/>
      <c r="MG43" s="1729"/>
      <c r="MH43" s="1729"/>
      <c r="MI43" s="1729"/>
      <c r="MJ43" s="1729"/>
      <c r="MK43" s="1729"/>
      <c r="ML43" s="1729"/>
      <c r="MM43" s="1729"/>
      <c r="MN43" s="1729"/>
      <c r="MO43" s="1729"/>
      <c r="MP43" s="1729"/>
      <c r="MQ43" s="1729"/>
      <c r="MR43" s="1729"/>
      <c r="MS43" s="1729"/>
      <c r="MT43" s="1729"/>
      <c r="MU43" s="1729"/>
      <c r="MV43" s="1729"/>
      <c r="MW43" s="1729"/>
      <c r="MX43" s="1729"/>
      <c r="MY43" s="1729"/>
      <c r="MZ43" s="1729"/>
      <c r="NA43" s="1729"/>
      <c r="NB43" s="1729"/>
      <c r="NC43" s="1729"/>
      <c r="ND43" s="1729"/>
      <c r="NE43" s="1729"/>
      <c r="NF43" s="1729"/>
      <c r="NG43" s="1729"/>
      <c r="NH43" s="1729"/>
      <c r="NI43" s="1729"/>
      <c r="NJ43" s="1729"/>
      <c r="NK43" s="1729"/>
      <c r="NL43" s="1729"/>
      <c r="NM43" s="1729"/>
      <c r="NN43" s="1729"/>
      <c r="NO43" s="1729"/>
      <c r="NP43" s="1729"/>
      <c r="NQ43" s="1729"/>
      <c r="NR43" s="1729"/>
      <c r="NS43" s="1729"/>
      <c r="NT43" s="1729"/>
      <c r="NU43" s="1729"/>
      <c r="NV43" s="1729"/>
      <c r="NW43" s="1729"/>
      <c r="NX43" s="1729"/>
      <c r="NY43" s="1729"/>
      <c r="NZ43" s="1729"/>
      <c r="OA43" s="1729"/>
      <c r="OB43" s="1729"/>
      <c r="OC43" s="1729"/>
      <c r="OD43" s="1729"/>
      <c r="OE43" s="1729"/>
      <c r="OF43" s="1729"/>
      <c r="OG43" s="1729"/>
      <c r="OH43" s="1729"/>
      <c r="OI43" s="1729"/>
      <c r="OJ43" s="1729"/>
      <c r="OK43" s="1729"/>
      <c r="OL43" s="1729"/>
      <c r="OM43" s="1729"/>
      <c r="ON43" s="1729"/>
      <c r="OO43" s="1729"/>
      <c r="OP43" s="1729"/>
      <c r="OQ43" s="1729"/>
      <c r="OR43" s="1729"/>
      <c r="OS43" s="1729"/>
      <c r="OT43" s="1729"/>
      <c r="OU43" s="1729"/>
      <c r="OV43" s="1729"/>
      <c r="OW43" s="1729"/>
      <c r="OX43" s="1729"/>
      <c r="OY43" s="1729"/>
      <c r="OZ43" s="1729"/>
      <c r="PA43" s="1729"/>
      <c r="PB43" s="1729"/>
      <c r="PC43" s="1729"/>
      <c r="PD43" s="1729"/>
      <c r="PE43" s="1729"/>
      <c r="PF43" s="1729"/>
      <c r="PG43" s="1729"/>
      <c r="PH43" s="1729"/>
      <c r="PI43" s="1729"/>
      <c r="PJ43" s="1729"/>
      <c r="PK43" s="1729"/>
      <c r="PL43" s="1729"/>
      <c r="PM43" s="1729"/>
      <c r="PN43" s="1729"/>
      <c r="PO43" s="1729"/>
      <c r="PP43" s="1729"/>
      <c r="PQ43" s="1729"/>
      <c r="PR43" s="1729"/>
      <c r="PS43" s="1729"/>
      <c r="PT43" s="1729"/>
      <c r="PU43" s="1729"/>
      <c r="PV43" s="1729"/>
      <c r="PW43" s="1729"/>
      <c r="PX43" s="1729"/>
      <c r="PY43" s="1729"/>
      <c r="PZ43" s="1729"/>
      <c r="QA43" s="1729"/>
      <c r="QB43" s="1729"/>
      <c r="QC43" s="1729"/>
      <c r="QD43" s="1729"/>
      <c r="QE43" s="1729"/>
      <c r="QF43" s="1729"/>
      <c r="QG43" s="1729"/>
      <c r="QH43" s="1729"/>
      <c r="QI43" s="1729"/>
      <c r="QJ43" s="1729"/>
      <c r="QK43" s="1729"/>
      <c r="QL43" s="1729"/>
      <c r="QM43" s="1729"/>
      <c r="QN43" s="1729"/>
      <c r="QO43" s="1729"/>
      <c r="QP43" s="1729"/>
      <c r="QQ43" s="1729"/>
      <c r="QR43" s="1729"/>
      <c r="QS43" s="1729"/>
      <c r="QT43" s="1729"/>
      <c r="QU43" s="1729"/>
      <c r="QV43" s="1729"/>
      <c r="QW43" s="1729"/>
      <c r="QX43" s="1729"/>
      <c r="QY43" s="1729"/>
      <c r="QZ43" s="1729"/>
      <c r="RA43" s="1729"/>
      <c r="RB43" s="1729"/>
      <c r="RC43" s="1729"/>
      <c r="RD43" s="1729"/>
      <c r="RE43" s="1729"/>
      <c r="RF43" s="1729"/>
      <c r="RG43" s="1729"/>
      <c r="RH43" s="1729"/>
      <c r="RI43" s="1729"/>
      <c r="RJ43" s="1729"/>
      <c r="RK43" s="1729"/>
      <c r="RL43" s="1729"/>
      <c r="RM43" s="1729"/>
      <c r="RN43" s="1729"/>
      <c r="RO43" s="1729"/>
      <c r="RP43" s="1729"/>
      <c r="RQ43" s="1729"/>
      <c r="RR43" s="1729"/>
      <c r="RS43" s="1729"/>
      <c r="RT43" s="1729"/>
      <c r="RU43" s="1729"/>
      <c r="RV43" s="1729"/>
      <c r="RW43" s="1729"/>
      <c r="RX43" s="1729"/>
      <c r="RY43" s="1729"/>
      <c r="RZ43" s="1729"/>
      <c r="SA43" s="1729"/>
      <c r="SB43" s="1729"/>
      <c r="SC43" s="1729"/>
      <c r="SD43" s="1729"/>
      <c r="SE43" s="1729"/>
      <c r="SF43" s="1729"/>
      <c r="SG43" s="1729"/>
      <c r="SH43" s="1729"/>
      <c r="SI43" s="1729"/>
      <c r="SJ43" s="1729"/>
      <c r="SK43" s="1729"/>
      <c r="SL43" s="1729"/>
      <c r="SM43" s="1729"/>
      <c r="SN43" s="1729"/>
      <c r="SO43" s="1729"/>
      <c r="SP43" s="1729"/>
      <c r="SQ43" s="1729"/>
      <c r="SR43" s="1729"/>
      <c r="SS43" s="1729"/>
      <c r="ST43" s="1729"/>
      <c r="SU43" s="1729"/>
      <c r="SV43" s="1729"/>
      <c r="SW43" s="1729"/>
      <c r="SX43" s="1729"/>
      <c r="SY43" s="1729"/>
      <c r="SZ43" s="1729"/>
      <c r="TA43" s="1729"/>
      <c r="TB43" s="1729"/>
      <c r="TC43" s="1729"/>
      <c r="TD43" s="1729"/>
      <c r="TE43" s="1729"/>
      <c r="TF43" s="1729"/>
      <c r="TG43" s="1729"/>
      <c r="TH43" s="1729"/>
      <c r="TI43" s="1729"/>
      <c r="TJ43" s="1729"/>
      <c r="TK43" s="1729"/>
      <c r="TL43" s="1729"/>
      <c r="TM43" s="1729"/>
      <c r="TN43" s="1729"/>
      <c r="TO43" s="1729"/>
      <c r="TP43" s="1729"/>
      <c r="TQ43" s="1729"/>
      <c r="TR43" s="1729"/>
      <c r="TS43" s="1729"/>
      <c r="TT43" s="1729"/>
      <c r="TU43" s="1729"/>
      <c r="TV43" s="1729"/>
      <c r="TW43" s="1729"/>
      <c r="TX43" s="1729"/>
      <c r="TY43" s="1729"/>
      <c r="TZ43" s="1729"/>
      <c r="UA43" s="1729"/>
      <c r="UB43" s="1729"/>
      <c r="UC43" s="1729"/>
      <c r="UD43" s="1729"/>
      <c r="UE43" s="1729"/>
      <c r="UF43" s="1729"/>
      <c r="UG43" s="1729"/>
      <c r="UH43" s="1729"/>
      <c r="UI43" s="1729"/>
      <c r="UJ43" s="1729"/>
      <c r="UK43" s="1729"/>
      <c r="UL43" s="1729"/>
      <c r="UM43" s="1729"/>
      <c r="UN43" s="1729"/>
      <c r="UO43" s="1729"/>
      <c r="UP43" s="1729"/>
      <c r="UQ43" s="1729"/>
      <c r="UR43" s="1729"/>
      <c r="US43" s="1729"/>
      <c r="UT43" s="1729"/>
      <c r="UU43" s="1729"/>
      <c r="UV43" s="1729"/>
      <c r="UW43" s="1729"/>
      <c r="UX43" s="1729"/>
      <c r="UY43" s="1729"/>
      <c r="UZ43" s="1729"/>
      <c r="VA43" s="1729"/>
      <c r="VB43" s="1729"/>
      <c r="VC43" s="1729"/>
      <c r="VD43" s="1729"/>
      <c r="VE43" s="1729"/>
      <c r="VF43" s="1729"/>
      <c r="VG43" s="1729"/>
      <c r="VH43" s="1729"/>
      <c r="VI43" s="1729"/>
      <c r="VJ43" s="1729"/>
      <c r="VK43" s="1729"/>
      <c r="VL43" s="1729"/>
      <c r="VM43" s="1729"/>
      <c r="VN43" s="1729"/>
      <c r="VO43" s="1729"/>
      <c r="VP43" s="1729"/>
      <c r="VQ43" s="1729"/>
      <c r="VR43" s="1729"/>
      <c r="VS43" s="1729"/>
      <c r="VT43" s="1729"/>
      <c r="VU43" s="1729"/>
      <c r="VV43" s="1729"/>
      <c r="VW43" s="1729"/>
      <c r="VX43" s="1729"/>
      <c r="VY43" s="1729"/>
      <c r="VZ43" s="1729"/>
      <c r="WA43" s="1729"/>
      <c r="WB43" s="1729"/>
      <c r="WC43" s="1729"/>
      <c r="WD43" s="1729"/>
      <c r="WE43" s="1729"/>
      <c r="WF43" s="1729"/>
      <c r="WG43" s="1729"/>
      <c r="WH43" s="1729"/>
      <c r="WI43" s="1729"/>
      <c r="WJ43" s="1729"/>
      <c r="WK43" s="1729"/>
      <c r="WL43" s="1729"/>
      <c r="WM43" s="1729"/>
      <c r="WN43" s="1729"/>
      <c r="WO43" s="1729"/>
      <c r="WP43" s="1729"/>
      <c r="WQ43" s="1729"/>
      <c r="WR43" s="1729"/>
      <c r="WS43" s="1729"/>
      <c r="WT43" s="1729"/>
      <c r="WU43" s="1729"/>
      <c r="WV43" s="1729"/>
      <c r="WW43" s="1729"/>
      <c r="WX43" s="1729"/>
      <c r="WY43" s="1729"/>
      <c r="WZ43" s="1729"/>
      <c r="XA43" s="1729"/>
      <c r="XB43" s="1729"/>
      <c r="XC43" s="1729"/>
      <c r="XD43" s="1729"/>
      <c r="XE43" s="1729"/>
      <c r="XF43" s="1729"/>
      <c r="XG43" s="1729"/>
      <c r="XH43" s="1729"/>
      <c r="XI43" s="1729"/>
      <c r="XJ43" s="1729"/>
      <c r="XK43" s="1729"/>
      <c r="XL43" s="1729"/>
      <c r="XM43" s="1729"/>
      <c r="XN43" s="1729"/>
      <c r="XO43" s="1729"/>
      <c r="XP43" s="1729"/>
      <c r="XQ43" s="1729"/>
      <c r="XR43" s="1729"/>
      <c r="XS43" s="1729"/>
      <c r="XT43" s="1729"/>
      <c r="XU43" s="1729"/>
      <c r="XV43" s="1729"/>
      <c r="XW43" s="1729"/>
      <c r="XX43" s="1729"/>
      <c r="XY43" s="1729"/>
      <c r="XZ43" s="1729"/>
      <c r="YA43" s="1729"/>
      <c r="YB43" s="1729"/>
      <c r="YC43" s="1729"/>
      <c r="YD43" s="1729"/>
      <c r="YE43" s="1729"/>
      <c r="YF43" s="1729"/>
      <c r="YG43" s="1729"/>
      <c r="YH43" s="1729"/>
      <c r="YI43" s="1729"/>
      <c r="YJ43" s="1729"/>
      <c r="YK43" s="1729"/>
      <c r="YL43" s="1729"/>
      <c r="YM43" s="1729"/>
      <c r="YN43" s="1729"/>
      <c r="YO43" s="1729"/>
      <c r="YP43" s="1729"/>
      <c r="YQ43" s="1729"/>
      <c r="YR43" s="1729"/>
      <c r="YS43" s="1729"/>
      <c r="YT43" s="1729"/>
      <c r="YU43" s="1729"/>
      <c r="YV43" s="1729"/>
      <c r="YW43" s="1729"/>
      <c r="YX43" s="1729"/>
      <c r="YY43" s="1729"/>
      <c r="YZ43" s="1729"/>
      <c r="ZA43" s="1729"/>
      <c r="ZB43" s="1729"/>
      <c r="ZC43" s="1729"/>
      <c r="ZD43" s="1729"/>
      <c r="ZE43" s="1729"/>
      <c r="ZF43" s="1729"/>
      <c r="ZG43" s="1729"/>
      <c r="ZH43" s="1729"/>
      <c r="ZI43" s="1729"/>
      <c r="ZJ43" s="1729"/>
      <c r="ZK43" s="1729"/>
      <c r="ZL43" s="1729"/>
      <c r="ZM43" s="1729"/>
      <c r="ZN43" s="1729"/>
      <c r="ZO43" s="1729"/>
      <c r="ZP43" s="1729"/>
      <c r="ZQ43" s="1729"/>
      <c r="ZR43" s="1729"/>
      <c r="ZS43" s="1729"/>
      <c r="ZT43" s="1729"/>
      <c r="ZU43" s="1729"/>
      <c r="ZV43" s="1729"/>
      <c r="ZW43" s="1729"/>
      <c r="ZX43" s="1729"/>
      <c r="ZY43" s="1729"/>
      <c r="ZZ43" s="1729"/>
      <c r="AAA43" s="1729"/>
      <c r="AAB43" s="1729"/>
      <c r="AAC43" s="1729"/>
      <c r="AAD43" s="1729"/>
      <c r="AAE43" s="1729"/>
      <c r="AAF43" s="1729"/>
      <c r="AAG43" s="1729"/>
      <c r="AAH43" s="1729"/>
      <c r="AAI43" s="1729"/>
      <c r="AAJ43" s="1729"/>
      <c r="AAK43" s="1729"/>
      <c r="AAL43" s="1729"/>
      <c r="AAM43" s="1729"/>
      <c r="AAN43" s="1729"/>
      <c r="AAO43" s="1729"/>
      <c r="AAP43" s="1729"/>
      <c r="AAQ43" s="1729"/>
      <c r="AAR43" s="1729"/>
      <c r="AAS43" s="1729"/>
      <c r="AAT43" s="1729"/>
      <c r="AAU43" s="1729"/>
      <c r="AAV43" s="1729"/>
      <c r="AAW43" s="1729"/>
      <c r="AAX43" s="1729"/>
      <c r="AAY43" s="1729"/>
      <c r="AAZ43" s="1729"/>
      <c r="ABA43" s="1729"/>
      <c r="ABB43" s="1729"/>
      <c r="ABC43" s="1729"/>
      <c r="ABD43" s="1729"/>
      <c r="ABE43" s="1729"/>
      <c r="ABF43" s="1729"/>
      <c r="ABG43" s="1729"/>
      <c r="ABH43" s="1729"/>
      <c r="ABI43" s="1729"/>
      <c r="ABJ43" s="1729"/>
      <c r="ABK43" s="1729"/>
      <c r="ABL43" s="1729"/>
      <c r="ABM43" s="1729"/>
      <c r="ABN43" s="1729"/>
      <c r="ABO43" s="1729"/>
      <c r="ABP43" s="1729"/>
      <c r="ABQ43" s="1729"/>
      <c r="ABR43" s="1729"/>
      <c r="ABS43" s="1729"/>
      <c r="ABT43" s="1729"/>
      <c r="ABU43" s="1729"/>
      <c r="ABV43" s="1729"/>
      <c r="ABW43" s="1729"/>
      <c r="ABX43" s="1729"/>
      <c r="ABY43" s="1729"/>
      <c r="ABZ43" s="1729"/>
      <c r="ACA43" s="1729"/>
      <c r="ACB43" s="1729"/>
      <c r="ACC43" s="1729"/>
      <c r="ACD43" s="1729"/>
      <c r="ACE43" s="1729"/>
      <c r="ACF43" s="1729"/>
      <c r="ACG43" s="1729"/>
      <c r="ACH43" s="1729"/>
      <c r="ACI43" s="1729"/>
      <c r="ACJ43" s="1729"/>
      <c r="ACK43" s="1729"/>
      <c r="ACL43" s="1729"/>
      <c r="ACM43" s="1729"/>
      <c r="ACN43" s="1729"/>
      <c r="ACO43" s="1729"/>
      <c r="ACP43" s="1729"/>
      <c r="ACQ43" s="1729"/>
      <c r="ACR43" s="1729"/>
      <c r="ACS43" s="1729"/>
      <c r="ACT43" s="1729"/>
      <c r="ACU43" s="1729"/>
      <c r="ACV43" s="1729"/>
      <c r="ACW43" s="1729"/>
      <c r="ACX43" s="1729"/>
      <c r="ACY43" s="1729"/>
      <c r="ACZ43" s="1729"/>
      <c r="ADA43" s="1729"/>
      <c r="ADB43" s="1729"/>
      <c r="ADC43" s="1729"/>
      <c r="ADD43" s="1729"/>
      <c r="ADE43" s="1729"/>
      <c r="ADF43" s="1729"/>
      <c r="ADG43" s="1729"/>
      <c r="ADH43" s="1729"/>
      <c r="ADI43" s="1729"/>
      <c r="ADJ43" s="1729"/>
      <c r="ADK43" s="1729"/>
      <c r="ADL43" s="1729"/>
      <c r="ADM43" s="1729"/>
      <c r="ADN43" s="1729"/>
      <c r="ADO43" s="1729"/>
      <c r="ADP43" s="1729"/>
      <c r="ADQ43" s="1729"/>
      <c r="ADR43" s="1729"/>
      <c r="ADS43" s="1729"/>
      <c r="ADT43" s="1729"/>
      <c r="ADU43" s="1729"/>
      <c r="ADV43" s="1729"/>
      <c r="ADW43" s="1729"/>
      <c r="ADX43" s="1729"/>
      <c r="ADY43" s="1729"/>
      <c r="ADZ43" s="1729"/>
      <c r="AEA43" s="1729"/>
      <c r="AEB43" s="1729"/>
      <c r="AEC43" s="1729"/>
      <c r="AED43" s="1729"/>
      <c r="AEE43" s="1729"/>
      <c r="AEF43" s="1729"/>
      <c r="AEG43" s="1729"/>
      <c r="AEH43" s="1729"/>
      <c r="AEI43" s="1729"/>
      <c r="AEJ43" s="1729"/>
      <c r="AEK43" s="1729"/>
      <c r="AEL43" s="1729"/>
      <c r="AEM43" s="1729"/>
      <c r="AEN43" s="1729"/>
      <c r="AEO43" s="1729"/>
      <c r="AEP43" s="1729"/>
      <c r="AEQ43" s="1729"/>
      <c r="AER43" s="1729"/>
      <c r="AES43" s="1729"/>
      <c r="AET43" s="1729"/>
      <c r="AEU43" s="1729"/>
      <c r="AEV43" s="1729"/>
      <c r="AEW43" s="1729"/>
      <c r="AEX43" s="1729"/>
      <c r="AEY43" s="1729"/>
      <c r="AEZ43" s="1729"/>
      <c r="AFA43" s="1729"/>
      <c r="AFB43" s="1729"/>
      <c r="AFC43" s="1729"/>
      <c r="AFD43" s="1729"/>
      <c r="AFE43" s="1729"/>
      <c r="AFF43" s="1729"/>
      <c r="AFG43" s="1729"/>
      <c r="AFH43" s="1729"/>
      <c r="AFI43" s="1729"/>
      <c r="AFJ43" s="1729"/>
      <c r="AFK43" s="1729"/>
      <c r="AFL43" s="1729"/>
      <c r="AFM43" s="1729"/>
      <c r="AFN43" s="1729"/>
      <c r="AFO43" s="1729"/>
      <c r="AFP43" s="1729"/>
      <c r="AFQ43" s="1729"/>
      <c r="AFR43" s="1729"/>
      <c r="AFS43" s="1729"/>
      <c r="AFT43" s="1729"/>
      <c r="AFU43" s="1729"/>
      <c r="AFV43" s="1729"/>
      <c r="AFW43" s="1729"/>
      <c r="AFX43" s="1729"/>
      <c r="AFY43" s="1729"/>
      <c r="AFZ43" s="1729"/>
      <c r="AGA43" s="1729"/>
      <c r="AGB43" s="1729"/>
      <c r="AGC43" s="1729"/>
      <c r="AGD43" s="1729"/>
      <c r="AGE43" s="1729"/>
      <c r="AGF43" s="1729"/>
      <c r="AGG43" s="1729"/>
      <c r="AGH43" s="1729"/>
      <c r="AGI43" s="1729"/>
      <c r="AGJ43" s="1729"/>
      <c r="AGK43" s="1729"/>
      <c r="AGL43" s="1729"/>
      <c r="AGM43" s="1729"/>
      <c r="AGN43" s="1729"/>
      <c r="AGO43" s="1729"/>
      <c r="AGP43" s="1729"/>
      <c r="AGQ43" s="1729"/>
      <c r="AGR43" s="1729"/>
      <c r="AGS43" s="1729"/>
      <c r="AGT43" s="1729"/>
      <c r="AGU43" s="1729"/>
      <c r="AGV43" s="1729"/>
      <c r="AGW43" s="1729"/>
      <c r="AGX43" s="1729"/>
      <c r="AGY43" s="1729"/>
      <c r="AGZ43" s="1729"/>
      <c r="AHA43" s="1729"/>
      <c r="AHB43" s="1729"/>
      <c r="AHC43" s="1729"/>
      <c r="AHD43" s="1729"/>
      <c r="AHE43" s="1729"/>
      <c r="AHF43" s="1729"/>
      <c r="AHG43" s="1729"/>
      <c r="AHH43" s="1729"/>
      <c r="AHI43" s="1729"/>
      <c r="AHJ43" s="1729"/>
      <c r="AHK43" s="1729"/>
      <c r="AHL43" s="1729"/>
      <c r="AHM43" s="1729"/>
      <c r="AHN43" s="1729"/>
      <c r="AHO43" s="1729"/>
      <c r="AHP43" s="1729"/>
      <c r="AHQ43" s="1729"/>
      <c r="AHR43" s="1729"/>
      <c r="AHS43" s="1729"/>
      <c r="AHT43" s="1729"/>
      <c r="AHU43" s="1729"/>
      <c r="AHV43" s="1729"/>
      <c r="AHW43" s="1729"/>
      <c r="AHX43" s="1729"/>
      <c r="AHY43" s="1729"/>
      <c r="AHZ43" s="1729"/>
      <c r="AIA43" s="1729"/>
      <c r="AIB43" s="1729"/>
      <c r="AIC43" s="1729"/>
      <c r="AID43" s="1729"/>
      <c r="AIE43" s="1729"/>
      <c r="AIF43" s="1729"/>
      <c r="AIG43" s="1729"/>
      <c r="AIH43" s="1729"/>
      <c r="AII43" s="1729"/>
      <c r="AIJ43" s="1729"/>
      <c r="AIK43" s="1729"/>
      <c r="AIL43" s="1729"/>
      <c r="AIM43" s="1729"/>
      <c r="AIN43" s="1729"/>
      <c r="AIO43" s="1729"/>
      <c r="AIP43" s="1729"/>
      <c r="AIQ43" s="1729"/>
      <c r="AIR43" s="1729"/>
      <c r="AIS43" s="1729"/>
      <c r="AIT43" s="1729"/>
      <c r="AIU43" s="1729"/>
      <c r="AIV43" s="1729"/>
      <c r="AIW43" s="1729"/>
      <c r="AIX43" s="1729"/>
      <c r="AIY43" s="1729"/>
      <c r="AIZ43" s="1729"/>
      <c r="AJA43" s="1729"/>
      <c r="AJB43" s="1729"/>
      <c r="AJC43" s="1729"/>
      <c r="AJD43" s="1729"/>
      <c r="AJE43" s="1729"/>
      <c r="AJF43" s="1729"/>
      <c r="AJG43" s="1729"/>
      <c r="AJH43" s="1729"/>
      <c r="AJI43" s="1729"/>
      <c r="AJJ43" s="1729"/>
      <c r="AJK43" s="1729"/>
      <c r="AJL43" s="1729"/>
      <c r="AJM43" s="1729"/>
      <c r="AJN43" s="1729"/>
      <c r="AJO43" s="1729"/>
      <c r="AJP43" s="1729"/>
      <c r="AJQ43" s="1729"/>
      <c r="AJR43" s="1729"/>
      <c r="AJS43" s="1729"/>
      <c r="AJT43" s="1729"/>
      <c r="AJU43" s="1729"/>
      <c r="AJV43" s="1729"/>
      <c r="AJW43" s="1729"/>
      <c r="AJX43" s="1729"/>
      <c r="AJY43" s="1729"/>
      <c r="AJZ43" s="1729"/>
      <c r="AKA43" s="1729"/>
      <c r="AKB43" s="1729"/>
      <c r="AKC43" s="1729"/>
      <c r="AKD43" s="1729"/>
      <c r="AKE43" s="1729"/>
      <c r="AKF43" s="1729"/>
      <c r="AKG43" s="1729"/>
      <c r="AKH43" s="1729"/>
      <c r="AKI43" s="1729"/>
      <c r="AKJ43" s="1729"/>
      <c r="AKK43" s="1729"/>
      <c r="AKL43" s="1729"/>
      <c r="AKM43" s="1729"/>
      <c r="AKN43" s="1729"/>
      <c r="AKO43" s="1729"/>
      <c r="AKP43" s="1729"/>
      <c r="AKQ43" s="1729"/>
      <c r="AKR43" s="1729"/>
      <c r="AKS43" s="1729"/>
      <c r="AKT43" s="1729"/>
      <c r="AKU43" s="1729"/>
      <c r="AKV43" s="1729"/>
      <c r="AKW43" s="1729"/>
      <c r="AKX43" s="1729"/>
      <c r="AKY43" s="1729"/>
      <c r="AKZ43" s="1729"/>
      <c r="ALA43" s="1729"/>
      <c r="ALB43" s="1729"/>
      <c r="ALC43" s="1729"/>
      <c r="ALD43" s="1729"/>
      <c r="ALE43" s="1729"/>
      <c r="ALF43" s="1729"/>
      <c r="ALG43" s="1729"/>
      <c r="ALH43" s="1729"/>
      <c r="ALI43" s="1729"/>
      <c r="ALJ43" s="1729"/>
      <c r="ALK43" s="1729"/>
      <c r="ALL43" s="1729"/>
      <c r="ALM43" s="1729"/>
      <c r="ALN43" s="1729"/>
      <c r="ALO43" s="1729"/>
      <c r="ALP43" s="1729"/>
      <c r="ALQ43" s="1729"/>
      <c r="ALR43" s="1729"/>
      <c r="ALS43" s="1729"/>
      <c r="ALT43" s="1729"/>
      <c r="ALU43" s="1729"/>
      <c r="ALV43" s="1729"/>
      <c r="ALW43" s="1729"/>
      <c r="ALX43" s="1729"/>
      <c r="ALY43" s="1729"/>
      <c r="ALZ43" s="1729"/>
      <c r="AMA43" s="1729"/>
      <c r="AMB43" s="1729"/>
      <c r="AMC43" s="1729"/>
      <c r="AMD43" s="1729"/>
      <c r="AME43" s="1729"/>
      <c r="AMF43" s="1729"/>
      <c r="AMG43" s="1729"/>
      <c r="AMH43" s="1729"/>
      <c r="AMI43" s="1729"/>
      <c r="AMJ43" s="1729"/>
    </row>
    <row r="44" spans="1:1024" s="1773" customFormat="1" ht="30" customHeight="1">
      <c r="A44" s="1705" t="s">
        <v>3862</v>
      </c>
      <c r="B44" s="1705" t="s">
        <v>3863</v>
      </c>
      <c r="C44" s="1705" t="s">
        <v>647</v>
      </c>
      <c r="D44" s="1705" t="s">
        <v>4058</v>
      </c>
      <c r="E44" s="1705" t="s">
        <v>4059</v>
      </c>
      <c r="F44" s="1705" t="s">
        <v>4060</v>
      </c>
      <c r="G44" s="1705" t="s">
        <v>4061</v>
      </c>
      <c r="H44" s="1705"/>
      <c r="I44" s="1705"/>
      <c r="J44" s="1705"/>
      <c r="K44" s="1705"/>
      <c r="L44" s="1705"/>
      <c r="M44" s="1705"/>
      <c r="N44" s="1705"/>
      <c r="O44" s="1705"/>
      <c r="P44" s="1705" t="s">
        <v>4129</v>
      </c>
      <c r="Q44" s="1705" t="s">
        <v>4130</v>
      </c>
      <c r="R44" s="1705" t="s">
        <v>4131</v>
      </c>
      <c r="S44" s="1709" t="s">
        <v>4132</v>
      </c>
      <c r="T44" s="1705" t="s">
        <v>2504</v>
      </c>
      <c r="U44" s="1705" t="s">
        <v>3940</v>
      </c>
      <c r="V44" s="1705" t="s">
        <v>3941</v>
      </c>
      <c r="W44" s="1705" t="s">
        <v>3874</v>
      </c>
      <c r="X44" s="1705" t="s">
        <v>3919</v>
      </c>
      <c r="Y44" s="1779" t="s">
        <v>4133</v>
      </c>
      <c r="Z44" s="1779" t="s">
        <v>1146</v>
      </c>
      <c r="AA44" s="1779" t="s">
        <v>4067</v>
      </c>
      <c r="AB44" s="1779" t="s">
        <v>4068</v>
      </c>
      <c r="AC44" s="1779" t="s">
        <v>3906</v>
      </c>
      <c r="AD44" s="1779" t="s">
        <v>138</v>
      </c>
      <c r="AE44" s="1779" t="s">
        <v>3881</v>
      </c>
      <c r="AF44" s="1779"/>
      <c r="AG44" s="1779"/>
      <c r="AH44" s="1779"/>
      <c r="AI44" s="1779"/>
      <c r="AJ44" s="1779"/>
      <c r="AK44" s="1779">
        <v>2</v>
      </c>
      <c r="AL44" s="1779"/>
      <c r="AM44" s="1779"/>
      <c r="AN44" s="1779">
        <v>84531000</v>
      </c>
      <c r="AO44" s="1705" t="s">
        <v>4246</v>
      </c>
      <c r="AP44" s="1705"/>
      <c r="AQ44" s="1705"/>
      <c r="AR44" s="1705"/>
      <c r="AS44" s="1705"/>
      <c r="AT44" s="1705"/>
      <c r="AU44" s="1705"/>
      <c r="AV44" s="1705"/>
      <c r="AW44" s="1705"/>
      <c r="AX44" s="1705"/>
      <c r="AY44" s="1705"/>
      <c r="AZ44" s="1705" t="s">
        <v>3882</v>
      </c>
      <c r="BA44" s="1729"/>
      <c r="BB44" s="1729"/>
      <c r="BC44" s="1729"/>
      <c r="BD44" s="1729"/>
      <c r="BE44" s="1729"/>
      <c r="BF44" s="1729"/>
      <c r="BG44" s="1729"/>
      <c r="BH44" s="1729"/>
      <c r="BI44" s="1729"/>
      <c r="BJ44" s="1729"/>
      <c r="BK44" s="1729"/>
      <c r="BL44" s="1729"/>
      <c r="BM44" s="1729"/>
      <c r="BN44" s="1729"/>
      <c r="BO44" s="1729"/>
      <c r="BP44" s="1729"/>
      <c r="BQ44" s="1729"/>
      <c r="BR44" s="1729"/>
      <c r="BS44" s="1729"/>
      <c r="BT44" s="1729"/>
      <c r="BU44" s="1729"/>
      <c r="BV44" s="1729"/>
      <c r="BW44" s="1729"/>
      <c r="BX44" s="1729"/>
      <c r="BY44" s="1729"/>
      <c r="BZ44" s="1729"/>
      <c r="CA44" s="1729"/>
      <c r="CB44" s="1729"/>
      <c r="CC44" s="1729"/>
      <c r="CD44" s="1729"/>
      <c r="CE44" s="1729"/>
      <c r="CF44" s="1729"/>
      <c r="CG44" s="1729"/>
      <c r="CH44" s="1729"/>
      <c r="CI44" s="1729"/>
      <c r="CJ44" s="1729"/>
      <c r="CK44" s="1729"/>
      <c r="CL44" s="1729"/>
      <c r="CM44" s="1729"/>
      <c r="CN44" s="1729"/>
      <c r="CO44" s="1729"/>
      <c r="CP44" s="1729"/>
      <c r="CQ44" s="1729"/>
      <c r="CR44" s="1729"/>
      <c r="CS44" s="1729"/>
      <c r="CT44" s="1729"/>
      <c r="CU44" s="1729"/>
      <c r="CV44" s="1729"/>
      <c r="CW44" s="1729"/>
      <c r="CX44" s="1729"/>
      <c r="CY44" s="1729"/>
      <c r="CZ44" s="1729"/>
      <c r="DA44" s="1729"/>
      <c r="DB44" s="1729"/>
      <c r="DC44" s="1729"/>
      <c r="DD44" s="1729"/>
      <c r="DE44" s="1729"/>
      <c r="DF44" s="1729"/>
      <c r="DG44" s="1729"/>
      <c r="DH44" s="1729"/>
      <c r="DI44" s="1729"/>
      <c r="DJ44" s="1729"/>
      <c r="DK44" s="1729"/>
      <c r="DL44" s="1729"/>
      <c r="DM44" s="1729"/>
      <c r="DN44" s="1729"/>
      <c r="DO44" s="1729"/>
      <c r="DP44" s="1729"/>
      <c r="DQ44" s="1729"/>
      <c r="DR44" s="1729"/>
      <c r="DS44" s="1729"/>
      <c r="DT44" s="1729"/>
      <c r="DU44" s="1729"/>
      <c r="DV44" s="1729"/>
      <c r="DW44" s="1729"/>
      <c r="DX44" s="1729"/>
      <c r="DY44" s="1729"/>
      <c r="DZ44" s="1729"/>
      <c r="EA44" s="1729"/>
      <c r="EB44" s="1729"/>
      <c r="EC44" s="1729"/>
      <c r="ED44" s="1729"/>
      <c r="EE44" s="1729"/>
      <c r="EF44" s="1729"/>
      <c r="EG44" s="1729"/>
      <c r="EH44" s="1729"/>
      <c r="EI44" s="1729"/>
      <c r="EJ44" s="1729"/>
      <c r="EK44" s="1729"/>
      <c r="EL44" s="1729"/>
      <c r="EM44" s="1729"/>
      <c r="EN44" s="1729"/>
      <c r="EO44" s="1729"/>
      <c r="EP44" s="1729"/>
      <c r="EQ44" s="1729"/>
      <c r="ER44" s="1729"/>
      <c r="ES44" s="1729"/>
      <c r="ET44" s="1729"/>
      <c r="EU44" s="1729"/>
      <c r="EV44" s="1729"/>
      <c r="EW44" s="1729"/>
      <c r="EX44" s="1729"/>
      <c r="EY44" s="1729"/>
      <c r="EZ44" s="1729"/>
      <c r="FA44" s="1729"/>
      <c r="FB44" s="1729"/>
      <c r="FC44" s="1729"/>
      <c r="FD44" s="1729"/>
      <c r="FE44" s="1729"/>
      <c r="FF44" s="1729"/>
      <c r="FG44" s="1729"/>
      <c r="FH44" s="1729"/>
      <c r="FI44" s="1729"/>
      <c r="FJ44" s="1729"/>
      <c r="FK44" s="1729"/>
      <c r="FL44" s="1729"/>
      <c r="FM44" s="1729"/>
      <c r="FN44" s="1729"/>
      <c r="FO44" s="1729"/>
      <c r="FP44" s="1729"/>
      <c r="FQ44" s="1729"/>
      <c r="FR44" s="1729"/>
      <c r="FS44" s="1729"/>
      <c r="FT44" s="1729"/>
      <c r="FU44" s="1729"/>
      <c r="FV44" s="1729"/>
      <c r="FW44" s="1729"/>
      <c r="FX44" s="1729"/>
      <c r="FY44" s="1729"/>
      <c r="FZ44" s="1729"/>
      <c r="GA44" s="1729"/>
      <c r="GB44" s="1729"/>
      <c r="GC44" s="1729"/>
      <c r="GD44" s="1729"/>
      <c r="GE44" s="1729"/>
      <c r="GF44" s="1729"/>
      <c r="GG44" s="1729"/>
      <c r="GH44" s="1729"/>
      <c r="GI44" s="1729"/>
      <c r="GJ44" s="1729"/>
      <c r="GK44" s="1729"/>
      <c r="GL44" s="1729"/>
      <c r="GM44" s="1729"/>
      <c r="GN44" s="1729"/>
      <c r="GO44" s="1729"/>
      <c r="GP44" s="1729"/>
      <c r="GQ44" s="1729"/>
      <c r="GR44" s="1729"/>
      <c r="GS44" s="1729"/>
      <c r="GT44" s="1729"/>
      <c r="GU44" s="1729"/>
      <c r="GV44" s="1729"/>
      <c r="GW44" s="1729"/>
      <c r="GX44" s="1729"/>
      <c r="GY44" s="1729"/>
      <c r="GZ44" s="1729"/>
      <c r="HA44" s="1729"/>
      <c r="HB44" s="1729"/>
      <c r="HC44" s="1729"/>
      <c r="HD44" s="1729"/>
      <c r="HE44" s="1729"/>
      <c r="HF44" s="1729"/>
      <c r="HG44" s="1729"/>
      <c r="HH44" s="1729"/>
      <c r="HI44" s="1729"/>
      <c r="HJ44" s="1729"/>
      <c r="HK44" s="1729"/>
      <c r="HL44" s="1729"/>
      <c r="HM44" s="1729"/>
      <c r="HN44" s="1729"/>
      <c r="HO44" s="1729"/>
      <c r="HP44" s="1729"/>
      <c r="HQ44" s="1729"/>
      <c r="HR44" s="1729"/>
      <c r="HS44" s="1729"/>
      <c r="HT44" s="1729"/>
      <c r="HU44" s="1729"/>
      <c r="HV44" s="1729"/>
      <c r="HW44" s="1729"/>
      <c r="HX44" s="1729"/>
      <c r="HY44" s="1729"/>
      <c r="HZ44" s="1729"/>
      <c r="IA44" s="1729"/>
      <c r="IB44" s="1729"/>
      <c r="IC44" s="1729"/>
      <c r="ID44" s="1729"/>
      <c r="IE44" s="1729"/>
      <c r="IF44" s="1729"/>
      <c r="IG44" s="1729"/>
      <c r="IH44" s="1729"/>
      <c r="II44" s="1729"/>
      <c r="IJ44" s="1729"/>
      <c r="IK44" s="1729"/>
      <c r="IL44" s="1729"/>
      <c r="IM44" s="1729"/>
      <c r="IN44" s="1729"/>
      <c r="IO44" s="1729"/>
      <c r="IP44" s="1729"/>
      <c r="IQ44" s="1729"/>
      <c r="IR44" s="1729"/>
      <c r="IS44" s="1729"/>
      <c r="IT44" s="1729"/>
      <c r="IU44" s="1729"/>
      <c r="IV44" s="1729"/>
      <c r="IW44" s="1729"/>
      <c r="IX44" s="1729"/>
      <c r="IY44" s="1729"/>
      <c r="IZ44" s="1729"/>
      <c r="JA44" s="1729"/>
      <c r="JB44" s="1729"/>
      <c r="JC44" s="1729"/>
      <c r="JD44" s="1729"/>
      <c r="JE44" s="1729"/>
      <c r="JF44" s="1729"/>
      <c r="JG44" s="1729"/>
      <c r="JH44" s="1729"/>
      <c r="JI44" s="1729"/>
      <c r="JJ44" s="1729"/>
      <c r="JK44" s="1729"/>
      <c r="JL44" s="1729"/>
      <c r="JM44" s="1729"/>
      <c r="JN44" s="1729"/>
      <c r="JO44" s="1729"/>
      <c r="JP44" s="1729"/>
      <c r="JQ44" s="1729"/>
      <c r="JR44" s="1729"/>
      <c r="JS44" s="1729"/>
      <c r="JT44" s="1729"/>
      <c r="JU44" s="1729"/>
      <c r="JV44" s="1729"/>
      <c r="JW44" s="1729"/>
      <c r="JX44" s="1729"/>
      <c r="JY44" s="1729"/>
      <c r="JZ44" s="1729"/>
      <c r="KA44" s="1729"/>
      <c r="KB44" s="1729"/>
      <c r="KC44" s="1729"/>
      <c r="KD44" s="1729"/>
      <c r="KE44" s="1729"/>
      <c r="KF44" s="1729"/>
      <c r="KG44" s="1729"/>
      <c r="KH44" s="1729"/>
      <c r="KI44" s="1729"/>
      <c r="KJ44" s="1729"/>
      <c r="KK44" s="1729"/>
      <c r="KL44" s="1729"/>
      <c r="KM44" s="1729"/>
      <c r="KN44" s="1729"/>
      <c r="KO44" s="1729"/>
      <c r="KP44" s="1729"/>
      <c r="KQ44" s="1729"/>
      <c r="KR44" s="1729"/>
      <c r="KS44" s="1729"/>
      <c r="KT44" s="1729"/>
      <c r="KU44" s="1729"/>
      <c r="KV44" s="1729"/>
      <c r="KW44" s="1729"/>
      <c r="KX44" s="1729"/>
      <c r="KY44" s="1729"/>
      <c r="KZ44" s="1729"/>
      <c r="LA44" s="1729"/>
      <c r="LB44" s="1729"/>
      <c r="LC44" s="1729"/>
      <c r="LD44" s="1729"/>
      <c r="LE44" s="1729"/>
      <c r="LF44" s="1729"/>
      <c r="LG44" s="1729"/>
      <c r="LH44" s="1729"/>
      <c r="LI44" s="1729"/>
      <c r="LJ44" s="1729"/>
      <c r="LK44" s="1729"/>
      <c r="LL44" s="1729"/>
      <c r="LM44" s="1729"/>
      <c r="LN44" s="1729"/>
      <c r="LO44" s="1729"/>
      <c r="LP44" s="1729"/>
      <c r="LQ44" s="1729"/>
      <c r="LR44" s="1729"/>
      <c r="LS44" s="1729"/>
      <c r="LT44" s="1729"/>
      <c r="LU44" s="1729"/>
      <c r="LV44" s="1729"/>
      <c r="LW44" s="1729"/>
      <c r="LX44" s="1729"/>
      <c r="LY44" s="1729"/>
      <c r="LZ44" s="1729"/>
      <c r="MA44" s="1729"/>
      <c r="MB44" s="1729"/>
      <c r="MC44" s="1729"/>
      <c r="MD44" s="1729"/>
      <c r="ME44" s="1729"/>
      <c r="MF44" s="1729"/>
      <c r="MG44" s="1729"/>
      <c r="MH44" s="1729"/>
      <c r="MI44" s="1729"/>
      <c r="MJ44" s="1729"/>
      <c r="MK44" s="1729"/>
      <c r="ML44" s="1729"/>
      <c r="MM44" s="1729"/>
      <c r="MN44" s="1729"/>
      <c r="MO44" s="1729"/>
      <c r="MP44" s="1729"/>
      <c r="MQ44" s="1729"/>
      <c r="MR44" s="1729"/>
      <c r="MS44" s="1729"/>
      <c r="MT44" s="1729"/>
      <c r="MU44" s="1729"/>
      <c r="MV44" s="1729"/>
      <c r="MW44" s="1729"/>
      <c r="MX44" s="1729"/>
      <c r="MY44" s="1729"/>
      <c r="MZ44" s="1729"/>
      <c r="NA44" s="1729"/>
      <c r="NB44" s="1729"/>
      <c r="NC44" s="1729"/>
      <c r="ND44" s="1729"/>
      <c r="NE44" s="1729"/>
      <c r="NF44" s="1729"/>
      <c r="NG44" s="1729"/>
      <c r="NH44" s="1729"/>
      <c r="NI44" s="1729"/>
      <c r="NJ44" s="1729"/>
      <c r="NK44" s="1729"/>
      <c r="NL44" s="1729"/>
      <c r="NM44" s="1729"/>
      <c r="NN44" s="1729"/>
      <c r="NO44" s="1729"/>
      <c r="NP44" s="1729"/>
      <c r="NQ44" s="1729"/>
      <c r="NR44" s="1729"/>
      <c r="NS44" s="1729"/>
      <c r="NT44" s="1729"/>
      <c r="NU44" s="1729"/>
      <c r="NV44" s="1729"/>
      <c r="NW44" s="1729"/>
      <c r="NX44" s="1729"/>
      <c r="NY44" s="1729"/>
      <c r="NZ44" s="1729"/>
      <c r="OA44" s="1729"/>
      <c r="OB44" s="1729"/>
      <c r="OC44" s="1729"/>
      <c r="OD44" s="1729"/>
      <c r="OE44" s="1729"/>
      <c r="OF44" s="1729"/>
      <c r="OG44" s="1729"/>
      <c r="OH44" s="1729"/>
      <c r="OI44" s="1729"/>
      <c r="OJ44" s="1729"/>
      <c r="OK44" s="1729"/>
      <c r="OL44" s="1729"/>
      <c r="OM44" s="1729"/>
      <c r="ON44" s="1729"/>
      <c r="OO44" s="1729"/>
      <c r="OP44" s="1729"/>
      <c r="OQ44" s="1729"/>
      <c r="OR44" s="1729"/>
      <c r="OS44" s="1729"/>
      <c r="OT44" s="1729"/>
      <c r="OU44" s="1729"/>
      <c r="OV44" s="1729"/>
      <c r="OW44" s="1729"/>
      <c r="OX44" s="1729"/>
      <c r="OY44" s="1729"/>
      <c r="OZ44" s="1729"/>
      <c r="PA44" s="1729"/>
      <c r="PB44" s="1729"/>
      <c r="PC44" s="1729"/>
      <c r="PD44" s="1729"/>
      <c r="PE44" s="1729"/>
      <c r="PF44" s="1729"/>
      <c r="PG44" s="1729"/>
      <c r="PH44" s="1729"/>
      <c r="PI44" s="1729"/>
      <c r="PJ44" s="1729"/>
      <c r="PK44" s="1729"/>
      <c r="PL44" s="1729"/>
      <c r="PM44" s="1729"/>
      <c r="PN44" s="1729"/>
      <c r="PO44" s="1729"/>
      <c r="PP44" s="1729"/>
      <c r="PQ44" s="1729"/>
      <c r="PR44" s="1729"/>
      <c r="PS44" s="1729"/>
      <c r="PT44" s="1729"/>
      <c r="PU44" s="1729"/>
      <c r="PV44" s="1729"/>
      <c r="PW44" s="1729"/>
      <c r="PX44" s="1729"/>
      <c r="PY44" s="1729"/>
      <c r="PZ44" s="1729"/>
      <c r="QA44" s="1729"/>
      <c r="QB44" s="1729"/>
      <c r="QC44" s="1729"/>
      <c r="QD44" s="1729"/>
      <c r="QE44" s="1729"/>
      <c r="QF44" s="1729"/>
      <c r="QG44" s="1729"/>
      <c r="QH44" s="1729"/>
      <c r="QI44" s="1729"/>
      <c r="QJ44" s="1729"/>
      <c r="QK44" s="1729"/>
      <c r="QL44" s="1729"/>
      <c r="QM44" s="1729"/>
      <c r="QN44" s="1729"/>
      <c r="QO44" s="1729"/>
      <c r="QP44" s="1729"/>
      <c r="QQ44" s="1729"/>
      <c r="QR44" s="1729"/>
      <c r="QS44" s="1729"/>
      <c r="QT44" s="1729"/>
      <c r="QU44" s="1729"/>
      <c r="QV44" s="1729"/>
      <c r="QW44" s="1729"/>
      <c r="QX44" s="1729"/>
      <c r="QY44" s="1729"/>
      <c r="QZ44" s="1729"/>
      <c r="RA44" s="1729"/>
      <c r="RB44" s="1729"/>
      <c r="RC44" s="1729"/>
      <c r="RD44" s="1729"/>
      <c r="RE44" s="1729"/>
      <c r="RF44" s="1729"/>
      <c r="RG44" s="1729"/>
      <c r="RH44" s="1729"/>
      <c r="RI44" s="1729"/>
      <c r="RJ44" s="1729"/>
      <c r="RK44" s="1729"/>
      <c r="RL44" s="1729"/>
      <c r="RM44" s="1729"/>
      <c r="RN44" s="1729"/>
      <c r="RO44" s="1729"/>
      <c r="RP44" s="1729"/>
      <c r="RQ44" s="1729"/>
      <c r="RR44" s="1729"/>
      <c r="RS44" s="1729"/>
      <c r="RT44" s="1729"/>
      <c r="RU44" s="1729"/>
      <c r="RV44" s="1729"/>
      <c r="RW44" s="1729"/>
      <c r="RX44" s="1729"/>
      <c r="RY44" s="1729"/>
      <c r="RZ44" s="1729"/>
      <c r="SA44" s="1729"/>
      <c r="SB44" s="1729"/>
      <c r="SC44" s="1729"/>
      <c r="SD44" s="1729"/>
      <c r="SE44" s="1729"/>
      <c r="SF44" s="1729"/>
      <c r="SG44" s="1729"/>
      <c r="SH44" s="1729"/>
      <c r="SI44" s="1729"/>
      <c r="SJ44" s="1729"/>
      <c r="SK44" s="1729"/>
      <c r="SL44" s="1729"/>
      <c r="SM44" s="1729"/>
      <c r="SN44" s="1729"/>
      <c r="SO44" s="1729"/>
      <c r="SP44" s="1729"/>
      <c r="SQ44" s="1729"/>
      <c r="SR44" s="1729"/>
      <c r="SS44" s="1729"/>
      <c r="ST44" s="1729"/>
      <c r="SU44" s="1729"/>
      <c r="SV44" s="1729"/>
      <c r="SW44" s="1729"/>
      <c r="SX44" s="1729"/>
      <c r="SY44" s="1729"/>
      <c r="SZ44" s="1729"/>
      <c r="TA44" s="1729"/>
      <c r="TB44" s="1729"/>
      <c r="TC44" s="1729"/>
      <c r="TD44" s="1729"/>
      <c r="TE44" s="1729"/>
      <c r="TF44" s="1729"/>
      <c r="TG44" s="1729"/>
      <c r="TH44" s="1729"/>
      <c r="TI44" s="1729"/>
      <c r="TJ44" s="1729"/>
      <c r="TK44" s="1729"/>
      <c r="TL44" s="1729"/>
      <c r="TM44" s="1729"/>
      <c r="TN44" s="1729"/>
      <c r="TO44" s="1729"/>
      <c r="TP44" s="1729"/>
      <c r="TQ44" s="1729"/>
      <c r="TR44" s="1729"/>
      <c r="TS44" s="1729"/>
      <c r="TT44" s="1729"/>
      <c r="TU44" s="1729"/>
      <c r="TV44" s="1729"/>
      <c r="TW44" s="1729"/>
      <c r="TX44" s="1729"/>
      <c r="TY44" s="1729"/>
      <c r="TZ44" s="1729"/>
      <c r="UA44" s="1729"/>
      <c r="UB44" s="1729"/>
      <c r="UC44" s="1729"/>
      <c r="UD44" s="1729"/>
      <c r="UE44" s="1729"/>
      <c r="UF44" s="1729"/>
      <c r="UG44" s="1729"/>
      <c r="UH44" s="1729"/>
      <c r="UI44" s="1729"/>
      <c r="UJ44" s="1729"/>
      <c r="UK44" s="1729"/>
      <c r="UL44" s="1729"/>
      <c r="UM44" s="1729"/>
      <c r="UN44" s="1729"/>
      <c r="UO44" s="1729"/>
      <c r="UP44" s="1729"/>
      <c r="UQ44" s="1729"/>
      <c r="UR44" s="1729"/>
      <c r="US44" s="1729"/>
      <c r="UT44" s="1729"/>
      <c r="UU44" s="1729"/>
      <c r="UV44" s="1729"/>
      <c r="UW44" s="1729"/>
      <c r="UX44" s="1729"/>
      <c r="UY44" s="1729"/>
      <c r="UZ44" s="1729"/>
      <c r="VA44" s="1729"/>
      <c r="VB44" s="1729"/>
      <c r="VC44" s="1729"/>
      <c r="VD44" s="1729"/>
      <c r="VE44" s="1729"/>
      <c r="VF44" s="1729"/>
      <c r="VG44" s="1729"/>
      <c r="VH44" s="1729"/>
      <c r="VI44" s="1729"/>
      <c r="VJ44" s="1729"/>
      <c r="VK44" s="1729"/>
      <c r="VL44" s="1729"/>
      <c r="VM44" s="1729"/>
      <c r="VN44" s="1729"/>
      <c r="VO44" s="1729"/>
      <c r="VP44" s="1729"/>
      <c r="VQ44" s="1729"/>
      <c r="VR44" s="1729"/>
      <c r="VS44" s="1729"/>
      <c r="VT44" s="1729"/>
      <c r="VU44" s="1729"/>
      <c r="VV44" s="1729"/>
      <c r="VW44" s="1729"/>
      <c r="VX44" s="1729"/>
      <c r="VY44" s="1729"/>
      <c r="VZ44" s="1729"/>
      <c r="WA44" s="1729"/>
      <c r="WB44" s="1729"/>
      <c r="WC44" s="1729"/>
      <c r="WD44" s="1729"/>
      <c r="WE44" s="1729"/>
      <c r="WF44" s="1729"/>
      <c r="WG44" s="1729"/>
      <c r="WH44" s="1729"/>
      <c r="WI44" s="1729"/>
      <c r="WJ44" s="1729"/>
      <c r="WK44" s="1729"/>
      <c r="WL44" s="1729"/>
      <c r="WM44" s="1729"/>
      <c r="WN44" s="1729"/>
      <c r="WO44" s="1729"/>
      <c r="WP44" s="1729"/>
      <c r="WQ44" s="1729"/>
      <c r="WR44" s="1729"/>
      <c r="WS44" s="1729"/>
      <c r="WT44" s="1729"/>
      <c r="WU44" s="1729"/>
      <c r="WV44" s="1729"/>
      <c r="WW44" s="1729"/>
      <c r="WX44" s="1729"/>
      <c r="WY44" s="1729"/>
      <c r="WZ44" s="1729"/>
      <c r="XA44" s="1729"/>
      <c r="XB44" s="1729"/>
      <c r="XC44" s="1729"/>
      <c r="XD44" s="1729"/>
      <c r="XE44" s="1729"/>
      <c r="XF44" s="1729"/>
      <c r="XG44" s="1729"/>
      <c r="XH44" s="1729"/>
      <c r="XI44" s="1729"/>
      <c r="XJ44" s="1729"/>
      <c r="XK44" s="1729"/>
      <c r="XL44" s="1729"/>
      <c r="XM44" s="1729"/>
      <c r="XN44" s="1729"/>
      <c r="XO44" s="1729"/>
      <c r="XP44" s="1729"/>
      <c r="XQ44" s="1729"/>
      <c r="XR44" s="1729"/>
      <c r="XS44" s="1729"/>
      <c r="XT44" s="1729"/>
      <c r="XU44" s="1729"/>
      <c r="XV44" s="1729"/>
      <c r="XW44" s="1729"/>
      <c r="XX44" s="1729"/>
      <c r="XY44" s="1729"/>
      <c r="XZ44" s="1729"/>
      <c r="YA44" s="1729"/>
      <c r="YB44" s="1729"/>
      <c r="YC44" s="1729"/>
      <c r="YD44" s="1729"/>
      <c r="YE44" s="1729"/>
      <c r="YF44" s="1729"/>
      <c r="YG44" s="1729"/>
      <c r="YH44" s="1729"/>
      <c r="YI44" s="1729"/>
      <c r="YJ44" s="1729"/>
      <c r="YK44" s="1729"/>
      <c r="YL44" s="1729"/>
      <c r="YM44" s="1729"/>
      <c r="YN44" s="1729"/>
      <c r="YO44" s="1729"/>
      <c r="YP44" s="1729"/>
      <c r="YQ44" s="1729"/>
      <c r="YR44" s="1729"/>
      <c r="YS44" s="1729"/>
      <c r="YT44" s="1729"/>
      <c r="YU44" s="1729"/>
      <c r="YV44" s="1729"/>
      <c r="YW44" s="1729"/>
      <c r="YX44" s="1729"/>
      <c r="YY44" s="1729"/>
      <c r="YZ44" s="1729"/>
      <c r="ZA44" s="1729"/>
      <c r="ZB44" s="1729"/>
      <c r="ZC44" s="1729"/>
      <c r="ZD44" s="1729"/>
      <c r="ZE44" s="1729"/>
      <c r="ZF44" s="1729"/>
      <c r="ZG44" s="1729"/>
      <c r="ZH44" s="1729"/>
      <c r="ZI44" s="1729"/>
      <c r="ZJ44" s="1729"/>
      <c r="ZK44" s="1729"/>
      <c r="ZL44" s="1729"/>
      <c r="ZM44" s="1729"/>
      <c r="ZN44" s="1729"/>
      <c r="ZO44" s="1729"/>
      <c r="ZP44" s="1729"/>
      <c r="ZQ44" s="1729"/>
      <c r="ZR44" s="1729"/>
      <c r="ZS44" s="1729"/>
      <c r="ZT44" s="1729"/>
      <c r="ZU44" s="1729"/>
      <c r="ZV44" s="1729"/>
      <c r="ZW44" s="1729"/>
      <c r="ZX44" s="1729"/>
      <c r="ZY44" s="1729"/>
      <c r="ZZ44" s="1729"/>
      <c r="AAA44" s="1729"/>
      <c r="AAB44" s="1729"/>
      <c r="AAC44" s="1729"/>
      <c r="AAD44" s="1729"/>
      <c r="AAE44" s="1729"/>
      <c r="AAF44" s="1729"/>
      <c r="AAG44" s="1729"/>
      <c r="AAH44" s="1729"/>
      <c r="AAI44" s="1729"/>
      <c r="AAJ44" s="1729"/>
      <c r="AAK44" s="1729"/>
      <c r="AAL44" s="1729"/>
      <c r="AAM44" s="1729"/>
      <c r="AAN44" s="1729"/>
      <c r="AAO44" s="1729"/>
      <c r="AAP44" s="1729"/>
      <c r="AAQ44" s="1729"/>
      <c r="AAR44" s="1729"/>
      <c r="AAS44" s="1729"/>
      <c r="AAT44" s="1729"/>
      <c r="AAU44" s="1729"/>
      <c r="AAV44" s="1729"/>
      <c r="AAW44" s="1729"/>
      <c r="AAX44" s="1729"/>
      <c r="AAY44" s="1729"/>
      <c r="AAZ44" s="1729"/>
      <c r="ABA44" s="1729"/>
      <c r="ABB44" s="1729"/>
      <c r="ABC44" s="1729"/>
      <c r="ABD44" s="1729"/>
      <c r="ABE44" s="1729"/>
      <c r="ABF44" s="1729"/>
      <c r="ABG44" s="1729"/>
      <c r="ABH44" s="1729"/>
      <c r="ABI44" s="1729"/>
      <c r="ABJ44" s="1729"/>
      <c r="ABK44" s="1729"/>
      <c r="ABL44" s="1729"/>
      <c r="ABM44" s="1729"/>
      <c r="ABN44" s="1729"/>
      <c r="ABO44" s="1729"/>
      <c r="ABP44" s="1729"/>
      <c r="ABQ44" s="1729"/>
      <c r="ABR44" s="1729"/>
      <c r="ABS44" s="1729"/>
      <c r="ABT44" s="1729"/>
      <c r="ABU44" s="1729"/>
      <c r="ABV44" s="1729"/>
      <c r="ABW44" s="1729"/>
      <c r="ABX44" s="1729"/>
      <c r="ABY44" s="1729"/>
      <c r="ABZ44" s="1729"/>
      <c r="ACA44" s="1729"/>
      <c r="ACB44" s="1729"/>
      <c r="ACC44" s="1729"/>
      <c r="ACD44" s="1729"/>
      <c r="ACE44" s="1729"/>
      <c r="ACF44" s="1729"/>
      <c r="ACG44" s="1729"/>
      <c r="ACH44" s="1729"/>
      <c r="ACI44" s="1729"/>
      <c r="ACJ44" s="1729"/>
      <c r="ACK44" s="1729"/>
      <c r="ACL44" s="1729"/>
      <c r="ACM44" s="1729"/>
      <c r="ACN44" s="1729"/>
      <c r="ACO44" s="1729"/>
      <c r="ACP44" s="1729"/>
      <c r="ACQ44" s="1729"/>
      <c r="ACR44" s="1729"/>
      <c r="ACS44" s="1729"/>
      <c r="ACT44" s="1729"/>
      <c r="ACU44" s="1729"/>
      <c r="ACV44" s="1729"/>
      <c r="ACW44" s="1729"/>
      <c r="ACX44" s="1729"/>
      <c r="ACY44" s="1729"/>
      <c r="ACZ44" s="1729"/>
      <c r="ADA44" s="1729"/>
      <c r="ADB44" s="1729"/>
      <c r="ADC44" s="1729"/>
      <c r="ADD44" s="1729"/>
      <c r="ADE44" s="1729"/>
      <c r="ADF44" s="1729"/>
      <c r="ADG44" s="1729"/>
      <c r="ADH44" s="1729"/>
      <c r="ADI44" s="1729"/>
      <c r="ADJ44" s="1729"/>
      <c r="ADK44" s="1729"/>
      <c r="ADL44" s="1729"/>
      <c r="ADM44" s="1729"/>
      <c r="ADN44" s="1729"/>
      <c r="ADO44" s="1729"/>
      <c r="ADP44" s="1729"/>
      <c r="ADQ44" s="1729"/>
      <c r="ADR44" s="1729"/>
      <c r="ADS44" s="1729"/>
      <c r="ADT44" s="1729"/>
      <c r="ADU44" s="1729"/>
      <c r="ADV44" s="1729"/>
      <c r="ADW44" s="1729"/>
      <c r="ADX44" s="1729"/>
      <c r="ADY44" s="1729"/>
      <c r="ADZ44" s="1729"/>
      <c r="AEA44" s="1729"/>
      <c r="AEB44" s="1729"/>
      <c r="AEC44" s="1729"/>
      <c r="AED44" s="1729"/>
      <c r="AEE44" s="1729"/>
      <c r="AEF44" s="1729"/>
      <c r="AEG44" s="1729"/>
      <c r="AEH44" s="1729"/>
      <c r="AEI44" s="1729"/>
      <c r="AEJ44" s="1729"/>
      <c r="AEK44" s="1729"/>
      <c r="AEL44" s="1729"/>
      <c r="AEM44" s="1729"/>
      <c r="AEN44" s="1729"/>
      <c r="AEO44" s="1729"/>
      <c r="AEP44" s="1729"/>
      <c r="AEQ44" s="1729"/>
      <c r="AER44" s="1729"/>
      <c r="AES44" s="1729"/>
      <c r="AET44" s="1729"/>
      <c r="AEU44" s="1729"/>
      <c r="AEV44" s="1729"/>
      <c r="AEW44" s="1729"/>
      <c r="AEX44" s="1729"/>
      <c r="AEY44" s="1729"/>
      <c r="AEZ44" s="1729"/>
      <c r="AFA44" s="1729"/>
      <c r="AFB44" s="1729"/>
      <c r="AFC44" s="1729"/>
      <c r="AFD44" s="1729"/>
      <c r="AFE44" s="1729"/>
      <c r="AFF44" s="1729"/>
      <c r="AFG44" s="1729"/>
      <c r="AFH44" s="1729"/>
      <c r="AFI44" s="1729"/>
      <c r="AFJ44" s="1729"/>
      <c r="AFK44" s="1729"/>
      <c r="AFL44" s="1729"/>
      <c r="AFM44" s="1729"/>
      <c r="AFN44" s="1729"/>
      <c r="AFO44" s="1729"/>
      <c r="AFP44" s="1729"/>
      <c r="AFQ44" s="1729"/>
      <c r="AFR44" s="1729"/>
      <c r="AFS44" s="1729"/>
      <c r="AFT44" s="1729"/>
      <c r="AFU44" s="1729"/>
      <c r="AFV44" s="1729"/>
      <c r="AFW44" s="1729"/>
      <c r="AFX44" s="1729"/>
      <c r="AFY44" s="1729"/>
      <c r="AFZ44" s="1729"/>
      <c r="AGA44" s="1729"/>
      <c r="AGB44" s="1729"/>
      <c r="AGC44" s="1729"/>
      <c r="AGD44" s="1729"/>
      <c r="AGE44" s="1729"/>
      <c r="AGF44" s="1729"/>
      <c r="AGG44" s="1729"/>
      <c r="AGH44" s="1729"/>
      <c r="AGI44" s="1729"/>
      <c r="AGJ44" s="1729"/>
      <c r="AGK44" s="1729"/>
      <c r="AGL44" s="1729"/>
      <c r="AGM44" s="1729"/>
      <c r="AGN44" s="1729"/>
      <c r="AGO44" s="1729"/>
      <c r="AGP44" s="1729"/>
      <c r="AGQ44" s="1729"/>
      <c r="AGR44" s="1729"/>
      <c r="AGS44" s="1729"/>
      <c r="AGT44" s="1729"/>
      <c r="AGU44" s="1729"/>
      <c r="AGV44" s="1729"/>
      <c r="AGW44" s="1729"/>
      <c r="AGX44" s="1729"/>
      <c r="AGY44" s="1729"/>
      <c r="AGZ44" s="1729"/>
      <c r="AHA44" s="1729"/>
      <c r="AHB44" s="1729"/>
      <c r="AHC44" s="1729"/>
      <c r="AHD44" s="1729"/>
      <c r="AHE44" s="1729"/>
      <c r="AHF44" s="1729"/>
      <c r="AHG44" s="1729"/>
      <c r="AHH44" s="1729"/>
      <c r="AHI44" s="1729"/>
      <c r="AHJ44" s="1729"/>
      <c r="AHK44" s="1729"/>
      <c r="AHL44" s="1729"/>
      <c r="AHM44" s="1729"/>
      <c r="AHN44" s="1729"/>
      <c r="AHO44" s="1729"/>
      <c r="AHP44" s="1729"/>
      <c r="AHQ44" s="1729"/>
      <c r="AHR44" s="1729"/>
      <c r="AHS44" s="1729"/>
      <c r="AHT44" s="1729"/>
      <c r="AHU44" s="1729"/>
      <c r="AHV44" s="1729"/>
      <c r="AHW44" s="1729"/>
      <c r="AHX44" s="1729"/>
      <c r="AHY44" s="1729"/>
      <c r="AHZ44" s="1729"/>
      <c r="AIA44" s="1729"/>
      <c r="AIB44" s="1729"/>
      <c r="AIC44" s="1729"/>
      <c r="AID44" s="1729"/>
      <c r="AIE44" s="1729"/>
      <c r="AIF44" s="1729"/>
      <c r="AIG44" s="1729"/>
      <c r="AIH44" s="1729"/>
      <c r="AII44" s="1729"/>
      <c r="AIJ44" s="1729"/>
      <c r="AIK44" s="1729"/>
      <c r="AIL44" s="1729"/>
      <c r="AIM44" s="1729"/>
      <c r="AIN44" s="1729"/>
      <c r="AIO44" s="1729"/>
      <c r="AIP44" s="1729"/>
      <c r="AIQ44" s="1729"/>
      <c r="AIR44" s="1729"/>
      <c r="AIS44" s="1729"/>
      <c r="AIT44" s="1729"/>
      <c r="AIU44" s="1729"/>
      <c r="AIV44" s="1729"/>
      <c r="AIW44" s="1729"/>
      <c r="AIX44" s="1729"/>
      <c r="AIY44" s="1729"/>
      <c r="AIZ44" s="1729"/>
      <c r="AJA44" s="1729"/>
      <c r="AJB44" s="1729"/>
      <c r="AJC44" s="1729"/>
      <c r="AJD44" s="1729"/>
      <c r="AJE44" s="1729"/>
      <c r="AJF44" s="1729"/>
      <c r="AJG44" s="1729"/>
      <c r="AJH44" s="1729"/>
      <c r="AJI44" s="1729"/>
      <c r="AJJ44" s="1729"/>
      <c r="AJK44" s="1729"/>
      <c r="AJL44" s="1729"/>
      <c r="AJM44" s="1729"/>
      <c r="AJN44" s="1729"/>
      <c r="AJO44" s="1729"/>
      <c r="AJP44" s="1729"/>
      <c r="AJQ44" s="1729"/>
      <c r="AJR44" s="1729"/>
      <c r="AJS44" s="1729"/>
      <c r="AJT44" s="1729"/>
      <c r="AJU44" s="1729"/>
      <c r="AJV44" s="1729"/>
      <c r="AJW44" s="1729"/>
      <c r="AJX44" s="1729"/>
      <c r="AJY44" s="1729"/>
      <c r="AJZ44" s="1729"/>
      <c r="AKA44" s="1729"/>
      <c r="AKB44" s="1729"/>
      <c r="AKC44" s="1729"/>
      <c r="AKD44" s="1729"/>
      <c r="AKE44" s="1729"/>
      <c r="AKF44" s="1729"/>
      <c r="AKG44" s="1729"/>
      <c r="AKH44" s="1729"/>
      <c r="AKI44" s="1729"/>
      <c r="AKJ44" s="1729"/>
      <c r="AKK44" s="1729"/>
      <c r="AKL44" s="1729"/>
      <c r="AKM44" s="1729"/>
      <c r="AKN44" s="1729"/>
      <c r="AKO44" s="1729"/>
      <c r="AKP44" s="1729"/>
      <c r="AKQ44" s="1729"/>
      <c r="AKR44" s="1729"/>
      <c r="AKS44" s="1729"/>
      <c r="AKT44" s="1729"/>
      <c r="AKU44" s="1729"/>
      <c r="AKV44" s="1729"/>
      <c r="AKW44" s="1729"/>
      <c r="AKX44" s="1729"/>
      <c r="AKY44" s="1729"/>
      <c r="AKZ44" s="1729"/>
      <c r="ALA44" s="1729"/>
      <c r="ALB44" s="1729"/>
      <c r="ALC44" s="1729"/>
      <c r="ALD44" s="1729"/>
      <c r="ALE44" s="1729"/>
      <c r="ALF44" s="1729"/>
      <c r="ALG44" s="1729"/>
      <c r="ALH44" s="1729"/>
      <c r="ALI44" s="1729"/>
      <c r="ALJ44" s="1729"/>
      <c r="ALK44" s="1729"/>
      <c r="ALL44" s="1729"/>
      <c r="ALM44" s="1729"/>
      <c r="ALN44" s="1729"/>
      <c r="ALO44" s="1729"/>
      <c r="ALP44" s="1729"/>
      <c r="ALQ44" s="1729"/>
      <c r="ALR44" s="1729"/>
      <c r="ALS44" s="1729"/>
      <c r="ALT44" s="1729"/>
      <c r="ALU44" s="1729"/>
      <c r="ALV44" s="1729"/>
      <c r="ALW44" s="1729"/>
      <c r="ALX44" s="1729"/>
      <c r="ALY44" s="1729"/>
      <c r="ALZ44" s="1729"/>
      <c r="AMA44" s="1729"/>
      <c r="AMB44" s="1729"/>
      <c r="AMC44" s="1729"/>
      <c r="AMD44" s="1729"/>
      <c r="AME44" s="1729"/>
      <c r="AMF44" s="1729"/>
      <c r="AMG44" s="1729"/>
      <c r="AMH44" s="1729"/>
      <c r="AMI44" s="1729"/>
      <c r="AMJ44" s="1729"/>
    </row>
    <row r="45" spans="1:1024" s="1773" customFormat="1" ht="30" customHeight="1">
      <c r="A45" s="1705" t="s">
        <v>3862</v>
      </c>
      <c r="B45" s="1705" t="s">
        <v>3863</v>
      </c>
      <c r="C45" s="1705" t="s">
        <v>647</v>
      </c>
      <c r="D45" s="1705" t="s">
        <v>4058</v>
      </c>
      <c r="E45" s="1705" t="s">
        <v>4059</v>
      </c>
      <c r="F45" s="1705" t="s">
        <v>4060</v>
      </c>
      <c r="G45" s="1705" t="s">
        <v>4061</v>
      </c>
      <c r="H45" s="1705"/>
      <c r="I45" s="1705"/>
      <c r="J45" s="1705"/>
      <c r="K45" s="1705"/>
      <c r="L45" s="1705"/>
      <c r="M45" s="1705"/>
      <c r="N45" s="1705"/>
      <c r="O45" s="1705"/>
      <c r="P45" s="1705" t="s">
        <v>4134</v>
      </c>
      <c r="Q45" s="1705" t="s">
        <v>4135</v>
      </c>
      <c r="R45" s="1705" t="s">
        <v>4136</v>
      </c>
      <c r="S45" s="1709" t="s">
        <v>4137</v>
      </c>
      <c r="T45" s="1705" t="s">
        <v>2504</v>
      </c>
      <c r="U45" s="1705" t="s">
        <v>4078</v>
      </c>
      <c r="V45" s="1705" t="s">
        <v>3961</v>
      </c>
      <c r="W45" s="1705" t="s">
        <v>3874</v>
      </c>
      <c r="X45" s="1705" t="s">
        <v>3995</v>
      </c>
      <c r="Y45" s="1779" t="s">
        <v>4138</v>
      </c>
      <c r="Z45" s="1779" t="s">
        <v>1146</v>
      </c>
      <c r="AA45" s="1779" t="s">
        <v>4067</v>
      </c>
      <c r="AB45" s="1779" t="s">
        <v>4068</v>
      </c>
      <c r="AC45" s="1779" t="s">
        <v>3906</v>
      </c>
      <c r="AD45" s="1779" t="s">
        <v>138</v>
      </c>
      <c r="AE45" s="1779" t="s">
        <v>3881</v>
      </c>
      <c r="AF45" s="1779"/>
      <c r="AG45" s="1779"/>
      <c r="AH45" s="1779"/>
      <c r="AI45" s="1779"/>
      <c r="AJ45" s="1779"/>
      <c r="AK45" s="1779">
        <v>0</v>
      </c>
      <c r="AL45" s="1779"/>
      <c r="AM45" s="1779"/>
      <c r="AN45" s="1779">
        <v>0</v>
      </c>
      <c r="AO45" s="1705" t="s">
        <v>4236</v>
      </c>
      <c r="AP45" s="1705"/>
      <c r="AQ45" s="1705"/>
      <c r="AR45" s="1705"/>
      <c r="AS45" s="1705"/>
      <c r="AT45" s="1705"/>
      <c r="AU45" s="1705"/>
      <c r="AV45" s="1705"/>
      <c r="AW45" s="1705"/>
      <c r="AX45" s="1705"/>
      <c r="AY45" s="1705"/>
      <c r="AZ45" s="1705" t="s">
        <v>3882</v>
      </c>
      <c r="BA45" s="1729"/>
      <c r="BB45" s="1729"/>
      <c r="BC45" s="1729"/>
      <c r="BD45" s="1729"/>
      <c r="BE45" s="1729"/>
      <c r="BF45" s="1729"/>
      <c r="BG45" s="1729"/>
      <c r="BH45" s="1729"/>
      <c r="BI45" s="1729"/>
      <c r="BJ45" s="1729"/>
      <c r="BK45" s="1729"/>
      <c r="BL45" s="1729"/>
      <c r="BM45" s="1729"/>
      <c r="BN45" s="1729"/>
      <c r="BO45" s="1729"/>
      <c r="BP45" s="1729"/>
      <c r="BQ45" s="1729"/>
      <c r="BR45" s="1729"/>
      <c r="BS45" s="1729"/>
      <c r="BT45" s="1729"/>
      <c r="BU45" s="1729"/>
      <c r="BV45" s="1729"/>
      <c r="BW45" s="1729"/>
      <c r="BX45" s="1729"/>
      <c r="BY45" s="1729"/>
      <c r="BZ45" s="1729"/>
      <c r="CA45" s="1729"/>
      <c r="CB45" s="1729"/>
      <c r="CC45" s="1729"/>
      <c r="CD45" s="1729"/>
      <c r="CE45" s="1729"/>
      <c r="CF45" s="1729"/>
      <c r="CG45" s="1729"/>
      <c r="CH45" s="1729"/>
      <c r="CI45" s="1729"/>
      <c r="CJ45" s="1729"/>
      <c r="CK45" s="1729"/>
      <c r="CL45" s="1729"/>
      <c r="CM45" s="1729"/>
      <c r="CN45" s="1729"/>
      <c r="CO45" s="1729"/>
      <c r="CP45" s="1729"/>
      <c r="CQ45" s="1729"/>
      <c r="CR45" s="1729"/>
      <c r="CS45" s="1729"/>
      <c r="CT45" s="1729"/>
      <c r="CU45" s="1729"/>
      <c r="CV45" s="1729"/>
      <c r="CW45" s="1729"/>
      <c r="CX45" s="1729"/>
      <c r="CY45" s="1729"/>
      <c r="CZ45" s="1729"/>
      <c r="DA45" s="1729"/>
      <c r="DB45" s="1729"/>
      <c r="DC45" s="1729"/>
      <c r="DD45" s="1729"/>
      <c r="DE45" s="1729"/>
      <c r="DF45" s="1729"/>
      <c r="DG45" s="1729"/>
      <c r="DH45" s="1729"/>
      <c r="DI45" s="1729"/>
      <c r="DJ45" s="1729"/>
      <c r="DK45" s="1729"/>
      <c r="DL45" s="1729"/>
      <c r="DM45" s="1729"/>
      <c r="DN45" s="1729"/>
      <c r="DO45" s="1729"/>
      <c r="DP45" s="1729"/>
      <c r="DQ45" s="1729"/>
      <c r="DR45" s="1729"/>
      <c r="DS45" s="1729"/>
      <c r="DT45" s="1729"/>
      <c r="DU45" s="1729"/>
      <c r="DV45" s="1729"/>
      <c r="DW45" s="1729"/>
      <c r="DX45" s="1729"/>
      <c r="DY45" s="1729"/>
      <c r="DZ45" s="1729"/>
      <c r="EA45" s="1729"/>
      <c r="EB45" s="1729"/>
      <c r="EC45" s="1729"/>
      <c r="ED45" s="1729"/>
      <c r="EE45" s="1729"/>
      <c r="EF45" s="1729"/>
      <c r="EG45" s="1729"/>
      <c r="EH45" s="1729"/>
      <c r="EI45" s="1729"/>
      <c r="EJ45" s="1729"/>
      <c r="EK45" s="1729"/>
      <c r="EL45" s="1729"/>
      <c r="EM45" s="1729"/>
      <c r="EN45" s="1729"/>
      <c r="EO45" s="1729"/>
      <c r="EP45" s="1729"/>
      <c r="EQ45" s="1729"/>
      <c r="ER45" s="1729"/>
      <c r="ES45" s="1729"/>
      <c r="ET45" s="1729"/>
      <c r="EU45" s="1729"/>
      <c r="EV45" s="1729"/>
      <c r="EW45" s="1729"/>
      <c r="EX45" s="1729"/>
      <c r="EY45" s="1729"/>
      <c r="EZ45" s="1729"/>
      <c r="FA45" s="1729"/>
      <c r="FB45" s="1729"/>
      <c r="FC45" s="1729"/>
      <c r="FD45" s="1729"/>
      <c r="FE45" s="1729"/>
      <c r="FF45" s="1729"/>
      <c r="FG45" s="1729"/>
      <c r="FH45" s="1729"/>
      <c r="FI45" s="1729"/>
      <c r="FJ45" s="1729"/>
      <c r="FK45" s="1729"/>
      <c r="FL45" s="1729"/>
      <c r="FM45" s="1729"/>
      <c r="FN45" s="1729"/>
      <c r="FO45" s="1729"/>
      <c r="FP45" s="1729"/>
      <c r="FQ45" s="1729"/>
      <c r="FR45" s="1729"/>
      <c r="FS45" s="1729"/>
      <c r="FT45" s="1729"/>
      <c r="FU45" s="1729"/>
      <c r="FV45" s="1729"/>
      <c r="FW45" s="1729"/>
      <c r="FX45" s="1729"/>
      <c r="FY45" s="1729"/>
      <c r="FZ45" s="1729"/>
      <c r="GA45" s="1729"/>
      <c r="GB45" s="1729"/>
      <c r="GC45" s="1729"/>
      <c r="GD45" s="1729"/>
      <c r="GE45" s="1729"/>
      <c r="GF45" s="1729"/>
      <c r="GG45" s="1729"/>
      <c r="GH45" s="1729"/>
      <c r="GI45" s="1729"/>
      <c r="GJ45" s="1729"/>
      <c r="GK45" s="1729"/>
      <c r="GL45" s="1729"/>
      <c r="GM45" s="1729"/>
      <c r="GN45" s="1729"/>
      <c r="GO45" s="1729"/>
      <c r="GP45" s="1729"/>
      <c r="GQ45" s="1729"/>
      <c r="GR45" s="1729"/>
      <c r="GS45" s="1729"/>
      <c r="GT45" s="1729"/>
      <c r="GU45" s="1729"/>
      <c r="GV45" s="1729"/>
      <c r="GW45" s="1729"/>
      <c r="GX45" s="1729"/>
      <c r="GY45" s="1729"/>
      <c r="GZ45" s="1729"/>
      <c r="HA45" s="1729"/>
      <c r="HB45" s="1729"/>
      <c r="HC45" s="1729"/>
      <c r="HD45" s="1729"/>
      <c r="HE45" s="1729"/>
      <c r="HF45" s="1729"/>
      <c r="HG45" s="1729"/>
      <c r="HH45" s="1729"/>
      <c r="HI45" s="1729"/>
      <c r="HJ45" s="1729"/>
      <c r="HK45" s="1729"/>
      <c r="HL45" s="1729"/>
      <c r="HM45" s="1729"/>
      <c r="HN45" s="1729"/>
      <c r="HO45" s="1729"/>
      <c r="HP45" s="1729"/>
      <c r="HQ45" s="1729"/>
      <c r="HR45" s="1729"/>
      <c r="HS45" s="1729"/>
      <c r="HT45" s="1729"/>
      <c r="HU45" s="1729"/>
      <c r="HV45" s="1729"/>
      <c r="HW45" s="1729"/>
      <c r="HX45" s="1729"/>
      <c r="HY45" s="1729"/>
      <c r="HZ45" s="1729"/>
      <c r="IA45" s="1729"/>
      <c r="IB45" s="1729"/>
      <c r="IC45" s="1729"/>
      <c r="ID45" s="1729"/>
      <c r="IE45" s="1729"/>
      <c r="IF45" s="1729"/>
      <c r="IG45" s="1729"/>
      <c r="IH45" s="1729"/>
      <c r="II45" s="1729"/>
      <c r="IJ45" s="1729"/>
      <c r="IK45" s="1729"/>
      <c r="IL45" s="1729"/>
      <c r="IM45" s="1729"/>
      <c r="IN45" s="1729"/>
      <c r="IO45" s="1729"/>
      <c r="IP45" s="1729"/>
      <c r="IQ45" s="1729"/>
      <c r="IR45" s="1729"/>
      <c r="IS45" s="1729"/>
      <c r="IT45" s="1729"/>
      <c r="IU45" s="1729"/>
      <c r="IV45" s="1729"/>
      <c r="IW45" s="1729"/>
      <c r="IX45" s="1729"/>
      <c r="IY45" s="1729"/>
      <c r="IZ45" s="1729"/>
      <c r="JA45" s="1729"/>
      <c r="JB45" s="1729"/>
      <c r="JC45" s="1729"/>
      <c r="JD45" s="1729"/>
      <c r="JE45" s="1729"/>
      <c r="JF45" s="1729"/>
      <c r="JG45" s="1729"/>
      <c r="JH45" s="1729"/>
      <c r="JI45" s="1729"/>
      <c r="JJ45" s="1729"/>
      <c r="JK45" s="1729"/>
      <c r="JL45" s="1729"/>
      <c r="JM45" s="1729"/>
      <c r="JN45" s="1729"/>
      <c r="JO45" s="1729"/>
      <c r="JP45" s="1729"/>
      <c r="JQ45" s="1729"/>
      <c r="JR45" s="1729"/>
      <c r="JS45" s="1729"/>
      <c r="JT45" s="1729"/>
      <c r="JU45" s="1729"/>
      <c r="JV45" s="1729"/>
      <c r="JW45" s="1729"/>
      <c r="JX45" s="1729"/>
      <c r="JY45" s="1729"/>
      <c r="JZ45" s="1729"/>
      <c r="KA45" s="1729"/>
      <c r="KB45" s="1729"/>
      <c r="KC45" s="1729"/>
      <c r="KD45" s="1729"/>
      <c r="KE45" s="1729"/>
      <c r="KF45" s="1729"/>
      <c r="KG45" s="1729"/>
      <c r="KH45" s="1729"/>
      <c r="KI45" s="1729"/>
      <c r="KJ45" s="1729"/>
      <c r="KK45" s="1729"/>
      <c r="KL45" s="1729"/>
      <c r="KM45" s="1729"/>
      <c r="KN45" s="1729"/>
      <c r="KO45" s="1729"/>
      <c r="KP45" s="1729"/>
      <c r="KQ45" s="1729"/>
      <c r="KR45" s="1729"/>
      <c r="KS45" s="1729"/>
      <c r="KT45" s="1729"/>
      <c r="KU45" s="1729"/>
      <c r="KV45" s="1729"/>
      <c r="KW45" s="1729"/>
      <c r="KX45" s="1729"/>
      <c r="KY45" s="1729"/>
      <c r="KZ45" s="1729"/>
      <c r="LA45" s="1729"/>
      <c r="LB45" s="1729"/>
      <c r="LC45" s="1729"/>
      <c r="LD45" s="1729"/>
      <c r="LE45" s="1729"/>
      <c r="LF45" s="1729"/>
      <c r="LG45" s="1729"/>
      <c r="LH45" s="1729"/>
      <c r="LI45" s="1729"/>
      <c r="LJ45" s="1729"/>
      <c r="LK45" s="1729"/>
      <c r="LL45" s="1729"/>
      <c r="LM45" s="1729"/>
      <c r="LN45" s="1729"/>
      <c r="LO45" s="1729"/>
      <c r="LP45" s="1729"/>
      <c r="LQ45" s="1729"/>
      <c r="LR45" s="1729"/>
      <c r="LS45" s="1729"/>
      <c r="LT45" s="1729"/>
      <c r="LU45" s="1729"/>
      <c r="LV45" s="1729"/>
      <c r="LW45" s="1729"/>
      <c r="LX45" s="1729"/>
      <c r="LY45" s="1729"/>
      <c r="LZ45" s="1729"/>
      <c r="MA45" s="1729"/>
      <c r="MB45" s="1729"/>
      <c r="MC45" s="1729"/>
      <c r="MD45" s="1729"/>
      <c r="ME45" s="1729"/>
      <c r="MF45" s="1729"/>
      <c r="MG45" s="1729"/>
      <c r="MH45" s="1729"/>
      <c r="MI45" s="1729"/>
      <c r="MJ45" s="1729"/>
      <c r="MK45" s="1729"/>
      <c r="ML45" s="1729"/>
      <c r="MM45" s="1729"/>
      <c r="MN45" s="1729"/>
      <c r="MO45" s="1729"/>
      <c r="MP45" s="1729"/>
      <c r="MQ45" s="1729"/>
      <c r="MR45" s="1729"/>
      <c r="MS45" s="1729"/>
      <c r="MT45" s="1729"/>
      <c r="MU45" s="1729"/>
      <c r="MV45" s="1729"/>
      <c r="MW45" s="1729"/>
      <c r="MX45" s="1729"/>
      <c r="MY45" s="1729"/>
      <c r="MZ45" s="1729"/>
      <c r="NA45" s="1729"/>
      <c r="NB45" s="1729"/>
      <c r="NC45" s="1729"/>
      <c r="ND45" s="1729"/>
      <c r="NE45" s="1729"/>
      <c r="NF45" s="1729"/>
      <c r="NG45" s="1729"/>
      <c r="NH45" s="1729"/>
      <c r="NI45" s="1729"/>
      <c r="NJ45" s="1729"/>
      <c r="NK45" s="1729"/>
      <c r="NL45" s="1729"/>
      <c r="NM45" s="1729"/>
      <c r="NN45" s="1729"/>
      <c r="NO45" s="1729"/>
      <c r="NP45" s="1729"/>
      <c r="NQ45" s="1729"/>
      <c r="NR45" s="1729"/>
      <c r="NS45" s="1729"/>
      <c r="NT45" s="1729"/>
      <c r="NU45" s="1729"/>
      <c r="NV45" s="1729"/>
      <c r="NW45" s="1729"/>
      <c r="NX45" s="1729"/>
      <c r="NY45" s="1729"/>
      <c r="NZ45" s="1729"/>
      <c r="OA45" s="1729"/>
      <c r="OB45" s="1729"/>
      <c r="OC45" s="1729"/>
      <c r="OD45" s="1729"/>
      <c r="OE45" s="1729"/>
      <c r="OF45" s="1729"/>
      <c r="OG45" s="1729"/>
      <c r="OH45" s="1729"/>
      <c r="OI45" s="1729"/>
      <c r="OJ45" s="1729"/>
      <c r="OK45" s="1729"/>
      <c r="OL45" s="1729"/>
      <c r="OM45" s="1729"/>
      <c r="ON45" s="1729"/>
      <c r="OO45" s="1729"/>
      <c r="OP45" s="1729"/>
      <c r="OQ45" s="1729"/>
      <c r="OR45" s="1729"/>
      <c r="OS45" s="1729"/>
      <c r="OT45" s="1729"/>
      <c r="OU45" s="1729"/>
      <c r="OV45" s="1729"/>
      <c r="OW45" s="1729"/>
      <c r="OX45" s="1729"/>
      <c r="OY45" s="1729"/>
      <c r="OZ45" s="1729"/>
      <c r="PA45" s="1729"/>
      <c r="PB45" s="1729"/>
      <c r="PC45" s="1729"/>
      <c r="PD45" s="1729"/>
      <c r="PE45" s="1729"/>
      <c r="PF45" s="1729"/>
      <c r="PG45" s="1729"/>
      <c r="PH45" s="1729"/>
      <c r="PI45" s="1729"/>
      <c r="PJ45" s="1729"/>
      <c r="PK45" s="1729"/>
      <c r="PL45" s="1729"/>
      <c r="PM45" s="1729"/>
      <c r="PN45" s="1729"/>
      <c r="PO45" s="1729"/>
      <c r="PP45" s="1729"/>
      <c r="PQ45" s="1729"/>
      <c r="PR45" s="1729"/>
      <c r="PS45" s="1729"/>
      <c r="PT45" s="1729"/>
      <c r="PU45" s="1729"/>
      <c r="PV45" s="1729"/>
      <c r="PW45" s="1729"/>
      <c r="PX45" s="1729"/>
      <c r="PY45" s="1729"/>
      <c r="PZ45" s="1729"/>
      <c r="QA45" s="1729"/>
      <c r="QB45" s="1729"/>
      <c r="QC45" s="1729"/>
      <c r="QD45" s="1729"/>
      <c r="QE45" s="1729"/>
      <c r="QF45" s="1729"/>
      <c r="QG45" s="1729"/>
      <c r="QH45" s="1729"/>
      <c r="QI45" s="1729"/>
      <c r="QJ45" s="1729"/>
      <c r="QK45" s="1729"/>
      <c r="QL45" s="1729"/>
      <c r="QM45" s="1729"/>
      <c r="QN45" s="1729"/>
      <c r="QO45" s="1729"/>
      <c r="QP45" s="1729"/>
      <c r="QQ45" s="1729"/>
      <c r="QR45" s="1729"/>
      <c r="QS45" s="1729"/>
      <c r="QT45" s="1729"/>
      <c r="QU45" s="1729"/>
      <c r="QV45" s="1729"/>
      <c r="QW45" s="1729"/>
      <c r="QX45" s="1729"/>
      <c r="QY45" s="1729"/>
      <c r="QZ45" s="1729"/>
      <c r="RA45" s="1729"/>
      <c r="RB45" s="1729"/>
      <c r="RC45" s="1729"/>
      <c r="RD45" s="1729"/>
      <c r="RE45" s="1729"/>
      <c r="RF45" s="1729"/>
      <c r="RG45" s="1729"/>
      <c r="RH45" s="1729"/>
      <c r="RI45" s="1729"/>
      <c r="RJ45" s="1729"/>
      <c r="RK45" s="1729"/>
      <c r="RL45" s="1729"/>
      <c r="RM45" s="1729"/>
      <c r="RN45" s="1729"/>
      <c r="RO45" s="1729"/>
      <c r="RP45" s="1729"/>
      <c r="RQ45" s="1729"/>
      <c r="RR45" s="1729"/>
      <c r="RS45" s="1729"/>
      <c r="RT45" s="1729"/>
      <c r="RU45" s="1729"/>
      <c r="RV45" s="1729"/>
      <c r="RW45" s="1729"/>
      <c r="RX45" s="1729"/>
      <c r="RY45" s="1729"/>
      <c r="RZ45" s="1729"/>
      <c r="SA45" s="1729"/>
      <c r="SB45" s="1729"/>
      <c r="SC45" s="1729"/>
      <c r="SD45" s="1729"/>
      <c r="SE45" s="1729"/>
      <c r="SF45" s="1729"/>
      <c r="SG45" s="1729"/>
      <c r="SH45" s="1729"/>
      <c r="SI45" s="1729"/>
      <c r="SJ45" s="1729"/>
      <c r="SK45" s="1729"/>
      <c r="SL45" s="1729"/>
      <c r="SM45" s="1729"/>
      <c r="SN45" s="1729"/>
      <c r="SO45" s="1729"/>
      <c r="SP45" s="1729"/>
      <c r="SQ45" s="1729"/>
      <c r="SR45" s="1729"/>
      <c r="SS45" s="1729"/>
      <c r="ST45" s="1729"/>
      <c r="SU45" s="1729"/>
      <c r="SV45" s="1729"/>
      <c r="SW45" s="1729"/>
      <c r="SX45" s="1729"/>
      <c r="SY45" s="1729"/>
      <c r="SZ45" s="1729"/>
      <c r="TA45" s="1729"/>
      <c r="TB45" s="1729"/>
      <c r="TC45" s="1729"/>
      <c r="TD45" s="1729"/>
      <c r="TE45" s="1729"/>
      <c r="TF45" s="1729"/>
      <c r="TG45" s="1729"/>
      <c r="TH45" s="1729"/>
      <c r="TI45" s="1729"/>
      <c r="TJ45" s="1729"/>
      <c r="TK45" s="1729"/>
      <c r="TL45" s="1729"/>
      <c r="TM45" s="1729"/>
      <c r="TN45" s="1729"/>
      <c r="TO45" s="1729"/>
      <c r="TP45" s="1729"/>
      <c r="TQ45" s="1729"/>
      <c r="TR45" s="1729"/>
      <c r="TS45" s="1729"/>
      <c r="TT45" s="1729"/>
      <c r="TU45" s="1729"/>
      <c r="TV45" s="1729"/>
      <c r="TW45" s="1729"/>
      <c r="TX45" s="1729"/>
      <c r="TY45" s="1729"/>
      <c r="TZ45" s="1729"/>
      <c r="UA45" s="1729"/>
      <c r="UB45" s="1729"/>
      <c r="UC45" s="1729"/>
      <c r="UD45" s="1729"/>
      <c r="UE45" s="1729"/>
      <c r="UF45" s="1729"/>
      <c r="UG45" s="1729"/>
      <c r="UH45" s="1729"/>
      <c r="UI45" s="1729"/>
      <c r="UJ45" s="1729"/>
      <c r="UK45" s="1729"/>
      <c r="UL45" s="1729"/>
      <c r="UM45" s="1729"/>
      <c r="UN45" s="1729"/>
      <c r="UO45" s="1729"/>
      <c r="UP45" s="1729"/>
      <c r="UQ45" s="1729"/>
      <c r="UR45" s="1729"/>
      <c r="US45" s="1729"/>
      <c r="UT45" s="1729"/>
      <c r="UU45" s="1729"/>
      <c r="UV45" s="1729"/>
      <c r="UW45" s="1729"/>
      <c r="UX45" s="1729"/>
      <c r="UY45" s="1729"/>
      <c r="UZ45" s="1729"/>
      <c r="VA45" s="1729"/>
      <c r="VB45" s="1729"/>
      <c r="VC45" s="1729"/>
      <c r="VD45" s="1729"/>
      <c r="VE45" s="1729"/>
      <c r="VF45" s="1729"/>
      <c r="VG45" s="1729"/>
      <c r="VH45" s="1729"/>
      <c r="VI45" s="1729"/>
      <c r="VJ45" s="1729"/>
      <c r="VK45" s="1729"/>
      <c r="VL45" s="1729"/>
      <c r="VM45" s="1729"/>
      <c r="VN45" s="1729"/>
      <c r="VO45" s="1729"/>
      <c r="VP45" s="1729"/>
      <c r="VQ45" s="1729"/>
      <c r="VR45" s="1729"/>
      <c r="VS45" s="1729"/>
      <c r="VT45" s="1729"/>
      <c r="VU45" s="1729"/>
      <c r="VV45" s="1729"/>
      <c r="VW45" s="1729"/>
      <c r="VX45" s="1729"/>
      <c r="VY45" s="1729"/>
      <c r="VZ45" s="1729"/>
      <c r="WA45" s="1729"/>
      <c r="WB45" s="1729"/>
      <c r="WC45" s="1729"/>
      <c r="WD45" s="1729"/>
      <c r="WE45" s="1729"/>
      <c r="WF45" s="1729"/>
      <c r="WG45" s="1729"/>
      <c r="WH45" s="1729"/>
      <c r="WI45" s="1729"/>
      <c r="WJ45" s="1729"/>
      <c r="WK45" s="1729"/>
      <c r="WL45" s="1729"/>
      <c r="WM45" s="1729"/>
      <c r="WN45" s="1729"/>
      <c r="WO45" s="1729"/>
      <c r="WP45" s="1729"/>
      <c r="WQ45" s="1729"/>
      <c r="WR45" s="1729"/>
      <c r="WS45" s="1729"/>
      <c r="WT45" s="1729"/>
      <c r="WU45" s="1729"/>
      <c r="WV45" s="1729"/>
      <c r="WW45" s="1729"/>
      <c r="WX45" s="1729"/>
      <c r="WY45" s="1729"/>
      <c r="WZ45" s="1729"/>
      <c r="XA45" s="1729"/>
      <c r="XB45" s="1729"/>
      <c r="XC45" s="1729"/>
      <c r="XD45" s="1729"/>
      <c r="XE45" s="1729"/>
      <c r="XF45" s="1729"/>
      <c r="XG45" s="1729"/>
      <c r="XH45" s="1729"/>
      <c r="XI45" s="1729"/>
      <c r="XJ45" s="1729"/>
      <c r="XK45" s="1729"/>
      <c r="XL45" s="1729"/>
      <c r="XM45" s="1729"/>
      <c r="XN45" s="1729"/>
      <c r="XO45" s="1729"/>
      <c r="XP45" s="1729"/>
      <c r="XQ45" s="1729"/>
      <c r="XR45" s="1729"/>
      <c r="XS45" s="1729"/>
      <c r="XT45" s="1729"/>
      <c r="XU45" s="1729"/>
      <c r="XV45" s="1729"/>
      <c r="XW45" s="1729"/>
      <c r="XX45" s="1729"/>
      <c r="XY45" s="1729"/>
      <c r="XZ45" s="1729"/>
      <c r="YA45" s="1729"/>
      <c r="YB45" s="1729"/>
      <c r="YC45" s="1729"/>
      <c r="YD45" s="1729"/>
      <c r="YE45" s="1729"/>
      <c r="YF45" s="1729"/>
      <c r="YG45" s="1729"/>
      <c r="YH45" s="1729"/>
      <c r="YI45" s="1729"/>
      <c r="YJ45" s="1729"/>
      <c r="YK45" s="1729"/>
      <c r="YL45" s="1729"/>
      <c r="YM45" s="1729"/>
      <c r="YN45" s="1729"/>
      <c r="YO45" s="1729"/>
      <c r="YP45" s="1729"/>
      <c r="YQ45" s="1729"/>
      <c r="YR45" s="1729"/>
      <c r="YS45" s="1729"/>
      <c r="YT45" s="1729"/>
      <c r="YU45" s="1729"/>
      <c r="YV45" s="1729"/>
      <c r="YW45" s="1729"/>
      <c r="YX45" s="1729"/>
      <c r="YY45" s="1729"/>
      <c r="YZ45" s="1729"/>
      <c r="ZA45" s="1729"/>
      <c r="ZB45" s="1729"/>
      <c r="ZC45" s="1729"/>
      <c r="ZD45" s="1729"/>
      <c r="ZE45" s="1729"/>
      <c r="ZF45" s="1729"/>
      <c r="ZG45" s="1729"/>
      <c r="ZH45" s="1729"/>
      <c r="ZI45" s="1729"/>
      <c r="ZJ45" s="1729"/>
      <c r="ZK45" s="1729"/>
      <c r="ZL45" s="1729"/>
      <c r="ZM45" s="1729"/>
      <c r="ZN45" s="1729"/>
      <c r="ZO45" s="1729"/>
      <c r="ZP45" s="1729"/>
      <c r="ZQ45" s="1729"/>
      <c r="ZR45" s="1729"/>
      <c r="ZS45" s="1729"/>
      <c r="ZT45" s="1729"/>
      <c r="ZU45" s="1729"/>
      <c r="ZV45" s="1729"/>
      <c r="ZW45" s="1729"/>
      <c r="ZX45" s="1729"/>
      <c r="ZY45" s="1729"/>
      <c r="ZZ45" s="1729"/>
      <c r="AAA45" s="1729"/>
      <c r="AAB45" s="1729"/>
      <c r="AAC45" s="1729"/>
      <c r="AAD45" s="1729"/>
      <c r="AAE45" s="1729"/>
      <c r="AAF45" s="1729"/>
      <c r="AAG45" s="1729"/>
      <c r="AAH45" s="1729"/>
      <c r="AAI45" s="1729"/>
      <c r="AAJ45" s="1729"/>
      <c r="AAK45" s="1729"/>
      <c r="AAL45" s="1729"/>
      <c r="AAM45" s="1729"/>
      <c r="AAN45" s="1729"/>
      <c r="AAO45" s="1729"/>
      <c r="AAP45" s="1729"/>
      <c r="AAQ45" s="1729"/>
      <c r="AAR45" s="1729"/>
      <c r="AAS45" s="1729"/>
      <c r="AAT45" s="1729"/>
      <c r="AAU45" s="1729"/>
      <c r="AAV45" s="1729"/>
      <c r="AAW45" s="1729"/>
      <c r="AAX45" s="1729"/>
      <c r="AAY45" s="1729"/>
      <c r="AAZ45" s="1729"/>
      <c r="ABA45" s="1729"/>
      <c r="ABB45" s="1729"/>
      <c r="ABC45" s="1729"/>
      <c r="ABD45" s="1729"/>
      <c r="ABE45" s="1729"/>
      <c r="ABF45" s="1729"/>
      <c r="ABG45" s="1729"/>
      <c r="ABH45" s="1729"/>
      <c r="ABI45" s="1729"/>
      <c r="ABJ45" s="1729"/>
      <c r="ABK45" s="1729"/>
      <c r="ABL45" s="1729"/>
      <c r="ABM45" s="1729"/>
      <c r="ABN45" s="1729"/>
      <c r="ABO45" s="1729"/>
      <c r="ABP45" s="1729"/>
      <c r="ABQ45" s="1729"/>
      <c r="ABR45" s="1729"/>
      <c r="ABS45" s="1729"/>
      <c r="ABT45" s="1729"/>
      <c r="ABU45" s="1729"/>
      <c r="ABV45" s="1729"/>
      <c r="ABW45" s="1729"/>
      <c r="ABX45" s="1729"/>
      <c r="ABY45" s="1729"/>
      <c r="ABZ45" s="1729"/>
      <c r="ACA45" s="1729"/>
      <c r="ACB45" s="1729"/>
      <c r="ACC45" s="1729"/>
      <c r="ACD45" s="1729"/>
      <c r="ACE45" s="1729"/>
      <c r="ACF45" s="1729"/>
      <c r="ACG45" s="1729"/>
      <c r="ACH45" s="1729"/>
      <c r="ACI45" s="1729"/>
      <c r="ACJ45" s="1729"/>
      <c r="ACK45" s="1729"/>
      <c r="ACL45" s="1729"/>
      <c r="ACM45" s="1729"/>
      <c r="ACN45" s="1729"/>
      <c r="ACO45" s="1729"/>
      <c r="ACP45" s="1729"/>
      <c r="ACQ45" s="1729"/>
      <c r="ACR45" s="1729"/>
      <c r="ACS45" s="1729"/>
      <c r="ACT45" s="1729"/>
      <c r="ACU45" s="1729"/>
      <c r="ACV45" s="1729"/>
      <c r="ACW45" s="1729"/>
      <c r="ACX45" s="1729"/>
      <c r="ACY45" s="1729"/>
      <c r="ACZ45" s="1729"/>
      <c r="ADA45" s="1729"/>
      <c r="ADB45" s="1729"/>
      <c r="ADC45" s="1729"/>
      <c r="ADD45" s="1729"/>
      <c r="ADE45" s="1729"/>
      <c r="ADF45" s="1729"/>
      <c r="ADG45" s="1729"/>
      <c r="ADH45" s="1729"/>
      <c r="ADI45" s="1729"/>
      <c r="ADJ45" s="1729"/>
      <c r="ADK45" s="1729"/>
      <c r="ADL45" s="1729"/>
      <c r="ADM45" s="1729"/>
      <c r="ADN45" s="1729"/>
      <c r="ADO45" s="1729"/>
      <c r="ADP45" s="1729"/>
      <c r="ADQ45" s="1729"/>
      <c r="ADR45" s="1729"/>
      <c r="ADS45" s="1729"/>
      <c r="ADT45" s="1729"/>
      <c r="ADU45" s="1729"/>
      <c r="ADV45" s="1729"/>
      <c r="ADW45" s="1729"/>
      <c r="ADX45" s="1729"/>
      <c r="ADY45" s="1729"/>
      <c r="ADZ45" s="1729"/>
      <c r="AEA45" s="1729"/>
      <c r="AEB45" s="1729"/>
      <c r="AEC45" s="1729"/>
      <c r="AED45" s="1729"/>
      <c r="AEE45" s="1729"/>
      <c r="AEF45" s="1729"/>
      <c r="AEG45" s="1729"/>
      <c r="AEH45" s="1729"/>
      <c r="AEI45" s="1729"/>
      <c r="AEJ45" s="1729"/>
      <c r="AEK45" s="1729"/>
      <c r="AEL45" s="1729"/>
      <c r="AEM45" s="1729"/>
      <c r="AEN45" s="1729"/>
      <c r="AEO45" s="1729"/>
      <c r="AEP45" s="1729"/>
      <c r="AEQ45" s="1729"/>
      <c r="AER45" s="1729"/>
      <c r="AES45" s="1729"/>
      <c r="AET45" s="1729"/>
      <c r="AEU45" s="1729"/>
      <c r="AEV45" s="1729"/>
      <c r="AEW45" s="1729"/>
      <c r="AEX45" s="1729"/>
      <c r="AEY45" s="1729"/>
      <c r="AEZ45" s="1729"/>
      <c r="AFA45" s="1729"/>
      <c r="AFB45" s="1729"/>
      <c r="AFC45" s="1729"/>
      <c r="AFD45" s="1729"/>
      <c r="AFE45" s="1729"/>
      <c r="AFF45" s="1729"/>
      <c r="AFG45" s="1729"/>
      <c r="AFH45" s="1729"/>
      <c r="AFI45" s="1729"/>
      <c r="AFJ45" s="1729"/>
      <c r="AFK45" s="1729"/>
      <c r="AFL45" s="1729"/>
      <c r="AFM45" s="1729"/>
      <c r="AFN45" s="1729"/>
      <c r="AFO45" s="1729"/>
      <c r="AFP45" s="1729"/>
      <c r="AFQ45" s="1729"/>
      <c r="AFR45" s="1729"/>
      <c r="AFS45" s="1729"/>
      <c r="AFT45" s="1729"/>
      <c r="AFU45" s="1729"/>
      <c r="AFV45" s="1729"/>
      <c r="AFW45" s="1729"/>
      <c r="AFX45" s="1729"/>
      <c r="AFY45" s="1729"/>
      <c r="AFZ45" s="1729"/>
      <c r="AGA45" s="1729"/>
      <c r="AGB45" s="1729"/>
      <c r="AGC45" s="1729"/>
      <c r="AGD45" s="1729"/>
      <c r="AGE45" s="1729"/>
      <c r="AGF45" s="1729"/>
      <c r="AGG45" s="1729"/>
      <c r="AGH45" s="1729"/>
      <c r="AGI45" s="1729"/>
      <c r="AGJ45" s="1729"/>
      <c r="AGK45" s="1729"/>
      <c r="AGL45" s="1729"/>
      <c r="AGM45" s="1729"/>
      <c r="AGN45" s="1729"/>
      <c r="AGO45" s="1729"/>
      <c r="AGP45" s="1729"/>
      <c r="AGQ45" s="1729"/>
      <c r="AGR45" s="1729"/>
      <c r="AGS45" s="1729"/>
      <c r="AGT45" s="1729"/>
      <c r="AGU45" s="1729"/>
      <c r="AGV45" s="1729"/>
      <c r="AGW45" s="1729"/>
      <c r="AGX45" s="1729"/>
      <c r="AGY45" s="1729"/>
      <c r="AGZ45" s="1729"/>
      <c r="AHA45" s="1729"/>
      <c r="AHB45" s="1729"/>
      <c r="AHC45" s="1729"/>
      <c r="AHD45" s="1729"/>
      <c r="AHE45" s="1729"/>
      <c r="AHF45" s="1729"/>
      <c r="AHG45" s="1729"/>
      <c r="AHH45" s="1729"/>
      <c r="AHI45" s="1729"/>
      <c r="AHJ45" s="1729"/>
      <c r="AHK45" s="1729"/>
      <c r="AHL45" s="1729"/>
      <c r="AHM45" s="1729"/>
      <c r="AHN45" s="1729"/>
      <c r="AHO45" s="1729"/>
      <c r="AHP45" s="1729"/>
      <c r="AHQ45" s="1729"/>
      <c r="AHR45" s="1729"/>
      <c r="AHS45" s="1729"/>
      <c r="AHT45" s="1729"/>
      <c r="AHU45" s="1729"/>
      <c r="AHV45" s="1729"/>
      <c r="AHW45" s="1729"/>
      <c r="AHX45" s="1729"/>
      <c r="AHY45" s="1729"/>
      <c r="AHZ45" s="1729"/>
      <c r="AIA45" s="1729"/>
      <c r="AIB45" s="1729"/>
      <c r="AIC45" s="1729"/>
      <c r="AID45" s="1729"/>
      <c r="AIE45" s="1729"/>
      <c r="AIF45" s="1729"/>
      <c r="AIG45" s="1729"/>
      <c r="AIH45" s="1729"/>
      <c r="AII45" s="1729"/>
      <c r="AIJ45" s="1729"/>
      <c r="AIK45" s="1729"/>
      <c r="AIL45" s="1729"/>
      <c r="AIM45" s="1729"/>
      <c r="AIN45" s="1729"/>
      <c r="AIO45" s="1729"/>
      <c r="AIP45" s="1729"/>
      <c r="AIQ45" s="1729"/>
      <c r="AIR45" s="1729"/>
      <c r="AIS45" s="1729"/>
      <c r="AIT45" s="1729"/>
      <c r="AIU45" s="1729"/>
      <c r="AIV45" s="1729"/>
      <c r="AIW45" s="1729"/>
      <c r="AIX45" s="1729"/>
      <c r="AIY45" s="1729"/>
      <c r="AIZ45" s="1729"/>
      <c r="AJA45" s="1729"/>
      <c r="AJB45" s="1729"/>
      <c r="AJC45" s="1729"/>
      <c r="AJD45" s="1729"/>
      <c r="AJE45" s="1729"/>
      <c r="AJF45" s="1729"/>
      <c r="AJG45" s="1729"/>
      <c r="AJH45" s="1729"/>
      <c r="AJI45" s="1729"/>
      <c r="AJJ45" s="1729"/>
      <c r="AJK45" s="1729"/>
      <c r="AJL45" s="1729"/>
      <c r="AJM45" s="1729"/>
      <c r="AJN45" s="1729"/>
      <c r="AJO45" s="1729"/>
      <c r="AJP45" s="1729"/>
      <c r="AJQ45" s="1729"/>
      <c r="AJR45" s="1729"/>
      <c r="AJS45" s="1729"/>
      <c r="AJT45" s="1729"/>
      <c r="AJU45" s="1729"/>
      <c r="AJV45" s="1729"/>
      <c r="AJW45" s="1729"/>
      <c r="AJX45" s="1729"/>
      <c r="AJY45" s="1729"/>
      <c r="AJZ45" s="1729"/>
      <c r="AKA45" s="1729"/>
      <c r="AKB45" s="1729"/>
      <c r="AKC45" s="1729"/>
      <c r="AKD45" s="1729"/>
      <c r="AKE45" s="1729"/>
      <c r="AKF45" s="1729"/>
      <c r="AKG45" s="1729"/>
      <c r="AKH45" s="1729"/>
      <c r="AKI45" s="1729"/>
      <c r="AKJ45" s="1729"/>
      <c r="AKK45" s="1729"/>
      <c r="AKL45" s="1729"/>
      <c r="AKM45" s="1729"/>
      <c r="AKN45" s="1729"/>
      <c r="AKO45" s="1729"/>
      <c r="AKP45" s="1729"/>
      <c r="AKQ45" s="1729"/>
      <c r="AKR45" s="1729"/>
      <c r="AKS45" s="1729"/>
      <c r="AKT45" s="1729"/>
      <c r="AKU45" s="1729"/>
      <c r="AKV45" s="1729"/>
      <c r="AKW45" s="1729"/>
      <c r="AKX45" s="1729"/>
      <c r="AKY45" s="1729"/>
      <c r="AKZ45" s="1729"/>
      <c r="ALA45" s="1729"/>
      <c r="ALB45" s="1729"/>
      <c r="ALC45" s="1729"/>
      <c r="ALD45" s="1729"/>
      <c r="ALE45" s="1729"/>
      <c r="ALF45" s="1729"/>
      <c r="ALG45" s="1729"/>
      <c r="ALH45" s="1729"/>
      <c r="ALI45" s="1729"/>
      <c r="ALJ45" s="1729"/>
      <c r="ALK45" s="1729"/>
      <c r="ALL45" s="1729"/>
      <c r="ALM45" s="1729"/>
      <c r="ALN45" s="1729"/>
      <c r="ALO45" s="1729"/>
      <c r="ALP45" s="1729"/>
      <c r="ALQ45" s="1729"/>
      <c r="ALR45" s="1729"/>
      <c r="ALS45" s="1729"/>
      <c r="ALT45" s="1729"/>
      <c r="ALU45" s="1729"/>
      <c r="ALV45" s="1729"/>
      <c r="ALW45" s="1729"/>
      <c r="ALX45" s="1729"/>
      <c r="ALY45" s="1729"/>
      <c r="ALZ45" s="1729"/>
      <c r="AMA45" s="1729"/>
      <c r="AMB45" s="1729"/>
      <c r="AMC45" s="1729"/>
      <c r="AMD45" s="1729"/>
      <c r="AME45" s="1729"/>
      <c r="AMF45" s="1729"/>
      <c r="AMG45" s="1729"/>
      <c r="AMH45" s="1729"/>
      <c r="AMI45" s="1729"/>
      <c r="AMJ45" s="1729"/>
    </row>
    <row r="46" spans="1:1024" s="1773" customFormat="1" ht="30" customHeight="1">
      <c r="A46" s="1705" t="s">
        <v>3862</v>
      </c>
      <c r="B46" s="1705" t="s">
        <v>3863</v>
      </c>
      <c r="C46" s="1705" t="s">
        <v>647</v>
      </c>
      <c r="D46" s="1705" t="s">
        <v>4058</v>
      </c>
      <c r="E46" s="1705" t="s">
        <v>4059</v>
      </c>
      <c r="F46" s="1705" t="s">
        <v>4060</v>
      </c>
      <c r="G46" s="1705" t="s">
        <v>4061</v>
      </c>
      <c r="H46" s="1705"/>
      <c r="I46" s="1705"/>
      <c r="J46" s="1705"/>
      <c r="K46" s="1705"/>
      <c r="L46" s="1705"/>
      <c r="M46" s="1705"/>
      <c r="N46" s="1705"/>
      <c r="O46" s="1705"/>
      <c r="P46" s="1705" t="s">
        <v>4139</v>
      </c>
      <c r="Q46" s="1705" t="s">
        <v>3975</v>
      </c>
      <c r="R46" s="1705" t="s">
        <v>571</v>
      </c>
      <c r="S46" s="1709" t="s">
        <v>4140</v>
      </c>
      <c r="T46" s="1705" t="s">
        <v>2504</v>
      </c>
      <c r="U46" s="1705" t="s">
        <v>3912</v>
      </c>
      <c r="V46" s="1705" t="s">
        <v>4141</v>
      </c>
      <c r="W46" s="1705" t="s">
        <v>3874</v>
      </c>
      <c r="X46" s="1705" t="s">
        <v>3914</v>
      </c>
      <c r="Y46" s="1779" t="s">
        <v>3967</v>
      </c>
      <c r="Z46" s="1779" t="s">
        <v>1146</v>
      </c>
      <c r="AA46" s="1779" t="s">
        <v>4067</v>
      </c>
      <c r="AB46" s="1779" t="s">
        <v>4068</v>
      </c>
      <c r="AC46" s="1779" t="s">
        <v>3906</v>
      </c>
      <c r="AD46" s="1779" t="s">
        <v>138</v>
      </c>
      <c r="AE46" s="1779" t="s">
        <v>3881</v>
      </c>
      <c r="AF46" s="1779"/>
      <c r="AG46" s="1779"/>
      <c r="AH46" s="1779"/>
      <c r="AI46" s="1779"/>
      <c r="AJ46" s="1779"/>
      <c r="AK46" s="1779">
        <v>0</v>
      </c>
      <c r="AL46" s="1779"/>
      <c r="AM46" s="1779"/>
      <c r="AN46" s="1779">
        <v>0</v>
      </c>
      <c r="AO46" s="1705" t="s">
        <v>4247</v>
      </c>
      <c r="AP46" s="1705"/>
      <c r="AQ46" s="1705"/>
      <c r="AR46" s="1705"/>
      <c r="AS46" s="1705"/>
      <c r="AT46" s="1705"/>
      <c r="AU46" s="1705"/>
      <c r="AV46" s="1705"/>
      <c r="AW46" s="1705"/>
      <c r="AX46" s="1705"/>
      <c r="AY46" s="1705"/>
      <c r="AZ46" s="1705" t="s">
        <v>3882</v>
      </c>
      <c r="BA46" s="1729"/>
      <c r="BB46" s="1729"/>
      <c r="BC46" s="1729"/>
      <c r="BD46" s="1729"/>
      <c r="BE46" s="1729"/>
      <c r="BF46" s="1729"/>
      <c r="BG46" s="1729"/>
      <c r="BH46" s="1729"/>
      <c r="BI46" s="1729"/>
      <c r="BJ46" s="1729"/>
      <c r="BK46" s="1729"/>
      <c r="BL46" s="1729"/>
      <c r="BM46" s="1729"/>
      <c r="BN46" s="1729"/>
      <c r="BO46" s="1729"/>
      <c r="BP46" s="1729"/>
      <c r="BQ46" s="1729"/>
      <c r="BR46" s="1729"/>
      <c r="BS46" s="1729"/>
      <c r="BT46" s="1729"/>
      <c r="BU46" s="1729"/>
      <c r="BV46" s="1729"/>
      <c r="BW46" s="1729"/>
      <c r="BX46" s="1729"/>
      <c r="BY46" s="1729"/>
      <c r="BZ46" s="1729"/>
      <c r="CA46" s="1729"/>
      <c r="CB46" s="1729"/>
      <c r="CC46" s="1729"/>
      <c r="CD46" s="1729"/>
      <c r="CE46" s="1729"/>
      <c r="CF46" s="1729"/>
      <c r="CG46" s="1729"/>
      <c r="CH46" s="1729"/>
      <c r="CI46" s="1729"/>
      <c r="CJ46" s="1729"/>
      <c r="CK46" s="1729"/>
      <c r="CL46" s="1729"/>
      <c r="CM46" s="1729"/>
      <c r="CN46" s="1729"/>
      <c r="CO46" s="1729"/>
      <c r="CP46" s="1729"/>
      <c r="CQ46" s="1729"/>
      <c r="CR46" s="1729"/>
      <c r="CS46" s="1729"/>
      <c r="CT46" s="1729"/>
      <c r="CU46" s="1729"/>
      <c r="CV46" s="1729"/>
      <c r="CW46" s="1729"/>
      <c r="CX46" s="1729"/>
      <c r="CY46" s="1729"/>
      <c r="CZ46" s="1729"/>
      <c r="DA46" s="1729"/>
      <c r="DB46" s="1729"/>
      <c r="DC46" s="1729"/>
      <c r="DD46" s="1729"/>
      <c r="DE46" s="1729"/>
      <c r="DF46" s="1729"/>
      <c r="DG46" s="1729"/>
      <c r="DH46" s="1729"/>
      <c r="DI46" s="1729"/>
      <c r="DJ46" s="1729"/>
      <c r="DK46" s="1729"/>
      <c r="DL46" s="1729"/>
      <c r="DM46" s="1729"/>
      <c r="DN46" s="1729"/>
      <c r="DO46" s="1729"/>
      <c r="DP46" s="1729"/>
      <c r="DQ46" s="1729"/>
      <c r="DR46" s="1729"/>
      <c r="DS46" s="1729"/>
      <c r="DT46" s="1729"/>
      <c r="DU46" s="1729"/>
      <c r="DV46" s="1729"/>
      <c r="DW46" s="1729"/>
      <c r="DX46" s="1729"/>
      <c r="DY46" s="1729"/>
      <c r="DZ46" s="1729"/>
      <c r="EA46" s="1729"/>
      <c r="EB46" s="1729"/>
      <c r="EC46" s="1729"/>
      <c r="ED46" s="1729"/>
      <c r="EE46" s="1729"/>
      <c r="EF46" s="1729"/>
      <c r="EG46" s="1729"/>
      <c r="EH46" s="1729"/>
      <c r="EI46" s="1729"/>
      <c r="EJ46" s="1729"/>
      <c r="EK46" s="1729"/>
      <c r="EL46" s="1729"/>
      <c r="EM46" s="1729"/>
      <c r="EN46" s="1729"/>
      <c r="EO46" s="1729"/>
      <c r="EP46" s="1729"/>
      <c r="EQ46" s="1729"/>
      <c r="ER46" s="1729"/>
      <c r="ES46" s="1729"/>
      <c r="ET46" s="1729"/>
      <c r="EU46" s="1729"/>
      <c r="EV46" s="1729"/>
      <c r="EW46" s="1729"/>
      <c r="EX46" s="1729"/>
      <c r="EY46" s="1729"/>
      <c r="EZ46" s="1729"/>
      <c r="FA46" s="1729"/>
      <c r="FB46" s="1729"/>
      <c r="FC46" s="1729"/>
      <c r="FD46" s="1729"/>
      <c r="FE46" s="1729"/>
      <c r="FF46" s="1729"/>
      <c r="FG46" s="1729"/>
      <c r="FH46" s="1729"/>
      <c r="FI46" s="1729"/>
      <c r="FJ46" s="1729"/>
      <c r="FK46" s="1729"/>
      <c r="FL46" s="1729"/>
      <c r="FM46" s="1729"/>
      <c r="FN46" s="1729"/>
      <c r="FO46" s="1729"/>
      <c r="FP46" s="1729"/>
      <c r="FQ46" s="1729"/>
      <c r="FR46" s="1729"/>
      <c r="FS46" s="1729"/>
      <c r="FT46" s="1729"/>
      <c r="FU46" s="1729"/>
      <c r="FV46" s="1729"/>
      <c r="FW46" s="1729"/>
      <c r="FX46" s="1729"/>
      <c r="FY46" s="1729"/>
      <c r="FZ46" s="1729"/>
      <c r="GA46" s="1729"/>
      <c r="GB46" s="1729"/>
      <c r="GC46" s="1729"/>
      <c r="GD46" s="1729"/>
      <c r="GE46" s="1729"/>
      <c r="GF46" s="1729"/>
      <c r="GG46" s="1729"/>
      <c r="GH46" s="1729"/>
      <c r="GI46" s="1729"/>
      <c r="GJ46" s="1729"/>
      <c r="GK46" s="1729"/>
      <c r="GL46" s="1729"/>
      <c r="GM46" s="1729"/>
      <c r="GN46" s="1729"/>
      <c r="GO46" s="1729"/>
      <c r="GP46" s="1729"/>
      <c r="GQ46" s="1729"/>
      <c r="GR46" s="1729"/>
      <c r="GS46" s="1729"/>
      <c r="GT46" s="1729"/>
      <c r="GU46" s="1729"/>
      <c r="GV46" s="1729"/>
      <c r="GW46" s="1729"/>
      <c r="GX46" s="1729"/>
      <c r="GY46" s="1729"/>
      <c r="GZ46" s="1729"/>
      <c r="HA46" s="1729"/>
      <c r="HB46" s="1729"/>
      <c r="HC46" s="1729"/>
      <c r="HD46" s="1729"/>
      <c r="HE46" s="1729"/>
      <c r="HF46" s="1729"/>
      <c r="HG46" s="1729"/>
      <c r="HH46" s="1729"/>
      <c r="HI46" s="1729"/>
      <c r="HJ46" s="1729"/>
      <c r="HK46" s="1729"/>
      <c r="HL46" s="1729"/>
      <c r="HM46" s="1729"/>
      <c r="HN46" s="1729"/>
      <c r="HO46" s="1729"/>
      <c r="HP46" s="1729"/>
      <c r="HQ46" s="1729"/>
      <c r="HR46" s="1729"/>
      <c r="HS46" s="1729"/>
      <c r="HT46" s="1729"/>
      <c r="HU46" s="1729"/>
      <c r="HV46" s="1729"/>
      <c r="HW46" s="1729"/>
      <c r="HX46" s="1729"/>
      <c r="HY46" s="1729"/>
      <c r="HZ46" s="1729"/>
      <c r="IA46" s="1729"/>
      <c r="IB46" s="1729"/>
      <c r="IC46" s="1729"/>
      <c r="ID46" s="1729"/>
      <c r="IE46" s="1729"/>
      <c r="IF46" s="1729"/>
      <c r="IG46" s="1729"/>
      <c r="IH46" s="1729"/>
      <c r="II46" s="1729"/>
      <c r="IJ46" s="1729"/>
      <c r="IK46" s="1729"/>
      <c r="IL46" s="1729"/>
      <c r="IM46" s="1729"/>
      <c r="IN46" s="1729"/>
      <c r="IO46" s="1729"/>
      <c r="IP46" s="1729"/>
      <c r="IQ46" s="1729"/>
      <c r="IR46" s="1729"/>
      <c r="IS46" s="1729"/>
      <c r="IT46" s="1729"/>
      <c r="IU46" s="1729"/>
      <c r="IV46" s="1729"/>
      <c r="IW46" s="1729"/>
      <c r="IX46" s="1729"/>
      <c r="IY46" s="1729"/>
      <c r="IZ46" s="1729"/>
      <c r="JA46" s="1729"/>
      <c r="JB46" s="1729"/>
      <c r="JC46" s="1729"/>
      <c r="JD46" s="1729"/>
      <c r="JE46" s="1729"/>
      <c r="JF46" s="1729"/>
      <c r="JG46" s="1729"/>
      <c r="JH46" s="1729"/>
      <c r="JI46" s="1729"/>
      <c r="JJ46" s="1729"/>
      <c r="JK46" s="1729"/>
      <c r="JL46" s="1729"/>
      <c r="JM46" s="1729"/>
      <c r="JN46" s="1729"/>
      <c r="JO46" s="1729"/>
      <c r="JP46" s="1729"/>
      <c r="JQ46" s="1729"/>
      <c r="JR46" s="1729"/>
      <c r="JS46" s="1729"/>
      <c r="JT46" s="1729"/>
      <c r="JU46" s="1729"/>
      <c r="JV46" s="1729"/>
      <c r="JW46" s="1729"/>
      <c r="JX46" s="1729"/>
      <c r="JY46" s="1729"/>
      <c r="JZ46" s="1729"/>
      <c r="KA46" s="1729"/>
      <c r="KB46" s="1729"/>
      <c r="KC46" s="1729"/>
      <c r="KD46" s="1729"/>
      <c r="KE46" s="1729"/>
      <c r="KF46" s="1729"/>
      <c r="KG46" s="1729"/>
      <c r="KH46" s="1729"/>
      <c r="KI46" s="1729"/>
      <c r="KJ46" s="1729"/>
      <c r="KK46" s="1729"/>
      <c r="KL46" s="1729"/>
      <c r="KM46" s="1729"/>
      <c r="KN46" s="1729"/>
      <c r="KO46" s="1729"/>
      <c r="KP46" s="1729"/>
      <c r="KQ46" s="1729"/>
      <c r="KR46" s="1729"/>
      <c r="KS46" s="1729"/>
      <c r="KT46" s="1729"/>
      <c r="KU46" s="1729"/>
      <c r="KV46" s="1729"/>
      <c r="KW46" s="1729"/>
      <c r="KX46" s="1729"/>
      <c r="KY46" s="1729"/>
      <c r="KZ46" s="1729"/>
      <c r="LA46" s="1729"/>
      <c r="LB46" s="1729"/>
      <c r="LC46" s="1729"/>
      <c r="LD46" s="1729"/>
      <c r="LE46" s="1729"/>
      <c r="LF46" s="1729"/>
      <c r="LG46" s="1729"/>
      <c r="LH46" s="1729"/>
      <c r="LI46" s="1729"/>
      <c r="LJ46" s="1729"/>
      <c r="LK46" s="1729"/>
      <c r="LL46" s="1729"/>
      <c r="LM46" s="1729"/>
      <c r="LN46" s="1729"/>
      <c r="LO46" s="1729"/>
      <c r="LP46" s="1729"/>
      <c r="LQ46" s="1729"/>
      <c r="LR46" s="1729"/>
      <c r="LS46" s="1729"/>
      <c r="LT46" s="1729"/>
      <c r="LU46" s="1729"/>
      <c r="LV46" s="1729"/>
      <c r="LW46" s="1729"/>
      <c r="LX46" s="1729"/>
      <c r="LY46" s="1729"/>
      <c r="LZ46" s="1729"/>
      <c r="MA46" s="1729"/>
      <c r="MB46" s="1729"/>
      <c r="MC46" s="1729"/>
      <c r="MD46" s="1729"/>
      <c r="ME46" s="1729"/>
      <c r="MF46" s="1729"/>
      <c r="MG46" s="1729"/>
      <c r="MH46" s="1729"/>
      <c r="MI46" s="1729"/>
      <c r="MJ46" s="1729"/>
      <c r="MK46" s="1729"/>
      <c r="ML46" s="1729"/>
      <c r="MM46" s="1729"/>
      <c r="MN46" s="1729"/>
      <c r="MO46" s="1729"/>
      <c r="MP46" s="1729"/>
      <c r="MQ46" s="1729"/>
      <c r="MR46" s="1729"/>
      <c r="MS46" s="1729"/>
      <c r="MT46" s="1729"/>
      <c r="MU46" s="1729"/>
      <c r="MV46" s="1729"/>
      <c r="MW46" s="1729"/>
      <c r="MX46" s="1729"/>
      <c r="MY46" s="1729"/>
      <c r="MZ46" s="1729"/>
      <c r="NA46" s="1729"/>
      <c r="NB46" s="1729"/>
      <c r="NC46" s="1729"/>
      <c r="ND46" s="1729"/>
      <c r="NE46" s="1729"/>
      <c r="NF46" s="1729"/>
      <c r="NG46" s="1729"/>
      <c r="NH46" s="1729"/>
      <c r="NI46" s="1729"/>
      <c r="NJ46" s="1729"/>
      <c r="NK46" s="1729"/>
      <c r="NL46" s="1729"/>
      <c r="NM46" s="1729"/>
      <c r="NN46" s="1729"/>
      <c r="NO46" s="1729"/>
      <c r="NP46" s="1729"/>
      <c r="NQ46" s="1729"/>
      <c r="NR46" s="1729"/>
      <c r="NS46" s="1729"/>
      <c r="NT46" s="1729"/>
      <c r="NU46" s="1729"/>
      <c r="NV46" s="1729"/>
      <c r="NW46" s="1729"/>
      <c r="NX46" s="1729"/>
      <c r="NY46" s="1729"/>
      <c r="NZ46" s="1729"/>
      <c r="OA46" s="1729"/>
      <c r="OB46" s="1729"/>
      <c r="OC46" s="1729"/>
      <c r="OD46" s="1729"/>
      <c r="OE46" s="1729"/>
      <c r="OF46" s="1729"/>
      <c r="OG46" s="1729"/>
      <c r="OH46" s="1729"/>
      <c r="OI46" s="1729"/>
      <c r="OJ46" s="1729"/>
      <c r="OK46" s="1729"/>
      <c r="OL46" s="1729"/>
      <c r="OM46" s="1729"/>
      <c r="ON46" s="1729"/>
      <c r="OO46" s="1729"/>
      <c r="OP46" s="1729"/>
      <c r="OQ46" s="1729"/>
      <c r="OR46" s="1729"/>
      <c r="OS46" s="1729"/>
      <c r="OT46" s="1729"/>
      <c r="OU46" s="1729"/>
      <c r="OV46" s="1729"/>
      <c r="OW46" s="1729"/>
      <c r="OX46" s="1729"/>
      <c r="OY46" s="1729"/>
      <c r="OZ46" s="1729"/>
      <c r="PA46" s="1729"/>
      <c r="PB46" s="1729"/>
      <c r="PC46" s="1729"/>
      <c r="PD46" s="1729"/>
      <c r="PE46" s="1729"/>
      <c r="PF46" s="1729"/>
      <c r="PG46" s="1729"/>
      <c r="PH46" s="1729"/>
      <c r="PI46" s="1729"/>
      <c r="PJ46" s="1729"/>
      <c r="PK46" s="1729"/>
      <c r="PL46" s="1729"/>
      <c r="PM46" s="1729"/>
      <c r="PN46" s="1729"/>
      <c r="PO46" s="1729"/>
      <c r="PP46" s="1729"/>
      <c r="PQ46" s="1729"/>
      <c r="PR46" s="1729"/>
      <c r="PS46" s="1729"/>
      <c r="PT46" s="1729"/>
      <c r="PU46" s="1729"/>
      <c r="PV46" s="1729"/>
      <c r="PW46" s="1729"/>
      <c r="PX46" s="1729"/>
      <c r="PY46" s="1729"/>
      <c r="PZ46" s="1729"/>
      <c r="QA46" s="1729"/>
      <c r="QB46" s="1729"/>
      <c r="QC46" s="1729"/>
      <c r="QD46" s="1729"/>
      <c r="QE46" s="1729"/>
      <c r="QF46" s="1729"/>
      <c r="QG46" s="1729"/>
      <c r="QH46" s="1729"/>
      <c r="QI46" s="1729"/>
      <c r="QJ46" s="1729"/>
      <c r="QK46" s="1729"/>
      <c r="QL46" s="1729"/>
      <c r="QM46" s="1729"/>
      <c r="QN46" s="1729"/>
      <c r="QO46" s="1729"/>
      <c r="QP46" s="1729"/>
      <c r="QQ46" s="1729"/>
      <c r="QR46" s="1729"/>
      <c r="QS46" s="1729"/>
      <c r="QT46" s="1729"/>
      <c r="QU46" s="1729"/>
      <c r="QV46" s="1729"/>
      <c r="QW46" s="1729"/>
      <c r="QX46" s="1729"/>
      <c r="QY46" s="1729"/>
      <c r="QZ46" s="1729"/>
      <c r="RA46" s="1729"/>
      <c r="RB46" s="1729"/>
      <c r="RC46" s="1729"/>
      <c r="RD46" s="1729"/>
      <c r="RE46" s="1729"/>
      <c r="RF46" s="1729"/>
      <c r="RG46" s="1729"/>
      <c r="RH46" s="1729"/>
      <c r="RI46" s="1729"/>
      <c r="RJ46" s="1729"/>
      <c r="RK46" s="1729"/>
      <c r="RL46" s="1729"/>
      <c r="RM46" s="1729"/>
      <c r="RN46" s="1729"/>
      <c r="RO46" s="1729"/>
      <c r="RP46" s="1729"/>
      <c r="RQ46" s="1729"/>
      <c r="RR46" s="1729"/>
      <c r="RS46" s="1729"/>
      <c r="RT46" s="1729"/>
      <c r="RU46" s="1729"/>
      <c r="RV46" s="1729"/>
      <c r="RW46" s="1729"/>
      <c r="RX46" s="1729"/>
      <c r="RY46" s="1729"/>
      <c r="RZ46" s="1729"/>
      <c r="SA46" s="1729"/>
      <c r="SB46" s="1729"/>
      <c r="SC46" s="1729"/>
      <c r="SD46" s="1729"/>
      <c r="SE46" s="1729"/>
      <c r="SF46" s="1729"/>
      <c r="SG46" s="1729"/>
      <c r="SH46" s="1729"/>
      <c r="SI46" s="1729"/>
      <c r="SJ46" s="1729"/>
      <c r="SK46" s="1729"/>
      <c r="SL46" s="1729"/>
      <c r="SM46" s="1729"/>
      <c r="SN46" s="1729"/>
      <c r="SO46" s="1729"/>
      <c r="SP46" s="1729"/>
      <c r="SQ46" s="1729"/>
      <c r="SR46" s="1729"/>
      <c r="SS46" s="1729"/>
      <c r="ST46" s="1729"/>
      <c r="SU46" s="1729"/>
      <c r="SV46" s="1729"/>
      <c r="SW46" s="1729"/>
      <c r="SX46" s="1729"/>
      <c r="SY46" s="1729"/>
      <c r="SZ46" s="1729"/>
      <c r="TA46" s="1729"/>
      <c r="TB46" s="1729"/>
      <c r="TC46" s="1729"/>
      <c r="TD46" s="1729"/>
      <c r="TE46" s="1729"/>
      <c r="TF46" s="1729"/>
      <c r="TG46" s="1729"/>
      <c r="TH46" s="1729"/>
      <c r="TI46" s="1729"/>
      <c r="TJ46" s="1729"/>
      <c r="TK46" s="1729"/>
      <c r="TL46" s="1729"/>
      <c r="TM46" s="1729"/>
      <c r="TN46" s="1729"/>
      <c r="TO46" s="1729"/>
      <c r="TP46" s="1729"/>
      <c r="TQ46" s="1729"/>
      <c r="TR46" s="1729"/>
      <c r="TS46" s="1729"/>
      <c r="TT46" s="1729"/>
      <c r="TU46" s="1729"/>
      <c r="TV46" s="1729"/>
      <c r="TW46" s="1729"/>
      <c r="TX46" s="1729"/>
      <c r="TY46" s="1729"/>
      <c r="TZ46" s="1729"/>
      <c r="UA46" s="1729"/>
      <c r="UB46" s="1729"/>
      <c r="UC46" s="1729"/>
      <c r="UD46" s="1729"/>
      <c r="UE46" s="1729"/>
      <c r="UF46" s="1729"/>
      <c r="UG46" s="1729"/>
      <c r="UH46" s="1729"/>
      <c r="UI46" s="1729"/>
      <c r="UJ46" s="1729"/>
      <c r="UK46" s="1729"/>
      <c r="UL46" s="1729"/>
      <c r="UM46" s="1729"/>
      <c r="UN46" s="1729"/>
      <c r="UO46" s="1729"/>
      <c r="UP46" s="1729"/>
      <c r="UQ46" s="1729"/>
      <c r="UR46" s="1729"/>
      <c r="US46" s="1729"/>
      <c r="UT46" s="1729"/>
      <c r="UU46" s="1729"/>
      <c r="UV46" s="1729"/>
      <c r="UW46" s="1729"/>
      <c r="UX46" s="1729"/>
      <c r="UY46" s="1729"/>
      <c r="UZ46" s="1729"/>
      <c r="VA46" s="1729"/>
      <c r="VB46" s="1729"/>
      <c r="VC46" s="1729"/>
      <c r="VD46" s="1729"/>
      <c r="VE46" s="1729"/>
      <c r="VF46" s="1729"/>
      <c r="VG46" s="1729"/>
      <c r="VH46" s="1729"/>
      <c r="VI46" s="1729"/>
      <c r="VJ46" s="1729"/>
      <c r="VK46" s="1729"/>
      <c r="VL46" s="1729"/>
      <c r="VM46" s="1729"/>
      <c r="VN46" s="1729"/>
      <c r="VO46" s="1729"/>
      <c r="VP46" s="1729"/>
      <c r="VQ46" s="1729"/>
      <c r="VR46" s="1729"/>
      <c r="VS46" s="1729"/>
      <c r="VT46" s="1729"/>
      <c r="VU46" s="1729"/>
      <c r="VV46" s="1729"/>
      <c r="VW46" s="1729"/>
      <c r="VX46" s="1729"/>
      <c r="VY46" s="1729"/>
      <c r="VZ46" s="1729"/>
      <c r="WA46" s="1729"/>
      <c r="WB46" s="1729"/>
      <c r="WC46" s="1729"/>
      <c r="WD46" s="1729"/>
      <c r="WE46" s="1729"/>
      <c r="WF46" s="1729"/>
      <c r="WG46" s="1729"/>
      <c r="WH46" s="1729"/>
      <c r="WI46" s="1729"/>
      <c r="WJ46" s="1729"/>
      <c r="WK46" s="1729"/>
      <c r="WL46" s="1729"/>
      <c r="WM46" s="1729"/>
      <c r="WN46" s="1729"/>
      <c r="WO46" s="1729"/>
      <c r="WP46" s="1729"/>
      <c r="WQ46" s="1729"/>
      <c r="WR46" s="1729"/>
      <c r="WS46" s="1729"/>
      <c r="WT46" s="1729"/>
      <c r="WU46" s="1729"/>
      <c r="WV46" s="1729"/>
      <c r="WW46" s="1729"/>
      <c r="WX46" s="1729"/>
      <c r="WY46" s="1729"/>
      <c r="WZ46" s="1729"/>
      <c r="XA46" s="1729"/>
      <c r="XB46" s="1729"/>
      <c r="XC46" s="1729"/>
      <c r="XD46" s="1729"/>
      <c r="XE46" s="1729"/>
      <c r="XF46" s="1729"/>
      <c r="XG46" s="1729"/>
      <c r="XH46" s="1729"/>
      <c r="XI46" s="1729"/>
      <c r="XJ46" s="1729"/>
      <c r="XK46" s="1729"/>
      <c r="XL46" s="1729"/>
      <c r="XM46" s="1729"/>
      <c r="XN46" s="1729"/>
      <c r="XO46" s="1729"/>
      <c r="XP46" s="1729"/>
      <c r="XQ46" s="1729"/>
      <c r="XR46" s="1729"/>
      <c r="XS46" s="1729"/>
      <c r="XT46" s="1729"/>
      <c r="XU46" s="1729"/>
      <c r="XV46" s="1729"/>
      <c r="XW46" s="1729"/>
      <c r="XX46" s="1729"/>
      <c r="XY46" s="1729"/>
      <c r="XZ46" s="1729"/>
      <c r="YA46" s="1729"/>
      <c r="YB46" s="1729"/>
      <c r="YC46" s="1729"/>
      <c r="YD46" s="1729"/>
      <c r="YE46" s="1729"/>
      <c r="YF46" s="1729"/>
      <c r="YG46" s="1729"/>
      <c r="YH46" s="1729"/>
      <c r="YI46" s="1729"/>
      <c r="YJ46" s="1729"/>
      <c r="YK46" s="1729"/>
      <c r="YL46" s="1729"/>
      <c r="YM46" s="1729"/>
      <c r="YN46" s="1729"/>
      <c r="YO46" s="1729"/>
      <c r="YP46" s="1729"/>
      <c r="YQ46" s="1729"/>
      <c r="YR46" s="1729"/>
      <c r="YS46" s="1729"/>
      <c r="YT46" s="1729"/>
      <c r="YU46" s="1729"/>
      <c r="YV46" s="1729"/>
      <c r="YW46" s="1729"/>
      <c r="YX46" s="1729"/>
      <c r="YY46" s="1729"/>
      <c r="YZ46" s="1729"/>
      <c r="ZA46" s="1729"/>
      <c r="ZB46" s="1729"/>
      <c r="ZC46" s="1729"/>
      <c r="ZD46" s="1729"/>
      <c r="ZE46" s="1729"/>
      <c r="ZF46" s="1729"/>
      <c r="ZG46" s="1729"/>
      <c r="ZH46" s="1729"/>
      <c r="ZI46" s="1729"/>
      <c r="ZJ46" s="1729"/>
      <c r="ZK46" s="1729"/>
      <c r="ZL46" s="1729"/>
      <c r="ZM46" s="1729"/>
      <c r="ZN46" s="1729"/>
      <c r="ZO46" s="1729"/>
      <c r="ZP46" s="1729"/>
      <c r="ZQ46" s="1729"/>
      <c r="ZR46" s="1729"/>
      <c r="ZS46" s="1729"/>
      <c r="ZT46" s="1729"/>
      <c r="ZU46" s="1729"/>
      <c r="ZV46" s="1729"/>
      <c r="ZW46" s="1729"/>
      <c r="ZX46" s="1729"/>
      <c r="ZY46" s="1729"/>
      <c r="ZZ46" s="1729"/>
      <c r="AAA46" s="1729"/>
      <c r="AAB46" s="1729"/>
      <c r="AAC46" s="1729"/>
      <c r="AAD46" s="1729"/>
      <c r="AAE46" s="1729"/>
      <c r="AAF46" s="1729"/>
      <c r="AAG46" s="1729"/>
      <c r="AAH46" s="1729"/>
      <c r="AAI46" s="1729"/>
      <c r="AAJ46" s="1729"/>
      <c r="AAK46" s="1729"/>
      <c r="AAL46" s="1729"/>
      <c r="AAM46" s="1729"/>
      <c r="AAN46" s="1729"/>
      <c r="AAO46" s="1729"/>
      <c r="AAP46" s="1729"/>
      <c r="AAQ46" s="1729"/>
      <c r="AAR46" s="1729"/>
      <c r="AAS46" s="1729"/>
      <c r="AAT46" s="1729"/>
      <c r="AAU46" s="1729"/>
      <c r="AAV46" s="1729"/>
      <c r="AAW46" s="1729"/>
      <c r="AAX46" s="1729"/>
      <c r="AAY46" s="1729"/>
      <c r="AAZ46" s="1729"/>
      <c r="ABA46" s="1729"/>
      <c r="ABB46" s="1729"/>
      <c r="ABC46" s="1729"/>
      <c r="ABD46" s="1729"/>
      <c r="ABE46" s="1729"/>
      <c r="ABF46" s="1729"/>
      <c r="ABG46" s="1729"/>
      <c r="ABH46" s="1729"/>
      <c r="ABI46" s="1729"/>
      <c r="ABJ46" s="1729"/>
      <c r="ABK46" s="1729"/>
      <c r="ABL46" s="1729"/>
      <c r="ABM46" s="1729"/>
      <c r="ABN46" s="1729"/>
      <c r="ABO46" s="1729"/>
      <c r="ABP46" s="1729"/>
      <c r="ABQ46" s="1729"/>
      <c r="ABR46" s="1729"/>
      <c r="ABS46" s="1729"/>
      <c r="ABT46" s="1729"/>
      <c r="ABU46" s="1729"/>
      <c r="ABV46" s="1729"/>
      <c r="ABW46" s="1729"/>
      <c r="ABX46" s="1729"/>
      <c r="ABY46" s="1729"/>
      <c r="ABZ46" s="1729"/>
      <c r="ACA46" s="1729"/>
      <c r="ACB46" s="1729"/>
      <c r="ACC46" s="1729"/>
      <c r="ACD46" s="1729"/>
      <c r="ACE46" s="1729"/>
      <c r="ACF46" s="1729"/>
      <c r="ACG46" s="1729"/>
      <c r="ACH46" s="1729"/>
      <c r="ACI46" s="1729"/>
      <c r="ACJ46" s="1729"/>
      <c r="ACK46" s="1729"/>
      <c r="ACL46" s="1729"/>
      <c r="ACM46" s="1729"/>
      <c r="ACN46" s="1729"/>
      <c r="ACO46" s="1729"/>
      <c r="ACP46" s="1729"/>
      <c r="ACQ46" s="1729"/>
      <c r="ACR46" s="1729"/>
      <c r="ACS46" s="1729"/>
      <c r="ACT46" s="1729"/>
      <c r="ACU46" s="1729"/>
      <c r="ACV46" s="1729"/>
      <c r="ACW46" s="1729"/>
      <c r="ACX46" s="1729"/>
      <c r="ACY46" s="1729"/>
      <c r="ACZ46" s="1729"/>
      <c r="ADA46" s="1729"/>
      <c r="ADB46" s="1729"/>
      <c r="ADC46" s="1729"/>
      <c r="ADD46" s="1729"/>
      <c r="ADE46" s="1729"/>
      <c r="ADF46" s="1729"/>
      <c r="ADG46" s="1729"/>
      <c r="ADH46" s="1729"/>
      <c r="ADI46" s="1729"/>
      <c r="ADJ46" s="1729"/>
      <c r="ADK46" s="1729"/>
      <c r="ADL46" s="1729"/>
      <c r="ADM46" s="1729"/>
      <c r="ADN46" s="1729"/>
      <c r="ADO46" s="1729"/>
      <c r="ADP46" s="1729"/>
      <c r="ADQ46" s="1729"/>
      <c r="ADR46" s="1729"/>
      <c r="ADS46" s="1729"/>
      <c r="ADT46" s="1729"/>
      <c r="ADU46" s="1729"/>
      <c r="ADV46" s="1729"/>
      <c r="ADW46" s="1729"/>
      <c r="ADX46" s="1729"/>
      <c r="ADY46" s="1729"/>
      <c r="ADZ46" s="1729"/>
      <c r="AEA46" s="1729"/>
      <c r="AEB46" s="1729"/>
      <c r="AEC46" s="1729"/>
      <c r="AED46" s="1729"/>
      <c r="AEE46" s="1729"/>
      <c r="AEF46" s="1729"/>
      <c r="AEG46" s="1729"/>
      <c r="AEH46" s="1729"/>
      <c r="AEI46" s="1729"/>
      <c r="AEJ46" s="1729"/>
      <c r="AEK46" s="1729"/>
      <c r="AEL46" s="1729"/>
      <c r="AEM46" s="1729"/>
      <c r="AEN46" s="1729"/>
      <c r="AEO46" s="1729"/>
      <c r="AEP46" s="1729"/>
      <c r="AEQ46" s="1729"/>
      <c r="AER46" s="1729"/>
      <c r="AES46" s="1729"/>
      <c r="AET46" s="1729"/>
      <c r="AEU46" s="1729"/>
      <c r="AEV46" s="1729"/>
      <c r="AEW46" s="1729"/>
      <c r="AEX46" s="1729"/>
      <c r="AEY46" s="1729"/>
      <c r="AEZ46" s="1729"/>
      <c r="AFA46" s="1729"/>
      <c r="AFB46" s="1729"/>
      <c r="AFC46" s="1729"/>
      <c r="AFD46" s="1729"/>
      <c r="AFE46" s="1729"/>
      <c r="AFF46" s="1729"/>
      <c r="AFG46" s="1729"/>
      <c r="AFH46" s="1729"/>
      <c r="AFI46" s="1729"/>
      <c r="AFJ46" s="1729"/>
      <c r="AFK46" s="1729"/>
      <c r="AFL46" s="1729"/>
      <c r="AFM46" s="1729"/>
      <c r="AFN46" s="1729"/>
      <c r="AFO46" s="1729"/>
      <c r="AFP46" s="1729"/>
      <c r="AFQ46" s="1729"/>
      <c r="AFR46" s="1729"/>
      <c r="AFS46" s="1729"/>
      <c r="AFT46" s="1729"/>
      <c r="AFU46" s="1729"/>
      <c r="AFV46" s="1729"/>
      <c r="AFW46" s="1729"/>
      <c r="AFX46" s="1729"/>
      <c r="AFY46" s="1729"/>
      <c r="AFZ46" s="1729"/>
      <c r="AGA46" s="1729"/>
      <c r="AGB46" s="1729"/>
      <c r="AGC46" s="1729"/>
      <c r="AGD46" s="1729"/>
      <c r="AGE46" s="1729"/>
      <c r="AGF46" s="1729"/>
      <c r="AGG46" s="1729"/>
      <c r="AGH46" s="1729"/>
      <c r="AGI46" s="1729"/>
      <c r="AGJ46" s="1729"/>
      <c r="AGK46" s="1729"/>
      <c r="AGL46" s="1729"/>
      <c r="AGM46" s="1729"/>
      <c r="AGN46" s="1729"/>
      <c r="AGO46" s="1729"/>
      <c r="AGP46" s="1729"/>
      <c r="AGQ46" s="1729"/>
      <c r="AGR46" s="1729"/>
      <c r="AGS46" s="1729"/>
      <c r="AGT46" s="1729"/>
      <c r="AGU46" s="1729"/>
      <c r="AGV46" s="1729"/>
      <c r="AGW46" s="1729"/>
      <c r="AGX46" s="1729"/>
      <c r="AGY46" s="1729"/>
      <c r="AGZ46" s="1729"/>
      <c r="AHA46" s="1729"/>
      <c r="AHB46" s="1729"/>
      <c r="AHC46" s="1729"/>
      <c r="AHD46" s="1729"/>
      <c r="AHE46" s="1729"/>
      <c r="AHF46" s="1729"/>
      <c r="AHG46" s="1729"/>
      <c r="AHH46" s="1729"/>
      <c r="AHI46" s="1729"/>
      <c r="AHJ46" s="1729"/>
      <c r="AHK46" s="1729"/>
      <c r="AHL46" s="1729"/>
      <c r="AHM46" s="1729"/>
      <c r="AHN46" s="1729"/>
      <c r="AHO46" s="1729"/>
      <c r="AHP46" s="1729"/>
      <c r="AHQ46" s="1729"/>
      <c r="AHR46" s="1729"/>
      <c r="AHS46" s="1729"/>
      <c r="AHT46" s="1729"/>
      <c r="AHU46" s="1729"/>
      <c r="AHV46" s="1729"/>
      <c r="AHW46" s="1729"/>
      <c r="AHX46" s="1729"/>
      <c r="AHY46" s="1729"/>
      <c r="AHZ46" s="1729"/>
      <c r="AIA46" s="1729"/>
      <c r="AIB46" s="1729"/>
      <c r="AIC46" s="1729"/>
      <c r="AID46" s="1729"/>
      <c r="AIE46" s="1729"/>
      <c r="AIF46" s="1729"/>
      <c r="AIG46" s="1729"/>
      <c r="AIH46" s="1729"/>
      <c r="AII46" s="1729"/>
      <c r="AIJ46" s="1729"/>
      <c r="AIK46" s="1729"/>
      <c r="AIL46" s="1729"/>
      <c r="AIM46" s="1729"/>
      <c r="AIN46" s="1729"/>
      <c r="AIO46" s="1729"/>
      <c r="AIP46" s="1729"/>
      <c r="AIQ46" s="1729"/>
      <c r="AIR46" s="1729"/>
      <c r="AIS46" s="1729"/>
      <c r="AIT46" s="1729"/>
      <c r="AIU46" s="1729"/>
      <c r="AIV46" s="1729"/>
      <c r="AIW46" s="1729"/>
      <c r="AIX46" s="1729"/>
      <c r="AIY46" s="1729"/>
      <c r="AIZ46" s="1729"/>
      <c r="AJA46" s="1729"/>
      <c r="AJB46" s="1729"/>
      <c r="AJC46" s="1729"/>
      <c r="AJD46" s="1729"/>
      <c r="AJE46" s="1729"/>
      <c r="AJF46" s="1729"/>
      <c r="AJG46" s="1729"/>
      <c r="AJH46" s="1729"/>
      <c r="AJI46" s="1729"/>
      <c r="AJJ46" s="1729"/>
      <c r="AJK46" s="1729"/>
      <c r="AJL46" s="1729"/>
      <c r="AJM46" s="1729"/>
      <c r="AJN46" s="1729"/>
      <c r="AJO46" s="1729"/>
      <c r="AJP46" s="1729"/>
      <c r="AJQ46" s="1729"/>
      <c r="AJR46" s="1729"/>
      <c r="AJS46" s="1729"/>
      <c r="AJT46" s="1729"/>
      <c r="AJU46" s="1729"/>
      <c r="AJV46" s="1729"/>
      <c r="AJW46" s="1729"/>
      <c r="AJX46" s="1729"/>
      <c r="AJY46" s="1729"/>
      <c r="AJZ46" s="1729"/>
      <c r="AKA46" s="1729"/>
      <c r="AKB46" s="1729"/>
      <c r="AKC46" s="1729"/>
      <c r="AKD46" s="1729"/>
      <c r="AKE46" s="1729"/>
      <c r="AKF46" s="1729"/>
      <c r="AKG46" s="1729"/>
      <c r="AKH46" s="1729"/>
      <c r="AKI46" s="1729"/>
      <c r="AKJ46" s="1729"/>
      <c r="AKK46" s="1729"/>
      <c r="AKL46" s="1729"/>
      <c r="AKM46" s="1729"/>
      <c r="AKN46" s="1729"/>
      <c r="AKO46" s="1729"/>
      <c r="AKP46" s="1729"/>
      <c r="AKQ46" s="1729"/>
      <c r="AKR46" s="1729"/>
      <c r="AKS46" s="1729"/>
      <c r="AKT46" s="1729"/>
      <c r="AKU46" s="1729"/>
      <c r="AKV46" s="1729"/>
      <c r="AKW46" s="1729"/>
      <c r="AKX46" s="1729"/>
      <c r="AKY46" s="1729"/>
      <c r="AKZ46" s="1729"/>
      <c r="ALA46" s="1729"/>
      <c r="ALB46" s="1729"/>
      <c r="ALC46" s="1729"/>
      <c r="ALD46" s="1729"/>
      <c r="ALE46" s="1729"/>
      <c r="ALF46" s="1729"/>
      <c r="ALG46" s="1729"/>
      <c r="ALH46" s="1729"/>
      <c r="ALI46" s="1729"/>
      <c r="ALJ46" s="1729"/>
      <c r="ALK46" s="1729"/>
      <c r="ALL46" s="1729"/>
      <c r="ALM46" s="1729"/>
      <c r="ALN46" s="1729"/>
      <c r="ALO46" s="1729"/>
      <c r="ALP46" s="1729"/>
      <c r="ALQ46" s="1729"/>
      <c r="ALR46" s="1729"/>
      <c r="ALS46" s="1729"/>
      <c r="ALT46" s="1729"/>
      <c r="ALU46" s="1729"/>
      <c r="ALV46" s="1729"/>
      <c r="ALW46" s="1729"/>
      <c r="ALX46" s="1729"/>
      <c r="ALY46" s="1729"/>
      <c r="ALZ46" s="1729"/>
      <c r="AMA46" s="1729"/>
      <c r="AMB46" s="1729"/>
      <c r="AMC46" s="1729"/>
      <c r="AMD46" s="1729"/>
      <c r="AME46" s="1729"/>
      <c r="AMF46" s="1729"/>
      <c r="AMG46" s="1729"/>
      <c r="AMH46" s="1729"/>
      <c r="AMI46" s="1729"/>
      <c r="AMJ46" s="1729"/>
    </row>
    <row r="47" spans="1:1024" s="1773" customFormat="1" ht="30" customHeight="1">
      <c r="A47" s="1705" t="s">
        <v>3862</v>
      </c>
      <c r="B47" s="1705" t="s">
        <v>3863</v>
      </c>
      <c r="C47" s="1705" t="s">
        <v>647</v>
      </c>
      <c r="D47" s="1705" t="s">
        <v>4058</v>
      </c>
      <c r="E47" s="1705" t="s">
        <v>4059</v>
      </c>
      <c r="F47" s="1705" t="s">
        <v>4060</v>
      </c>
      <c r="G47" s="1705" t="s">
        <v>4061</v>
      </c>
      <c r="H47" s="1705"/>
      <c r="I47" s="1705"/>
      <c r="J47" s="1705"/>
      <c r="K47" s="1705"/>
      <c r="L47" s="1705"/>
      <c r="M47" s="1705"/>
      <c r="N47" s="1705"/>
      <c r="O47" s="1705"/>
      <c r="P47" s="1705" t="s">
        <v>4142</v>
      </c>
      <c r="Q47" s="1705" t="s">
        <v>4143</v>
      </c>
      <c r="R47" s="1705" t="s">
        <v>4144</v>
      </c>
      <c r="S47" s="1709" t="s">
        <v>4145</v>
      </c>
      <c r="T47" s="1705" t="s">
        <v>2504</v>
      </c>
      <c r="U47" s="1705" t="s">
        <v>3928</v>
      </c>
      <c r="V47" s="1772">
        <v>44910</v>
      </c>
      <c r="W47" s="1705" t="s">
        <v>3874</v>
      </c>
      <c r="X47" s="1705" t="s">
        <v>3902</v>
      </c>
      <c r="Y47" s="1779" t="s">
        <v>4146</v>
      </c>
      <c r="Z47" s="1779" t="s">
        <v>1146</v>
      </c>
      <c r="AA47" s="1779" t="s">
        <v>4067</v>
      </c>
      <c r="AB47" s="1779" t="s">
        <v>4068</v>
      </c>
      <c r="AC47" s="1779" t="s">
        <v>3906</v>
      </c>
      <c r="AD47" s="1779" t="s">
        <v>138</v>
      </c>
      <c r="AE47" s="1779" t="s">
        <v>3881</v>
      </c>
      <c r="AF47" s="1779"/>
      <c r="AG47" s="1779"/>
      <c r="AH47" s="1779"/>
      <c r="AI47" s="1779"/>
      <c r="AJ47" s="1779"/>
      <c r="AK47" s="1779">
        <v>2</v>
      </c>
      <c r="AL47" s="1779"/>
      <c r="AM47" s="1779"/>
      <c r="AN47" s="1779">
        <v>10308000</v>
      </c>
      <c r="AO47" s="1705" t="s">
        <v>4248</v>
      </c>
      <c r="AP47" s="1705"/>
      <c r="AQ47" s="1705"/>
      <c r="AR47" s="1705"/>
      <c r="AS47" s="1705"/>
      <c r="AT47" s="1705"/>
      <c r="AU47" s="1705"/>
      <c r="AV47" s="1705"/>
      <c r="AW47" s="1705"/>
      <c r="AX47" s="1705"/>
      <c r="AY47" s="1705"/>
      <c r="AZ47" s="1705" t="s">
        <v>3882</v>
      </c>
      <c r="BA47" s="1729"/>
      <c r="BB47" s="1729"/>
      <c r="BC47" s="1729"/>
      <c r="BD47" s="1729"/>
      <c r="BE47" s="1729"/>
      <c r="BF47" s="1729"/>
      <c r="BG47" s="1729"/>
      <c r="BH47" s="1729"/>
      <c r="BI47" s="1729"/>
      <c r="BJ47" s="1729"/>
      <c r="BK47" s="1729"/>
      <c r="BL47" s="1729"/>
      <c r="BM47" s="1729"/>
      <c r="BN47" s="1729"/>
      <c r="BO47" s="1729"/>
      <c r="BP47" s="1729"/>
      <c r="BQ47" s="1729"/>
      <c r="BR47" s="1729"/>
      <c r="BS47" s="1729"/>
      <c r="BT47" s="1729"/>
      <c r="BU47" s="1729"/>
      <c r="BV47" s="1729"/>
      <c r="BW47" s="1729"/>
      <c r="BX47" s="1729"/>
      <c r="BY47" s="1729"/>
      <c r="BZ47" s="1729"/>
      <c r="CA47" s="1729"/>
      <c r="CB47" s="1729"/>
      <c r="CC47" s="1729"/>
      <c r="CD47" s="1729"/>
      <c r="CE47" s="1729"/>
      <c r="CF47" s="1729"/>
      <c r="CG47" s="1729"/>
      <c r="CH47" s="1729"/>
      <c r="CI47" s="1729"/>
      <c r="CJ47" s="1729"/>
      <c r="CK47" s="1729"/>
      <c r="CL47" s="1729"/>
      <c r="CM47" s="1729"/>
      <c r="CN47" s="1729"/>
      <c r="CO47" s="1729"/>
      <c r="CP47" s="1729"/>
      <c r="CQ47" s="1729"/>
      <c r="CR47" s="1729"/>
      <c r="CS47" s="1729"/>
      <c r="CT47" s="1729"/>
      <c r="CU47" s="1729"/>
      <c r="CV47" s="1729"/>
      <c r="CW47" s="1729"/>
      <c r="CX47" s="1729"/>
      <c r="CY47" s="1729"/>
      <c r="CZ47" s="1729"/>
      <c r="DA47" s="1729"/>
      <c r="DB47" s="1729"/>
      <c r="DC47" s="1729"/>
      <c r="DD47" s="1729"/>
      <c r="DE47" s="1729"/>
      <c r="DF47" s="1729"/>
      <c r="DG47" s="1729"/>
      <c r="DH47" s="1729"/>
      <c r="DI47" s="1729"/>
      <c r="DJ47" s="1729"/>
      <c r="DK47" s="1729"/>
      <c r="DL47" s="1729"/>
      <c r="DM47" s="1729"/>
      <c r="DN47" s="1729"/>
      <c r="DO47" s="1729"/>
      <c r="DP47" s="1729"/>
      <c r="DQ47" s="1729"/>
      <c r="DR47" s="1729"/>
      <c r="DS47" s="1729"/>
      <c r="DT47" s="1729"/>
      <c r="DU47" s="1729"/>
      <c r="DV47" s="1729"/>
      <c r="DW47" s="1729"/>
      <c r="DX47" s="1729"/>
      <c r="DY47" s="1729"/>
      <c r="DZ47" s="1729"/>
      <c r="EA47" s="1729"/>
      <c r="EB47" s="1729"/>
      <c r="EC47" s="1729"/>
      <c r="ED47" s="1729"/>
      <c r="EE47" s="1729"/>
      <c r="EF47" s="1729"/>
      <c r="EG47" s="1729"/>
      <c r="EH47" s="1729"/>
      <c r="EI47" s="1729"/>
      <c r="EJ47" s="1729"/>
      <c r="EK47" s="1729"/>
      <c r="EL47" s="1729"/>
      <c r="EM47" s="1729"/>
      <c r="EN47" s="1729"/>
      <c r="EO47" s="1729"/>
      <c r="EP47" s="1729"/>
      <c r="EQ47" s="1729"/>
      <c r="ER47" s="1729"/>
      <c r="ES47" s="1729"/>
      <c r="ET47" s="1729"/>
      <c r="EU47" s="1729"/>
      <c r="EV47" s="1729"/>
      <c r="EW47" s="1729"/>
      <c r="EX47" s="1729"/>
      <c r="EY47" s="1729"/>
      <c r="EZ47" s="1729"/>
      <c r="FA47" s="1729"/>
      <c r="FB47" s="1729"/>
      <c r="FC47" s="1729"/>
      <c r="FD47" s="1729"/>
      <c r="FE47" s="1729"/>
      <c r="FF47" s="1729"/>
      <c r="FG47" s="1729"/>
      <c r="FH47" s="1729"/>
      <c r="FI47" s="1729"/>
      <c r="FJ47" s="1729"/>
      <c r="FK47" s="1729"/>
      <c r="FL47" s="1729"/>
      <c r="FM47" s="1729"/>
      <c r="FN47" s="1729"/>
      <c r="FO47" s="1729"/>
      <c r="FP47" s="1729"/>
      <c r="FQ47" s="1729"/>
      <c r="FR47" s="1729"/>
      <c r="FS47" s="1729"/>
      <c r="FT47" s="1729"/>
      <c r="FU47" s="1729"/>
      <c r="FV47" s="1729"/>
      <c r="FW47" s="1729"/>
      <c r="FX47" s="1729"/>
      <c r="FY47" s="1729"/>
      <c r="FZ47" s="1729"/>
      <c r="GA47" s="1729"/>
      <c r="GB47" s="1729"/>
      <c r="GC47" s="1729"/>
      <c r="GD47" s="1729"/>
      <c r="GE47" s="1729"/>
      <c r="GF47" s="1729"/>
      <c r="GG47" s="1729"/>
      <c r="GH47" s="1729"/>
      <c r="GI47" s="1729"/>
      <c r="GJ47" s="1729"/>
      <c r="GK47" s="1729"/>
      <c r="GL47" s="1729"/>
      <c r="GM47" s="1729"/>
      <c r="GN47" s="1729"/>
      <c r="GO47" s="1729"/>
      <c r="GP47" s="1729"/>
      <c r="GQ47" s="1729"/>
      <c r="GR47" s="1729"/>
      <c r="GS47" s="1729"/>
      <c r="GT47" s="1729"/>
      <c r="GU47" s="1729"/>
      <c r="GV47" s="1729"/>
      <c r="GW47" s="1729"/>
      <c r="GX47" s="1729"/>
      <c r="GY47" s="1729"/>
      <c r="GZ47" s="1729"/>
      <c r="HA47" s="1729"/>
      <c r="HB47" s="1729"/>
      <c r="HC47" s="1729"/>
      <c r="HD47" s="1729"/>
      <c r="HE47" s="1729"/>
      <c r="HF47" s="1729"/>
      <c r="HG47" s="1729"/>
      <c r="HH47" s="1729"/>
      <c r="HI47" s="1729"/>
      <c r="HJ47" s="1729"/>
      <c r="HK47" s="1729"/>
      <c r="HL47" s="1729"/>
      <c r="HM47" s="1729"/>
      <c r="HN47" s="1729"/>
      <c r="HO47" s="1729"/>
      <c r="HP47" s="1729"/>
      <c r="HQ47" s="1729"/>
      <c r="HR47" s="1729"/>
      <c r="HS47" s="1729"/>
      <c r="HT47" s="1729"/>
      <c r="HU47" s="1729"/>
      <c r="HV47" s="1729"/>
      <c r="HW47" s="1729"/>
      <c r="HX47" s="1729"/>
      <c r="HY47" s="1729"/>
      <c r="HZ47" s="1729"/>
      <c r="IA47" s="1729"/>
      <c r="IB47" s="1729"/>
      <c r="IC47" s="1729"/>
      <c r="ID47" s="1729"/>
      <c r="IE47" s="1729"/>
      <c r="IF47" s="1729"/>
      <c r="IG47" s="1729"/>
      <c r="IH47" s="1729"/>
      <c r="II47" s="1729"/>
      <c r="IJ47" s="1729"/>
      <c r="IK47" s="1729"/>
      <c r="IL47" s="1729"/>
      <c r="IM47" s="1729"/>
      <c r="IN47" s="1729"/>
      <c r="IO47" s="1729"/>
      <c r="IP47" s="1729"/>
      <c r="IQ47" s="1729"/>
      <c r="IR47" s="1729"/>
      <c r="IS47" s="1729"/>
      <c r="IT47" s="1729"/>
      <c r="IU47" s="1729"/>
      <c r="IV47" s="1729"/>
      <c r="IW47" s="1729"/>
      <c r="IX47" s="1729"/>
      <c r="IY47" s="1729"/>
      <c r="IZ47" s="1729"/>
      <c r="JA47" s="1729"/>
      <c r="JB47" s="1729"/>
      <c r="JC47" s="1729"/>
      <c r="JD47" s="1729"/>
      <c r="JE47" s="1729"/>
      <c r="JF47" s="1729"/>
      <c r="JG47" s="1729"/>
      <c r="JH47" s="1729"/>
      <c r="JI47" s="1729"/>
      <c r="JJ47" s="1729"/>
      <c r="JK47" s="1729"/>
      <c r="JL47" s="1729"/>
      <c r="JM47" s="1729"/>
      <c r="JN47" s="1729"/>
      <c r="JO47" s="1729"/>
      <c r="JP47" s="1729"/>
      <c r="JQ47" s="1729"/>
      <c r="JR47" s="1729"/>
      <c r="JS47" s="1729"/>
      <c r="JT47" s="1729"/>
      <c r="JU47" s="1729"/>
      <c r="JV47" s="1729"/>
      <c r="JW47" s="1729"/>
      <c r="JX47" s="1729"/>
      <c r="JY47" s="1729"/>
      <c r="JZ47" s="1729"/>
      <c r="KA47" s="1729"/>
      <c r="KB47" s="1729"/>
      <c r="KC47" s="1729"/>
      <c r="KD47" s="1729"/>
      <c r="KE47" s="1729"/>
      <c r="KF47" s="1729"/>
      <c r="KG47" s="1729"/>
      <c r="KH47" s="1729"/>
      <c r="KI47" s="1729"/>
      <c r="KJ47" s="1729"/>
      <c r="KK47" s="1729"/>
      <c r="KL47" s="1729"/>
      <c r="KM47" s="1729"/>
      <c r="KN47" s="1729"/>
      <c r="KO47" s="1729"/>
      <c r="KP47" s="1729"/>
      <c r="KQ47" s="1729"/>
      <c r="KR47" s="1729"/>
      <c r="KS47" s="1729"/>
      <c r="KT47" s="1729"/>
      <c r="KU47" s="1729"/>
      <c r="KV47" s="1729"/>
      <c r="KW47" s="1729"/>
      <c r="KX47" s="1729"/>
      <c r="KY47" s="1729"/>
      <c r="KZ47" s="1729"/>
      <c r="LA47" s="1729"/>
      <c r="LB47" s="1729"/>
      <c r="LC47" s="1729"/>
      <c r="LD47" s="1729"/>
      <c r="LE47" s="1729"/>
      <c r="LF47" s="1729"/>
      <c r="LG47" s="1729"/>
      <c r="LH47" s="1729"/>
      <c r="LI47" s="1729"/>
      <c r="LJ47" s="1729"/>
      <c r="LK47" s="1729"/>
      <c r="LL47" s="1729"/>
      <c r="LM47" s="1729"/>
      <c r="LN47" s="1729"/>
      <c r="LO47" s="1729"/>
      <c r="LP47" s="1729"/>
      <c r="LQ47" s="1729"/>
      <c r="LR47" s="1729"/>
      <c r="LS47" s="1729"/>
      <c r="LT47" s="1729"/>
      <c r="LU47" s="1729"/>
      <c r="LV47" s="1729"/>
      <c r="LW47" s="1729"/>
      <c r="LX47" s="1729"/>
      <c r="LY47" s="1729"/>
      <c r="LZ47" s="1729"/>
      <c r="MA47" s="1729"/>
      <c r="MB47" s="1729"/>
      <c r="MC47" s="1729"/>
      <c r="MD47" s="1729"/>
      <c r="ME47" s="1729"/>
      <c r="MF47" s="1729"/>
      <c r="MG47" s="1729"/>
      <c r="MH47" s="1729"/>
      <c r="MI47" s="1729"/>
      <c r="MJ47" s="1729"/>
      <c r="MK47" s="1729"/>
      <c r="ML47" s="1729"/>
      <c r="MM47" s="1729"/>
      <c r="MN47" s="1729"/>
      <c r="MO47" s="1729"/>
      <c r="MP47" s="1729"/>
      <c r="MQ47" s="1729"/>
      <c r="MR47" s="1729"/>
      <c r="MS47" s="1729"/>
      <c r="MT47" s="1729"/>
      <c r="MU47" s="1729"/>
      <c r="MV47" s="1729"/>
      <c r="MW47" s="1729"/>
      <c r="MX47" s="1729"/>
      <c r="MY47" s="1729"/>
      <c r="MZ47" s="1729"/>
      <c r="NA47" s="1729"/>
      <c r="NB47" s="1729"/>
      <c r="NC47" s="1729"/>
      <c r="ND47" s="1729"/>
      <c r="NE47" s="1729"/>
      <c r="NF47" s="1729"/>
      <c r="NG47" s="1729"/>
      <c r="NH47" s="1729"/>
      <c r="NI47" s="1729"/>
      <c r="NJ47" s="1729"/>
      <c r="NK47" s="1729"/>
      <c r="NL47" s="1729"/>
      <c r="NM47" s="1729"/>
      <c r="NN47" s="1729"/>
      <c r="NO47" s="1729"/>
      <c r="NP47" s="1729"/>
      <c r="NQ47" s="1729"/>
      <c r="NR47" s="1729"/>
      <c r="NS47" s="1729"/>
      <c r="NT47" s="1729"/>
      <c r="NU47" s="1729"/>
      <c r="NV47" s="1729"/>
      <c r="NW47" s="1729"/>
      <c r="NX47" s="1729"/>
      <c r="NY47" s="1729"/>
      <c r="NZ47" s="1729"/>
      <c r="OA47" s="1729"/>
      <c r="OB47" s="1729"/>
      <c r="OC47" s="1729"/>
      <c r="OD47" s="1729"/>
      <c r="OE47" s="1729"/>
      <c r="OF47" s="1729"/>
      <c r="OG47" s="1729"/>
      <c r="OH47" s="1729"/>
      <c r="OI47" s="1729"/>
      <c r="OJ47" s="1729"/>
      <c r="OK47" s="1729"/>
      <c r="OL47" s="1729"/>
      <c r="OM47" s="1729"/>
      <c r="ON47" s="1729"/>
      <c r="OO47" s="1729"/>
      <c r="OP47" s="1729"/>
      <c r="OQ47" s="1729"/>
      <c r="OR47" s="1729"/>
      <c r="OS47" s="1729"/>
      <c r="OT47" s="1729"/>
      <c r="OU47" s="1729"/>
      <c r="OV47" s="1729"/>
      <c r="OW47" s="1729"/>
      <c r="OX47" s="1729"/>
      <c r="OY47" s="1729"/>
      <c r="OZ47" s="1729"/>
      <c r="PA47" s="1729"/>
      <c r="PB47" s="1729"/>
      <c r="PC47" s="1729"/>
      <c r="PD47" s="1729"/>
      <c r="PE47" s="1729"/>
      <c r="PF47" s="1729"/>
      <c r="PG47" s="1729"/>
      <c r="PH47" s="1729"/>
      <c r="PI47" s="1729"/>
      <c r="PJ47" s="1729"/>
      <c r="PK47" s="1729"/>
      <c r="PL47" s="1729"/>
      <c r="PM47" s="1729"/>
      <c r="PN47" s="1729"/>
      <c r="PO47" s="1729"/>
      <c r="PP47" s="1729"/>
      <c r="PQ47" s="1729"/>
      <c r="PR47" s="1729"/>
      <c r="PS47" s="1729"/>
      <c r="PT47" s="1729"/>
      <c r="PU47" s="1729"/>
      <c r="PV47" s="1729"/>
      <c r="PW47" s="1729"/>
      <c r="PX47" s="1729"/>
      <c r="PY47" s="1729"/>
      <c r="PZ47" s="1729"/>
      <c r="QA47" s="1729"/>
      <c r="QB47" s="1729"/>
      <c r="QC47" s="1729"/>
      <c r="QD47" s="1729"/>
      <c r="QE47" s="1729"/>
      <c r="QF47" s="1729"/>
      <c r="QG47" s="1729"/>
      <c r="QH47" s="1729"/>
      <c r="QI47" s="1729"/>
      <c r="QJ47" s="1729"/>
      <c r="QK47" s="1729"/>
      <c r="QL47" s="1729"/>
      <c r="QM47" s="1729"/>
      <c r="QN47" s="1729"/>
      <c r="QO47" s="1729"/>
      <c r="QP47" s="1729"/>
      <c r="QQ47" s="1729"/>
      <c r="QR47" s="1729"/>
      <c r="QS47" s="1729"/>
      <c r="QT47" s="1729"/>
      <c r="QU47" s="1729"/>
      <c r="QV47" s="1729"/>
      <c r="QW47" s="1729"/>
      <c r="QX47" s="1729"/>
      <c r="QY47" s="1729"/>
      <c r="QZ47" s="1729"/>
      <c r="RA47" s="1729"/>
      <c r="RB47" s="1729"/>
      <c r="RC47" s="1729"/>
      <c r="RD47" s="1729"/>
      <c r="RE47" s="1729"/>
      <c r="RF47" s="1729"/>
      <c r="RG47" s="1729"/>
      <c r="RH47" s="1729"/>
      <c r="RI47" s="1729"/>
      <c r="RJ47" s="1729"/>
      <c r="RK47" s="1729"/>
      <c r="RL47" s="1729"/>
      <c r="RM47" s="1729"/>
      <c r="RN47" s="1729"/>
      <c r="RO47" s="1729"/>
      <c r="RP47" s="1729"/>
      <c r="RQ47" s="1729"/>
      <c r="RR47" s="1729"/>
      <c r="RS47" s="1729"/>
      <c r="RT47" s="1729"/>
      <c r="RU47" s="1729"/>
      <c r="RV47" s="1729"/>
      <c r="RW47" s="1729"/>
      <c r="RX47" s="1729"/>
      <c r="RY47" s="1729"/>
      <c r="RZ47" s="1729"/>
      <c r="SA47" s="1729"/>
      <c r="SB47" s="1729"/>
      <c r="SC47" s="1729"/>
      <c r="SD47" s="1729"/>
      <c r="SE47" s="1729"/>
      <c r="SF47" s="1729"/>
      <c r="SG47" s="1729"/>
      <c r="SH47" s="1729"/>
      <c r="SI47" s="1729"/>
      <c r="SJ47" s="1729"/>
      <c r="SK47" s="1729"/>
      <c r="SL47" s="1729"/>
      <c r="SM47" s="1729"/>
      <c r="SN47" s="1729"/>
      <c r="SO47" s="1729"/>
      <c r="SP47" s="1729"/>
      <c r="SQ47" s="1729"/>
      <c r="SR47" s="1729"/>
      <c r="SS47" s="1729"/>
      <c r="ST47" s="1729"/>
      <c r="SU47" s="1729"/>
      <c r="SV47" s="1729"/>
      <c r="SW47" s="1729"/>
      <c r="SX47" s="1729"/>
      <c r="SY47" s="1729"/>
      <c r="SZ47" s="1729"/>
      <c r="TA47" s="1729"/>
      <c r="TB47" s="1729"/>
      <c r="TC47" s="1729"/>
      <c r="TD47" s="1729"/>
      <c r="TE47" s="1729"/>
      <c r="TF47" s="1729"/>
      <c r="TG47" s="1729"/>
      <c r="TH47" s="1729"/>
      <c r="TI47" s="1729"/>
      <c r="TJ47" s="1729"/>
      <c r="TK47" s="1729"/>
      <c r="TL47" s="1729"/>
      <c r="TM47" s="1729"/>
      <c r="TN47" s="1729"/>
      <c r="TO47" s="1729"/>
      <c r="TP47" s="1729"/>
      <c r="TQ47" s="1729"/>
      <c r="TR47" s="1729"/>
      <c r="TS47" s="1729"/>
      <c r="TT47" s="1729"/>
      <c r="TU47" s="1729"/>
      <c r="TV47" s="1729"/>
      <c r="TW47" s="1729"/>
      <c r="TX47" s="1729"/>
      <c r="TY47" s="1729"/>
      <c r="TZ47" s="1729"/>
      <c r="UA47" s="1729"/>
      <c r="UB47" s="1729"/>
      <c r="UC47" s="1729"/>
      <c r="UD47" s="1729"/>
      <c r="UE47" s="1729"/>
      <c r="UF47" s="1729"/>
      <c r="UG47" s="1729"/>
      <c r="UH47" s="1729"/>
      <c r="UI47" s="1729"/>
      <c r="UJ47" s="1729"/>
      <c r="UK47" s="1729"/>
      <c r="UL47" s="1729"/>
      <c r="UM47" s="1729"/>
      <c r="UN47" s="1729"/>
      <c r="UO47" s="1729"/>
      <c r="UP47" s="1729"/>
      <c r="UQ47" s="1729"/>
      <c r="UR47" s="1729"/>
      <c r="US47" s="1729"/>
      <c r="UT47" s="1729"/>
      <c r="UU47" s="1729"/>
      <c r="UV47" s="1729"/>
      <c r="UW47" s="1729"/>
      <c r="UX47" s="1729"/>
      <c r="UY47" s="1729"/>
      <c r="UZ47" s="1729"/>
      <c r="VA47" s="1729"/>
      <c r="VB47" s="1729"/>
      <c r="VC47" s="1729"/>
      <c r="VD47" s="1729"/>
      <c r="VE47" s="1729"/>
      <c r="VF47" s="1729"/>
      <c r="VG47" s="1729"/>
      <c r="VH47" s="1729"/>
      <c r="VI47" s="1729"/>
      <c r="VJ47" s="1729"/>
      <c r="VK47" s="1729"/>
      <c r="VL47" s="1729"/>
      <c r="VM47" s="1729"/>
      <c r="VN47" s="1729"/>
      <c r="VO47" s="1729"/>
      <c r="VP47" s="1729"/>
      <c r="VQ47" s="1729"/>
      <c r="VR47" s="1729"/>
      <c r="VS47" s="1729"/>
      <c r="VT47" s="1729"/>
      <c r="VU47" s="1729"/>
      <c r="VV47" s="1729"/>
      <c r="VW47" s="1729"/>
      <c r="VX47" s="1729"/>
      <c r="VY47" s="1729"/>
      <c r="VZ47" s="1729"/>
      <c r="WA47" s="1729"/>
      <c r="WB47" s="1729"/>
      <c r="WC47" s="1729"/>
      <c r="WD47" s="1729"/>
      <c r="WE47" s="1729"/>
      <c r="WF47" s="1729"/>
      <c r="WG47" s="1729"/>
      <c r="WH47" s="1729"/>
      <c r="WI47" s="1729"/>
      <c r="WJ47" s="1729"/>
      <c r="WK47" s="1729"/>
      <c r="WL47" s="1729"/>
      <c r="WM47" s="1729"/>
      <c r="WN47" s="1729"/>
      <c r="WO47" s="1729"/>
      <c r="WP47" s="1729"/>
      <c r="WQ47" s="1729"/>
      <c r="WR47" s="1729"/>
      <c r="WS47" s="1729"/>
      <c r="WT47" s="1729"/>
      <c r="WU47" s="1729"/>
      <c r="WV47" s="1729"/>
      <c r="WW47" s="1729"/>
      <c r="WX47" s="1729"/>
      <c r="WY47" s="1729"/>
      <c r="WZ47" s="1729"/>
      <c r="XA47" s="1729"/>
      <c r="XB47" s="1729"/>
      <c r="XC47" s="1729"/>
      <c r="XD47" s="1729"/>
      <c r="XE47" s="1729"/>
      <c r="XF47" s="1729"/>
      <c r="XG47" s="1729"/>
      <c r="XH47" s="1729"/>
      <c r="XI47" s="1729"/>
      <c r="XJ47" s="1729"/>
      <c r="XK47" s="1729"/>
      <c r="XL47" s="1729"/>
      <c r="XM47" s="1729"/>
      <c r="XN47" s="1729"/>
      <c r="XO47" s="1729"/>
      <c r="XP47" s="1729"/>
      <c r="XQ47" s="1729"/>
      <c r="XR47" s="1729"/>
      <c r="XS47" s="1729"/>
      <c r="XT47" s="1729"/>
      <c r="XU47" s="1729"/>
      <c r="XV47" s="1729"/>
      <c r="XW47" s="1729"/>
      <c r="XX47" s="1729"/>
      <c r="XY47" s="1729"/>
      <c r="XZ47" s="1729"/>
      <c r="YA47" s="1729"/>
      <c r="YB47" s="1729"/>
      <c r="YC47" s="1729"/>
      <c r="YD47" s="1729"/>
      <c r="YE47" s="1729"/>
      <c r="YF47" s="1729"/>
      <c r="YG47" s="1729"/>
      <c r="YH47" s="1729"/>
      <c r="YI47" s="1729"/>
      <c r="YJ47" s="1729"/>
      <c r="YK47" s="1729"/>
      <c r="YL47" s="1729"/>
      <c r="YM47" s="1729"/>
      <c r="YN47" s="1729"/>
      <c r="YO47" s="1729"/>
      <c r="YP47" s="1729"/>
      <c r="YQ47" s="1729"/>
      <c r="YR47" s="1729"/>
      <c r="YS47" s="1729"/>
      <c r="YT47" s="1729"/>
      <c r="YU47" s="1729"/>
      <c r="YV47" s="1729"/>
      <c r="YW47" s="1729"/>
      <c r="YX47" s="1729"/>
      <c r="YY47" s="1729"/>
      <c r="YZ47" s="1729"/>
      <c r="ZA47" s="1729"/>
      <c r="ZB47" s="1729"/>
      <c r="ZC47" s="1729"/>
      <c r="ZD47" s="1729"/>
      <c r="ZE47" s="1729"/>
      <c r="ZF47" s="1729"/>
      <c r="ZG47" s="1729"/>
      <c r="ZH47" s="1729"/>
      <c r="ZI47" s="1729"/>
      <c r="ZJ47" s="1729"/>
      <c r="ZK47" s="1729"/>
      <c r="ZL47" s="1729"/>
      <c r="ZM47" s="1729"/>
      <c r="ZN47" s="1729"/>
      <c r="ZO47" s="1729"/>
      <c r="ZP47" s="1729"/>
      <c r="ZQ47" s="1729"/>
      <c r="ZR47" s="1729"/>
      <c r="ZS47" s="1729"/>
      <c r="ZT47" s="1729"/>
      <c r="ZU47" s="1729"/>
      <c r="ZV47" s="1729"/>
      <c r="ZW47" s="1729"/>
      <c r="ZX47" s="1729"/>
      <c r="ZY47" s="1729"/>
      <c r="ZZ47" s="1729"/>
      <c r="AAA47" s="1729"/>
      <c r="AAB47" s="1729"/>
      <c r="AAC47" s="1729"/>
      <c r="AAD47" s="1729"/>
      <c r="AAE47" s="1729"/>
      <c r="AAF47" s="1729"/>
      <c r="AAG47" s="1729"/>
      <c r="AAH47" s="1729"/>
      <c r="AAI47" s="1729"/>
      <c r="AAJ47" s="1729"/>
      <c r="AAK47" s="1729"/>
      <c r="AAL47" s="1729"/>
      <c r="AAM47" s="1729"/>
      <c r="AAN47" s="1729"/>
      <c r="AAO47" s="1729"/>
      <c r="AAP47" s="1729"/>
      <c r="AAQ47" s="1729"/>
      <c r="AAR47" s="1729"/>
      <c r="AAS47" s="1729"/>
      <c r="AAT47" s="1729"/>
      <c r="AAU47" s="1729"/>
      <c r="AAV47" s="1729"/>
      <c r="AAW47" s="1729"/>
      <c r="AAX47" s="1729"/>
      <c r="AAY47" s="1729"/>
      <c r="AAZ47" s="1729"/>
      <c r="ABA47" s="1729"/>
      <c r="ABB47" s="1729"/>
      <c r="ABC47" s="1729"/>
      <c r="ABD47" s="1729"/>
      <c r="ABE47" s="1729"/>
      <c r="ABF47" s="1729"/>
      <c r="ABG47" s="1729"/>
      <c r="ABH47" s="1729"/>
      <c r="ABI47" s="1729"/>
      <c r="ABJ47" s="1729"/>
      <c r="ABK47" s="1729"/>
      <c r="ABL47" s="1729"/>
      <c r="ABM47" s="1729"/>
      <c r="ABN47" s="1729"/>
      <c r="ABO47" s="1729"/>
      <c r="ABP47" s="1729"/>
      <c r="ABQ47" s="1729"/>
      <c r="ABR47" s="1729"/>
      <c r="ABS47" s="1729"/>
      <c r="ABT47" s="1729"/>
      <c r="ABU47" s="1729"/>
      <c r="ABV47" s="1729"/>
      <c r="ABW47" s="1729"/>
      <c r="ABX47" s="1729"/>
      <c r="ABY47" s="1729"/>
      <c r="ABZ47" s="1729"/>
      <c r="ACA47" s="1729"/>
      <c r="ACB47" s="1729"/>
      <c r="ACC47" s="1729"/>
      <c r="ACD47" s="1729"/>
      <c r="ACE47" s="1729"/>
      <c r="ACF47" s="1729"/>
      <c r="ACG47" s="1729"/>
      <c r="ACH47" s="1729"/>
      <c r="ACI47" s="1729"/>
      <c r="ACJ47" s="1729"/>
      <c r="ACK47" s="1729"/>
      <c r="ACL47" s="1729"/>
      <c r="ACM47" s="1729"/>
      <c r="ACN47" s="1729"/>
      <c r="ACO47" s="1729"/>
      <c r="ACP47" s="1729"/>
      <c r="ACQ47" s="1729"/>
      <c r="ACR47" s="1729"/>
      <c r="ACS47" s="1729"/>
      <c r="ACT47" s="1729"/>
      <c r="ACU47" s="1729"/>
      <c r="ACV47" s="1729"/>
      <c r="ACW47" s="1729"/>
      <c r="ACX47" s="1729"/>
      <c r="ACY47" s="1729"/>
      <c r="ACZ47" s="1729"/>
      <c r="ADA47" s="1729"/>
      <c r="ADB47" s="1729"/>
      <c r="ADC47" s="1729"/>
      <c r="ADD47" s="1729"/>
      <c r="ADE47" s="1729"/>
      <c r="ADF47" s="1729"/>
      <c r="ADG47" s="1729"/>
      <c r="ADH47" s="1729"/>
      <c r="ADI47" s="1729"/>
      <c r="ADJ47" s="1729"/>
      <c r="ADK47" s="1729"/>
      <c r="ADL47" s="1729"/>
      <c r="ADM47" s="1729"/>
      <c r="ADN47" s="1729"/>
      <c r="ADO47" s="1729"/>
      <c r="ADP47" s="1729"/>
      <c r="ADQ47" s="1729"/>
      <c r="ADR47" s="1729"/>
      <c r="ADS47" s="1729"/>
      <c r="ADT47" s="1729"/>
      <c r="ADU47" s="1729"/>
      <c r="ADV47" s="1729"/>
      <c r="ADW47" s="1729"/>
      <c r="ADX47" s="1729"/>
      <c r="ADY47" s="1729"/>
      <c r="ADZ47" s="1729"/>
      <c r="AEA47" s="1729"/>
      <c r="AEB47" s="1729"/>
      <c r="AEC47" s="1729"/>
      <c r="AED47" s="1729"/>
      <c r="AEE47" s="1729"/>
      <c r="AEF47" s="1729"/>
      <c r="AEG47" s="1729"/>
      <c r="AEH47" s="1729"/>
      <c r="AEI47" s="1729"/>
      <c r="AEJ47" s="1729"/>
      <c r="AEK47" s="1729"/>
      <c r="AEL47" s="1729"/>
      <c r="AEM47" s="1729"/>
      <c r="AEN47" s="1729"/>
      <c r="AEO47" s="1729"/>
      <c r="AEP47" s="1729"/>
      <c r="AEQ47" s="1729"/>
      <c r="AER47" s="1729"/>
      <c r="AES47" s="1729"/>
      <c r="AET47" s="1729"/>
      <c r="AEU47" s="1729"/>
      <c r="AEV47" s="1729"/>
      <c r="AEW47" s="1729"/>
      <c r="AEX47" s="1729"/>
      <c r="AEY47" s="1729"/>
      <c r="AEZ47" s="1729"/>
      <c r="AFA47" s="1729"/>
      <c r="AFB47" s="1729"/>
      <c r="AFC47" s="1729"/>
      <c r="AFD47" s="1729"/>
      <c r="AFE47" s="1729"/>
      <c r="AFF47" s="1729"/>
      <c r="AFG47" s="1729"/>
      <c r="AFH47" s="1729"/>
      <c r="AFI47" s="1729"/>
      <c r="AFJ47" s="1729"/>
      <c r="AFK47" s="1729"/>
      <c r="AFL47" s="1729"/>
      <c r="AFM47" s="1729"/>
      <c r="AFN47" s="1729"/>
      <c r="AFO47" s="1729"/>
      <c r="AFP47" s="1729"/>
      <c r="AFQ47" s="1729"/>
      <c r="AFR47" s="1729"/>
      <c r="AFS47" s="1729"/>
      <c r="AFT47" s="1729"/>
      <c r="AFU47" s="1729"/>
      <c r="AFV47" s="1729"/>
      <c r="AFW47" s="1729"/>
      <c r="AFX47" s="1729"/>
      <c r="AFY47" s="1729"/>
      <c r="AFZ47" s="1729"/>
      <c r="AGA47" s="1729"/>
      <c r="AGB47" s="1729"/>
      <c r="AGC47" s="1729"/>
      <c r="AGD47" s="1729"/>
      <c r="AGE47" s="1729"/>
      <c r="AGF47" s="1729"/>
      <c r="AGG47" s="1729"/>
      <c r="AGH47" s="1729"/>
      <c r="AGI47" s="1729"/>
      <c r="AGJ47" s="1729"/>
      <c r="AGK47" s="1729"/>
      <c r="AGL47" s="1729"/>
      <c r="AGM47" s="1729"/>
      <c r="AGN47" s="1729"/>
      <c r="AGO47" s="1729"/>
      <c r="AGP47" s="1729"/>
      <c r="AGQ47" s="1729"/>
      <c r="AGR47" s="1729"/>
      <c r="AGS47" s="1729"/>
      <c r="AGT47" s="1729"/>
      <c r="AGU47" s="1729"/>
      <c r="AGV47" s="1729"/>
      <c r="AGW47" s="1729"/>
      <c r="AGX47" s="1729"/>
      <c r="AGY47" s="1729"/>
      <c r="AGZ47" s="1729"/>
      <c r="AHA47" s="1729"/>
      <c r="AHB47" s="1729"/>
      <c r="AHC47" s="1729"/>
      <c r="AHD47" s="1729"/>
      <c r="AHE47" s="1729"/>
      <c r="AHF47" s="1729"/>
      <c r="AHG47" s="1729"/>
      <c r="AHH47" s="1729"/>
      <c r="AHI47" s="1729"/>
      <c r="AHJ47" s="1729"/>
      <c r="AHK47" s="1729"/>
      <c r="AHL47" s="1729"/>
      <c r="AHM47" s="1729"/>
      <c r="AHN47" s="1729"/>
      <c r="AHO47" s="1729"/>
      <c r="AHP47" s="1729"/>
      <c r="AHQ47" s="1729"/>
      <c r="AHR47" s="1729"/>
      <c r="AHS47" s="1729"/>
      <c r="AHT47" s="1729"/>
      <c r="AHU47" s="1729"/>
      <c r="AHV47" s="1729"/>
      <c r="AHW47" s="1729"/>
      <c r="AHX47" s="1729"/>
      <c r="AHY47" s="1729"/>
      <c r="AHZ47" s="1729"/>
      <c r="AIA47" s="1729"/>
      <c r="AIB47" s="1729"/>
      <c r="AIC47" s="1729"/>
      <c r="AID47" s="1729"/>
      <c r="AIE47" s="1729"/>
      <c r="AIF47" s="1729"/>
      <c r="AIG47" s="1729"/>
      <c r="AIH47" s="1729"/>
      <c r="AII47" s="1729"/>
      <c r="AIJ47" s="1729"/>
      <c r="AIK47" s="1729"/>
      <c r="AIL47" s="1729"/>
      <c r="AIM47" s="1729"/>
      <c r="AIN47" s="1729"/>
      <c r="AIO47" s="1729"/>
      <c r="AIP47" s="1729"/>
      <c r="AIQ47" s="1729"/>
      <c r="AIR47" s="1729"/>
      <c r="AIS47" s="1729"/>
      <c r="AIT47" s="1729"/>
      <c r="AIU47" s="1729"/>
      <c r="AIV47" s="1729"/>
      <c r="AIW47" s="1729"/>
      <c r="AIX47" s="1729"/>
      <c r="AIY47" s="1729"/>
      <c r="AIZ47" s="1729"/>
      <c r="AJA47" s="1729"/>
      <c r="AJB47" s="1729"/>
      <c r="AJC47" s="1729"/>
      <c r="AJD47" s="1729"/>
      <c r="AJE47" s="1729"/>
      <c r="AJF47" s="1729"/>
      <c r="AJG47" s="1729"/>
      <c r="AJH47" s="1729"/>
      <c r="AJI47" s="1729"/>
      <c r="AJJ47" s="1729"/>
      <c r="AJK47" s="1729"/>
      <c r="AJL47" s="1729"/>
      <c r="AJM47" s="1729"/>
      <c r="AJN47" s="1729"/>
      <c r="AJO47" s="1729"/>
      <c r="AJP47" s="1729"/>
      <c r="AJQ47" s="1729"/>
      <c r="AJR47" s="1729"/>
      <c r="AJS47" s="1729"/>
      <c r="AJT47" s="1729"/>
      <c r="AJU47" s="1729"/>
      <c r="AJV47" s="1729"/>
      <c r="AJW47" s="1729"/>
      <c r="AJX47" s="1729"/>
      <c r="AJY47" s="1729"/>
      <c r="AJZ47" s="1729"/>
      <c r="AKA47" s="1729"/>
      <c r="AKB47" s="1729"/>
      <c r="AKC47" s="1729"/>
      <c r="AKD47" s="1729"/>
      <c r="AKE47" s="1729"/>
      <c r="AKF47" s="1729"/>
      <c r="AKG47" s="1729"/>
      <c r="AKH47" s="1729"/>
      <c r="AKI47" s="1729"/>
      <c r="AKJ47" s="1729"/>
      <c r="AKK47" s="1729"/>
      <c r="AKL47" s="1729"/>
      <c r="AKM47" s="1729"/>
      <c r="AKN47" s="1729"/>
      <c r="AKO47" s="1729"/>
      <c r="AKP47" s="1729"/>
      <c r="AKQ47" s="1729"/>
      <c r="AKR47" s="1729"/>
      <c r="AKS47" s="1729"/>
      <c r="AKT47" s="1729"/>
      <c r="AKU47" s="1729"/>
      <c r="AKV47" s="1729"/>
      <c r="AKW47" s="1729"/>
      <c r="AKX47" s="1729"/>
      <c r="AKY47" s="1729"/>
      <c r="AKZ47" s="1729"/>
      <c r="ALA47" s="1729"/>
      <c r="ALB47" s="1729"/>
      <c r="ALC47" s="1729"/>
      <c r="ALD47" s="1729"/>
      <c r="ALE47" s="1729"/>
      <c r="ALF47" s="1729"/>
      <c r="ALG47" s="1729"/>
      <c r="ALH47" s="1729"/>
      <c r="ALI47" s="1729"/>
      <c r="ALJ47" s="1729"/>
      <c r="ALK47" s="1729"/>
      <c r="ALL47" s="1729"/>
      <c r="ALM47" s="1729"/>
      <c r="ALN47" s="1729"/>
      <c r="ALO47" s="1729"/>
      <c r="ALP47" s="1729"/>
      <c r="ALQ47" s="1729"/>
      <c r="ALR47" s="1729"/>
      <c r="ALS47" s="1729"/>
      <c r="ALT47" s="1729"/>
      <c r="ALU47" s="1729"/>
      <c r="ALV47" s="1729"/>
      <c r="ALW47" s="1729"/>
      <c r="ALX47" s="1729"/>
      <c r="ALY47" s="1729"/>
      <c r="ALZ47" s="1729"/>
      <c r="AMA47" s="1729"/>
      <c r="AMB47" s="1729"/>
      <c r="AMC47" s="1729"/>
      <c r="AMD47" s="1729"/>
      <c r="AME47" s="1729"/>
      <c r="AMF47" s="1729"/>
      <c r="AMG47" s="1729"/>
      <c r="AMH47" s="1729"/>
      <c r="AMI47" s="1729"/>
      <c r="AMJ47" s="1729"/>
    </row>
    <row r="48" spans="1:1024" s="1773" customFormat="1" ht="30" customHeight="1">
      <c r="A48" s="1705" t="s">
        <v>3862</v>
      </c>
      <c r="B48" s="1705" t="s">
        <v>3863</v>
      </c>
      <c r="C48" s="1705" t="s">
        <v>647</v>
      </c>
      <c r="D48" s="1705" t="s">
        <v>4058</v>
      </c>
      <c r="E48" s="1705" t="s">
        <v>4059</v>
      </c>
      <c r="F48" s="1705" t="s">
        <v>4060</v>
      </c>
      <c r="G48" s="1705" t="s">
        <v>4061</v>
      </c>
      <c r="H48" s="1705"/>
      <c r="I48" s="1705"/>
      <c r="J48" s="1705"/>
      <c r="K48" s="1705"/>
      <c r="L48" s="1705"/>
      <c r="M48" s="1705"/>
      <c r="N48" s="1705"/>
      <c r="O48" s="1705"/>
      <c r="P48" s="1705" t="s">
        <v>4147</v>
      </c>
      <c r="Q48" s="1705" t="s">
        <v>3975</v>
      </c>
      <c r="R48" s="1705" t="s">
        <v>567</v>
      </c>
      <c r="S48" s="1709" t="s">
        <v>4148</v>
      </c>
      <c r="T48" s="1705" t="s">
        <v>2504</v>
      </c>
      <c r="U48" s="1705" t="s">
        <v>3984</v>
      </c>
      <c r="V48" s="1705" t="s">
        <v>3901</v>
      </c>
      <c r="W48" s="1705" t="s">
        <v>3874</v>
      </c>
      <c r="X48" s="1705" t="s">
        <v>4149</v>
      </c>
      <c r="Y48" s="1779" t="s">
        <v>4073</v>
      </c>
      <c r="Z48" s="1779" t="s">
        <v>1146</v>
      </c>
      <c r="AA48" s="1779" t="s">
        <v>4067</v>
      </c>
      <c r="AB48" s="1779" t="s">
        <v>4068</v>
      </c>
      <c r="AC48" s="1779" t="s">
        <v>3906</v>
      </c>
      <c r="AD48" s="1779" t="s">
        <v>138</v>
      </c>
      <c r="AE48" s="1779" t="s">
        <v>3881</v>
      </c>
      <c r="AF48" s="1779"/>
      <c r="AG48" s="1779"/>
      <c r="AH48" s="1779"/>
      <c r="AI48" s="1779"/>
      <c r="AJ48" s="1779"/>
      <c r="AK48" s="1779">
        <v>0</v>
      </c>
      <c r="AL48" s="1779"/>
      <c r="AM48" s="1779"/>
      <c r="AN48" s="1779">
        <v>0</v>
      </c>
      <c r="AO48" s="1705" t="s">
        <v>4249</v>
      </c>
      <c r="AP48" s="1705"/>
      <c r="AQ48" s="1705"/>
      <c r="AR48" s="1705"/>
      <c r="AS48" s="1705"/>
      <c r="AT48" s="1705"/>
      <c r="AU48" s="1705"/>
      <c r="AV48" s="1705"/>
      <c r="AW48" s="1705"/>
      <c r="AX48" s="1705"/>
      <c r="AY48" s="1705"/>
      <c r="AZ48" s="1705" t="s">
        <v>3882</v>
      </c>
      <c r="BA48" s="1729"/>
      <c r="BB48" s="1729"/>
      <c r="BC48" s="1729"/>
      <c r="BD48" s="1729"/>
      <c r="BE48" s="1729"/>
      <c r="BF48" s="1729"/>
      <c r="BG48" s="1729"/>
      <c r="BH48" s="1729"/>
      <c r="BI48" s="1729"/>
      <c r="BJ48" s="1729"/>
      <c r="BK48" s="1729"/>
      <c r="BL48" s="1729"/>
      <c r="BM48" s="1729"/>
      <c r="BN48" s="1729"/>
      <c r="BO48" s="1729"/>
      <c r="BP48" s="1729"/>
      <c r="BQ48" s="1729"/>
      <c r="BR48" s="1729"/>
      <c r="BS48" s="1729"/>
      <c r="BT48" s="1729"/>
      <c r="BU48" s="1729"/>
      <c r="BV48" s="1729"/>
      <c r="BW48" s="1729"/>
      <c r="BX48" s="1729"/>
      <c r="BY48" s="1729"/>
      <c r="BZ48" s="1729"/>
      <c r="CA48" s="1729"/>
      <c r="CB48" s="1729"/>
      <c r="CC48" s="1729"/>
      <c r="CD48" s="1729"/>
      <c r="CE48" s="1729"/>
      <c r="CF48" s="1729"/>
      <c r="CG48" s="1729"/>
      <c r="CH48" s="1729"/>
      <c r="CI48" s="1729"/>
      <c r="CJ48" s="1729"/>
      <c r="CK48" s="1729"/>
      <c r="CL48" s="1729"/>
      <c r="CM48" s="1729"/>
      <c r="CN48" s="1729"/>
      <c r="CO48" s="1729"/>
      <c r="CP48" s="1729"/>
      <c r="CQ48" s="1729"/>
      <c r="CR48" s="1729"/>
      <c r="CS48" s="1729"/>
      <c r="CT48" s="1729"/>
      <c r="CU48" s="1729"/>
      <c r="CV48" s="1729"/>
      <c r="CW48" s="1729"/>
      <c r="CX48" s="1729"/>
      <c r="CY48" s="1729"/>
      <c r="CZ48" s="1729"/>
      <c r="DA48" s="1729"/>
      <c r="DB48" s="1729"/>
      <c r="DC48" s="1729"/>
      <c r="DD48" s="1729"/>
      <c r="DE48" s="1729"/>
      <c r="DF48" s="1729"/>
      <c r="DG48" s="1729"/>
      <c r="DH48" s="1729"/>
      <c r="DI48" s="1729"/>
      <c r="DJ48" s="1729"/>
      <c r="DK48" s="1729"/>
      <c r="DL48" s="1729"/>
      <c r="DM48" s="1729"/>
      <c r="DN48" s="1729"/>
      <c r="DO48" s="1729"/>
      <c r="DP48" s="1729"/>
      <c r="DQ48" s="1729"/>
      <c r="DR48" s="1729"/>
      <c r="DS48" s="1729"/>
      <c r="DT48" s="1729"/>
      <c r="DU48" s="1729"/>
      <c r="DV48" s="1729"/>
      <c r="DW48" s="1729"/>
      <c r="DX48" s="1729"/>
      <c r="DY48" s="1729"/>
      <c r="DZ48" s="1729"/>
      <c r="EA48" s="1729"/>
      <c r="EB48" s="1729"/>
      <c r="EC48" s="1729"/>
      <c r="ED48" s="1729"/>
      <c r="EE48" s="1729"/>
      <c r="EF48" s="1729"/>
      <c r="EG48" s="1729"/>
      <c r="EH48" s="1729"/>
      <c r="EI48" s="1729"/>
      <c r="EJ48" s="1729"/>
      <c r="EK48" s="1729"/>
      <c r="EL48" s="1729"/>
      <c r="EM48" s="1729"/>
      <c r="EN48" s="1729"/>
      <c r="EO48" s="1729"/>
      <c r="EP48" s="1729"/>
      <c r="EQ48" s="1729"/>
      <c r="ER48" s="1729"/>
      <c r="ES48" s="1729"/>
      <c r="ET48" s="1729"/>
      <c r="EU48" s="1729"/>
      <c r="EV48" s="1729"/>
      <c r="EW48" s="1729"/>
      <c r="EX48" s="1729"/>
      <c r="EY48" s="1729"/>
      <c r="EZ48" s="1729"/>
      <c r="FA48" s="1729"/>
      <c r="FB48" s="1729"/>
      <c r="FC48" s="1729"/>
      <c r="FD48" s="1729"/>
      <c r="FE48" s="1729"/>
      <c r="FF48" s="1729"/>
      <c r="FG48" s="1729"/>
      <c r="FH48" s="1729"/>
      <c r="FI48" s="1729"/>
      <c r="FJ48" s="1729"/>
      <c r="FK48" s="1729"/>
      <c r="FL48" s="1729"/>
      <c r="FM48" s="1729"/>
      <c r="FN48" s="1729"/>
      <c r="FO48" s="1729"/>
      <c r="FP48" s="1729"/>
      <c r="FQ48" s="1729"/>
      <c r="FR48" s="1729"/>
      <c r="FS48" s="1729"/>
      <c r="FT48" s="1729"/>
      <c r="FU48" s="1729"/>
      <c r="FV48" s="1729"/>
      <c r="FW48" s="1729"/>
      <c r="FX48" s="1729"/>
      <c r="FY48" s="1729"/>
      <c r="FZ48" s="1729"/>
      <c r="GA48" s="1729"/>
      <c r="GB48" s="1729"/>
      <c r="GC48" s="1729"/>
      <c r="GD48" s="1729"/>
      <c r="GE48" s="1729"/>
      <c r="GF48" s="1729"/>
      <c r="GG48" s="1729"/>
      <c r="GH48" s="1729"/>
      <c r="GI48" s="1729"/>
      <c r="GJ48" s="1729"/>
      <c r="GK48" s="1729"/>
      <c r="GL48" s="1729"/>
      <c r="GM48" s="1729"/>
      <c r="GN48" s="1729"/>
      <c r="GO48" s="1729"/>
      <c r="GP48" s="1729"/>
      <c r="GQ48" s="1729"/>
      <c r="GR48" s="1729"/>
      <c r="GS48" s="1729"/>
      <c r="GT48" s="1729"/>
      <c r="GU48" s="1729"/>
      <c r="GV48" s="1729"/>
      <c r="GW48" s="1729"/>
      <c r="GX48" s="1729"/>
      <c r="GY48" s="1729"/>
      <c r="GZ48" s="1729"/>
      <c r="HA48" s="1729"/>
      <c r="HB48" s="1729"/>
      <c r="HC48" s="1729"/>
      <c r="HD48" s="1729"/>
      <c r="HE48" s="1729"/>
      <c r="HF48" s="1729"/>
      <c r="HG48" s="1729"/>
      <c r="HH48" s="1729"/>
      <c r="HI48" s="1729"/>
      <c r="HJ48" s="1729"/>
      <c r="HK48" s="1729"/>
      <c r="HL48" s="1729"/>
      <c r="HM48" s="1729"/>
      <c r="HN48" s="1729"/>
      <c r="HO48" s="1729"/>
      <c r="HP48" s="1729"/>
      <c r="HQ48" s="1729"/>
      <c r="HR48" s="1729"/>
      <c r="HS48" s="1729"/>
      <c r="HT48" s="1729"/>
      <c r="HU48" s="1729"/>
      <c r="HV48" s="1729"/>
      <c r="HW48" s="1729"/>
      <c r="HX48" s="1729"/>
      <c r="HY48" s="1729"/>
      <c r="HZ48" s="1729"/>
      <c r="IA48" s="1729"/>
      <c r="IB48" s="1729"/>
      <c r="IC48" s="1729"/>
      <c r="ID48" s="1729"/>
      <c r="IE48" s="1729"/>
      <c r="IF48" s="1729"/>
      <c r="IG48" s="1729"/>
      <c r="IH48" s="1729"/>
      <c r="II48" s="1729"/>
      <c r="IJ48" s="1729"/>
      <c r="IK48" s="1729"/>
      <c r="IL48" s="1729"/>
      <c r="IM48" s="1729"/>
      <c r="IN48" s="1729"/>
      <c r="IO48" s="1729"/>
      <c r="IP48" s="1729"/>
      <c r="IQ48" s="1729"/>
      <c r="IR48" s="1729"/>
      <c r="IS48" s="1729"/>
      <c r="IT48" s="1729"/>
      <c r="IU48" s="1729"/>
      <c r="IV48" s="1729"/>
      <c r="IW48" s="1729"/>
      <c r="IX48" s="1729"/>
      <c r="IY48" s="1729"/>
      <c r="IZ48" s="1729"/>
      <c r="JA48" s="1729"/>
      <c r="JB48" s="1729"/>
      <c r="JC48" s="1729"/>
      <c r="JD48" s="1729"/>
      <c r="JE48" s="1729"/>
      <c r="JF48" s="1729"/>
      <c r="JG48" s="1729"/>
      <c r="JH48" s="1729"/>
      <c r="JI48" s="1729"/>
      <c r="JJ48" s="1729"/>
      <c r="JK48" s="1729"/>
      <c r="JL48" s="1729"/>
      <c r="JM48" s="1729"/>
      <c r="JN48" s="1729"/>
      <c r="JO48" s="1729"/>
      <c r="JP48" s="1729"/>
      <c r="JQ48" s="1729"/>
      <c r="JR48" s="1729"/>
      <c r="JS48" s="1729"/>
      <c r="JT48" s="1729"/>
      <c r="JU48" s="1729"/>
      <c r="JV48" s="1729"/>
      <c r="JW48" s="1729"/>
      <c r="JX48" s="1729"/>
      <c r="JY48" s="1729"/>
      <c r="JZ48" s="1729"/>
      <c r="KA48" s="1729"/>
      <c r="KB48" s="1729"/>
      <c r="KC48" s="1729"/>
      <c r="KD48" s="1729"/>
      <c r="KE48" s="1729"/>
      <c r="KF48" s="1729"/>
      <c r="KG48" s="1729"/>
      <c r="KH48" s="1729"/>
      <c r="KI48" s="1729"/>
      <c r="KJ48" s="1729"/>
      <c r="KK48" s="1729"/>
      <c r="KL48" s="1729"/>
      <c r="KM48" s="1729"/>
      <c r="KN48" s="1729"/>
      <c r="KO48" s="1729"/>
      <c r="KP48" s="1729"/>
      <c r="KQ48" s="1729"/>
      <c r="KR48" s="1729"/>
      <c r="KS48" s="1729"/>
      <c r="KT48" s="1729"/>
      <c r="KU48" s="1729"/>
      <c r="KV48" s="1729"/>
      <c r="KW48" s="1729"/>
      <c r="KX48" s="1729"/>
      <c r="KY48" s="1729"/>
      <c r="KZ48" s="1729"/>
      <c r="LA48" s="1729"/>
      <c r="LB48" s="1729"/>
      <c r="LC48" s="1729"/>
      <c r="LD48" s="1729"/>
      <c r="LE48" s="1729"/>
      <c r="LF48" s="1729"/>
      <c r="LG48" s="1729"/>
      <c r="LH48" s="1729"/>
      <c r="LI48" s="1729"/>
      <c r="LJ48" s="1729"/>
      <c r="LK48" s="1729"/>
      <c r="LL48" s="1729"/>
      <c r="LM48" s="1729"/>
      <c r="LN48" s="1729"/>
      <c r="LO48" s="1729"/>
      <c r="LP48" s="1729"/>
      <c r="LQ48" s="1729"/>
      <c r="LR48" s="1729"/>
      <c r="LS48" s="1729"/>
      <c r="LT48" s="1729"/>
      <c r="LU48" s="1729"/>
      <c r="LV48" s="1729"/>
      <c r="LW48" s="1729"/>
      <c r="LX48" s="1729"/>
      <c r="LY48" s="1729"/>
      <c r="LZ48" s="1729"/>
      <c r="MA48" s="1729"/>
      <c r="MB48" s="1729"/>
      <c r="MC48" s="1729"/>
      <c r="MD48" s="1729"/>
      <c r="ME48" s="1729"/>
      <c r="MF48" s="1729"/>
      <c r="MG48" s="1729"/>
      <c r="MH48" s="1729"/>
      <c r="MI48" s="1729"/>
      <c r="MJ48" s="1729"/>
      <c r="MK48" s="1729"/>
      <c r="ML48" s="1729"/>
      <c r="MM48" s="1729"/>
      <c r="MN48" s="1729"/>
      <c r="MO48" s="1729"/>
      <c r="MP48" s="1729"/>
      <c r="MQ48" s="1729"/>
      <c r="MR48" s="1729"/>
      <c r="MS48" s="1729"/>
      <c r="MT48" s="1729"/>
      <c r="MU48" s="1729"/>
      <c r="MV48" s="1729"/>
      <c r="MW48" s="1729"/>
      <c r="MX48" s="1729"/>
      <c r="MY48" s="1729"/>
      <c r="MZ48" s="1729"/>
      <c r="NA48" s="1729"/>
      <c r="NB48" s="1729"/>
      <c r="NC48" s="1729"/>
      <c r="ND48" s="1729"/>
      <c r="NE48" s="1729"/>
      <c r="NF48" s="1729"/>
      <c r="NG48" s="1729"/>
      <c r="NH48" s="1729"/>
      <c r="NI48" s="1729"/>
      <c r="NJ48" s="1729"/>
      <c r="NK48" s="1729"/>
      <c r="NL48" s="1729"/>
      <c r="NM48" s="1729"/>
      <c r="NN48" s="1729"/>
      <c r="NO48" s="1729"/>
      <c r="NP48" s="1729"/>
      <c r="NQ48" s="1729"/>
      <c r="NR48" s="1729"/>
      <c r="NS48" s="1729"/>
      <c r="NT48" s="1729"/>
      <c r="NU48" s="1729"/>
      <c r="NV48" s="1729"/>
      <c r="NW48" s="1729"/>
      <c r="NX48" s="1729"/>
      <c r="NY48" s="1729"/>
      <c r="NZ48" s="1729"/>
      <c r="OA48" s="1729"/>
      <c r="OB48" s="1729"/>
      <c r="OC48" s="1729"/>
      <c r="OD48" s="1729"/>
      <c r="OE48" s="1729"/>
      <c r="OF48" s="1729"/>
      <c r="OG48" s="1729"/>
      <c r="OH48" s="1729"/>
      <c r="OI48" s="1729"/>
      <c r="OJ48" s="1729"/>
      <c r="OK48" s="1729"/>
      <c r="OL48" s="1729"/>
      <c r="OM48" s="1729"/>
      <c r="ON48" s="1729"/>
      <c r="OO48" s="1729"/>
      <c r="OP48" s="1729"/>
      <c r="OQ48" s="1729"/>
      <c r="OR48" s="1729"/>
      <c r="OS48" s="1729"/>
      <c r="OT48" s="1729"/>
      <c r="OU48" s="1729"/>
      <c r="OV48" s="1729"/>
      <c r="OW48" s="1729"/>
      <c r="OX48" s="1729"/>
      <c r="OY48" s="1729"/>
      <c r="OZ48" s="1729"/>
      <c r="PA48" s="1729"/>
      <c r="PB48" s="1729"/>
      <c r="PC48" s="1729"/>
      <c r="PD48" s="1729"/>
      <c r="PE48" s="1729"/>
      <c r="PF48" s="1729"/>
      <c r="PG48" s="1729"/>
      <c r="PH48" s="1729"/>
      <c r="PI48" s="1729"/>
      <c r="PJ48" s="1729"/>
      <c r="PK48" s="1729"/>
      <c r="PL48" s="1729"/>
      <c r="PM48" s="1729"/>
      <c r="PN48" s="1729"/>
      <c r="PO48" s="1729"/>
      <c r="PP48" s="1729"/>
      <c r="PQ48" s="1729"/>
      <c r="PR48" s="1729"/>
      <c r="PS48" s="1729"/>
      <c r="PT48" s="1729"/>
      <c r="PU48" s="1729"/>
      <c r="PV48" s="1729"/>
      <c r="PW48" s="1729"/>
      <c r="PX48" s="1729"/>
      <c r="PY48" s="1729"/>
      <c r="PZ48" s="1729"/>
      <c r="QA48" s="1729"/>
      <c r="QB48" s="1729"/>
      <c r="QC48" s="1729"/>
      <c r="QD48" s="1729"/>
      <c r="QE48" s="1729"/>
      <c r="QF48" s="1729"/>
      <c r="QG48" s="1729"/>
      <c r="QH48" s="1729"/>
      <c r="QI48" s="1729"/>
      <c r="QJ48" s="1729"/>
      <c r="QK48" s="1729"/>
      <c r="QL48" s="1729"/>
      <c r="QM48" s="1729"/>
      <c r="QN48" s="1729"/>
      <c r="QO48" s="1729"/>
      <c r="QP48" s="1729"/>
      <c r="QQ48" s="1729"/>
      <c r="QR48" s="1729"/>
      <c r="QS48" s="1729"/>
      <c r="QT48" s="1729"/>
      <c r="QU48" s="1729"/>
      <c r="QV48" s="1729"/>
      <c r="QW48" s="1729"/>
      <c r="QX48" s="1729"/>
      <c r="QY48" s="1729"/>
      <c r="QZ48" s="1729"/>
      <c r="RA48" s="1729"/>
      <c r="RB48" s="1729"/>
      <c r="RC48" s="1729"/>
      <c r="RD48" s="1729"/>
      <c r="RE48" s="1729"/>
      <c r="RF48" s="1729"/>
      <c r="RG48" s="1729"/>
      <c r="RH48" s="1729"/>
      <c r="RI48" s="1729"/>
      <c r="RJ48" s="1729"/>
      <c r="RK48" s="1729"/>
      <c r="RL48" s="1729"/>
      <c r="RM48" s="1729"/>
      <c r="RN48" s="1729"/>
      <c r="RO48" s="1729"/>
      <c r="RP48" s="1729"/>
      <c r="RQ48" s="1729"/>
      <c r="RR48" s="1729"/>
      <c r="RS48" s="1729"/>
      <c r="RT48" s="1729"/>
      <c r="RU48" s="1729"/>
      <c r="RV48" s="1729"/>
      <c r="RW48" s="1729"/>
      <c r="RX48" s="1729"/>
      <c r="RY48" s="1729"/>
      <c r="RZ48" s="1729"/>
      <c r="SA48" s="1729"/>
      <c r="SB48" s="1729"/>
      <c r="SC48" s="1729"/>
      <c r="SD48" s="1729"/>
      <c r="SE48" s="1729"/>
      <c r="SF48" s="1729"/>
      <c r="SG48" s="1729"/>
      <c r="SH48" s="1729"/>
      <c r="SI48" s="1729"/>
      <c r="SJ48" s="1729"/>
      <c r="SK48" s="1729"/>
      <c r="SL48" s="1729"/>
      <c r="SM48" s="1729"/>
      <c r="SN48" s="1729"/>
      <c r="SO48" s="1729"/>
      <c r="SP48" s="1729"/>
      <c r="SQ48" s="1729"/>
      <c r="SR48" s="1729"/>
      <c r="SS48" s="1729"/>
      <c r="ST48" s="1729"/>
      <c r="SU48" s="1729"/>
      <c r="SV48" s="1729"/>
      <c r="SW48" s="1729"/>
      <c r="SX48" s="1729"/>
      <c r="SY48" s="1729"/>
      <c r="SZ48" s="1729"/>
      <c r="TA48" s="1729"/>
      <c r="TB48" s="1729"/>
      <c r="TC48" s="1729"/>
      <c r="TD48" s="1729"/>
      <c r="TE48" s="1729"/>
      <c r="TF48" s="1729"/>
      <c r="TG48" s="1729"/>
      <c r="TH48" s="1729"/>
      <c r="TI48" s="1729"/>
      <c r="TJ48" s="1729"/>
      <c r="TK48" s="1729"/>
      <c r="TL48" s="1729"/>
      <c r="TM48" s="1729"/>
      <c r="TN48" s="1729"/>
      <c r="TO48" s="1729"/>
      <c r="TP48" s="1729"/>
      <c r="TQ48" s="1729"/>
      <c r="TR48" s="1729"/>
      <c r="TS48" s="1729"/>
      <c r="TT48" s="1729"/>
      <c r="TU48" s="1729"/>
      <c r="TV48" s="1729"/>
      <c r="TW48" s="1729"/>
      <c r="TX48" s="1729"/>
      <c r="TY48" s="1729"/>
      <c r="TZ48" s="1729"/>
      <c r="UA48" s="1729"/>
      <c r="UB48" s="1729"/>
      <c r="UC48" s="1729"/>
      <c r="UD48" s="1729"/>
      <c r="UE48" s="1729"/>
      <c r="UF48" s="1729"/>
      <c r="UG48" s="1729"/>
      <c r="UH48" s="1729"/>
      <c r="UI48" s="1729"/>
      <c r="UJ48" s="1729"/>
      <c r="UK48" s="1729"/>
      <c r="UL48" s="1729"/>
      <c r="UM48" s="1729"/>
      <c r="UN48" s="1729"/>
      <c r="UO48" s="1729"/>
      <c r="UP48" s="1729"/>
      <c r="UQ48" s="1729"/>
      <c r="UR48" s="1729"/>
      <c r="US48" s="1729"/>
      <c r="UT48" s="1729"/>
      <c r="UU48" s="1729"/>
      <c r="UV48" s="1729"/>
      <c r="UW48" s="1729"/>
      <c r="UX48" s="1729"/>
      <c r="UY48" s="1729"/>
      <c r="UZ48" s="1729"/>
      <c r="VA48" s="1729"/>
      <c r="VB48" s="1729"/>
      <c r="VC48" s="1729"/>
      <c r="VD48" s="1729"/>
      <c r="VE48" s="1729"/>
      <c r="VF48" s="1729"/>
      <c r="VG48" s="1729"/>
      <c r="VH48" s="1729"/>
      <c r="VI48" s="1729"/>
      <c r="VJ48" s="1729"/>
      <c r="VK48" s="1729"/>
      <c r="VL48" s="1729"/>
      <c r="VM48" s="1729"/>
      <c r="VN48" s="1729"/>
      <c r="VO48" s="1729"/>
      <c r="VP48" s="1729"/>
      <c r="VQ48" s="1729"/>
      <c r="VR48" s="1729"/>
      <c r="VS48" s="1729"/>
      <c r="VT48" s="1729"/>
      <c r="VU48" s="1729"/>
      <c r="VV48" s="1729"/>
      <c r="VW48" s="1729"/>
      <c r="VX48" s="1729"/>
      <c r="VY48" s="1729"/>
      <c r="VZ48" s="1729"/>
      <c r="WA48" s="1729"/>
      <c r="WB48" s="1729"/>
      <c r="WC48" s="1729"/>
      <c r="WD48" s="1729"/>
      <c r="WE48" s="1729"/>
      <c r="WF48" s="1729"/>
      <c r="WG48" s="1729"/>
      <c r="WH48" s="1729"/>
      <c r="WI48" s="1729"/>
      <c r="WJ48" s="1729"/>
      <c r="WK48" s="1729"/>
      <c r="WL48" s="1729"/>
      <c r="WM48" s="1729"/>
      <c r="WN48" s="1729"/>
      <c r="WO48" s="1729"/>
      <c r="WP48" s="1729"/>
      <c r="WQ48" s="1729"/>
      <c r="WR48" s="1729"/>
      <c r="WS48" s="1729"/>
      <c r="WT48" s="1729"/>
      <c r="WU48" s="1729"/>
      <c r="WV48" s="1729"/>
      <c r="WW48" s="1729"/>
      <c r="WX48" s="1729"/>
      <c r="WY48" s="1729"/>
      <c r="WZ48" s="1729"/>
      <c r="XA48" s="1729"/>
      <c r="XB48" s="1729"/>
      <c r="XC48" s="1729"/>
      <c r="XD48" s="1729"/>
      <c r="XE48" s="1729"/>
      <c r="XF48" s="1729"/>
      <c r="XG48" s="1729"/>
      <c r="XH48" s="1729"/>
      <c r="XI48" s="1729"/>
      <c r="XJ48" s="1729"/>
      <c r="XK48" s="1729"/>
      <c r="XL48" s="1729"/>
      <c r="XM48" s="1729"/>
      <c r="XN48" s="1729"/>
      <c r="XO48" s="1729"/>
      <c r="XP48" s="1729"/>
      <c r="XQ48" s="1729"/>
      <c r="XR48" s="1729"/>
      <c r="XS48" s="1729"/>
      <c r="XT48" s="1729"/>
      <c r="XU48" s="1729"/>
      <c r="XV48" s="1729"/>
      <c r="XW48" s="1729"/>
      <c r="XX48" s="1729"/>
      <c r="XY48" s="1729"/>
      <c r="XZ48" s="1729"/>
      <c r="YA48" s="1729"/>
      <c r="YB48" s="1729"/>
      <c r="YC48" s="1729"/>
      <c r="YD48" s="1729"/>
      <c r="YE48" s="1729"/>
      <c r="YF48" s="1729"/>
      <c r="YG48" s="1729"/>
      <c r="YH48" s="1729"/>
      <c r="YI48" s="1729"/>
      <c r="YJ48" s="1729"/>
      <c r="YK48" s="1729"/>
      <c r="YL48" s="1729"/>
      <c r="YM48" s="1729"/>
      <c r="YN48" s="1729"/>
      <c r="YO48" s="1729"/>
      <c r="YP48" s="1729"/>
      <c r="YQ48" s="1729"/>
      <c r="YR48" s="1729"/>
      <c r="YS48" s="1729"/>
      <c r="YT48" s="1729"/>
      <c r="YU48" s="1729"/>
      <c r="YV48" s="1729"/>
      <c r="YW48" s="1729"/>
      <c r="YX48" s="1729"/>
      <c r="YY48" s="1729"/>
      <c r="YZ48" s="1729"/>
      <c r="ZA48" s="1729"/>
      <c r="ZB48" s="1729"/>
      <c r="ZC48" s="1729"/>
      <c r="ZD48" s="1729"/>
      <c r="ZE48" s="1729"/>
      <c r="ZF48" s="1729"/>
      <c r="ZG48" s="1729"/>
      <c r="ZH48" s="1729"/>
      <c r="ZI48" s="1729"/>
      <c r="ZJ48" s="1729"/>
      <c r="ZK48" s="1729"/>
      <c r="ZL48" s="1729"/>
      <c r="ZM48" s="1729"/>
      <c r="ZN48" s="1729"/>
      <c r="ZO48" s="1729"/>
      <c r="ZP48" s="1729"/>
      <c r="ZQ48" s="1729"/>
      <c r="ZR48" s="1729"/>
      <c r="ZS48" s="1729"/>
      <c r="ZT48" s="1729"/>
      <c r="ZU48" s="1729"/>
      <c r="ZV48" s="1729"/>
      <c r="ZW48" s="1729"/>
      <c r="ZX48" s="1729"/>
      <c r="ZY48" s="1729"/>
      <c r="ZZ48" s="1729"/>
      <c r="AAA48" s="1729"/>
      <c r="AAB48" s="1729"/>
      <c r="AAC48" s="1729"/>
      <c r="AAD48" s="1729"/>
      <c r="AAE48" s="1729"/>
      <c r="AAF48" s="1729"/>
      <c r="AAG48" s="1729"/>
      <c r="AAH48" s="1729"/>
      <c r="AAI48" s="1729"/>
      <c r="AAJ48" s="1729"/>
      <c r="AAK48" s="1729"/>
      <c r="AAL48" s="1729"/>
      <c r="AAM48" s="1729"/>
      <c r="AAN48" s="1729"/>
      <c r="AAO48" s="1729"/>
      <c r="AAP48" s="1729"/>
      <c r="AAQ48" s="1729"/>
      <c r="AAR48" s="1729"/>
      <c r="AAS48" s="1729"/>
      <c r="AAT48" s="1729"/>
      <c r="AAU48" s="1729"/>
      <c r="AAV48" s="1729"/>
      <c r="AAW48" s="1729"/>
      <c r="AAX48" s="1729"/>
      <c r="AAY48" s="1729"/>
      <c r="AAZ48" s="1729"/>
      <c r="ABA48" s="1729"/>
      <c r="ABB48" s="1729"/>
      <c r="ABC48" s="1729"/>
      <c r="ABD48" s="1729"/>
      <c r="ABE48" s="1729"/>
      <c r="ABF48" s="1729"/>
      <c r="ABG48" s="1729"/>
      <c r="ABH48" s="1729"/>
      <c r="ABI48" s="1729"/>
      <c r="ABJ48" s="1729"/>
      <c r="ABK48" s="1729"/>
      <c r="ABL48" s="1729"/>
      <c r="ABM48" s="1729"/>
      <c r="ABN48" s="1729"/>
      <c r="ABO48" s="1729"/>
      <c r="ABP48" s="1729"/>
      <c r="ABQ48" s="1729"/>
      <c r="ABR48" s="1729"/>
      <c r="ABS48" s="1729"/>
      <c r="ABT48" s="1729"/>
      <c r="ABU48" s="1729"/>
      <c r="ABV48" s="1729"/>
      <c r="ABW48" s="1729"/>
      <c r="ABX48" s="1729"/>
      <c r="ABY48" s="1729"/>
      <c r="ABZ48" s="1729"/>
      <c r="ACA48" s="1729"/>
      <c r="ACB48" s="1729"/>
      <c r="ACC48" s="1729"/>
      <c r="ACD48" s="1729"/>
      <c r="ACE48" s="1729"/>
      <c r="ACF48" s="1729"/>
      <c r="ACG48" s="1729"/>
      <c r="ACH48" s="1729"/>
      <c r="ACI48" s="1729"/>
      <c r="ACJ48" s="1729"/>
      <c r="ACK48" s="1729"/>
      <c r="ACL48" s="1729"/>
      <c r="ACM48" s="1729"/>
      <c r="ACN48" s="1729"/>
      <c r="ACO48" s="1729"/>
      <c r="ACP48" s="1729"/>
      <c r="ACQ48" s="1729"/>
      <c r="ACR48" s="1729"/>
      <c r="ACS48" s="1729"/>
      <c r="ACT48" s="1729"/>
      <c r="ACU48" s="1729"/>
      <c r="ACV48" s="1729"/>
      <c r="ACW48" s="1729"/>
      <c r="ACX48" s="1729"/>
      <c r="ACY48" s="1729"/>
      <c r="ACZ48" s="1729"/>
      <c r="ADA48" s="1729"/>
      <c r="ADB48" s="1729"/>
      <c r="ADC48" s="1729"/>
      <c r="ADD48" s="1729"/>
      <c r="ADE48" s="1729"/>
      <c r="ADF48" s="1729"/>
      <c r="ADG48" s="1729"/>
      <c r="ADH48" s="1729"/>
      <c r="ADI48" s="1729"/>
      <c r="ADJ48" s="1729"/>
      <c r="ADK48" s="1729"/>
      <c r="ADL48" s="1729"/>
      <c r="ADM48" s="1729"/>
      <c r="ADN48" s="1729"/>
      <c r="ADO48" s="1729"/>
      <c r="ADP48" s="1729"/>
      <c r="ADQ48" s="1729"/>
      <c r="ADR48" s="1729"/>
      <c r="ADS48" s="1729"/>
      <c r="ADT48" s="1729"/>
      <c r="ADU48" s="1729"/>
      <c r="ADV48" s="1729"/>
      <c r="ADW48" s="1729"/>
      <c r="ADX48" s="1729"/>
      <c r="ADY48" s="1729"/>
      <c r="ADZ48" s="1729"/>
      <c r="AEA48" s="1729"/>
      <c r="AEB48" s="1729"/>
      <c r="AEC48" s="1729"/>
      <c r="AED48" s="1729"/>
      <c r="AEE48" s="1729"/>
      <c r="AEF48" s="1729"/>
      <c r="AEG48" s="1729"/>
      <c r="AEH48" s="1729"/>
      <c r="AEI48" s="1729"/>
      <c r="AEJ48" s="1729"/>
      <c r="AEK48" s="1729"/>
      <c r="AEL48" s="1729"/>
      <c r="AEM48" s="1729"/>
      <c r="AEN48" s="1729"/>
      <c r="AEO48" s="1729"/>
      <c r="AEP48" s="1729"/>
      <c r="AEQ48" s="1729"/>
      <c r="AER48" s="1729"/>
      <c r="AES48" s="1729"/>
      <c r="AET48" s="1729"/>
      <c r="AEU48" s="1729"/>
      <c r="AEV48" s="1729"/>
      <c r="AEW48" s="1729"/>
      <c r="AEX48" s="1729"/>
      <c r="AEY48" s="1729"/>
      <c r="AEZ48" s="1729"/>
      <c r="AFA48" s="1729"/>
      <c r="AFB48" s="1729"/>
      <c r="AFC48" s="1729"/>
      <c r="AFD48" s="1729"/>
      <c r="AFE48" s="1729"/>
      <c r="AFF48" s="1729"/>
      <c r="AFG48" s="1729"/>
      <c r="AFH48" s="1729"/>
      <c r="AFI48" s="1729"/>
      <c r="AFJ48" s="1729"/>
      <c r="AFK48" s="1729"/>
      <c r="AFL48" s="1729"/>
      <c r="AFM48" s="1729"/>
      <c r="AFN48" s="1729"/>
      <c r="AFO48" s="1729"/>
      <c r="AFP48" s="1729"/>
      <c r="AFQ48" s="1729"/>
      <c r="AFR48" s="1729"/>
      <c r="AFS48" s="1729"/>
      <c r="AFT48" s="1729"/>
      <c r="AFU48" s="1729"/>
      <c r="AFV48" s="1729"/>
      <c r="AFW48" s="1729"/>
      <c r="AFX48" s="1729"/>
      <c r="AFY48" s="1729"/>
      <c r="AFZ48" s="1729"/>
      <c r="AGA48" s="1729"/>
      <c r="AGB48" s="1729"/>
      <c r="AGC48" s="1729"/>
      <c r="AGD48" s="1729"/>
      <c r="AGE48" s="1729"/>
      <c r="AGF48" s="1729"/>
      <c r="AGG48" s="1729"/>
      <c r="AGH48" s="1729"/>
      <c r="AGI48" s="1729"/>
      <c r="AGJ48" s="1729"/>
      <c r="AGK48" s="1729"/>
      <c r="AGL48" s="1729"/>
      <c r="AGM48" s="1729"/>
      <c r="AGN48" s="1729"/>
      <c r="AGO48" s="1729"/>
      <c r="AGP48" s="1729"/>
      <c r="AGQ48" s="1729"/>
      <c r="AGR48" s="1729"/>
      <c r="AGS48" s="1729"/>
      <c r="AGT48" s="1729"/>
      <c r="AGU48" s="1729"/>
      <c r="AGV48" s="1729"/>
      <c r="AGW48" s="1729"/>
      <c r="AGX48" s="1729"/>
      <c r="AGY48" s="1729"/>
      <c r="AGZ48" s="1729"/>
      <c r="AHA48" s="1729"/>
      <c r="AHB48" s="1729"/>
      <c r="AHC48" s="1729"/>
      <c r="AHD48" s="1729"/>
      <c r="AHE48" s="1729"/>
      <c r="AHF48" s="1729"/>
      <c r="AHG48" s="1729"/>
      <c r="AHH48" s="1729"/>
      <c r="AHI48" s="1729"/>
      <c r="AHJ48" s="1729"/>
      <c r="AHK48" s="1729"/>
      <c r="AHL48" s="1729"/>
      <c r="AHM48" s="1729"/>
      <c r="AHN48" s="1729"/>
      <c r="AHO48" s="1729"/>
      <c r="AHP48" s="1729"/>
      <c r="AHQ48" s="1729"/>
      <c r="AHR48" s="1729"/>
      <c r="AHS48" s="1729"/>
      <c r="AHT48" s="1729"/>
      <c r="AHU48" s="1729"/>
      <c r="AHV48" s="1729"/>
      <c r="AHW48" s="1729"/>
      <c r="AHX48" s="1729"/>
      <c r="AHY48" s="1729"/>
      <c r="AHZ48" s="1729"/>
      <c r="AIA48" s="1729"/>
      <c r="AIB48" s="1729"/>
      <c r="AIC48" s="1729"/>
      <c r="AID48" s="1729"/>
      <c r="AIE48" s="1729"/>
      <c r="AIF48" s="1729"/>
      <c r="AIG48" s="1729"/>
      <c r="AIH48" s="1729"/>
      <c r="AII48" s="1729"/>
      <c r="AIJ48" s="1729"/>
      <c r="AIK48" s="1729"/>
      <c r="AIL48" s="1729"/>
      <c r="AIM48" s="1729"/>
      <c r="AIN48" s="1729"/>
      <c r="AIO48" s="1729"/>
      <c r="AIP48" s="1729"/>
      <c r="AIQ48" s="1729"/>
      <c r="AIR48" s="1729"/>
      <c r="AIS48" s="1729"/>
      <c r="AIT48" s="1729"/>
      <c r="AIU48" s="1729"/>
      <c r="AIV48" s="1729"/>
      <c r="AIW48" s="1729"/>
      <c r="AIX48" s="1729"/>
      <c r="AIY48" s="1729"/>
      <c r="AIZ48" s="1729"/>
      <c r="AJA48" s="1729"/>
      <c r="AJB48" s="1729"/>
      <c r="AJC48" s="1729"/>
      <c r="AJD48" s="1729"/>
      <c r="AJE48" s="1729"/>
      <c r="AJF48" s="1729"/>
      <c r="AJG48" s="1729"/>
      <c r="AJH48" s="1729"/>
      <c r="AJI48" s="1729"/>
      <c r="AJJ48" s="1729"/>
      <c r="AJK48" s="1729"/>
      <c r="AJL48" s="1729"/>
      <c r="AJM48" s="1729"/>
      <c r="AJN48" s="1729"/>
      <c r="AJO48" s="1729"/>
      <c r="AJP48" s="1729"/>
      <c r="AJQ48" s="1729"/>
      <c r="AJR48" s="1729"/>
      <c r="AJS48" s="1729"/>
      <c r="AJT48" s="1729"/>
      <c r="AJU48" s="1729"/>
      <c r="AJV48" s="1729"/>
      <c r="AJW48" s="1729"/>
      <c r="AJX48" s="1729"/>
      <c r="AJY48" s="1729"/>
      <c r="AJZ48" s="1729"/>
      <c r="AKA48" s="1729"/>
      <c r="AKB48" s="1729"/>
      <c r="AKC48" s="1729"/>
      <c r="AKD48" s="1729"/>
      <c r="AKE48" s="1729"/>
      <c r="AKF48" s="1729"/>
      <c r="AKG48" s="1729"/>
      <c r="AKH48" s="1729"/>
      <c r="AKI48" s="1729"/>
      <c r="AKJ48" s="1729"/>
      <c r="AKK48" s="1729"/>
      <c r="AKL48" s="1729"/>
      <c r="AKM48" s="1729"/>
      <c r="AKN48" s="1729"/>
      <c r="AKO48" s="1729"/>
      <c r="AKP48" s="1729"/>
      <c r="AKQ48" s="1729"/>
      <c r="AKR48" s="1729"/>
      <c r="AKS48" s="1729"/>
      <c r="AKT48" s="1729"/>
      <c r="AKU48" s="1729"/>
      <c r="AKV48" s="1729"/>
      <c r="AKW48" s="1729"/>
      <c r="AKX48" s="1729"/>
      <c r="AKY48" s="1729"/>
      <c r="AKZ48" s="1729"/>
      <c r="ALA48" s="1729"/>
      <c r="ALB48" s="1729"/>
      <c r="ALC48" s="1729"/>
      <c r="ALD48" s="1729"/>
      <c r="ALE48" s="1729"/>
      <c r="ALF48" s="1729"/>
      <c r="ALG48" s="1729"/>
      <c r="ALH48" s="1729"/>
      <c r="ALI48" s="1729"/>
      <c r="ALJ48" s="1729"/>
      <c r="ALK48" s="1729"/>
      <c r="ALL48" s="1729"/>
      <c r="ALM48" s="1729"/>
      <c r="ALN48" s="1729"/>
      <c r="ALO48" s="1729"/>
      <c r="ALP48" s="1729"/>
      <c r="ALQ48" s="1729"/>
      <c r="ALR48" s="1729"/>
      <c r="ALS48" s="1729"/>
      <c r="ALT48" s="1729"/>
      <c r="ALU48" s="1729"/>
      <c r="ALV48" s="1729"/>
      <c r="ALW48" s="1729"/>
      <c r="ALX48" s="1729"/>
      <c r="ALY48" s="1729"/>
      <c r="ALZ48" s="1729"/>
      <c r="AMA48" s="1729"/>
      <c r="AMB48" s="1729"/>
      <c r="AMC48" s="1729"/>
      <c r="AMD48" s="1729"/>
      <c r="AME48" s="1729"/>
      <c r="AMF48" s="1729"/>
      <c r="AMG48" s="1729"/>
      <c r="AMH48" s="1729"/>
      <c r="AMI48" s="1729"/>
      <c r="AMJ48" s="1729"/>
    </row>
    <row r="49" spans="1:1024" s="1773" customFormat="1" ht="30" customHeight="1">
      <c r="A49" s="1705" t="s">
        <v>3862</v>
      </c>
      <c r="B49" s="1705" t="s">
        <v>3863</v>
      </c>
      <c r="C49" s="1705" t="s">
        <v>647</v>
      </c>
      <c r="D49" s="1705" t="s">
        <v>4058</v>
      </c>
      <c r="E49" s="1705" t="s">
        <v>4059</v>
      </c>
      <c r="F49" s="1705" t="s">
        <v>4060</v>
      </c>
      <c r="G49" s="1705" t="s">
        <v>4061</v>
      </c>
      <c r="H49" s="1705"/>
      <c r="I49" s="1705"/>
      <c r="J49" s="1705"/>
      <c r="K49" s="1705"/>
      <c r="L49" s="1705"/>
      <c r="M49" s="1705"/>
      <c r="N49" s="1705"/>
      <c r="O49" s="1705"/>
      <c r="P49" s="1705" t="s">
        <v>4150</v>
      </c>
      <c r="Q49" s="1705" t="s">
        <v>4151</v>
      </c>
      <c r="R49" s="1705" t="s">
        <v>4152</v>
      </c>
      <c r="S49" s="1709" t="s">
        <v>4153</v>
      </c>
      <c r="T49" s="1705" t="s">
        <v>4154</v>
      </c>
      <c r="U49" s="1705" t="s">
        <v>3887</v>
      </c>
      <c r="V49" s="1705" t="s">
        <v>3941</v>
      </c>
      <c r="W49" s="1705" t="s">
        <v>3874</v>
      </c>
      <c r="X49" s="1705" t="s">
        <v>3902</v>
      </c>
      <c r="Y49" s="1779" t="s">
        <v>4155</v>
      </c>
      <c r="Z49" s="1779" t="s">
        <v>1146</v>
      </c>
      <c r="AA49" s="1779" t="s">
        <v>4067</v>
      </c>
      <c r="AB49" s="1779" t="s">
        <v>4068</v>
      </c>
      <c r="AC49" s="1779" t="s">
        <v>3906</v>
      </c>
      <c r="AD49" s="1779" t="s">
        <v>138</v>
      </c>
      <c r="AE49" s="1779" t="s">
        <v>3881</v>
      </c>
      <c r="AF49" s="1779"/>
      <c r="AG49" s="1779"/>
      <c r="AH49" s="1779"/>
      <c r="AI49" s="1779"/>
      <c r="AJ49" s="1779"/>
      <c r="AK49" s="1779">
        <v>10</v>
      </c>
      <c r="AL49" s="1779"/>
      <c r="AM49" s="1779"/>
      <c r="AN49" s="1779">
        <v>1854500</v>
      </c>
      <c r="AO49" s="1705" t="s">
        <v>4250</v>
      </c>
      <c r="AP49" s="1705"/>
      <c r="AQ49" s="1705"/>
      <c r="AR49" s="1705"/>
      <c r="AS49" s="1705"/>
      <c r="AT49" s="1705"/>
      <c r="AU49" s="1705"/>
      <c r="AV49" s="1705"/>
      <c r="AW49" s="1705"/>
      <c r="AX49" s="1705"/>
      <c r="AY49" s="1705"/>
      <c r="AZ49" s="1705" t="s">
        <v>4156</v>
      </c>
      <c r="BA49" s="1729"/>
      <c r="BB49" s="1729"/>
      <c r="BC49" s="1729"/>
      <c r="BD49" s="1729"/>
      <c r="BE49" s="1729"/>
      <c r="BF49" s="1729"/>
      <c r="BG49" s="1729"/>
      <c r="BH49" s="1729"/>
      <c r="BI49" s="1729"/>
      <c r="BJ49" s="1729"/>
      <c r="BK49" s="1729"/>
      <c r="BL49" s="1729"/>
      <c r="BM49" s="1729"/>
      <c r="BN49" s="1729"/>
      <c r="BO49" s="1729"/>
      <c r="BP49" s="1729"/>
      <c r="BQ49" s="1729"/>
      <c r="BR49" s="1729"/>
      <c r="BS49" s="1729"/>
      <c r="BT49" s="1729"/>
      <c r="BU49" s="1729"/>
      <c r="BV49" s="1729"/>
      <c r="BW49" s="1729"/>
      <c r="BX49" s="1729"/>
      <c r="BY49" s="1729"/>
      <c r="BZ49" s="1729"/>
      <c r="CA49" s="1729"/>
      <c r="CB49" s="1729"/>
      <c r="CC49" s="1729"/>
      <c r="CD49" s="1729"/>
      <c r="CE49" s="1729"/>
      <c r="CF49" s="1729"/>
      <c r="CG49" s="1729"/>
      <c r="CH49" s="1729"/>
      <c r="CI49" s="1729"/>
      <c r="CJ49" s="1729"/>
      <c r="CK49" s="1729"/>
      <c r="CL49" s="1729"/>
      <c r="CM49" s="1729"/>
      <c r="CN49" s="1729"/>
      <c r="CO49" s="1729"/>
      <c r="CP49" s="1729"/>
      <c r="CQ49" s="1729"/>
      <c r="CR49" s="1729"/>
      <c r="CS49" s="1729"/>
      <c r="CT49" s="1729"/>
      <c r="CU49" s="1729"/>
      <c r="CV49" s="1729"/>
      <c r="CW49" s="1729"/>
      <c r="CX49" s="1729"/>
      <c r="CY49" s="1729"/>
      <c r="CZ49" s="1729"/>
      <c r="DA49" s="1729"/>
      <c r="DB49" s="1729"/>
      <c r="DC49" s="1729"/>
      <c r="DD49" s="1729"/>
      <c r="DE49" s="1729"/>
      <c r="DF49" s="1729"/>
      <c r="DG49" s="1729"/>
      <c r="DH49" s="1729"/>
      <c r="DI49" s="1729"/>
      <c r="DJ49" s="1729"/>
      <c r="DK49" s="1729"/>
      <c r="DL49" s="1729"/>
      <c r="DM49" s="1729"/>
      <c r="DN49" s="1729"/>
      <c r="DO49" s="1729"/>
      <c r="DP49" s="1729"/>
      <c r="DQ49" s="1729"/>
      <c r="DR49" s="1729"/>
      <c r="DS49" s="1729"/>
      <c r="DT49" s="1729"/>
      <c r="DU49" s="1729"/>
      <c r="DV49" s="1729"/>
      <c r="DW49" s="1729"/>
      <c r="DX49" s="1729"/>
      <c r="DY49" s="1729"/>
      <c r="DZ49" s="1729"/>
      <c r="EA49" s="1729"/>
      <c r="EB49" s="1729"/>
      <c r="EC49" s="1729"/>
      <c r="ED49" s="1729"/>
      <c r="EE49" s="1729"/>
      <c r="EF49" s="1729"/>
      <c r="EG49" s="1729"/>
      <c r="EH49" s="1729"/>
      <c r="EI49" s="1729"/>
      <c r="EJ49" s="1729"/>
      <c r="EK49" s="1729"/>
      <c r="EL49" s="1729"/>
      <c r="EM49" s="1729"/>
      <c r="EN49" s="1729"/>
      <c r="EO49" s="1729"/>
      <c r="EP49" s="1729"/>
      <c r="EQ49" s="1729"/>
      <c r="ER49" s="1729"/>
      <c r="ES49" s="1729"/>
      <c r="ET49" s="1729"/>
      <c r="EU49" s="1729"/>
      <c r="EV49" s="1729"/>
      <c r="EW49" s="1729"/>
      <c r="EX49" s="1729"/>
      <c r="EY49" s="1729"/>
      <c r="EZ49" s="1729"/>
      <c r="FA49" s="1729"/>
      <c r="FB49" s="1729"/>
      <c r="FC49" s="1729"/>
      <c r="FD49" s="1729"/>
      <c r="FE49" s="1729"/>
      <c r="FF49" s="1729"/>
      <c r="FG49" s="1729"/>
      <c r="FH49" s="1729"/>
      <c r="FI49" s="1729"/>
      <c r="FJ49" s="1729"/>
      <c r="FK49" s="1729"/>
      <c r="FL49" s="1729"/>
      <c r="FM49" s="1729"/>
      <c r="FN49" s="1729"/>
      <c r="FO49" s="1729"/>
      <c r="FP49" s="1729"/>
      <c r="FQ49" s="1729"/>
      <c r="FR49" s="1729"/>
      <c r="FS49" s="1729"/>
      <c r="FT49" s="1729"/>
      <c r="FU49" s="1729"/>
      <c r="FV49" s="1729"/>
      <c r="FW49" s="1729"/>
      <c r="FX49" s="1729"/>
      <c r="FY49" s="1729"/>
      <c r="FZ49" s="1729"/>
      <c r="GA49" s="1729"/>
      <c r="GB49" s="1729"/>
      <c r="GC49" s="1729"/>
      <c r="GD49" s="1729"/>
      <c r="GE49" s="1729"/>
      <c r="GF49" s="1729"/>
      <c r="GG49" s="1729"/>
      <c r="GH49" s="1729"/>
      <c r="GI49" s="1729"/>
      <c r="GJ49" s="1729"/>
      <c r="GK49" s="1729"/>
      <c r="GL49" s="1729"/>
      <c r="GM49" s="1729"/>
      <c r="GN49" s="1729"/>
      <c r="GO49" s="1729"/>
      <c r="GP49" s="1729"/>
      <c r="GQ49" s="1729"/>
      <c r="GR49" s="1729"/>
      <c r="GS49" s="1729"/>
      <c r="GT49" s="1729"/>
      <c r="GU49" s="1729"/>
      <c r="GV49" s="1729"/>
      <c r="GW49" s="1729"/>
      <c r="GX49" s="1729"/>
      <c r="GY49" s="1729"/>
      <c r="GZ49" s="1729"/>
      <c r="HA49" s="1729"/>
      <c r="HB49" s="1729"/>
      <c r="HC49" s="1729"/>
      <c r="HD49" s="1729"/>
      <c r="HE49" s="1729"/>
      <c r="HF49" s="1729"/>
      <c r="HG49" s="1729"/>
      <c r="HH49" s="1729"/>
      <c r="HI49" s="1729"/>
      <c r="HJ49" s="1729"/>
      <c r="HK49" s="1729"/>
      <c r="HL49" s="1729"/>
      <c r="HM49" s="1729"/>
      <c r="HN49" s="1729"/>
      <c r="HO49" s="1729"/>
      <c r="HP49" s="1729"/>
      <c r="HQ49" s="1729"/>
      <c r="HR49" s="1729"/>
      <c r="HS49" s="1729"/>
      <c r="HT49" s="1729"/>
      <c r="HU49" s="1729"/>
      <c r="HV49" s="1729"/>
      <c r="HW49" s="1729"/>
      <c r="HX49" s="1729"/>
      <c r="HY49" s="1729"/>
      <c r="HZ49" s="1729"/>
      <c r="IA49" s="1729"/>
      <c r="IB49" s="1729"/>
      <c r="IC49" s="1729"/>
      <c r="ID49" s="1729"/>
      <c r="IE49" s="1729"/>
      <c r="IF49" s="1729"/>
      <c r="IG49" s="1729"/>
      <c r="IH49" s="1729"/>
      <c r="II49" s="1729"/>
      <c r="IJ49" s="1729"/>
      <c r="IK49" s="1729"/>
      <c r="IL49" s="1729"/>
      <c r="IM49" s="1729"/>
      <c r="IN49" s="1729"/>
      <c r="IO49" s="1729"/>
      <c r="IP49" s="1729"/>
      <c r="IQ49" s="1729"/>
      <c r="IR49" s="1729"/>
      <c r="IS49" s="1729"/>
      <c r="IT49" s="1729"/>
      <c r="IU49" s="1729"/>
      <c r="IV49" s="1729"/>
      <c r="IW49" s="1729"/>
      <c r="IX49" s="1729"/>
      <c r="IY49" s="1729"/>
      <c r="IZ49" s="1729"/>
      <c r="JA49" s="1729"/>
      <c r="JB49" s="1729"/>
      <c r="JC49" s="1729"/>
      <c r="JD49" s="1729"/>
      <c r="JE49" s="1729"/>
      <c r="JF49" s="1729"/>
      <c r="JG49" s="1729"/>
      <c r="JH49" s="1729"/>
      <c r="JI49" s="1729"/>
      <c r="JJ49" s="1729"/>
      <c r="JK49" s="1729"/>
      <c r="JL49" s="1729"/>
      <c r="JM49" s="1729"/>
      <c r="JN49" s="1729"/>
      <c r="JO49" s="1729"/>
      <c r="JP49" s="1729"/>
      <c r="JQ49" s="1729"/>
      <c r="JR49" s="1729"/>
      <c r="JS49" s="1729"/>
      <c r="JT49" s="1729"/>
      <c r="JU49" s="1729"/>
      <c r="JV49" s="1729"/>
      <c r="JW49" s="1729"/>
      <c r="JX49" s="1729"/>
      <c r="JY49" s="1729"/>
      <c r="JZ49" s="1729"/>
      <c r="KA49" s="1729"/>
      <c r="KB49" s="1729"/>
      <c r="KC49" s="1729"/>
      <c r="KD49" s="1729"/>
      <c r="KE49" s="1729"/>
      <c r="KF49" s="1729"/>
      <c r="KG49" s="1729"/>
      <c r="KH49" s="1729"/>
      <c r="KI49" s="1729"/>
      <c r="KJ49" s="1729"/>
      <c r="KK49" s="1729"/>
      <c r="KL49" s="1729"/>
      <c r="KM49" s="1729"/>
      <c r="KN49" s="1729"/>
      <c r="KO49" s="1729"/>
      <c r="KP49" s="1729"/>
      <c r="KQ49" s="1729"/>
      <c r="KR49" s="1729"/>
      <c r="KS49" s="1729"/>
      <c r="KT49" s="1729"/>
      <c r="KU49" s="1729"/>
      <c r="KV49" s="1729"/>
      <c r="KW49" s="1729"/>
      <c r="KX49" s="1729"/>
      <c r="KY49" s="1729"/>
      <c r="KZ49" s="1729"/>
      <c r="LA49" s="1729"/>
      <c r="LB49" s="1729"/>
      <c r="LC49" s="1729"/>
      <c r="LD49" s="1729"/>
      <c r="LE49" s="1729"/>
      <c r="LF49" s="1729"/>
      <c r="LG49" s="1729"/>
      <c r="LH49" s="1729"/>
      <c r="LI49" s="1729"/>
      <c r="LJ49" s="1729"/>
      <c r="LK49" s="1729"/>
      <c r="LL49" s="1729"/>
      <c r="LM49" s="1729"/>
      <c r="LN49" s="1729"/>
      <c r="LO49" s="1729"/>
      <c r="LP49" s="1729"/>
      <c r="LQ49" s="1729"/>
      <c r="LR49" s="1729"/>
      <c r="LS49" s="1729"/>
      <c r="LT49" s="1729"/>
      <c r="LU49" s="1729"/>
      <c r="LV49" s="1729"/>
      <c r="LW49" s="1729"/>
      <c r="LX49" s="1729"/>
      <c r="LY49" s="1729"/>
      <c r="LZ49" s="1729"/>
      <c r="MA49" s="1729"/>
      <c r="MB49" s="1729"/>
      <c r="MC49" s="1729"/>
      <c r="MD49" s="1729"/>
      <c r="ME49" s="1729"/>
      <c r="MF49" s="1729"/>
      <c r="MG49" s="1729"/>
      <c r="MH49" s="1729"/>
      <c r="MI49" s="1729"/>
      <c r="MJ49" s="1729"/>
      <c r="MK49" s="1729"/>
      <c r="ML49" s="1729"/>
      <c r="MM49" s="1729"/>
      <c r="MN49" s="1729"/>
      <c r="MO49" s="1729"/>
      <c r="MP49" s="1729"/>
      <c r="MQ49" s="1729"/>
      <c r="MR49" s="1729"/>
      <c r="MS49" s="1729"/>
      <c r="MT49" s="1729"/>
      <c r="MU49" s="1729"/>
      <c r="MV49" s="1729"/>
      <c r="MW49" s="1729"/>
      <c r="MX49" s="1729"/>
      <c r="MY49" s="1729"/>
      <c r="MZ49" s="1729"/>
      <c r="NA49" s="1729"/>
      <c r="NB49" s="1729"/>
      <c r="NC49" s="1729"/>
      <c r="ND49" s="1729"/>
      <c r="NE49" s="1729"/>
      <c r="NF49" s="1729"/>
      <c r="NG49" s="1729"/>
      <c r="NH49" s="1729"/>
      <c r="NI49" s="1729"/>
      <c r="NJ49" s="1729"/>
      <c r="NK49" s="1729"/>
      <c r="NL49" s="1729"/>
      <c r="NM49" s="1729"/>
      <c r="NN49" s="1729"/>
      <c r="NO49" s="1729"/>
      <c r="NP49" s="1729"/>
      <c r="NQ49" s="1729"/>
      <c r="NR49" s="1729"/>
      <c r="NS49" s="1729"/>
      <c r="NT49" s="1729"/>
      <c r="NU49" s="1729"/>
      <c r="NV49" s="1729"/>
      <c r="NW49" s="1729"/>
      <c r="NX49" s="1729"/>
      <c r="NY49" s="1729"/>
      <c r="NZ49" s="1729"/>
      <c r="OA49" s="1729"/>
      <c r="OB49" s="1729"/>
      <c r="OC49" s="1729"/>
      <c r="OD49" s="1729"/>
      <c r="OE49" s="1729"/>
      <c r="OF49" s="1729"/>
      <c r="OG49" s="1729"/>
      <c r="OH49" s="1729"/>
      <c r="OI49" s="1729"/>
      <c r="OJ49" s="1729"/>
      <c r="OK49" s="1729"/>
      <c r="OL49" s="1729"/>
      <c r="OM49" s="1729"/>
      <c r="ON49" s="1729"/>
      <c r="OO49" s="1729"/>
      <c r="OP49" s="1729"/>
      <c r="OQ49" s="1729"/>
      <c r="OR49" s="1729"/>
      <c r="OS49" s="1729"/>
      <c r="OT49" s="1729"/>
      <c r="OU49" s="1729"/>
      <c r="OV49" s="1729"/>
      <c r="OW49" s="1729"/>
      <c r="OX49" s="1729"/>
      <c r="OY49" s="1729"/>
      <c r="OZ49" s="1729"/>
      <c r="PA49" s="1729"/>
      <c r="PB49" s="1729"/>
      <c r="PC49" s="1729"/>
      <c r="PD49" s="1729"/>
      <c r="PE49" s="1729"/>
      <c r="PF49" s="1729"/>
      <c r="PG49" s="1729"/>
      <c r="PH49" s="1729"/>
      <c r="PI49" s="1729"/>
      <c r="PJ49" s="1729"/>
      <c r="PK49" s="1729"/>
      <c r="PL49" s="1729"/>
      <c r="PM49" s="1729"/>
      <c r="PN49" s="1729"/>
      <c r="PO49" s="1729"/>
      <c r="PP49" s="1729"/>
      <c r="PQ49" s="1729"/>
      <c r="PR49" s="1729"/>
      <c r="PS49" s="1729"/>
      <c r="PT49" s="1729"/>
      <c r="PU49" s="1729"/>
      <c r="PV49" s="1729"/>
      <c r="PW49" s="1729"/>
      <c r="PX49" s="1729"/>
      <c r="PY49" s="1729"/>
      <c r="PZ49" s="1729"/>
      <c r="QA49" s="1729"/>
      <c r="QB49" s="1729"/>
      <c r="QC49" s="1729"/>
      <c r="QD49" s="1729"/>
      <c r="QE49" s="1729"/>
      <c r="QF49" s="1729"/>
      <c r="QG49" s="1729"/>
      <c r="QH49" s="1729"/>
      <c r="QI49" s="1729"/>
      <c r="QJ49" s="1729"/>
      <c r="QK49" s="1729"/>
      <c r="QL49" s="1729"/>
      <c r="QM49" s="1729"/>
      <c r="QN49" s="1729"/>
      <c r="QO49" s="1729"/>
      <c r="QP49" s="1729"/>
      <c r="QQ49" s="1729"/>
      <c r="QR49" s="1729"/>
      <c r="QS49" s="1729"/>
      <c r="QT49" s="1729"/>
      <c r="QU49" s="1729"/>
      <c r="QV49" s="1729"/>
      <c r="QW49" s="1729"/>
      <c r="QX49" s="1729"/>
      <c r="QY49" s="1729"/>
      <c r="QZ49" s="1729"/>
      <c r="RA49" s="1729"/>
      <c r="RB49" s="1729"/>
      <c r="RC49" s="1729"/>
      <c r="RD49" s="1729"/>
      <c r="RE49" s="1729"/>
      <c r="RF49" s="1729"/>
      <c r="RG49" s="1729"/>
      <c r="RH49" s="1729"/>
      <c r="RI49" s="1729"/>
      <c r="RJ49" s="1729"/>
      <c r="RK49" s="1729"/>
      <c r="RL49" s="1729"/>
      <c r="RM49" s="1729"/>
      <c r="RN49" s="1729"/>
      <c r="RO49" s="1729"/>
      <c r="RP49" s="1729"/>
      <c r="RQ49" s="1729"/>
      <c r="RR49" s="1729"/>
      <c r="RS49" s="1729"/>
      <c r="RT49" s="1729"/>
      <c r="RU49" s="1729"/>
      <c r="RV49" s="1729"/>
      <c r="RW49" s="1729"/>
      <c r="RX49" s="1729"/>
      <c r="RY49" s="1729"/>
      <c r="RZ49" s="1729"/>
      <c r="SA49" s="1729"/>
      <c r="SB49" s="1729"/>
      <c r="SC49" s="1729"/>
      <c r="SD49" s="1729"/>
      <c r="SE49" s="1729"/>
      <c r="SF49" s="1729"/>
      <c r="SG49" s="1729"/>
      <c r="SH49" s="1729"/>
      <c r="SI49" s="1729"/>
      <c r="SJ49" s="1729"/>
      <c r="SK49" s="1729"/>
      <c r="SL49" s="1729"/>
      <c r="SM49" s="1729"/>
      <c r="SN49" s="1729"/>
      <c r="SO49" s="1729"/>
      <c r="SP49" s="1729"/>
      <c r="SQ49" s="1729"/>
      <c r="SR49" s="1729"/>
      <c r="SS49" s="1729"/>
      <c r="ST49" s="1729"/>
      <c r="SU49" s="1729"/>
      <c r="SV49" s="1729"/>
      <c r="SW49" s="1729"/>
      <c r="SX49" s="1729"/>
      <c r="SY49" s="1729"/>
      <c r="SZ49" s="1729"/>
      <c r="TA49" s="1729"/>
      <c r="TB49" s="1729"/>
      <c r="TC49" s="1729"/>
      <c r="TD49" s="1729"/>
      <c r="TE49" s="1729"/>
      <c r="TF49" s="1729"/>
      <c r="TG49" s="1729"/>
      <c r="TH49" s="1729"/>
      <c r="TI49" s="1729"/>
      <c r="TJ49" s="1729"/>
      <c r="TK49" s="1729"/>
      <c r="TL49" s="1729"/>
      <c r="TM49" s="1729"/>
      <c r="TN49" s="1729"/>
      <c r="TO49" s="1729"/>
      <c r="TP49" s="1729"/>
      <c r="TQ49" s="1729"/>
      <c r="TR49" s="1729"/>
      <c r="TS49" s="1729"/>
      <c r="TT49" s="1729"/>
      <c r="TU49" s="1729"/>
      <c r="TV49" s="1729"/>
      <c r="TW49" s="1729"/>
      <c r="TX49" s="1729"/>
      <c r="TY49" s="1729"/>
      <c r="TZ49" s="1729"/>
      <c r="UA49" s="1729"/>
      <c r="UB49" s="1729"/>
      <c r="UC49" s="1729"/>
      <c r="UD49" s="1729"/>
      <c r="UE49" s="1729"/>
      <c r="UF49" s="1729"/>
      <c r="UG49" s="1729"/>
      <c r="UH49" s="1729"/>
      <c r="UI49" s="1729"/>
      <c r="UJ49" s="1729"/>
      <c r="UK49" s="1729"/>
      <c r="UL49" s="1729"/>
      <c r="UM49" s="1729"/>
      <c r="UN49" s="1729"/>
      <c r="UO49" s="1729"/>
      <c r="UP49" s="1729"/>
      <c r="UQ49" s="1729"/>
      <c r="UR49" s="1729"/>
      <c r="US49" s="1729"/>
      <c r="UT49" s="1729"/>
      <c r="UU49" s="1729"/>
      <c r="UV49" s="1729"/>
      <c r="UW49" s="1729"/>
      <c r="UX49" s="1729"/>
      <c r="UY49" s="1729"/>
      <c r="UZ49" s="1729"/>
      <c r="VA49" s="1729"/>
      <c r="VB49" s="1729"/>
      <c r="VC49" s="1729"/>
      <c r="VD49" s="1729"/>
      <c r="VE49" s="1729"/>
      <c r="VF49" s="1729"/>
      <c r="VG49" s="1729"/>
      <c r="VH49" s="1729"/>
      <c r="VI49" s="1729"/>
      <c r="VJ49" s="1729"/>
      <c r="VK49" s="1729"/>
      <c r="VL49" s="1729"/>
      <c r="VM49" s="1729"/>
      <c r="VN49" s="1729"/>
      <c r="VO49" s="1729"/>
      <c r="VP49" s="1729"/>
      <c r="VQ49" s="1729"/>
      <c r="VR49" s="1729"/>
      <c r="VS49" s="1729"/>
      <c r="VT49" s="1729"/>
      <c r="VU49" s="1729"/>
      <c r="VV49" s="1729"/>
      <c r="VW49" s="1729"/>
      <c r="VX49" s="1729"/>
      <c r="VY49" s="1729"/>
      <c r="VZ49" s="1729"/>
      <c r="WA49" s="1729"/>
      <c r="WB49" s="1729"/>
      <c r="WC49" s="1729"/>
      <c r="WD49" s="1729"/>
      <c r="WE49" s="1729"/>
      <c r="WF49" s="1729"/>
      <c r="WG49" s="1729"/>
      <c r="WH49" s="1729"/>
      <c r="WI49" s="1729"/>
      <c r="WJ49" s="1729"/>
      <c r="WK49" s="1729"/>
      <c r="WL49" s="1729"/>
      <c r="WM49" s="1729"/>
      <c r="WN49" s="1729"/>
      <c r="WO49" s="1729"/>
      <c r="WP49" s="1729"/>
      <c r="WQ49" s="1729"/>
      <c r="WR49" s="1729"/>
      <c r="WS49" s="1729"/>
      <c r="WT49" s="1729"/>
      <c r="WU49" s="1729"/>
      <c r="WV49" s="1729"/>
      <c r="WW49" s="1729"/>
      <c r="WX49" s="1729"/>
      <c r="WY49" s="1729"/>
      <c r="WZ49" s="1729"/>
      <c r="XA49" s="1729"/>
      <c r="XB49" s="1729"/>
      <c r="XC49" s="1729"/>
      <c r="XD49" s="1729"/>
      <c r="XE49" s="1729"/>
      <c r="XF49" s="1729"/>
      <c r="XG49" s="1729"/>
      <c r="XH49" s="1729"/>
      <c r="XI49" s="1729"/>
      <c r="XJ49" s="1729"/>
      <c r="XK49" s="1729"/>
      <c r="XL49" s="1729"/>
      <c r="XM49" s="1729"/>
      <c r="XN49" s="1729"/>
      <c r="XO49" s="1729"/>
      <c r="XP49" s="1729"/>
      <c r="XQ49" s="1729"/>
      <c r="XR49" s="1729"/>
      <c r="XS49" s="1729"/>
      <c r="XT49" s="1729"/>
      <c r="XU49" s="1729"/>
      <c r="XV49" s="1729"/>
      <c r="XW49" s="1729"/>
      <c r="XX49" s="1729"/>
      <c r="XY49" s="1729"/>
      <c r="XZ49" s="1729"/>
      <c r="YA49" s="1729"/>
      <c r="YB49" s="1729"/>
      <c r="YC49" s="1729"/>
      <c r="YD49" s="1729"/>
      <c r="YE49" s="1729"/>
      <c r="YF49" s="1729"/>
      <c r="YG49" s="1729"/>
      <c r="YH49" s="1729"/>
      <c r="YI49" s="1729"/>
      <c r="YJ49" s="1729"/>
      <c r="YK49" s="1729"/>
      <c r="YL49" s="1729"/>
      <c r="YM49" s="1729"/>
      <c r="YN49" s="1729"/>
      <c r="YO49" s="1729"/>
      <c r="YP49" s="1729"/>
      <c r="YQ49" s="1729"/>
      <c r="YR49" s="1729"/>
      <c r="YS49" s="1729"/>
      <c r="YT49" s="1729"/>
      <c r="YU49" s="1729"/>
      <c r="YV49" s="1729"/>
      <c r="YW49" s="1729"/>
      <c r="YX49" s="1729"/>
      <c r="YY49" s="1729"/>
      <c r="YZ49" s="1729"/>
      <c r="ZA49" s="1729"/>
      <c r="ZB49" s="1729"/>
      <c r="ZC49" s="1729"/>
      <c r="ZD49" s="1729"/>
      <c r="ZE49" s="1729"/>
      <c r="ZF49" s="1729"/>
      <c r="ZG49" s="1729"/>
      <c r="ZH49" s="1729"/>
      <c r="ZI49" s="1729"/>
      <c r="ZJ49" s="1729"/>
      <c r="ZK49" s="1729"/>
      <c r="ZL49" s="1729"/>
      <c r="ZM49" s="1729"/>
      <c r="ZN49" s="1729"/>
      <c r="ZO49" s="1729"/>
      <c r="ZP49" s="1729"/>
      <c r="ZQ49" s="1729"/>
      <c r="ZR49" s="1729"/>
      <c r="ZS49" s="1729"/>
      <c r="ZT49" s="1729"/>
      <c r="ZU49" s="1729"/>
      <c r="ZV49" s="1729"/>
      <c r="ZW49" s="1729"/>
      <c r="ZX49" s="1729"/>
      <c r="ZY49" s="1729"/>
      <c r="ZZ49" s="1729"/>
      <c r="AAA49" s="1729"/>
      <c r="AAB49" s="1729"/>
      <c r="AAC49" s="1729"/>
      <c r="AAD49" s="1729"/>
      <c r="AAE49" s="1729"/>
      <c r="AAF49" s="1729"/>
      <c r="AAG49" s="1729"/>
      <c r="AAH49" s="1729"/>
      <c r="AAI49" s="1729"/>
      <c r="AAJ49" s="1729"/>
      <c r="AAK49" s="1729"/>
      <c r="AAL49" s="1729"/>
      <c r="AAM49" s="1729"/>
      <c r="AAN49" s="1729"/>
      <c r="AAO49" s="1729"/>
      <c r="AAP49" s="1729"/>
      <c r="AAQ49" s="1729"/>
      <c r="AAR49" s="1729"/>
      <c r="AAS49" s="1729"/>
      <c r="AAT49" s="1729"/>
      <c r="AAU49" s="1729"/>
      <c r="AAV49" s="1729"/>
      <c r="AAW49" s="1729"/>
      <c r="AAX49" s="1729"/>
      <c r="AAY49" s="1729"/>
      <c r="AAZ49" s="1729"/>
      <c r="ABA49" s="1729"/>
      <c r="ABB49" s="1729"/>
      <c r="ABC49" s="1729"/>
      <c r="ABD49" s="1729"/>
      <c r="ABE49" s="1729"/>
      <c r="ABF49" s="1729"/>
      <c r="ABG49" s="1729"/>
      <c r="ABH49" s="1729"/>
      <c r="ABI49" s="1729"/>
      <c r="ABJ49" s="1729"/>
      <c r="ABK49" s="1729"/>
      <c r="ABL49" s="1729"/>
      <c r="ABM49" s="1729"/>
      <c r="ABN49" s="1729"/>
      <c r="ABO49" s="1729"/>
      <c r="ABP49" s="1729"/>
      <c r="ABQ49" s="1729"/>
      <c r="ABR49" s="1729"/>
      <c r="ABS49" s="1729"/>
      <c r="ABT49" s="1729"/>
      <c r="ABU49" s="1729"/>
      <c r="ABV49" s="1729"/>
      <c r="ABW49" s="1729"/>
      <c r="ABX49" s="1729"/>
      <c r="ABY49" s="1729"/>
      <c r="ABZ49" s="1729"/>
      <c r="ACA49" s="1729"/>
      <c r="ACB49" s="1729"/>
      <c r="ACC49" s="1729"/>
      <c r="ACD49" s="1729"/>
      <c r="ACE49" s="1729"/>
      <c r="ACF49" s="1729"/>
      <c r="ACG49" s="1729"/>
      <c r="ACH49" s="1729"/>
      <c r="ACI49" s="1729"/>
      <c r="ACJ49" s="1729"/>
      <c r="ACK49" s="1729"/>
      <c r="ACL49" s="1729"/>
      <c r="ACM49" s="1729"/>
      <c r="ACN49" s="1729"/>
      <c r="ACO49" s="1729"/>
      <c r="ACP49" s="1729"/>
      <c r="ACQ49" s="1729"/>
      <c r="ACR49" s="1729"/>
      <c r="ACS49" s="1729"/>
      <c r="ACT49" s="1729"/>
      <c r="ACU49" s="1729"/>
      <c r="ACV49" s="1729"/>
      <c r="ACW49" s="1729"/>
      <c r="ACX49" s="1729"/>
      <c r="ACY49" s="1729"/>
      <c r="ACZ49" s="1729"/>
      <c r="ADA49" s="1729"/>
      <c r="ADB49" s="1729"/>
      <c r="ADC49" s="1729"/>
      <c r="ADD49" s="1729"/>
      <c r="ADE49" s="1729"/>
      <c r="ADF49" s="1729"/>
      <c r="ADG49" s="1729"/>
      <c r="ADH49" s="1729"/>
      <c r="ADI49" s="1729"/>
      <c r="ADJ49" s="1729"/>
      <c r="ADK49" s="1729"/>
      <c r="ADL49" s="1729"/>
      <c r="ADM49" s="1729"/>
      <c r="ADN49" s="1729"/>
      <c r="ADO49" s="1729"/>
      <c r="ADP49" s="1729"/>
      <c r="ADQ49" s="1729"/>
      <c r="ADR49" s="1729"/>
      <c r="ADS49" s="1729"/>
      <c r="ADT49" s="1729"/>
      <c r="ADU49" s="1729"/>
      <c r="ADV49" s="1729"/>
      <c r="ADW49" s="1729"/>
      <c r="ADX49" s="1729"/>
      <c r="ADY49" s="1729"/>
      <c r="ADZ49" s="1729"/>
      <c r="AEA49" s="1729"/>
      <c r="AEB49" s="1729"/>
      <c r="AEC49" s="1729"/>
      <c r="AED49" s="1729"/>
      <c r="AEE49" s="1729"/>
      <c r="AEF49" s="1729"/>
      <c r="AEG49" s="1729"/>
      <c r="AEH49" s="1729"/>
      <c r="AEI49" s="1729"/>
      <c r="AEJ49" s="1729"/>
      <c r="AEK49" s="1729"/>
      <c r="AEL49" s="1729"/>
      <c r="AEM49" s="1729"/>
      <c r="AEN49" s="1729"/>
      <c r="AEO49" s="1729"/>
      <c r="AEP49" s="1729"/>
      <c r="AEQ49" s="1729"/>
      <c r="AER49" s="1729"/>
      <c r="AES49" s="1729"/>
      <c r="AET49" s="1729"/>
      <c r="AEU49" s="1729"/>
      <c r="AEV49" s="1729"/>
      <c r="AEW49" s="1729"/>
      <c r="AEX49" s="1729"/>
      <c r="AEY49" s="1729"/>
      <c r="AEZ49" s="1729"/>
      <c r="AFA49" s="1729"/>
      <c r="AFB49" s="1729"/>
      <c r="AFC49" s="1729"/>
      <c r="AFD49" s="1729"/>
      <c r="AFE49" s="1729"/>
      <c r="AFF49" s="1729"/>
      <c r="AFG49" s="1729"/>
      <c r="AFH49" s="1729"/>
      <c r="AFI49" s="1729"/>
      <c r="AFJ49" s="1729"/>
      <c r="AFK49" s="1729"/>
      <c r="AFL49" s="1729"/>
      <c r="AFM49" s="1729"/>
      <c r="AFN49" s="1729"/>
      <c r="AFO49" s="1729"/>
      <c r="AFP49" s="1729"/>
      <c r="AFQ49" s="1729"/>
      <c r="AFR49" s="1729"/>
      <c r="AFS49" s="1729"/>
      <c r="AFT49" s="1729"/>
      <c r="AFU49" s="1729"/>
      <c r="AFV49" s="1729"/>
      <c r="AFW49" s="1729"/>
      <c r="AFX49" s="1729"/>
      <c r="AFY49" s="1729"/>
      <c r="AFZ49" s="1729"/>
      <c r="AGA49" s="1729"/>
      <c r="AGB49" s="1729"/>
      <c r="AGC49" s="1729"/>
      <c r="AGD49" s="1729"/>
      <c r="AGE49" s="1729"/>
      <c r="AGF49" s="1729"/>
      <c r="AGG49" s="1729"/>
      <c r="AGH49" s="1729"/>
      <c r="AGI49" s="1729"/>
      <c r="AGJ49" s="1729"/>
      <c r="AGK49" s="1729"/>
      <c r="AGL49" s="1729"/>
      <c r="AGM49" s="1729"/>
      <c r="AGN49" s="1729"/>
      <c r="AGO49" s="1729"/>
      <c r="AGP49" s="1729"/>
      <c r="AGQ49" s="1729"/>
      <c r="AGR49" s="1729"/>
      <c r="AGS49" s="1729"/>
      <c r="AGT49" s="1729"/>
      <c r="AGU49" s="1729"/>
      <c r="AGV49" s="1729"/>
      <c r="AGW49" s="1729"/>
      <c r="AGX49" s="1729"/>
      <c r="AGY49" s="1729"/>
      <c r="AGZ49" s="1729"/>
      <c r="AHA49" s="1729"/>
      <c r="AHB49" s="1729"/>
      <c r="AHC49" s="1729"/>
      <c r="AHD49" s="1729"/>
      <c r="AHE49" s="1729"/>
      <c r="AHF49" s="1729"/>
      <c r="AHG49" s="1729"/>
      <c r="AHH49" s="1729"/>
      <c r="AHI49" s="1729"/>
      <c r="AHJ49" s="1729"/>
      <c r="AHK49" s="1729"/>
      <c r="AHL49" s="1729"/>
      <c r="AHM49" s="1729"/>
      <c r="AHN49" s="1729"/>
      <c r="AHO49" s="1729"/>
      <c r="AHP49" s="1729"/>
      <c r="AHQ49" s="1729"/>
      <c r="AHR49" s="1729"/>
      <c r="AHS49" s="1729"/>
      <c r="AHT49" s="1729"/>
      <c r="AHU49" s="1729"/>
      <c r="AHV49" s="1729"/>
      <c r="AHW49" s="1729"/>
      <c r="AHX49" s="1729"/>
      <c r="AHY49" s="1729"/>
      <c r="AHZ49" s="1729"/>
      <c r="AIA49" s="1729"/>
      <c r="AIB49" s="1729"/>
      <c r="AIC49" s="1729"/>
      <c r="AID49" s="1729"/>
      <c r="AIE49" s="1729"/>
      <c r="AIF49" s="1729"/>
      <c r="AIG49" s="1729"/>
      <c r="AIH49" s="1729"/>
      <c r="AII49" s="1729"/>
      <c r="AIJ49" s="1729"/>
      <c r="AIK49" s="1729"/>
      <c r="AIL49" s="1729"/>
      <c r="AIM49" s="1729"/>
      <c r="AIN49" s="1729"/>
      <c r="AIO49" s="1729"/>
      <c r="AIP49" s="1729"/>
      <c r="AIQ49" s="1729"/>
      <c r="AIR49" s="1729"/>
      <c r="AIS49" s="1729"/>
      <c r="AIT49" s="1729"/>
      <c r="AIU49" s="1729"/>
      <c r="AIV49" s="1729"/>
      <c r="AIW49" s="1729"/>
      <c r="AIX49" s="1729"/>
      <c r="AIY49" s="1729"/>
      <c r="AIZ49" s="1729"/>
      <c r="AJA49" s="1729"/>
      <c r="AJB49" s="1729"/>
      <c r="AJC49" s="1729"/>
      <c r="AJD49" s="1729"/>
      <c r="AJE49" s="1729"/>
      <c r="AJF49" s="1729"/>
      <c r="AJG49" s="1729"/>
      <c r="AJH49" s="1729"/>
      <c r="AJI49" s="1729"/>
      <c r="AJJ49" s="1729"/>
      <c r="AJK49" s="1729"/>
      <c r="AJL49" s="1729"/>
      <c r="AJM49" s="1729"/>
      <c r="AJN49" s="1729"/>
      <c r="AJO49" s="1729"/>
      <c r="AJP49" s="1729"/>
      <c r="AJQ49" s="1729"/>
      <c r="AJR49" s="1729"/>
      <c r="AJS49" s="1729"/>
      <c r="AJT49" s="1729"/>
      <c r="AJU49" s="1729"/>
      <c r="AJV49" s="1729"/>
      <c r="AJW49" s="1729"/>
      <c r="AJX49" s="1729"/>
      <c r="AJY49" s="1729"/>
      <c r="AJZ49" s="1729"/>
      <c r="AKA49" s="1729"/>
      <c r="AKB49" s="1729"/>
      <c r="AKC49" s="1729"/>
      <c r="AKD49" s="1729"/>
      <c r="AKE49" s="1729"/>
      <c r="AKF49" s="1729"/>
      <c r="AKG49" s="1729"/>
      <c r="AKH49" s="1729"/>
      <c r="AKI49" s="1729"/>
      <c r="AKJ49" s="1729"/>
      <c r="AKK49" s="1729"/>
      <c r="AKL49" s="1729"/>
      <c r="AKM49" s="1729"/>
      <c r="AKN49" s="1729"/>
      <c r="AKO49" s="1729"/>
      <c r="AKP49" s="1729"/>
      <c r="AKQ49" s="1729"/>
      <c r="AKR49" s="1729"/>
      <c r="AKS49" s="1729"/>
      <c r="AKT49" s="1729"/>
      <c r="AKU49" s="1729"/>
      <c r="AKV49" s="1729"/>
      <c r="AKW49" s="1729"/>
      <c r="AKX49" s="1729"/>
      <c r="AKY49" s="1729"/>
      <c r="AKZ49" s="1729"/>
      <c r="ALA49" s="1729"/>
      <c r="ALB49" s="1729"/>
      <c r="ALC49" s="1729"/>
      <c r="ALD49" s="1729"/>
      <c r="ALE49" s="1729"/>
      <c r="ALF49" s="1729"/>
      <c r="ALG49" s="1729"/>
      <c r="ALH49" s="1729"/>
      <c r="ALI49" s="1729"/>
      <c r="ALJ49" s="1729"/>
      <c r="ALK49" s="1729"/>
      <c r="ALL49" s="1729"/>
      <c r="ALM49" s="1729"/>
      <c r="ALN49" s="1729"/>
      <c r="ALO49" s="1729"/>
      <c r="ALP49" s="1729"/>
      <c r="ALQ49" s="1729"/>
      <c r="ALR49" s="1729"/>
      <c r="ALS49" s="1729"/>
      <c r="ALT49" s="1729"/>
      <c r="ALU49" s="1729"/>
      <c r="ALV49" s="1729"/>
      <c r="ALW49" s="1729"/>
      <c r="ALX49" s="1729"/>
      <c r="ALY49" s="1729"/>
      <c r="ALZ49" s="1729"/>
      <c r="AMA49" s="1729"/>
      <c r="AMB49" s="1729"/>
      <c r="AMC49" s="1729"/>
      <c r="AMD49" s="1729"/>
      <c r="AME49" s="1729"/>
      <c r="AMF49" s="1729"/>
      <c r="AMG49" s="1729"/>
      <c r="AMH49" s="1729"/>
      <c r="AMI49" s="1729"/>
      <c r="AMJ49" s="1729"/>
    </row>
    <row r="50" spans="1:1024" s="1773" customFormat="1" ht="30" customHeight="1">
      <c r="A50" s="1705" t="s">
        <v>3862</v>
      </c>
      <c r="B50" s="1705" t="s">
        <v>3863</v>
      </c>
      <c r="C50" s="1705" t="s">
        <v>647</v>
      </c>
      <c r="D50" s="1705" t="s">
        <v>4058</v>
      </c>
      <c r="E50" s="1705" t="s">
        <v>4059</v>
      </c>
      <c r="F50" s="1705" t="s">
        <v>4060</v>
      </c>
      <c r="G50" s="1705" t="s">
        <v>4061</v>
      </c>
      <c r="H50" s="1705"/>
      <c r="I50" s="1705"/>
      <c r="J50" s="1705"/>
      <c r="K50" s="1705"/>
      <c r="L50" s="1705"/>
      <c r="M50" s="1705"/>
      <c r="N50" s="1705"/>
      <c r="O50" s="1705"/>
      <c r="P50" s="1705" t="s">
        <v>4157</v>
      </c>
      <c r="Q50" s="1705" t="s">
        <v>4158</v>
      </c>
      <c r="R50" s="1705" t="s">
        <v>4159</v>
      </c>
      <c r="S50" s="1705" t="s">
        <v>371</v>
      </c>
      <c r="T50" s="1705" t="s">
        <v>4154</v>
      </c>
      <c r="U50" s="1705" t="s">
        <v>4034</v>
      </c>
      <c r="V50" s="1705" t="s">
        <v>3961</v>
      </c>
      <c r="W50" s="1705" t="s">
        <v>3874</v>
      </c>
      <c r="X50" s="1705" t="s">
        <v>3914</v>
      </c>
      <c r="Y50" s="1779" t="s">
        <v>4160</v>
      </c>
      <c r="Z50" s="1779" t="s">
        <v>1146</v>
      </c>
      <c r="AA50" s="1779" t="s">
        <v>4067</v>
      </c>
      <c r="AB50" s="1779" t="s">
        <v>4068</v>
      </c>
      <c r="AC50" s="1779" t="s">
        <v>3906</v>
      </c>
      <c r="AD50" s="1779" t="s">
        <v>138</v>
      </c>
      <c r="AE50" s="1779" t="s">
        <v>3881</v>
      </c>
      <c r="AF50" s="1779"/>
      <c r="AG50" s="1779"/>
      <c r="AH50" s="1779"/>
      <c r="AI50" s="1779"/>
      <c r="AJ50" s="1779"/>
      <c r="AK50" s="1779">
        <v>1</v>
      </c>
      <c r="AL50" s="1779"/>
      <c r="AM50" s="1779"/>
      <c r="AN50" s="1779">
        <v>22000000</v>
      </c>
      <c r="AO50" s="1705" t="s">
        <v>4251</v>
      </c>
      <c r="AP50" s="1705"/>
      <c r="AQ50" s="1705"/>
      <c r="AR50" s="1705"/>
      <c r="AS50" s="1705"/>
      <c r="AT50" s="1705"/>
      <c r="AU50" s="1705"/>
      <c r="AV50" s="1705"/>
      <c r="AW50" s="1705"/>
      <c r="AX50" s="1705"/>
      <c r="AY50" s="1705"/>
      <c r="AZ50" s="1705" t="s">
        <v>4156</v>
      </c>
      <c r="BA50" s="1729"/>
      <c r="BB50" s="1729"/>
      <c r="BC50" s="1729"/>
      <c r="BD50" s="1729"/>
      <c r="BE50" s="1729"/>
      <c r="BF50" s="1729"/>
      <c r="BG50" s="1729"/>
      <c r="BH50" s="1729"/>
      <c r="BI50" s="1729"/>
      <c r="BJ50" s="1729"/>
      <c r="BK50" s="1729"/>
      <c r="BL50" s="1729"/>
      <c r="BM50" s="1729"/>
      <c r="BN50" s="1729"/>
      <c r="BO50" s="1729"/>
      <c r="BP50" s="1729"/>
      <c r="BQ50" s="1729"/>
      <c r="BR50" s="1729"/>
      <c r="BS50" s="1729"/>
      <c r="BT50" s="1729"/>
      <c r="BU50" s="1729"/>
      <c r="BV50" s="1729"/>
      <c r="BW50" s="1729"/>
      <c r="BX50" s="1729"/>
      <c r="BY50" s="1729"/>
      <c r="BZ50" s="1729"/>
      <c r="CA50" s="1729"/>
      <c r="CB50" s="1729"/>
      <c r="CC50" s="1729"/>
      <c r="CD50" s="1729"/>
      <c r="CE50" s="1729"/>
      <c r="CF50" s="1729"/>
      <c r="CG50" s="1729"/>
      <c r="CH50" s="1729"/>
      <c r="CI50" s="1729"/>
      <c r="CJ50" s="1729"/>
      <c r="CK50" s="1729"/>
      <c r="CL50" s="1729"/>
      <c r="CM50" s="1729"/>
      <c r="CN50" s="1729"/>
      <c r="CO50" s="1729"/>
      <c r="CP50" s="1729"/>
      <c r="CQ50" s="1729"/>
      <c r="CR50" s="1729"/>
      <c r="CS50" s="1729"/>
      <c r="CT50" s="1729"/>
      <c r="CU50" s="1729"/>
      <c r="CV50" s="1729"/>
      <c r="CW50" s="1729"/>
      <c r="CX50" s="1729"/>
      <c r="CY50" s="1729"/>
      <c r="CZ50" s="1729"/>
      <c r="DA50" s="1729"/>
      <c r="DB50" s="1729"/>
      <c r="DC50" s="1729"/>
      <c r="DD50" s="1729"/>
      <c r="DE50" s="1729"/>
      <c r="DF50" s="1729"/>
      <c r="DG50" s="1729"/>
      <c r="DH50" s="1729"/>
      <c r="DI50" s="1729"/>
      <c r="DJ50" s="1729"/>
      <c r="DK50" s="1729"/>
      <c r="DL50" s="1729"/>
      <c r="DM50" s="1729"/>
      <c r="DN50" s="1729"/>
      <c r="DO50" s="1729"/>
      <c r="DP50" s="1729"/>
      <c r="DQ50" s="1729"/>
      <c r="DR50" s="1729"/>
      <c r="DS50" s="1729"/>
      <c r="DT50" s="1729"/>
      <c r="DU50" s="1729"/>
      <c r="DV50" s="1729"/>
      <c r="DW50" s="1729"/>
      <c r="DX50" s="1729"/>
      <c r="DY50" s="1729"/>
      <c r="DZ50" s="1729"/>
      <c r="EA50" s="1729"/>
      <c r="EB50" s="1729"/>
      <c r="EC50" s="1729"/>
      <c r="ED50" s="1729"/>
      <c r="EE50" s="1729"/>
      <c r="EF50" s="1729"/>
      <c r="EG50" s="1729"/>
      <c r="EH50" s="1729"/>
      <c r="EI50" s="1729"/>
      <c r="EJ50" s="1729"/>
      <c r="EK50" s="1729"/>
      <c r="EL50" s="1729"/>
      <c r="EM50" s="1729"/>
      <c r="EN50" s="1729"/>
      <c r="EO50" s="1729"/>
      <c r="EP50" s="1729"/>
      <c r="EQ50" s="1729"/>
      <c r="ER50" s="1729"/>
      <c r="ES50" s="1729"/>
      <c r="ET50" s="1729"/>
      <c r="EU50" s="1729"/>
      <c r="EV50" s="1729"/>
      <c r="EW50" s="1729"/>
      <c r="EX50" s="1729"/>
      <c r="EY50" s="1729"/>
      <c r="EZ50" s="1729"/>
      <c r="FA50" s="1729"/>
      <c r="FB50" s="1729"/>
      <c r="FC50" s="1729"/>
      <c r="FD50" s="1729"/>
      <c r="FE50" s="1729"/>
      <c r="FF50" s="1729"/>
      <c r="FG50" s="1729"/>
      <c r="FH50" s="1729"/>
      <c r="FI50" s="1729"/>
      <c r="FJ50" s="1729"/>
      <c r="FK50" s="1729"/>
      <c r="FL50" s="1729"/>
      <c r="FM50" s="1729"/>
      <c r="FN50" s="1729"/>
      <c r="FO50" s="1729"/>
      <c r="FP50" s="1729"/>
      <c r="FQ50" s="1729"/>
      <c r="FR50" s="1729"/>
      <c r="FS50" s="1729"/>
      <c r="FT50" s="1729"/>
      <c r="FU50" s="1729"/>
      <c r="FV50" s="1729"/>
      <c r="FW50" s="1729"/>
      <c r="FX50" s="1729"/>
      <c r="FY50" s="1729"/>
      <c r="FZ50" s="1729"/>
      <c r="GA50" s="1729"/>
      <c r="GB50" s="1729"/>
      <c r="GC50" s="1729"/>
      <c r="GD50" s="1729"/>
      <c r="GE50" s="1729"/>
      <c r="GF50" s="1729"/>
      <c r="GG50" s="1729"/>
      <c r="GH50" s="1729"/>
      <c r="GI50" s="1729"/>
      <c r="GJ50" s="1729"/>
      <c r="GK50" s="1729"/>
      <c r="GL50" s="1729"/>
      <c r="GM50" s="1729"/>
      <c r="GN50" s="1729"/>
      <c r="GO50" s="1729"/>
      <c r="GP50" s="1729"/>
      <c r="GQ50" s="1729"/>
      <c r="GR50" s="1729"/>
      <c r="GS50" s="1729"/>
      <c r="GT50" s="1729"/>
      <c r="GU50" s="1729"/>
      <c r="GV50" s="1729"/>
      <c r="GW50" s="1729"/>
      <c r="GX50" s="1729"/>
      <c r="GY50" s="1729"/>
      <c r="GZ50" s="1729"/>
      <c r="HA50" s="1729"/>
      <c r="HB50" s="1729"/>
      <c r="HC50" s="1729"/>
      <c r="HD50" s="1729"/>
      <c r="HE50" s="1729"/>
      <c r="HF50" s="1729"/>
      <c r="HG50" s="1729"/>
      <c r="HH50" s="1729"/>
      <c r="HI50" s="1729"/>
      <c r="HJ50" s="1729"/>
      <c r="HK50" s="1729"/>
      <c r="HL50" s="1729"/>
      <c r="HM50" s="1729"/>
      <c r="HN50" s="1729"/>
      <c r="HO50" s="1729"/>
      <c r="HP50" s="1729"/>
      <c r="HQ50" s="1729"/>
      <c r="HR50" s="1729"/>
      <c r="HS50" s="1729"/>
      <c r="HT50" s="1729"/>
      <c r="HU50" s="1729"/>
      <c r="HV50" s="1729"/>
      <c r="HW50" s="1729"/>
      <c r="HX50" s="1729"/>
      <c r="HY50" s="1729"/>
      <c r="HZ50" s="1729"/>
      <c r="IA50" s="1729"/>
      <c r="IB50" s="1729"/>
      <c r="IC50" s="1729"/>
      <c r="ID50" s="1729"/>
      <c r="IE50" s="1729"/>
      <c r="IF50" s="1729"/>
      <c r="IG50" s="1729"/>
      <c r="IH50" s="1729"/>
      <c r="II50" s="1729"/>
      <c r="IJ50" s="1729"/>
      <c r="IK50" s="1729"/>
      <c r="IL50" s="1729"/>
      <c r="IM50" s="1729"/>
      <c r="IN50" s="1729"/>
      <c r="IO50" s="1729"/>
      <c r="IP50" s="1729"/>
      <c r="IQ50" s="1729"/>
      <c r="IR50" s="1729"/>
      <c r="IS50" s="1729"/>
      <c r="IT50" s="1729"/>
      <c r="IU50" s="1729"/>
      <c r="IV50" s="1729"/>
      <c r="IW50" s="1729"/>
      <c r="IX50" s="1729"/>
      <c r="IY50" s="1729"/>
      <c r="IZ50" s="1729"/>
      <c r="JA50" s="1729"/>
      <c r="JB50" s="1729"/>
      <c r="JC50" s="1729"/>
      <c r="JD50" s="1729"/>
      <c r="JE50" s="1729"/>
      <c r="JF50" s="1729"/>
      <c r="JG50" s="1729"/>
      <c r="JH50" s="1729"/>
      <c r="JI50" s="1729"/>
      <c r="JJ50" s="1729"/>
      <c r="JK50" s="1729"/>
      <c r="JL50" s="1729"/>
      <c r="JM50" s="1729"/>
      <c r="JN50" s="1729"/>
      <c r="JO50" s="1729"/>
      <c r="JP50" s="1729"/>
      <c r="JQ50" s="1729"/>
      <c r="JR50" s="1729"/>
      <c r="JS50" s="1729"/>
      <c r="JT50" s="1729"/>
      <c r="JU50" s="1729"/>
      <c r="JV50" s="1729"/>
      <c r="JW50" s="1729"/>
      <c r="JX50" s="1729"/>
      <c r="JY50" s="1729"/>
      <c r="JZ50" s="1729"/>
      <c r="KA50" s="1729"/>
      <c r="KB50" s="1729"/>
      <c r="KC50" s="1729"/>
      <c r="KD50" s="1729"/>
      <c r="KE50" s="1729"/>
      <c r="KF50" s="1729"/>
      <c r="KG50" s="1729"/>
      <c r="KH50" s="1729"/>
      <c r="KI50" s="1729"/>
      <c r="KJ50" s="1729"/>
      <c r="KK50" s="1729"/>
      <c r="KL50" s="1729"/>
      <c r="KM50" s="1729"/>
      <c r="KN50" s="1729"/>
      <c r="KO50" s="1729"/>
      <c r="KP50" s="1729"/>
      <c r="KQ50" s="1729"/>
      <c r="KR50" s="1729"/>
      <c r="KS50" s="1729"/>
      <c r="KT50" s="1729"/>
      <c r="KU50" s="1729"/>
      <c r="KV50" s="1729"/>
      <c r="KW50" s="1729"/>
      <c r="KX50" s="1729"/>
      <c r="KY50" s="1729"/>
      <c r="KZ50" s="1729"/>
      <c r="LA50" s="1729"/>
      <c r="LB50" s="1729"/>
      <c r="LC50" s="1729"/>
      <c r="LD50" s="1729"/>
      <c r="LE50" s="1729"/>
      <c r="LF50" s="1729"/>
      <c r="LG50" s="1729"/>
      <c r="LH50" s="1729"/>
      <c r="LI50" s="1729"/>
      <c r="LJ50" s="1729"/>
      <c r="LK50" s="1729"/>
      <c r="LL50" s="1729"/>
      <c r="LM50" s="1729"/>
      <c r="LN50" s="1729"/>
      <c r="LO50" s="1729"/>
      <c r="LP50" s="1729"/>
      <c r="LQ50" s="1729"/>
      <c r="LR50" s="1729"/>
      <c r="LS50" s="1729"/>
      <c r="LT50" s="1729"/>
      <c r="LU50" s="1729"/>
      <c r="LV50" s="1729"/>
      <c r="LW50" s="1729"/>
      <c r="LX50" s="1729"/>
      <c r="LY50" s="1729"/>
      <c r="LZ50" s="1729"/>
      <c r="MA50" s="1729"/>
      <c r="MB50" s="1729"/>
      <c r="MC50" s="1729"/>
      <c r="MD50" s="1729"/>
      <c r="ME50" s="1729"/>
      <c r="MF50" s="1729"/>
      <c r="MG50" s="1729"/>
      <c r="MH50" s="1729"/>
      <c r="MI50" s="1729"/>
      <c r="MJ50" s="1729"/>
      <c r="MK50" s="1729"/>
      <c r="ML50" s="1729"/>
      <c r="MM50" s="1729"/>
      <c r="MN50" s="1729"/>
      <c r="MO50" s="1729"/>
      <c r="MP50" s="1729"/>
      <c r="MQ50" s="1729"/>
      <c r="MR50" s="1729"/>
      <c r="MS50" s="1729"/>
      <c r="MT50" s="1729"/>
      <c r="MU50" s="1729"/>
      <c r="MV50" s="1729"/>
      <c r="MW50" s="1729"/>
      <c r="MX50" s="1729"/>
      <c r="MY50" s="1729"/>
      <c r="MZ50" s="1729"/>
      <c r="NA50" s="1729"/>
      <c r="NB50" s="1729"/>
      <c r="NC50" s="1729"/>
      <c r="ND50" s="1729"/>
      <c r="NE50" s="1729"/>
      <c r="NF50" s="1729"/>
      <c r="NG50" s="1729"/>
      <c r="NH50" s="1729"/>
      <c r="NI50" s="1729"/>
      <c r="NJ50" s="1729"/>
      <c r="NK50" s="1729"/>
      <c r="NL50" s="1729"/>
      <c r="NM50" s="1729"/>
      <c r="NN50" s="1729"/>
      <c r="NO50" s="1729"/>
      <c r="NP50" s="1729"/>
      <c r="NQ50" s="1729"/>
      <c r="NR50" s="1729"/>
      <c r="NS50" s="1729"/>
      <c r="NT50" s="1729"/>
      <c r="NU50" s="1729"/>
      <c r="NV50" s="1729"/>
      <c r="NW50" s="1729"/>
      <c r="NX50" s="1729"/>
      <c r="NY50" s="1729"/>
      <c r="NZ50" s="1729"/>
      <c r="OA50" s="1729"/>
      <c r="OB50" s="1729"/>
      <c r="OC50" s="1729"/>
      <c r="OD50" s="1729"/>
      <c r="OE50" s="1729"/>
      <c r="OF50" s="1729"/>
      <c r="OG50" s="1729"/>
      <c r="OH50" s="1729"/>
      <c r="OI50" s="1729"/>
      <c r="OJ50" s="1729"/>
      <c r="OK50" s="1729"/>
      <c r="OL50" s="1729"/>
      <c r="OM50" s="1729"/>
      <c r="ON50" s="1729"/>
      <c r="OO50" s="1729"/>
      <c r="OP50" s="1729"/>
      <c r="OQ50" s="1729"/>
      <c r="OR50" s="1729"/>
      <c r="OS50" s="1729"/>
      <c r="OT50" s="1729"/>
      <c r="OU50" s="1729"/>
      <c r="OV50" s="1729"/>
      <c r="OW50" s="1729"/>
      <c r="OX50" s="1729"/>
      <c r="OY50" s="1729"/>
      <c r="OZ50" s="1729"/>
      <c r="PA50" s="1729"/>
      <c r="PB50" s="1729"/>
      <c r="PC50" s="1729"/>
      <c r="PD50" s="1729"/>
      <c r="PE50" s="1729"/>
      <c r="PF50" s="1729"/>
      <c r="PG50" s="1729"/>
      <c r="PH50" s="1729"/>
      <c r="PI50" s="1729"/>
      <c r="PJ50" s="1729"/>
      <c r="PK50" s="1729"/>
      <c r="PL50" s="1729"/>
      <c r="PM50" s="1729"/>
      <c r="PN50" s="1729"/>
      <c r="PO50" s="1729"/>
      <c r="PP50" s="1729"/>
      <c r="PQ50" s="1729"/>
      <c r="PR50" s="1729"/>
      <c r="PS50" s="1729"/>
      <c r="PT50" s="1729"/>
      <c r="PU50" s="1729"/>
      <c r="PV50" s="1729"/>
      <c r="PW50" s="1729"/>
      <c r="PX50" s="1729"/>
      <c r="PY50" s="1729"/>
      <c r="PZ50" s="1729"/>
      <c r="QA50" s="1729"/>
      <c r="QB50" s="1729"/>
      <c r="QC50" s="1729"/>
      <c r="QD50" s="1729"/>
      <c r="QE50" s="1729"/>
      <c r="QF50" s="1729"/>
      <c r="QG50" s="1729"/>
      <c r="QH50" s="1729"/>
      <c r="QI50" s="1729"/>
      <c r="QJ50" s="1729"/>
      <c r="QK50" s="1729"/>
      <c r="QL50" s="1729"/>
      <c r="QM50" s="1729"/>
      <c r="QN50" s="1729"/>
      <c r="QO50" s="1729"/>
      <c r="QP50" s="1729"/>
      <c r="QQ50" s="1729"/>
      <c r="QR50" s="1729"/>
      <c r="QS50" s="1729"/>
      <c r="QT50" s="1729"/>
      <c r="QU50" s="1729"/>
      <c r="QV50" s="1729"/>
      <c r="QW50" s="1729"/>
      <c r="QX50" s="1729"/>
      <c r="QY50" s="1729"/>
      <c r="QZ50" s="1729"/>
      <c r="RA50" s="1729"/>
      <c r="RB50" s="1729"/>
      <c r="RC50" s="1729"/>
      <c r="RD50" s="1729"/>
      <c r="RE50" s="1729"/>
      <c r="RF50" s="1729"/>
      <c r="RG50" s="1729"/>
      <c r="RH50" s="1729"/>
      <c r="RI50" s="1729"/>
      <c r="RJ50" s="1729"/>
      <c r="RK50" s="1729"/>
      <c r="RL50" s="1729"/>
      <c r="RM50" s="1729"/>
      <c r="RN50" s="1729"/>
      <c r="RO50" s="1729"/>
      <c r="RP50" s="1729"/>
      <c r="RQ50" s="1729"/>
      <c r="RR50" s="1729"/>
      <c r="RS50" s="1729"/>
      <c r="RT50" s="1729"/>
      <c r="RU50" s="1729"/>
      <c r="RV50" s="1729"/>
      <c r="RW50" s="1729"/>
      <c r="RX50" s="1729"/>
      <c r="RY50" s="1729"/>
      <c r="RZ50" s="1729"/>
      <c r="SA50" s="1729"/>
      <c r="SB50" s="1729"/>
      <c r="SC50" s="1729"/>
      <c r="SD50" s="1729"/>
      <c r="SE50" s="1729"/>
      <c r="SF50" s="1729"/>
      <c r="SG50" s="1729"/>
      <c r="SH50" s="1729"/>
      <c r="SI50" s="1729"/>
      <c r="SJ50" s="1729"/>
      <c r="SK50" s="1729"/>
      <c r="SL50" s="1729"/>
      <c r="SM50" s="1729"/>
      <c r="SN50" s="1729"/>
      <c r="SO50" s="1729"/>
      <c r="SP50" s="1729"/>
      <c r="SQ50" s="1729"/>
      <c r="SR50" s="1729"/>
      <c r="SS50" s="1729"/>
      <c r="ST50" s="1729"/>
      <c r="SU50" s="1729"/>
      <c r="SV50" s="1729"/>
      <c r="SW50" s="1729"/>
      <c r="SX50" s="1729"/>
      <c r="SY50" s="1729"/>
      <c r="SZ50" s="1729"/>
      <c r="TA50" s="1729"/>
      <c r="TB50" s="1729"/>
      <c r="TC50" s="1729"/>
      <c r="TD50" s="1729"/>
      <c r="TE50" s="1729"/>
      <c r="TF50" s="1729"/>
      <c r="TG50" s="1729"/>
      <c r="TH50" s="1729"/>
      <c r="TI50" s="1729"/>
      <c r="TJ50" s="1729"/>
      <c r="TK50" s="1729"/>
      <c r="TL50" s="1729"/>
      <c r="TM50" s="1729"/>
      <c r="TN50" s="1729"/>
      <c r="TO50" s="1729"/>
      <c r="TP50" s="1729"/>
      <c r="TQ50" s="1729"/>
      <c r="TR50" s="1729"/>
      <c r="TS50" s="1729"/>
      <c r="TT50" s="1729"/>
      <c r="TU50" s="1729"/>
      <c r="TV50" s="1729"/>
      <c r="TW50" s="1729"/>
      <c r="TX50" s="1729"/>
      <c r="TY50" s="1729"/>
      <c r="TZ50" s="1729"/>
      <c r="UA50" s="1729"/>
      <c r="UB50" s="1729"/>
      <c r="UC50" s="1729"/>
      <c r="UD50" s="1729"/>
      <c r="UE50" s="1729"/>
      <c r="UF50" s="1729"/>
      <c r="UG50" s="1729"/>
      <c r="UH50" s="1729"/>
      <c r="UI50" s="1729"/>
      <c r="UJ50" s="1729"/>
      <c r="UK50" s="1729"/>
      <c r="UL50" s="1729"/>
      <c r="UM50" s="1729"/>
      <c r="UN50" s="1729"/>
      <c r="UO50" s="1729"/>
      <c r="UP50" s="1729"/>
      <c r="UQ50" s="1729"/>
      <c r="UR50" s="1729"/>
      <c r="US50" s="1729"/>
      <c r="UT50" s="1729"/>
      <c r="UU50" s="1729"/>
      <c r="UV50" s="1729"/>
      <c r="UW50" s="1729"/>
      <c r="UX50" s="1729"/>
      <c r="UY50" s="1729"/>
      <c r="UZ50" s="1729"/>
      <c r="VA50" s="1729"/>
      <c r="VB50" s="1729"/>
      <c r="VC50" s="1729"/>
      <c r="VD50" s="1729"/>
      <c r="VE50" s="1729"/>
      <c r="VF50" s="1729"/>
      <c r="VG50" s="1729"/>
      <c r="VH50" s="1729"/>
      <c r="VI50" s="1729"/>
      <c r="VJ50" s="1729"/>
      <c r="VK50" s="1729"/>
      <c r="VL50" s="1729"/>
      <c r="VM50" s="1729"/>
      <c r="VN50" s="1729"/>
      <c r="VO50" s="1729"/>
      <c r="VP50" s="1729"/>
      <c r="VQ50" s="1729"/>
      <c r="VR50" s="1729"/>
      <c r="VS50" s="1729"/>
      <c r="VT50" s="1729"/>
      <c r="VU50" s="1729"/>
      <c r="VV50" s="1729"/>
      <c r="VW50" s="1729"/>
      <c r="VX50" s="1729"/>
      <c r="VY50" s="1729"/>
      <c r="VZ50" s="1729"/>
      <c r="WA50" s="1729"/>
      <c r="WB50" s="1729"/>
      <c r="WC50" s="1729"/>
      <c r="WD50" s="1729"/>
      <c r="WE50" s="1729"/>
      <c r="WF50" s="1729"/>
      <c r="WG50" s="1729"/>
      <c r="WH50" s="1729"/>
      <c r="WI50" s="1729"/>
      <c r="WJ50" s="1729"/>
      <c r="WK50" s="1729"/>
      <c r="WL50" s="1729"/>
      <c r="WM50" s="1729"/>
      <c r="WN50" s="1729"/>
      <c r="WO50" s="1729"/>
      <c r="WP50" s="1729"/>
      <c r="WQ50" s="1729"/>
      <c r="WR50" s="1729"/>
      <c r="WS50" s="1729"/>
      <c r="WT50" s="1729"/>
      <c r="WU50" s="1729"/>
      <c r="WV50" s="1729"/>
      <c r="WW50" s="1729"/>
      <c r="WX50" s="1729"/>
      <c r="WY50" s="1729"/>
      <c r="WZ50" s="1729"/>
      <c r="XA50" s="1729"/>
      <c r="XB50" s="1729"/>
      <c r="XC50" s="1729"/>
      <c r="XD50" s="1729"/>
      <c r="XE50" s="1729"/>
      <c r="XF50" s="1729"/>
      <c r="XG50" s="1729"/>
      <c r="XH50" s="1729"/>
      <c r="XI50" s="1729"/>
      <c r="XJ50" s="1729"/>
      <c r="XK50" s="1729"/>
      <c r="XL50" s="1729"/>
      <c r="XM50" s="1729"/>
      <c r="XN50" s="1729"/>
      <c r="XO50" s="1729"/>
      <c r="XP50" s="1729"/>
      <c r="XQ50" s="1729"/>
      <c r="XR50" s="1729"/>
      <c r="XS50" s="1729"/>
      <c r="XT50" s="1729"/>
      <c r="XU50" s="1729"/>
      <c r="XV50" s="1729"/>
      <c r="XW50" s="1729"/>
      <c r="XX50" s="1729"/>
      <c r="XY50" s="1729"/>
      <c r="XZ50" s="1729"/>
      <c r="YA50" s="1729"/>
      <c r="YB50" s="1729"/>
      <c r="YC50" s="1729"/>
      <c r="YD50" s="1729"/>
      <c r="YE50" s="1729"/>
      <c r="YF50" s="1729"/>
      <c r="YG50" s="1729"/>
      <c r="YH50" s="1729"/>
      <c r="YI50" s="1729"/>
      <c r="YJ50" s="1729"/>
      <c r="YK50" s="1729"/>
      <c r="YL50" s="1729"/>
      <c r="YM50" s="1729"/>
      <c r="YN50" s="1729"/>
      <c r="YO50" s="1729"/>
      <c r="YP50" s="1729"/>
      <c r="YQ50" s="1729"/>
      <c r="YR50" s="1729"/>
      <c r="YS50" s="1729"/>
      <c r="YT50" s="1729"/>
      <c r="YU50" s="1729"/>
      <c r="YV50" s="1729"/>
      <c r="YW50" s="1729"/>
      <c r="YX50" s="1729"/>
      <c r="YY50" s="1729"/>
      <c r="YZ50" s="1729"/>
      <c r="ZA50" s="1729"/>
      <c r="ZB50" s="1729"/>
      <c r="ZC50" s="1729"/>
      <c r="ZD50" s="1729"/>
      <c r="ZE50" s="1729"/>
      <c r="ZF50" s="1729"/>
      <c r="ZG50" s="1729"/>
      <c r="ZH50" s="1729"/>
      <c r="ZI50" s="1729"/>
      <c r="ZJ50" s="1729"/>
      <c r="ZK50" s="1729"/>
      <c r="ZL50" s="1729"/>
      <c r="ZM50" s="1729"/>
      <c r="ZN50" s="1729"/>
      <c r="ZO50" s="1729"/>
      <c r="ZP50" s="1729"/>
      <c r="ZQ50" s="1729"/>
      <c r="ZR50" s="1729"/>
      <c r="ZS50" s="1729"/>
      <c r="ZT50" s="1729"/>
      <c r="ZU50" s="1729"/>
      <c r="ZV50" s="1729"/>
      <c r="ZW50" s="1729"/>
      <c r="ZX50" s="1729"/>
      <c r="ZY50" s="1729"/>
      <c r="ZZ50" s="1729"/>
      <c r="AAA50" s="1729"/>
      <c r="AAB50" s="1729"/>
      <c r="AAC50" s="1729"/>
      <c r="AAD50" s="1729"/>
      <c r="AAE50" s="1729"/>
      <c r="AAF50" s="1729"/>
      <c r="AAG50" s="1729"/>
      <c r="AAH50" s="1729"/>
      <c r="AAI50" s="1729"/>
      <c r="AAJ50" s="1729"/>
      <c r="AAK50" s="1729"/>
      <c r="AAL50" s="1729"/>
      <c r="AAM50" s="1729"/>
      <c r="AAN50" s="1729"/>
      <c r="AAO50" s="1729"/>
      <c r="AAP50" s="1729"/>
      <c r="AAQ50" s="1729"/>
      <c r="AAR50" s="1729"/>
      <c r="AAS50" s="1729"/>
      <c r="AAT50" s="1729"/>
      <c r="AAU50" s="1729"/>
      <c r="AAV50" s="1729"/>
      <c r="AAW50" s="1729"/>
      <c r="AAX50" s="1729"/>
      <c r="AAY50" s="1729"/>
      <c r="AAZ50" s="1729"/>
      <c r="ABA50" s="1729"/>
      <c r="ABB50" s="1729"/>
      <c r="ABC50" s="1729"/>
      <c r="ABD50" s="1729"/>
      <c r="ABE50" s="1729"/>
      <c r="ABF50" s="1729"/>
      <c r="ABG50" s="1729"/>
      <c r="ABH50" s="1729"/>
      <c r="ABI50" s="1729"/>
      <c r="ABJ50" s="1729"/>
      <c r="ABK50" s="1729"/>
      <c r="ABL50" s="1729"/>
      <c r="ABM50" s="1729"/>
      <c r="ABN50" s="1729"/>
      <c r="ABO50" s="1729"/>
      <c r="ABP50" s="1729"/>
      <c r="ABQ50" s="1729"/>
      <c r="ABR50" s="1729"/>
      <c r="ABS50" s="1729"/>
      <c r="ABT50" s="1729"/>
      <c r="ABU50" s="1729"/>
      <c r="ABV50" s="1729"/>
      <c r="ABW50" s="1729"/>
      <c r="ABX50" s="1729"/>
      <c r="ABY50" s="1729"/>
      <c r="ABZ50" s="1729"/>
      <c r="ACA50" s="1729"/>
      <c r="ACB50" s="1729"/>
      <c r="ACC50" s="1729"/>
      <c r="ACD50" s="1729"/>
      <c r="ACE50" s="1729"/>
      <c r="ACF50" s="1729"/>
      <c r="ACG50" s="1729"/>
      <c r="ACH50" s="1729"/>
      <c r="ACI50" s="1729"/>
      <c r="ACJ50" s="1729"/>
      <c r="ACK50" s="1729"/>
      <c r="ACL50" s="1729"/>
      <c r="ACM50" s="1729"/>
      <c r="ACN50" s="1729"/>
      <c r="ACO50" s="1729"/>
      <c r="ACP50" s="1729"/>
      <c r="ACQ50" s="1729"/>
      <c r="ACR50" s="1729"/>
      <c r="ACS50" s="1729"/>
      <c r="ACT50" s="1729"/>
      <c r="ACU50" s="1729"/>
      <c r="ACV50" s="1729"/>
      <c r="ACW50" s="1729"/>
      <c r="ACX50" s="1729"/>
      <c r="ACY50" s="1729"/>
      <c r="ACZ50" s="1729"/>
      <c r="ADA50" s="1729"/>
      <c r="ADB50" s="1729"/>
      <c r="ADC50" s="1729"/>
      <c r="ADD50" s="1729"/>
      <c r="ADE50" s="1729"/>
      <c r="ADF50" s="1729"/>
      <c r="ADG50" s="1729"/>
      <c r="ADH50" s="1729"/>
      <c r="ADI50" s="1729"/>
      <c r="ADJ50" s="1729"/>
      <c r="ADK50" s="1729"/>
      <c r="ADL50" s="1729"/>
      <c r="ADM50" s="1729"/>
      <c r="ADN50" s="1729"/>
      <c r="ADO50" s="1729"/>
      <c r="ADP50" s="1729"/>
      <c r="ADQ50" s="1729"/>
      <c r="ADR50" s="1729"/>
      <c r="ADS50" s="1729"/>
      <c r="ADT50" s="1729"/>
      <c r="ADU50" s="1729"/>
      <c r="ADV50" s="1729"/>
      <c r="ADW50" s="1729"/>
      <c r="ADX50" s="1729"/>
      <c r="ADY50" s="1729"/>
      <c r="ADZ50" s="1729"/>
      <c r="AEA50" s="1729"/>
      <c r="AEB50" s="1729"/>
      <c r="AEC50" s="1729"/>
      <c r="AED50" s="1729"/>
      <c r="AEE50" s="1729"/>
      <c r="AEF50" s="1729"/>
      <c r="AEG50" s="1729"/>
      <c r="AEH50" s="1729"/>
      <c r="AEI50" s="1729"/>
      <c r="AEJ50" s="1729"/>
      <c r="AEK50" s="1729"/>
      <c r="AEL50" s="1729"/>
      <c r="AEM50" s="1729"/>
      <c r="AEN50" s="1729"/>
      <c r="AEO50" s="1729"/>
      <c r="AEP50" s="1729"/>
      <c r="AEQ50" s="1729"/>
      <c r="AER50" s="1729"/>
      <c r="AES50" s="1729"/>
      <c r="AET50" s="1729"/>
      <c r="AEU50" s="1729"/>
      <c r="AEV50" s="1729"/>
      <c r="AEW50" s="1729"/>
      <c r="AEX50" s="1729"/>
      <c r="AEY50" s="1729"/>
      <c r="AEZ50" s="1729"/>
      <c r="AFA50" s="1729"/>
      <c r="AFB50" s="1729"/>
      <c r="AFC50" s="1729"/>
      <c r="AFD50" s="1729"/>
      <c r="AFE50" s="1729"/>
      <c r="AFF50" s="1729"/>
      <c r="AFG50" s="1729"/>
      <c r="AFH50" s="1729"/>
      <c r="AFI50" s="1729"/>
      <c r="AFJ50" s="1729"/>
      <c r="AFK50" s="1729"/>
      <c r="AFL50" s="1729"/>
      <c r="AFM50" s="1729"/>
      <c r="AFN50" s="1729"/>
      <c r="AFO50" s="1729"/>
      <c r="AFP50" s="1729"/>
      <c r="AFQ50" s="1729"/>
      <c r="AFR50" s="1729"/>
      <c r="AFS50" s="1729"/>
      <c r="AFT50" s="1729"/>
      <c r="AFU50" s="1729"/>
      <c r="AFV50" s="1729"/>
      <c r="AFW50" s="1729"/>
      <c r="AFX50" s="1729"/>
      <c r="AFY50" s="1729"/>
      <c r="AFZ50" s="1729"/>
      <c r="AGA50" s="1729"/>
      <c r="AGB50" s="1729"/>
      <c r="AGC50" s="1729"/>
      <c r="AGD50" s="1729"/>
      <c r="AGE50" s="1729"/>
      <c r="AGF50" s="1729"/>
      <c r="AGG50" s="1729"/>
      <c r="AGH50" s="1729"/>
      <c r="AGI50" s="1729"/>
      <c r="AGJ50" s="1729"/>
      <c r="AGK50" s="1729"/>
      <c r="AGL50" s="1729"/>
      <c r="AGM50" s="1729"/>
      <c r="AGN50" s="1729"/>
      <c r="AGO50" s="1729"/>
      <c r="AGP50" s="1729"/>
      <c r="AGQ50" s="1729"/>
      <c r="AGR50" s="1729"/>
      <c r="AGS50" s="1729"/>
      <c r="AGT50" s="1729"/>
      <c r="AGU50" s="1729"/>
      <c r="AGV50" s="1729"/>
      <c r="AGW50" s="1729"/>
      <c r="AGX50" s="1729"/>
      <c r="AGY50" s="1729"/>
      <c r="AGZ50" s="1729"/>
      <c r="AHA50" s="1729"/>
      <c r="AHB50" s="1729"/>
      <c r="AHC50" s="1729"/>
      <c r="AHD50" s="1729"/>
      <c r="AHE50" s="1729"/>
      <c r="AHF50" s="1729"/>
      <c r="AHG50" s="1729"/>
      <c r="AHH50" s="1729"/>
      <c r="AHI50" s="1729"/>
      <c r="AHJ50" s="1729"/>
      <c r="AHK50" s="1729"/>
      <c r="AHL50" s="1729"/>
      <c r="AHM50" s="1729"/>
      <c r="AHN50" s="1729"/>
      <c r="AHO50" s="1729"/>
      <c r="AHP50" s="1729"/>
      <c r="AHQ50" s="1729"/>
      <c r="AHR50" s="1729"/>
      <c r="AHS50" s="1729"/>
      <c r="AHT50" s="1729"/>
      <c r="AHU50" s="1729"/>
      <c r="AHV50" s="1729"/>
      <c r="AHW50" s="1729"/>
      <c r="AHX50" s="1729"/>
      <c r="AHY50" s="1729"/>
      <c r="AHZ50" s="1729"/>
      <c r="AIA50" s="1729"/>
      <c r="AIB50" s="1729"/>
      <c r="AIC50" s="1729"/>
      <c r="AID50" s="1729"/>
      <c r="AIE50" s="1729"/>
      <c r="AIF50" s="1729"/>
      <c r="AIG50" s="1729"/>
      <c r="AIH50" s="1729"/>
      <c r="AII50" s="1729"/>
      <c r="AIJ50" s="1729"/>
      <c r="AIK50" s="1729"/>
      <c r="AIL50" s="1729"/>
      <c r="AIM50" s="1729"/>
      <c r="AIN50" s="1729"/>
      <c r="AIO50" s="1729"/>
      <c r="AIP50" s="1729"/>
      <c r="AIQ50" s="1729"/>
      <c r="AIR50" s="1729"/>
      <c r="AIS50" s="1729"/>
      <c r="AIT50" s="1729"/>
      <c r="AIU50" s="1729"/>
      <c r="AIV50" s="1729"/>
      <c r="AIW50" s="1729"/>
      <c r="AIX50" s="1729"/>
      <c r="AIY50" s="1729"/>
      <c r="AIZ50" s="1729"/>
      <c r="AJA50" s="1729"/>
      <c r="AJB50" s="1729"/>
      <c r="AJC50" s="1729"/>
      <c r="AJD50" s="1729"/>
      <c r="AJE50" s="1729"/>
      <c r="AJF50" s="1729"/>
      <c r="AJG50" s="1729"/>
      <c r="AJH50" s="1729"/>
      <c r="AJI50" s="1729"/>
      <c r="AJJ50" s="1729"/>
      <c r="AJK50" s="1729"/>
      <c r="AJL50" s="1729"/>
      <c r="AJM50" s="1729"/>
      <c r="AJN50" s="1729"/>
      <c r="AJO50" s="1729"/>
      <c r="AJP50" s="1729"/>
      <c r="AJQ50" s="1729"/>
      <c r="AJR50" s="1729"/>
      <c r="AJS50" s="1729"/>
      <c r="AJT50" s="1729"/>
      <c r="AJU50" s="1729"/>
      <c r="AJV50" s="1729"/>
      <c r="AJW50" s="1729"/>
      <c r="AJX50" s="1729"/>
      <c r="AJY50" s="1729"/>
      <c r="AJZ50" s="1729"/>
      <c r="AKA50" s="1729"/>
      <c r="AKB50" s="1729"/>
      <c r="AKC50" s="1729"/>
      <c r="AKD50" s="1729"/>
      <c r="AKE50" s="1729"/>
      <c r="AKF50" s="1729"/>
      <c r="AKG50" s="1729"/>
      <c r="AKH50" s="1729"/>
      <c r="AKI50" s="1729"/>
      <c r="AKJ50" s="1729"/>
      <c r="AKK50" s="1729"/>
      <c r="AKL50" s="1729"/>
      <c r="AKM50" s="1729"/>
      <c r="AKN50" s="1729"/>
      <c r="AKO50" s="1729"/>
      <c r="AKP50" s="1729"/>
      <c r="AKQ50" s="1729"/>
      <c r="AKR50" s="1729"/>
      <c r="AKS50" s="1729"/>
      <c r="AKT50" s="1729"/>
      <c r="AKU50" s="1729"/>
      <c r="AKV50" s="1729"/>
      <c r="AKW50" s="1729"/>
      <c r="AKX50" s="1729"/>
      <c r="AKY50" s="1729"/>
      <c r="AKZ50" s="1729"/>
      <c r="ALA50" s="1729"/>
      <c r="ALB50" s="1729"/>
      <c r="ALC50" s="1729"/>
      <c r="ALD50" s="1729"/>
      <c r="ALE50" s="1729"/>
      <c r="ALF50" s="1729"/>
      <c r="ALG50" s="1729"/>
      <c r="ALH50" s="1729"/>
      <c r="ALI50" s="1729"/>
      <c r="ALJ50" s="1729"/>
      <c r="ALK50" s="1729"/>
      <c r="ALL50" s="1729"/>
      <c r="ALM50" s="1729"/>
      <c r="ALN50" s="1729"/>
      <c r="ALO50" s="1729"/>
      <c r="ALP50" s="1729"/>
      <c r="ALQ50" s="1729"/>
      <c r="ALR50" s="1729"/>
      <c r="ALS50" s="1729"/>
      <c r="ALT50" s="1729"/>
      <c r="ALU50" s="1729"/>
      <c r="ALV50" s="1729"/>
      <c r="ALW50" s="1729"/>
      <c r="ALX50" s="1729"/>
      <c r="ALY50" s="1729"/>
      <c r="ALZ50" s="1729"/>
      <c r="AMA50" s="1729"/>
      <c r="AMB50" s="1729"/>
      <c r="AMC50" s="1729"/>
      <c r="AMD50" s="1729"/>
      <c r="AME50" s="1729"/>
      <c r="AMF50" s="1729"/>
      <c r="AMG50" s="1729"/>
      <c r="AMH50" s="1729"/>
      <c r="AMI50" s="1729"/>
      <c r="AMJ50" s="1729"/>
    </row>
    <row r="51" spans="1:1024" s="1773" customFormat="1" ht="30" customHeight="1">
      <c r="A51" s="1705" t="s">
        <v>3862</v>
      </c>
      <c r="B51" s="1705" t="s">
        <v>3863</v>
      </c>
      <c r="C51" s="1705" t="s">
        <v>647</v>
      </c>
      <c r="D51" s="1705" t="s">
        <v>4058</v>
      </c>
      <c r="E51" s="1705" t="s">
        <v>4059</v>
      </c>
      <c r="F51" s="1705" t="s">
        <v>4060</v>
      </c>
      <c r="G51" s="1705" t="s">
        <v>4061</v>
      </c>
      <c r="H51" s="1705"/>
      <c r="I51" s="1705"/>
      <c r="J51" s="1705"/>
      <c r="K51" s="1705"/>
      <c r="L51" s="1705"/>
      <c r="M51" s="1705"/>
      <c r="N51" s="1705"/>
      <c r="O51" s="1705"/>
      <c r="P51" s="1705" t="s">
        <v>4161</v>
      </c>
      <c r="Q51" s="1705" t="s">
        <v>4162</v>
      </c>
      <c r="R51" s="1705" t="s">
        <v>4163</v>
      </c>
      <c r="S51" s="1705" t="s">
        <v>380</v>
      </c>
      <c r="T51" s="1705" t="s">
        <v>4154</v>
      </c>
      <c r="U51" s="1705" t="s">
        <v>4126</v>
      </c>
      <c r="V51" s="1705" t="s">
        <v>4126</v>
      </c>
      <c r="W51" s="1705" t="s">
        <v>3874</v>
      </c>
      <c r="X51" s="1705" t="s">
        <v>3914</v>
      </c>
      <c r="Y51" s="1779" t="s">
        <v>4000</v>
      </c>
      <c r="Z51" s="1779" t="s">
        <v>1146</v>
      </c>
      <c r="AA51" s="1779" t="s">
        <v>4067</v>
      </c>
      <c r="AB51" s="1779" t="s">
        <v>4068</v>
      </c>
      <c r="AC51" s="1779" t="s">
        <v>3906</v>
      </c>
      <c r="AD51" s="1779" t="s">
        <v>138</v>
      </c>
      <c r="AE51" s="1779" t="s">
        <v>3881</v>
      </c>
      <c r="AF51" s="1779"/>
      <c r="AG51" s="1779"/>
      <c r="AH51" s="1779"/>
      <c r="AI51" s="1779"/>
      <c r="AJ51" s="1779"/>
      <c r="AK51" s="1779">
        <v>0</v>
      </c>
      <c r="AL51" s="1779"/>
      <c r="AM51" s="1779"/>
      <c r="AN51" s="1779">
        <v>0</v>
      </c>
      <c r="AO51" s="1705" t="s">
        <v>4252</v>
      </c>
      <c r="AP51" s="1705"/>
      <c r="AQ51" s="1705"/>
      <c r="AR51" s="1705"/>
      <c r="AS51" s="1705"/>
      <c r="AT51" s="1705"/>
      <c r="AU51" s="1705"/>
      <c r="AV51" s="1705"/>
      <c r="AW51" s="1705"/>
      <c r="AX51" s="1705"/>
      <c r="AY51" s="1705"/>
      <c r="AZ51" s="1705" t="s">
        <v>4156</v>
      </c>
      <c r="BA51" s="1729"/>
      <c r="BB51" s="1729"/>
      <c r="BC51" s="1729"/>
      <c r="BD51" s="1729"/>
      <c r="BE51" s="1729"/>
      <c r="BF51" s="1729"/>
      <c r="BG51" s="1729"/>
      <c r="BH51" s="1729"/>
      <c r="BI51" s="1729"/>
      <c r="BJ51" s="1729"/>
      <c r="BK51" s="1729"/>
      <c r="BL51" s="1729"/>
      <c r="BM51" s="1729"/>
      <c r="BN51" s="1729"/>
      <c r="BO51" s="1729"/>
      <c r="BP51" s="1729"/>
      <c r="BQ51" s="1729"/>
      <c r="BR51" s="1729"/>
      <c r="BS51" s="1729"/>
      <c r="BT51" s="1729"/>
      <c r="BU51" s="1729"/>
      <c r="BV51" s="1729"/>
      <c r="BW51" s="1729"/>
      <c r="BX51" s="1729"/>
      <c r="BY51" s="1729"/>
      <c r="BZ51" s="1729"/>
      <c r="CA51" s="1729"/>
      <c r="CB51" s="1729"/>
      <c r="CC51" s="1729"/>
      <c r="CD51" s="1729"/>
      <c r="CE51" s="1729"/>
      <c r="CF51" s="1729"/>
      <c r="CG51" s="1729"/>
      <c r="CH51" s="1729"/>
      <c r="CI51" s="1729"/>
      <c r="CJ51" s="1729"/>
      <c r="CK51" s="1729"/>
      <c r="CL51" s="1729"/>
      <c r="CM51" s="1729"/>
      <c r="CN51" s="1729"/>
      <c r="CO51" s="1729"/>
      <c r="CP51" s="1729"/>
      <c r="CQ51" s="1729"/>
      <c r="CR51" s="1729"/>
      <c r="CS51" s="1729"/>
      <c r="CT51" s="1729"/>
      <c r="CU51" s="1729"/>
      <c r="CV51" s="1729"/>
      <c r="CW51" s="1729"/>
      <c r="CX51" s="1729"/>
      <c r="CY51" s="1729"/>
      <c r="CZ51" s="1729"/>
      <c r="DA51" s="1729"/>
      <c r="DB51" s="1729"/>
      <c r="DC51" s="1729"/>
      <c r="DD51" s="1729"/>
      <c r="DE51" s="1729"/>
      <c r="DF51" s="1729"/>
      <c r="DG51" s="1729"/>
      <c r="DH51" s="1729"/>
      <c r="DI51" s="1729"/>
      <c r="DJ51" s="1729"/>
      <c r="DK51" s="1729"/>
      <c r="DL51" s="1729"/>
      <c r="DM51" s="1729"/>
      <c r="DN51" s="1729"/>
      <c r="DO51" s="1729"/>
      <c r="DP51" s="1729"/>
      <c r="DQ51" s="1729"/>
      <c r="DR51" s="1729"/>
      <c r="DS51" s="1729"/>
      <c r="DT51" s="1729"/>
      <c r="DU51" s="1729"/>
      <c r="DV51" s="1729"/>
      <c r="DW51" s="1729"/>
      <c r="DX51" s="1729"/>
      <c r="DY51" s="1729"/>
      <c r="DZ51" s="1729"/>
      <c r="EA51" s="1729"/>
      <c r="EB51" s="1729"/>
      <c r="EC51" s="1729"/>
      <c r="ED51" s="1729"/>
      <c r="EE51" s="1729"/>
      <c r="EF51" s="1729"/>
      <c r="EG51" s="1729"/>
      <c r="EH51" s="1729"/>
      <c r="EI51" s="1729"/>
      <c r="EJ51" s="1729"/>
      <c r="EK51" s="1729"/>
      <c r="EL51" s="1729"/>
      <c r="EM51" s="1729"/>
      <c r="EN51" s="1729"/>
      <c r="EO51" s="1729"/>
      <c r="EP51" s="1729"/>
      <c r="EQ51" s="1729"/>
      <c r="ER51" s="1729"/>
      <c r="ES51" s="1729"/>
      <c r="ET51" s="1729"/>
      <c r="EU51" s="1729"/>
      <c r="EV51" s="1729"/>
      <c r="EW51" s="1729"/>
      <c r="EX51" s="1729"/>
      <c r="EY51" s="1729"/>
      <c r="EZ51" s="1729"/>
      <c r="FA51" s="1729"/>
      <c r="FB51" s="1729"/>
      <c r="FC51" s="1729"/>
      <c r="FD51" s="1729"/>
      <c r="FE51" s="1729"/>
      <c r="FF51" s="1729"/>
      <c r="FG51" s="1729"/>
      <c r="FH51" s="1729"/>
      <c r="FI51" s="1729"/>
      <c r="FJ51" s="1729"/>
      <c r="FK51" s="1729"/>
      <c r="FL51" s="1729"/>
      <c r="FM51" s="1729"/>
      <c r="FN51" s="1729"/>
      <c r="FO51" s="1729"/>
      <c r="FP51" s="1729"/>
      <c r="FQ51" s="1729"/>
      <c r="FR51" s="1729"/>
      <c r="FS51" s="1729"/>
      <c r="FT51" s="1729"/>
      <c r="FU51" s="1729"/>
      <c r="FV51" s="1729"/>
      <c r="FW51" s="1729"/>
      <c r="FX51" s="1729"/>
      <c r="FY51" s="1729"/>
      <c r="FZ51" s="1729"/>
      <c r="GA51" s="1729"/>
      <c r="GB51" s="1729"/>
      <c r="GC51" s="1729"/>
      <c r="GD51" s="1729"/>
      <c r="GE51" s="1729"/>
      <c r="GF51" s="1729"/>
      <c r="GG51" s="1729"/>
      <c r="GH51" s="1729"/>
      <c r="GI51" s="1729"/>
      <c r="GJ51" s="1729"/>
      <c r="GK51" s="1729"/>
      <c r="GL51" s="1729"/>
      <c r="GM51" s="1729"/>
      <c r="GN51" s="1729"/>
      <c r="GO51" s="1729"/>
      <c r="GP51" s="1729"/>
      <c r="GQ51" s="1729"/>
      <c r="GR51" s="1729"/>
      <c r="GS51" s="1729"/>
      <c r="GT51" s="1729"/>
      <c r="GU51" s="1729"/>
      <c r="GV51" s="1729"/>
      <c r="GW51" s="1729"/>
      <c r="GX51" s="1729"/>
      <c r="GY51" s="1729"/>
      <c r="GZ51" s="1729"/>
      <c r="HA51" s="1729"/>
      <c r="HB51" s="1729"/>
      <c r="HC51" s="1729"/>
      <c r="HD51" s="1729"/>
      <c r="HE51" s="1729"/>
      <c r="HF51" s="1729"/>
      <c r="HG51" s="1729"/>
      <c r="HH51" s="1729"/>
      <c r="HI51" s="1729"/>
      <c r="HJ51" s="1729"/>
      <c r="HK51" s="1729"/>
      <c r="HL51" s="1729"/>
      <c r="HM51" s="1729"/>
      <c r="HN51" s="1729"/>
      <c r="HO51" s="1729"/>
      <c r="HP51" s="1729"/>
      <c r="HQ51" s="1729"/>
      <c r="HR51" s="1729"/>
      <c r="HS51" s="1729"/>
      <c r="HT51" s="1729"/>
      <c r="HU51" s="1729"/>
      <c r="HV51" s="1729"/>
      <c r="HW51" s="1729"/>
      <c r="HX51" s="1729"/>
      <c r="HY51" s="1729"/>
      <c r="HZ51" s="1729"/>
      <c r="IA51" s="1729"/>
      <c r="IB51" s="1729"/>
      <c r="IC51" s="1729"/>
      <c r="ID51" s="1729"/>
      <c r="IE51" s="1729"/>
      <c r="IF51" s="1729"/>
      <c r="IG51" s="1729"/>
      <c r="IH51" s="1729"/>
      <c r="II51" s="1729"/>
      <c r="IJ51" s="1729"/>
      <c r="IK51" s="1729"/>
      <c r="IL51" s="1729"/>
      <c r="IM51" s="1729"/>
      <c r="IN51" s="1729"/>
      <c r="IO51" s="1729"/>
      <c r="IP51" s="1729"/>
      <c r="IQ51" s="1729"/>
      <c r="IR51" s="1729"/>
      <c r="IS51" s="1729"/>
      <c r="IT51" s="1729"/>
      <c r="IU51" s="1729"/>
      <c r="IV51" s="1729"/>
      <c r="IW51" s="1729"/>
      <c r="IX51" s="1729"/>
      <c r="IY51" s="1729"/>
      <c r="IZ51" s="1729"/>
      <c r="JA51" s="1729"/>
      <c r="JB51" s="1729"/>
      <c r="JC51" s="1729"/>
      <c r="JD51" s="1729"/>
      <c r="JE51" s="1729"/>
      <c r="JF51" s="1729"/>
      <c r="JG51" s="1729"/>
      <c r="JH51" s="1729"/>
      <c r="JI51" s="1729"/>
      <c r="JJ51" s="1729"/>
      <c r="JK51" s="1729"/>
      <c r="JL51" s="1729"/>
      <c r="JM51" s="1729"/>
      <c r="JN51" s="1729"/>
      <c r="JO51" s="1729"/>
      <c r="JP51" s="1729"/>
      <c r="JQ51" s="1729"/>
      <c r="JR51" s="1729"/>
      <c r="JS51" s="1729"/>
      <c r="JT51" s="1729"/>
      <c r="JU51" s="1729"/>
      <c r="JV51" s="1729"/>
      <c r="JW51" s="1729"/>
      <c r="JX51" s="1729"/>
      <c r="JY51" s="1729"/>
      <c r="JZ51" s="1729"/>
      <c r="KA51" s="1729"/>
      <c r="KB51" s="1729"/>
      <c r="KC51" s="1729"/>
      <c r="KD51" s="1729"/>
      <c r="KE51" s="1729"/>
      <c r="KF51" s="1729"/>
      <c r="KG51" s="1729"/>
      <c r="KH51" s="1729"/>
      <c r="KI51" s="1729"/>
      <c r="KJ51" s="1729"/>
      <c r="KK51" s="1729"/>
      <c r="KL51" s="1729"/>
      <c r="KM51" s="1729"/>
      <c r="KN51" s="1729"/>
      <c r="KO51" s="1729"/>
      <c r="KP51" s="1729"/>
      <c r="KQ51" s="1729"/>
      <c r="KR51" s="1729"/>
      <c r="KS51" s="1729"/>
      <c r="KT51" s="1729"/>
      <c r="KU51" s="1729"/>
      <c r="KV51" s="1729"/>
      <c r="KW51" s="1729"/>
      <c r="KX51" s="1729"/>
      <c r="KY51" s="1729"/>
      <c r="KZ51" s="1729"/>
      <c r="LA51" s="1729"/>
      <c r="LB51" s="1729"/>
      <c r="LC51" s="1729"/>
      <c r="LD51" s="1729"/>
      <c r="LE51" s="1729"/>
      <c r="LF51" s="1729"/>
      <c r="LG51" s="1729"/>
      <c r="LH51" s="1729"/>
      <c r="LI51" s="1729"/>
      <c r="LJ51" s="1729"/>
      <c r="LK51" s="1729"/>
      <c r="LL51" s="1729"/>
      <c r="LM51" s="1729"/>
      <c r="LN51" s="1729"/>
      <c r="LO51" s="1729"/>
      <c r="LP51" s="1729"/>
      <c r="LQ51" s="1729"/>
      <c r="LR51" s="1729"/>
      <c r="LS51" s="1729"/>
      <c r="LT51" s="1729"/>
      <c r="LU51" s="1729"/>
      <c r="LV51" s="1729"/>
      <c r="LW51" s="1729"/>
      <c r="LX51" s="1729"/>
      <c r="LY51" s="1729"/>
      <c r="LZ51" s="1729"/>
      <c r="MA51" s="1729"/>
      <c r="MB51" s="1729"/>
      <c r="MC51" s="1729"/>
      <c r="MD51" s="1729"/>
      <c r="ME51" s="1729"/>
      <c r="MF51" s="1729"/>
      <c r="MG51" s="1729"/>
      <c r="MH51" s="1729"/>
      <c r="MI51" s="1729"/>
      <c r="MJ51" s="1729"/>
      <c r="MK51" s="1729"/>
      <c r="ML51" s="1729"/>
      <c r="MM51" s="1729"/>
      <c r="MN51" s="1729"/>
      <c r="MO51" s="1729"/>
      <c r="MP51" s="1729"/>
      <c r="MQ51" s="1729"/>
      <c r="MR51" s="1729"/>
      <c r="MS51" s="1729"/>
      <c r="MT51" s="1729"/>
      <c r="MU51" s="1729"/>
      <c r="MV51" s="1729"/>
      <c r="MW51" s="1729"/>
      <c r="MX51" s="1729"/>
      <c r="MY51" s="1729"/>
      <c r="MZ51" s="1729"/>
      <c r="NA51" s="1729"/>
      <c r="NB51" s="1729"/>
      <c r="NC51" s="1729"/>
      <c r="ND51" s="1729"/>
      <c r="NE51" s="1729"/>
      <c r="NF51" s="1729"/>
      <c r="NG51" s="1729"/>
      <c r="NH51" s="1729"/>
      <c r="NI51" s="1729"/>
      <c r="NJ51" s="1729"/>
      <c r="NK51" s="1729"/>
      <c r="NL51" s="1729"/>
      <c r="NM51" s="1729"/>
      <c r="NN51" s="1729"/>
      <c r="NO51" s="1729"/>
      <c r="NP51" s="1729"/>
      <c r="NQ51" s="1729"/>
      <c r="NR51" s="1729"/>
      <c r="NS51" s="1729"/>
      <c r="NT51" s="1729"/>
      <c r="NU51" s="1729"/>
      <c r="NV51" s="1729"/>
      <c r="NW51" s="1729"/>
      <c r="NX51" s="1729"/>
      <c r="NY51" s="1729"/>
      <c r="NZ51" s="1729"/>
      <c r="OA51" s="1729"/>
      <c r="OB51" s="1729"/>
      <c r="OC51" s="1729"/>
      <c r="OD51" s="1729"/>
      <c r="OE51" s="1729"/>
      <c r="OF51" s="1729"/>
      <c r="OG51" s="1729"/>
      <c r="OH51" s="1729"/>
      <c r="OI51" s="1729"/>
      <c r="OJ51" s="1729"/>
      <c r="OK51" s="1729"/>
      <c r="OL51" s="1729"/>
      <c r="OM51" s="1729"/>
      <c r="ON51" s="1729"/>
      <c r="OO51" s="1729"/>
      <c r="OP51" s="1729"/>
      <c r="OQ51" s="1729"/>
      <c r="OR51" s="1729"/>
      <c r="OS51" s="1729"/>
      <c r="OT51" s="1729"/>
      <c r="OU51" s="1729"/>
      <c r="OV51" s="1729"/>
      <c r="OW51" s="1729"/>
      <c r="OX51" s="1729"/>
      <c r="OY51" s="1729"/>
      <c r="OZ51" s="1729"/>
      <c r="PA51" s="1729"/>
      <c r="PB51" s="1729"/>
      <c r="PC51" s="1729"/>
      <c r="PD51" s="1729"/>
      <c r="PE51" s="1729"/>
      <c r="PF51" s="1729"/>
      <c r="PG51" s="1729"/>
      <c r="PH51" s="1729"/>
      <c r="PI51" s="1729"/>
      <c r="PJ51" s="1729"/>
      <c r="PK51" s="1729"/>
      <c r="PL51" s="1729"/>
      <c r="PM51" s="1729"/>
      <c r="PN51" s="1729"/>
      <c r="PO51" s="1729"/>
      <c r="PP51" s="1729"/>
      <c r="PQ51" s="1729"/>
      <c r="PR51" s="1729"/>
      <c r="PS51" s="1729"/>
      <c r="PT51" s="1729"/>
      <c r="PU51" s="1729"/>
      <c r="PV51" s="1729"/>
      <c r="PW51" s="1729"/>
      <c r="PX51" s="1729"/>
      <c r="PY51" s="1729"/>
      <c r="PZ51" s="1729"/>
      <c r="QA51" s="1729"/>
      <c r="QB51" s="1729"/>
      <c r="QC51" s="1729"/>
      <c r="QD51" s="1729"/>
      <c r="QE51" s="1729"/>
      <c r="QF51" s="1729"/>
      <c r="QG51" s="1729"/>
      <c r="QH51" s="1729"/>
      <c r="QI51" s="1729"/>
      <c r="QJ51" s="1729"/>
      <c r="QK51" s="1729"/>
      <c r="QL51" s="1729"/>
      <c r="QM51" s="1729"/>
      <c r="QN51" s="1729"/>
      <c r="QO51" s="1729"/>
      <c r="QP51" s="1729"/>
      <c r="QQ51" s="1729"/>
      <c r="QR51" s="1729"/>
      <c r="QS51" s="1729"/>
      <c r="QT51" s="1729"/>
      <c r="QU51" s="1729"/>
      <c r="QV51" s="1729"/>
      <c r="QW51" s="1729"/>
      <c r="QX51" s="1729"/>
      <c r="QY51" s="1729"/>
      <c r="QZ51" s="1729"/>
      <c r="RA51" s="1729"/>
      <c r="RB51" s="1729"/>
      <c r="RC51" s="1729"/>
      <c r="RD51" s="1729"/>
      <c r="RE51" s="1729"/>
      <c r="RF51" s="1729"/>
      <c r="RG51" s="1729"/>
      <c r="RH51" s="1729"/>
      <c r="RI51" s="1729"/>
      <c r="RJ51" s="1729"/>
      <c r="RK51" s="1729"/>
      <c r="RL51" s="1729"/>
      <c r="RM51" s="1729"/>
      <c r="RN51" s="1729"/>
      <c r="RO51" s="1729"/>
      <c r="RP51" s="1729"/>
      <c r="RQ51" s="1729"/>
      <c r="RR51" s="1729"/>
      <c r="RS51" s="1729"/>
      <c r="RT51" s="1729"/>
      <c r="RU51" s="1729"/>
      <c r="RV51" s="1729"/>
      <c r="RW51" s="1729"/>
      <c r="RX51" s="1729"/>
      <c r="RY51" s="1729"/>
      <c r="RZ51" s="1729"/>
      <c r="SA51" s="1729"/>
      <c r="SB51" s="1729"/>
      <c r="SC51" s="1729"/>
      <c r="SD51" s="1729"/>
      <c r="SE51" s="1729"/>
      <c r="SF51" s="1729"/>
      <c r="SG51" s="1729"/>
      <c r="SH51" s="1729"/>
      <c r="SI51" s="1729"/>
      <c r="SJ51" s="1729"/>
      <c r="SK51" s="1729"/>
      <c r="SL51" s="1729"/>
      <c r="SM51" s="1729"/>
      <c r="SN51" s="1729"/>
      <c r="SO51" s="1729"/>
      <c r="SP51" s="1729"/>
      <c r="SQ51" s="1729"/>
      <c r="SR51" s="1729"/>
      <c r="SS51" s="1729"/>
      <c r="ST51" s="1729"/>
      <c r="SU51" s="1729"/>
      <c r="SV51" s="1729"/>
      <c r="SW51" s="1729"/>
      <c r="SX51" s="1729"/>
      <c r="SY51" s="1729"/>
      <c r="SZ51" s="1729"/>
      <c r="TA51" s="1729"/>
      <c r="TB51" s="1729"/>
      <c r="TC51" s="1729"/>
      <c r="TD51" s="1729"/>
      <c r="TE51" s="1729"/>
      <c r="TF51" s="1729"/>
      <c r="TG51" s="1729"/>
      <c r="TH51" s="1729"/>
      <c r="TI51" s="1729"/>
      <c r="TJ51" s="1729"/>
      <c r="TK51" s="1729"/>
      <c r="TL51" s="1729"/>
      <c r="TM51" s="1729"/>
      <c r="TN51" s="1729"/>
      <c r="TO51" s="1729"/>
      <c r="TP51" s="1729"/>
      <c r="TQ51" s="1729"/>
      <c r="TR51" s="1729"/>
      <c r="TS51" s="1729"/>
      <c r="TT51" s="1729"/>
      <c r="TU51" s="1729"/>
      <c r="TV51" s="1729"/>
      <c r="TW51" s="1729"/>
      <c r="TX51" s="1729"/>
      <c r="TY51" s="1729"/>
      <c r="TZ51" s="1729"/>
      <c r="UA51" s="1729"/>
      <c r="UB51" s="1729"/>
      <c r="UC51" s="1729"/>
      <c r="UD51" s="1729"/>
      <c r="UE51" s="1729"/>
      <c r="UF51" s="1729"/>
      <c r="UG51" s="1729"/>
      <c r="UH51" s="1729"/>
      <c r="UI51" s="1729"/>
      <c r="UJ51" s="1729"/>
      <c r="UK51" s="1729"/>
      <c r="UL51" s="1729"/>
      <c r="UM51" s="1729"/>
      <c r="UN51" s="1729"/>
      <c r="UO51" s="1729"/>
      <c r="UP51" s="1729"/>
      <c r="UQ51" s="1729"/>
      <c r="UR51" s="1729"/>
      <c r="US51" s="1729"/>
      <c r="UT51" s="1729"/>
      <c r="UU51" s="1729"/>
      <c r="UV51" s="1729"/>
      <c r="UW51" s="1729"/>
      <c r="UX51" s="1729"/>
      <c r="UY51" s="1729"/>
      <c r="UZ51" s="1729"/>
      <c r="VA51" s="1729"/>
      <c r="VB51" s="1729"/>
      <c r="VC51" s="1729"/>
      <c r="VD51" s="1729"/>
      <c r="VE51" s="1729"/>
      <c r="VF51" s="1729"/>
      <c r="VG51" s="1729"/>
      <c r="VH51" s="1729"/>
      <c r="VI51" s="1729"/>
      <c r="VJ51" s="1729"/>
      <c r="VK51" s="1729"/>
      <c r="VL51" s="1729"/>
      <c r="VM51" s="1729"/>
      <c r="VN51" s="1729"/>
      <c r="VO51" s="1729"/>
      <c r="VP51" s="1729"/>
      <c r="VQ51" s="1729"/>
      <c r="VR51" s="1729"/>
      <c r="VS51" s="1729"/>
      <c r="VT51" s="1729"/>
      <c r="VU51" s="1729"/>
      <c r="VV51" s="1729"/>
      <c r="VW51" s="1729"/>
      <c r="VX51" s="1729"/>
      <c r="VY51" s="1729"/>
      <c r="VZ51" s="1729"/>
      <c r="WA51" s="1729"/>
      <c r="WB51" s="1729"/>
      <c r="WC51" s="1729"/>
      <c r="WD51" s="1729"/>
      <c r="WE51" s="1729"/>
      <c r="WF51" s="1729"/>
      <c r="WG51" s="1729"/>
      <c r="WH51" s="1729"/>
      <c r="WI51" s="1729"/>
      <c r="WJ51" s="1729"/>
      <c r="WK51" s="1729"/>
      <c r="WL51" s="1729"/>
      <c r="WM51" s="1729"/>
      <c r="WN51" s="1729"/>
      <c r="WO51" s="1729"/>
      <c r="WP51" s="1729"/>
      <c r="WQ51" s="1729"/>
      <c r="WR51" s="1729"/>
      <c r="WS51" s="1729"/>
      <c r="WT51" s="1729"/>
      <c r="WU51" s="1729"/>
      <c r="WV51" s="1729"/>
      <c r="WW51" s="1729"/>
      <c r="WX51" s="1729"/>
      <c r="WY51" s="1729"/>
      <c r="WZ51" s="1729"/>
      <c r="XA51" s="1729"/>
      <c r="XB51" s="1729"/>
      <c r="XC51" s="1729"/>
      <c r="XD51" s="1729"/>
      <c r="XE51" s="1729"/>
      <c r="XF51" s="1729"/>
      <c r="XG51" s="1729"/>
      <c r="XH51" s="1729"/>
      <c r="XI51" s="1729"/>
      <c r="XJ51" s="1729"/>
      <c r="XK51" s="1729"/>
      <c r="XL51" s="1729"/>
      <c r="XM51" s="1729"/>
      <c r="XN51" s="1729"/>
      <c r="XO51" s="1729"/>
      <c r="XP51" s="1729"/>
      <c r="XQ51" s="1729"/>
      <c r="XR51" s="1729"/>
      <c r="XS51" s="1729"/>
      <c r="XT51" s="1729"/>
      <c r="XU51" s="1729"/>
      <c r="XV51" s="1729"/>
      <c r="XW51" s="1729"/>
      <c r="XX51" s="1729"/>
      <c r="XY51" s="1729"/>
      <c r="XZ51" s="1729"/>
      <c r="YA51" s="1729"/>
      <c r="YB51" s="1729"/>
      <c r="YC51" s="1729"/>
      <c r="YD51" s="1729"/>
      <c r="YE51" s="1729"/>
      <c r="YF51" s="1729"/>
      <c r="YG51" s="1729"/>
      <c r="YH51" s="1729"/>
      <c r="YI51" s="1729"/>
      <c r="YJ51" s="1729"/>
      <c r="YK51" s="1729"/>
      <c r="YL51" s="1729"/>
      <c r="YM51" s="1729"/>
      <c r="YN51" s="1729"/>
      <c r="YO51" s="1729"/>
      <c r="YP51" s="1729"/>
      <c r="YQ51" s="1729"/>
      <c r="YR51" s="1729"/>
      <c r="YS51" s="1729"/>
      <c r="YT51" s="1729"/>
      <c r="YU51" s="1729"/>
      <c r="YV51" s="1729"/>
      <c r="YW51" s="1729"/>
      <c r="YX51" s="1729"/>
      <c r="YY51" s="1729"/>
      <c r="YZ51" s="1729"/>
      <c r="ZA51" s="1729"/>
      <c r="ZB51" s="1729"/>
      <c r="ZC51" s="1729"/>
      <c r="ZD51" s="1729"/>
      <c r="ZE51" s="1729"/>
      <c r="ZF51" s="1729"/>
      <c r="ZG51" s="1729"/>
      <c r="ZH51" s="1729"/>
      <c r="ZI51" s="1729"/>
      <c r="ZJ51" s="1729"/>
      <c r="ZK51" s="1729"/>
      <c r="ZL51" s="1729"/>
      <c r="ZM51" s="1729"/>
      <c r="ZN51" s="1729"/>
      <c r="ZO51" s="1729"/>
      <c r="ZP51" s="1729"/>
      <c r="ZQ51" s="1729"/>
      <c r="ZR51" s="1729"/>
      <c r="ZS51" s="1729"/>
      <c r="ZT51" s="1729"/>
      <c r="ZU51" s="1729"/>
      <c r="ZV51" s="1729"/>
      <c r="ZW51" s="1729"/>
      <c r="ZX51" s="1729"/>
      <c r="ZY51" s="1729"/>
      <c r="ZZ51" s="1729"/>
      <c r="AAA51" s="1729"/>
      <c r="AAB51" s="1729"/>
      <c r="AAC51" s="1729"/>
      <c r="AAD51" s="1729"/>
      <c r="AAE51" s="1729"/>
      <c r="AAF51" s="1729"/>
      <c r="AAG51" s="1729"/>
      <c r="AAH51" s="1729"/>
      <c r="AAI51" s="1729"/>
      <c r="AAJ51" s="1729"/>
      <c r="AAK51" s="1729"/>
      <c r="AAL51" s="1729"/>
      <c r="AAM51" s="1729"/>
      <c r="AAN51" s="1729"/>
      <c r="AAO51" s="1729"/>
      <c r="AAP51" s="1729"/>
      <c r="AAQ51" s="1729"/>
      <c r="AAR51" s="1729"/>
      <c r="AAS51" s="1729"/>
      <c r="AAT51" s="1729"/>
      <c r="AAU51" s="1729"/>
      <c r="AAV51" s="1729"/>
      <c r="AAW51" s="1729"/>
      <c r="AAX51" s="1729"/>
      <c r="AAY51" s="1729"/>
      <c r="AAZ51" s="1729"/>
      <c r="ABA51" s="1729"/>
      <c r="ABB51" s="1729"/>
      <c r="ABC51" s="1729"/>
      <c r="ABD51" s="1729"/>
      <c r="ABE51" s="1729"/>
      <c r="ABF51" s="1729"/>
      <c r="ABG51" s="1729"/>
      <c r="ABH51" s="1729"/>
      <c r="ABI51" s="1729"/>
      <c r="ABJ51" s="1729"/>
      <c r="ABK51" s="1729"/>
      <c r="ABL51" s="1729"/>
      <c r="ABM51" s="1729"/>
      <c r="ABN51" s="1729"/>
      <c r="ABO51" s="1729"/>
      <c r="ABP51" s="1729"/>
      <c r="ABQ51" s="1729"/>
      <c r="ABR51" s="1729"/>
      <c r="ABS51" s="1729"/>
      <c r="ABT51" s="1729"/>
      <c r="ABU51" s="1729"/>
      <c r="ABV51" s="1729"/>
      <c r="ABW51" s="1729"/>
      <c r="ABX51" s="1729"/>
      <c r="ABY51" s="1729"/>
      <c r="ABZ51" s="1729"/>
      <c r="ACA51" s="1729"/>
      <c r="ACB51" s="1729"/>
      <c r="ACC51" s="1729"/>
      <c r="ACD51" s="1729"/>
      <c r="ACE51" s="1729"/>
      <c r="ACF51" s="1729"/>
      <c r="ACG51" s="1729"/>
      <c r="ACH51" s="1729"/>
      <c r="ACI51" s="1729"/>
      <c r="ACJ51" s="1729"/>
      <c r="ACK51" s="1729"/>
      <c r="ACL51" s="1729"/>
      <c r="ACM51" s="1729"/>
      <c r="ACN51" s="1729"/>
      <c r="ACO51" s="1729"/>
      <c r="ACP51" s="1729"/>
      <c r="ACQ51" s="1729"/>
      <c r="ACR51" s="1729"/>
      <c r="ACS51" s="1729"/>
      <c r="ACT51" s="1729"/>
      <c r="ACU51" s="1729"/>
      <c r="ACV51" s="1729"/>
      <c r="ACW51" s="1729"/>
      <c r="ACX51" s="1729"/>
      <c r="ACY51" s="1729"/>
      <c r="ACZ51" s="1729"/>
      <c r="ADA51" s="1729"/>
      <c r="ADB51" s="1729"/>
      <c r="ADC51" s="1729"/>
      <c r="ADD51" s="1729"/>
      <c r="ADE51" s="1729"/>
      <c r="ADF51" s="1729"/>
      <c r="ADG51" s="1729"/>
      <c r="ADH51" s="1729"/>
      <c r="ADI51" s="1729"/>
      <c r="ADJ51" s="1729"/>
      <c r="ADK51" s="1729"/>
      <c r="ADL51" s="1729"/>
      <c r="ADM51" s="1729"/>
      <c r="ADN51" s="1729"/>
      <c r="ADO51" s="1729"/>
      <c r="ADP51" s="1729"/>
      <c r="ADQ51" s="1729"/>
      <c r="ADR51" s="1729"/>
      <c r="ADS51" s="1729"/>
      <c r="ADT51" s="1729"/>
      <c r="ADU51" s="1729"/>
      <c r="ADV51" s="1729"/>
      <c r="ADW51" s="1729"/>
      <c r="ADX51" s="1729"/>
      <c r="ADY51" s="1729"/>
      <c r="ADZ51" s="1729"/>
      <c r="AEA51" s="1729"/>
      <c r="AEB51" s="1729"/>
      <c r="AEC51" s="1729"/>
      <c r="AED51" s="1729"/>
      <c r="AEE51" s="1729"/>
      <c r="AEF51" s="1729"/>
      <c r="AEG51" s="1729"/>
      <c r="AEH51" s="1729"/>
      <c r="AEI51" s="1729"/>
      <c r="AEJ51" s="1729"/>
      <c r="AEK51" s="1729"/>
      <c r="AEL51" s="1729"/>
      <c r="AEM51" s="1729"/>
      <c r="AEN51" s="1729"/>
      <c r="AEO51" s="1729"/>
      <c r="AEP51" s="1729"/>
      <c r="AEQ51" s="1729"/>
      <c r="AER51" s="1729"/>
      <c r="AES51" s="1729"/>
      <c r="AET51" s="1729"/>
      <c r="AEU51" s="1729"/>
      <c r="AEV51" s="1729"/>
      <c r="AEW51" s="1729"/>
      <c r="AEX51" s="1729"/>
      <c r="AEY51" s="1729"/>
      <c r="AEZ51" s="1729"/>
      <c r="AFA51" s="1729"/>
      <c r="AFB51" s="1729"/>
      <c r="AFC51" s="1729"/>
      <c r="AFD51" s="1729"/>
      <c r="AFE51" s="1729"/>
      <c r="AFF51" s="1729"/>
      <c r="AFG51" s="1729"/>
      <c r="AFH51" s="1729"/>
      <c r="AFI51" s="1729"/>
      <c r="AFJ51" s="1729"/>
      <c r="AFK51" s="1729"/>
      <c r="AFL51" s="1729"/>
      <c r="AFM51" s="1729"/>
      <c r="AFN51" s="1729"/>
      <c r="AFO51" s="1729"/>
      <c r="AFP51" s="1729"/>
      <c r="AFQ51" s="1729"/>
      <c r="AFR51" s="1729"/>
      <c r="AFS51" s="1729"/>
      <c r="AFT51" s="1729"/>
      <c r="AFU51" s="1729"/>
      <c r="AFV51" s="1729"/>
      <c r="AFW51" s="1729"/>
      <c r="AFX51" s="1729"/>
      <c r="AFY51" s="1729"/>
      <c r="AFZ51" s="1729"/>
      <c r="AGA51" s="1729"/>
      <c r="AGB51" s="1729"/>
      <c r="AGC51" s="1729"/>
      <c r="AGD51" s="1729"/>
      <c r="AGE51" s="1729"/>
      <c r="AGF51" s="1729"/>
      <c r="AGG51" s="1729"/>
      <c r="AGH51" s="1729"/>
      <c r="AGI51" s="1729"/>
      <c r="AGJ51" s="1729"/>
      <c r="AGK51" s="1729"/>
      <c r="AGL51" s="1729"/>
      <c r="AGM51" s="1729"/>
      <c r="AGN51" s="1729"/>
      <c r="AGO51" s="1729"/>
      <c r="AGP51" s="1729"/>
      <c r="AGQ51" s="1729"/>
      <c r="AGR51" s="1729"/>
      <c r="AGS51" s="1729"/>
      <c r="AGT51" s="1729"/>
      <c r="AGU51" s="1729"/>
      <c r="AGV51" s="1729"/>
      <c r="AGW51" s="1729"/>
      <c r="AGX51" s="1729"/>
      <c r="AGY51" s="1729"/>
      <c r="AGZ51" s="1729"/>
      <c r="AHA51" s="1729"/>
      <c r="AHB51" s="1729"/>
      <c r="AHC51" s="1729"/>
      <c r="AHD51" s="1729"/>
      <c r="AHE51" s="1729"/>
      <c r="AHF51" s="1729"/>
      <c r="AHG51" s="1729"/>
      <c r="AHH51" s="1729"/>
      <c r="AHI51" s="1729"/>
      <c r="AHJ51" s="1729"/>
      <c r="AHK51" s="1729"/>
      <c r="AHL51" s="1729"/>
      <c r="AHM51" s="1729"/>
      <c r="AHN51" s="1729"/>
      <c r="AHO51" s="1729"/>
      <c r="AHP51" s="1729"/>
      <c r="AHQ51" s="1729"/>
      <c r="AHR51" s="1729"/>
      <c r="AHS51" s="1729"/>
      <c r="AHT51" s="1729"/>
      <c r="AHU51" s="1729"/>
      <c r="AHV51" s="1729"/>
      <c r="AHW51" s="1729"/>
      <c r="AHX51" s="1729"/>
      <c r="AHY51" s="1729"/>
      <c r="AHZ51" s="1729"/>
      <c r="AIA51" s="1729"/>
      <c r="AIB51" s="1729"/>
      <c r="AIC51" s="1729"/>
      <c r="AID51" s="1729"/>
      <c r="AIE51" s="1729"/>
      <c r="AIF51" s="1729"/>
      <c r="AIG51" s="1729"/>
      <c r="AIH51" s="1729"/>
      <c r="AII51" s="1729"/>
      <c r="AIJ51" s="1729"/>
      <c r="AIK51" s="1729"/>
      <c r="AIL51" s="1729"/>
      <c r="AIM51" s="1729"/>
      <c r="AIN51" s="1729"/>
      <c r="AIO51" s="1729"/>
      <c r="AIP51" s="1729"/>
      <c r="AIQ51" s="1729"/>
      <c r="AIR51" s="1729"/>
      <c r="AIS51" s="1729"/>
      <c r="AIT51" s="1729"/>
      <c r="AIU51" s="1729"/>
      <c r="AIV51" s="1729"/>
      <c r="AIW51" s="1729"/>
      <c r="AIX51" s="1729"/>
      <c r="AIY51" s="1729"/>
      <c r="AIZ51" s="1729"/>
      <c r="AJA51" s="1729"/>
      <c r="AJB51" s="1729"/>
      <c r="AJC51" s="1729"/>
      <c r="AJD51" s="1729"/>
      <c r="AJE51" s="1729"/>
      <c r="AJF51" s="1729"/>
      <c r="AJG51" s="1729"/>
      <c r="AJH51" s="1729"/>
      <c r="AJI51" s="1729"/>
      <c r="AJJ51" s="1729"/>
      <c r="AJK51" s="1729"/>
      <c r="AJL51" s="1729"/>
      <c r="AJM51" s="1729"/>
      <c r="AJN51" s="1729"/>
      <c r="AJO51" s="1729"/>
      <c r="AJP51" s="1729"/>
      <c r="AJQ51" s="1729"/>
      <c r="AJR51" s="1729"/>
      <c r="AJS51" s="1729"/>
      <c r="AJT51" s="1729"/>
      <c r="AJU51" s="1729"/>
      <c r="AJV51" s="1729"/>
      <c r="AJW51" s="1729"/>
      <c r="AJX51" s="1729"/>
      <c r="AJY51" s="1729"/>
      <c r="AJZ51" s="1729"/>
      <c r="AKA51" s="1729"/>
      <c r="AKB51" s="1729"/>
      <c r="AKC51" s="1729"/>
      <c r="AKD51" s="1729"/>
      <c r="AKE51" s="1729"/>
      <c r="AKF51" s="1729"/>
      <c r="AKG51" s="1729"/>
      <c r="AKH51" s="1729"/>
      <c r="AKI51" s="1729"/>
      <c r="AKJ51" s="1729"/>
      <c r="AKK51" s="1729"/>
      <c r="AKL51" s="1729"/>
      <c r="AKM51" s="1729"/>
      <c r="AKN51" s="1729"/>
      <c r="AKO51" s="1729"/>
      <c r="AKP51" s="1729"/>
      <c r="AKQ51" s="1729"/>
      <c r="AKR51" s="1729"/>
      <c r="AKS51" s="1729"/>
      <c r="AKT51" s="1729"/>
      <c r="AKU51" s="1729"/>
      <c r="AKV51" s="1729"/>
      <c r="AKW51" s="1729"/>
      <c r="AKX51" s="1729"/>
      <c r="AKY51" s="1729"/>
      <c r="AKZ51" s="1729"/>
      <c r="ALA51" s="1729"/>
      <c r="ALB51" s="1729"/>
      <c r="ALC51" s="1729"/>
      <c r="ALD51" s="1729"/>
      <c r="ALE51" s="1729"/>
      <c r="ALF51" s="1729"/>
      <c r="ALG51" s="1729"/>
      <c r="ALH51" s="1729"/>
      <c r="ALI51" s="1729"/>
      <c r="ALJ51" s="1729"/>
      <c r="ALK51" s="1729"/>
      <c r="ALL51" s="1729"/>
      <c r="ALM51" s="1729"/>
      <c r="ALN51" s="1729"/>
      <c r="ALO51" s="1729"/>
      <c r="ALP51" s="1729"/>
      <c r="ALQ51" s="1729"/>
      <c r="ALR51" s="1729"/>
      <c r="ALS51" s="1729"/>
      <c r="ALT51" s="1729"/>
      <c r="ALU51" s="1729"/>
      <c r="ALV51" s="1729"/>
      <c r="ALW51" s="1729"/>
      <c r="ALX51" s="1729"/>
      <c r="ALY51" s="1729"/>
      <c r="ALZ51" s="1729"/>
      <c r="AMA51" s="1729"/>
      <c r="AMB51" s="1729"/>
      <c r="AMC51" s="1729"/>
      <c r="AMD51" s="1729"/>
      <c r="AME51" s="1729"/>
      <c r="AMF51" s="1729"/>
      <c r="AMG51" s="1729"/>
      <c r="AMH51" s="1729"/>
      <c r="AMI51" s="1729"/>
      <c r="AMJ51" s="1729"/>
    </row>
    <row r="52" spans="1:1024" s="1773" customFormat="1" ht="30" customHeight="1">
      <c r="A52" s="1705" t="s">
        <v>3862</v>
      </c>
      <c r="B52" s="1705" t="s">
        <v>3863</v>
      </c>
      <c r="C52" s="1705" t="s">
        <v>647</v>
      </c>
      <c r="D52" s="1705" t="s">
        <v>4058</v>
      </c>
      <c r="E52" s="1705" t="s">
        <v>4059</v>
      </c>
      <c r="F52" s="1705" t="s">
        <v>4060</v>
      </c>
      <c r="G52" s="1705" t="s">
        <v>4061</v>
      </c>
      <c r="H52" s="1705"/>
      <c r="I52" s="1705"/>
      <c r="J52" s="1705"/>
      <c r="K52" s="1705"/>
      <c r="L52" s="1705"/>
      <c r="M52" s="1705"/>
      <c r="N52" s="1705"/>
      <c r="O52" s="1705"/>
      <c r="P52" s="1705" t="s">
        <v>4164</v>
      </c>
      <c r="Q52" s="1705" t="s">
        <v>3975</v>
      </c>
      <c r="R52" s="1705" t="s">
        <v>4165</v>
      </c>
      <c r="S52" s="1709" t="s">
        <v>4166</v>
      </c>
      <c r="T52" s="1705" t="s">
        <v>4154</v>
      </c>
      <c r="U52" s="1705" t="s">
        <v>4034</v>
      </c>
      <c r="V52" s="1705" t="s">
        <v>4167</v>
      </c>
      <c r="W52" s="1705" t="s">
        <v>3874</v>
      </c>
      <c r="X52" s="1705" t="s">
        <v>3914</v>
      </c>
      <c r="Y52" s="1779" t="s">
        <v>4073</v>
      </c>
      <c r="Z52" s="1779" t="s">
        <v>1146</v>
      </c>
      <c r="AA52" s="1779" t="s">
        <v>4067</v>
      </c>
      <c r="AB52" s="1779" t="s">
        <v>4068</v>
      </c>
      <c r="AC52" s="1779" t="s">
        <v>3906</v>
      </c>
      <c r="AD52" s="1779" t="s">
        <v>138</v>
      </c>
      <c r="AE52" s="1779" t="s">
        <v>3881</v>
      </c>
      <c r="AF52" s="1779"/>
      <c r="AG52" s="1779"/>
      <c r="AH52" s="1779"/>
      <c r="AI52" s="1779"/>
      <c r="AJ52" s="1779"/>
      <c r="AK52" s="1779">
        <v>0</v>
      </c>
      <c r="AL52" s="1779"/>
      <c r="AM52" s="1779"/>
      <c r="AN52" s="1779">
        <v>6000000</v>
      </c>
      <c r="AO52" s="1705" t="s">
        <v>4253</v>
      </c>
      <c r="AP52" s="1705"/>
      <c r="AQ52" s="1705"/>
      <c r="AR52" s="1705"/>
      <c r="AS52" s="1705"/>
      <c r="AT52" s="1705"/>
      <c r="AU52" s="1705"/>
      <c r="AV52" s="1705"/>
      <c r="AW52" s="1705"/>
      <c r="AX52" s="1705"/>
      <c r="AY52" s="1705"/>
      <c r="AZ52" s="1705" t="s">
        <v>4156</v>
      </c>
      <c r="BA52" s="1729"/>
      <c r="BB52" s="1729"/>
      <c r="BC52" s="1729"/>
      <c r="BD52" s="1729"/>
      <c r="BE52" s="1729"/>
      <c r="BF52" s="1729"/>
      <c r="BG52" s="1729"/>
      <c r="BH52" s="1729"/>
      <c r="BI52" s="1729"/>
      <c r="BJ52" s="1729"/>
      <c r="BK52" s="1729"/>
      <c r="BL52" s="1729"/>
      <c r="BM52" s="1729"/>
      <c r="BN52" s="1729"/>
      <c r="BO52" s="1729"/>
      <c r="BP52" s="1729"/>
      <c r="BQ52" s="1729"/>
      <c r="BR52" s="1729"/>
      <c r="BS52" s="1729"/>
      <c r="BT52" s="1729"/>
      <c r="BU52" s="1729"/>
      <c r="BV52" s="1729"/>
      <c r="BW52" s="1729"/>
      <c r="BX52" s="1729"/>
      <c r="BY52" s="1729"/>
      <c r="BZ52" s="1729"/>
      <c r="CA52" s="1729"/>
      <c r="CB52" s="1729"/>
      <c r="CC52" s="1729"/>
      <c r="CD52" s="1729"/>
      <c r="CE52" s="1729"/>
      <c r="CF52" s="1729"/>
      <c r="CG52" s="1729"/>
      <c r="CH52" s="1729"/>
      <c r="CI52" s="1729"/>
      <c r="CJ52" s="1729"/>
      <c r="CK52" s="1729"/>
      <c r="CL52" s="1729"/>
      <c r="CM52" s="1729"/>
      <c r="CN52" s="1729"/>
      <c r="CO52" s="1729"/>
      <c r="CP52" s="1729"/>
      <c r="CQ52" s="1729"/>
      <c r="CR52" s="1729"/>
      <c r="CS52" s="1729"/>
      <c r="CT52" s="1729"/>
      <c r="CU52" s="1729"/>
      <c r="CV52" s="1729"/>
      <c r="CW52" s="1729"/>
      <c r="CX52" s="1729"/>
      <c r="CY52" s="1729"/>
      <c r="CZ52" s="1729"/>
      <c r="DA52" s="1729"/>
      <c r="DB52" s="1729"/>
      <c r="DC52" s="1729"/>
      <c r="DD52" s="1729"/>
      <c r="DE52" s="1729"/>
      <c r="DF52" s="1729"/>
      <c r="DG52" s="1729"/>
      <c r="DH52" s="1729"/>
      <c r="DI52" s="1729"/>
      <c r="DJ52" s="1729"/>
      <c r="DK52" s="1729"/>
      <c r="DL52" s="1729"/>
      <c r="DM52" s="1729"/>
      <c r="DN52" s="1729"/>
      <c r="DO52" s="1729"/>
      <c r="DP52" s="1729"/>
      <c r="DQ52" s="1729"/>
      <c r="DR52" s="1729"/>
      <c r="DS52" s="1729"/>
      <c r="DT52" s="1729"/>
      <c r="DU52" s="1729"/>
      <c r="DV52" s="1729"/>
      <c r="DW52" s="1729"/>
      <c r="DX52" s="1729"/>
      <c r="DY52" s="1729"/>
      <c r="DZ52" s="1729"/>
      <c r="EA52" s="1729"/>
      <c r="EB52" s="1729"/>
      <c r="EC52" s="1729"/>
      <c r="ED52" s="1729"/>
      <c r="EE52" s="1729"/>
      <c r="EF52" s="1729"/>
      <c r="EG52" s="1729"/>
      <c r="EH52" s="1729"/>
      <c r="EI52" s="1729"/>
      <c r="EJ52" s="1729"/>
      <c r="EK52" s="1729"/>
      <c r="EL52" s="1729"/>
      <c r="EM52" s="1729"/>
      <c r="EN52" s="1729"/>
      <c r="EO52" s="1729"/>
      <c r="EP52" s="1729"/>
      <c r="EQ52" s="1729"/>
      <c r="ER52" s="1729"/>
      <c r="ES52" s="1729"/>
      <c r="ET52" s="1729"/>
      <c r="EU52" s="1729"/>
      <c r="EV52" s="1729"/>
      <c r="EW52" s="1729"/>
      <c r="EX52" s="1729"/>
      <c r="EY52" s="1729"/>
      <c r="EZ52" s="1729"/>
      <c r="FA52" s="1729"/>
      <c r="FB52" s="1729"/>
      <c r="FC52" s="1729"/>
      <c r="FD52" s="1729"/>
      <c r="FE52" s="1729"/>
      <c r="FF52" s="1729"/>
      <c r="FG52" s="1729"/>
      <c r="FH52" s="1729"/>
      <c r="FI52" s="1729"/>
      <c r="FJ52" s="1729"/>
      <c r="FK52" s="1729"/>
      <c r="FL52" s="1729"/>
      <c r="FM52" s="1729"/>
      <c r="FN52" s="1729"/>
      <c r="FO52" s="1729"/>
      <c r="FP52" s="1729"/>
      <c r="FQ52" s="1729"/>
      <c r="FR52" s="1729"/>
      <c r="FS52" s="1729"/>
      <c r="FT52" s="1729"/>
      <c r="FU52" s="1729"/>
      <c r="FV52" s="1729"/>
      <c r="FW52" s="1729"/>
      <c r="FX52" s="1729"/>
      <c r="FY52" s="1729"/>
      <c r="FZ52" s="1729"/>
      <c r="GA52" s="1729"/>
      <c r="GB52" s="1729"/>
      <c r="GC52" s="1729"/>
      <c r="GD52" s="1729"/>
      <c r="GE52" s="1729"/>
      <c r="GF52" s="1729"/>
      <c r="GG52" s="1729"/>
      <c r="GH52" s="1729"/>
      <c r="GI52" s="1729"/>
      <c r="GJ52" s="1729"/>
      <c r="GK52" s="1729"/>
      <c r="GL52" s="1729"/>
      <c r="GM52" s="1729"/>
      <c r="GN52" s="1729"/>
      <c r="GO52" s="1729"/>
      <c r="GP52" s="1729"/>
      <c r="GQ52" s="1729"/>
      <c r="GR52" s="1729"/>
      <c r="GS52" s="1729"/>
      <c r="GT52" s="1729"/>
      <c r="GU52" s="1729"/>
      <c r="GV52" s="1729"/>
      <c r="GW52" s="1729"/>
      <c r="GX52" s="1729"/>
      <c r="GY52" s="1729"/>
      <c r="GZ52" s="1729"/>
      <c r="HA52" s="1729"/>
      <c r="HB52" s="1729"/>
      <c r="HC52" s="1729"/>
      <c r="HD52" s="1729"/>
      <c r="HE52" s="1729"/>
      <c r="HF52" s="1729"/>
      <c r="HG52" s="1729"/>
      <c r="HH52" s="1729"/>
      <c r="HI52" s="1729"/>
      <c r="HJ52" s="1729"/>
      <c r="HK52" s="1729"/>
      <c r="HL52" s="1729"/>
      <c r="HM52" s="1729"/>
      <c r="HN52" s="1729"/>
      <c r="HO52" s="1729"/>
      <c r="HP52" s="1729"/>
      <c r="HQ52" s="1729"/>
      <c r="HR52" s="1729"/>
      <c r="HS52" s="1729"/>
      <c r="HT52" s="1729"/>
      <c r="HU52" s="1729"/>
      <c r="HV52" s="1729"/>
      <c r="HW52" s="1729"/>
      <c r="HX52" s="1729"/>
      <c r="HY52" s="1729"/>
      <c r="HZ52" s="1729"/>
      <c r="IA52" s="1729"/>
      <c r="IB52" s="1729"/>
      <c r="IC52" s="1729"/>
      <c r="ID52" s="1729"/>
      <c r="IE52" s="1729"/>
      <c r="IF52" s="1729"/>
      <c r="IG52" s="1729"/>
      <c r="IH52" s="1729"/>
      <c r="II52" s="1729"/>
      <c r="IJ52" s="1729"/>
      <c r="IK52" s="1729"/>
      <c r="IL52" s="1729"/>
      <c r="IM52" s="1729"/>
      <c r="IN52" s="1729"/>
      <c r="IO52" s="1729"/>
      <c r="IP52" s="1729"/>
      <c r="IQ52" s="1729"/>
      <c r="IR52" s="1729"/>
      <c r="IS52" s="1729"/>
      <c r="IT52" s="1729"/>
      <c r="IU52" s="1729"/>
      <c r="IV52" s="1729"/>
      <c r="IW52" s="1729"/>
      <c r="IX52" s="1729"/>
      <c r="IY52" s="1729"/>
      <c r="IZ52" s="1729"/>
      <c r="JA52" s="1729"/>
      <c r="JB52" s="1729"/>
      <c r="JC52" s="1729"/>
      <c r="JD52" s="1729"/>
      <c r="JE52" s="1729"/>
      <c r="JF52" s="1729"/>
      <c r="JG52" s="1729"/>
      <c r="JH52" s="1729"/>
      <c r="JI52" s="1729"/>
      <c r="JJ52" s="1729"/>
      <c r="JK52" s="1729"/>
      <c r="JL52" s="1729"/>
      <c r="JM52" s="1729"/>
      <c r="JN52" s="1729"/>
      <c r="JO52" s="1729"/>
      <c r="JP52" s="1729"/>
      <c r="JQ52" s="1729"/>
      <c r="JR52" s="1729"/>
      <c r="JS52" s="1729"/>
      <c r="JT52" s="1729"/>
      <c r="JU52" s="1729"/>
      <c r="JV52" s="1729"/>
      <c r="JW52" s="1729"/>
      <c r="JX52" s="1729"/>
      <c r="JY52" s="1729"/>
      <c r="JZ52" s="1729"/>
      <c r="KA52" s="1729"/>
      <c r="KB52" s="1729"/>
      <c r="KC52" s="1729"/>
      <c r="KD52" s="1729"/>
      <c r="KE52" s="1729"/>
      <c r="KF52" s="1729"/>
      <c r="KG52" s="1729"/>
      <c r="KH52" s="1729"/>
      <c r="KI52" s="1729"/>
      <c r="KJ52" s="1729"/>
      <c r="KK52" s="1729"/>
      <c r="KL52" s="1729"/>
      <c r="KM52" s="1729"/>
      <c r="KN52" s="1729"/>
      <c r="KO52" s="1729"/>
      <c r="KP52" s="1729"/>
      <c r="KQ52" s="1729"/>
      <c r="KR52" s="1729"/>
      <c r="KS52" s="1729"/>
      <c r="KT52" s="1729"/>
      <c r="KU52" s="1729"/>
      <c r="KV52" s="1729"/>
      <c r="KW52" s="1729"/>
      <c r="KX52" s="1729"/>
      <c r="KY52" s="1729"/>
      <c r="KZ52" s="1729"/>
      <c r="LA52" s="1729"/>
      <c r="LB52" s="1729"/>
      <c r="LC52" s="1729"/>
      <c r="LD52" s="1729"/>
      <c r="LE52" s="1729"/>
      <c r="LF52" s="1729"/>
      <c r="LG52" s="1729"/>
      <c r="LH52" s="1729"/>
      <c r="LI52" s="1729"/>
      <c r="LJ52" s="1729"/>
      <c r="LK52" s="1729"/>
      <c r="LL52" s="1729"/>
      <c r="LM52" s="1729"/>
      <c r="LN52" s="1729"/>
      <c r="LO52" s="1729"/>
      <c r="LP52" s="1729"/>
      <c r="LQ52" s="1729"/>
      <c r="LR52" s="1729"/>
      <c r="LS52" s="1729"/>
      <c r="LT52" s="1729"/>
      <c r="LU52" s="1729"/>
      <c r="LV52" s="1729"/>
      <c r="LW52" s="1729"/>
      <c r="LX52" s="1729"/>
      <c r="LY52" s="1729"/>
      <c r="LZ52" s="1729"/>
      <c r="MA52" s="1729"/>
      <c r="MB52" s="1729"/>
      <c r="MC52" s="1729"/>
      <c r="MD52" s="1729"/>
      <c r="ME52" s="1729"/>
      <c r="MF52" s="1729"/>
      <c r="MG52" s="1729"/>
      <c r="MH52" s="1729"/>
      <c r="MI52" s="1729"/>
      <c r="MJ52" s="1729"/>
      <c r="MK52" s="1729"/>
      <c r="ML52" s="1729"/>
      <c r="MM52" s="1729"/>
      <c r="MN52" s="1729"/>
      <c r="MO52" s="1729"/>
      <c r="MP52" s="1729"/>
      <c r="MQ52" s="1729"/>
      <c r="MR52" s="1729"/>
      <c r="MS52" s="1729"/>
      <c r="MT52" s="1729"/>
      <c r="MU52" s="1729"/>
      <c r="MV52" s="1729"/>
      <c r="MW52" s="1729"/>
      <c r="MX52" s="1729"/>
      <c r="MY52" s="1729"/>
      <c r="MZ52" s="1729"/>
      <c r="NA52" s="1729"/>
      <c r="NB52" s="1729"/>
      <c r="NC52" s="1729"/>
      <c r="ND52" s="1729"/>
      <c r="NE52" s="1729"/>
      <c r="NF52" s="1729"/>
      <c r="NG52" s="1729"/>
      <c r="NH52" s="1729"/>
      <c r="NI52" s="1729"/>
      <c r="NJ52" s="1729"/>
      <c r="NK52" s="1729"/>
      <c r="NL52" s="1729"/>
      <c r="NM52" s="1729"/>
      <c r="NN52" s="1729"/>
      <c r="NO52" s="1729"/>
      <c r="NP52" s="1729"/>
      <c r="NQ52" s="1729"/>
      <c r="NR52" s="1729"/>
      <c r="NS52" s="1729"/>
      <c r="NT52" s="1729"/>
      <c r="NU52" s="1729"/>
      <c r="NV52" s="1729"/>
      <c r="NW52" s="1729"/>
      <c r="NX52" s="1729"/>
      <c r="NY52" s="1729"/>
      <c r="NZ52" s="1729"/>
      <c r="OA52" s="1729"/>
      <c r="OB52" s="1729"/>
      <c r="OC52" s="1729"/>
      <c r="OD52" s="1729"/>
      <c r="OE52" s="1729"/>
      <c r="OF52" s="1729"/>
      <c r="OG52" s="1729"/>
      <c r="OH52" s="1729"/>
      <c r="OI52" s="1729"/>
      <c r="OJ52" s="1729"/>
      <c r="OK52" s="1729"/>
      <c r="OL52" s="1729"/>
      <c r="OM52" s="1729"/>
      <c r="ON52" s="1729"/>
      <c r="OO52" s="1729"/>
      <c r="OP52" s="1729"/>
      <c r="OQ52" s="1729"/>
      <c r="OR52" s="1729"/>
      <c r="OS52" s="1729"/>
      <c r="OT52" s="1729"/>
      <c r="OU52" s="1729"/>
      <c r="OV52" s="1729"/>
      <c r="OW52" s="1729"/>
      <c r="OX52" s="1729"/>
      <c r="OY52" s="1729"/>
      <c r="OZ52" s="1729"/>
      <c r="PA52" s="1729"/>
      <c r="PB52" s="1729"/>
      <c r="PC52" s="1729"/>
      <c r="PD52" s="1729"/>
      <c r="PE52" s="1729"/>
      <c r="PF52" s="1729"/>
      <c r="PG52" s="1729"/>
      <c r="PH52" s="1729"/>
      <c r="PI52" s="1729"/>
      <c r="PJ52" s="1729"/>
      <c r="PK52" s="1729"/>
      <c r="PL52" s="1729"/>
      <c r="PM52" s="1729"/>
      <c r="PN52" s="1729"/>
      <c r="PO52" s="1729"/>
      <c r="PP52" s="1729"/>
      <c r="PQ52" s="1729"/>
      <c r="PR52" s="1729"/>
      <c r="PS52" s="1729"/>
      <c r="PT52" s="1729"/>
      <c r="PU52" s="1729"/>
      <c r="PV52" s="1729"/>
      <c r="PW52" s="1729"/>
      <c r="PX52" s="1729"/>
      <c r="PY52" s="1729"/>
      <c r="PZ52" s="1729"/>
      <c r="QA52" s="1729"/>
      <c r="QB52" s="1729"/>
      <c r="QC52" s="1729"/>
      <c r="QD52" s="1729"/>
      <c r="QE52" s="1729"/>
      <c r="QF52" s="1729"/>
      <c r="QG52" s="1729"/>
      <c r="QH52" s="1729"/>
      <c r="QI52" s="1729"/>
      <c r="QJ52" s="1729"/>
      <c r="QK52" s="1729"/>
      <c r="QL52" s="1729"/>
      <c r="QM52" s="1729"/>
      <c r="QN52" s="1729"/>
      <c r="QO52" s="1729"/>
      <c r="QP52" s="1729"/>
      <c r="QQ52" s="1729"/>
      <c r="QR52" s="1729"/>
      <c r="QS52" s="1729"/>
      <c r="QT52" s="1729"/>
      <c r="QU52" s="1729"/>
      <c r="QV52" s="1729"/>
      <c r="QW52" s="1729"/>
      <c r="QX52" s="1729"/>
      <c r="QY52" s="1729"/>
      <c r="QZ52" s="1729"/>
      <c r="RA52" s="1729"/>
      <c r="RB52" s="1729"/>
      <c r="RC52" s="1729"/>
      <c r="RD52" s="1729"/>
      <c r="RE52" s="1729"/>
      <c r="RF52" s="1729"/>
      <c r="RG52" s="1729"/>
      <c r="RH52" s="1729"/>
      <c r="RI52" s="1729"/>
      <c r="RJ52" s="1729"/>
      <c r="RK52" s="1729"/>
      <c r="RL52" s="1729"/>
      <c r="RM52" s="1729"/>
      <c r="RN52" s="1729"/>
      <c r="RO52" s="1729"/>
      <c r="RP52" s="1729"/>
      <c r="RQ52" s="1729"/>
      <c r="RR52" s="1729"/>
      <c r="RS52" s="1729"/>
      <c r="RT52" s="1729"/>
      <c r="RU52" s="1729"/>
      <c r="RV52" s="1729"/>
      <c r="RW52" s="1729"/>
      <c r="RX52" s="1729"/>
      <c r="RY52" s="1729"/>
      <c r="RZ52" s="1729"/>
      <c r="SA52" s="1729"/>
      <c r="SB52" s="1729"/>
      <c r="SC52" s="1729"/>
      <c r="SD52" s="1729"/>
      <c r="SE52" s="1729"/>
      <c r="SF52" s="1729"/>
      <c r="SG52" s="1729"/>
      <c r="SH52" s="1729"/>
      <c r="SI52" s="1729"/>
      <c r="SJ52" s="1729"/>
      <c r="SK52" s="1729"/>
      <c r="SL52" s="1729"/>
      <c r="SM52" s="1729"/>
      <c r="SN52" s="1729"/>
      <c r="SO52" s="1729"/>
      <c r="SP52" s="1729"/>
      <c r="SQ52" s="1729"/>
      <c r="SR52" s="1729"/>
      <c r="SS52" s="1729"/>
      <c r="ST52" s="1729"/>
      <c r="SU52" s="1729"/>
      <c r="SV52" s="1729"/>
      <c r="SW52" s="1729"/>
      <c r="SX52" s="1729"/>
      <c r="SY52" s="1729"/>
      <c r="SZ52" s="1729"/>
      <c r="TA52" s="1729"/>
      <c r="TB52" s="1729"/>
      <c r="TC52" s="1729"/>
      <c r="TD52" s="1729"/>
      <c r="TE52" s="1729"/>
      <c r="TF52" s="1729"/>
      <c r="TG52" s="1729"/>
      <c r="TH52" s="1729"/>
      <c r="TI52" s="1729"/>
      <c r="TJ52" s="1729"/>
      <c r="TK52" s="1729"/>
      <c r="TL52" s="1729"/>
      <c r="TM52" s="1729"/>
      <c r="TN52" s="1729"/>
      <c r="TO52" s="1729"/>
      <c r="TP52" s="1729"/>
      <c r="TQ52" s="1729"/>
      <c r="TR52" s="1729"/>
      <c r="TS52" s="1729"/>
      <c r="TT52" s="1729"/>
      <c r="TU52" s="1729"/>
      <c r="TV52" s="1729"/>
      <c r="TW52" s="1729"/>
      <c r="TX52" s="1729"/>
      <c r="TY52" s="1729"/>
      <c r="TZ52" s="1729"/>
      <c r="UA52" s="1729"/>
      <c r="UB52" s="1729"/>
      <c r="UC52" s="1729"/>
      <c r="UD52" s="1729"/>
      <c r="UE52" s="1729"/>
      <c r="UF52" s="1729"/>
      <c r="UG52" s="1729"/>
      <c r="UH52" s="1729"/>
      <c r="UI52" s="1729"/>
      <c r="UJ52" s="1729"/>
      <c r="UK52" s="1729"/>
      <c r="UL52" s="1729"/>
      <c r="UM52" s="1729"/>
      <c r="UN52" s="1729"/>
      <c r="UO52" s="1729"/>
      <c r="UP52" s="1729"/>
      <c r="UQ52" s="1729"/>
      <c r="UR52" s="1729"/>
      <c r="US52" s="1729"/>
      <c r="UT52" s="1729"/>
      <c r="UU52" s="1729"/>
      <c r="UV52" s="1729"/>
      <c r="UW52" s="1729"/>
      <c r="UX52" s="1729"/>
      <c r="UY52" s="1729"/>
      <c r="UZ52" s="1729"/>
      <c r="VA52" s="1729"/>
      <c r="VB52" s="1729"/>
      <c r="VC52" s="1729"/>
      <c r="VD52" s="1729"/>
      <c r="VE52" s="1729"/>
      <c r="VF52" s="1729"/>
      <c r="VG52" s="1729"/>
      <c r="VH52" s="1729"/>
      <c r="VI52" s="1729"/>
      <c r="VJ52" s="1729"/>
      <c r="VK52" s="1729"/>
      <c r="VL52" s="1729"/>
      <c r="VM52" s="1729"/>
      <c r="VN52" s="1729"/>
      <c r="VO52" s="1729"/>
      <c r="VP52" s="1729"/>
      <c r="VQ52" s="1729"/>
      <c r="VR52" s="1729"/>
      <c r="VS52" s="1729"/>
      <c r="VT52" s="1729"/>
      <c r="VU52" s="1729"/>
      <c r="VV52" s="1729"/>
      <c r="VW52" s="1729"/>
      <c r="VX52" s="1729"/>
      <c r="VY52" s="1729"/>
      <c r="VZ52" s="1729"/>
      <c r="WA52" s="1729"/>
      <c r="WB52" s="1729"/>
      <c r="WC52" s="1729"/>
      <c r="WD52" s="1729"/>
      <c r="WE52" s="1729"/>
      <c r="WF52" s="1729"/>
      <c r="WG52" s="1729"/>
      <c r="WH52" s="1729"/>
      <c r="WI52" s="1729"/>
      <c r="WJ52" s="1729"/>
      <c r="WK52" s="1729"/>
      <c r="WL52" s="1729"/>
      <c r="WM52" s="1729"/>
      <c r="WN52" s="1729"/>
      <c r="WO52" s="1729"/>
      <c r="WP52" s="1729"/>
      <c r="WQ52" s="1729"/>
      <c r="WR52" s="1729"/>
      <c r="WS52" s="1729"/>
      <c r="WT52" s="1729"/>
      <c r="WU52" s="1729"/>
      <c r="WV52" s="1729"/>
      <c r="WW52" s="1729"/>
      <c r="WX52" s="1729"/>
      <c r="WY52" s="1729"/>
      <c r="WZ52" s="1729"/>
      <c r="XA52" s="1729"/>
      <c r="XB52" s="1729"/>
      <c r="XC52" s="1729"/>
      <c r="XD52" s="1729"/>
      <c r="XE52" s="1729"/>
      <c r="XF52" s="1729"/>
      <c r="XG52" s="1729"/>
      <c r="XH52" s="1729"/>
      <c r="XI52" s="1729"/>
      <c r="XJ52" s="1729"/>
      <c r="XK52" s="1729"/>
      <c r="XL52" s="1729"/>
      <c r="XM52" s="1729"/>
      <c r="XN52" s="1729"/>
      <c r="XO52" s="1729"/>
      <c r="XP52" s="1729"/>
      <c r="XQ52" s="1729"/>
      <c r="XR52" s="1729"/>
      <c r="XS52" s="1729"/>
      <c r="XT52" s="1729"/>
      <c r="XU52" s="1729"/>
      <c r="XV52" s="1729"/>
      <c r="XW52" s="1729"/>
      <c r="XX52" s="1729"/>
      <c r="XY52" s="1729"/>
      <c r="XZ52" s="1729"/>
      <c r="YA52" s="1729"/>
      <c r="YB52" s="1729"/>
      <c r="YC52" s="1729"/>
      <c r="YD52" s="1729"/>
      <c r="YE52" s="1729"/>
      <c r="YF52" s="1729"/>
      <c r="YG52" s="1729"/>
      <c r="YH52" s="1729"/>
      <c r="YI52" s="1729"/>
      <c r="YJ52" s="1729"/>
      <c r="YK52" s="1729"/>
      <c r="YL52" s="1729"/>
      <c r="YM52" s="1729"/>
      <c r="YN52" s="1729"/>
      <c r="YO52" s="1729"/>
      <c r="YP52" s="1729"/>
      <c r="YQ52" s="1729"/>
      <c r="YR52" s="1729"/>
      <c r="YS52" s="1729"/>
      <c r="YT52" s="1729"/>
      <c r="YU52" s="1729"/>
      <c r="YV52" s="1729"/>
      <c r="YW52" s="1729"/>
      <c r="YX52" s="1729"/>
      <c r="YY52" s="1729"/>
      <c r="YZ52" s="1729"/>
      <c r="ZA52" s="1729"/>
      <c r="ZB52" s="1729"/>
      <c r="ZC52" s="1729"/>
      <c r="ZD52" s="1729"/>
      <c r="ZE52" s="1729"/>
      <c r="ZF52" s="1729"/>
      <c r="ZG52" s="1729"/>
      <c r="ZH52" s="1729"/>
      <c r="ZI52" s="1729"/>
      <c r="ZJ52" s="1729"/>
      <c r="ZK52" s="1729"/>
      <c r="ZL52" s="1729"/>
      <c r="ZM52" s="1729"/>
      <c r="ZN52" s="1729"/>
      <c r="ZO52" s="1729"/>
      <c r="ZP52" s="1729"/>
      <c r="ZQ52" s="1729"/>
      <c r="ZR52" s="1729"/>
      <c r="ZS52" s="1729"/>
      <c r="ZT52" s="1729"/>
      <c r="ZU52" s="1729"/>
      <c r="ZV52" s="1729"/>
      <c r="ZW52" s="1729"/>
      <c r="ZX52" s="1729"/>
      <c r="ZY52" s="1729"/>
      <c r="ZZ52" s="1729"/>
      <c r="AAA52" s="1729"/>
      <c r="AAB52" s="1729"/>
      <c r="AAC52" s="1729"/>
      <c r="AAD52" s="1729"/>
      <c r="AAE52" s="1729"/>
      <c r="AAF52" s="1729"/>
      <c r="AAG52" s="1729"/>
      <c r="AAH52" s="1729"/>
      <c r="AAI52" s="1729"/>
      <c r="AAJ52" s="1729"/>
      <c r="AAK52" s="1729"/>
      <c r="AAL52" s="1729"/>
      <c r="AAM52" s="1729"/>
      <c r="AAN52" s="1729"/>
      <c r="AAO52" s="1729"/>
      <c r="AAP52" s="1729"/>
      <c r="AAQ52" s="1729"/>
      <c r="AAR52" s="1729"/>
      <c r="AAS52" s="1729"/>
      <c r="AAT52" s="1729"/>
      <c r="AAU52" s="1729"/>
      <c r="AAV52" s="1729"/>
      <c r="AAW52" s="1729"/>
      <c r="AAX52" s="1729"/>
      <c r="AAY52" s="1729"/>
      <c r="AAZ52" s="1729"/>
      <c r="ABA52" s="1729"/>
      <c r="ABB52" s="1729"/>
      <c r="ABC52" s="1729"/>
      <c r="ABD52" s="1729"/>
      <c r="ABE52" s="1729"/>
      <c r="ABF52" s="1729"/>
      <c r="ABG52" s="1729"/>
      <c r="ABH52" s="1729"/>
      <c r="ABI52" s="1729"/>
      <c r="ABJ52" s="1729"/>
      <c r="ABK52" s="1729"/>
      <c r="ABL52" s="1729"/>
      <c r="ABM52" s="1729"/>
      <c r="ABN52" s="1729"/>
      <c r="ABO52" s="1729"/>
      <c r="ABP52" s="1729"/>
      <c r="ABQ52" s="1729"/>
      <c r="ABR52" s="1729"/>
      <c r="ABS52" s="1729"/>
      <c r="ABT52" s="1729"/>
      <c r="ABU52" s="1729"/>
      <c r="ABV52" s="1729"/>
      <c r="ABW52" s="1729"/>
      <c r="ABX52" s="1729"/>
      <c r="ABY52" s="1729"/>
      <c r="ABZ52" s="1729"/>
      <c r="ACA52" s="1729"/>
      <c r="ACB52" s="1729"/>
      <c r="ACC52" s="1729"/>
      <c r="ACD52" s="1729"/>
      <c r="ACE52" s="1729"/>
      <c r="ACF52" s="1729"/>
      <c r="ACG52" s="1729"/>
      <c r="ACH52" s="1729"/>
      <c r="ACI52" s="1729"/>
      <c r="ACJ52" s="1729"/>
      <c r="ACK52" s="1729"/>
      <c r="ACL52" s="1729"/>
      <c r="ACM52" s="1729"/>
      <c r="ACN52" s="1729"/>
      <c r="ACO52" s="1729"/>
      <c r="ACP52" s="1729"/>
      <c r="ACQ52" s="1729"/>
      <c r="ACR52" s="1729"/>
      <c r="ACS52" s="1729"/>
      <c r="ACT52" s="1729"/>
      <c r="ACU52" s="1729"/>
      <c r="ACV52" s="1729"/>
      <c r="ACW52" s="1729"/>
      <c r="ACX52" s="1729"/>
      <c r="ACY52" s="1729"/>
      <c r="ACZ52" s="1729"/>
      <c r="ADA52" s="1729"/>
      <c r="ADB52" s="1729"/>
      <c r="ADC52" s="1729"/>
      <c r="ADD52" s="1729"/>
      <c r="ADE52" s="1729"/>
      <c r="ADF52" s="1729"/>
      <c r="ADG52" s="1729"/>
      <c r="ADH52" s="1729"/>
      <c r="ADI52" s="1729"/>
      <c r="ADJ52" s="1729"/>
      <c r="ADK52" s="1729"/>
      <c r="ADL52" s="1729"/>
      <c r="ADM52" s="1729"/>
      <c r="ADN52" s="1729"/>
      <c r="ADO52" s="1729"/>
      <c r="ADP52" s="1729"/>
      <c r="ADQ52" s="1729"/>
      <c r="ADR52" s="1729"/>
      <c r="ADS52" s="1729"/>
      <c r="ADT52" s="1729"/>
      <c r="ADU52" s="1729"/>
      <c r="ADV52" s="1729"/>
      <c r="ADW52" s="1729"/>
      <c r="ADX52" s="1729"/>
      <c r="ADY52" s="1729"/>
      <c r="ADZ52" s="1729"/>
      <c r="AEA52" s="1729"/>
      <c r="AEB52" s="1729"/>
      <c r="AEC52" s="1729"/>
      <c r="AED52" s="1729"/>
      <c r="AEE52" s="1729"/>
      <c r="AEF52" s="1729"/>
      <c r="AEG52" s="1729"/>
      <c r="AEH52" s="1729"/>
      <c r="AEI52" s="1729"/>
      <c r="AEJ52" s="1729"/>
      <c r="AEK52" s="1729"/>
      <c r="AEL52" s="1729"/>
      <c r="AEM52" s="1729"/>
      <c r="AEN52" s="1729"/>
      <c r="AEO52" s="1729"/>
      <c r="AEP52" s="1729"/>
      <c r="AEQ52" s="1729"/>
      <c r="AER52" s="1729"/>
      <c r="AES52" s="1729"/>
      <c r="AET52" s="1729"/>
      <c r="AEU52" s="1729"/>
      <c r="AEV52" s="1729"/>
      <c r="AEW52" s="1729"/>
      <c r="AEX52" s="1729"/>
      <c r="AEY52" s="1729"/>
      <c r="AEZ52" s="1729"/>
      <c r="AFA52" s="1729"/>
      <c r="AFB52" s="1729"/>
      <c r="AFC52" s="1729"/>
      <c r="AFD52" s="1729"/>
      <c r="AFE52" s="1729"/>
      <c r="AFF52" s="1729"/>
      <c r="AFG52" s="1729"/>
      <c r="AFH52" s="1729"/>
      <c r="AFI52" s="1729"/>
      <c r="AFJ52" s="1729"/>
      <c r="AFK52" s="1729"/>
      <c r="AFL52" s="1729"/>
      <c r="AFM52" s="1729"/>
      <c r="AFN52" s="1729"/>
      <c r="AFO52" s="1729"/>
      <c r="AFP52" s="1729"/>
      <c r="AFQ52" s="1729"/>
      <c r="AFR52" s="1729"/>
      <c r="AFS52" s="1729"/>
      <c r="AFT52" s="1729"/>
      <c r="AFU52" s="1729"/>
      <c r="AFV52" s="1729"/>
      <c r="AFW52" s="1729"/>
      <c r="AFX52" s="1729"/>
      <c r="AFY52" s="1729"/>
      <c r="AFZ52" s="1729"/>
      <c r="AGA52" s="1729"/>
      <c r="AGB52" s="1729"/>
      <c r="AGC52" s="1729"/>
      <c r="AGD52" s="1729"/>
      <c r="AGE52" s="1729"/>
      <c r="AGF52" s="1729"/>
      <c r="AGG52" s="1729"/>
      <c r="AGH52" s="1729"/>
      <c r="AGI52" s="1729"/>
      <c r="AGJ52" s="1729"/>
      <c r="AGK52" s="1729"/>
      <c r="AGL52" s="1729"/>
      <c r="AGM52" s="1729"/>
      <c r="AGN52" s="1729"/>
      <c r="AGO52" s="1729"/>
      <c r="AGP52" s="1729"/>
      <c r="AGQ52" s="1729"/>
      <c r="AGR52" s="1729"/>
      <c r="AGS52" s="1729"/>
      <c r="AGT52" s="1729"/>
      <c r="AGU52" s="1729"/>
      <c r="AGV52" s="1729"/>
      <c r="AGW52" s="1729"/>
      <c r="AGX52" s="1729"/>
      <c r="AGY52" s="1729"/>
      <c r="AGZ52" s="1729"/>
      <c r="AHA52" s="1729"/>
      <c r="AHB52" s="1729"/>
      <c r="AHC52" s="1729"/>
      <c r="AHD52" s="1729"/>
      <c r="AHE52" s="1729"/>
      <c r="AHF52" s="1729"/>
      <c r="AHG52" s="1729"/>
      <c r="AHH52" s="1729"/>
      <c r="AHI52" s="1729"/>
      <c r="AHJ52" s="1729"/>
      <c r="AHK52" s="1729"/>
      <c r="AHL52" s="1729"/>
      <c r="AHM52" s="1729"/>
      <c r="AHN52" s="1729"/>
      <c r="AHO52" s="1729"/>
      <c r="AHP52" s="1729"/>
      <c r="AHQ52" s="1729"/>
      <c r="AHR52" s="1729"/>
      <c r="AHS52" s="1729"/>
      <c r="AHT52" s="1729"/>
      <c r="AHU52" s="1729"/>
      <c r="AHV52" s="1729"/>
      <c r="AHW52" s="1729"/>
      <c r="AHX52" s="1729"/>
      <c r="AHY52" s="1729"/>
      <c r="AHZ52" s="1729"/>
      <c r="AIA52" s="1729"/>
      <c r="AIB52" s="1729"/>
      <c r="AIC52" s="1729"/>
      <c r="AID52" s="1729"/>
      <c r="AIE52" s="1729"/>
      <c r="AIF52" s="1729"/>
      <c r="AIG52" s="1729"/>
      <c r="AIH52" s="1729"/>
      <c r="AII52" s="1729"/>
      <c r="AIJ52" s="1729"/>
      <c r="AIK52" s="1729"/>
      <c r="AIL52" s="1729"/>
      <c r="AIM52" s="1729"/>
      <c r="AIN52" s="1729"/>
      <c r="AIO52" s="1729"/>
      <c r="AIP52" s="1729"/>
      <c r="AIQ52" s="1729"/>
      <c r="AIR52" s="1729"/>
      <c r="AIS52" s="1729"/>
      <c r="AIT52" s="1729"/>
      <c r="AIU52" s="1729"/>
      <c r="AIV52" s="1729"/>
      <c r="AIW52" s="1729"/>
      <c r="AIX52" s="1729"/>
      <c r="AIY52" s="1729"/>
      <c r="AIZ52" s="1729"/>
      <c r="AJA52" s="1729"/>
      <c r="AJB52" s="1729"/>
      <c r="AJC52" s="1729"/>
      <c r="AJD52" s="1729"/>
      <c r="AJE52" s="1729"/>
      <c r="AJF52" s="1729"/>
      <c r="AJG52" s="1729"/>
      <c r="AJH52" s="1729"/>
      <c r="AJI52" s="1729"/>
      <c r="AJJ52" s="1729"/>
      <c r="AJK52" s="1729"/>
      <c r="AJL52" s="1729"/>
      <c r="AJM52" s="1729"/>
      <c r="AJN52" s="1729"/>
      <c r="AJO52" s="1729"/>
      <c r="AJP52" s="1729"/>
      <c r="AJQ52" s="1729"/>
      <c r="AJR52" s="1729"/>
      <c r="AJS52" s="1729"/>
      <c r="AJT52" s="1729"/>
      <c r="AJU52" s="1729"/>
      <c r="AJV52" s="1729"/>
      <c r="AJW52" s="1729"/>
      <c r="AJX52" s="1729"/>
      <c r="AJY52" s="1729"/>
      <c r="AJZ52" s="1729"/>
      <c r="AKA52" s="1729"/>
      <c r="AKB52" s="1729"/>
      <c r="AKC52" s="1729"/>
      <c r="AKD52" s="1729"/>
      <c r="AKE52" s="1729"/>
      <c r="AKF52" s="1729"/>
      <c r="AKG52" s="1729"/>
      <c r="AKH52" s="1729"/>
      <c r="AKI52" s="1729"/>
      <c r="AKJ52" s="1729"/>
      <c r="AKK52" s="1729"/>
      <c r="AKL52" s="1729"/>
      <c r="AKM52" s="1729"/>
      <c r="AKN52" s="1729"/>
      <c r="AKO52" s="1729"/>
      <c r="AKP52" s="1729"/>
      <c r="AKQ52" s="1729"/>
      <c r="AKR52" s="1729"/>
      <c r="AKS52" s="1729"/>
      <c r="AKT52" s="1729"/>
      <c r="AKU52" s="1729"/>
      <c r="AKV52" s="1729"/>
      <c r="AKW52" s="1729"/>
      <c r="AKX52" s="1729"/>
      <c r="AKY52" s="1729"/>
      <c r="AKZ52" s="1729"/>
      <c r="ALA52" s="1729"/>
      <c r="ALB52" s="1729"/>
      <c r="ALC52" s="1729"/>
      <c r="ALD52" s="1729"/>
      <c r="ALE52" s="1729"/>
      <c r="ALF52" s="1729"/>
      <c r="ALG52" s="1729"/>
      <c r="ALH52" s="1729"/>
      <c r="ALI52" s="1729"/>
      <c r="ALJ52" s="1729"/>
      <c r="ALK52" s="1729"/>
      <c r="ALL52" s="1729"/>
      <c r="ALM52" s="1729"/>
      <c r="ALN52" s="1729"/>
      <c r="ALO52" s="1729"/>
      <c r="ALP52" s="1729"/>
      <c r="ALQ52" s="1729"/>
      <c r="ALR52" s="1729"/>
      <c r="ALS52" s="1729"/>
      <c r="ALT52" s="1729"/>
      <c r="ALU52" s="1729"/>
      <c r="ALV52" s="1729"/>
      <c r="ALW52" s="1729"/>
      <c r="ALX52" s="1729"/>
      <c r="ALY52" s="1729"/>
      <c r="ALZ52" s="1729"/>
      <c r="AMA52" s="1729"/>
      <c r="AMB52" s="1729"/>
      <c r="AMC52" s="1729"/>
      <c r="AMD52" s="1729"/>
      <c r="AME52" s="1729"/>
      <c r="AMF52" s="1729"/>
      <c r="AMG52" s="1729"/>
      <c r="AMH52" s="1729"/>
      <c r="AMI52" s="1729"/>
      <c r="AMJ52" s="1729"/>
    </row>
    <row r="53" spans="1:1024" s="1773" customFormat="1" ht="30" customHeight="1">
      <c r="A53" s="1705" t="s">
        <v>3862</v>
      </c>
      <c r="B53" s="1705" t="s">
        <v>3863</v>
      </c>
      <c r="C53" s="1705" t="s">
        <v>647</v>
      </c>
      <c r="D53" s="1705" t="s">
        <v>4168</v>
      </c>
      <c r="E53" s="1705" t="s">
        <v>3875</v>
      </c>
      <c r="F53" s="1705" t="s">
        <v>4169</v>
      </c>
      <c r="G53" s="1709" t="s">
        <v>4170</v>
      </c>
      <c r="H53" s="1705"/>
      <c r="I53" s="1705"/>
      <c r="J53" s="1705"/>
      <c r="K53" s="1705"/>
      <c r="L53" s="1705"/>
      <c r="M53" s="1705"/>
      <c r="N53" s="1705"/>
      <c r="O53" s="1705"/>
      <c r="P53" s="1705" t="s">
        <v>4171</v>
      </c>
      <c r="Q53" s="1705" t="s">
        <v>3926</v>
      </c>
      <c r="R53" s="1705" t="s">
        <v>3926</v>
      </c>
      <c r="S53" s="1705" t="s">
        <v>3927</v>
      </c>
      <c r="T53" s="1705" t="s">
        <v>3926</v>
      </c>
      <c r="U53" s="1705" t="s">
        <v>3928</v>
      </c>
      <c r="V53" s="1705" t="s">
        <v>3928</v>
      </c>
      <c r="W53" s="1705" t="s">
        <v>3874</v>
      </c>
      <c r="X53" s="1705" t="s">
        <v>1146</v>
      </c>
      <c r="Y53" s="1779" t="s">
        <v>1146</v>
      </c>
      <c r="Z53" s="1779" t="s">
        <v>1146</v>
      </c>
      <c r="AA53" s="1779" t="s">
        <v>4172</v>
      </c>
      <c r="AB53" s="1779" t="s">
        <v>4068</v>
      </c>
      <c r="AC53" s="1779" t="s">
        <v>3906</v>
      </c>
      <c r="AD53" s="1779" t="s">
        <v>138</v>
      </c>
      <c r="AE53" s="1779" t="s">
        <v>3881</v>
      </c>
      <c r="AF53" s="1779"/>
      <c r="AG53" s="1779"/>
      <c r="AH53" s="1779"/>
      <c r="AI53" s="1779"/>
      <c r="AJ53" s="1779"/>
      <c r="AK53" s="1779">
        <v>0</v>
      </c>
      <c r="AL53" s="1779"/>
      <c r="AM53" s="1779"/>
      <c r="AN53" s="1779">
        <v>0</v>
      </c>
      <c r="AO53" s="1707" t="s">
        <v>4238</v>
      </c>
      <c r="AP53" s="1705"/>
      <c r="AQ53" s="1705"/>
      <c r="AR53" s="1705"/>
      <c r="AS53" s="1705"/>
      <c r="AT53" s="1705"/>
      <c r="AU53" s="1705"/>
      <c r="AV53" s="1705"/>
      <c r="AW53" s="1705"/>
      <c r="AX53" s="1705"/>
      <c r="AY53" s="1705"/>
      <c r="AZ53" s="1705" t="s">
        <v>3931</v>
      </c>
      <c r="BA53" s="1729"/>
      <c r="BB53" s="1729"/>
      <c r="BC53" s="1729"/>
      <c r="BD53" s="1729"/>
      <c r="BE53" s="1729"/>
      <c r="BF53" s="1729"/>
      <c r="BG53" s="1729"/>
      <c r="BH53" s="1729"/>
      <c r="BI53" s="1729"/>
      <c r="BJ53" s="1729"/>
      <c r="BK53" s="1729"/>
      <c r="BL53" s="1729"/>
      <c r="BM53" s="1729"/>
      <c r="BN53" s="1729"/>
      <c r="BO53" s="1729"/>
      <c r="BP53" s="1729"/>
      <c r="BQ53" s="1729"/>
      <c r="BR53" s="1729"/>
      <c r="BS53" s="1729"/>
      <c r="BT53" s="1729"/>
      <c r="BU53" s="1729"/>
      <c r="BV53" s="1729"/>
      <c r="BW53" s="1729"/>
      <c r="BX53" s="1729"/>
      <c r="BY53" s="1729"/>
      <c r="BZ53" s="1729"/>
      <c r="CA53" s="1729"/>
      <c r="CB53" s="1729"/>
      <c r="CC53" s="1729"/>
      <c r="CD53" s="1729"/>
      <c r="CE53" s="1729"/>
      <c r="CF53" s="1729"/>
      <c r="CG53" s="1729"/>
      <c r="CH53" s="1729"/>
      <c r="CI53" s="1729"/>
      <c r="CJ53" s="1729"/>
      <c r="CK53" s="1729"/>
      <c r="CL53" s="1729"/>
      <c r="CM53" s="1729"/>
      <c r="CN53" s="1729"/>
      <c r="CO53" s="1729"/>
      <c r="CP53" s="1729"/>
      <c r="CQ53" s="1729"/>
      <c r="CR53" s="1729"/>
      <c r="CS53" s="1729"/>
      <c r="CT53" s="1729"/>
      <c r="CU53" s="1729"/>
      <c r="CV53" s="1729"/>
      <c r="CW53" s="1729"/>
      <c r="CX53" s="1729"/>
      <c r="CY53" s="1729"/>
      <c r="CZ53" s="1729"/>
      <c r="DA53" s="1729"/>
      <c r="DB53" s="1729"/>
      <c r="DC53" s="1729"/>
      <c r="DD53" s="1729"/>
      <c r="DE53" s="1729"/>
      <c r="DF53" s="1729"/>
      <c r="DG53" s="1729"/>
      <c r="DH53" s="1729"/>
      <c r="DI53" s="1729"/>
      <c r="DJ53" s="1729"/>
      <c r="DK53" s="1729"/>
      <c r="DL53" s="1729"/>
      <c r="DM53" s="1729"/>
      <c r="DN53" s="1729"/>
      <c r="DO53" s="1729"/>
      <c r="DP53" s="1729"/>
      <c r="DQ53" s="1729"/>
      <c r="DR53" s="1729"/>
      <c r="DS53" s="1729"/>
      <c r="DT53" s="1729"/>
      <c r="DU53" s="1729"/>
      <c r="DV53" s="1729"/>
      <c r="DW53" s="1729"/>
      <c r="DX53" s="1729"/>
      <c r="DY53" s="1729"/>
      <c r="DZ53" s="1729"/>
      <c r="EA53" s="1729"/>
      <c r="EB53" s="1729"/>
      <c r="EC53" s="1729"/>
      <c r="ED53" s="1729"/>
      <c r="EE53" s="1729"/>
      <c r="EF53" s="1729"/>
      <c r="EG53" s="1729"/>
      <c r="EH53" s="1729"/>
      <c r="EI53" s="1729"/>
      <c r="EJ53" s="1729"/>
      <c r="EK53" s="1729"/>
      <c r="EL53" s="1729"/>
      <c r="EM53" s="1729"/>
      <c r="EN53" s="1729"/>
      <c r="EO53" s="1729"/>
      <c r="EP53" s="1729"/>
      <c r="EQ53" s="1729"/>
      <c r="ER53" s="1729"/>
      <c r="ES53" s="1729"/>
      <c r="ET53" s="1729"/>
      <c r="EU53" s="1729"/>
      <c r="EV53" s="1729"/>
      <c r="EW53" s="1729"/>
      <c r="EX53" s="1729"/>
      <c r="EY53" s="1729"/>
      <c r="EZ53" s="1729"/>
      <c r="FA53" s="1729"/>
      <c r="FB53" s="1729"/>
      <c r="FC53" s="1729"/>
      <c r="FD53" s="1729"/>
      <c r="FE53" s="1729"/>
      <c r="FF53" s="1729"/>
      <c r="FG53" s="1729"/>
      <c r="FH53" s="1729"/>
      <c r="FI53" s="1729"/>
      <c r="FJ53" s="1729"/>
      <c r="FK53" s="1729"/>
      <c r="FL53" s="1729"/>
      <c r="FM53" s="1729"/>
      <c r="FN53" s="1729"/>
      <c r="FO53" s="1729"/>
      <c r="FP53" s="1729"/>
      <c r="FQ53" s="1729"/>
      <c r="FR53" s="1729"/>
      <c r="FS53" s="1729"/>
      <c r="FT53" s="1729"/>
      <c r="FU53" s="1729"/>
      <c r="FV53" s="1729"/>
      <c r="FW53" s="1729"/>
      <c r="FX53" s="1729"/>
      <c r="FY53" s="1729"/>
      <c r="FZ53" s="1729"/>
      <c r="GA53" s="1729"/>
      <c r="GB53" s="1729"/>
      <c r="GC53" s="1729"/>
      <c r="GD53" s="1729"/>
      <c r="GE53" s="1729"/>
      <c r="GF53" s="1729"/>
      <c r="GG53" s="1729"/>
      <c r="GH53" s="1729"/>
      <c r="GI53" s="1729"/>
      <c r="GJ53" s="1729"/>
      <c r="GK53" s="1729"/>
      <c r="GL53" s="1729"/>
      <c r="GM53" s="1729"/>
      <c r="GN53" s="1729"/>
      <c r="GO53" s="1729"/>
      <c r="GP53" s="1729"/>
      <c r="GQ53" s="1729"/>
      <c r="GR53" s="1729"/>
      <c r="GS53" s="1729"/>
      <c r="GT53" s="1729"/>
      <c r="GU53" s="1729"/>
      <c r="GV53" s="1729"/>
      <c r="GW53" s="1729"/>
      <c r="GX53" s="1729"/>
      <c r="GY53" s="1729"/>
      <c r="GZ53" s="1729"/>
      <c r="HA53" s="1729"/>
      <c r="HB53" s="1729"/>
      <c r="HC53" s="1729"/>
      <c r="HD53" s="1729"/>
      <c r="HE53" s="1729"/>
      <c r="HF53" s="1729"/>
      <c r="HG53" s="1729"/>
      <c r="HH53" s="1729"/>
      <c r="HI53" s="1729"/>
      <c r="HJ53" s="1729"/>
      <c r="HK53" s="1729"/>
      <c r="HL53" s="1729"/>
      <c r="HM53" s="1729"/>
      <c r="HN53" s="1729"/>
      <c r="HO53" s="1729"/>
      <c r="HP53" s="1729"/>
      <c r="HQ53" s="1729"/>
      <c r="HR53" s="1729"/>
      <c r="HS53" s="1729"/>
      <c r="HT53" s="1729"/>
      <c r="HU53" s="1729"/>
      <c r="HV53" s="1729"/>
      <c r="HW53" s="1729"/>
      <c r="HX53" s="1729"/>
      <c r="HY53" s="1729"/>
      <c r="HZ53" s="1729"/>
      <c r="IA53" s="1729"/>
      <c r="IB53" s="1729"/>
      <c r="IC53" s="1729"/>
      <c r="ID53" s="1729"/>
      <c r="IE53" s="1729"/>
      <c r="IF53" s="1729"/>
      <c r="IG53" s="1729"/>
      <c r="IH53" s="1729"/>
      <c r="II53" s="1729"/>
      <c r="IJ53" s="1729"/>
      <c r="IK53" s="1729"/>
      <c r="IL53" s="1729"/>
      <c r="IM53" s="1729"/>
      <c r="IN53" s="1729"/>
      <c r="IO53" s="1729"/>
      <c r="IP53" s="1729"/>
      <c r="IQ53" s="1729"/>
      <c r="IR53" s="1729"/>
      <c r="IS53" s="1729"/>
      <c r="IT53" s="1729"/>
      <c r="IU53" s="1729"/>
      <c r="IV53" s="1729"/>
      <c r="IW53" s="1729"/>
      <c r="IX53" s="1729"/>
      <c r="IY53" s="1729"/>
      <c r="IZ53" s="1729"/>
      <c r="JA53" s="1729"/>
      <c r="JB53" s="1729"/>
      <c r="JC53" s="1729"/>
      <c r="JD53" s="1729"/>
      <c r="JE53" s="1729"/>
      <c r="JF53" s="1729"/>
      <c r="JG53" s="1729"/>
      <c r="JH53" s="1729"/>
      <c r="JI53" s="1729"/>
      <c r="JJ53" s="1729"/>
      <c r="JK53" s="1729"/>
      <c r="JL53" s="1729"/>
      <c r="JM53" s="1729"/>
      <c r="JN53" s="1729"/>
      <c r="JO53" s="1729"/>
      <c r="JP53" s="1729"/>
      <c r="JQ53" s="1729"/>
      <c r="JR53" s="1729"/>
      <c r="JS53" s="1729"/>
      <c r="JT53" s="1729"/>
      <c r="JU53" s="1729"/>
      <c r="JV53" s="1729"/>
      <c r="JW53" s="1729"/>
      <c r="JX53" s="1729"/>
      <c r="JY53" s="1729"/>
      <c r="JZ53" s="1729"/>
      <c r="KA53" s="1729"/>
      <c r="KB53" s="1729"/>
      <c r="KC53" s="1729"/>
      <c r="KD53" s="1729"/>
      <c r="KE53" s="1729"/>
      <c r="KF53" s="1729"/>
      <c r="KG53" s="1729"/>
      <c r="KH53" s="1729"/>
      <c r="KI53" s="1729"/>
      <c r="KJ53" s="1729"/>
      <c r="KK53" s="1729"/>
      <c r="KL53" s="1729"/>
      <c r="KM53" s="1729"/>
      <c r="KN53" s="1729"/>
      <c r="KO53" s="1729"/>
      <c r="KP53" s="1729"/>
      <c r="KQ53" s="1729"/>
      <c r="KR53" s="1729"/>
      <c r="KS53" s="1729"/>
      <c r="KT53" s="1729"/>
      <c r="KU53" s="1729"/>
      <c r="KV53" s="1729"/>
      <c r="KW53" s="1729"/>
      <c r="KX53" s="1729"/>
      <c r="KY53" s="1729"/>
      <c r="KZ53" s="1729"/>
      <c r="LA53" s="1729"/>
      <c r="LB53" s="1729"/>
      <c r="LC53" s="1729"/>
      <c r="LD53" s="1729"/>
      <c r="LE53" s="1729"/>
      <c r="LF53" s="1729"/>
      <c r="LG53" s="1729"/>
      <c r="LH53" s="1729"/>
      <c r="LI53" s="1729"/>
      <c r="LJ53" s="1729"/>
      <c r="LK53" s="1729"/>
      <c r="LL53" s="1729"/>
      <c r="LM53" s="1729"/>
      <c r="LN53" s="1729"/>
      <c r="LO53" s="1729"/>
      <c r="LP53" s="1729"/>
      <c r="LQ53" s="1729"/>
      <c r="LR53" s="1729"/>
      <c r="LS53" s="1729"/>
      <c r="LT53" s="1729"/>
      <c r="LU53" s="1729"/>
      <c r="LV53" s="1729"/>
      <c r="LW53" s="1729"/>
      <c r="LX53" s="1729"/>
      <c r="LY53" s="1729"/>
      <c r="LZ53" s="1729"/>
      <c r="MA53" s="1729"/>
      <c r="MB53" s="1729"/>
      <c r="MC53" s="1729"/>
      <c r="MD53" s="1729"/>
      <c r="ME53" s="1729"/>
      <c r="MF53" s="1729"/>
      <c r="MG53" s="1729"/>
      <c r="MH53" s="1729"/>
      <c r="MI53" s="1729"/>
      <c r="MJ53" s="1729"/>
      <c r="MK53" s="1729"/>
      <c r="ML53" s="1729"/>
      <c r="MM53" s="1729"/>
      <c r="MN53" s="1729"/>
      <c r="MO53" s="1729"/>
      <c r="MP53" s="1729"/>
      <c r="MQ53" s="1729"/>
      <c r="MR53" s="1729"/>
      <c r="MS53" s="1729"/>
      <c r="MT53" s="1729"/>
      <c r="MU53" s="1729"/>
      <c r="MV53" s="1729"/>
      <c r="MW53" s="1729"/>
      <c r="MX53" s="1729"/>
      <c r="MY53" s="1729"/>
      <c r="MZ53" s="1729"/>
      <c r="NA53" s="1729"/>
      <c r="NB53" s="1729"/>
      <c r="NC53" s="1729"/>
      <c r="ND53" s="1729"/>
      <c r="NE53" s="1729"/>
      <c r="NF53" s="1729"/>
      <c r="NG53" s="1729"/>
      <c r="NH53" s="1729"/>
      <c r="NI53" s="1729"/>
      <c r="NJ53" s="1729"/>
      <c r="NK53" s="1729"/>
      <c r="NL53" s="1729"/>
      <c r="NM53" s="1729"/>
      <c r="NN53" s="1729"/>
      <c r="NO53" s="1729"/>
      <c r="NP53" s="1729"/>
      <c r="NQ53" s="1729"/>
      <c r="NR53" s="1729"/>
      <c r="NS53" s="1729"/>
      <c r="NT53" s="1729"/>
      <c r="NU53" s="1729"/>
      <c r="NV53" s="1729"/>
      <c r="NW53" s="1729"/>
      <c r="NX53" s="1729"/>
      <c r="NY53" s="1729"/>
      <c r="NZ53" s="1729"/>
      <c r="OA53" s="1729"/>
      <c r="OB53" s="1729"/>
      <c r="OC53" s="1729"/>
      <c r="OD53" s="1729"/>
      <c r="OE53" s="1729"/>
      <c r="OF53" s="1729"/>
      <c r="OG53" s="1729"/>
      <c r="OH53" s="1729"/>
      <c r="OI53" s="1729"/>
      <c r="OJ53" s="1729"/>
      <c r="OK53" s="1729"/>
      <c r="OL53" s="1729"/>
      <c r="OM53" s="1729"/>
      <c r="ON53" s="1729"/>
      <c r="OO53" s="1729"/>
      <c r="OP53" s="1729"/>
      <c r="OQ53" s="1729"/>
      <c r="OR53" s="1729"/>
      <c r="OS53" s="1729"/>
      <c r="OT53" s="1729"/>
      <c r="OU53" s="1729"/>
      <c r="OV53" s="1729"/>
      <c r="OW53" s="1729"/>
      <c r="OX53" s="1729"/>
      <c r="OY53" s="1729"/>
      <c r="OZ53" s="1729"/>
      <c r="PA53" s="1729"/>
      <c r="PB53" s="1729"/>
      <c r="PC53" s="1729"/>
      <c r="PD53" s="1729"/>
      <c r="PE53" s="1729"/>
      <c r="PF53" s="1729"/>
      <c r="PG53" s="1729"/>
      <c r="PH53" s="1729"/>
      <c r="PI53" s="1729"/>
      <c r="PJ53" s="1729"/>
      <c r="PK53" s="1729"/>
      <c r="PL53" s="1729"/>
      <c r="PM53" s="1729"/>
      <c r="PN53" s="1729"/>
      <c r="PO53" s="1729"/>
      <c r="PP53" s="1729"/>
      <c r="PQ53" s="1729"/>
      <c r="PR53" s="1729"/>
      <c r="PS53" s="1729"/>
      <c r="PT53" s="1729"/>
      <c r="PU53" s="1729"/>
      <c r="PV53" s="1729"/>
      <c r="PW53" s="1729"/>
      <c r="PX53" s="1729"/>
      <c r="PY53" s="1729"/>
      <c r="PZ53" s="1729"/>
      <c r="QA53" s="1729"/>
      <c r="QB53" s="1729"/>
      <c r="QC53" s="1729"/>
      <c r="QD53" s="1729"/>
      <c r="QE53" s="1729"/>
      <c r="QF53" s="1729"/>
      <c r="QG53" s="1729"/>
      <c r="QH53" s="1729"/>
      <c r="QI53" s="1729"/>
      <c r="QJ53" s="1729"/>
      <c r="QK53" s="1729"/>
      <c r="QL53" s="1729"/>
      <c r="QM53" s="1729"/>
      <c r="QN53" s="1729"/>
      <c r="QO53" s="1729"/>
      <c r="QP53" s="1729"/>
      <c r="QQ53" s="1729"/>
      <c r="QR53" s="1729"/>
      <c r="QS53" s="1729"/>
      <c r="QT53" s="1729"/>
      <c r="QU53" s="1729"/>
      <c r="QV53" s="1729"/>
      <c r="QW53" s="1729"/>
      <c r="QX53" s="1729"/>
      <c r="QY53" s="1729"/>
      <c r="QZ53" s="1729"/>
      <c r="RA53" s="1729"/>
      <c r="RB53" s="1729"/>
      <c r="RC53" s="1729"/>
      <c r="RD53" s="1729"/>
      <c r="RE53" s="1729"/>
      <c r="RF53" s="1729"/>
      <c r="RG53" s="1729"/>
      <c r="RH53" s="1729"/>
      <c r="RI53" s="1729"/>
      <c r="RJ53" s="1729"/>
      <c r="RK53" s="1729"/>
      <c r="RL53" s="1729"/>
      <c r="RM53" s="1729"/>
      <c r="RN53" s="1729"/>
      <c r="RO53" s="1729"/>
      <c r="RP53" s="1729"/>
      <c r="RQ53" s="1729"/>
      <c r="RR53" s="1729"/>
      <c r="RS53" s="1729"/>
      <c r="RT53" s="1729"/>
      <c r="RU53" s="1729"/>
      <c r="RV53" s="1729"/>
      <c r="RW53" s="1729"/>
      <c r="RX53" s="1729"/>
      <c r="RY53" s="1729"/>
      <c r="RZ53" s="1729"/>
      <c r="SA53" s="1729"/>
      <c r="SB53" s="1729"/>
      <c r="SC53" s="1729"/>
      <c r="SD53" s="1729"/>
      <c r="SE53" s="1729"/>
      <c r="SF53" s="1729"/>
      <c r="SG53" s="1729"/>
      <c r="SH53" s="1729"/>
      <c r="SI53" s="1729"/>
      <c r="SJ53" s="1729"/>
      <c r="SK53" s="1729"/>
      <c r="SL53" s="1729"/>
      <c r="SM53" s="1729"/>
      <c r="SN53" s="1729"/>
      <c r="SO53" s="1729"/>
      <c r="SP53" s="1729"/>
      <c r="SQ53" s="1729"/>
      <c r="SR53" s="1729"/>
      <c r="SS53" s="1729"/>
      <c r="ST53" s="1729"/>
      <c r="SU53" s="1729"/>
      <c r="SV53" s="1729"/>
      <c r="SW53" s="1729"/>
      <c r="SX53" s="1729"/>
      <c r="SY53" s="1729"/>
      <c r="SZ53" s="1729"/>
      <c r="TA53" s="1729"/>
      <c r="TB53" s="1729"/>
      <c r="TC53" s="1729"/>
      <c r="TD53" s="1729"/>
      <c r="TE53" s="1729"/>
      <c r="TF53" s="1729"/>
      <c r="TG53" s="1729"/>
      <c r="TH53" s="1729"/>
      <c r="TI53" s="1729"/>
      <c r="TJ53" s="1729"/>
      <c r="TK53" s="1729"/>
      <c r="TL53" s="1729"/>
      <c r="TM53" s="1729"/>
      <c r="TN53" s="1729"/>
      <c r="TO53" s="1729"/>
      <c r="TP53" s="1729"/>
      <c r="TQ53" s="1729"/>
      <c r="TR53" s="1729"/>
      <c r="TS53" s="1729"/>
      <c r="TT53" s="1729"/>
      <c r="TU53" s="1729"/>
      <c r="TV53" s="1729"/>
      <c r="TW53" s="1729"/>
      <c r="TX53" s="1729"/>
      <c r="TY53" s="1729"/>
      <c r="TZ53" s="1729"/>
      <c r="UA53" s="1729"/>
      <c r="UB53" s="1729"/>
      <c r="UC53" s="1729"/>
      <c r="UD53" s="1729"/>
      <c r="UE53" s="1729"/>
      <c r="UF53" s="1729"/>
      <c r="UG53" s="1729"/>
      <c r="UH53" s="1729"/>
      <c r="UI53" s="1729"/>
      <c r="UJ53" s="1729"/>
      <c r="UK53" s="1729"/>
      <c r="UL53" s="1729"/>
      <c r="UM53" s="1729"/>
      <c r="UN53" s="1729"/>
      <c r="UO53" s="1729"/>
      <c r="UP53" s="1729"/>
      <c r="UQ53" s="1729"/>
      <c r="UR53" s="1729"/>
      <c r="US53" s="1729"/>
      <c r="UT53" s="1729"/>
      <c r="UU53" s="1729"/>
      <c r="UV53" s="1729"/>
      <c r="UW53" s="1729"/>
      <c r="UX53" s="1729"/>
      <c r="UY53" s="1729"/>
      <c r="UZ53" s="1729"/>
      <c r="VA53" s="1729"/>
      <c r="VB53" s="1729"/>
      <c r="VC53" s="1729"/>
      <c r="VD53" s="1729"/>
      <c r="VE53" s="1729"/>
      <c r="VF53" s="1729"/>
      <c r="VG53" s="1729"/>
      <c r="VH53" s="1729"/>
      <c r="VI53" s="1729"/>
      <c r="VJ53" s="1729"/>
      <c r="VK53" s="1729"/>
      <c r="VL53" s="1729"/>
      <c r="VM53" s="1729"/>
      <c r="VN53" s="1729"/>
      <c r="VO53" s="1729"/>
      <c r="VP53" s="1729"/>
      <c r="VQ53" s="1729"/>
      <c r="VR53" s="1729"/>
      <c r="VS53" s="1729"/>
      <c r="VT53" s="1729"/>
      <c r="VU53" s="1729"/>
      <c r="VV53" s="1729"/>
      <c r="VW53" s="1729"/>
      <c r="VX53" s="1729"/>
      <c r="VY53" s="1729"/>
      <c r="VZ53" s="1729"/>
      <c r="WA53" s="1729"/>
      <c r="WB53" s="1729"/>
      <c r="WC53" s="1729"/>
      <c r="WD53" s="1729"/>
      <c r="WE53" s="1729"/>
      <c r="WF53" s="1729"/>
      <c r="WG53" s="1729"/>
      <c r="WH53" s="1729"/>
      <c r="WI53" s="1729"/>
      <c r="WJ53" s="1729"/>
      <c r="WK53" s="1729"/>
      <c r="WL53" s="1729"/>
      <c r="WM53" s="1729"/>
      <c r="WN53" s="1729"/>
      <c r="WO53" s="1729"/>
      <c r="WP53" s="1729"/>
      <c r="WQ53" s="1729"/>
      <c r="WR53" s="1729"/>
      <c r="WS53" s="1729"/>
      <c r="WT53" s="1729"/>
      <c r="WU53" s="1729"/>
      <c r="WV53" s="1729"/>
      <c r="WW53" s="1729"/>
      <c r="WX53" s="1729"/>
      <c r="WY53" s="1729"/>
      <c r="WZ53" s="1729"/>
      <c r="XA53" s="1729"/>
      <c r="XB53" s="1729"/>
      <c r="XC53" s="1729"/>
      <c r="XD53" s="1729"/>
      <c r="XE53" s="1729"/>
      <c r="XF53" s="1729"/>
      <c r="XG53" s="1729"/>
      <c r="XH53" s="1729"/>
      <c r="XI53" s="1729"/>
      <c r="XJ53" s="1729"/>
      <c r="XK53" s="1729"/>
      <c r="XL53" s="1729"/>
      <c r="XM53" s="1729"/>
      <c r="XN53" s="1729"/>
      <c r="XO53" s="1729"/>
      <c r="XP53" s="1729"/>
      <c r="XQ53" s="1729"/>
      <c r="XR53" s="1729"/>
      <c r="XS53" s="1729"/>
      <c r="XT53" s="1729"/>
      <c r="XU53" s="1729"/>
      <c r="XV53" s="1729"/>
      <c r="XW53" s="1729"/>
      <c r="XX53" s="1729"/>
      <c r="XY53" s="1729"/>
      <c r="XZ53" s="1729"/>
      <c r="YA53" s="1729"/>
      <c r="YB53" s="1729"/>
      <c r="YC53" s="1729"/>
      <c r="YD53" s="1729"/>
      <c r="YE53" s="1729"/>
      <c r="YF53" s="1729"/>
      <c r="YG53" s="1729"/>
      <c r="YH53" s="1729"/>
      <c r="YI53" s="1729"/>
      <c r="YJ53" s="1729"/>
      <c r="YK53" s="1729"/>
      <c r="YL53" s="1729"/>
      <c r="YM53" s="1729"/>
      <c r="YN53" s="1729"/>
      <c r="YO53" s="1729"/>
      <c r="YP53" s="1729"/>
      <c r="YQ53" s="1729"/>
      <c r="YR53" s="1729"/>
      <c r="YS53" s="1729"/>
      <c r="YT53" s="1729"/>
      <c r="YU53" s="1729"/>
      <c r="YV53" s="1729"/>
      <c r="YW53" s="1729"/>
      <c r="YX53" s="1729"/>
      <c r="YY53" s="1729"/>
      <c r="YZ53" s="1729"/>
      <c r="ZA53" s="1729"/>
      <c r="ZB53" s="1729"/>
      <c r="ZC53" s="1729"/>
      <c r="ZD53" s="1729"/>
      <c r="ZE53" s="1729"/>
      <c r="ZF53" s="1729"/>
      <c r="ZG53" s="1729"/>
      <c r="ZH53" s="1729"/>
      <c r="ZI53" s="1729"/>
      <c r="ZJ53" s="1729"/>
      <c r="ZK53" s="1729"/>
      <c r="ZL53" s="1729"/>
      <c r="ZM53" s="1729"/>
      <c r="ZN53" s="1729"/>
      <c r="ZO53" s="1729"/>
      <c r="ZP53" s="1729"/>
      <c r="ZQ53" s="1729"/>
      <c r="ZR53" s="1729"/>
      <c r="ZS53" s="1729"/>
      <c r="ZT53" s="1729"/>
      <c r="ZU53" s="1729"/>
      <c r="ZV53" s="1729"/>
      <c r="ZW53" s="1729"/>
      <c r="ZX53" s="1729"/>
      <c r="ZY53" s="1729"/>
      <c r="ZZ53" s="1729"/>
      <c r="AAA53" s="1729"/>
      <c r="AAB53" s="1729"/>
      <c r="AAC53" s="1729"/>
      <c r="AAD53" s="1729"/>
      <c r="AAE53" s="1729"/>
      <c r="AAF53" s="1729"/>
      <c r="AAG53" s="1729"/>
      <c r="AAH53" s="1729"/>
      <c r="AAI53" s="1729"/>
      <c r="AAJ53" s="1729"/>
      <c r="AAK53" s="1729"/>
      <c r="AAL53" s="1729"/>
      <c r="AAM53" s="1729"/>
      <c r="AAN53" s="1729"/>
      <c r="AAO53" s="1729"/>
      <c r="AAP53" s="1729"/>
      <c r="AAQ53" s="1729"/>
      <c r="AAR53" s="1729"/>
      <c r="AAS53" s="1729"/>
      <c r="AAT53" s="1729"/>
      <c r="AAU53" s="1729"/>
      <c r="AAV53" s="1729"/>
      <c r="AAW53" s="1729"/>
      <c r="AAX53" s="1729"/>
      <c r="AAY53" s="1729"/>
      <c r="AAZ53" s="1729"/>
      <c r="ABA53" s="1729"/>
      <c r="ABB53" s="1729"/>
      <c r="ABC53" s="1729"/>
      <c r="ABD53" s="1729"/>
      <c r="ABE53" s="1729"/>
      <c r="ABF53" s="1729"/>
      <c r="ABG53" s="1729"/>
      <c r="ABH53" s="1729"/>
      <c r="ABI53" s="1729"/>
      <c r="ABJ53" s="1729"/>
      <c r="ABK53" s="1729"/>
      <c r="ABL53" s="1729"/>
      <c r="ABM53" s="1729"/>
      <c r="ABN53" s="1729"/>
      <c r="ABO53" s="1729"/>
      <c r="ABP53" s="1729"/>
      <c r="ABQ53" s="1729"/>
      <c r="ABR53" s="1729"/>
      <c r="ABS53" s="1729"/>
      <c r="ABT53" s="1729"/>
      <c r="ABU53" s="1729"/>
      <c r="ABV53" s="1729"/>
      <c r="ABW53" s="1729"/>
      <c r="ABX53" s="1729"/>
      <c r="ABY53" s="1729"/>
      <c r="ABZ53" s="1729"/>
      <c r="ACA53" s="1729"/>
      <c r="ACB53" s="1729"/>
      <c r="ACC53" s="1729"/>
      <c r="ACD53" s="1729"/>
      <c r="ACE53" s="1729"/>
      <c r="ACF53" s="1729"/>
      <c r="ACG53" s="1729"/>
      <c r="ACH53" s="1729"/>
      <c r="ACI53" s="1729"/>
      <c r="ACJ53" s="1729"/>
      <c r="ACK53" s="1729"/>
      <c r="ACL53" s="1729"/>
      <c r="ACM53" s="1729"/>
      <c r="ACN53" s="1729"/>
      <c r="ACO53" s="1729"/>
      <c r="ACP53" s="1729"/>
      <c r="ACQ53" s="1729"/>
      <c r="ACR53" s="1729"/>
      <c r="ACS53" s="1729"/>
      <c r="ACT53" s="1729"/>
      <c r="ACU53" s="1729"/>
      <c r="ACV53" s="1729"/>
      <c r="ACW53" s="1729"/>
      <c r="ACX53" s="1729"/>
      <c r="ACY53" s="1729"/>
      <c r="ACZ53" s="1729"/>
      <c r="ADA53" s="1729"/>
      <c r="ADB53" s="1729"/>
      <c r="ADC53" s="1729"/>
      <c r="ADD53" s="1729"/>
      <c r="ADE53" s="1729"/>
      <c r="ADF53" s="1729"/>
      <c r="ADG53" s="1729"/>
      <c r="ADH53" s="1729"/>
      <c r="ADI53" s="1729"/>
      <c r="ADJ53" s="1729"/>
      <c r="ADK53" s="1729"/>
      <c r="ADL53" s="1729"/>
      <c r="ADM53" s="1729"/>
      <c r="ADN53" s="1729"/>
      <c r="ADO53" s="1729"/>
      <c r="ADP53" s="1729"/>
      <c r="ADQ53" s="1729"/>
      <c r="ADR53" s="1729"/>
      <c r="ADS53" s="1729"/>
      <c r="ADT53" s="1729"/>
      <c r="ADU53" s="1729"/>
      <c r="ADV53" s="1729"/>
      <c r="ADW53" s="1729"/>
      <c r="ADX53" s="1729"/>
      <c r="ADY53" s="1729"/>
      <c r="ADZ53" s="1729"/>
      <c r="AEA53" s="1729"/>
      <c r="AEB53" s="1729"/>
      <c r="AEC53" s="1729"/>
      <c r="AED53" s="1729"/>
      <c r="AEE53" s="1729"/>
      <c r="AEF53" s="1729"/>
      <c r="AEG53" s="1729"/>
      <c r="AEH53" s="1729"/>
      <c r="AEI53" s="1729"/>
      <c r="AEJ53" s="1729"/>
      <c r="AEK53" s="1729"/>
      <c r="AEL53" s="1729"/>
      <c r="AEM53" s="1729"/>
      <c r="AEN53" s="1729"/>
      <c r="AEO53" s="1729"/>
      <c r="AEP53" s="1729"/>
      <c r="AEQ53" s="1729"/>
      <c r="AER53" s="1729"/>
      <c r="AES53" s="1729"/>
      <c r="AET53" s="1729"/>
      <c r="AEU53" s="1729"/>
      <c r="AEV53" s="1729"/>
      <c r="AEW53" s="1729"/>
      <c r="AEX53" s="1729"/>
      <c r="AEY53" s="1729"/>
      <c r="AEZ53" s="1729"/>
      <c r="AFA53" s="1729"/>
      <c r="AFB53" s="1729"/>
      <c r="AFC53" s="1729"/>
      <c r="AFD53" s="1729"/>
      <c r="AFE53" s="1729"/>
      <c r="AFF53" s="1729"/>
      <c r="AFG53" s="1729"/>
      <c r="AFH53" s="1729"/>
      <c r="AFI53" s="1729"/>
      <c r="AFJ53" s="1729"/>
      <c r="AFK53" s="1729"/>
      <c r="AFL53" s="1729"/>
      <c r="AFM53" s="1729"/>
      <c r="AFN53" s="1729"/>
      <c r="AFO53" s="1729"/>
      <c r="AFP53" s="1729"/>
      <c r="AFQ53" s="1729"/>
      <c r="AFR53" s="1729"/>
      <c r="AFS53" s="1729"/>
      <c r="AFT53" s="1729"/>
      <c r="AFU53" s="1729"/>
      <c r="AFV53" s="1729"/>
      <c r="AFW53" s="1729"/>
      <c r="AFX53" s="1729"/>
      <c r="AFY53" s="1729"/>
      <c r="AFZ53" s="1729"/>
      <c r="AGA53" s="1729"/>
      <c r="AGB53" s="1729"/>
      <c r="AGC53" s="1729"/>
      <c r="AGD53" s="1729"/>
      <c r="AGE53" s="1729"/>
      <c r="AGF53" s="1729"/>
      <c r="AGG53" s="1729"/>
      <c r="AGH53" s="1729"/>
      <c r="AGI53" s="1729"/>
      <c r="AGJ53" s="1729"/>
      <c r="AGK53" s="1729"/>
      <c r="AGL53" s="1729"/>
      <c r="AGM53" s="1729"/>
      <c r="AGN53" s="1729"/>
      <c r="AGO53" s="1729"/>
      <c r="AGP53" s="1729"/>
      <c r="AGQ53" s="1729"/>
      <c r="AGR53" s="1729"/>
      <c r="AGS53" s="1729"/>
      <c r="AGT53" s="1729"/>
      <c r="AGU53" s="1729"/>
      <c r="AGV53" s="1729"/>
      <c r="AGW53" s="1729"/>
      <c r="AGX53" s="1729"/>
      <c r="AGY53" s="1729"/>
      <c r="AGZ53" s="1729"/>
      <c r="AHA53" s="1729"/>
      <c r="AHB53" s="1729"/>
      <c r="AHC53" s="1729"/>
      <c r="AHD53" s="1729"/>
      <c r="AHE53" s="1729"/>
      <c r="AHF53" s="1729"/>
      <c r="AHG53" s="1729"/>
      <c r="AHH53" s="1729"/>
      <c r="AHI53" s="1729"/>
      <c r="AHJ53" s="1729"/>
      <c r="AHK53" s="1729"/>
      <c r="AHL53" s="1729"/>
      <c r="AHM53" s="1729"/>
      <c r="AHN53" s="1729"/>
      <c r="AHO53" s="1729"/>
      <c r="AHP53" s="1729"/>
      <c r="AHQ53" s="1729"/>
      <c r="AHR53" s="1729"/>
      <c r="AHS53" s="1729"/>
      <c r="AHT53" s="1729"/>
      <c r="AHU53" s="1729"/>
      <c r="AHV53" s="1729"/>
      <c r="AHW53" s="1729"/>
      <c r="AHX53" s="1729"/>
      <c r="AHY53" s="1729"/>
      <c r="AHZ53" s="1729"/>
      <c r="AIA53" s="1729"/>
      <c r="AIB53" s="1729"/>
      <c r="AIC53" s="1729"/>
      <c r="AID53" s="1729"/>
      <c r="AIE53" s="1729"/>
      <c r="AIF53" s="1729"/>
      <c r="AIG53" s="1729"/>
      <c r="AIH53" s="1729"/>
      <c r="AII53" s="1729"/>
      <c r="AIJ53" s="1729"/>
      <c r="AIK53" s="1729"/>
      <c r="AIL53" s="1729"/>
      <c r="AIM53" s="1729"/>
      <c r="AIN53" s="1729"/>
      <c r="AIO53" s="1729"/>
      <c r="AIP53" s="1729"/>
      <c r="AIQ53" s="1729"/>
      <c r="AIR53" s="1729"/>
      <c r="AIS53" s="1729"/>
      <c r="AIT53" s="1729"/>
      <c r="AIU53" s="1729"/>
      <c r="AIV53" s="1729"/>
      <c r="AIW53" s="1729"/>
      <c r="AIX53" s="1729"/>
      <c r="AIY53" s="1729"/>
      <c r="AIZ53" s="1729"/>
      <c r="AJA53" s="1729"/>
      <c r="AJB53" s="1729"/>
      <c r="AJC53" s="1729"/>
      <c r="AJD53" s="1729"/>
      <c r="AJE53" s="1729"/>
      <c r="AJF53" s="1729"/>
      <c r="AJG53" s="1729"/>
      <c r="AJH53" s="1729"/>
      <c r="AJI53" s="1729"/>
      <c r="AJJ53" s="1729"/>
      <c r="AJK53" s="1729"/>
      <c r="AJL53" s="1729"/>
      <c r="AJM53" s="1729"/>
      <c r="AJN53" s="1729"/>
      <c r="AJO53" s="1729"/>
      <c r="AJP53" s="1729"/>
      <c r="AJQ53" s="1729"/>
      <c r="AJR53" s="1729"/>
      <c r="AJS53" s="1729"/>
      <c r="AJT53" s="1729"/>
      <c r="AJU53" s="1729"/>
      <c r="AJV53" s="1729"/>
      <c r="AJW53" s="1729"/>
      <c r="AJX53" s="1729"/>
      <c r="AJY53" s="1729"/>
      <c r="AJZ53" s="1729"/>
      <c r="AKA53" s="1729"/>
      <c r="AKB53" s="1729"/>
      <c r="AKC53" s="1729"/>
      <c r="AKD53" s="1729"/>
      <c r="AKE53" s="1729"/>
      <c r="AKF53" s="1729"/>
      <c r="AKG53" s="1729"/>
      <c r="AKH53" s="1729"/>
      <c r="AKI53" s="1729"/>
      <c r="AKJ53" s="1729"/>
      <c r="AKK53" s="1729"/>
      <c r="AKL53" s="1729"/>
      <c r="AKM53" s="1729"/>
      <c r="AKN53" s="1729"/>
      <c r="AKO53" s="1729"/>
      <c r="AKP53" s="1729"/>
      <c r="AKQ53" s="1729"/>
      <c r="AKR53" s="1729"/>
      <c r="AKS53" s="1729"/>
      <c r="AKT53" s="1729"/>
      <c r="AKU53" s="1729"/>
      <c r="AKV53" s="1729"/>
      <c r="AKW53" s="1729"/>
      <c r="AKX53" s="1729"/>
      <c r="AKY53" s="1729"/>
      <c r="AKZ53" s="1729"/>
      <c r="ALA53" s="1729"/>
      <c r="ALB53" s="1729"/>
      <c r="ALC53" s="1729"/>
      <c r="ALD53" s="1729"/>
      <c r="ALE53" s="1729"/>
      <c r="ALF53" s="1729"/>
      <c r="ALG53" s="1729"/>
      <c r="ALH53" s="1729"/>
      <c r="ALI53" s="1729"/>
      <c r="ALJ53" s="1729"/>
      <c r="ALK53" s="1729"/>
      <c r="ALL53" s="1729"/>
      <c r="ALM53" s="1729"/>
      <c r="ALN53" s="1729"/>
      <c r="ALO53" s="1729"/>
      <c r="ALP53" s="1729"/>
      <c r="ALQ53" s="1729"/>
      <c r="ALR53" s="1729"/>
      <c r="ALS53" s="1729"/>
      <c r="ALT53" s="1729"/>
      <c r="ALU53" s="1729"/>
      <c r="ALV53" s="1729"/>
      <c r="ALW53" s="1729"/>
      <c r="ALX53" s="1729"/>
      <c r="ALY53" s="1729"/>
      <c r="ALZ53" s="1729"/>
      <c r="AMA53" s="1729"/>
      <c r="AMB53" s="1729"/>
      <c r="AMC53" s="1729"/>
      <c r="AMD53" s="1729"/>
      <c r="AME53" s="1729"/>
      <c r="AMF53" s="1729"/>
      <c r="AMG53" s="1729"/>
      <c r="AMH53" s="1729"/>
      <c r="AMI53" s="1729"/>
      <c r="AMJ53" s="1729"/>
    </row>
    <row r="54" spans="1:1024" s="1773" customFormat="1" ht="30" customHeight="1">
      <c r="A54" s="1705" t="s">
        <v>3862</v>
      </c>
      <c r="B54" s="1705" t="s">
        <v>3863</v>
      </c>
      <c r="C54" s="1705" t="s">
        <v>647</v>
      </c>
      <c r="D54" s="1705" t="s">
        <v>4173</v>
      </c>
      <c r="E54" s="1705" t="s">
        <v>4149</v>
      </c>
      <c r="F54" s="1705" t="s">
        <v>4174</v>
      </c>
      <c r="G54" s="1705" t="s">
        <v>4175</v>
      </c>
      <c r="H54" s="1705"/>
      <c r="I54" s="1705"/>
      <c r="J54" s="1705"/>
      <c r="K54" s="1705"/>
      <c r="L54" s="1705"/>
      <c r="M54" s="1705"/>
      <c r="N54" s="1705"/>
      <c r="O54" s="1705"/>
      <c r="P54" s="1705" t="s">
        <v>4176</v>
      </c>
      <c r="Q54" s="1705" t="s">
        <v>3926</v>
      </c>
      <c r="R54" s="1705" t="s">
        <v>3926</v>
      </c>
      <c r="S54" s="1705" t="s">
        <v>3927</v>
      </c>
      <c r="T54" s="1705" t="s">
        <v>3926</v>
      </c>
      <c r="U54" s="1705" t="s">
        <v>3928</v>
      </c>
      <c r="V54" s="1705" t="s">
        <v>3928</v>
      </c>
      <c r="W54" s="1705" t="s">
        <v>3874</v>
      </c>
      <c r="X54" s="1705" t="s">
        <v>1146</v>
      </c>
      <c r="Y54" s="1779" t="s">
        <v>1146</v>
      </c>
      <c r="Z54" s="1779" t="s">
        <v>1146</v>
      </c>
      <c r="AA54" s="1779" t="s">
        <v>4177</v>
      </c>
      <c r="AB54" s="1779" t="s">
        <v>4178</v>
      </c>
      <c r="AC54" s="1779" t="s">
        <v>3906</v>
      </c>
      <c r="AD54" s="1779" t="s">
        <v>138</v>
      </c>
      <c r="AE54" s="1779" t="s">
        <v>3881</v>
      </c>
      <c r="AF54" s="1779"/>
      <c r="AG54" s="1779"/>
      <c r="AH54" s="1779"/>
      <c r="AI54" s="1779"/>
      <c r="AJ54" s="1779"/>
      <c r="AK54" s="1779">
        <v>0</v>
      </c>
      <c r="AL54" s="1779"/>
      <c r="AM54" s="1779"/>
      <c r="AN54" s="1779">
        <v>0</v>
      </c>
      <c r="AO54" s="1707" t="s">
        <v>4238</v>
      </c>
      <c r="AP54" s="1705"/>
      <c r="AQ54" s="1705"/>
      <c r="AR54" s="1705"/>
      <c r="AS54" s="1705"/>
      <c r="AT54" s="1705"/>
      <c r="AU54" s="1705"/>
      <c r="AV54" s="1705"/>
      <c r="AW54" s="1705"/>
      <c r="AX54" s="1705"/>
      <c r="AY54" s="1705"/>
      <c r="AZ54" s="1705" t="s">
        <v>3931</v>
      </c>
      <c r="BA54" s="1729"/>
      <c r="BB54" s="1729"/>
      <c r="BC54" s="1729"/>
      <c r="BD54" s="1729"/>
      <c r="BE54" s="1729"/>
      <c r="BF54" s="1729"/>
      <c r="BG54" s="1729"/>
      <c r="BH54" s="1729"/>
      <c r="BI54" s="1729"/>
      <c r="BJ54" s="1729"/>
      <c r="BK54" s="1729"/>
      <c r="BL54" s="1729"/>
      <c r="BM54" s="1729"/>
      <c r="BN54" s="1729"/>
      <c r="BO54" s="1729"/>
      <c r="BP54" s="1729"/>
      <c r="BQ54" s="1729"/>
      <c r="BR54" s="1729"/>
      <c r="BS54" s="1729"/>
      <c r="BT54" s="1729"/>
      <c r="BU54" s="1729"/>
      <c r="BV54" s="1729"/>
      <c r="BW54" s="1729"/>
      <c r="BX54" s="1729"/>
      <c r="BY54" s="1729"/>
      <c r="BZ54" s="1729"/>
      <c r="CA54" s="1729"/>
      <c r="CB54" s="1729"/>
      <c r="CC54" s="1729"/>
      <c r="CD54" s="1729"/>
      <c r="CE54" s="1729"/>
      <c r="CF54" s="1729"/>
      <c r="CG54" s="1729"/>
      <c r="CH54" s="1729"/>
      <c r="CI54" s="1729"/>
      <c r="CJ54" s="1729"/>
      <c r="CK54" s="1729"/>
      <c r="CL54" s="1729"/>
      <c r="CM54" s="1729"/>
      <c r="CN54" s="1729"/>
      <c r="CO54" s="1729"/>
      <c r="CP54" s="1729"/>
      <c r="CQ54" s="1729"/>
      <c r="CR54" s="1729"/>
      <c r="CS54" s="1729"/>
      <c r="CT54" s="1729"/>
      <c r="CU54" s="1729"/>
      <c r="CV54" s="1729"/>
      <c r="CW54" s="1729"/>
      <c r="CX54" s="1729"/>
      <c r="CY54" s="1729"/>
      <c r="CZ54" s="1729"/>
      <c r="DA54" s="1729"/>
      <c r="DB54" s="1729"/>
      <c r="DC54" s="1729"/>
      <c r="DD54" s="1729"/>
      <c r="DE54" s="1729"/>
      <c r="DF54" s="1729"/>
      <c r="DG54" s="1729"/>
      <c r="DH54" s="1729"/>
      <c r="DI54" s="1729"/>
      <c r="DJ54" s="1729"/>
      <c r="DK54" s="1729"/>
      <c r="DL54" s="1729"/>
      <c r="DM54" s="1729"/>
      <c r="DN54" s="1729"/>
      <c r="DO54" s="1729"/>
      <c r="DP54" s="1729"/>
      <c r="DQ54" s="1729"/>
      <c r="DR54" s="1729"/>
      <c r="DS54" s="1729"/>
      <c r="DT54" s="1729"/>
      <c r="DU54" s="1729"/>
      <c r="DV54" s="1729"/>
      <c r="DW54" s="1729"/>
      <c r="DX54" s="1729"/>
      <c r="DY54" s="1729"/>
      <c r="DZ54" s="1729"/>
      <c r="EA54" s="1729"/>
      <c r="EB54" s="1729"/>
      <c r="EC54" s="1729"/>
      <c r="ED54" s="1729"/>
      <c r="EE54" s="1729"/>
      <c r="EF54" s="1729"/>
      <c r="EG54" s="1729"/>
      <c r="EH54" s="1729"/>
      <c r="EI54" s="1729"/>
      <c r="EJ54" s="1729"/>
      <c r="EK54" s="1729"/>
      <c r="EL54" s="1729"/>
      <c r="EM54" s="1729"/>
      <c r="EN54" s="1729"/>
      <c r="EO54" s="1729"/>
      <c r="EP54" s="1729"/>
      <c r="EQ54" s="1729"/>
      <c r="ER54" s="1729"/>
      <c r="ES54" s="1729"/>
      <c r="ET54" s="1729"/>
      <c r="EU54" s="1729"/>
      <c r="EV54" s="1729"/>
      <c r="EW54" s="1729"/>
      <c r="EX54" s="1729"/>
      <c r="EY54" s="1729"/>
      <c r="EZ54" s="1729"/>
      <c r="FA54" s="1729"/>
      <c r="FB54" s="1729"/>
      <c r="FC54" s="1729"/>
      <c r="FD54" s="1729"/>
      <c r="FE54" s="1729"/>
      <c r="FF54" s="1729"/>
      <c r="FG54" s="1729"/>
      <c r="FH54" s="1729"/>
      <c r="FI54" s="1729"/>
      <c r="FJ54" s="1729"/>
      <c r="FK54" s="1729"/>
      <c r="FL54" s="1729"/>
      <c r="FM54" s="1729"/>
      <c r="FN54" s="1729"/>
      <c r="FO54" s="1729"/>
      <c r="FP54" s="1729"/>
      <c r="FQ54" s="1729"/>
      <c r="FR54" s="1729"/>
      <c r="FS54" s="1729"/>
      <c r="FT54" s="1729"/>
      <c r="FU54" s="1729"/>
      <c r="FV54" s="1729"/>
      <c r="FW54" s="1729"/>
      <c r="FX54" s="1729"/>
      <c r="FY54" s="1729"/>
      <c r="FZ54" s="1729"/>
      <c r="GA54" s="1729"/>
      <c r="GB54" s="1729"/>
      <c r="GC54" s="1729"/>
      <c r="GD54" s="1729"/>
      <c r="GE54" s="1729"/>
      <c r="GF54" s="1729"/>
      <c r="GG54" s="1729"/>
      <c r="GH54" s="1729"/>
      <c r="GI54" s="1729"/>
      <c r="GJ54" s="1729"/>
      <c r="GK54" s="1729"/>
      <c r="GL54" s="1729"/>
      <c r="GM54" s="1729"/>
      <c r="GN54" s="1729"/>
      <c r="GO54" s="1729"/>
      <c r="GP54" s="1729"/>
      <c r="GQ54" s="1729"/>
      <c r="GR54" s="1729"/>
      <c r="GS54" s="1729"/>
      <c r="GT54" s="1729"/>
      <c r="GU54" s="1729"/>
      <c r="GV54" s="1729"/>
      <c r="GW54" s="1729"/>
      <c r="GX54" s="1729"/>
      <c r="GY54" s="1729"/>
      <c r="GZ54" s="1729"/>
      <c r="HA54" s="1729"/>
      <c r="HB54" s="1729"/>
      <c r="HC54" s="1729"/>
      <c r="HD54" s="1729"/>
      <c r="HE54" s="1729"/>
      <c r="HF54" s="1729"/>
      <c r="HG54" s="1729"/>
      <c r="HH54" s="1729"/>
      <c r="HI54" s="1729"/>
      <c r="HJ54" s="1729"/>
      <c r="HK54" s="1729"/>
      <c r="HL54" s="1729"/>
      <c r="HM54" s="1729"/>
      <c r="HN54" s="1729"/>
      <c r="HO54" s="1729"/>
      <c r="HP54" s="1729"/>
      <c r="HQ54" s="1729"/>
      <c r="HR54" s="1729"/>
      <c r="HS54" s="1729"/>
      <c r="HT54" s="1729"/>
      <c r="HU54" s="1729"/>
      <c r="HV54" s="1729"/>
      <c r="HW54" s="1729"/>
      <c r="HX54" s="1729"/>
      <c r="HY54" s="1729"/>
      <c r="HZ54" s="1729"/>
      <c r="IA54" s="1729"/>
      <c r="IB54" s="1729"/>
      <c r="IC54" s="1729"/>
      <c r="ID54" s="1729"/>
      <c r="IE54" s="1729"/>
      <c r="IF54" s="1729"/>
      <c r="IG54" s="1729"/>
      <c r="IH54" s="1729"/>
      <c r="II54" s="1729"/>
      <c r="IJ54" s="1729"/>
      <c r="IK54" s="1729"/>
      <c r="IL54" s="1729"/>
      <c r="IM54" s="1729"/>
      <c r="IN54" s="1729"/>
      <c r="IO54" s="1729"/>
      <c r="IP54" s="1729"/>
      <c r="IQ54" s="1729"/>
      <c r="IR54" s="1729"/>
      <c r="IS54" s="1729"/>
      <c r="IT54" s="1729"/>
      <c r="IU54" s="1729"/>
      <c r="IV54" s="1729"/>
      <c r="IW54" s="1729"/>
      <c r="IX54" s="1729"/>
      <c r="IY54" s="1729"/>
      <c r="IZ54" s="1729"/>
      <c r="JA54" s="1729"/>
      <c r="JB54" s="1729"/>
      <c r="JC54" s="1729"/>
      <c r="JD54" s="1729"/>
      <c r="JE54" s="1729"/>
      <c r="JF54" s="1729"/>
      <c r="JG54" s="1729"/>
      <c r="JH54" s="1729"/>
      <c r="JI54" s="1729"/>
      <c r="JJ54" s="1729"/>
      <c r="JK54" s="1729"/>
      <c r="JL54" s="1729"/>
      <c r="JM54" s="1729"/>
      <c r="JN54" s="1729"/>
      <c r="JO54" s="1729"/>
      <c r="JP54" s="1729"/>
      <c r="JQ54" s="1729"/>
      <c r="JR54" s="1729"/>
      <c r="JS54" s="1729"/>
      <c r="JT54" s="1729"/>
      <c r="JU54" s="1729"/>
      <c r="JV54" s="1729"/>
      <c r="JW54" s="1729"/>
      <c r="JX54" s="1729"/>
      <c r="JY54" s="1729"/>
      <c r="JZ54" s="1729"/>
      <c r="KA54" s="1729"/>
      <c r="KB54" s="1729"/>
      <c r="KC54" s="1729"/>
      <c r="KD54" s="1729"/>
      <c r="KE54" s="1729"/>
      <c r="KF54" s="1729"/>
      <c r="KG54" s="1729"/>
      <c r="KH54" s="1729"/>
      <c r="KI54" s="1729"/>
      <c r="KJ54" s="1729"/>
      <c r="KK54" s="1729"/>
      <c r="KL54" s="1729"/>
      <c r="KM54" s="1729"/>
      <c r="KN54" s="1729"/>
      <c r="KO54" s="1729"/>
      <c r="KP54" s="1729"/>
      <c r="KQ54" s="1729"/>
      <c r="KR54" s="1729"/>
      <c r="KS54" s="1729"/>
      <c r="KT54" s="1729"/>
      <c r="KU54" s="1729"/>
      <c r="KV54" s="1729"/>
      <c r="KW54" s="1729"/>
      <c r="KX54" s="1729"/>
      <c r="KY54" s="1729"/>
      <c r="KZ54" s="1729"/>
      <c r="LA54" s="1729"/>
      <c r="LB54" s="1729"/>
      <c r="LC54" s="1729"/>
      <c r="LD54" s="1729"/>
      <c r="LE54" s="1729"/>
      <c r="LF54" s="1729"/>
      <c r="LG54" s="1729"/>
      <c r="LH54" s="1729"/>
      <c r="LI54" s="1729"/>
      <c r="LJ54" s="1729"/>
      <c r="LK54" s="1729"/>
      <c r="LL54" s="1729"/>
      <c r="LM54" s="1729"/>
      <c r="LN54" s="1729"/>
      <c r="LO54" s="1729"/>
      <c r="LP54" s="1729"/>
      <c r="LQ54" s="1729"/>
      <c r="LR54" s="1729"/>
      <c r="LS54" s="1729"/>
      <c r="LT54" s="1729"/>
      <c r="LU54" s="1729"/>
      <c r="LV54" s="1729"/>
      <c r="LW54" s="1729"/>
      <c r="LX54" s="1729"/>
      <c r="LY54" s="1729"/>
      <c r="LZ54" s="1729"/>
      <c r="MA54" s="1729"/>
      <c r="MB54" s="1729"/>
      <c r="MC54" s="1729"/>
      <c r="MD54" s="1729"/>
      <c r="ME54" s="1729"/>
      <c r="MF54" s="1729"/>
      <c r="MG54" s="1729"/>
      <c r="MH54" s="1729"/>
      <c r="MI54" s="1729"/>
      <c r="MJ54" s="1729"/>
      <c r="MK54" s="1729"/>
      <c r="ML54" s="1729"/>
      <c r="MM54" s="1729"/>
      <c r="MN54" s="1729"/>
      <c r="MO54" s="1729"/>
      <c r="MP54" s="1729"/>
      <c r="MQ54" s="1729"/>
      <c r="MR54" s="1729"/>
      <c r="MS54" s="1729"/>
      <c r="MT54" s="1729"/>
      <c r="MU54" s="1729"/>
      <c r="MV54" s="1729"/>
      <c r="MW54" s="1729"/>
      <c r="MX54" s="1729"/>
      <c r="MY54" s="1729"/>
      <c r="MZ54" s="1729"/>
      <c r="NA54" s="1729"/>
      <c r="NB54" s="1729"/>
      <c r="NC54" s="1729"/>
      <c r="ND54" s="1729"/>
      <c r="NE54" s="1729"/>
      <c r="NF54" s="1729"/>
      <c r="NG54" s="1729"/>
      <c r="NH54" s="1729"/>
      <c r="NI54" s="1729"/>
      <c r="NJ54" s="1729"/>
      <c r="NK54" s="1729"/>
      <c r="NL54" s="1729"/>
      <c r="NM54" s="1729"/>
      <c r="NN54" s="1729"/>
      <c r="NO54" s="1729"/>
      <c r="NP54" s="1729"/>
      <c r="NQ54" s="1729"/>
      <c r="NR54" s="1729"/>
      <c r="NS54" s="1729"/>
      <c r="NT54" s="1729"/>
      <c r="NU54" s="1729"/>
      <c r="NV54" s="1729"/>
      <c r="NW54" s="1729"/>
      <c r="NX54" s="1729"/>
      <c r="NY54" s="1729"/>
      <c r="NZ54" s="1729"/>
      <c r="OA54" s="1729"/>
      <c r="OB54" s="1729"/>
      <c r="OC54" s="1729"/>
      <c r="OD54" s="1729"/>
      <c r="OE54" s="1729"/>
      <c r="OF54" s="1729"/>
      <c r="OG54" s="1729"/>
      <c r="OH54" s="1729"/>
      <c r="OI54" s="1729"/>
      <c r="OJ54" s="1729"/>
      <c r="OK54" s="1729"/>
      <c r="OL54" s="1729"/>
      <c r="OM54" s="1729"/>
      <c r="ON54" s="1729"/>
      <c r="OO54" s="1729"/>
      <c r="OP54" s="1729"/>
      <c r="OQ54" s="1729"/>
      <c r="OR54" s="1729"/>
      <c r="OS54" s="1729"/>
      <c r="OT54" s="1729"/>
      <c r="OU54" s="1729"/>
      <c r="OV54" s="1729"/>
      <c r="OW54" s="1729"/>
      <c r="OX54" s="1729"/>
      <c r="OY54" s="1729"/>
      <c r="OZ54" s="1729"/>
      <c r="PA54" s="1729"/>
      <c r="PB54" s="1729"/>
      <c r="PC54" s="1729"/>
      <c r="PD54" s="1729"/>
      <c r="PE54" s="1729"/>
      <c r="PF54" s="1729"/>
      <c r="PG54" s="1729"/>
      <c r="PH54" s="1729"/>
      <c r="PI54" s="1729"/>
      <c r="PJ54" s="1729"/>
      <c r="PK54" s="1729"/>
      <c r="PL54" s="1729"/>
      <c r="PM54" s="1729"/>
      <c r="PN54" s="1729"/>
      <c r="PO54" s="1729"/>
      <c r="PP54" s="1729"/>
      <c r="PQ54" s="1729"/>
      <c r="PR54" s="1729"/>
      <c r="PS54" s="1729"/>
      <c r="PT54" s="1729"/>
      <c r="PU54" s="1729"/>
      <c r="PV54" s="1729"/>
      <c r="PW54" s="1729"/>
      <c r="PX54" s="1729"/>
      <c r="PY54" s="1729"/>
      <c r="PZ54" s="1729"/>
      <c r="QA54" s="1729"/>
      <c r="QB54" s="1729"/>
      <c r="QC54" s="1729"/>
      <c r="QD54" s="1729"/>
      <c r="QE54" s="1729"/>
      <c r="QF54" s="1729"/>
      <c r="QG54" s="1729"/>
      <c r="QH54" s="1729"/>
      <c r="QI54" s="1729"/>
      <c r="QJ54" s="1729"/>
      <c r="QK54" s="1729"/>
      <c r="QL54" s="1729"/>
      <c r="QM54" s="1729"/>
      <c r="QN54" s="1729"/>
      <c r="QO54" s="1729"/>
      <c r="QP54" s="1729"/>
      <c r="QQ54" s="1729"/>
      <c r="QR54" s="1729"/>
      <c r="QS54" s="1729"/>
      <c r="QT54" s="1729"/>
      <c r="QU54" s="1729"/>
      <c r="QV54" s="1729"/>
      <c r="QW54" s="1729"/>
      <c r="QX54" s="1729"/>
      <c r="QY54" s="1729"/>
      <c r="QZ54" s="1729"/>
      <c r="RA54" s="1729"/>
      <c r="RB54" s="1729"/>
      <c r="RC54" s="1729"/>
      <c r="RD54" s="1729"/>
      <c r="RE54" s="1729"/>
      <c r="RF54" s="1729"/>
      <c r="RG54" s="1729"/>
      <c r="RH54" s="1729"/>
      <c r="RI54" s="1729"/>
      <c r="RJ54" s="1729"/>
      <c r="RK54" s="1729"/>
      <c r="RL54" s="1729"/>
      <c r="RM54" s="1729"/>
      <c r="RN54" s="1729"/>
      <c r="RO54" s="1729"/>
      <c r="RP54" s="1729"/>
      <c r="RQ54" s="1729"/>
      <c r="RR54" s="1729"/>
      <c r="RS54" s="1729"/>
      <c r="RT54" s="1729"/>
      <c r="RU54" s="1729"/>
      <c r="RV54" s="1729"/>
      <c r="RW54" s="1729"/>
      <c r="RX54" s="1729"/>
      <c r="RY54" s="1729"/>
      <c r="RZ54" s="1729"/>
      <c r="SA54" s="1729"/>
      <c r="SB54" s="1729"/>
      <c r="SC54" s="1729"/>
      <c r="SD54" s="1729"/>
      <c r="SE54" s="1729"/>
      <c r="SF54" s="1729"/>
      <c r="SG54" s="1729"/>
      <c r="SH54" s="1729"/>
      <c r="SI54" s="1729"/>
      <c r="SJ54" s="1729"/>
      <c r="SK54" s="1729"/>
      <c r="SL54" s="1729"/>
      <c r="SM54" s="1729"/>
      <c r="SN54" s="1729"/>
      <c r="SO54" s="1729"/>
      <c r="SP54" s="1729"/>
      <c r="SQ54" s="1729"/>
      <c r="SR54" s="1729"/>
      <c r="SS54" s="1729"/>
      <c r="ST54" s="1729"/>
      <c r="SU54" s="1729"/>
      <c r="SV54" s="1729"/>
      <c r="SW54" s="1729"/>
      <c r="SX54" s="1729"/>
      <c r="SY54" s="1729"/>
      <c r="SZ54" s="1729"/>
      <c r="TA54" s="1729"/>
      <c r="TB54" s="1729"/>
      <c r="TC54" s="1729"/>
      <c r="TD54" s="1729"/>
      <c r="TE54" s="1729"/>
      <c r="TF54" s="1729"/>
      <c r="TG54" s="1729"/>
      <c r="TH54" s="1729"/>
      <c r="TI54" s="1729"/>
      <c r="TJ54" s="1729"/>
      <c r="TK54" s="1729"/>
      <c r="TL54" s="1729"/>
      <c r="TM54" s="1729"/>
      <c r="TN54" s="1729"/>
      <c r="TO54" s="1729"/>
      <c r="TP54" s="1729"/>
      <c r="TQ54" s="1729"/>
      <c r="TR54" s="1729"/>
      <c r="TS54" s="1729"/>
      <c r="TT54" s="1729"/>
      <c r="TU54" s="1729"/>
      <c r="TV54" s="1729"/>
      <c r="TW54" s="1729"/>
      <c r="TX54" s="1729"/>
      <c r="TY54" s="1729"/>
      <c r="TZ54" s="1729"/>
      <c r="UA54" s="1729"/>
      <c r="UB54" s="1729"/>
      <c r="UC54" s="1729"/>
      <c r="UD54" s="1729"/>
      <c r="UE54" s="1729"/>
      <c r="UF54" s="1729"/>
      <c r="UG54" s="1729"/>
      <c r="UH54" s="1729"/>
      <c r="UI54" s="1729"/>
      <c r="UJ54" s="1729"/>
      <c r="UK54" s="1729"/>
      <c r="UL54" s="1729"/>
      <c r="UM54" s="1729"/>
      <c r="UN54" s="1729"/>
      <c r="UO54" s="1729"/>
      <c r="UP54" s="1729"/>
      <c r="UQ54" s="1729"/>
      <c r="UR54" s="1729"/>
      <c r="US54" s="1729"/>
      <c r="UT54" s="1729"/>
      <c r="UU54" s="1729"/>
      <c r="UV54" s="1729"/>
      <c r="UW54" s="1729"/>
      <c r="UX54" s="1729"/>
      <c r="UY54" s="1729"/>
      <c r="UZ54" s="1729"/>
      <c r="VA54" s="1729"/>
      <c r="VB54" s="1729"/>
      <c r="VC54" s="1729"/>
      <c r="VD54" s="1729"/>
      <c r="VE54" s="1729"/>
      <c r="VF54" s="1729"/>
      <c r="VG54" s="1729"/>
      <c r="VH54" s="1729"/>
      <c r="VI54" s="1729"/>
      <c r="VJ54" s="1729"/>
      <c r="VK54" s="1729"/>
      <c r="VL54" s="1729"/>
      <c r="VM54" s="1729"/>
      <c r="VN54" s="1729"/>
      <c r="VO54" s="1729"/>
      <c r="VP54" s="1729"/>
      <c r="VQ54" s="1729"/>
      <c r="VR54" s="1729"/>
      <c r="VS54" s="1729"/>
      <c r="VT54" s="1729"/>
      <c r="VU54" s="1729"/>
      <c r="VV54" s="1729"/>
      <c r="VW54" s="1729"/>
      <c r="VX54" s="1729"/>
      <c r="VY54" s="1729"/>
      <c r="VZ54" s="1729"/>
      <c r="WA54" s="1729"/>
      <c r="WB54" s="1729"/>
      <c r="WC54" s="1729"/>
      <c r="WD54" s="1729"/>
      <c r="WE54" s="1729"/>
      <c r="WF54" s="1729"/>
      <c r="WG54" s="1729"/>
      <c r="WH54" s="1729"/>
      <c r="WI54" s="1729"/>
      <c r="WJ54" s="1729"/>
      <c r="WK54" s="1729"/>
      <c r="WL54" s="1729"/>
      <c r="WM54" s="1729"/>
      <c r="WN54" s="1729"/>
      <c r="WO54" s="1729"/>
      <c r="WP54" s="1729"/>
      <c r="WQ54" s="1729"/>
      <c r="WR54" s="1729"/>
      <c r="WS54" s="1729"/>
      <c r="WT54" s="1729"/>
      <c r="WU54" s="1729"/>
      <c r="WV54" s="1729"/>
      <c r="WW54" s="1729"/>
      <c r="WX54" s="1729"/>
      <c r="WY54" s="1729"/>
      <c r="WZ54" s="1729"/>
      <c r="XA54" s="1729"/>
      <c r="XB54" s="1729"/>
      <c r="XC54" s="1729"/>
      <c r="XD54" s="1729"/>
      <c r="XE54" s="1729"/>
      <c r="XF54" s="1729"/>
      <c r="XG54" s="1729"/>
      <c r="XH54" s="1729"/>
      <c r="XI54" s="1729"/>
      <c r="XJ54" s="1729"/>
      <c r="XK54" s="1729"/>
      <c r="XL54" s="1729"/>
      <c r="XM54" s="1729"/>
      <c r="XN54" s="1729"/>
      <c r="XO54" s="1729"/>
      <c r="XP54" s="1729"/>
      <c r="XQ54" s="1729"/>
      <c r="XR54" s="1729"/>
      <c r="XS54" s="1729"/>
      <c r="XT54" s="1729"/>
      <c r="XU54" s="1729"/>
      <c r="XV54" s="1729"/>
      <c r="XW54" s="1729"/>
      <c r="XX54" s="1729"/>
      <c r="XY54" s="1729"/>
      <c r="XZ54" s="1729"/>
      <c r="YA54" s="1729"/>
      <c r="YB54" s="1729"/>
      <c r="YC54" s="1729"/>
      <c r="YD54" s="1729"/>
      <c r="YE54" s="1729"/>
      <c r="YF54" s="1729"/>
      <c r="YG54" s="1729"/>
      <c r="YH54" s="1729"/>
      <c r="YI54" s="1729"/>
      <c r="YJ54" s="1729"/>
      <c r="YK54" s="1729"/>
      <c r="YL54" s="1729"/>
      <c r="YM54" s="1729"/>
      <c r="YN54" s="1729"/>
      <c r="YO54" s="1729"/>
      <c r="YP54" s="1729"/>
      <c r="YQ54" s="1729"/>
      <c r="YR54" s="1729"/>
      <c r="YS54" s="1729"/>
      <c r="YT54" s="1729"/>
      <c r="YU54" s="1729"/>
      <c r="YV54" s="1729"/>
      <c r="YW54" s="1729"/>
      <c r="YX54" s="1729"/>
      <c r="YY54" s="1729"/>
      <c r="YZ54" s="1729"/>
      <c r="ZA54" s="1729"/>
      <c r="ZB54" s="1729"/>
      <c r="ZC54" s="1729"/>
      <c r="ZD54" s="1729"/>
      <c r="ZE54" s="1729"/>
      <c r="ZF54" s="1729"/>
      <c r="ZG54" s="1729"/>
      <c r="ZH54" s="1729"/>
      <c r="ZI54" s="1729"/>
      <c r="ZJ54" s="1729"/>
      <c r="ZK54" s="1729"/>
      <c r="ZL54" s="1729"/>
      <c r="ZM54" s="1729"/>
      <c r="ZN54" s="1729"/>
      <c r="ZO54" s="1729"/>
      <c r="ZP54" s="1729"/>
      <c r="ZQ54" s="1729"/>
      <c r="ZR54" s="1729"/>
      <c r="ZS54" s="1729"/>
      <c r="ZT54" s="1729"/>
      <c r="ZU54" s="1729"/>
      <c r="ZV54" s="1729"/>
      <c r="ZW54" s="1729"/>
      <c r="ZX54" s="1729"/>
      <c r="ZY54" s="1729"/>
      <c r="ZZ54" s="1729"/>
      <c r="AAA54" s="1729"/>
      <c r="AAB54" s="1729"/>
      <c r="AAC54" s="1729"/>
      <c r="AAD54" s="1729"/>
      <c r="AAE54" s="1729"/>
      <c r="AAF54" s="1729"/>
      <c r="AAG54" s="1729"/>
      <c r="AAH54" s="1729"/>
      <c r="AAI54" s="1729"/>
      <c r="AAJ54" s="1729"/>
      <c r="AAK54" s="1729"/>
      <c r="AAL54" s="1729"/>
      <c r="AAM54" s="1729"/>
      <c r="AAN54" s="1729"/>
      <c r="AAO54" s="1729"/>
      <c r="AAP54" s="1729"/>
      <c r="AAQ54" s="1729"/>
      <c r="AAR54" s="1729"/>
      <c r="AAS54" s="1729"/>
      <c r="AAT54" s="1729"/>
      <c r="AAU54" s="1729"/>
      <c r="AAV54" s="1729"/>
      <c r="AAW54" s="1729"/>
      <c r="AAX54" s="1729"/>
      <c r="AAY54" s="1729"/>
      <c r="AAZ54" s="1729"/>
      <c r="ABA54" s="1729"/>
      <c r="ABB54" s="1729"/>
      <c r="ABC54" s="1729"/>
      <c r="ABD54" s="1729"/>
      <c r="ABE54" s="1729"/>
      <c r="ABF54" s="1729"/>
      <c r="ABG54" s="1729"/>
      <c r="ABH54" s="1729"/>
      <c r="ABI54" s="1729"/>
      <c r="ABJ54" s="1729"/>
      <c r="ABK54" s="1729"/>
      <c r="ABL54" s="1729"/>
      <c r="ABM54" s="1729"/>
      <c r="ABN54" s="1729"/>
      <c r="ABO54" s="1729"/>
      <c r="ABP54" s="1729"/>
      <c r="ABQ54" s="1729"/>
      <c r="ABR54" s="1729"/>
      <c r="ABS54" s="1729"/>
      <c r="ABT54" s="1729"/>
      <c r="ABU54" s="1729"/>
      <c r="ABV54" s="1729"/>
      <c r="ABW54" s="1729"/>
      <c r="ABX54" s="1729"/>
      <c r="ABY54" s="1729"/>
      <c r="ABZ54" s="1729"/>
      <c r="ACA54" s="1729"/>
      <c r="ACB54" s="1729"/>
      <c r="ACC54" s="1729"/>
      <c r="ACD54" s="1729"/>
      <c r="ACE54" s="1729"/>
      <c r="ACF54" s="1729"/>
      <c r="ACG54" s="1729"/>
      <c r="ACH54" s="1729"/>
      <c r="ACI54" s="1729"/>
      <c r="ACJ54" s="1729"/>
      <c r="ACK54" s="1729"/>
      <c r="ACL54" s="1729"/>
      <c r="ACM54" s="1729"/>
      <c r="ACN54" s="1729"/>
      <c r="ACO54" s="1729"/>
      <c r="ACP54" s="1729"/>
      <c r="ACQ54" s="1729"/>
      <c r="ACR54" s="1729"/>
      <c r="ACS54" s="1729"/>
      <c r="ACT54" s="1729"/>
      <c r="ACU54" s="1729"/>
      <c r="ACV54" s="1729"/>
      <c r="ACW54" s="1729"/>
      <c r="ACX54" s="1729"/>
      <c r="ACY54" s="1729"/>
      <c r="ACZ54" s="1729"/>
      <c r="ADA54" s="1729"/>
      <c r="ADB54" s="1729"/>
      <c r="ADC54" s="1729"/>
      <c r="ADD54" s="1729"/>
      <c r="ADE54" s="1729"/>
      <c r="ADF54" s="1729"/>
      <c r="ADG54" s="1729"/>
      <c r="ADH54" s="1729"/>
      <c r="ADI54" s="1729"/>
      <c r="ADJ54" s="1729"/>
      <c r="ADK54" s="1729"/>
      <c r="ADL54" s="1729"/>
      <c r="ADM54" s="1729"/>
      <c r="ADN54" s="1729"/>
      <c r="ADO54" s="1729"/>
      <c r="ADP54" s="1729"/>
      <c r="ADQ54" s="1729"/>
      <c r="ADR54" s="1729"/>
      <c r="ADS54" s="1729"/>
      <c r="ADT54" s="1729"/>
      <c r="ADU54" s="1729"/>
      <c r="ADV54" s="1729"/>
      <c r="ADW54" s="1729"/>
      <c r="ADX54" s="1729"/>
      <c r="ADY54" s="1729"/>
      <c r="ADZ54" s="1729"/>
      <c r="AEA54" s="1729"/>
      <c r="AEB54" s="1729"/>
      <c r="AEC54" s="1729"/>
      <c r="AED54" s="1729"/>
      <c r="AEE54" s="1729"/>
      <c r="AEF54" s="1729"/>
      <c r="AEG54" s="1729"/>
      <c r="AEH54" s="1729"/>
      <c r="AEI54" s="1729"/>
      <c r="AEJ54" s="1729"/>
      <c r="AEK54" s="1729"/>
      <c r="AEL54" s="1729"/>
      <c r="AEM54" s="1729"/>
      <c r="AEN54" s="1729"/>
      <c r="AEO54" s="1729"/>
      <c r="AEP54" s="1729"/>
      <c r="AEQ54" s="1729"/>
      <c r="AER54" s="1729"/>
      <c r="AES54" s="1729"/>
      <c r="AET54" s="1729"/>
      <c r="AEU54" s="1729"/>
      <c r="AEV54" s="1729"/>
      <c r="AEW54" s="1729"/>
      <c r="AEX54" s="1729"/>
      <c r="AEY54" s="1729"/>
      <c r="AEZ54" s="1729"/>
      <c r="AFA54" s="1729"/>
      <c r="AFB54" s="1729"/>
      <c r="AFC54" s="1729"/>
      <c r="AFD54" s="1729"/>
      <c r="AFE54" s="1729"/>
      <c r="AFF54" s="1729"/>
      <c r="AFG54" s="1729"/>
      <c r="AFH54" s="1729"/>
      <c r="AFI54" s="1729"/>
      <c r="AFJ54" s="1729"/>
      <c r="AFK54" s="1729"/>
      <c r="AFL54" s="1729"/>
      <c r="AFM54" s="1729"/>
      <c r="AFN54" s="1729"/>
      <c r="AFO54" s="1729"/>
      <c r="AFP54" s="1729"/>
      <c r="AFQ54" s="1729"/>
      <c r="AFR54" s="1729"/>
      <c r="AFS54" s="1729"/>
      <c r="AFT54" s="1729"/>
      <c r="AFU54" s="1729"/>
      <c r="AFV54" s="1729"/>
      <c r="AFW54" s="1729"/>
      <c r="AFX54" s="1729"/>
      <c r="AFY54" s="1729"/>
      <c r="AFZ54" s="1729"/>
      <c r="AGA54" s="1729"/>
      <c r="AGB54" s="1729"/>
      <c r="AGC54" s="1729"/>
      <c r="AGD54" s="1729"/>
      <c r="AGE54" s="1729"/>
      <c r="AGF54" s="1729"/>
      <c r="AGG54" s="1729"/>
      <c r="AGH54" s="1729"/>
      <c r="AGI54" s="1729"/>
      <c r="AGJ54" s="1729"/>
      <c r="AGK54" s="1729"/>
      <c r="AGL54" s="1729"/>
      <c r="AGM54" s="1729"/>
      <c r="AGN54" s="1729"/>
      <c r="AGO54" s="1729"/>
      <c r="AGP54" s="1729"/>
      <c r="AGQ54" s="1729"/>
      <c r="AGR54" s="1729"/>
      <c r="AGS54" s="1729"/>
      <c r="AGT54" s="1729"/>
      <c r="AGU54" s="1729"/>
      <c r="AGV54" s="1729"/>
      <c r="AGW54" s="1729"/>
      <c r="AGX54" s="1729"/>
      <c r="AGY54" s="1729"/>
      <c r="AGZ54" s="1729"/>
      <c r="AHA54" s="1729"/>
      <c r="AHB54" s="1729"/>
      <c r="AHC54" s="1729"/>
      <c r="AHD54" s="1729"/>
      <c r="AHE54" s="1729"/>
      <c r="AHF54" s="1729"/>
      <c r="AHG54" s="1729"/>
      <c r="AHH54" s="1729"/>
      <c r="AHI54" s="1729"/>
      <c r="AHJ54" s="1729"/>
      <c r="AHK54" s="1729"/>
      <c r="AHL54" s="1729"/>
      <c r="AHM54" s="1729"/>
      <c r="AHN54" s="1729"/>
      <c r="AHO54" s="1729"/>
      <c r="AHP54" s="1729"/>
      <c r="AHQ54" s="1729"/>
      <c r="AHR54" s="1729"/>
      <c r="AHS54" s="1729"/>
      <c r="AHT54" s="1729"/>
      <c r="AHU54" s="1729"/>
      <c r="AHV54" s="1729"/>
      <c r="AHW54" s="1729"/>
      <c r="AHX54" s="1729"/>
      <c r="AHY54" s="1729"/>
      <c r="AHZ54" s="1729"/>
      <c r="AIA54" s="1729"/>
      <c r="AIB54" s="1729"/>
      <c r="AIC54" s="1729"/>
      <c r="AID54" s="1729"/>
      <c r="AIE54" s="1729"/>
      <c r="AIF54" s="1729"/>
      <c r="AIG54" s="1729"/>
      <c r="AIH54" s="1729"/>
      <c r="AII54" s="1729"/>
      <c r="AIJ54" s="1729"/>
      <c r="AIK54" s="1729"/>
      <c r="AIL54" s="1729"/>
      <c r="AIM54" s="1729"/>
      <c r="AIN54" s="1729"/>
      <c r="AIO54" s="1729"/>
      <c r="AIP54" s="1729"/>
      <c r="AIQ54" s="1729"/>
      <c r="AIR54" s="1729"/>
      <c r="AIS54" s="1729"/>
      <c r="AIT54" s="1729"/>
      <c r="AIU54" s="1729"/>
      <c r="AIV54" s="1729"/>
      <c r="AIW54" s="1729"/>
      <c r="AIX54" s="1729"/>
      <c r="AIY54" s="1729"/>
      <c r="AIZ54" s="1729"/>
      <c r="AJA54" s="1729"/>
      <c r="AJB54" s="1729"/>
      <c r="AJC54" s="1729"/>
      <c r="AJD54" s="1729"/>
      <c r="AJE54" s="1729"/>
      <c r="AJF54" s="1729"/>
      <c r="AJG54" s="1729"/>
      <c r="AJH54" s="1729"/>
      <c r="AJI54" s="1729"/>
      <c r="AJJ54" s="1729"/>
      <c r="AJK54" s="1729"/>
      <c r="AJL54" s="1729"/>
      <c r="AJM54" s="1729"/>
      <c r="AJN54" s="1729"/>
      <c r="AJO54" s="1729"/>
      <c r="AJP54" s="1729"/>
      <c r="AJQ54" s="1729"/>
      <c r="AJR54" s="1729"/>
      <c r="AJS54" s="1729"/>
      <c r="AJT54" s="1729"/>
      <c r="AJU54" s="1729"/>
      <c r="AJV54" s="1729"/>
      <c r="AJW54" s="1729"/>
      <c r="AJX54" s="1729"/>
      <c r="AJY54" s="1729"/>
      <c r="AJZ54" s="1729"/>
      <c r="AKA54" s="1729"/>
      <c r="AKB54" s="1729"/>
      <c r="AKC54" s="1729"/>
      <c r="AKD54" s="1729"/>
      <c r="AKE54" s="1729"/>
      <c r="AKF54" s="1729"/>
      <c r="AKG54" s="1729"/>
      <c r="AKH54" s="1729"/>
      <c r="AKI54" s="1729"/>
      <c r="AKJ54" s="1729"/>
      <c r="AKK54" s="1729"/>
      <c r="AKL54" s="1729"/>
      <c r="AKM54" s="1729"/>
      <c r="AKN54" s="1729"/>
      <c r="AKO54" s="1729"/>
      <c r="AKP54" s="1729"/>
      <c r="AKQ54" s="1729"/>
      <c r="AKR54" s="1729"/>
      <c r="AKS54" s="1729"/>
      <c r="AKT54" s="1729"/>
      <c r="AKU54" s="1729"/>
      <c r="AKV54" s="1729"/>
      <c r="AKW54" s="1729"/>
      <c r="AKX54" s="1729"/>
      <c r="AKY54" s="1729"/>
      <c r="AKZ54" s="1729"/>
      <c r="ALA54" s="1729"/>
      <c r="ALB54" s="1729"/>
      <c r="ALC54" s="1729"/>
      <c r="ALD54" s="1729"/>
      <c r="ALE54" s="1729"/>
      <c r="ALF54" s="1729"/>
      <c r="ALG54" s="1729"/>
      <c r="ALH54" s="1729"/>
      <c r="ALI54" s="1729"/>
      <c r="ALJ54" s="1729"/>
      <c r="ALK54" s="1729"/>
      <c r="ALL54" s="1729"/>
      <c r="ALM54" s="1729"/>
      <c r="ALN54" s="1729"/>
      <c r="ALO54" s="1729"/>
      <c r="ALP54" s="1729"/>
      <c r="ALQ54" s="1729"/>
      <c r="ALR54" s="1729"/>
      <c r="ALS54" s="1729"/>
      <c r="ALT54" s="1729"/>
      <c r="ALU54" s="1729"/>
      <c r="ALV54" s="1729"/>
      <c r="ALW54" s="1729"/>
      <c r="ALX54" s="1729"/>
      <c r="ALY54" s="1729"/>
      <c r="ALZ54" s="1729"/>
      <c r="AMA54" s="1729"/>
      <c r="AMB54" s="1729"/>
      <c r="AMC54" s="1729"/>
      <c r="AMD54" s="1729"/>
      <c r="AME54" s="1729"/>
      <c r="AMF54" s="1729"/>
      <c r="AMG54" s="1729"/>
      <c r="AMH54" s="1729"/>
      <c r="AMI54" s="1729"/>
      <c r="AMJ54" s="1729"/>
    </row>
    <row r="55" spans="1:1024" s="1773" customFormat="1" ht="30" customHeight="1">
      <c r="A55" s="1705" t="s">
        <v>3862</v>
      </c>
      <c r="B55" s="1705" t="s">
        <v>3863</v>
      </c>
      <c r="C55" s="1705" t="s">
        <v>647</v>
      </c>
      <c r="D55" s="1705" t="s">
        <v>4179</v>
      </c>
      <c r="E55" s="1705" t="s">
        <v>4036</v>
      </c>
      <c r="F55" s="1705" t="s">
        <v>4180</v>
      </c>
      <c r="G55" s="1709" t="s">
        <v>4181</v>
      </c>
      <c r="H55" s="1705"/>
      <c r="I55" s="1705"/>
      <c r="J55" s="1705"/>
      <c r="K55" s="1705"/>
      <c r="L55" s="1705"/>
      <c r="M55" s="1705"/>
      <c r="N55" s="1705"/>
      <c r="O55" s="1705"/>
      <c r="P55" s="1705" t="s">
        <v>4182</v>
      </c>
      <c r="Q55" s="1705" t="s">
        <v>3926</v>
      </c>
      <c r="R55" s="1705" t="s">
        <v>3926</v>
      </c>
      <c r="S55" s="1705" t="s">
        <v>3927</v>
      </c>
      <c r="T55" s="1705" t="s">
        <v>3926</v>
      </c>
      <c r="U55" s="1705" t="s">
        <v>3928</v>
      </c>
      <c r="V55" s="1705" t="s">
        <v>3928</v>
      </c>
      <c r="W55" s="1705" t="s">
        <v>3874</v>
      </c>
      <c r="X55" s="1705" t="s">
        <v>1146</v>
      </c>
      <c r="Y55" s="1779" t="s">
        <v>1146</v>
      </c>
      <c r="Z55" s="1779" t="s">
        <v>1146</v>
      </c>
      <c r="AA55" s="1779" t="s">
        <v>4183</v>
      </c>
      <c r="AB55" s="1779" t="s">
        <v>4184</v>
      </c>
      <c r="AC55" s="1779" t="s">
        <v>3906</v>
      </c>
      <c r="AD55" s="1779" t="s">
        <v>138</v>
      </c>
      <c r="AE55" s="1779" t="s">
        <v>3881</v>
      </c>
      <c r="AF55" s="1779"/>
      <c r="AG55" s="1779"/>
      <c r="AH55" s="1779"/>
      <c r="AI55" s="1779"/>
      <c r="AJ55" s="1779"/>
      <c r="AK55" s="1779">
        <v>0</v>
      </c>
      <c r="AL55" s="1779"/>
      <c r="AM55" s="1779"/>
      <c r="AN55" s="1779">
        <v>0</v>
      </c>
      <c r="AO55" s="1707" t="s">
        <v>4238</v>
      </c>
      <c r="AP55" s="1705"/>
      <c r="AQ55" s="1705"/>
      <c r="AR55" s="1705"/>
      <c r="AS55" s="1705"/>
      <c r="AT55" s="1705"/>
      <c r="AU55" s="1705"/>
      <c r="AV55" s="1705"/>
      <c r="AW55" s="1705"/>
      <c r="AX55" s="1705"/>
      <c r="AY55" s="1705"/>
      <c r="AZ55" s="1705" t="s">
        <v>3931</v>
      </c>
      <c r="BA55" s="1729"/>
      <c r="BB55" s="1729"/>
      <c r="BC55" s="1729"/>
      <c r="BD55" s="1729"/>
      <c r="BE55" s="1729"/>
      <c r="BF55" s="1729"/>
      <c r="BG55" s="1729"/>
      <c r="BH55" s="1729"/>
      <c r="BI55" s="1729"/>
      <c r="BJ55" s="1729"/>
      <c r="BK55" s="1729"/>
      <c r="BL55" s="1729"/>
      <c r="BM55" s="1729"/>
      <c r="BN55" s="1729"/>
      <c r="BO55" s="1729"/>
      <c r="BP55" s="1729"/>
      <c r="BQ55" s="1729"/>
      <c r="BR55" s="1729"/>
      <c r="BS55" s="1729"/>
      <c r="BT55" s="1729"/>
      <c r="BU55" s="1729"/>
      <c r="BV55" s="1729"/>
      <c r="BW55" s="1729"/>
      <c r="BX55" s="1729"/>
      <c r="BY55" s="1729"/>
      <c r="BZ55" s="1729"/>
      <c r="CA55" s="1729"/>
      <c r="CB55" s="1729"/>
      <c r="CC55" s="1729"/>
      <c r="CD55" s="1729"/>
      <c r="CE55" s="1729"/>
      <c r="CF55" s="1729"/>
      <c r="CG55" s="1729"/>
      <c r="CH55" s="1729"/>
      <c r="CI55" s="1729"/>
      <c r="CJ55" s="1729"/>
      <c r="CK55" s="1729"/>
      <c r="CL55" s="1729"/>
      <c r="CM55" s="1729"/>
      <c r="CN55" s="1729"/>
      <c r="CO55" s="1729"/>
      <c r="CP55" s="1729"/>
      <c r="CQ55" s="1729"/>
      <c r="CR55" s="1729"/>
      <c r="CS55" s="1729"/>
      <c r="CT55" s="1729"/>
      <c r="CU55" s="1729"/>
      <c r="CV55" s="1729"/>
      <c r="CW55" s="1729"/>
      <c r="CX55" s="1729"/>
      <c r="CY55" s="1729"/>
      <c r="CZ55" s="1729"/>
      <c r="DA55" s="1729"/>
      <c r="DB55" s="1729"/>
      <c r="DC55" s="1729"/>
      <c r="DD55" s="1729"/>
      <c r="DE55" s="1729"/>
      <c r="DF55" s="1729"/>
      <c r="DG55" s="1729"/>
      <c r="DH55" s="1729"/>
      <c r="DI55" s="1729"/>
      <c r="DJ55" s="1729"/>
      <c r="DK55" s="1729"/>
      <c r="DL55" s="1729"/>
      <c r="DM55" s="1729"/>
      <c r="DN55" s="1729"/>
      <c r="DO55" s="1729"/>
      <c r="DP55" s="1729"/>
      <c r="DQ55" s="1729"/>
      <c r="DR55" s="1729"/>
      <c r="DS55" s="1729"/>
      <c r="DT55" s="1729"/>
      <c r="DU55" s="1729"/>
      <c r="DV55" s="1729"/>
      <c r="DW55" s="1729"/>
      <c r="DX55" s="1729"/>
      <c r="DY55" s="1729"/>
      <c r="DZ55" s="1729"/>
      <c r="EA55" s="1729"/>
      <c r="EB55" s="1729"/>
      <c r="EC55" s="1729"/>
      <c r="ED55" s="1729"/>
      <c r="EE55" s="1729"/>
      <c r="EF55" s="1729"/>
      <c r="EG55" s="1729"/>
      <c r="EH55" s="1729"/>
      <c r="EI55" s="1729"/>
      <c r="EJ55" s="1729"/>
      <c r="EK55" s="1729"/>
      <c r="EL55" s="1729"/>
      <c r="EM55" s="1729"/>
      <c r="EN55" s="1729"/>
      <c r="EO55" s="1729"/>
      <c r="EP55" s="1729"/>
      <c r="EQ55" s="1729"/>
      <c r="ER55" s="1729"/>
      <c r="ES55" s="1729"/>
      <c r="ET55" s="1729"/>
      <c r="EU55" s="1729"/>
      <c r="EV55" s="1729"/>
      <c r="EW55" s="1729"/>
      <c r="EX55" s="1729"/>
      <c r="EY55" s="1729"/>
      <c r="EZ55" s="1729"/>
      <c r="FA55" s="1729"/>
      <c r="FB55" s="1729"/>
      <c r="FC55" s="1729"/>
      <c r="FD55" s="1729"/>
      <c r="FE55" s="1729"/>
      <c r="FF55" s="1729"/>
      <c r="FG55" s="1729"/>
      <c r="FH55" s="1729"/>
      <c r="FI55" s="1729"/>
      <c r="FJ55" s="1729"/>
      <c r="FK55" s="1729"/>
      <c r="FL55" s="1729"/>
      <c r="FM55" s="1729"/>
      <c r="FN55" s="1729"/>
      <c r="FO55" s="1729"/>
      <c r="FP55" s="1729"/>
      <c r="FQ55" s="1729"/>
      <c r="FR55" s="1729"/>
      <c r="FS55" s="1729"/>
      <c r="FT55" s="1729"/>
      <c r="FU55" s="1729"/>
      <c r="FV55" s="1729"/>
      <c r="FW55" s="1729"/>
      <c r="FX55" s="1729"/>
      <c r="FY55" s="1729"/>
      <c r="FZ55" s="1729"/>
      <c r="GA55" s="1729"/>
      <c r="GB55" s="1729"/>
      <c r="GC55" s="1729"/>
      <c r="GD55" s="1729"/>
      <c r="GE55" s="1729"/>
      <c r="GF55" s="1729"/>
      <c r="GG55" s="1729"/>
      <c r="GH55" s="1729"/>
      <c r="GI55" s="1729"/>
      <c r="GJ55" s="1729"/>
      <c r="GK55" s="1729"/>
      <c r="GL55" s="1729"/>
      <c r="GM55" s="1729"/>
      <c r="GN55" s="1729"/>
      <c r="GO55" s="1729"/>
      <c r="GP55" s="1729"/>
      <c r="GQ55" s="1729"/>
      <c r="GR55" s="1729"/>
      <c r="GS55" s="1729"/>
      <c r="GT55" s="1729"/>
      <c r="GU55" s="1729"/>
      <c r="GV55" s="1729"/>
      <c r="GW55" s="1729"/>
      <c r="GX55" s="1729"/>
      <c r="GY55" s="1729"/>
      <c r="GZ55" s="1729"/>
      <c r="HA55" s="1729"/>
      <c r="HB55" s="1729"/>
      <c r="HC55" s="1729"/>
      <c r="HD55" s="1729"/>
      <c r="HE55" s="1729"/>
      <c r="HF55" s="1729"/>
      <c r="HG55" s="1729"/>
      <c r="HH55" s="1729"/>
      <c r="HI55" s="1729"/>
      <c r="HJ55" s="1729"/>
      <c r="HK55" s="1729"/>
      <c r="HL55" s="1729"/>
      <c r="HM55" s="1729"/>
      <c r="HN55" s="1729"/>
      <c r="HO55" s="1729"/>
      <c r="HP55" s="1729"/>
      <c r="HQ55" s="1729"/>
      <c r="HR55" s="1729"/>
      <c r="HS55" s="1729"/>
      <c r="HT55" s="1729"/>
      <c r="HU55" s="1729"/>
      <c r="HV55" s="1729"/>
      <c r="HW55" s="1729"/>
      <c r="HX55" s="1729"/>
      <c r="HY55" s="1729"/>
      <c r="HZ55" s="1729"/>
      <c r="IA55" s="1729"/>
      <c r="IB55" s="1729"/>
      <c r="IC55" s="1729"/>
      <c r="ID55" s="1729"/>
      <c r="IE55" s="1729"/>
      <c r="IF55" s="1729"/>
      <c r="IG55" s="1729"/>
      <c r="IH55" s="1729"/>
      <c r="II55" s="1729"/>
      <c r="IJ55" s="1729"/>
      <c r="IK55" s="1729"/>
      <c r="IL55" s="1729"/>
      <c r="IM55" s="1729"/>
      <c r="IN55" s="1729"/>
      <c r="IO55" s="1729"/>
      <c r="IP55" s="1729"/>
      <c r="IQ55" s="1729"/>
      <c r="IR55" s="1729"/>
      <c r="IS55" s="1729"/>
      <c r="IT55" s="1729"/>
      <c r="IU55" s="1729"/>
      <c r="IV55" s="1729"/>
      <c r="IW55" s="1729"/>
      <c r="IX55" s="1729"/>
      <c r="IY55" s="1729"/>
      <c r="IZ55" s="1729"/>
      <c r="JA55" s="1729"/>
      <c r="JB55" s="1729"/>
      <c r="JC55" s="1729"/>
      <c r="JD55" s="1729"/>
      <c r="JE55" s="1729"/>
      <c r="JF55" s="1729"/>
      <c r="JG55" s="1729"/>
      <c r="JH55" s="1729"/>
      <c r="JI55" s="1729"/>
      <c r="JJ55" s="1729"/>
      <c r="JK55" s="1729"/>
      <c r="JL55" s="1729"/>
      <c r="JM55" s="1729"/>
      <c r="JN55" s="1729"/>
      <c r="JO55" s="1729"/>
      <c r="JP55" s="1729"/>
      <c r="JQ55" s="1729"/>
      <c r="JR55" s="1729"/>
      <c r="JS55" s="1729"/>
      <c r="JT55" s="1729"/>
      <c r="JU55" s="1729"/>
      <c r="JV55" s="1729"/>
      <c r="JW55" s="1729"/>
      <c r="JX55" s="1729"/>
      <c r="JY55" s="1729"/>
      <c r="JZ55" s="1729"/>
      <c r="KA55" s="1729"/>
      <c r="KB55" s="1729"/>
      <c r="KC55" s="1729"/>
      <c r="KD55" s="1729"/>
      <c r="KE55" s="1729"/>
      <c r="KF55" s="1729"/>
      <c r="KG55" s="1729"/>
      <c r="KH55" s="1729"/>
      <c r="KI55" s="1729"/>
      <c r="KJ55" s="1729"/>
      <c r="KK55" s="1729"/>
      <c r="KL55" s="1729"/>
      <c r="KM55" s="1729"/>
      <c r="KN55" s="1729"/>
      <c r="KO55" s="1729"/>
      <c r="KP55" s="1729"/>
      <c r="KQ55" s="1729"/>
      <c r="KR55" s="1729"/>
      <c r="KS55" s="1729"/>
      <c r="KT55" s="1729"/>
      <c r="KU55" s="1729"/>
      <c r="KV55" s="1729"/>
      <c r="KW55" s="1729"/>
      <c r="KX55" s="1729"/>
      <c r="KY55" s="1729"/>
      <c r="KZ55" s="1729"/>
      <c r="LA55" s="1729"/>
      <c r="LB55" s="1729"/>
      <c r="LC55" s="1729"/>
      <c r="LD55" s="1729"/>
      <c r="LE55" s="1729"/>
      <c r="LF55" s="1729"/>
      <c r="LG55" s="1729"/>
      <c r="LH55" s="1729"/>
      <c r="LI55" s="1729"/>
      <c r="LJ55" s="1729"/>
      <c r="LK55" s="1729"/>
      <c r="LL55" s="1729"/>
      <c r="LM55" s="1729"/>
      <c r="LN55" s="1729"/>
      <c r="LO55" s="1729"/>
      <c r="LP55" s="1729"/>
      <c r="LQ55" s="1729"/>
      <c r="LR55" s="1729"/>
      <c r="LS55" s="1729"/>
      <c r="LT55" s="1729"/>
      <c r="LU55" s="1729"/>
      <c r="LV55" s="1729"/>
      <c r="LW55" s="1729"/>
      <c r="LX55" s="1729"/>
      <c r="LY55" s="1729"/>
      <c r="LZ55" s="1729"/>
      <c r="MA55" s="1729"/>
      <c r="MB55" s="1729"/>
      <c r="MC55" s="1729"/>
      <c r="MD55" s="1729"/>
      <c r="ME55" s="1729"/>
      <c r="MF55" s="1729"/>
      <c r="MG55" s="1729"/>
      <c r="MH55" s="1729"/>
      <c r="MI55" s="1729"/>
      <c r="MJ55" s="1729"/>
      <c r="MK55" s="1729"/>
      <c r="ML55" s="1729"/>
      <c r="MM55" s="1729"/>
      <c r="MN55" s="1729"/>
      <c r="MO55" s="1729"/>
      <c r="MP55" s="1729"/>
      <c r="MQ55" s="1729"/>
      <c r="MR55" s="1729"/>
      <c r="MS55" s="1729"/>
      <c r="MT55" s="1729"/>
      <c r="MU55" s="1729"/>
      <c r="MV55" s="1729"/>
      <c r="MW55" s="1729"/>
      <c r="MX55" s="1729"/>
      <c r="MY55" s="1729"/>
      <c r="MZ55" s="1729"/>
      <c r="NA55" s="1729"/>
      <c r="NB55" s="1729"/>
      <c r="NC55" s="1729"/>
      <c r="ND55" s="1729"/>
      <c r="NE55" s="1729"/>
      <c r="NF55" s="1729"/>
      <c r="NG55" s="1729"/>
      <c r="NH55" s="1729"/>
      <c r="NI55" s="1729"/>
      <c r="NJ55" s="1729"/>
      <c r="NK55" s="1729"/>
      <c r="NL55" s="1729"/>
      <c r="NM55" s="1729"/>
      <c r="NN55" s="1729"/>
      <c r="NO55" s="1729"/>
      <c r="NP55" s="1729"/>
      <c r="NQ55" s="1729"/>
      <c r="NR55" s="1729"/>
      <c r="NS55" s="1729"/>
      <c r="NT55" s="1729"/>
      <c r="NU55" s="1729"/>
      <c r="NV55" s="1729"/>
      <c r="NW55" s="1729"/>
      <c r="NX55" s="1729"/>
      <c r="NY55" s="1729"/>
      <c r="NZ55" s="1729"/>
      <c r="OA55" s="1729"/>
      <c r="OB55" s="1729"/>
      <c r="OC55" s="1729"/>
      <c r="OD55" s="1729"/>
      <c r="OE55" s="1729"/>
      <c r="OF55" s="1729"/>
      <c r="OG55" s="1729"/>
      <c r="OH55" s="1729"/>
      <c r="OI55" s="1729"/>
      <c r="OJ55" s="1729"/>
      <c r="OK55" s="1729"/>
      <c r="OL55" s="1729"/>
      <c r="OM55" s="1729"/>
      <c r="ON55" s="1729"/>
      <c r="OO55" s="1729"/>
      <c r="OP55" s="1729"/>
      <c r="OQ55" s="1729"/>
      <c r="OR55" s="1729"/>
      <c r="OS55" s="1729"/>
      <c r="OT55" s="1729"/>
      <c r="OU55" s="1729"/>
      <c r="OV55" s="1729"/>
      <c r="OW55" s="1729"/>
      <c r="OX55" s="1729"/>
      <c r="OY55" s="1729"/>
      <c r="OZ55" s="1729"/>
      <c r="PA55" s="1729"/>
      <c r="PB55" s="1729"/>
      <c r="PC55" s="1729"/>
      <c r="PD55" s="1729"/>
      <c r="PE55" s="1729"/>
      <c r="PF55" s="1729"/>
      <c r="PG55" s="1729"/>
      <c r="PH55" s="1729"/>
      <c r="PI55" s="1729"/>
      <c r="PJ55" s="1729"/>
      <c r="PK55" s="1729"/>
      <c r="PL55" s="1729"/>
      <c r="PM55" s="1729"/>
      <c r="PN55" s="1729"/>
      <c r="PO55" s="1729"/>
      <c r="PP55" s="1729"/>
      <c r="PQ55" s="1729"/>
      <c r="PR55" s="1729"/>
      <c r="PS55" s="1729"/>
      <c r="PT55" s="1729"/>
      <c r="PU55" s="1729"/>
      <c r="PV55" s="1729"/>
      <c r="PW55" s="1729"/>
      <c r="PX55" s="1729"/>
      <c r="PY55" s="1729"/>
      <c r="PZ55" s="1729"/>
      <c r="QA55" s="1729"/>
      <c r="QB55" s="1729"/>
      <c r="QC55" s="1729"/>
      <c r="QD55" s="1729"/>
      <c r="QE55" s="1729"/>
      <c r="QF55" s="1729"/>
      <c r="QG55" s="1729"/>
      <c r="QH55" s="1729"/>
      <c r="QI55" s="1729"/>
      <c r="QJ55" s="1729"/>
      <c r="QK55" s="1729"/>
      <c r="QL55" s="1729"/>
      <c r="QM55" s="1729"/>
      <c r="QN55" s="1729"/>
      <c r="QO55" s="1729"/>
      <c r="QP55" s="1729"/>
      <c r="QQ55" s="1729"/>
      <c r="QR55" s="1729"/>
      <c r="QS55" s="1729"/>
      <c r="QT55" s="1729"/>
      <c r="QU55" s="1729"/>
      <c r="QV55" s="1729"/>
      <c r="QW55" s="1729"/>
      <c r="QX55" s="1729"/>
      <c r="QY55" s="1729"/>
      <c r="QZ55" s="1729"/>
      <c r="RA55" s="1729"/>
      <c r="RB55" s="1729"/>
      <c r="RC55" s="1729"/>
      <c r="RD55" s="1729"/>
      <c r="RE55" s="1729"/>
      <c r="RF55" s="1729"/>
      <c r="RG55" s="1729"/>
      <c r="RH55" s="1729"/>
      <c r="RI55" s="1729"/>
      <c r="RJ55" s="1729"/>
      <c r="RK55" s="1729"/>
      <c r="RL55" s="1729"/>
      <c r="RM55" s="1729"/>
      <c r="RN55" s="1729"/>
      <c r="RO55" s="1729"/>
      <c r="RP55" s="1729"/>
      <c r="RQ55" s="1729"/>
      <c r="RR55" s="1729"/>
      <c r="RS55" s="1729"/>
      <c r="RT55" s="1729"/>
      <c r="RU55" s="1729"/>
      <c r="RV55" s="1729"/>
      <c r="RW55" s="1729"/>
      <c r="RX55" s="1729"/>
      <c r="RY55" s="1729"/>
      <c r="RZ55" s="1729"/>
      <c r="SA55" s="1729"/>
      <c r="SB55" s="1729"/>
      <c r="SC55" s="1729"/>
      <c r="SD55" s="1729"/>
      <c r="SE55" s="1729"/>
      <c r="SF55" s="1729"/>
      <c r="SG55" s="1729"/>
      <c r="SH55" s="1729"/>
      <c r="SI55" s="1729"/>
      <c r="SJ55" s="1729"/>
      <c r="SK55" s="1729"/>
      <c r="SL55" s="1729"/>
      <c r="SM55" s="1729"/>
      <c r="SN55" s="1729"/>
      <c r="SO55" s="1729"/>
      <c r="SP55" s="1729"/>
      <c r="SQ55" s="1729"/>
      <c r="SR55" s="1729"/>
      <c r="SS55" s="1729"/>
      <c r="ST55" s="1729"/>
      <c r="SU55" s="1729"/>
      <c r="SV55" s="1729"/>
      <c r="SW55" s="1729"/>
      <c r="SX55" s="1729"/>
      <c r="SY55" s="1729"/>
      <c r="SZ55" s="1729"/>
      <c r="TA55" s="1729"/>
      <c r="TB55" s="1729"/>
      <c r="TC55" s="1729"/>
      <c r="TD55" s="1729"/>
      <c r="TE55" s="1729"/>
      <c r="TF55" s="1729"/>
      <c r="TG55" s="1729"/>
      <c r="TH55" s="1729"/>
      <c r="TI55" s="1729"/>
      <c r="TJ55" s="1729"/>
      <c r="TK55" s="1729"/>
      <c r="TL55" s="1729"/>
      <c r="TM55" s="1729"/>
      <c r="TN55" s="1729"/>
      <c r="TO55" s="1729"/>
      <c r="TP55" s="1729"/>
      <c r="TQ55" s="1729"/>
      <c r="TR55" s="1729"/>
      <c r="TS55" s="1729"/>
      <c r="TT55" s="1729"/>
      <c r="TU55" s="1729"/>
      <c r="TV55" s="1729"/>
      <c r="TW55" s="1729"/>
      <c r="TX55" s="1729"/>
      <c r="TY55" s="1729"/>
      <c r="TZ55" s="1729"/>
      <c r="UA55" s="1729"/>
      <c r="UB55" s="1729"/>
      <c r="UC55" s="1729"/>
      <c r="UD55" s="1729"/>
      <c r="UE55" s="1729"/>
      <c r="UF55" s="1729"/>
      <c r="UG55" s="1729"/>
      <c r="UH55" s="1729"/>
      <c r="UI55" s="1729"/>
      <c r="UJ55" s="1729"/>
      <c r="UK55" s="1729"/>
      <c r="UL55" s="1729"/>
      <c r="UM55" s="1729"/>
      <c r="UN55" s="1729"/>
      <c r="UO55" s="1729"/>
      <c r="UP55" s="1729"/>
      <c r="UQ55" s="1729"/>
      <c r="UR55" s="1729"/>
      <c r="US55" s="1729"/>
      <c r="UT55" s="1729"/>
      <c r="UU55" s="1729"/>
      <c r="UV55" s="1729"/>
      <c r="UW55" s="1729"/>
      <c r="UX55" s="1729"/>
      <c r="UY55" s="1729"/>
      <c r="UZ55" s="1729"/>
      <c r="VA55" s="1729"/>
      <c r="VB55" s="1729"/>
      <c r="VC55" s="1729"/>
      <c r="VD55" s="1729"/>
      <c r="VE55" s="1729"/>
      <c r="VF55" s="1729"/>
      <c r="VG55" s="1729"/>
      <c r="VH55" s="1729"/>
      <c r="VI55" s="1729"/>
      <c r="VJ55" s="1729"/>
      <c r="VK55" s="1729"/>
      <c r="VL55" s="1729"/>
      <c r="VM55" s="1729"/>
      <c r="VN55" s="1729"/>
      <c r="VO55" s="1729"/>
      <c r="VP55" s="1729"/>
      <c r="VQ55" s="1729"/>
      <c r="VR55" s="1729"/>
      <c r="VS55" s="1729"/>
      <c r="VT55" s="1729"/>
      <c r="VU55" s="1729"/>
      <c r="VV55" s="1729"/>
      <c r="VW55" s="1729"/>
      <c r="VX55" s="1729"/>
      <c r="VY55" s="1729"/>
      <c r="VZ55" s="1729"/>
      <c r="WA55" s="1729"/>
      <c r="WB55" s="1729"/>
      <c r="WC55" s="1729"/>
      <c r="WD55" s="1729"/>
      <c r="WE55" s="1729"/>
      <c r="WF55" s="1729"/>
      <c r="WG55" s="1729"/>
      <c r="WH55" s="1729"/>
      <c r="WI55" s="1729"/>
      <c r="WJ55" s="1729"/>
      <c r="WK55" s="1729"/>
      <c r="WL55" s="1729"/>
      <c r="WM55" s="1729"/>
      <c r="WN55" s="1729"/>
      <c r="WO55" s="1729"/>
      <c r="WP55" s="1729"/>
      <c r="WQ55" s="1729"/>
      <c r="WR55" s="1729"/>
      <c r="WS55" s="1729"/>
      <c r="WT55" s="1729"/>
      <c r="WU55" s="1729"/>
      <c r="WV55" s="1729"/>
      <c r="WW55" s="1729"/>
      <c r="WX55" s="1729"/>
      <c r="WY55" s="1729"/>
      <c r="WZ55" s="1729"/>
      <c r="XA55" s="1729"/>
      <c r="XB55" s="1729"/>
      <c r="XC55" s="1729"/>
      <c r="XD55" s="1729"/>
      <c r="XE55" s="1729"/>
      <c r="XF55" s="1729"/>
      <c r="XG55" s="1729"/>
      <c r="XH55" s="1729"/>
      <c r="XI55" s="1729"/>
      <c r="XJ55" s="1729"/>
      <c r="XK55" s="1729"/>
      <c r="XL55" s="1729"/>
      <c r="XM55" s="1729"/>
      <c r="XN55" s="1729"/>
      <c r="XO55" s="1729"/>
      <c r="XP55" s="1729"/>
      <c r="XQ55" s="1729"/>
      <c r="XR55" s="1729"/>
      <c r="XS55" s="1729"/>
      <c r="XT55" s="1729"/>
      <c r="XU55" s="1729"/>
      <c r="XV55" s="1729"/>
      <c r="XW55" s="1729"/>
      <c r="XX55" s="1729"/>
      <c r="XY55" s="1729"/>
      <c r="XZ55" s="1729"/>
      <c r="YA55" s="1729"/>
      <c r="YB55" s="1729"/>
      <c r="YC55" s="1729"/>
      <c r="YD55" s="1729"/>
      <c r="YE55" s="1729"/>
      <c r="YF55" s="1729"/>
      <c r="YG55" s="1729"/>
      <c r="YH55" s="1729"/>
      <c r="YI55" s="1729"/>
      <c r="YJ55" s="1729"/>
      <c r="YK55" s="1729"/>
      <c r="YL55" s="1729"/>
      <c r="YM55" s="1729"/>
      <c r="YN55" s="1729"/>
      <c r="YO55" s="1729"/>
      <c r="YP55" s="1729"/>
      <c r="YQ55" s="1729"/>
      <c r="YR55" s="1729"/>
      <c r="YS55" s="1729"/>
      <c r="YT55" s="1729"/>
      <c r="YU55" s="1729"/>
      <c r="YV55" s="1729"/>
      <c r="YW55" s="1729"/>
      <c r="YX55" s="1729"/>
      <c r="YY55" s="1729"/>
      <c r="YZ55" s="1729"/>
      <c r="ZA55" s="1729"/>
      <c r="ZB55" s="1729"/>
      <c r="ZC55" s="1729"/>
      <c r="ZD55" s="1729"/>
      <c r="ZE55" s="1729"/>
      <c r="ZF55" s="1729"/>
      <c r="ZG55" s="1729"/>
      <c r="ZH55" s="1729"/>
      <c r="ZI55" s="1729"/>
      <c r="ZJ55" s="1729"/>
      <c r="ZK55" s="1729"/>
      <c r="ZL55" s="1729"/>
      <c r="ZM55" s="1729"/>
      <c r="ZN55" s="1729"/>
      <c r="ZO55" s="1729"/>
      <c r="ZP55" s="1729"/>
      <c r="ZQ55" s="1729"/>
      <c r="ZR55" s="1729"/>
      <c r="ZS55" s="1729"/>
      <c r="ZT55" s="1729"/>
      <c r="ZU55" s="1729"/>
      <c r="ZV55" s="1729"/>
      <c r="ZW55" s="1729"/>
      <c r="ZX55" s="1729"/>
      <c r="ZY55" s="1729"/>
      <c r="ZZ55" s="1729"/>
      <c r="AAA55" s="1729"/>
      <c r="AAB55" s="1729"/>
      <c r="AAC55" s="1729"/>
      <c r="AAD55" s="1729"/>
      <c r="AAE55" s="1729"/>
      <c r="AAF55" s="1729"/>
      <c r="AAG55" s="1729"/>
      <c r="AAH55" s="1729"/>
      <c r="AAI55" s="1729"/>
      <c r="AAJ55" s="1729"/>
      <c r="AAK55" s="1729"/>
      <c r="AAL55" s="1729"/>
      <c r="AAM55" s="1729"/>
      <c r="AAN55" s="1729"/>
      <c r="AAO55" s="1729"/>
      <c r="AAP55" s="1729"/>
      <c r="AAQ55" s="1729"/>
      <c r="AAR55" s="1729"/>
      <c r="AAS55" s="1729"/>
      <c r="AAT55" s="1729"/>
      <c r="AAU55" s="1729"/>
      <c r="AAV55" s="1729"/>
      <c r="AAW55" s="1729"/>
      <c r="AAX55" s="1729"/>
      <c r="AAY55" s="1729"/>
      <c r="AAZ55" s="1729"/>
      <c r="ABA55" s="1729"/>
      <c r="ABB55" s="1729"/>
      <c r="ABC55" s="1729"/>
      <c r="ABD55" s="1729"/>
      <c r="ABE55" s="1729"/>
      <c r="ABF55" s="1729"/>
      <c r="ABG55" s="1729"/>
      <c r="ABH55" s="1729"/>
      <c r="ABI55" s="1729"/>
      <c r="ABJ55" s="1729"/>
      <c r="ABK55" s="1729"/>
      <c r="ABL55" s="1729"/>
      <c r="ABM55" s="1729"/>
      <c r="ABN55" s="1729"/>
      <c r="ABO55" s="1729"/>
      <c r="ABP55" s="1729"/>
      <c r="ABQ55" s="1729"/>
      <c r="ABR55" s="1729"/>
      <c r="ABS55" s="1729"/>
      <c r="ABT55" s="1729"/>
      <c r="ABU55" s="1729"/>
      <c r="ABV55" s="1729"/>
      <c r="ABW55" s="1729"/>
      <c r="ABX55" s="1729"/>
      <c r="ABY55" s="1729"/>
      <c r="ABZ55" s="1729"/>
      <c r="ACA55" s="1729"/>
      <c r="ACB55" s="1729"/>
      <c r="ACC55" s="1729"/>
      <c r="ACD55" s="1729"/>
      <c r="ACE55" s="1729"/>
      <c r="ACF55" s="1729"/>
      <c r="ACG55" s="1729"/>
      <c r="ACH55" s="1729"/>
      <c r="ACI55" s="1729"/>
      <c r="ACJ55" s="1729"/>
      <c r="ACK55" s="1729"/>
      <c r="ACL55" s="1729"/>
      <c r="ACM55" s="1729"/>
      <c r="ACN55" s="1729"/>
      <c r="ACO55" s="1729"/>
      <c r="ACP55" s="1729"/>
      <c r="ACQ55" s="1729"/>
      <c r="ACR55" s="1729"/>
      <c r="ACS55" s="1729"/>
      <c r="ACT55" s="1729"/>
      <c r="ACU55" s="1729"/>
      <c r="ACV55" s="1729"/>
      <c r="ACW55" s="1729"/>
      <c r="ACX55" s="1729"/>
      <c r="ACY55" s="1729"/>
      <c r="ACZ55" s="1729"/>
      <c r="ADA55" s="1729"/>
      <c r="ADB55" s="1729"/>
      <c r="ADC55" s="1729"/>
      <c r="ADD55" s="1729"/>
      <c r="ADE55" s="1729"/>
      <c r="ADF55" s="1729"/>
      <c r="ADG55" s="1729"/>
      <c r="ADH55" s="1729"/>
      <c r="ADI55" s="1729"/>
      <c r="ADJ55" s="1729"/>
      <c r="ADK55" s="1729"/>
      <c r="ADL55" s="1729"/>
      <c r="ADM55" s="1729"/>
      <c r="ADN55" s="1729"/>
      <c r="ADO55" s="1729"/>
      <c r="ADP55" s="1729"/>
      <c r="ADQ55" s="1729"/>
      <c r="ADR55" s="1729"/>
      <c r="ADS55" s="1729"/>
      <c r="ADT55" s="1729"/>
      <c r="ADU55" s="1729"/>
      <c r="ADV55" s="1729"/>
      <c r="ADW55" s="1729"/>
      <c r="ADX55" s="1729"/>
      <c r="ADY55" s="1729"/>
      <c r="ADZ55" s="1729"/>
      <c r="AEA55" s="1729"/>
      <c r="AEB55" s="1729"/>
      <c r="AEC55" s="1729"/>
      <c r="AED55" s="1729"/>
      <c r="AEE55" s="1729"/>
      <c r="AEF55" s="1729"/>
      <c r="AEG55" s="1729"/>
      <c r="AEH55" s="1729"/>
      <c r="AEI55" s="1729"/>
      <c r="AEJ55" s="1729"/>
      <c r="AEK55" s="1729"/>
      <c r="AEL55" s="1729"/>
      <c r="AEM55" s="1729"/>
      <c r="AEN55" s="1729"/>
      <c r="AEO55" s="1729"/>
      <c r="AEP55" s="1729"/>
      <c r="AEQ55" s="1729"/>
      <c r="AER55" s="1729"/>
      <c r="AES55" s="1729"/>
      <c r="AET55" s="1729"/>
      <c r="AEU55" s="1729"/>
      <c r="AEV55" s="1729"/>
      <c r="AEW55" s="1729"/>
      <c r="AEX55" s="1729"/>
      <c r="AEY55" s="1729"/>
      <c r="AEZ55" s="1729"/>
      <c r="AFA55" s="1729"/>
      <c r="AFB55" s="1729"/>
      <c r="AFC55" s="1729"/>
      <c r="AFD55" s="1729"/>
      <c r="AFE55" s="1729"/>
      <c r="AFF55" s="1729"/>
      <c r="AFG55" s="1729"/>
      <c r="AFH55" s="1729"/>
      <c r="AFI55" s="1729"/>
      <c r="AFJ55" s="1729"/>
      <c r="AFK55" s="1729"/>
      <c r="AFL55" s="1729"/>
      <c r="AFM55" s="1729"/>
      <c r="AFN55" s="1729"/>
      <c r="AFO55" s="1729"/>
      <c r="AFP55" s="1729"/>
      <c r="AFQ55" s="1729"/>
      <c r="AFR55" s="1729"/>
      <c r="AFS55" s="1729"/>
      <c r="AFT55" s="1729"/>
      <c r="AFU55" s="1729"/>
      <c r="AFV55" s="1729"/>
      <c r="AFW55" s="1729"/>
      <c r="AFX55" s="1729"/>
      <c r="AFY55" s="1729"/>
      <c r="AFZ55" s="1729"/>
      <c r="AGA55" s="1729"/>
      <c r="AGB55" s="1729"/>
      <c r="AGC55" s="1729"/>
      <c r="AGD55" s="1729"/>
      <c r="AGE55" s="1729"/>
      <c r="AGF55" s="1729"/>
      <c r="AGG55" s="1729"/>
      <c r="AGH55" s="1729"/>
      <c r="AGI55" s="1729"/>
      <c r="AGJ55" s="1729"/>
      <c r="AGK55" s="1729"/>
      <c r="AGL55" s="1729"/>
      <c r="AGM55" s="1729"/>
      <c r="AGN55" s="1729"/>
      <c r="AGO55" s="1729"/>
      <c r="AGP55" s="1729"/>
      <c r="AGQ55" s="1729"/>
      <c r="AGR55" s="1729"/>
      <c r="AGS55" s="1729"/>
      <c r="AGT55" s="1729"/>
      <c r="AGU55" s="1729"/>
      <c r="AGV55" s="1729"/>
      <c r="AGW55" s="1729"/>
      <c r="AGX55" s="1729"/>
      <c r="AGY55" s="1729"/>
      <c r="AGZ55" s="1729"/>
      <c r="AHA55" s="1729"/>
      <c r="AHB55" s="1729"/>
      <c r="AHC55" s="1729"/>
      <c r="AHD55" s="1729"/>
      <c r="AHE55" s="1729"/>
      <c r="AHF55" s="1729"/>
      <c r="AHG55" s="1729"/>
      <c r="AHH55" s="1729"/>
      <c r="AHI55" s="1729"/>
      <c r="AHJ55" s="1729"/>
      <c r="AHK55" s="1729"/>
      <c r="AHL55" s="1729"/>
      <c r="AHM55" s="1729"/>
      <c r="AHN55" s="1729"/>
      <c r="AHO55" s="1729"/>
      <c r="AHP55" s="1729"/>
      <c r="AHQ55" s="1729"/>
      <c r="AHR55" s="1729"/>
      <c r="AHS55" s="1729"/>
      <c r="AHT55" s="1729"/>
      <c r="AHU55" s="1729"/>
      <c r="AHV55" s="1729"/>
      <c r="AHW55" s="1729"/>
      <c r="AHX55" s="1729"/>
      <c r="AHY55" s="1729"/>
      <c r="AHZ55" s="1729"/>
      <c r="AIA55" s="1729"/>
      <c r="AIB55" s="1729"/>
      <c r="AIC55" s="1729"/>
      <c r="AID55" s="1729"/>
      <c r="AIE55" s="1729"/>
      <c r="AIF55" s="1729"/>
      <c r="AIG55" s="1729"/>
      <c r="AIH55" s="1729"/>
      <c r="AII55" s="1729"/>
      <c r="AIJ55" s="1729"/>
      <c r="AIK55" s="1729"/>
      <c r="AIL55" s="1729"/>
      <c r="AIM55" s="1729"/>
      <c r="AIN55" s="1729"/>
      <c r="AIO55" s="1729"/>
      <c r="AIP55" s="1729"/>
      <c r="AIQ55" s="1729"/>
      <c r="AIR55" s="1729"/>
      <c r="AIS55" s="1729"/>
      <c r="AIT55" s="1729"/>
      <c r="AIU55" s="1729"/>
      <c r="AIV55" s="1729"/>
      <c r="AIW55" s="1729"/>
      <c r="AIX55" s="1729"/>
      <c r="AIY55" s="1729"/>
      <c r="AIZ55" s="1729"/>
      <c r="AJA55" s="1729"/>
      <c r="AJB55" s="1729"/>
      <c r="AJC55" s="1729"/>
      <c r="AJD55" s="1729"/>
      <c r="AJE55" s="1729"/>
      <c r="AJF55" s="1729"/>
      <c r="AJG55" s="1729"/>
      <c r="AJH55" s="1729"/>
      <c r="AJI55" s="1729"/>
      <c r="AJJ55" s="1729"/>
      <c r="AJK55" s="1729"/>
      <c r="AJL55" s="1729"/>
      <c r="AJM55" s="1729"/>
      <c r="AJN55" s="1729"/>
      <c r="AJO55" s="1729"/>
      <c r="AJP55" s="1729"/>
      <c r="AJQ55" s="1729"/>
      <c r="AJR55" s="1729"/>
      <c r="AJS55" s="1729"/>
      <c r="AJT55" s="1729"/>
      <c r="AJU55" s="1729"/>
      <c r="AJV55" s="1729"/>
      <c r="AJW55" s="1729"/>
      <c r="AJX55" s="1729"/>
      <c r="AJY55" s="1729"/>
      <c r="AJZ55" s="1729"/>
      <c r="AKA55" s="1729"/>
      <c r="AKB55" s="1729"/>
      <c r="AKC55" s="1729"/>
      <c r="AKD55" s="1729"/>
      <c r="AKE55" s="1729"/>
      <c r="AKF55" s="1729"/>
      <c r="AKG55" s="1729"/>
      <c r="AKH55" s="1729"/>
      <c r="AKI55" s="1729"/>
      <c r="AKJ55" s="1729"/>
      <c r="AKK55" s="1729"/>
      <c r="AKL55" s="1729"/>
      <c r="AKM55" s="1729"/>
      <c r="AKN55" s="1729"/>
      <c r="AKO55" s="1729"/>
      <c r="AKP55" s="1729"/>
      <c r="AKQ55" s="1729"/>
      <c r="AKR55" s="1729"/>
      <c r="AKS55" s="1729"/>
      <c r="AKT55" s="1729"/>
      <c r="AKU55" s="1729"/>
      <c r="AKV55" s="1729"/>
      <c r="AKW55" s="1729"/>
      <c r="AKX55" s="1729"/>
      <c r="AKY55" s="1729"/>
      <c r="AKZ55" s="1729"/>
      <c r="ALA55" s="1729"/>
      <c r="ALB55" s="1729"/>
      <c r="ALC55" s="1729"/>
      <c r="ALD55" s="1729"/>
      <c r="ALE55" s="1729"/>
      <c r="ALF55" s="1729"/>
      <c r="ALG55" s="1729"/>
      <c r="ALH55" s="1729"/>
      <c r="ALI55" s="1729"/>
      <c r="ALJ55" s="1729"/>
      <c r="ALK55" s="1729"/>
      <c r="ALL55" s="1729"/>
      <c r="ALM55" s="1729"/>
      <c r="ALN55" s="1729"/>
      <c r="ALO55" s="1729"/>
      <c r="ALP55" s="1729"/>
      <c r="ALQ55" s="1729"/>
      <c r="ALR55" s="1729"/>
      <c r="ALS55" s="1729"/>
      <c r="ALT55" s="1729"/>
      <c r="ALU55" s="1729"/>
      <c r="ALV55" s="1729"/>
      <c r="ALW55" s="1729"/>
      <c r="ALX55" s="1729"/>
      <c r="ALY55" s="1729"/>
      <c r="ALZ55" s="1729"/>
      <c r="AMA55" s="1729"/>
      <c r="AMB55" s="1729"/>
      <c r="AMC55" s="1729"/>
      <c r="AMD55" s="1729"/>
      <c r="AME55" s="1729"/>
      <c r="AMF55" s="1729"/>
      <c r="AMG55" s="1729"/>
      <c r="AMH55" s="1729"/>
      <c r="AMI55" s="1729"/>
      <c r="AMJ55" s="1729"/>
    </row>
    <row r="56" spans="1:1024" s="1773" customFormat="1" ht="15.5">
      <c r="A56" s="7835"/>
      <c r="B56" s="7835"/>
      <c r="C56" s="7835"/>
      <c r="D56" s="7835"/>
      <c r="E56" s="7835"/>
      <c r="F56" s="7835"/>
      <c r="G56" s="7835"/>
      <c r="H56" s="7835"/>
      <c r="I56" s="7835"/>
      <c r="J56" s="7835"/>
      <c r="K56" s="7835"/>
      <c r="L56" s="7835"/>
      <c r="M56" s="7835"/>
      <c r="N56" s="7835"/>
      <c r="O56" s="7835"/>
      <c r="P56" s="7835"/>
      <c r="Q56" s="7835"/>
      <c r="R56" s="7835"/>
      <c r="S56" s="7835"/>
      <c r="T56" s="7835"/>
      <c r="U56" s="7835"/>
      <c r="V56" s="7835"/>
      <c r="W56" s="7835"/>
      <c r="X56" s="7835"/>
      <c r="Y56" s="7835"/>
      <c r="Z56" s="7835"/>
      <c r="AA56" s="7835"/>
      <c r="AB56" s="7835"/>
      <c r="AC56" s="7835"/>
      <c r="AD56" s="7835"/>
      <c r="AE56" s="7835"/>
      <c r="AF56" s="7835"/>
      <c r="AG56" s="7835"/>
      <c r="AH56" s="7835"/>
      <c r="AI56" s="7835"/>
      <c r="AJ56" s="7835"/>
      <c r="AK56" s="7835"/>
      <c r="AL56" s="7835"/>
      <c r="AM56" s="7835"/>
      <c r="AN56" s="7835"/>
      <c r="AO56" s="7835"/>
      <c r="AP56" s="7835"/>
      <c r="AQ56" s="7835"/>
      <c r="AR56" s="7835"/>
      <c r="AS56" s="7835"/>
      <c r="AT56" s="7835"/>
      <c r="AU56" s="7835"/>
      <c r="AV56" s="7835"/>
      <c r="AW56" s="7835"/>
      <c r="AX56" s="7835"/>
      <c r="AY56" s="7835"/>
      <c r="AZ56" s="7835"/>
      <c r="BA56" s="1729"/>
      <c r="BB56" s="1729"/>
      <c r="BC56" s="1729"/>
      <c r="BD56" s="1729"/>
      <c r="BE56" s="1729"/>
      <c r="BF56" s="1729"/>
      <c r="BG56" s="1729"/>
      <c r="BH56" s="1729"/>
      <c r="BI56" s="1729"/>
      <c r="BJ56" s="1729"/>
      <c r="BK56" s="1729"/>
      <c r="BL56" s="1729"/>
      <c r="BM56" s="1729"/>
      <c r="BN56" s="1729"/>
      <c r="BO56" s="1729"/>
      <c r="BP56" s="1729"/>
      <c r="BQ56" s="1729"/>
      <c r="BR56" s="1729"/>
      <c r="BS56" s="1729"/>
      <c r="BT56" s="1729"/>
      <c r="BU56" s="1729"/>
      <c r="BV56" s="1729"/>
      <c r="BW56" s="1729"/>
      <c r="BX56" s="1729"/>
      <c r="BY56" s="1729"/>
      <c r="BZ56" s="1729"/>
      <c r="CA56" s="1729"/>
      <c r="CB56" s="1729"/>
      <c r="CC56" s="1729"/>
      <c r="CD56" s="1729"/>
      <c r="CE56" s="1729"/>
      <c r="CF56" s="1729"/>
      <c r="CG56" s="1729"/>
      <c r="CH56" s="1729"/>
      <c r="CI56" s="1729"/>
      <c r="CJ56" s="1729"/>
      <c r="CK56" s="1729"/>
      <c r="CL56" s="1729"/>
      <c r="CM56" s="1729"/>
      <c r="CN56" s="1729"/>
      <c r="CO56" s="1729"/>
      <c r="CP56" s="1729"/>
      <c r="CQ56" s="1729"/>
      <c r="CR56" s="1729"/>
      <c r="CS56" s="1729"/>
      <c r="CT56" s="1729"/>
      <c r="CU56" s="1729"/>
      <c r="CV56" s="1729"/>
      <c r="CW56" s="1729"/>
      <c r="CX56" s="1729"/>
      <c r="CY56" s="1729"/>
      <c r="CZ56" s="1729"/>
      <c r="DA56" s="1729"/>
      <c r="DB56" s="1729"/>
      <c r="DC56" s="1729"/>
      <c r="DD56" s="1729"/>
      <c r="DE56" s="1729"/>
      <c r="DF56" s="1729"/>
      <c r="DG56" s="1729"/>
      <c r="DH56" s="1729"/>
      <c r="DI56" s="1729"/>
      <c r="DJ56" s="1729"/>
      <c r="DK56" s="1729"/>
      <c r="DL56" s="1729"/>
      <c r="DM56" s="1729"/>
      <c r="DN56" s="1729"/>
      <c r="DO56" s="1729"/>
      <c r="DP56" s="1729"/>
      <c r="DQ56" s="1729"/>
      <c r="DR56" s="1729"/>
      <c r="DS56" s="1729"/>
      <c r="DT56" s="1729"/>
      <c r="DU56" s="1729"/>
      <c r="DV56" s="1729"/>
      <c r="DW56" s="1729"/>
      <c r="DX56" s="1729"/>
      <c r="DY56" s="1729"/>
      <c r="DZ56" s="1729"/>
      <c r="EA56" s="1729"/>
      <c r="EB56" s="1729"/>
      <c r="EC56" s="1729"/>
      <c r="ED56" s="1729"/>
      <c r="EE56" s="1729"/>
      <c r="EF56" s="1729"/>
      <c r="EG56" s="1729"/>
      <c r="EH56" s="1729"/>
      <c r="EI56" s="1729"/>
      <c r="EJ56" s="1729"/>
      <c r="EK56" s="1729"/>
      <c r="EL56" s="1729"/>
      <c r="EM56" s="1729"/>
      <c r="EN56" s="1729"/>
      <c r="EO56" s="1729"/>
      <c r="EP56" s="1729"/>
      <c r="EQ56" s="1729"/>
      <c r="ER56" s="1729"/>
      <c r="ES56" s="1729"/>
      <c r="ET56" s="1729"/>
      <c r="EU56" s="1729"/>
      <c r="EV56" s="1729"/>
      <c r="EW56" s="1729"/>
      <c r="EX56" s="1729"/>
      <c r="EY56" s="1729"/>
      <c r="EZ56" s="1729"/>
      <c r="FA56" s="1729"/>
      <c r="FB56" s="1729"/>
      <c r="FC56" s="1729"/>
      <c r="FD56" s="1729"/>
      <c r="FE56" s="1729"/>
      <c r="FF56" s="1729"/>
      <c r="FG56" s="1729"/>
      <c r="FH56" s="1729"/>
      <c r="FI56" s="1729"/>
      <c r="FJ56" s="1729"/>
      <c r="FK56" s="1729"/>
      <c r="FL56" s="1729"/>
      <c r="FM56" s="1729"/>
      <c r="FN56" s="1729"/>
      <c r="FO56" s="1729"/>
      <c r="FP56" s="1729"/>
      <c r="FQ56" s="1729"/>
      <c r="FR56" s="1729"/>
      <c r="FS56" s="1729"/>
      <c r="FT56" s="1729"/>
      <c r="FU56" s="1729"/>
      <c r="FV56" s="1729"/>
      <c r="FW56" s="1729"/>
      <c r="FX56" s="1729"/>
      <c r="FY56" s="1729"/>
      <c r="FZ56" s="1729"/>
      <c r="GA56" s="1729"/>
      <c r="GB56" s="1729"/>
      <c r="GC56" s="1729"/>
      <c r="GD56" s="1729"/>
      <c r="GE56" s="1729"/>
      <c r="GF56" s="1729"/>
      <c r="GG56" s="1729"/>
      <c r="GH56" s="1729"/>
      <c r="GI56" s="1729"/>
      <c r="GJ56" s="1729"/>
      <c r="GK56" s="1729"/>
      <c r="GL56" s="1729"/>
      <c r="GM56" s="1729"/>
      <c r="GN56" s="1729"/>
      <c r="GO56" s="1729"/>
      <c r="GP56" s="1729"/>
      <c r="GQ56" s="1729"/>
      <c r="GR56" s="1729"/>
      <c r="GS56" s="1729"/>
      <c r="GT56" s="1729"/>
      <c r="GU56" s="1729"/>
      <c r="GV56" s="1729"/>
      <c r="GW56" s="1729"/>
      <c r="GX56" s="1729"/>
      <c r="GY56" s="1729"/>
      <c r="GZ56" s="1729"/>
      <c r="HA56" s="1729"/>
      <c r="HB56" s="1729"/>
      <c r="HC56" s="1729"/>
      <c r="HD56" s="1729"/>
      <c r="HE56" s="1729"/>
      <c r="HF56" s="1729"/>
      <c r="HG56" s="1729"/>
      <c r="HH56" s="1729"/>
      <c r="HI56" s="1729"/>
      <c r="HJ56" s="1729"/>
      <c r="HK56" s="1729"/>
      <c r="HL56" s="1729"/>
      <c r="HM56" s="1729"/>
      <c r="HN56" s="1729"/>
      <c r="HO56" s="1729"/>
      <c r="HP56" s="1729"/>
      <c r="HQ56" s="1729"/>
      <c r="HR56" s="1729"/>
      <c r="HS56" s="1729"/>
      <c r="HT56" s="1729"/>
      <c r="HU56" s="1729"/>
      <c r="HV56" s="1729"/>
      <c r="HW56" s="1729"/>
      <c r="HX56" s="1729"/>
      <c r="HY56" s="1729"/>
      <c r="HZ56" s="1729"/>
      <c r="IA56" s="1729"/>
      <c r="IB56" s="1729"/>
      <c r="IC56" s="1729"/>
      <c r="ID56" s="1729"/>
      <c r="IE56" s="1729"/>
      <c r="IF56" s="1729"/>
      <c r="IG56" s="1729"/>
      <c r="IH56" s="1729"/>
      <c r="II56" s="1729"/>
      <c r="IJ56" s="1729"/>
      <c r="IK56" s="1729"/>
      <c r="IL56" s="1729"/>
      <c r="IM56" s="1729"/>
      <c r="IN56" s="1729"/>
      <c r="IO56" s="1729"/>
      <c r="IP56" s="1729"/>
      <c r="IQ56" s="1729"/>
      <c r="IR56" s="1729"/>
      <c r="IS56" s="1729"/>
      <c r="IT56" s="1729"/>
      <c r="IU56" s="1729"/>
      <c r="IV56" s="1729"/>
      <c r="IW56" s="1729"/>
      <c r="IX56" s="1729"/>
      <c r="IY56" s="1729"/>
      <c r="IZ56" s="1729"/>
      <c r="JA56" s="1729"/>
      <c r="JB56" s="1729"/>
      <c r="JC56" s="1729"/>
      <c r="JD56" s="1729"/>
      <c r="JE56" s="1729"/>
      <c r="JF56" s="1729"/>
      <c r="JG56" s="1729"/>
      <c r="JH56" s="1729"/>
      <c r="JI56" s="1729"/>
      <c r="JJ56" s="1729"/>
      <c r="JK56" s="1729"/>
      <c r="JL56" s="1729"/>
      <c r="JM56" s="1729"/>
      <c r="JN56" s="1729"/>
      <c r="JO56" s="1729"/>
      <c r="JP56" s="1729"/>
      <c r="JQ56" s="1729"/>
      <c r="JR56" s="1729"/>
      <c r="JS56" s="1729"/>
      <c r="JT56" s="1729"/>
      <c r="JU56" s="1729"/>
      <c r="JV56" s="1729"/>
      <c r="JW56" s="1729"/>
      <c r="JX56" s="1729"/>
      <c r="JY56" s="1729"/>
      <c r="JZ56" s="1729"/>
      <c r="KA56" s="1729"/>
      <c r="KB56" s="1729"/>
      <c r="KC56" s="1729"/>
      <c r="KD56" s="1729"/>
      <c r="KE56" s="1729"/>
      <c r="KF56" s="1729"/>
      <c r="KG56" s="1729"/>
      <c r="KH56" s="1729"/>
      <c r="KI56" s="1729"/>
      <c r="KJ56" s="1729"/>
      <c r="KK56" s="1729"/>
      <c r="KL56" s="1729"/>
      <c r="KM56" s="1729"/>
      <c r="KN56" s="1729"/>
      <c r="KO56" s="1729"/>
      <c r="KP56" s="1729"/>
      <c r="KQ56" s="1729"/>
      <c r="KR56" s="1729"/>
      <c r="KS56" s="1729"/>
      <c r="KT56" s="1729"/>
      <c r="KU56" s="1729"/>
      <c r="KV56" s="1729"/>
      <c r="KW56" s="1729"/>
      <c r="KX56" s="1729"/>
      <c r="KY56" s="1729"/>
      <c r="KZ56" s="1729"/>
      <c r="LA56" s="1729"/>
      <c r="LB56" s="1729"/>
      <c r="LC56" s="1729"/>
      <c r="LD56" s="1729"/>
      <c r="LE56" s="1729"/>
      <c r="LF56" s="1729"/>
      <c r="LG56" s="1729"/>
      <c r="LH56" s="1729"/>
      <c r="LI56" s="1729"/>
      <c r="LJ56" s="1729"/>
      <c r="LK56" s="1729"/>
      <c r="LL56" s="1729"/>
      <c r="LM56" s="1729"/>
      <c r="LN56" s="1729"/>
      <c r="LO56" s="1729"/>
      <c r="LP56" s="1729"/>
      <c r="LQ56" s="1729"/>
      <c r="LR56" s="1729"/>
      <c r="LS56" s="1729"/>
      <c r="LT56" s="1729"/>
      <c r="LU56" s="1729"/>
      <c r="LV56" s="1729"/>
      <c r="LW56" s="1729"/>
      <c r="LX56" s="1729"/>
      <c r="LY56" s="1729"/>
      <c r="LZ56" s="1729"/>
      <c r="MA56" s="1729"/>
      <c r="MB56" s="1729"/>
      <c r="MC56" s="1729"/>
      <c r="MD56" s="1729"/>
      <c r="ME56" s="1729"/>
      <c r="MF56" s="1729"/>
      <c r="MG56" s="1729"/>
      <c r="MH56" s="1729"/>
      <c r="MI56" s="1729"/>
      <c r="MJ56" s="1729"/>
      <c r="MK56" s="1729"/>
      <c r="ML56" s="1729"/>
      <c r="MM56" s="1729"/>
      <c r="MN56" s="1729"/>
      <c r="MO56" s="1729"/>
      <c r="MP56" s="1729"/>
      <c r="MQ56" s="1729"/>
      <c r="MR56" s="1729"/>
      <c r="MS56" s="1729"/>
      <c r="MT56" s="1729"/>
      <c r="MU56" s="1729"/>
      <c r="MV56" s="1729"/>
      <c r="MW56" s="1729"/>
      <c r="MX56" s="1729"/>
      <c r="MY56" s="1729"/>
      <c r="MZ56" s="1729"/>
      <c r="NA56" s="1729"/>
      <c r="NB56" s="1729"/>
      <c r="NC56" s="1729"/>
      <c r="ND56" s="1729"/>
      <c r="NE56" s="1729"/>
      <c r="NF56" s="1729"/>
      <c r="NG56" s="1729"/>
      <c r="NH56" s="1729"/>
      <c r="NI56" s="1729"/>
      <c r="NJ56" s="1729"/>
      <c r="NK56" s="1729"/>
      <c r="NL56" s="1729"/>
      <c r="NM56" s="1729"/>
      <c r="NN56" s="1729"/>
      <c r="NO56" s="1729"/>
      <c r="NP56" s="1729"/>
      <c r="NQ56" s="1729"/>
      <c r="NR56" s="1729"/>
      <c r="NS56" s="1729"/>
      <c r="NT56" s="1729"/>
      <c r="NU56" s="1729"/>
      <c r="NV56" s="1729"/>
      <c r="NW56" s="1729"/>
      <c r="NX56" s="1729"/>
      <c r="NY56" s="1729"/>
      <c r="NZ56" s="1729"/>
      <c r="OA56" s="1729"/>
      <c r="OB56" s="1729"/>
      <c r="OC56" s="1729"/>
      <c r="OD56" s="1729"/>
      <c r="OE56" s="1729"/>
      <c r="OF56" s="1729"/>
      <c r="OG56" s="1729"/>
      <c r="OH56" s="1729"/>
      <c r="OI56" s="1729"/>
      <c r="OJ56" s="1729"/>
      <c r="OK56" s="1729"/>
      <c r="OL56" s="1729"/>
      <c r="OM56" s="1729"/>
      <c r="ON56" s="1729"/>
      <c r="OO56" s="1729"/>
      <c r="OP56" s="1729"/>
      <c r="OQ56" s="1729"/>
      <c r="OR56" s="1729"/>
      <c r="OS56" s="1729"/>
      <c r="OT56" s="1729"/>
      <c r="OU56" s="1729"/>
      <c r="OV56" s="1729"/>
      <c r="OW56" s="1729"/>
      <c r="OX56" s="1729"/>
      <c r="OY56" s="1729"/>
      <c r="OZ56" s="1729"/>
      <c r="PA56" s="1729"/>
      <c r="PB56" s="1729"/>
      <c r="PC56" s="1729"/>
      <c r="PD56" s="1729"/>
      <c r="PE56" s="1729"/>
      <c r="PF56" s="1729"/>
      <c r="PG56" s="1729"/>
      <c r="PH56" s="1729"/>
      <c r="PI56" s="1729"/>
      <c r="PJ56" s="1729"/>
      <c r="PK56" s="1729"/>
      <c r="PL56" s="1729"/>
      <c r="PM56" s="1729"/>
      <c r="PN56" s="1729"/>
      <c r="PO56" s="1729"/>
      <c r="PP56" s="1729"/>
      <c r="PQ56" s="1729"/>
      <c r="PR56" s="1729"/>
      <c r="PS56" s="1729"/>
      <c r="PT56" s="1729"/>
      <c r="PU56" s="1729"/>
      <c r="PV56" s="1729"/>
      <c r="PW56" s="1729"/>
      <c r="PX56" s="1729"/>
      <c r="PY56" s="1729"/>
      <c r="PZ56" s="1729"/>
      <c r="QA56" s="1729"/>
      <c r="QB56" s="1729"/>
      <c r="QC56" s="1729"/>
      <c r="QD56" s="1729"/>
      <c r="QE56" s="1729"/>
      <c r="QF56" s="1729"/>
      <c r="QG56" s="1729"/>
      <c r="QH56" s="1729"/>
      <c r="QI56" s="1729"/>
      <c r="QJ56" s="1729"/>
      <c r="QK56" s="1729"/>
      <c r="QL56" s="1729"/>
      <c r="QM56" s="1729"/>
      <c r="QN56" s="1729"/>
      <c r="QO56" s="1729"/>
      <c r="QP56" s="1729"/>
      <c r="QQ56" s="1729"/>
      <c r="QR56" s="1729"/>
      <c r="QS56" s="1729"/>
      <c r="QT56" s="1729"/>
      <c r="QU56" s="1729"/>
      <c r="QV56" s="1729"/>
      <c r="QW56" s="1729"/>
      <c r="QX56" s="1729"/>
      <c r="QY56" s="1729"/>
      <c r="QZ56" s="1729"/>
      <c r="RA56" s="1729"/>
      <c r="RB56" s="1729"/>
      <c r="RC56" s="1729"/>
      <c r="RD56" s="1729"/>
      <c r="RE56" s="1729"/>
      <c r="RF56" s="1729"/>
      <c r="RG56" s="1729"/>
      <c r="RH56" s="1729"/>
      <c r="RI56" s="1729"/>
      <c r="RJ56" s="1729"/>
      <c r="RK56" s="1729"/>
      <c r="RL56" s="1729"/>
      <c r="RM56" s="1729"/>
      <c r="RN56" s="1729"/>
      <c r="RO56" s="1729"/>
      <c r="RP56" s="1729"/>
      <c r="RQ56" s="1729"/>
      <c r="RR56" s="1729"/>
      <c r="RS56" s="1729"/>
      <c r="RT56" s="1729"/>
      <c r="RU56" s="1729"/>
      <c r="RV56" s="1729"/>
      <c r="RW56" s="1729"/>
      <c r="RX56" s="1729"/>
      <c r="RY56" s="1729"/>
      <c r="RZ56" s="1729"/>
      <c r="SA56" s="1729"/>
      <c r="SB56" s="1729"/>
      <c r="SC56" s="1729"/>
      <c r="SD56" s="1729"/>
      <c r="SE56" s="1729"/>
      <c r="SF56" s="1729"/>
      <c r="SG56" s="1729"/>
      <c r="SH56" s="1729"/>
      <c r="SI56" s="1729"/>
      <c r="SJ56" s="1729"/>
      <c r="SK56" s="1729"/>
      <c r="SL56" s="1729"/>
      <c r="SM56" s="1729"/>
      <c r="SN56" s="1729"/>
      <c r="SO56" s="1729"/>
      <c r="SP56" s="1729"/>
      <c r="SQ56" s="1729"/>
      <c r="SR56" s="1729"/>
      <c r="SS56" s="1729"/>
      <c r="ST56" s="1729"/>
      <c r="SU56" s="1729"/>
      <c r="SV56" s="1729"/>
      <c r="SW56" s="1729"/>
      <c r="SX56" s="1729"/>
      <c r="SY56" s="1729"/>
      <c r="SZ56" s="1729"/>
      <c r="TA56" s="1729"/>
      <c r="TB56" s="1729"/>
      <c r="TC56" s="1729"/>
      <c r="TD56" s="1729"/>
      <c r="TE56" s="1729"/>
      <c r="TF56" s="1729"/>
      <c r="TG56" s="1729"/>
      <c r="TH56" s="1729"/>
      <c r="TI56" s="1729"/>
      <c r="TJ56" s="1729"/>
      <c r="TK56" s="1729"/>
      <c r="TL56" s="1729"/>
      <c r="TM56" s="1729"/>
      <c r="TN56" s="1729"/>
      <c r="TO56" s="1729"/>
      <c r="TP56" s="1729"/>
      <c r="TQ56" s="1729"/>
      <c r="TR56" s="1729"/>
      <c r="TS56" s="1729"/>
      <c r="TT56" s="1729"/>
      <c r="TU56" s="1729"/>
      <c r="TV56" s="1729"/>
      <c r="TW56" s="1729"/>
      <c r="TX56" s="1729"/>
      <c r="TY56" s="1729"/>
      <c r="TZ56" s="1729"/>
      <c r="UA56" s="1729"/>
      <c r="UB56" s="1729"/>
      <c r="UC56" s="1729"/>
      <c r="UD56" s="1729"/>
      <c r="UE56" s="1729"/>
      <c r="UF56" s="1729"/>
      <c r="UG56" s="1729"/>
      <c r="UH56" s="1729"/>
      <c r="UI56" s="1729"/>
      <c r="UJ56" s="1729"/>
      <c r="UK56" s="1729"/>
      <c r="UL56" s="1729"/>
      <c r="UM56" s="1729"/>
      <c r="UN56" s="1729"/>
      <c r="UO56" s="1729"/>
      <c r="UP56" s="1729"/>
      <c r="UQ56" s="1729"/>
      <c r="UR56" s="1729"/>
      <c r="US56" s="1729"/>
      <c r="UT56" s="1729"/>
      <c r="UU56" s="1729"/>
      <c r="UV56" s="1729"/>
      <c r="UW56" s="1729"/>
      <c r="UX56" s="1729"/>
      <c r="UY56" s="1729"/>
      <c r="UZ56" s="1729"/>
      <c r="VA56" s="1729"/>
      <c r="VB56" s="1729"/>
      <c r="VC56" s="1729"/>
      <c r="VD56" s="1729"/>
      <c r="VE56" s="1729"/>
      <c r="VF56" s="1729"/>
      <c r="VG56" s="1729"/>
      <c r="VH56" s="1729"/>
      <c r="VI56" s="1729"/>
      <c r="VJ56" s="1729"/>
      <c r="VK56" s="1729"/>
      <c r="VL56" s="1729"/>
      <c r="VM56" s="1729"/>
      <c r="VN56" s="1729"/>
      <c r="VO56" s="1729"/>
      <c r="VP56" s="1729"/>
      <c r="VQ56" s="1729"/>
      <c r="VR56" s="1729"/>
      <c r="VS56" s="1729"/>
      <c r="VT56" s="1729"/>
      <c r="VU56" s="1729"/>
      <c r="VV56" s="1729"/>
      <c r="VW56" s="1729"/>
      <c r="VX56" s="1729"/>
      <c r="VY56" s="1729"/>
      <c r="VZ56" s="1729"/>
      <c r="WA56" s="1729"/>
      <c r="WB56" s="1729"/>
      <c r="WC56" s="1729"/>
      <c r="WD56" s="1729"/>
      <c r="WE56" s="1729"/>
      <c r="WF56" s="1729"/>
      <c r="WG56" s="1729"/>
      <c r="WH56" s="1729"/>
      <c r="WI56" s="1729"/>
      <c r="WJ56" s="1729"/>
      <c r="WK56" s="1729"/>
      <c r="WL56" s="1729"/>
      <c r="WM56" s="1729"/>
      <c r="WN56" s="1729"/>
      <c r="WO56" s="1729"/>
      <c r="WP56" s="1729"/>
      <c r="WQ56" s="1729"/>
      <c r="WR56" s="1729"/>
      <c r="WS56" s="1729"/>
      <c r="WT56" s="1729"/>
      <c r="WU56" s="1729"/>
      <c r="WV56" s="1729"/>
      <c r="WW56" s="1729"/>
      <c r="WX56" s="1729"/>
      <c r="WY56" s="1729"/>
      <c r="WZ56" s="1729"/>
      <c r="XA56" s="1729"/>
      <c r="XB56" s="1729"/>
      <c r="XC56" s="1729"/>
      <c r="XD56" s="1729"/>
      <c r="XE56" s="1729"/>
      <c r="XF56" s="1729"/>
      <c r="XG56" s="1729"/>
      <c r="XH56" s="1729"/>
      <c r="XI56" s="1729"/>
      <c r="XJ56" s="1729"/>
      <c r="XK56" s="1729"/>
      <c r="XL56" s="1729"/>
      <c r="XM56" s="1729"/>
      <c r="XN56" s="1729"/>
      <c r="XO56" s="1729"/>
      <c r="XP56" s="1729"/>
      <c r="XQ56" s="1729"/>
      <c r="XR56" s="1729"/>
      <c r="XS56" s="1729"/>
      <c r="XT56" s="1729"/>
      <c r="XU56" s="1729"/>
      <c r="XV56" s="1729"/>
      <c r="XW56" s="1729"/>
      <c r="XX56" s="1729"/>
      <c r="XY56" s="1729"/>
      <c r="XZ56" s="1729"/>
      <c r="YA56" s="1729"/>
      <c r="YB56" s="1729"/>
      <c r="YC56" s="1729"/>
      <c r="YD56" s="1729"/>
      <c r="YE56" s="1729"/>
      <c r="YF56" s="1729"/>
      <c r="YG56" s="1729"/>
      <c r="YH56" s="1729"/>
      <c r="YI56" s="1729"/>
      <c r="YJ56" s="1729"/>
      <c r="YK56" s="1729"/>
      <c r="YL56" s="1729"/>
      <c r="YM56" s="1729"/>
      <c r="YN56" s="1729"/>
      <c r="YO56" s="1729"/>
      <c r="YP56" s="1729"/>
      <c r="YQ56" s="1729"/>
      <c r="YR56" s="1729"/>
      <c r="YS56" s="1729"/>
      <c r="YT56" s="1729"/>
      <c r="YU56" s="1729"/>
      <c r="YV56" s="1729"/>
      <c r="YW56" s="1729"/>
      <c r="YX56" s="1729"/>
      <c r="YY56" s="1729"/>
      <c r="YZ56" s="1729"/>
      <c r="ZA56" s="1729"/>
      <c r="ZB56" s="1729"/>
      <c r="ZC56" s="1729"/>
      <c r="ZD56" s="1729"/>
      <c r="ZE56" s="1729"/>
      <c r="ZF56" s="1729"/>
      <c r="ZG56" s="1729"/>
      <c r="ZH56" s="1729"/>
      <c r="ZI56" s="1729"/>
      <c r="ZJ56" s="1729"/>
      <c r="ZK56" s="1729"/>
      <c r="ZL56" s="1729"/>
      <c r="ZM56" s="1729"/>
      <c r="ZN56" s="1729"/>
      <c r="ZO56" s="1729"/>
      <c r="ZP56" s="1729"/>
      <c r="ZQ56" s="1729"/>
      <c r="ZR56" s="1729"/>
      <c r="ZS56" s="1729"/>
      <c r="ZT56" s="1729"/>
      <c r="ZU56" s="1729"/>
      <c r="ZV56" s="1729"/>
      <c r="ZW56" s="1729"/>
      <c r="ZX56" s="1729"/>
      <c r="ZY56" s="1729"/>
      <c r="ZZ56" s="1729"/>
      <c r="AAA56" s="1729"/>
      <c r="AAB56" s="1729"/>
      <c r="AAC56" s="1729"/>
      <c r="AAD56" s="1729"/>
      <c r="AAE56" s="1729"/>
      <c r="AAF56" s="1729"/>
      <c r="AAG56" s="1729"/>
      <c r="AAH56" s="1729"/>
      <c r="AAI56" s="1729"/>
      <c r="AAJ56" s="1729"/>
      <c r="AAK56" s="1729"/>
      <c r="AAL56" s="1729"/>
      <c r="AAM56" s="1729"/>
      <c r="AAN56" s="1729"/>
      <c r="AAO56" s="1729"/>
      <c r="AAP56" s="1729"/>
      <c r="AAQ56" s="1729"/>
      <c r="AAR56" s="1729"/>
      <c r="AAS56" s="1729"/>
      <c r="AAT56" s="1729"/>
      <c r="AAU56" s="1729"/>
      <c r="AAV56" s="1729"/>
      <c r="AAW56" s="1729"/>
      <c r="AAX56" s="1729"/>
      <c r="AAY56" s="1729"/>
      <c r="AAZ56" s="1729"/>
      <c r="ABA56" s="1729"/>
      <c r="ABB56" s="1729"/>
      <c r="ABC56" s="1729"/>
      <c r="ABD56" s="1729"/>
      <c r="ABE56" s="1729"/>
      <c r="ABF56" s="1729"/>
      <c r="ABG56" s="1729"/>
      <c r="ABH56" s="1729"/>
      <c r="ABI56" s="1729"/>
      <c r="ABJ56" s="1729"/>
      <c r="ABK56" s="1729"/>
      <c r="ABL56" s="1729"/>
      <c r="ABM56" s="1729"/>
      <c r="ABN56" s="1729"/>
      <c r="ABO56" s="1729"/>
      <c r="ABP56" s="1729"/>
      <c r="ABQ56" s="1729"/>
      <c r="ABR56" s="1729"/>
      <c r="ABS56" s="1729"/>
      <c r="ABT56" s="1729"/>
      <c r="ABU56" s="1729"/>
      <c r="ABV56" s="1729"/>
      <c r="ABW56" s="1729"/>
      <c r="ABX56" s="1729"/>
      <c r="ABY56" s="1729"/>
      <c r="ABZ56" s="1729"/>
      <c r="ACA56" s="1729"/>
      <c r="ACB56" s="1729"/>
      <c r="ACC56" s="1729"/>
      <c r="ACD56" s="1729"/>
      <c r="ACE56" s="1729"/>
      <c r="ACF56" s="1729"/>
      <c r="ACG56" s="1729"/>
      <c r="ACH56" s="1729"/>
      <c r="ACI56" s="1729"/>
      <c r="ACJ56" s="1729"/>
      <c r="ACK56" s="1729"/>
      <c r="ACL56" s="1729"/>
      <c r="ACM56" s="1729"/>
      <c r="ACN56" s="1729"/>
      <c r="ACO56" s="1729"/>
      <c r="ACP56" s="1729"/>
      <c r="ACQ56" s="1729"/>
      <c r="ACR56" s="1729"/>
      <c r="ACS56" s="1729"/>
      <c r="ACT56" s="1729"/>
      <c r="ACU56" s="1729"/>
      <c r="ACV56" s="1729"/>
      <c r="ACW56" s="1729"/>
      <c r="ACX56" s="1729"/>
      <c r="ACY56" s="1729"/>
      <c r="ACZ56" s="1729"/>
      <c r="ADA56" s="1729"/>
      <c r="ADB56" s="1729"/>
      <c r="ADC56" s="1729"/>
      <c r="ADD56" s="1729"/>
      <c r="ADE56" s="1729"/>
      <c r="ADF56" s="1729"/>
      <c r="ADG56" s="1729"/>
      <c r="ADH56" s="1729"/>
      <c r="ADI56" s="1729"/>
      <c r="ADJ56" s="1729"/>
      <c r="ADK56" s="1729"/>
      <c r="ADL56" s="1729"/>
      <c r="ADM56" s="1729"/>
      <c r="ADN56" s="1729"/>
      <c r="ADO56" s="1729"/>
      <c r="ADP56" s="1729"/>
      <c r="ADQ56" s="1729"/>
      <c r="ADR56" s="1729"/>
      <c r="ADS56" s="1729"/>
      <c r="ADT56" s="1729"/>
      <c r="ADU56" s="1729"/>
      <c r="ADV56" s="1729"/>
      <c r="ADW56" s="1729"/>
      <c r="ADX56" s="1729"/>
      <c r="ADY56" s="1729"/>
      <c r="ADZ56" s="1729"/>
      <c r="AEA56" s="1729"/>
      <c r="AEB56" s="1729"/>
      <c r="AEC56" s="1729"/>
      <c r="AED56" s="1729"/>
      <c r="AEE56" s="1729"/>
      <c r="AEF56" s="1729"/>
      <c r="AEG56" s="1729"/>
      <c r="AEH56" s="1729"/>
      <c r="AEI56" s="1729"/>
      <c r="AEJ56" s="1729"/>
      <c r="AEK56" s="1729"/>
      <c r="AEL56" s="1729"/>
      <c r="AEM56" s="1729"/>
      <c r="AEN56" s="1729"/>
      <c r="AEO56" s="1729"/>
      <c r="AEP56" s="1729"/>
      <c r="AEQ56" s="1729"/>
      <c r="AER56" s="1729"/>
      <c r="AES56" s="1729"/>
      <c r="AET56" s="1729"/>
      <c r="AEU56" s="1729"/>
      <c r="AEV56" s="1729"/>
      <c r="AEW56" s="1729"/>
      <c r="AEX56" s="1729"/>
      <c r="AEY56" s="1729"/>
      <c r="AEZ56" s="1729"/>
      <c r="AFA56" s="1729"/>
      <c r="AFB56" s="1729"/>
      <c r="AFC56" s="1729"/>
      <c r="AFD56" s="1729"/>
      <c r="AFE56" s="1729"/>
      <c r="AFF56" s="1729"/>
      <c r="AFG56" s="1729"/>
      <c r="AFH56" s="1729"/>
      <c r="AFI56" s="1729"/>
      <c r="AFJ56" s="1729"/>
      <c r="AFK56" s="1729"/>
      <c r="AFL56" s="1729"/>
      <c r="AFM56" s="1729"/>
      <c r="AFN56" s="1729"/>
      <c r="AFO56" s="1729"/>
      <c r="AFP56" s="1729"/>
      <c r="AFQ56" s="1729"/>
      <c r="AFR56" s="1729"/>
      <c r="AFS56" s="1729"/>
      <c r="AFT56" s="1729"/>
      <c r="AFU56" s="1729"/>
      <c r="AFV56" s="1729"/>
      <c r="AFW56" s="1729"/>
      <c r="AFX56" s="1729"/>
      <c r="AFY56" s="1729"/>
      <c r="AFZ56" s="1729"/>
      <c r="AGA56" s="1729"/>
      <c r="AGB56" s="1729"/>
      <c r="AGC56" s="1729"/>
      <c r="AGD56" s="1729"/>
      <c r="AGE56" s="1729"/>
      <c r="AGF56" s="1729"/>
      <c r="AGG56" s="1729"/>
      <c r="AGH56" s="1729"/>
      <c r="AGI56" s="1729"/>
      <c r="AGJ56" s="1729"/>
      <c r="AGK56" s="1729"/>
      <c r="AGL56" s="1729"/>
      <c r="AGM56" s="1729"/>
      <c r="AGN56" s="1729"/>
      <c r="AGO56" s="1729"/>
      <c r="AGP56" s="1729"/>
      <c r="AGQ56" s="1729"/>
      <c r="AGR56" s="1729"/>
      <c r="AGS56" s="1729"/>
      <c r="AGT56" s="1729"/>
      <c r="AGU56" s="1729"/>
      <c r="AGV56" s="1729"/>
      <c r="AGW56" s="1729"/>
      <c r="AGX56" s="1729"/>
      <c r="AGY56" s="1729"/>
      <c r="AGZ56" s="1729"/>
      <c r="AHA56" s="1729"/>
      <c r="AHB56" s="1729"/>
      <c r="AHC56" s="1729"/>
      <c r="AHD56" s="1729"/>
      <c r="AHE56" s="1729"/>
      <c r="AHF56" s="1729"/>
      <c r="AHG56" s="1729"/>
      <c r="AHH56" s="1729"/>
      <c r="AHI56" s="1729"/>
      <c r="AHJ56" s="1729"/>
      <c r="AHK56" s="1729"/>
      <c r="AHL56" s="1729"/>
      <c r="AHM56" s="1729"/>
      <c r="AHN56" s="1729"/>
      <c r="AHO56" s="1729"/>
      <c r="AHP56" s="1729"/>
      <c r="AHQ56" s="1729"/>
      <c r="AHR56" s="1729"/>
      <c r="AHS56" s="1729"/>
      <c r="AHT56" s="1729"/>
      <c r="AHU56" s="1729"/>
      <c r="AHV56" s="1729"/>
      <c r="AHW56" s="1729"/>
      <c r="AHX56" s="1729"/>
      <c r="AHY56" s="1729"/>
      <c r="AHZ56" s="1729"/>
      <c r="AIA56" s="1729"/>
      <c r="AIB56" s="1729"/>
      <c r="AIC56" s="1729"/>
      <c r="AID56" s="1729"/>
      <c r="AIE56" s="1729"/>
      <c r="AIF56" s="1729"/>
      <c r="AIG56" s="1729"/>
      <c r="AIH56" s="1729"/>
      <c r="AII56" s="1729"/>
      <c r="AIJ56" s="1729"/>
      <c r="AIK56" s="1729"/>
      <c r="AIL56" s="1729"/>
      <c r="AIM56" s="1729"/>
      <c r="AIN56" s="1729"/>
      <c r="AIO56" s="1729"/>
      <c r="AIP56" s="1729"/>
      <c r="AIQ56" s="1729"/>
      <c r="AIR56" s="1729"/>
      <c r="AIS56" s="1729"/>
      <c r="AIT56" s="1729"/>
      <c r="AIU56" s="1729"/>
      <c r="AIV56" s="1729"/>
      <c r="AIW56" s="1729"/>
      <c r="AIX56" s="1729"/>
      <c r="AIY56" s="1729"/>
      <c r="AIZ56" s="1729"/>
      <c r="AJA56" s="1729"/>
      <c r="AJB56" s="1729"/>
      <c r="AJC56" s="1729"/>
      <c r="AJD56" s="1729"/>
      <c r="AJE56" s="1729"/>
      <c r="AJF56" s="1729"/>
      <c r="AJG56" s="1729"/>
      <c r="AJH56" s="1729"/>
      <c r="AJI56" s="1729"/>
      <c r="AJJ56" s="1729"/>
      <c r="AJK56" s="1729"/>
      <c r="AJL56" s="1729"/>
      <c r="AJM56" s="1729"/>
      <c r="AJN56" s="1729"/>
      <c r="AJO56" s="1729"/>
      <c r="AJP56" s="1729"/>
      <c r="AJQ56" s="1729"/>
      <c r="AJR56" s="1729"/>
      <c r="AJS56" s="1729"/>
      <c r="AJT56" s="1729"/>
      <c r="AJU56" s="1729"/>
      <c r="AJV56" s="1729"/>
      <c r="AJW56" s="1729"/>
      <c r="AJX56" s="1729"/>
      <c r="AJY56" s="1729"/>
      <c r="AJZ56" s="1729"/>
      <c r="AKA56" s="1729"/>
      <c r="AKB56" s="1729"/>
      <c r="AKC56" s="1729"/>
      <c r="AKD56" s="1729"/>
      <c r="AKE56" s="1729"/>
      <c r="AKF56" s="1729"/>
      <c r="AKG56" s="1729"/>
      <c r="AKH56" s="1729"/>
      <c r="AKI56" s="1729"/>
      <c r="AKJ56" s="1729"/>
      <c r="AKK56" s="1729"/>
      <c r="AKL56" s="1729"/>
      <c r="AKM56" s="1729"/>
      <c r="AKN56" s="1729"/>
      <c r="AKO56" s="1729"/>
      <c r="AKP56" s="1729"/>
      <c r="AKQ56" s="1729"/>
      <c r="AKR56" s="1729"/>
      <c r="AKS56" s="1729"/>
      <c r="AKT56" s="1729"/>
      <c r="AKU56" s="1729"/>
      <c r="AKV56" s="1729"/>
      <c r="AKW56" s="1729"/>
      <c r="AKX56" s="1729"/>
      <c r="AKY56" s="1729"/>
      <c r="AKZ56" s="1729"/>
      <c r="ALA56" s="1729"/>
      <c r="ALB56" s="1729"/>
      <c r="ALC56" s="1729"/>
      <c r="ALD56" s="1729"/>
      <c r="ALE56" s="1729"/>
      <c r="ALF56" s="1729"/>
      <c r="ALG56" s="1729"/>
      <c r="ALH56" s="1729"/>
      <c r="ALI56" s="1729"/>
      <c r="ALJ56" s="1729"/>
      <c r="ALK56" s="1729"/>
      <c r="ALL56" s="1729"/>
      <c r="ALM56" s="1729"/>
      <c r="ALN56" s="1729"/>
      <c r="ALO56" s="1729"/>
      <c r="ALP56" s="1729"/>
      <c r="ALQ56" s="1729"/>
      <c r="ALR56" s="1729"/>
      <c r="ALS56" s="1729"/>
      <c r="ALT56" s="1729"/>
      <c r="ALU56" s="1729"/>
      <c r="ALV56" s="1729"/>
      <c r="ALW56" s="1729"/>
      <c r="ALX56" s="1729"/>
      <c r="ALY56" s="1729"/>
      <c r="ALZ56" s="1729"/>
      <c r="AMA56" s="1729"/>
      <c r="AMB56" s="1729"/>
      <c r="AMC56" s="1729"/>
      <c r="AMD56" s="1729"/>
      <c r="AME56" s="1729"/>
      <c r="AMF56" s="1729"/>
      <c r="AMG56" s="1729"/>
      <c r="AMH56" s="1729"/>
      <c r="AMI56" s="1729"/>
      <c r="AMJ56" s="1729"/>
    </row>
    <row r="57" spans="1:1024" s="1409" customFormat="1">
      <c r="A57" s="1714"/>
      <c r="B57" s="1714"/>
      <c r="C57" s="1714"/>
      <c r="D57" s="1714"/>
      <c r="E57" s="1714"/>
      <c r="F57" s="1714"/>
      <c r="G57" s="1714"/>
      <c r="H57" s="1714"/>
      <c r="I57" s="1714"/>
      <c r="J57" s="1714"/>
      <c r="K57" s="1714"/>
      <c r="L57" s="1714"/>
      <c r="M57" s="1714"/>
      <c r="N57" s="1714"/>
      <c r="O57" s="1714"/>
      <c r="P57" s="1714"/>
      <c r="Q57" s="1714"/>
      <c r="R57" s="1714"/>
      <c r="S57" s="1714"/>
      <c r="T57" s="1714"/>
      <c r="U57" s="1714"/>
      <c r="V57" s="1714"/>
      <c r="W57" s="1714"/>
      <c r="X57" s="1714"/>
      <c r="Y57" s="1786"/>
      <c r="Z57" s="1787"/>
      <c r="AA57" s="1787"/>
      <c r="AB57" s="1787"/>
      <c r="AC57" s="1787"/>
      <c r="AD57" s="1787"/>
      <c r="AE57" s="1787"/>
      <c r="AF57" s="1787"/>
      <c r="AG57" s="1787"/>
      <c r="AH57" s="1787"/>
      <c r="AI57" s="1787"/>
      <c r="AJ57" s="1787"/>
      <c r="AK57" s="1787"/>
      <c r="AL57" s="1787"/>
      <c r="AM57" s="1787"/>
      <c r="AN57" s="1788"/>
      <c r="AO57" s="1714"/>
      <c r="AP57" s="1714"/>
      <c r="AQ57" s="1714"/>
      <c r="AR57" s="1714"/>
      <c r="AS57" s="1714"/>
      <c r="AT57" s="1714"/>
      <c r="AU57" s="1714"/>
      <c r="AV57" s="1714"/>
      <c r="AW57" s="1714"/>
      <c r="AX57" s="1714"/>
      <c r="AY57" s="1714"/>
      <c r="AZ57" s="1714"/>
      <c r="BA57" s="1714"/>
      <c r="BB57" s="1714"/>
      <c r="BC57" s="1714"/>
      <c r="BD57" s="1714"/>
      <c r="BE57" s="1714"/>
      <c r="BF57" s="1714"/>
      <c r="BG57" s="1714"/>
      <c r="BH57" s="1714"/>
      <c r="BI57" s="1714"/>
      <c r="BJ57" s="1714"/>
      <c r="BK57" s="1714"/>
      <c r="BL57" s="1714"/>
      <c r="BM57" s="1714"/>
      <c r="BN57" s="1714"/>
      <c r="BO57" s="1714"/>
      <c r="BP57" s="1714"/>
      <c r="BQ57" s="1714"/>
      <c r="BR57" s="1714"/>
      <c r="BS57" s="1714"/>
      <c r="BT57" s="1714"/>
      <c r="BU57" s="1714"/>
      <c r="BV57" s="1714"/>
      <c r="BW57" s="1714"/>
      <c r="BX57" s="1714"/>
      <c r="BY57" s="1714"/>
      <c r="BZ57" s="1714"/>
      <c r="CA57" s="1714"/>
      <c r="CB57" s="1714"/>
      <c r="CC57" s="1714"/>
      <c r="CD57" s="1714"/>
      <c r="CE57" s="1714"/>
      <c r="CF57" s="1714"/>
      <c r="CG57" s="1714"/>
      <c r="CH57" s="1714"/>
      <c r="CI57" s="1714"/>
      <c r="CJ57" s="1714"/>
      <c r="CK57" s="1714"/>
      <c r="CL57" s="1714"/>
      <c r="CM57" s="1714"/>
      <c r="CN57" s="1714"/>
      <c r="CO57" s="1714"/>
      <c r="CP57" s="1714"/>
      <c r="CQ57" s="1714"/>
      <c r="CR57" s="1714"/>
      <c r="CS57" s="1714"/>
      <c r="CT57" s="1714"/>
      <c r="CU57" s="1714"/>
      <c r="CV57" s="1714"/>
      <c r="CW57" s="1714"/>
      <c r="CX57" s="1714"/>
      <c r="CY57" s="1714"/>
      <c r="CZ57" s="1714"/>
      <c r="DA57" s="1714"/>
      <c r="DB57" s="1714"/>
      <c r="DC57" s="1714"/>
      <c r="DD57" s="1714"/>
      <c r="DE57" s="1714"/>
      <c r="DF57" s="1714"/>
      <c r="DG57" s="1714"/>
      <c r="DH57" s="1714"/>
      <c r="DI57" s="1714"/>
      <c r="DJ57" s="1714"/>
      <c r="DK57" s="1714"/>
      <c r="DL57" s="1714"/>
      <c r="DM57" s="1714"/>
      <c r="DN57" s="1714"/>
      <c r="DO57" s="1714"/>
      <c r="DP57" s="1714"/>
      <c r="DQ57" s="1714"/>
      <c r="DR57" s="1714"/>
      <c r="DS57" s="1714"/>
      <c r="DT57" s="1714"/>
      <c r="DU57" s="1714"/>
      <c r="DV57" s="1714"/>
      <c r="DW57" s="1714"/>
      <c r="DX57" s="1714"/>
      <c r="DY57" s="1714"/>
      <c r="DZ57" s="1714"/>
      <c r="EA57" s="1714"/>
      <c r="EB57" s="1714"/>
      <c r="EC57" s="1714"/>
      <c r="ED57" s="1714"/>
      <c r="EE57" s="1714"/>
      <c r="EF57" s="1714"/>
      <c r="EG57" s="1714"/>
      <c r="EH57" s="1714"/>
      <c r="EI57" s="1714"/>
      <c r="EJ57" s="1714"/>
      <c r="EK57" s="1714"/>
      <c r="EL57" s="1714"/>
      <c r="EM57" s="1714"/>
      <c r="EN57" s="1714"/>
      <c r="EO57" s="1714"/>
      <c r="EP57" s="1714"/>
      <c r="EQ57" s="1714"/>
      <c r="ER57" s="1714"/>
      <c r="ES57" s="1714"/>
      <c r="ET57" s="1714"/>
      <c r="EU57" s="1714"/>
      <c r="EV57" s="1714"/>
      <c r="EW57" s="1714"/>
      <c r="EX57" s="1714"/>
      <c r="EY57" s="1714"/>
      <c r="EZ57" s="1714"/>
      <c r="FA57" s="1714"/>
      <c r="FB57" s="1714"/>
      <c r="FC57" s="1714"/>
      <c r="FD57" s="1714"/>
      <c r="FE57" s="1714"/>
      <c r="FF57" s="1714"/>
      <c r="FG57" s="1714"/>
      <c r="FH57" s="1714"/>
      <c r="FI57" s="1714"/>
      <c r="FJ57" s="1714"/>
      <c r="FK57" s="1714"/>
      <c r="FL57" s="1714"/>
      <c r="FM57" s="1714"/>
      <c r="FN57" s="1714"/>
      <c r="FO57" s="1714"/>
      <c r="FP57" s="1714"/>
      <c r="FQ57" s="1714"/>
      <c r="FR57" s="1714"/>
      <c r="FS57" s="1714"/>
      <c r="FT57" s="1714"/>
      <c r="FU57" s="1714"/>
      <c r="FV57" s="1714"/>
      <c r="FW57" s="1714"/>
      <c r="FX57" s="1714"/>
      <c r="FY57" s="1714"/>
      <c r="FZ57" s="1714"/>
      <c r="GA57" s="1714"/>
      <c r="GB57" s="1714"/>
      <c r="GC57" s="1714"/>
      <c r="GD57" s="1714"/>
      <c r="GE57" s="1714"/>
      <c r="GF57" s="1714"/>
      <c r="GG57" s="1714"/>
      <c r="GH57" s="1714"/>
      <c r="GI57" s="1714"/>
      <c r="GJ57" s="1714"/>
      <c r="GK57" s="1714"/>
      <c r="GL57" s="1714"/>
      <c r="GM57" s="1714"/>
      <c r="GN57" s="1714"/>
      <c r="GO57" s="1714"/>
      <c r="GP57" s="1714"/>
      <c r="GQ57" s="1714"/>
      <c r="GR57" s="1714"/>
      <c r="GS57" s="1714"/>
      <c r="GT57" s="1714"/>
      <c r="GU57" s="1714"/>
      <c r="GV57" s="1714"/>
      <c r="GW57" s="1714"/>
      <c r="GX57" s="1714"/>
      <c r="GY57" s="1714"/>
      <c r="GZ57" s="1714"/>
      <c r="HA57" s="1714"/>
      <c r="HB57" s="1714"/>
      <c r="HC57" s="1714"/>
      <c r="HD57" s="1714"/>
      <c r="HE57" s="1714"/>
      <c r="HF57" s="1714"/>
      <c r="HG57" s="1714"/>
      <c r="HH57" s="1714"/>
      <c r="HI57" s="1714"/>
      <c r="HJ57" s="1714"/>
      <c r="HK57" s="1714"/>
      <c r="HL57" s="1714"/>
      <c r="HM57" s="1714"/>
      <c r="HN57" s="1714"/>
      <c r="HO57" s="1714"/>
      <c r="HP57" s="1714"/>
      <c r="HQ57" s="1714"/>
      <c r="HR57" s="1714"/>
      <c r="HS57" s="1714"/>
      <c r="HT57" s="1714"/>
      <c r="HU57" s="1714"/>
      <c r="HV57" s="1714"/>
      <c r="HW57" s="1714"/>
      <c r="HX57" s="1714"/>
      <c r="HY57" s="1714"/>
      <c r="HZ57" s="1714"/>
      <c r="IA57" s="1714"/>
      <c r="IB57" s="1714"/>
      <c r="IC57" s="1714"/>
      <c r="ID57" s="1714"/>
      <c r="IE57" s="1714"/>
      <c r="IF57" s="1714"/>
      <c r="IG57" s="1714"/>
      <c r="IH57" s="1714"/>
      <c r="II57" s="1714"/>
      <c r="IJ57" s="1714"/>
      <c r="IK57" s="1714"/>
      <c r="IL57" s="1714"/>
      <c r="IM57" s="1714"/>
      <c r="IN57" s="1714"/>
      <c r="IO57" s="1714"/>
      <c r="IP57" s="1714"/>
      <c r="IQ57" s="1714"/>
      <c r="IR57" s="1714"/>
      <c r="IS57" s="1714"/>
      <c r="IT57" s="1714"/>
      <c r="IU57" s="1714"/>
      <c r="IV57" s="1714"/>
      <c r="IW57" s="1714"/>
      <c r="IX57" s="1714"/>
      <c r="IY57" s="1714"/>
      <c r="IZ57" s="1714"/>
      <c r="JA57" s="1714"/>
      <c r="JB57" s="1714"/>
      <c r="JC57" s="1714"/>
      <c r="JD57" s="1714"/>
      <c r="JE57" s="1714"/>
      <c r="JF57" s="1714"/>
      <c r="JG57" s="1714"/>
      <c r="JH57" s="1714"/>
      <c r="JI57" s="1714"/>
      <c r="JJ57" s="1714"/>
      <c r="JK57" s="1714"/>
      <c r="JL57" s="1714"/>
      <c r="JM57" s="1714"/>
      <c r="JN57" s="1714"/>
      <c r="JO57" s="1714"/>
      <c r="JP57" s="1714"/>
      <c r="JQ57" s="1714"/>
      <c r="JR57" s="1714"/>
      <c r="JS57" s="1714"/>
      <c r="JT57" s="1714"/>
      <c r="JU57" s="1714"/>
      <c r="JV57" s="1714"/>
      <c r="JW57" s="1714"/>
      <c r="JX57" s="1714"/>
      <c r="JY57" s="1714"/>
      <c r="JZ57" s="1714"/>
      <c r="KA57" s="1714"/>
      <c r="KB57" s="1714"/>
      <c r="KC57" s="1714"/>
      <c r="KD57" s="1714"/>
      <c r="KE57" s="1714"/>
      <c r="KF57" s="1714"/>
      <c r="KG57" s="1714"/>
      <c r="KH57" s="1714"/>
      <c r="KI57" s="1714"/>
      <c r="KJ57" s="1714"/>
      <c r="KK57" s="1714"/>
      <c r="KL57" s="1714"/>
      <c r="KM57" s="1714"/>
      <c r="KN57" s="1714"/>
      <c r="KO57" s="1714"/>
      <c r="KP57" s="1714"/>
      <c r="KQ57" s="1714"/>
      <c r="KR57" s="1714"/>
      <c r="KS57" s="1714"/>
      <c r="KT57" s="1714"/>
      <c r="KU57" s="1714"/>
      <c r="KV57" s="1714"/>
      <c r="KW57" s="1714"/>
      <c r="KX57" s="1714"/>
      <c r="KY57" s="1714"/>
      <c r="KZ57" s="1714"/>
      <c r="LA57" s="1714"/>
      <c r="LB57" s="1714"/>
      <c r="LC57" s="1714"/>
      <c r="LD57" s="1714"/>
      <c r="LE57" s="1714"/>
      <c r="LF57" s="1714"/>
      <c r="LG57" s="1714"/>
      <c r="LH57" s="1714"/>
      <c r="LI57" s="1714"/>
      <c r="LJ57" s="1714"/>
      <c r="LK57" s="1714"/>
      <c r="LL57" s="1714"/>
      <c r="LM57" s="1714"/>
      <c r="LN57" s="1714"/>
      <c r="LO57" s="1714"/>
      <c r="LP57" s="1714"/>
      <c r="LQ57" s="1714"/>
      <c r="LR57" s="1714"/>
      <c r="LS57" s="1714"/>
      <c r="LT57" s="1714"/>
      <c r="LU57" s="1714"/>
      <c r="LV57" s="1714"/>
      <c r="LW57" s="1714"/>
      <c r="LX57" s="1714"/>
      <c r="LY57" s="1714"/>
      <c r="LZ57" s="1714"/>
      <c r="MA57" s="1714"/>
      <c r="MB57" s="1714"/>
      <c r="MC57" s="1714"/>
      <c r="MD57" s="1714"/>
      <c r="ME57" s="1714"/>
      <c r="MF57" s="1714"/>
      <c r="MG57" s="1714"/>
      <c r="MH57" s="1714"/>
      <c r="MI57" s="1714"/>
      <c r="MJ57" s="1714"/>
      <c r="MK57" s="1714"/>
      <c r="ML57" s="1714"/>
      <c r="MM57" s="1714"/>
      <c r="MN57" s="1714"/>
      <c r="MO57" s="1714"/>
      <c r="MP57" s="1714"/>
      <c r="MQ57" s="1714"/>
      <c r="MR57" s="1714"/>
      <c r="MS57" s="1714"/>
      <c r="MT57" s="1714"/>
      <c r="MU57" s="1714"/>
      <c r="MV57" s="1714"/>
      <c r="MW57" s="1714"/>
      <c r="MX57" s="1714"/>
      <c r="MY57" s="1714"/>
      <c r="MZ57" s="1714"/>
      <c r="NA57" s="1714"/>
      <c r="NB57" s="1714"/>
      <c r="NC57" s="1714"/>
      <c r="ND57" s="1714"/>
      <c r="NE57" s="1714"/>
      <c r="NF57" s="1714"/>
      <c r="NG57" s="1714"/>
      <c r="NH57" s="1714"/>
      <c r="NI57" s="1714"/>
      <c r="NJ57" s="1714"/>
      <c r="NK57" s="1714"/>
      <c r="NL57" s="1714"/>
      <c r="NM57" s="1714"/>
      <c r="NN57" s="1714"/>
      <c r="NO57" s="1714"/>
      <c r="NP57" s="1714"/>
      <c r="NQ57" s="1714"/>
      <c r="NR57" s="1714"/>
      <c r="NS57" s="1714"/>
      <c r="NT57" s="1714"/>
      <c r="NU57" s="1714"/>
      <c r="NV57" s="1714"/>
      <c r="NW57" s="1714"/>
      <c r="NX57" s="1714"/>
      <c r="NY57" s="1714"/>
      <c r="NZ57" s="1714"/>
      <c r="OA57" s="1714"/>
      <c r="OB57" s="1714"/>
      <c r="OC57" s="1714"/>
      <c r="OD57" s="1714"/>
      <c r="OE57" s="1714"/>
      <c r="OF57" s="1714"/>
      <c r="OG57" s="1714"/>
      <c r="OH57" s="1714"/>
      <c r="OI57" s="1714"/>
      <c r="OJ57" s="1714"/>
      <c r="OK57" s="1714"/>
      <c r="OL57" s="1714"/>
      <c r="OM57" s="1714"/>
      <c r="ON57" s="1714"/>
      <c r="OO57" s="1714"/>
      <c r="OP57" s="1714"/>
      <c r="OQ57" s="1714"/>
      <c r="OR57" s="1714"/>
      <c r="OS57" s="1714"/>
      <c r="OT57" s="1714"/>
      <c r="OU57" s="1714"/>
      <c r="OV57" s="1714"/>
      <c r="OW57" s="1714"/>
      <c r="OX57" s="1714"/>
      <c r="OY57" s="1714"/>
      <c r="OZ57" s="1714"/>
      <c r="PA57" s="1714"/>
      <c r="PB57" s="1714"/>
      <c r="PC57" s="1714"/>
      <c r="PD57" s="1714"/>
      <c r="PE57" s="1714"/>
      <c r="PF57" s="1714"/>
      <c r="PG57" s="1714"/>
      <c r="PH57" s="1714"/>
      <c r="PI57" s="1714"/>
      <c r="PJ57" s="1714"/>
      <c r="PK57" s="1714"/>
      <c r="PL57" s="1714"/>
      <c r="PM57" s="1714"/>
      <c r="PN57" s="1714"/>
      <c r="PO57" s="1714"/>
      <c r="PP57" s="1714"/>
      <c r="PQ57" s="1714"/>
      <c r="PR57" s="1714"/>
      <c r="PS57" s="1714"/>
      <c r="PT57" s="1714"/>
      <c r="PU57" s="1714"/>
      <c r="PV57" s="1714"/>
      <c r="PW57" s="1714"/>
      <c r="PX57" s="1714"/>
      <c r="PY57" s="1714"/>
      <c r="PZ57" s="1714"/>
      <c r="QA57" s="1714"/>
      <c r="QB57" s="1714"/>
      <c r="QC57" s="1714"/>
      <c r="QD57" s="1714"/>
      <c r="QE57" s="1714"/>
      <c r="QF57" s="1714"/>
      <c r="QG57" s="1714"/>
      <c r="QH57" s="1714"/>
      <c r="QI57" s="1714"/>
      <c r="QJ57" s="1714"/>
      <c r="QK57" s="1714"/>
      <c r="QL57" s="1714"/>
      <c r="QM57" s="1714"/>
      <c r="QN57" s="1714"/>
      <c r="QO57" s="1714"/>
      <c r="QP57" s="1714"/>
      <c r="QQ57" s="1714"/>
      <c r="QR57" s="1714"/>
      <c r="QS57" s="1714"/>
      <c r="QT57" s="1714"/>
      <c r="QU57" s="1714"/>
      <c r="QV57" s="1714"/>
      <c r="QW57" s="1714"/>
      <c r="QX57" s="1714"/>
      <c r="QY57" s="1714"/>
      <c r="QZ57" s="1714"/>
      <c r="RA57" s="1714"/>
      <c r="RB57" s="1714"/>
      <c r="RC57" s="1714"/>
      <c r="RD57" s="1714"/>
      <c r="RE57" s="1714"/>
      <c r="RF57" s="1714"/>
      <c r="RG57" s="1714"/>
      <c r="RH57" s="1714"/>
      <c r="RI57" s="1714"/>
      <c r="RJ57" s="1714"/>
      <c r="RK57" s="1714"/>
      <c r="RL57" s="1714"/>
      <c r="RM57" s="1714"/>
      <c r="RN57" s="1714"/>
      <c r="RO57" s="1714"/>
      <c r="RP57" s="1714"/>
      <c r="RQ57" s="1714"/>
      <c r="RR57" s="1714"/>
      <c r="RS57" s="1714"/>
      <c r="RT57" s="1714"/>
      <c r="RU57" s="1714"/>
      <c r="RV57" s="1714"/>
      <c r="RW57" s="1714"/>
      <c r="RX57" s="1714"/>
      <c r="RY57" s="1714"/>
      <c r="RZ57" s="1714"/>
      <c r="SA57" s="1714"/>
      <c r="SB57" s="1714"/>
      <c r="SC57" s="1714"/>
      <c r="SD57" s="1714"/>
      <c r="SE57" s="1714"/>
      <c r="SF57" s="1714"/>
      <c r="SG57" s="1714"/>
      <c r="SH57" s="1714"/>
      <c r="SI57" s="1714"/>
      <c r="SJ57" s="1714"/>
      <c r="SK57" s="1714"/>
      <c r="SL57" s="1714"/>
      <c r="SM57" s="1714"/>
      <c r="SN57" s="1714"/>
      <c r="SO57" s="1714"/>
      <c r="SP57" s="1714"/>
      <c r="SQ57" s="1714"/>
      <c r="SR57" s="1714"/>
      <c r="SS57" s="1714"/>
      <c r="ST57" s="1714"/>
      <c r="SU57" s="1714"/>
      <c r="SV57" s="1714"/>
      <c r="SW57" s="1714"/>
      <c r="SX57" s="1714"/>
      <c r="SY57" s="1714"/>
      <c r="SZ57" s="1714"/>
      <c r="TA57" s="1714"/>
      <c r="TB57" s="1714"/>
      <c r="TC57" s="1714"/>
      <c r="TD57" s="1714"/>
      <c r="TE57" s="1714"/>
      <c r="TF57" s="1714"/>
      <c r="TG57" s="1714"/>
      <c r="TH57" s="1714"/>
      <c r="TI57" s="1714"/>
      <c r="TJ57" s="1714"/>
      <c r="TK57" s="1714"/>
      <c r="TL57" s="1714"/>
      <c r="TM57" s="1714"/>
      <c r="TN57" s="1714"/>
      <c r="TO57" s="1714"/>
      <c r="TP57" s="1714"/>
      <c r="TQ57" s="1714"/>
      <c r="TR57" s="1714"/>
      <c r="TS57" s="1714"/>
      <c r="TT57" s="1714"/>
      <c r="TU57" s="1714"/>
      <c r="TV57" s="1714"/>
      <c r="TW57" s="1714"/>
      <c r="TX57" s="1714"/>
      <c r="TY57" s="1714"/>
      <c r="TZ57" s="1714"/>
      <c r="UA57" s="1714"/>
      <c r="UB57" s="1714"/>
      <c r="UC57" s="1714"/>
      <c r="UD57" s="1714"/>
      <c r="UE57" s="1714"/>
      <c r="UF57" s="1714"/>
      <c r="UG57" s="1714"/>
      <c r="UH57" s="1714"/>
      <c r="UI57" s="1714"/>
      <c r="UJ57" s="1714"/>
      <c r="UK57" s="1714"/>
      <c r="UL57" s="1714"/>
      <c r="UM57" s="1714"/>
      <c r="UN57" s="1714"/>
      <c r="UO57" s="1714"/>
      <c r="UP57" s="1714"/>
      <c r="UQ57" s="1714"/>
      <c r="UR57" s="1714"/>
      <c r="US57" s="1714"/>
      <c r="UT57" s="1714"/>
      <c r="UU57" s="1714"/>
      <c r="UV57" s="1714"/>
      <c r="UW57" s="1714"/>
      <c r="UX57" s="1714"/>
      <c r="UY57" s="1714"/>
      <c r="UZ57" s="1714"/>
      <c r="VA57" s="1714"/>
      <c r="VB57" s="1714"/>
      <c r="VC57" s="1714"/>
      <c r="VD57" s="1714"/>
      <c r="VE57" s="1714"/>
      <c r="VF57" s="1714"/>
      <c r="VG57" s="1714"/>
      <c r="VH57" s="1714"/>
      <c r="VI57" s="1714"/>
      <c r="VJ57" s="1714"/>
      <c r="VK57" s="1714"/>
      <c r="VL57" s="1714"/>
      <c r="VM57" s="1714"/>
      <c r="VN57" s="1714"/>
      <c r="VO57" s="1714"/>
      <c r="VP57" s="1714"/>
      <c r="VQ57" s="1714"/>
      <c r="VR57" s="1714"/>
      <c r="VS57" s="1714"/>
      <c r="VT57" s="1714"/>
      <c r="VU57" s="1714"/>
      <c r="VV57" s="1714"/>
      <c r="VW57" s="1714"/>
      <c r="VX57" s="1714"/>
      <c r="VY57" s="1714"/>
      <c r="VZ57" s="1714"/>
      <c r="WA57" s="1714"/>
      <c r="WB57" s="1714"/>
      <c r="WC57" s="1714"/>
      <c r="WD57" s="1714"/>
      <c r="WE57" s="1714"/>
      <c r="WF57" s="1714"/>
      <c r="WG57" s="1714"/>
      <c r="WH57" s="1714"/>
      <c r="WI57" s="1714"/>
      <c r="WJ57" s="1714"/>
      <c r="WK57" s="1714"/>
      <c r="WL57" s="1714"/>
      <c r="WM57" s="1714"/>
      <c r="WN57" s="1714"/>
      <c r="WO57" s="1714"/>
      <c r="WP57" s="1714"/>
      <c r="WQ57" s="1714"/>
      <c r="WR57" s="1714"/>
      <c r="WS57" s="1714"/>
      <c r="WT57" s="1714"/>
      <c r="WU57" s="1714"/>
      <c r="WV57" s="1714"/>
      <c r="WW57" s="1714"/>
      <c r="WX57" s="1714"/>
      <c r="WY57" s="1714"/>
      <c r="WZ57" s="1714"/>
      <c r="XA57" s="1714"/>
      <c r="XB57" s="1714"/>
      <c r="XC57" s="1714"/>
      <c r="XD57" s="1714"/>
      <c r="XE57" s="1714"/>
      <c r="XF57" s="1714"/>
      <c r="XG57" s="1714"/>
      <c r="XH57" s="1714"/>
      <c r="XI57" s="1714"/>
      <c r="XJ57" s="1714"/>
      <c r="XK57" s="1714"/>
      <c r="XL57" s="1714"/>
      <c r="XM57" s="1714"/>
      <c r="XN57" s="1714"/>
      <c r="XO57" s="1714"/>
      <c r="XP57" s="1714"/>
      <c r="XQ57" s="1714"/>
      <c r="XR57" s="1714"/>
      <c r="XS57" s="1714"/>
      <c r="XT57" s="1714"/>
      <c r="XU57" s="1714"/>
      <c r="XV57" s="1714"/>
      <c r="XW57" s="1714"/>
      <c r="XX57" s="1714"/>
      <c r="XY57" s="1714"/>
      <c r="XZ57" s="1714"/>
      <c r="YA57" s="1714"/>
      <c r="YB57" s="1714"/>
      <c r="YC57" s="1714"/>
      <c r="YD57" s="1714"/>
      <c r="YE57" s="1714"/>
      <c r="YF57" s="1714"/>
      <c r="YG57" s="1714"/>
      <c r="YH57" s="1714"/>
      <c r="YI57" s="1714"/>
      <c r="YJ57" s="1714"/>
      <c r="YK57" s="1714"/>
      <c r="YL57" s="1714"/>
      <c r="YM57" s="1714"/>
      <c r="YN57" s="1714"/>
      <c r="YO57" s="1714"/>
      <c r="YP57" s="1714"/>
      <c r="YQ57" s="1714"/>
      <c r="YR57" s="1714"/>
      <c r="YS57" s="1714"/>
      <c r="YT57" s="1714"/>
      <c r="YU57" s="1714"/>
      <c r="YV57" s="1714"/>
      <c r="YW57" s="1714"/>
      <c r="YX57" s="1714"/>
      <c r="YY57" s="1714"/>
      <c r="YZ57" s="1714"/>
      <c r="ZA57" s="1714"/>
      <c r="ZB57" s="1714"/>
      <c r="ZC57" s="1714"/>
      <c r="ZD57" s="1714"/>
      <c r="ZE57" s="1714"/>
      <c r="ZF57" s="1714"/>
      <c r="ZG57" s="1714"/>
      <c r="ZH57" s="1714"/>
      <c r="ZI57" s="1714"/>
      <c r="ZJ57" s="1714"/>
      <c r="ZK57" s="1714"/>
      <c r="ZL57" s="1714"/>
      <c r="ZM57" s="1714"/>
      <c r="ZN57" s="1714"/>
      <c r="ZO57" s="1714"/>
      <c r="ZP57" s="1714"/>
      <c r="ZQ57" s="1714"/>
      <c r="ZR57" s="1714"/>
      <c r="ZS57" s="1714"/>
      <c r="ZT57" s="1714"/>
      <c r="ZU57" s="1714"/>
      <c r="ZV57" s="1714"/>
      <c r="ZW57" s="1714"/>
      <c r="ZX57" s="1714"/>
      <c r="ZY57" s="1714"/>
      <c r="ZZ57" s="1714"/>
      <c r="AAA57" s="1714"/>
      <c r="AAB57" s="1714"/>
      <c r="AAC57" s="1714"/>
      <c r="AAD57" s="1714"/>
      <c r="AAE57" s="1714"/>
      <c r="AAF57" s="1714"/>
      <c r="AAG57" s="1714"/>
      <c r="AAH57" s="1714"/>
      <c r="AAI57" s="1714"/>
      <c r="AAJ57" s="1714"/>
      <c r="AAK57" s="1714"/>
      <c r="AAL57" s="1714"/>
      <c r="AAM57" s="1714"/>
      <c r="AAN57" s="1714"/>
      <c r="AAO57" s="1714"/>
      <c r="AAP57" s="1714"/>
      <c r="AAQ57" s="1714"/>
      <c r="AAR57" s="1714"/>
      <c r="AAS57" s="1714"/>
      <c r="AAT57" s="1714"/>
      <c r="AAU57" s="1714"/>
      <c r="AAV57" s="1714"/>
      <c r="AAW57" s="1714"/>
      <c r="AAX57" s="1714"/>
      <c r="AAY57" s="1714"/>
      <c r="AAZ57" s="1714"/>
      <c r="ABA57" s="1714"/>
      <c r="ABB57" s="1714"/>
      <c r="ABC57" s="1714"/>
      <c r="ABD57" s="1714"/>
      <c r="ABE57" s="1714"/>
      <c r="ABF57" s="1714"/>
      <c r="ABG57" s="1714"/>
      <c r="ABH57" s="1714"/>
      <c r="ABI57" s="1714"/>
      <c r="ABJ57" s="1714"/>
      <c r="ABK57" s="1714"/>
      <c r="ABL57" s="1714"/>
      <c r="ABM57" s="1714"/>
      <c r="ABN57" s="1714"/>
      <c r="ABO57" s="1714"/>
      <c r="ABP57" s="1714"/>
      <c r="ABQ57" s="1714"/>
      <c r="ABR57" s="1714"/>
      <c r="ABS57" s="1714"/>
      <c r="ABT57" s="1714"/>
      <c r="ABU57" s="1714"/>
      <c r="ABV57" s="1714"/>
      <c r="ABW57" s="1714"/>
      <c r="ABX57" s="1714"/>
      <c r="ABY57" s="1714"/>
      <c r="ABZ57" s="1714"/>
      <c r="ACA57" s="1714"/>
      <c r="ACB57" s="1714"/>
      <c r="ACC57" s="1714"/>
      <c r="ACD57" s="1714"/>
      <c r="ACE57" s="1714"/>
      <c r="ACF57" s="1714"/>
      <c r="ACG57" s="1714"/>
      <c r="ACH57" s="1714"/>
      <c r="ACI57" s="1714"/>
      <c r="ACJ57" s="1714"/>
      <c r="ACK57" s="1714"/>
      <c r="ACL57" s="1714"/>
      <c r="ACM57" s="1714"/>
      <c r="ACN57" s="1714"/>
      <c r="ACO57" s="1714"/>
      <c r="ACP57" s="1714"/>
      <c r="ACQ57" s="1714"/>
      <c r="ACR57" s="1714"/>
      <c r="ACS57" s="1714"/>
      <c r="ACT57" s="1714"/>
      <c r="ACU57" s="1714"/>
      <c r="ACV57" s="1714"/>
      <c r="ACW57" s="1714"/>
      <c r="ACX57" s="1714"/>
      <c r="ACY57" s="1714"/>
      <c r="ACZ57" s="1714"/>
      <c r="ADA57" s="1714"/>
      <c r="ADB57" s="1714"/>
      <c r="ADC57" s="1714"/>
      <c r="ADD57" s="1714"/>
      <c r="ADE57" s="1714"/>
      <c r="ADF57" s="1714"/>
      <c r="ADG57" s="1714"/>
      <c r="ADH57" s="1714"/>
      <c r="ADI57" s="1714"/>
      <c r="ADJ57" s="1714"/>
      <c r="ADK57" s="1714"/>
      <c r="ADL57" s="1714"/>
      <c r="ADM57" s="1714"/>
      <c r="ADN57" s="1714"/>
      <c r="ADO57" s="1714"/>
      <c r="ADP57" s="1714"/>
      <c r="ADQ57" s="1714"/>
      <c r="ADR57" s="1714"/>
      <c r="ADS57" s="1714"/>
      <c r="ADT57" s="1714"/>
      <c r="ADU57" s="1714"/>
      <c r="ADV57" s="1714"/>
      <c r="ADW57" s="1714"/>
      <c r="ADX57" s="1714"/>
      <c r="ADY57" s="1714"/>
      <c r="ADZ57" s="1714"/>
      <c r="AEA57" s="1714"/>
      <c r="AEB57" s="1714"/>
      <c r="AEC57" s="1714"/>
      <c r="AED57" s="1714"/>
      <c r="AEE57" s="1714"/>
      <c r="AEF57" s="1714"/>
      <c r="AEG57" s="1714"/>
      <c r="AEH57" s="1714"/>
      <c r="AEI57" s="1714"/>
      <c r="AEJ57" s="1714"/>
      <c r="AEK57" s="1714"/>
      <c r="AEL57" s="1714"/>
      <c r="AEM57" s="1714"/>
      <c r="AEN57" s="1714"/>
      <c r="AEO57" s="1714"/>
      <c r="AEP57" s="1714"/>
      <c r="AEQ57" s="1714"/>
      <c r="AER57" s="1714"/>
      <c r="AES57" s="1714"/>
      <c r="AET57" s="1714"/>
      <c r="AEU57" s="1714"/>
      <c r="AEV57" s="1714"/>
      <c r="AEW57" s="1714"/>
      <c r="AEX57" s="1714"/>
      <c r="AEY57" s="1714"/>
      <c r="AEZ57" s="1714"/>
      <c r="AFA57" s="1714"/>
      <c r="AFB57" s="1714"/>
      <c r="AFC57" s="1714"/>
      <c r="AFD57" s="1714"/>
      <c r="AFE57" s="1714"/>
      <c r="AFF57" s="1714"/>
      <c r="AFG57" s="1714"/>
      <c r="AFH57" s="1714"/>
      <c r="AFI57" s="1714"/>
      <c r="AFJ57" s="1714"/>
      <c r="AFK57" s="1714"/>
      <c r="AFL57" s="1714"/>
      <c r="AFM57" s="1714"/>
      <c r="AFN57" s="1714"/>
      <c r="AFO57" s="1714"/>
      <c r="AFP57" s="1714"/>
      <c r="AFQ57" s="1714"/>
      <c r="AFR57" s="1714"/>
      <c r="AFS57" s="1714"/>
      <c r="AFT57" s="1714"/>
      <c r="AFU57" s="1714"/>
      <c r="AFV57" s="1714"/>
      <c r="AFW57" s="1714"/>
      <c r="AFX57" s="1714"/>
      <c r="AFY57" s="1714"/>
      <c r="AFZ57" s="1714"/>
      <c r="AGA57" s="1714"/>
      <c r="AGB57" s="1714"/>
      <c r="AGC57" s="1714"/>
      <c r="AGD57" s="1714"/>
      <c r="AGE57" s="1714"/>
      <c r="AGF57" s="1714"/>
      <c r="AGG57" s="1714"/>
      <c r="AGH57" s="1714"/>
      <c r="AGI57" s="1714"/>
      <c r="AGJ57" s="1714"/>
      <c r="AGK57" s="1714"/>
      <c r="AGL57" s="1714"/>
      <c r="AGM57" s="1714"/>
      <c r="AGN57" s="1714"/>
      <c r="AGO57" s="1714"/>
      <c r="AGP57" s="1714"/>
      <c r="AGQ57" s="1714"/>
      <c r="AGR57" s="1714"/>
      <c r="AGS57" s="1714"/>
      <c r="AGT57" s="1714"/>
      <c r="AGU57" s="1714"/>
      <c r="AGV57" s="1714"/>
      <c r="AGW57" s="1714"/>
      <c r="AGX57" s="1714"/>
      <c r="AGY57" s="1714"/>
      <c r="AGZ57" s="1714"/>
      <c r="AHA57" s="1714"/>
      <c r="AHB57" s="1714"/>
      <c r="AHC57" s="1714"/>
      <c r="AHD57" s="1714"/>
      <c r="AHE57" s="1714"/>
      <c r="AHF57" s="1714"/>
      <c r="AHG57" s="1714"/>
      <c r="AHH57" s="1714"/>
      <c r="AHI57" s="1714"/>
      <c r="AHJ57" s="1714"/>
      <c r="AHK57" s="1714"/>
      <c r="AHL57" s="1714"/>
      <c r="AHM57" s="1714"/>
      <c r="AHN57" s="1714"/>
      <c r="AHO57" s="1714"/>
      <c r="AHP57" s="1714"/>
      <c r="AHQ57" s="1714"/>
      <c r="AHR57" s="1714"/>
      <c r="AHS57" s="1714"/>
      <c r="AHT57" s="1714"/>
      <c r="AHU57" s="1714"/>
      <c r="AHV57" s="1714"/>
      <c r="AHW57" s="1714"/>
      <c r="AHX57" s="1714"/>
      <c r="AHY57" s="1714"/>
      <c r="AHZ57" s="1714"/>
      <c r="AIA57" s="1714"/>
      <c r="AIB57" s="1714"/>
      <c r="AIC57" s="1714"/>
      <c r="AID57" s="1714"/>
      <c r="AIE57" s="1714"/>
      <c r="AIF57" s="1714"/>
      <c r="AIG57" s="1714"/>
      <c r="AIH57" s="1714"/>
      <c r="AII57" s="1714"/>
      <c r="AIJ57" s="1714"/>
      <c r="AIK57" s="1714"/>
      <c r="AIL57" s="1714"/>
      <c r="AIM57" s="1714"/>
      <c r="AIN57" s="1714"/>
      <c r="AIO57" s="1714"/>
      <c r="AIP57" s="1714"/>
      <c r="AIQ57" s="1714"/>
      <c r="AIR57" s="1714"/>
      <c r="AIS57" s="1714"/>
      <c r="AIT57" s="1714"/>
      <c r="AIU57" s="1714"/>
      <c r="AIV57" s="1714"/>
      <c r="AIW57" s="1714"/>
      <c r="AIX57" s="1714"/>
      <c r="AIY57" s="1714"/>
      <c r="AIZ57" s="1714"/>
      <c r="AJA57" s="1714"/>
      <c r="AJB57" s="1714"/>
      <c r="AJC57" s="1714"/>
      <c r="AJD57" s="1714"/>
      <c r="AJE57" s="1714"/>
      <c r="AJF57" s="1714"/>
      <c r="AJG57" s="1714"/>
      <c r="AJH57" s="1714"/>
      <c r="AJI57" s="1714"/>
      <c r="AJJ57" s="1714"/>
      <c r="AJK57" s="1714"/>
      <c r="AJL57" s="1714"/>
      <c r="AJM57" s="1714"/>
      <c r="AJN57" s="1714"/>
      <c r="AJO57" s="1714"/>
      <c r="AJP57" s="1714"/>
      <c r="AJQ57" s="1714"/>
      <c r="AJR57" s="1714"/>
      <c r="AJS57" s="1714"/>
      <c r="AJT57" s="1714"/>
      <c r="AJU57" s="1714"/>
      <c r="AJV57" s="1714"/>
      <c r="AJW57" s="1714"/>
      <c r="AJX57" s="1714"/>
      <c r="AJY57" s="1714"/>
      <c r="AJZ57" s="1714"/>
      <c r="AKA57" s="1714"/>
      <c r="AKB57" s="1714"/>
      <c r="AKC57" s="1714"/>
      <c r="AKD57" s="1714"/>
      <c r="AKE57" s="1714"/>
      <c r="AKF57" s="1714"/>
      <c r="AKG57" s="1714"/>
      <c r="AKH57" s="1714"/>
      <c r="AKI57" s="1714"/>
      <c r="AKJ57" s="1714"/>
      <c r="AKK57" s="1714"/>
      <c r="AKL57" s="1714"/>
      <c r="AKM57" s="1714"/>
      <c r="AKN57" s="1714"/>
      <c r="AKO57" s="1714"/>
      <c r="AKP57" s="1714"/>
      <c r="AKQ57" s="1714"/>
      <c r="AKR57" s="1714"/>
      <c r="AKS57" s="1714"/>
      <c r="AKT57" s="1714"/>
      <c r="AKU57" s="1714"/>
      <c r="AKV57" s="1714"/>
      <c r="AKW57" s="1714"/>
      <c r="AKX57" s="1714"/>
      <c r="AKY57" s="1714"/>
      <c r="AKZ57" s="1714"/>
      <c r="ALA57" s="1714"/>
      <c r="ALB57" s="1714"/>
      <c r="ALC57" s="1714"/>
      <c r="ALD57" s="1714"/>
      <c r="ALE57" s="1714"/>
      <c r="ALF57" s="1714"/>
      <c r="ALG57" s="1714"/>
      <c r="ALH57" s="1714"/>
      <c r="ALI57" s="1714"/>
      <c r="ALJ57" s="1714"/>
      <c r="ALK57" s="1714"/>
      <c r="ALL57" s="1714"/>
      <c r="ALM57" s="1714"/>
      <c r="ALN57" s="1714"/>
      <c r="ALO57" s="1714"/>
      <c r="ALP57" s="1714"/>
      <c r="ALQ57" s="1714"/>
      <c r="ALR57" s="1714"/>
      <c r="ALS57" s="1714"/>
      <c r="ALT57" s="1714"/>
      <c r="ALU57" s="1714"/>
      <c r="ALV57" s="1714"/>
      <c r="ALW57" s="1714"/>
      <c r="ALX57" s="1714"/>
      <c r="ALY57" s="1714"/>
      <c r="ALZ57" s="1714"/>
      <c r="AMA57" s="1714"/>
      <c r="AMB57" s="1714"/>
      <c r="AMC57" s="1714"/>
      <c r="AMD57" s="1714"/>
      <c r="AME57" s="1714"/>
      <c r="AMF57" s="1714"/>
      <c r="AMG57" s="1714"/>
      <c r="AMH57" s="1714"/>
      <c r="AMI57" s="1714"/>
      <c r="AMJ57" s="1714"/>
    </row>
    <row r="58" spans="1:1024" s="1409" customFormat="1">
      <c r="A58" s="1714"/>
      <c r="B58" s="1714"/>
      <c r="C58" s="1714"/>
      <c r="D58" s="1714"/>
      <c r="E58" s="1714"/>
      <c r="F58" s="1714"/>
      <c r="G58" s="1714"/>
      <c r="H58" s="1714"/>
      <c r="I58" s="1714"/>
      <c r="J58" s="1714"/>
      <c r="K58" s="1714"/>
      <c r="L58" s="1714"/>
      <c r="M58" s="1714"/>
      <c r="N58" s="1714"/>
      <c r="O58" s="1714"/>
      <c r="P58" s="1714"/>
      <c r="Q58" s="1714"/>
      <c r="R58" s="1714"/>
      <c r="S58" s="1714"/>
      <c r="T58" s="1714"/>
      <c r="U58" s="1714"/>
      <c r="V58" s="1714"/>
      <c r="W58" s="1714"/>
      <c r="X58" s="1714"/>
      <c r="Y58" s="1789"/>
      <c r="Z58" s="1787"/>
      <c r="AA58" s="1787"/>
      <c r="AB58" s="1787"/>
      <c r="AC58" s="1787"/>
      <c r="AD58" s="1787"/>
      <c r="AE58" s="1787"/>
      <c r="AF58" s="1787"/>
      <c r="AG58" s="1787"/>
      <c r="AH58" s="1787"/>
      <c r="AI58" s="1787"/>
      <c r="AJ58" s="1787"/>
      <c r="AK58" s="1787"/>
      <c r="AL58" s="1787"/>
      <c r="AM58" s="1787"/>
      <c r="AN58" s="1788"/>
      <c r="AO58" s="1714"/>
      <c r="AP58" s="1714"/>
      <c r="AQ58" s="1714"/>
      <c r="AR58" s="1714"/>
      <c r="AS58" s="1714"/>
      <c r="AT58" s="1714"/>
      <c r="AU58" s="1714"/>
      <c r="AV58" s="1714"/>
      <c r="AW58" s="1714"/>
      <c r="AX58" s="1714"/>
      <c r="AY58" s="1714"/>
      <c r="AZ58" s="1714"/>
      <c r="BA58" s="1714"/>
      <c r="BB58" s="1714"/>
      <c r="BC58" s="1714"/>
      <c r="BD58" s="1714"/>
      <c r="BE58" s="1714"/>
      <c r="BF58" s="1714"/>
      <c r="BG58" s="1714"/>
      <c r="BH58" s="1714"/>
      <c r="BI58" s="1714"/>
      <c r="BJ58" s="1714"/>
      <c r="BK58" s="1714"/>
      <c r="BL58" s="1714"/>
      <c r="BM58" s="1714"/>
      <c r="BN58" s="1714"/>
      <c r="BO58" s="1714"/>
      <c r="BP58" s="1714"/>
      <c r="BQ58" s="1714"/>
      <c r="BR58" s="1714"/>
      <c r="BS58" s="1714"/>
      <c r="BT58" s="1714"/>
      <c r="BU58" s="1714"/>
      <c r="BV58" s="1714"/>
      <c r="BW58" s="1714"/>
      <c r="BX58" s="1714"/>
      <c r="BY58" s="1714"/>
      <c r="BZ58" s="1714"/>
      <c r="CA58" s="1714"/>
      <c r="CB58" s="1714"/>
      <c r="CC58" s="1714"/>
      <c r="CD58" s="1714"/>
      <c r="CE58" s="1714"/>
      <c r="CF58" s="1714"/>
      <c r="CG58" s="1714"/>
      <c r="CH58" s="1714"/>
      <c r="CI58" s="1714"/>
      <c r="CJ58" s="1714"/>
      <c r="CK58" s="1714"/>
      <c r="CL58" s="1714"/>
      <c r="CM58" s="1714"/>
      <c r="CN58" s="1714"/>
      <c r="CO58" s="1714"/>
      <c r="CP58" s="1714"/>
      <c r="CQ58" s="1714"/>
      <c r="CR58" s="1714"/>
      <c r="CS58" s="1714"/>
      <c r="CT58" s="1714"/>
      <c r="CU58" s="1714"/>
      <c r="CV58" s="1714"/>
      <c r="CW58" s="1714"/>
      <c r="CX58" s="1714"/>
      <c r="CY58" s="1714"/>
      <c r="CZ58" s="1714"/>
      <c r="DA58" s="1714"/>
      <c r="DB58" s="1714"/>
      <c r="DC58" s="1714"/>
      <c r="DD58" s="1714"/>
      <c r="DE58" s="1714"/>
      <c r="DF58" s="1714"/>
      <c r="DG58" s="1714"/>
      <c r="DH58" s="1714"/>
      <c r="DI58" s="1714"/>
      <c r="DJ58" s="1714"/>
      <c r="DK58" s="1714"/>
      <c r="DL58" s="1714"/>
      <c r="DM58" s="1714"/>
      <c r="DN58" s="1714"/>
      <c r="DO58" s="1714"/>
      <c r="DP58" s="1714"/>
      <c r="DQ58" s="1714"/>
      <c r="DR58" s="1714"/>
      <c r="DS58" s="1714"/>
      <c r="DT58" s="1714"/>
      <c r="DU58" s="1714"/>
      <c r="DV58" s="1714"/>
      <c r="DW58" s="1714"/>
      <c r="DX58" s="1714"/>
      <c r="DY58" s="1714"/>
      <c r="DZ58" s="1714"/>
      <c r="EA58" s="1714"/>
      <c r="EB58" s="1714"/>
      <c r="EC58" s="1714"/>
      <c r="ED58" s="1714"/>
      <c r="EE58" s="1714"/>
      <c r="EF58" s="1714"/>
      <c r="EG58" s="1714"/>
      <c r="EH58" s="1714"/>
      <c r="EI58" s="1714"/>
      <c r="EJ58" s="1714"/>
      <c r="EK58" s="1714"/>
      <c r="EL58" s="1714"/>
      <c r="EM58" s="1714"/>
      <c r="EN58" s="1714"/>
      <c r="EO58" s="1714"/>
      <c r="EP58" s="1714"/>
      <c r="EQ58" s="1714"/>
      <c r="ER58" s="1714"/>
      <c r="ES58" s="1714"/>
      <c r="ET58" s="1714"/>
      <c r="EU58" s="1714"/>
      <c r="EV58" s="1714"/>
      <c r="EW58" s="1714"/>
      <c r="EX58" s="1714"/>
      <c r="EY58" s="1714"/>
      <c r="EZ58" s="1714"/>
      <c r="FA58" s="1714"/>
      <c r="FB58" s="1714"/>
      <c r="FC58" s="1714"/>
      <c r="FD58" s="1714"/>
      <c r="FE58" s="1714"/>
      <c r="FF58" s="1714"/>
      <c r="FG58" s="1714"/>
      <c r="FH58" s="1714"/>
      <c r="FI58" s="1714"/>
      <c r="FJ58" s="1714"/>
      <c r="FK58" s="1714"/>
      <c r="FL58" s="1714"/>
      <c r="FM58" s="1714"/>
      <c r="FN58" s="1714"/>
      <c r="FO58" s="1714"/>
      <c r="FP58" s="1714"/>
      <c r="FQ58" s="1714"/>
      <c r="FR58" s="1714"/>
      <c r="FS58" s="1714"/>
      <c r="FT58" s="1714"/>
      <c r="FU58" s="1714"/>
      <c r="FV58" s="1714"/>
      <c r="FW58" s="1714"/>
      <c r="FX58" s="1714"/>
      <c r="FY58" s="1714"/>
      <c r="FZ58" s="1714"/>
      <c r="GA58" s="1714"/>
      <c r="GB58" s="1714"/>
      <c r="GC58" s="1714"/>
      <c r="GD58" s="1714"/>
      <c r="GE58" s="1714"/>
      <c r="GF58" s="1714"/>
      <c r="GG58" s="1714"/>
      <c r="GH58" s="1714"/>
      <c r="GI58" s="1714"/>
      <c r="GJ58" s="1714"/>
      <c r="GK58" s="1714"/>
      <c r="GL58" s="1714"/>
      <c r="GM58" s="1714"/>
      <c r="GN58" s="1714"/>
      <c r="GO58" s="1714"/>
      <c r="GP58" s="1714"/>
      <c r="GQ58" s="1714"/>
      <c r="GR58" s="1714"/>
      <c r="GS58" s="1714"/>
      <c r="GT58" s="1714"/>
      <c r="GU58" s="1714"/>
      <c r="GV58" s="1714"/>
      <c r="GW58" s="1714"/>
      <c r="GX58" s="1714"/>
      <c r="GY58" s="1714"/>
      <c r="GZ58" s="1714"/>
      <c r="HA58" s="1714"/>
      <c r="HB58" s="1714"/>
      <c r="HC58" s="1714"/>
      <c r="HD58" s="1714"/>
      <c r="HE58" s="1714"/>
      <c r="HF58" s="1714"/>
      <c r="HG58" s="1714"/>
      <c r="HH58" s="1714"/>
      <c r="HI58" s="1714"/>
      <c r="HJ58" s="1714"/>
      <c r="HK58" s="1714"/>
      <c r="HL58" s="1714"/>
      <c r="HM58" s="1714"/>
      <c r="HN58" s="1714"/>
      <c r="HO58" s="1714"/>
      <c r="HP58" s="1714"/>
      <c r="HQ58" s="1714"/>
      <c r="HR58" s="1714"/>
      <c r="HS58" s="1714"/>
      <c r="HT58" s="1714"/>
      <c r="HU58" s="1714"/>
      <c r="HV58" s="1714"/>
      <c r="HW58" s="1714"/>
      <c r="HX58" s="1714"/>
      <c r="HY58" s="1714"/>
      <c r="HZ58" s="1714"/>
      <c r="IA58" s="1714"/>
      <c r="IB58" s="1714"/>
      <c r="IC58" s="1714"/>
      <c r="ID58" s="1714"/>
      <c r="IE58" s="1714"/>
      <c r="IF58" s="1714"/>
      <c r="IG58" s="1714"/>
      <c r="IH58" s="1714"/>
      <c r="II58" s="1714"/>
      <c r="IJ58" s="1714"/>
      <c r="IK58" s="1714"/>
      <c r="IL58" s="1714"/>
      <c r="IM58" s="1714"/>
      <c r="IN58" s="1714"/>
      <c r="IO58" s="1714"/>
      <c r="IP58" s="1714"/>
      <c r="IQ58" s="1714"/>
      <c r="IR58" s="1714"/>
      <c r="IS58" s="1714"/>
      <c r="IT58" s="1714"/>
      <c r="IU58" s="1714"/>
      <c r="IV58" s="1714"/>
      <c r="IW58" s="1714"/>
      <c r="IX58" s="1714"/>
      <c r="IY58" s="1714"/>
      <c r="IZ58" s="1714"/>
      <c r="JA58" s="1714"/>
      <c r="JB58" s="1714"/>
      <c r="JC58" s="1714"/>
      <c r="JD58" s="1714"/>
      <c r="JE58" s="1714"/>
      <c r="JF58" s="1714"/>
      <c r="JG58" s="1714"/>
      <c r="JH58" s="1714"/>
      <c r="JI58" s="1714"/>
      <c r="JJ58" s="1714"/>
      <c r="JK58" s="1714"/>
      <c r="JL58" s="1714"/>
      <c r="JM58" s="1714"/>
      <c r="JN58" s="1714"/>
      <c r="JO58" s="1714"/>
      <c r="JP58" s="1714"/>
      <c r="JQ58" s="1714"/>
      <c r="JR58" s="1714"/>
      <c r="JS58" s="1714"/>
      <c r="JT58" s="1714"/>
      <c r="JU58" s="1714"/>
      <c r="JV58" s="1714"/>
      <c r="JW58" s="1714"/>
      <c r="JX58" s="1714"/>
      <c r="JY58" s="1714"/>
      <c r="JZ58" s="1714"/>
      <c r="KA58" s="1714"/>
      <c r="KB58" s="1714"/>
      <c r="KC58" s="1714"/>
      <c r="KD58" s="1714"/>
      <c r="KE58" s="1714"/>
      <c r="KF58" s="1714"/>
      <c r="KG58" s="1714"/>
      <c r="KH58" s="1714"/>
      <c r="KI58" s="1714"/>
      <c r="KJ58" s="1714"/>
      <c r="KK58" s="1714"/>
      <c r="KL58" s="1714"/>
      <c r="KM58" s="1714"/>
      <c r="KN58" s="1714"/>
      <c r="KO58" s="1714"/>
      <c r="KP58" s="1714"/>
      <c r="KQ58" s="1714"/>
      <c r="KR58" s="1714"/>
      <c r="KS58" s="1714"/>
      <c r="KT58" s="1714"/>
      <c r="KU58" s="1714"/>
      <c r="KV58" s="1714"/>
      <c r="KW58" s="1714"/>
      <c r="KX58" s="1714"/>
      <c r="KY58" s="1714"/>
      <c r="KZ58" s="1714"/>
      <c r="LA58" s="1714"/>
      <c r="LB58" s="1714"/>
      <c r="LC58" s="1714"/>
      <c r="LD58" s="1714"/>
      <c r="LE58" s="1714"/>
      <c r="LF58" s="1714"/>
      <c r="LG58" s="1714"/>
      <c r="LH58" s="1714"/>
      <c r="LI58" s="1714"/>
      <c r="LJ58" s="1714"/>
      <c r="LK58" s="1714"/>
      <c r="LL58" s="1714"/>
      <c r="LM58" s="1714"/>
      <c r="LN58" s="1714"/>
      <c r="LO58" s="1714"/>
      <c r="LP58" s="1714"/>
      <c r="LQ58" s="1714"/>
      <c r="LR58" s="1714"/>
      <c r="LS58" s="1714"/>
      <c r="LT58" s="1714"/>
      <c r="LU58" s="1714"/>
      <c r="LV58" s="1714"/>
      <c r="LW58" s="1714"/>
      <c r="LX58" s="1714"/>
      <c r="LY58" s="1714"/>
      <c r="LZ58" s="1714"/>
      <c r="MA58" s="1714"/>
      <c r="MB58" s="1714"/>
      <c r="MC58" s="1714"/>
      <c r="MD58" s="1714"/>
      <c r="ME58" s="1714"/>
      <c r="MF58" s="1714"/>
      <c r="MG58" s="1714"/>
      <c r="MH58" s="1714"/>
      <c r="MI58" s="1714"/>
      <c r="MJ58" s="1714"/>
      <c r="MK58" s="1714"/>
      <c r="ML58" s="1714"/>
      <c r="MM58" s="1714"/>
      <c r="MN58" s="1714"/>
      <c r="MO58" s="1714"/>
      <c r="MP58" s="1714"/>
      <c r="MQ58" s="1714"/>
      <c r="MR58" s="1714"/>
      <c r="MS58" s="1714"/>
      <c r="MT58" s="1714"/>
      <c r="MU58" s="1714"/>
      <c r="MV58" s="1714"/>
      <c r="MW58" s="1714"/>
      <c r="MX58" s="1714"/>
      <c r="MY58" s="1714"/>
      <c r="MZ58" s="1714"/>
      <c r="NA58" s="1714"/>
      <c r="NB58" s="1714"/>
      <c r="NC58" s="1714"/>
      <c r="ND58" s="1714"/>
      <c r="NE58" s="1714"/>
      <c r="NF58" s="1714"/>
      <c r="NG58" s="1714"/>
      <c r="NH58" s="1714"/>
      <c r="NI58" s="1714"/>
      <c r="NJ58" s="1714"/>
      <c r="NK58" s="1714"/>
      <c r="NL58" s="1714"/>
      <c r="NM58" s="1714"/>
      <c r="NN58" s="1714"/>
      <c r="NO58" s="1714"/>
      <c r="NP58" s="1714"/>
      <c r="NQ58" s="1714"/>
      <c r="NR58" s="1714"/>
      <c r="NS58" s="1714"/>
      <c r="NT58" s="1714"/>
      <c r="NU58" s="1714"/>
      <c r="NV58" s="1714"/>
      <c r="NW58" s="1714"/>
      <c r="NX58" s="1714"/>
      <c r="NY58" s="1714"/>
      <c r="NZ58" s="1714"/>
      <c r="OA58" s="1714"/>
      <c r="OB58" s="1714"/>
      <c r="OC58" s="1714"/>
      <c r="OD58" s="1714"/>
      <c r="OE58" s="1714"/>
      <c r="OF58" s="1714"/>
      <c r="OG58" s="1714"/>
      <c r="OH58" s="1714"/>
      <c r="OI58" s="1714"/>
      <c r="OJ58" s="1714"/>
      <c r="OK58" s="1714"/>
      <c r="OL58" s="1714"/>
      <c r="OM58" s="1714"/>
      <c r="ON58" s="1714"/>
      <c r="OO58" s="1714"/>
      <c r="OP58" s="1714"/>
      <c r="OQ58" s="1714"/>
      <c r="OR58" s="1714"/>
      <c r="OS58" s="1714"/>
      <c r="OT58" s="1714"/>
      <c r="OU58" s="1714"/>
      <c r="OV58" s="1714"/>
      <c r="OW58" s="1714"/>
      <c r="OX58" s="1714"/>
      <c r="OY58" s="1714"/>
      <c r="OZ58" s="1714"/>
      <c r="PA58" s="1714"/>
      <c r="PB58" s="1714"/>
      <c r="PC58" s="1714"/>
      <c r="PD58" s="1714"/>
      <c r="PE58" s="1714"/>
      <c r="PF58" s="1714"/>
      <c r="PG58" s="1714"/>
      <c r="PH58" s="1714"/>
      <c r="PI58" s="1714"/>
      <c r="PJ58" s="1714"/>
      <c r="PK58" s="1714"/>
      <c r="PL58" s="1714"/>
      <c r="PM58" s="1714"/>
      <c r="PN58" s="1714"/>
      <c r="PO58" s="1714"/>
      <c r="PP58" s="1714"/>
      <c r="PQ58" s="1714"/>
      <c r="PR58" s="1714"/>
      <c r="PS58" s="1714"/>
      <c r="PT58" s="1714"/>
      <c r="PU58" s="1714"/>
      <c r="PV58" s="1714"/>
      <c r="PW58" s="1714"/>
      <c r="PX58" s="1714"/>
      <c r="PY58" s="1714"/>
      <c r="PZ58" s="1714"/>
      <c r="QA58" s="1714"/>
      <c r="QB58" s="1714"/>
      <c r="QC58" s="1714"/>
      <c r="QD58" s="1714"/>
      <c r="QE58" s="1714"/>
      <c r="QF58" s="1714"/>
      <c r="QG58" s="1714"/>
      <c r="QH58" s="1714"/>
      <c r="QI58" s="1714"/>
      <c r="QJ58" s="1714"/>
      <c r="QK58" s="1714"/>
      <c r="QL58" s="1714"/>
      <c r="QM58" s="1714"/>
      <c r="QN58" s="1714"/>
      <c r="QO58" s="1714"/>
      <c r="QP58" s="1714"/>
      <c r="QQ58" s="1714"/>
      <c r="QR58" s="1714"/>
      <c r="QS58" s="1714"/>
      <c r="QT58" s="1714"/>
      <c r="QU58" s="1714"/>
      <c r="QV58" s="1714"/>
      <c r="QW58" s="1714"/>
      <c r="QX58" s="1714"/>
      <c r="QY58" s="1714"/>
      <c r="QZ58" s="1714"/>
      <c r="RA58" s="1714"/>
      <c r="RB58" s="1714"/>
      <c r="RC58" s="1714"/>
      <c r="RD58" s="1714"/>
      <c r="RE58" s="1714"/>
      <c r="RF58" s="1714"/>
      <c r="RG58" s="1714"/>
      <c r="RH58" s="1714"/>
      <c r="RI58" s="1714"/>
      <c r="RJ58" s="1714"/>
      <c r="RK58" s="1714"/>
      <c r="RL58" s="1714"/>
      <c r="RM58" s="1714"/>
      <c r="RN58" s="1714"/>
      <c r="RO58" s="1714"/>
      <c r="RP58" s="1714"/>
      <c r="RQ58" s="1714"/>
      <c r="RR58" s="1714"/>
      <c r="RS58" s="1714"/>
      <c r="RT58" s="1714"/>
      <c r="RU58" s="1714"/>
      <c r="RV58" s="1714"/>
      <c r="RW58" s="1714"/>
      <c r="RX58" s="1714"/>
      <c r="RY58" s="1714"/>
      <c r="RZ58" s="1714"/>
      <c r="SA58" s="1714"/>
      <c r="SB58" s="1714"/>
      <c r="SC58" s="1714"/>
      <c r="SD58" s="1714"/>
      <c r="SE58" s="1714"/>
      <c r="SF58" s="1714"/>
      <c r="SG58" s="1714"/>
      <c r="SH58" s="1714"/>
      <c r="SI58" s="1714"/>
      <c r="SJ58" s="1714"/>
      <c r="SK58" s="1714"/>
      <c r="SL58" s="1714"/>
      <c r="SM58" s="1714"/>
      <c r="SN58" s="1714"/>
      <c r="SO58" s="1714"/>
      <c r="SP58" s="1714"/>
      <c r="SQ58" s="1714"/>
      <c r="SR58" s="1714"/>
      <c r="SS58" s="1714"/>
      <c r="ST58" s="1714"/>
      <c r="SU58" s="1714"/>
      <c r="SV58" s="1714"/>
      <c r="SW58" s="1714"/>
      <c r="SX58" s="1714"/>
      <c r="SY58" s="1714"/>
      <c r="SZ58" s="1714"/>
      <c r="TA58" s="1714"/>
      <c r="TB58" s="1714"/>
      <c r="TC58" s="1714"/>
      <c r="TD58" s="1714"/>
      <c r="TE58" s="1714"/>
      <c r="TF58" s="1714"/>
      <c r="TG58" s="1714"/>
      <c r="TH58" s="1714"/>
      <c r="TI58" s="1714"/>
      <c r="TJ58" s="1714"/>
      <c r="TK58" s="1714"/>
      <c r="TL58" s="1714"/>
      <c r="TM58" s="1714"/>
      <c r="TN58" s="1714"/>
      <c r="TO58" s="1714"/>
      <c r="TP58" s="1714"/>
      <c r="TQ58" s="1714"/>
      <c r="TR58" s="1714"/>
      <c r="TS58" s="1714"/>
      <c r="TT58" s="1714"/>
      <c r="TU58" s="1714"/>
      <c r="TV58" s="1714"/>
      <c r="TW58" s="1714"/>
      <c r="TX58" s="1714"/>
      <c r="TY58" s="1714"/>
      <c r="TZ58" s="1714"/>
      <c r="UA58" s="1714"/>
      <c r="UB58" s="1714"/>
      <c r="UC58" s="1714"/>
      <c r="UD58" s="1714"/>
      <c r="UE58" s="1714"/>
      <c r="UF58" s="1714"/>
      <c r="UG58" s="1714"/>
      <c r="UH58" s="1714"/>
      <c r="UI58" s="1714"/>
      <c r="UJ58" s="1714"/>
      <c r="UK58" s="1714"/>
      <c r="UL58" s="1714"/>
      <c r="UM58" s="1714"/>
      <c r="UN58" s="1714"/>
      <c r="UO58" s="1714"/>
      <c r="UP58" s="1714"/>
      <c r="UQ58" s="1714"/>
      <c r="UR58" s="1714"/>
      <c r="US58" s="1714"/>
      <c r="UT58" s="1714"/>
      <c r="UU58" s="1714"/>
      <c r="UV58" s="1714"/>
      <c r="UW58" s="1714"/>
      <c r="UX58" s="1714"/>
      <c r="UY58" s="1714"/>
      <c r="UZ58" s="1714"/>
      <c r="VA58" s="1714"/>
      <c r="VB58" s="1714"/>
      <c r="VC58" s="1714"/>
      <c r="VD58" s="1714"/>
      <c r="VE58" s="1714"/>
      <c r="VF58" s="1714"/>
      <c r="VG58" s="1714"/>
      <c r="VH58" s="1714"/>
      <c r="VI58" s="1714"/>
      <c r="VJ58" s="1714"/>
      <c r="VK58" s="1714"/>
      <c r="VL58" s="1714"/>
      <c r="VM58" s="1714"/>
      <c r="VN58" s="1714"/>
      <c r="VO58" s="1714"/>
      <c r="VP58" s="1714"/>
      <c r="VQ58" s="1714"/>
      <c r="VR58" s="1714"/>
      <c r="VS58" s="1714"/>
      <c r="VT58" s="1714"/>
      <c r="VU58" s="1714"/>
      <c r="VV58" s="1714"/>
      <c r="VW58" s="1714"/>
      <c r="VX58" s="1714"/>
      <c r="VY58" s="1714"/>
      <c r="VZ58" s="1714"/>
      <c r="WA58" s="1714"/>
      <c r="WB58" s="1714"/>
      <c r="WC58" s="1714"/>
      <c r="WD58" s="1714"/>
      <c r="WE58" s="1714"/>
      <c r="WF58" s="1714"/>
      <c r="WG58" s="1714"/>
      <c r="WH58" s="1714"/>
      <c r="WI58" s="1714"/>
      <c r="WJ58" s="1714"/>
      <c r="WK58" s="1714"/>
      <c r="WL58" s="1714"/>
      <c r="WM58" s="1714"/>
      <c r="WN58" s="1714"/>
      <c r="WO58" s="1714"/>
      <c r="WP58" s="1714"/>
      <c r="WQ58" s="1714"/>
      <c r="WR58" s="1714"/>
      <c r="WS58" s="1714"/>
      <c r="WT58" s="1714"/>
      <c r="WU58" s="1714"/>
      <c r="WV58" s="1714"/>
      <c r="WW58" s="1714"/>
      <c r="WX58" s="1714"/>
      <c r="WY58" s="1714"/>
      <c r="WZ58" s="1714"/>
      <c r="XA58" s="1714"/>
      <c r="XB58" s="1714"/>
      <c r="XC58" s="1714"/>
      <c r="XD58" s="1714"/>
      <c r="XE58" s="1714"/>
      <c r="XF58" s="1714"/>
      <c r="XG58" s="1714"/>
      <c r="XH58" s="1714"/>
      <c r="XI58" s="1714"/>
      <c r="XJ58" s="1714"/>
      <c r="XK58" s="1714"/>
      <c r="XL58" s="1714"/>
      <c r="XM58" s="1714"/>
      <c r="XN58" s="1714"/>
      <c r="XO58" s="1714"/>
      <c r="XP58" s="1714"/>
      <c r="XQ58" s="1714"/>
      <c r="XR58" s="1714"/>
      <c r="XS58" s="1714"/>
      <c r="XT58" s="1714"/>
      <c r="XU58" s="1714"/>
      <c r="XV58" s="1714"/>
      <c r="XW58" s="1714"/>
      <c r="XX58" s="1714"/>
      <c r="XY58" s="1714"/>
      <c r="XZ58" s="1714"/>
      <c r="YA58" s="1714"/>
      <c r="YB58" s="1714"/>
      <c r="YC58" s="1714"/>
      <c r="YD58" s="1714"/>
      <c r="YE58" s="1714"/>
      <c r="YF58" s="1714"/>
      <c r="YG58" s="1714"/>
      <c r="YH58" s="1714"/>
      <c r="YI58" s="1714"/>
      <c r="YJ58" s="1714"/>
      <c r="YK58" s="1714"/>
      <c r="YL58" s="1714"/>
      <c r="YM58" s="1714"/>
      <c r="YN58" s="1714"/>
      <c r="YO58" s="1714"/>
      <c r="YP58" s="1714"/>
      <c r="YQ58" s="1714"/>
      <c r="YR58" s="1714"/>
      <c r="YS58" s="1714"/>
      <c r="YT58" s="1714"/>
      <c r="YU58" s="1714"/>
      <c r="YV58" s="1714"/>
      <c r="YW58" s="1714"/>
      <c r="YX58" s="1714"/>
      <c r="YY58" s="1714"/>
      <c r="YZ58" s="1714"/>
      <c r="ZA58" s="1714"/>
      <c r="ZB58" s="1714"/>
      <c r="ZC58" s="1714"/>
      <c r="ZD58" s="1714"/>
      <c r="ZE58" s="1714"/>
      <c r="ZF58" s="1714"/>
      <c r="ZG58" s="1714"/>
      <c r="ZH58" s="1714"/>
      <c r="ZI58" s="1714"/>
      <c r="ZJ58" s="1714"/>
      <c r="ZK58" s="1714"/>
      <c r="ZL58" s="1714"/>
      <c r="ZM58" s="1714"/>
      <c r="ZN58" s="1714"/>
      <c r="ZO58" s="1714"/>
      <c r="ZP58" s="1714"/>
      <c r="ZQ58" s="1714"/>
      <c r="ZR58" s="1714"/>
      <c r="ZS58" s="1714"/>
      <c r="ZT58" s="1714"/>
      <c r="ZU58" s="1714"/>
      <c r="ZV58" s="1714"/>
      <c r="ZW58" s="1714"/>
      <c r="ZX58" s="1714"/>
      <c r="ZY58" s="1714"/>
      <c r="ZZ58" s="1714"/>
      <c r="AAA58" s="1714"/>
      <c r="AAB58" s="1714"/>
      <c r="AAC58" s="1714"/>
      <c r="AAD58" s="1714"/>
      <c r="AAE58" s="1714"/>
      <c r="AAF58" s="1714"/>
      <c r="AAG58" s="1714"/>
      <c r="AAH58" s="1714"/>
      <c r="AAI58" s="1714"/>
      <c r="AAJ58" s="1714"/>
      <c r="AAK58" s="1714"/>
      <c r="AAL58" s="1714"/>
      <c r="AAM58" s="1714"/>
      <c r="AAN58" s="1714"/>
      <c r="AAO58" s="1714"/>
      <c r="AAP58" s="1714"/>
      <c r="AAQ58" s="1714"/>
      <c r="AAR58" s="1714"/>
      <c r="AAS58" s="1714"/>
      <c r="AAT58" s="1714"/>
      <c r="AAU58" s="1714"/>
      <c r="AAV58" s="1714"/>
      <c r="AAW58" s="1714"/>
      <c r="AAX58" s="1714"/>
      <c r="AAY58" s="1714"/>
      <c r="AAZ58" s="1714"/>
      <c r="ABA58" s="1714"/>
      <c r="ABB58" s="1714"/>
      <c r="ABC58" s="1714"/>
      <c r="ABD58" s="1714"/>
      <c r="ABE58" s="1714"/>
      <c r="ABF58" s="1714"/>
      <c r="ABG58" s="1714"/>
      <c r="ABH58" s="1714"/>
      <c r="ABI58" s="1714"/>
      <c r="ABJ58" s="1714"/>
      <c r="ABK58" s="1714"/>
      <c r="ABL58" s="1714"/>
      <c r="ABM58" s="1714"/>
      <c r="ABN58" s="1714"/>
      <c r="ABO58" s="1714"/>
      <c r="ABP58" s="1714"/>
      <c r="ABQ58" s="1714"/>
      <c r="ABR58" s="1714"/>
      <c r="ABS58" s="1714"/>
      <c r="ABT58" s="1714"/>
      <c r="ABU58" s="1714"/>
      <c r="ABV58" s="1714"/>
      <c r="ABW58" s="1714"/>
      <c r="ABX58" s="1714"/>
      <c r="ABY58" s="1714"/>
      <c r="ABZ58" s="1714"/>
      <c r="ACA58" s="1714"/>
      <c r="ACB58" s="1714"/>
      <c r="ACC58" s="1714"/>
      <c r="ACD58" s="1714"/>
      <c r="ACE58" s="1714"/>
      <c r="ACF58" s="1714"/>
      <c r="ACG58" s="1714"/>
      <c r="ACH58" s="1714"/>
      <c r="ACI58" s="1714"/>
      <c r="ACJ58" s="1714"/>
      <c r="ACK58" s="1714"/>
      <c r="ACL58" s="1714"/>
      <c r="ACM58" s="1714"/>
      <c r="ACN58" s="1714"/>
      <c r="ACO58" s="1714"/>
      <c r="ACP58" s="1714"/>
      <c r="ACQ58" s="1714"/>
      <c r="ACR58" s="1714"/>
      <c r="ACS58" s="1714"/>
      <c r="ACT58" s="1714"/>
      <c r="ACU58" s="1714"/>
      <c r="ACV58" s="1714"/>
      <c r="ACW58" s="1714"/>
      <c r="ACX58" s="1714"/>
      <c r="ACY58" s="1714"/>
      <c r="ACZ58" s="1714"/>
      <c r="ADA58" s="1714"/>
      <c r="ADB58" s="1714"/>
      <c r="ADC58" s="1714"/>
      <c r="ADD58" s="1714"/>
      <c r="ADE58" s="1714"/>
      <c r="ADF58" s="1714"/>
      <c r="ADG58" s="1714"/>
      <c r="ADH58" s="1714"/>
      <c r="ADI58" s="1714"/>
      <c r="ADJ58" s="1714"/>
      <c r="ADK58" s="1714"/>
      <c r="ADL58" s="1714"/>
      <c r="ADM58" s="1714"/>
      <c r="ADN58" s="1714"/>
      <c r="ADO58" s="1714"/>
      <c r="ADP58" s="1714"/>
      <c r="ADQ58" s="1714"/>
      <c r="ADR58" s="1714"/>
      <c r="ADS58" s="1714"/>
      <c r="ADT58" s="1714"/>
      <c r="ADU58" s="1714"/>
      <c r="ADV58" s="1714"/>
      <c r="ADW58" s="1714"/>
      <c r="ADX58" s="1714"/>
      <c r="ADY58" s="1714"/>
      <c r="ADZ58" s="1714"/>
      <c r="AEA58" s="1714"/>
      <c r="AEB58" s="1714"/>
      <c r="AEC58" s="1714"/>
      <c r="AED58" s="1714"/>
      <c r="AEE58" s="1714"/>
      <c r="AEF58" s="1714"/>
      <c r="AEG58" s="1714"/>
      <c r="AEH58" s="1714"/>
      <c r="AEI58" s="1714"/>
      <c r="AEJ58" s="1714"/>
      <c r="AEK58" s="1714"/>
      <c r="AEL58" s="1714"/>
      <c r="AEM58" s="1714"/>
      <c r="AEN58" s="1714"/>
      <c r="AEO58" s="1714"/>
      <c r="AEP58" s="1714"/>
      <c r="AEQ58" s="1714"/>
      <c r="AER58" s="1714"/>
      <c r="AES58" s="1714"/>
      <c r="AET58" s="1714"/>
      <c r="AEU58" s="1714"/>
      <c r="AEV58" s="1714"/>
      <c r="AEW58" s="1714"/>
      <c r="AEX58" s="1714"/>
      <c r="AEY58" s="1714"/>
      <c r="AEZ58" s="1714"/>
      <c r="AFA58" s="1714"/>
      <c r="AFB58" s="1714"/>
      <c r="AFC58" s="1714"/>
      <c r="AFD58" s="1714"/>
      <c r="AFE58" s="1714"/>
      <c r="AFF58" s="1714"/>
      <c r="AFG58" s="1714"/>
      <c r="AFH58" s="1714"/>
      <c r="AFI58" s="1714"/>
      <c r="AFJ58" s="1714"/>
      <c r="AFK58" s="1714"/>
      <c r="AFL58" s="1714"/>
      <c r="AFM58" s="1714"/>
      <c r="AFN58" s="1714"/>
      <c r="AFO58" s="1714"/>
      <c r="AFP58" s="1714"/>
      <c r="AFQ58" s="1714"/>
      <c r="AFR58" s="1714"/>
      <c r="AFS58" s="1714"/>
      <c r="AFT58" s="1714"/>
      <c r="AFU58" s="1714"/>
      <c r="AFV58" s="1714"/>
      <c r="AFW58" s="1714"/>
      <c r="AFX58" s="1714"/>
      <c r="AFY58" s="1714"/>
      <c r="AFZ58" s="1714"/>
      <c r="AGA58" s="1714"/>
      <c r="AGB58" s="1714"/>
      <c r="AGC58" s="1714"/>
      <c r="AGD58" s="1714"/>
      <c r="AGE58" s="1714"/>
      <c r="AGF58" s="1714"/>
      <c r="AGG58" s="1714"/>
      <c r="AGH58" s="1714"/>
      <c r="AGI58" s="1714"/>
      <c r="AGJ58" s="1714"/>
      <c r="AGK58" s="1714"/>
      <c r="AGL58" s="1714"/>
      <c r="AGM58" s="1714"/>
      <c r="AGN58" s="1714"/>
      <c r="AGO58" s="1714"/>
      <c r="AGP58" s="1714"/>
      <c r="AGQ58" s="1714"/>
      <c r="AGR58" s="1714"/>
      <c r="AGS58" s="1714"/>
      <c r="AGT58" s="1714"/>
      <c r="AGU58" s="1714"/>
      <c r="AGV58" s="1714"/>
      <c r="AGW58" s="1714"/>
      <c r="AGX58" s="1714"/>
      <c r="AGY58" s="1714"/>
      <c r="AGZ58" s="1714"/>
      <c r="AHA58" s="1714"/>
      <c r="AHB58" s="1714"/>
      <c r="AHC58" s="1714"/>
      <c r="AHD58" s="1714"/>
      <c r="AHE58" s="1714"/>
      <c r="AHF58" s="1714"/>
      <c r="AHG58" s="1714"/>
      <c r="AHH58" s="1714"/>
      <c r="AHI58" s="1714"/>
      <c r="AHJ58" s="1714"/>
      <c r="AHK58" s="1714"/>
      <c r="AHL58" s="1714"/>
      <c r="AHM58" s="1714"/>
      <c r="AHN58" s="1714"/>
      <c r="AHO58" s="1714"/>
      <c r="AHP58" s="1714"/>
      <c r="AHQ58" s="1714"/>
      <c r="AHR58" s="1714"/>
      <c r="AHS58" s="1714"/>
      <c r="AHT58" s="1714"/>
      <c r="AHU58" s="1714"/>
      <c r="AHV58" s="1714"/>
      <c r="AHW58" s="1714"/>
      <c r="AHX58" s="1714"/>
      <c r="AHY58" s="1714"/>
      <c r="AHZ58" s="1714"/>
      <c r="AIA58" s="1714"/>
      <c r="AIB58" s="1714"/>
      <c r="AIC58" s="1714"/>
      <c r="AID58" s="1714"/>
      <c r="AIE58" s="1714"/>
      <c r="AIF58" s="1714"/>
      <c r="AIG58" s="1714"/>
      <c r="AIH58" s="1714"/>
      <c r="AII58" s="1714"/>
      <c r="AIJ58" s="1714"/>
      <c r="AIK58" s="1714"/>
      <c r="AIL58" s="1714"/>
      <c r="AIM58" s="1714"/>
      <c r="AIN58" s="1714"/>
      <c r="AIO58" s="1714"/>
      <c r="AIP58" s="1714"/>
      <c r="AIQ58" s="1714"/>
      <c r="AIR58" s="1714"/>
      <c r="AIS58" s="1714"/>
      <c r="AIT58" s="1714"/>
      <c r="AIU58" s="1714"/>
      <c r="AIV58" s="1714"/>
      <c r="AIW58" s="1714"/>
      <c r="AIX58" s="1714"/>
      <c r="AIY58" s="1714"/>
      <c r="AIZ58" s="1714"/>
      <c r="AJA58" s="1714"/>
      <c r="AJB58" s="1714"/>
      <c r="AJC58" s="1714"/>
      <c r="AJD58" s="1714"/>
      <c r="AJE58" s="1714"/>
      <c r="AJF58" s="1714"/>
      <c r="AJG58" s="1714"/>
      <c r="AJH58" s="1714"/>
      <c r="AJI58" s="1714"/>
      <c r="AJJ58" s="1714"/>
      <c r="AJK58" s="1714"/>
      <c r="AJL58" s="1714"/>
      <c r="AJM58" s="1714"/>
      <c r="AJN58" s="1714"/>
      <c r="AJO58" s="1714"/>
      <c r="AJP58" s="1714"/>
      <c r="AJQ58" s="1714"/>
      <c r="AJR58" s="1714"/>
      <c r="AJS58" s="1714"/>
      <c r="AJT58" s="1714"/>
      <c r="AJU58" s="1714"/>
      <c r="AJV58" s="1714"/>
      <c r="AJW58" s="1714"/>
      <c r="AJX58" s="1714"/>
      <c r="AJY58" s="1714"/>
      <c r="AJZ58" s="1714"/>
      <c r="AKA58" s="1714"/>
      <c r="AKB58" s="1714"/>
      <c r="AKC58" s="1714"/>
      <c r="AKD58" s="1714"/>
      <c r="AKE58" s="1714"/>
      <c r="AKF58" s="1714"/>
      <c r="AKG58" s="1714"/>
      <c r="AKH58" s="1714"/>
      <c r="AKI58" s="1714"/>
      <c r="AKJ58" s="1714"/>
      <c r="AKK58" s="1714"/>
      <c r="AKL58" s="1714"/>
      <c r="AKM58" s="1714"/>
      <c r="AKN58" s="1714"/>
      <c r="AKO58" s="1714"/>
      <c r="AKP58" s="1714"/>
      <c r="AKQ58" s="1714"/>
      <c r="AKR58" s="1714"/>
      <c r="AKS58" s="1714"/>
      <c r="AKT58" s="1714"/>
      <c r="AKU58" s="1714"/>
      <c r="AKV58" s="1714"/>
      <c r="AKW58" s="1714"/>
      <c r="AKX58" s="1714"/>
      <c r="AKY58" s="1714"/>
      <c r="AKZ58" s="1714"/>
      <c r="ALA58" s="1714"/>
      <c r="ALB58" s="1714"/>
      <c r="ALC58" s="1714"/>
      <c r="ALD58" s="1714"/>
      <c r="ALE58" s="1714"/>
      <c r="ALF58" s="1714"/>
      <c r="ALG58" s="1714"/>
      <c r="ALH58" s="1714"/>
      <c r="ALI58" s="1714"/>
      <c r="ALJ58" s="1714"/>
      <c r="ALK58" s="1714"/>
      <c r="ALL58" s="1714"/>
      <c r="ALM58" s="1714"/>
      <c r="ALN58" s="1714"/>
      <c r="ALO58" s="1714"/>
      <c r="ALP58" s="1714"/>
      <c r="ALQ58" s="1714"/>
      <c r="ALR58" s="1714"/>
      <c r="ALS58" s="1714"/>
      <c r="ALT58" s="1714"/>
      <c r="ALU58" s="1714"/>
      <c r="ALV58" s="1714"/>
      <c r="ALW58" s="1714"/>
      <c r="ALX58" s="1714"/>
      <c r="ALY58" s="1714"/>
      <c r="ALZ58" s="1714"/>
      <c r="AMA58" s="1714"/>
      <c r="AMB58" s="1714"/>
      <c r="AMC58" s="1714"/>
      <c r="AMD58" s="1714"/>
      <c r="AME58" s="1714"/>
      <c r="AMF58" s="1714"/>
      <c r="AMG58" s="1714"/>
      <c r="AMH58" s="1714"/>
      <c r="AMI58" s="1714"/>
      <c r="AMJ58" s="1714"/>
    </row>
    <row r="59" spans="1:1024" s="1409" customFormat="1">
      <c r="A59" s="1714"/>
      <c r="B59" s="1714"/>
      <c r="C59" s="1714"/>
      <c r="D59" s="1714"/>
      <c r="E59" s="1714"/>
      <c r="F59" s="1714"/>
      <c r="G59" s="1714"/>
      <c r="H59" s="1714"/>
      <c r="I59" s="1714"/>
      <c r="J59" s="1714"/>
      <c r="K59" s="1714"/>
      <c r="L59" s="1714"/>
      <c r="M59" s="1714"/>
      <c r="N59" s="1714"/>
      <c r="O59" s="1714"/>
      <c r="P59" s="1714"/>
      <c r="Q59" s="1714"/>
      <c r="R59" s="1714"/>
      <c r="S59" s="1714"/>
      <c r="T59" s="1714"/>
      <c r="U59" s="1714"/>
      <c r="V59" s="1714"/>
      <c r="W59" s="1714"/>
      <c r="X59" s="1714"/>
      <c r="Y59" s="1786"/>
      <c r="Z59" s="1787"/>
      <c r="AA59" s="1787"/>
      <c r="AB59" s="1787"/>
      <c r="AC59" s="1787"/>
      <c r="AD59" s="1787"/>
      <c r="AE59" s="1787"/>
      <c r="AF59" s="1787"/>
      <c r="AG59" s="1787"/>
      <c r="AH59" s="1787"/>
      <c r="AI59" s="1787"/>
      <c r="AJ59" s="1787"/>
      <c r="AK59" s="1787"/>
      <c r="AL59" s="1787"/>
      <c r="AM59" s="1787"/>
      <c r="AN59" s="1788"/>
      <c r="AO59" s="1714"/>
      <c r="AP59" s="1714"/>
      <c r="AQ59" s="1714"/>
      <c r="AR59" s="1714"/>
      <c r="AS59" s="1714"/>
      <c r="AT59" s="1714"/>
      <c r="AU59" s="1714"/>
      <c r="AV59" s="1714"/>
      <c r="AW59" s="1714"/>
      <c r="AX59" s="1714"/>
      <c r="AY59" s="1714"/>
      <c r="AZ59" s="1714"/>
      <c r="BA59" s="1714"/>
      <c r="BB59" s="1714"/>
      <c r="BC59" s="1714"/>
      <c r="BD59" s="1714"/>
      <c r="BE59" s="1714"/>
      <c r="BF59" s="1714"/>
      <c r="BG59" s="1714"/>
      <c r="BH59" s="1714"/>
      <c r="BI59" s="1714"/>
      <c r="BJ59" s="1714"/>
      <c r="BK59" s="1714"/>
      <c r="BL59" s="1714"/>
      <c r="BM59" s="1714"/>
      <c r="BN59" s="1714"/>
      <c r="BO59" s="1714"/>
      <c r="BP59" s="1714"/>
      <c r="BQ59" s="1714"/>
      <c r="BR59" s="1714"/>
      <c r="BS59" s="1714"/>
      <c r="BT59" s="1714"/>
      <c r="BU59" s="1714"/>
      <c r="BV59" s="1714"/>
      <c r="BW59" s="1714"/>
      <c r="BX59" s="1714"/>
      <c r="BY59" s="1714"/>
      <c r="BZ59" s="1714"/>
      <c r="CA59" s="1714"/>
      <c r="CB59" s="1714"/>
      <c r="CC59" s="1714"/>
      <c r="CD59" s="1714"/>
      <c r="CE59" s="1714"/>
      <c r="CF59" s="1714"/>
      <c r="CG59" s="1714"/>
      <c r="CH59" s="1714"/>
      <c r="CI59" s="1714"/>
      <c r="CJ59" s="1714"/>
      <c r="CK59" s="1714"/>
      <c r="CL59" s="1714"/>
      <c r="CM59" s="1714"/>
      <c r="CN59" s="1714"/>
      <c r="CO59" s="1714"/>
      <c r="CP59" s="1714"/>
      <c r="CQ59" s="1714"/>
      <c r="CR59" s="1714"/>
      <c r="CS59" s="1714"/>
      <c r="CT59" s="1714"/>
      <c r="CU59" s="1714"/>
      <c r="CV59" s="1714"/>
      <c r="CW59" s="1714"/>
      <c r="CX59" s="1714"/>
      <c r="CY59" s="1714"/>
      <c r="CZ59" s="1714"/>
      <c r="DA59" s="1714"/>
      <c r="DB59" s="1714"/>
      <c r="DC59" s="1714"/>
      <c r="DD59" s="1714"/>
      <c r="DE59" s="1714"/>
      <c r="DF59" s="1714"/>
      <c r="DG59" s="1714"/>
      <c r="DH59" s="1714"/>
      <c r="DI59" s="1714"/>
      <c r="DJ59" s="1714"/>
      <c r="DK59" s="1714"/>
      <c r="DL59" s="1714"/>
      <c r="DM59" s="1714"/>
      <c r="DN59" s="1714"/>
      <c r="DO59" s="1714"/>
      <c r="DP59" s="1714"/>
      <c r="DQ59" s="1714"/>
      <c r="DR59" s="1714"/>
      <c r="DS59" s="1714"/>
      <c r="DT59" s="1714"/>
      <c r="DU59" s="1714"/>
      <c r="DV59" s="1714"/>
      <c r="DW59" s="1714"/>
      <c r="DX59" s="1714"/>
      <c r="DY59" s="1714"/>
      <c r="DZ59" s="1714"/>
      <c r="EA59" s="1714"/>
      <c r="EB59" s="1714"/>
      <c r="EC59" s="1714"/>
      <c r="ED59" s="1714"/>
      <c r="EE59" s="1714"/>
      <c r="EF59" s="1714"/>
      <c r="EG59" s="1714"/>
      <c r="EH59" s="1714"/>
      <c r="EI59" s="1714"/>
      <c r="EJ59" s="1714"/>
      <c r="EK59" s="1714"/>
      <c r="EL59" s="1714"/>
      <c r="EM59" s="1714"/>
      <c r="EN59" s="1714"/>
      <c r="EO59" s="1714"/>
      <c r="EP59" s="1714"/>
      <c r="EQ59" s="1714"/>
      <c r="ER59" s="1714"/>
      <c r="ES59" s="1714"/>
      <c r="ET59" s="1714"/>
      <c r="EU59" s="1714"/>
      <c r="EV59" s="1714"/>
      <c r="EW59" s="1714"/>
      <c r="EX59" s="1714"/>
      <c r="EY59" s="1714"/>
      <c r="EZ59" s="1714"/>
      <c r="FA59" s="1714"/>
      <c r="FB59" s="1714"/>
      <c r="FC59" s="1714"/>
      <c r="FD59" s="1714"/>
      <c r="FE59" s="1714"/>
      <c r="FF59" s="1714"/>
      <c r="FG59" s="1714"/>
      <c r="FH59" s="1714"/>
      <c r="FI59" s="1714"/>
      <c r="FJ59" s="1714"/>
      <c r="FK59" s="1714"/>
      <c r="FL59" s="1714"/>
      <c r="FM59" s="1714"/>
      <c r="FN59" s="1714"/>
      <c r="FO59" s="1714"/>
      <c r="FP59" s="1714"/>
      <c r="FQ59" s="1714"/>
      <c r="FR59" s="1714"/>
      <c r="FS59" s="1714"/>
      <c r="FT59" s="1714"/>
      <c r="FU59" s="1714"/>
      <c r="FV59" s="1714"/>
      <c r="FW59" s="1714"/>
      <c r="FX59" s="1714"/>
      <c r="FY59" s="1714"/>
      <c r="FZ59" s="1714"/>
      <c r="GA59" s="1714"/>
      <c r="GB59" s="1714"/>
      <c r="GC59" s="1714"/>
      <c r="GD59" s="1714"/>
      <c r="GE59" s="1714"/>
      <c r="GF59" s="1714"/>
      <c r="GG59" s="1714"/>
      <c r="GH59" s="1714"/>
      <c r="GI59" s="1714"/>
      <c r="GJ59" s="1714"/>
      <c r="GK59" s="1714"/>
      <c r="GL59" s="1714"/>
      <c r="GM59" s="1714"/>
      <c r="GN59" s="1714"/>
      <c r="GO59" s="1714"/>
      <c r="GP59" s="1714"/>
      <c r="GQ59" s="1714"/>
      <c r="GR59" s="1714"/>
      <c r="GS59" s="1714"/>
      <c r="GT59" s="1714"/>
      <c r="GU59" s="1714"/>
      <c r="GV59" s="1714"/>
      <c r="GW59" s="1714"/>
      <c r="GX59" s="1714"/>
      <c r="GY59" s="1714"/>
      <c r="GZ59" s="1714"/>
      <c r="HA59" s="1714"/>
      <c r="HB59" s="1714"/>
      <c r="HC59" s="1714"/>
      <c r="HD59" s="1714"/>
      <c r="HE59" s="1714"/>
      <c r="HF59" s="1714"/>
      <c r="HG59" s="1714"/>
      <c r="HH59" s="1714"/>
      <c r="HI59" s="1714"/>
      <c r="HJ59" s="1714"/>
      <c r="HK59" s="1714"/>
      <c r="HL59" s="1714"/>
      <c r="HM59" s="1714"/>
      <c r="HN59" s="1714"/>
      <c r="HO59" s="1714"/>
      <c r="HP59" s="1714"/>
      <c r="HQ59" s="1714"/>
      <c r="HR59" s="1714"/>
      <c r="HS59" s="1714"/>
      <c r="HT59" s="1714"/>
      <c r="HU59" s="1714"/>
      <c r="HV59" s="1714"/>
      <c r="HW59" s="1714"/>
      <c r="HX59" s="1714"/>
      <c r="HY59" s="1714"/>
      <c r="HZ59" s="1714"/>
      <c r="IA59" s="1714"/>
      <c r="IB59" s="1714"/>
      <c r="IC59" s="1714"/>
      <c r="ID59" s="1714"/>
      <c r="IE59" s="1714"/>
      <c r="IF59" s="1714"/>
      <c r="IG59" s="1714"/>
      <c r="IH59" s="1714"/>
      <c r="II59" s="1714"/>
      <c r="IJ59" s="1714"/>
      <c r="IK59" s="1714"/>
      <c r="IL59" s="1714"/>
      <c r="IM59" s="1714"/>
      <c r="IN59" s="1714"/>
      <c r="IO59" s="1714"/>
      <c r="IP59" s="1714"/>
      <c r="IQ59" s="1714"/>
      <c r="IR59" s="1714"/>
      <c r="IS59" s="1714"/>
      <c r="IT59" s="1714"/>
      <c r="IU59" s="1714"/>
      <c r="IV59" s="1714"/>
      <c r="IW59" s="1714"/>
      <c r="IX59" s="1714"/>
      <c r="IY59" s="1714"/>
      <c r="IZ59" s="1714"/>
      <c r="JA59" s="1714"/>
      <c r="JB59" s="1714"/>
      <c r="JC59" s="1714"/>
      <c r="JD59" s="1714"/>
      <c r="JE59" s="1714"/>
      <c r="JF59" s="1714"/>
      <c r="JG59" s="1714"/>
      <c r="JH59" s="1714"/>
      <c r="JI59" s="1714"/>
      <c r="JJ59" s="1714"/>
      <c r="JK59" s="1714"/>
      <c r="JL59" s="1714"/>
      <c r="JM59" s="1714"/>
      <c r="JN59" s="1714"/>
      <c r="JO59" s="1714"/>
      <c r="JP59" s="1714"/>
      <c r="JQ59" s="1714"/>
      <c r="JR59" s="1714"/>
      <c r="JS59" s="1714"/>
      <c r="JT59" s="1714"/>
      <c r="JU59" s="1714"/>
      <c r="JV59" s="1714"/>
      <c r="JW59" s="1714"/>
      <c r="JX59" s="1714"/>
      <c r="JY59" s="1714"/>
      <c r="JZ59" s="1714"/>
      <c r="KA59" s="1714"/>
      <c r="KB59" s="1714"/>
      <c r="KC59" s="1714"/>
      <c r="KD59" s="1714"/>
      <c r="KE59" s="1714"/>
      <c r="KF59" s="1714"/>
      <c r="KG59" s="1714"/>
      <c r="KH59" s="1714"/>
      <c r="KI59" s="1714"/>
      <c r="KJ59" s="1714"/>
      <c r="KK59" s="1714"/>
      <c r="KL59" s="1714"/>
      <c r="KM59" s="1714"/>
      <c r="KN59" s="1714"/>
      <c r="KO59" s="1714"/>
      <c r="KP59" s="1714"/>
      <c r="KQ59" s="1714"/>
      <c r="KR59" s="1714"/>
      <c r="KS59" s="1714"/>
      <c r="KT59" s="1714"/>
      <c r="KU59" s="1714"/>
      <c r="KV59" s="1714"/>
      <c r="KW59" s="1714"/>
      <c r="KX59" s="1714"/>
      <c r="KY59" s="1714"/>
      <c r="KZ59" s="1714"/>
      <c r="LA59" s="1714"/>
      <c r="LB59" s="1714"/>
      <c r="LC59" s="1714"/>
      <c r="LD59" s="1714"/>
      <c r="LE59" s="1714"/>
      <c r="LF59" s="1714"/>
      <c r="LG59" s="1714"/>
      <c r="LH59" s="1714"/>
      <c r="LI59" s="1714"/>
      <c r="LJ59" s="1714"/>
      <c r="LK59" s="1714"/>
      <c r="LL59" s="1714"/>
      <c r="LM59" s="1714"/>
      <c r="LN59" s="1714"/>
      <c r="LO59" s="1714"/>
      <c r="LP59" s="1714"/>
      <c r="LQ59" s="1714"/>
      <c r="LR59" s="1714"/>
      <c r="LS59" s="1714"/>
      <c r="LT59" s="1714"/>
      <c r="LU59" s="1714"/>
      <c r="LV59" s="1714"/>
      <c r="LW59" s="1714"/>
      <c r="LX59" s="1714"/>
      <c r="LY59" s="1714"/>
      <c r="LZ59" s="1714"/>
      <c r="MA59" s="1714"/>
      <c r="MB59" s="1714"/>
      <c r="MC59" s="1714"/>
      <c r="MD59" s="1714"/>
      <c r="ME59" s="1714"/>
      <c r="MF59" s="1714"/>
      <c r="MG59" s="1714"/>
      <c r="MH59" s="1714"/>
      <c r="MI59" s="1714"/>
      <c r="MJ59" s="1714"/>
      <c r="MK59" s="1714"/>
      <c r="ML59" s="1714"/>
      <c r="MM59" s="1714"/>
      <c r="MN59" s="1714"/>
      <c r="MO59" s="1714"/>
      <c r="MP59" s="1714"/>
      <c r="MQ59" s="1714"/>
      <c r="MR59" s="1714"/>
      <c r="MS59" s="1714"/>
      <c r="MT59" s="1714"/>
      <c r="MU59" s="1714"/>
      <c r="MV59" s="1714"/>
      <c r="MW59" s="1714"/>
      <c r="MX59" s="1714"/>
      <c r="MY59" s="1714"/>
      <c r="MZ59" s="1714"/>
      <c r="NA59" s="1714"/>
      <c r="NB59" s="1714"/>
      <c r="NC59" s="1714"/>
      <c r="ND59" s="1714"/>
      <c r="NE59" s="1714"/>
      <c r="NF59" s="1714"/>
      <c r="NG59" s="1714"/>
      <c r="NH59" s="1714"/>
      <c r="NI59" s="1714"/>
      <c r="NJ59" s="1714"/>
      <c r="NK59" s="1714"/>
      <c r="NL59" s="1714"/>
      <c r="NM59" s="1714"/>
      <c r="NN59" s="1714"/>
      <c r="NO59" s="1714"/>
      <c r="NP59" s="1714"/>
      <c r="NQ59" s="1714"/>
      <c r="NR59" s="1714"/>
      <c r="NS59" s="1714"/>
      <c r="NT59" s="1714"/>
      <c r="NU59" s="1714"/>
      <c r="NV59" s="1714"/>
      <c r="NW59" s="1714"/>
      <c r="NX59" s="1714"/>
      <c r="NY59" s="1714"/>
      <c r="NZ59" s="1714"/>
      <c r="OA59" s="1714"/>
      <c r="OB59" s="1714"/>
      <c r="OC59" s="1714"/>
      <c r="OD59" s="1714"/>
      <c r="OE59" s="1714"/>
      <c r="OF59" s="1714"/>
      <c r="OG59" s="1714"/>
      <c r="OH59" s="1714"/>
      <c r="OI59" s="1714"/>
      <c r="OJ59" s="1714"/>
      <c r="OK59" s="1714"/>
      <c r="OL59" s="1714"/>
      <c r="OM59" s="1714"/>
      <c r="ON59" s="1714"/>
      <c r="OO59" s="1714"/>
      <c r="OP59" s="1714"/>
      <c r="OQ59" s="1714"/>
      <c r="OR59" s="1714"/>
      <c r="OS59" s="1714"/>
      <c r="OT59" s="1714"/>
      <c r="OU59" s="1714"/>
      <c r="OV59" s="1714"/>
      <c r="OW59" s="1714"/>
      <c r="OX59" s="1714"/>
      <c r="OY59" s="1714"/>
      <c r="OZ59" s="1714"/>
      <c r="PA59" s="1714"/>
      <c r="PB59" s="1714"/>
      <c r="PC59" s="1714"/>
      <c r="PD59" s="1714"/>
      <c r="PE59" s="1714"/>
      <c r="PF59" s="1714"/>
      <c r="PG59" s="1714"/>
      <c r="PH59" s="1714"/>
      <c r="PI59" s="1714"/>
      <c r="PJ59" s="1714"/>
      <c r="PK59" s="1714"/>
      <c r="PL59" s="1714"/>
      <c r="PM59" s="1714"/>
      <c r="PN59" s="1714"/>
      <c r="PO59" s="1714"/>
      <c r="PP59" s="1714"/>
      <c r="PQ59" s="1714"/>
      <c r="PR59" s="1714"/>
      <c r="PS59" s="1714"/>
      <c r="PT59" s="1714"/>
      <c r="PU59" s="1714"/>
      <c r="PV59" s="1714"/>
      <c r="PW59" s="1714"/>
      <c r="PX59" s="1714"/>
      <c r="PY59" s="1714"/>
      <c r="PZ59" s="1714"/>
      <c r="QA59" s="1714"/>
      <c r="QB59" s="1714"/>
      <c r="QC59" s="1714"/>
      <c r="QD59" s="1714"/>
      <c r="QE59" s="1714"/>
      <c r="QF59" s="1714"/>
      <c r="QG59" s="1714"/>
      <c r="QH59" s="1714"/>
      <c r="QI59" s="1714"/>
      <c r="QJ59" s="1714"/>
      <c r="QK59" s="1714"/>
      <c r="QL59" s="1714"/>
      <c r="QM59" s="1714"/>
      <c r="QN59" s="1714"/>
      <c r="QO59" s="1714"/>
      <c r="QP59" s="1714"/>
      <c r="QQ59" s="1714"/>
      <c r="QR59" s="1714"/>
      <c r="QS59" s="1714"/>
      <c r="QT59" s="1714"/>
      <c r="QU59" s="1714"/>
      <c r="QV59" s="1714"/>
      <c r="QW59" s="1714"/>
      <c r="QX59" s="1714"/>
      <c r="QY59" s="1714"/>
      <c r="QZ59" s="1714"/>
      <c r="RA59" s="1714"/>
      <c r="RB59" s="1714"/>
      <c r="RC59" s="1714"/>
      <c r="RD59" s="1714"/>
      <c r="RE59" s="1714"/>
      <c r="RF59" s="1714"/>
      <c r="RG59" s="1714"/>
      <c r="RH59" s="1714"/>
      <c r="RI59" s="1714"/>
      <c r="RJ59" s="1714"/>
      <c r="RK59" s="1714"/>
      <c r="RL59" s="1714"/>
      <c r="RM59" s="1714"/>
      <c r="RN59" s="1714"/>
      <c r="RO59" s="1714"/>
      <c r="RP59" s="1714"/>
      <c r="RQ59" s="1714"/>
      <c r="RR59" s="1714"/>
      <c r="RS59" s="1714"/>
      <c r="RT59" s="1714"/>
      <c r="RU59" s="1714"/>
      <c r="RV59" s="1714"/>
      <c r="RW59" s="1714"/>
      <c r="RX59" s="1714"/>
      <c r="RY59" s="1714"/>
      <c r="RZ59" s="1714"/>
      <c r="SA59" s="1714"/>
      <c r="SB59" s="1714"/>
      <c r="SC59" s="1714"/>
      <c r="SD59" s="1714"/>
      <c r="SE59" s="1714"/>
      <c r="SF59" s="1714"/>
      <c r="SG59" s="1714"/>
      <c r="SH59" s="1714"/>
      <c r="SI59" s="1714"/>
      <c r="SJ59" s="1714"/>
      <c r="SK59" s="1714"/>
      <c r="SL59" s="1714"/>
      <c r="SM59" s="1714"/>
      <c r="SN59" s="1714"/>
      <c r="SO59" s="1714"/>
      <c r="SP59" s="1714"/>
      <c r="SQ59" s="1714"/>
      <c r="SR59" s="1714"/>
      <c r="SS59" s="1714"/>
      <c r="ST59" s="1714"/>
      <c r="SU59" s="1714"/>
      <c r="SV59" s="1714"/>
      <c r="SW59" s="1714"/>
      <c r="SX59" s="1714"/>
      <c r="SY59" s="1714"/>
      <c r="SZ59" s="1714"/>
      <c r="TA59" s="1714"/>
      <c r="TB59" s="1714"/>
      <c r="TC59" s="1714"/>
      <c r="TD59" s="1714"/>
      <c r="TE59" s="1714"/>
      <c r="TF59" s="1714"/>
      <c r="TG59" s="1714"/>
      <c r="TH59" s="1714"/>
      <c r="TI59" s="1714"/>
      <c r="TJ59" s="1714"/>
      <c r="TK59" s="1714"/>
      <c r="TL59" s="1714"/>
      <c r="TM59" s="1714"/>
      <c r="TN59" s="1714"/>
      <c r="TO59" s="1714"/>
      <c r="TP59" s="1714"/>
      <c r="TQ59" s="1714"/>
      <c r="TR59" s="1714"/>
      <c r="TS59" s="1714"/>
      <c r="TT59" s="1714"/>
      <c r="TU59" s="1714"/>
      <c r="TV59" s="1714"/>
      <c r="TW59" s="1714"/>
      <c r="TX59" s="1714"/>
      <c r="TY59" s="1714"/>
      <c r="TZ59" s="1714"/>
      <c r="UA59" s="1714"/>
      <c r="UB59" s="1714"/>
      <c r="UC59" s="1714"/>
      <c r="UD59" s="1714"/>
      <c r="UE59" s="1714"/>
      <c r="UF59" s="1714"/>
      <c r="UG59" s="1714"/>
      <c r="UH59" s="1714"/>
      <c r="UI59" s="1714"/>
      <c r="UJ59" s="1714"/>
      <c r="UK59" s="1714"/>
      <c r="UL59" s="1714"/>
      <c r="UM59" s="1714"/>
      <c r="UN59" s="1714"/>
      <c r="UO59" s="1714"/>
      <c r="UP59" s="1714"/>
      <c r="UQ59" s="1714"/>
      <c r="UR59" s="1714"/>
      <c r="US59" s="1714"/>
      <c r="UT59" s="1714"/>
      <c r="UU59" s="1714"/>
      <c r="UV59" s="1714"/>
      <c r="UW59" s="1714"/>
      <c r="UX59" s="1714"/>
      <c r="UY59" s="1714"/>
      <c r="UZ59" s="1714"/>
      <c r="VA59" s="1714"/>
      <c r="VB59" s="1714"/>
      <c r="VC59" s="1714"/>
      <c r="VD59" s="1714"/>
      <c r="VE59" s="1714"/>
      <c r="VF59" s="1714"/>
      <c r="VG59" s="1714"/>
      <c r="VH59" s="1714"/>
      <c r="VI59" s="1714"/>
      <c r="VJ59" s="1714"/>
      <c r="VK59" s="1714"/>
      <c r="VL59" s="1714"/>
      <c r="VM59" s="1714"/>
      <c r="VN59" s="1714"/>
      <c r="VO59" s="1714"/>
      <c r="VP59" s="1714"/>
      <c r="VQ59" s="1714"/>
      <c r="VR59" s="1714"/>
      <c r="VS59" s="1714"/>
      <c r="VT59" s="1714"/>
      <c r="VU59" s="1714"/>
      <c r="VV59" s="1714"/>
      <c r="VW59" s="1714"/>
      <c r="VX59" s="1714"/>
      <c r="VY59" s="1714"/>
      <c r="VZ59" s="1714"/>
      <c r="WA59" s="1714"/>
      <c r="WB59" s="1714"/>
      <c r="WC59" s="1714"/>
      <c r="WD59" s="1714"/>
      <c r="WE59" s="1714"/>
      <c r="WF59" s="1714"/>
      <c r="WG59" s="1714"/>
      <c r="WH59" s="1714"/>
      <c r="WI59" s="1714"/>
      <c r="WJ59" s="1714"/>
      <c r="WK59" s="1714"/>
      <c r="WL59" s="1714"/>
      <c r="WM59" s="1714"/>
      <c r="WN59" s="1714"/>
      <c r="WO59" s="1714"/>
      <c r="WP59" s="1714"/>
      <c r="WQ59" s="1714"/>
      <c r="WR59" s="1714"/>
      <c r="WS59" s="1714"/>
      <c r="WT59" s="1714"/>
      <c r="WU59" s="1714"/>
      <c r="WV59" s="1714"/>
      <c r="WW59" s="1714"/>
      <c r="WX59" s="1714"/>
      <c r="WY59" s="1714"/>
      <c r="WZ59" s="1714"/>
      <c r="XA59" s="1714"/>
      <c r="XB59" s="1714"/>
      <c r="XC59" s="1714"/>
      <c r="XD59" s="1714"/>
      <c r="XE59" s="1714"/>
      <c r="XF59" s="1714"/>
      <c r="XG59" s="1714"/>
      <c r="XH59" s="1714"/>
      <c r="XI59" s="1714"/>
      <c r="XJ59" s="1714"/>
      <c r="XK59" s="1714"/>
      <c r="XL59" s="1714"/>
      <c r="XM59" s="1714"/>
      <c r="XN59" s="1714"/>
      <c r="XO59" s="1714"/>
      <c r="XP59" s="1714"/>
      <c r="XQ59" s="1714"/>
      <c r="XR59" s="1714"/>
      <c r="XS59" s="1714"/>
      <c r="XT59" s="1714"/>
      <c r="XU59" s="1714"/>
      <c r="XV59" s="1714"/>
      <c r="XW59" s="1714"/>
      <c r="XX59" s="1714"/>
      <c r="XY59" s="1714"/>
      <c r="XZ59" s="1714"/>
      <c r="YA59" s="1714"/>
      <c r="YB59" s="1714"/>
      <c r="YC59" s="1714"/>
      <c r="YD59" s="1714"/>
      <c r="YE59" s="1714"/>
      <c r="YF59" s="1714"/>
      <c r="YG59" s="1714"/>
      <c r="YH59" s="1714"/>
      <c r="YI59" s="1714"/>
      <c r="YJ59" s="1714"/>
      <c r="YK59" s="1714"/>
      <c r="YL59" s="1714"/>
      <c r="YM59" s="1714"/>
      <c r="YN59" s="1714"/>
      <c r="YO59" s="1714"/>
      <c r="YP59" s="1714"/>
      <c r="YQ59" s="1714"/>
      <c r="YR59" s="1714"/>
      <c r="YS59" s="1714"/>
      <c r="YT59" s="1714"/>
      <c r="YU59" s="1714"/>
      <c r="YV59" s="1714"/>
      <c r="YW59" s="1714"/>
      <c r="YX59" s="1714"/>
      <c r="YY59" s="1714"/>
      <c r="YZ59" s="1714"/>
      <c r="ZA59" s="1714"/>
      <c r="ZB59" s="1714"/>
      <c r="ZC59" s="1714"/>
      <c r="ZD59" s="1714"/>
      <c r="ZE59" s="1714"/>
      <c r="ZF59" s="1714"/>
      <c r="ZG59" s="1714"/>
      <c r="ZH59" s="1714"/>
      <c r="ZI59" s="1714"/>
      <c r="ZJ59" s="1714"/>
      <c r="ZK59" s="1714"/>
      <c r="ZL59" s="1714"/>
      <c r="ZM59" s="1714"/>
      <c r="ZN59" s="1714"/>
      <c r="ZO59" s="1714"/>
      <c r="ZP59" s="1714"/>
      <c r="ZQ59" s="1714"/>
      <c r="ZR59" s="1714"/>
      <c r="ZS59" s="1714"/>
      <c r="ZT59" s="1714"/>
      <c r="ZU59" s="1714"/>
      <c r="ZV59" s="1714"/>
      <c r="ZW59" s="1714"/>
      <c r="ZX59" s="1714"/>
      <c r="ZY59" s="1714"/>
      <c r="ZZ59" s="1714"/>
      <c r="AAA59" s="1714"/>
      <c r="AAB59" s="1714"/>
      <c r="AAC59" s="1714"/>
      <c r="AAD59" s="1714"/>
      <c r="AAE59" s="1714"/>
      <c r="AAF59" s="1714"/>
      <c r="AAG59" s="1714"/>
      <c r="AAH59" s="1714"/>
      <c r="AAI59" s="1714"/>
      <c r="AAJ59" s="1714"/>
      <c r="AAK59" s="1714"/>
      <c r="AAL59" s="1714"/>
      <c r="AAM59" s="1714"/>
      <c r="AAN59" s="1714"/>
      <c r="AAO59" s="1714"/>
      <c r="AAP59" s="1714"/>
      <c r="AAQ59" s="1714"/>
      <c r="AAR59" s="1714"/>
      <c r="AAS59" s="1714"/>
      <c r="AAT59" s="1714"/>
      <c r="AAU59" s="1714"/>
      <c r="AAV59" s="1714"/>
      <c r="AAW59" s="1714"/>
      <c r="AAX59" s="1714"/>
      <c r="AAY59" s="1714"/>
      <c r="AAZ59" s="1714"/>
      <c r="ABA59" s="1714"/>
      <c r="ABB59" s="1714"/>
      <c r="ABC59" s="1714"/>
      <c r="ABD59" s="1714"/>
      <c r="ABE59" s="1714"/>
      <c r="ABF59" s="1714"/>
      <c r="ABG59" s="1714"/>
      <c r="ABH59" s="1714"/>
      <c r="ABI59" s="1714"/>
      <c r="ABJ59" s="1714"/>
      <c r="ABK59" s="1714"/>
      <c r="ABL59" s="1714"/>
      <c r="ABM59" s="1714"/>
      <c r="ABN59" s="1714"/>
      <c r="ABO59" s="1714"/>
      <c r="ABP59" s="1714"/>
      <c r="ABQ59" s="1714"/>
      <c r="ABR59" s="1714"/>
      <c r="ABS59" s="1714"/>
      <c r="ABT59" s="1714"/>
      <c r="ABU59" s="1714"/>
      <c r="ABV59" s="1714"/>
      <c r="ABW59" s="1714"/>
      <c r="ABX59" s="1714"/>
      <c r="ABY59" s="1714"/>
      <c r="ABZ59" s="1714"/>
      <c r="ACA59" s="1714"/>
      <c r="ACB59" s="1714"/>
      <c r="ACC59" s="1714"/>
      <c r="ACD59" s="1714"/>
      <c r="ACE59" s="1714"/>
      <c r="ACF59" s="1714"/>
      <c r="ACG59" s="1714"/>
      <c r="ACH59" s="1714"/>
      <c r="ACI59" s="1714"/>
      <c r="ACJ59" s="1714"/>
      <c r="ACK59" s="1714"/>
      <c r="ACL59" s="1714"/>
      <c r="ACM59" s="1714"/>
      <c r="ACN59" s="1714"/>
      <c r="ACO59" s="1714"/>
      <c r="ACP59" s="1714"/>
      <c r="ACQ59" s="1714"/>
      <c r="ACR59" s="1714"/>
      <c r="ACS59" s="1714"/>
      <c r="ACT59" s="1714"/>
      <c r="ACU59" s="1714"/>
      <c r="ACV59" s="1714"/>
      <c r="ACW59" s="1714"/>
      <c r="ACX59" s="1714"/>
      <c r="ACY59" s="1714"/>
      <c r="ACZ59" s="1714"/>
      <c r="ADA59" s="1714"/>
      <c r="ADB59" s="1714"/>
      <c r="ADC59" s="1714"/>
      <c r="ADD59" s="1714"/>
      <c r="ADE59" s="1714"/>
      <c r="ADF59" s="1714"/>
      <c r="ADG59" s="1714"/>
      <c r="ADH59" s="1714"/>
      <c r="ADI59" s="1714"/>
      <c r="ADJ59" s="1714"/>
      <c r="ADK59" s="1714"/>
      <c r="ADL59" s="1714"/>
      <c r="ADM59" s="1714"/>
      <c r="ADN59" s="1714"/>
      <c r="ADO59" s="1714"/>
      <c r="ADP59" s="1714"/>
      <c r="ADQ59" s="1714"/>
      <c r="ADR59" s="1714"/>
      <c r="ADS59" s="1714"/>
      <c r="ADT59" s="1714"/>
      <c r="ADU59" s="1714"/>
      <c r="ADV59" s="1714"/>
      <c r="ADW59" s="1714"/>
      <c r="ADX59" s="1714"/>
      <c r="ADY59" s="1714"/>
      <c r="ADZ59" s="1714"/>
      <c r="AEA59" s="1714"/>
      <c r="AEB59" s="1714"/>
      <c r="AEC59" s="1714"/>
      <c r="AED59" s="1714"/>
      <c r="AEE59" s="1714"/>
      <c r="AEF59" s="1714"/>
      <c r="AEG59" s="1714"/>
      <c r="AEH59" s="1714"/>
      <c r="AEI59" s="1714"/>
      <c r="AEJ59" s="1714"/>
      <c r="AEK59" s="1714"/>
      <c r="AEL59" s="1714"/>
      <c r="AEM59" s="1714"/>
      <c r="AEN59" s="1714"/>
      <c r="AEO59" s="1714"/>
      <c r="AEP59" s="1714"/>
      <c r="AEQ59" s="1714"/>
      <c r="AER59" s="1714"/>
      <c r="AES59" s="1714"/>
      <c r="AET59" s="1714"/>
      <c r="AEU59" s="1714"/>
      <c r="AEV59" s="1714"/>
      <c r="AEW59" s="1714"/>
      <c r="AEX59" s="1714"/>
      <c r="AEY59" s="1714"/>
      <c r="AEZ59" s="1714"/>
      <c r="AFA59" s="1714"/>
      <c r="AFB59" s="1714"/>
      <c r="AFC59" s="1714"/>
      <c r="AFD59" s="1714"/>
      <c r="AFE59" s="1714"/>
      <c r="AFF59" s="1714"/>
      <c r="AFG59" s="1714"/>
      <c r="AFH59" s="1714"/>
      <c r="AFI59" s="1714"/>
      <c r="AFJ59" s="1714"/>
      <c r="AFK59" s="1714"/>
      <c r="AFL59" s="1714"/>
      <c r="AFM59" s="1714"/>
      <c r="AFN59" s="1714"/>
      <c r="AFO59" s="1714"/>
      <c r="AFP59" s="1714"/>
      <c r="AFQ59" s="1714"/>
      <c r="AFR59" s="1714"/>
      <c r="AFS59" s="1714"/>
      <c r="AFT59" s="1714"/>
      <c r="AFU59" s="1714"/>
      <c r="AFV59" s="1714"/>
      <c r="AFW59" s="1714"/>
      <c r="AFX59" s="1714"/>
      <c r="AFY59" s="1714"/>
      <c r="AFZ59" s="1714"/>
      <c r="AGA59" s="1714"/>
      <c r="AGB59" s="1714"/>
      <c r="AGC59" s="1714"/>
      <c r="AGD59" s="1714"/>
      <c r="AGE59" s="1714"/>
      <c r="AGF59" s="1714"/>
      <c r="AGG59" s="1714"/>
      <c r="AGH59" s="1714"/>
      <c r="AGI59" s="1714"/>
      <c r="AGJ59" s="1714"/>
      <c r="AGK59" s="1714"/>
      <c r="AGL59" s="1714"/>
      <c r="AGM59" s="1714"/>
      <c r="AGN59" s="1714"/>
      <c r="AGO59" s="1714"/>
      <c r="AGP59" s="1714"/>
      <c r="AGQ59" s="1714"/>
      <c r="AGR59" s="1714"/>
      <c r="AGS59" s="1714"/>
      <c r="AGT59" s="1714"/>
      <c r="AGU59" s="1714"/>
      <c r="AGV59" s="1714"/>
      <c r="AGW59" s="1714"/>
      <c r="AGX59" s="1714"/>
      <c r="AGY59" s="1714"/>
      <c r="AGZ59" s="1714"/>
      <c r="AHA59" s="1714"/>
      <c r="AHB59" s="1714"/>
      <c r="AHC59" s="1714"/>
      <c r="AHD59" s="1714"/>
      <c r="AHE59" s="1714"/>
      <c r="AHF59" s="1714"/>
      <c r="AHG59" s="1714"/>
      <c r="AHH59" s="1714"/>
      <c r="AHI59" s="1714"/>
      <c r="AHJ59" s="1714"/>
      <c r="AHK59" s="1714"/>
      <c r="AHL59" s="1714"/>
      <c r="AHM59" s="1714"/>
      <c r="AHN59" s="1714"/>
      <c r="AHO59" s="1714"/>
      <c r="AHP59" s="1714"/>
      <c r="AHQ59" s="1714"/>
      <c r="AHR59" s="1714"/>
      <c r="AHS59" s="1714"/>
      <c r="AHT59" s="1714"/>
      <c r="AHU59" s="1714"/>
      <c r="AHV59" s="1714"/>
      <c r="AHW59" s="1714"/>
      <c r="AHX59" s="1714"/>
      <c r="AHY59" s="1714"/>
      <c r="AHZ59" s="1714"/>
      <c r="AIA59" s="1714"/>
      <c r="AIB59" s="1714"/>
      <c r="AIC59" s="1714"/>
      <c r="AID59" s="1714"/>
      <c r="AIE59" s="1714"/>
      <c r="AIF59" s="1714"/>
      <c r="AIG59" s="1714"/>
      <c r="AIH59" s="1714"/>
      <c r="AII59" s="1714"/>
      <c r="AIJ59" s="1714"/>
      <c r="AIK59" s="1714"/>
      <c r="AIL59" s="1714"/>
      <c r="AIM59" s="1714"/>
      <c r="AIN59" s="1714"/>
      <c r="AIO59" s="1714"/>
      <c r="AIP59" s="1714"/>
      <c r="AIQ59" s="1714"/>
      <c r="AIR59" s="1714"/>
      <c r="AIS59" s="1714"/>
      <c r="AIT59" s="1714"/>
      <c r="AIU59" s="1714"/>
      <c r="AIV59" s="1714"/>
      <c r="AIW59" s="1714"/>
      <c r="AIX59" s="1714"/>
      <c r="AIY59" s="1714"/>
      <c r="AIZ59" s="1714"/>
      <c r="AJA59" s="1714"/>
      <c r="AJB59" s="1714"/>
      <c r="AJC59" s="1714"/>
      <c r="AJD59" s="1714"/>
      <c r="AJE59" s="1714"/>
      <c r="AJF59" s="1714"/>
      <c r="AJG59" s="1714"/>
      <c r="AJH59" s="1714"/>
      <c r="AJI59" s="1714"/>
      <c r="AJJ59" s="1714"/>
      <c r="AJK59" s="1714"/>
      <c r="AJL59" s="1714"/>
      <c r="AJM59" s="1714"/>
      <c r="AJN59" s="1714"/>
      <c r="AJO59" s="1714"/>
      <c r="AJP59" s="1714"/>
      <c r="AJQ59" s="1714"/>
      <c r="AJR59" s="1714"/>
      <c r="AJS59" s="1714"/>
      <c r="AJT59" s="1714"/>
      <c r="AJU59" s="1714"/>
      <c r="AJV59" s="1714"/>
      <c r="AJW59" s="1714"/>
      <c r="AJX59" s="1714"/>
      <c r="AJY59" s="1714"/>
      <c r="AJZ59" s="1714"/>
      <c r="AKA59" s="1714"/>
      <c r="AKB59" s="1714"/>
      <c r="AKC59" s="1714"/>
      <c r="AKD59" s="1714"/>
      <c r="AKE59" s="1714"/>
      <c r="AKF59" s="1714"/>
      <c r="AKG59" s="1714"/>
      <c r="AKH59" s="1714"/>
      <c r="AKI59" s="1714"/>
      <c r="AKJ59" s="1714"/>
      <c r="AKK59" s="1714"/>
      <c r="AKL59" s="1714"/>
      <c r="AKM59" s="1714"/>
      <c r="AKN59" s="1714"/>
      <c r="AKO59" s="1714"/>
      <c r="AKP59" s="1714"/>
      <c r="AKQ59" s="1714"/>
      <c r="AKR59" s="1714"/>
      <c r="AKS59" s="1714"/>
      <c r="AKT59" s="1714"/>
      <c r="AKU59" s="1714"/>
      <c r="AKV59" s="1714"/>
      <c r="AKW59" s="1714"/>
      <c r="AKX59" s="1714"/>
      <c r="AKY59" s="1714"/>
      <c r="AKZ59" s="1714"/>
      <c r="ALA59" s="1714"/>
      <c r="ALB59" s="1714"/>
      <c r="ALC59" s="1714"/>
      <c r="ALD59" s="1714"/>
      <c r="ALE59" s="1714"/>
      <c r="ALF59" s="1714"/>
      <c r="ALG59" s="1714"/>
      <c r="ALH59" s="1714"/>
      <c r="ALI59" s="1714"/>
      <c r="ALJ59" s="1714"/>
      <c r="ALK59" s="1714"/>
      <c r="ALL59" s="1714"/>
      <c r="ALM59" s="1714"/>
      <c r="ALN59" s="1714"/>
      <c r="ALO59" s="1714"/>
      <c r="ALP59" s="1714"/>
      <c r="ALQ59" s="1714"/>
      <c r="ALR59" s="1714"/>
      <c r="ALS59" s="1714"/>
      <c r="ALT59" s="1714"/>
      <c r="ALU59" s="1714"/>
      <c r="ALV59" s="1714"/>
      <c r="ALW59" s="1714"/>
      <c r="ALX59" s="1714"/>
      <c r="ALY59" s="1714"/>
      <c r="ALZ59" s="1714"/>
      <c r="AMA59" s="1714"/>
      <c r="AMB59" s="1714"/>
      <c r="AMC59" s="1714"/>
      <c r="AMD59" s="1714"/>
      <c r="AME59" s="1714"/>
      <c r="AMF59" s="1714"/>
      <c r="AMG59" s="1714"/>
      <c r="AMH59" s="1714"/>
      <c r="AMI59" s="1714"/>
      <c r="AMJ59" s="1714"/>
    </row>
    <row r="60" spans="1:1024" s="1409" customFormat="1">
      <c r="A60" s="1714"/>
      <c r="B60" s="1714"/>
      <c r="C60" s="1714"/>
      <c r="D60" s="1714"/>
      <c r="E60" s="1714"/>
      <c r="F60" s="1714"/>
      <c r="G60" s="1714"/>
      <c r="H60" s="1714"/>
      <c r="I60" s="1714"/>
      <c r="J60" s="1714"/>
      <c r="K60" s="1714"/>
      <c r="L60" s="1714"/>
      <c r="M60" s="1714"/>
      <c r="N60" s="1714"/>
      <c r="O60" s="1714"/>
      <c r="P60" s="1714"/>
      <c r="Q60" s="1714"/>
      <c r="R60" s="1714"/>
      <c r="S60" s="1714"/>
      <c r="T60" s="1714"/>
      <c r="U60" s="1714"/>
      <c r="V60" s="1714"/>
      <c r="W60" s="1714"/>
      <c r="X60" s="1714"/>
      <c r="Y60" s="1786"/>
      <c r="Z60" s="1787"/>
      <c r="AA60" s="1787"/>
      <c r="AB60" s="1787"/>
      <c r="AC60" s="1787"/>
      <c r="AD60" s="1787"/>
      <c r="AE60" s="1787"/>
      <c r="AF60" s="1787"/>
      <c r="AG60" s="1787"/>
      <c r="AH60" s="1787"/>
      <c r="AI60" s="1787"/>
      <c r="AJ60" s="1787"/>
      <c r="AK60" s="1787"/>
      <c r="AL60" s="1787"/>
      <c r="AM60" s="1787"/>
      <c r="AN60" s="1788"/>
      <c r="AO60" s="1714"/>
      <c r="AP60" s="1714"/>
      <c r="AQ60" s="1714"/>
      <c r="AR60" s="1714"/>
      <c r="AS60" s="1714"/>
      <c r="AT60" s="1714"/>
      <c r="AU60" s="1714"/>
      <c r="AV60" s="1714"/>
      <c r="AW60" s="1714"/>
      <c r="AX60" s="1714"/>
      <c r="AY60" s="1714"/>
      <c r="AZ60" s="1714"/>
      <c r="BA60" s="1714"/>
      <c r="BB60" s="1714"/>
      <c r="BC60" s="1714"/>
      <c r="BD60" s="1714"/>
      <c r="BE60" s="1714"/>
      <c r="BF60" s="1714"/>
      <c r="BG60" s="1714"/>
      <c r="BH60" s="1714"/>
      <c r="BI60" s="1714"/>
      <c r="BJ60" s="1714"/>
      <c r="BK60" s="1714"/>
      <c r="BL60" s="1714"/>
      <c r="BM60" s="1714"/>
      <c r="BN60" s="1714"/>
      <c r="BO60" s="1714"/>
      <c r="BP60" s="1714"/>
      <c r="BQ60" s="1714"/>
      <c r="BR60" s="1714"/>
      <c r="BS60" s="1714"/>
      <c r="BT60" s="1714"/>
      <c r="BU60" s="1714"/>
      <c r="BV60" s="1714"/>
      <c r="BW60" s="1714"/>
      <c r="BX60" s="1714"/>
      <c r="BY60" s="1714"/>
      <c r="BZ60" s="1714"/>
      <c r="CA60" s="1714"/>
      <c r="CB60" s="1714"/>
      <c r="CC60" s="1714"/>
      <c r="CD60" s="1714"/>
      <c r="CE60" s="1714"/>
      <c r="CF60" s="1714"/>
      <c r="CG60" s="1714"/>
      <c r="CH60" s="1714"/>
      <c r="CI60" s="1714"/>
      <c r="CJ60" s="1714"/>
      <c r="CK60" s="1714"/>
      <c r="CL60" s="1714"/>
      <c r="CM60" s="1714"/>
      <c r="CN60" s="1714"/>
      <c r="CO60" s="1714"/>
      <c r="CP60" s="1714"/>
      <c r="CQ60" s="1714"/>
      <c r="CR60" s="1714"/>
      <c r="CS60" s="1714"/>
      <c r="CT60" s="1714"/>
      <c r="CU60" s="1714"/>
      <c r="CV60" s="1714"/>
      <c r="CW60" s="1714"/>
      <c r="CX60" s="1714"/>
      <c r="CY60" s="1714"/>
      <c r="CZ60" s="1714"/>
      <c r="DA60" s="1714"/>
      <c r="DB60" s="1714"/>
      <c r="DC60" s="1714"/>
      <c r="DD60" s="1714"/>
      <c r="DE60" s="1714"/>
      <c r="DF60" s="1714"/>
      <c r="DG60" s="1714"/>
      <c r="DH60" s="1714"/>
      <c r="DI60" s="1714"/>
      <c r="DJ60" s="1714"/>
      <c r="DK60" s="1714"/>
      <c r="DL60" s="1714"/>
      <c r="DM60" s="1714"/>
      <c r="DN60" s="1714"/>
      <c r="DO60" s="1714"/>
      <c r="DP60" s="1714"/>
      <c r="DQ60" s="1714"/>
      <c r="DR60" s="1714"/>
      <c r="DS60" s="1714"/>
      <c r="DT60" s="1714"/>
      <c r="DU60" s="1714"/>
      <c r="DV60" s="1714"/>
      <c r="DW60" s="1714"/>
      <c r="DX60" s="1714"/>
      <c r="DY60" s="1714"/>
      <c r="DZ60" s="1714"/>
      <c r="EA60" s="1714"/>
      <c r="EB60" s="1714"/>
      <c r="EC60" s="1714"/>
      <c r="ED60" s="1714"/>
      <c r="EE60" s="1714"/>
      <c r="EF60" s="1714"/>
      <c r="EG60" s="1714"/>
      <c r="EH60" s="1714"/>
      <c r="EI60" s="1714"/>
      <c r="EJ60" s="1714"/>
      <c r="EK60" s="1714"/>
      <c r="EL60" s="1714"/>
      <c r="EM60" s="1714"/>
      <c r="EN60" s="1714"/>
      <c r="EO60" s="1714"/>
      <c r="EP60" s="1714"/>
      <c r="EQ60" s="1714"/>
      <c r="ER60" s="1714"/>
      <c r="ES60" s="1714"/>
      <c r="ET60" s="1714"/>
      <c r="EU60" s="1714"/>
      <c r="EV60" s="1714"/>
      <c r="EW60" s="1714"/>
      <c r="EX60" s="1714"/>
      <c r="EY60" s="1714"/>
      <c r="EZ60" s="1714"/>
      <c r="FA60" s="1714"/>
      <c r="FB60" s="1714"/>
      <c r="FC60" s="1714"/>
      <c r="FD60" s="1714"/>
      <c r="FE60" s="1714"/>
      <c r="FF60" s="1714"/>
      <c r="FG60" s="1714"/>
      <c r="FH60" s="1714"/>
      <c r="FI60" s="1714"/>
      <c r="FJ60" s="1714"/>
      <c r="FK60" s="1714"/>
      <c r="FL60" s="1714"/>
      <c r="FM60" s="1714"/>
      <c r="FN60" s="1714"/>
      <c r="FO60" s="1714"/>
      <c r="FP60" s="1714"/>
      <c r="FQ60" s="1714"/>
      <c r="FR60" s="1714"/>
      <c r="FS60" s="1714"/>
      <c r="FT60" s="1714"/>
      <c r="FU60" s="1714"/>
      <c r="FV60" s="1714"/>
      <c r="FW60" s="1714"/>
      <c r="FX60" s="1714"/>
      <c r="FY60" s="1714"/>
      <c r="FZ60" s="1714"/>
      <c r="GA60" s="1714"/>
      <c r="GB60" s="1714"/>
      <c r="GC60" s="1714"/>
      <c r="GD60" s="1714"/>
      <c r="GE60" s="1714"/>
      <c r="GF60" s="1714"/>
      <c r="GG60" s="1714"/>
      <c r="GH60" s="1714"/>
      <c r="GI60" s="1714"/>
      <c r="GJ60" s="1714"/>
      <c r="GK60" s="1714"/>
      <c r="GL60" s="1714"/>
      <c r="GM60" s="1714"/>
      <c r="GN60" s="1714"/>
      <c r="GO60" s="1714"/>
      <c r="GP60" s="1714"/>
      <c r="GQ60" s="1714"/>
      <c r="GR60" s="1714"/>
      <c r="GS60" s="1714"/>
      <c r="GT60" s="1714"/>
      <c r="GU60" s="1714"/>
      <c r="GV60" s="1714"/>
      <c r="GW60" s="1714"/>
      <c r="GX60" s="1714"/>
      <c r="GY60" s="1714"/>
      <c r="GZ60" s="1714"/>
      <c r="HA60" s="1714"/>
      <c r="HB60" s="1714"/>
      <c r="HC60" s="1714"/>
      <c r="HD60" s="1714"/>
      <c r="HE60" s="1714"/>
      <c r="HF60" s="1714"/>
      <c r="HG60" s="1714"/>
      <c r="HH60" s="1714"/>
      <c r="HI60" s="1714"/>
      <c r="HJ60" s="1714"/>
      <c r="HK60" s="1714"/>
      <c r="HL60" s="1714"/>
      <c r="HM60" s="1714"/>
      <c r="HN60" s="1714"/>
      <c r="HO60" s="1714"/>
      <c r="HP60" s="1714"/>
      <c r="HQ60" s="1714"/>
      <c r="HR60" s="1714"/>
      <c r="HS60" s="1714"/>
      <c r="HT60" s="1714"/>
      <c r="HU60" s="1714"/>
      <c r="HV60" s="1714"/>
      <c r="HW60" s="1714"/>
      <c r="HX60" s="1714"/>
      <c r="HY60" s="1714"/>
      <c r="HZ60" s="1714"/>
      <c r="IA60" s="1714"/>
      <c r="IB60" s="1714"/>
      <c r="IC60" s="1714"/>
      <c r="ID60" s="1714"/>
      <c r="IE60" s="1714"/>
      <c r="IF60" s="1714"/>
      <c r="IG60" s="1714"/>
      <c r="IH60" s="1714"/>
      <c r="II60" s="1714"/>
      <c r="IJ60" s="1714"/>
      <c r="IK60" s="1714"/>
      <c r="IL60" s="1714"/>
      <c r="IM60" s="1714"/>
      <c r="IN60" s="1714"/>
      <c r="IO60" s="1714"/>
      <c r="IP60" s="1714"/>
      <c r="IQ60" s="1714"/>
      <c r="IR60" s="1714"/>
      <c r="IS60" s="1714"/>
      <c r="IT60" s="1714"/>
      <c r="IU60" s="1714"/>
      <c r="IV60" s="1714"/>
      <c r="IW60" s="1714"/>
      <c r="IX60" s="1714"/>
      <c r="IY60" s="1714"/>
      <c r="IZ60" s="1714"/>
      <c r="JA60" s="1714"/>
      <c r="JB60" s="1714"/>
      <c r="JC60" s="1714"/>
      <c r="JD60" s="1714"/>
      <c r="JE60" s="1714"/>
      <c r="JF60" s="1714"/>
      <c r="JG60" s="1714"/>
      <c r="JH60" s="1714"/>
      <c r="JI60" s="1714"/>
      <c r="JJ60" s="1714"/>
      <c r="JK60" s="1714"/>
      <c r="JL60" s="1714"/>
      <c r="JM60" s="1714"/>
      <c r="JN60" s="1714"/>
      <c r="JO60" s="1714"/>
      <c r="JP60" s="1714"/>
      <c r="JQ60" s="1714"/>
      <c r="JR60" s="1714"/>
      <c r="JS60" s="1714"/>
      <c r="JT60" s="1714"/>
      <c r="JU60" s="1714"/>
      <c r="JV60" s="1714"/>
      <c r="JW60" s="1714"/>
      <c r="JX60" s="1714"/>
      <c r="JY60" s="1714"/>
      <c r="JZ60" s="1714"/>
      <c r="KA60" s="1714"/>
      <c r="KB60" s="1714"/>
      <c r="KC60" s="1714"/>
      <c r="KD60" s="1714"/>
      <c r="KE60" s="1714"/>
      <c r="KF60" s="1714"/>
      <c r="KG60" s="1714"/>
      <c r="KH60" s="1714"/>
      <c r="KI60" s="1714"/>
      <c r="KJ60" s="1714"/>
      <c r="KK60" s="1714"/>
      <c r="KL60" s="1714"/>
      <c r="KM60" s="1714"/>
      <c r="KN60" s="1714"/>
      <c r="KO60" s="1714"/>
      <c r="KP60" s="1714"/>
      <c r="KQ60" s="1714"/>
      <c r="KR60" s="1714"/>
      <c r="KS60" s="1714"/>
      <c r="KT60" s="1714"/>
      <c r="KU60" s="1714"/>
      <c r="KV60" s="1714"/>
      <c r="KW60" s="1714"/>
      <c r="KX60" s="1714"/>
      <c r="KY60" s="1714"/>
      <c r="KZ60" s="1714"/>
      <c r="LA60" s="1714"/>
      <c r="LB60" s="1714"/>
      <c r="LC60" s="1714"/>
      <c r="LD60" s="1714"/>
      <c r="LE60" s="1714"/>
      <c r="LF60" s="1714"/>
      <c r="LG60" s="1714"/>
      <c r="LH60" s="1714"/>
      <c r="LI60" s="1714"/>
      <c r="LJ60" s="1714"/>
      <c r="LK60" s="1714"/>
      <c r="LL60" s="1714"/>
      <c r="LM60" s="1714"/>
      <c r="LN60" s="1714"/>
      <c r="LO60" s="1714"/>
      <c r="LP60" s="1714"/>
      <c r="LQ60" s="1714"/>
      <c r="LR60" s="1714"/>
      <c r="LS60" s="1714"/>
      <c r="LT60" s="1714"/>
      <c r="LU60" s="1714"/>
      <c r="LV60" s="1714"/>
      <c r="LW60" s="1714"/>
      <c r="LX60" s="1714"/>
      <c r="LY60" s="1714"/>
      <c r="LZ60" s="1714"/>
      <c r="MA60" s="1714"/>
      <c r="MB60" s="1714"/>
      <c r="MC60" s="1714"/>
      <c r="MD60" s="1714"/>
      <c r="ME60" s="1714"/>
      <c r="MF60" s="1714"/>
      <c r="MG60" s="1714"/>
      <c r="MH60" s="1714"/>
      <c r="MI60" s="1714"/>
      <c r="MJ60" s="1714"/>
      <c r="MK60" s="1714"/>
      <c r="ML60" s="1714"/>
      <c r="MM60" s="1714"/>
      <c r="MN60" s="1714"/>
      <c r="MO60" s="1714"/>
      <c r="MP60" s="1714"/>
      <c r="MQ60" s="1714"/>
      <c r="MR60" s="1714"/>
      <c r="MS60" s="1714"/>
      <c r="MT60" s="1714"/>
      <c r="MU60" s="1714"/>
      <c r="MV60" s="1714"/>
      <c r="MW60" s="1714"/>
      <c r="MX60" s="1714"/>
      <c r="MY60" s="1714"/>
      <c r="MZ60" s="1714"/>
      <c r="NA60" s="1714"/>
      <c r="NB60" s="1714"/>
      <c r="NC60" s="1714"/>
      <c r="ND60" s="1714"/>
      <c r="NE60" s="1714"/>
      <c r="NF60" s="1714"/>
      <c r="NG60" s="1714"/>
      <c r="NH60" s="1714"/>
      <c r="NI60" s="1714"/>
      <c r="NJ60" s="1714"/>
      <c r="NK60" s="1714"/>
      <c r="NL60" s="1714"/>
      <c r="NM60" s="1714"/>
      <c r="NN60" s="1714"/>
      <c r="NO60" s="1714"/>
      <c r="NP60" s="1714"/>
      <c r="NQ60" s="1714"/>
      <c r="NR60" s="1714"/>
      <c r="NS60" s="1714"/>
      <c r="NT60" s="1714"/>
      <c r="NU60" s="1714"/>
      <c r="NV60" s="1714"/>
      <c r="NW60" s="1714"/>
      <c r="NX60" s="1714"/>
      <c r="NY60" s="1714"/>
      <c r="NZ60" s="1714"/>
      <c r="OA60" s="1714"/>
      <c r="OB60" s="1714"/>
      <c r="OC60" s="1714"/>
      <c r="OD60" s="1714"/>
      <c r="OE60" s="1714"/>
      <c r="OF60" s="1714"/>
      <c r="OG60" s="1714"/>
      <c r="OH60" s="1714"/>
      <c r="OI60" s="1714"/>
      <c r="OJ60" s="1714"/>
      <c r="OK60" s="1714"/>
      <c r="OL60" s="1714"/>
      <c r="OM60" s="1714"/>
      <c r="ON60" s="1714"/>
      <c r="OO60" s="1714"/>
      <c r="OP60" s="1714"/>
      <c r="OQ60" s="1714"/>
      <c r="OR60" s="1714"/>
      <c r="OS60" s="1714"/>
      <c r="OT60" s="1714"/>
      <c r="OU60" s="1714"/>
      <c r="OV60" s="1714"/>
      <c r="OW60" s="1714"/>
      <c r="OX60" s="1714"/>
      <c r="OY60" s="1714"/>
      <c r="OZ60" s="1714"/>
      <c r="PA60" s="1714"/>
      <c r="PB60" s="1714"/>
      <c r="PC60" s="1714"/>
      <c r="PD60" s="1714"/>
      <c r="PE60" s="1714"/>
      <c r="PF60" s="1714"/>
      <c r="PG60" s="1714"/>
      <c r="PH60" s="1714"/>
      <c r="PI60" s="1714"/>
      <c r="PJ60" s="1714"/>
      <c r="PK60" s="1714"/>
      <c r="PL60" s="1714"/>
      <c r="PM60" s="1714"/>
      <c r="PN60" s="1714"/>
      <c r="PO60" s="1714"/>
      <c r="PP60" s="1714"/>
      <c r="PQ60" s="1714"/>
      <c r="PR60" s="1714"/>
      <c r="PS60" s="1714"/>
      <c r="PT60" s="1714"/>
      <c r="PU60" s="1714"/>
      <c r="PV60" s="1714"/>
      <c r="PW60" s="1714"/>
      <c r="PX60" s="1714"/>
      <c r="PY60" s="1714"/>
      <c r="PZ60" s="1714"/>
      <c r="QA60" s="1714"/>
      <c r="QB60" s="1714"/>
      <c r="QC60" s="1714"/>
      <c r="QD60" s="1714"/>
      <c r="QE60" s="1714"/>
      <c r="QF60" s="1714"/>
      <c r="QG60" s="1714"/>
      <c r="QH60" s="1714"/>
      <c r="QI60" s="1714"/>
      <c r="QJ60" s="1714"/>
      <c r="QK60" s="1714"/>
      <c r="QL60" s="1714"/>
      <c r="QM60" s="1714"/>
      <c r="QN60" s="1714"/>
      <c r="QO60" s="1714"/>
      <c r="QP60" s="1714"/>
      <c r="QQ60" s="1714"/>
      <c r="QR60" s="1714"/>
      <c r="QS60" s="1714"/>
      <c r="QT60" s="1714"/>
      <c r="QU60" s="1714"/>
      <c r="QV60" s="1714"/>
      <c r="QW60" s="1714"/>
      <c r="QX60" s="1714"/>
      <c r="QY60" s="1714"/>
      <c r="QZ60" s="1714"/>
      <c r="RA60" s="1714"/>
      <c r="RB60" s="1714"/>
      <c r="RC60" s="1714"/>
      <c r="RD60" s="1714"/>
      <c r="RE60" s="1714"/>
      <c r="RF60" s="1714"/>
      <c r="RG60" s="1714"/>
      <c r="RH60" s="1714"/>
      <c r="RI60" s="1714"/>
      <c r="RJ60" s="1714"/>
      <c r="RK60" s="1714"/>
      <c r="RL60" s="1714"/>
      <c r="RM60" s="1714"/>
      <c r="RN60" s="1714"/>
      <c r="RO60" s="1714"/>
      <c r="RP60" s="1714"/>
      <c r="RQ60" s="1714"/>
      <c r="RR60" s="1714"/>
      <c r="RS60" s="1714"/>
      <c r="RT60" s="1714"/>
      <c r="RU60" s="1714"/>
      <c r="RV60" s="1714"/>
      <c r="RW60" s="1714"/>
      <c r="RX60" s="1714"/>
      <c r="RY60" s="1714"/>
      <c r="RZ60" s="1714"/>
      <c r="SA60" s="1714"/>
      <c r="SB60" s="1714"/>
      <c r="SC60" s="1714"/>
      <c r="SD60" s="1714"/>
      <c r="SE60" s="1714"/>
      <c r="SF60" s="1714"/>
      <c r="SG60" s="1714"/>
      <c r="SH60" s="1714"/>
      <c r="SI60" s="1714"/>
      <c r="SJ60" s="1714"/>
      <c r="SK60" s="1714"/>
      <c r="SL60" s="1714"/>
      <c r="SM60" s="1714"/>
      <c r="SN60" s="1714"/>
      <c r="SO60" s="1714"/>
      <c r="SP60" s="1714"/>
      <c r="SQ60" s="1714"/>
      <c r="SR60" s="1714"/>
      <c r="SS60" s="1714"/>
      <c r="ST60" s="1714"/>
      <c r="SU60" s="1714"/>
      <c r="SV60" s="1714"/>
      <c r="SW60" s="1714"/>
      <c r="SX60" s="1714"/>
      <c r="SY60" s="1714"/>
      <c r="SZ60" s="1714"/>
      <c r="TA60" s="1714"/>
      <c r="TB60" s="1714"/>
      <c r="TC60" s="1714"/>
      <c r="TD60" s="1714"/>
      <c r="TE60" s="1714"/>
      <c r="TF60" s="1714"/>
      <c r="TG60" s="1714"/>
      <c r="TH60" s="1714"/>
      <c r="TI60" s="1714"/>
      <c r="TJ60" s="1714"/>
      <c r="TK60" s="1714"/>
      <c r="TL60" s="1714"/>
      <c r="TM60" s="1714"/>
      <c r="TN60" s="1714"/>
      <c r="TO60" s="1714"/>
      <c r="TP60" s="1714"/>
      <c r="TQ60" s="1714"/>
      <c r="TR60" s="1714"/>
      <c r="TS60" s="1714"/>
      <c r="TT60" s="1714"/>
      <c r="TU60" s="1714"/>
      <c r="TV60" s="1714"/>
      <c r="TW60" s="1714"/>
      <c r="TX60" s="1714"/>
      <c r="TY60" s="1714"/>
      <c r="TZ60" s="1714"/>
      <c r="UA60" s="1714"/>
      <c r="UB60" s="1714"/>
      <c r="UC60" s="1714"/>
      <c r="UD60" s="1714"/>
      <c r="UE60" s="1714"/>
      <c r="UF60" s="1714"/>
      <c r="UG60" s="1714"/>
      <c r="UH60" s="1714"/>
      <c r="UI60" s="1714"/>
      <c r="UJ60" s="1714"/>
      <c r="UK60" s="1714"/>
      <c r="UL60" s="1714"/>
      <c r="UM60" s="1714"/>
      <c r="UN60" s="1714"/>
      <c r="UO60" s="1714"/>
      <c r="UP60" s="1714"/>
      <c r="UQ60" s="1714"/>
      <c r="UR60" s="1714"/>
      <c r="US60" s="1714"/>
      <c r="UT60" s="1714"/>
      <c r="UU60" s="1714"/>
      <c r="UV60" s="1714"/>
      <c r="UW60" s="1714"/>
      <c r="UX60" s="1714"/>
      <c r="UY60" s="1714"/>
      <c r="UZ60" s="1714"/>
      <c r="VA60" s="1714"/>
      <c r="VB60" s="1714"/>
      <c r="VC60" s="1714"/>
      <c r="VD60" s="1714"/>
      <c r="VE60" s="1714"/>
      <c r="VF60" s="1714"/>
      <c r="VG60" s="1714"/>
      <c r="VH60" s="1714"/>
      <c r="VI60" s="1714"/>
      <c r="VJ60" s="1714"/>
      <c r="VK60" s="1714"/>
      <c r="VL60" s="1714"/>
      <c r="VM60" s="1714"/>
      <c r="VN60" s="1714"/>
      <c r="VO60" s="1714"/>
      <c r="VP60" s="1714"/>
      <c r="VQ60" s="1714"/>
      <c r="VR60" s="1714"/>
      <c r="VS60" s="1714"/>
      <c r="VT60" s="1714"/>
      <c r="VU60" s="1714"/>
      <c r="VV60" s="1714"/>
      <c r="VW60" s="1714"/>
      <c r="VX60" s="1714"/>
      <c r="VY60" s="1714"/>
      <c r="VZ60" s="1714"/>
      <c r="WA60" s="1714"/>
      <c r="WB60" s="1714"/>
      <c r="WC60" s="1714"/>
      <c r="WD60" s="1714"/>
      <c r="WE60" s="1714"/>
      <c r="WF60" s="1714"/>
      <c r="WG60" s="1714"/>
      <c r="WH60" s="1714"/>
      <c r="WI60" s="1714"/>
      <c r="WJ60" s="1714"/>
      <c r="WK60" s="1714"/>
      <c r="WL60" s="1714"/>
      <c r="WM60" s="1714"/>
      <c r="WN60" s="1714"/>
      <c r="WO60" s="1714"/>
      <c r="WP60" s="1714"/>
      <c r="WQ60" s="1714"/>
      <c r="WR60" s="1714"/>
      <c r="WS60" s="1714"/>
      <c r="WT60" s="1714"/>
      <c r="WU60" s="1714"/>
      <c r="WV60" s="1714"/>
      <c r="WW60" s="1714"/>
      <c r="WX60" s="1714"/>
      <c r="WY60" s="1714"/>
      <c r="WZ60" s="1714"/>
      <c r="XA60" s="1714"/>
      <c r="XB60" s="1714"/>
      <c r="XC60" s="1714"/>
      <c r="XD60" s="1714"/>
      <c r="XE60" s="1714"/>
      <c r="XF60" s="1714"/>
      <c r="XG60" s="1714"/>
      <c r="XH60" s="1714"/>
      <c r="XI60" s="1714"/>
      <c r="XJ60" s="1714"/>
      <c r="XK60" s="1714"/>
      <c r="XL60" s="1714"/>
      <c r="XM60" s="1714"/>
      <c r="XN60" s="1714"/>
      <c r="XO60" s="1714"/>
      <c r="XP60" s="1714"/>
      <c r="XQ60" s="1714"/>
      <c r="XR60" s="1714"/>
      <c r="XS60" s="1714"/>
      <c r="XT60" s="1714"/>
      <c r="XU60" s="1714"/>
      <c r="XV60" s="1714"/>
      <c r="XW60" s="1714"/>
      <c r="XX60" s="1714"/>
      <c r="XY60" s="1714"/>
      <c r="XZ60" s="1714"/>
      <c r="YA60" s="1714"/>
      <c r="YB60" s="1714"/>
      <c r="YC60" s="1714"/>
      <c r="YD60" s="1714"/>
      <c r="YE60" s="1714"/>
      <c r="YF60" s="1714"/>
      <c r="YG60" s="1714"/>
      <c r="YH60" s="1714"/>
      <c r="YI60" s="1714"/>
      <c r="YJ60" s="1714"/>
      <c r="YK60" s="1714"/>
      <c r="YL60" s="1714"/>
      <c r="YM60" s="1714"/>
      <c r="YN60" s="1714"/>
      <c r="YO60" s="1714"/>
      <c r="YP60" s="1714"/>
      <c r="YQ60" s="1714"/>
      <c r="YR60" s="1714"/>
      <c r="YS60" s="1714"/>
      <c r="YT60" s="1714"/>
      <c r="YU60" s="1714"/>
      <c r="YV60" s="1714"/>
      <c r="YW60" s="1714"/>
      <c r="YX60" s="1714"/>
      <c r="YY60" s="1714"/>
      <c r="YZ60" s="1714"/>
      <c r="ZA60" s="1714"/>
      <c r="ZB60" s="1714"/>
      <c r="ZC60" s="1714"/>
      <c r="ZD60" s="1714"/>
      <c r="ZE60" s="1714"/>
      <c r="ZF60" s="1714"/>
      <c r="ZG60" s="1714"/>
      <c r="ZH60" s="1714"/>
      <c r="ZI60" s="1714"/>
      <c r="ZJ60" s="1714"/>
      <c r="ZK60" s="1714"/>
      <c r="ZL60" s="1714"/>
      <c r="ZM60" s="1714"/>
      <c r="ZN60" s="1714"/>
      <c r="ZO60" s="1714"/>
      <c r="ZP60" s="1714"/>
      <c r="ZQ60" s="1714"/>
      <c r="ZR60" s="1714"/>
      <c r="ZS60" s="1714"/>
      <c r="ZT60" s="1714"/>
      <c r="ZU60" s="1714"/>
      <c r="ZV60" s="1714"/>
      <c r="ZW60" s="1714"/>
      <c r="ZX60" s="1714"/>
      <c r="ZY60" s="1714"/>
      <c r="ZZ60" s="1714"/>
      <c r="AAA60" s="1714"/>
      <c r="AAB60" s="1714"/>
      <c r="AAC60" s="1714"/>
      <c r="AAD60" s="1714"/>
      <c r="AAE60" s="1714"/>
      <c r="AAF60" s="1714"/>
      <c r="AAG60" s="1714"/>
      <c r="AAH60" s="1714"/>
      <c r="AAI60" s="1714"/>
      <c r="AAJ60" s="1714"/>
      <c r="AAK60" s="1714"/>
      <c r="AAL60" s="1714"/>
      <c r="AAM60" s="1714"/>
      <c r="AAN60" s="1714"/>
      <c r="AAO60" s="1714"/>
      <c r="AAP60" s="1714"/>
      <c r="AAQ60" s="1714"/>
      <c r="AAR60" s="1714"/>
      <c r="AAS60" s="1714"/>
      <c r="AAT60" s="1714"/>
      <c r="AAU60" s="1714"/>
      <c r="AAV60" s="1714"/>
      <c r="AAW60" s="1714"/>
      <c r="AAX60" s="1714"/>
      <c r="AAY60" s="1714"/>
      <c r="AAZ60" s="1714"/>
      <c r="ABA60" s="1714"/>
      <c r="ABB60" s="1714"/>
      <c r="ABC60" s="1714"/>
      <c r="ABD60" s="1714"/>
      <c r="ABE60" s="1714"/>
      <c r="ABF60" s="1714"/>
      <c r="ABG60" s="1714"/>
      <c r="ABH60" s="1714"/>
      <c r="ABI60" s="1714"/>
      <c r="ABJ60" s="1714"/>
      <c r="ABK60" s="1714"/>
      <c r="ABL60" s="1714"/>
      <c r="ABM60" s="1714"/>
      <c r="ABN60" s="1714"/>
      <c r="ABO60" s="1714"/>
      <c r="ABP60" s="1714"/>
      <c r="ABQ60" s="1714"/>
      <c r="ABR60" s="1714"/>
      <c r="ABS60" s="1714"/>
      <c r="ABT60" s="1714"/>
      <c r="ABU60" s="1714"/>
      <c r="ABV60" s="1714"/>
      <c r="ABW60" s="1714"/>
      <c r="ABX60" s="1714"/>
      <c r="ABY60" s="1714"/>
      <c r="ABZ60" s="1714"/>
      <c r="ACA60" s="1714"/>
      <c r="ACB60" s="1714"/>
      <c r="ACC60" s="1714"/>
      <c r="ACD60" s="1714"/>
      <c r="ACE60" s="1714"/>
      <c r="ACF60" s="1714"/>
      <c r="ACG60" s="1714"/>
      <c r="ACH60" s="1714"/>
      <c r="ACI60" s="1714"/>
      <c r="ACJ60" s="1714"/>
      <c r="ACK60" s="1714"/>
      <c r="ACL60" s="1714"/>
      <c r="ACM60" s="1714"/>
      <c r="ACN60" s="1714"/>
      <c r="ACO60" s="1714"/>
      <c r="ACP60" s="1714"/>
      <c r="ACQ60" s="1714"/>
      <c r="ACR60" s="1714"/>
      <c r="ACS60" s="1714"/>
      <c r="ACT60" s="1714"/>
      <c r="ACU60" s="1714"/>
      <c r="ACV60" s="1714"/>
      <c r="ACW60" s="1714"/>
      <c r="ACX60" s="1714"/>
      <c r="ACY60" s="1714"/>
      <c r="ACZ60" s="1714"/>
      <c r="ADA60" s="1714"/>
      <c r="ADB60" s="1714"/>
      <c r="ADC60" s="1714"/>
      <c r="ADD60" s="1714"/>
      <c r="ADE60" s="1714"/>
      <c r="ADF60" s="1714"/>
      <c r="ADG60" s="1714"/>
      <c r="ADH60" s="1714"/>
      <c r="ADI60" s="1714"/>
      <c r="ADJ60" s="1714"/>
      <c r="ADK60" s="1714"/>
      <c r="ADL60" s="1714"/>
      <c r="ADM60" s="1714"/>
      <c r="ADN60" s="1714"/>
      <c r="ADO60" s="1714"/>
      <c r="ADP60" s="1714"/>
      <c r="ADQ60" s="1714"/>
      <c r="ADR60" s="1714"/>
      <c r="ADS60" s="1714"/>
      <c r="ADT60" s="1714"/>
      <c r="ADU60" s="1714"/>
      <c r="ADV60" s="1714"/>
      <c r="ADW60" s="1714"/>
      <c r="ADX60" s="1714"/>
      <c r="ADY60" s="1714"/>
      <c r="ADZ60" s="1714"/>
      <c r="AEA60" s="1714"/>
      <c r="AEB60" s="1714"/>
      <c r="AEC60" s="1714"/>
      <c r="AED60" s="1714"/>
      <c r="AEE60" s="1714"/>
      <c r="AEF60" s="1714"/>
      <c r="AEG60" s="1714"/>
      <c r="AEH60" s="1714"/>
      <c r="AEI60" s="1714"/>
      <c r="AEJ60" s="1714"/>
      <c r="AEK60" s="1714"/>
      <c r="AEL60" s="1714"/>
      <c r="AEM60" s="1714"/>
      <c r="AEN60" s="1714"/>
      <c r="AEO60" s="1714"/>
      <c r="AEP60" s="1714"/>
      <c r="AEQ60" s="1714"/>
      <c r="AER60" s="1714"/>
      <c r="AES60" s="1714"/>
      <c r="AET60" s="1714"/>
      <c r="AEU60" s="1714"/>
      <c r="AEV60" s="1714"/>
      <c r="AEW60" s="1714"/>
      <c r="AEX60" s="1714"/>
      <c r="AEY60" s="1714"/>
      <c r="AEZ60" s="1714"/>
      <c r="AFA60" s="1714"/>
      <c r="AFB60" s="1714"/>
      <c r="AFC60" s="1714"/>
      <c r="AFD60" s="1714"/>
      <c r="AFE60" s="1714"/>
      <c r="AFF60" s="1714"/>
      <c r="AFG60" s="1714"/>
      <c r="AFH60" s="1714"/>
      <c r="AFI60" s="1714"/>
      <c r="AFJ60" s="1714"/>
      <c r="AFK60" s="1714"/>
      <c r="AFL60" s="1714"/>
      <c r="AFM60" s="1714"/>
      <c r="AFN60" s="1714"/>
      <c r="AFO60" s="1714"/>
      <c r="AFP60" s="1714"/>
      <c r="AFQ60" s="1714"/>
      <c r="AFR60" s="1714"/>
      <c r="AFS60" s="1714"/>
      <c r="AFT60" s="1714"/>
      <c r="AFU60" s="1714"/>
      <c r="AFV60" s="1714"/>
      <c r="AFW60" s="1714"/>
      <c r="AFX60" s="1714"/>
      <c r="AFY60" s="1714"/>
      <c r="AFZ60" s="1714"/>
      <c r="AGA60" s="1714"/>
      <c r="AGB60" s="1714"/>
      <c r="AGC60" s="1714"/>
      <c r="AGD60" s="1714"/>
      <c r="AGE60" s="1714"/>
      <c r="AGF60" s="1714"/>
      <c r="AGG60" s="1714"/>
      <c r="AGH60" s="1714"/>
      <c r="AGI60" s="1714"/>
      <c r="AGJ60" s="1714"/>
      <c r="AGK60" s="1714"/>
      <c r="AGL60" s="1714"/>
      <c r="AGM60" s="1714"/>
      <c r="AGN60" s="1714"/>
      <c r="AGO60" s="1714"/>
      <c r="AGP60" s="1714"/>
      <c r="AGQ60" s="1714"/>
      <c r="AGR60" s="1714"/>
      <c r="AGS60" s="1714"/>
      <c r="AGT60" s="1714"/>
      <c r="AGU60" s="1714"/>
      <c r="AGV60" s="1714"/>
      <c r="AGW60" s="1714"/>
      <c r="AGX60" s="1714"/>
      <c r="AGY60" s="1714"/>
      <c r="AGZ60" s="1714"/>
      <c r="AHA60" s="1714"/>
      <c r="AHB60" s="1714"/>
      <c r="AHC60" s="1714"/>
      <c r="AHD60" s="1714"/>
      <c r="AHE60" s="1714"/>
      <c r="AHF60" s="1714"/>
      <c r="AHG60" s="1714"/>
      <c r="AHH60" s="1714"/>
      <c r="AHI60" s="1714"/>
      <c r="AHJ60" s="1714"/>
      <c r="AHK60" s="1714"/>
      <c r="AHL60" s="1714"/>
      <c r="AHM60" s="1714"/>
      <c r="AHN60" s="1714"/>
      <c r="AHO60" s="1714"/>
      <c r="AHP60" s="1714"/>
      <c r="AHQ60" s="1714"/>
      <c r="AHR60" s="1714"/>
      <c r="AHS60" s="1714"/>
      <c r="AHT60" s="1714"/>
      <c r="AHU60" s="1714"/>
      <c r="AHV60" s="1714"/>
      <c r="AHW60" s="1714"/>
      <c r="AHX60" s="1714"/>
      <c r="AHY60" s="1714"/>
      <c r="AHZ60" s="1714"/>
      <c r="AIA60" s="1714"/>
      <c r="AIB60" s="1714"/>
      <c r="AIC60" s="1714"/>
      <c r="AID60" s="1714"/>
      <c r="AIE60" s="1714"/>
      <c r="AIF60" s="1714"/>
      <c r="AIG60" s="1714"/>
      <c r="AIH60" s="1714"/>
      <c r="AII60" s="1714"/>
      <c r="AIJ60" s="1714"/>
      <c r="AIK60" s="1714"/>
      <c r="AIL60" s="1714"/>
      <c r="AIM60" s="1714"/>
      <c r="AIN60" s="1714"/>
      <c r="AIO60" s="1714"/>
      <c r="AIP60" s="1714"/>
      <c r="AIQ60" s="1714"/>
      <c r="AIR60" s="1714"/>
      <c r="AIS60" s="1714"/>
      <c r="AIT60" s="1714"/>
      <c r="AIU60" s="1714"/>
      <c r="AIV60" s="1714"/>
      <c r="AIW60" s="1714"/>
      <c r="AIX60" s="1714"/>
      <c r="AIY60" s="1714"/>
      <c r="AIZ60" s="1714"/>
      <c r="AJA60" s="1714"/>
      <c r="AJB60" s="1714"/>
      <c r="AJC60" s="1714"/>
      <c r="AJD60" s="1714"/>
      <c r="AJE60" s="1714"/>
      <c r="AJF60" s="1714"/>
      <c r="AJG60" s="1714"/>
      <c r="AJH60" s="1714"/>
      <c r="AJI60" s="1714"/>
      <c r="AJJ60" s="1714"/>
      <c r="AJK60" s="1714"/>
      <c r="AJL60" s="1714"/>
      <c r="AJM60" s="1714"/>
      <c r="AJN60" s="1714"/>
      <c r="AJO60" s="1714"/>
      <c r="AJP60" s="1714"/>
      <c r="AJQ60" s="1714"/>
      <c r="AJR60" s="1714"/>
      <c r="AJS60" s="1714"/>
      <c r="AJT60" s="1714"/>
      <c r="AJU60" s="1714"/>
      <c r="AJV60" s="1714"/>
      <c r="AJW60" s="1714"/>
      <c r="AJX60" s="1714"/>
      <c r="AJY60" s="1714"/>
      <c r="AJZ60" s="1714"/>
      <c r="AKA60" s="1714"/>
      <c r="AKB60" s="1714"/>
      <c r="AKC60" s="1714"/>
      <c r="AKD60" s="1714"/>
      <c r="AKE60" s="1714"/>
      <c r="AKF60" s="1714"/>
      <c r="AKG60" s="1714"/>
      <c r="AKH60" s="1714"/>
      <c r="AKI60" s="1714"/>
      <c r="AKJ60" s="1714"/>
      <c r="AKK60" s="1714"/>
      <c r="AKL60" s="1714"/>
      <c r="AKM60" s="1714"/>
      <c r="AKN60" s="1714"/>
      <c r="AKO60" s="1714"/>
      <c r="AKP60" s="1714"/>
      <c r="AKQ60" s="1714"/>
      <c r="AKR60" s="1714"/>
      <c r="AKS60" s="1714"/>
      <c r="AKT60" s="1714"/>
      <c r="AKU60" s="1714"/>
      <c r="AKV60" s="1714"/>
      <c r="AKW60" s="1714"/>
      <c r="AKX60" s="1714"/>
      <c r="AKY60" s="1714"/>
      <c r="AKZ60" s="1714"/>
      <c r="ALA60" s="1714"/>
      <c r="ALB60" s="1714"/>
      <c r="ALC60" s="1714"/>
      <c r="ALD60" s="1714"/>
      <c r="ALE60" s="1714"/>
      <c r="ALF60" s="1714"/>
      <c r="ALG60" s="1714"/>
      <c r="ALH60" s="1714"/>
      <c r="ALI60" s="1714"/>
      <c r="ALJ60" s="1714"/>
      <c r="ALK60" s="1714"/>
      <c r="ALL60" s="1714"/>
      <c r="ALM60" s="1714"/>
      <c r="ALN60" s="1714"/>
      <c r="ALO60" s="1714"/>
      <c r="ALP60" s="1714"/>
      <c r="ALQ60" s="1714"/>
      <c r="ALR60" s="1714"/>
      <c r="ALS60" s="1714"/>
      <c r="ALT60" s="1714"/>
      <c r="ALU60" s="1714"/>
      <c r="ALV60" s="1714"/>
      <c r="ALW60" s="1714"/>
      <c r="ALX60" s="1714"/>
      <c r="ALY60" s="1714"/>
      <c r="ALZ60" s="1714"/>
      <c r="AMA60" s="1714"/>
      <c r="AMB60" s="1714"/>
      <c r="AMC60" s="1714"/>
      <c r="AMD60" s="1714"/>
      <c r="AME60" s="1714"/>
      <c r="AMF60" s="1714"/>
      <c r="AMG60" s="1714"/>
      <c r="AMH60" s="1714"/>
      <c r="AMI60" s="1714"/>
      <c r="AMJ60" s="1714"/>
    </row>
    <row r="61" spans="1:1024" s="1409" customFormat="1">
      <c r="A61" s="1714"/>
      <c r="B61" s="1714"/>
      <c r="C61" s="1714"/>
      <c r="D61" s="1714"/>
      <c r="E61" s="1714"/>
      <c r="F61" s="1714"/>
      <c r="G61" s="1714"/>
      <c r="H61" s="1714"/>
      <c r="I61" s="1714"/>
      <c r="J61" s="1714"/>
      <c r="K61" s="1714"/>
      <c r="L61" s="1714"/>
      <c r="M61" s="1714"/>
      <c r="N61" s="1714"/>
      <c r="O61" s="1714"/>
      <c r="P61" s="1714"/>
      <c r="Q61" s="1714"/>
      <c r="R61" s="1714"/>
      <c r="S61" s="1714"/>
      <c r="T61" s="1714"/>
      <c r="U61" s="1714"/>
      <c r="V61" s="1714"/>
      <c r="W61" s="1714"/>
      <c r="X61" s="1714"/>
      <c r="Y61" s="1786"/>
      <c r="Z61" s="1787"/>
      <c r="AA61" s="1787"/>
      <c r="AB61" s="1787"/>
      <c r="AC61" s="1787"/>
      <c r="AD61" s="1787"/>
      <c r="AE61" s="1787"/>
      <c r="AF61" s="1787"/>
      <c r="AG61" s="1787"/>
      <c r="AH61" s="1787"/>
      <c r="AI61" s="1787"/>
      <c r="AJ61" s="1787"/>
      <c r="AK61" s="1787"/>
      <c r="AL61" s="1787"/>
      <c r="AM61" s="1787"/>
      <c r="AN61" s="1788"/>
      <c r="AO61" s="1714"/>
      <c r="AP61" s="1714"/>
      <c r="AQ61" s="1714"/>
      <c r="AR61" s="1714"/>
      <c r="AS61" s="1714"/>
      <c r="AT61" s="1714"/>
      <c r="AU61" s="1714"/>
      <c r="AV61" s="1714"/>
      <c r="AW61" s="1714"/>
      <c r="AX61" s="1714"/>
      <c r="AY61" s="1714"/>
      <c r="AZ61" s="1714"/>
      <c r="BA61" s="1714"/>
      <c r="BB61" s="1714"/>
      <c r="BC61" s="1714"/>
      <c r="BD61" s="1714"/>
      <c r="BE61" s="1714"/>
      <c r="BF61" s="1714"/>
      <c r="BG61" s="1714"/>
      <c r="BH61" s="1714"/>
      <c r="BI61" s="1714"/>
      <c r="BJ61" s="1714"/>
      <c r="BK61" s="1714"/>
      <c r="BL61" s="1714"/>
      <c r="BM61" s="1714"/>
      <c r="BN61" s="1714"/>
      <c r="BO61" s="1714"/>
      <c r="BP61" s="1714"/>
      <c r="BQ61" s="1714"/>
      <c r="BR61" s="1714"/>
      <c r="BS61" s="1714"/>
      <c r="BT61" s="1714"/>
      <c r="BU61" s="1714"/>
      <c r="BV61" s="1714"/>
      <c r="BW61" s="1714"/>
      <c r="BX61" s="1714"/>
      <c r="BY61" s="1714"/>
      <c r="BZ61" s="1714"/>
      <c r="CA61" s="1714"/>
      <c r="CB61" s="1714"/>
      <c r="CC61" s="1714"/>
      <c r="CD61" s="1714"/>
      <c r="CE61" s="1714"/>
      <c r="CF61" s="1714"/>
      <c r="CG61" s="1714"/>
      <c r="CH61" s="1714"/>
      <c r="CI61" s="1714"/>
      <c r="CJ61" s="1714"/>
      <c r="CK61" s="1714"/>
      <c r="CL61" s="1714"/>
      <c r="CM61" s="1714"/>
      <c r="CN61" s="1714"/>
      <c r="CO61" s="1714"/>
      <c r="CP61" s="1714"/>
      <c r="CQ61" s="1714"/>
      <c r="CR61" s="1714"/>
      <c r="CS61" s="1714"/>
      <c r="CT61" s="1714"/>
      <c r="CU61" s="1714"/>
      <c r="CV61" s="1714"/>
      <c r="CW61" s="1714"/>
      <c r="CX61" s="1714"/>
      <c r="CY61" s="1714"/>
      <c r="CZ61" s="1714"/>
      <c r="DA61" s="1714"/>
      <c r="DB61" s="1714"/>
      <c r="DC61" s="1714"/>
      <c r="DD61" s="1714"/>
      <c r="DE61" s="1714"/>
      <c r="DF61" s="1714"/>
      <c r="DG61" s="1714"/>
      <c r="DH61" s="1714"/>
      <c r="DI61" s="1714"/>
      <c r="DJ61" s="1714"/>
      <c r="DK61" s="1714"/>
      <c r="DL61" s="1714"/>
      <c r="DM61" s="1714"/>
      <c r="DN61" s="1714"/>
      <c r="DO61" s="1714"/>
      <c r="DP61" s="1714"/>
      <c r="DQ61" s="1714"/>
      <c r="DR61" s="1714"/>
      <c r="DS61" s="1714"/>
      <c r="DT61" s="1714"/>
      <c r="DU61" s="1714"/>
      <c r="DV61" s="1714"/>
      <c r="DW61" s="1714"/>
      <c r="DX61" s="1714"/>
      <c r="DY61" s="1714"/>
      <c r="DZ61" s="1714"/>
      <c r="EA61" s="1714"/>
      <c r="EB61" s="1714"/>
      <c r="EC61" s="1714"/>
      <c r="ED61" s="1714"/>
      <c r="EE61" s="1714"/>
      <c r="EF61" s="1714"/>
      <c r="EG61" s="1714"/>
      <c r="EH61" s="1714"/>
      <c r="EI61" s="1714"/>
      <c r="EJ61" s="1714"/>
      <c r="EK61" s="1714"/>
      <c r="EL61" s="1714"/>
      <c r="EM61" s="1714"/>
      <c r="EN61" s="1714"/>
      <c r="EO61" s="1714"/>
      <c r="EP61" s="1714"/>
      <c r="EQ61" s="1714"/>
      <c r="ER61" s="1714"/>
      <c r="ES61" s="1714"/>
      <c r="ET61" s="1714"/>
      <c r="EU61" s="1714"/>
      <c r="EV61" s="1714"/>
      <c r="EW61" s="1714"/>
      <c r="EX61" s="1714"/>
      <c r="EY61" s="1714"/>
      <c r="EZ61" s="1714"/>
      <c r="FA61" s="1714"/>
      <c r="FB61" s="1714"/>
      <c r="FC61" s="1714"/>
      <c r="FD61" s="1714"/>
      <c r="FE61" s="1714"/>
      <c r="FF61" s="1714"/>
      <c r="FG61" s="1714"/>
      <c r="FH61" s="1714"/>
      <c r="FI61" s="1714"/>
      <c r="FJ61" s="1714"/>
      <c r="FK61" s="1714"/>
      <c r="FL61" s="1714"/>
      <c r="FM61" s="1714"/>
      <c r="FN61" s="1714"/>
      <c r="FO61" s="1714"/>
      <c r="FP61" s="1714"/>
      <c r="FQ61" s="1714"/>
      <c r="FR61" s="1714"/>
      <c r="FS61" s="1714"/>
      <c r="FT61" s="1714"/>
      <c r="FU61" s="1714"/>
      <c r="FV61" s="1714"/>
      <c r="FW61" s="1714"/>
      <c r="FX61" s="1714"/>
      <c r="FY61" s="1714"/>
      <c r="FZ61" s="1714"/>
      <c r="GA61" s="1714"/>
      <c r="GB61" s="1714"/>
      <c r="GC61" s="1714"/>
      <c r="GD61" s="1714"/>
      <c r="GE61" s="1714"/>
      <c r="GF61" s="1714"/>
      <c r="GG61" s="1714"/>
      <c r="GH61" s="1714"/>
      <c r="GI61" s="1714"/>
      <c r="GJ61" s="1714"/>
      <c r="GK61" s="1714"/>
      <c r="GL61" s="1714"/>
      <c r="GM61" s="1714"/>
      <c r="GN61" s="1714"/>
      <c r="GO61" s="1714"/>
      <c r="GP61" s="1714"/>
      <c r="GQ61" s="1714"/>
      <c r="GR61" s="1714"/>
      <c r="GS61" s="1714"/>
      <c r="GT61" s="1714"/>
      <c r="GU61" s="1714"/>
      <c r="GV61" s="1714"/>
      <c r="GW61" s="1714"/>
      <c r="GX61" s="1714"/>
      <c r="GY61" s="1714"/>
      <c r="GZ61" s="1714"/>
      <c r="HA61" s="1714"/>
      <c r="HB61" s="1714"/>
      <c r="HC61" s="1714"/>
      <c r="HD61" s="1714"/>
      <c r="HE61" s="1714"/>
      <c r="HF61" s="1714"/>
      <c r="HG61" s="1714"/>
      <c r="HH61" s="1714"/>
      <c r="HI61" s="1714"/>
      <c r="HJ61" s="1714"/>
      <c r="HK61" s="1714"/>
      <c r="HL61" s="1714"/>
      <c r="HM61" s="1714"/>
      <c r="HN61" s="1714"/>
      <c r="HO61" s="1714"/>
      <c r="HP61" s="1714"/>
      <c r="HQ61" s="1714"/>
      <c r="HR61" s="1714"/>
      <c r="HS61" s="1714"/>
      <c r="HT61" s="1714"/>
      <c r="HU61" s="1714"/>
      <c r="HV61" s="1714"/>
      <c r="HW61" s="1714"/>
      <c r="HX61" s="1714"/>
      <c r="HY61" s="1714"/>
      <c r="HZ61" s="1714"/>
      <c r="IA61" s="1714"/>
      <c r="IB61" s="1714"/>
      <c r="IC61" s="1714"/>
      <c r="ID61" s="1714"/>
      <c r="IE61" s="1714"/>
      <c r="IF61" s="1714"/>
      <c r="IG61" s="1714"/>
      <c r="IH61" s="1714"/>
      <c r="II61" s="1714"/>
      <c r="IJ61" s="1714"/>
      <c r="IK61" s="1714"/>
      <c r="IL61" s="1714"/>
      <c r="IM61" s="1714"/>
      <c r="IN61" s="1714"/>
      <c r="IO61" s="1714"/>
      <c r="IP61" s="1714"/>
      <c r="IQ61" s="1714"/>
      <c r="IR61" s="1714"/>
      <c r="IS61" s="1714"/>
      <c r="IT61" s="1714"/>
      <c r="IU61" s="1714"/>
      <c r="IV61" s="1714"/>
      <c r="IW61" s="1714"/>
      <c r="IX61" s="1714"/>
      <c r="IY61" s="1714"/>
      <c r="IZ61" s="1714"/>
      <c r="JA61" s="1714"/>
      <c r="JB61" s="1714"/>
      <c r="JC61" s="1714"/>
      <c r="JD61" s="1714"/>
      <c r="JE61" s="1714"/>
      <c r="JF61" s="1714"/>
      <c r="JG61" s="1714"/>
      <c r="JH61" s="1714"/>
      <c r="JI61" s="1714"/>
      <c r="JJ61" s="1714"/>
      <c r="JK61" s="1714"/>
      <c r="JL61" s="1714"/>
      <c r="JM61" s="1714"/>
      <c r="JN61" s="1714"/>
      <c r="JO61" s="1714"/>
      <c r="JP61" s="1714"/>
      <c r="JQ61" s="1714"/>
      <c r="JR61" s="1714"/>
      <c r="JS61" s="1714"/>
      <c r="JT61" s="1714"/>
      <c r="JU61" s="1714"/>
      <c r="JV61" s="1714"/>
      <c r="JW61" s="1714"/>
      <c r="JX61" s="1714"/>
      <c r="JY61" s="1714"/>
      <c r="JZ61" s="1714"/>
      <c r="KA61" s="1714"/>
      <c r="KB61" s="1714"/>
      <c r="KC61" s="1714"/>
      <c r="KD61" s="1714"/>
      <c r="KE61" s="1714"/>
      <c r="KF61" s="1714"/>
      <c r="KG61" s="1714"/>
      <c r="KH61" s="1714"/>
      <c r="KI61" s="1714"/>
      <c r="KJ61" s="1714"/>
      <c r="KK61" s="1714"/>
      <c r="KL61" s="1714"/>
      <c r="KM61" s="1714"/>
      <c r="KN61" s="1714"/>
      <c r="KO61" s="1714"/>
      <c r="KP61" s="1714"/>
      <c r="KQ61" s="1714"/>
      <c r="KR61" s="1714"/>
      <c r="KS61" s="1714"/>
      <c r="KT61" s="1714"/>
      <c r="KU61" s="1714"/>
      <c r="KV61" s="1714"/>
      <c r="KW61" s="1714"/>
      <c r="KX61" s="1714"/>
      <c r="KY61" s="1714"/>
      <c r="KZ61" s="1714"/>
      <c r="LA61" s="1714"/>
      <c r="LB61" s="1714"/>
      <c r="LC61" s="1714"/>
      <c r="LD61" s="1714"/>
      <c r="LE61" s="1714"/>
      <c r="LF61" s="1714"/>
      <c r="LG61" s="1714"/>
      <c r="LH61" s="1714"/>
      <c r="LI61" s="1714"/>
      <c r="LJ61" s="1714"/>
      <c r="LK61" s="1714"/>
      <c r="LL61" s="1714"/>
      <c r="LM61" s="1714"/>
      <c r="LN61" s="1714"/>
      <c r="LO61" s="1714"/>
      <c r="LP61" s="1714"/>
      <c r="LQ61" s="1714"/>
      <c r="LR61" s="1714"/>
      <c r="LS61" s="1714"/>
      <c r="LT61" s="1714"/>
      <c r="LU61" s="1714"/>
      <c r="LV61" s="1714"/>
      <c r="LW61" s="1714"/>
      <c r="LX61" s="1714"/>
      <c r="LY61" s="1714"/>
      <c r="LZ61" s="1714"/>
      <c r="MA61" s="1714"/>
      <c r="MB61" s="1714"/>
      <c r="MC61" s="1714"/>
      <c r="MD61" s="1714"/>
      <c r="ME61" s="1714"/>
      <c r="MF61" s="1714"/>
      <c r="MG61" s="1714"/>
      <c r="MH61" s="1714"/>
      <c r="MI61" s="1714"/>
      <c r="MJ61" s="1714"/>
      <c r="MK61" s="1714"/>
      <c r="ML61" s="1714"/>
      <c r="MM61" s="1714"/>
      <c r="MN61" s="1714"/>
      <c r="MO61" s="1714"/>
      <c r="MP61" s="1714"/>
      <c r="MQ61" s="1714"/>
      <c r="MR61" s="1714"/>
      <c r="MS61" s="1714"/>
      <c r="MT61" s="1714"/>
      <c r="MU61" s="1714"/>
      <c r="MV61" s="1714"/>
      <c r="MW61" s="1714"/>
      <c r="MX61" s="1714"/>
      <c r="MY61" s="1714"/>
      <c r="MZ61" s="1714"/>
      <c r="NA61" s="1714"/>
      <c r="NB61" s="1714"/>
      <c r="NC61" s="1714"/>
      <c r="ND61" s="1714"/>
      <c r="NE61" s="1714"/>
      <c r="NF61" s="1714"/>
      <c r="NG61" s="1714"/>
      <c r="NH61" s="1714"/>
      <c r="NI61" s="1714"/>
      <c r="NJ61" s="1714"/>
      <c r="NK61" s="1714"/>
      <c r="NL61" s="1714"/>
      <c r="NM61" s="1714"/>
      <c r="NN61" s="1714"/>
      <c r="NO61" s="1714"/>
      <c r="NP61" s="1714"/>
      <c r="NQ61" s="1714"/>
      <c r="NR61" s="1714"/>
      <c r="NS61" s="1714"/>
      <c r="NT61" s="1714"/>
      <c r="NU61" s="1714"/>
      <c r="NV61" s="1714"/>
      <c r="NW61" s="1714"/>
      <c r="NX61" s="1714"/>
      <c r="NY61" s="1714"/>
      <c r="NZ61" s="1714"/>
      <c r="OA61" s="1714"/>
      <c r="OB61" s="1714"/>
      <c r="OC61" s="1714"/>
      <c r="OD61" s="1714"/>
      <c r="OE61" s="1714"/>
      <c r="OF61" s="1714"/>
      <c r="OG61" s="1714"/>
      <c r="OH61" s="1714"/>
      <c r="OI61" s="1714"/>
      <c r="OJ61" s="1714"/>
      <c r="OK61" s="1714"/>
      <c r="OL61" s="1714"/>
      <c r="OM61" s="1714"/>
      <c r="ON61" s="1714"/>
      <c r="OO61" s="1714"/>
      <c r="OP61" s="1714"/>
      <c r="OQ61" s="1714"/>
      <c r="OR61" s="1714"/>
      <c r="OS61" s="1714"/>
      <c r="OT61" s="1714"/>
      <c r="OU61" s="1714"/>
      <c r="OV61" s="1714"/>
      <c r="OW61" s="1714"/>
      <c r="OX61" s="1714"/>
      <c r="OY61" s="1714"/>
      <c r="OZ61" s="1714"/>
      <c r="PA61" s="1714"/>
      <c r="PB61" s="1714"/>
      <c r="PC61" s="1714"/>
      <c r="PD61" s="1714"/>
      <c r="PE61" s="1714"/>
      <c r="PF61" s="1714"/>
      <c r="PG61" s="1714"/>
      <c r="PH61" s="1714"/>
      <c r="PI61" s="1714"/>
      <c r="PJ61" s="1714"/>
      <c r="PK61" s="1714"/>
      <c r="PL61" s="1714"/>
      <c r="PM61" s="1714"/>
      <c r="PN61" s="1714"/>
      <c r="PO61" s="1714"/>
      <c r="PP61" s="1714"/>
      <c r="PQ61" s="1714"/>
      <c r="PR61" s="1714"/>
      <c r="PS61" s="1714"/>
      <c r="PT61" s="1714"/>
      <c r="PU61" s="1714"/>
      <c r="PV61" s="1714"/>
      <c r="PW61" s="1714"/>
      <c r="PX61" s="1714"/>
      <c r="PY61" s="1714"/>
      <c r="PZ61" s="1714"/>
      <c r="QA61" s="1714"/>
      <c r="QB61" s="1714"/>
      <c r="QC61" s="1714"/>
      <c r="QD61" s="1714"/>
      <c r="QE61" s="1714"/>
      <c r="QF61" s="1714"/>
      <c r="QG61" s="1714"/>
      <c r="QH61" s="1714"/>
      <c r="QI61" s="1714"/>
      <c r="QJ61" s="1714"/>
      <c r="QK61" s="1714"/>
      <c r="QL61" s="1714"/>
      <c r="QM61" s="1714"/>
      <c r="QN61" s="1714"/>
      <c r="QO61" s="1714"/>
      <c r="QP61" s="1714"/>
      <c r="QQ61" s="1714"/>
      <c r="QR61" s="1714"/>
      <c r="QS61" s="1714"/>
      <c r="QT61" s="1714"/>
      <c r="QU61" s="1714"/>
      <c r="QV61" s="1714"/>
      <c r="QW61" s="1714"/>
      <c r="QX61" s="1714"/>
      <c r="QY61" s="1714"/>
      <c r="QZ61" s="1714"/>
      <c r="RA61" s="1714"/>
      <c r="RB61" s="1714"/>
      <c r="RC61" s="1714"/>
      <c r="RD61" s="1714"/>
      <c r="RE61" s="1714"/>
      <c r="RF61" s="1714"/>
      <c r="RG61" s="1714"/>
      <c r="RH61" s="1714"/>
      <c r="RI61" s="1714"/>
      <c r="RJ61" s="1714"/>
      <c r="RK61" s="1714"/>
      <c r="RL61" s="1714"/>
      <c r="RM61" s="1714"/>
      <c r="RN61" s="1714"/>
      <c r="RO61" s="1714"/>
      <c r="RP61" s="1714"/>
      <c r="RQ61" s="1714"/>
      <c r="RR61" s="1714"/>
      <c r="RS61" s="1714"/>
      <c r="RT61" s="1714"/>
      <c r="RU61" s="1714"/>
      <c r="RV61" s="1714"/>
      <c r="RW61" s="1714"/>
      <c r="RX61" s="1714"/>
      <c r="RY61" s="1714"/>
      <c r="RZ61" s="1714"/>
      <c r="SA61" s="1714"/>
      <c r="SB61" s="1714"/>
      <c r="SC61" s="1714"/>
      <c r="SD61" s="1714"/>
      <c r="SE61" s="1714"/>
      <c r="SF61" s="1714"/>
      <c r="SG61" s="1714"/>
      <c r="SH61" s="1714"/>
      <c r="SI61" s="1714"/>
      <c r="SJ61" s="1714"/>
      <c r="SK61" s="1714"/>
      <c r="SL61" s="1714"/>
      <c r="SM61" s="1714"/>
      <c r="SN61" s="1714"/>
      <c r="SO61" s="1714"/>
      <c r="SP61" s="1714"/>
      <c r="SQ61" s="1714"/>
      <c r="SR61" s="1714"/>
      <c r="SS61" s="1714"/>
      <c r="ST61" s="1714"/>
      <c r="SU61" s="1714"/>
      <c r="SV61" s="1714"/>
      <c r="SW61" s="1714"/>
      <c r="SX61" s="1714"/>
      <c r="SY61" s="1714"/>
      <c r="SZ61" s="1714"/>
      <c r="TA61" s="1714"/>
      <c r="TB61" s="1714"/>
      <c r="TC61" s="1714"/>
      <c r="TD61" s="1714"/>
      <c r="TE61" s="1714"/>
      <c r="TF61" s="1714"/>
      <c r="TG61" s="1714"/>
      <c r="TH61" s="1714"/>
      <c r="TI61" s="1714"/>
      <c r="TJ61" s="1714"/>
      <c r="TK61" s="1714"/>
      <c r="TL61" s="1714"/>
      <c r="TM61" s="1714"/>
      <c r="TN61" s="1714"/>
      <c r="TO61" s="1714"/>
      <c r="TP61" s="1714"/>
      <c r="TQ61" s="1714"/>
      <c r="TR61" s="1714"/>
      <c r="TS61" s="1714"/>
      <c r="TT61" s="1714"/>
      <c r="TU61" s="1714"/>
      <c r="TV61" s="1714"/>
      <c r="TW61" s="1714"/>
      <c r="TX61" s="1714"/>
      <c r="TY61" s="1714"/>
      <c r="TZ61" s="1714"/>
      <c r="UA61" s="1714"/>
      <c r="UB61" s="1714"/>
      <c r="UC61" s="1714"/>
      <c r="UD61" s="1714"/>
      <c r="UE61" s="1714"/>
      <c r="UF61" s="1714"/>
      <c r="UG61" s="1714"/>
      <c r="UH61" s="1714"/>
      <c r="UI61" s="1714"/>
      <c r="UJ61" s="1714"/>
      <c r="UK61" s="1714"/>
      <c r="UL61" s="1714"/>
      <c r="UM61" s="1714"/>
      <c r="UN61" s="1714"/>
      <c r="UO61" s="1714"/>
      <c r="UP61" s="1714"/>
      <c r="UQ61" s="1714"/>
      <c r="UR61" s="1714"/>
      <c r="US61" s="1714"/>
      <c r="UT61" s="1714"/>
      <c r="UU61" s="1714"/>
      <c r="UV61" s="1714"/>
      <c r="UW61" s="1714"/>
      <c r="UX61" s="1714"/>
      <c r="UY61" s="1714"/>
      <c r="UZ61" s="1714"/>
      <c r="VA61" s="1714"/>
      <c r="VB61" s="1714"/>
      <c r="VC61" s="1714"/>
      <c r="VD61" s="1714"/>
      <c r="VE61" s="1714"/>
      <c r="VF61" s="1714"/>
      <c r="VG61" s="1714"/>
      <c r="VH61" s="1714"/>
      <c r="VI61" s="1714"/>
      <c r="VJ61" s="1714"/>
      <c r="VK61" s="1714"/>
      <c r="VL61" s="1714"/>
      <c r="VM61" s="1714"/>
      <c r="VN61" s="1714"/>
      <c r="VO61" s="1714"/>
      <c r="VP61" s="1714"/>
      <c r="VQ61" s="1714"/>
      <c r="VR61" s="1714"/>
      <c r="VS61" s="1714"/>
      <c r="VT61" s="1714"/>
      <c r="VU61" s="1714"/>
      <c r="VV61" s="1714"/>
      <c r="VW61" s="1714"/>
      <c r="VX61" s="1714"/>
      <c r="VY61" s="1714"/>
      <c r="VZ61" s="1714"/>
      <c r="WA61" s="1714"/>
      <c r="WB61" s="1714"/>
      <c r="WC61" s="1714"/>
      <c r="WD61" s="1714"/>
      <c r="WE61" s="1714"/>
      <c r="WF61" s="1714"/>
      <c r="WG61" s="1714"/>
      <c r="WH61" s="1714"/>
      <c r="WI61" s="1714"/>
      <c r="WJ61" s="1714"/>
      <c r="WK61" s="1714"/>
      <c r="WL61" s="1714"/>
      <c r="WM61" s="1714"/>
      <c r="WN61" s="1714"/>
      <c r="WO61" s="1714"/>
      <c r="WP61" s="1714"/>
      <c r="WQ61" s="1714"/>
      <c r="WR61" s="1714"/>
      <c r="WS61" s="1714"/>
      <c r="WT61" s="1714"/>
      <c r="WU61" s="1714"/>
      <c r="WV61" s="1714"/>
      <c r="WW61" s="1714"/>
      <c r="WX61" s="1714"/>
      <c r="WY61" s="1714"/>
      <c r="WZ61" s="1714"/>
      <c r="XA61" s="1714"/>
      <c r="XB61" s="1714"/>
      <c r="XC61" s="1714"/>
      <c r="XD61" s="1714"/>
      <c r="XE61" s="1714"/>
      <c r="XF61" s="1714"/>
      <c r="XG61" s="1714"/>
      <c r="XH61" s="1714"/>
      <c r="XI61" s="1714"/>
      <c r="XJ61" s="1714"/>
      <c r="XK61" s="1714"/>
      <c r="XL61" s="1714"/>
      <c r="XM61" s="1714"/>
      <c r="XN61" s="1714"/>
      <c r="XO61" s="1714"/>
      <c r="XP61" s="1714"/>
      <c r="XQ61" s="1714"/>
      <c r="XR61" s="1714"/>
      <c r="XS61" s="1714"/>
      <c r="XT61" s="1714"/>
      <c r="XU61" s="1714"/>
      <c r="XV61" s="1714"/>
      <c r="XW61" s="1714"/>
      <c r="XX61" s="1714"/>
      <c r="XY61" s="1714"/>
      <c r="XZ61" s="1714"/>
      <c r="YA61" s="1714"/>
      <c r="YB61" s="1714"/>
      <c r="YC61" s="1714"/>
      <c r="YD61" s="1714"/>
      <c r="YE61" s="1714"/>
      <c r="YF61" s="1714"/>
      <c r="YG61" s="1714"/>
      <c r="YH61" s="1714"/>
      <c r="YI61" s="1714"/>
      <c r="YJ61" s="1714"/>
      <c r="YK61" s="1714"/>
      <c r="YL61" s="1714"/>
      <c r="YM61" s="1714"/>
      <c r="YN61" s="1714"/>
      <c r="YO61" s="1714"/>
      <c r="YP61" s="1714"/>
      <c r="YQ61" s="1714"/>
      <c r="YR61" s="1714"/>
      <c r="YS61" s="1714"/>
      <c r="YT61" s="1714"/>
      <c r="YU61" s="1714"/>
      <c r="YV61" s="1714"/>
      <c r="YW61" s="1714"/>
      <c r="YX61" s="1714"/>
      <c r="YY61" s="1714"/>
      <c r="YZ61" s="1714"/>
      <c r="ZA61" s="1714"/>
      <c r="ZB61" s="1714"/>
      <c r="ZC61" s="1714"/>
      <c r="ZD61" s="1714"/>
      <c r="ZE61" s="1714"/>
      <c r="ZF61" s="1714"/>
      <c r="ZG61" s="1714"/>
      <c r="ZH61" s="1714"/>
      <c r="ZI61" s="1714"/>
      <c r="ZJ61" s="1714"/>
      <c r="ZK61" s="1714"/>
      <c r="ZL61" s="1714"/>
      <c r="ZM61" s="1714"/>
      <c r="ZN61" s="1714"/>
      <c r="ZO61" s="1714"/>
      <c r="ZP61" s="1714"/>
      <c r="ZQ61" s="1714"/>
      <c r="ZR61" s="1714"/>
      <c r="ZS61" s="1714"/>
      <c r="ZT61" s="1714"/>
      <c r="ZU61" s="1714"/>
      <c r="ZV61" s="1714"/>
      <c r="ZW61" s="1714"/>
      <c r="ZX61" s="1714"/>
      <c r="ZY61" s="1714"/>
      <c r="ZZ61" s="1714"/>
      <c r="AAA61" s="1714"/>
      <c r="AAB61" s="1714"/>
      <c r="AAC61" s="1714"/>
      <c r="AAD61" s="1714"/>
      <c r="AAE61" s="1714"/>
      <c r="AAF61" s="1714"/>
      <c r="AAG61" s="1714"/>
      <c r="AAH61" s="1714"/>
      <c r="AAI61" s="1714"/>
      <c r="AAJ61" s="1714"/>
      <c r="AAK61" s="1714"/>
      <c r="AAL61" s="1714"/>
      <c r="AAM61" s="1714"/>
      <c r="AAN61" s="1714"/>
      <c r="AAO61" s="1714"/>
      <c r="AAP61" s="1714"/>
      <c r="AAQ61" s="1714"/>
      <c r="AAR61" s="1714"/>
      <c r="AAS61" s="1714"/>
      <c r="AAT61" s="1714"/>
      <c r="AAU61" s="1714"/>
      <c r="AAV61" s="1714"/>
      <c r="AAW61" s="1714"/>
      <c r="AAX61" s="1714"/>
      <c r="AAY61" s="1714"/>
      <c r="AAZ61" s="1714"/>
      <c r="ABA61" s="1714"/>
      <c r="ABB61" s="1714"/>
      <c r="ABC61" s="1714"/>
      <c r="ABD61" s="1714"/>
      <c r="ABE61" s="1714"/>
      <c r="ABF61" s="1714"/>
      <c r="ABG61" s="1714"/>
      <c r="ABH61" s="1714"/>
      <c r="ABI61" s="1714"/>
      <c r="ABJ61" s="1714"/>
      <c r="ABK61" s="1714"/>
      <c r="ABL61" s="1714"/>
      <c r="ABM61" s="1714"/>
      <c r="ABN61" s="1714"/>
      <c r="ABO61" s="1714"/>
      <c r="ABP61" s="1714"/>
      <c r="ABQ61" s="1714"/>
      <c r="ABR61" s="1714"/>
      <c r="ABS61" s="1714"/>
      <c r="ABT61" s="1714"/>
      <c r="ABU61" s="1714"/>
      <c r="ABV61" s="1714"/>
      <c r="ABW61" s="1714"/>
      <c r="ABX61" s="1714"/>
      <c r="ABY61" s="1714"/>
      <c r="ABZ61" s="1714"/>
      <c r="ACA61" s="1714"/>
      <c r="ACB61" s="1714"/>
      <c r="ACC61" s="1714"/>
      <c r="ACD61" s="1714"/>
      <c r="ACE61" s="1714"/>
      <c r="ACF61" s="1714"/>
      <c r="ACG61" s="1714"/>
      <c r="ACH61" s="1714"/>
      <c r="ACI61" s="1714"/>
      <c r="ACJ61" s="1714"/>
      <c r="ACK61" s="1714"/>
      <c r="ACL61" s="1714"/>
      <c r="ACM61" s="1714"/>
      <c r="ACN61" s="1714"/>
      <c r="ACO61" s="1714"/>
      <c r="ACP61" s="1714"/>
      <c r="ACQ61" s="1714"/>
      <c r="ACR61" s="1714"/>
      <c r="ACS61" s="1714"/>
      <c r="ACT61" s="1714"/>
      <c r="ACU61" s="1714"/>
      <c r="ACV61" s="1714"/>
      <c r="ACW61" s="1714"/>
      <c r="ACX61" s="1714"/>
      <c r="ACY61" s="1714"/>
      <c r="ACZ61" s="1714"/>
      <c r="ADA61" s="1714"/>
      <c r="ADB61" s="1714"/>
      <c r="ADC61" s="1714"/>
      <c r="ADD61" s="1714"/>
      <c r="ADE61" s="1714"/>
      <c r="ADF61" s="1714"/>
      <c r="ADG61" s="1714"/>
      <c r="ADH61" s="1714"/>
      <c r="ADI61" s="1714"/>
      <c r="ADJ61" s="1714"/>
      <c r="ADK61" s="1714"/>
      <c r="ADL61" s="1714"/>
      <c r="ADM61" s="1714"/>
      <c r="ADN61" s="1714"/>
      <c r="ADO61" s="1714"/>
      <c r="ADP61" s="1714"/>
      <c r="ADQ61" s="1714"/>
      <c r="ADR61" s="1714"/>
      <c r="ADS61" s="1714"/>
      <c r="ADT61" s="1714"/>
      <c r="ADU61" s="1714"/>
      <c r="ADV61" s="1714"/>
      <c r="ADW61" s="1714"/>
      <c r="ADX61" s="1714"/>
      <c r="ADY61" s="1714"/>
      <c r="ADZ61" s="1714"/>
      <c r="AEA61" s="1714"/>
      <c r="AEB61" s="1714"/>
      <c r="AEC61" s="1714"/>
      <c r="AED61" s="1714"/>
      <c r="AEE61" s="1714"/>
      <c r="AEF61" s="1714"/>
      <c r="AEG61" s="1714"/>
      <c r="AEH61" s="1714"/>
      <c r="AEI61" s="1714"/>
      <c r="AEJ61" s="1714"/>
      <c r="AEK61" s="1714"/>
      <c r="AEL61" s="1714"/>
      <c r="AEM61" s="1714"/>
      <c r="AEN61" s="1714"/>
      <c r="AEO61" s="1714"/>
      <c r="AEP61" s="1714"/>
      <c r="AEQ61" s="1714"/>
      <c r="AER61" s="1714"/>
      <c r="AES61" s="1714"/>
      <c r="AET61" s="1714"/>
      <c r="AEU61" s="1714"/>
      <c r="AEV61" s="1714"/>
      <c r="AEW61" s="1714"/>
      <c r="AEX61" s="1714"/>
      <c r="AEY61" s="1714"/>
      <c r="AEZ61" s="1714"/>
      <c r="AFA61" s="1714"/>
      <c r="AFB61" s="1714"/>
      <c r="AFC61" s="1714"/>
      <c r="AFD61" s="1714"/>
      <c r="AFE61" s="1714"/>
      <c r="AFF61" s="1714"/>
      <c r="AFG61" s="1714"/>
      <c r="AFH61" s="1714"/>
      <c r="AFI61" s="1714"/>
      <c r="AFJ61" s="1714"/>
      <c r="AFK61" s="1714"/>
      <c r="AFL61" s="1714"/>
      <c r="AFM61" s="1714"/>
      <c r="AFN61" s="1714"/>
      <c r="AFO61" s="1714"/>
      <c r="AFP61" s="1714"/>
      <c r="AFQ61" s="1714"/>
      <c r="AFR61" s="1714"/>
      <c r="AFS61" s="1714"/>
      <c r="AFT61" s="1714"/>
      <c r="AFU61" s="1714"/>
      <c r="AFV61" s="1714"/>
      <c r="AFW61" s="1714"/>
      <c r="AFX61" s="1714"/>
      <c r="AFY61" s="1714"/>
      <c r="AFZ61" s="1714"/>
      <c r="AGA61" s="1714"/>
      <c r="AGB61" s="1714"/>
      <c r="AGC61" s="1714"/>
      <c r="AGD61" s="1714"/>
      <c r="AGE61" s="1714"/>
      <c r="AGF61" s="1714"/>
      <c r="AGG61" s="1714"/>
      <c r="AGH61" s="1714"/>
      <c r="AGI61" s="1714"/>
      <c r="AGJ61" s="1714"/>
      <c r="AGK61" s="1714"/>
      <c r="AGL61" s="1714"/>
      <c r="AGM61" s="1714"/>
      <c r="AGN61" s="1714"/>
      <c r="AGO61" s="1714"/>
      <c r="AGP61" s="1714"/>
      <c r="AGQ61" s="1714"/>
      <c r="AGR61" s="1714"/>
      <c r="AGS61" s="1714"/>
      <c r="AGT61" s="1714"/>
      <c r="AGU61" s="1714"/>
      <c r="AGV61" s="1714"/>
      <c r="AGW61" s="1714"/>
      <c r="AGX61" s="1714"/>
      <c r="AGY61" s="1714"/>
      <c r="AGZ61" s="1714"/>
      <c r="AHA61" s="1714"/>
      <c r="AHB61" s="1714"/>
      <c r="AHC61" s="1714"/>
      <c r="AHD61" s="1714"/>
      <c r="AHE61" s="1714"/>
      <c r="AHF61" s="1714"/>
      <c r="AHG61" s="1714"/>
      <c r="AHH61" s="1714"/>
      <c r="AHI61" s="1714"/>
      <c r="AHJ61" s="1714"/>
      <c r="AHK61" s="1714"/>
      <c r="AHL61" s="1714"/>
      <c r="AHM61" s="1714"/>
      <c r="AHN61" s="1714"/>
      <c r="AHO61" s="1714"/>
      <c r="AHP61" s="1714"/>
      <c r="AHQ61" s="1714"/>
      <c r="AHR61" s="1714"/>
      <c r="AHS61" s="1714"/>
      <c r="AHT61" s="1714"/>
      <c r="AHU61" s="1714"/>
      <c r="AHV61" s="1714"/>
      <c r="AHW61" s="1714"/>
      <c r="AHX61" s="1714"/>
      <c r="AHY61" s="1714"/>
      <c r="AHZ61" s="1714"/>
      <c r="AIA61" s="1714"/>
      <c r="AIB61" s="1714"/>
      <c r="AIC61" s="1714"/>
      <c r="AID61" s="1714"/>
      <c r="AIE61" s="1714"/>
      <c r="AIF61" s="1714"/>
      <c r="AIG61" s="1714"/>
      <c r="AIH61" s="1714"/>
      <c r="AII61" s="1714"/>
      <c r="AIJ61" s="1714"/>
      <c r="AIK61" s="1714"/>
      <c r="AIL61" s="1714"/>
      <c r="AIM61" s="1714"/>
      <c r="AIN61" s="1714"/>
      <c r="AIO61" s="1714"/>
      <c r="AIP61" s="1714"/>
      <c r="AIQ61" s="1714"/>
      <c r="AIR61" s="1714"/>
      <c r="AIS61" s="1714"/>
      <c r="AIT61" s="1714"/>
      <c r="AIU61" s="1714"/>
      <c r="AIV61" s="1714"/>
      <c r="AIW61" s="1714"/>
      <c r="AIX61" s="1714"/>
      <c r="AIY61" s="1714"/>
      <c r="AIZ61" s="1714"/>
      <c r="AJA61" s="1714"/>
      <c r="AJB61" s="1714"/>
      <c r="AJC61" s="1714"/>
      <c r="AJD61" s="1714"/>
      <c r="AJE61" s="1714"/>
      <c r="AJF61" s="1714"/>
      <c r="AJG61" s="1714"/>
      <c r="AJH61" s="1714"/>
      <c r="AJI61" s="1714"/>
      <c r="AJJ61" s="1714"/>
      <c r="AJK61" s="1714"/>
      <c r="AJL61" s="1714"/>
      <c r="AJM61" s="1714"/>
      <c r="AJN61" s="1714"/>
      <c r="AJO61" s="1714"/>
      <c r="AJP61" s="1714"/>
      <c r="AJQ61" s="1714"/>
      <c r="AJR61" s="1714"/>
      <c r="AJS61" s="1714"/>
      <c r="AJT61" s="1714"/>
      <c r="AJU61" s="1714"/>
      <c r="AJV61" s="1714"/>
      <c r="AJW61" s="1714"/>
      <c r="AJX61" s="1714"/>
      <c r="AJY61" s="1714"/>
      <c r="AJZ61" s="1714"/>
      <c r="AKA61" s="1714"/>
      <c r="AKB61" s="1714"/>
      <c r="AKC61" s="1714"/>
      <c r="AKD61" s="1714"/>
      <c r="AKE61" s="1714"/>
      <c r="AKF61" s="1714"/>
      <c r="AKG61" s="1714"/>
      <c r="AKH61" s="1714"/>
      <c r="AKI61" s="1714"/>
      <c r="AKJ61" s="1714"/>
      <c r="AKK61" s="1714"/>
      <c r="AKL61" s="1714"/>
      <c r="AKM61" s="1714"/>
      <c r="AKN61" s="1714"/>
      <c r="AKO61" s="1714"/>
      <c r="AKP61" s="1714"/>
      <c r="AKQ61" s="1714"/>
      <c r="AKR61" s="1714"/>
      <c r="AKS61" s="1714"/>
      <c r="AKT61" s="1714"/>
      <c r="AKU61" s="1714"/>
      <c r="AKV61" s="1714"/>
      <c r="AKW61" s="1714"/>
      <c r="AKX61" s="1714"/>
      <c r="AKY61" s="1714"/>
      <c r="AKZ61" s="1714"/>
      <c r="ALA61" s="1714"/>
      <c r="ALB61" s="1714"/>
      <c r="ALC61" s="1714"/>
      <c r="ALD61" s="1714"/>
      <c r="ALE61" s="1714"/>
      <c r="ALF61" s="1714"/>
      <c r="ALG61" s="1714"/>
      <c r="ALH61" s="1714"/>
      <c r="ALI61" s="1714"/>
      <c r="ALJ61" s="1714"/>
      <c r="ALK61" s="1714"/>
      <c r="ALL61" s="1714"/>
      <c r="ALM61" s="1714"/>
      <c r="ALN61" s="1714"/>
      <c r="ALO61" s="1714"/>
      <c r="ALP61" s="1714"/>
      <c r="ALQ61" s="1714"/>
      <c r="ALR61" s="1714"/>
      <c r="ALS61" s="1714"/>
      <c r="ALT61" s="1714"/>
      <c r="ALU61" s="1714"/>
      <c r="ALV61" s="1714"/>
      <c r="ALW61" s="1714"/>
      <c r="ALX61" s="1714"/>
      <c r="ALY61" s="1714"/>
      <c r="ALZ61" s="1714"/>
      <c r="AMA61" s="1714"/>
      <c r="AMB61" s="1714"/>
      <c r="AMC61" s="1714"/>
      <c r="AMD61" s="1714"/>
      <c r="AME61" s="1714"/>
      <c r="AMF61" s="1714"/>
      <c r="AMG61" s="1714"/>
      <c r="AMH61" s="1714"/>
      <c r="AMI61" s="1714"/>
      <c r="AMJ61" s="1714"/>
    </row>
    <row r="62" spans="1:1024" s="1409" customFormat="1">
      <c r="A62" s="1714"/>
      <c r="B62" s="1714"/>
      <c r="C62" s="1714"/>
      <c r="D62" s="1714"/>
      <c r="E62" s="1714"/>
      <c r="F62" s="1714"/>
      <c r="G62" s="1714"/>
      <c r="H62" s="1714"/>
      <c r="I62" s="1714"/>
      <c r="J62" s="1714"/>
      <c r="K62" s="1714"/>
      <c r="L62" s="1714"/>
      <c r="M62" s="1714"/>
      <c r="N62" s="1714"/>
      <c r="O62" s="1714"/>
      <c r="P62" s="1714"/>
      <c r="Q62" s="1714"/>
      <c r="R62" s="1714"/>
      <c r="S62" s="1714"/>
      <c r="T62" s="1714"/>
      <c r="U62" s="1714"/>
      <c r="V62" s="1714"/>
      <c r="W62" s="1714"/>
      <c r="X62" s="1714"/>
      <c r="Y62" s="1786"/>
      <c r="Z62" s="1787"/>
      <c r="AA62" s="1787"/>
      <c r="AB62" s="1787"/>
      <c r="AC62" s="1787"/>
      <c r="AD62" s="1787"/>
      <c r="AE62" s="1787"/>
      <c r="AF62" s="1787"/>
      <c r="AG62" s="1787"/>
      <c r="AH62" s="1787"/>
      <c r="AI62" s="1787"/>
      <c r="AJ62" s="1787"/>
      <c r="AK62" s="1787"/>
      <c r="AL62" s="1787"/>
      <c r="AM62" s="1787"/>
      <c r="AN62" s="1788"/>
      <c r="AO62" s="1714"/>
      <c r="AP62" s="1714"/>
      <c r="AQ62" s="1714"/>
      <c r="AR62" s="1714"/>
      <c r="AS62" s="1714"/>
      <c r="AT62" s="1714"/>
      <c r="AU62" s="1714"/>
      <c r="AV62" s="1714"/>
      <c r="AW62" s="1714"/>
      <c r="AX62" s="1714"/>
      <c r="AY62" s="1714"/>
      <c r="AZ62" s="1714"/>
      <c r="BA62" s="1714"/>
      <c r="BB62" s="1714"/>
      <c r="BC62" s="1714"/>
      <c r="BD62" s="1714"/>
      <c r="BE62" s="1714"/>
      <c r="BF62" s="1714"/>
      <c r="BG62" s="1714"/>
      <c r="BH62" s="1714"/>
      <c r="BI62" s="1714"/>
      <c r="BJ62" s="1714"/>
      <c r="BK62" s="1714"/>
      <c r="BL62" s="1714"/>
      <c r="BM62" s="1714"/>
      <c r="BN62" s="1714"/>
      <c r="BO62" s="1714"/>
      <c r="BP62" s="1714"/>
      <c r="BQ62" s="1714"/>
      <c r="BR62" s="1714"/>
      <c r="BS62" s="1714"/>
      <c r="BT62" s="1714"/>
      <c r="BU62" s="1714"/>
      <c r="BV62" s="1714"/>
      <c r="BW62" s="1714"/>
      <c r="BX62" s="1714"/>
      <c r="BY62" s="1714"/>
      <c r="BZ62" s="1714"/>
      <c r="CA62" s="1714"/>
      <c r="CB62" s="1714"/>
      <c r="CC62" s="1714"/>
      <c r="CD62" s="1714"/>
      <c r="CE62" s="1714"/>
      <c r="CF62" s="1714"/>
      <c r="CG62" s="1714"/>
      <c r="CH62" s="1714"/>
      <c r="CI62" s="1714"/>
      <c r="CJ62" s="1714"/>
      <c r="CK62" s="1714"/>
      <c r="CL62" s="1714"/>
      <c r="CM62" s="1714"/>
      <c r="CN62" s="1714"/>
      <c r="CO62" s="1714"/>
      <c r="CP62" s="1714"/>
      <c r="CQ62" s="1714"/>
      <c r="CR62" s="1714"/>
      <c r="CS62" s="1714"/>
      <c r="CT62" s="1714"/>
      <c r="CU62" s="1714"/>
      <c r="CV62" s="1714"/>
      <c r="CW62" s="1714"/>
      <c r="CX62" s="1714"/>
      <c r="CY62" s="1714"/>
      <c r="CZ62" s="1714"/>
      <c r="DA62" s="1714"/>
      <c r="DB62" s="1714"/>
      <c r="DC62" s="1714"/>
      <c r="DD62" s="1714"/>
      <c r="DE62" s="1714"/>
      <c r="DF62" s="1714"/>
      <c r="DG62" s="1714"/>
      <c r="DH62" s="1714"/>
      <c r="DI62" s="1714"/>
      <c r="DJ62" s="1714"/>
      <c r="DK62" s="1714"/>
      <c r="DL62" s="1714"/>
      <c r="DM62" s="1714"/>
      <c r="DN62" s="1714"/>
      <c r="DO62" s="1714"/>
      <c r="DP62" s="1714"/>
      <c r="DQ62" s="1714"/>
      <c r="DR62" s="1714"/>
      <c r="DS62" s="1714"/>
      <c r="DT62" s="1714"/>
      <c r="DU62" s="1714"/>
      <c r="DV62" s="1714"/>
      <c r="DW62" s="1714"/>
      <c r="DX62" s="1714"/>
      <c r="DY62" s="1714"/>
      <c r="DZ62" s="1714"/>
      <c r="EA62" s="1714"/>
      <c r="EB62" s="1714"/>
      <c r="EC62" s="1714"/>
      <c r="ED62" s="1714"/>
      <c r="EE62" s="1714"/>
      <c r="EF62" s="1714"/>
      <c r="EG62" s="1714"/>
      <c r="EH62" s="1714"/>
      <c r="EI62" s="1714"/>
      <c r="EJ62" s="1714"/>
      <c r="EK62" s="1714"/>
      <c r="EL62" s="1714"/>
      <c r="EM62" s="1714"/>
      <c r="EN62" s="1714"/>
      <c r="EO62" s="1714"/>
      <c r="EP62" s="1714"/>
      <c r="EQ62" s="1714"/>
      <c r="ER62" s="1714"/>
      <c r="ES62" s="1714"/>
      <c r="ET62" s="1714"/>
      <c r="EU62" s="1714"/>
      <c r="EV62" s="1714"/>
      <c r="EW62" s="1714"/>
      <c r="EX62" s="1714"/>
      <c r="EY62" s="1714"/>
      <c r="EZ62" s="1714"/>
      <c r="FA62" s="1714"/>
      <c r="FB62" s="1714"/>
      <c r="FC62" s="1714"/>
      <c r="FD62" s="1714"/>
      <c r="FE62" s="1714"/>
      <c r="FF62" s="1714"/>
      <c r="FG62" s="1714"/>
      <c r="FH62" s="1714"/>
      <c r="FI62" s="1714"/>
      <c r="FJ62" s="1714"/>
      <c r="FK62" s="1714"/>
      <c r="FL62" s="1714"/>
      <c r="FM62" s="1714"/>
      <c r="FN62" s="1714"/>
      <c r="FO62" s="1714"/>
      <c r="FP62" s="1714"/>
      <c r="FQ62" s="1714"/>
      <c r="FR62" s="1714"/>
      <c r="FS62" s="1714"/>
      <c r="FT62" s="1714"/>
      <c r="FU62" s="1714"/>
      <c r="FV62" s="1714"/>
      <c r="FW62" s="1714"/>
      <c r="FX62" s="1714"/>
      <c r="FY62" s="1714"/>
      <c r="FZ62" s="1714"/>
      <c r="GA62" s="1714"/>
      <c r="GB62" s="1714"/>
      <c r="GC62" s="1714"/>
      <c r="GD62" s="1714"/>
      <c r="GE62" s="1714"/>
      <c r="GF62" s="1714"/>
      <c r="GG62" s="1714"/>
      <c r="GH62" s="1714"/>
      <c r="GI62" s="1714"/>
      <c r="GJ62" s="1714"/>
      <c r="GK62" s="1714"/>
      <c r="GL62" s="1714"/>
      <c r="GM62" s="1714"/>
      <c r="GN62" s="1714"/>
      <c r="GO62" s="1714"/>
      <c r="GP62" s="1714"/>
      <c r="GQ62" s="1714"/>
      <c r="GR62" s="1714"/>
      <c r="GS62" s="1714"/>
      <c r="GT62" s="1714"/>
      <c r="GU62" s="1714"/>
      <c r="GV62" s="1714"/>
      <c r="GW62" s="1714"/>
      <c r="GX62" s="1714"/>
      <c r="GY62" s="1714"/>
      <c r="GZ62" s="1714"/>
      <c r="HA62" s="1714"/>
      <c r="HB62" s="1714"/>
      <c r="HC62" s="1714"/>
      <c r="HD62" s="1714"/>
      <c r="HE62" s="1714"/>
      <c r="HF62" s="1714"/>
      <c r="HG62" s="1714"/>
      <c r="HH62" s="1714"/>
      <c r="HI62" s="1714"/>
      <c r="HJ62" s="1714"/>
      <c r="HK62" s="1714"/>
      <c r="HL62" s="1714"/>
      <c r="HM62" s="1714"/>
      <c r="HN62" s="1714"/>
      <c r="HO62" s="1714"/>
      <c r="HP62" s="1714"/>
      <c r="HQ62" s="1714"/>
      <c r="HR62" s="1714"/>
      <c r="HS62" s="1714"/>
      <c r="HT62" s="1714"/>
      <c r="HU62" s="1714"/>
      <c r="HV62" s="1714"/>
      <c r="HW62" s="1714"/>
      <c r="HX62" s="1714"/>
      <c r="HY62" s="1714"/>
      <c r="HZ62" s="1714"/>
      <c r="IA62" s="1714"/>
      <c r="IB62" s="1714"/>
      <c r="IC62" s="1714"/>
      <c r="ID62" s="1714"/>
      <c r="IE62" s="1714"/>
      <c r="IF62" s="1714"/>
      <c r="IG62" s="1714"/>
      <c r="IH62" s="1714"/>
      <c r="II62" s="1714"/>
      <c r="IJ62" s="1714"/>
      <c r="IK62" s="1714"/>
      <c r="IL62" s="1714"/>
      <c r="IM62" s="1714"/>
      <c r="IN62" s="1714"/>
      <c r="IO62" s="1714"/>
      <c r="IP62" s="1714"/>
      <c r="IQ62" s="1714"/>
      <c r="IR62" s="1714"/>
      <c r="IS62" s="1714"/>
      <c r="IT62" s="1714"/>
      <c r="IU62" s="1714"/>
      <c r="IV62" s="1714"/>
      <c r="IW62" s="1714"/>
      <c r="IX62" s="1714"/>
      <c r="IY62" s="1714"/>
      <c r="IZ62" s="1714"/>
      <c r="JA62" s="1714"/>
      <c r="JB62" s="1714"/>
      <c r="JC62" s="1714"/>
      <c r="JD62" s="1714"/>
      <c r="JE62" s="1714"/>
      <c r="JF62" s="1714"/>
      <c r="JG62" s="1714"/>
      <c r="JH62" s="1714"/>
      <c r="JI62" s="1714"/>
      <c r="JJ62" s="1714"/>
      <c r="JK62" s="1714"/>
      <c r="JL62" s="1714"/>
      <c r="JM62" s="1714"/>
      <c r="JN62" s="1714"/>
      <c r="JO62" s="1714"/>
      <c r="JP62" s="1714"/>
      <c r="JQ62" s="1714"/>
      <c r="JR62" s="1714"/>
      <c r="JS62" s="1714"/>
      <c r="JT62" s="1714"/>
      <c r="JU62" s="1714"/>
      <c r="JV62" s="1714"/>
      <c r="JW62" s="1714"/>
      <c r="JX62" s="1714"/>
      <c r="JY62" s="1714"/>
      <c r="JZ62" s="1714"/>
      <c r="KA62" s="1714"/>
      <c r="KB62" s="1714"/>
      <c r="KC62" s="1714"/>
      <c r="KD62" s="1714"/>
      <c r="KE62" s="1714"/>
      <c r="KF62" s="1714"/>
      <c r="KG62" s="1714"/>
      <c r="KH62" s="1714"/>
      <c r="KI62" s="1714"/>
      <c r="KJ62" s="1714"/>
      <c r="KK62" s="1714"/>
      <c r="KL62" s="1714"/>
      <c r="KM62" s="1714"/>
      <c r="KN62" s="1714"/>
      <c r="KO62" s="1714"/>
      <c r="KP62" s="1714"/>
      <c r="KQ62" s="1714"/>
      <c r="KR62" s="1714"/>
      <c r="KS62" s="1714"/>
      <c r="KT62" s="1714"/>
      <c r="KU62" s="1714"/>
      <c r="KV62" s="1714"/>
      <c r="KW62" s="1714"/>
      <c r="KX62" s="1714"/>
      <c r="KY62" s="1714"/>
      <c r="KZ62" s="1714"/>
      <c r="LA62" s="1714"/>
      <c r="LB62" s="1714"/>
      <c r="LC62" s="1714"/>
      <c r="LD62" s="1714"/>
      <c r="LE62" s="1714"/>
      <c r="LF62" s="1714"/>
      <c r="LG62" s="1714"/>
      <c r="LH62" s="1714"/>
      <c r="LI62" s="1714"/>
      <c r="LJ62" s="1714"/>
      <c r="LK62" s="1714"/>
      <c r="LL62" s="1714"/>
      <c r="LM62" s="1714"/>
      <c r="LN62" s="1714"/>
      <c r="LO62" s="1714"/>
      <c r="LP62" s="1714"/>
      <c r="LQ62" s="1714"/>
      <c r="LR62" s="1714"/>
      <c r="LS62" s="1714"/>
      <c r="LT62" s="1714"/>
      <c r="LU62" s="1714"/>
      <c r="LV62" s="1714"/>
      <c r="LW62" s="1714"/>
      <c r="LX62" s="1714"/>
      <c r="LY62" s="1714"/>
      <c r="LZ62" s="1714"/>
      <c r="MA62" s="1714"/>
      <c r="MB62" s="1714"/>
      <c r="MC62" s="1714"/>
      <c r="MD62" s="1714"/>
      <c r="ME62" s="1714"/>
      <c r="MF62" s="1714"/>
      <c r="MG62" s="1714"/>
      <c r="MH62" s="1714"/>
      <c r="MI62" s="1714"/>
      <c r="MJ62" s="1714"/>
      <c r="MK62" s="1714"/>
      <c r="ML62" s="1714"/>
      <c r="MM62" s="1714"/>
      <c r="MN62" s="1714"/>
      <c r="MO62" s="1714"/>
      <c r="MP62" s="1714"/>
      <c r="MQ62" s="1714"/>
      <c r="MR62" s="1714"/>
      <c r="MS62" s="1714"/>
      <c r="MT62" s="1714"/>
      <c r="MU62" s="1714"/>
      <c r="MV62" s="1714"/>
      <c r="MW62" s="1714"/>
      <c r="MX62" s="1714"/>
      <c r="MY62" s="1714"/>
      <c r="MZ62" s="1714"/>
      <c r="NA62" s="1714"/>
      <c r="NB62" s="1714"/>
      <c r="NC62" s="1714"/>
      <c r="ND62" s="1714"/>
      <c r="NE62" s="1714"/>
      <c r="NF62" s="1714"/>
      <c r="NG62" s="1714"/>
      <c r="NH62" s="1714"/>
      <c r="NI62" s="1714"/>
      <c r="NJ62" s="1714"/>
      <c r="NK62" s="1714"/>
      <c r="NL62" s="1714"/>
      <c r="NM62" s="1714"/>
      <c r="NN62" s="1714"/>
      <c r="NO62" s="1714"/>
      <c r="NP62" s="1714"/>
      <c r="NQ62" s="1714"/>
      <c r="NR62" s="1714"/>
      <c r="NS62" s="1714"/>
      <c r="NT62" s="1714"/>
      <c r="NU62" s="1714"/>
      <c r="NV62" s="1714"/>
      <c r="NW62" s="1714"/>
      <c r="NX62" s="1714"/>
      <c r="NY62" s="1714"/>
      <c r="NZ62" s="1714"/>
      <c r="OA62" s="1714"/>
      <c r="OB62" s="1714"/>
      <c r="OC62" s="1714"/>
      <c r="OD62" s="1714"/>
      <c r="OE62" s="1714"/>
      <c r="OF62" s="1714"/>
      <c r="OG62" s="1714"/>
      <c r="OH62" s="1714"/>
      <c r="OI62" s="1714"/>
      <c r="OJ62" s="1714"/>
      <c r="OK62" s="1714"/>
      <c r="OL62" s="1714"/>
      <c r="OM62" s="1714"/>
      <c r="ON62" s="1714"/>
      <c r="OO62" s="1714"/>
      <c r="OP62" s="1714"/>
      <c r="OQ62" s="1714"/>
      <c r="OR62" s="1714"/>
      <c r="OS62" s="1714"/>
      <c r="OT62" s="1714"/>
      <c r="OU62" s="1714"/>
      <c r="OV62" s="1714"/>
      <c r="OW62" s="1714"/>
      <c r="OX62" s="1714"/>
      <c r="OY62" s="1714"/>
      <c r="OZ62" s="1714"/>
      <c r="PA62" s="1714"/>
      <c r="PB62" s="1714"/>
      <c r="PC62" s="1714"/>
      <c r="PD62" s="1714"/>
      <c r="PE62" s="1714"/>
      <c r="PF62" s="1714"/>
      <c r="PG62" s="1714"/>
      <c r="PH62" s="1714"/>
      <c r="PI62" s="1714"/>
      <c r="PJ62" s="1714"/>
      <c r="PK62" s="1714"/>
      <c r="PL62" s="1714"/>
      <c r="PM62" s="1714"/>
      <c r="PN62" s="1714"/>
      <c r="PO62" s="1714"/>
      <c r="PP62" s="1714"/>
      <c r="PQ62" s="1714"/>
      <c r="PR62" s="1714"/>
      <c r="PS62" s="1714"/>
      <c r="PT62" s="1714"/>
      <c r="PU62" s="1714"/>
      <c r="PV62" s="1714"/>
      <c r="PW62" s="1714"/>
      <c r="PX62" s="1714"/>
      <c r="PY62" s="1714"/>
      <c r="PZ62" s="1714"/>
      <c r="QA62" s="1714"/>
      <c r="QB62" s="1714"/>
      <c r="QC62" s="1714"/>
      <c r="QD62" s="1714"/>
      <c r="QE62" s="1714"/>
      <c r="QF62" s="1714"/>
      <c r="QG62" s="1714"/>
      <c r="QH62" s="1714"/>
      <c r="QI62" s="1714"/>
      <c r="QJ62" s="1714"/>
      <c r="QK62" s="1714"/>
      <c r="QL62" s="1714"/>
      <c r="QM62" s="1714"/>
      <c r="QN62" s="1714"/>
      <c r="QO62" s="1714"/>
      <c r="QP62" s="1714"/>
      <c r="QQ62" s="1714"/>
      <c r="QR62" s="1714"/>
      <c r="QS62" s="1714"/>
      <c r="QT62" s="1714"/>
      <c r="QU62" s="1714"/>
      <c r="QV62" s="1714"/>
      <c r="QW62" s="1714"/>
      <c r="QX62" s="1714"/>
      <c r="QY62" s="1714"/>
      <c r="QZ62" s="1714"/>
      <c r="RA62" s="1714"/>
      <c r="RB62" s="1714"/>
      <c r="RC62" s="1714"/>
      <c r="RD62" s="1714"/>
      <c r="RE62" s="1714"/>
      <c r="RF62" s="1714"/>
      <c r="RG62" s="1714"/>
      <c r="RH62" s="1714"/>
      <c r="RI62" s="1714"/>
      <c r="RJ62" s="1714"/>
      <c r="RK62" s="1714"/>
      <c r="RL62" s="1714"/>
      <c r="RM62" s="1714"/>
      <c r="RN62" s="1714"/>
      <c r="RO62" s="1714"/>
      <c r="RP62" s="1714"/>
      <c r="RQ62" s="1714"/>
      <c r="RR62" s="1714"/>
      <c r="RS62" s="1714"/>
      <c r="RT62" s="1714"/>
      <c r="RU62" s="1714"/>
      <c r="RV62" s="1714"/>
      <c r="RW62" s="1714"/>
      <c r="RX62" s="1714"/>
      <c r="RY62" s="1714"/>
      <c r="RZ62" s="1714"/>
      <c r="SA62" s="1714"/>
      <c r="SB62" s="1714"/>
      <c r="SC62" s="1714"/>
      <c r="SD62" s="1714"/>
      <c r="SE62" s="1714"/>
      <c r="SF62" s="1714"/>
      <c r="SG62" s="1714"/>
      <c r="SH62" s="1714"/>
      <c r="SI62" s="1714"/>
      <c r="SJ62" s="1714"/>
      <c r="SK62" s="1714"/>
      <c r="SL62" s="1714"/>
      <c r="SM62" s="1714"/>
      <c r="SN62" s="1714"/>
      <c r="SO62" s="1714"/>
      <c r="SP62" s="1714"/>
      <c r="SQ62" s="1714"/>
      <c r="SR62" s="1714"/>
      <c r="SS62" s="1714"/>
      <c r="ST62" s="1714"/>
      <c r="SU62" s="1714"/>
      <c r="SV62" s="1714"/>
      <c r="SW62" s="1714"/>
      <c r="SX62" s="1714"/>
      <c r="SY62" s="1714"/>
      <c r="SZ62" s="1714"/>
      <c r="TA62" s="1714"/>
      <c r="TB62" s="1714"/>
      <c r="TC62" s="1714"/>
      <c r="TD62" s="1714"/>
      <c r="TE62" s="1714"/>
      <c r="TF62" s="1714"/>
      <c r="TG62" s="1714"/>
      <c r="TH62" s="1714"/>
      <c r="TI62" s="1714"/>
      <c r="TJ62" s="1714"/>
      <c r="TK62" s="1714"/>
      <c r="TL62" s="1714"/>
      <c r="TM62" s="1714"/>
      <c r="TN62" s="1714"/>
      <c r="TO62" s="1714"/>
      <c r="TP62" s="1714"/>
      <c r="TQ62" s="1714"/>
      <c r="TR62" s="1714"/>
      <c r="TS62" s="1714"/>
      <c r="TT62" s="1714"/>
      <c r="TU62" s="1714"/>
      <c r="TV62" s="1714"/>
      <c r="TW62" s="1714"/>
      <c r="TX62" s="1714"/>
      <c r="TY62" s="1714"/>
      <c r="TZ62" s="1714"/>
      <c r="UA62" s="1714"/>
      <c r="UB62" s="1714"/>
      <c r="UC62" s="1714"/>
      <c r="UD62" s="1714"/>
      <c r="UE62" s="1714"/>
      <c r="UF62" s="1714"/>
      <c r="UG62" s="1714"/>
      <c r="UH62" s="1714"/>
      <c r="UI62" s="1714"/>
      <c r="UJ62" s="1714"/>
      <c r="UK62" s="1714"/>
      <c r="UL62" s="1714"/>
      <c r="UM62" s="1714"/>
      <c r="UN62" s="1714"/>
      <c r="UO62" s="1714"/>
      <c r="UP62" s="1714"/>
      <c r="UQ62" s="1714"/>
      <c r="UR62" s="1714"/>
      <c r="US62" s="1714"/>
      <c r="UT62" s="1714"/>
      <c r="UU62" s="1714"/>
      <c r="UV62" s="1714"/>
      <c r="UW62" s="1714"/>
      <c r="UX62" s="1714"/>
      <c r="UY62" s="1714"/>
      <c r="UZ62" s="1714"/>
      <c r="VA62" s="1714"/>
      <c r="VB62" s="1714"/>
      <c r="VC62" s="1714"/>
      <c r="VD62" s="1714"/>
      <c r="VE62" s="1714"/>
      <c r="VF62" s="1714"/>
      <c r="VG62" s="1714"/>
      <c r="VH62" s="1714"/>
      <c r="VI62" s="1714"/>
      <c r="VJ62" s="1714"/>
      <c r="VK62" s="1714"/>
      <c r="VL62" s="1714"/>
      <c r="VM62" s="1714"/>
      <c r="VN62" s="1714"/>
      <c r="VO62" s="1714"/>
      <c r="VP62" s="1714"/>
      <c r="VQ62" s="1714"/>
      <c r="VR62" s="1714"/>
      <c r="VS62" s="1714"/>
      <c r="VT62" s="1714"/>
      <c r="VU62" s="1714"/>
      <c r="VV62" s="1714"/>
      <c r="VW62" s="1714"/>
      <c r="VX62" s="1714"/>
      <c r="VY62" s="1714"/>
      <c r="VZ62" s="1714"/>
      <c r="WA62" s="1714"/>
      <c r="WB62" s="1714"/>
      <c r="WC62" s="1714"/>
      <c r="WD62" s="1714"/>
      <c r="WE62" s="1714"/>
      <c r="WF62" s="1714"/>
      <c r="WG62" s="1714"/>
      <c r="WH62" s="1714"/>
      <c r="WI62" s="1714"/>
      <c r="WJ62" s="1714"/>
      <c r="WK62" s="1714"/>
      <c r="WL62" s="1714"/>
      <c r="WM62" s="1714"/>
      <c r="WN62" s="1714"/>
      <c r="WO62" s="1714"/>
      <c r="WP62" s="1714"/>
      <c r="WQ62" s="1714"/>
      <c r="WR62" s="1714"/>
      <c r="WS62" s="1714"/>
      <c r="WT62" s="1714"/>
      <c r="WU62" s="1714"/>
      <c r="WV62" s="1714"/>
      <c r="WW62" s="1714"/>
      <c r="WX62" s="1714"/>
      <c r="WY62" s="1714"/>
      <c r="WZ62" s="1714"/>
      <c r="XA62" s="1714"/>
      <c r="XB62" s="1714"/>
      <c r="XC62" s="1714"/>
      <c r="XD62" s="1714"/>
      <c r="XE62" s="1714"/>
      <c r="XF62" s="1714"/>
      <c r="XG62" s="1714"/>
      <c r="XH62" s="1714"/>
      <c r="XI62" s="1714"/>
      <c r="XJ62" s="1714"/>
      <c r="XK62" s="1714"/>
      <c r="XL62" s="1714"/>
      <c r="XM62" s="1714"/>
      <c r="XN62" s="1714"/>
      <c r="XO62" s="1714"/>
      <c r="XP62" s="1714"/>
      <c r="XQ62" s="1714"/>
      <c r="XR62" s="1714"/>
      <c r="XS62" s="1714"/>
      <c r="XT62" s="1714"/>
      <c r="XU62" s="1714"/>
      <c r="XV62" s="1714"/>
      <c r="XW62" s="1714"/>
      <c r="XX62" s="1714"/>
      <c r="XY62" s="1714"/>
      <c r="XZ62" s="1714"/>
      <c r="YA62" s="1714"/>
      <c r="YB62" s="1714"/>
      <c r="YC62" s="1714"/>
      <c r="YD62" s="1714"/>
      <c r="YE62" s="1714"/>
      <c r="YF62" s="1714"/>
      <c r="YG62" s="1714"/>
      <c r="YH62" s="1714"/>
      <c r="YI62" s="1714"/>
      <c r="YJ62" s="1714"/>
      <c r="YK62" s="1714"/>
      <c r="YL62" s="1714"/>
      <c r="YM62" s="1714"/>
      <c r="YN62" s="1714"/>
      <c r="YO62" s="1714"/>
      <c r="YP62" s="1714"/>
      <c r="YQ62" s="1714"/>
      <c r="YR62" s="1714"/>
      <c r="YS62" s="1714"/>
      <c r="YT62" s="1714"/>
      <c r="YU62" s="1714"/>
      <c r="YV62" s="1714"/>
      <c r="YW62" s="1714"/>
      <c r="YX62" s="1714"/>
      <c r="YY62" s="1714"/>
      <c r="YZ62" s="1714"/>
      <c r="ZA62" s="1714"/>
      <c r="ZB62" s="1714"/>
      <c r="ZC62" s="1714"/>
      <c r="ZD62" s="1714"/>
      <c r="ZE62" s="1714"/>
      <c r="ZF62" s="1714"/>
      <c r="ZG62" s="1714"/>
      <c r="ZH62" s="1714"/>
      <c r="ZI62" s="1714"/>
      <c r="ZJ62" s="1714"/>
      <c r="ZK62" s="1714"/>
      <c r="ZL62" s="1714"/>
      <c r="ZM62" s="1714"/>
      <c r="ZN62" s="1714"/>
      <c r="ZO62" s="1714"/>
      <c r="ZP62" s="1714"/>
      <c r="ZQ62" s="1714"/>
      <c r="ZR62" s="1714"/>
      <c r="ZS62" s="1714"/>
      <c r="ZT62" s="1714"/>
      <c r="ZU62" s="1714"/>
      <c r="ZV62" s="1714"/>
      <c r="ZW62" s="1714"/>
      <c r="ZX62" s="1714"/>
      <c r="ZY62" s="1714"/>
      <c r="ZZ62" s="1714"/>
      <c r="AAA62" s="1714"/>
      <c r="AAB62" s="1714"/>
      <c r="AAC62" s="1714"/>
      <c r="AAD62" s="1714"/>
      <c r="AAE62" s="1714"/>
      <c r="AAF62" s="1714"/>
      <c r="AAG62" s="1714"/>
      <c r="AAH62" s="1714"/>
      <c r="AAI62" s="1714"/>
      <c r="AAJ62" s="1714"/>
      <c r="AAK62" s="1714"/>
      <c r="AAL62" s="1714"/>
      <c r="AAM62" s="1714"/>
      <c r="AAN62" s="1714"/>
      <c r="AAO62" s="1714"/>
      <c r="AAP62" s="1714"/>
      <c r="AAQ62" s="1714"/>
      <c r="AAR62" s="1714"/>
      <c r="AAS62" s="1714"/>
      <c r="AAT62" s="1714"/>
      <c r="AAU62" s="1714"/>
      <c r="AAV62" s="1714"/>
      <c r="AAW62" s="1714"/>
      <c r="AAX62" s="1714"/>
      <c r="AAY62" s="1714"/>
      <c r="AAZ62" s="1714"/>
      <c r="ABA62" s="1714"/>
      <c r="ABB62" s="1714"/>
      <c r="ABC62" s="1714"/>
      <c r="ABD62" s="1714"/>
      <c r="ABE62" s="1714"/>
      <c r="ABF62" s="1714"/>
      <c r="ABG62" s="1714"/>
      <c r="ABH62" s="1714"/>
      <c r="ABI62" s="1714"/>
      <c r="ABJ62" s="1714"/>
      <c r="ABK62" s="1714"/>
      <c r="ABL62" s="1714"/>
      <c r="ABM62" s="1714"/>
      <c r="ABN62" s="1714"/>
      <c r="ABO62" s="1714"/>
      <c r="ABP62" s="1714"/>
      <c r="ABQ62" s="1714"/>
      <c r="ABR62" s="1714"/>
      <c r="ABS62" s="1714"/>
      <c r="ABT62" s="1714"/>
      <c r="ABU62" s="1714"/>
      <c r="ABV62" s="1714"/>
      <c r="ABW62" s="1714"/>
      <c r="ABX62" s="1714"/>
      <c r="ABY62" s="1714"/>
      <c r="ABZ62" s="1714"/>
      <c r="ACA62" s="1714"/>
      <c r="ACB62" s="1714"/>
      <c r="ACC62" s="1714"/>
      <c r="ACD62" s="1714"/>
      <c r="ACE62" s="1714"/>
      <c r="ACF62" s="1714"/>
      <c r="ACG62" s="1714"/>
      <c r="ACH62" s="1714"/>
      <c r="ACI62" s="1714"/>
      <c r="ACJ62" s="1714"/>
      <c r="ACK62" s="1714"/>
      <c r="ACL62" s="1714"/>
      <c r="ACM62" s="1714"/>
      <c r="ACN62" s="1714"/>
      <c r="ACO62" s="1714"/>
      <c r="ACP62" s="1714"/>
      <c r="ACQ62" s="1714"/>
      <c r="ACR62" s="1714"/>
      <c r="ACS62" s="1714"/>
      <c r="ACT62" s="1714"/>
      <c r="ACU62" s="1714"/>
      <c r="ACV62" s="1714"/>
      <c r="ACW62" s="1714"/>
      <c r="ACX62" s="1714"/>
      <c r="ACY62" s="1714"/>
      <c r="ACZ62" s="1714"/>
      <c r="ADA62" s="1714"/>
      <c r="ADB62" s="1714"/>
      <c r="ADC62" s="1714"/>
      <c r="ADD62" s="1714"/>
      <c r="ADE62" s="1714"/>
      <c r="ADF62" s="1714"/>
      <c r="ADG62" s="1714"/>
      <c r="ADH62" s="1714"/>
      <c r="ADI62" s="1714"/>
      <c r="ADJ62" s="1714"/>
      <c r="ADK62" s="1714"/>
      <c r="ADL62" s="1714"/>
      <c r="ADM62" s="1714"/>
      <c r="ADN62" s="1714"/>
      <c r="ADO62" s="1714"/>
      <c r="ADP62" s="1714"/>
      <c r="ADQ62" s="1714"/>
      <c r="ADR62" s="1714"/>
      <c r="ADS62" s="1714"/>
      <c r="ADT62" s="1714"/>
      <c r="ADU62" s="1714"/>
      <c r="ADV62" s="1714"/>
      <c r="ADW62" s="1714"/>
      <c r="ADX62" s="1714"/>
      <c r="ADY62" s="1714"/>
      <c r="ADZ62" s="1714"/>
      <c r="AEA62" s="1714"/>
      <c r="AEB62" s="1714"/>
      <c r="AEC62" s="1714"/>
      <c r="AED62" s="1714"/>
      <c r="AEE62" s="1714"/>
      <c r="AEF62" s="1714"/>
      <c r="AEG62" s="1714"/>
      <c r="AEH62" s="1714"/>
      <c r="AEI62" s="1714"/>
      <c r="AEJ62" s="1714"/>
      <c r="AEK62" s="1714"/>
      <c r="AEL62" s="1714"/>
      <c r="AEM62" s="1714"/>
      <c r="AEN62" s="1714"/>
      <c r="AEO62" s="1714"/>
      <c r="AEP62" s="1714"/>
      <c r="AEQ62" s="1714"/>
      <c r="AER62" s="1714"/>
      <c r="AES62" s="1714"/>
      <c r="AET62" s="1714"/>
      <c r="AEU62" s="1714"/>
      <c r="AEV62" s="1714"/>
      <c r="AEW62" s="1714"/>
      <c r="AEX62" s="1714"/>
      <c r="AEY62" s="1714"/>
      <c r="AEZ62" s="1714"/>
      <c r="AFA62" s="1714"/>
      <c r="AFB62" s="1714"/>
      <c r="AFC62" s="1714"/>
      <c r="AFD62" s="1714"/>
      <c r="AFE62" s="1714"/>
      <c r="AFF62" s="1714"/>
      <c r="AFG62" s="1714"/>
      <c r="AFH62" s="1714"/>
      <c r="AFI62" s="1714"/>
      <c r="AFJ62" s="1714"/>
      <c r="AFK62" s="1714"/>
      <c r="AFL62" s="1714"/>
      <c r="AFM62" s="1714"/>
      <c r="AFN62" s="1714"/>
      <c r="AFO62" s="1714"/>
      <c r="AFP62" s="1714"/>
      <c r="AFQ62" s="1714"/>
      <c r="AFR62" s="1714"/>
      <c r="AFS62" s="1714"/>
      <c r="AFT62" s="1714"/>
      <c r="AFU62" s="1714"/>
      <c r="AFV62" s="1714"/>
      <c r="AFW62" s="1714"/>
      <c r="AFX62" s="1714"/>
      <c r="AFY62" s="1714"/>
      <c r="AFZ62" s="1714"/>
      <c r="AGA62" s="1714"/>
      <c r="AGB62" s="1714"/>
      <c r="AGC62" s="1714"/>
      <c r="AGD62" s="1714"/>
      <c r="AGE62" s="1714"/>
      <c r="AGF62" s="1714"/>
      <c r="AGG62" s="1714"/>
      <c r="AGH62" s="1714"/>
      <c r="AGI62" s="1714"/>
      <c r="AGJ62" s="1714"/>
      <c r="AGK62" s="1714"/>
      <c r="AGL62" s="1714"/>
      <c r="AGM62" s="1714"/>
      <c r="AGN62" s="1714"/>
      <c r="AGO62" s="1714"/>
      <c r="AGP62" s="1714"/>
      <c r="AGQ62" s="1714"/>
      <c r="AGR62" s="1714"/>
      <c r="AGS62" s="1714"/>
      <c r="AGT62" s="1714"/>
      <c r="AGU62" s="1714"/>
      <c r="AGV62" s="1714"/>
      <c r="AGW62" s="1714"/>
      <c r="AGX62" s="1714"/>
      <c r="AGY62" s="1714"/>
      <c r="AGZ62" s="1714"/>
      <c r="AHA62" s="1714"/>
      <c r="AHB62" s="1714"/>
      <c r="AHC62" s="1714"/>
      <c r="AHD62" s="1714"/>
      <c r="AHE62" s="1714"/>
      <c r="AHF62" s="1714"/>
      <c r="AHG62" s="1714"/>
      <c r="AHH62" s="1714"/>
      <c r="AHI62" s="1714"/>
      <c r="AHJ62" s="1714"/>
      <c r="AHK62" s="1714"/>
      <c r="AHL62" s="1714"/>
      <c r="AHM62" s="1714"/>
      <c r="AHN62" s="1714"/>
      <c r="AHO62" s="1714"/>
      <c r="AHP62" s="1714"/>
      <c r="AHQ62" s="1714"/>
      <c r="AHR62" s="1714"/>
      <c r="AHS62" s="1714"/>
      <c r="AHT62" s="1714"/>
      <c r="AHU62" s="1714"/>
      <c r="AHV62" s="1714"/>
      <c r="AHW62" s="1714"/>
      <c r="AHX62" s="1714"/>
      <c r="AHY62" s="1714"/>
      <c r="AHZ62" s="1714"/>
      <c r="AIA62" s="1714"/>
      <c r="AIB62" s="1714"/>
      <c r="AIC62" s="1714"/>
      <c r="AID62" s="1714"/>
      <c r="AIE62" s="1714"/>
      <c r="AIF62" s="1714"/>
      <c r="AIG62" s="1714"/>
      <c r="AIH62" s="1714"/>
      <c r="AII62" s="1714"/>
      <c r="AIJ62" s="1714"/>
      <c r="AIK62" s="1714"/>
      <c r="AIL62" s="1714"/>
      <c r="AIM62" s="1714"/>
      <c r="AIN62" s="1714"/>
      <c r="AIO62" s="1714"/>
      <c r="AIP62" s="1714"/>
      <c r="AIQ62" s="1714"/>
      <c r="AIR62" s="1714"/>
      <c r="AIS62" s="1714"/>
      <c r="AIT62" s="1714"/>
      <c r="AIU62" s="1714"/>
      <c r="AIV62" s="1714"/>
      <c r="AIW62" s="1714"/>
      <c r="AIX62" s="1714"/>
      <c r="AIY62" s="1714"/>
      <c r="AIZ62" s="1714"/>
      <c r="AJA62" s="1714"/>
      <c r="AJB62" s="1714"/>
      <c r="AJC62" s="1714"/>
      <c r="AJD62" s="1714"/>
      <c r="AJE62" s="1714"/>
      <c r="AJF62" s="1714"/>
      <c r="AJG62" s="1714"/>
      <c r="AJH62" s="1714"/>
      <c r="AJI62" s="1714"/>
      <c r="AJJ62" s="1714"/>
      <c r="AJK62" s="1714"/>
      <c r="AJL62" s="1714"/>
      <c r="AJM62" s="1714"/>
      <c r="AJN62" s="1714"/>
      <c r="AJO62" s="1714"/>
      <c r="AJP62" s="1714"/>
      <c r="AJQ62" s="1714"/>
      <c r="AJR62" s="1714"/>
      <c r="AJS62" s="1714"/>
      <c r="AJT62" s="1714"/>
      <c r="AJU62" s="1714"/>
      <c r="AJV62" s="1714"/>
      <c r="AJW62" s="1714"/>
      <c r="AJX62" s="1714"/>
      <c r="AJY62" s="1714"/>
      <c r="AJZ62" s="1714"/>
      <c r="AKA62" s="1714"/>
      <c r="AKB62" s="1714"/>
      <c r="AKC62" s="1714"/>
      <c r="AKD62" s="1714"/>
      <c r="AKE62" s="1714"/>
      <c r="AKF62" s="1714"/>
      <c r="AKG62" s="1714"/>
      <c r="AKH62" s="1714"/>
      <c r="AKI62" s="1714"/>
      <c r="AKJ62" s="1714"/>
      <c r="AKK62" s="1714"/>
      <c r="AKL62" s="1714"/>
      <c r="AKM62" s="1714"/>
      <c r="AKN62" s="1714"/>
      <c r="AKO62" s="1714"/>
      <c r="AKP62" s="1714"/>
      <c r="AKQ62" s="1714"/>
      <c r="AKR62" s="1714"/>
      <c r="AKS62" s="1714"/>
      <c r="AKT62" s="1714"/>
      <c r="AKU62" s="1714"/>
      <c r="AKV62" s="1714"/>
      <c r="AKW62" s="1714"/>
      <c r="AKX62" s="1714"/>
      <c r="AKY62" s="1714"/>
      <c r="AKZ62" s="1714"/>
      <c r="ALA62" s="1714"/>
      <c r="ALB62" s="1714"/>
      <c r="ALC62" s="1714"/>
      <c r="ALD62" s="1714"/>
      <c r="ALE62" s="1714"/>
      <c r="ALF62" s="1714"/>
      <c r="ALG62" s="1714"/>
      <c r="ALH62" s="1714"/>
      <c r="ALI62" s="1714"/>
      <c r="ALJ62" s="1714"/>
      <c r="ALK62" s="1714"/>
      <c r="ALL62" s="1714"/>
      <c r="ALM62" s="1714"/>
      <c r="ALN62" s="1714"/>
      <c r="ALO62" s="1714"/>
      <c r="ALP62" s="1714"/>
      <c r="ALQ62" s="1714"/>
      <c r="ALR62" s="1714"/>
      <c r="ALS62" s="1714"/>
      <c r="ALT62" s="1714"/>
      <c r="ALU62" s="1714"/>
      <c r="ALV62" s="1714"/>
      <c r="ALW62" s="1714"/>
      <c r="ALX62" s="1714"/>
      <c r="ALY62" s="1714"/>
      <c r="ALZ62" s="1714"/>
      <c r="AMA62" s="1714"/>
      <c r="AMB62" s="1714"/>
      <c r="AMC62" s="1714"/>
      <c r="AMD62" s="1714"/>
      <c r="AME62" s="1714"/>
      <c r="AMF62" s="1714"/>
      <c r="AMG62" s="1714"/>
      <c r="AMH62" s="1714"/>
      <c r="AMI62" s="1714"/>
      <c r="AMJ62" s="1714"/>
    </row>
    <row r="63" spans="1:1024" s="1409" customFormat="1">
      <c r="A63" s="1714"/>
      <c r="B63" s="1714"/>
      <c r="C63" s="1714"/>
      <c r="D63" s="1714"/>
      <c r="E63" s="1714"/>
      <c r="F63" s="1714"/>
      <c r="G63" s="1714"/>
      <c r="H63" s="1714"/>
      <c r="I63" s="1714"/>
      <c r="J63" s="1714"/>
      <c r="K63" s="1714"/>
      <c r="L63" s="1714"/>
      <c r="M63" s="1714"/>
      <c r="N63" s="1714"/>
      <c r="O63" s="1714"/>
      <c r="P63" s="1714"/>
      <c r="Q63" s="1714"/>
      <c r="R63" s="1714"/>
      <c r="S63" s="1714"/>
      <c r="T63" s="1714"/>
      <c r="U63" s="1714"/>
      <c r="V63" s="1714"/>
      <c r="W63" s="1714"/>
      <c r="X63" s="1714"/>
      <c r="Y63" s="1786"/>
      <c r="Z63" s="1787"/>
      <c r="AA63" s="1787"/>
      <c r="AB63" s="1787"/>
      <c r="AC63" s="1787"/>
      <c r="AD63" s="1787"/>
      <c r="AE63" s="1787"/>
      <c r="AF63" s="1787"/>
      <c r="AG63" s="1787"/>
      <c r="AH63" s="1787"/>
      <c r="AI63" s="1787"/>
      <c r="AJ63" s="1787"/>
      <c r="AK63" s="1787"/>
      <c r="AL63" s="1787"/>
      <c r="AM63" s="1787"/>
      <c r="AN63" s="1788"/>
      <c r="AO63" s="1714"/>
      <c r="AP63" s="1714"/>
      <c r="AQ63" s="1714"/>
      <c r="AR63" s="1714"/>
      <c r="AS63" s="1714"/>
      <c r="AT63" s="1714"/>
      <c r="AU63" s="1714"/>
      <c r="AV63" s="1714"/>
      <c r="AW63" s="1714"/>
      <c r="AX63" s="1714"/>
      <c r="AY63" s="1714"/>
      <c r="AZ63" s="1714"/>
      <c r="BA63" s="1714"/>
      <c r="BB63" s="1714"/>
      <c r="BC63" s="1714"/>
      <c r="BD63" s="1714"/>
      <c r="BE63" s="1714"/>
      <c r="BF63" s="1714"/>
      <c r="BG63" s="1714"/>
      <c r="BH63" s="1714"/>
      <c r="BI63" s="1714"/>
      <c r="BJ63" s="1714"/>
      <c r="BK63" s="1714"/>
      <c r="BL63" s="1714"/>
      <c r="BM63" s="1714"/>
      <c r="BN63" s="1714"/>
      <c r="BO63" s="1714"/>
      <c r="BP63" s="1714"/>
      <c r="BQ63" s="1714"/>
      <c r="BR63" s="1714"/>
      <c r="BS63" s="1714"/>
      <c r="BT63" s="1714"/>
      <c r="BU63" s="1714"/>
      <c r="BV63" s="1714"/>
      <c r="BW63" s="1714"/>
      <c r="BX63" s="1714"/>
      <c r="BY63" s="1714"/>
      <c r="BZ63" s="1714"/>
      <c r="CA63" s="1714"/>
      <c r="CB63" s="1714"/>
      <c r="CC63" s="1714"/>
      <c r="CD63" s="1714"/>
      <c r="CE63" s="1714"/>
      <c r="CF63" s="1714"/>
      <c r="CG63" s="1714"/>
      <c r="CH63" s="1714"/>
      <c r="CI63" s="1714"/>
      <c r="CJ63" s="1714"/>
      <c r="CK63" s="1714"/>
      <c r="CL63" s="1714"/>
      <c r="CM63" s="1714"/>
      <c r="CN63" s="1714"/>
      <c r="CO63" s="1714"/>
      <c r="CP63" s="1714"/>
      <c r="CQ63" s="1714"/>
      <c r="CR63" s="1714"/>
      <c r="CS63" s="1714"/>
      <c r="CT63" s="1714"/>
      <c r="CU63" s="1714"/>
      <c r="CV63" s="1714"/>
      <c r="CW63" s="1714"/>
      <c r="CX63" s="1714"/>
      <c r="CY63" s="1714"/>
      <c r="CZ63" s="1714"/>
      <c r="DA63" s="1714"/>
      <c r="DB63" s="1714"/>
      <c r="DC63" s="1714"/>
      <c r="DD63" s="1714"/>
      <c r="DE63" s="1714"/>
      <c r="DF63" s="1714"/>
      <c r="DG63" s="1714"/>
      <c r="DH63" s="1714"/>
      <c r="DI63" s="1714"/>
      <c r="DJ63" s="1714"/>
      <c r="DK63" s="1714"/>
      <c r="DL63" s="1714"/>
      <c r="DM63" s="1714"/>
      <c r="DN63" s="1714"/>
      <c r="DO63" s="1714"/>
      <c r="DP63" s="1714"/>
      <c r="DQ63" s="1714"/>
      <c r="DR63" s="1714"/>
      <c r="DS63" s="1714"/>
      <c r="DT63" s="1714"/>
      <c r="DU63" s="1714"/>
      <c r="DV63" s="1714"/>
      <c r="DW63" s="1714"/>
      <c r="DX63" s="1714"/>
      <c r="DY63" s="1714"/>
      <c r="DZ63" s="1714"/>
      <c r="EA63" s="1714"/>
      <c r="EB63" s="1714"/>
      <c r="EC63" s="1714"/>
      <c r="ED63" s="1714"/>
      <c r="EE63" s="1714"/>
      <c r="EF63" s="1714"/>
      <c r="EG63" s="1714"/>
      <c r="EH63" s="1714"/>
      <c r="EI63" s="1714"/>
      <c r="EJ63" s="1714"/>
      <c r="EK63" s="1714"/>
      <c r="EL63" s="1714"/>
      <c r="EM63" s="1714"/>
      <c r="EN63" s="1714"/>
      <c r="EO63" s="1714"/>
      <c r="EP63" s="1714"/>
      <c r="EQ63" s="1714"/>
      <c r="ER63" s="1714"/>
      <c r="ES63" s="1714"/>
      <c r="ET63" s="1714"/>
      <c r="EU63" s="1714"/>
      <c r="EV63" s="1714"/>
      <c r="EW63" s="1714"/>
      <c r="EX63" s="1714"/>
      <c r="EY63" s="1714"/>
      <c r="EZ63" s="1714"/>
      <c r="FA63" s="1714"/>
      <c r="FB63" s="1714"/>
      <c r="FC63" s="1714"/>
      <c r="FD63" s="1714"/>
      <c r="FE63" s="1714"/>
      <c r="FF63" s="1714"/>
      <c r="FG63" s="1714"/>
      <c r="FH63" s="1714"/>
      <c r="FI63" s="1714"/>
      <c r="FJ63" s="1714"/>
      <c r="FK63" s="1714"/>
      <c r="FL63" s="1714"/>
      <c r="FM63" s="1714"/>
      <c r="FN63" s="1714"/>
      <c r="FO63" s="1714"/>
      <c r="FP63" s="1714"/>
      <c r="FQ63" s="1714"/>
      <c r="FR63" s="1714"/>
      <c r="FS63" s="1714"/>
      <c r="FT63" s="1714"/>
      <c r="FU63" s="1714"/>
      <c r="FV63" s="1714"/>
      <c r="FW63" s="1714"/>
      <c r="FX63" s="1714"/>
      <c r="FY63" s="1714"/>
      <c r="FZ63" s="1714"/>
      <c r="GA63" s="1714"/>
      <c r="GB63" s="1714"/>
      <c r="GC63" s="1714"/>
      <c r="GD63" s="1714"/>
      <c r="GE63" s="1714"/>
      <c r="GF63" s="1714"/>
      <c r="GG63" s="1714"/>
      <c r="GH63" s="1714"/>
      <c r="GI63" s="1714"/>
      <c r="GJ63" s="1714"/>
      <c r="GK63" s="1714"/>
      <c r="GL63" s="1714"/>
      <c r="GM63" s="1714"/>
      <c r="GN63" s="1714"/>
      <c r="GO63" s="1714"/>
      <c r="GP63" s="1714"/>
      <c r="GQ63" s="1714"/>
      <c r="GR63" s="1714"/>
      <c r="GS63" s="1714"/>
      <c r="GT63" s="1714"/>
      <c r="GU63" s="1714"/>
      <c r="GV63" s="1714"/>
      <c r="GW63" s="1714"/>
      <c r="GX63" s="1714"/>
      <c r="GY63" s="1714"/>
      <c r="GZ63" s="1714"/>
      <c r="HA63" s="1714"/>
      <c r="HB63" s="1714"/>
      <c r="HC63" s="1714"/>
      <c r="HD63" s="1714"/>
      <c r="HE63" s="1714"/>
      <c r="HF63" s="1714"/>
      <c r="HG63" s="1714"/>
      <c r="HH63" s="1714"/>
      <c r="HI63" s="1714"/>
      <c r="HJ63" s="1714"/>
      <c r="HK63" s="1714"/>
      <c r="HL63" s="1714"/>
      <c r="HM63" s="1714"/>
      <c r="HN63" s="1714"/>
      <c r="HO63" s="1714"/>
      <c r="HP63" s="1714"/>
      <c r="HQ63" s="1714"/>
      <c r="HR63" s="1714"/>
      <c r="HS63" s="1714"/>
      <c r="HT63" s="1714"/>
      <c r="HU63" s="1714"/>
      <c r="HV63" s="1714"/>
      <c r="HW63" s="1714"/>
      <c r="HX63" s="1714"/>
      <c r="HY63" s="1714"/>
      <c r="HZ63" s="1714"/>
      <c r="IA63" s="1714"/>
      <c r="IB63" s="1714"/>
      <c r="IC63" s="1714"/>
      <c r="ID63" s="1714"/>
      <c r="IE63" s="1714"/>
      <c r="IF63" s="1714"/>
      <c r="IG63" s="1714"/>
      <c r="IH63" s="1714"/>
      <c r="II63" s="1714"/>
      <c r="IJ63" s="1714"/>
      <c r="IK63" s="1714"/>
      <c r="IL63" s="1714"/>
      <c r="IM63" s="1714"/>
      <c r="IN63" s="1714"/>
      <c r="IO63" s="1714"/>
      <c r="IP63" s="1714"/>
      <c r="IQ63" s="1714"/>
      <c r="IR63" s="1714"/>
      <c r="IS63" s="1714"/>
      <c r="IT63" s="1714"/>
      <c r="IU63" s="1714"/>
      <c r="IV63" s="1714"/>
      <c r="IW63" s="1714"/>
      <c r="IX63" s="1714"/>
      <c r="IY63" s="1714"/>
      <c r="IZ63" s="1714"/>
      <c r="JA63" s="1714"/>
      <c r="JB63" s="1714"/>
      <c r="JC63" s="1714"/>
      <c r="JD63" s="1714"/>
      <c r="JE63" s="1714"/>
      <c r="JF63" s="1714"/>
      <c r="JG63" s="1714"/>
      <c r="JH63" s="1714"/>
      <c r="JI63" s="1714"/>
      <c r="JJ63" s="1714"/>
      <c r="JK63" s="1714"/>
      <c r="JL63" s="1714"/>
      <c r="JM63" s="1714"/>
      <c r="JN63" s="1714"/>
      <c r="JO63" s="1714"/>
      <c r="JP63" s="1714"/>
      <c r="JQ63" s="1714"/>
      <c r="JR63" s="1714"/>
      <c r="JS63" s="1714"/>
      <c r="JT63" s="1714"/>
      <c r="JU63" s="1714"/>
      <c r="JV63" s="1714"/>
      <c r="JW63" s="1714"/>
      <c r="JX63" s="1714"/>
      <c r="JY63" s="1714"/>
      <c r="JZ63" s="1714"/>
      <c r="KA63" s="1714"/>
      <c r="KB63" s="1714"/>
      <c r="KC63" s="1714"/>
      <c r="KD63" s="1714"/>
      <c r="KE63" s="1714"/>
      <c r="KF63" s="1714"/>
      <c r="KG63" s="1714"/>
      <c r="KH63" s="1714"/>
      <c r="KI63" s="1714"/>
      <c r="KJ63" s="1714"/>
      <c r="KK63" s="1714"/>
      <c r="KL63" s="1714"/>
      <c r="KM63" s="1714"/>
      <c r="KN63" s="1714"/>
      <c r="KO63" s="1714"/>
      <c r="KP63" s="1714"/>
      <c r="KQ63" s="1714"/>
      <c r="KR63" s="1714"/>
      <c r="KS63" s="1714"/>
      <c r="KT63" s="1714"/>
      <c r="KU63" s="1714"/>
      <c r="KV63" s="1714"/>
      <c r="KW63" s="1714"/>
      <c r="KX63" s="1714"/>
      <c r="KY63" s="1714"/>
      <c r="KZ63" s="1714"/>
      <c r="LA63" s="1714"/>
      <c r="LB63" s="1714"/>
      <c r="LC63" s="1714"/>
      <c r="LD63" s="1714"/>
      <c r="LE63" s="1714"/>
      <c r="LF63" s="1714"/>
      <c r="LG63" s="1714"/>
      <c r="LH63" s="1714"/>
      <c r="LI63" s="1714"/>
      <c r="LJ63" s="1714"/>
      <c r="LK63" s="1714"/>
      <c r="LL63" s="1714"/>
      <c r="LM63" s="1714"/>
      <c r="LN63" s="1714"/>
      <c r="LO63" s="1714"/>
      <c r="LP63" s="1714"/>
      <c r="LQ63" s="1714"/>
      <c r="LR63" s="1714"/>
      <c r="LS63" s="1714"/>
      <c r="LT63" s="1714"/>
      <c r="LU63" s="1714"/>
      <c r="LV63" s="1714"/>
      <c r="LW63" s="1714"/>
      <c r="LX63" s="1714"/>
      <c r="LY63" s="1714"/>
      <c r="LZ63" s="1714"/>
      <c r="MA63" s="1714"/>
      <c r="MB63" s="1714"/>
      <c r="MC63" s="1714"/>
      <c r="MD63" s="1714"/>
      <c r="ME63" s="1714"/>
      <c r="MF63" s="1714"/>
      <c r="MG63" s="1714"/>
      <c r="MH63" s="1714"/>
      <c r="MI63" s="1714"/>
      <c r="MJ63" s="1714"/>
      <c r="MK63" s="1714"/>
      <c r="ML63" s="1714"/>
      <c r="MM63" s="1714"/>
      <c r="MN63" s="1714"/>
      <c r="MO63" s="1714"/>
      <c r="MP63" s="1714"/>
      <c r="MQ63" s="1714"/>
      <c r="MR63" s="1714"/>
      <c r="MS63" s="1714"/>
      <c r="MT63" s="1714"/>
      <c r="MU63" s="1714"/>
      <c r="MV63" s="1714"/>
      <c r="MW63" s="1714"/>
      <c r="MX63" s="1714"/>
      <c r="MY63" s="1714"/>
      <c r="MZ63" s="1714"/>
      <c r="NA63" s="1714"/>
      <c r="NB63" s="1714"/>
      <c r="NC63" s="1714"/>
      <c r="ND63" s="1714"/>
      <c r="NE63" s="1714"/>
      <c r="NF63" s="1714"/>
      <c r="NG63" s="1714"/>
      <c r="NH63" s="1714"/>
      <c r="NI63" s="1714"/>
      <c r="NJ63" s="1714"/>
      <c r="NK63" s="1714"/>
      <c r="NL63" s="1714"/>
      <c r="NM63" s="1714"/>
      <c r="NN63" s="1714"/>
      <c r="NO63" s="1714"/>
      <c r="NP63" s="1714"/>
      <c r="NQ63" s="1714"/>
      <c r="NR63" s="1714"/>
      <c r="NS63" s="1714"/>
      <c r="NT63" s="1714"/>
      <c r="NU63" s="1714"/>
      <c r="NV63" s="1714"/>
      <c r="NW63" s="1714"/>
      <c r="NX63" s="1714"/>
      <c r="NY63" s="1714"/>
      <c r="NZ63" s="1714"/>
      <c r="OA63" s="1714"/>
      <c r="OB63" s="1714"/>
      <c r="OC63" s="1714"/>
      <c r="OD63" s="1714"/>
      <c r="OE63" s="1714"/>
      <c r="OF63" s="1714"/>
      <c r="OG63" s="1714"/>
      <c r="OH63" s="1714"/>
      <c r="OI63" s="1714"/>
      <c r="OJ63" s="1714"/>
      <c r="OK63" s="1714"/>
      <c r="OL63" s="1714"/>
      <c r="OM63" s="1714"/>
      <c r="ON63" s="1714"/>
      <c r="OO63" s="1714"/>
      <c r="OP63" s="1714"/>
      <c r="OQ63" s="1714"/>
      <c r="OR63" s="1714"/>
      <c r="OS63" s="1714"/>
      <c r="OT63" s="1714"/>
      <c r="OU63" s="1714"/>
      <c r="OV63" s="1714"/>
      <c r="OW63" s="1714"/>
      <c r="OX63" s="1714"/>
      <c r="OY63" s="1714"/>
      <c r="OZ63" s="1714"/>
      <c r="PA63" s="1714"/>
      <c r="PB63" s="1714"/>
      <c r="PC63" s="1714"/>
      <c r="PD63" s="1714"/>
      <c r="PE63" s="1714"/>
      <c r="PF63" s="1714"/>
      <c r="PG63" s="1714"/>
      <c r="PH63" s="1714"/>
      <c r="PI63" s="1714"/>
      <c r="PJ63" s="1714"/>
      <c r="PK63" s="1714"/>
      <c r="PL63" s="1714"/>
      <c r="PM63" s="1714"/>
      <c r="PN63" s="1714"/>
      <c r="PO63" s="1714"/>
      <c r="PP63" s="1714"/>
      <c r="PQ63" s="1714"/>
      <c r="PR63" s="1714"/>
      <c r="PS63" s="1714"/>
      <c r="PT63" s="1714"/>
      <c r="PU63" s="1714"/>
      <c r="PV63" s="1714"/>
      <c r="PW63" s="1714"/>
      <c r="PX63" s="1714"/>
      <c r="PY63" s="1714"/>
      <c r="PZ63" s="1714"/>
      <c r="QA63" s="1714"/>
      <c r="QB63" s="1714"/>
      <c r="QC63" s="1714"/>
      <c r="QD63" s="1714"/>
      <c r="QE63" s="1714"/>
      <c r="QF63" s="1714"/>
      <c r="QG63" s="1714"/>
      <c r="QH63" s="1714"/>
      <c r="QI63" s="1714"/>
      <c r="QJ63" s="1714"/>
      <c r="QK63" s="1714"/>
      <c r="QL63" s="1714"/>
      <c r="QM63" s="1714"/>
      <c r="QN63" s="1714"/>
      <c r="QO63" s="1714"/>
      <c r="QP63" s="1714"/>
      <c r="QQ63" s="1714"/>
      <c r="QR63" s="1714"/>
      <c r="QS63" s="1714"/>
      <c r="QT63" s="1714"/>
      <c r="QU63" s="1714"/>
      <c r="QV63" s="1714"/>
      <c r="QW63" s="1714"/>
      <c r="QX63" s="1714"/>
      <c r="QY63" s="1714"/>
      <c r="QZ63" s="1714"/>
      <c r="RA63" s="1714"/>
      <c r="RB63" s="1714"/>
      <c r="RC63" s="1714"/>
      <c r="RD63" s="1714"/>
      <c r="RE63" s="1714"/>
      <c r="RF63" s="1714"/>
      <c r="RG63" s="1714"/>
      <c r="RH63" s="1714"/>
      <c r="RI63" s="1714"/>
      <c r="RJ63" s="1714"/>
      <c r="RK63" s="1714"/>
      <c r="RL63" s="1714"/>
      <c r="RM63" s="1714"/>
      <c r="RN63" s="1714"/>
      <c r="RO63" s="1714"/>
      <c r="RP63" s="1714"/>
      <c r="RQ63" s="1714"/>
      <c r="RR63" s="1714"/>
      <c r="RS63" s="1714"/>
      <c r="RT63" s="1714"/>
      <c r="RU63" s="1714"/>
      <c r="RV63" s="1714"/>
      <c r="RW63" s="1714"/>
      <c r="RX63" s="1714"/>
      <c r="RY63" s="1714"/>
      <c r="RZ63" s="1714"/>
      <c r="SA63" s="1714"/>
      <c r="SB63" s="1714"/>
      <c r="SC63" s="1714"/>
      <c r="SD63" s="1714"/>
      <c r="SE63" s="1714"/>
      <c r="SF63" s="1714"/>
      <c r="SG63" s="1714"/>
      <c r="SH63" s="1714"/>
      <c r="SI63" s="1714"/>
      <c r="SJ63" s="1714"/>
      <c r="SK63" s="1714"/>
      <c r="SL63" s="1714"/>
      <c r="SM63" s="1714"/>
      <c r="SN63" s="1714"/>
      <c r="SO63" s="1714"/>
      <c r="SP63" s="1714"/>
      <c r="SQ63" s="1714"/>
      <c r="SR63" s="1714"/>
      <c r="SS63" s="1714"/>
      <c r="ST63" s="1714"/>
      <c r="SU63" s="1714"/>
      <c r="SV63" s="1714"/>
      <c r="SW63" s="1714"/>
      <c r="SX63" s="1714"/>
      <c r="SY63" s="1714"/>
      <c r="SZ63" s="1714"/>
      <c r="TA63" s="1714"/>
      <c r="TB63" s="1714"/>
      <c r="TC63" s="1714"/>
      <c r="TD63" s="1714"/>
      <c r="TE63" s="1714"/>
      <c r="TF63" s="1714"/>
      <c r="TG63" s="1714"/>
      <c r="TH63" s="1714"/>
      <c r="TI63" s="1714"/>
      <c r="TJ63" s="1714"/>
      <c r="TK63" s="1714"/>
      <c r="TL63" s="1714"/>
      <c r="TM63" s="1714"/>
      <c r="TN63" s="1714"/>
      <c r="TO63" s="1714"/>
      <c r="TP63" s="1714"/>
      <c r="TQ63" s="1714"/>
      <c r="TR63" s="1714"/>
      <c r="TS63" s="1714"/>
      <c r="TT63" s="1714"/>
      <c r="TU63" s="1714"/>
      <c r="TV63" s="1714"/>
      <c r="TW63" s="1714"/>
      <c r="TX63" s="1714"/>
      <c r="TY63" s="1714"/>
      <c r="TZ63" s="1714"/>
      <c r="UA63" s="1714"/>
      <c r="UB63" s="1714"/>
      <c r="UC63" s="1714"/>
      <c r="UD63" s="1714"/>
      <c r="UE63" s="1714"/>
      <c r="UF63" s="1714"/>
      <c r="UG63" s="1714"/>
      <c r="UH63" s="1714"/>
      <c r="UI63" s="1714"/>
      <c r="UJ63" s="1714"/>
      <c r="UK63" s="1714"/>
      <c r="UL63" s="1714"/>
      <c r="UM63" s="1714"/>
      <c r="UN63" s="1714"/>
      <c r="UO63" s="1714"/>
      <c r="UP63" s="1714"/>
      <c r="UQ63" s="1714"/>
      <c r="UR63" s="1714"/>
      <c r="US63" s="1714"/>
      <c r="UT63" s="1714"/>
      <c r="UU63" s="1714"/>
      <c r="UV63" s="1714"/>
      <c r="UW63" s="1714"/>
      <c r="UX63" s="1714"/>
      <c r="UY63" s="1714"/>
      <c r="UZ63" s="1714"/>
      <c r="VA63" s="1714"/>
      <c r="VB63" s="1714"/>
      <c r="VC63" s="1714"/>
      <c r="VD63" s="1714"/>
      <c r="VE63" s="1714"/>
      <c r="VF63" s="1714"/>
      <c r="VG63" s="1714"/>
      <c r="VH63" s="1714"/>
      <c r="VI63" s="1714"/>
      <c r="VJ63" s="1714"/>
      <c r="VK63" s="1714"/>
      <c r="VL63" s="1714"/>
      <c r="VM63" s="1714"/>
      <c r="VN63" s="1714"/>
      <c r="VO63" s="1714"/>
      <c r="VP63" s="1714"/>
      <c r="VQ63" s="1714"/>
      <c r="VR63" s="1714"/>
      <c r="VS63" s="1714"/>
      <c r="VT63" s="1714"/>
      <c r="VU63" s="1714"/>
      <c r="VV63" s="1714"/>
      <c r="VW63" s="1714"/>
      <c r="VX63" s="1714"/>
      <c r="VY63" s="1714"/>
      <c r="VZ63" s="1714"/>
      <c r="WA63" s="1714"/>
      <c r="WB63" s="1714"/>
      <c r="WC63" s="1714"/>
      <c r="WD63" s="1714"/>
      <c r="WE63" s="1714"/>
      <c r="WF63" s="1714"/>
      <c r="WG63" s="1714"/>
      <c r="WH63" s="1714"/>
      <c r="WI63" s="1714"/>
      <c r="WJ63" s="1714"/>
      <c r="WK63" s="1714"/>
      <c r="WL63" s="1714"/>
      <c r="WM63" s="1714"/>
      <c r="WN63" s="1714"/>
      <c r="WO63" s="1714"/>
      <c r="WP63" s="1714"/>
      <c r="WQ63" s="1714"/>
      <c r="WR63" s="1714"/>
      <c r="WS63" s="1714"/>
      <c r="WT63" s="1714"/>
      <c r="WU63" s="1714"/>
      <c r="WV63" s="1714"/>
      <c r="WW63" s="1714"/>
      <c r="WX63" s="1714"/>
      <c r="WY63" s="1714"/>
      <c r="WZ63" s="1714"/>
      <c r="XA63" s="1714"/>
      <c r="XB63" s="1714"/>
      <c r="XC63" s="1714"/>
      <c r="XD63" s="1714"/>
      <c r="XE63" s="1714"/>
      <c r="XF63" s="1714"/>
      <c r="XG63" s="1714"/>
      <c r="XH63" s="1714"/>
      <c r="XI63" s="1714"/>
      <c r="XJ63" s="1714"/>
      <c r="XK63" s="1714"/>
      <c r="XL63" s="1714"/>
      <c r="XM63" s="1714"/>
      <c r="XN63" s="1714"/>
      <c r="XO63" s="1714"/>
      <c r="XP63" s="1714"/>
      <c r="XQ63" s="1714"/>
      <c r="XR63" s="1714"/>
      <c r="XS63" s="1714"/>
      <c r="XT63" s="1714"/>
      <c r="XU63" s="1714"/>
      <c r="XV63" s="1714"/>
      <c r="XW63" s="1714"/>
      <c r="XX63" s="1714"/>
      <c r="XY63" s="1714"/>
      <c r="XZ63" s="1714"/>
      <c r="YA63" s="1714"/>
      <c r="YB63" s="1714"/>
      <c r="YC63" s="1714"/>
      <c r="YD63" s="1714"/>
      <c r="YE63" s="1714"/>
      <c r="YF63" s="1714"/>
      <c r="YG63" s="1714"/>
      <c r="YH63" s="1714"/>
      <c r="YI63" s="1714"/>
      <c r="YJ63" s="1714"/>
      <c r="YK63" s="1714"/>
      <c r="YL63" s="1714"/>
      <c r="YM63" s="1714"/>
      <c r="YN63" s="1714"/>
      <c r="YO63" s="1714"/>
      <c r="YP63" s="1714"/>
      <c r="YQ63" s="1714"/>
      <c r="YR63" s="1714"/>
      <c r="YS63" s="1714"/>
      <c r="YT63" s="1714"/>
      <c r="YU63" s="1714"/>
      <c r="YV63" s="1714"/>
      <c r="YW63" s="1714"/>
      <c r="YX63" s="1714"/>
      <c r="YY63" s="1714"/>
      <c r="YZ63" s="1714"/>
      <c r="ZA63" s="1714"/>
      <c r="ZB63" s="1714"/>
      <c r="ZC63" s="1714"/>
      <c r="ZD63" s="1714"/>
      <c r="ZE63" s="1714"/>
      <c r="ZF63" s="1714"/>
      <c r="ZG63" s="1714"/>
      <c r="ZH63" s="1714"/>
      <c r="ZI63" s="1714"/>
      <c r="ZJ63" s="1714"/>
      <c r="ZK63" s="1714"/>
      <c r="ZL63" s="1714"/>
      <c r="ZM63" s="1714"/>
      <c r="ZN63" s="1714"/>
      <c r="ZO63" s="1714"/>
      <c r="ZP63" s="1714"/>
      <c r="ZQ63" s="1714"/>
      <c r="ZR63" s="1714"/>
      <c r="ZS63" s="1714"/>
      <c r="ZT63" s="1714"/>
      <c r="ZU63" s="1714"/>
      <c r="ZV63" s="1714"/>
      <c r="ZW63" s="1714"/>
      <c r="ZX63" s="1714"/>
      <c r="ZY63" s="1714"/>
      <c r="ZZ63" s="1714"/>
      <c r="AAA63" s="1714"/>
      <c r="AAB63" s="1714"/>
      <c r="AAC63" s="1714"/>
      <c r="AAD63" s="1714"/>
      <c r="AAE63" s="1714"/>
      <c r="AAF63" s="1714"/>
      <c r="AAG63" s="1714"/>
      <c r="AAH63" s="1714"/>
      <c r="AAI63" s="1714"/>
      <c r="AAJ63" s="1714"/>
      <c r="AAK63" s="1714"/>
      <c r="AAL63" s="1714"/>
      <c r="AAM63" s="1714"/>
      <c r="AAN63" s="1714"/>
      <c r="AAO63" s="1714"/>
      <c r="AAP63" s="1714"/>
      <c r="AAQ63" s="1714"/>
      <c r="AAR63" s="1714"/>
      <c r="AAS63" s="1714"/>
      <c r="AAT63" s="1714"/>
      <c r="AAU63" s="1714"/>
      <c r="AAV63" s="1714"/>
      <c r="AAW63" s="1714"/>
      <c r="AAX63" s="1714"/>
      <c r="AAY63" s="1714"/>
      <c r="AAZ63" s="1714"/>
      <c r="ABA63" s="1714"/>
      <c r="ABB63" s="1714"/>
      <c r="ABC63" s="1714"/>
      <c r="ABD63" s="1714"/>
      <c r="ABE63" s="1714"/>
      <c r="ABF63" s="1714"/>
      <c r="ABG63" s="1714"/>
      <c r="ABH63" s="1714"/>
      <c r="ABI63" s="1714"/>
      <c r="ABJ63" s="1714"/>
      <c r="ABK63" s="1714"/>
      <c r="ABL63" s="1714"/>
      <c r="ABM63" s="1714"/>
      <c r="ABN63" s="1714"/>
      <c r="ABO63" s="1714"/>
      <c r="ABP63" s="1714"/>
      <c r="ABQ63" s="1714"/>
      <c r="ABR63" s="1714"/>
      <c r="ABS63" s="1714"/>
      <c r="ABT63" s="1714"/>
      <c r="ABU63" s="1714"/>
      <c r="ABV63" s="1714"/>
      <c r="ABW63" s="1714"/>
      <c r="ABX63" s="1714"/>
      <c r="ABY63" s="1714"/>
      <c r="ABZ63" s="1714"/>
      <c r="ACA63" s="1714"/>
      <c r="ACB63" s="1714"/>
      <c r="ACC63" s="1714"/>
      <c r="ACD63" s="1714"/>
      <c r="ACE63" s="1714"/>
      <c r="ACF63" s="1714"/>
      <c r="ACG63" s="1714"/>
      <c r="ACH63" s="1714"/>
      <c r="ACI63" s="1714"/>
      <c r="ACJ63" s="1714"/>
      <c r="ACK63" s="1714"/>
      <c r="ACL63" s="1714"/>
      <c r="ACM63" s="1714"/>
      <c r="ACN63" s="1714"/>
      <c r="ACO63" s="1714"/>
      <c r="ACP63" s="1714"/>
      <c r="ACQ63" s="1714"/>
      <c r="ACR63" s="1714"/>
      <c r="ACS63" s="1714"/>
      <c r="ACT63" s="1714"/>
      <c r="ACU63" s="1714"/>
      <c r="ACV63" s="1714"/>
      <c r="ACW63" s="1714"/>
      <c r="ACX63" s="1714"/>
      <c r="ACY63" s="1714"/>
      <c r="ACZ63" s="1714"/>
      <c r="ADA63" s="1714"/>
      <c r="ADB63" s="1714"/>
      <c r="ADC63" s="1714"/>
      <c r="ADD63" s="1714"/>
      <c r="ADE63" s="1714"/>
      <c r="ADF63" s="1714"/>
      <c r="ADG63" s="1714"/>
      <c r="ADH63" s="1714"/>
      <c r="ADI63" s="1714"/>
      <c r="ADJ63" s="1714"/>
      <c r="ADK63" s="1714"/>
      <c r="ADL63" s="1714"/>
      <c r="ADM63" s="1714"/>
      <c r="ADN63" s="1714"/>
      <c r="ADO63" s="1714"/>
      <c r="ADP63" s="1714"/>
      <c r="ADQ63" s="1714"/>
      <c r="ADR63" s="1714"/>
      <c r="ADS63" s="1714"/>
      <c r="ADT63" s="1714"/>
      <c r="ADU63" s="1714"/>
      <c r="ADV63" s="1714"/>
      <c r="ADW63" s="1714"/>
      <c r="ADX63" s="1714"/>
      <c r="ADY63" s="1714"/>
      <c r="ADZ63" s="1714"/>
      <c r="AEA63" s="1714"/>
      <c r="AEB63" s="1714"/>
      <c r="AEC63" s="1714"/>
      <c r="AED63" s="1714"/>
      <c r="AEE63" s="1714"/>
      <c r="AEF63" s="1714"/>
      <c r="AEG63" s="1714"/>
      <c r="AEH63" s="1714"/>
      <c r="AEI63" s="1714"/>
      <c r="AEJ63" s="1714"/>
      <c r="AEK63" s="1714"/>
      <c r="AEL63" s="1714"/>
      <c r="AEM63" s="1714"/>
      <c r="AEN63" s="1714"/>
      <c r="AEO63" s="1714"/>
      <c r="AEP63" s="1714"/>
      <c r="AEQ63" s="1714"/>
      <c r="AER63" s="1714"/>
      <c r="AES63" s="1714"/>
      <c r="AET63" s="1714"/>
      <c r="AEU63" s="1714"/>
      <c r="AEV63" s="1714"/>
      <c r="AEW63" s="1714"/>
      <c r="AEX63" s="1714"/>
      <c r="AEY63" s="1714"/>
      <c r="AEZ63" s="1714"/>
      <c r="AFA63" s="1714"/>
      <c r="AFB63" s="1714"/>
      <c r="AFC63" s="1714"/>
      <c r="AFD63" s="1714"/>
      <c r="AFE63" s="1714"/>
      <c r="AFF63" s="1714"/>
      <c r="AFG63" s="1714"/>
      <c r="AFH63" s="1714"/>
      <c r="AFI63" s="1714"/>
      <c r="AFJ63" s="1714"/>
      <c r="AFK63" s="1714"/>
      <c r="AFL63" s="1714"/>
      <c r="AFM63" s="1714"/>
      <c r="AFN63" s="1714"/>
      <c r="AFO63" s="1714"/>
      <c r="AFP63" s="1714"/>
      <c r="AFQ63" s="1714"/>
      <c r="AFR63" s="1714"/>
      <c r="AFS63" s="1714"/>
      <c r="AFT63" s="1714"/>
      <c r="AFU63" s="1714"/>
      <c r="AFV63" s="1714"/>
      <c r="AFW63" s="1714"/>
      <c r="AFX63" s="1714"/>
      <c r="AFY63" s="1714"/>
      <c r="AFZ63" s="1714"/>
      <c r="AGA63" s="1714"/>
      <c r="AGB63" s="1714"/>
      <c r="AGC63" s="1714"/>
      <c r="AGD63" s="1714"/>
      <c r="AGE63" s="1714"/>
      <c r="AGF63" s="1714"/>
      <c r="AGG63" s="1714"/>
      <c r="AGH63" s="1714"/>
      <c r="AGI63" s="1714"/>
      <c r="AGJ63" s="1714"/>
      <c r="AGK63" s="1714"/>
      <c r="AGL63" s="1714"/>
      <c r="AGM63" s="1714"/>
      <c r="AGN63" s="1714"/>
      <c r="AGO63" s="1714"/>
      <c r="AGP63" s="1714"/>
      <c r="AGQ63" s="1714"/>
      <c r="AGR63" s="1714"/>
      <c r="AGS63" s="1714"/>
      <c r="AGT63" s="1714"/>
      <c r="AGU63" s="1714"/>
      <c r="AGV63" s="1714"/>
      <c r="AGW63" s="1714"/>
      <c r="AGX63" s="1714"/>
      <c r="AGY63" s="1714"/>
      <c r="AGZ63" s="1714"/>
      <c r="AHA63" s="1714"/>
      <c r="AHB63" s="1714"/>
      <c r="AHC63" s="1714"/>
      <c r="AHD63" s="1714"/>
      <c r="AHE63" s="1714"/>
      <c r="AHF63" s="1714"/>
      <c r="AHG63" s="1714"/>
      <c r="AHH63" s="1714"/>
      <c r="AHI63" s="1714"/>
      <c r="AHJ63" s="1714"/>
      <c r="AHK63" s="1714"/>
      <c r="AHL63" s="1714"/>
      <c r="AHM63" s="1714"/>
      <c r="AHN63" s="1714"/>
      <c r="AHO63" s="1714"/>
      <c r="AHP63" s="1714"/>
      <c r="AHQ63" s="1714"/>
      <c r="AHR63" s="1714"/>
      <c r="AHS63" s="1714"/>
      <c r="AHT63" s="1714"/>
      <c r="AHU63" s="1714"/>
      <c r="AHV63" s="1714"/>
      <c r="AHW63" s="1714"/>
      <c r="AHX63" s="1714"/>
      <c r="AHY63" s="1714"/>
      <c r="AHZ63" s="1714"/>
      <c r="AIA63" s="1714"/>
      <c r="AIB63" s="1714"/>
      <c r="AIC63" s="1714"/>
      <c r="AID63" s="1714"/>
      <c r="AIE63" s="1714"/>
      <c r="AIF63" s="1714"/>
      <c r="AIG63" s="1714"/>
      <c r="AIH63" s="1714"/>
      <c r="AII63" s="1714"/>
      <c r="AIJ63" s="1714"/>
      <c r="AIK63" s="1714"/>
      <c r="AIL63" s="1714"/>
      <c r="AIM63" s="1714"/>
      <c r="AIN63" s="1714"/>
      <c r="AIO63" s="1714"/>
      <c r="AIP63" s="1714"/>
      <c r="AIQ63" s="1714"/>
      <c r="AIR63" s="1714"/>
      <c r="AIS63" s="1714"/>
      <c r="AIT63" s="1714"/>
      <c r="AIU63" s="1714"/>
      <c r="AIV63" s="1714"/>
      <c r="AIW63" s="1714"/>
      <c r="AIX63" s="1714"/>
      <c r="AIY63" s="1714"/>
      <c r="AIZ63" s="1714"/>
      <c r="AJA63" s="1714"/>
      <c r="AJB63" s="1714"/>
      <c r="AJC63" s="1714"/>
      <c r="AJD63" s="1714"/>
      <c r="AJE63" s="1714"/>
      <c r="AJF63" s="1714"/>
      <c r="AJG63" s="1714"/>
      <c r="AJH63" s="1714"/>
      <c r="AJI63" s="1714"/>
      <c r="AJJ63" s="1714"/>
      <c r="AJK63" s="1714"/>
      <c r="AJL63" s="1714"/>
      <c r="AJM63" s="1714"/>
      <c r="AJN63" s="1714"/>
      <c r="AJO63" s="1714"/>
      <c r="AJP63" s="1714"/>
      <c r="AJQ63" s="1714"/>
      <c r="AJR63" s="1714"/>
      <c r="AJS63" s="1714"/>
      <c r="AJT63" s="1714"/>
      <c r="AJU63" s="1714"/>
      <c r="AJV63" s="1714"/>
      <c r="AJW63" s="1714"/>
      <c r="AJX63" s="1714"/>
      <c r="AJY63" s="1714"/>
      <c r="AJZ63" s="1714"/>
      <c r="AKA63" s="1714"/>
      <c r="AKB63" s="1714"/>
      <c r="AKC63" s="1714"/>
      <c r="AKD63" s="1714"/>
      <c r="AKE63" s="1714"/>
      <c r="AKF63" s="1714"/>
      <c r="AKG63" s="1714"/>
      <c r="AKH63" s="1714"/>
      <c r="AKI63" s="1714"/>
      <c r="AKJ63" s="1714"/>
      <c r="AKK63" s="1714"/>
      <c r="AKL63" s="1714"/>
      <c r="AKM63" s="1714"/>
      <c r="AKN63" s="1714"/>
      <c r="AKO63" s="1714"/>
      <c r="AKP63" s="1714"/>
      <c r="AKQ63" s="1714"/>
      <c r="AKR63" s="1714"/>
      <c r="AKS63" s="1714"/>
      <c r="AKT63" s="1714"/>
      <c r="AKU63" s="1714"/>
      <c r="AKV63" s="1714"/>
      <c r="AKW63" s="1714"/>
      <c r="AKX63" s="1714"/>
      <c r="AKY63" s="1714"/>
      <c r="AKZ63" s="1714"/>
      <c r="ALA63" s="1714"/>
      <c r="ALB63" s="1714"/>
      <c r="ALC63" s="1714"/>
      <c r="ALD63" s="1714"/>
      <c r="ALE63" s="1714"/>
      <c r="ALF63" s="1714"/>
      <c r="ALG63" s="1714"/>
      <c r="ALH63" s="1714"/>
      <c r="ALI63" s="1714"/>
      <c r="ALJ63" s="1714"/>
      <c r="ALK63" s="1714"/>
      <c r="ALL63" s="1714"/>
      <c r="ALM63" s="1714"/>
      <c r="ALN63" s="1714"/>
      <c r="ALO63" s="1714"/>
      <c r="ALP63" s="1714"/>
      <c r="ALQ63" s="1714"/>
      <c r="ALR63" s="1714"/>
      <c r="ALS63" s="1714"/>
      <c r="ALT63" s="1714"/>
      <c r="ALU63" s="1714"/>
      <c r="ALV63" s="1714"/>
      <c r="ALW63" s="1714"/>
      <c r="ALX63" s="1714"/>
      <c r="ALY63" s="1714"/>
      <c r="ALZ63" s="1714"/>
      <c r="AMA63" s="1714"/>
      <c r="AMB63" s="1714"/>
      <c r="AMC63" s="1714"/>
      <c r="AMD63" s="1714"/>
      <c r="AME63" s="1714"/>
      <c r="AMF63" s="1714"/>
      <c r="AMG63" s="1714"/>
      <c r="AMH63" s="1714"/>
      <c r="AMI63" s="1714"/>
      <c r="AMJ63" s="1714"/>
    </row>
    <row r="64" spans="1:1024" s="1409" customFormat="1">
      <c r="A64" s="1714"/>
      <c r="B64" s="1714"/>
      <c r="C64" s="1714"/>
      <c r="D64" s="1714"/>
      <c r="E64" s="1714"/>
      <c r="F64" s="1714"/>
      <c r="G64" s="1714"/>
      <c r="H64" s="1714"/>
      <c r="I64" s="1714"/>
      <c r="J64" s="1714"/>
      <c r="K64" s="1714"/>
      <c r="L64" s="1714"/>
      <c r="M64" s="1714"/>
      <c r="N64" s="1714"/>
      <c r="O64" s="1714"/>
      <c r="P64" s="1714"/>
      <c r="Q64" s="1714"/>
      <c r="R64" s="1714"/>
      <c r="S64" s="1714"/>
      <c r="T64" s="1714"/>
      <c r="U64" s="1714"/>
      <c r="V64" s="1714"/>
      <c r="W64" s="1714"/>
      <c r="X64" s="1714"/>
      <c r="Y64" s="1786"/>
      <c r="Z64" s="1787"/>
      <c r="AA64" s="1787"/>
      <c r="AB64" s="1787"/>
      <c r="AC64" s="1787"/>
      <c r="AD64" s="1787"/>
      <c r="AE64" s="1787"/>
      <c r="AF64" s="1787"/>
      <c r="AG64" s="1787"/>
      <c r="AH64" s="1787"/>
      <c r="AI64" s="1787"/>
      <c r="AJ64" s="1787"/>
      <c r="AK64" s="1787"/>
      <c r="AL64" s="1787"/>
      <c r="AM64" s="1787"/>
      <c r="AN64" s="1788"/>
      <c r="AO64" s="1714"/>
      <c r="AP64" s="1714"/>
      <c r="AQ64" s="1714"/>
      <c r="AR64" s="1714"/>
      <c r="AS64" s="1714"/>
      <c r="AT64" s="1714"/>
      <c r="AU64" s="1714"/>
      <c r="AV64" s="1714"/>
      <c r="AW64" s="1714"/>
      <c r="AX64" s="1714"/>
      <c r="AY64" s="1714"/>
      <c r="AZ64" s="1714"/>
      <c r="BA64" s="1714"/>
      <c r="BB64" s="1714"/>
      <c r="BC64" s="1714"/>
      <c r="BD64" s="1714"/>
      <c r="BE64" s="1714"/>
      <c r="BF64" s="1714"/>
      <c r="BG64" s="1714"/>
      <c r="BH64" s="1714"/>
      <c r="BI64" s="1714"/>
      <c r="BJ64" s="1714"/>
      <c r="BK64" s="1714"/>
      <c r="BL64" s="1714"/>
      <c r="BM64" s="1714"/>
      <c r="BN64" s="1714"/>
      <c r="BO64" s="1714"/>
      <c r="BP64" s="1714"/>
      <c r="BQ64" s="1714"/>
      <c r="BR64" s="1714"/>
      <c r="BS64" s="1714"/>
      <c r="BT64" s="1714"/>
      <c r="BU64" s="1714"/>
      <c r="BV64" s="1714"/>
      <c r="BW64" s="1714"/>
      <c r="BX64" s="1714"/>
      <c r="BY64" s="1714"/>
      <c r="BZ64" s="1714"/>
      <c r="CA64" s="1714"/>
      <c r="CB64" s="1714"/>
      <c r="CC64" s="1714"/>
      <c r="CD64" s="1714"/>
      <c r="CE64" s="1714"/>
      <c r="CF64" s="1714"/>
      <c r="CG64" s="1714"/>
      <c r="CH64" s="1714"/>
      <c r="CI64" s="1714"/>
      <c r="CJ64" s="1714"/>
      <c r="CK64" s="1714"/>
      <c r="CL64" s="1714"/>
      <c r="CM64" s="1714"/>
      <c r="CN64" s="1714"/>
      <c r="CO64" s="1714"/>
      <c r="CP64" s="1714"/>
      <c r="CQ64" s="1714"/>
      <c r="CR64" s="1714"/>
      <c r="CS64" s="1714"/>
      <c r="CT64" s="1714"/>
      <c r="CU64" s="1714"/>
      <c r="CV64" s="1714"/>
      <c r="CW64" s="1714"/>
      <c r="CX64" s="1714"/>
      <c r="CY64" s="1714"/>
      <c r="CZ64" s="1714"/>
      <c r="DA64" s="1714"/>
      <c r="DB64" s="1714"/>
      <c r="DC64" s="1714"/>
      <c r="DD64" s="1714"/>
      <c r="DE64" s="1714"/>
      <c r="DF64" s="1714"/>
      <c r="DG64" s="1714"/>
      <c r="DH64" s="1714"/>
      <c r="DI64" s="1714"/>
      <c r="DJ64" s="1714"/>
      <c r="DK64" s="1714"/>
      <c r="DL64" s="1714"/>
      <c r="DM64" s="1714"/>
      <c r="DN64" s="1714"/>
      <c r="DO64" s="1714"/>
      <c r="DP64" s="1714"/>
      <c r="DQ64" s="1714"/>
      <c r="DR64" s="1714"/>
      <c r="DS64" s="1714"/>
      <c r="DT64" s="1714"/>
      <c r="DU64" s="1714"/>
      <c r="DV64" s="1714"/>
      <c r="DW64" s="1714"/>
      <c r="DX64" s="1714"/>
      <c r="DY64" s="1714"/>
      <c r="DZ64" s="1714"/>
      <c r="EA64" s="1714"/>
      <c r="EB64" s="1714"/>
      <c r="EC64" s="1714"/>
      <c r="ED64" s="1714"/>
      <c r="EE64" s="1714"/>
      <c r="EF64" s="1714"/>
      <c r="EG64" s="1714"/>
      <c r="EH64" s="1714"/>
      <c r="EI64" s="1714"/>
      <c r="EJ64" s="1714"/>
      <c r="EK64" s="1714"/>
      <c r="EL64" s="1714"/>
      <c r="EM64" s="1714"/>
      <c r="EN64" s="1714"/>
      <c r="EO64" s="1714"/>
      <c r="EP64" s="1714"/>
      <c r="EQ64" s="1714"/>
      <c r="ER64" s="1714"/>
      <c r="ES64" s="1714"/>
      <c r="ET64" s="1714"/>
      <c r="EU64" s="1714"/>
      <c r="EV64" s="1714"/>
      <c r="EW64" s="1714"/>
      <c r="EX64" s="1714"/>
      <c r="EY64" s="1714"/>
      <c r="EZ64" s="1714"/>
      <c r="FA64" s="1714"/>
      <c r="FB64" s="1714"/>
      <c r="FC64" s="1714"/>
      <c r="FD64" s="1714"/>
      <c r="FE64" s="1714"/>
      <c r="FF64" s="1714"/>
      <c r="FG64" s="1714"/>
      <c r="FH64" s="1714"/>
      <c r="FI64" s="1714"/>
      <c r="FJ64" s="1714"/>
      <c r="FK64" s="1714"/>
      <c r="FL64" s="1714"/>
      <c r="FM64" s="1714"/>
      <c r="FN64" s="1714"/>
      <c r="FO64" s="1714"/>
      <c r="FP64" s="1714"/>
      <c r="FQ64" s="1714"/>
      <c r="FR64" s="1714"/>
      <c r="FS64" s="1714"/>
      <c r="FT64" s="1714"/>
      <c r="FU64" s="1714"/>
      <c r="FV64" s="1714"/>
      <c r="FW64" s="1714"/>
      <c r="FX64" s="1714"/>
      <c r="FY64" s="1714"/>
      <c r="FZ64" s="1714"/>
      <c r="GA64" s="1714"/>
      <c r="GB64" s="1714"/>
      <c r="GC64" s="1714"/>
      <c r="GD64" s="1714"/>
      <c r="GE64" s="1714"/>
      <c r="GF64" s="1714"/>
      <c r="GG64" s="1714"/>
      <c r="GH64" s="1714"/>
      <c r="GI64" s="1714"/>
      <c r="GJ64" s="1714"/>
      <c r="GK64" s="1714"/>
      <c r="GL64" s="1714"/>
      <c r="GM64" s="1714"/>
      <c r="GN64" s="1714"/>
      <c r="GO64" s="1714"/>
      <c r="GP64" s="1714"/>
      <c r="GQ64" s="1714"/>
      <c r="GR64" s="1714"/>
      <c r="GS64" s="1714"/>
      <c r="GT64" s="1714"/>
      <c r="GU64" s="1714"/>
      <c r="GV64" s="1714"/>
      <c r="GW64" s="1714"/>
      <c r="GX64" s="1714"/>
      <c r="GY64" s="1714"/>
      <c r="GZ64" s="1714"/>
      <c r="HA64" s="1714"/>
      <c r="HB64" s="1714"/>
      <c r="HC64" s="1714"/>
      <c r="HD64" s="1714"/>
      <c r="HE64" s="1714"/>
      <c r="HF64" s="1714"/>
      <c r="HG64" s="1714"/>
      <c r="HH64" s="1714"/>
      <c r="HI64" s="1714"/>
      <c r="HJ64" s="1714"/>
      <c r="HK64" s="1714"/>
      <c r="HL64" s="1714"/>
      <c r="HM64" s="1714"/>
      <c r="HN64" s="1714"/>
      <c r="HO64" s="1714"/>
      <c r="HP64" s="1714"/>
      <c r="HQ64" s="1714"/>
      <c r="HR64" s="1714"/>
      <c r="HS64" s="1714"/>
      <c r="HT64" s="1714"/>
      <c r="HU64" s="1714"/>
      <c r="HV64" s="1714"/>
      <c r="HW64" s="1714"/>
      <c r="HX64" s="1714"/>
      <c r="HY64" s="1714"/>
      <c r="HZ64" s="1714"/>
      <c r="IA64" s="1714"/>
      <c r="IB64" s="1714"/>
      <c r="IC64" s="1714"/>
      <c r="ID64" s="1714"/>
      <c r="IE64" s="1714"/>
      <c r="IF64" s="1714"/>
      <c r="IG64" s="1714"/>
      <c r="IH64" s="1714"/>
      <c r="II64" s="1714"/>
      <c r="IJ64" s="1714"/>
      <c r="IK64" s="1714"/>
      <c r="IL64" s="1714"/>
      <c r="IM64" s="1714"/>
      <c r="IN64" s="1714"/>
      <c r="IO64" s="1714"/>
      <c r="IP64" s="1714"/>
      <c r="IQ64" s="1714"/>
      <c r="IR64" s="1714"/>
      <c r="IS64" s="1714"/>
      <c r="IT64" s="1714"/>
      <c r="IU64" s="1714"/>
      <c r="IV64" s="1714"/>
      <c r="IW64" s="1714"/>
      <c r="IX64" s="1714"/>
      <c r="IY64" s="1714"/>
      <c r="IZ64" s="1714"/>
      <c r="JA64" s="1714"/>
      <c r="JB64" s="1714"/>
      <c r="JC64" s="1714"/>
      <c r="JD64" s="1714"/>
      <c r="JE64" s="1714"/>
      <c r="JF64" s="1714"/>
      <c r="JG64" s="1714"/>
      <c r="JH64" s="1714"/>
      <c r="JI64" s="1714"/>
      <c r="JJ64" s="1714"/>
      <c r="JK64" s="1714"/>
      <c r="JL64" s="1714"/>
      <c r="JM64" s="1714"/>
      <c r="JN64" s="1714"/>
      <c r="JO64" s="1714"/>
      <c r="JP64" s="1714"/>
      <c r="JQ64" s="1714"/>
      <c r="JR64" s="1714"/>
      <c r="JS64" s="1714"/>
      <c r="JT64" s="1714"/>
      <c r="JU64" s="1714"/>
      <c r="JV64" s="1714"/>
      <c r="JW64" s="1714"/>
      <c r="JX64" s="1714"/>
      <c r="JY64" s="1714"/>
      <c r="JZ64" s="1714"/>
      <c r="KA64" s="1714"/>
      <c r="KB64" s="1714"/>
      <c r="KC64" s="1714"/>
      <c r="KD64" s="1714"/>
      <c r="KE64" s="1714"/>
      <c r="KF64" s="1714"/>
      <c r="KG64" s="1714"/>
      <c r="KH64" s="1714"/>
      <c r="KI64" s="1714"/>
      <c r="KJ64" s="1714"/>
      <c r="KK64" s="1714"/>
      <c r="KL64" s="1714"/>
      <c r="KM64" s="1714"/>
      <c r="KN64" s="1714"/>
      <c r="KO64" s="1714"/>
      <c r="KP64" s="1714"/>
      <c r="KQ64" s="1714"/>
      <c r="KR64" s="1714"/>
      <c r="KS64" s="1714"/>
      <c r="KT64" s="1714"/>
      <c r="KU64" s="1714"/>
      <c r="KV64" s="1714"/>
      <c r="KW64" s="1714"/>
      <c r="KX64" s="1714"/>
      <c r="KY64" s="1714"/>
      <c r="KZ64" s="1714"/>
      <c r="LA64" s="1714"/>
      <c r="LB64" s="1714"/>
      <c r="LC64" s="1714"/>
      <c r="LD64" s="1714"/>
      <c r="LE64" s="1714"/>
      <c r="LF64" s="1714"/>
      <c r="LG64" s="1714"/>
      <c r="LH64" s="1714"/>
      <c r="LI64" s="1714"/>
      <c r="LJ64" s="1714"/>
      <c r="LK64" s="1714"/>
      <c r="LL64" s="1714"/>
      <c r="LM64" s="1714"/>
      <c r="LN64" s="1714"/>
      <c r="LO64" s="1714"/>
      <c r="LP64" s="1714"/>
      <c r="LQ64" s="1714"/>
      <c r="LR64" s="1714"/>
      <c r="LS64" s="1714"/>
      <c r="LT64" s="1714"/>
      <c r="LU64" s="1714"/>
      <c r="LV64" s="1714"/>
      <c r="LW64" s="1714"/>
      <c r="LX64" s="1714"/>
      <c r="LY64" s="1714"/>
      <c r="LZ64" s="1714"/>
      <c r="MA64" s="1714"/>
      <c r="MB64" s="1714"/>
      <c r="MC64" s="1714"/>
      <c r="MD64" s="1714"/>
      <c r="ME64" s="1714"/>
      <c r="MF64" s="1714"/>
      <c r="MG64" s="1714"/>
      <c r="MH64" s="1714"/>
      <c r="MI64" s="1714"/>
      <c r="MJ64" s="1714"/>
      <c r="MK64" s="1714"/>
      <c r="ML64" s="1714"/>
      <c r="MM64" s="1714"/>
      <c r="MN64" s="1714"/>
      <c r="MO64" s="1714"/>
      <c r="MP64" s="1714"/>
      <c r="MQ64" s="1714"/>
      <c r="MR64" s="1714"/>
      <c r="MS64" s="1714"/>
      <c r="MT64" s="1714"/>
      <c r="MU64" s="1714"/>
      <c r="MV64" s="1714"/>
      <c r="MW64" s="1714"/>
      <c r="MX64" s="1714"/>
      <c r="MY64" s="1714"/>
      <c r="MZ64" s="1714"/>
      <c r="NA64" s="1714"/>
      <c r="NB64" s="1714"/>
      <c r="NC64" s="1714"/>
      <c r="ND64" s="1714"/>
      <c r="NE64" s="1714"/>
      <c r="NF64" s="1714"/>
      <c r="NG64" s="1714"/>
      <c r="NH64" s="1714"/>
      <c r="NI64" s="1714"/>
      <c r="NJ64" s="1714"/>
      <c r="NK64" s="1714"/>
      <c r="NL64" s="1714"/>
      <c r="NM64" s="1714"/>
      <c r="NN64" s="1714"/>
      <c r="NO64" s="1714"/>
      <c r="NP64" s="1714"/>
      <c r="NQ64" s="1714"/>
      <c r="NR64" s="1714"/>
      <c r="NS64" s="1714"/>
      <c r="NT64" s="1714"/>
      <c r="NU64" s="1714"/>
      <c r="NV64" s="1714"/>
      <c r="NW64" s="1714"/>
      <c r="NX64" s="1714"/>
      <c r="NY64" s="1714"/>
      <c r="NZ64" s="1714"/>
      <c r="OA64" s="1714"/>
      <c r="OB64" s="1714"/>
      <c r="OC64" s="1714"/>
      <c r="OD64" s="1714"/>
      <c r="OE64" s="1714"/>
      <c r="OF64" s="1714"/>
      <c r="OG64" s="1714"/>
      <c r="OH64" s="1714"/>
      <c r="OI64" s="1714"/>
      <c r="OJ64" s="1714"/>
      <c r="OK64" s="1714"/>
      <c r="OL64" s="1714"/>
      <c r="OM64" s="1714"/>
      <c r="ON64" s="1714"/>
      <c r="OO64" s="1714"/>
      <c r="OP64" s="1714"/>
      <c r="OQ64" s="1714"/>
      <c r="OR64" s="1714"/>
      <c r="OS64" s="1714"/>
      <c r="OT64" s="1714"/>
      <c r="OU64" s="1714"/>
      <c r="OV64" s="1714"/>
      <c r="OW64" s="1714"/>
      <c r="OX64" s="1714"/>
      <c r="OY64" s="1714"/>
      <c r="OZ64" s="1714"/>
      <c r="PA64" s="1714"/>
      <c r="PB64" s="1714"/>
      <c r="PC64" s="1714"/>
      <c r="PD64" s="1714"/>
      <c r="PE64" s="1714"/>
      <c r="PF64" s="1714"/>
      <c r="PG64" s="1714"/>
      <c r="PH64" s="1714"/>
      <c r="PI64" s="1714"/>
      <c r="PJ64" s="1714"/>
      <c r="PK64" s="1714"/>
      <c r="PL64" s="1714"/>
      <c r="PM64" s="1714"/>
      <c r="PN64" s="1714"/>
      <c r="PO64" s="1714"/>
      <c r="PP64" s="1714"/>
      <c r="PQ64" s="1714"/>
      <c r="PR64" s="1714"/>
      <c r="PS64" s="1714"/>
      <c r="PT64" s="1714"/>
      <c r="PU64" s="1714"/>
      <c r="PV64" s="1714"/>
      <c r="PW64" s="1714"/>
      <c r="PX64" s="1714"/>
      <c r="PY64" s="1714"/>
      <c r="PZ64" s="1714"/>
      <c r="QA64" s="1714"/>
      <c r="QB64" s="1714"/>
      <c r="QC64" s="1714"/>
      <c r="QD64" s="1714"/>
      <c r="QE64" s="1714"/>
      <c r="QF64" s="1714"/>
      <c r="QG64" s="1714"/>
      <c r="QH64" s="1714"/>
      <c r="QI64" s="1714"/>
      <c r="QJ64" s="1714"/>
      <c r="QK64" s="1714"/>
      <c r="QL64" s="1714"/>
      <c r="QM64" s="1714"/>
      <c r="QN64" s="1714"/>
      <c r="QO64" s="1714"/>
      <c r="QP64" s="1714"/>
      <c r="QQ64" s="1714"/>
      <c r="QR64" s="1714"/>
      <c r="QS64" s="1714"/>
      <c r="QT64" s="1714"/>
      <c r="QU64" s="1714"/>
      <c r="QV64" s="1714"/>
      <c r="QW64" s="1714"/>
      <c r="QX64" s="1714"/>
      <c r="QY64" s="1714"/>
      <c r="QZ64" s="1714"/>
      <c r="RA64" s="1714"/>
      <c r="RB64" s="1714"/>
      <c r="RC64" s="1714"/>
      <c r="RD64" s="1714"/>
      <c r="RE64" s="1714"/>
      <c r="RF64" s="1714"/>
      <c r="RG64" s="1714"/>
      <c r="RH64" s="1714"/>
      <c r="RI64" s="1714"/>
      <c r="RJ64" s="1714"/>
      <c r="RK64" s="1714"/>
      <c r="RL64" s="1714"/>
      <c r="RM64" s="1714"/>
      <c r="RN64" s="1714"/>
      <c r="RO64" s="1714"/>
      <c r="RP64" s="1714"/>
      <c r="RQ64" s="1714"/>
      <c r="RR64" s="1714"/>
      <c r="RS64" s="1714"/>
      <c r="RT64" s="1714"/>
      <c r="RU64" s="1714"/>
      <c r="RV64" s="1714"/>
      <c r="RW64" s="1714"/>
      <c r="RX64" s="1714"/>
      <c r="RY64" s="1714"/>
      <c r="RZ64" s="1714"/>
      <c r="SA64" s="1714"/>
      <c r="SB64" s="1714"/>
      <c r="SC64" s="1714"/>
      <c r="SD64" s="1714"/>
      <c r="SE64" s="1714"/>
      <c r="SF64" s="1714"/>
      <c r="SG64" s="1714"/>
      <c r="SH64" s="1714"/>
      <c r="SI64" s="1714"/>
      <c r="SJ64" s="1714"/>
      <c r="SK64" s="1714"/>
      <c r="SL64" s="1714"/>
      <c r="SM64" s="1714"/>
      <c r="SN64" s="1714"/>
      <c r="SO64" s="1714"/>
      <c r="SP64" s="1714"/>
      <c r="SQ64" s="1714"/>
      <c r="SR64" s="1714"/>
      <c r="SS64" s="1714"/>
      <c r="ST64" s="1714"/>
      <c r="SU64" s="1714"/>
      <c r="SV64" s="1714"/>
      <c r="SW64" s="1714"/>
      <c r="SX64" s="1714"/>
      <c r="SY64" s="1714"/>
      <c r="SZ64" s="1714"/>
      <c r="TA64" s="1714"/>
      <c r="TB64" s="1714"/>
      <c r="TC64" s="1714"/>
      <c r="TD64" s="1714"/>
      <c r="TE64" s="1714"/>
      <c r="TF64" s="1714"/>
      <c r="TG64" s="1714"/>
      <c r="TH64" s="1714"/>
      <c r="TI64" s="1714"/>
      <c r="TJ64" s="1714"/>
      <c r="TK64" s="1714"/>
      <c r="TL64" s="1714"/>
      <c r="TM64" s="1714"/>
      <c r="TN64" s="1714"/>
      <c r="TO64" s="1714"/>
      <c r="TP64" s="1714"/>
      <c r="TQ64" s="1714"/>
      <c r="TR64" s="1714"/>
      <c r="TS64" s="1714"/>
      <c r="TT64" s="1714"/>
      <c r="TU64" s="1714"/>
      <c r="TV64" s="1714"/>
      <c r="TW64" s="1714"/>
      <c r="TX64" s="1714"/>
      <c r="TY64" s="1714"/>
      <c r="TZ64" s="1714"/>
      <c r="UA64" s="1714"/>
      <c r="UB64" s="1714"/>
      <c r="UC64" s="1714"/>
      <c r="UD64" s="1714"/>
      <c r="UE64" s="1714"/>
      <c r="UF64" s="1714"/>
      <c r="UG64" s="1714"/>
      <c r="UH64" s="1714"/>
      <c r="UI64" s="1714"/>
      <c r="UJ64" s="1714"/>
      <c r="UK64" s="1714"/>
      <c r="UL64" s="1714"/>
      <c r="UM64" s="1714"/>
      <c r="UN64" s="1714"/>
      <c r="UO64" s="1714"/>
      <c r="UP64" s="1714"/>
      <c r="UQ64" s="1714"/>
      <c r="UR64" s="1714"/>
      <c r="US64" s="1714"/>
      <c r="UT64" s="1714"/>
      <c r="UU64" s="1714"/>
      <c r="UV64" s="1714"/>
      <c r="UW64" s="1714"/>
      <c r="UX64" s="1714"/>
      <c r="UY64" s="1714"/>
      <c r="UZ64" s="1714"/>
      <c r="VA64" s="1714"/>
      <c r="VB64" s="1714"/>
      <c r="VC64" s="1714"/>
      <c r="VD64" s="1714"/>
      <c r="VE64" s="1714"/>
      <c r="VF64" s="1714"/>
      <c r="VG64" s="1714"/>
      <c r="VH64" s="1714"/>
      <c r="VI64" s="1714"/>
      <c r="VJ64" s="1714"/>
      <c r="VK64" s="1714"/>
      <c r="VL64" s="1714"/>
      <c r="VM64" s="1714"/>
      <c r="VN64" s="1714"/>
      <c r="VO64" s="1714"/>
      <c r="VP64" s="1714"/>
      <c r="VQ64" s="1714"/>
      <c r="VR64" s="1714"/>
      <c r="VS64" s="1714"/>
      <c r="VT64" s="1714"/>
      <c r="VU64" s="1714"/>
      <c r="VV64" s="1714"/>
      <c r="VW64" s="1714"/>
      <c r="VX64" s="1714"/>
      <c r="VY64" s="1714"/>
      <c r="VZ64" s="1714"/>
      <c r="WA64" s="1714"/>
      <c r="WB64" s="1714"/>
      <c r="WC64" s="1714"/>
      <c r="WD64" s="1714"/>
      <c r="WE64" s="1714"/>
      <c r="WF64" s="1714"/>
      <c r="WG64" s="1714"/>
      <c r="WH64" s="1714"/>
      <c r="WI64" s="1714"/>
      <c r="WJ64" s="1714"/>
      <c r="WK64" s="1714"/>
      <c r="WL64" s="1714"/>
      <c r="WM64" s="1714"/>
      <c r="WN64" s="1714"/>
      <c r="WO64" s="1714"/>
      <c r="WP64" s="1714"/>
      <c r="WQ64" s="1714"/>
      <c r="WR64" s="1714"/>
      <c r="WS64" s="1714"/>
      <c r="WT64" s="1714"/>
      <c r="WU64" s="1714"/>
      <c r="WV64" s="1714"/>
      <c r="WW64" s="1714"/>
      <c r="WX64" s="1714"/>
      <c r="WY64" s="1714"/>
      <c r="WZ64" s="1714"/>
      <c r="XA64" s="1714"/>
      <c r="XB64" s="1714"/>
      <c r="XC64" s="1714"/>
      <c r="XD64" s="1714"/>
      <c r="XE64" s="1714"/>
      <c r="XF64" s="1714"/>
      <c r="XG64" s="1714"/>
      <c r="XH64" s="1714"/>
      <c r="XI64" s="1714"/>
      <c r="XJ64" s="1714"/>
      <c r="XK64" s="1714"/>
      <c r="XL64" s="1714"/>
      <c r="XM64" s="1714"/>
      <c r="XN64" s="1714"/>
      <c r="XO64" s="1714"/>
      <c r="XP64" s="1714"/>
      <c r="XQ64" s="1714"/>
      <c r="XR64" s="1714"/>
      <c r="XS64" s="1714"/>
      <c r="XT64" s="1714"/>
      <c r="XU64" s="1714"/>
      <c r="XV64" s="1714"/>
      <c r="XW64" s="1714"/>
      <c r="XX64" s="1714"/>
      <c r="XY64" s="1714"/>
      <c r="XZ64" s="1714"/>
      <c r="YA64" s="1714"/>
      <c r="YB64" s="1714"/>
      <c r="YC64" s="1714"/>
      <c r="YD64" s="1714"/>
      <c r="YE64" s="1714"/>
      <c r="YF64" s="1714"/>
      <c r="YG64" s="1714"/>
      <c r="YH64" s="1714"/>
      <c r="YI64" s="1714"/>
      <c r="YJ64" s="1714"/>
      <c r="YK64" s="1714"/>
      <c r="YL64" s="1714"/>
      <c r="YM64" s="1714"/>
      <c r="YN64" s="1714"/>
      <c r="YO64" s="1714"/>
      <c r="YP64" s="1714"/>
      <c r="YQ64" s="1714"/>
      <c r="YR64" s="1714"/>
      <c r="YS64" s="1714"/>
      <c r="YT64" s="1714"/>
      <c r="YU64" s="1714"/>
      <c r="YV64" s="1714"/>
      <c r="YW64" s="1714"/>
      <c r="YX64" s="1714"/>
      <c r="YY64" s="1714"/>
      <c r="YZ64" s="1714"/>
      <c r="ZA64" s="1714"/>
      <c r="ZB64" s="1714"/>
      <c r="ZC64" s="1714"/>
      <c r="ZD64" s="1714"/>
      <c r="ZE64" s="1714"/>
      <c r="ZF64" s="1714"/>
      <c r="ZG64" s="1714"/>
      <c r="ZH64" s="1714"/>
      <c r="ZI64" s="1714"/>
      <c r="ZJ64" s="1714"/>
      <c r="ZK64" s="1714"/>
      <c r="ZL64" s="1714"/>
      <c r="ZM64" s="1714"/>
      <c r="ZN64" s="1714"/>
      <c r="ZO64" s="1714"/>
      <c r="ZP64" s="1714"/>
      <c r="ZQ64" s="1714"/>
      <c r="ZR64" s="1714"/>
      <c r="ZS64" s="1714"/>
      <c r="ZT64" s="1714"/>
      <c r="ZU64" s="1714"/>
      <c r="ZV64" s="1714"/>
      <c r="ZW64" s="1714"/>
      <c r="ZX64" s="1714"/>
      <c r="ZY64" s="1714"/>
      <c r="ZZ64" s="1714"/>
      <c r="AAA64" s="1714"/>
      <c r="AAB64" s="1714"/>
      <c r="AAC64" s="1714"/>
      <c r="AAD64" s="1714"/>
      <c r="AAE64" s="1714"/>
      <c r="AAF64" s="1714"/>
      <c r="AAG64" s="1714"/>
      <c r="AAH64" s="1714"/>
      <c r="AAI64" s="1714"/>
      <c r="AAJ64" s="1714"/>
      <c r="AAK64" s="1714"/>
      <c r="AAL64" s="1714"/>
      <c r="AAM64" s="1714"/>
      <c r="AAN64" s="1714"/>
      <c r="AAO64" s="1714"/>
      <c r="AAP64" s="1714"/>
      <c r="AAQ64" s="1714"/>
      <c r="AAR64" s="1714"/>
      <c r="AAS64" s="1714"/>
      <c r="AAT64" s="1714"/>
      <c r="AAU64" s="1714"/>
      <c r="AAV64" s="1714"/>
      <c r="AAW64" s="1714"/>
      <c r="AAX64" s="1714"/>
      <c r="AAY64" s="1714"/>
      <c r="AAZ64" s="1714"/>
      <c r="ABA64" s="1714"/>
      <c r="ABB64" s="1714"/>
      <c r="ABC64" s="1714"/>
      <c r="ABD64" s="1714"/>
      <c r="ABE64" s="1714"/>
      <c r="ABF64" s="1714"/>
      <c r="ABG64" s="1714"/>
      <c r="ABH64" s="1714"/>
      <c r="ABI64" s="1714"/>
      <c r="ABJ64" s="1714"/>
      <c r="ABK64" s="1714"/>
      <c r="ABL64" s="1714"/>
      <c r="ABM64" s="1714"/>
      <c r="ABN64" s="1714"/>
      <c r="ABO64" s="1714"/>
      <c r="ABP64" s="1714"/>
      <c r="ABQ64" s="1714"/>
      <c r="ABR64" s="1714"/>
      <c r="ABS64" s="1714"/>
      <c r="ABT64" s="1714"/>
      <c r="ABU64" s="1714"/>
      <c r="ABV64" s="1714"/>
      <c r="ABW64" s="1714"/>
      <c r="ABX64" s="1714"/>
      <c r="ABY64" s="1714"/>
      <c r="ABZ64" s="1714"/>
      <c r="ACA64" s="1714"/>
      <c r="ACB64" s="1714"/>
      <c r="ACC64" s="1714"/>
      <c r="ACD64" s="1714"/>
      <c r="ACE64" s="1714"/>
      <c r="ACF64" s="1714"/>
      <c r="ACG64" s="1714"/>
      <c r="ACH64" s="1714"/>
      <c r="ACI64" s="1714"/>
      <c r="ACJ64" s="1714"/>
      <c r="ACK64" s="1714"/>
      <c r="ACL64" s="1714"/>
      <c r="ACM64" s="1714"/>
      <c r="ACN64" s="1714"/>
      <c r="ACO64" s="1714"/>
      <c r="ACP64" s="1714"/>
      <c r="ACQ64" s="1714"/>
      <c r="ACR64" s="1714"/>
      <c r="ACS64" s="1714"/>
      <c r="ACT64" s="1714"/>
      <c r="ACU64" s="1714"/>
      <c r="ACV64" s="1714"/>
      <c r="ACW64" s="1714"/>
      <c r="ACX64" s="1714"/>
      <c r="ACY64" s="1714"/>
      <c r="ACZ64" s="1714"/>
      <c r="ADA64" s="1714"/>
      <c r="ADB64" s="1714"/>
      <c r="ADC64" s="1714"/>
      <c r="ADD64" s="1714"/>
      <c r="ADE64" s="1714"/>
      <c r="ADF64" s="1714"/>
      <c r="ADG64" s="1714"/>
      <c r="ADH64" s="1714"/>
      <c r="ADI64" s="1714"/>
      <c r="ADJ64" s="1714"/>
      <c r="ADK64" s="1714"/>
      <c r="ADL64" s="1714"/>
      <c r="ADM64" s="1714"/>
      <c r="ADN64" s="1714"/>
      <c r="ADO64" s="1714"/>
      <c r="ADP64" s="1714"/>
      <c r="ADQ64" s="1714"/>
      <c r="ADR64" s="1714"/>
      <c r="ADS64" s="1714"/>
      <c r="ADT64" s="1714"/>
      <c r="ADU64" s="1714"/>
      <c r="ADV64" s="1714"/>
      <c r="ADW64" s="1714"/>
      <c r="ADX64" s="1714"/>
      <c r="ADY64" s="1714"/>
      <c r="ADZ64" s="1714"/>
      <c r="AEA64" s="1714"/>
      <c r="AEB64" s="1714"/>
      <c r="AEC64" s="1714"/>
      <c r="AED64" s="1714"/>
      <c r="AEE64" s="1714"/>
      <c r="AEF64" s="1714"/>
      <c r="AEG64" s="1714"/>
      <c r="AEH64" s="1714"/>
      <c r="AEI64" s="1714"/>
      <c r="AEJ64" s="1714"/>
      <c r="AEK64" s="1714"/>
      <c r="AEL64" s="1714"/>
      <c r="AEM64" s="1714"/>
      <c r="AEN64" s="1714"/>
      <c r="AEO64" s="1714"/>
      <c r="AEP64" s="1714"/>
      <c r="AEQ64" s="1714"/>
      <c r="AER64" s="1714"/>
      <c r="AES64" s="1714"/>
      <c r="AET64" s="1714"/>
      <c r="AEU64" s="1714"/>
      <c r="AEV64" s="1714"/>
      <c r="AEW64" s="1714"/>
      <c r="AEX64" s="1714"/>
      <c r="AEY64" s="1714"/>
      <c r="AEZ64" s="1714"/>
      <c r="AFA64" s="1714"/>
      <c r="AFB64" s="1714"/>
      <c r="AFC64" s="1714"/>
      <c r="AFD64" s="1714"/>
      <c r="AFE64" s="1714"/>
      <c r="AFF64" s="1714"/>
      <c r="AFG64" s="1714"/>
      <c r="AFH64" s="1714"/>
      <c r="AFI64" s="1714"/>
      <c r="AFJ64" s="1714"/>
      <c r="AFK64" s="1714"/>
      <c r="AFL64" s="1714"/>
      <c r="AFM64" s="1714"/>
      <c r="AFN64" s="1714"/>
      <c r="AFO64" s="1714"/>
      <c r="AFP64" s="1714"/>
      <c r="AFQ64" s="1714"/>
      <c r="AFR64" s="1714"/>
      <c r="AFS64" s="1714"/>
      <c r="AFT64" s="1714"/>
      <c r="AFU64" s="1714"/>
      <c r="AFV64" s="1714"/>
      <c r="AFW64" s="1714"/>
      <c r="AFX64" s="1714"/>
      <c r="AFY64" s="1714"/>
      <c r="AFZ64" s="1714"/>
      <c r="AGA64" s="1714"/>
      <c r="AGB64" s="1714"/>
      <c r="AGC64" s="1714"/>
      <c r="AGD64" s="1714"/>
      <c r="AGE64" s="1714"/>
      <c r="AGF64" s="1714"/>
      <c r="AGG64" s="1714"/>
      <c r="AGH64" s="1714"/>
      <c r="AGI64" s="1714"/>
      <c r="AGJ64" s="1714"/>
      <c r="AGK64" s="1714"/>
      <c r="AGL64" s="1714"/>
      <c r="AGM64" s="1714"/>
      <c r="AGN64" s="1714"/>
      <c r="AGO64" s="1714"/>
      <c r="AGP64" s="1714"/>
      <c r="AGQ64" s="1714"/>
      <c r="AGR64" s="1714"/>
      <c r="AGS64" s="1714"/>
      <c r="AGT64" s="1714"/>
      <c r="AGU64" s="1714"/>
      <c r="AGV64" s="1714"/>
      <c r="AGW64" s="1714"/>
      <c r="AGX64" s="1714"/>
      <c r="AGY64" s="1714"/>
      <c r="AGZ64" s="1714"/>
      <c r="AHA64" s="1714"/>
      <c r="AHB64" s="1714"/>
      <c r="AHC64" s="1714"/>
      <c r="AHD64" s="1714"/>
      <c r="AHE64" s="1714"/>
      <c r="AHF64" s="1714"/>
      <c r="AHG64" s="1714"/>
      <c r="AHH64" s="1714"/>
      <c r="AHI64" s="1714"/>
      <c r="AHJ64" s="1714"/>
      <c r="AHK64" s="1714"/>
      <c r="AHL64" s="1714"/>
      <c r="AHM64" s="1714"/>
      <c r="AHN64" s="1714"/>
      <c r="AHO64" s="1714"/>
      <c r="AHP64" s="1714"/>
      <c r="AHQ64" s="1714"/>
      <c r="AHR64" s="1714"/>
      <c r="AHS64" s="1714"/>
      <c r="AHT64" s="1714"/>
      <c r="AHU64" s="1714"/>
      <c r="AHV64" s="1714"/>
      <c r="AHW64" s="1714"/>
      <c r="AHX64" s="1714"/>
      <c r="AHY64" s="1714"/>
      <c r="AHZ64" s="1714"/>
      <c r="AIA64" s="1714"/>
      <c r="AIB64" s="1714"/>
      <c r="AIC64" s="1714"/>
      <c r="AID64" s="1714"/>
      <c r="AIE64" s="1714"/>
      <c r="AIF64" s="1714"/>
      <c r="AIG64" s="1714"/>
      <c r="AIH64" s="1714"/>
      <c r="AII64" s="1714"/>
      <c r="AIJ64" s="1714"/>
      <c r="AIK64" s="1714"/>
      <c r="AIL64" s="1714"/>
      <c r="AIM64" s="1714"/>
      <c r="AIN64" s="1714"/>
      <c r="AIO64" s="1714"/>
      <c r="AIP64" s="1714"/>
      <c r="AIQ64" s="1714"/>
      <c r="AIR64" s="1714"/>
      <c r="AIS64" s="1714"/>
      <c r="AIT64" s="1714"/>
      <c r="AIU64" s="1714"/>
      <c r="AIV64" s="1714"/>
      <c r="AIW64" s="1714"/>
      <c r="AIX64" s="1714"/>
      <c r="AIY64" s="1714"/>
      <c r="AIZ64" s="1714"/>
      <c r="AJA64" s="1714"/>
      <c r="AJB64" s="1714"/>
      <c r="AJC64" s="1714"/>
      <c r="AJD64" s="1714"/>
      <c r="AJE64" s="1714"/>
      <c r="AJF64" s="1714"/>
      <c r="AJG64" s="1714"/>
      <c r="AJH64" s="1714"/>
      <c r="AJI64" s="1714"/>
      <c r="AJJ64" s="1714"/>
      <c r="AJK64" s="1714"/>
      <c r="AJL64" s="1714"/>
      <c r="AJM64" s="1714"/>
      <c r="AJN64" s="1714"/>
      <c r="AJO64" s="1714"/>
      <c r="AJP64" s="1714"/>
      <c r="AJQ64" s="1714"/>
      <c r="AJR64" s="1714"/>
      <c r="AJS64" s="1714"/>
      <c r="AJT64" s="1714"/>
      <c r="AJU64" s="1714"/>
      <c r="AJV64" s="1714"/>
      <c r="AJW64" s="1714"/>
      <c r="AJX64" s="1714"/>
      <c r="AJY64" s="1714"/>
      <c r="AJZ64" s="1714"/>
      <c r="AKA64" s="1714"/>
      <c r="AKB64" s="1714"/>
      <c r="AKC64" s="1714"/>
      <c r="AKD64" s="1714"/>
      <c r="AKE64" s="1714"/>
      <c r="AKF64" s="1714"/>
      <c r="AKG64" s="1714"/>
      <c r="AKH64" s="1714"/>
      <c r="AKI64" s="1714"/>
      <c r="AKJ64" s="1714"/>
      <c r="AKK64" s="1714"/>
      <c r="AKL64" s="1714"/>
      <c r="AKM64" s="1714"/>
      <c r="AKN64" s="1714"/>
      <c r="AKO64" s="1714"/>
      <c r="AKP64" s="1714"/>
      <c r="AKQ64" s="1714"/>
      <c r="AKR64" s="1714"/>
      <c r="AKS64" s="1714"/>
      <c r="AKT64" s="1714"/>
      <c r="AKU64" s="1714"/>
      <c r="AKV64" s="1714"/>
      <c r="AKW64" s="1714"/>
      <c r="AKX64" s="1714"/>
      <c r="AKY64" s="1714"/>
      <c r="AKZ64" s="1714"/>
      <c r="ALA64" s="1714"/>
      <c r="ALB64" s="1714"/>
      <c r="ALC64" s="1714"/>
      <c r="ALD64" s="1714"/>
      <c r="ALE64" s="1714"/>
      <c r="ALF64" s="1714"/>
      <c r="ALG64" s="1714"/>
      <c r="ALH64" s="1714"/>
      <c r="ALI64" s="1714"/>
      <c r="ALJ64" s="1714"/>
      <c r="ALK64" s="1714"/>
      <c r="ALL64" s="1714"/>
      <c r="ALM64" s="1714"/>
      <c r="ALN64" s="1714"/>
      <c r="ALO64" s="1714"/>
      <c r="ALP64" s="1714"/>
      <c r="ALQ64" s="1714"/>
      <c r="ALR64" s="1714"/>
      <c r="ALS64" s="1714"/>
      <c r="ALT64" s="1714"/>
      <c r="ALU64" s="1714"/>
      <c r="ALV64" s="1714"/>
      <c r="ALW64" s="1714"/>
      <c r="ALX64" s="1714"/>
      <c r="ALY64" s="1714"/>
      <c r="ALZ64" s="1714"/>
      <c r="AMA64" s="1714"/>
      <c r="AMB64" s="1714"/>
      <c r="AMC64" s="1714"/>
      <c r="AMD64" s="1714"/>
      <c r="AME64" s="1714"/>
      <c r="AMF64" s="1714"/>
      <c r="AMG64" s="1714"/>
      <c r="AMH64" s="1714"/>
      <c r="AMI64" s="1714"/>
      <c r="AMJ64" s="1714"/>
    </row>
    <row r="65" spans="1:1024" s="1409" customFormat="1">
      <c r="A65" s="1714"/>
      <c r="B65" s="1714"/>
      <c r="C65" s="1714"/>
      <c r="D65" s="1714"/>
      <c r="E65" s="1714"/>
      <c r="F65" s="1714"/>
      <c r="G65" s="1714"/>
      <c r="H65" s="1714"/>
      <c r="I65" s="1714"/>
      <c r="J65" s="1714"/>
      <c r="K65" s="1714"/>
      <c r="L65" s="1714"/>
      <c r="M65" s="1714"/>
      <c r="N65" s="1714"/>
      <c r="O65" s="1714"/>
      <c r="P65" s="1714"/>
      <c r="Q65" s="1714"/>
      <c r="R65" s="1714"/>
      <c r="S65" s="1714"/>
      <c r="T65" s="1714"/>
      <c r="U65" s="1714"/>
      <c r="V65" s="1714"/>
      <c r="W65" s="1714"/>
      <c r="X65" s="1714"/>
      <c r="Y65" s="1786"/>
      <c r="Z65" s="1787"/>
      <c r="AA65" s="1787"/>
      <c r="AB65" s="1787"/>
      <c r="AC65" s="1787"/>
      <c r="AD65" s="1787"/>
      <c r="AE65" s="1787"/>
      <c r="AF65" s="1787"/>
      <c r="AG65" s="1787"/>
      <c r="AH65" s="1787"/>
      <c r="AI65" s="1787"/>
      <c r="AJ65" s="1787"/>
      <c r="AK65" s="1787"/>
      <c r="AL65" s="1787"/>
      <c r="AM65" s="1787"/>
      <c r="AN65" s="1788"/>
      <c r="AO65" s="1714"/>
      <c r="AP65" s="1714"/>
      <c r="AQ65" s="1714"/>
      <c r="AR65" s="1714"/>
      <c r="AS65" s="1714"/>
      <c r="AT65" s="1714"/>
      <c r="AU65" s="1714"/>
      <c r="AV65" s="1714"/>
      <c r="AW65" s="1714"/>
      <c r="AX65" s="1714"/>
      <c r="AY65" s="1714"/>
      <c r="AZ65" s="1714"/>
      <c r="BA65" s="1714"/>
      <c r="BB65" s="1714"/>
      <c r="BC65" s="1714"/>
      <c r="BD65" s="1714"/>
      <c r="BE65" s="1714"/>
      <c r="BF65" s="1714"/>
      <c r="BG65" s="1714"/>
      <c r="BH65" s="1714"/>
      <c r="BI65" s="1714"/>
      <c r="BJ65" s="1714"/>
      <c r="BK65" s="1714"/>
      <c r="BL65" s="1714"/>
      <c r="BM65" s="1714"/>
      <c r="BN65" s="1714"/>
      <c r="BO65" s="1714"/>
      <c r="BP65" s="1714"/>
      <c r="BQ65" s="1714"/>
      <c r="BR65" s="1714"/>
      <c r="BS65" s="1714"/>
      <c r="BT65" s="1714"/>
      <c r="BU65" s="1714"/>
      <c r="BV65" s="1714"/>
      <c r="BW65" s="1714"/>
      <c r="BX65" s="1714"/>
      <c r="BY65" s="1714"/>
      <c r="BZ65" s="1714"/>
      <c r="CA65" s="1714"/>
      <c r="CB65" s="1714"/>
      <c r="CC65" s="1714"/>
      <c r="CD65" s="1714"/>
      <c r="CE65" s="1714"/>
      <c r="CF65" s="1714"/>
      <c r="CG65" s="1714"/>
      <c r="CH65" s="1714"/>
      <c r="CI65" s="1714"/>
      <c r="CJ65" s="1714"/>
      <c r="CK65" s="1714"/>
      <c r="CL65" s="1714"/>
      <c r="CM65" s="1714"/>
      <c r="CN65" s="1714"/>
      <c r="CO65" s="1714"/>
      <c r="CP65" s="1714"/>
      <c r="CQ65" s="1714"/>
      <c r="CR65" s="1714"/>
      <c r="CS65" s="1714"/>
      <c r="CT65" s="1714"/>
      <c r="CU65" s="1714"/>
      <c r="CV65" s="1714"/>
      <c r="CW65" s="1714"/>
      <c r="CX65" s="1714"/>
      <c r="CY65" s="1714"/>
      <c r="CZ65" s="1714"/>
      <c r="DA65" s="1714"/>
      <c r="DB65" s="1714"/>
      <c r="DC65" s="1714"/>
      <c r="DD65" s="1714"/>
      <c r="DE65" s="1714"/>
      <c r="DF65" s="1714"/>
      <c r="DG65" s="1714"/>
      <c r="DH65" s="1714"/>
      <c r="DI65" s="1714"/>
      <c r="DJ65" s="1714"/>
      <c r="DK65" s="1714"/>
      <c r="DL65" s="1714"/>
      <c r="DM65" s="1714"/>
      <c r="DN65" s="1714"/>
      <c r="DO65" s="1714"/>
      <c r="DP65" s="1714"/>
      <c r="DQ65" s="1714"/>
      <c r="DR65" s="1714"/>
      <c r="DS65" s="1714"/>
      <c r="DT65" s="1714"/>
      <c r="DU65" s="1714"/>
      <c r="DV65" s="1714"/>
      <c r="DW65" s="1714"/>
      <c r="DX65" s="1714"/>
      <c r="DY65" s="1714"/>
      <c r="DZ65" s="1714"/>
      <c r="EA65" s="1714"/>
      <c r="EB65" s="1714"/>
      <c r="EC65" s="1714"/>
      <c r="ED65" s="1714"/>
      <c r="EE65" s="1714"/>
      <c r="EF65" s="1714"/>
      <c r="EG65" s="1714"/>
      <c r="EH65" s="1714"/>
      <c r="EI65" s="1714"/>
      <c r="EJ65" s="1714"/>
      <c r="EK65" s="1714"/>
      <c r="EL65" s="1714"/>
      <c r="EM65" s="1714"/>
      <c r="EN65" s="1714"/>
      <c r="EO65" s="1714"/>
      <c r="EP65" s="1714"/>
      <c r="EQ65" s="1714"/>
      <c r="ER65" s="1714"/>
      <c r="ES65" s="1714"/>
      <c r="ET65" s="1714"/>
      <c r="EU65" s="1714"/>
      <c r="EV65" s="1714"/>
      <c r="EW65" s="1714"/>
      <c r="EX65" s="1714"/>
      <c r="EY65" s="1714"/>
      <c r="EZ65" s="1714"/>
      <c r="FA65" s="1714"/>
      <c r="FB65" s="1714"/>
      <c r="FC65" s="1714"/>
      <c r="FD65" s="1714"/>
      <c r="FE65" s="1714"/>
      <c r="FF65" s="1714"/>
      <c r="FG65" s="1714"/>
      <c r="FH65" s="1714"/>
      <c r="FI65" s="1714"/>
      <c r="FJ65" s="1714"/>
      <c r="FK65" s="1714"/>
      <c r="FL65" s="1714"/>
      <c r="FM65" s="1714"/>
      <c r="FN65" s="1714"/>
      <c r="FO65" s="1714"/>
      <c r="FP65" s="1714"/>
      <c r="FQ65" s="1714"/>
      <c r="FR65" s="1714"/>
      <c r="FS65" s="1714"/>
      <c r="FT65" s="1714"/>
      <c r="FU65" s="1714"/>
      <c r="FV65" s="1714"/>
      <c r="FW65" s="1714"/>
      <c r="FX65" s="1714"/>
      <c r="FY65" s="1714"/>
      <c r="FZ65" s="1714"/>
      <c r="GA65" s="1714"/>
      <c r="GB65" s="1714"/>
      <c r="GC65" s="1714"/>
      <c r="GD65" s="1714"/>
      <c r="GE65" s="1714"/>
      <c r="GF65" s="1714"/>
      <c r="GG65" s="1714"/>
      <c r="GH65" s="1714"/>
      <c r="GI65" s="1714"/>
      <c r="GJ65" s="1714"/>
      <c r="GK65" s="1714"/>
      <c r="GL65" s="1714"/>
      <c r="GM65" s="1714"/>
      <c r="GN65" s="1714"/>
      <c r="GO65" s="1714"/>
      <c r="GP65" s="1714"/>
      <c r="GQ65" s="1714"/>
      <c r="GR65" s="1714"/>
      <c r="GS65" s="1714"/>
      <c r="GT65" s="1714"/>
      <c r="GU65" s="1714"/>
      <c r="GV65" s="1714"/>
      <c r="GW65" s="1714"/>
      <c r="GX65" s="1714"/>
      <c r="GY65" s="1714"/>
      <c r="GZ65" s="1714"/>
      <c r="HA65" s="1714"/>
      <c r="HB65" s="1714"/>
      <c r="HC65" s="1714"/>
      <c r="HD65" s="1714"/>
      <c r="HE65" s="1714"/>
      <c r="HF65" s="1714"/>
      <c r="HG65" s="1714"/>
      <c r="HH65" s="1714"/>
      <c r="HI65" s="1714"/>
      <c r="HJ65" s="1714"/>
      <c r="HK65" s="1714"/>
      <c r="HL65" s="1714"/>
      <c r="HM65" s="1714"/>
      <c r="HN65" s="1714"/>
      <c r="HO65" s="1714"/>
      <c r="HP65" s="1714"/>
      <c r="HQ65" s="1714"/>
      <c r="HR65" s="1714"/>
      <c r="HS65" s="1714"/>
      <c r="HT65" s="1714"/>
      <c r="HU65" s="1714"/>
      <c r="HV65" s="1714"/>
      <c r="HW65" s="1714"/>
      <c r="HX65" s="1714"/>
      <c r="HY65" s="1714"/>
      <c r="HZ65" s="1714"/>
      <c r="IA65" s="1714"/>
      <c r="IB65" s="1714"/>
      <c r="IC65" s="1714"/>
      <c r="ID65" s="1714"/>
      <c r="IE65" s="1714"/>
      <c r="IF65" s="1714"/>
      <c r="IG65" s="1714"/>
      <c r="IH65" s="1714"/>
      <c r="II65" s="1714"/>
      <c r="IJ65" s="1714"/>
      <c r="IK65" s="1714"/>
      <c r="IL65" s="1714"/>
      <c r="IM65" s="1714"/>
      <c r="IN65" s="1714"/>
      <c r="IO65" s="1714"/>
      <c r="IP65" s="1714"/>
      <c r="IQ65" s="1714"/>
      <c r="IR65" s="1714"/>
      <c r="IS65" s="1714"/>
      <c r="IT65" s="1714"/>
      <c r="IU65" s="1714"/>
      <c r="IV65" s="1714"/>
      <c r="IW65" s="1714"/>
      <c r="IX65" s="1714"/>
      <c r="IY65" s="1714"/>
      <c r="IZ65" s="1714"/>
      <c r="JA65" s="1714"/>
      <c r="JB65" s="1714"/>
      <c r="JC65" s="1714"/>
      <c r="JD65" s="1714"/>
      <c r="JE65" s="1714"/>
      <c r="JF65" s="1714"/>
      <c r="JG65" s="1714"/>
      <c r="JH65" s="1714"/>
      <c r="JI65" s="1714"/>
      <c r="JJ65" s="1714"/>
      <c r="JK65" s="1714"/>
      <c r="JL65" s="1714"/>
      <c r="JM65" s="1714"/>
      <c r="JN65" s="1714"/>
      <c r="JO65" s="1714"/>
      <c r="JP65" s="1714"/>
      <c r="JQ65" s="1714"/>
      <c r="JR65" s="1714"/>
      <c r="JS65" s="1714"/>
      <c r="JT65" s="1714"/>
      <c r="JU65" s="1714"/>
      <c r="JV65" s="1714"/>
      <c r="JW65" s="1714"/>
      <c r="JX65" s="1714"/>
      <c r="JY65" s="1714"/>
      <c r="JZ65" s="1714"/>
      <c r="KA65" s="1714"/>
      <c r="KB65" s="1714"/>
      <c r="KC65" s="1714"/>
      <c r="KD65" s="1714"/>
      <c r="KE65" s="1714"/>
      <c r="KF65" s="1714"/>
      <c r="KG65" s="1714"/>
      <c r="KH65" s="1714"/>
      <c r="KI65" s="1714"/>
      <c r="KJ65" s="1714"/>
      <c r="KK65" s="1714"/>
      <c r="KL65" s="1714"/>
      <c r="KM65" s="1714"/>
      <c r="KN65" s="1714"/>
      <c r="KO65" s="1714"/>
      <c r="KP65" s="1714"/>
      <c r="KQ65" s="1714"/>
      <c r="KR65" s="1714"/>
      <c r="KS65" s="1714"/>
      <c r="KT65" s="1714"/>
      <c r="KU65" s="1714"/>
      <c r="KV65" s="1714"/>
      <c r="KW65" s="1714"/>
      <c r="KX65" s="1714"/>
      <c r="KY65" s="1714"/>
      <c r="KZ65" s="1714"/>
      <c r="LA65" s="1714"/>
      <c r="LB65" s="1714"/>
      <c r="LC65" s="1714"/>
      <c r="LD65" s="1714"/>
      <c r="LE65" s="1714"/>
      <c r="LF65" s="1714"/>
      <c r="LG65" s="1714"/>
      <c r="LH65" s="1714"/>
      <c r="LI65" s="1714"/>
      <c r="LJ65" s="1714"/>
      <c r="LK65" s="1714"/>
      <c r="LL65" s="1714"/>
      <c r="LM65" s="1714"/>
      <c r="LN65" s="1714"/>
      <c r="LO65" s="1714"/>
      <c r="LP65" s="1714"/>
      <c r="LQ65" s="1714"/>
      <c r="LR65" s="1714"/>
      <c r="LS65" s="1714"/>
      <c r="LT65" s="1714"/>
      <c r="LU65" s="1714"/>
      <c r="LV65" s="1714"/>
      <c r="LW65" s="1714"/>
      <c r="LX65" s="1714"/>
      <c r="LY65" s="1714"/>
      <c r="LZ65" s="1714"/>
      <c r="MA65" s="1714"/>
      <c r="MB65" s="1714"/>
      <c r="MC65" s="1714"/>
      <c r="MD65" s="1714"/>
      <c r="ME65" s="1714"/>
      <c r="MF65" s="1714"/>
      <c r="MG65" s="1714"/>
      <c r="MH65" s="1714"/>
      <c r="MI65" s="1714"/>
      <c r="MJ65" s="1714"/>
      <c r="MK65" s="1714"/>
      <c r="ML65" s="1714"/>
      <c r="MM65" s="1714"/>
      <c r="MN65" s="1714"/>
      <c r="MO65" s="1714"/>
      <c r="MP65" s="1714"/>
      <c r="MQ65" s="1714"/>
      <c r="MR65" s="1714"/>
      <c r="MS65" s="1714"/>
      <c r="MT65" s="1714"/>
      <c r="MU65" s="1714"/>
      <c r="MV65" s="1714"/>
      <c r="MW65" s="1714"/>
      <c r="MX65" s="1714"/>
      <c r="MY65" s="1714"/>
      <c r="MZ65" s="1714"/>
      <c r="NA65" s="1714"/>
      <c r="NB65" s="1714"/>
      <c r="NC65" s="1714"/>
      <c r="ND65" s="1714"/>
      <c r="NE65" s="1714"/>
      <c r="NF65" s="1714"/>
      <c r="NG65" s="1714"/>
      <c r="NH65" s="1714"/>
      <c r="NI65" s="1714"/>
      <c r="NJ65" s="1714"/>
      <c r="NK65" s="1714"/>
      <c r="NL65" s="1714"/>
      <c r="NM65" s="1714"/>
      <c r="NN65" s="1714"/>
      <c r="NO65" s="1714"/>
      <c r="NP65" s="1714"/>
      <c r="NQ65" s="1714"/>
      <c r="NR65" s="1714"/>
      <c r="NS65" s="1714"/>
      <c r="NT65" s="1714"/>
      <c r="NU65" s="1714"/>
      <c r="NV65" s="1714"/>
      <c r="NW65" s="1714"/>
      <c r="NX65" s="1714"/>
      <c r="NY65" s="1714"/>
      <c r="NZ65" s="1714"/>
      <c r="OA65" s="1714"/>
      <c r="OB65" s="1714"/>
      <c r="OC65" s="1714"/>
      <c r="OD65" s="1714"/>
      <c r="OE65" s="1714"/>
      <c r="OF65" s="1714"/>
      <c r="OG65" s="1714"/>
      <c r="OH65" s="1714"/>
      <c r="OI65" s="1714"/>
      <c r="OJ65" s="1714"/>
      <c r="OK65" s="1714"/>
      <c r="OL65" s="1714"/>
      <c r="OM65" s="1714"/>
      <c r="ON65" s="1714"/>
      <c r="OO65" s="1714"/>
      <c r="OP65" s="1714"/>
      <c r="OQ65" s="1714"/>
      <c r="OR65" s="1714"/>
      <c r="OS65" s="1714"/>
      <c r="OT65" s="1714"/>
      <c r="OU65" s="1714"/>
      <c r="OV65" s="1714"/>
      <c r="OW65" s="1714"/>
      <c r="OX65" s="1714"/>
      <c r="OY65" s="1714"/>
      <c r="OZ65" s="1714"/>
      <c r="PA65" s="1714"/>
      <c r="PB65" s="1714"/>
      <c r="PC65" s="1714"/>
      <c r="PD65" s="1714"/>
      <c r="PE65" s="1714"/>
      <c r="PF65" s="1714"/>
      <c r="PG65" s="1714"/>
      <c r="PH65" s="1714"/>
      <c r="PI65" s="1714"/>
      <c r="PJ65" s="1714"/>
      <c r="PK65" s="1714"/>
      <c r="PL65" s="1714"/>
      <c r="PM65" s="1714"/>
      <c r="PN65" s="1714"/>
      <c r="PO65" s="1714"/>
      <c r="PP65" s="1714"/>
      <c r="PQ65" s="1714"/>
      <c r="PR65" s="1714"/>
      <c r="PS65" s="1714"/>
      <c r="PT65" s="1714"/>
      <c r="PU65" s="1714"/>
      <c r="PV65" s="1714"/>
      <c r="PW65" s="1714"/>
      <c r="PX65" s="1714"/>
      <c r="PY65" s="1714"/>
      <c r="PZ65" s="1714"/>
      <c r="QA65" s="1714"/>
      <c r="QB65" s="1714"/>
      <c r="QC65" s="1714"/>
      <c r="QD65" s="1714"/>
      <c r="QE65" s="1714"/>
      <c r="QF65" s="1714"/>
      <c r="QG65" s="1714"/>
      <c r="QH65" s="1714"/>
      <c r="QI65" s="1714"/>
      <c r="QJ65" s="1714"/>
      <c r="QK65" s="1714"/>
      <c r="QL65" s="1714"/>
      <c r="QM65" s="1714"/>
      <c r="QN65" s="1714"/>
      <c r="QO65" s="1714"/>
      <c r="QP65" s="1714"/>
      <c r="QQ65" s="1714"/>
      <c r="QR65" s="1714"/>
      <c r="QS65" s="1714"/>
      <c r="QT65" s="1714"/>
      <c r="QU65" s="1714"/>
      <c r="QV65" s="1714"/>
      <c r="QW65" s="1714"/>
      <c r="QX65" s="1714"/>
      <c r="QY65" s="1714"/>
      <c r="QZ65" s="1714"/>
      <c r="RA65" s="1714"/>
      <c r="RB65" s="1714"/>
      <c r="RC65" s="1714"/>
      <c r="RD65" s="1714"/>
      <c r="RE65" s="1714"/>
      <c r="RF65" s="1714"/>
      <c r="RG65" s="1714"/>
      <c r="RH65" s="1714"/>
      <c r="RI65" s="1714"/>
      <c r="RJ65" s="1714"/>
      <c r="RK65" s="1714"/>
      <c r="RL65" s="1714"/>
      <c r="RM65" s="1714"/>
      <c r="RN65" s="1714"/>
      <c r="RO65" s="1714"/>
      <c r="RP65" s="1714"/>
      <c r="RQ65" s="1714"/>
      <c r="RR65" s="1714"/>
      <c r="RS65" s="1714"/>
      <c r="RT65" s="1714"/>
      <c r="RU65" s="1714"/>
      <c r="RV65" s="1714"/>
      <c r="RW65" s="1714"/>
      <c r="RX65" s="1714"/>
      <c r="RY65" s="1714"/>
      <c r="RZ65" s="1714"/>
      <c r="SA65" s="1714"/>
      <c r="SB65" s="1714"/>
      <c r="SC65" s="1714"/>
      <c r="SD65" s="1714"/>
      <c r="SE65" s="1714"/>
      <c r="SF65" s="1714"/>
      <c r="SG65" s="1714"/>
      <c r="SH65" s="1714"/>
      <c r="SI65" s="1714"/>
      <c r="SJ65" s="1714"/>
      <c r="SK65" s="1714"/>
      <c r="SL65" s="1714"/>
      <c r="SM65" s="1714"/>
      <c r="SN65" s="1714"/>
      <c r="SO65" s="1714"/>
      <c r="SP65" s="1714"/>
      <c r="SQ65" s="1714"/>
      <c r="SR65" s="1714"/>
      <c r="SS65" s="1714"/>
      <c r="ST65" s="1714"/>
      <c r="SU65" s="1714"/>
      <c r="SV65" s="1714"/>
      <c r="SW65" s="1714"/>
      <c r="SX65" s="1714"/>
      <c r="SY65" s="1714"/>
      <c r="SZ65" s="1714"/>
      <c r="TA65" s="1714"/>
      <c r="TB65" s="1714"/>
      <c r="TC65" s="1714"/>
      <c r="TD65" s="1714"/>
      <c r="TE65" s="1714"/>
      <c r="TF65" s="1714"/>
      <c r="TG65" s="1714"/>
      <c r="TH65" s="1714"/>
      <c r="TI65" s="1714"/>
      <c r="TJ65" s="1714"/>
      <c r="TK65" s="1714"/>
      <c r="TL65" s="1714"/>
      <c r="TM65" s="1714"/>
      <c r="TN65" s="1714"/>
      <c r="TO65" s="1714"/>
      <c r="TP65" s="1714"/>
      <c r="TQ65" s="1714"/>
      <c r="TR65" s="1714"/>
      <c r="TS65" s="1714"/>
      <c r="TT65" s="1714"/>
      <c r="TU65" s="1714"/>
      <c r="TV65" s="1714"/>
      <c r="TW65" s="1714"/>
      <c r="TX65" s="1714"/>
      <c r="TY65" s="1714"/>
      <c r="TZ65" s="1714"/>
      <c r="UA65" s="1714"/>
      <c r="UB65" s="1714"/>
      <c r="UC65" s="1714"/>
      <c r="UD65" s="1714"/>
      <c r="UE65" s="1714"/>
      <c r="UF65" s="1714"/>
      <c r="UG65" s="1714"/>
      <c r="UH65" s="1714"/>
      <c r="UI65" s="1714"/>
      <c r="UJ65" s="1714"/>
      <c r="UK65" s="1714"/>
      <c r="UL65" s="1714"/>
      <c r="UM65" s="1714"/>
      <c r="UN65" s="1714"/>
      <c r="UO65" s="1714"/>
      <c r="UP65" s="1714"/>
      <c r="UQ65" s="1714"/>
      <c r="UR65" s="1714"/>
      <c r="US65" s="1714"/>
      <c r="UT65" s="1714"/>
      <c r="UU65" s="1714"/>
      <c r="UV65" s="1714"/>
      <c r="UW65" s="1714"/>
      <c r="UX65" s="1714"/>
      <c r="UY65" s="1714"/>
      <c r="UZ65" s="1714"/>
      <c r="VA65" s="1714"/>
      <c r="VB65" s="1714"/>
      <c r="VC65" s="1714"/>
      <c r="VD65" s="1714"/>
      <c r="VE65" s="1714"/>
      <c r="VF65" s="1714"/>
      <c r="VG65" s="1714"/>
      <c r="VH65" s="1714"/>
      <c r="VI65" s="1714"/>
      <c r="VJ65" s="1714"/>
      <c r="VK65" s="1714"/>
      <c r="VL65" s="1714"/>
      <c r="VM65" s="1714"/>
      <c r="VN65" s="1714"/>
      <c r="VO65" s="1714"/>
      <c r="VP65" s="1714"/>
      <c r="VQ65" s="1714"/>
      <c r="VR65" s="1714"/>
      <c r="VS65" s="1714"/>
      <c r="VT65" s="1714"/>
      <c r="VU65" s="1714"/>
      <c r="VV65" s="1714"/>
      <c r="VW65" s="1714"/>
      <c r="VX65" s="1714"/>
      <c r="VY65" s="1714"/>
      <c r="VZ65" s="1714"/>
      <c r="WA65" s="1714"/>
      <c r="WB65" s="1714"/>
      <c r="WC65" s="1714"/>
      <c r="WD65" s="1714"/>
      <c r="WE65" s="1714"/>
      <c r="WF65" s="1714"/>
      <c r="WG65" s="1714"/>
      <c r="WH65" s="1714"/>
      <c r="WI65" s="1714"/>
      <c r="WJ65" s="1714"/>
      <c r="WK65" s="1714"/>
      <c r="WL65" s="1714"/>
      <c r="WM65" s="1714"/>
      <c r="WN65" s="1714"/>
      <c r="WO65" s="1714"/>
      <c r="WP65" s="1714"/>
      <c r="WQ65" s="1714"/>
      <c r="WR65" s="1714"/>
      <c r="WS65" s="1714"/>
      <c r="WT65" s="1714"/>
      <c r="WU65" s="1714"/>
      <c r="WV65" s="1714"/>
      <c r="WW65" s="1714"/>
      <c r="WX65" s="1714"/>
      <c r="WY65" s="1714"/>
      <c r="WZ65" s="1714"/>
      <c r="XA65" s="1714"/>
      <c r="XB65" s="1714"/>
      <c r="XC65" s="1714"/>
      <c r="XD65" s="1714"/>
      <c r="XE65" s="1714"/>
      <c r="XF65" s="1714"/>
      <c r="XG65" s="1714"/>
      <c r="XH65" s="1714"/>
      <c r="XI65" s="1714"/>
      <c r="XJ65" s="1714"/>
      <c r="XK65" s="1714"/>
      <c r="XL65" s="1714"/>
      <c r="XM65" s="1714"/>
      <c r="XN65" s="1714"/>
      <c r="XO65" s="1714"/>
      <c r="XP65" s="1714"/>
      <c r="XQ65" s="1714"/>
      <c r="XR65" s="1714"/>
      <c r="XS65" s="1714"/>
      <c r="XT65" s="1714"/>
      <c r="XU65" s="1714"/>
      <c r="XV65" s="1714"/>
      <c r="XW65" s="1714"/>
      <c r="XX65" s="1714"/>
      <c r="XY65" s="1714"/>
      <c r="XZ65" s="1714"/>
      <c r="YA65" s="1714"/>
      <c r="YB65" s="1714"/>
      <c r="YC65" s="1714"/>
      <c r="YD65" s="1714"/>
      <c r="YE65" s="1714"/>
      <c r="YF65" s="1714"/>
      <c r="YG65" s="1714"/>
      <c r="YH65" s="1714"/>
      <c r="YI65" s="1714"/>
      <c r="YJ65" s="1714"/>
      <c r="YK65" s="1714"/>
      <c r="YL65" s="1714"/>
      <c r="YM65" s="1714"/>
      <c r="YN65" s="1714"/>
      <c r="YO65" s="1714"/>
      <c r="YP65" s="1714"/>
      <c r="YQ65" s="1714"/>
      <c r="YR65" s="1714"/>
      <c r="YS65" s="1714"/>
      <c r="YT65" s="1714"/>
      <c r="YU65" s="1714"/>
      <c r="YV65" s="1714"/>
      <c r="YW65" s="1714"/>
      <c r="YX65" s="1714"/>
      <c r="YY65" s="1714"/>
      <c r="YZ65" s="1714"/>
      <c r="ZA65" s="1714"/>
      <c r="ZB65" s="1714"/>
      <c r="ZC65" s="1714"/>
      <c r="ZD65" s="1714"/>
      <c r="ZE65" s="1714"/>
      <c r="ZF65" s="1714"/>
      <c r="ZG65" s="1714"/>
      <c r="ZH65" s="1714"/>
      <c r="ZI65" s="1714"/>
      <c r="ZJ65" s="1714"/>
      <c r="ZK65" s="1714"/>
      <c r="ZL65" s="1714"/>
      <c r="ZM65" s="1714"/>
      <c r="ZN65" s="1714"/>
      <c r="ZO65" s="1714"/>
      <c r="ZP65" s="1714"/>
      <c r="ZQ65" s="1714"/>
      <c r="ZR65" s="1714"/>
      <c r="ZS65" s="1714"/>
      <c r="ZT65" s="1714"/>
      <c r="ZU65" s="1714"/>
      <c r="ZV65" s="1714"/>
      <c r="ZW65" s="1714"/>
      <c r="ZX65" s="1714"/>
      <c r="ZY65" s="1714"/>
      <c r="ZZ65" s="1714"/>
      <c r="AAA65" s="1714"/>
      <c r="AAB65" s="1714"/>
      <c r="AAC65" s="1714"/>
      <c r="AAD65" s="1714"/>
      <c r="AAE65" s="1714"/>
      <c r="AAF65" s="1714"/>
      <c r="AAG65" s="1714"/>
      <c r="AAH65" s="1714"/>
      <c r="AAI65" s="1714"/>
      <c r="AAJ65" s="1714"/>
      <c r="AAK65" s="1714"/>
      <c r="AAL65" s="1714"/>
      <c r="AAM65" s="1714"/>
      <c r="AAN65" s="1714"/>
      <c r="AAO65" s="1714"/>
      <c r="AAP65" s="1714"/>
      <c r="AAQ65" s="1714"/>
      <c r="AAR65" s="1714"/>
      <c r="AAS65" s="1714"/>
      <c r="AAT65" s="1714"/>
      <c r="AAU65" s="1714"/>
      <c r="AAV65" s="1714"/>
      <c r="AAW65" s="1714"/>
      <c r="AAX65" s="1714"/>
      <c r="AAY65" s="1714"/>
      <c r="AAZ65" s="1714"/>
      <c r="ABA65" s="1714"/>
      <c r="ABB65" s="1714"/>
      <c r="ABC65" s="1714"/>
      <c r="ABD65" s="1714"/>
      <c r="ABE65" s="1714"/>
      <c r="ABF65" s="1714"/>
      <c r="ABG65" s="1714"/>
      <c r="ABH65" s="1714"/>
      <c r="ABI65" s="1714"/>
      <c r="ABJ65" s="1714"/>
      <c r="ABK65" s="1714"/>
      <c r="ABL65" s="1714"/>
      <c r="ABM65" s="1714"/>
      <c r="ABN65" s="1714"/>
      <c r="ABO65" s="1714"/>
      <c r="ABP65" s="1714"/>
      <c r="ABQ65" s="1714"/>
      <c r="ABR65" s="1714"/>
      <c r="ABS65" s="1714"/>
      <c r="ABT65" s="1714"/>
      <c r="ABU65" s="1714"/>
      <c r="ABV65" s="1714"/>
      <c r="ABW65" s="1714"/>
      <c r="ABX65" s="1714"/>
      <c r="ABY65" s="1714"/>
      <c r="ABZ65" s="1714"/>
      <c r="ACA65" s="1714"/>
      <c r="ACB65" s="1714"/>
      <c r="ACC65" s="1714"/>
      <c r="ACD65" s="1714"/>
      <c r="ACE65" s="1714"/>
      <c r="ACF65" s="1714"/>
      <c r="ACG65" s="1714"/>
      <c r="ACH65" s="1714"/>
      <c r="ACI65" s="1714"/>
      <c r="ACJ65" s="1714"/>
      <c r="ACK65" s="1714"/>
      <c r="ACL65" s="1714"/>
      <c r="ACM65" s="1714"/>
      <c r="ACN65" s="1714"/>
      <c r="ACO65" s="1714"/>
      <c r="ACP65" s="1714"/>
      <c r="ACQ65" s="1714"/>
      <c r="ACR65" s="1714"/>
      <c r="ACS65" s="1714"/>
      <c r="ACT65" s="1714"/>
      <c r="ACU65" s="1714"/>
      <c r="ACV65" s="1714"/>
      <c r="ACW65" s="1714"/>
      <c r="ACX65" s="1714"/>
      <c r="ACY65" s="1714"/>
      <c r="ACZ65" s="1714"/>
      <c r="ADA65" s="1714"/>
      <c r="ADB65" s="1714"/>
      <c r="ADC65" s="1714"/>
      <c r="ADD65" s="1714"/>
      <c r="ADE65" s="1714"/>
      <c r="ADF65" s="1714"/>
      <c r="ADG65" s="1714"/>
      <c r="ADH65" s="1714"/>
      <c r="ADI65" s="1714"/>
      <c r="ADJ65" s="1714"/>
      <c r="ADK65" s="1714"/>
      <c r="ADL65" s="1714"/>
      <c r="ADM65" s="1714"/>
      <c r="ADN65" s="1714"/>
      <c r="ADO65" s="1714"/>
      <c r="ADP65" s="1714"/>
      <c r="ADQ65" s="1714"/>
      <c r="ADR65" s="1714"/>
      <c r="ADS65" s="1714"/>
      <c r="ADT65" s="1714"/>
      <c r="ADU65" s="1714"/>
      <c r="ADV65" s="1714"/>
      <c r="ADW65" s="1714"/>
      <c r="ADX65" s="1714"/>
      <c r="ADY65" s="1714"/>
      <c r="ADZ65" s="1714"/>
      <c r="AEA65" s="1714"/>
      <c r="AEB65" s="1714"/>
      <c r="AEC65" s="1714"/>
      <c r="AED65" s="1714"/>
      <c r="AEE65" s="1714"/>
      <c r="AEF65" s="1714"/>
      <c r="AEG65" s="1714"/>
      <c r="AEH65" s="1714"/>
      <c r="AEI65" s="1714"/>
      <c r="AEJ65" s="1714"/>
      <c r="AEK65" s="1714"/>
      <c r="AEL65" s="1714"/>
      <c r="AEM65" s="1714"/>
      <c r="AEN65" s="1714"/>
      <c r="AEO65" s="1714"/>
      <c r="AEP65" s="1714"/>
      <c r="AEQ65" s="1714"/>
      <c r="AER65" s="1714"/>
      <c r="AES65" s="1714"/>
      <c r="AET65" s="1714"/>
      <c r="AEU65" s="1714"/>
      <c r="AEV65" s="1714"/>
      <c r="AEW65" s="1714"/>
      <c r="AEX65" s="1714"/>
      <c r="AEY65" s="1714"/>
      <c r="AEZ65" s="1714"/>
      <c r="AFA65" s="1714"/>
      <c r="AFB65" s="1714"/>
      <c r="AFC65" s="1714"/>
      <c r="AFD65" s="1714"/>
      <c r="AFE65" s="1714"/>
      <c r="AFF65" s="1714"/>
      <c r="AFG65" s="1714"/>
      <c r="AFH65" s="1714"/>
      <c r="AFI65" s="1714"/>
      <c r="AFJ65" s="1714"/>
      <c r="AFK65" s="1714"/>
      <c r="AFL65" s="1714"/>
      <c r="AFM65" s="1714"/>
      <c r="AFN65" s="1714"/>
      <c r="AFO65" s="1714"/>
      <c r="AFP65" s="1714"/>
      <c r="AFQ65" s="1714"/>
      <c r="AFR65" s="1714"/>
      <c r="AFS65" s="1714"/>
      <c r="AFT65" s="1714"/>
      <c r="AFU65" s="1714"/>
      <c r="AFV65" s="1714"/>
      <c r="AFW65" s="1714"/>
      <c r="AFX65" s="1714"/>
      <c r="AFY65" s="1714"/>
      <c r="AFZ65" s="1714"/>
      <c r="AGA65" s="1714"/>
      <c r="AGB65" s="1714"/>
      <c r="AGC65" s="1714"/>
      <c r="AGD65" s="1714"/>
      <c r="AGE65" s="1714"/>
      <c r="AGF65" s="1714"/>
      <c r="AGG65" s="1714"/>
      <c r="AGH65" s="1714"/>
      <c r="AGI65" s="1714"/>
      <c r="AGJ65" s="1714"/>
      <c r="AGK65" s="1714"/>
      <c r="AGL65" s="1714"/>
      <c r="AGM65" s="1714"/>
      <c r="AGN65" s="1714"/>
      <c r="AGO65" s="1714"/>
      <c r="AGP65" s="1714"/>
      <c r="AGQ65" s="1714"/>
      <c r="AGR65" s="1714"/>
      <c r="AGS65" s="1714"/>
      <c r="AGT65" s="1714"/>
      <c r="AGU65" s="1714"/>
      <c r="AGV65" s="1714"/>
      <c r="AGW65" s="1714"/>
      <c r="AGX65" s="1714"/>
      <c r="AGY65" s="1714"/>
      <c r="AGZ65" s="1714"/>
      <c r="AHA65" s="1714"/>
      <c r="AHB65" s="1714"/>
      <c r="AHC65" s="1714"/>
      <c r="AHD65" s="1714"/>
      <c r="AHE65" s="1714"/>
      <c r="AHF65" s="1714"/>
      <c r="AHG65" s="1714"/>
      <c r="AHH65" s="1714"/>
      <c r="AHI65" s="1714"/>
      <c r="AHJ65" s="1714"/>
      <c r="AHK65" s="1714"/>
      <c r="AHL65" s="1714"/>
      <c r="AHM65" s="1714"/>
      <c r="AHN65" s="1714"/>
      <c r="AHO65" s="1714"/>
      <c r="AHP65" s="1714"/>
      <c r="AHQ65" s="1714"/>
      <c r="AHR65" s="1714"/>
      <c r="AHS65" s="1714"/>
      <c r="AHT65" s="1714"/>
      <c r="AHU65" s="1714"/>
      <c r="AHV65" s="1714"/>
      <c r="AHW65" s="1714"/>
      <c r="AHX65" s="1714"/>
      <c r="AHY65" s="1714"/>
      <c r="AHZ65" s="1714"/>
      <c r="AIA65" s="1714"/>
      <c r="AIB65" s="1714"/>
      <c r="AIC65" s="1714"/>
      <c r="AID65" s="1714"/>
      <c r="AIE65" s="1714"/>
      <c r="AIF65" s="1714"/>
      <c r="AIG65" s="1714"/>
      <c r="AIH65" s="1714"/>
      <c r="AII65" s="1714"/>
      <c r="AIJ65" s="1714"/>
      <c r="AIK65" s="1714"/>
      <c r="AIL65" s="1714"/>
      <c r="AIM65" s="1714"/>
      <c r="AIN65" s="1714"/>
      <c r="AIO65" s="1714"/>
      <c r="AIP65" s="1714"/>
      <c r="AIQ65" s="1714"/>
      <c r="AIR65" s="1714"/>
      <c r="AIS65" s="1714"/>
      <c r="AIT65" s="1714"/>
      <c r="AIU65" s="1714"/>
      <c r="AIV65" s="1714"/>
      <c r="AIW65" s="1714"/>
      <c r="AIX65" s="1714"/>
      <c r="AIY65" s="1714"/>
      <c r="AIZ65" s="1714"/>
      <c r="AJA65" s="1714"/>
      <c r="AJB65" s="1714"/>
      <c r="AJC65" s="1714"/>
      <c r="AJD65" s="1714"/>
      <c r="AJE65" s="1714"/>
      <c r="AJF65" s="1714"/>
      <c r="AJG65" s="1714"/>
      <c r="AJH65" s="1714"/>
      <c r="AJI65" s="1714"/>
      <c r="AJJ65" s="1714"/>
      <c r="AJK65" s="1714"/>
      <c r="AJL65" s="1714"/>
      <c r="AJM65" s="1714"/>
      <c r="AJN65" s="1714"/>
      <c r="AJO65" s="1714"/>
      <c r="AJP65" s="1714"/>
      <c r="AJQ65" s="1714"/>
      <c r="AJR65" s="1714"/>
      <c r="AJS65" s="1714"/>
      <c r="AJT65" s="1714"/>
      <c r="AJU65" s="1714"/>
      <c r="AJV65" s="1714"/>
      <c r="AJW65" s="1714"/>
      <c r="AJX65" s="1714"/>
      <c r="AJY65" s="1714"/>
      <c r="AJZ65" s="1714"/>
      <c r="AKA65" s="1714"/>
      <c r="AKB65" s="1714"/>
      <c r="AKC65" s="1714"/>
      <c r="AKD65" s="1714"/>
      <c r="AKE65" s="1714"/>
      <c r="AKF65" s="1714"/>
      <c r="AKG65" s="1714"/>
      <c r="AKH65" s="1714"/>
      <c r="AKI65" s="1714"/>
      <c r="AKJ65" s="1714"/>
      <c r="AKK65" s="1714"/>
      <c r="AKL65" s="1714"/>
      <c r="AKM65" s="1714"/>
      <c r="AKN65" s="1714"/>
      <c r="AKO65" s="1714"/>
      <c r="AKP65" s="1714"/>
      <c r="AKQ65" s="1714"/>
      <c r="AKR65" s="1714"/>
      <c r="AKS65" s="1714"/>
      <c r="AKT65" s="1714"/>
      <c r="AKU65" s="1714"/>
      <c r="AKV65" s="1714"/>
      <c r="AKW65" s="1714"/>
      <c r="AKX65" s="1714"/>
      <c r="AKY65" s="1714"/>
      <c r="AKZ65" s="1714"/>
      <c r="ALA65" s="1714"/>
      <c r="ALB65" s="1714"/>
      <c r="ALC65" s="1714"/>
      <c r="ALD65" s="1714"/>
      <c r="ALE65" s="1714"/>
      <c r="ALF65" s="1714"/>
      <c r="ALG65" s="1714"/>
      <c r="ALH65" s="1714"/>
      <c r="ALI65" s="1714"/>
      <c r="ALJ65" s="1714"/>
      <c r="ALK65" s="1714"/>
      <c r="ALL65" s="1714"/>
      <c r="ALM65" s="1714"/>
      <c r="ALN65" s="1714"/>
      <c r="ALO65" s="1714"/>
      <c r="ALP65" s="1714"/>
      <c r="ALQ65" s="1714"/>
      <c r="ALR65" s="1714"/>
      <c r="ALS65" s="1714"/>
      <c r="ALT65" s="1714"/>
      <c r="ALU65" s="1714"/>
      <c r="ALV65" s="1714"/>
      <c r="ALW65" s="1714"/>
      <c r="ALX65" s="1714"/>
      <c r="ALY65" s="1714"/>
      <c r="ALZ65" s="1714"/>
      <c r="AMA65" s="1714"/>
      <c r="AMB65" s="1714"/>
      <c r="AMC65" s="1714"/>
      <c r="AMD65" s="1714"/>
      <c r="AME65" s="1714"/>
      <c r="AMF65" s="1714"/>
      <c r="AMG65" s="1714"/>
      <c r="AMH65" s="1714"/>
      <c r="AMI65" s="1714"/>
      <c r="AMJ65" s="1714"/>
    </row>
    <row r="66" spans="1:1024" s="1409" customFormat="1">
      <c r="A66" s="1714"/>
      <c r="B66" s="1714"/>
      <c r="C66" s="1714"/>
      <c r="D66" s="1714"/>
      <c r="E66" s="1714"/>
      <c r="F66" s="1714"/>
      <c r="G66" s="1714"/>
      <c r="H66" s="1714"/>
      <c r="I66" s="1714"/>
      <c r="J66" s="1714"/>
      <c r="K66" s="1714"/>
      <c r="L66" s="1714"/>
      <c r="M66" s="1714"/>
      <c r="N66" s="1714"/>
      <c r="O66" s="1714"/>
      <c r="P66" s="1714"/>
      <c r="Q66" s="1714"/>
      <c r="R66" s="1714"/>
      <c r="S66" s="1714"/>
      <c r="T66" s="1714"/>
      <c r="U66" s="1714"/>
      <c r="V66" s="1714"/>
      <c r="W66" s="1714"/>
      <c r="X66" s="1714"/>
      <c r="Y66" s="1786"/>
      <c r="Z66" s="1787"/>
      <c r="AA66" s="1787"/>
      <c r="AB66" s="1787"/>
      <c r="AC66" s="1787"/>
      <c r="AD66" s="1787"/>
      <c r="AE66" s="1787"/>
      <c r="AF66" s="1787"/>
      <c r="AG66" s="1787"/>
      <c r="AH66" s="1787"/>
      <c r="AI66" s="1787"/>
      <c r="AJ66" s="1787"/>
      <c r="AK66" s="1787"/>
      <c r="AL66" s="1787"/>
      <c r="AM66" s="1787"/>
      <c r="AN66" s="1788"/>
      <c r="AO66" s="1714"/>
      <c r="AP66" s="1714"/>
      <c r="AQ66" s="1714"/>
      <c r="AR66" s="1714"/>
      <c r="AS66" s="1714"/>
      <c r="AT66" s="1714"/>
      <c r="AU66" s="1714"/>
      <c r="AV66" s="1714"/>
      <c r="AW66" s="1714"/>
      <c r="AX66" s="1714"/>
      <c r="AY66" s="1714"/>
      <c r="AZ66" s="1714"/>
      <c r="BA66" s="1714"/>
      <c r="BB66" s="1714"/>
      <c r="BC66" s="1714"/>
      <c r="BD66" s="1714"/>
      <c r="BE66" s="1714"/>
      <c r="BF66" s="1714"/>
      <c r="BG66" s="1714"/>
      <c r="BH66" s="1714"/>
      <c r="BI66" s="1714"/>
      <c r="BJ66" s="1714"/>
      <c r="BK66" s="1714"/>
      <c r="BL66" s="1714"/>
      <c r="BM66" s="1714"/>
      <c r="BN66" s="1714"/>
      <c r="BO66" s="1714"/>
      <c r="BP66" s="1714"/>
      <c r="BQ66" s="1714"/>
      <c r="BR66" s="1714"/>
      <c r="BS66" s="1714"/>
      <c r="BT66" s="1714"/>
      <c r="BU66" s="1714"/>
      <c r="BV66" s="1714"/>
      <c r="BW66" s="1714"/>
      <c r="BX66" s="1714"/>
      <c r="BY66" s="1714"/>
      <c r="BZ66" s="1714"/>
      <c r="CA66" s="1714"/>
      <c r="CB66" s="1714"/>
      <c r="CC66" s="1714"/>
      <c r="CD66" s="1714"/>
      <c r="CE66" s="1714"/>
      <c r="CF66" s="1714"/>
      <c r="CG66" s="1714"/>
      <c r="CH66" s="1714"/>
      <c r="CI66" s="1714"/>
      <c r="CJ66" s="1714"/>
      <c r="CK66" s="1714"/>
      <c r="CL66" s="1714"/>
      <c r="CM66" s="1714"/>
      <c r="CN66" s="1714"/>
      <c r="CO66" s="1714"/>
      <c r="CP66" s="1714"/>
      <c r="CQ66" s="1714"/>
      <c r="CR66" s="1714"/>
      <c r="CS66" s="1714"/>
      <c r="CT66" s="1714"/>
      <c r="CU66" s="1714"/>
      <c r="CV66" s="1714"/>
      <c r="CW66" s="1714"/>
      <c r="CX66" s="1714"/>
      <c r="CY66" s="1714"/>
      <c r="CZ66" s="1714"/>
      <c r="DA66" s="1714"/>
      <c r="DB66" s="1714"/>
      <c r="DC66" s="1714"/>
      <c r="DD66" s="1714"/>
      <c r="DE66" s="1714"/>
      <c r="DF66" s="1714"/>
      <c r="DG66" s="1714"/>
      <c r="DH66" s="1714"/>
      <c r="DI66" s="1714"/>
      <c r="DJ66" s="1714"/>
      <c r="DK66" s="1714"/>
      <c r="DL66" s="1714"/>
      <c r="DM66" s="1714"/>
      <c r="DN66" s="1714"/>
      <c r="DO66" s="1714"/>
      <c r="DP66" s="1714"/>
      <c r="DQ66" s="1714"/>
      <c r="DR66" s="1714"/>
      <c r="DS66" s="1714"/>
      <c r="DT66" s="1714"/>
      <c r="DU66" s="1714"/>
      <c r="DV66" s="1714"/>
      <c r="DW66" s="1714"/>
      <c r="DX66" s="1714"/>
      <c r="DY66" s="1714"/>
      <c r="DZ66" s="1714"/>
      <c r="EA66" s="1714"/>
      <c r="EB66" s="1714"/>
      <c r="EC66" s="1714"/>
      <c r="ED66" s="1714"/>
      <c r="EE66" s="1714"/>
      <c r="EF66" s="1714"/>
      <c r="EG66" s="1714"/>
      <c r="EH66" s="1714"/>
      <c r="EI66" s="1714"/>
      <c r="EJ66" s="1714"/>
      <c r="EK66" s="1714"/>
      <c r="EL66" s="1714"/>
      <c r="EM66" s="1714"/>
      <c r="EN66" s="1714"/>
      <c r="EO66" s="1714"/>
      <c r="EP66" s="1714"/>
      <c r="EQ66" s="1714"/>
      <c r="ER66" s="1714"/>
      <c r="ES66" s="1714"/>
      <c r="ET66" s="1714"/>
      <c r="EU66" s="1714"/>
      <c r="EV66" s="1714"/>
      <c r="EW66" s="1714"/>
      <c r="EX66" s="1714"/>
      <c r="EY66" s="1714"/>
      <c r="EZ66" s="1714"/>
      <c r="FA66" s="1714"/>
      <c r="FB66" s="1714"/>
      <c r="FC66" s="1714"/>
      <c r="FD66" s="1714"/>
      <c r="FE66" s="1714"/>
      <c r="FF66" s="1714"/>
      <c r="FG66" s="1714"/>
      <c r="FH66" s="1714"/>
      <c r="FI66" s="1714"/>
      <c r="FJ66" s="1714"/>
      <c r="FK66" s="1714"/>
      <c r="FL66" s="1714"/>
      <c r="FM66" s="1714"/>
      <c r="FN66" s="1714"/>
      <c r="FO66" s="1714"/>
      <c r="FP66" s="1714"/>
      <c r="FQ66" s="1714"/>
      <c r="FR66" s="1714"/>
      <c r="FS66" s="1714"/>
      <c r="FT66" s="1714"/>
      <c r="FU66" s="1714"/>
      <c r="FV66" s="1714"/>
      <c r="FW66" s="1714"/>
      <c r="FX66" s="1714"/>
      <c r="FY66" s="1714"/>
      <c r="FZ66" s="1714"/>
      <c r="GA66" s="1714"/>
      <c r="GB66" s="1714"/>
      <c r="GC66" s="1714"/>
      <c r="GD66" s="1714"/>
      <c r="GE66" s="1714"/>
      <c r="GF66" s="1714"/>
      <c r="GG66" s="1714"/>
      <c r="GH66" s="1714"/>
      <c r="GI66" s="1714"/>
      <c r="GJ66" s="1714"/>
      <c r="GK66" s="1714"/>
      <c r="GL66" s="1714"/>
      <c r="GM66" s="1714"/>
      <c r="GN66" s="1714"/>
      <c r="GO66" s="1714"/>
      <c r="GP66" s="1714"/>
      <c r="GQ66" s="1714"/>
      <c r="GR66" s="1714"/>
      <c r="GS66" s="1714"/>
      <c r="GT66" s="1714"/>
      <c r="GU66" s="1714"/>
      <c r="GV66" s="1714"/>
      <c r="GW66" s="1714"/>
      <c r="GX66" s="1714"/>
      <c r="GY66" s="1714"/>
      <c r="GZ66" s="1714"/>
      <c r="HA66" s="1714"/>
      <c r="HB66" s="1714"/>
      <c r="HC66" s="1714"/>
      <c r="HD66" s="1714"/>
      <c r="HE66" s="1714"/>
      <c r="HF66" s="1714"/>
      <c r="HG66" s="1714"/>
      <c r="HH66" s="1714"/>
      <c r="HI66" s="1714"/>
      <c r="HJ66" s="1714"/>
      <c r="HK66" s="1714"/>
      <c r="HL66" s="1714"/>
      <c r="HM66" s="1714"/>
      <c r="HN66" s="1714"/>
      <c r="HO66" s="1714"/>
      <c r="HP66" s="1714"/>
      <c r="HQ66" s="1714"/>
      <c r="HR66" s="1714"/>
      <c r="HS66" s="1714"/>
      <c r="HT66" s="1714"/>
      <c r="HU66" s="1714"/>
      <c r="HV66" s="1714"/>
      <c r="HW66" s="1714"/>
      <c r="HX66" s="1714"/>
      <c r="HY66" s="1714"/>
      <c r="HZ66" s="1714"/>
      <c r="IA66" s="1714"/>
      <c r="IB66" s="1714"/>
      <c r="IC66" s="1714"/>
      <c r="ID66" s="1714"/>
      <c r="IE66" s="1714"/>
      <c r="IF66" s="1714"/>
      <c r="IG66" s="1714"/>
      <c r="IH66" s="1714"/>
      <c r="II66" s="1714"/>
      <c r="IJ66" s="1714"/>
      <c r="IK66" s="1714"/>
      <c r="IL66" s="1714"/>
      <c r="IM66" s="1714"/>
      <c r="IN66" s="1714"/>
      <c r="IO66" s="1714"/>
      <c r="IP66" s="1714"/>
      <c r="IQ66" s="1714"/>
      <c r="IR66" s="1714"/>
      <c r="IS66" s="1714"/>
      <c r="IT66" s="1714"/>
      <c r="IU66" s="1714"/>
      <c r="IV66" s="1714"/>
      <c r="IW66" s="1714"/>
      <c r="IX66" s="1714"/>
      <c r="IY66" s="1714"/>
      <c r="IZ66" s="1714"/>
      <c r="JA66" s="1714"/>
      <c r="JB66" s="1714"/>
      <c r="JC66" s="1714"/>
      <c r="JD66" s="1714"/>
      <c r="JE66" s="1714"/>
      <c r="JF66" s="1714"/>
      <c r="JG66" s="1714"/>
      <c r="JH66" s="1714"/>
      <c r="JI66" s="1714"/>
      <c r="JJ66" s="1714"/>
      <c r="JK66" s="1714"/>
      <c r="JL66" s="1714"/>
      <c r="JM66" s="1714"/>
      <c r="JN66" s="1714"/>
      <c r="JO66" s="1714"/>
      <c r="JP66" s="1714"/>
      <c r="JQ66" s="1714"/>
      <c r="JR66" s="1714"/>
      <c r="JS66" s="1714"/>
      <c r="JT66" s="1714"/>
      <c r="JU66" s="1714"/>
      <c r="JV66" s="1714"/>
      <c r="JW66" s="1714"/>
      <c r="JX66" s="1714"/>
      <c r="JY66" s="1714"/>
      <c r="JZ66" s="1714"/>
      <c r="KA66" s="1714"/>
      <c r="KB66" s="1714"/>
      <c r="KC66" s="1714"/>
      <c r="KD66" s="1714"/>
      <c r="KE66" s="1714"/>
      <c r="KF66" s="1714"/>
      <c r="KG66" s="1714"/>
      <c r="KH66" s="1714"/>
      <c r="KI66" s="1714"/>
      <c r="KJ66" s="1714"/>
      <c r="KK66" s="1714"/>
      <c r="KL66" s="1714"/>
      <c r="KM66" s="1714"/>
      <c r="KN66" s="1714"/>
      <c r="KO66" s="1714"/>
      <c r="KP66" s="1714"/>
      <c r="KQ66" s="1714"/>
      <c r="KR66" s="1714"/>
      <c r="KS66" s="1714"/>
      <c r="KT66" s="1714"/>
      <c r="KU66" s="1714"/>
      <c r="KV66" s="1714"/>
      <c r="KW66" s="1714"/>
      <c r="KX66" s="1714"/>
      <c r="KY66" s="1714"/>
      <c r="KZ66" s="1714"/>
      <c r="LA66" s="1714"/>
      <c r="LB66" s="1714"/>
      <c r="LC66" s="1714"/>
      <c r="LD66" s="1714"/>
      <c r="LE66" s="1714"/>
      <c r="LF66" s="1714"/>
      <c r="LG66" s="1714"/>
      <c r="LH66" s="1714"/>
      <c r="LI66" s="1714"/>
      <c r="LJ66" s="1714"/>
      <c r="LK66" s="1714"/>
      <c r="LL66" s="1714"/>
      <c r="LM66" s="1714"/>
      <c r="LN66" s="1714"/>
      <c r="LO66" s="1714"/>
      <c r="LP66" s="1714"/>
      <c r="LQ66" s="1714"/>
      <c r="LR66" s="1714"/>
      <c r="LS66" s="1714"/>
      <c r="LT66" s="1714"/>
      <c r="LU66" s="1714"/>
      <c r="LV66" s="1714"/>
      <c r="LW66" s="1714"/>
      <c r="LX66" s="1714"/>
      <c r="LY66" s="1714"/>
      <c r="LZ66" s="1714"/>
      <c r="MA66" s="1714"/>
      <c r="MB66" s="1714"/>
      <c r="MC66" s="1714"/>
      <c r="MD66" s="1714"/>
      <c r="ME66" s="1714"/>
      <c r="MF66" s="1714"/>
      <c r="MG66" s="1714"/>
      <c r="MH66" s="1714"/>
      <c r="MI66" s="1714"/>
      <c r="MJ66" s="1714"/>
      <c r="MK66" s="1714"/>
      <c r="ML66" s="1714"/>
      <c r="MM66" s="1714"/>
      <c r="MN66" s="1714"/>
      <c r="MO66" s="1714"/>
      <c r="MP66" s="1714"/>
      <c r="MQ66" s="1714"/>
      <c r="MR66" s="1714"/>
      <c r="MS66" s="1714"/>
      <c r="MT66" s="1714"/>
      <c r="MU66" s="1714"/>
      <c r="MV66" s="1714"/>
      <c r="MW66" s="1714"/>
      <c r="MX66" s="1714"/>
      <c r="MY66" s="1714"/>
      <c r="MZ66" s="1714"/>
      <c r="NA66" s="1714"/>
      <c r="NB66" s="1714"/>
      <c r="NC66" s="1714"/>
      <c r="ND66" s="1714"/>
      <c r="NE66" s="1714"/>
      <c r="NF66" s="1714"/>
      <c r="NG66" s="1714"/>
      <c r="NH66" s="1714"/>
      <c r="NI66" s="1714"/>
      <c r="NJ66" s="1714"/>
      <c r="NK66" s="1714"/>
      <c r="NL66" s="1714"/>
      <c r="NM66" s="1714"/>
      <c r="NN66" s="1714"/>
      <c r="NO66" s="1714"/>
      <c r="NP66" s="1714"/>
      <c r="NQ66" s="1714"/>
      <c r="NR66" s="1714"/>
      <c r="NS66" s="1714"/>
      <c r="NT66" s="1714"/>
      <c r="NU66" s="1714"/>
      <c r="NV66" s="1714"/>
      <c r="NW66" s="1714"/>
      <c r="NX66" s="1714"/>
      <c r="NY66" s="1714"/>
      <c r="NZ66" s="1714"/>
      <c r="OA66" s="1714"/>
      <c r="OB66" s="1714"/>
      <c r="OC66" s="1714"/>
      <c r="OD66" s="1714"/>
      <c r="OE66" s="1714"/>
      <c r="OF66" s="1714"/>
      <c r="OG66" s="1714"/>
      <c r="OH66" s="1714"/>
      <c r="OI66" s="1714"/>
      <c r="OJ66" s="1714"/>
      <c r="OK66" s="1714"/>
      <c r="OL66" s="1714"/>
      <c r="OM66" s="1714"/>
      <c r="ON66" s="1714"/>
      <c r="OO66" s="1714"/>
      <c r="OP66" s="1714"/>
      <c r="OQ66" s="1714"/>
      <c r="OR66" s="1714"/>
      <c r="OS66" s="1714"/>
      <c r="OT66" s="1714"/>
      <c r="OU66" s="1714"/>
      <c r="OV66" s="1714"/>
      <c r="OW66" s="1714"/>
      <c r="OX66" s="1714"/>
      <c r="OY66" s="1714"/>
      <c r="OZ66" s="1714"/>
      <c r="PA66" s="1714"/>
      <c r="PB66" s="1714"/>
      <c r="PC66" s="1714"/>
      <c r="PD66" s="1714"/>
      <c r="PE66" s="1714"/>
      <c r="PF66" s="1714"/>
      <c r="PG66" s="1714"/>
      <c r="PH66" s="1714"/>
      <c r="PI66" s="1714"/>
      <c r="PJ66" s="1714"/>
      <c r="PK66" s="1714"/>
      <c r="PL66" s="1714"/>
      <c r="PM66" s="1714"/>
      <c r="PN66" s="1714"/>
      <c r="PO66" s="1714"/>
      <c r="PP66" s="1714"/>
      <c r="PQ66" s="1714"/>
      <c r="PR66" s="1714"/>
      <c r="PS66" s="1714"/>
      <c r="PT66" s="1714"/>
      <c r="PU66" s="1714"/>
      <c r="PV66" s="1714"/>
      <c r="PW66" s="1714"/>
      <c r="PX66" s="1714"/>
      <c r="PY66" s="1714"/>
      <c r="PZ66" s="1714"/>
      <c r="QA66" s="1714"/>
      <c r="QB66" s="1714"/>
      <c r="QC66" s="1714"/>
      <c r="QD66" s="1714"/>
      <c r="QE66" s="1714"/>
      <c r="QF66" s="1714"/>
      <c r="QG66" s="1714"/>
      <c r="QH66" s="1714"/>
      <c r="QI66" s="1714"/>
      <c r="QJ66" s="1714"/>
      <c r="QK66" s="1714"/>
      <c r="QL66" s="1714"/>
      <c r="QM66" s="1714"/>
      <c r="QN66" s="1714"/>
      <c r="QO66" s="1714"/>
      <c r="QP66" s="1714"/>
      <c r="QQ66" s="1714"/>
      <c r="QR66" s="1714"/>
      <c r="QS66" s="1714"/>
      <c r="QT66" s="1714"/>
      <c r="QU66" s="1714"/>
      <c r="QV66" s="1714"/>
      <c r="QW66" s="1714"/>
      <c r="QX66" s="1714"/>
      <c r="QY66" s="1714"/>
      <c r="QZ66" s="1714"/>
      <c r="RA66" s="1714"/>
      <c r="RB66" s="1714"/>
      <c r="RC66" s="1714"/>
      <c r="RD66" s="1714"/>
      <c r="RE66" s="1714"/>
      <c r="RF66" s="1714"/>
      <c r="RG66" s="1714"/>
      <c r="RH66" s="1714"/>
      <c r="RI66" s="1714"/>
      <c r="RJ66" s="1714"/>
      <c r="RK66" s="1714"/>
      <c r="RL66" s="1714"/>
      <c r="RM66" s="1714"/>
      <c r="RN66" s="1714"/>
      <c r="RO66" s="1714"/>
      <c r="RP66" s="1714"/>
      <c r="RQ66" s="1714"/>
      <c r="RR66" s="1714"/>
      <c r="RS66" s="1714"/>
      <c r="RT66" s="1714"/>
      <c r="RU66" s="1714"/>
      <c r="RV66" s="1714"/>
      <c r="RW66" s="1714"/>
      <c r="RX66" s="1714"/>
      <c r="RY66" s="1714"/>
      <c r="RZ66" s="1714"/>
      <c r="SA66" s="1714"/>
      <c r="SB66" s="1714"/>
      <c r="SC66" s="1714"/>
      <c r="SD66" s="1714"/>
      <c r="SE66" s="1714"/>
      <c r="SF66" s="1714"/>
      <c r="SG66" s="1714"/>
      <c r="SH66" s="1714"/>
      <c r="SI66" s="1714"/>
      <c r="SJ66" s="1714"/>
      <c r="SK66" s="1714"/>
      <c r="SL66" s="1714"/>
      <c r="SM66" s="1714"/>
      <c r="SN66" s="1714"/>
      <c r="SO66" s="1714"/>
      <c r="SP66" s="1714"/>
      <c r="SQ66" s="1714"/>
      <c r="SR66" s="1714"/>
      <c r="SS66" s="1714"/>
      <c r="ST66" s="1714"/>
      <c r="SU66" s="1714"/>
      <c r="SV66" s="1714"/>
      <c r="SW66" s="1714"/>
      <c r="SX66" s="1714"/>
      <c r="SY66" s="1714"/>
      <c r="SZ66" s="1714"/>
      <c r="TA66" s="1714"/>
      <c r="TB66" s="1714"/>
      <c r="TC66" s="1714"/>
      <c r="TD66" s="1714"/>
      <c r="TE66" s="1714"/>
      <c r="TF66" s="1714"/>
      <c r="TG66" s="1714"/>
      <c r="TH66" s="1714"/>
      <c r="TI66" s="1714"/>
      <c r="TJ66" s="1714"/>
      <c r="TK66" s="1714"/>
      <c r="TL66" s="1714"/>
      <c r="TM66" s="1714"/>
      <c r="TN66" s="1714"/>
      <c r="TO66" s="1714"/>
      <c r="TP66" s="1714"/>
      <c r="TQ66" s="1714"/>
      <c r="TR66" s="1714"/>
      <c r="TS66" s="1714"/>
      <c r="TT66" s="1714"/>
      <c r="TU66" s="1714"/>
      <c r="TV66" s="1714"/>
      <c r="TW66" s="1714"/>
      <c r="TX66" s="1714"/>
      <c r="TY66" s="1714"/>
      <c r="TZ66" s="1714"/>
      <c r="UA66" s="1714"/>
      <c r="UB66" s="1714"/>
      <c r="UC66" s="1714"/>
      <c r="UD66" s="1714"/>
      <c r="UE66" s="1714"/>
      <c r="UF66" s="1714"/>
      <c r="UG66" s="1714"/>
      <c r="UH66" s="1714"/>
      <c r="UI66" s="1714"/>
      <c r="UJ66" s="1714"/>
      <c r="UK66" s="1714"/>
      <c r="UL66" s="1714"/>
      <c r="UM66" s="1714"/>
      <c r="UN66" s="1714"/>
      <c r="UO66" s="1714"/>
      <c r="UP66" s="1714"/>
      <c r="UQ66" s="1714"/>
      <c r="UR66" s="1714"/>
      <c r="US66" s="1714"/>
      <c r="UT66" s="1714"/>
      <c r="UU66" s="1714"/>
      <c r="UV66" s="1714"/>
      <c r="UW66" s="1714"/>
      <c r="UX66" s="1714"/>
      <c r="UY66" s="1714"/>
      <c r="UZ66" s="1714"/>
      <c r="VA66" s="1714"/>
      <c r="VB66" s="1714"/>
      <c r="VC66" s="1714"/>
      <c r="VD66" s="1714"/>
      <c r="VE66" s="1714"/>
      <c r="VF66" s="1714"/>
      <c r="VG66" s="1714"/>
      <c r="VH66" s="1714"/>
      <c r="VI66" s="1714"/>
      <c r="VJ66" s="1714"/>
      <c r="VK66" s="1714"/>
      <c r="VL66" s="1714"/>
      <c r="VM66" s="1714"/>
      <c r="VN66" s="1714"/>
      <c r="VO66" s="1714"/>
      <c r="VP66" s="1714"/>
      <c r="VQ66" s="1714"/>
      <c r="VR66" s="1714"/>
      <c r="VS66" s="1714"/>
      <c r="VT66" s="1714"/>
      <c r="VU66" s="1714"/>
      <c r="VV66" s="1714"/>
      <c r="VW66" s="1714"/>
      <c r="VX66" s="1714"/>
      <c r="VY66" s="1714"/>
      <c r="VZ66" s="1714"/>
      <c r="WA66" s="1714"/>
      <c r="WB66" s="1714"/>
      <c r="WC66" s="1714"/>
      <c r="WD66" s="1714"/>
      <c r="WE66" s="1714"/>
      <c r="WF66" s="1714"/>
      <c r="WG66" s="1714"/>
      <c r="WH66" s="1714"/>
      <c r="WI66" s="1714"/>
      <c r="WJ66" s="1714"/>
      <c r="WK66" s="1714"/>
      <c r="WL66" s="1714"/>
      <c r="WM66" s="1714"/>
      <c r="WN66" s="1714"/>
      <c r="WO66" s="1714"/>
      <c r="WP66" s="1714"/>
      <c r="WQ66" s="1714"/>
      <c r="WR66" s="1714"/>
      <c r="WS66" s="1714"/>
      <c r="WT66" s="1714"/>
      <c r="WU66" s="1714"/>
      <c r="WV66" s="1714"/>
      <c r="WW66" s="1714"/>
      <c r="WX66" s="1714"/>
      <c r="WY66" s="1714"/>
      <c r="WZ66" s="1714"/>
      <c r="XA66" s="1714"/>
      <c r="XB66" s="1714"/>
      <c r="XC66" s="1714"/>
      <c r="XD66" s="1714"/>
      <c r="XE66" s="1714"/>
      <c r="XF66" s="1714"/>
      <c r="XG66" s="1714"/>
      <c r="XH66" s="1714"/>
      <c r="XI66" s="1714"/>
      <c r="XJ66" s="1714"/>
      <c r="XK66" s="1714"/>
      <c r="XL66" s="1714"/>
      <c r="XM66" s="1714"/>
      <c r="XN66" s="1714"/>
      <c r="XO66" s="1714"/>
      <c r="XP66" s="1714"/>
      <c r="XQ66" s="1714"/>
      <c r="XR66" s="1714"/>
      <c r="XS66" s="1714"/>
      <c r="XT66" s="1714"/>
      <c r="XU66" s="1714"/>
      <c r="XV66" s="1714"/>
      <c r="XW66" s="1714"/>
      <c r="XX66" s="1714"/>
      <c r="XY66" s="1714"/>
      <c r="XZ66" s="1714"/>
      <c r="YA66" s="1714"/>
      <c r="YB66" s="1714"/>
      <c r="YC66" s="1714"/>
      <c r="YD66" s="1714"/>
      <c r="YE66" s="1714"/>
      <c r="YF66" s="1714"/>
      <c r="YG66" s="1714"/>
      <c r="YH66" s="1714"/>
      <c r="YI66" s="1714"/>
      <c r="YJ66" s="1714"/>
      <c r="YK66" s="1714"/>
      <c r="YL66" s="1714"/>
      <c r="YM66" s="1714"/>
      <c r="YN66" s="1714"/>
      <c r="YO66" s="1714"/>
      <c r="YP66" s="1714"/>
      <c r="YQ66" s="1714"/>
      <c r="YR66" s="1714"/>
      <c r="YS66" s="1714"/>
      <c r="YT66" s="1714"/>
      <c r="YU66" s="1714"/>
      <c r="YV66" s="1714"/>
      <c r="YW66" s="1714"/>
      <c r="YX66" s="1714"/>
      <c r="YY66" s="1714"/>
      <c r="YZ66" s="1714"/>
      <c r="ZA66" s="1714"/>
      <c r="ZB66" s="1714"/>
      <c r="ZC66" s="1714"/>
      <c r="ZD66" s="1714"/>
      <c r="ZE66" s="1714"/>
      <c r="ZF66" s="1714"/>
      <c r="ZG66" s="1714"/>
      <c r="ZH66" s="1714"/>
      <c r="ZI66" s="1714"/>
      <c r="ZJ66" s="1714"/>
      <c r="ZK66" s="1714"/>
      <c r="ZL66" s="1714"/>
      <c r="ZM66" s="1714"/>
      <c r="ZN66" s="1714"/>
      <c r="ZO66" s="1714"/>
      <c r="ZP66" s="1714"/>
      <c r="ZQ66" s="1714"/>
      <c r="ZR66" s="1714"/>
      <c r="ZS66" s="1714"/>
      <c r="ZT66" s="1714"/>
      <c r="ZU66" s="1714"/>
      <c r="ZV66" s="1714"/>
      <c r="ZW66" s="1714"/>
      <c r="ZX66" s="1714"/>
      <c r="ZY66" s="1714"/>
      <c r="ZZ66" s="1714"/>
      <c r="AAA66" s="1714"/>
      <c r="AAB66" s="1714"/>
      <c r="AAC66" s="1714"/>
      <c r="AAD66" s="1714"/>
      <c r="AAE66" s="1714"/>
      <c r="AAF66" s="1714"/>
      <c r="AAG66" s="1714"/>
      <c r="AAH66" s="1714"/>
      <c r="AAI66" s="1714"/>
      <c r="AAJ66" s="1714"/>
      <c r="AAK66" s="1714"/>
      <c r="AAL66" s="1714"/>
      <c r="AAM66" s="1714"/>
      <c r="AAN66" s="1714"/>
      <c r="AAO66" s="1714"/>
      <c r="AAP66" s="1714"/>
      <c r="AAQ66" s="1714"/>
      <c r="AAR66" s="1714"/>
      <c r="AAS66" s="1714"/>
      <c r="AAT66" s="1714"/>
      <c r="AAU66" s="1714"/>
      <c r="AAV66" s="1714"/>
      <c r="AAW66" s="1714"/>
      <c r="AAX66" s="1714"/>
      <c r="AAY66" s="1714"/>
      <c r="AAZ66" s="1714"/>
      <c r="ABA66" s="1714"/>
      <c r="ABB66" s="1714"/>
      <c r="ABC66" s="1714"/>
      <c r="ABD66" s="1714"/>
      <c r="ABE66" s="1714"/>
      <c r="ABF66" s="1714"/>
      <c r="ABG66" s="1714"/>
      <c r="ABH66" s="1714"/>
      <c r="ABI66" s="1714"/>
      <c r="ABJ66" s="1714"/>
      <c r="ABK66" s="1714"/>
      <c r="ABL66" s="1714"/>
      <c r="ABM66" s="1714"/>
      <c r="ABN66" s="1714"/>
      <c r="ABO66" s="1714"/>
      <c r="ABP66" s="1714"/>
      <c r="ABQ66" s="1714"/>
      <c r="ABR66" s="1714"/>
      <c r="ABS66" s="1714"/>
      <c r="ABT66" s="1714"/>
      <c r="ABU66" s="1714"/>
      <c r="ABV66" s="1714"/>
      <c r="ABW66" s="1714"/>
      <c r="ABX66" s="1714"/>
      <c r="ABY66" s="1714"/>
      <c r="ABZ66" s="1714"/>
      <c r="ACA66" s="1714"/>
      <c r="ACB66" s="1714"/>
      <c r="ACC66" s="1714"/>
      <c r="ACD66" s="1714"/>
      <c r="ACE66" s="1714"/>
      <c r="ACF66" s="1714"/>
      <c r="ACG66" s="1714"/>
      <c r="ACH66" s="1714"/>
      <c r="ACI66" s="1714"/>
      <c r="ACJ66" s="1714"/>
      <c r="ACK66" s="1714"/>
      <c r="ACL66" s="1714"/>
      <c r="ACM66" s="1714"/>
      <c r="ACN66" s="1714"/>
      <c r="ACO66" s="1714"/>
      <c r="ACP66" s="1714"/>
      <c r="ACQ66" s="1714"/>
      <c r="ACR66" s="1714"/>
      <c r="ACS66" s="1714"/>
      <c r="ACT66" s="1714"/>
      <c r="ACU66" s="1714"/>
      <c r="ACV66" s="1714"/>
      <c r="ACW66" s="1714"/>
      <c r="ACX66" s="1714"/>
      <c r="ACY66" s="1714"/>
      <c r="ACZ66" s="1714"/>
      <c r="ADA66" s="1714"/>
      <c r="ADB66" s="1714"/>
      <c r="ADC66" s="1714"/>
      <c r="ADD66" s="1714"/>
      <c r="ADE66" s="1714"/>
      <c r="ADF66" s="1714"/>
      <c r="ADG66" s="1714"/>
      <c r="ADH66" s="1714"/>
      <c r="ADI66" s="1714"/>
      <c r="ADJ66" s="1714"/>
      <c r="ADK66" s="1714"/>
      <c r="ADL66" s="1714"/>
      <c r="ADM66" s="1714"/>
      <c r="ADN66" s="1714"/>
      <c r="ADO66" s="1714"/>
      <c r="ADP66" s="1714"/>
      <c r="ADQ66" s="1714"/>
      <c r="ADR66" s="1714"/>
      <c r="ADS66" s="1714"/>
      <c r="ADT66" s="1714"/>
      <c r="ADU66" s="1714"/>
      <c r="ADV66" s="1714"/>
      <c r="ADW66" s="1714"/>
      <c r="ADX66" s="1714"/>
      <c r="ADY66" s="1714"/>
      <c r="ADZ66" s="1714"/>
      <c r="AEA66" s="1714"/>
      <c r="AEB66" s="1714"/>
      <c r="AEC66" s="1714"/>
      <c r="AED66" s="1714"/>
      <c r="AEE66" s="1714"/>
      <c r="AEF66" s="1714"/>
      <c r="AEG66" s="1714"/>
      <c r="AEH66" s="1714"/>
      <c r="AEI66" s="1714"/>
      <c r="AEJ66" s="1714"/>
      <c r="AEK66" s="1714"/>
      <c r="AEL66" s="1714"/>
      <c r="AEM66" s="1714"/>
      <c r="AEN66" s="1714"/>
      <c r="AEO66" s="1714"/>
      <c r="AEP66" s="1714"/>
      <c r="AEQ66" s="1714"/>
      <c r="AER66" s="1714"/>
      <c r="AES66" s="1714"/>
      <c r="AET66" s="1714"/>
      <c r="AEU66" s="1714"/>
      <c r="AEV66" s="1714"/>
      <c r="AEW66" s="1714"/>
      <c r="AEX66" s="1714"/>
      <c r="AEY66" s="1714"/>
      <c r="AEZ66" s="1714"/>
      <c r="AFA66" s="1714"/>
      <c r="AFB66" s="1714"/>
      <c r="AFC66" s="1714"/>
      <c r="AFD66" s="1714"/>
      <c r="AFE66" s="1714"/>
      <c r="AFF66" s="1714"/>
      <c r="AFG66" s="1714"/>
      <c r="AFH66" s="1714"/>
      <c r="AFI66" s="1714"/>
      <c r="AFJ66" s="1714"/>
      <c r="AFK66" s="1714"/>
      <c r="AFL66" s="1714"/>
      <c r="AFM66" s="1714"/>
      <c r="AFN66" s="1714"/>
      <c r="AFO66" s="1714"/>
      <c r="AFP66" s="1714"/>
      <c r="AFQ66" s="1714"/>
      <c r="AFR66" s="1714"/>
      <c r="AFS66" s="1714"/>
      <c r="AFT66" s="1714"/>
      <c r="AFU66" s="1714"/>
      <c r="AFV66" s="1714"/>
      <c r="AFW66" s="1714"/>
      <c r="AFX66" s="1714"/>
      <c r="AFY66" s="1714"/>
      <c r="AFZ66" s="1714"/>
      <c r="AGA66" s="1714"/>
      <c r="AGB66" s="1714"/>
      <c r="AGC66" s="1714"/>
      <c r="AGD66" s="1714"/>
      <c r="AGE66" s="1714"/>
      <c r="AGF66" s="1714"/>
      <c r="AGG66" s="1714"/>
      <c r="AGH66" s="1714"/>
      <c r="AGI66" s="1714"/>
      <c r="AGJ66" s="1714"/>
      <c r="AGK66" s="1714"/>
      <c r="AGL66" s="1714"/>
      <c r="AGM66" s="1714"/>
      <c r="AGN66" s="1714"/>
      <c r="AGO66" s="1714"/>
      <c r="AGP66" s="1714"/>
      <c r="AGQ66" s="1714"/>
      <c r="AGR66" s="1714"/>
      <c r="AGS66" s="1714"/>
      <c r="AGT66" s="1714"/>
      <c r="AGU66" s="1714"/>
      <c r="AGV66" s="1714"/>
      <c r="AGW66" s="1714"/>
      <c r="AGX66" s="1714"/>
      <c r="AGY66" s="1714"/>
      <c r="AGZ66" s="1714"/>
      <c r="AHA66" s="1714"/>
      <c r="AHB66" s="1714"/>
      <c r="AHC66" s="1714"/>
      <c r="AHD66" s="1714"/>
      <c r="AHE66" s="1714"/>
      <c r="AHF66" s="1714"/>
      <c r="AHG66" s="1714"/>
      <c r="AHH66" s="1714"/>
      <c r="AHI66" s="1714"/>
      <c r="AHJ66" s="1714"/>
      <c r="AHK66" s="1714"/>
      <c r="AHL66" s="1714"/>
      <c r="AHM66" s="1714"/>
      <c r="AHN66" s="1714"/>
      <c r="AHO66" s="1714"/>
      <c r="AHP66" s="1714"/>
      <c r="AHQ66" s="1714"/>
      <c r="AHR66" s="1714"/>
      <c r="AHS66" s="1714"/>
      <c r="AHT66" s="1714"/>
      <c r="AHU66" s="1714"/>
      <c r="AHV66" s="1714"/>
      <c r="AHW66" s="1714"/>
      <c r="AHX66" s="1714"/>
      <c r="AHY66" s="1714"/>
      <c r="AHZ66" s="1714"/>
      <c r="AIA66" s="1714"/>
      <c r="AIB66" s="1714"/>
      <c r="AIC66" s="1714"/>
      <c r="AID66" s="1714"/>
      <c r="AIE66" s="1714"/>
      <c r="AIF66" s="1714"/>
      <c r="AIG66" s="1714"/>
      <c r="AIH66" s="1714"/>
      <c r="AII66" s="1714"/>
      <c r="AIJ66" s="1714"/>
      <c r="AIK66" s="1714"/>
      <c r="AIL66" s="1714"/>
      <c r="AIM66" s="1714"/>
      <c r="AIN66" s="1714"/>
      <c r="AIO66" s="1714"/>
      <c r="AIP66" s="1714"/>
      <c r="AIQ66" s="1714"/>
      <c r="AIR66" s="1714"/>
      <c r="AIS66" s="1714"/>
      <c r="AIT66" s="1714"/>
      <c r="AIU66" s="1714"/>
      <c r="AIV66" s="1714"/>
      <c r="AIW66" s="1714"/>
      <c r="AIX66" s="1714"/>
      <c r="AIY66" s="1714"/>
      <c r="AIZ66" s="1714"/>
      <c r="AJA66" s="1714"/>
      <c r="AJB66" s="1714"/>
      <c r="AJC66" s="1714"/>
      <c r="AJD66" s="1714"/>
      <c r="AJE66" s="1714"/>
      <c r="AJF66" s="1714"/>
      <c r="AJG66" s="1714"/>
      <c r="AJH66" s="1714"/>
      <c r="AJI66" s="1714"/>
      <c r="AJJ66" s="1714"/>
      <c r="AJK66" s="1714"/>
      <c r="AJL66" s="1714"/>
      <c r="AJM66" s="1714"/>
      <c r="AJN66" s="1714"/>
      <c r="AJO66" s="1714"/>
      <c r="AJP66" s="1714"/>
      <c r="AJQ66" s="1714"/>
      <c r="AJR66" s="1714"/>
      <c r="AJS66" s="1714"/>
      <c r="AJT66" s="1714"/>
      <c r="AJU66" s="1714"/>
      <c r="AJV66" s="1714"/>
      <c r="AJW66" s="1714"/>
      <c r="AJX66" s="1714"/>
      <c r="AJY66" s="1714"/>
      <c r="AJZ66" s="1714"/>
      <c r="AKA66" s="1714"/>
      <c r="AKB66" s="1714"/>
      <c r="AKC66" s="1714"/>
      <c r="AKD66" s="1714"/>
      <c r="AKE66" s="1714"/>
      <c r="AKF66" s="1714"/>
      <c r="AKG66" s="1714"/>
      <c r="AKH66" s="1714"/>
      <c r="AKI66" s="1714"/>
      <c r="AKJ66" s="1714"/>
      <c r="AKK66" s="1714"/>
      <c r="AKL66" s="1714"/>
      <c r="AKM66" s="1714"/>
      <c r="AKN66" s="1714"/>
      <c r="AKO66" s="1714"/>
      <c r="AKP66" s="1714"/>
      <c r="AKQ66" s="1714"/>
      <c r="AKR66" s="1714"/>
      <c r="AKS66" s="1714"/>
      <c r="AKT66" s="1714"/>
      <c r="AKU66" s="1714"/>
      <c r="AKV66" s="1714"/>
      <c r="AKW66" s="1714"/>
      <c r="AKX66" s="1714"/>
      <c r="AKY66" s="1714"/>
      <c r="AKZ66" s="1714"/>
      <c r="ALA66" s="1714"/>
      <c r="ALB66" s="1714"/>
      <c r="ALC66" s="1714"/>
      <c r="ALD66" s="1714"/>
      <c r="ALE66" s="1714"/>
      <c r="ALF66" s="1714"/>
      <c r="ALG66" s="1714"/>
      <c r="ALH66" s="1714"/>
      <c r="ALI66" s="1714"/>
      <c r="ALJ66" s="1714"/>
      <c r="ALK66" s="1714"/>
      <c r="ALL66" s="1714"/>
      <c r="ALM66" s="1714"/>
      <c r="ALN66" s="1714"/>
      <c r="ALO66" s="1714"/>
      <c r="ALP66" s="1714"/>
      <c r="ALQ66" s="1714"/>
      <c r="ALR66" s="1714"/>
      <c r="ALS66" s="1714"/>
      <c r="ALT66" s="1714"/>
      <c r="ALU66" s="1714"/>
      <c r="ALV66" s="1714"/>
      <c r="ALW66" s="1714"/>
      <c r="ALX66" s="1714"/>
      <c r="ALY66" s="1714"/>
      <c r="ALZ66" s="1714"/>
      <c r="AMA66" s="1714"/>
      <c r="AMB66" s="1714"/>
      <c r="AMC66" s="1714"/>
      <c r="AMD66" s="1714"/>
      <c r="AME66" s="1714"/>
      <c r="AMF66" s="1714"/>
      <c r="AMG66" s="1714"/>
      <c r="AMH66" s="1714"/>
      <c r="AMI66" s="1714"/>
      <c r="AMJ66" s="1714"/>
    </row>
    <row r="67" spans="1:1024" s="1409" customFormat="1">
      <c r="A67" s="1714"/>
      <c r="B67" s="1714"/>
      <c r="C67" s="1714"/>
      <c r="D67" s="1714"/>
      <c r="E67" s="1714"/>
      <c r="F67" s="1714"/>
      <c r="G67" s="1714"/>
      <c r="H67" s="1714"/>
      <c r="I67" s="1714"/>
      <c r="J67" s="1714"/>
      <c r="K67" s="1714"/>
      <c r="L67" s="1714"/>
      <c r="M67" s="1714"/>
      <c r="N67" s="1714"/>
      <c r="O67" s="1714"/>
      <c r="P67" s="1714"/>
      <c r="Q67" s="1714"/>
      <c r="R67" s="1714"/>
      <c r="S67" s="1714"/>
      <c r="T67" s="1714"/>
      <c r="U67" s="1714"/>
      <c r="V67" s="1714"/>
      <c r="W67" s="1714"/>
      <c r="X67" s="1714"/>
      <c r="Y67" s="1786"/>
      <c r="Z67" s="1787"/>
      <c r="AA67" s="1787"/>
      <c r="AB67" s="1787"/>
      <c r="AC67" s="1787"/>
      <c r="AD67" s="1787"/>
      <c r="AE67" s="1787"/>
      <c r="AF67" s="1787"/>
      <c r="AG67" s="1787"/>
      <c r="AH67" s="1787"/>
      <c r="AI67" s="1787"/>
      <c r="AJ67" s="1787"/>
      <c r="AK67" s="1787"/>
      <c r="AL67" s="1787"/>
      <c r="AM67" s="1787"/>
      <c r="AN67" s="1788"/>
      <c r="AO67" s="1714"/>
      <c r="AP67" s="1714"/>
      <c r="AQ67" s="1714"/>
      <c r="AR67" s="1714"/>
      <c r="AS67" s="1714"/>
      <c r="AT67" s="1714"/>
      <c r="AU67" s="1714"/>
      <c r="AV67" s="1714"/>
      <c r="AW67" s="1714"/>
      <c r="AX67" s="1714"/>
      <c r="AY67" s="1714"/>
      <c r="AZ67" s="1714"/>
      <c r="BA67" s="1714"/>
      <c r="BB67" s="1714"/>
      <c r="BC67" s="1714"/>
      <c r="BD67" s="1714"/>
      <c r="BE67" s="1714"/>
      <c r="BF67" s="1714"/>
      <c r="BG67" s="1714"/>
      <c r="BH67" s="1714"/>
      <c r="BI67" s="1714"/>
      <c r="BJ67" s="1714"/>
      <c r="BK67" s="1714"/>
      <c r="BL67" s="1714"/>
      <c r="BM67" s="1714"/>
      <c r="BN67" s="1714"/>
      <c r="BO67" s="1714"/>
      <c r="BP67" s="1714"/>
      <c r="BQ67" s="1714"/>
      <c r="BR67" s="1714"/>
      <c r="BS67" s="1714"/>
      <c r="BT67" s="1714"/>
      <c r="BU67" s="1714"/>
      <c r="BV67" s="1714"/>
      <c r="BW67" s="1714"/>
      <c r="BX67" s="1714"/>
      <c r="BY67" s="1714"/>
      <c r="BZ67" s="1714"/>
      <c r="CA67" s="1714"/>
      <c r="CB67" s="1714"/>
      <c r="CC67" s="1714"/>
      <c r="CD67" s="1714"/>
      <c r="CE67" s="1714"/>
      <c r="CF67" s="1714"/>
      <c r="CG67" s="1714"/>
      <c r="CH67" s="1714"/>
      <c r="CI67" s="1714"/>
      <c r="CJ67" s="1714"/>
      <c r="CK67" s="1714"/>
      <c r="CL67" s="1714"/>
      <c r="CM67" s="1714"/>
      <c r="CN67" s="1714"/>
      <c r="CO67" s="1714"/>
      <c r="CP67" s="1714"/>
      <c r="CQ67" s="1714"/>
      <c r="CR67" s="1714"/>
      <c r="CS67" s="1714"/>
      <c r="CT67" s="1714"/>
      <c r="CU67" s="1714"/>
      <c r="CV67" s="1714"/>
      <c r="CW67" s="1714"/>
      <c r="CX67" s="1714"/>
      <c r="CY67" s="1714"/>
      <c r="CZ67" s="1714"/>
      <c r="DA67" s="1714"/>
      <c r="DB67" s="1714"/>
      <c r="DC67" s="1714"/>
      <c r="DD67" s="1714"/>
      <c r="DE67" s="1714"/>
      <c r="DF67" s="1714"/>
      <c r="DG67" s="1714"/>
      <c r="DH67" s="1714"/>
      <c r="DI67" s="1714"/>
      <c r="DJ67" s="1714"/>
      <c r="DK67" s="1714"/>
      <c r="DL67" s="1714"/>
      <c r="DM67" s="1714"/>
      <c r="DN67" s="1714"/>
      <c r="DO67" s="1714"/>
      <c r="DP67" s="1714"/>
      <c r="DQ67" s="1714"/>
      <c r="DR67" s="1714"/>
      <c r="DS67" s="1714"/>
      <c r="DT67" s="1714"/>
      <c r="DU67" s="1714"/>
      <c r="DV67" s="1714"/>
      <c r="DW67" s="1714"/>
      <c r="DX67" s="1714"/>
      <c r="DY67" s="1714"/>
      <c r="DZ67" s="1714"/>
      <c r="EA67" s="1714"/>
      <c r="EB67" s="1714"/>
      <c r="EC67" s="1714"/>
      <c r="ED67" s="1714"/>
      <c r="EE67" s="1714"/>
      <c r="EF67" s="1714"/>
      <c r="EG67" s="1714"/>
      <c r="EH67" s="1714"/>
      <c r="EI67" s="1714"/>
      <c r="EJ67" s="1714"/>
      <c r="EK67" s="1714"/>
      <c r="EL67" s="1714"/>
      <c r="EM67" s="1714"/>
      <c r="EN67" s="1714"/>
      <c r="EO67" s="1714"/>
      <c r="EP67" s="1714"/>
      <c r="EQ67" s="1714"/>
      <c r="ER67" s="1714"/>
      <c r="ES67" s="1714"/>
      <c r="ET67" s="1714"/>
      <c r="EU67" s="1714"/>
      <c r="EV67" s="1714"/>
      <c r="EW67" s="1714"/>
      <c r="EX67" s="1714"/>
      <c r="EY67" s="1714"/>
      <c r="EZ67" s="1714"/>
      <c r="FA67" s="1714"/>
      <c r="FB67" s="1714"/>
      <c r="FC67" s="1714"/>
      <c r="FD67" s="1714"/>
      <c r="FE67" s="1714"/>
      <c r="FF67" s="1714"/>
      <c r="FG67" s="1714"/>
      <c r="FH67" s="1714"/>
      <c r="FI67" s="1714"/>
      <c r="FJ67" s="1714"/>
      <c r="FK67" s="1714"/>
      <c r="FL67" s="1714"/>
      <c r="FM67" s="1714"/>
      <c r="FN67" s="1714"/>
      <c r="FO67" s="1714"/>
      <c r="FP67" s="1714"/>
      <c r="FQ67" s="1714"/>
      <c r="FR67" s="1714"/>
      <c r="FS67" s="1714"/>
      <c r="FT67" s="1714"/>
      <c r="FU67" s="1714"/>
      <c r="FV67" s="1714"/>
      <c r="FW67" s="1714"/>
      <c r="FX67" s="1714"/>
      <c r="FY67" s="1714"/>
      <c r="FZ67" s="1714"/>
      <c r="GA67" s="1714"/>
      <c r="GB67" s="1714"/>
      <c r="GC67" s="1714"/>
      <c r="GD67" s="1714"/>
      <c r="GE67" s="1714"/>
      <c r="GF67" s="1714"/>
      <c r="GG67" s="1714"/>
      <c r="GH67" s="1714"/>
      <c r="GI67" s="1714"/>
      <c r="GJ67" s="1714"/>
      <c r="GK67" s="1714"/>
      <c r="GL67" s="1714"/>
      <c r="GM67" s="1714"/>
      <c r="GN67" s="1714"/>
      <c r="GO67" s="1714"/>
      <c r="GP67" s="1714"/>
      <c r="GQ67" s="1714"/>
      <c r="GR67" s="1714"/>
      <c r="GS67" s="1714"/>
      <c r="GT67" s="1714"/>
      <c r="GU67" s="1714"/>
      <c r="GV67" s="1714"/>
      <c r="GW67" s="1714"/>
      <c r="GX67" s="1714"/>
      <c r="GY67" s="1714"/>
      <c r="GZ67" s="1714"/>
      <c r="HA67" s="1714"/>
      <c r="HB67" s="1714"/>
      <c r="HC67" s="1714"/>
      <c r="HD67" s="1714"/>
      <c r="HE67" s="1714"/>
      <c r="HF67" s="1714"/>
      <c r="HG67" s="1714"/>
      <c r="HH67" s="1714"/>
      <c r="HI67" s="1714"/>
      <c r="HJ67" s="1714"/>
      <c r="HK67" s="1714"/>
      <c r="HL67" s="1714"/>
      <c r="HM67" s="1714"/>
      <c r="HN67" s="1714"/>
      <c r="HO67" s="1714"/>
      <c r="HP67" s="1714"/>
      <c r="HQ67" s="1714"/>
      <c r="HR67" s="1714"/>
      <c r="HS67" s="1714"/>
      <c r="HT67" s="1714"/>
      <c r="HU67" s="1714"/>
      <c r="HV67" s="1714"/>
      <c r="HW67" s="1714"/>
      <c r="HX67" s="1714"/>
      <c r="HY67" s="1714"/>
      <c r="HZ67" s="1714"/>
      <c r="IA67" s="1714"/>
      <c r="IB67" s="1714"/>
      <c r="IC67" s="1714"/>
      <c r="ID67" s="1714"/>
      <c r="IE67" s="1714"/>
      <c r="IF67" s="1714"/>
      <c r="IG67" s="1714"/>
      <c r="IH67" s="1714"/>
      <c r="II67" s="1714"/>
      <c r="IJ67" s="1714"/>
      <c r="IK67" s="1714"/>
      <c r="IL67" s="1714"/>
      <c r="IM67" s="1714"/>
      <c r="IN67" s="1714"/>
      <c r="IO67" s="1714"/>
      <c r="IP67" s="1714"/>
      <c r="IQ67" s="1714"/>
      <c r="IR67" s="1714"/>
      <c r="IS67" s="1714"/>
      <c r="IT67" s="1714"/>
      <c r="IU67" s="1714"/>
      <c r="IV67" s="1714"/>
      <c r="IW67" s="1714"/>
      <c r="IX67" s="1714"/>
      <c r="IY67" s="1714"/>
      <c r="IZ67" s="1714"/>
      <c r="JA67" s="1714"/>
      <c r="JB67" s="1714"/>
      <c r="JC67" s="1714"/>
      <c r="JD67" s="1714"/>
      <c r="JE67" s="1714"/>
      <c r="JF67" s="1714"/>
      <c r="JG67" s="1714"/>
      <c r="JH67" s="1714"/>
      <c r="JI67" s="1714"/>
      <c r="JJ67" s="1714"/>
      <c r="JK67" s="1714"/>
      <c r="JL67" s="1714"/>
      <c r="JM67" s="1714"/>
      <c r="JN67" s="1714"/>
      <c r="JO67" s="1714"/>
      <c r="JP67" s="1714"/>
      <c r="JQ67" s="1714"/>
      <c r="JR67" s="1714"/>
      <c r="JS67" s="1714"/>
      <c r="JT67" s="1714"/>
      <c r="JU67" s="1714"/>
      <c r="JV67" s="1714"/>
      <c r="JW67" s="1714"/>
      <c r="JX67" s="1714"/>
      <c r="JY67" s="1714"/>
      <c r="JZ67" s="1714"/>
      <c r="KA67" s="1714"/>
      <c r="KB67" s="1714"/>
      <c r="KC67" s="1714"/>
      <c r="KD67" s="1714"/>
      <c r="KE67" s="1714"/>
      <c r="KF67" s="1714"/>
      <c r="KG67" s="1714"/>
      <c r="KH67" s="1714"/>
      <c r="KI67" s="1714"/>
      <c r="KJ67" s="1714"/>
      <c r="KK67" s="1714"/>
      <c r="KL67" s="1714"/>
      <c r="KM67" s="1714"/>
      <c r="KN67" s="1714"/>
      <c r="KO67" s="1714"/>
      <c r="KP67" s="1714"/>
      <c r="KQ67" s="1714"/>
      <c r="KR67" s="1714"/>
      <c r="KS67" s="1714"/>
      <c r="KT67" s="1714"/>
      <c r="KU67" s="1714"/>
      <c r="KV67" s="1714"/>
      <c r="KW67" s="1714"/>
      <c r="KX67" s="1714"/>
      <c r="KY67" s="1714"/>
      <c r="KZ67" s="1714"/>
      <c r="LA67" s="1714"/>
      <c r="LB67" s="1714"/>
      <c r="LC67" s="1714"/>
      <c r="LD67" s="1714"/>
      <c r="LE67" s="1714"/>
      <c r="LF67" s="1714"/>
      <c r="LG67" s="1714"/>
      <c r="LH67" s="1714"/>
      <c r="LI67" s="1714"/>
      <c r="LJ67" s="1714"/>
      <c r="LK67" s="1714"/>
      <c r="LL67" s="1714"/>
      <c r="LM67" s="1714"/>
      <c r="LN67" s="1714"/>
      <c r="LO67" s="1714"/>
      <c r="LP67" s="1714"/>
      <c r="LQ67" s="1714"/>
      <c r="LR67" s="1714"/>
      <c r="LS67" s="1714"/>
      <c r="LT67" s="1714"/>
      <c r="LU67" s="1714"/>
      <c r="LV67" s="1714"/>
      <c r="LW67" s="1714"/>
      <c r="LX67" s="1714"/>
      <c r="LY67" s="1714"/>
      <c r="LZ67" s="1714"/>
      <c r="MA67" s="1714"/>
      <c r="MB67" s="1714"/>
      <c r="MC67" s="1714"/>
      <c r="MD67" s="1714"/>
      <c r="ME67" s="1714"/>
      <c r="MF67" s="1714"/>
      <c r="MG67" s="1714"/>
      <c r="MH67" s="1714"/>
      <c r="MI67" s="1714"/>
      <c r="MJ67" s="1714"/>
      <c r="MK67" s="1714"/>
      <c r="ML67" s="1714"/>
      <c r="MM67" s="1714"/>
      <c r="MN67" s="1714"/>
      <c r="MO67" s="1714"/>
      <c r="MP67" s="1714"/>
      <c r="MQ67" s="1714"/>
      <c r="MR67" s="1714"/>
      <c r="MS67" s="1714"/>
      <c r="MT67" s="1714"/>
      <c r="MU67" s="1714"/>
      <c r="MV67" s="1714"/>
      <c r="MW67" s="1714"/>
      <c r="MX67" s="1714"/>
      <c r="MY67" s="1714"/>
      <c r="MZ67" s="1714"/>
      <c r="NA67" s="1714"/>
      <c r="NB67" s="1714"/>
      <c r="NC67" s="1714"/>
      <c r="ND67" s="1714"/>
      <c r="NE67" s="1714"/>
      <c r="NF67" s="1714"/>
      <c r="NG67" s="1714"/>
      <c r="NH67" s="1714"/>
      <c r="NI67" s="1714"/>
      <c r="NJ67" s="1714"/>
      <c r="NK67" s="1714"/>
      <c r="NL67" s="1714"/>
      <c r="NM67" s="1714"/>
      <c r="NN67" s="1714"/>
      <c r="NO67" s="1714"/>
      <c r="NP67" s="1714"/>
      <c r="NQ67" s="1714"/>
      <c r="NR67" s="1714"/>
      <c r="NS67" s="1714"/>
      <c r="NT67" s="1714"/>
      <c r="NU67" s="1714"/>
      <c r="NV67" s="1714"/>
      <c r="NW67" s="1714"/>
      <c r="NX67" s="1714"/>
      <c r="NY67" s="1714"/>
      <c r="NZ67" s="1714"/>
      <c r="OA67" s="1714"/>
      <c r="OB67" s="1714"/>
      <c r="OC67" s="1714"/>
      <c r="OD67" s="1714"/>
      <c r="OE67" s="1714"/>
      <c r="OF67" s="1714"/>
      <c r="OG67" s="1714"/>
      <c r="OH67" s="1714"/>
      <c r="OI67" s="1714"/>
      <c r="OJ67" s="1714"/>
      <c r="OK67" s="1714"/>
      <c r="OL67" s="1714"/>
      <c r="OM67" s="1714"/>
      <c r="ON67" s="1714"/>
      <c r="OO67" s="1714"/>
      <c r="OP67" s="1714"/>
      <c r="OQ67" s="1714"/>
      <c r="OR67" s="1714"/>
      <c r="OS67" s="1714"/>
      <c r="OT67" s="1714"/>
      <c r="OU67" s="1714"/>
      <c r="OV67" s="1714"/>
      <c r="OW67" s="1714"/>
      <c r="OX67" s="1714"/>
      <c r="OY67" s="1714"/>
      <c r="OZ67" s="1714"/>
      <c r="PA67" s="1714"/>
      <c r="PB67" s="1714"/>
      <c r="PC67" s="1714"/>
      <c r="PD67" s="1714"/>
      <c r="PE67" s="1714"/>
      <c r="PF67" s="1714"/>
      <c r="PG67" s="1714"/>
      <c r="PH67" s="1714"/>
      <c r="PI67" s="1714"/>
      <c r="PJ67" s="1714"/>
      <c r="PK67" s="1714"/>
      <c r="PL67" s="1714"/>
      <c r="PM67" s="1714"/>
      <c r="PN67" s="1714"/>
      <c r="PO67" s="1714"/>
      <c r="PP67" s="1714"/>
      <c r="PQ67" s="1714"/>
      <c r="PR67" s="1714"/>
      <c r="PS67" s="1714"/>
      <c r="PT67" s="1714"/>
      <c r="PU67" s="1714"/>
      <c r="PV67" s="1714"/>
      <c r="PW67" s="1714"/>
      <c r="PX67" s="1714"/>
      <c r="PY67" s="1714"/>
      <c r="PZ67" s="1714"/>
      <c r="QA67" s="1714"/>
      <c r="QB67" s="1714"/>
      <c r="QC67" s="1714"/>
      <c r="QD67" s="1714"/>
      <c r="QE67" s="1714"/>
      <c r="QF67" s="1714"/>
      <c r="QG67" s="1714"/>
      <c r="QH67" s="1714"/>
      <c r="QI67" s="1714"/>
      <c r="QJ67" s="1714"/>
      <c r="QK67" s="1714"/>
      <c r="QL67" s="1714"/>
      <c r="QM67" s="1714"/>
      <c r="QN67" s="1714"/>
      <c r="QO67" s="1714"/>
      <c r="QP67" s="1714"/>
      <c r="QQ67" s="1714"/>
      <c r="QR67" s="1714"/>
      <c r="QS67" s="1714"/>
      <c r="QT67" s="1714"/>
      <c r="QU67" s="1714"/>
      <c r="QV67" s="1714"/>
      <c r="QW67" s="1714"/>
      <c r="QX67" s="1714"/>
      <c r="QY67" s="1714"/>
      <c r="QZ67" s="1714"/>
      <c r="RA67" s="1714"/>
      <c r="RB67" s="1714"/>
      <c r="RC67" s="1714"/>
      <c r="RD67" s="1714"/>
      <c r="RE67" s="1714"/>
      <c r="RF67" s="1714"/>
      <c r="RG67" s="1714"/>
      <c r="RH67" s="1714"/>
      <c r="RI67" s="1714"/>
      <c r="RJ67" s="1714"/>
      <c r="RK67" s="1714"/>
      <c r="RL67" s="1714"/>
      <c r="RM67" s="1714"/>
      <c r="RN67" s="1714"/>
      <c r="RO67" s="1714"/>
      <c r="RP67" s="1714"/>
      <c r="RQ67" s="1714"/>
      <c r="RR67" s="1714"/>
      <c r="RS67" s="1714"/>
      <c r="RT67" s="1714"/>
      <c r="RU67" s="1714"/>
      <c r="RV67" s="1714"/>
      <c r="RW67" s="1714"/>
      <c r="RX67" s="1714"/>
      <c r="RY67" s="1714"/>
      <c r="RZ67" s="1714"/>
      <c r="SA67" s="1714"/>
      <c r="SB67" s="1714"/>
      <c r="SC67" s="1714"/>
      <c r="SD67" s="1714"/>
      <c r="SE67" s="1714"/>
      <c r="SF67" s="1714"/>
      <c r="SG67" s="1714"/>
      <c r="SH67" s="1714"/>
      <c r="SI67" s="1714"/>
      <c r="SJ67" s="1714"/>
      <c r="SK67" s="1714"/>
      <c r="SL67" s="1714"/>
      <c r="SM67" s="1714"/>
      <c r="SN67" s="1714"/>
      <c r="SO67" s="1714"/>
      <c r="SP67" s="1714"/>
      <c r="SQ67" s="1714"/>
      <c r="SR67" s="1714"/>
      <c r="SS67" s="1714"/>
      <c r="ST67" s="1714"/>
      <c r="SU67" s="1714"/>
      <c r="SV67" s="1714"/>
      <c r="SW67" s="1714"/>
      <c r="SX67" s="1714"/>
      <c r="SY67" s="1714"/>
      <c r="SZ67" s="1714"/>
      <c r="TA67" s="1714"/>
      <c r="TB67" s="1714"/>
      <c r="TC67" s="1714"/>
      <c r="TD67" s="1714"/>
      <c r="TE67" s="1714"/>
      <c r="TF67" s="1714"/>
      <c r="TG67" s="1714"/>
      <c r="TH67" s="1714"/>
      <c r="TI67" s="1714"/>
      <c r="TJ67" s="1714"/>
      <c r="TK67" s="1714"/>
      <c r="TL67" s="1714"/>
      <c r="TM67" s="1714"/>
      <c r="TN67" s="1714"/>
      <c r="TO67" s="1714"/>
      <c r="TP67" s="1714"/>
      <c r="TQ67" s="1714"/>
      <c r="TR67" s="1714"/>
      <c r="TS67" s="1714"/>
      <c r="TT67" s="1714"/>
      <c r="TU67" s="1714"/>
      <c r="TV67" s="1714"/>
      <c r="TW67" s="1714"/>
      <c r="TX67" s="1714"/>
      <c r="TY67" s="1714"/>
      <c r="TZ67" s="1714"/>
      <c r="UA67" s="1714"/>
      <c r="UB67" s="1714"/>
      <c r="UC67" s="1714"/>
      <c r="UD67" s="1714"/>
      <c r="UE67" s="1714"/>
      <c r="UF67" s="1714"/>
      <c r="UG67" s="1714"/>
      <c r="UH67" s="1714"/>
      <c r="UI67" s="1714"/>
      <c r="UJ67" s="1714"/>
      <c r="UK67" s="1714"/>
      <c r="UL67" s="1714"/>
      <c r="UM67" s="1714"/>
      <c r="UN67" s="1714"/>
      <c r="UO67" s="1714"/>
      <c r="UP67" s="1714"/>
      <c r="UQ67" s="1714"/>
      <c r="UR67" s="1714"/>
      <c r="US67" s="1714"/>
      <c r="UT67" s="1714"/>
      <c r="UU67" s="1714"/>
      <c r="UV67" s="1714"/>
      <c r="UW67" s="1714"/>
      <c r="UX67" s="1714"/>
      <c r="UY67" s="1714"/>
      <c r="UZ67" s="1714"/>
      <c r="VA67" s="1714"/>
      <c r="VB67" s="1714"/>
      <c r="VC67" s="1714"/>
      <c r="VD67" s="1714"/>
      <c r="VE67" s="1714"/>
      <c r="VF67" s="1714"/>
      <c r="VG67" s="1714"/>
      <c r="VH67" s="1714"/>
      <c r="VI67" s="1714"/>
      <c r="VJ67" s="1714"/>
      <c r="VK67" s="1714"/>
      <c r="VL67" s="1714"/>
      <c r="VM67" s="1714"/>
      <c r="VN67" s="1714"/>
      <c r="VO67" s="1714"/>
      <c r="VP67" s="1714"/>
      <c r="VQ67" s="1714"/>
      <c r="VR67" s="1714"/>
      <c r="VS67" s="1714"/>
      <c r="VT67" s="1714"/>
      <c r="VU67" s="1714"/>
      <c r="VV67" s="1714"/>
      <c r="VW67" s="1714"/>
      <c r="VX67" s="1714"/>
      <c r="VY67" s="1714"/>
      <c r="VZ67" s="1714"/>
      <c r="WA67" s="1714"/>
      <c r="WB67" s="1714"/>
      <c r="WC67" s="1714"/>
      <c r="WD67" s="1714"/>
      <c r="WE67" s="1714"/>
      <c r="WF67" s="1714"/>
      <c r="WG67" s="1714"/>
      <c r="WH67" s="1714"/>
      <c r="WI67" s="1714"/>
      <c r="WJ67" s="1714"/>
      <c r="WK67" s="1714"/>
      <c r="WL67" s="1714"/>
      <c r="WM67" s="1714"/>
      <c r="WN67" s="1714"/>
      <c r="WO67" s="1714"/>
      <c r="WP67" s="1714"/>
      <c r="WQ67" s="1714"/>
      <c r="WR67" s="1714"/>
      <c r="WS67" s="1714"/>
      <c r="WT67" s="1714"/>
      <c r="WU67" s="1714"/>
      <c r="WV67" s="1714"/>
      <c r="WW67" s="1714"/>
      <c r="WX67" s="1714"/>
      <c r="WY67" s="1714"/>
      <c r="WZ67" s="1714"/>
      <c r="XA67" s="1714"/>
      <c r="XB67" s="1714"/>
      <c r="XC67" s="1714"/>
      <c r="XD67" s="1714"/>
      <c r="XE67" s="1714"/>
      <c r="XF67" s="1714"/>
      <c r="XG67" s="1714"/>
      <c r="XH67" s="1714"/>
      <c r="XI67" s="1714"/>
      <c r="XJ67" s="1714"/>
      <c r="XK67" s="1714"/>
      <c r="XL67" s="1714"/>
      <c r="XM67" s="1714"/>
      <c r="XN67" s="1714"/>
      <c r="XO67" s="1714"/>
      <c r="XP67" s="1714"/>
      <c r="XQ67" s="1714"/>
      <c r="XR67" s="1714"/>
      <c r="XS67" s="1714"/>
      <c r="XT67" s="1714"/>
      <c r="XU67" s="1714"/>
      <c r="XV67" s="1714"/>
      <c r="XW67" s="1714"/>
      <c r="XX67" s="1714"/>
      <c r="XY67" s="1714"/>
      <c r="XZ67" s="1714"/>
      <c r="YA67" s="1714"/>
      <c r="YB67" s="1714"/>
      <c r="YC67" s="1714"/>
      <c r="YD67" s="1714"/>
      <c r="YE67" s="1714"/>
      <c r="YF67" s="1714"/>
      <c r="YG67" s="1714"/>
      <c r="YH67" s="1714"/>
      <c r="YI67" s="1714"/>
      <c r="YJ67" s="1714"/>
      <c r="YK67" s="1714"/>
      <c r="YL67" s="1714"/>
      <c r="YM67" s="1714"/>
      <c r="YN67" s="1714"/>
      <c r="YO67" s="1714"/>
      <c r="YP67" s="1714"/>
      <c r="YQ67" s="1714"/>
      <c r="YR67" s="1714"/>
      <c r="YS67" s="1714"/>
      <c r="YT67" s="1714"/>
      <c r="YU67" s="1714"/>
      <c r="YV67" s="1714"/>
      <c r="YW67" s="1714"/>
      <c r="YX67" s="1714"/>
      <c r="YY67" s="1714"/>
      <c r="YZ67" s="1714"/>
      <c r="ZA67" s="1714"/>
      <c r="ZB67" s="1714"/>
      <c r="ZC67" s="1714"/>
      <c r="ZD67" s="1714"/>
      <c r="ZE67" s="1714"/>
      <c r="ZF67" s="1714"/>
      <c r="ZG67" s="1714"/>
      <c r="ZH67" s="1714"/>
      <c r="ZI67" s="1714"/>
      <c r="ZJ67" s="1714"/>
      <c r="ZK67" s="1714"/>
      <c r="ZL67" s="1714"/>
      <c r="ZM67" s="1714"/>
      <c r="ZN67" s="1714"/>
      <c r="ZO67" s="1714"/>
      <c r="ZP67" s="1714"/>
      <c r="ZQ67" s="1714"/>
      <c r="ZR67" s="1714"/>
      <c r="ZS67" s="1714"/>
      <c r="ZT67" s="1714"/>
      <c r="ZU67" s="1714"/>
      <c r="ZV67" s="1714"/>
      <c r="ZW67" s="1714"/>
      <c r="ZX67" s="1714"/>
      <c r="ZY67" s="1714"/>
      <c r="ZZ67" s="1714"/>
      <c r="AAA67" s="1714"/>
      <c r="AAB67" s="1714"/>
      <c r="AAC67" s="1714"/>
      <c r="AAD67" s="1714"/>
      <c r="AAE67" s="1714"/>
      <c r="AAF67" s="1714"/>
      <c r="AAG67" s="1714"/>
      <c r="AAH67" s="1714"/>
      <c r="AAI67" s="1714"/>
      <c r="AAJ67" s="1714"/>
      <c r="AAK67" s="1714"/>
      <c r="AAL67" s="1714"/>
      <c r="AAM67" s="1714"/>
      <c r="AAN67" s="1714"/>
      <c r="AAO67" s="1714"/>
      <c r="AAP67" s="1714"/>
      <c r="AAQ67" s="1714"/>
      <c r="AAR67" s="1714"/>
      <c r="AAS67" s="1714"/>
      <c r="AAT67" s="1714"/>
      <c r="AAU67" s="1714"/>
      <c r="AAV67" s="1714"/>
      <c r="AAW67" s="1714"/>
      <c r="AAX67" s="1714"/>
      <c r="AAY67" s="1714"/>
      <c r="AAZ67" s="1714"/>
      <c r="ABA67" s="1714"/>
      <c r="ABB67" s="1714"/>
      <c r="ABC67" s="1714"/>
      <c r="ABD67" s="1714"/>
      <c r="ABE67" s="1714"/>
      <c r="ABF67" s="1714"/>
      <c r="ABG67" s="1714"/>
      <c r="ABH67" s="1714"/>
      <c r="ABI67" s="1714"/>
      <c r="ABJ67" s="1714"/>
      <c r="ABK67" s="1714"/>
      <c r="ABL67" s="1714"/>
      <c r="ABM67" s="1714"/>
      <c r="ABN67" s="1714"/>
      <c r="ABO67" s="1714"/>
      <c r="ABP67" s="1714"/>
      <c r="ABQ67" s="1714"/>
      <c r="ABR67" s="1714"/>
      <c r="ABS67" s="1714"/>
      <c r="ABT67" s="1714"/>
      <c r="ABU67" s="1714"/>
      <c r="ABV67" s="1714"/>
      <c r="ABW67" s="1714"/>
      <c r="ABX67" s="1714"/>
      <c r="ABY67" s="1714"/>
      <c r="ABZ67" s="1714"/>
      <c r="ACA67" s="1714"/>
      <c r="ACB67" s="1714"/>
      <c r="ACC67" s="1714"/>
      <c r="ACD67" s="1714"/>
      <c r="ACE67" s="1714"/>
      <c r="ACF67" s="1714"/>
      <c r="ACG67" s="1714"/>
      <c r="ACH67" s="1714"/>
      <c r="ACI67" s="1714"/>
      <c r="ACJ67" s="1714"/>
      <c r="ACK67" s="1714"/>
      <c r="ACL67" s="1714"/>
      <c r="ACM67" s="1714"/>
      <c r="ACN67" s="1714"/>
      <c r="ACO67" s="1714"/>
      <c r="ACP67" s="1714"/>
      <c r="ACQ67" s="1714"/>
      <c r="ACR67" s="1714"/>
      <c r="ACS67" s="1714"/>
      <c r="ACT67" s="1714"/>
      <c r="ACU67" s="1714"/>
      <c r="ACV67" s="1714"/>
      <c r="ACW67" s="1714"/>
      <c r="ACX67" s="1714"/>
      <c r="ACY67" s="1714"/>
      <c r="ACZ67" s="1714"/>
      <c r="ADA67" s="1714"/>
      <c r="ADB67" s="1714"/>
      <c r="ADC67" s="1714"/>
      <c r="ADD67" s="1714"/>
      <c r="ADE67" s="1714"/>
      <c r="ADF67" s="1714"/>
      <c r="ADG67" s="1714"/>
      <c r="ADH67" s="1714"/>
      <c r="ADI67" s="1714"/>
      <c r="ADJ67" s="1714"/>
      <c r="ADK67" s="1714"/>
      <c r="ADL67" s="1714"/>
      <c r="ADM67" s="1714"/>
      <c r="ADN67" s="1714"/>
      <c r="ADO67" s="1714"/>
      <c r="ADP67" s="1714"/>
      <c r="ADQ67" s="1714"/>
      <c r="ADR67" s="1714"/>
      <c r="ADS67" s="1714"/>
      <c r="ADT67" s="1714"/>
      <c r="ADU67" s="1714"/>
      <c r="ADV67" s="1714"/>
      <c r="ADW67" s="1714"/>
      <c r="ADX67" s="1714"/>
      <c r="ADY67" s="1714"/>
      <c r="ADZ67" s="1714"/>
      <c r="AEA67" s="1714"/>
      <c r="AEB67" s="1714"/>
      <c r="AEC67" s="1714"/>
      <c r="AED67" s="1714"/>
      <c r="AEE67" s="1714"/>
      <c r="AEF67" s="1714"/>
      <c r="AEG67" s="1714"/>
      <c r="AEH67" s="1714"/>
      <c r="AEI67" s="1714"/>
      <c r="AEJ67" s="1714"/>
      <c r="AEK67" s="1714"/>
      <c r="AEL67" s="1714"/>
      <c r="AEM67" s="1714"/>
      <c r="AEN67" s="1714"/>
      <c r="AEO67" s="1714"/>
      <c r="AEP67" s="1714"/>
      <c r="AEQ67" s="1714"/>
      <c r="AER67" s="1714"/>
      <c r="AES67" s="1714"/>
      <c r="AET67" s="1714"/>
      <c r="AEU67" s="1714"/>
      <c r="AEV67" s="1714"/>
      <c r="AEW67" s="1714"/>
      <c r="AEX67" s="1714"/>
      <c r="AEY67" s="1714"/>
      <c r="AEZ67" s="1714"/>
      <c r="AFA67" s="1714"/>
      <c r="AFB67" s="1714"/>
      <c r="AFC67" s="1714"/>
      <c r="AFD67" s="1714"/>
      <c r="AFE67" s="1714"/>
      <c r="AFF67" s="1714"/>
      <c r="AFG67" s="1714"/>
      <c r="AFH67" s="1714"/>
      <c r="AFI67" s="1714"/>
      <c r="AFJ67" s="1714"/>
      <c r="AFK67" s="1714"/>
      <c r="AFL67" s="1714"/>
      <c r="AFM67" s="1714"/>
      <c r="AFN67" s="1714"/>
      <c r="AFO67" s="1714"/>
      <c r="AFP67" s="1714"/>
      <c r="AFQ67" s="1714"/>
      <c r="AFR67" s="1714"/>
      <c r="AFS67" s="1714"/>
      <c r="AFT67" s="1714"/>
      <c r="AFU67" s="1714"/>
      <c r="AFV67" s="1714"/>
      <c r="AFW67" s="1714"/>
      <c r="AFX67" s="1714"/>
      <c r="AFY67" s="1714"/>
      <c r="AFZ67" s="1714"/>
      <c r="AGA67" s="1714"/>
      <c r="AGB67" s="1714"/>
      <c r="AGC67" s="1714"/>
      <c r="AGD67" s="1714"/>
      <c r="AGE67" s="1714"/>
      <c r="AGF67" s="1714"/>
      <c r="AGG67" s="1714"/>
      <c r="AGH67" s="1714"/>
      <c r="AGI67" s="1714"/>
      <c r="AGJ67" s="1714"/>
      <c r="AGK67" s="1714"/>
      <c r="AGL67" s="1714"/>
      <c r="AGM67" s="1714"/>
      <c r="AGN67" s="1714"/>
      <c r="AGO67" s="1714"/>
      <c r="AGP67" s="1714"/>
      <c r="AGQ67" s="1714"/>
      <c r="AGR67" s="1714"/>
      <c r="AGS67" s="1714"/>
      <c r="AGT67" s="1714"/>
      <c r="AGU67" s="1714"/>
      <c r="AGV67" s="1714"/>
      <c r="AGW67" s="1714"/>
      <c r="AGX67" s="1714"/>
      <c r="AGY67" s="1714"/>
      <c r="AGZ67" s="1714"/>
      <c r="AHA67" s="1714"/>
      <c r="AHB67" s="1714"/>
      <c r="AHC67" s="1714"/>
      <c r="AHD67" s="1714"/>
      <c r="AHE67" s="1714"/>
      <c r="AHF67" s="1714"/>
      <c r="AHG67" s="1714"/>
      <c r="AHH67" s="1714"/>
      <c r="AHI67" s="1714"/>
      <c r="AHJ67" s="1714"/>
      <c r="AHK67" s="1714"/>
      <c r="AHL67" s="1714"/>
      <c r="AHM67" s="1714"/>
      <c r="AHN67" s="1714"/>
      <c r="AHO67" s="1714"/>
      <c r="AHP67" s="1714"/>
      <c r="AHQ67" s="1714"/>
      <c r="AHR67" s="1714"/>
      <c r="AHS67" s="1714"/>
      <c r="AHT67" s="1714"/>
      <c r="AHU67" s="1714"/>
      <c r="AHV67" s="1714"/>
      <c r="AHW67" s="1714"/>
      <c r="AHX67" s="1714"/>
      <c r="AHY67" s="1714"/>
      <c r="AHZ67" s="1714"/>
      <c r="AIA67" s="1714"/>
      <c r="AIB67" s="1714"/>
      <c r="AIC67" s="1714"/>
      <c r="AID67" s="1714"/>
      <c r="AIE67" s="1714"/>
      <c r="AIF67" s="1714"/>
      <c r="AIG67" s="1714"/>
      <c r="AIH67" s="1714"/>
      <c r="AII67" s="1714"/>
      <c r="AIJ67" s="1714"/>
      <c r="AIK67" s="1714"/>
      <c r="AIL67" s="1714"/>
      <c r="AIM67" s="1714"/>
      <c r="AIN67" s="1714"/>
      <c r="AIO67" s="1714"/>
      <c r="AIP67" s="1714"/>
      <c r="AIQ67" s="1714"/>
      <c r="AIR67" s="1714"/>
      <c r="AIS67" s="1714"/>
      <c r="AIT67" s="1714"/>
      <c r="AIU67" s="1714"/>
      <c r="AIV67" s="1714"/>
      <c r="AIW67" s="1714"/>
      <c r="AIX67" s="1714"/>
      <c r="AIY67" s="1714"/>
      <c r="AIZ67" s="1714"/>
      <c r="AJA67" s="1714"/>
      <c r="AJB67" s="1714"/>
      <c r="AJC67" s="1714"/>
      <c r="AJD67" s="1714"/>
      <c r="AJE67" s="1714"/>
      <c r="AJF67" s="1714"/>
      <c r="AJG67" s="1714"/>
      <c r="AJH67" s="1714"/>
      <c r="AJI67" s="1714"/>
      <c r="AJJ67" s="1714"/>
      <c r="AJK67" s="1714"/>
      <c r="AJL67" s="1714"/>
      <c r="AJM67" s="1714"/>
      <c r="AJN67" s="1714"/>
      <c r="AJO67" s="1714"/>
      <c r="AJP67" s="1714"/>
      <c r="AJQ67" s="1714"/>
      <c r="AJR67" s="1714"/>
      <c r="AJS67" s="1714"/>
      <c r="AJT67" s="1714"/>
      <c r="AJU67" s="1714"/>
      <c r="AJV67" s="1714"/>
      <c r="AJW67" s="1714"/>
      <c r="AJX67" s="1714"/>
      <c r="AJY67" s="1714"/>
      <c r="AJZ67" s="1714"/>
      <c r="AKA67" s="1714"/>
      <c r="AKB67" s="1714"/>
      <c r="AKC67" s="1714"/>
      <c r="AKD67" s="1714"/>
      <c r="AKE67" s="1714"/>
      <c r="AKF67" s="1714"/>
      <c r="AKG67" s="1714"/>
      <c r="AKH67" s="1714"/>
      <c r="AKI67" s="1714"/>
      <c r="AKJ67" s="1714"/>
      <c r="AKK67" s="1714"/>
      <c r="AKL67" s="1714"/>
      <c r="AKM67" s="1714"/>
      <c r="AKN67" s="1714"/>
      <c r="AKO67" s="1714"/>
      <c r="AKP67" s="1714"/>
      <c r="AKQ67" s="1714"/>
      <c r="AKR67" s="1714"/>
      <c r="AKS67" s="1714"/>
      <c r="AKT67" s="1714"/>
      <c r="AKU67" s="1714"/>
      <c r="AKV67" s="1714"/>
      <c r="AKW67" s="1714"/>
      <c r="AKX67" s="1714"/>
      <c r="AKY67" s="1714"/>
      <c r="AKZ67" s="1714"/>
      <c r="ALA67" s="1714"/>
      <c r="ALB67" s="1714"/>
      <c r="ALC67" s="1714"/>
      <c r="ALD67" s="1714"/>
      <c r="ALE67" s="1714"/>
      <c r="ALF67" s="1714"/>
      <c r="ALG67" s="1714"/>
      <c r="ALH67" s="1714"/>
      <c r="ALI67" s="1714"/>
      <c r="ALJ67" s="1714"/>
      <c r="ALK67" s="1714"/>
      <c r="ALL67" s="1714"/>
      <c r="ALM67" s="1714"/>
      <c r="ALN67" s="1714"/>
      <c r="ALO67" s="1714"/>
      <c r="ALP67" s="1714"/>
      <c r="ALQ67" s="1714"/>
      <c r="ALR67" s="1714"/>
      <c r="ALS67" s="1714"/>
      <c r="ALT67" s="1714"/>
      <c r="ALU67" s="1714"/>
      <c r="ALV67" s="1714"/>
      <c r="ALW67" s="1714"/>
      <c r="ALX67" s="1714"/>
      <c r="ALY67" s="1714"/>
      <c r="ALZ67" s="1714"/>
      <c r="AMA67" s="1714"/>
      <c r="AMB67" s="1714"/>
      <c r="AMC67" s="1714"/>
      <c r="AMD67" s="1714"/>
      <c r="AME67" s="1714"/>
      <c r="AMF67" s="1714"/>
      <c r="AMG67" s="1714"/>
      <c r="AMH67" s="1714"/>
      <c r="AMI67" s="1714"/>
      <c r="AMJ67" s="1714"/>
    </row>
    <row r="68" spans="1:1024" s="1409" customFormat="1">
      <c r="A68" s="1714"/>
      <c r="B68" s="1714"/>
      <c r="C68" s="1714"/>
      <c r="D68" s="1714"/>
      <c r="E68" s="1714"/>
      <c r="F68" s="1714"/>
      <c r="G68" s="1714"/>
      <c r="H68" s="1714"/>
      <c r="I68" s="1714"/>
      <c r="J68" s="1714"/>
      <c r="K68" s="1714"/>
      <c r="L68" s="1714"/>
      <c r="M68" s="1714"/>
      <c r="N68" s="1714"/>
      <c r="O68" s="1714"/>
      <c r="P68" s="1714"/>
      <c r="Q68" s="1714"/>
      <c r="R68" s="1714"/>
      <c r="S68" s="1714"/>
      <c r="T68" s="1714"/>
      <c r="U68" s="1714"/>
      <c r="V68" s="1714"/>
      <c r="W68" s="1714"/>
      <c r="X68" s="1714"/>
      <c r="Y68" s="1786"/>
      <c r="Z68" s="1787"/>
      <c r="AA68" s="1787"/>
      <c r="AB68" s="1787"/>
      <c r="AC68" s="1787"/>
      <c r="AD68" s="1787"/>
      <c r="AE68" s="1787"/>
      <c r="AF68" s="1787"/>
      <c r="AG68" s="1787"/>
      <c r="AH68" s="1787"/>
      <c r="AI68" s="1787"/>
      <c r="AJ68" s="1787"/>
      <c r="AK68" s="1787"/>
      <c r="AL68" s="1787"/>
      <c r="AM68" s="1787"/>
      <c r="AN68" s="1788"/>
      <c r="AO68" s="1714"/>
      <c r="AP68" s="1714"/>
      <c r="AQ68" s="1714"/>
      <c r="AR68" s="1714"/>
      <c r="AS68" s="1714"/>
      <c r="AT68" s="1714"/>
      <c r="AU68" s="1714"/>
      <c r="AV68" s="1714"/>
      <c r="AW68" s="1714"/>
      <c r="AX68" s="1714"/>
      <c r="AY68" s="1714"/>
      <c r="AZ68" s="1714"/>
      <c r="BA68" s="1714"/>
      <c r="BB68" s="1714"/>
      <c r="BC68" s="1714"/>
      <c r="BD68" s="1714"/>
      <c r="BE68" s="1714"/>
      <c r="BF68" s="1714"/>
      <c r="BG68" s="1714"/>
      <c r="BH68" s="1714"/>
      <c r="BI68" s="1714"/>
      <c r="BJ68" s="1714"/>
      <c r="BK68" s="1714"/>
      <c r="BL68" s="1714"/>
      <c r="BM68" s="1714"/>
      <c r="BN68" s="1714"/>
      <c r="BO68" s="1714"/>
      <c r="BP68" s="1714"/>
      <c r="BQ68" s="1714"/>
      <c r="BR68" s="1714"/>
      <c r="BS68" s="1714"/>
      <c r="BT68" s="1714"/>
      <c r="BU68" s="1714"/>
      <c r="BV68" s="1714"/>
      <c r="BW68" s="1714"/>
      <c r="BX68" s="1714"/>
      <c r="BY68" s="1714"/>
      <c r="BZ68" s="1714"/>
      <c r="CA68" s="1714"/>
      <c r="CB68" s="1714"/>
      <c r="CC68" s="1714"/>
      <c r="CD68" s="1714"/>
      <c r="CE68" s="1714"/>
      <c r="CF68" s="1714"/>
      <c r="CG68" s="1714"/>
      <c r="CH68" s="1714"/>
      <c r="CI68" s="1714"/>
      <c r="CJ68" s="1714"/>
      <c r="CK68" s="1714"/>
      <c r="CL68" s="1714"/>
      <c r="CM68" s="1714"/>
      <c r="CN68" s="1714"/>
      <c r="CO68" s="1714"/>
      <c r="CP68" s="1714"/>
      <c r="CQ68" s="1714"/>
      <c r="CR68" s="1714"/>
      <c r="CS68" s="1714"/>
      <c r="CT68" s="1714"/>
      <c r="CU68" s="1714"/>
      <c r="CV68" s="1714"/>
      <c r="CW68" s="1714"/>
      <c r="CX68" s="1714"/>
      <c r="CY68" s="1714"/>
      <c r="CZ68" s="1714"/>
      <c r="DA68" s="1714"/>
      <c r="DB68" s="1714"/>
      <c r="DC68" s="1714"/>
      <c r="DD68" s="1714"/>
      <c r="DE68" s="1714"/>
      <c r="DF68" s="1714"/>
      <c r="DG68" s="1714"/>
      <c r="DH68" s="1714"/>
      <c r="DI68" s="1714"/>
      <c r="DJ68" s="1714"/>
      <c r="DK68" s="1714"/>
      <c r="DL68" s="1714"/>
      <c r="DM68" s="1714"/>
      <c r="DN68" s="1714"/>
      <c r="DO68" s="1714"/>
      <c r="DP68" s="1714"/>
      <c r="DQ68" s="1714"/>
      <c r="DR68" s="1714"/>
      <c r="DS68" s="1714"/>
      <c r="DT68" s="1714"/>
      <c r="DU68" s="1714"/>
      <c r="DV68" s="1714"/>
      <c r="DW68" s="1714"/>
      <c r="DX68" s="1714"/>
      <c r="DY68" s="1714"/>
      <c r="DZ68" s="1714"/>
      <c r="EA68" s="1714"/>
      <c r="EB68" s="1714"/>
      <c r="EC68" s="1714"/>
      <c r="ED68" s="1714"/>
      <c r="EE68" s="1714"/>
      <c r="EF68" s="1714"/>
      <c r="EG68" s="1714"/>
      <c r="EH68" s="1714"/>
      <c r="EI68" s="1714"/>
      <c r="EJ68" s="1714"/>
      <c r="EK68" s="1714"/>
      <c r="EL68" s="1714"/>
      <c r="EM68" s="1714"/>
      <c r="EN68" s="1714"/>
      <c r="EO68" s="1714"/>
      <c r="EP68" s="1714"/>
      <c r="EQ68" s="1714"/>
      <c r="ER68" s="1714"/>
      <c r="ES68" s="1714"/>
      <c r="ET68" s="1714"/>
      <c r="EU68" s="1714"/>
      <c r="EV68" s="1714"/>
      <c r="EW68" s="1714"/>
      <c r="EX68" s="1714"/>
      <c r="EY68" s="1714"/>
      <c r="EZ68" s="1714"/>
      <c r="FA68" s="1714"/>
      <c r="FB68" s="1714"/>
      <c r="FC68" s="1714"/>
      <c r="FD68" s="1714"/>
      <c r="FE68" s="1714"/>
      <c r="FF68" s="1714"/>
      <c r="FG68" s="1714"/>
      <c r="FH68" s="1714"/>
      <c r="FI68" s="1714"/>
      <c r="FJ68" s="1714"/>
      <c r="FK68" s="1714"/>
      <c r="FL68" s="1714"/>
      <c r="FM68" s="1714"/>
      <c r="FN68" s="1714"/>
      <c r="FO68" s="1714"/>
      <c r="FP68" s="1714"/>
      <c r="FQ68" s="1714"/>
      <c r="FR68" s="1714"/>
      <c r="FS68" s="1714"/>
      <c r="FT68" s="1714"/>
      <c r="FU68" s="1714"/>
      <c r="FV68" s="1714"/>
      <c r="FW68" s="1714"/>
      <c r="FX68" s="1714"/>
      <c r="FY68" s="1714"/>
      <c r="FZ68" s="1714"/>
      <c r="GA68" s="1714"/>
      <c r="GB68" s="1714"/>
      <c r="GC68" s="1714"/>
      <c r="GD68" s="1714"/>
      <c r="GE68" s="1714"/>
      <c r="GF68" s="1714"/>
      <c r="GG68" s="1714"/>
      <c r="GH68" s="1714"/>
      <c r="GI68" s="1714"/>
      <c r="GJ68" s="1714"/>
      <c r="GK68" s="1714"/>
      <c r="GL68" s="1714"/>
      <c r="GM68" s="1714"/>
      <c r="GN68" s="1714"/>
      <c r="GO68" s="1714"/>
      <c r="GP68" s="1714"/>
      <c r="GQ68" s="1714"/>
      <c r="GR68" s="1714"/>
      <c r="GS68" s="1714"/>
      <c r="GT68" s="1714"/>
      <c r="GU68" s="1714"/>
      <c r="GV68" s="1714"/>
      <c r="GW68" s="1714"/>
      <c r="GX68" s="1714"/>
      <c r="GY68" s="1714"/>
      <c r="GZ68" s="1714"/>
      <c r="HA68" s="1714"/>
      <c r="HB68" s="1714"/>
      <c r="HC68" s="1714"/>
      <c r="HD68" s="1714"/>
      <c r="HE68" s="1714"/>
      <c r="HF68" s="1714"/>
      <c r="HG68" s="1714"/>
      <c r="HH68" s="1714"/>
      <c r="HI68" s="1714"/>
      <c r="HJ68" s="1714"/>
      <c r="HK68" s="1714"/>
      <c r="HL68" s="1714"/>
      <c r="HM68" s="1714"/>
      <c r="HN68" s="1714"/>
      <c r="HO68" s="1714"/>
      <c r="HP68" s="1714"/>
      <c r="HQ68" s="1714"/>
      <c r="HR68" s="1714"/>
      <c r="HS68" s="1714"/>
      <c r="HT68" s="1714"/>
      <c r="HU68" s="1714"/>
      <c r="HV68" s="1714"/>
      <c r="HW68" s="1714"/>
      <c r="HX68" s="1714"/>
      <c r="HY68" s="1714"/>
      <c r="HZ68" s="1714"/>
      <c r="IA68" s="1714"/>
      <c r="IB68" s="1714"/>
      <c r="IC68" s="1714"/>
      <c r="ID68" s="1714"/>
      <c r="IE68" s="1714"/>
      <c r="IF68" s="1714"/>
      <c r="IG68" s="1714"/>
      <c r="IH68" s="1714"/>
      <c r="II68" s="1714"/>
      <c r="IJ68" s="1714"/>
      <c r="IK68" s="1714"/>
      <c r="IL68" s="1714"/>
      <c r="IM68" s="1714"/>
      <c r="IN68" s="1714"/>
      <c r="IO68" s="1714"/>
      <c r="IP68" s="1714"/>
      <c r="IQ68" s="1714"/>
      <c r="IR68" s="1714"/>
      <c r="IS68" s="1714"/>
      <c r="IT68" s="1714"/>
      <c r="IU68" s="1714"/>
      <c r="IV68" s="1714"/>
      <c r="IW68" s="1714"/>
      <c r="IX68" s="1714"/>
      <c r="IY68" s="1714"/>
      <c r="IZ68" s="1714"/>
      <c r="JA68" s="1714"/>
      <c r="JB68" s="1714"/>
      <c r="JC68" s="1714"/>
      <c r="JD68" s="1714"/>
      <c r="JE68" s="1714"/>
      <c r="JF68" s="1714"/>
      <c r="JG68" s="1714"/>
      <c r="JH68" s="1714"/>
      <c r="JI68" s="1714"/>
      <c r="JJ68" s="1714"/>
      <c r="JK68" s="1714"/>
      <c r="JL68" s="1714"/>
      <c r="JM68" s="1714"/>
      <c r="JN68" s="1714"/>
      <c r="JO68" s="1714"/>
      <c r="JP68" s="1714"/>
      <c r="JQ68" s="1714"/>
      <c r="JR68" s="1714"/>
      <c r="JS68" s="1714"/>
      <c r="JT68" s="1714"/>
      <c r="JU68" s="1714"/>
      <c r="JV68" s="1714"/>
      <c r="JW68" s="1714"/>
      <c r="JX68" s="1714"/>
      <c r="JY68" s="1714"/>
      <c r="JZ68" s="1714"/>
      <c r="KA68" s="1714"/>
      <c r="KB68" s="1714"/>
      <c r="KC68" s="1714"/>
      <c r="KD68" s="1714"/>
      <c r="KE68" s="1714"/>
      <c r="KF68" s="1714"/>
      <c r="KG68" s="1714"/>
      <c r="KH68" s="1714"/>
      <c r="KI68" s="1714"/>
      <c r="KJ68" s="1714"/>
      <c r="KK68" s="1714"/>
      <c r="KL68" s="1714"/>
      <c r="KM68" s="1714"/>
      <c r="KN68" s="1714"/>
      <c r="KO68" s="1714"/>
      <c r="KP68" s="1714"/>
      <c r="KQ68" s="1714"/>
      <c r="KR68" s="1714"/>
      <c r="KS68" s="1714"/>
      <c r="KT68" s="1714"/>
      <c r="KU68" s="1714"/>
      <c r="KV68" s="1714"/>
      <c r="KW68" s="1714"/>
      <c r="KX68" s="1714"/>
      <c r="KY68" s="1714"/>
      <c r="KZ68" s="1714"/>
      <c r="LA68" s="1714"/>
      <c r="LB68" s="1714"/>
      <c r="LC68" s="1714"/>
      <c r="LD68" s="1714"/>
      <c r="LE68" s="1714"/>
      <c r="LF68" s="1714"/>
      <c r="LG68" s="1714"/>
      <c r="LH68" s="1714"/>
      <c r="LI68" s="1714"/>
      <c r="LJ68" s="1714"/>
      <c r="LK68" s="1714"/>
      <c r="LL68" s="1714"/>
      <c r="LM68" s="1714"/>
      <c r="LN68" s="1714"/>
      <c r="LO68" s="1714"/>
      <c r="LP68" s="1714"/>
      <c r="LQ68" s="1714"/>
      <c r="LR68" s="1714"/>
      <c r="LS68" s="1714"/>
      <c r="LT68" s="1714"/>
      <c r="LU68" s="1714"/>
      <c r="LV68" s="1714"/>
      <c r="LW68" s="1714"/>
      <c r="LX68" s="1714"/>
      <c r="LY68" s="1714"/>
      <c r="LZ68" s="1714"/>
      <c r="MA68" s="1714"/>
      <c r="MB68" s="1714"/>
      <c r="MC68" s="1714"/>
      <c r="MD68" s="1714"/>
      <c r="ME68" s="1714"/>
      <c r="MF68" s="1714"/>
      <c r="MG68" s="1714"/>
      <c r="MH68" s="1714"/>
      <c r="MI68" s="1714"/>
      <c r="MJ68" s="1714"/>
      <c r="MK68" s="1714"/>
      <c r="ML68" s="1714"/>
      <c r="MM68" s="1714"/>
      <c r="MN68" s="1714"/>
      <c r="MO68" s="1714"/>
      <c r="MP68" s="1714"/>
      <c r="MQ68" s="1714"/>
      <c r="MR68" s="1714"/>
      <c r="MS68" s="1714"/>
      <c r="MT68" s="1714"/>
      <c r="MU68" s="1714"/>
      <c r="MV68" s="1714"/>
      <c r="MW68" s="1714"/>
      <c r="MX68" s="1714"/>
      <c r="MY68" s="1714"/>
      <c r="MZ68" s="1714"/>
      <c r="NA68" s="1714"/>
      <c r="NB68" s="1714"/>
      <c r="NC68" s="1714"/>
      <c r="ND68" s="1714"/>
      <c r="NE68" s="1714"/>
      <c r="NF68" s="1714"/>
      <c r="NG68" s="1714"/>
      <c r="NH68" s="1714"/>
      <c r="NI68" s="1714"/>
      <c r="NJ68" s="1714"/>
      <c r="NK68" s="1714"/>
      <c r="NL68" s="1714"/>
      <c r="NM68" s="1714"/>
      <c r="NN68" s="1714"/>
      <c r="NO68" s="1714"/>
      <c r="NP68" s="1714"/>
      <c r="NQ68" s="1714"/>
      <c r="NR68" s="1714"/>
      <c r="NS68" s="1714"/>
      <c r="NT68" s="1714"/>
      <c r="NU68" s="1714"/>
      <c r="NV68" s="1714"/>
      <c r="NW68" s="1714"/>
      <c r="NX68" s="1714"/>
      <c r="NY68" s="1714"/>
      <c r="NZ68" s="1714"/>
      <c r="OA68" s="1714"/>
      <c r="OB68" s="1714"/>
      <c r="OC68" s="1714"/>
      <c r="OD68" s="1714"/>
      <c r="OE68" s="1714"/>
      <c r="OF68" s="1714"/>
      <c r="OG68" s="1714"/>
      <c r="OH68" s="1714"/>
      <c r="OI68" s="1714"/>
      <c r="OJ68" s="1714"/>
      <c r="OK68" s="1714"/>
      <c r="OL68" s="1714"/>
      <c r="OM68" s="1714"/>
      <c r="ON68" s="1714"/>
      <c r="OO68" s="1714"/>
      <c r="OP68" s="1714"/>
      <c r="OQ68" s="1714"/>
      <c r="OR68" s="1714"/>
      <c r="OS68" s="1714"/>
      <c r="OT68" s="1714"/>
      <c r="OU68" s="1714"/>
      <c r="OV68" s="1714"/>
      <c r="OW68" s="1714"/>
      <c r="OX68" s="1714"/>
      <c r="OY68" s="1714"/>
      <c r="OZ68" s="1714"/>
      <c r="PA68" s="1714"/>
      <c r="PB68" s="1714"/>
      <c r="PC68" s="1714"/>
      <c r="PD68" s="1714"/>
      <c r="PE68" s="1714"/>
      <c r="PF68" s="1714"/>
      <c r="PG68" s="1714"/>
      <c r="PH68" s="1714"/>
      <c r="PI68" s="1714"/>
      <c r="PJ68" s="1714"/>
      <c r="PK68" s="1714"/>
      <c r="PL68" s="1714"/>
      <c r="PM68" s="1714"/>
      <c r="PN68" s="1714"/>
      <c r="PO68" s="1714"/>
      <c r="PP68" s="1714"/>
      <c r="PQ68" s="1714"/>
      <c r="PR68" s="1714"/>
      <c r="PS68" s="1714"/>
      <c r="PT68" s="1714"/>
      <c r="PU68" s="1714"/>
      <c r="PV68" s="1714"/>
      <c r="PW68" s="1714"/>
      <c r="PX68" s="1714"/>
      <c r="PY68" s="1714"/>
      <c r="PZ68" s="1714"/>
      <c r="QA68" s="1714"/>
      <c r="QB68" s="1714"/>
      <c r="QC68" s="1714"/>
      <c r="QD68" s="1714"/>
      <c r="QE68" s="1714"/>
      <c r="QF68" s="1714"/>
      <c r="QG68" s="1714"/>
      <c r="QH68" s="1714"/>
      <c r="QI68" s="1714"/>
      <c r="QJ68" s="1714"/>
      <c r="QK68" s="1714"/>
      <c r="QL68" s="1714"/>
      <c r="QM68" s="1714"/>
      <c r="QN68" s="1714"/>
      <c r="QO68" s="1714"/>
      <c r="QP68" s="1714"/>
      <c r="QQ68" s="1714"/>
      <c r="QR68" s="1714"/>
      <c r="QS68" s="1714"/>
      <c r="QT68" s="1714"/>
      <c r="QU68" s="1714"/>
      <c r="QV68" s="1714"/>
      <c r="QW68" s="1714"/>
      <c r="QX68" s="1714"/>
      <c r="QY68" s="1714"/>
      <c r="QZ68" s="1714"/>
      <c r="RA68" s="1714"/>
      <c r="RB68" s="1714"/>
      <c r="RC68" s="1714"/>
      <c r="RD68" s="1714"/>
      <c r="RE68" s="1714"/>
      <c r="RF68" s="1714"/>
      <c r="RG68" s="1714"/>
      <c r="RH68" s="1714"/>
      <c r="RI68" s="1714"/>
      <c r="RJ68" s="1714"/>
      <c r="RK68" s="1714"/>
      <c r="RL68" s="1714"/>
      <c r="RM68" s="1714"/>
      <c r="RN68" s="1714"/>
      <c r="RO68" s="1714"/>
      <c r="RP68" s="1714"/>
      <c r="RQ68" s="1714"/>
      <c r="RR68" s="1714"/>
      <c r="RS68" s="1714"/>
      <c r="RT68" s="1714"/>
      <c r="RU68" s="1714"/>
      <c r="RV68" s="1714"/>
      <c r="RW68" s="1714"/>
      <c r="RX68" s="1714"/>
      <c r="RY68" s="1714"/>
      <c r="RZ68" s="1714"/>
      <c r="SA68" s="1714"/>
      <c r="SB68" s="1714"/>
      <c r="SC68" s="1714"/>
      <c r="SD68" s="1714"/>
      <c r="SE68" s="1714"/>
      <c r="SF68" s="1714"/>
      <c r="SG68" s="1714"/>
      <c r="SH68" s="1714"/>
      <c r="SI68" s="1714"/>
      <c r="SJ68" s="1714"/>
      <c r="SK68" s="1714"/>
      <c r="SL68" s="1714"/>
      <c r="SM68" s="1714"/>
      <c r="SN68" s="1714"/>
      <c r="SO68" s="1714"/>
      <c r="SP68" s="1714"/>
      <c r="SQ68" s="1714"/>
      <c r="SR68" s="1714"/>
      <c r="SS68" s="1714"/>
      <c r="ST68" s="1714"/>
      <c r="SU68" s="1714"/>
      <c r="SV68" s="1714"/>
      <c r="SW68" s="1714"/>
      <c r="SX68" s="1714"/>
      <c r="SY68" s="1714"/>
      <c r="SZ68" s="1714"/>
      <c r="TA68" s="1714"/>
      <c r="TB68" s="1714"/>
      <c r="TC68" s="1714"/>
      <c r="TD68" s="1714"/>
      <c r="TE68" s="1714"/>
      <c r="TF68" s="1714"/>
      <c r="TG68" s="1714"/>
      <c r="TH68" s="1714"/>
      <c r="TI68" s="1714"/>
      <c r="TJ68" s="1714"/>
      <c r="TK68" s="1714"/>
      <c r="TL68" s="1714"/>
      <c r="TM68" s="1714"/>
      <c r="TN68" s="1714"/>
      <c r="TO68" s="1714"/>
      <c r="TP68" s="1714"/>
      <c r="TQ68" s="1714"/>
      <c r="TR68" s="1714"/>
      <c r="TS68" s="1714"/>
      <c r="TT68" s="1714"/>
      <c r="TU68" s="1714"/>
      <c r="TV68" s="1714"/>
      <c r="TW68" s="1714"/>
      <c r="TX68" s="1714"/>
      <c r="TY68" s="1714"/>
      <c r="TZ68" s="1714"/>
      <c r="UA68" s="1714"/>
      <c r="UB68" s="1714"/>
      <c r="UC68" s="1714"/>
      <c r="UD68" s="1714"/>
      <c r="UE68" s="1714"/>
      <c r="UF68" s="1714"/>
      <c r="UG68" s="1714"/>
      <c r="UH68" s="1714"/>
      <c r="UI68" s="1714"/>
      <c r="UJ68" s="1714"/>
      <c r="UK68" s="1714"/>
      <c r="UL68" s="1714"/>
      <c r="UM68" s="1714"/>
      <c r="UN68" s="1714"/>
      <c r="UO68" s="1714"/>
      <c r="UP68" s="1714"/>
      <c r="UQ68" s="1714"/>
      <c r="UR68" s="1714"/>
      <c r="US68" s="1714"/>
      <c r="UT68" s="1714"/>
      <c r="UU68" s="1714"/>
      <c r="UV68" s="1714"/>
      <c r="UW68" s="1714"/>
      <c r="UX68" s="1714"/>
      <c r="UY68" s="1714"/>
      <c r="UZ68" s="1714"/>
      <c r="VA68" s="1714"/>
      <c r="VB68" s="1714"/>
      <c r="VC68" s="1714"/>
      <c r="VD68" s="1714"/>
      <c r="VE68" s="1714"/>
      <c r="VF68" s="1714"/>
      <c r="VG68" s="1714"/>
      <c r="VH68" s="1714"/>
      <c r="VI68" s="1714"/>
      <c r="VJ68" s="1714"/>
      <c r="VK68" s="1714"/>
      <c r="VL68" s="1714"/>
      <c r="VM68" s="1714"/>
      <c r="VN68" s="1714"/>
      <c r="VO68" s="1714"/>
      <c r="VP68" s="1714"/>
      <c r="VQ68" s="1714"/>
      <c r="VR68" s="1714"/>
      <c r="VS68" s="1714"/>
      <c r="VT68" s="1714"/>
      <c r="VU68" s="1714"/>
      <c r="VV68" s="1714"/>
      <c r="VW68" s="1714"/>
      <c r="VX68" s="1714"/>
      <c r="VY68" s="1714"/>
      <c r="VZ68" s="1714"/>
      <c r="WA68" s="1714"/>
      <c r="WB68" s="1714"/>
      <c r="WC68" s="1714"/>
      <c r="WD68" s="1714"/>
      <c r="WE68" s="1714"/>
      <c r="WF68" s="1714"/>
      <c r="WG68" s="1714"/>
      <c r="WH68" s="1714"/>
      <c r="WI68" s="1714"/>
      <c r="WJ68" s="1714"/>
      <c r="WK68" s="1714"/>
      <c r="WL68" s="1714"/>
      <c r="WM68" s="1714"/>
      <c r="WN68" s="1714"/>
      <c r="WO68" s="1714"/>
      <c r="WP68" s="1714"/>
      <c r="WQ68" s="1714"/>
      <c r="WR68" s="1714"/>
      <c r="WS68" s="1714"/>
      <c r="WT68" s="1714"/>
      <c r="WU68" s="1714"/>
      <c r="WV68" s="1714"/>
      <c r="WW68" s="1714"/>
      <c r="WX68" s="1714"/>
      <c r="WY68" s="1714"/>
      <c r="WZ68" s="1714"/>
      <c r="XA68" s="1714"/>
      <c r="XB68" s="1714"/>
      <c r="XC68" s="1714"/>
      <c r="XD68" s="1714"/>
      <c r="XE68" s="1714"/>
      <c r="XF68" s="1714"/>
      <c r="XG68" s="1714"/>
      <c r="XH68" s="1714"/>
      <c r="XI68" s="1714"/>
      <c r="XJ68" s="1714"/>
      <c r="XK68" s="1714"/>
      <c r="XL68" s="1714"/>
      <c r="XM68" s="1714"/>
      <c r="XN68" s="1714"/>
      <c r="XO68" s="1714"/>
      <c r="XP68" s="1714"/>
      <c r="XQ68" s="1714"/>
      <c r="XR68" s="1714"/>
      <c r="XS68" s="1714"/>
      <c r="XT68" s="1714"/>
      <c r="XU68" s="1714"/>
      <c r="XV68" s="1714"/>
      <c r="XW68" s="1714"/>
      <c r="XX68" s="1714"/>
      <c r="XY68" s="1714"/>
      <c r="XZ68" s="1714"/>
      <c r="YA68" s="1714"/>
      <c r="YB68" s="1714"/>
      <c r="YC68" s="1714"/>
      <c r="YD68" s="1714"/>
      <c r="YE68" s="1714"/>
      <c r="YF68" s="1714"/>
      <c r="YG68" s="1714"/>
      <c r="YH68" s="1714"/>
      <c r="YI68" s="1714"/>
      <c r="YJ68" s="1714"/>
      <c r="YK68" s="1714"/>
      <c r="YL68" s="1714"/>
      <c r="YM68" s="1714"/>
      <c r="YN68" s="1714"/>
      <c r="YO68" s="1714"/>
      <c r="YP68" s="1714"/>
      <c r="YQ68" s="1714"/>
      <c r="YR68" s="1714"/>
      <c r="YS68" s="1714"/>
      <c r="YT68" s="1714"/>
      <c r="YU68" s="1714"/>
      <c r="YV68" s="1714"/>
      <c r="YW68" s="1714"/>
      <c r="YX68" s="1714"/>
      <c r="YY68" s="1714"/>
      <c r="YZ68" s="1714"/>
      <c r="ZA68" s="1714"/>
      <c r="ZB68" s="1714"/>
      <c r="ZC68" s="1714"/>
      <c r="ZD68" s="1714"/>
      <c r="ZE68" s="1714"/>
      <c r="ZF68" s="1714"/>
      <c r="ZG68" s="1714"/>
      <c r="ZH68" s="1714"/>
      <c r="ZI68" s="1714"/>
      <c r="ZJ68" s="1714"/>
      <c r="ZK68" s="1714"/>
      <c r="ZL68" s="1714"/>
      <c r="ZM68" s="1714"/>
      <c r="ZN68" s="1714"/>
      <c r="ZO68" s="1714"/>
      <c r="ZP68" s="1714"/>
      <c r="ZQ68" s="1714"/>
      <c r="ZR68" s="1714"/>
      <c r="ZS68" s="1714"/>
      <c r="ZT68" s="1714"/>
      <c r="ZU68" s="1714"/>
      <c r="ZV68" s="1714"/>
      <c r="ZW68" s="1714"/>
      <c r="ZX68" s="1714"/>
      <c r="ZY68" s="1714"/>
      <c r="ZZ68" s="1714"/>
      <c r="AAA68" s="1714"/>
      <c r="AAB68" s="1714"/>
      <c r="AAC68" s="1714"/>
      <c r="AAD68" s="1714"/>
      <c r="AAE68" s="1714"/>
      <c r="AAF68" s="1714"/>
      <c r="AAG68" s="1714"/>
      <c r="AAH68" s="1714"/>
      <c r="AAI68" s="1714"/>
      <c r="AAJ68" s="1714"/>
      <c r="AAK68" s="1714"/>
      <c r="AAL68" s="1714"/>
      <c r="AAM68" s="1714"/>
      <c r="AAN68" s="1714"/>
      <c r="AAO68" s="1714"/>
      <c r="AAP68" s="1714"/>
      <c r="AAQ68" s="1714"/>
      <c r="AAR68" s="1714"/>
      <c r="AAS68" s="1714"/>
      <c r="AAT68" s="1714"/>
      <c r="AAU68" s="1714"/>
      <c r="AAV68" s="1714"/>
      <c r="AAW68" s="1714"/>
      <c r="AAX68" s="1714"/>
      <c r="AAY68" s="1714"/>
      <c r="AAZ68" s="1714"/>
      <c r="ABA68" s="1714"/>
      <c r="ABB68" s="1714"/>
      <c r="ABC68" s="1714"/>
      <c r="ABD68" s="1714"/>
      <c r="ABE68" s="1714"/>
      <c r="ABF68" s="1714"/>
      <c r="ABG68" s="1714"/>
      <c r="ABH68" s="1714"/>
      <c r="ABI68" s="1714"/>
      <c r="ABJ68" s="1714"/>
      <c r="ABK68" s="1714"/>
      <c r="ABL68" s="1714"/>
      <c r="ABM68" s="1714"/>
      <c r="ABN68" s="1714"/>
      <c r="ABO68" s="1714"/>
      <c r="ABP68" s="1714"/>
      <c r="ABQ68" s="1714"/>
      <c r="ABR68" s="1714"/>
      <c r="ABS68" s="1714"/>
      <c r="ABT68" s="1714"/>
      <c r="ABU68" s="1714"/>
      <c r="ABV68" s="1714"/>
      <c r="ABW68" s="1714"/>
      <c r="ABX68" s="1714"/>
      <c r="ABY68" s="1714"/>
      <c r="ABZ68" s="1714"/>
      <c r="ACA68" s="1714"/>
      <c r="ACB68" s="1714"/>
      <c r="ACC68" s="1714"/>
      <c r="ACD68" s="1714"/>
      <c r="ACE68" s="1714"/>
      <c r="ACF68" s="1714"/>
      <c r="ACG68" s="1714"/>
      <c r="ACH68" s="1714"/>
      <c r="ACI68" s="1714"/>
      <c r="ACJ68" s="1714"/>
      <c r="ACK68" s="1714"/>
      <c r="ACL68" s="1714"/>
      <c r="ACM68" s="1714"/>
      <c r="ACN68" s="1714"/>
      <c r="ACO68" s="1714"/>
      <c r="ACP68" s="1714"/>
      <c r="ACQ68" s="1714"/>
      <c r="ACR68" s="1714"/>
      <c r="ACS68" s="1714"/>
      <c r="ACT68" s="1714"/>
      <c r="ACU68" s="1714"/>
      <c r="ACV68" s="1714"/>
      <c r="ACW68" s="1714"/>
      <c r="ACX68" s="1714"/>
      <c r="ACY68" s="1714"/>
      <c r="ACZ68" s="1714"/>
      <c r="ADA68" s="1714"/>
      <c r="ADB68" s="1714"/>
      <c r="ADC68" s="1714"/>
      <c r="ADD68" s="1714"/>
      <c r="ADE68" s="1714"/>
      <c r="ADF68" s="1714"/>
      <c r="ADG68" s="1714"/>
      <c r="ADH68" s="1714"/>
      <c r="ADI68" s="1714"/>
      <c r="ADJ68" s="1714"/>
      <c r="ADK68" s="1714"/>
      <c r="ADL68" s="1714"/>
      <c r="ADM68" s="1714"/>
      <c r="ADN68" s="1714"/>
      <c r="ADO68" s="1714"/>
      <c r="ADP68" s="1714"/>
      <c r="ADQ68" s="1714"/>
      <c r="ADR68" s="1714"/>
      <c r="ADS68" s="1714"/>
      <c r="ADT68" s="1714"/>
      <c r="ADU68" s="1714"/>
      <c r="ADV68" s="1714"/>
      <c r="ADW68" s="1714"/>
      <c r="ADX68" s="1714"/>
      <c r="ADY68" s="1714"/>
      <c r="ADZ68" s="1714"/>
      <c r="AEA68" s="1714"/>
      <c r="AEB68" s="1714"/>
      <c r="AEC68" s="1714"/>
      <c r="AED68" s="1714"/>
      <c r="AEE68" s="1714"/>
      <c r="AEF68" s="1714"/>
      <c r="AEG68" s="1714"/>
      <c r="AEH68" s="1714"/>
      <c r="AEI68" s="1714"/>
      <c r="AEJ68" s="1714"/>
      <c r="AEK68" s="1714"/>
      <c r="AEL68" s="1714"/>
      <c r="AEM68" s="1714"/>
      <c r="AEN68" s="1714"/>
      <c r="AEO68" s="1714"/>
      <c r="AEP68" s="1714"/>
      <c r="AEQ68" s="1714"/>
      <c r="AER68" s="1714"/>
      <c r="AES68" s="1714"/>
      <c r="AET68" s="1714"/>
      <c r="AEU68" s="1714"/>
      <c r="AEV68" s="1714"/>
      <c r="AEW68" s="1714"/>
      <c r="AEX68" s="1714"/>
      <c r="AEY68" s="1714"/>
      <c r="AEZ68" s="1714"/>
      <c r="AFA68" s="1714"/>
      <c r="AFB68" s="1714"/>
      <c r="AFC68" s="1714"/>
      <c r="AFD68" s="1714"/>
      <c r="AFE68" s="1714"/>
      <c r="AFF68" s="1714"/>
      <c r="AFG68" s="1714"/>
      <c r="AFH68" s="1714"/>
      <c r="AFI68" s="1714"/>
      <c r="AFJ68" s="1714"/>
      <c r="AFK68" s="1714"/>
      <c r="AFL68" s="1714"/>
      <c r="AFM68" s="1714"/>
      <c r="AFN68" s="1714"/>
      <c r="AFO68" s="1714"/>
      <c r="AFP68" s="1714"/>
      <c r="AFQ68" s="1714"/>
      <c r="AFR68" s="1714"/>
      <c r="AFS68" s="1714"/>
      <c r="AFT68" s="1714"/>
      <c r="AFU68" s="1714"/>
      <c r="AFV68" s="1714"/>
      <c r="AFW68" s="1714"/>
      <c r="AFX68" s="1714"/>
      <c r="AFY68" s="1714"/>
      <c r="AFZ68" s="1714"/>
      <c r="AGA68" s="1714"/>
      <c r="AGB68" s="1714"/>
      <c r="AGC68" s="1714"/>
      <c r="AGD68" s="1714"/>
      <c r="AGE68" s="1714"/>
      <c r="AGF68" s="1714"/>
      <c r="AGG68" s="1714"/>
      <c r="AGH68" s="1714"/>
      <c r="AGI68" s="1714"/>
      <c r="AGJ68" s="1714"/>
      <c r="AGK68" s="1714"/>
      <c r="AGL68" s="1714"/>
      <c r="AGM68" s="1714"/>
      <c r="AGN68" s="1714"/>
      <c r="AGO68" s="1714"/>
      <c r="AGP68" s="1714"/>
      <c r="AGQ68" s="1714"/>
      <c r="AGR68" s="1714"/>
      <c r="AGS68" s="1714"/>
      <c r="AGT68" s="1714"/>
      <c r="AGU68" s="1714"/>
      <c r="AGV68" s="1714"/>
      <c r="AGW68" s="1714"/>
      <c r="AGX68" s="1714"/>
      <c r="AGY68" s="1714"/>
      <c r="AGZ68" s="1714"/>
      <c r="AHA68" s="1714"/>
      <c r="AHB68" s="1714"/>
      <c r="AHC68" s="1714"/>
      <c r="AHD68" s="1714"/>
      <c r="AHE68" s="1714"/>
      <c r="AHF68" s="1714"/>
      <c r="AHG68" s="1714"/>
      <c r="AHH68" s="1714"/>
      <c r="AHI68" s="1714"/>
      <c r="AHJ68" s="1714"/>
      <c r="AHK68" s="1714"/>
      <c r="AHL68" s="1714"/>
      <c r="AHM68" s="1714"/>
      <c r="AHN68" s="1714"/>
      <c r="AHO68" s="1714"/>
      <c r="AHP68" s="1714"/>
      <c r="AHQ68" s="1714"/>
      <c r="AHR68" s="1714"/>
      <c r="AHS68" s="1714"/>
      <c r="AHT68" s="1714"/>
      <c r="AHU68" s="1714"/>
      <c r="AHV68" s="1714"/>
      <c r="AHW68" s="1714"/>
      <c r="AHX68" s="1714"/>
      <c r="AHY68" s="1714"/>
      <c r="AHZ68" s="1714"/>
      <c r="AIA68" s="1714"/>
      <c r="AIB68" s="1714"/>
      <c r="AIC68" s="1714"/>
      <c r="AID68" s="1714"/>
      <c r="AIE68" s="1714"/>
      <c r="AIF68" s="1714"/>
      <c r="AIG68" s="1714"/>
      <c r="AIH68" s="1714"/>
      <c r="AII68" s="1714"/>
      <c r="AIJ68" s="1714"/>
      <c r="AIK68" s="1714"/>
      <c r="AIL68" s="1714"/>
      <c r="AIM68" s="1714"/>
      <c r="AIN68" s="1714"/>
      <c r="AIO68" s="1714"/>
      <c r="AIP68" s="1714"/>
      <c r="AIQ68" s="1714"/>
      <c r="AIR68" s="1714"/>
      <c r="AIS68" s="1714"/>
      <c r="AIT68" s="1714"/>
      <c r="AIU68" s="1714"/>
      <c r="AIV68" s="1714"/>
      <c r="AIW68" s="1714"/>
      <c r="AIX68" s="1714"/>
      <c r="AIY68" s="1714"/>
      <c r="AIZ68" s="1714"/>
      <c r="AJA68" s="1714"/>
      <c r="AJB68" s="1714"/>
      <c r="AJC68" s="1714"/>
      <c r="AJD68" s="1714"/>
      <c r="AJE68" s="1714"/>
      <c r="AJF68" s="1714"/>
      <c r="AJG68" s="1714"/>
      <c r="AJH68" s="1714"/>
      <c r="AJI68" s="1714"/>
      <c r="AJJ68" s="1714"/>
      <c r="AJK68" s="1714"/>
      <c r="AJL68" s="1714"/>
      <c r="AJM68" s="1714"/>
      <c r="AJN68" s="1714"/>
      <c r="AJO68" s="1714"/>
      <c r="AJP68" s="1714"/>
      <c r="AJQ68" s="1714"/>
      <c r="AJR68" s="1714"/>
      <c r="AJS68" s="1714"/>
      <c r="AJT68" s="1714"/>
      <c r="AJU68" s="1714"/>
      <c r="AJV68" s="1714"/>
      <c r="AJW68" s="1714"/>
      <c r="AJX68" s="1714"/>
      <c r="AJY68" s="1714"/>
      <c r="AJZ68" s="1714"/>
      <c r="AKA68" s="1714"/>
      <c r="AKB68" s="1714"/>
      <c r="AKC68" s="1714"/>
      <c r="AKD68" s="1714"/>
      <c r="AKE68" s="1714"/>
      <c r="AKF68" s="1714"/>
      <c r="AKG68" s="1714"/>
      <c r="AKH68" s="1714"/>
      <c r="AKI68" s="1714"/>
      <c r="AKJ68" s="1714"/>
      <c r="AKK68" s="1714"/>
      <c r="AKL68" s="1714"/>
      <c r="AKM68" s="1714"/>
      <c r="AKN68" s="1714"/>
      <c r="AKO68" s="1714"/>
      <c r="AKP68" s="1714"/>
      <c r="AKQ68" s="1714"/>
      <c r="AKR68" s="1714"/>
      <c r="AKS68" s="1714"/>
      <c r="AKT68" s="1714"/>
      <c r="AKU68" s="1714"/>
      <c r="AKV68" s="1714"/>
      <c r="AKW68" s="1714"/>
      <c r="AKX68" s="1714"/>
      <c r="AKY68" s="1714"/>
      <c r="AKZ68" s="1714"/>
      <c r="ALA68" s="1714"/>
      <c r="ALB68" s="1714"/>
      <c r="ALC68" s="1714"/>
      <c r="ALD68" s="1714"/>
      <c r="ALE68" s="1714"/>
      <c r="ALF68" s="1714"/>
      <c r="ALG68" s="1714"/>
      <c r="ALH68" s="1714"/>
      <c r="ALI68" s="1714"/>
      <c r="ALJ68" s="1714"/>
      <c r="ALK68" s="1714"/>
      <c r="ALL68" s="1714"/>
      <c r="ALM68" s="1714"/>
      <c r="ALN68" s="1714"/>
      <c r="ALO68" s="1714"/>
      <c r="ALP68" s="1714"/>
      <c r="ALQ68" s="1714"/>
      <c r="ALR68" s="1714"/>
      <c r="ALS68" s="1714"/>
      <c r="ALT68" s="1714"/>
      <c r="ALU68" s="1714"/>
      <c r="ALV68" s="1714"/>
      <c r="ALW68" s="1714"/>
      <c r="ALX68" s="1714"/>
      <c r="ALY68" s="1714"/>
      <c r="ALZ68" s="1714"/>
      <c r="AMA68" s="1714"/>
      <c r="AMB68" s="1714"/>
      <c r="AMC68" s="1714"/>
      <c r="AMD68" s="1714"/>
      <c r="AME68" s="1714"/>
      <c r="AMF68" s="1714"/>
      <c r="AMG68" s="1714"/>
      <c r="AMH68" s="1714"/>
      <c r="AMI68" s="1714"/>
      <c r="AMJ68" s="1714"/>
    </row>
  </sheetData>
  <autoFilter ref="A4:AZ55" xr:uid="{00000000-0009-0000-0000-000029000000}"/>
  <mergeCells count="3">
    <mergeCell ref="A1:AZ1"/>
    <mergeCell ref="A2:AZ3"/>
    <mergeCell ref="A56:AZ56"/>
  </mergeCells>
  <pageMargins left="0.75" right="0.75" top="1" bottom="1" header="0.51180555555555496" footer="0.51180555555555496"/>
  <pageSetup paperSize="9" firstPageNumber="0" pageOrder="overThenDown" orientation="portrait" horizontalDpi="300" verticalDpi="300"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4"/>
  <dimension ref="A1:N55"/>
  <sheetViews>
    <sheetView topLeftCell="H40" zoomScaleNormal="100" workbookViewId="0">
      <selection activeCell="M42" sqref="M42"/>
    </sheetView>
  </sheetViews>
  <sheetFormatPr baseColWidth="10" defaultColWidth="8.81640625" defaultRowHeight="14.5"/>
  <cols>
    <col min="1" max="1" width="35.54296875" style="1143" customWidth="1"/>
    <col min="2" max="2" width="10.26953125" customWidth="1"/>
    <col min="3" max="3" width="26.7265625" customWidth="1"/>
    <col min="4" max="4" width="37.81640625" customWidth="1"/>
    <col min="5" max="10" width="10.26953125" customWidth="1"/>
    <col min="11" max="11" width="14.54296875" customWidth="1"/>
    <col min="12" max="12" width="12.26953125" customWidth="1"/>
    <col min="13" max="13" width="64" customWidth="1"/>
    <col min="14" max="1025" width="10.26953125" customWidth="1"/>
  </cols>
  <sheetData>
    <row r="1" spans="1:14" ht="65.25" customHeight="1">
      <c r="A1" s="1151" t="s">
        <v>3866</v>
      </c>
      <c r="B1" s="1364" t="s">
        <v>3884</v>
      </c>
      <c r="C1" s="1364" t="s">
        <v>3885</v>
      </c>
      <c r="D1" s="1365" t="s">
        <v>4254</v>
      </c>
      <c r="E1" s="1366">
        <v>44563</v>
      </c>
      <c r="F1" s="1366">
        <v>44896</v>
      </c>
      <c r="G1" s="1364">
        <v>37</v>
      </c>
      <c r="H1" s="1364" t="s">
        <v>156</v>
      </c>
      <c r="I1" s="1364">
        <v>37</v>
      </c>
      <c r="J1" s="1364" t="s">
        <v>156</v>
      </c>
      <c r="K1" s="1367">
        <v>11679800</v>
      </c>
      <c r="L1" s="1367">
        <v>0</v>
      </c>
      <c r="M1" s="1368" t="s">
        <v>4255</v>
      </c>
    </row>
    <row r="2" spans="1:14">
      <c r="G2" s="1143"/>
    </row>
    <row r="3" spans="1:14" ht="65.25" customHeight="1">
      <c r="A3" s="7616" t="s">
        <v>3894</v>
      </c>
      <c r="B3" s="1364">
        <v>3</v>
      </c>
      <c r="C3" s="1364" t="s">
        <v>3898</v>
      </c>
      <c r="D3" s="1365" t="s">
        <v>4256</v>
      </c>
      <c r="E3" s="1366">
        <v>44621</v>
      </c>
      <c r="F3" s="1366">
        <v>44865</v>
      </c>
      <c r="G3" s="1364">
        <v>5</v>
      </c>
      <c r="H3" s="1364" t="s">
        <v>156</v>
      </c>
      <c r="I3" s="1364">
        <v>0</v>
      </c>
      <c r="J3" s="1364" t="s">
        <v>156</v>
      </c>
      <c r="K3" s="1369">
        <v>0</v>
      </c>
      <c r="L3" s="1369">
        <v>0</v>
      </c>
      <c r="M3" s="1365" t="s">
        <v>4257</v>
      </c>
      <c r="N3" s="1370"/>
    </row>
    <row r="4" spans="1:14" ht="63" customHeight="1">
      <c r="A4" s="7616"/>
      <c r="B4" s="1371" t="s">
        <v>3917</v>
      </c>
      <c r="C4" s="1364" t="s">
        <v>3898</v>
      </c>
      <c r="D4" s="1365" t="s">
        <v>3918</v>
      </c>
      <c r="E4" s="1366">
        <v>44621</v>
      </c>
      <c r="F4" s="1366">
        <v>44865</v>
      </c>
      <c r="G4" s="1364">
        <v>7</v>
      </c>
      <c r="H4" s="1364" t="s">
        <v>156</v>
      </c>
      <c r="I4" s="1364">
        <v>1</v>
      </c>
      <c r="J4" s="1364" t="s">
        <v>156</v>
      </c>
      <c r="K4" s="1369">
        <v>0</v>
      </c>
      <c r="L4" s="1372">
        <v>960000</v>
      </c>
      <c r="M4" s="1368" t="s">
        <v>4258</v>
      </c>
    </row>
    <row r="6" spans="1:14" ht="34.5">
      <c r="A6" s="1150" t="s">
        <v>4259</v>
      </c>
      <c r="B6" s="1364" t="s">
        <v>3926</v>
      </c>
      <c r="C6" s="1364" t="s">
        <v>3926</v>
      </c>
      <c r="D6" s="1365" t="s">
        <v>3927</v>
      </c>
      <c r="E6" s="1366">
        <v>44562</v>
      </c>
      <c r="F6" s="1366">
        <v>44562</v>
      </c>
      <c r="G6" s="1364">
        <v>0</v>
      </c>
      <c r="H6" s="1364" t="s">
        <v>156</v>
      </c>
      <c r="I6" s="1364">
        <v>0</v>
      </c>
      <c r="J6" s="1364" t="s">
        <v>156</v>
      </c>
      <c r="K6" s="1369">
        <v>0</v>
      </c>
      <c r="L6" s="1372">
        <v>0</v>
      </c>
      <c r="M6" s="1365" t="s">
        <v>4260</v>
      </c>
    </row>
    <row r="7" spans="1:14">
      <c r="A7" s="1373"/>
    </row>
    <row r="9" spans="1:14" ht="78" customHeight="1">
      <c r="A9" s="1150" t="s">
        <v>4261</v>
      </c>
      <c r="B9" s="1364">
        <v>5</v>
      </c>
      <c r="C9" s="1365" t="s">
        <v>3938</v>
      </c>
      <c r="D9" s="1365" t="s">
        <v>4262</v>
      </c>
      <c r="E9" s="1374">
        <v>44593</v>
      </c>
      <c r="F9" s="1374">
        <v>44910</v>
      </c>
      <c r="G9" s="1371">
        <v>1</v>
      </c>
      <c r="H9" s="1371" t="s">
        <v>156</v>
      </c>
      <c r="I9" s="1371">
        <v>0</v>
      </c>
      <c r="J9" s="1371" t="s">
        <v>156</v>
      </c>
      <c r="K9" s="1369">
        <v>0</v>
      </c>
      <c r="L9" s="1372">
        <v>0</v>
      </c>
      <c r="M9" s="1365" t="s">
        <v>4263</v>
      </c>
    </row>
    <row r="13" spans="1:14" ht="92.65" customHeight="1">
      <c r="A13" s="7836" t="s">
        <v>3948</v>
      </c>
      <c r="B13" s="1375">
        <v>6</v>
      </c>
      <c r="C13" s="1365" t="s">
        <v>4264</v>
      </c>
      <c r="D13" s="1365" t="s">
        <v>4265</v>
      </c>
      <c r="E13" s="1366">
        <v>44562</v>
      </c>
      <c r="F13" s="1366">
        <v>44910</v>
      </c>
      <c r="G13" s="1364">
        <v>37</v>
      </c>
      <c r="H13" s="1364" t="s">
        <v>156</v>
      </c>
      <c r="I13" s="1364">
        <v>0</v>
      </c>
      <c r="J13" s="1371" t="s">
        <v>156</v>
      </c>
      <c r="K13" s="1369">
        <v>0</v>
      </c>
      <c r="L13" s="1372">
        <v>0</v>
      </c>
      <c r="M13" s="1365" t="s">
        <v>4266</v>
      </c>
      <c r="N13" s="1376"/>
    </row>
    <row r="14" spans="1:14" ht="69">
      <c r="A14" s="7836"/>
      <c r="B14" s="1375">
        <v>7</v>
      </c>
      <c r="C14" s="1365" t="s">
        <v>3959</v>
      </c>
      <c r="D14" s="1365" t="s">
        <v>3999</v>
      </c>
      <c r="E14" s="1366">
        <v>44593</v>
      </c>
      <c r="F14" s="1366">
        <v>44895</v>
      </c>
      <c r="G14" s="1364">
        <v>700</v>
      </c>
      <c r="H14" s="1364" t="s">
        <v>156</v>
      </c>
      <c r="I14" s="1364">
        <v>69</v>
      </c>
      <c r="J14" s="1371" t="s">
        <v>156</v>
      </c>
      <c r="K14" s="1369">
        <v>0</v>
      </c>
      <c r="L14" s="1372">
        <v>0</v>
      </c>
      <c r="M14" s="1365" t="s">
        <v>4267</v>
      </c>
    </row>
    <row r="15" spans="1:14" ht="80.5">
      <c r="A15" s="7836"/>
      <c r="B15" s="1375">
        <v>8</v>
      </c>
      <c r="C15" s="1365" t="s">
        <v>3965</v>
      </c>
      <c r="D15" s="1365" t="s">
        <v>4268</v>
      </c>
      <c r="E15" s="1366">
        <v>44593</v>
      </c>
      <c r="F15" s="1366">
        <v>44713</v>
      </c>
      <c r="G15" s="1364">
        <v>1</v>
      </c>
      <c r="H15" s="1364" t="s">
        <v>156</v>
      </c>
      <c r="I15" s="1364">
        <v>0</v>
      </c>
      <c r="J15" s="1371" t="s">
        <v>156</v>
      </c>
      <c r="K15" s="1369">
        <v>0</v>
      </c>
      <c r="L15" s="1372">
        <v>0</v>
      </c>
      <c r="M15" s="1365" t="s">
        <v>4269</v>
      </c>
      <c r="N15" s="1376"/>
    </row>
    <row r="16" spans="1:14" ht="69">
      <c r="A16" s="7836"/>
      <c r="B16" s="1375">
        <v>9</v>
      </c>
      <c r="C16" s="1365" t="s">
        <v>3970</v>
      </c>
      <c r="D16" s="1365" t="s">
        <v>4270</v>
      </c>
      <c r="E16" s="1366">
        <v>44593</v>
      </c>
      <c r="F16" s="1366">
        <v>44866</v>
      </c>
      <c r="G16" s="1364">
        <v>1</v>
      </c>
      <c r="H16" s="1364" t="s">
        <v>156</v>
      </c>
      <c r="I16" s="1364">
        <v>1</v>
      </c>
      <c r="J16" s="1371" t="s">
        <v>156</v>
      </c>
      <c r="K16" s="1372">
        <v>12605042</v>
      </c>
      <c r="L16" s="1372">
        <v>0</v>
      </c>
      <c r="M16" s="1365" t="s">
        <v>4271</v>
      </c>
    </row>
    <row r="17" spans="1:14" ht="69">
      <c r="A17" s="7836"/>
      <c r="B17" s="1375" t="s">
        <v>3975</v>
      </c>
      <c r="C17" s="1365" t="s">
        <v>3976</v>
      </c>
      <c r="D17" s="1365" t="s">
        <v>4272</v>
      </c>
      <c r="E17" s="1366">
        <v>44593</v>
      </c>
      <c r="F17" s="1366">
        <v>44910</v>
      </c>
      <c r="G17" s="1364">
        <v>25</v>
      </c>
      <c r="H17" s="1364" t="s">
        <v>156</v>
      </c>
      <c r="I17" s="1364">
        <v>25</v>
      </c>
      <c r="J17" s="1371" t="s">
        <v>156</v>
      </c>
      <c r="K17" s="1372">
        <v>138000</v>
      </c>
      <c r="L17" s="1372">
        <v>0</v>
      </c>
      <c r="M17" s="1365" t="s">
        <v>4273</v>
      </c>
      <c r="N17" s="1376"/>
    </row>
    <row r="18" spans="1:14" ht="69">
      <c r="A18" s="7836"/>
      <c r="B18" s="1375" t="s">
        <v>3993</v>
      </c>
      <c r="C18" s="1365" t="s">
        <v>4264</v>
      </c>
      <c r="D18" s="1365" t="s">
        <v>4274</v>
      </c>
      <c r="E18" s="1366">
        <v>44621</v>
      </c>
      <c r="F18" s="1366">
        <v>44865</v>
      </c>
      <c r="G18" s="1364">
        <v>2</v>
      </c>
      <c r="H18" s="1364" t="s">
        <v>156</v>
      </c>
      <c r="I18" s="1364">
        <v>0</v>
      </c>
      <c r="J18" s="1371" t="s">
        <v>156</v>
      </c>
      <c r="K18" s="1372">
        <v>0</v>
      </c>
      <c r="L18" s="1372">
        <v>0</v>
      </c>
      <c r="M18" s="1365" t="s">
        <v>4260</v>
      </c>
    </row>
    <row r="19" spans="1:14" ht="69">
      <c r="A19" s="7836"/>
      <c r="B19" s="1375" t="s">
        <v>3998</v>
      </c>
      <c r="C19" s="1365" t="s">
        <v>3959</v>
      </c>
      <c r="D19" s="1365" t="s">
        <v>3999</v>
      </c>
      <c r="E19" s="1366">
        <v>44593</v>
      </c>
      <c r="F19" s="1366">
        <v>44895</v>
      </c>
      <c r="G19" s="1364">
        <v>700</v>
      </c>
      <c r="H19" s="1364" t="s">
        <v>156</v>
      </c>
      <c r="I19" s="1364">
        <v>69</v>
      </c>
      <c r="J19" s="1371" t="s">
        <v>156</v>
      </c>
      <c r="K19" s="1372">
        <v>0</v>
      </c>
      <c r="L19" s="1372">
        <v>0</v>
      </c>
      <c r="M19" s="1365" t="s">
        <v>4275</v>
      </c>
      <c r="N19" s="1376"/>
    </row>
    <row r="20" spans="1:14" ht="103.5">
      <c r="A20" s="7836"/>
      <c r="B20" s="1375" t="s">
        <v>3975</v>
      </c>
      <c r="C20" s="1365" t="s">
        <v>4276</v>
      </c>
      <c r="D20" s="1365" t="s">
        <v>4003</v>
      </c>
      <c r="E20" s="1366">
        <v>44593</v>
      </c>
      <c r="F20" s="1366">
        <v>44865</v>
      </c>
      <c r="G20" s="1364">
        <v>4</v>
      </c>
      <c r="H20" s="1364" t="s">
        <v>156</v>
      </c>
      <c r="I20" s="1364">
        <v>1</v>
      </c>
      <c r="J20" s="1371" t="s">
        <v>156</v>
      </c>
      <c r="K20" s="1372">
        <v>0</v>
      </c>
      <c r="L20" s="1372">
        <v>0</v>
      </c>
      <c r="M20" s="1365" t="s">
        <v>4277</v>
      </c>
    </row>
    <row r="22" spans="1:14" ht="69">
      <c r="A22" s="734" t="s">
        <v>4278</v>
      </c>
      <c r="B22" s="1375" t="s">
        <v>4023</v>
      </c>
      <c r="C22" s="1365" t="s">
        <v>3970</v>
      </c>
      <c r="D22" s="1365" t="s">
        <v>4270</v>
      </c>
      <c r="E22" s="1366">
        <v>44593</v>
      </c>
      <c r="F22" s="1366">
        <v>44895</v>
      </c>
      <c r="G22" s="1364">
        <v>40</v>
      </c>
      <c r="H22" s="1364" t="s">
        <v>156</v>
      </c>
      <c r="I22" s="1364">
        <v>26</v>
      </c>
      <c r="J22" s="1371" t="s">
        <v>156</v>
      </c>
      <c r="K22" s="1372">
        <v>0</v>
      </c>
      <c r="L22" s="1372">
        <v>0</v>
      </c>
      <c r="M22" s="1365" t="s">
        <v>4279</v>
      </c>
    </row>
    <row r="25" spans="1:14" ht="69">
      <c r="A25" s="734" t="s">
        <v>4280</v>
      </c>
      <c r="B25" t="s">
        <v>3975</v>
      </c>
      <c r="C25" s="1364" t="s">
        <v>4042</v>
      </c>
      <c r="D25" s="1365" t="s">
        <v>581</v>
      </c>
      <c r="E25" s="1366">
        <v>44621</v>
      </c>
      <c r="F25" s="1366">
        <v>44681</v>
      </c>
      <c r="G25" s="1364">
        <v>15</v>
      </c>
      <c r="H25" s="1364" t="s">
        <v>156</v>
      </c>
      <c r="I25" s="1364">
        <v>0</v>
      </c>
      <c r="J25" s="1371" t="s">
        <v>156</v>
      </c>
      <c r="K25" s="1372">
        <v>0</v>
      </c>
      <c r="L25" s="1372">
        <v>0</v>
      </c>
      <c r="M25" s="1365" t="s">
        <v>4281</v>
      </c>
    </row>
    <row r="28" spans="1:14" ht="46">
      <c r="A28" s="1150" t="s">
        <v>4282</v>
      </c>
      <c r="B28" s="1364" t="s">
        <v>3926</v>
      </c>
      <c r="C28" s="1364" t="s">
        <v>3926</v>
      </c>
      <c r="D28" s="1371" t="s">
        <v>3927</v>
      </c>
      <c r="E28" s="1366">
        <v>44562</v>
      </c>
      <c r="F28" s="1366">
        <v>44562</v>
      </c>
      <c r="G28" s="1364">
        <v>0</v>
      </c>
      <c r="H28" s="1364" t="s">
        <v>156</v>
      </c>
      <c r="I28" s="1364">
        <v>0</v>
      </c>
      <c r="J28" s="1364" t="s">
        <v>156</v>
      </c>
      <c r="K28" s="1372">
        <v>0</v>
      </c>
      <c r="L28" s="1372">
        <v>0</v>
      </c>
      <c r="M28" s="1371" t="s">
        <v>4283</v>
      </c>
    </row>
    <row r="31" spans="1:14" ht="46">
      <c r="A31" s="7837" t="s">
        <v>4284</v>
      </c>
      <c r="B31">
        <v>13</v>
      </c>
      <c r="C31" t="s">
        <v>4064</v>
      </c>
      <c r="D31" s="1365" t="s">
        <v>4285</v>
      </c>
      <c r="E31">
        <v>44593</v>
      </c>
      <c r="F31">
        <v>44895</v>
      </c>
      <c r="G31">
        <v>30</v>
      </c>
      <c r="H31" t="s">
        <v>156</v>
      </c>
      <c r="I31">
        <v>10</v>
      </c>
      <c r="J31" t="s">
        <v>156</v>
      </c>
      <c r="K31" s="1372">
        <v>14967000</v>
      </c>
      <c r="L31">
        <v>0</v>
      </c>
      <c r="M31" t="s">
        <v>4286</v>
      </c>
      <c r="N31" s="1376"/>
    </row>
    <row r="32" spans="1:14" ht="57.5">
      <c r="A32" s="7837"/>
      <c r="B32" t="s">
        <v>4070</v>
      </c>
      <c r="C32" t="s">
        <v>4071</v>
      </c>
      <c r="D32" s="1365" t="s">
        <v>4287</v>
      </c>
      <c r="E32">
        <v>44593</v>
      </c>
      <c r="F32">
        <v>44895</v>
      </c>
      <c r="G32">
        <v>5</v>
      </c>
      <c r="H32" t="s">
        <v>156</v>
      </c>
      <c r="I32">
        <v>1</v>
      </c>
      <c r="J32" t="s">
        <v>156</v>
      </c>
      <c r="K32" s="1372">
        <v>14967000</v>
      </c>
      <c r="L32">
        <v>0</v>
      </c>
      <c r="M32" t="s">
        <v>4288</v>
      </c>
    </row>
    <row r="33" spans="1:14" ht="34.5">
      <c r="A33" s="7837"/>
      <c r="B33" t="s">
        <v>4084</v>
      </c>
      <c r="C33" t="s">
        <v>4085</v>
      </c>
      <c r="D33" s="1365" t="s">
        <v>4289</v>
      </c>
      <c r="E33">
        <v>44593</v>
      </c>
      <c r="F33">
        <v>44865</v>
      </c>
      <c r="G33">
        <v>1</v>
      </c>
      <c r="H33" t="s">
        <v>156</v>
      </c>
      <c r="I33">
        <v>0</v>
      </c>
      <c r="J33" t="s">
        <v>156</v>
      </c>
      <c r="K33" s="1372">
        <v>14967000</v>
      </c>
      <c r="L33">
        <v>0</v>
      </c>
      <c r="M33" t="s">
        <v>4290</v>
      </c>
      <c r="N33" s="1376"/>
    </row>
    <row r="34" spans="1:14" ht="34.5">
      <c r="A34" s="7837"/>
      <c r="B34" t="s">
        <v>4094</v>
      </c>
      <c r="C34" t="s">
        <v>4085</v>
      </c>
      <c r="D34" s="1365" t="s">
        <v>4291</v>
      </c>
      <c r="E34">
        <v>44593</v>
      </c>
      <c r="F34">
        <v>44865</v>
      </c>
      <c r="G34">
        <v>1</v>
      </c>
      <c r="H34" t="s">
        <v>156</v>
      </c>
      <c r="I34">
        <v>0</v>
      </c>
      <c r="J34" t="s">
        <v>156</v>
      </c>
      <c r="K34" s="1372">
        <v>14967000</v>
      </c>
      <c r="L34">
        <v>0</v>
      </c>
      <c r="M34" t="s">
        <v>4290</v>
      </c>
    </row>
    <row r="35" spans="1:14" ht="46">
      <c r="A35" s="7837"/>
      <c r="B35" t="s">
        <v>4098</v>
      </c>
      <c r="C35" t="s">
        <v>4085</v>
      </c>
      <c r="D35" s="1365" t="s">
        <v>4292</v>
      </c>
      <c r="E35">
        <v>44593</v>
      </c>
      <c r="F35">
        <v>44865</v>
      </c>
      <c r="G35">
        <v>1</v>
      </c>
      <c r="H35" t="s">
        <v>156</v>
      </c>
      <c r="I35">
        <v>0</v>
      </c>
      <c r="J35" t="s">
        <v>156</v>
      </c>
      <c r="K35" s="1372">
        <v>14967000</v>
      </c>
      <c r="L35">
        <v>0</v>
      </c>
      <c r="M35" t="s">
        <v>4290</v>
      </c>
      <c r="N35" s="1376"/>
    </row>
    <row r="36" spans="1:14" ht="23">
      <c r="A36" s="7837"/>
      <c r="B36" t="s">
        <v>4101</v>
      </c>
      <c r="C36" t="s">
        <v>4085</v>
      </c>
      <c r="D36" s="1365" t="s">
        <v>4085</v>
      </c>
      <c r="E36">
        <v>44593</v>
      </c>
      <c r="F36">
        <v>44865</v>
      </c>
      <c r="G36">
        <v>1</v>
      </c>
      <c r="H36" t="s">
        <v>156</v>
      </c>
      <c r="I36">
        <v>0</v>
      </c>
      <c r="J36" t="s">
        <v>156</v>
      </c>
      <c r="K36" s="1372">
        <v>14967000</v>
      </c>
      <c r="L36">
        <v>0</v>
      </c>
      <c r="M36" t="s">
        <v>4293</v>
      </c>
    </row>
    <row r="37" spans="1:14" ht="23">
      <c r="A37" s="7837"/>
      <c r="B37" t="s">
        <v>4101</v>
      </c>
      <c r="C37" t="s">
        <v>4085</v>
      </c>
      <c r="D37" s="1365" t="s">
        <v>4085</v>
      </c>
      <c r="E37">
        <v>44593</v>
      </c>
      <c r="F37">
        <v>44865</v>
      </c>
      <c r="G37">
        <v>1</v>
      </c>
      <c r="H37" t="s">
        <v>156</v>
      </c>
      <c r="I37">
        <v>1</v>
      </c>
      <c r="J37" t="s">
        <v>156</v>
      </c>
      <c r="K37" s="1372">
        <v>14967000</v>
      </c>
      <c r="L37">
        <v>0</v>
      </c>
      <c r="M37" t="s">
        <v>4294</v>
      </c>
      <c r="N37" s="1376"/>
    </row>
    <row r="38" spans="1:14" ht="23">
      <c r="A38" s="7837"/>
      <c r="B38" t="s">
        <v>4106</v>
      </c>
      <c r="C38" t="s">
        <v>4085</v>
      </c>
      <c r="D38" s="1365" t="s">
        <v>4295</v>
      </c>
      <c r="E38">
        <v>44593</v>
      </c>
      <c r="F38">
        <v>44865</v>
      </c>
      <c r="G38">
        <v>1</v>
      </c>
      <c r="H38" t="s">
        <v>156</v>
      </c>
      <c r="I38">
        <v>1</v>
      </c>
      <c r="J38" t="s">
        <v>156</v>
      </c>
      <c r="K38" s="1372">
        <v>14967000</v>
      </c>
      <c r="L38">
        <v>0</v>
      </c>
      <c r="M38" t="s">
        <v>4296</v>
      </c>
    </row>
    <row r="39" spans="1:14" ht="69">
      <c r="A39" s="7837"/>
      <c r="B39" t="s">
        <v>4109</v>
      </c>
      <c r="C39" t="s">
        <v>4297</v>
      </c>
      <c r="D39" s="1365" t="s">
        <v>4298</v>
      </c>
      <c r="E39">
        <v>44621</v>
      </c>
      <c r="F39">
        <v>44910</v>
      </c>
      <c r="G39">
        <v>1</v>
      </c>
      <c r="H39" t="s">
        <v>156</v>
      </c>
      <c r="I39">
        <v>0</v>
      </c>
      <c r="J39" t="s">
        <v>156</v>
      </c>
      <c r="K39" s="1372">
        <v>14967000</v>
      </c>
      <c r="L39">
        <v>0</v>
      </c>
      <c r="M39" t="s">
        <v>4299</v>
      </c>
      <c r="N39" s="1376"/>
    </row>
    <row r="40" spans="1:14" ht="69">
      <c r="A40" s="7837"/>
      <c r="B40" t="s">
        <v>4114</v>
      </c>
      <c r="C40" t="s">
        <v>4300</v>
      </c>
      <c r="D40" s="1365" t="s">
        <v>4301</v>
      </c>
      <c r="E40">
        <v>44621</v>
      </c>
      <c r="F40">
        <v>44910</v>
      </c>
      <c r="G40">
        <v>1</v>
      </c>
      <c r="H40" t="s">
        <v>156</v>
      </c>
      <c r="I40">
        <v>0</v>
      </c>
      <c r="J40" t="s">
        <v>156</v>
      </c>
      <c r="K40" s="1372">
        <v>14967000</v>
      </c>
      <c r="L40">
        <v>0</v>
      </c>
      <c r="M40" t="s">
        <v>4302</v>
      </c>
    </row>
    <row r="41" spans="1:14" ht="69">
      <c r="A41" s="7837"/>
      <c r="B41" t="s">
        <v>4117</v>
      </c>
      <c r="C41" t="s">
        <v>4118</v>
      </c>
      <c r="D41" s="1365" t="s">
        <v>4303</v>
      </c>
      <c r="E41">
        <v>44593</v>
      </c>
      <c r="F41">
        <v>44864</v>
      </c>
      <c r="G41">
        <v>150</v>
      </c>
      <c r="H41" t="s">
        <v>156</v>
      </c>
      <c r="I41">
        <v>150</v>
      </c>
      <c r="J41" t="s">
        <v>156</v>
      </c>
      <c r="K41" s="1372">
        <v>14967000</v>
      </c>
      <c r="L41">
        <v>0</v>
      </c>
      <c r="M41" t="s">
        <v>4304</v>
      </c>
      <c r="N41" s="1376"/>
    </row>
    <row r="42" spans="1:14" ht="34.5">
      <c r="A42" s="7837"/>
      <c r="B42" t="s">
        <v>4130</v>
      </c>
      <c r="C42" t="s">
        <v>4131</v>
      </c>
      <c r="D42" s="1365" t="s">
        <v>4305</v>
      </c>
      <c r="E42">
        <v>44593</v>
      </c>
      <c r="F42">
        <v>44910</v>
      </c>
      <c r="G42">
        <v>7</v>
      </c>
      <c r="H42" t="s">
        <v>156</v>
      </c>
      <c r="I42">
        <v>2</v>
      </c>
      <c r="J42" t="s">
        <v>156</v>
      </c>
      <c r="K42" s="1372">
        <v>14967000</v>
      </c>
      <c r="L42">
        <v>0</v>
      </c>
      <c r="M42" t="s">
        <v>4306</v>
      </c>
    </row>
    <row r="43" spans="1:14" ht="69">
      <c r="A43" s="7837"/>
      <c r="B43" t="s">
        <v>4143</v>
      </c>
      <c r="C43" t="s">
        <v>4144</v>
      </c>
      <c r="D43" s="1365" t="s">
        <v>4307</v>
      </c>
      <c r="E43">
        <v>44562</v>
      </c>
      <c r="F43">
        <v>44910</v>
      </c>
      <c r="G43">
        <v>5</v>
      </c>
      <c r="H43" t="s">
        <v>156</v>
      </c>
      <c r="I43">
        <v>0</v>
      </c>
      <c r="J43" t="s">
        <v>156</v>
      </c>
      <c r="K43" s="1372">
        <v>14967000</v>
      </c>
      <c r="L43">
        <v>0</v>
      </c>
      <c r="M43" t="s">
        <v>4308</v>
      </c>
      <c r="N43" s="1376"/>
    </row>
    <row r="44" spans="1:14" ht="46">
      <c r="A44" s="7837"/>
      <c r="B44" t="s">
        <v>4309</v>
      </c>
      <c r="C44" t="s">
        <v>4152</v>
      </c>
      <c r="D44" s="1365" t="s">
        <v>4310</v>
      </c>
      <c r="E44">
        <v>44563</v>
      </c>
      <c r="F44">
        <v>44910</v>
      </c>
      <c r="G44">
        <v>5</v>
      </c>
      <c r="H44" t="s">
        <v>156</v>
      </c>
      <c r="I44">
        <v>1</v>
      </c>
      <c r="J44" t="s">
        <v>156</v>
      </c>
      <c r="K44" s="1372">
        <v>14967000</v>
      </c>
      <c r="L44">
        <v>0</v>
      </c>
      <c r="M44" t="s">
        <v>4311</v>
      </c>
    </row>
    <row r="50" spans="1:12">
      <c r="A50" t="s">
        <v>4312</v>
      </c>
      <c r="B50" t="s">
        <v>4169</v>
      </c>
      <c r="C50" t="s">
        <v>4313</v>
      </c>
      <c r="D50">
        <v>0</v>
      </c>
      <c r="E50" t="s">
        <v>156</v>
      </c>
      <c r="F50" t="s">
        <v>156</v>
      </c>
      <c r="G50" t="s">
        <v>3874</v>
      </c>
      <c r="H50">
        <v>0</v>
      </c>
      <c r="I50">
        <v>0</v>
      </c>
      <c r="J50">
        <v>44562</v>
      </c>
      <c r="K50">
        <v>44562</v>
      </c>
    </row>
    <row r="53" spans="1:12">
      <c r="A53">
        <v>11</v>
      </c>
      <c r="B53" t="s">
        <v>4174</v>
      </c>
      <c r="C53" t="s">
        <v>4175</v>
      </c>
      <c r="D53">
        <v>0</v>
      </c>
      <c r="E53" t="s">
        <v>156</v>
      </c>
      <c r="F53" t="s">
        <v>156</v>
      </c>
      <c r="G53" t="s">
        <v>3874</v>
      </c>
      <c r="H53">
        <v>0</v>
      </c>
      <c r="I53">
        <v>0</v>
      </c>
      <c r="J53">
        <v>44562</v>
      </c>
      <c r="K53">
        <v>44562</v>
      </c>
      <c r="L53" s="1376"/>
    </row>
    <row r="55" spans="1:12">
      <c r="A55" s="1143" t="s">
        <v>4314</v>
      </c>
    </row>
  </sheetData>
  <mergeCells count="3">
    <mergeCell ref="A3:A4"/>
    <mergeCell ref="A13:A20"/>
    <mergeCell ref="A31:A44"/>
  </mergeCells>
  <pageMargins left="0.7" right="0.7" top="0.75" bottom="0.75" header="0.51180555555555496" footer="0.51180555555555496"/>
  <pageSetup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5"/>
  <dimension ref="A1:AMK204"/>
  <sheetViews>
    <sheetView zoomScale="40" zoomScaleNormal="40" workbookViewId="0">
      <pane xSplit="1" ySplit="3" topLeftCell="B136" activePane="bottomRight" state="frozen"/>
      <selection pane="topRight" activeCell="B1" sqref="B1"/>
      <selection pane="bottomLeft" activeCell="A136" sqref="A136"/>
      <selection pane="bottomRight" activeCell="G4" sqref="G4"/>
    </sheetView>
  </sheetViews>
  <sheetFormatPr baseColWidth="10" defaultColWidth="8.81640625" defaultRowHeight="14.5"/>
  <cols>
    <col min="1" max="1" width="25.26953125" customWidth="1"/>
    <col min="2" max="2" width="26.81640625" customWidth="1"/>
    <col min="3" max="3" width="34.81640625" customWidth="1"/>
    <col min="4" max="5" width="48.1796875" customWidth="1"/>
    <col min="6" max="6" width="16.1796875" customWidth="1"/>
    <col min="7" max="7" width="16.26953125" customWidth="1"/>
    <col min="8" max="8" width="42.26953125" customWidth="1"/>
    <col min="9" max="9" width="22.1796875" customWidth="1"/>
    <col min="10" max="10" width="84" customWidth="1"/>
    <col min="11" max="11" width="21.1796875" style="3" customWidth="1"/>
    <col min="12" max="12" width="21.1796875" customWidth="1"/>
    <col min="13" max="13" width="44.7265625" customWidth="1"/>
    <col min="14" max="14" width="51.26953125" customWidth="1"/>
    <col min="15" max="15" width="23.7265625" style="7" customWidth="1"/>
    <col min="16" max="16" width="23.7265625" style="7" hidden="1" customWidth="1"/>
    <col min="17" max="17" width="23" style="8" customWidth="1"/>
    <col min="18" max="18" width="21.7265625" customWidth="1"/>
    <col min="19" max="19" width="13.81640625" style="8" customWidth="1"/>
    <col min="20" max="20" width="17.7265625" hidden="1" customWidth="1"/>
    <col min="21" max="21" width="19.81640625" hidden="1" customWidth="1"/>
    <col min="22" max="22" width="23.1796875" hidden="1" customWidth="1"/>
    <col min="23" max="23" width="19.1796875" hidden="1" customWidth="1"/>
    <col min="24" max="24" width="19.26953125" hidden="1" customWidth="1"/>
    <col min="25" max="25" width="20" hidden="1" customWidth="1"/>
    <col min="26" max="26" width="20.54296875" hidden="1" customWidth="1"/>
    <col min="27" max="27" width="19.7265625" hidden="1" customWidth="1"/>
    <col min="28" max="28" width="19.26953125" hidden="1" customWidth="1"/>
    <col min="29" max="29" width="23.26953125" hidden="1" customWidth="1"/>
    <col min="30" max="30" width="17.54296875" hidden="1" customWidth="1"/>
    <col min="31" max="31" width="16.54296875" hidden="1" customWidth="1"/>
    <col min="32" max="32" width="13.81640625" customWidth="1"/>
    <col min="33" max="33" width="13.1796875" hidden="1" customWidth="1"/>
    <col min="34" max="34" width="19.81640625" hidden="1" customWidth="1"/>
    <col min="35" max="35" width="15.81640625" style="8" hidden="1" customWidth="1"/>
    <col min="36" max="36" width="14.54296875" style="8" hidden="1" customWidth="1"/>
    <col min="37" max="37" width="10.81640625" hidden="1" customWidth="1"/>
    <col min="38" max="38" width="11.7265625" hidden="1" customWidth="1"/>
    <col min="39" max="39" width="13.81640625" hidden="1" customWidth="1"/>
    <col min="40" max="40" width="11.81640625" hidden="1" customWidth="1"/>
    <col min="41" max="41" width="12.54296875" hidden="1" customWidth="1"/>
    <col min="42" max="42" width="11.26953125" hidden="1"/>
    <col min="43" max="43" width="10.81640625" hidden="1" customWidth="1"/>
    <col min="44" max="44" width="12.54296875" hidden="1" customWidth="1"/>
    <col min="45" max="45" width="13" hidden="1" customWidth="1"/>
    <col min="46" max="46" width="11.54296875" hidden="1" customWidth="1"/>
    <col min="47" max="47" width="7.26953125" hidden="1" customWidth="1"/>
    <col min="48" max="48" width="5" hidden="1" customWidth="1"/>
    <col min="49" max="49" width="16.26953125" customWidth="1"/>
    <col min="50" max="52" width="17.26953125" customWidth="1"/>
    <col min="53" max="53" width="15.81640625" style="1" customWidth="1"/>
    <col min="54" max="1025" width="11.26953125" style="1"/>
  </cols>
  <sheetData>
    <row r="1" spans="1:53" ht="23.25" customHeight="1">
      <c r="A1" s="13"/>
      <c r="B1" s="13"/>
      <c r="C1" s="5145" t="s">
        <v>4315</v>
      </c>
      <c r="D1" s="5145"/>
      <c r="E1" s="5145"/>
      <c r="F1" s="5145"/>
      <c r="G1" s="5145"/>
      <c r="H1" s="5145"/>
      <c r="I1" s="5145"/>
      <c r="J1" s="5145"/>
      <c r="K1" s="5145"/>
      <c r="L1" s="5145"/>
      <c r="M1" s="5145"/>
      <c r="N1" s="5145"/>
      <c r="O1" s="5145"/>
      <c r="P1" s="5145"/>
      <c r="Q1" s="5145"/>
      <c r="R1" s="5145"/>
      <c r="S1" s="5145"/>
      <c r="T1" s="5145"/>
      <c r="U1" s="5145"/>
      <c r="V1" s="5145"/>
      <c r="W1" s="5145"/>
      <c r="X1" s="5145"/>
      <c r="Y1" s="5145"/>
      <c r="Z1" s="5145"/>
      <c r="AA1" s="5145"/>
      <c r="AB1" s="5145"/>
      <c r="AC1" s="5145"/>
      <c r="AD1" s="5145"/>
      <c r="AE1" s="5145"/>
      <c r="AF1" s="5145"/>
      <c r="AG1" s="5145"/>
      <c r="AH1" s="5145"/>
      <c r="AI1" s="5145"/>
      <c r="AJ1" s="5145"/>
      <c r="AK1" s="5145"/>
      <c r="AL1" s="5145"/>
      <c r="AM1" s="5145"/>
      <c r="AN1" s="5145"/>
      <c r="AO1" s="5145"/>
      <c r="AP1" s="5145"/>
      <c r="AQ1" s="5145"/>
      <c r="AR1" s="5145"/>
      <c r="AS1" s="5145"/>
      <c r="AT1" s="5145"/>
      <c r="AU1" s="5145"/>
      <c r="AV1" s="5145"/>
      <c r="AW1" s="5145"/>
      <c r="AX1" s="5145"/>
      <c r="AY1" s="15"/>
      <c r="AZ1" s="14"/>
    </row>
    <row r="2" spans="1:53" ht="30.75" customHeight="1">
      <c r="A2" s="5146" t="s">
        <v>1</v>
      </c>
      <c r="B2" s="5147" t="s">
        <v>2</v>
      </c>
      <c r="C2" s="5147" t="s">
        <v>3</v>
      </c>
      <c r="D2" s="5147" t="s">
        <v>4</v>
      </c>
      <c r="E2" s="7308" t="s">
        <v>5</v>
      </c>
      <c r="F2" s="5147" t="s">
        <v>6</v>
      </c>
      <c r="G2" s="5147" t="s">
        <v>7</v>
      </c>
      <c r="H2" s="5146" t="s">
        <v>8</v>
      </c>
      <c r="I2" s="5147" t="s">
        <v>9</v>
      </c>
      <c r="J2" s="5147" t="s">
        <v>10</v>
      </c>
      <c r="K2" s="5149" t="s">
        <v>11</v>
      </c>
      <c r="L2" s="5147" t="s">
        <v>12</v>
      </c>
      <c r="M2" s="5150" t="s">
        <v>13</v>
      </c>
      <c r="N2" s="5150" t="s">
        <v>14</v>
      </c>
      <c r="O2" s="5151" t="s">
        <v>15</v>
      </c>
      <c r="P2" s="5151"/>
      <c r="Q2" s="5151"/>
      <c r="R2" s="5151"/>
      <c r="S2" s="5151"/>
      <c r="T2" s="5152" t="s">
        <v>16</v>
      </c>
      <c r="U2" s="5152"/>
      <c r="V2" s="5152"/>
      <c r="W2" s="5152"/>
      <c r="X2" s="5152"/>
      <c r="Y2" s="5152"/>
      <c r="Z2" s="5152"/>
      <c r="AA2" s="5152"/>
      <c r="AB2" s="17"/>
      <c r="AC2" s="17"/>
      <c r="AD2" s="17"/>
      <c r="AE2" s="17"/>
      <c r="AF2" s="5153" t="s">
        <v>17</v>
      </c>
      <c r="AG2" s="5153"/>
      <c r="AH2" s="5153"/>
      <c r="AI2" s="5153"/>
      <c r="AJ2" s="5153"/>
      <c r="AK2" s="5154" t="s">
        <v>18</v>
      </c>
      <c r="AL2" s="5154"/>
      <c r="AM2" s="5154"/>
      <c r="AN2" s="5154"/>
      <c r="AO2" s="5154"/>
      <c r="AP2" s="5154"/>
      <c r="AQ2" s="5154"/>
      <c r="AR2" s="5154"/>
      <c r="AS2" s="5154"/>
      <c r="AT2" s="5154"/>
      <c r="AU2" s="5154"/>
      <c r="AV2" s="5154"/>
      <c r="AW2" s="5155" t="s">
        <v>19</v>
      </c>
      <c r="AX2" s="5155"/>
      <c r="AY2" s="5156" t="s">
        <v>20</v>
      </c>
      <c r="AZ2" s="5156" t="s">
        <v>21</v>
      </c>
    </row>
    <row r="3" spans="1:53" ht="81.75" customHeight="1">
      <c r="A3" s="5146"/>
      <c r="B3" s="5147"/>
      <c r="C3" s="5147"/>
      <c r="D3" s="5147"/>
      <c r="E3" s="7308"/>
      <c r="F3" s="5147"/>
      <c r="G3" s="5147"/>
      <c r="H3" s="5146"/>
      <c r="I3" s="5147"/>
      <c r="J3" s="5147"/>
      <c r="K3" s="5149"/>
      <c r="L3" s="5147"/>
      <c r="M3" s="5150"/>
      <c r="N3" s="5150"/>
      <c r="O3" s="18" t="s">
        <v>22</v>
      </c>
      <c r="P3" s="19" t="s">
        <v>23</v>
      </c>
      <c r="Q3" s="20" t="s">
        <v>24</v>
      </c>
      <c r="R3" s="21" t="s">
        <v>25</v>
      </c>
      <c r="S3" s="22" t="s">
        <v>26</v>
      </c>
      <c r="T3" s="23" t="s">
        <v>27</v>
      </c>
      <c r="U3" s="23" t="s">
        <v>28</v>
      </c>
      <c r="V3" s="23" t="s">
        <v>29</v>
      </c>
      <c r="W3" s="23" t="s">
        <v>30</v>
      </c>
      <c r="X3" s="23" t="s">
        <v>31</v>
      </c>
      <c r="Y3" s="24" t="s">
        <v>32</v>
      </c>
      <c r="Z3" s="25" t="s">
        <v>33</v>
      </c>
      <c r="AA3" s="25" t="s">
        <v>34</v>
      </c>
      <c r="AB3" s="25" t="s">
        <v>35</v>
      </c>
      <c r="AC3" s="25" t="s">
        <v>36</v>
      </c>
      <c r="AD3" s="25" t="s">
        <v>37</v>
      </c>
      <c r="AE3" s="25" t="s">
        <v>38</v>
      </c>
      <c r="AF3" s="26" t="s">
        <v>39</v>
      </c>
      <c r="AG3" s="27" t="s">
        <v>40</v>
      </c>
      <c r="AH3" s="27" t="s">
        <v>41</v>
      </c>
      <c r="AI3" s="28" t="s">
        <v>42</v>
      </c>
      <c r="AJ3" s="28" t="s">
        <v>43</v>
      </c>
      <c r="AK3" s="29" t="s">
        <v>27</v>
      </c>
      <c r="AL3" s="29" t="s">
        <v>28</v>
      </c>
      <c r="AM3" s="29" t="s">
        <v>44</v>
      </c>
      <c r="AN3" s="29" t="s">
        <v>30</v>
      </c>
      <c r="AO3" s="29" t="s">
        <v>45</v>
      </c>
      <c r="AP3" s="29" t="s">
        <v>46</v>
      </c>
      <c r="AQ3" s="30" t="s">
        <v>47</v>
      </c>
      <c r="AR3" s="30" t="s">
        <v>48</v>
      </c>
      <c r="AS3" s="30" t="s">
        <v>49</v>
      </c>
      <c r="AT3" s="30" t="s">
        <v>50</v>
      </c>
      <c r="AU3" s="30" t="s">
        <v>51</v>
      </c>
      <c r="AV3" s="30" t="s">
        <v>52</v>
      </c>
      <c r="AW3" s="31" t="s">
        <v>53</v>
      </c>
      <c r="AX3" s="31" t="s">
        <v>54</v>
      </c>
      <c r="AY3" s="5156"/>
      <c r="AZ3" s="5156"/>
    </row>
    <row r="4" spans="1:53" ht="30.75" customHeight="1">
      <c r="A4" s="5157" t="s">
        <v>55</v>
      </c>
      <c r="B4" s="5158" t="s">
        <v>56</v>
      </c>
      <c r="C4" s="5159" t="s">
        <v>57</v>
      </c>
      <c r="D4" s="5159" t="s">
        <v>58</v>
      </c>
      <c r="E4" s="219"/>
      <c r="F4" s="5159" t="s">
        <v>4316</v>
      </c>
      <c r="G4" s="7837" t="s">
        <v>4317</v>
      </c>
      <c r="H4" s="33" t="s">
        <v>62</v>
      </c>
      <c r="I4" s="34">
        <v>5300000</v>
      </c>
      <c r="J4" s="5159" t="s">
        <v>4318</v>
      </c>
      <c r="K4" s="7837"/>
      <c r="L4" s="5159" t="s">
        <v>64</v>
      </c>
      <c r="M4" s="5162" t="s">
        <v>4319</v>
      </c>
      <c r="N4" s="5162"/>
      <c r="O4" s="5163">
        <f>SUM(I4:I7)</f>
        <v>47717000</v>
      </c>
      <c r="P4" s="5163">
        <f>SUM(T4:AE7)</f>
        <v>0</v>
      </c>
      <c r="Q4" s="5164">
        <f>+P4/O4</f>
        <v>0</v>
      </c>
      <c r="R4" s="5163">
        <f>+O4-P4</f>
        <v>47717000</v>
      </c>
      <c r="S4" s="5164">
        <f>+R4/O4</f>
        <v>1</v>
      </c>
      <c r="T4" s="37"/>
      <c r="U4" s="37"/>
      <c r="V4" s="37"/>
      <c r="W4" s="37"/>
      <c r="X4" s="37"/>
      <c r="Y4" s="37"/>
      <c r="Z4" s="37"/>
      <c r="AA4" s="37"/>
      <c r="AB4" s="37"/>
      <c r="AC4" s="37"/>
      <c r="AD4" s="37"/>
      <c r="AE4" s="37"/>
      <c r="AF4" s="5165">
        <v>37</v>
      </c>
      <c r="AG4" s="5165">
        <f>SUM(AK4:AV4)</f>
        <v>0</v>
      </c>
      <c r="AH4" s="5165">
        <f>+AF4-AG4</f>
        <v>37</v>
      </c>
      <c r="AI4" s="5164">
        <f>AG4/AF4</f>
        <v>0</v>
      </c>
      <c r="AJ4" s="5164">
        <f>100%-AI4</f>
        <v>1</v>
      </c>
      <c r="AK4" s="5165"/>
      <c r="AL4" s="5165"/>
      <c r="AM4" s="5165"/>
      <c r="AN4" s="5165"/>
      <c r="AO4" s="5165"/>
      <c r="AP4" s="5165"/>
      <c r="AQ4" s="5165"/>
      <c r="AR4" s="5165"/>
      <c r="AS4" s="5165"/>
      <c r="AT4" s="5165"/>
      <c r="AU4" s="5165"/>
      <c r="AV4" s="5165"/>
      <c r="AW4" s="5166">
        <v>44564</v>
      </c>
      <c r="AX4" s="5166">
        <v>44651</v>
      </c>
      <c r="AY4" s="5167" t="s">
        <v>67</v>
      </c>
      <c r="AZ4" s="5167" t="s">
        <v>68</v>
      </c>
    </row>
    <row r="5" spans="1:53" ht="31.15" customHeight="1">
      <c r="A5" s="5157"/>
      <c r="B5" s="5158"/>
      <c r="C5" s="5159"/>
      <c r="D5" s="5159"/>
      <c r="E5" s="210"/>
      <c r="F5" s="5159"/>
      <c r="G5" s="7837"/>
      <c r="H5" s="33" t="s">
        <v>69</v>
      </c>
      <c r="I5" s="34">
        <v>15300000</v>
      </c>
      <c r="J5" s="5159"/>
      <c r="K5" s="7837"/>
      <c r="L5" s="5159"/>
      <c r="M5" s="5162"/>
      <c r="N5" s="5162"/>
      <c r="O5" s="5163"/>
      <c r="P5" s="5163"/>
      <c r="Q5" s="5164"/>
      <c r="R5" s="5163"/>
      <c r="S5" s="5164"/>
      <c r="T5" s="38"/>
      <c r="U5" s="38"/>
      <c r="V5" s="38"/>
      <c r="W5" s="38"/>
      <c r="X5" s="38"/>
      <c r="Y5" s="38"/>
      <c r="Z5" s="38"/>
      <c r="AA5" s="38"/>
      <c r="AB5" s="38"/>
      <c r="AC5" s="38"/>
      <c r="AD5" s="38"/>
      <c r="AE5" s="38"/>
      <c r="AF5" s="5165"/>
      <c r="AG5" s="5165"/>
      <c r="AH5" s="5165"/>
      <c r="AI5" s="5164"/>
      <c r="AJ5" s="5164"/>
      <c r="AK5" s="5165"/>
      <c r="AL5" s="5165"/>
      <c r="AM5" s="5165"/>
      <c r="AN5" s="5165"/>
      <c r="AO5" s="5165"/>
      <c r="AP5" s="5165"/>
      <c r="AQ5" s="5165"/>
      <c r="AR5" s="5165"/>
      <c r="AS5" s="5165"/>
      <c r="AT5" s="5165"/>
      <c r="AU5" s="5165"/>
      <c r="AV5" s="5165"/>
      <c r="AW5" s="5166"/>
      <c r="AX5" s="5166"/>
      <c r="AY5" s="5167"/>
      <c r="AZ5" s="5167"/>
    </row>
    <row r="6" spans="1:53" ht="33" customHeight="1">
      <c r="A6" s="5157"/>
      <c r="B6" s="5158"/>
      <c r="C6" s="5159"/>
      <c r="D6" s="5159"/>
      <c r="E6" s="210"/>
      <c r="F6" s="5159"/>
      <c r="G6" s="7837"/>
      <c r="H6" s="33" t="s">
        <v>70</v>
      </c>
      <c r="I6" s="34">
        <v>11000000</v>
      </c>
      <c r="J6" s="5159"/>
      <c r="K6" s="7837"/>
      <c r="L6" s="5159"/>
      <c r="M6" s="5162"/>
      <c r="N6" s="5162"/>
      <c r="O6" s="5163"/>
      <c r="P6" s="5163"/>
      <c r="Q6" s="5164"/>
      <c r="R6" s="5163"/>
      <c r="S6" s="5164"/>
      <c r="T6" s="38"/>
      <c r="U6" s="38"/>
      <c r="V6" s="38"/>
      <c r="W6" s="38"/>
      <c r="X6" s="38"/>
      <c r="Y6" s="38"/>
      <c r="Z6" s="38"/>
      <c r="AA6" s="38"/>
      <c r="AB6" s="38"/>
      <c r="AC6" s="38"/>
      <c r="AD6" s="38"/>
      <c r="AE6" s="38"/>
      <c r="AF6" s="5165"/>
      <c r="AG6" s="5165">
        <f>SUM(AK6:AV6)</f>
        <v>0</v>
      </c>
      <c r="AH6" s="5165"/>
      <c r="AI6" s="5164" t="e">
        <f>AG6/AF6</f>
        <v>#DIV/0!</v>
      </c>
      <c r="AJ6" s="5164" t="e">
        <f>100%-AI6</f>
        <v>#DIV/0!</v>
      </c>
      <c r="AK6" s="5165"/>
      <c r="AL6" s="5165"/>
      <c r="AM6" s="5165"/>
      <c r="AN6" s="5165"/>
      <c r="AO6" s="5165"/>
      <c r="AP6" s="5165"/>
      <c r="AQ6" s="5165"/>
      <c r="AR6" s="5165"/>
      <c r="AS6" s="5165"/>
      <c r="AT6" s="5165"/>
      <c r="AU6" s="5165"/>
      <c r="AV6" s="5165"/>
      <c r="AW6" s="5166"/>
      <c r="AX6" s="5166"/>
      <c r="AY6" s="5167"/>
      <c r="AZ6" s="5167"/>
    </row>
    <row r="7" spans="1:53" ht="34.15" customHeight="1">
      <c r="A7" s="5157"/>
      <c r="B7" s="5158"/>
      <c r="C7" s="5159"/>
      <c r="D7" s="5159"/>
      <c r="F7" s="5159"/>
      <c r="G7" s="7837"/>
      <c r="H7" s="33" t="s">
        <v>71</v>
      </c>
      <c r="I7" s="39">
        <v>16117000</v>
      </c>
      <c r="J7" s="5159"/>
      <c r="K7" s="7837"/>
      <c r="L7" s="5159"/>
      <c r="M7" s="5162"/>
      <c r="N7" s="5162"/>
      <c r="O7" s="5163"/>
      <c r="P7" s="5163">
        <f>SUM(T7:AE7)</f>
        <v>0</v>
      </c>
      <c r="Q7" s="5164">
        <f>+P7/O4</f>
        <v>0</v>
      </c>
      <c r="R7" s="5163">
        <f>+O4-P7</f>
        <v>47717000</v>
      </c>
      <c r="S7" s="5164">
        <f>100%-Q7</f>
        <v>1</v>
      </c>
      <c r="T7" s="38"/>
      <c r="U7" s="38"/>
      <c r="V7" s="38"/>
      <c r="W7" s="38"/>
      <c r="X7" s="38"/>
      <c r="Y7" s="38"/>
      <c r="Z7" s="38"/>
      <c r="AA7" s="38"/>
      <c r="AB7" s="38"/>
      <c r="AC7" s="38"/>
      <c r="AD7" s="38"/>
      <c r="AE7" s="38"/>
      <c r="AF7" s="5165">
        <v>37</v>
      </c>
      <c r="AG7" s="5165"/>
      <c r="AH7" s="5165">
        <f>+AF7-AG7</f>
        <v>37</v>
      </c>
      <c r="AI7" s="5164"/>
      <c r="AJ7" s="5164"/>
      <c r="AK7" s="5165"/>
      <c r="AL7" s="5165"/>
      <c r="AM7" s="5165"/>
      <c r="AN7" s="5165"/>
      <c r="AO7" s="5165"/>
      <c r="AP7" s="5165"/>
      <c r="AQ7" s="5165"/>
      <c r="AR7" s="5165"/>
      <c r="AS7" s="5165"/>
      <c r="AT7" s="5165"/>
      <c r="AU7" s="5165"/>
      <c r="AV7" s="5165"/>
      <c r="AW7" s="5166">
        <v>43832</v>
      </c>
      <c r="AX7" s="5166">
        <v>43921</v>
      </c>
      <c r="AY7" s="5167"/>
      <c r="AZ7" s="5167"/>
    </row>
    <row r="8" spans="1:53" s="61" customFormat="1" ht="26.15" customHeight="1">
      <c r="A8" s="5157"/>
      <c r="B8" s="5158"/>
      <c r="C8" s="40" t="s">
        <v>72</v>
      </c>
      <c r="D8" s="40" t="s">
        <v>72</v>
      </c>
      <c r="E8" s="42"/>
      <c r="F8" s="42"/>
      <c r="G8" s="42"/>
      <c r="H8" s="43"/>
      <c r="I8" s="44">
        <f>SUM(I4:I7)</f>
        <v>47717000</v>
      </c>
      <c r="J8" s="42"/>
      <c r="K8"/>
      <c r="L8" s="42"/>
      <c r="M8" s="46"/>
      <c r="N8" s="47"/>
      <c r="O8">
        <f>SUM(O4)</f>
        <v>47717000</v>
      </c>
      <c r="P8" s="48">
        <f>SUM(P4)</f>
        <v>0</v>
      </c>
      <c r="Q8" s="49">
        <f>+P8/O8</f>
        <v>0</v>
      </c>
      <c r="R8" s="48">
        <f>SUM(R4)</f>
        <v>47717000</v>
      </c>
      <c r="S8" s="50">
        <f>100%-Q8</f>
        <v>1</v>
      </c>
      <c r="T8" s="51">
        <f t="shared" ref="T8:AE8" si="0">SUM(T7)</f>
        <v>0</v>
      </c>
      <c r="U8" s="52">
        <f t="shared" si="0"/>
        <v>0</v>
      </c>
      <c r="V8" s="52">
        <f t="shared" si="0"/>
        <v>0</v>
      </c>
      <c r="W8" s="52">
        <f t="shared" si="0"/>
        <v>0</v>
      </c>
      <c r="X8" s="52">
        <f t="shared" si="0"/>
        <v>0</v>
      </c>
      <c r="Y8" s="52">
        <f t="shared" si="0"/>
        <v>0</v>
      </c>
      <c r="Z8" s="52">
        <f t="shared" si="0"/>
        <v>0</v>
      </c>
      <c r="AA8" s="52">
        <f t="shared" si="0"/>
        <v>0</v>
      </c>
      <c r="AB8" s="52">
        <f t="shared" si="0"/>
        <v>0</v>
      </c>
      <c r="AC8" s="52">
        <f t="shared" si="0"/>
        <v>0</v>
      </c>
      <c r="AD8" s="52">
        <f t="shared" si="0"/>
        <v>0</v>
      </c>
      <c r="AE8" s="52">
        <f t="shared" si="0"/>
        <v>0</v>
      </c>
      <c r="AF8" s="53">
        <f>SUM(AF4)</f>
        <v>37</v>
      </c>
      <c r="AG8" s="53">
        <f>SUM(AG4)</f>
        <v>0</v>
      </c>
      <c r="AH8" s="53">
        <f>SUM(AH4)</f>
        <v>37</v>
      </c>
      <c r="AI8" s="49">
        <f>+AG8/AF8</f>
        <v>0</v>
      </c>
      <c r="AJ8" s="54">
        <f>100%-AI8</f>
        <v>1</v>
      </c>
      <c r="AK8" s="55">
        <f t="shared" ref="AK8:AV8" si="1">SUM(AK7)</f>
        <v>0</v>
      </c>
      <c r="AL8" s="56">
        <f t="shared" si="1"/>
        <v>0</v>
      </c>
      <c r="AM8" s="56">
        <f t="shared" si="1"/>
        <v>0</v>
      </c>
      <c r="AN8" s="56">
        <f t="shared" si="1"/>
        <v>0</v>
      </c>
      <c r="AO8" s="56">
        <f t="shared" si="1"/>
        <v>0</v>
      </c>
      <c r="AP8" s="56">
        <f t="shared" si="1"/>
        <v>0</v>
      </c>
      <c r="AQ8" s="56">
        <f t="shared" si="1"/>
        <v>0</v>
      </c>
      <c r="AR8" s="56">
        <f t="shared" si="1"/>
        <v>0</v>
      </c>
      <c r="AS8" s="56">
        <f t="shared" si="1"/>
        <v>0</v>
      </c>
      <c r="AT8" s="57">
        <f t="shared" si="1"/>
        <v>0</v>
      </c>
      <c r="AU8" s="57">
        <f t="shared" si="1"/>
        <v>0</v>
      </c>
      <c r="AV8" s="57">
        <f t="shared" si="1"/>
        <v>0</v>
      </c>
      <c r="AW8" s="58"/>
      <c r="AX8" s="59"/>
      <c r="AY8" s="60"/>
      <c r="AZ8" s="59"/>
    </row>
    <row r="9" spans="1:53" ht="24.75" customHeight="1">
      <c r="A9" s="5168" t="s">
        <v>73</v>
      </c>
      <c r="B9" s="5169" t="s">
        <v>74</v>
      </c>
      <c r="C9" s="5170" t="s">
        <v>75</v>
      </c>
      <c r="D9" s="5170" t="s">
        <v>76</v>
      </c>
      <c r="E9" s="668"/>
      <c r="F9" s="5170" t="s">
        <v>4320</v>
      </c>
      <c r="G9" s="7837" t="s">
        <v>4321</v>
      </c>
      <c r="H9" s="64" t="s">
        <v>80</v>
      </c>
      <c r="I9" s="65">
        <v>5000000</v>
      </c>
      <c r="J9" s="5170" t="s">
        <v>81</v>
      </c>
      <c r="K9" s="7837"/>
      <c r="L9" s="5170" t="s">
        <v>82</v>
      </c>
      <c r="M9" s="5173" t="s">
        <v>83</v>
      </c>
      <c r="N9" s="5173"/>
      <c r="O9" s="5174">
        <f>SUM(I9:I11)</f>
        <v>12000000</v>
      </c>
      <c r="P9" s="5174">
        <f>SUM(T9:AE11)</f>
        <v>0</v>
      </c>
      <c r="Q9" s="5175">
        <f>P9/O9</f>
        <v>0</v>
      </c>
      <c r="R9" s="5174">
        <f>+O9-P9</f>
        <v>12000000</v>
      </c>
      <c r="S9" s="5175">
        <f>+R9/O9</f>
        <v>1</v>
      </c>
      <c r="T9" s="5174"/>
      <c r="U9" s="5174"/>
      <c r="V9" s="5174"/>
      <c r="W9" s="5174"/>
      <c r="X9" s="5174"/>
      <c r="Y9" s="5174"/>
      <c r="Z9" s="5174"/>
      <c r="AA9" s="5174"/>
      <c r="AB9" s="5174"/>
      <c r="AC9" s="5174"/>
      <c r="AD9" s="5174"/>
      <c r="AE9" s="5174"/>
      <c r="AF9" s="5176">
        <v>25</v>
      </c>
      <c r="AG9" s="5176">
        <f>SUM(AK9:AV11)</f>
        <v>0</v>
      </c>
      <c r="AH9" s="5176">
        <f>+AF9-AG9</f>
        <v>25</v>
      </c>
      <c r="AI9" s="5175">
        <f>AG9/AF9</f>
        <v>0</v>
      </c>
      <c r="AJ9" s="5175">
        <f>100%-AI9</f>
        <v>1</v>
      </c>
      <c r="AK9" s="5176"/>
      <c r="AL9" s="5176"/>
      <c r="AM9" s="5176"/>
      <c r="AN9" s="5176"/>
      <c r="AO9" s="5176"/>
      <c r="AP9" s="5176"/>
      <c r="AQ9" s="5176"/>
      <c r="AR9" s="5176"/>
      <c r="AS9" s="5176"/>
      <c r="AT9" s="5176"/>
      <c r="AU9" s="5176"/>
      <c r="AV9" s="5176"/>
      <c r="AW9" s="5177">
        <v>44600</v>
      </c>
      <c r="AX9" s="5177">
        <v>44925</v>
      </c>
      <c r="AY9" s="5178" t="s">
        <v>4322</v>
      </c>
      <c r="AZ9" s="5177" t="s">
        <v>86</v>
      </c>
    </row>
    <row r="10" spans="1:53" ht="24.75" customHeight="1">
      <c r="A10" s="5168"/>
      <c r="B10" s="5169"/>
      <c r="C10" s="5170"/>
      <c r="D10" s="5170"/>
      <c r="F10" s="5170"/>
      <c r="G10" s="7837"/>
      <c r="H10" s="64" t="s">
        <v>87</v>
      </c>
      <c r="I10" s="65">
        <v>3000000</v>
      </c>
      <c r="J10" s="5170"/>
      <c r="K10" s="7837"/>
      <c r="L10" s="5170"/>
      <c r="M10" s="5173"/>
      <c r="N10" s="5173"/>
      <c r="O10" s="5174"/>
      <c r="P10" s="5174"/>
      <c r="Q10" s="5175"/>
      <c r="R10" s="5174"/>
      <c r="S10" s="5175"/>
      <c r="T10" s="5174"/>
      <c r="U10" s="5174"/>
      <c r="V10" s="5174"/>
      <c r="W10" s="5174"/>
      <c r="X10" s="5174"/>
      <c r="Y10" s="5174"/>
      <c r="Z10" s="5174"/>
      <c r="AA10" s="5174"/>
      <c r="AB10" s="5174"/>
      <c r="AC10" s="5174"/>
      <c r="AD10" s="5174"/>
      <c r="AE10" s="5174"/>
      <c r="AF10" s="5176"/>
      <c r="AG10" s="5176"/>
      <c r="AH10" s="5176"/>
      <c r="AI10" s="5175"/>
      <c r="AJ10" s="5175"/>
      <c r="AK10" s="5176"/>
      <c r="AL10" s="5176"/>
      <c r="AM10" s="5176"/>
      <c r="AN10" s="5176"/>
      <c r="AO10" s="5176"/>
      <c r="AP10" s="5176"/>
      <c r="AQ10" s="5176"/>
      <c r="AR10" s="5176"/>
      <c r="AS10" s="5176"/>
      <c r="AT10" s="5176"/>
      <c r="AU10" s="5176"/>
      <c r="AV10" s="5176"/>
      <c r="AW10" s="5177"/>
      <c r="AX10" s="5177"/>
      <c r="AY10" s="5178"/>
      <c r="AZ10" s="5177"/>
    </row>
    <row r="11" spans="1:53" ht="20.65" customHeight="1">
      <c r="A11" s="5168"/>
      <c r="B11" s="5169"/>
      <c r="C11" s="5170"/>
      <c r="D11" s="5170"/>
      <c r="F11" s="5170"/>
      <c r="G11" s="7837"/>
      <c r="H11" s="64" t="s">
        <v>88</v>
      </c>
      <c r="I11" s="65">
        <v>4000000</v>
      </c>
      <c r="J11" s="5170"/>
      <c r="K11" s="7837"/>
      <c r="L11" s="5170"/>
      <c r="M11" s="5173"/>
      <c r="N11" s="5173"/>
      <c r="O11" s="5174"/>
      <c r="P11" s="5174"/>
      <c r="Q11" s="5175"/>
      <c r="R11" s="5174"/>
      <c r="S11" s="5175"/>
      <c r="T11" s="5174"/>
      <c r="U11" s="5174"/>
      <c r="V11" s="5174"/>
      <c r="W11" s="5174"/>
      <c r="X11" s="5174"/>
      <c r="Y11" s="5174"/>
      <c r="Z11" s="5174"/>
      <c r="AA11" s="5174"/>
      <c r="AB11" s="5174"/>
      <c r="AC11" s="5174"/>
      <c r="AD11" s="5174"/>
      <c r="AE11" s="5174"/>
      <c r="AF11" s="5176"/>
      <c r="AG11" s="5176"/>
      <c r="AH11" s="5176"/>
      <c r="AI11" s="5175"/>
      <c r="AJ11" s="5175"/>
      <c r="AK11" s="5176"/>
      <c r="AL11" s="5176"/>
      <c r="AM11" s="5176"/>
      <c r="AN11" s="5176"/>
      <c r="AO11" s="5176"/>
      <c r="AP11" s="5176"/>
      <c r="AQ11" s="5176"/>
      <c r="AR11" s="5176"/>
      <c r="AS11" s="5176"/>
      <c r="AT11" s="5176"/>
      <c r="AU11" s="5176"/>
      <c r="AV11" s="5176"/>
      <c r="AW11" s="5177"/>
      <c r="AX11" s="5177"/>
      <c r="AY11" s="5178"/>
      <c r="AZ11" s="5177"/>
      <c r="BA11" s="1">
        <v>100</v>
      </c>
    </row>
    <row r="12" spans="1:53" ht="22.5" customHeight="1">
      <c r="A12" s="5168"/>
      <c r="B12" s="5169"/>
      <c r="C12" s="5173" t="s">
        <v>89</v>
      </c>
      <c r="D12" s="5173" t="s">
        <v>90</v>
      </c>
      <c r="E12" s="669"/>
      <c r="F12" s="5170" t="s">
        <v>4323</v>
      </c>
      <c r="G12" s="7837" t="s">
        <v>4324</v>
      </c>
      <c r="H12" s="64" t="s">
        <v>94</v>
      </c>
      <c r="I12" s="65">
        <v>46898000</v>
      </c>
      <c r="J12" s="5170" t="s">
        <v>95</v>
      </c>
      <c r="K12" s="7837"/>
      <c r="L12" s="5170" t="s">
        <v>82</v>
      </c>
      <c r="M12" s="5173" t="s">
        <v>83</v>
      </c>
      <c r="N12" s="5173"/>
      <c r="O12" s="5174">
        <f>SUM(I12:I13)</f>
        <v>53093000</v>
      </c>
      <c r="P12" s="5174">
        <f>SUM(T12:AE13)</f>
        <v>0</v>
      </c>
      <c r="Q12" s="5175">
        <f>P12/O12</f>
        <v>0</v>
      </c>
      <c r="R12" s="5174">
        <f>+O12-P12</f>
        <v>53093000</v>
      </c>
      <c r="S12" s="5175">
        <f>+R12/O12</f>
        <v>1</v>
      </c>
      <c r="T12" s="73"/>
      <c r="U12" s="73"/>
      <c r="V12" s="73"/>
      <c r="W12" s="73"/>
      <c r="X12" s="73"/>
      <c r="Y12" s="73"/>
      <c r="Z12" s="73"/>
      <c r="AA12" s="73"/>
      <c r="AB12" s="73"/>
      <c r="AC12" s="73"/>
      <c r="AD12" s="73"/>
      <c r="AE12" s="73"/>
      <c r="AF12" s="5176">
        <v>3</v>
      </c>
      <c r="AG12" s="5176">
        <f>SUM(AK12:AV13)</f>
        <v>0</v>
      </c>
      <c r="AH12" s="5176">
        <f>+AF12-AG12</f>
        <v>3</v>
      </c>
      <c r="AI12" s="5175">
        <f>AG12/AF12</f>
        <v>0</v>
      </c>
      <c r="AJ12" s="5175">
        <f>100%-AI12</f>
        <v>1</v>
      </c>
      <c r="AK12" s="5176"/>
      <c r="AL12" s="5176"/>
      <c r="AM12" s="5176"/>
      <c r="AN12" s="5176"/>
      <c r="AO12" s="5176"/>
      <c r="AP12" s="5176"/>
      <c r="AQ12" s="5176"/>
      <c r="AR12" s="5176"/>
      <c r="AS12" s="5176"/>
      <c r="AT12" s="5176"/>
      <c r="AU12" s="5176"/>
      <c r="AV12" s="5176"/>
      <c r="AW12" s="5177">
        <v>44235</v>
      </c>
      <c r="AX12" s="5177">
        <v>44560</v>
      </c>
      <c r="AY12" s="5178" t="s">
        <v>97</v>
      </c>
      <c r="AZ12" s="5177" t="s">
        <v>68</v>
      </c>
    </row>
    <row r="13" spans="1:53" ht="22.5" customHeight="1">
      <c r="A13" s="5168"/>
      <c r="B13" s="5169"/>
      <c r="C13" s="5173"/>
      <c r="D13" s="5173"/>
      <c r="F13" s="5170"/>
      <c r="G13" s="7837"/>
      <c r="H13" s="64" t="s">
        <v>99</v>
      </c>
      <c r="I13" s="65">
        <v>6195000</v>
      </c>
      <c r="J13" s="5170"/>
      <c r="K13" s="7837"/>
      <c r="L13" s="5170"/>
      <c r="M13" s="5173"/>
      <c r="N13" s="5173"/>
      <c r="O13" s="5174"/>
      <c r="P13" s="5174"/>
      <c r="Q13" s="5175"/>
      <c r="R13" s="5174"/>
      <c r="S13" s="5175"/>
      <c r="T13" s="74"/>
      <c r="U13" s="74"/>
      <c r="V13" s="74"/>
      <c r="W13" s="74"/>
      <c r="X13" s="74"/>
      <c r="Y13" s="74"/>
      <c r="Z13" s="74"/>
      <c r="AA13" s="74"/>
      <c r="AB13" s="74"/>
      <c r="AC13" s="74"/>
      <c r="AD13" s="74"/>
      <c r="AE13" s="74"/>
      <c r="AF13" s="5176"/>
      <c r="AG13" s="5176"/>
      <c r="AH13" s="5176"/>
      <c r="AI13" s="5175"/>
      <c r="AJ13" s="5175"/>
      <c r="AK13" s="5176"/>
      <c r="AL13" s="5176"/>
      <c r="AM13" s="5176"/>
      <c r="AN13" s="5176"/>
      <c r="AO13" s="5176"/>
      <c r="AP13" s="5176"/>
      <c r="AQ13" s="5176"/>
      <c r="AR13" s="5176"/>
      <c r="AS13" s="5176"/>
      <c r="AT13" s="5176"/>
      <c r="AU13" s="5176"/>
      <c r="AV13" s="5176"/>
      <c r="AW13" s="5177"/>
      <c r="AX13" s="5177"/>
      <c r="AY13" s="5178"/>
      <c r="AZ13" s="5177"/>
    </row>
    <row r="14" spans="1:53" ht="42" customHeight="1">
      <c r="A14" s="5168"/>
      <c r="B14" s="5169"/>
      <c r="C14" s="5173" t="s">
        <v>100</v>
      </c>
      <c r="D14" s="5173" t="s">
        <v>101</v>
      </c>
      <c r="E14" s="669"/>
      <c r="F14" s="5170" t="s">
        <v>4325</v>
      </c>
      <c r="G14" s="7837" t="s">
        <v>4326</v>
      </c>
      <c r="H14" s="64" t="s">
        <v>105</v>
      </c>
      <c r="I14" s="65">
        <v>29440000</v>
      </c>
      <c r="J14" s="5170" t="s">
        <v>106</v>
      </c>
      <c r="K14" s="7837"/>
      <c r="L14" s="5170" t="s">
        <v>82</v>
      </c>
      <c r="M14" s="5173" t="s">
        <v>83</v>
      </c>
      <c r="N14" s="7837"/>
      <c r="O14" s="5174">
        <f>SUM(I14:I15)</f>
        <v>45049000</v>
      </c>
      <c r="P14" s="68">
        <f>SUM(T14:AE15)</f>
        <v>0</v>
      </c>
      <c r="Q14" s="5175">
        <f>P14/O14</f>
        <v>0</v>
      </c>
      <c r="R14" s="5174">
        <f>+O14-P14</f>
        <v>45049000</v>
      </c>
      <c r="S14" s="5175">
        <f>+R14/O14</f>
        <v>1</v>
      </c>
      <c r="T14" s="73"/>
      <c r="U14" s="73"/>
      <c r="V14" s="73"/>
      <c r="W14" s="73"/>
      <c r="X14" s="73"/>
      <c r="Y14" s="73"/>
      <c r="Z14" s="73"/>
      <c r="AA14" s="73"/>
      <c r="AB14" s="73"/>
      <c r="AC14" s="73"/>
      <c r="AD14" s="73"/>
      <c r="AE14" s="73"/>
      <c r="AF14" s="5176">
        <v>10</v>
      </c>
      <c r="AG14" s="5176">
        <f>SUM(AK14:AV15)</f>
        <v>0</v>
      </c>
      <c r="AH14" s="5176">
        <f>+AF14-AG14</f>
        <v>10</v>
      </c>
      <c r="AI14" s="5175">
        <f>AG14/AF14</f>
        <v>0</v>
      </c>
      <c r="AJ14" s="5175">
        <f>100%-AI14</f>
        <v>1</v>
      </c>
      <c r="AK14" s="5176"/>
      <c r="AL14" s="5176"/>
      <c r="AM14" s="5176"/>
      <c r="AN14" s="5176"/>
      <c r="AO14" s="5176"/>
      <c r="AP14" s="5176"/>
      <c r="AQ14" s="5176"/>
      <c r="AR14" s="5176"/>
      <c r="AS14" s="5176"/>
      <c r="AT14" s="5176"/>
      <c r="AU14" s="5176"/>
      <c r="AV14" s="5176"/>
      <c r="AW14" s="5177">
        <v>44564</v>
      </c>
      <c r="AX14" s="5177">
        <v>44926</v>
      </c>
      <c r="AY14" s="5178" t="s">
        <v>107</v>
      </c>
      <c r="AZ14" s="5177" t="s">
        <v>68</v>
      </c>
    </row>
    <row r="15" spans="1:53" ht="36" customHeight="1">
      <c r="A15" s="5168"/>
      <c r="B15" s="5169"/>
      <c r="C15" s="5173"/>
      <c r="D15" s="5173"/>
      <c r="F15" s="5170"/>
      <c r="G15" s="7837"/>
      <c r="H15" s="64" t="s">
        <v>108</v>
      </c>
      <c r="I15" s="65">
        <v>15609000</v>
      </c>
      <c r="J15" s="5170"/>
      <c r="K15" s="7837"/>
      <c r="L15" s="5170"/>
      <c r="M15" s="5173"/>
      <c r="N15" s="7837"/>
      <c r="O15" s="5174"/>
      <c r="P15" s="68">
        <f>SUM(T15:AE15)</f>
        <v>0</v>
      </c>
      <c r="Q15" s="5175"/>
      <c r="R15" s="5174"/>
      <c r="S15" s="5175"/>
      <c r="T15" s="74"/>
      <c r="U15" s="74"/>
      <c r="V15" s="74"/>
      <c r="W15" s="74"/>
      <c r="X15" s="74"/>
      <c r="Y15" s="74"/>
      <c r="Z15" s="74"/>
      <c r="AA15" s="74"/>
      <c r="AB15" s="74"/>
      <c r="AC15" s="74"/>
      <c r="AD15" s="74"/>
      <c r="AE15" s="74"/>
      <c r="AF15" s="5176"/>
      <c r="AG15" s="5176"/>
      <c r="AH15" s="5176"/>
      <c r="AI15" s="5175"/>
      <c r="AJ15" s="5175"/>
      <c r="AK15" s="5176"/>
      <c r="AL15" s="5176"/>
      <c r="AM15" s="5176"/>
      <c r="AN15" s="5176"/>
      <c r="AO15" s="5176"/>
      <c r="AP15" s="5176"/>
      <c r="AQ15" s="5176"/>
      <c r="AR15" s="5176"/>
      <c r="AS15" s="5176"/>
      <c r="AT15" s="5176"/>
      <c r="AU15" s="5176"/>
      <c r="AV15" s="5176"/>
      <c r="AW15" s="5177"/>
      <c r="AX15" s="5177"/>
      <c r="AY15" s="5178"/>
      <c r="AZ15" s="5177"/>
    </row>
    <row r="16" spans="1:53" ht="40.5" customHeight="1">
      <c r="A16" s="5168"/>
      <c r="B16" s="5169"/>
      <c r="C16" s="67" t="s">
        <v>109</v>
      </c>
      <c r="D16" s="67" t="s">
        <v>110</v>
      </c>
      <c r="E16" s="67"/>
      <c r="F16" s="62" t="s">
        <v>4327</v>
      </c>
      <c r="G16" t="s">
        <v>4328</v>
      </c>
      <c r="H16" s="75" t="s">
        <v>112</v>
      </c>
      <c r="I16" s="65">
        <v>113010000</v>
      </c>
      <c r="J16" s="76" t="s">
        <v>113</v>
      </c>
      <c r="K16"/>
      <c r="L16" s="62" t="s">
        <v>82</v>
      </c>
      <c r="M16" s="67" t="s">
        <v>83</v>
      </c>
      <c r="N16" s="67"/>
      <c r="O16" s="68">
        <f>SUM(I16)</f>
        <v>113010000</v>
      </c>
      <c r="P16" s="68">
        <f>SUM(T16:AE16)</f>
        <v>0</v>
      </c>
      <c r="Q16" s="69">
        <f>P16/O16</f>
        <v>0</v>
      </c>
      <c r="R16" s="68">
        <f>+O16-P16</f>
        <v>113010000</v>
      </c>
      <c r="S16" s="69">
        <f>+R16/O16</f>
        <v>1</v>
      </c>
      <c r="T16" s="68"/>
      <c r="U16" s="68"/>
      <c r="V16" s="68"/>
      <c r="W16" s="68"/>
      <c r="X16" s="68"/>
      <c r="Y16" s="68"/>
      <c r="Z16" s="68"/>
      <c r="AA16" s="68"/>
      <c r="AB16" s="68"/>
      <c r="AC16" s="68"/>
      <c r="AD16" s="68"/>
      <c r="AE16" s="68"/>
      <c r="AF16" s="70">
        <v>11</v>
      </c>
      <c r="AG16" s="70">
        <f>SUM(AK16:AV16)</f>
        <v>0</v>
      </c>
      <c r="AH16" s="70">
        <f>+AF16-AG16</f>
        <v>11</v>
      </c>
      <c r="AI16" s="69">
        <f>AG16/AF16</f>
        <v>0</v>
      </c>
      <c r="AJ16" s="69">
        <f>100%-AI16</f>
        <v>1</v>
      </c>
      <c r="AK16" s="70"/>
      <c r="AL16" s="70"/>
      <c r="AM16" s="70"/>
      <c r="AN16" s="70"/>
      <c r="AO16" s="70"/>
      <c r="AP16" s="70"/>
      <c r="AQ16" s="70"/>
      <c r="AR16" s="70"/>
      <c r="AS16" s="70"/>
      <c r="AT16" s="70"/>
      <c r="AU16" s="70"/>
      <c r="AV16" s="70"/>
      <c r="AW16" s="71">
        <v>44564</v>
      </c>
      <c r="AX16" s="71">
        <v>44926</v>
      </c>
      <c r="AY16" s="72" t="s">
        <v>114</v>
      </c>
      <c r="AZ16" s="71" t="s">
        <v>115</v>
      </c>
    </row>
    <row r="17" spans="1:52" ht="28.5" customHeight="1">
      <c r="A17" s="5168"/>
      <c r="B17" s="5169"/>
      <c r="C17" s="77" t="s">
        <v>116</v>
      </c>
      <c r="D17" s="77"/>
      <c r="E17" s="77"/>
      <c r="F17" s="77"/>
      <c r="G17" s="77"/>
      <c r="H17" s="79"/>
      <c r="I17" s="80">
        <f>SUM(I9:I16)</f>
        <v>223152000</v>
      </c>
      <c r="J17" s="77"/>
      <c r="K17"/>
      <c r="L17" s="77"/>
      <c r="M17" s="82"/>
      <c r="N17" s="83"/>
      <c r="O17" s="84">
        <f>SUM(O9:O16)</f>
        <v>223152000</v>
      </c>
      <c r="P17" s="85">
        <f>SUM(P9:P16)</f>
        <v>0</v>
      </c>
      <c r="Q17" s="86">
        <f>+P17/O17</f>
        <v>0</v>
      </c>
      <c r="R17" s="87">
        <f>SUM(R9:R16)</f>
        <v>223152000</v>
      </c>
      <c r="S17" s="88">
        <f>+R17/O17</f>
        <v>1</v>
      </c>
      <c r="T17" s="89">
        <f t="shared" ref="T17:AH17" si="2">SUM(T9:T16)</f>
        <v>0</v>
      </c>
      <c r="U17" s="90">
        <f t="shared" si="2"/>
        <v>0</v>
      </c>
      <c r="V17" s="90">
        <f t="shared" si="2"/>
        <v>0</v>
      </c>
      <c r="W17" s="90">
        <f t="shared" si="2"/>
        <v>0</v>
      </c>
      <c r="X17" s="90">
        <f t="shared" si="2"/>
        <v>0</v>
      </c>
      <c r="Y17" s="91">
        <f t="shared" si="2"/>
        <v>0</v>
      </c>
      <c r="Z17" s="91">
        <f t="shared" si="2"/>
        <v>0</v>
      </c>
      <c r="AA17" s="91">
        <f t="shared" si="2"/>
        <v>0</v>
      </c>
      <c r="AB17" s="91">
        <f t="shared" si="2"/>
        <v>0</v>
      </c>
      <c r="AC17" s="91">
        <f t="shared" si="2"/>
        <v>0</v>
      </c>
      <c r="AD17" s="91">
        <f t="shared" si="2"/>
        <v>0</v>
      </c>
      <c r="AE17" s="91">
        <f t="shared" si="2"/>
        <v>0</v>
      </c>
      <c r="AF17" s="92">
        <f t="shared" si="2"/>
        <v>49</v>
      </c>
      <c r="AG17" s="92">
        <f t="shared" si="2"/>
        <v>0</v>
      </c>
      <c r="AH17" s="92">
        <f t="shared" si="2"/>
        <v>49</v>
      </c>
      <c r="AI17" s="88">
        <f>+AG17/AF17</f>
        <v>0</v>
      </c>
      <c r="AJ17" s="88">
        <f>+AH17/AF17</f>
        <v>1</v>
      </c>
      <c r="AK17" s="93">
        <f t="shared" ref="AK17:AV17" si="3">SUM(AK9:AK16)</f>
        <v>0</v>
      </c>
      <c r="AL17" s="92">
        <f t="shared" si="3"/>
        <v>0</v>
      </c>
      <c r="AM17" s="92">
        <f t="shared" si="3"/>
        <v>0</v>
      </c>
      <c r="AN17" s="92">
        <f t="shared" si="3"/>
        <v>0</v>
      </c>
      <c r="AO17" s="92">
        <f t="shared" si="3"/>
        <v>0</v>
      </c>
      <c r="AP17" s="92">
        <f t="shared" si="3"/>
        <v>0</v>
      </c>
      <c r="AQ17" s="94">
        <f t="shared" si="3"/>
        <v>0</v>
      </c>
      <c r="AR17" s="94">
        <f t="shared" si="3"/>
        <v>0</v>
      </c>
      <c r="AS17" s="94">
        <f t="shared" si="3"/>
        <v>0</v>
      </c>
      <c r="AT17" s="94">
        <f t="shared" si="3"/>
        <v>0</v>
      </c>
      <c r="AU17" s="94">
        <f t="shared" si="3"/>
        <v>0</v>
      </c>
      <c r="AV17" s="94">
        <f t="shared" si="3"/>
        <v>0</v>
      </c>
      <c r="AW17" s="95"/>
      <c r="AX17" s="96"/>
      <c r="AY17" s="97"/>
      <c r="AZ17" s="96"/>
    </row>
    <row r="18" spans="1:52" ht="33.75" customHeight="1">
      <c r="A18" s="5179" t="s">
        <v>117</v>
      </c>
      <c r="B18" s="5180" t="s">
        <v>118</v>
      </c>
      <c r="C18" s="5181" t="s">
        <v>119</v>
      </c>
      <c r="D18" s="5181" t="s">
        <v>120</v>
      </c>
      <c r="E18" s="98"/>
      <c r="F18" s="5182" t="s">
        <v>4329</v>
      </c>
      <c r="G18" s="7837" t="s">
        <v>4330</v>
      </c>
      <c r="H18" s="100" t="s">
        <v>108</v>
      </c>
      <c r="I18" s="101">
        <v>3800000</v>
      </c>
      <c r="J18" s="5183" t="s">
        <v>124</v>
      </c>
      <c r="K18" s="7837"/>
      <c r="L18" s="5182" t="s">
        <v>64</v>
      </c>
      <c r="M18" s="5181"/>
      <c r="N18" s="5181"/>
      <c r="O18" s="5184">
        <f>SUM(I18:I19)</f>
        <v>5400000</v>
      </c>
      <c r="P18" s="5184">
        <f>SUM(T18:AE19)</f>
        <v>0</v>
      </c>
      <c r="Q18" s="5185">
        <f>P18/O18</f>
        <v>0</v>
      </c>
      <c r="R18" s="5184">
        <f>+O18-P18</f>
        <v>5400000</v>
      </c>
      <c r="S18" s="5185">
        <f>+R18/O18</f>
        <v>1</v>
      </c>
      <c r="T18" s="105"/>
      <c r="U18" s="105"/>
      <c r="V18" s="105"/>
      <c r="W18" s="105"/>
      <c r="X18" s="105"/>
      <c r="Y18" s="105"/>
      <c r="Z18" s="105"/>
      <c r="AA18" s="105"/>
      <c r="AB18" s="105"/>
      <c r="AC18" s="105"/>
      <c r="AD18" s="105"/>
      <c r="AE18" s="105"/>
      <c r="AF18" s="5186">
        <v>4</v>
      </c>
      <c r="AG18" s="5186">
        <f>SUM(AK18:AV19)</f>
        <v>0</v>
      </c>
      <c r="AH18" s="5186">
        <f>+AF18-AG18</f>
        <v>4</v>
      </c>
      <c r="AI18" s="5185">
        <f>AG18/AF18</f>
        <v>0</v>
      </c>
      <c r="AJ18" s="5185">
        <f>100%-AI18</f>
        <v>1</v>
      </c>
      <c r="AK18" s="5186"/>
      <c r="AL18" s="5186"/>
      <c r="AM18" s="5186"/>
      <c r="AN18" s="5186"/>
      <c r="AO18" s="5186"/>
      <c r="AP18" s="5186"/>
      <c r="AQ18" s="5186"/>
      <c r="AR18" s="5186"/>
      <c r="AS18" s="5186"/>
      <c r="AT18" s="5186"/>
      <c r="AU18" s="5186"/>
      <c r="AV18" s="5186"/>
      <c r="AW18" s="5187">
        <v>44593</v>
      </c>
      <c r="AX18" s="5187">
        <v>44865</v>
      </c>
      <c r="AY18" s="5188" t="s">
        <v>126</v>
      </c>
      <c r="AZ18" s="5187" t="s">
        <v>68</v>
      </c>
    </row>
    <row r="19" spans="1:52" ht="57" customHeight="1">
      <c r="A19" s="5179"/>
      <c r="B19" s="5180"/>
      <c r="C19" s="5181"/>
      <c r="D19" s="5181"/>
      <c r="E19" s="98"/>
      <c r="F19" s="5182"/>
      <c r="G19" s="7837"/>
      <c r="H19" s="100" t="s">
        <v>127</v>
      </c>
      <c r="I19" s="101">
        <v>1600000</v>
      </c>
      <c r="J19" s="5183"/>
      <c r="K19" s="7837"/>
      <c r="L19" s="5182"/>
      <c r="M19" s="5181"/>
      <c r="N19" s="5181"/>
      <c r="O19" s="5184"/>
      <c r="P19" s="5184"/>
      <c r="Q19" s="5185"/>
      <c r="R19" s="5184"/>
      <c r="S19" s="5185"/>
      <c r="T19" s="107"/>
      <c r="U19" s="107"/>
      <c r="V19" s="107"/>
      <c r="W19" s="107"/>
      <c r="X19" s="107"/>
      <c r="Y19" s="107"/>
      <c r="Z19" s="107"/>
      <c r="AA19" s="107"/>
      <c r="AB19" s="107"/>
      <c r="AC19" s="107"/>
      <c r="AD19" s="107"/>
      <c r="AE19" s="107"/>
      <c r="AF19" s="5186"/>
      <c r="AG19" s="5186"/>
      <c r="AH19" s="5186"/>
      <c r="AI19" s="5185"/>
      <c r="AJ19" s="5185"/>
      <c r="AK19" s="5186"/>
      <c r="AL19" s="5186"/>
      <c r="AM19" s="5186"/>
      <c r="AN19" s="5186"/>
      <c r="AO19" s="5186"/>
      <c r="AP19" s="5186"/>
      <c r="AQ19" s="5186"/>
      <c r="AR19" s="5186"/>
      <c r="AS19" s="5186"/>
      <c r="AT19" s="5186"/>
      <c r="AU19" s="5186"/>
      <c r="AV19" s="5186"/>
      <c r="AW19" s="5187"/>
      <c r="AX19" s="5187"/>
      <c r="AY19" s="5188"/>
      <c r="AZ19" s="5187"/>
    </row>
    <row r="20" spans="1:52" ht="33.75" customHeight="1">
      <c r="A20" s="5179"/>
      <c r="B20" s="5180" t="s">
        <v>128</v>
      </c>
      <c r="C20" s="5181" t="s">
        <v>129</v>
      </c>
      <c r="D20" s="5181" t="s">
        <v>130</v>
      </c>
      <c r="F20" s="5182" t="s">
        <v>4331</v>
      </c>
      <c r="G20" s="7837" t="s">
        <v>3993</v>
      </c>
      <c r="H20" s="100" t="s">
        <v>134</v>
      </c>
      <c r="I20" s="101">
        <v>1500000</v>
      </c>
      <c r="J20" s="5183" t="s">
        <v>135</v>
      </c>
      <c r="K20" s="7837"/>
      <c r="L20" s="5182" t="s">
        <v>64</v>
      </c>
      <c r="M20" s="5181"/>
      <c r="N20" s="5181"/>
      <c r="O20" s="5184">
        <f>SUM(I20:I22)</f>
        <v>4700000</v>
      </c>
      <c r="P20" s="5184">
        <f>SUM(T20:AE22)</f>
        <v>0</v>
      </c>
      <c r="Q20" s="5185">
        <f>+P20/O20</f>
        <v>0</v>
      </c>
      <c r="R20" s="5184">
        <f>+O20-P20</f>
        <v>4700000</v>
      </c>
      <c r="S20" s="5185">
        <f>+R20/O20</f>
        <v>1</v>
      </c>
      <c r="T20" s="105"/>
      <c r="U20" s="105"/>
      <c r="V20" s="105"/>
      <c r="W20" s="105"/>
      <c r="X20" s="105"/>
      <c r="Y20" s="105"/>
      <c r="Z20" s="105"/>
      <c r="AA20" s="105"/>
      <c r="AB20" s="105"/>
      <c r="AC20" s="105"/>
      <c r="AD20" s="105"/>
      <c r="AE20" s="105"/>
      <c r="AF20" s="5186">
        <v>2</v>
      </c>
      <c r="AG20" s="5186">
        <f>SUM(AK20:AV22)</f>
        <v>0</v>
      </c>
      <c r="AH20" s="5186">
        <f>+AF20-AG20</f>
        <v>2</v>
      </c>
      <c r="AI20" s="5185">
        <f>+AG20/AF20</f>
        <v>0</v>
      </c>
      <c r="AJ20" s="5185">
        <f>100%-AI20</f>
        <v>1</v>
      </c>
      <c r="AK20" s="5186"/>
      <c r="AL20" s="5186"/>
      <c r="AM20" s="5186"/>
      <c r="AN20" s="5186"/>
      <c r="AO20" s="5186"/>
      <c r="AP20" s="5186"/>
      <c r="AQ20" s="5186"/>
      <c r="AR20" s="5186"/>
      <c r="AS20" s="5186"/>
      <c r="AT20" s="5186"/>
      <c r="AU20" s="5186"/>
      <c r="AV20" s="5186"/>
      <c r="AW20" s="5187">
        <v>44621</v>
      </c>
      <c r="AX20" s="5189">
        <v>44865</v>
      </c>
      <c r="AY20" s="5190" t="s">
        <v>137</v>
      </c>
      <c r="AZ20" s="5189" t="s">
        <v>138</v>
      </c>
    </row>
    <row r="21" spans="1:52" ht="33.75" customHeight="1">
      <c r="A21" s="5179"/>
      <c r="B21" s="5180"/>
      <c r="C21" s="5181"/>
      <c r="D21" s="5181"/>
      <c r="F21" s="5182"/>
      <c r="G21" s="7837"/>
      <c r="H21" s="100" t="s">
        <v>127</v>
      </c>
      <c r="I21" s="101">
        <v>1400000</v>
      </c>
      <c r="J21" s="5183"/>
      <c r="K21" s="7837"/>
      <c r="L21" s="5182"/>
      <c r="M21" s="5181"/>
      <c r="N21" s="5181"/>
      <c r="O21" s="5184"/>
      <c r="P21" s="5184"/>
      <c r="Q21" s="5185"/>
      <c r="R21" s="5184"/>
      <c r="S21" s="5185"/>
      <c r="T21" s="105"/>
      <c r="U21" s="105"/>
      <c r="V21" s="105"/>
      <c r="W21" s="105"/>
      <c r="X21" s="105"/>
      <c r="Y21" s="105"/>
      <c r="Z21" s="105"/>
      <c r="AA21" s="105"/>
      <c r="AB21" s="105"/>
      <c r="AC21" s="105"/>
      <c r="AD21" s="105"/>
      <c r="AE21" s="105"/>
      <c r="AF21" s="5186"/>
      <c r="AG21" s="5186"/>
      <c r="AH21" s="5186"/>
      <c r="AI21" s="5185"/>
      <c r="AJ21" s="5185"/>
      <c r="AK21" s="5186"/>
      <c r="AL21" s="5186"/>
      <c r="AM21" s="5186"/>
      <c r="AN21" s="5186"/>
      <c r="AO21" s="5186"/>
      <c r="AP21" s="5186"/>
      <c r="AQ21" s="5186"/>
      <c r="AR21" s="5186"/>
      <c r="AS21" s="5186"/>
      <c r="AT21" s="5186"/>
      <c r="AU21" s="5186"/>
      <c r="AV21" s="5186"/>
      <c r="AW21" s="5187"/>
      <c r="AX21" s="5189"/>
      <c r="AY21" s="5190"/>
      <c r="AZ21" s="5189"/>
    </row>
    <row r="22" spans="1:52" ht="81.75" customHeight="1">
      <c r="A22" s="5179"/>
      <c r="B22" s="5180"/>
      <c r="C22" s="5181"/>
      <c r="D22" s="5181"/>
      <c r="F22" s="5182"/>
      <c r="G22" s="7837"/>
      <c r="H22" s="110" t="s">
        <v>139</v>
      </c>
      <c r="I22" s="101">
        <v>1800000</v>
      </c>
      <c r="J22" s="5183"/>
      <c r="K22" s="7837"/>
      <c r="L22" s="5182"/>
      <c r="M22" s="5181"/>
      <c r="N22" s="5181"/>
      <c r="O22" s="5184"/>
      <c r="P22" s="5184">
        <f>SUM(T22:AE22)</f>
        <v>0</v>
      </c>
      <c r="Q22" s="5185">
        <f>P22/O20</f>
        <v>0</v>
      </c>
      <c r="R22" s="5184"/>
      <c r="S22" s="5185"/>
      <c r="T22" s="107"/>
      <c r="U22" s="107"/>
      <c r="V22" s="107"/>
      <c r="W22" s="107"/>
      <c r="X22" s="107"/>
      <c r="Y22" s="107"/>
      <c r="Z22" s="107"/>
      <c r="AA22" s="107"/>
      <c r="AB22" s="107"/>
      <c r="AC22" s="107"/>
      <c r="AD22" s="107"/>
      <c r="AE22" s="107"/>
      <c r="AF22" s="5186"/>
      <c r="AG22" s="5186">
        <f>SUM(AK22:AV22)</f>
        <v>0</v>
      </c>
      <c r="AH22" s="5186"/>
      <c r="AI22" s="5185" t="e">
        <f>AG22/AF22</f>
        <v>#DIV/0!</v>
      </c>
      <c r="AJ22" s="5185"/>
      <c r="AK22" s="5186"/>
      <c r="AL22" s="5186"/>
      <c r="AM22" s="5186"/>
      <c r="AN22" s="5186"/>
      <c r="AO22" s="5186"/>
      <c r="AP22" s="5186"/>
      <c r="AQ22" s="5186"/>
      <c r="AR22" s="5186"/>
      <c r="AS22" s="5186"/>
      <c r="AT22" s="5186"/>
      <c r="AU22" s="5186"/>
      <c r="AV22" s="5186"/>
      <c r="AW22" s="5187"/>
      <c r="AX22" s="5189"/>
      <c r="AY22" s="5190"/>
      <c r="AZ22" s="5189"/>
    </row>
    <row r="23" spans="1:52" ht="33.75" customHeight="1">
      <c r="A23" s="5179"/>
      <c r="B23" s="5180" t="s">
        <v>140</v>
      </c>
      <c r="C23" s="5181" t="s">
        <v>141</v>
      </c>
      <c r="D23" s="5181" t="s">
        <v>142</v>
      </c>
      <c r="F23" s="5182" t="s">
        <v>4332</v>
      </c>
      <c r="G23" s="5182" t="s">
        <v>3917</v>
      </c>
      <c r="H23" s="110" t="s">
        <v>139</v>
      </c>
      <c r="I23" s="101">
        <v>2900000</v>
      </c>
      <c r="J23" s="5183" t="s">
        <v>146</v>
      </c>
      <c r="K23" s="7837"/>
      <c r="L23" s="5182" t="s">
        <v>64</v>
      </c>
      <c r="M23" s="5181"/>
      <c r="N23" s="5181"/>
      <c r="O23" s="5184">
        <f>SUM(I23:I24)</f>
        <v>9760000</v>
      </c>
      <c r="P23" s="5184">
        <f>SUM(T23:AE24)</f>
        <v>0</v>
      </c>
      <c r="Q23" s="5185">
        <f>+P23/O23</f>
        <v>0</v>
      </c>
      <c r="R23" s="5184">
        <f>+O23-P23</f>
        <v>9760000</v>
      </c>
      <c r="S23" s="5185">
        <f>+R23/O23</f>
        <v>1</v>
      </c>
      <c r="T23" s="105"/>
      <c r="U23" s="105"/>
      <c r="V23" s="105"/>
      <c r="W23" s="105"/>
      <c r="X23" s="105"/>
      <c r="Y23" s="105"/>
      <c r="Z23" s="105"/>
      <c r="AA23" s="105"/>
      <c r="AB23" s="105"/>
      <c r="AC23" s="105"/>
      <c r="AD23" s="105"/>
      <c r="AE23" s="105"/>
      <c r="AF23" s="5186">
        <v>7</v>
      </c>
      <c r="AG23" s="5186">
        <f>SUM(AK23:AV24)</f>
        <v>0</v>
      </c>
      <c r="AH23" s="5186">
        <f>+AF23-AG23</f>
        <v>7</v>
      </c>
      <c r="AI23" s="5185">
        <f>+AG23/AF23</f>
        <v>0</v>
      </c>
      <c r="AJ23" s="5185">
        <f>100%-AI23</f>
        <v>1</v>
      </c>
      <c r="AK23" s="5186"/>
      <c r="AL23" s="5186"/>
      <c r="AM23" s="5186"/>
      <c r="AN23" s="5186"/>
      <c r="AO23" s="5186"/>
      <c r="AP23" s="5186"/>
      <c r="AQ23" s="5186"/>
      <c r="AR23" s="5186"/>
      <c r="AS23" s="5186"/>
      <c r="AT23" s="5186"/>
      <c r="AU23" s="5186"/>
      <c r="AV23" s="5186"/>
      <c r="AW23" s="5189">
        <v>44621</v>
      </c>
      <c r="AX23" s="5189">
        <v>44865</v>
      </c>
      <c r="AY23" s="5190" t="s">
        <v>147</v>
      </c>
      <c r="AZ23" s="5189" t="s">
        <v>68</v>
      </c>
    </row>
    <row r="24" spans="1:52" ht="57" customHeight="1">
      <c r="A24" s="5179"/>
      <c r="B24" s="5180"/>
      <c r="C24" s="5181"/>
      <c r="D24" s="5181"/>
      <c r="F24" s="5182"/>
      <c r="G24" s="5182"/>
      <c r="H24" s="100" t="s">
        <v>108</v>
      </c>
      <c r="I24" s="101">
        <v>6860000</v>
      </c>
      <c r="J24" s="5183"/>
      <c r="K24" s="7837"/>
      <c r="L24" s="5182"/>
      <c r="M24" s="5181"/>
      <c r="N24" s="5181"/>
      <c r="O24" s="5184"/>
      <c r="P24" s="5184">
        <f>SUM(T24:AE24)</f>
        <v>0</v>
      </c>
      <c r="Q24" s="5185">
        <f>P24/O23</f>
        <v>0</v>
      </c>
      <c r="R24" s="5184"/>
      <c r="S24" s="5185"/>
      <c r="T24" s="107"/>
      <c r="U24" s="107"/>
      <c r="V24" s="107"/>
      <c r="W24" s="107"/>
      <c r="X24" s="107"/>
      <c r="Y24" s="107"/>
      <c r="Z24" s="107"/>
      <c r="AA24" s="107"/>
      <c r="AB24" s="107"/>
      <c r="AC24" s="107"/>
      <c r="AD24" s="107"/>
      <c r="AE24" s="107"/>
      <c r="AF24" s="5186"/>
      <c r="AG24" s="5186">
        <f>SUM(AK24:AV24)</f>
        <v>0</v>
      </c>
      <c r="AH24" s="5186"/>
      <c r="AI24" s="5185" t="e">
        <f>AG24/AF24</f>
        <v>#DIV/0!</v>
      </c>
      <c r="AJ24" s="5185"/>
      <c r="AK24" s="5186"/>
      <c r="AL24" s="5186"/>
      <c r="AM24" s="5186"/>
      <c r="AN24" s="5186"/>
      <c r="AO24" s="5186"/>
      <c r="AP24" s="5186"/>
      <c r="AQ24" s="5186"/>
      <c r="AR24" s="5186"/>
      <c r="AS24" s="5186"/>
      <c r="AT24" s="5186"/>
      <c r="AU24" s="5186"/>
      <c r="AV24" s="5186"/>
      <c r="AW24" s="5189"/>
      <c r="AX24" s="5189"/>
      <c r="AY24" s="5190"/>
      <c r="AZ24" s="5189"/>
    </row>
    <row r="25" spans="1:52" ht="33.75" customHeight="1">
      <c r="A25" s="5179"/>
      <c r="B25" s="5180" t="s">
        <v>148</v>
      </c>
      <c r="C25" s="5191" t="s">
        <v>149</v>
      </c>
      <c r="D25" s="5191" t="s">
        <v>150</v>
      </c>
      <c r="F25" s="7837" t="s">
        <v>4333</v>
      </c>
      <c r="G25" s="5193" t="s">
        <v>4334</v>
      </c>
      <c r="H25" s="112" t="s">
        <v>154</v>
      </c>
      <c r="I25" s="113">
        <v>200000</v>
      </c>
      <c r="J25" s="5183" t="s">
        <v>155</v>
      </c>
      <c r="K25" s="7837"/>
      <c r="L25" s="5193" t="s">
        <v>64</v>
      </c>
      <c r="M25" s="5195"/>
      <c r="N25" s="5195"/>
      <c r="O25" s="5196">
        <f>SUM(I25:I26)</f>
        <v>1700000</v>
      </c>
      <c r="P25" s="5196">
        <f>SUM(T25:AE26)</f>
        <v>0</v>
      </c>
      <c r="Q25" s="5197">
        <f>+P25/O25</f>
        <v>0</v>
      </c>
      <c r="R25" s="5196">
        <f>+O25-P25</f>
        <v>1700000</v>
      </c>
      <c r="S25" s="5185">
        <f>+R25/O25</f>
        <v>1</v>
      </c>
      <c r="T25" s="105"/>
      <c r="U25" s="105"/>
      <c r="V25" s="105"/>
      <c r="W25" s="105"/>
      <c r="X25" s="105"/>
      <c r="Y25" s="105"/>
      <c r="Z25" s="105"/>
      <c r="AA25" s="105"/>
      <c r="AB25" s="105"/>
      <c r="AC25" s="105"/>
      <c r="AD25" s="105"/>
      <c r="AE25" s="105"/>
      <c r="AF25" s="5186"/>
      <c r="AG25" s="5198">
        <f>SUM(AK25:AV26)</f>
        <v>0</v>
      </c>
      <c r="AH25" s="5186">
        <f>+AF25-AG25</f>
        <v>0</v>
      </c>
      <c r="AI25" s="5197" t="e">
        <f>+AG25/AF25</f>
        <v>#DIV/0!</v>
      </c>
      <c r="AJ25" s="5185" t="e">
        <f>100%-AI25</f>
        <v>#DIV/0!</v>
      </c>
      <c r="AK25" s="5198"/>
      <c r="AL25" s="5198"/>
      <c r="AM25" s="5198"/>
      <c r="AN25" s="5198"/>
      <c r="AO25" s="5198"/>
      <c r="AP25" s="5198"/>
      <c r="AQ25" s="5198"/>
      <c r="AR25" s="5198"/>
      <c r="AS25" s="5198"/>
      <c r="AT25" s="5198"/>
      <c r="AU25" s="5198"/>
      <c r="AV25" s="5198"/>
      <c r="AW25" s="5189">
        <v>44562</v>
      </c>
      <c r="AX25" s="5189">
        <v>44926</v>
      </c>
      <c r="AY25" s="5190" t="s">
        <v>157</v>
      </c>
      <c r="AZ25" s="5189" t="s">
        <v>68</v>
      </c>
    </row>
    <row r="26" spans="1:52" ht="42" customHeight="1">
      <c r="A26" s="5179"/>
      <c r="B26" s="5180"/>
      <c r="C26" s="5191"/>
      <c r="D26" s="5191"/>
      <c r="F26" s="7837"/>
      <c r="G26" s="5193"/>
      <c r="H26" s="115" t="s">
        <v>158</v>
      </c>
      <c r="I26" s="116">
        <v>1500000</v>
      </c>
      <c r="J26" s="5183"/>
      <c r="K26" s="7837"/>
      <c r="L26" s="5193"/>
      <c r="M26" s="5195"/>
      <c r="N26" s="5195"/>
      <c r="O26" s="5196"/>
      <c r="P26" s="5196">
        <f>SUM(T26:AE26)</f>
        <v>0</v>
      </c>
      <c r="Q26" s="5197">
        <f>P26/O25</f>
        <v>0</v>
      </c>
      <c r="R26" s="5196"/>
      <c r="S26" s="5185"/>
      <c r="T26" s="107"/>
      <c r="U26" s="107"/>
      <c r="V26" s="107"/>
      <c r="W26" s="107"/>
      <c r="X26" s="107"/>
      <c r="Y26" s="107"/>
      <c r="Z26" s="107"/>
      <c r="AA26" s="107"/>
      <c r="AB26" s="107"/>
      <c r="AC26" s="107"/>
      <c r="AD26" s="107"/>
      <c r="AE26" s="107"/>
      <c r="AF26" s="5186"/>
      <c r="AG26" s="5198">
        <f>SUM(AK26:AV26)</f>
        <v>0</v>
      </c>
      <c r="AH26" s="5186"/>
      <c r="AI26" s="5197" t="e">
        <f>AG26/AF26</f>
        <v>#DIV/0!</v>
      </c>
      <c r="AJ26" s="5185"/>
      <c r="AK26" s="5198"/>
      <c r="AL26" s="5198"/>
      <c r="AM26" s="5198"/>
      <c r="AN26" s="5198"/>
      <c r="AO26" s="5198"/>
      <c r="AP26" s="5198"/>
      <c r="AQ26" s="5198"/>
      <c r="AR26" s="5198"/>
      <c r="AS26" s="5198"/>
      <c r="AT26" s="5198"/>
      <c r="AU26" s="5198"/>
      <c r="AV26" s="5198"/>
      <c r="AW26" s="5189"/>
      <c r="AX26" s="5189"/>
      <c r="AY26" s="5190"/>
      <c r="AZ26" s="5189"/>
    </row>
    <row r="27" spans="1:52" ht="42" customHeight="1">
      <c r="A27" s="5179"/>
      <c r="B27" s="5180"/>
      <c r="C27" s="98" t="s">
        <v>159</v>
      </c>
      <c r="D27" s="98" t="s">
        <v>160</v>
      </c>
      <c r="E27" s="98"/>
      <c r="F27" s="99" t="s">
        <v>4335</v>
      </c>
      <c r="G27" s="99" t="s">
        <v>4336</v>
      </c>
      <c r="H27" s="110" t="s">
        <v>162</v>
      </c>
      <c r="I27" s="101">
        <v>8500000</v>
      </c>
      <c r="J27" s="102" t="s">
        <v>163</v>
      </c>
      <c r="K27"/>
      <c r="L27" s="99" t="s">
        <v>64</v>
      </c>
      <c r="M27" s="98"/>
      <c r="N27" s="98"/>
      <c r="O27" s="103">
        <f>SUM(I27)</f>
        <v>8500000</v>
      </c>
      <c r="P27" s="103">
        <f>SUM(T27:AE27)</f>
        <v>0</v>
      </c>
      <c r="Q27" s="104">
        <f>P27/O27</f>
        <v>0</v>
      </c>
      <c r="R27" s="103">
        <f>+O27-P27</f>
        <v>8500000</v>
      </c>
      <c r="S27" s="104">
        <f>+R27/O27</f>
        <v>1</v>
      </c>
      <c r="T27" s="103"/>
      <c r="U27" s="103"/>
      <c r="V27" s="103"/>
      <c r="W27" s="103"/>
      <c r="X27" s="103"/>
      <c r="Y27" s="103"/>
      <c r="Z27" s="103"/>
      <c r="AA27" s="103"/>
      <c r="AB27" s="103"/>
      <c r="AC27" s="103"/>
      <c r="AD27" s="103"/>
      <c r="AE27" s="103"/>
      <c r="AF27" s="106">
        <v>6</v>
      </c>
      <c r="AG27" s="106">
        <f>SUM(AK27:AV27)</f>
        <v>0</v>
      </c>
      <c r="AH27" s="106">
        <f>+AF27-AG27</f>
        <v>6</v>
      </c>
      <c r="AI27" s="104">
        <f>AG27/AF27</f>
        <v>0</v>
      </c>
      <c r="AJ27" s="104">
        <f>100%-AI27</f>
        <v>1</v>
      </c>
      <c r="AK27" s="106"/>
      <c r="AL27" s="106"/>
      <c r="AM27" s="106"/>
      <c r="AN27" s="106"/>
      <c r="AO27" s="106"/>
      <c r="AP27" s="106"/>
      <c r="AQ27" s="106"/>
      <c r="AR27" s="106"/>
      <c r="AS27" s="106"/>
      <c r="AT27" s="106"/>
      <c r="AU27" s="106"/>
      <c r="AV27" s="106"/>
      <c r="AW27" s="108">
        <v>44593</v>
      </c>
      <c r="AX27" s="108">
        <v>44865</v>
      </c>
      <c r="AY27" s="109" t="s">
        <v>157</v>
      </c>
      <c r="AZ27" s="108" t="s">
        <v>68</v>
      </c>
    </row>
    <row r="28" spans="1:52" ht="42" customHeight="1">
      <c r="A28" s="5179"/>
      <c r="B28" s="7837"/>
      <c r="C28" s="7837" t="s">
        <v>164</v>
      </c>
      <c r="D28" s="7837" t="s">
        <v>165</v>
      </c>
      <c r="E28" s="7837"/>
      <c r="F28" s="7837"/>
      <c r="G28" s="7837"/>
      <c r="H28" s="1377" t="s">
        <v>169</v>
      </c>
      <c r="I28">
        <v>8000000</v>
      </c>
      <c r="J28" s="7837" t="s">
        <v>170</v>
      </c>
      <c r="K28" s="7837"/>
      <c r="L28" s="7837" t="s">
        <v>64</v>
      </c>
      <c r="M28" s="7837"/>
      <c r="N28" s="7837"/>
      <c r="O28" s="7837">
        <f>+I28+I29+I30</f>
        <v>14000000</v>
      </c>
      <c r="P28" s="118"/>
      <c r="Q28" s="5200"/>
      <c r="R28" s="5201">
        <f>+O28-P28</f>
        <v>14000000</v>
      </c>
      <c r="S28" s="5200"/>
      <c r="T28" s="119"/>
      <c r="U28" s="119"/>
      <c r="V28" s="119"/>
      <c r="W28" s="119"/>
      <c r="X28" s="119"/>
      <c r="Y28" s="119"/>
      <c r="Z28" s="119"/>
      <c r="AA28" s="119"/>
      <c r="AB28" s="119"/>
      <c r="AC28" s="119"/>
      <c r="AD28" s="119"/>
      <c r="AE28" s="119"/>
      <c r="AF28" s="7837"/>
      <c r="AG28" s="120"/>
      <c r="AH28" s="120"/>
      <c r="AI28" s="121"/>
      <c r="AJ28" s="121"/>
      <c r="AK28" s="120"/>
      <c r="AL28" s="120"/>
      <c r="AM28" s="120"/>
      <c r="AN28" s="120"/>
      <c r="AO28" s="120"/>
      <c r="AP28" s="120"/>
      <c r="AQ28" s="120"/>
      <c r="AR28" s="120"/>
      <c r="AS28" s="120"/>
      <c r="AT28" s="120"/>
      <c r="AU28" s="120"/>
      <c r="AV28" s="120"/>
      <c r="AW28" s="7837">
        <v>44593</v>
      </c>
      <c r="AX28" s="7837">
        <v>44865</v>
      </c>
      <c r="AY28" s="7837" t="s">
        <v>157</v>
      </c>
      <c r="AZ28" s="7837"/>
    </row>
    <row r="29" spans="1:52" ht="42" customHeight="1">
      <c r="A29" s="5179"/>
      <c r="B29" s="7837"/>
      <c r="C29" s="7837"/>
      <c r="D29" s="7837"/>
      <c r="E29" s="7837"/>
      <c r="F29" s="7837"/>
      <c r="G29" s="7837"/>
      <c r="H29" t="s">
        <v>171</v>
      </c>
      <c r="I29">
        <v>2000000</v>
      </c>
      <c r="J29" s="7837"/>
      <c r="K29" s="7837"/>
      <c r="L29" s="7837"/>
      <c r="M29" s="7837"/>
      <c r="N29" s="7837"/>
      <c r="O29" s="7837"/>
      <c r="P29" s="118"/>
      <c r="Q29" s="5200"/>
      <c r="R29" s="5201"/>
      <c r="S29" s="5200"/>
      <c r="T29" s="119"/>
      <c r="U29" s="119"/>
      <c r="V29" s="119"/>
      <c r="W29" s="119"/>
      <c r="X29" s="119"/>
      <c r="Y29" s="119"/>
      <c r="Z29" s="119"/>
      <c r="AA29" s="119"/>
      <c r="AB29" s="119"/>
      <c r="AC29" s="119"/>
      <c r="AD29" s="119"/>
      <c r="AE29" s="119"/>
      <c r="AF29" s="7837"/>
      <c r="AG29" s="120"/>
      <c r="AH29" s="120"/>
      <c r="AI29" s="121"/>
      <c r="AJ29" s="121"/>
      <c r="AK29" s="120"/>
      <c r="AL29" s="120"/>
      <c r="AM29" s="120"/>
      <c r="AN29" s="120"/>
      <c r="AO29" s="120"/>
      <c r="AP29" s="120"/>
      <c r="AQ29" s="120"/>
      <c r="AR29" s="120"/>
      <c r="AS29" s="120"/>
      <c r="AT29" s="120"/>
      <c r="AU29" s="120"/>
      <c r="AV29" s="120"/>
      <c r="AW29" s="7837"/>
      <c r="AX29" s="7837"/>
      <c r="AY29" s="7837"/>
      <c r="AZ29" s="7837"/>
    </row>
    <row r="30" spans="1:52" ht="42" customHeight="1">
      <c r="A30" s="5179"/>
      <c r="B30" s="7837"/>
      <c r="C30" s="7837"/>
      <c r="D30" s="7837"/>
      <c r="E30" s="7837"/>
      <c r="F30" s="7837"/>
      <c r="G30" s="7837"/>
      <c r="H30" t="s">
        <v>172</v>
      </c>
      <c r="I30">
        <v>4000000</v>
      </c>
      <c r="J30" s="7837"/>
      <c r="K30" s="7837"/>
      <c r="L30" s="7837"/>
      <c r="M30" s="7837"/>
      <c r="N30" s="7837"/>
      <c r="O30" s="7837"/>
      <c r="P30" s="118"/>
      <c r="Q30" s="5200"/>
      <c r="R30" s="5201"/>
      <c r="S30" s="5200"/>
      <c r="T30" s="119"/>
      <c r="U30" s="119"/>
      <c r="V30" s="119"/>
      <c r="W30" s="119"/>
      <c r="X30" s="119"/>
      <c r="Y30" s="119"/>
      <c r="Z30" s="119"/>
      <c r="AA30" s="119"/>
      <c r="AB30" s="119"/>
      <c r="AC30" s="119"/>
      <c r="AD30" s="119"/>
      <c r="AE30" s="119"/>
      <c r="AF30" s="7837"/>
      <c r="AG30" s="120"/>
      <c r="AH30" s="120"/>
      <c r="AI30" s="121"/>
      <c r="AJ30" s="121"/>
      <c r="AK30" s="120"/>
      <c r="AL30" s="120"/>
      <c r="AM30" s="120"/>
      <c r="AN30" s="120"/>
      <c r="AO30" s="120"/>
      <c r="AP30" s="120"/>
      <c r="AQ30" s="120"/>
      <c r="AR30" s="120"/>
      <c r="AS30" s="120"/>
      <c r="AT30" s="120"/>
      <c r="AU30" s="120"/>
      <c r="AV30" s="120"/>
      <c r="AW30" s="7837"/>
      <c r="AX30" s="7837"/>
      <c r="AY30" s="7837"/>
      <c r="AZ30" s="7837"/>
    </row>
    <row r="31" spans="1:52" ht="33.75" customHeight="1">
      <c r="A31" s="5179"/>
      <c r="B31" s="5180" t="s">
        <v>173</v>
      </c>
      <c r="C31" s="5181" t="s">
        <v>174</v>
      </c>
      <c r="D31" s="5181" t="s">
        <v>175</v>
      </c>
      <c r="F31" s="5182" t="s">
        <v>4337</v>
      </c>
      <c r="G31" s="5182" t="s">
        <v>3998</v>
      </c>
      <c r="H31" s="110" t="s">
        <v>162</v>
      </c>
      <c r="I31" s="101">
        <v>2000000</v>
      </c>
      <c r="J31" s="5183" t="s">
        <v>170</v>
      </c>
      <c r="K31" s="7837"/>
      <c r="L31" s="5182" t="s">
        <v>64</v>
      </c>
      <c r="M31" s="5181"/>
      <c r="N31" s="5181"/>
      <c r="O31" s="5184">
        <f>SUM(I31:I32)</f>
        <v>6000000</v>
      </c>
      <c r="P31" s="5184">
        <f>SUM(T31:AE32)</f>
        <v>0</v>
      </c>
      <c r="Q31" s="5185">
        <f>+P31/O31</f>
        <v>0</v>
      </c>
      <c r="R31" s="5184">
        <f>+O31-P31</f>
        <v>6000000</v>
      </c>
      <c r="S31" s="5185">
        <f>+R31/O31</f>
        <v>1</v>
      </c>
      <c r="T31" s="105"/>
      <c r="U31" s="105"/>
      <c r="V31" s="105"/>
      <c r="W31" s="105"/>
      <c r="X31" s="105"/>
      <c r="Y31" s="105"/>
      <c r="Z31" s="105"/>
      <c r="AA31" s="105"/>
      <c r="AB31" s="105"/>
      <c r="AC31" s="105"/>
      <c r="AD31" s="105"/>
      <c r="AE31" s="105"/>
      <c r="AF31" s="5186">
        <v>700</v>
      </c>
      <c r="AG31" s="5186">
        <f>SUM(AK31:AV32)</f>
        <v>0</v>
      </c>
      <c r="AH31" s="5186">
        <f>+AF31-AG31</f>
        <v>700</v>
      </c>
      <c r="AI31" s="5185">
        <f>+AG31/AF31</f>
        <v>0</v>
      </c>
      <c r="AJ31" s="5185">
        <v>1</v>
      </c>
      <c r="AK31" s="5186"/>
      <c r="AL31" s="5186"/>
      <c r="AM31" s="5186"/>
      <c r="AN31" s="5186"/>
      <c r="AO31" s="5186"/>
      <c r="AP31" s="5186"/>
      <c r="AQ31" s="5186"/>
      <c r="AR31" s="5186"/>
      <c r="AS31" s="5186"/>
      <c r="AT31" s="5186"/>
      <c r="AU31" s="5186"/>
      <c r="AV31" s="5186"/>
      <c r="AW31" s="5189">
        <v>44593</v>
      </c>
      <c r="AX31" s="5189">
        <v>44895</v>
      </c>
      <c r="AY31" s="5190" t="s">
        <v>179</v>
      </c>
      <c r="AZ31" s="5189" t="s">
        <v>68</v>
      </c>
    </row>
    <row r="32" spans="1:52" ht="58.5" customHeight="1">
      <c r="A32" s="5179"/>
      <c r="B32" s="5180"/>
      <c r="C32" s="5181"/>
      <c r="D32" s="5181"/>
      <c r="F32" s="5182"/>
      <c r="G32" s="5182"/>
      <c r="H32" s="100" t="s">
        <v>154</v>
      </c>
      <c r="I32" s="101">
        <v>4000000</v>
      </c>
      <c r="J32" s="5183"/>
      <c r="K32" s="7837"/>
      <c r="L32" s="5182"/>
      <c r="M32" s="5181"/>
      <c r="N32" s="5181"/>
      <c r="O32" s="5184"/>
      <c r="P32" s="5184">
        <f>SUM(T32:AE32)</f>
        <v>0</v>
      </c>
      <c r="Q32" s="5185">
        <f>P32/O31</f>
        <v>0</v>
      </c>
      <c r="R32" s="5184"/>
      <c r="S32" s="5185"/>
      <c r="T32" s="107"/>
      <c r="U32" s="107"/>
      <c r="V32" s="107"/>
      <c r="W32" s="107"/>
      <c r="X32" s="107"/>
      <c r="Y32" s="107"/>
      <c r="Z32" s="107"/>
      <c r="AA32" s="107"/>
      <c r="AB32" s="107"/>
      <c r="AC32" s="107"/>
      <c r="AD32" s="107"/>
      <c r="AE32" s="107"/>
      <c r="AF32" s="5186"/>
      <c r="AG32" s="5186">
        <f>SUM(AK32:AV32)</f>
        <v>0</v>
      </c>
      <c r="AH32" s="5186"/>
      <c r="AI32" s="5185" t="e">
        <f>AG32/AF32</f>
        <v>#DIV/0!</v>
      </c>
      <c r="AJ32" s="5185"/>
      <c r="AK32" s="5186"/>
      <c r="AL32" s="5186"/>
      <c r="AM32" s="5186"/>
      <c r="AN32" s="5186"/>
      <c r="AO32" s="5186"/>
      <c r="AP32" s="5186"/>
      <c r="AQ32" s="5186"/>
      <c r="AR32" s="5186"/>
      <c r="AS32" s="5186"/>
      <c r="AT32" s="5186"/>
      <c r="AU32" s="5186"/>
      <c r="AV32" s="5186"/>
      <c r="AW32" s="5189"/>
      <c r="AX32" s="5189"/>
      <c r="AY32" s="5190"/>
      <c r="AZ32" s="5189"/>
    </row>
    <row r="33" spans="1:53" ht="33.75" customHeight="1">
      <c r="A33" s="5179"/>
      <c r="B33" s="5180" t="s">
        <v>180</v>
      </c>
      <c r="C33" s="5202" t="s">
        <v>181</v>
      </c>
      <c r="D33" s="5202" t="s">
        <v>182</v>
      </c>
      <c r="F33" s="5202" t="s">
        <v>4338</v>
      </c>
      <c r="G33" s="5202" t="s">
        <v>4339</v>
      </c>
      <c r="H33" s="110" t="s">
        <v>162</v>
      </c>
      <c r="I33" s="101">
        <v>200000</v>
      </c>
      <c r="J33" s="5203" t="s">
        <v>186</v>
      </c>
      <c r="K33" s="7837"/>
      <c r="L33" s="5202" t="s">
        <v>64</v>
      </c>
      <c r="M33" s="5204"/>
      <c r="N33" s="5204"/>
      <c r="O33" s="5205">
        <f>SUM(I33:I35)</f>
        <v>950000</v>
      </c>
      <c r="P33" s="5205">
        <f>SUM(T33:AE35)</f>
        <v>0</v>
      </c>
      <c r="Q33" s="5206">
        <f>+P33/O33</f>
        <v>0</v>
      </c>
      <c r="R33" s="5205">
        <f>+O33-P33</f>
        <v>950000</v>
      </c>
      <c r="S33" s="5206">
        <f>+R33/O33</f>
        <v>1</v>
      </c>
      <c r="T33" s="105"/>
      <c r="U33" s="105"/>
      <c r="V33" s="105"/>
      <c r="W33" s="105"/>
      <c r="X33" s="105"/>
      <c r="Y33" s="105"/>
      <c r="Z33" s="105"/>
      <c r="AA33" s="105"/>
      <c r="AB33" s="105"/>
      <c r="AC33" s="105"/>
      <c r="AD33" s="105"/>
      <c r="AE33" s="105"/>
      <c r="AF33" s="5207">
        <v>1</v>
      </c>
      <c r="AG33" s="5207">
        <f>SUM(AK33:AV35)</f>
        <v>0</v>
      </c>
      <c r="AH33" s="5207">
        <f>+AF33-AG33</f>
        <v>1</v>
      </c>
      <c r="AI33" s="5206">
        <f>+AG33/AF33</f>
        <v>0</v>
      </c>
      <c r="AJ33" s="5206">
        <v>1</v>
      </c>
      <c r="AK33" s="5207"/>
      <c r="AL33" s="5207"/>
      <c r="AM33" s="5207"/>
      <c r="AN33" s="5207"/>
      <c r="AO33" s="5207"/>
      <c r="AP33" s="5207"/>
      <c r="AQ33" s="5207"/>
      <c r="AR33" s="5207"/>
      <c r="AS33" s="5207"/>
      <c r="AT33" s="5207"/>
      <c r="AU33" s="5207"/>
      <c r="AV33" s="5207"/>
      <c r="AW33" s="5208">
        <v>44562</v>
      </c>
      <c r="AX33" s="5208">
        <v>44865</v>
      </c>
      <c r="AY33" s="5209" t="s">
        <v>189</v>
      </c>
      <c r="AZ33" s="5208" t="s">
        <v>68</v>
      </c>
    </row>
    <row r="34" spans="1:53" ht="33.75" customHeight="1">
      <c r="A34" s="5179"/>
      <c r="B34" s="5180"/>
      <c r="C34" s="5202"/>
      <c r="D34" s="5202"/>
      <c r="F34" s="5202"/>
      <c r="G34" s="5202"/>
      <c r="H34" s="100" t="s">
        <v>190</v>
      </c>
      <c r="I34" s="101">
        <v>400000</v>
      </c>
      <c r="J34" s="5203"/>
      <c r="K34" s="7837"/>
      <c r="L34" s="5202"/>
      <c r="M34" s="5204"/>
      <c r="N34" s="5204"/>
      <c r="O34" s="5205"/>
      <c r="P34" s="5205"/>
      <c r="Q34" s="5206"/>
      <c r="R34" s="5205"/>
      <c r="S34" s="5206"/>
      <c r="T34" s="107"/>
      <c r="U34" s="107"/>
      <c r="V34" s="107"/>
      <c r="W34" s="107"/>
      <c r="X34" s="107"/>
      <c r="Y34" s="107"/>
      <c r="Z34" s="107"/>
      <c r="AA34" s="107"/>
      <c r="AB34" s="107"/>
      <c r="AC34" s="107"/>
      <c r="AD34" s="107"/>
      <c r="AE34" s="107"/>
      <c r="AF34" s="5207"/>
      <c r="AG34" s="5207"/>
      <c r="AH34" s="5207"/>
      <c r="AI34" s="5206"/>
      <c r="AJ34" s="5206"/>
      <c r="AK34" s="5207"/>
      <c r="AL34" s="5207"/>
      <c r="AM34" s="5207"/>
      <c r="AN34" s="5207"/>
      <c r="AO34" s="5207"/>
      <c r="AP34" s="5207"/>
      <c r="AQ34" s="5207"/>
      <c r="AR34" s="5207"/>
      <c r="AS34" s="5207"/>
      <c r="AT34" s="5207"/>
      <c r="AU34" s="5207"/>
      <c r="AV34" s="5207"/>
      <c r="AW34" s="5208"/>
      <c r="AX34" s="5208"/>
      <c r="AY34" s="5209"/>
      <c r="AZ34" s="5208"/>
    </row>
    <row r="35" spans="1:53" ht="33.75" customHeight="1">
      <c r="A35" s="5179"/>
      <c r="B35" s="5180"/>
      <c r="C35" s="5202"/>
      <c r="D35" s="5202"/>
      <c r="F35" s="5202"/>
      <c r="G35" s="5202"/>
      <c r="H35" s="100" t="s">
        <v>154</v>
      </c>
      <c r="I35" s="101">
        <v>350000</v>
      </c>
      <c r="J35" s="5203"/>
      <c r="K35" s="7837"/>
      <c r="L35" s="5202"/>
      <c r="M35" s="5204"/>
      <c r="N35" s="5204"/>
      <c r="O35" s="5205"/>
      <c r="P35" s="5205">
        <f>SUM(T35:AE35)</f>
        <v>0</v>
      </c>
      <c r="Q35" s="5206">
        <f>P35/O33</f>
        <v>0</v>
      </c>
      <c r="R35" s="5205"/>
      <c r="S35" s="5206"/>
      <c r="T35" s="107"/>
      <c r="U35" s="107"/>
      <c r="V35" s="107"/>
      <c r="W35" s="107"/>
      <c r="X35" s="107"/>
      <c r="Y35" s="107"/>
      <c r="Z35" s="107"/>
      <c r="AA35" s="107"/>
      <c r="AB35" s="107"/>
      <c r="AC35" s="107"/>
      <c r="AD35" s="107"/>
      <c r="AE35" s="107"/>
      <c r="AF35" s="5207"/>
      <c r="AG35" s="5207">
        <f>SUM(AK35:AV35)</f>
        <v>0</v>
      </c>
      <c r="AH35" s="5207"/>
      <c r="AI35" s="5206" t="e">
        <f>AG35/AF35</f>
        <v>#DIV/0!</v>
      </c>
      <c r="AJ35" s="5206"/>
      <c r="AK35" s="5207"/>
      <c r="AL35" s="5207"/>
      <c r="AM35" s="5207"/>
      <c r="AN35" s="5207"/>
      <c r="AO35" s="5207"/>
      <c r="AP35" s="5207"/>
      <c r="AQ35" s="5207"/>
      <c r="AR35" s="5207"/>
      <c r="AS35" s="5207"/>
      <c r="AT35" s="5207"/>
      <c r="AU35" s="5207"/>
      <c r="AV35" s="5207"/>
      <c r="AW35" s="5208"/>
      <c r="AX35" s="5208"/>
      <c r="AY35" s="5209"/>
      <c r="AZ35" s="5208"/>
    </row>
    <row r="36" spans="1:53" ht="32.25" customHeight="1">
      <c r="A36" s="5179"/>
      <c r="B36" s="122"/>
      <c r="C36" s="123" t="s">
        <v>191</v>
      </c>
      <c r="D36" s="123"/>
      <c r="E36" s="125"/>
      <c r="F36" s="125"/>
      <c r="G36" s="125"/>
      <c r="H36" s="126"/>
      <c r="I36" s="127"/>
      <c r="J36" s="125"/>
      <c r="K36"/>
      <c r="L36" s="125"/>
      <c r="M36" s="129"/>
      <c r="O36">
        <f>SUM(O18:O35)</f>
        <v>51010000</v>
      </c>
      <c r="P36" s="131">
        <f>SUM(P18:P35)</f>
        <v>0</v>
      </c>
      <c r="Q36" s="139">
        <f>+P36/O36</f>
        <v>0</v>
      </c>
      <c r="R36" s="127">
        <f>SUM(R18:R35)</f>
        <v>51010000</v>
      </c>
      <c r="S36" s="133">
        <f>SUM(S18:S35)/8</f>
        <v>0.875</v>
      </c>
      <c r="T36" s="134">
        <f t="shared" ref="T36:AH36" si="4">SUM(T18:T35)</f>
        <v>0</v>
      </c>
      <c r="U36" s="135">
        <f t="shared" si="4"/>
        <v>0</v>
      </c>
      <c r="V36" s="135">
        <f t="shared" si="4"/>
        <v>0</v>
      </c>
      <c r="W36" s="135">
        <f t="shared" si="4"/>
        <v>0</v>
      </c>
      <c r="X36" s="135">
        <f t="shared" si="4"/>
        <v>0</v>
      </c>
      <c r="Y36" s="136">
        <f t="shared" si="4"/>
        <v>0</v>
      </c>
      <c r="Z36" s="135">
        <f t="shared" si="4"/>
        <v>0</v>
      </c>
      <c r="AA36" s="135">
        <f t="shared" si="4"/>
        <v>0</v>
      </c>
      <c r="AB36" s="135">
        <f t="shared" si="4"/>
        <v>0</v>
      </c>
      <c r="AC36" s="135">
        <f t="shared" si="4"/>
        <v>0</v>
      </c>
      <c r="AD36" s="135">
        <f t="shared" si="4"/>
        <v>0</v>
      </c>
      <c r="AE36" s="135">
        <f t="shared" si="4"/>
        <v>0</v>
      </c>
      <c r="AF36" s="137">
        <f t="shared" si="4"/>
        <v>720</v>
      </c>
      <c r="AG36" s="138">
        <f t="shared" si="4"/>
        <v>0</v>
      </c>
      <c r="AH36" s="137">
        <f t="shared" si="4"/>
        <v>720</v>
      </c>
      <c r="AI36" s="139">
        <f>+AG36/AF36</f>
        <v>0</v>
      </c>
      <c r="AJ36" s="139" t="e">
        <f>SUM(AJ18:AJ35)/8</f>
        <v>#DIV/0!</v>
      </c>
      <c r="AK36" s="140">
        <f t="shared" ref="AK36:AV36" si="5">SUM(AK18:AK35)</f>
        <v>0</v>
      </c>
      <c r="AL36" s="140">
        <f t="shared" si="5"/>
        <v>0</v>
      </c>
      <c r="AM36" s="140">
        <f t="shared" si="5"/>
        <v>0</v>
      </c>
      <c r="AN36" s="140">
        <f t="shared" si="5"/>
        <v>0</v>
      </c>
      <c r="AO36" s="140">
        <f t="shared" si="5"/>
        <v>0</v>
      </c>
      <c r="AP36" s="140">
        <f t="shared" si="5"/>
        <v>0</v>
      </c>
      <c r="AQ36" s="140">
        <f t="shared" si="5"/>
        <v>0</v>
      </c>
      <c r="AR36" s="140">
        <f t="shared" si="5"/>
        <v>0</v>
      </c>
      <c r="AS36" s="140">
        <f t="shared" si="5"/>
        <v>0</v>
      </c>
      <c r="AT36" s="140">
        <f t="shared" si="5"/>
        <v>0</v>
      </c>
      <c r="AU36" s="140">
        <f t="shared" si="5"/>
        <v>0</v>
      </c>
      <c r="AV36" s="140">
        <f t="shared" si="5"/>
        <v>0</v>
      </c>
      <c r="AW36" s="141"/>
      <c r="AX36" s="142"/>
      <c r="AY36" s="143"/>
      <c r="AZ36" s="142"/>
    </row>
    <row r="37" spans="1:53" ht="66" customHeight="1">
      <c r="A37" s="7837" t="s">
        <v>192</v>
      </c>
      <c r="B37" s="5211" t="s">
        <v>193</v>
      </c>
      <c r="C37" s="7837" t="s">
        <v>194</v>
      </c>
      <c r="D37" s="5212" t="s">
        <v>195</v>
      </c>
      <c r="E37" s="210"/>
      <c r="F37" s="7837" t="s">
        <v>4340</v>
      </c>
      <c r="G37" s="146" t="s">
        <v>4341</v>
      </c>
      <c r="H37" s="158" t="s">
        <v>199</v>
      </c>
      <c r="I37" s="159">
        <v>10000000</v>
      </c>
      <c r="J37" s="147" t="s">
        <v>200</v>
      </c>
      <c r="K37"/>
      <c r="L37" s="146" t="s">
        <v>82</v>
      </c>
      <c r="M37" s="147"/>
      <c r="N37" s="147"/>
      <c r="O37" s="152">
        <f>SUM(I37)</f>
        <v>10000000</v>
      </c>
      <c r="P37" s="152">
        <f>SUM(T37:AE37)</f>
        <v>0</v>
      </c>
      <c r="Q37" s="153">
        <f>P37/O37</f>
        <v>0</v>
      </c>
      <c r="R37" s="152">
        <f>+O37-P37</f>
        <v>10000000</v>
      </c>
      <c r="S37" s="153">
        <f>+R37/O37</f>
        <v>1</v>
      </c>
      <c r="T37" s="152"/>
      <c r="U37" s="152"/>
      <c r="V37" s="152"/>
      <c r="W37" s="152"/>
      <c r="X37" s="152"/>
      <c r="Y37" s="152"/>
      <c r="Z37" s="152"/>
      <c r="AA37" s="152"/>
      <c r="AB37" s="152"/>
      <c r="AC37" s="152"/>
      <c r="AD37" s="152"/>
      <c r="AE37" s="152"/>
      <c r="AF37" s="154">
        <v>2</v>
      </c>
      <c r="AG37" s="154">
        <f>SUM(AK37:AV37)</f>
        <v>0</v>
      </c>
      <c r="AH37" s="154">
        <f>+AF37-AG37</f>
        <v>2</v>
      </c>
      <c r="AI37" s="153">
        <f>AG37/AF37</f>
        <v>0</v>
      </c>
      <c r="AJ37" s="153">
        <f>100%-AI37</f>
        <v>1</v>
      </c>
      <c r="AK37" s="155"/>
      <c r="AL37" s="155"/>
      <c r="AM37" s="155"/>
      <c r="AN37" s="155"/>
      <c r="AO37" s="155"/>
      <c r="AP37" s="155"/>
      <c r="AQ37" s="155"/>
      <c r="AR37" s="155"/>
      <c r="AS37" s="155"/>
      <c r="AT37" s="155"/>
      <c r="AU37" s="155"/>
      <c r="AV37" s="155"/>
      <c r="AW37" s="156">
        <v>44622</v>
      </c>
      <c r="AX37" s="156">
        <v>44793</v>
      </c>
      <c r="AY37" s="157" t="s">
        <v>202</v>
      </c>
      <c r="AZ37" s="156" t="s">
        <v>115</v>
      </c>
    </row>
    <row r="38" spans="1:53" ht="70.5" customHeight="1">
      <c r="A38" s="7837"/>
      <c r="B38" s="5211"/>
      <c r="C38" s="5211"/>
      <c r="D38" s="5212"/>
      <c r="E38" s="210"/>
      <c r="F38" s="7837"/>
      <c r="G38" s="144" t="s">
        <v>4342</v>
      </c>
      <c r="H38" s="158" t="s">
        <v>204</v>
      </c>
      <c r="I38" s="159">
        <v>8000000</v>
      </c>
      <c r="J38" s="158" t="s">
        <v>205</v>
      </c>
      <c r="K38"/>
      <c r="L38" s="144" t="s">
        <v>82</v>
      </c>
      <c r="M38" s="158"/>
      <c r="N38" s="158"/>
      <c r="O38" s="152">
        <f>+I38</f>
        <v>8000000</v>
      </c>
      <c r="P38" s="152">
        <f>SUM(T38:AE38)</f>
        <v>0</v>
      </c>
      <c r="Q38" s="153">
        <f>P38/O38</f>
        <v>0</v>
      </c>
      <c r="R38" s="152">
        <f>+O38-P38</f>
        <v>8000000</v>
      </c>
      <c r="S38" s="153">
        <f>+R38/O38</f>
        <v>1</v>
      </c>
      <c r="T38" s="152"/>
      <c r="U38" s="152"/>
      <c r="V38" s="152"/>
      <c r="W38" s="152"/>
      <c r="X38" s="152"/>
      <c r="Y38" s="152"/>
      <c r="Z38" s="152"/>
      <c r="AA38" s="152"/>
      <c r="AB38" s="152"/>
      <c r="AC38" s="152"/>
      <c r="AD38" s="152"/>
      <c r="AE38" s="152"/>
      <c r="AF38" s="154">
        <v>1</v>
      </c>
      <c r="AG38" s="154">
        <f>SUM(AK38:AV38)</f>
        <v>0</v>
      </c>
      <c r="AH38" s="154">
        <f>+AF38-AG38</f>
        <v>1</v>
      </c>
      <c r="AI38" s="153">
        <f>AG38/AF38</f>
        <v>0</v>
      </c>
      <c r="AJ38" s="153">
        <f>100%-AI38</f>
        <v>1</v>
      </c>
      <c r="AK38" s="155"/>
      <c r="AL38" s="155"/>
      <c r="AM38" s="155"/>
      <c r="AN38" s="155"/>
      <c r="AO38" s="155"/>
      <c r="AP38" s="155"/>
      <c r="AQ38" s="155"/>
      <c r="AR38" s="155"/>
      <c r="AS38" s="155"/>
      <c r="AT38" s="155"/>
      <c r="AU38" s="155"/>
      <c r="AV38" s="155"/>
      <c r="AW38" s="156">
        <v>44602</v>
      </c>
      <c r="AX38" s="156">
        <v>44661</v>
      </c>
      <c r="AY38" s="157" t="s">
        <v>206</v>
      </c>
      <c r="AZ38" s="156" t="s">
        <v>115</v>
      </c>
    </row>
    <row r="39" spans="1:53" ht="58.5" customHeight="1">
      <c r="A39" s="7837"/>
      <c r="B39" s="5211"/>
      <c r="C39" s="5211"/>
      <c r="D39" s="5212"/>
      <c r="E39" s="210"/>
      <c r="F39" s="7837"/>
      <c r="G39" s="144" t="s">
        <v>4343</v>
      </c>
      <c r="H39" s="158" t="s">
        <v>199</v>
      </c>
      <c r="I39" s="159">
        <v>15000000</v>
      </c>
      <c r="J39" s="158" t="s">
        <v>208</v>
      </c>
      <c r="K39"/>
      <c r="L39" s="144" t="s">
        <v>82</v>
      </c>
      <c r="M39" s="158"/>
      <c r="N39" s="158"/>
      <c r="O39" s="152">
        <f>+I39</f>
        <v>15000000</v>
      </c>
      <c r="P39" s="152">
        <f>SUM(T39:AE39)</f>
        <v>0</v>
      </c>
      <c r="Q39" s="153">
        <f>P39/O39</f>
        <v>0</v>
      </c>
      <c r="R39" s="152">
        <f>+O39-P39</f>
        <v>15000000</v>
      </c>
      <c r="S39" s="153">
        <f>+R39/O39</f>
        <v>1</v>
      </c>
      <c r="T39" s="152"/>
      <c r="U39" s="152"/>
      <c r="V39" s="152"/>
      <c r="W39" s="152"/>
      <c r="X39" s="152"/>
      <c r="Y39" s="152"/>
      <c r="Z39" s="152"/>
      <c r="AA39" s="152"/>
      <c r="AB39" s="152"/>
      <c r="AC39" s="152"/>
      <c r="AD39" s="152"/>
      <c r="AE39" s="152"/>
      <c r="AF39" s="154">
        <v>1</v>
      </c>
      <c r="AG39" s="154">
        <f>SUM(AK39:AV39)</f>
        <v>0</v>
      </c>
      <c r="AH39" s="154">
        <f>+AF39-AG39</f>
        <v>1</v>
      </c>
      <c r="AI39" s="153">
        <f>AG39/AF39</f>
        <v>0</v>
      </c>
      <c r="AJ39" s="153">
        <f>100%-AI39</f>
        <v>1</v>
      </c>
      <c r="AK39" s="155"/>
      <c r="AL39" s="155"/>
      <c r="AM39" s="155"/>
      <c r="AN39" s="155"/>
      <c r="AO39" s="155"/>
      <c r="AP39" s="155"/>
      <c r="AQ39" s="155"/>
      <c r="AR39" s="155"/>
      <c r="AS39" s="155"/>
      <c r="AT39" s="155"/>
      <c r="AU39" s="155"/>
      <c r="AV39" s="155"/>
      <c r="AW39" s="156">
        <v>44622</v>
      </c>
      <c r="AX39" s="156">
        <v>44793</v>
      </c>
      <c r="AY39" s="157" t="s">
        <v>209</v>
      </c>
      <c r="AZ39" s="156" t="s">
        <v>115</v>
      </c>
      <c r="BA39" s="160"/>
    </row>
    <row r="40" spans="1:53" ht="24.65" customHeight="1">
      <c r="A40" s="7837"/>
      <c r="B40" s="5211"/>
      <c r="C40" s="7837"/>
      <c r="D40" s="5212"/>
      <c r="E40" s="210"/>
      <c r="F40" s="7837"/>
      <c r="G40" s="5211" t="s">
        <v>4344</v>
      </c>
      <c r="H40" s="158" t="s">
        <v>211</v>
      </c>
      <c r="I40" s="34">
        <v>2000000</v>
      </c>
      <c r="J40" s="5214" t="s">
        <v>212</v>
      </c>
      <c r="K40" s="7837"/>
      <c r="L40" s="5211" t="s">
        <v>82</v>
      </c>
      <c r="M40" s="5214"/>
      <c r="N40" s="5211"/>
      <c r="O40" s="5215">
        <f>SUM(I40:I41)</f>
        <v>4000000</v>
      </c>
      <c r="P40" s="5215">
        <f>SUM(T40:AE41)</f>
        <v>0</v>
      </c>
      <c r="Q40" s="5216">
        <f>+P40/O40</f>
        <v>0</v>
      </c>
      <c r="R40" s="5215">
        <f>+O40-P40</f>
        <v>4000000</v>
      </c>
      <c r="S40" s="5216">
        <f>+R40/O40</f>
        <v>1</v>
      </c>
      <c r="T40" s="152"/>
      <c r="U40" s="152"/>
      <c r="V40" s="152"/>
      <c r="W40" s="152"/>
      <c r="X40" s="152"/>
      <c r="Y40" s="152"/>
      <c r="Z40" s="152"/>
      <c r="AA40" s="152"/>
      <c r="AB40" s="152"/>
      <c r="AC40" s="152"/>
      <c r="AD40" s="152"/>
      <c r="AE40" s="152"/>
      <c r="AF40" s="5217">
        <v>5</v>
      </c>
      <c r="AG40" s="5217">
        <f>SUM(AK40:AV41)</f>
        <v>0</v>
      </c>
      <c r="AH40" s="5217">
        <f>+AF40-AG40</f>
        <v>5</v>
      </c>
      <c r="AI40" s="5216">
        <f>+AG40/AF40</f>
        <v>0</v>
      </c>
      <c r="AJ40" s="5216">
        <v>1</v>
      </c>
      <c r="AK40" s="5217"/>
      <c r="AL40" s="5217"/>
      <c r="AM40" s="5217"/>
      <c r="AN40" s="5217"/>
      <c r="AO40" s="5217"/>
      <c r="AP40" s="5217"/>
      <c r="AQ40" s="5217"/>
      <c r="AR40" s="5217"/>
      <c r="AS40" s="5217"/>
      <c r="AT40" s="5217"/>
      <c r="AU40" s="5217"/>
      <c r="AV40" s="5217"/>
      <c r="AW40" s="5218">
        <v>44622</v>
      </c>
      <c r="AX40" s="5218">
        <v>44915</v>
      </c>
      <c r="AY40" s="5219" t="s">
        <v>213</v>
      </c>
      <c r="AZ40" s="5218" t="s">
        <v>115</v>
      </c>
    </row>
    <row r="41" spans="1:53" ht="24.65" customHeight="1">
      <c r="A41" s="7837"/>
      <c r="B41" s="5211"/>
      <c r="C41" s="7837"/>
      <c r="D41" s="5212"/>
      <c r="E41" s="210"/>
      <c r="F41" s="7837"/>
      <c r="G41" s="5211"/>
      <c r="H41" s="158" t="s">
        <v>214</v>
      </c>
      <c r="I41" s="34">
        <v>2000000</v>
      </c>
      <c r="J41" s="5214"/>
      <c r="K41" s="7837"/>
      <c r="L41" s="5211"/>
      <c r="M41" s="5214"/>
      <c r="N41" s="5211"/>
      <c r="O41" s="5215"/>
      <c r="P41" s="5215"/>
      <c r="Q41" s="5216"/>
      <c r="R41" s="5215"/>
      <c r="S41" s="5216"/>
      <c r="T41" s="162"/>
      <c r="U41" s="162"/>
      <c r="V41" s="162"/>
      <c r="W41" s="162"/>
      <c r="X41" s="162"/>
      <c r="Y41" s="162"/>
      <c r="Z41" s="162"/>
      <c r="AA41" s="162"/>
      <c r="AB41" s="162"/>
      <c r="AC41" s="162"/>
      <c r="AD41" s="162"/>
      <c r="AE41" s="162"/>
      <c r="AF41" s="5217"/>
      <c r="AG41" s="5217"/>
      <c r="AH41" s="5217"/>
      <c r="AI41" s="5216"/>
      <c r="AJ41" s="5216"/>
      <c r="AK41" s="5217"/>
      <c r="AL41" s="5217"/>
      <c r="AM41" s="5217"/>
      <c r="AN41" s="5217"/>
      <c r="AO41" s="5217"/>
      <c r="AP41" s="5217"/>
      <c r="AQ41" s="5217"/>
      <c r="AR41" s="5217"/>
      <c r="AS41" s="5217"/>
      <c r="AT41" s="5217"/>
      <c r="AU41" s="5217"/>
      <c r="AV41" s="5217"/>
      <c r="AW41" s="5218"/>
      <c r="AX41" s="5218"/>
      <c r="AY41" s="5219"/>
      <c r="AZ41" s="5218"/>
    </row>
    <row r="42" spans="1:53" s="61" customFormat="1" ht="42" customHeight="1">
      <c r="A42" s="7837"/>
      <c r="B42" s="5211"/>
      <c r="C42"/>
      <c r="D42" s="5212"/>
      <c r="E42" s="210"/>
      <c r="F42"/>
      <c r="G42"/>
      <c r="H42" t="s">
        <v>216</v>
      </c>
      <c r="I42" s="727">
        <v>8000000</v>
      </c>
      <c r="J42" t="s">
        <v>217</v>
      </c>
      <c r="K42"/>
      <c r="L42" t="s">
        <v>82</v>
      </c>
      <c r="M42"/>
      <c r="N42"/>
      <c r="O42">
        <f>+I42</f>
        <v>8000000</v>
      </c>
      <c r="P42"/>
      <c r="Q42"/>
      <c r="R42">
        <f>+O42-P42</f>
        <v>8000000</v>
      </c>
      <c r="S42"/>
      <c r="T42"/>
      <c r="U42" s="330"/>
      <c r="V42" s="330"/>
      <c r="W42" s="330"/>
      <c r="X42" s="330"/>
      <c r="Y42"/>
      <c r="Z42"/>
      <c r="AA42"/>
      <c r="AB42"/>
      <c r="AC42"/>
      <c r="AD42"/>
      <c r="AE42"/>
      <c r="AF42">
        <v>3</v>
      </c>
      <c r="AG42"/>
      <c r="AH42"/>
      <c r="AI42" s="329"/>
      <c r="AJ42" s="329"/>
      <c r="AK42"/>
      <c r="AL42"/>
      <c r="AM42"/>
      <c r="AN42"/>
      <c r="AO42"/>
      <c r="AP42"/>
      <c r="AQ42"/>
      <c r="AR42"/>
      <c r="AS42"/>
      <c r="AT42"/>
      <c r="AU42"/>
      <c r="AV42"/>
      <c r="AW42">
        <v>44622</v>
      </c>
      <c r="AX42">
        <v>44915</v>
      </c>
      <c r="AY42" t="s">
        <v>218</v>
      </c>
      <c r="AZ42" t="s">
        <v>115</v>
      </c>
    </row>
    <row r="43" spans="1:53" s="61" customFormat="1" ht="40.5" customHeight="1">
      <c r="A43" s="7837"/>
      <c r="B43" s="5211"/>
      <c r="C43" s="182" t="s">
        <v>219</v>
      </c>
      <c r="D43" s="182"/>
      <c r="E43" s="191"/>
      <c r="F43" s="184"/>
      <c r="G43" s="185"/>
      <c r="H43" s="186"/>
      <c r="I43" s="187"/>
      <c r="J43" s="188"/>
      <c r="K43"/>
      <c r="L43" s="184"/>
      <c r="M43" s="190"/>
      <c r="N43" s="191"/>
      <c r="O43" s="192">
        <f>SUM(O37:P42)</f>
        <v>45000000</v>
      </c>
      <c r="P43" s="193">
        <f>SUM(P37:P41)</f>
        <v>0</v>
      </c>
      <c r="Q43" s="194">
        <f>+P43/O43</f>
        <v>0</v>
      </c>
      <c r="R43" s="195">
        <f>SUM(R37:R41)</f>
        <v>37000000</v>
      </c>
      <c r="S43" s="196">
        <f>+R43/O43</f>
        <v>0.82222222222222219</v>
      </c>
      <c r="T43" s="51">
        <f t="shared" ref="T43:AH43" si="6">SUM(T37:T41)</f>
        <v>0</v>
      </c>
      <c r="U43" s="197">
        <f t="shared" si="6"/>
        <v>0</v>
      </c>
      <c r="V43" s="197">
        <f t="shared" si="6"/>
        <v>0</v>
      </c>
      <c r="W43" s="197">
        <f t="shared" si="6"/>
        <v>0</v>
      </c>
      <c r="X43" s="197">
        <f t="shared" si="6"/>
        <v>0</v>
      </c>
      <c r="Y43" s="198">
        <f t="shared" si="6"/>
        <v>0</v>
      </c>
      <c r="Z43" s="198">
        <f t="shared" si="6"/>
        <v>0</v>
      </c>
      <c r="AA43" s="198">
        <f t="shared" si="6"/>
        <v>0</v>
      </c>
      <c r="AB43" s="198">
        <f t="shared" si="6"/>
        <v>0</v>
      </c>
      <c r="AC43" s="198">
        <f t="shared" si="6"/>
        <v>0</v>
      </c>
      <c r="AD43" s="198">
        <f t="shared" si="6"/>
        <v>0</v>
      </c>
      <c r="AE43" s="198">
        <f t="shared" si="6"/>
        <v>0</v>
      </c>
      <c r="AF43" s="199">
        <f t="shared" si="6"/>
        <v>9</v>
      </c>
      <c r="AG43" s="199">
        <f t="shared" si="6"/>
        <v>0</v>
      </c>
      <c r="AH43" s="199">
        <f t="shared" si="6"/>
        <v>9</v>
      </c>
      <c r="AI43" s="200">
        <f>+AG43/AF43</f>
        <v>0</v>
      </c>
      <c r="AJ43" s="200">
        <f>SUM(AJ37:AJ41)/6</f>
        <v>0.66666666666666663</v>
      </c>
      <c r="AK43" s="201"/>
      <c r="AL43" s="201"/>
      <c r="AM43" s="201"/>
      <c r="AN43" s="201"/>
      <c r="AO43" s="201"/>
      <c r="AP43" s="201"/>
      <c r="AQ43" s="201"/>
      <c r="AR43" s="201"/>
      <c r="AS43" s="201"/>
      <c r="AT43" s="201"/>
      <c r="AU43" s="201"/>
      <c r="AV43" s="201"/>
      <c r="AW43" s="202"/>
      <c r="AX43" s="59"/>
      <c r="AY43" s="60"/>
      <c r="AZ43" s="59"/>
    </row>
    <row r="44" spans="1:53" s="61" customFormat="1" ht="26.15" customHeight="1">
      <c r="A44" s="7837"/>
      <c r="B44" s="5211" t="s">
        <v>220</v>
      </c>
      <c r="C44" s="7837" t="s">
        <v>4345</v>
      </c>
      <c r="D44" s="7838" t="s">
        <v>233</v>
      </c>
      <c r="E44"/>
      <c r="F44" s="7837" t="s">
        <v>4346</v>
      </c>
      <c r="G44" s="5222" t="s">
        <v>4347</v>
      </c>
      <c r="H44" s="33" t="s">
        <v>226</v>
      </c>
      <c r="I44" s="34">
        <v>4760000</v>
      </c>
      <c r="J44" s="5223" t="s">
        <v>227</v>
      </c>
      <c r="K44" s="7837"/>
      <c r="L44" s="5222" t="s">
        <v>82</v>
      </c>
      <c r="M44" s="5225"/>
      <c r="N44" s="5222"/>
      <c r="O44" s="5226">
        <f>SUM(I44:I46)</f>
        <v>6060000</v>
      </c>
      <c r="P44" s="5226">
        <f>SUM(T44:AE46)</f>
        <v>0</v>
      </c>
      <c r="Q44" s="5227">
        <f>P44/O44</f>
        <v>0</v>
      </c>
      <c r="R44" s="5226">
        <f>+O44-P44</f>
        <v>6060000</v>
      </c>
      <c r="S44" s="5227">
        <f>+R44/O44</f>
        <v>1</v>
      </c>
      <c r="T44" s="152"/>
      <c r="U44" s="152"/>
      <c r="V44" s="152"/>
      <c r="W44" s="152"/>
      <c r="X44" s="152"/>
      <c r="Y44" s="152"/>
      <c r="Z44" s="152"/>
      <c r="AA44" s="152"/>
      <c r="AB44" s="152"/>
      <c r="AC44" s="152"/>
      <c r="AD44" s="152"/>
      <c r="AE44" s="152"/>
      <c r="AF44" s="5228">
        <v>1</v>
      </c>
      <c r="AG44" s="5228">
        <f>SUM(AK44:AV46)</f>
        <v>0</v>
      </c>
      <c r="AH44" s="5228">
        <f>+AF44-AG44</f>
        <v>1</v>
      </c>
      <c r="AI44" s="5227">
        <f>AG44/AF44</f>
        <v>0</v>
      </c>
      <c r="AJ44" s="5227">
        <f>100%-AI44</f>
        <v>1</v>
      </c>
      <c r="AK44" s="5228"/>
      <c r="AL44" s="5228"/>
      <c r="AM44" s="5228"/>
      <c r="AN44" s="5228"/>
      <c r="AO44" s="5228"/>
      <c r="AP44" s="5228"/>
      <c r="AQ44" s="5228"/>
      <c r="AR44" s="5228"/>
      <c r="AS44" s="5228"/>
      <c r="AT44" s="5228"/>
      <c r="AU44" s="5228"/>
      <c r="AV44" s="5228"/>
      <c r="AW44" s="5218">
        <v>44746</v>
      </c>
      <c r="AX44" s="5218">
        <v>44841</v>
      </c>
      <c r="AY44" s="5219" t="s">
        <v>229</v>
      </c>
      <c r="AZ44" s="5218"/>
    </row>
    <row r="45" spans="1:53" s="61" customFormat="1" ht="40.5" customHeight="1">
      <c r="A45" s="7837"/>
      <c r="B45" s="5211"/>
      <c r="C45" s="7837"/>
      <c r="D45" s="7837"/>
      <c r="E45" s="208"/>
      <c r="F45" s="7837"/>
      <c r="G45" s="5222"/>
      <c r="H45" s="33" t="s">
        <v>230</v>
      </c>
      <c r="I45" s="34">
        <v>600000</v>
      </c>
      <c r="J45" s="5223"/>
      <c r="K45" s="7837"/>
      <c r="L45" s="5222"/>
      <c r="M45" s="5225"/>
      <c r="N45" s="5222"/>
      <c r="O45" s="5226"/>
      <c r="P45" s="5226"/>
      <c r="Q45" s="5227"/>
      <c r="R45" s="5226"/>
      <c r="S45" s="5227"/>
      <c r="T45" s="162"/>
      <c r="U45" s="162"/>
      <c r="V45" s="162"/>
      <c r="W45" s="162"/>
      <c r="X45" s="162"/>
      <c r="Y45" s="162"/>
      <c r="Z45" s="162"/>
      <c r="AA45" s="162"/>
      <c r="AB45" s="162"/>
      <c r="AC45" s="162"/>
      <c r="AD45" s="162"/>
      <c r="AE45" s="162"/>
      <c r="AF45" s="5228"/>
      <c r="AG45" s="5228"/>
      <c r="AH45" s="5228"/>
      <c r="AI45" s="5227"/>
      <c r="AJ45" s="5227"/>
      <c r="AK45" s="5228"/>
      <c r="AL45" s="5228"/>
      <c r="AM45" s="5228"/>
      <c r="AN45" s="5228"/>
      <c r="AO45" s="5228"/>
      <c r="AP45" s="5228"/>
      <c r="AQ45" s="5228"/>
      <c r="AR45" s="5228"/>
      <c r="AS45" s="5228"/>
      <c r="AT45" s="5228"/>
      <c r="AU45" s="5228"/>
      <c r="AV45" s="5228"/>
      <c r="AW45" s="5218"/>
      <c r="AX45" s="5218"/>
      <c r="AY45" s="5219"/>
      <c r="AZ45" s="5218"/>
    </row>
    <row r="46" spans="1:53" s="61" customFormat="1" ht="30" customHeight="1">
      <c r="A46" s="7837"/>
      <c r="B46" s="5211"/>
      <c r="C46" s="7837"/>
      <c r="D46" s="7837"/>
      <c r="E46"/>
      <c r="F46" s="7837"/>
      <c r="G46" s="5222"/>
      <c r="H46" s="33" t="s">
        <v>231</v>
      </c>
      <c r="I46" s="34">
        <v>700000</v>
      </c>
      <c r="J46" s="5223"/>
      <c r="K46" s="7837"/>
      <c r="L46" s="5222"/>
      <c r="M46" s="5225"/>
      <c r="N46" s="5222"/>
      <c r="O46" s="5226"/>
      <c r="P46" s="5226"/>
      <c r="Q46" s="5227"/>
      <c r="R46" s="5226"/>
      <c r="S46" s="5227"/>
      <c r="T46" s="162"/>
      <c r="U46" s="162"/>
      <c r="V46" s="162"/>
      <c r="W46" s="162"/>
      <c r="X46" s="162"/>
      <c r="Y46" s="162"/>
      <c r="Z46" s="162"/>
      <c r="AA46" s="162"/>
      <c r="AB46" s="162"/>
      <c r="AC46" s="162"/>
      <c r="AD46" s="162"/>
      <c r="AE46" s="162"/>
      <c r="AF46" s="5228"/>
      <c r="AG46" s="5228"/>
      <c r="AH46" s="5228"/>
      <c r="AI46" s="5227"/>
      <c r="AJ46" s="5227"/>
      <c r="AK46" s="5228"/>
      <c r="AL46" s="5228"/>
      <c r="AM46" s="5228"/>
      <c r="AN46" s="5228"/>
      <c r="AO46" s="5228"/>
      <c r="AP46" s="5228"/>
      <c r="AQ46" s="5228"/>
      <c r="AR46" s="5228"/>
      <c r="AS46" s="5228"/>
      <c r="AT46" s="5228"/>
      <c r="AU46" s="5228"/>
      <c r="AV46" s="5228"/>
      <c r="AW46" s="5218"/>
      <c r="AX46" s="5218"/>
      <c r="AY46" s="5219"/>
      <c r="AZ46" s="5218"/>
    </row>
    <row r="47" spans="1:53" s="61" customFormat="1" ht="104.65" customHeight="1">
      <c r="A47" s="7837"/>
      <c r="B47" s="5211"/>
      <c r="C47" s="7837" t="s">
        <v>4348</v>
      </c>
      <c r="D47" s="7839" t="s">
        <v>233</v>
      </c>
      <c r="E47" s="209"/>
      <c r="F47" s="5211" t="s">
        <v>4349</v>
      </c>
      <c r="G47" s="219" t="s">
        <v>4350</v>
      </c>
      <c r="H47" s="33" t="s">
        <v>235</v>
      </c>
      <c r="I47" s="37">
        <v>43400000</v>
      </c>
      <c r="J47" s="211" t="s">
        <v>236</v>
      </c>
      <c r="K47"/>
      <c r="L47" s="218" t="s">
        <v>82</v>
      </c>
      <c r="M47" s="218"/>
      <c r="N47" s="144"/>
      <c r="O47" s="152">
        <f>+I47</f>
        <v>43400000</v>
      </c>
      <c r="P47" s="152">
        <f>SUM(T47:AE47)</f>
        <v>0</v>
      </c>
      <c r="Q47" s="221">
        <f>+P47/O47</f>
        <v>0</v>
      </c>
      <c r="R47" s="152">
        <f>+O47-P47</f>
        <v>43400000</v>
      </c>
      <c r="S47" s="221">
        <f>+R47/O47</f>
        <v>1</v>
      </c>
      <c r="T47" s="152"/>
      <c r="U47" s="152"/>
      <c r="V47" s="152"/>
      <c r="W47" s="152"/>
      <c r="X47" s="152"/>
      <c r="Y47" s="152"/>
      <c r="Z47" s="152"/>
      <c r="AA47" s="152"/>
      <c r="AB47" s="152"/>
      <c r="AC47" s="152"/>
      <c r="AD47" s="152"/>
      <c r="AE47" s="152"/>
      <c r="AF47" s="155">
        <v>1</v>
      </c>
      <c r="AG47" s="155">
        <f>SUM(AK47:AV48)</f>
        <v>0</v>
      </c>
      <c r="AH47" s="155">
        <f>+AF47-AG47</f>
        <v>1</v>
      </c>
      <c r="AI47" s="221">
        <f>+AG47/AF47</f>
        <v>0</v>
      </c>
      <c r="AJ47" s="221">
        <f>100%-AI47</f>
        <v>1</v>
      </c>
      <c r="AK47" s="155"/>
      <c r="AL47" s="155"/>
      <c r="AM47" s="155"/>
      <c r="AN47" s="155"/>
      <c r="AO47" s="155"/>
      <c r="AP47" s="155"/>
      <c r="AQ47" s="155"/>
      <c r="AR47" s="155"/>
      <c r="AS47" s="155"/>
      <c r="AT47" s="155"/>
      <c r="AU47" s="155"/>
      <c r="AV47" s="155"/>
      <c r="AW47" s="222">
        <v>44690</v>
      </c>
      <c r="AX47" s="222">
        <v>44900</v>
      </c>
      <c r="AY47" s="223" t="s">
        <v>237</v>
      </c>
      <c r="AZ47" s="222"/>
    </row>
    <row r="48" spans="1:53" s="61" customFormat="1" ht="92.25" customHeight="1">
      <c r="A48" s="7837"/>
      <c r="B48" s="5211"/>
      <c r="C48" s="7837"/>
      <c r="D48" s="7837"/>
      <c r="E48" s="208"/>
      <c r="F48" s="5211"/>
      <c r="G48" s="219" t="s">
        <v>4351</v>
      </c>
      <c r="H48" s="33"/>
      <c r="I48" s="225"/>
      <c r="J48" s="211" t="s">
        <v>245</v>
      </c>
      <c r="K48"/>
      <c r="L48" s="218" t="s">
        <v>82</v>
      </c>
      <c r="M48" s="218"/>
      <c r="N48" s="146"/>
      <c r="O48" s="150">
        <v>0</v>
      </c>
      <c r="P48" s="150">
        <f>SUM(T48:AE48)</f>
        <v>0</v>
      </c>
      <c r="Q48" s="226">
        <f>P48/O47</f>
        <v>0</v>
      </c>
      <c r="R48" s="150"/>
      <c r="S48" s="226">
        <f>100%-Q48</f>
        <v>1</v>
      </c>
      <c r="T48" s="162"/>
      <c r="U48" s="162"/>
      <c r="V48" s="162"/>
      <c r="W48" s="162"/>
      <c r="X48" s="162"/>
      <c r="Y48" s="162"/>
      <c r="Z48" s="162"/>
      <c r="AA48" s="162"/>
      <c r="AB48" s="162"/>
      <c r="AC48" s="162"/>
      <c r="AD48" s="162"/>
      <c r="AE48" s="162"/>
      <c r="AF48" s="227">
        <v>1</v>
      </c>
      <c r="AG48" s="227">
        <f>SUM(AK48:AV48)</f>
        <v>0</v>
      </c>
      <c r="AH48" s="227">
        <f>+AF48-AG48</f>
        <v>1</v>
      </c>
      <c r="AI48" s="226">
        <f>AG48/AF47</f>
        <v>0</v>
      </c>
      <c r="AJ48" s="226">
        <f>100%-AI48</f>
        <v>1</v>
      </c>
      <c r="AK48" s="227"/>
      <c r="AL48" s="227"/>
      <c r="AM48" s="227"/>
      <c r="AN48" s="227"/>
      <c r="AO48" s="227"/>
      <c r="AP48" s="227"/>
      <c r="AQ48" s="227"/>
      <c r="AR48" s="227"/>
      <c r="AS48" s="227"/>
      <c r="AT48" s="227"/>
      <c r="AU48" s="227"/>
      <c r="AV48" s="227"/>
      <c r="AW48" s="228">
        <v>44886</v>
      </c>
      <c r="AX48" s="228">
        <v>44887</v>
      </c>
      <c r="AY48" s="229" t="s">
        <v>246</v>
      </c>
      <c r="AZ48" s="228"/>
    </row>
    <row r="49" spans="1:52" s="61" customFormat="1" ht="45" customHeight="1">
      <c r="A49" s="7837"/>
      <c r="B49" s="5211"/>
      <c r="C49" s="230" t="s">
        <v>247</v>
      </c>
      <c r="D49" s="230"/>
      <c r="E49" s="230"/>
      <c r="F49" s="231"/>
      <c r="G49" s="232"/>
      <c r="H49" s="233"/>
      <c r="I49" s="187"/>
      <c r="J49" s="234"/>
      <c r="K49"/>
      <c r="L49" s="231"/>
      <c r="M49" s="236"/>
      <c r="N49" s="230"/>
      <c r="O49" s="237">
        <f>SUM(O44:O48)</f>
        <v>49460000</v>
      </c>
      <c r="P49" s="238">
        <f>SUM(P44:P48)</f>
        <v>0</v>
      </c>
      <c r="Q49" s="239">
        <f>+P49/O49</f>
        <v>0</v>
      </c>
      <c r="R49" s="240">
        <f>SUM(R44:R48)</f>
        <v>49460000</v>
      </c>
      <c r="S49" s="241">
        <f>100%-Q49</f>
        <v>1</v>
      </c>
      <c r="T49" s="51">
        <f t="shared" ref="T49:AH49" si="7">SUM(T44:T48)</f>
        <v>0</v>
      </c>
      <c r="U49" s="197">
        <f t="shared" si="7"/>
        <v>0</v>
      </c>
      <c r="V49" s="197">
        <f t="shared" si="7"/>
        <v>0</v>
      </c>
      <c r="W49" s="197">
        <f t="shared" si="7"/>
        <v>0</v>
      </c>
      <c r="X49" s="197">
        <f t="shared" si="7"/>
        <v>0</v>
      </c>
      <c r="Y49" s="198">
        <f t="shared" si="7"/>
        <v>0</v>
      </c>
      <c r="Z49" s="198">
        <f t="shared" si="7"/>
        <v>0</v>
      </c>
      <c r="AA49" s="198">
        <f t="shared" si="7"/>
        <v>0</v>
      </c>
      <c r="AB49" s="198">
        <f t="shared" si="7"/>
        <v>0</v>
      </c>
      <c r="AC49" s="198">
        <f t="shared" si="7"/>
        <v>0</v>
      </c>
      <c r="AD49" s="198">
        <f t="shared" si="7"/>
        <v>0</v>
      </c>
      <c r="AE49" s="198">
        <f t="shared" si="7"/>
        <v>0</v>
      </c>
      <c r="AF49" s="242">
        <f t="shared" si="7"/>
        <v>3</v>
      </c>
      <c r="AG49" s="242">
        <f t="shared" si="7"/>
        <v>0</v>
      </c>
      <c r="AH49" s="242">
        <f t="shared" si="7"/>
        <v>3</v>
      </c>
      <c r="AI49" s="239">
        <f>+AG49/AF49</f>
        <v>0</v>
      </c>
      <c r="AJ49" s="241">
        <f>+AH49/AF49</f>
        <v>1</v>
      </c>
      <c r="AK49" s="243"/>
      <c r="AL49" s="243"/>
      <c r="AM49" s="243"/>
      <c r="AN49" s="243"/>
      <c r="AO49" s="243"/>
      <c r="AP49" s="243"/>
      <c r="AQ49" s="243"/>
      <c r="AR49" s="243"/>
      <c r="AS49" s="243"/>
      <c r="AT49" s="243"/>
      <c r="AU49" s="243"/>
      <c r="AV49" s="243"/>
      <c r="AW49" s="244"/>
      <c r="AX49" s="245"/>
      <c r="AY49" s="246"/>
      <c r="AZ49" s="245"/>
    </row>
    <row r="50" spans="1:52" s="61" customFormat="1" ht="85.5" customHeight="1">
      <c r="A50" s="7837"/>
      <c r="B50" s="5211" t="s">
        <v>248</v>
      </c>
      <c r="C50" s="5229" t="s">
        <v>249</v>
      </c>
      <c r="D50" s="5229" t="s">
        <v>250</v>
      </c>
      <c r="E50"/>
      <c r="F50" s="5231" t="s">
        <v>4352</v>
      </c>
      <c r="G50" s="5232" t="s">
        <v>4353</v>
      </c>
      <c r="H50" s="158" t="s">
        <v>254</v>
      </c>
      <c r="I50" s="34">
        <v>25000000</v>
      </c>
      <c r="J50" s="5233" t="s">
        <v>255</v>
      </c>
      <c r="K50" s="7837"/>
      <c r="L50" s="5231" t="s">
        <v>64</v>
      </c>
      <c r="M50" s="5235"/>
      <c r="N50" s="5231"/>
      <c r="O50" s="5236">
        <f>SUM(I50:I51)</f>
        <v>70000000</v>
      </c>
      <c r="P50" s="5236">
        <f>SUM(T50:AE51)</f>
        <v>0</v>
      </c>
      <c r="Q50" s="5237">
        <f>P50/O50</f>
        <v>0</v>
      </c>
      <c r="R50" s="5236">
        <f>+O50-P50</f>
        <v>70000000</v>
      </c>
      <c r="S50" s="5237">
        <f>+R50/O50</f>
        <v>1</v>
      </c>
      <c r="T50" s="152"/>
      <c r="U50" s="152"/>
      <c r="V50" s="152"/>
      <c r="W50" s="152"/>
      <c r="X50" s="152"/>
      <c r="Y50" s="152"/>
      <c r="Z50" s="152"/>
      <c r="AA50" s="152"/>
      <c r="AB50" s="152"/>
      <c r="AC50" s="152"/>
      <c r="AD50" s="152"/>
      <c r="AE50" s="152"/>
      <c r="AF50" s="5238">
        <v>3</v>
      </c>
      <c r="AG50" s="5238">
        <f>SUM(AK50:AV51)</f>
        <v>0</v>
      </c>
      <c r="AH50" s="5238">
        <f>+AF50-AG50</f>
        <v>3</v>
      </c>
      <c r="AI50" s="5237">
        <f>AG50/AF50</f>
        <v>0</v>
      </c>
      <c r="AJ50" s="5237">
        <f>100%-AI50</f>
        <v>1</v>
      </c>
      <c r="AK50" s="5238"/>
      <c r="AL50" s="5238"/>
      <c r="AM50" s="5238"/>
      <c r="AN50" s="5238"/>
      <c r="AO50" s="5238"/>
      <c r="AP50" s="5238"/>
      <c r="AQ50" s="5238"/>
      <c r="AR50" s="5238"/>
      <c r="AS50" s="5238"/>
      <c r="AT50" s="5238"/>
      <c r="AU50" s="5238"/>
      <c r="AV50" s="5238"/>
      <c r="AW50" s="5239">
        <v>44563</v>
      </c>
      <c r="AX50" s="5239">
        <v>44910</v>
      </c>
      <c r="AY50" s="5240" t="s">
        <v>257</v>
      </c>
      <c r="AZ50" s="5239" t="s">
        <v>68</v>
      </c>
    </row>
    <row r="51" spans="1:52" s="61" customFormat="1" ht="103.5" customHeight="1">
      <c r="A51" s="7837"/>
      <c r="B51" s="5211"/>
      <c r="C51" s="5229"/>
      <c r="D51" s="5229"/>
      <c r="E51"/>
      <c r="F51" s="5231"/>
      <c r="G51" s="5232"/>
      <c r="H51" s="158" t="s">
        <v>69</v>
      </c>
      <c r="I51" s="34">
        <v>45000000</v>
      </c>
      <c r="J51" s="5233"/>
      <c r="K51" s="7837"/>
      <c r="L51" s="5231"/>
      <c r="M51" s="5235"/>
      <c r="N51" s="5231"/>
      <c r="O51" s="5236"/>
      <c r="P51" s="5236"/>
      <c r="Q51" s="5237"/>
      <c r="R51" s="5236"/>
      <c r="S51" s="5237"/>
      <c r="T51" s="162"/>
      <c r="U51" s="162"/>
      <c r="V51" s="162"/>
      <c r="W51" s="162"/>
      <c r="X51" s="162"/>
      <c r="Y51" s="162"/>
      <c r="Z51" s="162"/>
      <c r="AA51" s="162"/>
      <c r="AB51" s="162"/>
      <c r="AC51" s="162"/>
      <c r="AD51" s="162"/>
      <c r="AE51" s="162"/>
      <c r="AF51" s="5238"/>
      <c r="AG51" s="5238"/>
      <c r="AH51" s="5238"/>
      <c r="AI51" s="5237"/>
      <c r="AJ51" s="5237"/>
      <c r="AK51" s="5238"/>
      <c r="AL51" s="5238"/>
      <c r="AM51" s="5238"/>
      <c r="AN51" s="5238"/>
      <c r="AO51" s="5238"/>
      <c r="AP51" s="5238"/>
      <c r="AQ51" s="5238"/>
      <c r="AR51" s="5238"/>
      <c r="AS51" s="5238"/>
      <c r="AT51" s="5238"/>
      <c r="AU51" s="5238"/>
      <c r="AV51" s="5238"/>
      <c r="AW51" s="5239"/>
      <c r="AX51" s="5239"/>
      <c r="AY51" s="5240"/>
      <c r="AZ51" s="5239"/>
    </row>
    <row r="52" spans="1:52" s="61" customFormat="1" ht="90.75" customHeight="1">
      <c r="A52" s="7837"/>
      <c r="B52" s="5211"/>
      <c r="C52" s="249" t="s">
        <v>258</v>
      </c>
      <c r="D52" s="249" t="s">
        <v>259</v>
      </c>
      <c r="E52" s="249"/>
      <c r="F52" s="144" t="s">
        <v>4354</v>
      </c>
      <c r="G52" s="144" t="s">
        <v>4355</v>
      </c>
      <c r="H52" s="158" t="s">
        <v>69</v>
      </c>
      <c r="I52" s="34">
        <v>45000000</v>
      </c>
      <c r="J52" s="211" t="s">
        <v>263</v>
      </c>
      <c r="K52"/>
      <c r="L52" s="144" t="s">
        <v>64</v>
      </c>
      <c r="M52" s="158"/>
      <c r="N52" s="158"/>
      <c r="O52" s="161">
        <f>SUM(I52)</f>
        <v>45000000</v>
      </c>
      <c r="P52" s="161">
        <f>SUM(T52:AE52)</f>
        <v>0</v>
      </c>
      <c r="Q52" s="153">
        <f>P52/O52</f>
        <v>0</v>
      </c>
      <c r="R52" s="161">
        <f>+O52-P52</f>
        <v>45000000</v>
      </c>
      <c r="S52" s="153">
        <f>+R52/O52</f>
        <v>1</v>
      </c>
      <c r="T52" s="161"/>
      <c r="U52" s="161"/>
      <c r="V52" s="161"/>
      <c r="W52" s="161"/>
      <c r="X52" s="161"/>
      <c r="Y52" s="161"/>
      <c r="Z52" s="161"/>
      <c r="AA52" s="161"/>
      <c r="AB52" s="161"/>
      <c r="AC52" s="161"/>
      <c r="AD52" s="161"/>
      <c r="AE52" s="161"/>
      <c r="AF52" s="154">
        <v>15</v>
      </c>
      <c r="AG52" s="154">
        <f>SUM(AK52:AV52)</f>
        <v>0</v>
      </c>
      <c r="AH52" s="154">
        <f>+AF52-AG52</f>
        <v>15</v>
      </c>
      <c r="AI52" s="153">
        <f>AG52/AF52</f>
        <v>0</v>
      </c>
      <c r="AJ52" s="153">
        <f>100%-AI52</f>
        <v>1</v>
      </c>
      <c r="AK52" s="154"/>
      <c r="AL52" s="154"/>
      <c r="AM52" s="154"/>
      <c r="AN52" s="154"/>
      <c r="AO52" s="154"/>
      <c r="AP52" s="154"/>
      <c r="AQ52" s="154"/>
      <c r="AR52" s="154"/>
      <c r="AS52" s="154"/>
      <c r="AT52" s="154"/>
      <c r="AU52" s="154"/>
      <c r="AV52" s="154"/>
      <c r="AW52" s="156">
        <v>44563</v>
      </c>
      <c r="AX52" s="156">
        <v>44910</v>
      </c>
      <c r="AY52" s="157" t="s">
        <v>265</v>
      </c>
      <c r="AZ52" s="156" t="s">
        <v>138</v>
      </c>
    </row>
    <row r="53" spans="1:52" s="61" customFormat="1" ht="90" customHeight="1">
      <c r="A53" s="7837"/>
      <c r="B53" s="5211"/>
      <c r="C53" s="249" t="s">
        <v>266</v>
      </c>
      <c r="D53" s="249" t="s">
        <v>267</v>
      </c>
      <c r="E53" s="249"/>
      <c r="F53" s="144" t="s">
        <v>4356</v>
      </c>
      <c r="G53" s="144" t="s">
        <v>4357</v>
      </c>
      <c r="H53" s="158" t="s">
        <v>69</v>
      </c>
      <c r="I53" s="34">
        <v>86000000</v>
      </c>
      <c r="J53" s="211" t="s">
        <v>271</v>
      </c>
      <c r="K53"/>
      <c r="L53" s="144" t="s">
        <v>64</v>
      </c>
      <c r="M53" s="158"/>
      <c r="N53" s="158"/>
      <c r="O53" s="161">
        <f>SUM(I53)</f>
        <v>86000000</v>
      </c>
      <c r="P53" s="161">
        <f>SUM(T53:AE53)</f>
        <v>0</v>
      </c>
      <c r="Q53" s="153">
        <f>P53/O53</f>
        <v>0</v>
      </c>
      <c r="R53" s="161">
        <f>+O53-P53</f>
        <v>86000000</v>
      </c>
      <c r="S53" s="153">
        <f>+R53/O53</f>
        <v>1</v>
      </c>
      <c r="T53" s="161"/>
      <c r="U53" s="161"/>
      <c r="V53" s="161"/>
      <c r="W53" s="161"/>
      <c r="X53" s="161"/>
      <c r="Y53" s="161"/>
      <c r="Z53" s="161"/>
      <c r="AA53" s="161"/>
      <c r="AB53" s="161"/>
      <c r="AC53" s="161"/>
      <c r="AD53" s="161"/>
      <c r="AE53" s="161"/>
      <c r="AF53" s="154">
        <v>4</v>
      </c>
      <c r="AG53" s="154">
        <f>SUM(AK53:AV53)</f>
        <v>0</v>
      </c>
      <c r="AH53" s="154">
        <f>+AF53-AG53</f>
        <v>4</v>
      </c>
      <c r="AI53" s="153">
        <f>AG53/AF53</f>
        <v>0</v>
      </c>
      <c r="AJ53" s="153">
        <f>100%-AI53</f>
        <v>1</v>
      </c>
      <c r="AK53" s="154"/>
      <c r="AL53" s="154"/>
      <c r="AM53" s="154"/>
      <c r="AN53" s="154"/>
      <c r="AO53" s="154"/>
      <c r="AP53" s="154"/>
      <c r="AQ53" s="154"/>
      <c r="AR53" s="154"/>
      <c r="AS53" s="154"/>
      <c r="AT53" s="154"/>
      <c r="AU53" s="154"/>
      <c r="AV53" s="154"/>
      <c r="AW53" s="156">
        <v>44563</v>
      </c>
      <c r="AX53" s="156">
        <v>44910</v>
      </c>
      <c r="AY53" s="157" t="s">
        <v>272</v>
      </c>
      <c r="AZ53" s="156" t="s">
        <v>138</v>
      </c>
    </row>
    <row r="54" spans="1:52" s="61" customFormat="1" ht="51" customHeight="1">
      <c r="A54" s="7837"/>
      <c r="B54" s="5211"/>
      <c r="C54" s="5241" t="s">
        <v>273</v>
      </c>
      <c r="D54" s="5241" t="s">
        <v>274</v>
      </c>
      <c r="E54"/>
      <c r="F54" s="5211" t="s">
        <v>4358</v>
      </c>
      <c r="G54" s="5211" t="s">
        <v>4359</v>
      </c>
      <c r="H54" t="s">
        <v>278</v>
      </c>
      <c r="I54" s="251">
        <f>8000000-2000000</f>
        <v>6000000</v>
      </c>
      <c r="J54" s="5211" t="s">
        <v>279</v>
      </c>
      <c r="K54" s="7837"/>
      <c r="L54" s="5211" t="s">
        <v>64</v>
      </c>
      <c r="M54" s="5214"/>
      <c r="N54" s="5211"/>
      <c r="O54" s="5215">
        <f>SUM(I54:I56)</f>
        <v>14000000</v>
      </c>
      <c r="P54" s="5215">
        <f>SUM(T54:AE56)</f>
        <v>0</v>
      </c>
      <c r="Q54" s="5216">
        <f>+P54/O54</f>
        <v>0</v>
      </c>
      <c r="R54" s="5215">
        <f>+O54-P54</f>
        <v>14000000</v>
      </c>
      <c r="S54" s="5216">
        <f>+R54/O54</f>
        <v>1</v>
      </c>
      <c r="T54" s="152"/>
      <c r="U54" s="152"/>
      <c r="V54" s="152"/>
      <c r="W54" s="152"/>
      <c r="X54" s="152"/>
      <c r="Y54" s="152"/>
      <c r="Z54" s="152"/>
      <c r="AA54" s="152"/>
      <c r="AB54" s="152"/>
      <c r="AC54" s="152"/>
      <c r="AD54" s="152"/>
      <c r="AE54" s="152"/>
      <c r="AF54" s="5217">
        <v>30</v>
      </c>
      <c r="AG54" s="5217">
        <f>SUM(AK54:AV56)</f>
        <v>0</v>
      </c>
      <c r="AH54" s="5217">
        <f>+AF54-AG54</f>
        <v>30</v>
      </c>
      <c r="AI54" s="5216">
        <f>+AG54/AF54</f>
        <v>0</v>
      </c>
      <c r="AJ54" s="5216">
        <f>100%-AI54</f>
        <v>1</v>
      </c>
      <c r="AK54" s="5217"/>
      <c r="AL54" s="5217"/>
      <c r="AM54" s="5217"/>
      <c r="AN54" s="5217"/>
      <c r="AO54" s="5217"/>
      <c r="AP54" s="5217"/>
      <c r="AQ54" s="5217"/>
      <c r="AR54" s="5217"/>
      <c r="AS54" s="5217"/>
      <c r="AT54" s="5217"/>
      <c r="AU54" s="5217"/>
      <c r="AV54" s="5217"/>
      <c r="AW54" s="5218">
        <v>44805</v>
      </c>
      <c r="AX54" s="5218">
        <v>44895</v>
      </c>
      <c r="AY54" s="5219" t="s">
        <v>281</v>
      </c>
      <c r="AZ54" s="5218" t="s">
        <v>138</v>
      </c>
    </row>
    <row r="55" spans="1:52" s="61" customFormat="1" ht="53.25" customHeight="1">
      <c r="A55" s="7837"/>
      <c r="B55" s="5211"/>
      <c r="C55" s="5241"/>
      <c r="D55" s="5241"/>
      <c r="E55"/>
      <c r="F55" s="5211"/>
      <c r="G55" s="5211"/>
      <c r="H55" t="s">
        <v>282</v>
      </c>
      <c r="I55" s="251">
        <v>4000000</v>
      </c>
      <c r="J55" s="5211"/>
      <c r="K55" s="7837"/>
      <c r="L55" s="5211"/>
      <c r="M55" s="5214"/>
      <c r="N55" s="5211"/>
      <c r="O55" s="5215"/>
      <c r="P55" s="5215"/>
      <c r="Q55" s="5216"/>
      <c r="R55" s="5215"/>
      <c r="S55" s="5216"/>
      <c r="T55" s="162"/>
      <c r="U55" s="162"/>
      <c r="V55" s="162"/>
      <c r="W55" s="162"/>
      <c r="X55" s="162"/>
      <c r="Y55" s="162"/>
      <c r="Z55" s="162"/>
      <c r="AA55" s="162"/>
      <c r="AB55" s="162"/>
      <c r="AC55" s="162"/>
      <c r="AD55" s="162"/>
      <c r="AE55" s="162"/>
      <c r="AF55" s="5217"/>
      <c r="AG55" s="5217"/>
      <c r="AH55" s="5217"/>
      <c r="AI55" s="5216"/>
      <c r="AJ55" s="5216"/>
      <c r="AK55" s="5217"/>
      <c r="AL55" s="5217"/>
      <c r="AM55" s="5217"/>
      <c r="AN55" s="5217"/>
      <c r="AO55" s="5217"/>
      <c r="AP55" s="5217"/>
      <c r="AQ55" s="5217"/>
      <c r="AR55" s="5217"/>
      <c r="AS55" s="5217"/>
      <c r="AT55" s="5217"/>
      <c r="AU55" s="5217"/>
      <c r="AV55" s="5217"/>
      <c r="AW55" s="5218"/>
      <c r="AX55" s="5218"/>
      <c r="AY55" s="5219"/>
      <c r="AZ55" s="5218"/>
    </row>
    <row r="56" spans="1:52" s="61" customFormat="1" ht="27.65" customHeight="1">
      <c r="A56" s="7837"/>
      <c r="B56" s="5211"/>
      <c r="C56" s="5241"/>
      <c r="D56" s="5241"/>
      <c r="E56"/>
      <c r="F56" s="5211"/>
      <c r="G56" s="5211"/>
      <c r="H56" t="s">
        <v>283</v>
      </c>
      <c r="I56" s="251">
        <f>5000000-1000000</f>
        <v>4000000</v>
      </c>
      <c r="J56" s="5211"/>
      <c r="K56" s="7837"/>
      <c r="L56" s="5211"/>
      <c r="M56" s="5214"/>
      <c r="N56" s="5211"/>
      <c r="O56" s="5215"/>
      <c r="P56" s="5215">
        <f>SUM(T56:AE56)</f>
        <v>0</v>
      </c>
      <c r="Q56" s="5216">
        <f>P56/O54</f>
        <v>0</v>
      </c>
      <c r="R56" s="5215"/>
      <c r="S56" s="5216">
        <f>100%-Q56</f>
        <v>1</v>
      </c>
      <c r="T56" s="162"/>
      <c r="U56" s="162"/>
      <c r="V56" s="162"/>
      <c r="W56" s="162"/>
      <c r="X56" s="162"/>
      <c r="Y56" s="162"/>
      <c r="Z56" s="162"/>
      <c r="AA56" s="162"/>
      <c r="AB56" s="162"/>
      <c r="AC56" s="162"/>
      <c r="AD56" s="162"/>
      <c r="AE56" s="162"/>
      <c r="AF56" s="5217"/>
      <c r="AG56" s="5217">
        <f>SUM(AK56:AV56)</f>
        <v>0</v>
      </c>
      <c r="AH56" s="5217"/>
      <c r="AI56" s="5216">
        <f>AG56/AF54</f>
        <v>0</v>
      </c>
      <c r="AJ56" s="5216">
        <f>100%-AI56</f>
        <v>1</v>
      </c>
      <c r="AK56" s="5217"/>
      <c r="AL56" s="5217"/>
      <c r="AM56" s="5217"/>
      <c r="AN56" s="5217"/>
      <c r="AO56" s="5217"/>
      <c r="AP56" s="5217"/>
      <c r="AQ56" s="5217"/>
      <c r="AR56" s="5217"/>
      <c r="AS56" s="5217"/>
      <c r="AT56" s="5217"/>
      <c r="AU56" s="5217"/>
      <c r="AV56" s="5217"/>
      <c r="AW56" s="5218"/>
      <c r="AX56" s="5218"/>
      <c r="AY56" s="5219"/>
      <c r="AZ56" s="5218"/>
    </row>
    <row r="57" spans="1:52" s="61" customFormat="1" ht="70.5" customHeight="1">
      <c r="A57" s="7837"/>
      <c r="B57" s="5211"/>
      <c r="C57" s="5211" t="s">
        <v>284</v>
      </c>
      <c r="D57" s="252" t="s">
        <v>285</v>
      </c>
      <c r="E57" s="252"/>
      <c r="F57" s="252" t="s">
        <v>4360</v>
      </c>
      <c r="G57" s="144" t="s">
        <v>4361</v>
      </c>
      <c r="H57" s="158" t="s">
        <v>287</v>
      </c>
      <c r="I57" s="34">
        <v>103000000</v>
      </c>
      <c r="J57" s="254" t="s">
        <v>288</v>
      </c>
      <c r="K57"/>
      <c r="L57" s="144" t="s">
        <v>64</v>
      </c>
      <c r="M57" s="158"/>
      <c r="N57" s="158"/>
      <c r="O57" s="161">
        <f>SUM(I57)</f>
        <v>103000000</v>
      </c>
      <c r="P57" s="161">
        <f>SUM(T57:AE57)</f>
        <v>0</v>
      </c>
      <c r="Q57" s="153">
        <f>P57/O57</f>
        <v>0</v>
      </c>
      <c r="R57" s="161">
        <f>+O57-P57</f>
        <v>103000000</v>
      </c>
      <c r="S57" s="153">
        <f>+R57/O57</f>
        <v>1</v>
      </c>
      <c r="T57" s="161"/>
      <c r="U57" s="161"/>
      <c r="V57" s="161"/>
      <c r="W57" s="161"/>
      <c r="X57" s="161"/>
      <c r="Y57" s="161"/>
      <c r="Z57" s="161"/>
      <c r="AA57" s="161"/>
      <c r="AB57" s="161"/>
      <c r="AC57" s="161"/>
      <c r="AD57" s="161"/>
      <c r="AE57" s="161"/>
      <c r="AF57" s="154">
        <v>10</v>
      </c>
      <c r="AG57" s="154">
        <f>SUM(AK57:AV57)</f>
        <v>0</v>
      </c>
      <c r="AH57" s="154">
        <f>+AF57-AG57</f>
        <v>10</v>
      </c>
      <c r="AI57" s="153">
        <f>AG57/AF57</f>
        <v>0</v>
      </c>
      <c r="AJ57" s="153">
        <f>100%-AI57</f>
        <v>1</v>
      </c>
      <c r="AK57" s="154"/>
      <c r="AL57" s="154"/>
      <c r="AM57" s="154"/>
      <c r="AN57" s="154"/>
      <c r="AO57" s="154"/>
      <c r="AP57" s="154"/>
      <c r="AQ57" s="154"/>
      <c r="AR57" s="154"/>
      <c r="AS57" s="154"/>
      <c r="AT57" s="154"/>
      <c r="AU57" s="154"/>
      <c r="AV57" s="154"/>
      <c r="AW57" s="156">
        <v>44563</v>
      </c>
      <c r="AX57" s="156">
        <v>44926</v>
      </c>
      <c r="AY57" s="157" t="s">
        <v>289</v>
      </c>
      <c r="AZ57" s="156" t="s">
        <v>138</v>
      </c>
    </row>
    <row r="58" spans="1:52" s="61" customFormat="1" ht="70.5" customHeight="1">
      <c r="A58" s="7837"/>
      <c r="B58" s="5211"/>
      <c r="C58" s="5211"/>
      <c r="D58" s="7837" t="s">
        <v>290</v>
      </c>
      <c r="E58"/>
      <c r="F58" s="7837"/>
      <c r="G58" s="7837"/>
      <c r="H58" t="s">
        <v>172</v>
      </c>
      <c r="I58">
        <v>2000000</v>
      </c>
      <c r="J58" s="7837" t="s">
        <v>292</v>
      </c>
      <c r="K58" s="7837"/>
      <c r="L58" s="7837" t="s">
        <v>64</v>
      </c>
      <c r="M58" s="7837"/>
      <c r="N58" s="7837"/>
      <c r="O58" s="7837">
        <f>+I58+I59</f>
        <v>4000000</v>
      </c>
      <c r="P58"/>
      <c r="Q58" s="7837"/>
      <c r="R58" s="7837">
        <f>+O58-P58</f>
        <v>4000000</v>
      </c>
      <c r="S58" s="7837"/>
      <c r="T58"/>
      <c r="U58"/>
      <c r="V58"/>
      <c r="W58"/>
      <c r="X58"/>
      <c r="Y58"/>
      <c r="Z58"/>
      <c r="AA58"/>
      <c r="AB58"/>
      <c r="AC58"/>
      <c r="AD58"/>
      <c r="AE58"/>
      <c r="AF58" s="7837">
        <v>7</v>
      </c>
      <c r="AG58"/>
      <c r="AH58"/>
      <c r="AI58"/>
      <c r="AJ58"/>
      <c r="AK58"/>
      <c r="AL58"/>
      <c r="AM58"/>
      <c r="AN58"/>
      <c r="AO58"/>
      <c r="AP58"/>
      <c r="AQ58"/>
      <c r="AR58"/>
      <c r="AS58"/>
      <c r="AT58"/>
      <c r="AU58"/>
      <c r="AV58"/>
      <c r="AW58" s="7837">
        <v>44563</v>
      </c>
      <c r="AX58" s="7837">
        <v>44925</v>
      </c>
      <c r="AY58" s="7837" t="s">
        <v>293</v>
      </c>
      <c r="AZ58" s="7837"/>
    </row>
    <row r="59" spans="1:52" s="61" customFormat="1" ht="70.5" customHeight="1">
      <c r="A59" s="7837"/>
      <c r="B59" s="5211"/>
      <c r="C59" s="5211"/>
      <c r="D59" s="7837"/>
      <c r="E59"/>
      <c r="F59" s="7837"/>
      <c r="G59" s="7837"/>
      <c r="H59" t="s">
        <v>294</v>
      </c>
      <c r="I59">
        <v>2000000</v>
      </c>
      <c r="J59" s="7837"/>
      <c r="K59" s="7837"/>
      <c r="L59" s="7837"/>
      <c r="M59" s="7837"/>
      <c r="N59" s="7837"/>
      <c r="O59" s="7837"/>
      <c r="P59"/>
      <c r="Q59" s="7837"/>
      <c r="R59" s="7837"/>
      <c r="S59" s="7837"/>
      <c r="T59"/>
      <c r="U59"/>
      <c r="V59"/>
      <c r="W59"/>
      <c r="X59"/>
      <c r="Y59"/>
      <c r="Z59"/>
      <c r="AA59"/>
      <c r="AB59"/>
      <c r="AC59"/>
      <c r="AD59"/>
      <c r="AE59"/>
      <c r="AF59" s="7837"/>
      <c r="AG59"/>
      <c r="AH59"/>
      <c r="AI59"/>
      <c r="AJ59"/>
      <c r="AK59"/>
      <c r="AL59"/>
      <c r="AM59"/>
      <c r="AN59"/>
      <c r="AO59"/>
      <c r="AP59"/>
      <c r="AQ59"/>
      <c r="AR59"/>
      <c r="AS59"/>
      <c r="AT59"/>
      <c r="AU59"/>
      <c r="AV59"/>
      <c r="AW59" s="7837"/>
      <c r="AX59" s="7837"/>
      <c r="AY59" s="7837"/>
      <c r="AZ59" s="7837"/>
    </row>
    <row r="60" spans="1:52" s="61" customFormat="1" ht="84.75" customHeight="1">
      <c r="A60" s="7837"/>
      <c r="B60" s="5211"/>
      <c r="C60" s="249" t="s">
        <v>295</v>
      </c>
      <c r="D60" s="249" t="s">
        <v>296</v>
      </c>
      <c r="E60" s="249"/>
      <c r="F60" s="144" t="s">
        <v>4362</v>
      </c>
      <c r="G60" s="144" t="s">
        <v>4363</v>
      </c>
      <c r="H60" s="158" t="s">
        <v>300</v>
      </c>
      <c r="I60" s="34">
        <v>35000000</v>
      </c>
      <c r="J60" s="211" t="s">
        <v>301</v>
      </c>
      <c r="K60"/>
      <c r="L60" s="144" t="s">
        <v>64</v>
      </c>
      <c r="M60" s="158"/>
      <c r="N60" s="158"/>
      <c r="O60" s="150">
        <f>+I60</f>
        <v>35000000</v>
      </c>
      <c r="P60" s="161">
        <f>SUM(T60:AE60)</f>
        <v>0</v>
      </c>
      <c r="Q60" s="153">
        <f>P60/O60</f>
        <v>0</v>
      </c>
      <c r="R60" s="161">
        <f>+O60-P60</f>
        <v>35000000</v>
      </c>
      <c r="S60" s="153">
        <f>+R60/O60</f>
        <v>1</v>
      </c>
      <c r="T60" s="161"/>
      <c r="U60" s="161"/>
      <c r="V60" s="161"/>
      <c r="W60" s="161"/>
      <c r="X60" s="161"/>
      <c r="Y60" s="161"/>
      <c r="Z60" s="161"/>
      <c r="AA60" s="161"/>
      <c r="AB60" s="161"/>
      <c r="AC60" s="161"/>
      <c r="AD60" s="161"/>
      <c r="AE60" s="161"/>
      <c r="AF60" s="154">
        <v>5</v>
      </c>
      <c r="AG60" s="154">
        <f>SUM(AK60:AV60)</f>
        <v>0</v>
      </c>
      <c r="AH60" s="154">
        <f>+AF60-AG60</f>
        <v>5</v>
      </c>
      <c r="AI60" s="153">
        <f>AG60/AF60</f>
        <v>0</v>
      </c>
      <c r="AJ60" s="153">
        <f>100%-AI60</f>
        <v>1</v>
      </c>
      <c r="AK60" s="154"/>
      <c r="AL60" s="154"/>
      <c r="AM60" s="154"/>
      <c r="AN60" s="154"/>
      <c r="AO60" s="154"/>
      <c r="AP60" s="154"/>
      <c r="AQ60" s="154"/>
      <c r="AR60" s="154"/>
      <c r="AS60" s="154"/>
      <c r="AT60" s="154"/>
      <c r="AU60" s="154"/>
      <c r="AV60" s="154"/>
      <c r="AW60" s="156">
        <v>44563</v>
      </c>
      <c r="AX60" s="156">
        <v>44910</v>
      </c>
      <c r="AY60" s="157" t="s">
        <v>302</v>
      </c>
      <c r="AZ60" s="156" t="s">
        <v>138</v>
      </c>
    </row>
    <row r="61" spans="1:52" s="61" customFormat="1" ht="39.75" customHeight="1">
      <c r="A61" s="7837"/>
      <c r="B61" s="5211"/>
      <c r="C61" s="5214" t="s">
        <v>303</v>
      </c>
      <c r="D61" s="5214" t="s">
        <v>304</v>
      </c>
      <c r="E61" s="292"/>
      <c r="F61" s="5211" t="s">
        <v>4364</v>
      </c>
      <c r="G61" s="5211" t="s">
        <v>4365</v>
      </c>
      <c r="H61" s="258" t="s">
        <v>282</v>
      </c>
      <c r="I61" s="251">
        <f>(8000000/2)-1500000+4000000</f>
        <v>6500000</v>
      </c>
      <c r="J61" s="5246" t="s">
        <v>306</v>
      </c>
      <c r="K61" s="7837"/>
      <c r="L61" s="5211" t="s">
        <v>64</v>
      </c>
      <c r="M61" s="5214"/>
      <c r="N61" s="5214"/>
      <c r="O61" s="5215">
        <f>SUM(I61:I66)</f>
        <v>40000000</v>
      </c>
      <c r="P61" s="5247">
        <f>SUM(T61:AE66)</f>
        <v>0</v>
      </c>
      <c r="Q61" s="5248">
        <f>+P61/O61</f>
        <v>0</v>
      </c>
      <c r="R61" s="5215">
        <f>+O61-P61</f>
        <v>40000000</v>
      </c>
      <c r="S61" s="5248">
        <f>+R61/O61</f>
        <v>1</v>
      </c>
      <c r="T61" s="152"/>
      <c r="U61" s="152"/>
      <c r="V61" s="152"/>
      <c r="W61" s="152"/>
      <c r="X61" s="152"/>
      <c r="Y61" s="152"/>
      <c r="Z61" s="152"/>
      <c r="AA61" s="152"/>
      <c r="AB61" s="152"/>
      <c r="AC61" s="152"/>
      <c r="AD61" s="152"/>
      <c r="AE61" s="152"/>
      <c r="AF61" s="5217">
        <v>1</v>
      </c>
      <c r="AG61" s="260">
        <f>SUM(AK61:AV66)</f>
        <v>0</v>
      </c>
      <c r="AH61" s="5217">
        <f>+AF61-AG61</f>
        <v>1</v>
      </c>
      <c r="AI61" s="261">
        <f>+AG61/AF61</f>
        <v>0</v>
      </c>
      <c r="AJ61" s="261">
        <f>100%-AI61</f>
        <v>1</v>
      </c>
      <c r="AK61" s="5217"/>
      <c r="AL61" s="5217"/>
      <c r="AM61" s="5217"/>
      <c r="AN61" s="5217"/>
      <c r="AO61" s="5217"/>
      <c r="AP61" s="5217"/>
      <c r="AQ61" s="5217"/>
      <c r="AR61" s="5217"/>
      <c r="AS61" s="5217"/>
      <c r="AT61" s="5217"/>
      <c r="AU61" s="5217"/>
      <c r="AV61" s="5217"/>
      <c r="AW61" s="5218">
        <v>44563</v>
      </c>
      <c r="AX61" s="5218">
        <v>44910</v>
      </c>
      <c r="AY61" s="5219" t="s">
        <v>307</v>
      </c>
      <c r="AZ61" s="5218" t="s">
        <v>138</v>
      </c>
    </row>
    <row r="62" spans="1:52" s="61" customFormat="1" ht="39.75" customHeight="1">
      <c r="A62" s="7837"/>
      <c r="B62" s="5211"/>
      <c r="C62" s="5214"/>
      <c r="D62" s="5214"/>
      <c r="E62"/>
      <c r="F62" s="5211"/>
      <c r="G62" s="5211"/>
      <c r="H62" s="262" t="s">
        <v>308</v>
      </c>
      <c r="I62" s="257">
        <f>(8000000/2)-1500000+8000000</f>
        <v>10500000</v>
      </c>
      <c r="J62" s="5246"/>
      <c r="K62" s="7837"/>
      <c r="L62" s="5211"/>
      <c r="M62" s="5214"/>
      <c r="N62" s="5214"/>
      <c r="O62" s="5215"/>
      <c r="P62" s="5215"/>
      <c r="Q62" s="5248"/>
      <c r="R62" s="5215"/>
      <c r="S62" s="5248"/>
      <c r="T62" s="152"/>
      <c r="U62" s="152"/>
      <c r="V62" s="152"/>
      <c r="W62" s="152"/>
      <c r="X62" s="152"/>
      <c r="Y62" s="152"/>
      <c r="Z62" s="152"/>
      <c r="AA62" s="152"/>
      <c r="AB62" s="152"/>
      <c r="AC62" s="152"/>
      <c r="AD62" s="152"/>
      <c r="AE62" s="152"/>
      <c r="AF62" s="5217"/>
      <c r="AG62" s="178"/>
      <c r="AH62" s="5217"/>
      <c r="AI62" s="177"/>
      <c r="AJ62" s="177"/>
      <c r="AK62" s="5217"/>
      <c r="AL62" s="5217"/>
      <c r="AM62" s="5217"/>
      <c r="AN62" s="5217"/>
      <c r="AO62" s="5217"/>
      <c r="AP62" s="5217"/>
      <c r="AQ62" s="5217"/>
      <c r="AR62" s="5217"/>
      <c r="AS62" s="5217"/>
      <c r="AT62" s="5217"/>
      <c r="AU62" s="5217"/>
      <c r="AV62" s="5217"/>
      <c r="AW62" s="5218"/>
      <c r="AX62" s="5218"/>
      <c r="AY62" s="5219"/>
      <c r="AZ62" s="5218"/>
    </row>
    <row r="63" spans="1:52" s="61" customFormat="1" ht="39.75" customHeight="1">
      <c r="A63" s="7837"/>
      <c r="B63" s="5211"/>
      <c r="C63" s="5214"/>
      <c r="D63" s="5214"/>
      <c r="E63"/>
      <c r="F63" s="5211"/>
      <c r="G63" s="5211"/>
      <c r="H63" s="262" t="s">
        <v>309</v>
      </c>
      <c r="I63" s="257">
        <f>(11000000/2)-2000000</f>
        <v>3500000</v>
      </c>
      <c r="J63" s="5246"/>
      <c r="K63" s="7837"/>
      <c r="L63" s="5211"/>
      <c r="M63" s="5214"/>
      <c r="N63" s="5214"/>
      <c r="O63" s="5215"/>
      <c r="P63" s="5215"/>
      <c r="Q63" s="5248"/>
      <c r="R63" s="5215"/>
      <c r="S63" s="5248"/>
      <c r="T63" s="152"/>
      <c r="U63" s="152"/>
      <c r="V63" s="152"/>
      <c r="W63" s="152"/>
      <c r="X63" s="152"/>
      <c r="Y63" s="152"/>
      <c r="Z63" s="152"/>
      <c r="AA63" s="152"/>
      <c r="AB63" s="152"/>
      <c r="AC63" s="152"/>
      <c r="AD63" s="152"/>
      <c r="AE63" s="152"/>
      <c r="AF63" s="5217"/>
      <c r="AG63" s="178"/>
      <c r="AH63" s="5217"/>
      <c r="AI63" s="177"/>
      <c r="AJ63" s="177"/>
      <c r="AK63" s="5217"/>
      <c r="AL63" s="5217"/>
      <c r="AM63" s="5217"/>
      <c r="AN63" s="5217"/>
      <c r="AO63" s="5217"/>
      <c r="AP63" s="5217"/>
      <c r="AQ63" s="5217"/>
      <c r="AR63" s="5217"/>
      <c r="AS63" s="5217"/>
      <c r="AT63" s="5217"/>
      <c r="AU63" s="5217"/>
      <c r="AV63" s="5217"/>
      <c r="AW63" s="5218"/>
      <c r="AX63" s="5218"/>
      <c r="AY63" s="5219"/>
      <c r="AZ63" s="5218"/>
    </row>
    <row r="64" spans="1:52" s="61" customFormat="1" ht="39.75" customHeight="1">
      <c r="A64" s="7837"/>
      <c r="B64" s="5211"/>
      <c r="C64" s="5214"/>
      <c r="D64" s="5214"/>
      <c r="E64"/>
      <c r="F64" s="5211"/>
      <c r="G64" s="5211"/>
      <c r="H64" s="258" t="s">
        <v>310</v>
      </c>
      <c r="I64" s="257">
        <f>7000000/2</f>
        <v>3500000</v>
      </c>
      <c r="J64" s="5246"/>
      <c r="K64" s="7837"/>
      <c r="L64" s="5211"/>
      <c r="M64" s="5214"/>
      <c r="N64" s="5214"/>
      <c r="O64" s="5215"/>
      <c r="P64" s="5215"/>
      <c r="Q64" s="5248"/>
      <c r="R64" s="5215"/>
      <c r="S64" s="5248"/>
      <c r="T64" s="152"/>
      <c r="U64" s="152"/>
      <c r="V64" s="152"/>
      <c r="W64" s="152"/>
      <c r="X64" s="152"/>
      <c r="Y64" s="152"/>
      <c r="Z64" s="152"/>
      <c r="AA64" s="152"/>
      <c r="AB64" s="152"/>
      <c r="AC64" s="152"/>
      <c r="AD64" s="152"/>
      <c r="AE64" s="152"/>
      <c r="AF64" s="5217"/>
      <c r="AG64" s="178"/>
      <c r="AH64" s="5217"/>
      <c r="AI64" s="177"/>
      <c r="AJ64" s="177"/>
      <c r="AK64" s="5217"/>
      <c r="AL64" s="5217"/>
      <c r="AM64" s="5217"/>
      <c r="AN64" s="5217"/>
      <c r="AO64" s="5217"/>
      <c r="AP64" s="5217"/>
      <c r="AQ64" s="5217"/>
      <c r="AR64" s="5217"/>
      <c r="AS64" s="5217"/>
      <c r="AT64" s="5217"/>
      <c r="AU64" s="5217"/>
      <c r="AV64" s="5217"/>
      <c r="AW64" s="5218"/>
      <c r="AX64" s="5218"/>
      <c r="AY64" s="5219"/>
      <c r="AZ64" s="5218"/>
    </row>
    <row r="65" spans="1:52" s="61" customFormat="1" ht="39.75" customHeight="1">
      <c r="A65" s="7837"/>
      <c r="B65" s="5211"/>
      <c r="C65" s="5214"/>
      <c r="D65" s="5214"/>
      <c r="E65"/>
      <c r="F65" s="5211"/>
      <c r="G65" s="5211"/>
      <c r="H65" s="258" t="s">
        <v>283</v>
      </c>
      <c r="I65" s="257">
        <f>+(6000000/2)+10000000</f>
        <v>13000000</v>
      </c>
      <c r="J65" s="5246"/>
      <c r="K65" s="7837"/>
      <c r="L65" s="5211"/>
      <c r="M65" s="5214"/>
      <c r="N65" s="5214"/>
      <c r="O65" s="5215"/>
      <c r="P65" s="5215"/>
      <c r="Q65" s="5248"/>
      <c r="R65" s="5215"/>
      <c r="S65" s="5248"/>
      <c r="T65" s="152"/>
      <c r="U65" s="152"/>
      <c r="V65" s="152"/>
      <c r="W65" s="152"/>
      <c r="X65" s="152"/>
      <c r="Y65" s="152"/>
      <c r="Z65" s="152"/>
      <c r="AA65" s="152"/>
      <c r="AB65" s="152"/>
      <c r="AC65" s="152"/>
      <c r="AD65" s="152"/>
      <c r="AE65" s="152"/>
      <c r="AF65" s="5217"/>
      <c r="AG65" s="178"/>
      <c r="AH65" s="5217"/>
      <c r="AI65" s="177"/>
      <c r="AJ65" s="177"/>
      <c r="AK65" s="5217"/>
      <c r="AL65" s="5217"/>
      <c r="AM65" s="5217"/>
      <c r="AN65" s="5217"/>
      <c r="AO65" s="5217"/>
      <c r="AP65" s="5217"/>
      <c r="AQ65" s="5217"/>
      <c r="AR65" s="5217"/>
      <c r="AS65" s="5217"/>
      <c r="AT65" s="5217"/>
      <c r="AU65" s="5217"/>
      <c r="AV65" s="5217"/>
      <c r="AW65" s="5218"/>
      <c r="AX65" s="5218"/>
      <c r="AY65" s="5219"/>
      <c r="AZ65" s="5218"/>
    </row>
    <row r="66" spans="1:52" s="263" customFormat="1" ht="39.75" customHeight="1">
      <c r="A66" s="7837"/>
      <c r="B66" s="5211"/>
      <c r="C66" s="5214"/>
      <c r="D66" s="5214"/>
      <c r="E66" s="147"/>
      <c r="F66" s="5211"/>
      <c r="G66" s="5211"/>
      <c r="H66" s="258" t="s">
        <v>311</v>
      </c>
      <c r="I66" s="257">
        <f>(10000000/2)-2000000</f>
        <v>3000000</v>
      </c>
      <c r="J66" s="5246"/>
      <c r="K66" s="7837"/>
      <c r="L66" s="5211"/>
      <c r="M66" s="5214"/>
      <c r="N66" s="5214"/>
      <c r="O66" s="5215"/>
      <c r="P66" s="5247"/>
      <c r="Q66" s="5248"/>
      <c r="R66" s="5215"/>
      <c r="S66" s="5248"/>
      <c r="T66" s="152"/>
      <c r="U66" s="152"/>
      <c r="V66" s="152"/>
      <c r="W66" s="152"/>
      <c r="X66" s="152"/>
      <c r="Y66" s="152"/>
      <c r="Z66" s="152"/>
      <c r="AA66" s="152"/>
      <c r="AB66" s="152"/>
      <c r="AC66" s="152"/>
      <c r="AD66" s="152"/>
      <c r="AE66" s="152"/>
      <c r="AF66" s="5217"/>
      <c r="AG66" s="214">
        <f>SUM(AK66:AV66)</f>
        <v>0</v>
      </c>
      <c r="AH66" s="5217"/>
      <c r="AI66" s="151">
        <f>AG66/AF61</f>
        <v>0</v>
      </c>
      <c r="AJ66" s="151">
        <f>100%-AI66</f>
        <v>1</v>
      </c>
      <c r="AK66" s="5217"/>
      <c r="AL66" s="5217"/>
      <c r="AM66" s="5217"/>
      <c r="AN66" s="5217"/>
      <c r="AO66" s="5217"/>
      <c r="AP66" s="5217"/>
      <c r="AQ66" s="5217"/>
      <c r="AR66" s="5217"/>
      <c r="AS66" s="5217"/>
      <c r="AT66" s="5217"/>
      <c r="AU66" s="5217"/>
      <c r="AV66" s="5217"/>
      <c r="AW66" s="5218"/>
      <c r="AX66" s="5218"/>
      <c r="AY66" s="5219"/>
      <c r="AZ66" s="5218"/>
    </row>
    <row r="67" spans="1:52" s="263" customFormat="1" ht="36.75" customHeight="1">
      <c r="A67" s="7837"/>
      <c r="B67" s="5211"/>
      <c r="C67" s="5245" t="s">
        <v>312</v>
      </c>
      <c r="D67" s="5245"/>
      <c r="E67" s="5245"/>
      <c r="F67" s="5245"/>
      <c r="G67" s="5245"/>
      <c r="H67" s="5245"/>
      <c r="I67" s="187"/>
      <c r="J67" s="264"/>
      <c r="K67"/>
      <c r="L67" s="266"/>
      <c r="M67" s="267"/>
      <c r="N67" s="267"/>
      <c r="O67" s="268">
        <f>SUM(O50:O66)</f>
        <v>397000000</v>
      </c>
      <c r="P67" s="268">
        <f>SUM(P50:P66)</f>
        <v>0</v>
      </c>
      <c r="Q67" s="200">
        <f>+P67/O67</f>
        <v>0</v>
      </c>
      <c r="R67" s="269">
        <f>SUM(R50:R66)</f>
        <v>397000000</v>
      </c>
      <c r="S67" s="200">
        <f>100%-Q67</f>
        <v>1</v>
      </c>
      <c r="T67" s="197">
        <f t="shared" ref="T67:AH67" si="8">SUM(T50:T66)</f>
        <v>0</v>
      </c>
      <c r="U67" s="197">
        <f t="shared" si="8"/>
        <v>0</v>
      </c>
      <c r="V67" s="197">
        <f t="shared" si="8"/>
        <v>0</v>
      </c>
      <c r="W67" s="197">
        <f t="shared" si="8"/>
        <v>0</v>
      </c>
      <c r="X67" s="197">
        <f t="shared" si="8"/>
        <v>0</v>
      </c>
      <c r="Y67" s="197">
        <f t="shared" si="8"/>
        <v>0</v>
      </c>
      <c r="Z67" s="197">
        <f t="shared" si="8"/>
        <v>0</v>
      </c>
      <c r="AA67" s="197">
        <f t="shared" si="8"/>
        <v>0</v>
      </c>
      <c r="AB67" s="197">
        <f t="shared" si="8"/>
        <v>0</v>
      </c>
      <c r="AC67" s="197">
        <f t="shared" si="8"/>
        <v>0</v>
      </c>
      <c r="AD67" s="197">
        <f t="shared" si="8"/>
        <v>0</v>
      </c>
      <c r="AE67" s="197">
        <f t="shared" si="8"/>
        <v>0</v>
      </c>
      <c r="AF67" s="270">
        <f t="shared" si="8"/>
        <v>75</v>
      </c>
      <c r="AG67" s="270">
        <f t="shared" si="8"/>
        <v>0</v>
      </c>
      <c r="AH67" s="270">
        <f t="shared" si="8"/>
        <v>68</v>
      </c>
      <c r="AI67" s="200">
        <f>+AG67/AF67</f>
        <v>0</v>
      </c>
      <c r="AJ67" s="200">
        <f>+AH67/AF67</f>
        <v>0.90666666666666662</v>
      </c>
      <c r="AK67" s="201"/>
      <c r="AL67" s="201"/>
      <c r="AM67" s="201"/>
      <c r="AN67" s="201"/>
      <c r="AO67" s="201"/>
      <c r="AP67" s="201"/>
      <c r="AQ67" s="201"/>
      <c r="AR67" s="201"/>
      <c r="AS67" s="201"/>
      <c r="AT67" s="201"/>
      <c r="AU67" s="201"/>
      <c r="AV67" s="201"/>
      <c r="AW67" s="271"/>
      <c r="AX67" s="271"/>
      <c r="AY67" s="271"/>
      <c r="AZ67" s="271"/>
    </row>
    <row r="68" spans="1:52" s="263" customFormat="1" ht="130.5" customHeight="1">
      <c r="A68" s="7837"/>
      <c r="B68" s="5211" t="s">
        <v>313</v>
      </c>
      <c r="C68" s="7840" t="s">
        <v>314</v>
      </c>
      <c r="D68" s="7840" t="s">
        <v>315</v>
      </c>
      <c r="E68" s="247"/>
      <c r="F68" s="7837" t="s">
        <v>4366</v>
      </c>
      <c r="G68" s="144" t="s">
        <v>4367</v>
      </c>
      <c r="H68" s="158" t="s">
        <v>319</v>
      </c>
      <c r="I68">
        <v>40000000</v>
      </c>
      <c r="J68" s="211" t="s">
        <v>320</v>
      </c>
      <c r="K68"/>
      <c r="L68" s="144" t="s">
        <v>82</v>
      </c>
      <c r="M68" s="158"/>
      <c r="N68" s="158"/>
      <c r="O68" s="152">
        <f t="shared" ref="O68:O80" si="9">+I68</f>
        <v>40000000</v>
      </c>
      <c r="P68" s="161">
        <f t="shared" ref="P68:P73" si="10">SUM(T68:AE68)</f>
        <v>0</v>
      </c>
      <c r="Q68" s="153">
        <f t="shared" ref="Q68:Q73" si="11">P68/O68</f>
        <v>0</v>
      </c>
      <c r="R68" s="162">
        <f t="shared" ref="R68:R78" si="12">+O68-P68</f>
        <v>40000000</v>
      </c>
      <c r="S68" s="153">
        <f t="shared" ref="S68:S74" si="13">+R68/O68</f>
        <v>1</v>
      </c>
      <c r="T68" s="287"/>
      <c r="U68" s="287"/>
      <c r="V68" s="287"/>
      <c r="W68" s="287"/>
      <c r="X68" s="287"/>
      <c r="Y68" s="287"/>
      <c r="Z68" s="287"/>
      <c r="AA68" s="287"/>
      <c r="AB68" s="287"/>
      <c r="AC68" s="287"/>
      <c r="AD68" s="287"/>
      <c r="AE68" s="287"/>
      <c r="AF68" s="288">
        <v>12</v>
      </c>
      <c r="AG68" s="288">
        <f t="shared" ref="AG68:AG73" si="14">SUM(AK68:AV68)</f>
        <v>0</v>
      </c>
      <c r="AH68" s="288">
        <f t="shared" ref="AH68:AH73" si="15">+AF68-AG68</f>
        <v>12</v>
      </c>
      <c r="AI68" s="153">
        <f t="shared" ref="AI68:AI73" si="16">AG68/AF68</f>
        <v>0</v>
      </c>
      <c r="AJ68" s="153">
        <f t="shared" ref="AJ68:AJ73" si="17">100%-AI68</f>
        <v>1</v>
      </c>
      <c r="AK68" s="289"/>
      <c r="AL68" s="289"/>
      <c r="AM68" s="290"/>
      <c r="AN68" s="289"/>
      <c r="AO68" s="289"/>
      <c r="AP68" s="289"/>
      <c r="AQ68" s="289"/>
      <c r="AR68" s="289"/>
      <c r="AS68" s="289"/>
      <c r="AT68" s="289"/>
      <c r="AU68" s="289"/>
      <c r="AV68" s="289"/>
      <c r="AW68" s="157">
        <v>44562</v>
      </c>
      <c r="AX68" s="157">
        <v>44926</v>
      </c>
      <c r="AY68" s="157" t="s">
        <v>322</v>
      </c>
      <c r="AZ68" s="157" t="s">
        <v>86</v>
      </c>
    </row>
    <row r="69" spans="1:52" s="263" customFormat="1" ht="31.5" customHeight="1">
      <c r="A69" s="7837"/>
      <c r="B69" s="5211"/>
      <c r="C69" s="5211"/>
      <c r="D69" s="5211"/>
      <c r="E69" s="210"/>
      <c r="F69" s="7837"/>
      <c r="G69" s="144" t="s">
        <v>4368</v>
      </c>
      <c r="H69" s="158" t="s">
        <v>319</v>
      </c>
      <c r="I69">
        <v>11000000</v>
      </c>
      <c r="J69" s="211" t="s">
        <v>324</v>
      </c>
      <c r="K69"/>
      <c r="L69" s="144" t="s">
        <v>82</v>
      </c>
      <c r="M69" s="158"/>
      <c r="N69" s="158"/>
      <c r="O69" s="152">
        <f t="shared" si="9"/>
        <v>11000000</v>
      </c>
      <c r="P69" s="287">
        <f t="shared" si="10"/>
        <v>0</v>
      </c>
      <c r="Q69" s="153">
        <f t="shared" si="11"/>
        <v>0</v>
      </c>
      <c r="R69" s="162">
        <f t="shared" si="12"/>
        <v>11000000</v>
      </c>
      <c r="S69" s="153">
        <f t="shared" si="13"/>
        <v>1</v>
      </c>
      <c r="T69" s="287"/>
      <c r="U69" s="287"/>
      <c r="V69" s="287"/>
      <c r="W69" s="287"/>
      <c r="X69" s="287"/>
      <c r="Y69" s="287"/>
      <c r="Z69" s="287"/>
      <c r="AA69" s="287"/>
      <c r="AB69" s="287"/>
      <c r="AC69" s="287"/>
      <c r="AD69" s="287"/>
      <c r="AE69" s="287"/>
      <c r="AF69" s="288">
        <v>12</v>
      </c>
      <c r="AG69" s="288">
        <f t="shared" si="14"/>
        <v>0</v>
      </c>
      <c r="AH69" s="288">
        <f t="shared" si="15"/>
        <v>12</v>
      </c>
      <c r="AI69" s="153">
        <f t="shared" si="16"/>
        <v>0</v>
      </c>
      <c r="AJ69" s="153">
        <f t="shared" si="17"/>
        <v>1</v>
      </c>
      <c r="AK69" s="289"/>
      <c r="AL69" s="289"/>
      <c r="AM69" s="290"/>
      <c r="AN69" s="289"/>
      <c r="AO69" s="289"/>
      <c r="AP69" s="289"/>
      <c r="AQ69" s="289"/>
      <c r="AR69" s="289"/>
      <c r="AS69" s="289"/>
      <c r="AT69" s="289"/>
      <c r="AU69" s="289"/>
      <c r="AV69" s="289"/>
      <c r="AW69" s="157">
        <v>44562</v>
      </c>
      <c r="AX69" s="157">
        <v>44926</v>
      </c>
      <c r="AY69" s="157" t="s">
        <v>322</v>
      </c>
      <c r="AZ69" s="157" t="s">
        <v>86</v>
      </c>
    </row>
    <row r="70" spans="1:52" s="263" customFormat="1" ht="34.5" customHeight="1">
      <c r="A70" s="7837"/>
      <c r="B70" s="5211"/>
      <c r="C70" s="5211"/>
      <c r="D70" s="5211"/>
      <c r="E70" s="210"/>
      <c r="F70" s="7837"/>
      <c r="G70" s="144" t="s">
        <v>4369</v>
      </c>
      <c r="H70" s="158" t="s">
        <v>319</v>
      </c>
      <c r="I70">
        <v>22000000</v>
      </c>
      <c r="J70" s="211" t="s">
        <v>326</v>
      </c>
      <c r="K70"/>
      <c r="L70" s="144" t="s">
        <v>82</v>
      </c>
      <c r="M70" s="158"/>
      <c r="N70" s="158"/>
      <c r="O70" s="152">
        <f t="shared" si="9"/>
        <v>22000000</v>
      </c>
      <c r="P70" s="287">
        <f t="shared" si="10"/>
        <v>0</v>
      </c>
      <c r="Q70" s="153">
        <f t="shared" si="11"/>
        <v>0</v>
      </c>
      <c r="R70" s="162">
        <f t="shared" si="12"/>
        <v>22000000</v>
      </c>
      <c r="S70" s="153">
        <f t="shared" si="13"/>
        <v>1</v>
      </c>
      <c r="T70" s="287"/>
      <c r="U70" s="287"/>
      <c r="V70" s="287"/>
      <c r="W70" s="287"/>
      <c r="X70" s="287"/>
      <c r="Y70" s="287"/>
      <c r="Z70" s="287"/>
      <c r="AA70" s="287"/>
      <c r="AB70" s="287"/>
      <c r="AC70" s="287"/>
      <c r="AD70" s="287"/>
      <c r="AE70" s="287"/>
      <c r="AF70" s="288">
        <v>12</v>
      </c>
      <c r="AG70" s="288">
        <f t="shared" si="14"/>
        <v>0</v>
      </c>
      <c r="AH70" s="288">
        <f t="shared" si="15"/>
        <v>12</v>
      </c>
      <c r="AI70" s="153">
        <f t="shared" si="16"/>
        <v>0</v>
      </c>
      <c r="AJ70" s="153">
        <f t="shared" si="17"/>
        <v>1</v>
      </c>
      <c r="AK70" s="289"/>
      <c r="AL70" s="289"/>
      <c r="AM70" s="290"/>
      <c r="AN70" s="289"/>
      <c r="AO70" s="289"/>
      <c r="AP70" s="289"/>
      <c r="AQ70" s="289"/>
      <c r="AR70" s="289"/>
      <c r="AS70" s="289"/>
      <c r="AT70" s="289"/>
      <c r="AU70" s="289"/>
      <c r="AV70" s="289"/>
      <c r="AW70" s="157">
        <v>44562</v>
      </c>
      <c r="AX70" s="157">
        <v>44926</v>
      </c>
      <c r="AY70" s="157" t="s">
        <v>322</v>
      </c>
      <c r="AZ70" s="157" t="s">
        <v>86</v>
      </c>
    </row>
    <row r="71" spans="1:52" s="263" customFormat="1" ht="34.5" customHeight="1">
      <c r="A71" s="7837"/>
      <c r="B71" s="5211"/>
      <c r="C71" s="5211"/>
      <c r="D71" s="5211"/>
      <c r="E71" s="210"/>
      <c r="F71" s="7837"/>
      <c r="G71" s="144" t="s">
        <v>4370</v>
      </c>
      <c r="H71" s="158" t="s">
        <v>319</v>
      </c>
      <c r="I71">
        <v>24000000</v>
      </c>
      <c r="J71" s="211" t="s">
        <v>328</v>
      </c>
      <c r="K71"/>
      <c r="L71" s="144" t="s">
        <v>82</v>
      </c>
      <c r="M71" s="158"/>
      <c r="N71" s="158"/>
      <c r="O71" s="152">
        <f t="shared" si="9"/>
        <v>24000000</v>
      </c>
      <c r="P71" s="287">
        <f t="shared" si="10"/>
        <v>0</v>
      </c>
      <c r="Q71" s="153">
        <f t="shared" si="11"/>
        <v>0</v>
      </c>
      <c r="R71" s="162">
        <f t="shared" si="12"/>
        <v>24000000</v>
      </c>
      <c r="S71" s="153">
        <f t="shared" si="13"/>
        <v>1</v>
      </c>
      <c r="T71" s="287"/>
      <c r="U71" s="287"/>
      <c r="V71" s="287"/>
      <c r="W71" s="287"/>
      <c r="X71" s="287"/>
      <c r="Y71" s="287"/>
      <c r="Z71" s="287"/>
      <c r="AA71" s="287"/>
      <c r="AB71" s="287"/>
      <c r="AC71" s="287"/>
      <c r="AD71" s="287"/>
      <c r="AE71" s="287"/>
      <c r="AF71" s="288">
        <v>12</v>
      </c>
      <c r="AG71" s="288">
        <f t="shared" si="14"/>
        <v>0</v>
      </c>
      <c r="AH71" s="288">
        <f t="shared" si="15"/>
        <v>12</v>
      </c>
      <c r="AI71" s="153">
        <f t="shared" si="16"/>
        <v>0</v>
      </c>
      <c r="AJ71" s="153">
        <f t="shared" si="17"/>
        <v>1</v>
      </c>
      <c r="AK71" s="289"/>
      <c r="AL71" s="289"/>
      <c r="AM71" s="290"/>
      <c r="AN71" s="289"/>
      <c r="AO71" s="289"/>
      <c r="AP71" s="289"/>
      <c r="AQ71" s="289"/>
      <c r="AR71" s="289"/>
      <c r="AS71" s="289"/>
      <c r="AT71" s="289"/>
      <c r="AU71" s="289"/>
      <c r="AV71" s="289"/>
      <c r="AW71" s="157">
        <v>44562</v>
      </c>
      <c r="AX71" s="157">
        <v>44926</v>
      </c>
      <c r="AY71" s="157" t="s">
        <v>322</v>
      </c>
      <c r="AZ71" s="157" t="s">
        <v>86</v>
      </c>
    </row>
    <row r="72" spans="1:52" s="263" customFormat="1" ht="36" customHeight="1">
      <c r="A72" s="7837"/>
      <c r="B72" s="5211"/>
      <c r="C72" s="5211"/>
      <c r="D72" s="5211"/>
      <c r="E72" s="210"/>
      <c r="F72" s="7837"/>
      <c r="G72" s="144" t="s">
        <v>4371</v>
      </c>
      <c r="H72" s="158" t="s">
        <v>319</v>
      </c>
      <c r="I72">
        <f>10000000+12000000</f>
        <v>22000000</v>
      </c>
      <c r="J72" s="211" t="s">
        <v>330</v>
      </c>
      <c r="K72"/>
      <c r="L72" s="144" t="s">
        <v>82</v>
      </c>
      <c r="M72" s="158"/>
      <c r="N72" s="158"/>
      <c r="O72" s="152">
        <f t="shared" si="9"/>
        <v>22000000</v>
      </c>
      <c r="P72" s="287">
        <f t="shared" si="10"/>
        <v>0</v>
      </c>
      <c r="Q72" s="153">
        <f t="shared" si="11"/>
        <v>0</v>
      </c>
      <c r="R72" s="162">
        <f t="shared" si="12"/>
        <v>22000000</v>
      </c>
      <c r="S72" s="153">
        <f t="shared" si="13"/>
        <v>1</v>
      </c>
      <c r="T72" s="287"/>
      <c r="U72" s="287"/>
      <c r="V72" s="287"/>
      <c r="W72" s="287"/>
      <c r="X72" s="287"/>
      <c r="Y72" s="287"/>
      <c r="Z72" s="287"/>
      <c r="AA72" s="287"/>
      <c r="AB72" s="287"/>
      <c r="AC72" s="287"/>
      <c r="AD72" s="287"/>
      <c r="AE72" s="287"/>
      <c r="AF72" s="288">
        <v>12</v>
      </c>
      <c r="AG72" s="288">
        <f t="shared" si="14"/>
        <v>0</v>
      </c>
      <c r="AH72" s="288">
        <f t="shared" si="15"/>
        <v>12</v>
      </c>
      <c r="AI72" s="153">
        <f t="shared" si="16"/>
        <v>0</v>
      </c>
      <c r="AJ72" s="153">
        <f t="shared" si="17"/>
        <v>1</v>
      </c>
      <c r="AK72" s="289"/>
      <c r="AL72" s="289"/>
      <c r="AM72" s="290"/>
      <c r="AN72" s="289"/>
      <c r="AO72" s="289"/>
      <c r="AP72" s="289"/>
      <c r="AQ72" s="289"/>
      <c r="AR72" s="289"/>
      <c r="AS72" s="289"/>
      <c r="AT72" s="289"/>
      <c r="AU72" s="289"/>
      <c r="AV72" s="289"/>
      <c r="AW72" s="157">
        <v>44562</v>
      </c>
      <c r="AX72" s="157">
        <v>44926</v>
      </c>
      <c r="AY72" s="157" t="s">
        <v>322</v>
      </c>
      <c r="AZ72" s="157" t="s">
        <v>86</v>
      </c>
    </row>
    <row r="73" spans="1:52" s="263" customFormat="1" ht="47.25" customHeight="1">
      <c r="A73" s="7837"/>
      <c r="B73" s="5211"/>
      <c r="C73" s="5211"/>
      <c r="D73" s="5211"/>
      <c r="E73" s="210"/>
      <c r="F73" s="7837"/>
      <c r="G73" s="144" t="s">
        <v>4372</v>
      </c>
      <c r="H73" s="158" t="s">
        <v>319</v>
      </c>
      <c r="I73">
        <v>35000000</v>
      </c>
      <c r="J73" s="211" t="s">
        <v>332</v>
      </c>
      <c r="K73"/>
      <c r="L73" s="144" t="s">
        <v>82</v>
      </c>
      <c r="M73" s="158"/>
      <c r="N73" s="158"/>
      <c r="O73" s="152">
        <f t="shared" si="9"/>
        <v>35000000</v>
      </c>
      <c r="P73" s="287">
        <f t="shared" si="10"/>
        <v>0</v>
      </c>
      <c r="Q73" s="153">
        <f t="shared" si="11"/>
        <v>0</v>
      </c>
      <c r="R73" s="162">
        <f t="shared" si="12"/>
        <v>35000000</v>
      </c>
      <c r="S73" s="153">
        <f t="shared" si="13"/>
        <v>1</v>
      </c>
      <c r="T73" s="287"/>
      <c r="U73" s="287"/>
      <c r="V73" s="287"/>
      <c r="W73" s="287"/>
      <c r="X73" s="287"/>
      <c r="Y73" s="287"/>
      <c r="Z73" s="287"/>
      <c r="AA73" s="287"/>
      <c r="AB73" s="287"/>
      <c r="AC73" s="287"/>
      <c r="AD73" s="287"/>
      <c r="AE73" s="287"/>
      <c r="AF73" s="288">
        <v>12</v>
      </c>
      <c r="AG73" s="288">
        <f t="shared" si="14"/>
        <v>0</v>
      </c>
      <c r="AH73" s="288">
        <f t="shared" si="15"/>
        <v>12</v>
      </c>
      <c r="AI73" s="153">
        <f t="shared" si="16"/>
        <v>0</v>
      </c>
      <c r="AJ73" s="153">
        <f t="shared" si="17"/>
        <v>1</v>
      </c>
      <c r="AK73" s="289"/>
      <c r="AL73" s="289"/>
      <c r="AM73" s="290"/>
      <c r="AN73" s="289"/>
      <c r="AO73" s="289"/>
      <c r="AP73" s="289"/>
      <c r="AQ73" s="289"/>
      <c r="AR73" s="289"/>
      <c r="AS73" s="289"/>
      <c r="AT73" s="289"/>
      <c r="AU73" s="289"/>
      <c r="AV73" s="289"/>
      <c r="AW73" s="157">
        <v>44562</v>
      </c>
      <c r="AX73" s="157">
        <v>44926</v>
      </c>
      <c r="AY73" s="157" t="s">
        <v>322</v>
      </c>
      <c r="AZ73" s="157" t="s">
        <v>86</v>
      </c>
    </row>
    <row r="74" spans="1:52" s="263" customFormat="1" ht="47.25" customHeight="1">
      <c r="A74" s="7837"/>
      <c r="B74" s="5211"/>
      <c r="C74"/>
      <c r="D74" t="s">
        <v>4373</v>
      </c>
      <c r="E74"/>
      <c r="F74"/>
      <c r="G74"/>
      <c r="H74" t="s">
        <v>319</v>
      </c>
      <c r="I74">
        <v>24000000</v>
      </c>
      <c r="J74" t="s">
        <v>343</v>
      </c>
      <c r="K74"/>
      <c r="L74" t="s">
        <v>82</v>
      </c>
      <c r="M74"/>
      <c r="N74"/>
      <c r="O74">
        <f t="shared" si="9"/>
        <v>24000000</v>
      </c>
      <c r="P74"/>
      <c r="Q74"/>
      <c r="R74">
        <f t="shared" si="12"/>
        <v>24000000</v>
      </c>
      <c r="S74">
        <f t="shared" si="13"/>
        <v>1</v>
      </c>
      <c r="T74"/>
      <c r="U74"/>
      <c r="V74"/>
      <c r="W74"/>
      <c r="X74"/>
      <c r="Y74"/>
      <c r="Z74"/>
      <c r="AA74"/>
      <c r="AB74"/>
      <c r="AC74"/>
      <c r="AD74"/>
      <c r="AE74"/>
      <c r="AF74"/>
      <c r="AG74"/>
      <c r="AH74"/>
      <c r="AI74"/>
      <c r="AJ74"/>
      <c r="AK74"/>
      <c r="AL74"/>
      <c r="AM74"/>
      <c r="AN74"/>
      <c r="AO74"/>
      <c r="AP74"/>
      <c r="AQ74"/>
      <c r="AR74"/>
      <c r="AS74"/>
      <c r="AT74"/>
      <c r="AU74"/>
      <c r="AV74"/>
      <c r="AW74">
        <v>44562</v>
      </c>
      <c r="AX74">
        <v>44926</v>
      </c>
      <c r="AY74"/>
      <c r="AZ74"/>
    </row>
    <row r="75" spans="1:52" s="263" customFormat="1" ht="47.25" customHeight="1">
      <c r="A75" s="7837"/>
      <c r="B75" s="5211"/>
      <c r="C75" t="s">
        <v>4374</v>
      </c>
      <c r="D75" t="s">
        <v>347</v>
      </c>
      <c r="E75"/>
      <c r="F75"/>
      <c r="G75"/>
      <c r="H75" t="s">
        <v>351</v>
      </c>
      <c r="I75">
        <f>25000000-10000000</f>
        <v>15000000</v>
      </c>
      <c r="J75" t="s">
        <v>352</v>
      </c>
      <c r="K75"/>
      <c r="L75" t="s">
        <v>82</v>
      </c>
      <c r="M75"/>
      <c r="N75"/>
      <c r="O75">
        <f t="shared" si="9"/>
        <v>15000000</v>
      </c>
      <c r="P75"/>
      <c r="Q75"/>
      <c r="R75">
        <f t="shared" si="12"/>
        <v>15000000</v>
      </c>
      <c r="S75"/>
      <c r="T75"/>
      <c r="U75"/>
      <c r="V75"/>
      <c r="W75"/>
      <c r="X75"/>
      <c r="Y75"/>
      <c r="Z75"/>
      <c r="AA75"/>
      <c r="AB75"/>
      <c r="AC75"/>
      <c r="AD75"/>
      <c r="AE75"/>
      <c r="AF75">
        <v>1</v>
      </c>
      <c r="AG75"/>
      <c r="AH75"/>
      <c r="AI75"/>
      <c r="AJ75"/>
      <c r="AK75"/>
      <c r="AL75"/>
      <c r="AM75"/>
      <c r="AN75"/>
      <c r="AO75"/>
      <c r="AP75"/>
      <c r="AQ75"/>
      <c r="AR75"/>
      <c r="AS75"/>
      <c r="AT75"/>
      <c r="AU75"/>
      <c r="AV75"/>
      <c r="AW75">
        <v>44562</v>
      </c>
      <c r="AX75">
        <v>44926</v>
      </c>
      <c r="AY75" t="s">
        <v>354</v>
      </c>
      <c r="AZ75"/>
    </row>
    <row r="76" spans="1:52" s="263" customFormat="1" ht="47.25" customHeight="1">
      <c r="A76" s="7837"/>
      <c r="B76" s="5211"/>
      <c r="C76" t="s">
        <v>355</v>
      </c>
      <c r="D76" t="s">
        <v>356</v>
      </c>
      <c r="E76"/>
      <c r="F76"/>
      <c r="G76"/>
      <c r="H76" t="s">
        <v>283</v>
      </c>
      <c r="I76">
        <v>25000000</v>
      </c>
      <c r="J76" t="s">
        <v>358</v>
      </c>
      <c r="K76"/>
      <c r="L76" t="s">
        <v>82</v>
      </c>
      <c r="M76"/>
      <c r="N76"/>
      <c r="O76">
        <f t="shared" si="9"/>
        <v>25000000</v>
      </c>
      <c r="P76"/>
      <c r="Q76"/>
      <c r="R76">
        <f t="shared" si="12"/>
        <v>25000000</v>
      </c>
      <c r="S76"/>
      <c r="T76"/>
      <c r="U76"/>
      <c r="V76"/>
      <c r="W76"/>
      <c r="X76"/>
      <c r="Y76"/>
      <c r="Z76"/>
      <c r="AA76"/>
      <c r="AB76"/>
      <c r="AC76"/>
      <c r="AD76"/>
      <c r="AE76"/>
      <c r="AF76">
        <v>1</v>
      </c>
      <c r="AG76"/>
      <c r="AH76"/>
      <c r="AI76"/>
      <c r="AJ76"/>
      <c r="AK76"/>
      <c r="AL76"/>
      <c r="AM76"/>
      <c r="AN76"/>
      <c r="AO76"/>
      <c r="AP76"/>
      <c r="AQ76"/>
      <c r="AR76"/>
      <c r="AS76"/>
      <c r="AT76"/>
      <c r="AU76"/>
      <c r="AV76"/>
      <c r="AW76">
        <v>44593</v>
      </c>
      <c r="AX76">
        <v>44925</v>
      </c>
      <c r="AY76" t="s">
        <v>359</v>
      </c>
      <c r="AZ76"/>
    </row>
    <row r="77" spans="1:52" s="263" customFormat="1" ht="33.65" customHeight="1">
      <c r="A77" s="7837"/>
      <c r="B77" s="5211"/>
      <c r="C77" s="7837" t="s">
        <v>333</v>
      </c>
      <c r="D77" s="7837" t="s">
        <v>334</v>
      </c>
      <c r="E77" s="671"/>
      <c r="F77" s="5211" t="s">
        <v>4375</v>
      </c>
      <c r="G77" s="144" t="s">
        <v>4376</v>
      </c>
      <c r="H77" s="158" t="s">
        <v>319</v>
      </c>
      <c r="I77">
        <f>22000000-4000000+6000000</f>
        <v>24000000</v>
      </c>
      <c r="J77" s="211" t="s">
        <v>336</v>
      </c>
      <c r="K77"/>
      <c r="L77" s="144" t="s">
        <v>82</v>
      </c>
      <c r="M77" s="158"/>
      <c r="N77" s="158"/>
      <c r="O77" s="152">
        <f t="shared" si="9"/>
        <v>24000000</v>
      </c>
      <c r="P77" s="287">
        <f>SUM(T77:AE77)</f>
        <v>0</v>
      </c>
      <c r="Q77" s="153">
        <f>P77/O77</f>
        <v>0</v>
      </c>
      <c r="R77" s="162">
        <f t="shared" si="12"/>
        <v>24000000</v>
      </c>
      <c r="S77" s="153">
        <f>+R77/O77</f>
        <v>1</v>
      </c>
      <c r="T77" s="287"/>
      <c r="U77" s="287"/>
      <c r="V77" s="287"/>
      <c r="W77" s="287"/>
      <c r="X77" s="287"/>
      <c r="Y77" s="287"/>
      <c r="Z77" s="287"/>
      <c r="AA77" s="287"/>
      <c r="AB77" s="287"/>
      <c r="AC77" s="287"/>
      <c r="AD77" s="287"/>
      <c r="AE77" s="287"/>
      <c r="AF77" s="288">
        <v>108</v>
      </c>
      <c r="AG77" s="288">
        <f>SUM(AK77:AV77)</f>
        <v>0</v>
      </c>
      <c r="AH77" s="288">
        <f>+AF77-AG77</f>
        <v>108</v>
      </c>
      <c r="AI77" s="153">
        <f>AG77/AF77</f>
        <v>0</v>
      </c>
      <c r="AJ77" s="153">
        <f>100%-AI77</f>
        <v>1</v>
      </c>
      <c r="AK77" s="673"/>
      <c r="AL77" s="673"/>
      <c r="AM77" s="673"/>
      <c r="AN77" s="673"/>
      <c r="AO77" s="673"/>
      <c r="AP77" s="673"/>
      <c r="AQ77" s="673"/>
      <c r="AR77" s="673"/>
      <c r="AS77" s="673"/>
      <c r="AT77" s="673"/>
      <c r="AU77" s="673"/>
      <c r="AV77" s="673"/>
      <c r="AW77" s="157"/>
      <c r="AX77" s="157"/>
      <c r="AY77" s="157" t="s">
        <v>337</v>
      </c>
      <c r="AZ77" s="157" t="s">
        <v>86</v>
      </c>
    </row>
    <row r="78" spans="1:52" s="263" customFormat="1" ht="35.65" customHeight="1">
      <c r="A78" s="7837"/>
      <c r="B78" s="5211"/>
      <c r="C78" s="7837"/>
      <c r="D78" s="7837"/>
      <c r="E78" s="671"/>
      <c r="F78" s="5211"/>
      <c r="G78" s="144" t="s">
        <v>4377</v>
      </c>
      <c r="H78" s="158" t="s">
        <v>339</v>
      </c>
      <c r="I78">
        <v>15000000</v>
      </c>
      <c r="J78" s="211" t="s">
        <v>340</v>
      </c>
      <c r="K78"/>
      <c r="L78" s="144" t="s">
        <v>82</v>
      </c>
      <c r="M78" s="158"/>
      <c r="N78" s="158"/>
      <c r="O78" s="152">
        <f t="shared" si="9"/>
        <v>15000000</v>
      </c>
      <c r="P78" s="287">
        <f>SUM(T78:AE78)</f>
        <v>0</v>
      </c>
      <c r="Q78" s="153">
        <f>P78/O78</f>
        <v>0</v>
      </c>
      <c r="R78" s="162">
        <f t="shared" si="12"/>
        <v>15000000</v>
      </c>
      <c r="S78" s="153">
        <f>+R78/O78</f>
        <v>1</v>
      </c>
      <c r="T78" s="287"/>
      <c r="U78" s="287"/>
      <c r="V78" s="287"/>
      <c r="W78" s="287"/>
      <c r="X78" s="287"/>
      <c r="Y78" s="287"/>
      <c r="Z78" s="287"/>
      <c r="AA78" s="287"/>
      <c r="AB78" s="287"/>
      <c r="AC78" s="287"/>
      <c r="AD78" s="287"/>
      <c r="AE78" s="287"/>
      <c r="AF78" s="288">
        <v>20</v>
      </c>
      <c r="AG78" s="288">
        <f>SUM(AK78:AV78)</f>
        <v>0</v>
      </c>
      <c r="AH78" s="288">
        <f>+AF78-AG78</f>
        <v>20</v>
      </c>
      <c r="AI78" s="153">
        <f>AG78/AF78</f>
        <v>0</v>
      </c>
      <c r="AJ78" s="153">
        <f>100%-AI78</f>
        <v>1</v>
      </c>
      <c r="AK78" s="673"/>
      <c r="AL78" s="673"/>
      <c r="AM78" s="673"/>
      <c r="AN78" s="673"/>
      <c r="AO78" s="673"/>
      <c r="AP78" s="673"/>
      <c r="AQ78" s="673"/>
      <c r="AR78" s="673"/>
      <c r="AS78" s="673"/>
      <c r="AT78" s="673"/>
      <c r="AU78" s="673"/>
      <c r="AV78" s="673"/>
      <c r="AW78" s="157"/>
      <c r="AX78" s="157"/>
      <c r="AY78" s="157" t="s">
        <v>341</v>
      </c>
      <c r="AZ78" s="157" t="s">
        <v>115</v>
      </c>
    </row>
    <row r="79" spans="1:52" s="263" customFormat="1" ht="35.65" customHeight="1">
      <c r="A79" s="7837"/>
      <c r="B79" s="5211"/>
      <c r="C79"/>
      <c r="D79" s="7837" t="s">
        <v>4373</v>
      </c>
      <c r="E79"/>
      <c r="F79" s="7837"/>
      <c r="G79" s="7837"/>
      <c r="H79" t="s">
        <v>319</v>
      </c>
      <c r="I79">
        <f>24000000-6000000</f>
        <v>18000000</v>
      </c>
      <c r="J79" t="s">
        <v>363</v>
      </c>
      <c r="K79"/>
      <c r="L79" t="s">
        <v>82</v>
      </c>
      <c r="M79"/>
      <c r="N79"/>
      <c r="O79">
        <f t="shared" si="9"/>
        <v>18000000</v>
      </c>
      <c r="P79" s="328"/>
      <c r="Q79" s="329"/>
      <c r="R79" s="330"/>
      <c r="S79" s="331"/>
      <c r="T79" s="332"/>
      <c r="U79" s="332"/>
      <c r="V79" s="332"/>
      <c r="W79" s="332"/>
      <c r="X79" s="332"/>
      <c r="Y79" s="332"/>
      <c r="Z79" s="332"/>
      <c r="AA79" s="332"/>
      <c r="AB79" s="332"/>
      <c r="AC79" s="332"/>
      <c r="AD79" s="332"/>
      <c r="AE79" s="332"/>
      <c r="AF79" s="334"/>
      <c r="AG79" s="334"/>
      <c r="AH79" s="334"/>
      <c r="AI79" s="329"/>
      <c r="AJ79" s="329"/>
      <c r="AK79" s="335"/>
      <c r="AL79" s="335"/>
      <c r="AM79" s="335"/>
      <c r="AN79" s="335"/>
      <c r="AO79" s="335"/>
      <c r="AP79" s="335"/>
      <c r="AQ79" s="335"/>
      <c r="AR79" s="335"/>
      <c r="AS79" s="335"/>
      <c r="AT79" s="335"/>
      <c r="AU79" s="335"/>
      <c r="AV79" s="335"/>
      <c r="AW79">
        <v>44562</v>
      </c>
      <c r="AX79">
        <v>44926</v>
      </c>
      <c r="AY79"/>
      <c r="AZ79"/>
    </row>
    <row r="80" spans="1:52" s="263" customFormat="1" ht="35.65" customHeight="1">
      <c r="A80" s="7837"/>
      <c r="B80" s="5211"/>
      <c r="C80"/>
      <c r="D80" s="7837"/>
      <c r="E80"/>
      <c r="F80" s="7837"/>
      <c r="G80" s="7837"/>
      <c r="H80" t="s">
        <v>319</v>
      </c>
      <c r="I80">
        <v>30000000</v>
      </c>
      <c r="J80" t="s">
        <v>345</v>
      </c>
      <c r="K80"/>
      <c r="L80" t="s">
        <v>82</v>
      </c>
      <c r="M80"/>
      <c r="N80"/>
      <c r="O80">
        <f t="shared" si="9"/>
        <v>30000000</v>
      </c>
      <c r="P80" s="328"/>
      <c r="Q80" s="329"/>
      <c r="R80" s="330"/>
      <c r="S80" s="331"/>
      <c r="T80" s="332"/>
      <c r="U80" s="332"/>
      <c r="V80" s="332"/>
      <c r="W80" s="332"/>
      <c r="X80" s="332"/>
      <c r="Y80" s="332"/>
      <c r="Z80" s="332"/>
      <c r="AA80" s="332"/>
      <c r="AB80" s="332"/>
      <c r="AC80" s="332"/>
      <c r="AD80" s="332"/>
      <c r="AE80" s="332"/>
      <c r="AF80" s="334"/>
      <c r="AG80" s="334"/>
      <c r="AH80" s="334"/>
      <c r="AI80" s="329"/>
      <c r="AJ80" s="329"/>
      <c r="AK80" s="335"/>
      <c r="AL80" s="335"/>
      <c r="AM80" s="335"/>
      <c r="AN80" s="335"/>
      <c r="AO80" s="335"/>
      <c r="AP80" s="335"/>
      <c r="AQ80" s="335"/>
      <c r="AR80" s="335"/>
      <c r="AS80" s="335"/>
      <c r="AT80" s="335"/>
      <c r="AU80" s="335"/>
      <c r="AV80" s="335"/>
      <c r="AW80">
        <v>44562</v>
      </c>
      <c r="AX80">
        <v>44926</v>
      </c>
      <c r="AY80"/>
      <c r="AZ80"/>
    </row>
    <row r="81" spans="1:52" s="263" customFormat="1" ht="54" customHeight="1">
      <c r="A81" s="7837"/>
      <c r="B81" s="5211"/>
      <c r="C81" s="191" t="s">
        <v>364</v>
      </c>
      <c r="D81" s="191" t="s">
        <v>364</v>
      </c>
      <c r="E81" s="191"/>
      <c r="F81" s="184"/>
      <c r="G81" s="231"/>
      <c r="H81"/>
      <c r="I81" s="187"/>
      <c r="J81"/>
      <c r="K81"/>
      <c r="L81" s="231"/>
      <c r="M81" s="236"/>
      <c r="N81" s="230"/>
      <c r="O81" s="237">
        <f>SUM(O68:O80)</f>
        <v>305000000</v>
      </c>
      <c r="P81" s="238">
        <f>SUM(P68:P78)</f>
        <v>0</v>
      </c>
      <c r="Q81" s="239">
        <f>+P81/O81</f>
        <v>0</v>
      </c>
      <c r="R81" s="672">
        <f>SUM(R68:R78)</f>
        <v>257000000</v>
      </c>
      <c r="S81" s="241">
        <f>100%-Q81</f>
        <v>1</v>
      </c>
      <c r="T81" s="51">
        <f t="shared" ref="T81:AH81" si="18">SUM(T68:T78)</f>
        <v>0</v>
      </c>
      <c r="U81" s="51">
        <f t="shared" si="18"/>
        <v>0</v>
      </c>
      <c r="V81" s="51">
        <f t="shared" si="18"/>
        <v>0</v>
      </c>
      <c r="W81" s="51">
        <f t="shared" si="18"/>
        <v>0</v>
      </c>
      <c r="X81" s="51">
        <f t="shared" si="18"/>
        <v>0</v>
      </c>
      <c r="Y81" s="51">
        <f t="shared" si="18"/>
        <v>0</v>
      </c>
      <c r="Z81" s="51">
        <f t="shared" si="18"/>
        <v>0</v>
      </c>
      <c r="AA81" s="51">
        <f t="shared" si="18"/>
        <v>0</v>
      </c>
      <c r="AB81" s="51">
        <f t="shared" si="18"/>
        <v>0</v>
      </c>
      <c r="AC81" s="51">
        <f t="shared" si="18"/>
        <v>0</v>
      </c>
      <c r="AD81" s="51">
        <f t="shared" si="18"/>
        <v>0</v>
      </c>
      <c r="AE81" s="51">
        <f t="shared" si="18"/>
        <v>0</v>
      </c>
      <c r="AF81" s="242">
        <f t="shared" si="18"/>
        <v>202</v>
      </c>
      <c r="AG81" s="242">
        <f t="shared" si="18"/>
        <v>0</v>
      </c>
      <c r="AH81" s="242">
        <f t="shared" si="18"/>
        <v>200</v>
      </c>
      <c r="AI81" s="239">
        <f>+AG81/AF81</f>
        <v>0</v>
      </c>
      <c r="AJ81" s="678">
        <f>100%-AI81</f>
        <v>1</v>
      </c>
      <c r="AK81" s="679"/>
      <c r="AL81" s="679"/>
      <c r="AM81" s="679"/>
      <c r="AN81" s="679"/>
      <c r="AO81" s="679"/>
      <c r="AP81" s="679"/>
      <c r="AQ81" s="679"/>
      <c r="AR81" s="679"/>
      <c r="AS81" s="679"/>
      <c r="AT81" s="679"/>
      <c r="AU81" s="679"/>
      <c r="AV81" s="679"/>
      <c r="AW81" s="680"/>
      <c r="AX81" s="246"/>
      <c r="AY81" s="246"/>
      <c r="AZ81" s="246"/>
    </row>
    <row r="82" spans="1:52" s="263" customFormat="1" ht="76.5" customHeight="1">
      <c r="A82" s="365"/>
      <c r="B82" s="5211" t="s">
        <v>365</v>
      </c>
      <c r="C82" s="247" t="s">
        <v>366</v>
      </c>
      <c r="D82" s="247" t="s">
        <v>367</v>
      </c>
      <c r="E82" s="247"/>
      <c r="F82" s="247" t="s">
        <v>4378</v>
      </c>
      <c r="G82" s="218" t="s">
        <v>4379</v>
      </c>
      <c r="H82" s="218" t="s">
        <v>283</v>
      </c>
      <c r="I82" s="39">
        <v>22000000</v>
      </c>
      <c r="J82" s="211" t="s">
        <v>371</v>
      </c>
      <c r="K82"/>
      <c r="L82" t="s">
        <v>64</v>
      </c>
      <c r="M82"/>
      <c r="N82"/>
      <c r="O82">
        <f>SUM(I82:I82)</f>
        <v>22000000</v>
      </c>
      <c r="P82">
        <f>SUM(T82:AE82)</f>
        <v>0</v>
      </c>
      <c r="Q82">
        <f>P82/O82</f>
        <v>0</v>
      </c>
      <c r="R82">
        <f>+O82-P82</f>
        <v>22000000</v>
      </c>
      <c r="S82">
        <f>+R82/O82</f>
        <v>1</v>
      </c>
      <c r="T82" s="161"/>
      <c r="U82" s="161"/>
      <c r="V82" s="161"/>
      <c r="W82" s="161"/>
      <c r="X82" s="161"/>
      <c r="Y82" s="161"/>
      <c r="Z82" s="161"/>
      <c r="AA82" s="161"/>
      <c r="AB82" s="161"/>
      <c r="AC82" s="161"/>
      <c r="AD82" s="161"/>
      <c r="AE82" s="161"/>
      <c r="AF82">
        <v>1</v>
      </c>
      <c r="AG82">
        <f>SUM(AK82:AV82)</f>
        <v>0</v>
      </c>
      <c r="AH82">
        <f>+AF82-AG82</f>
        <v>1</v>
      </c>
      <c r="AI82">
        <f>AG82/AF82</f>
        <v>0</v>
      </c>
      <c r="AJ82">
        <f>100%-AI82</f>
        <v>1</v>
      </c>
      <c r="AK82"/>
      <c r="AL82"/>
      <c r="AM82"/>
      <c r="AN82"/>
      <c r="AO82"/>
      <c r="AP82"/>
      <c r="AQ82"/>
      <c r="AR82"/>
      <c r="AS82"/>
      <c r="AT82"/>
      <c r="AU82"/>
      <c r="AV82"/>
      <c r="AW82" s="248"/>
      <c r="AX82" s="248"/>
      <c r="AY82" s="248" t="s">
        <v>373</v>
      </c>
      <c r="AZ82" s="248" t="s">
        <v>115</v>
      </c>
    </row>
    <row r="83" spans="1:52" s="263" customFormat="1" ht="29.25" customHeight="1">
      <c r="A83" s="365"/>
      <c r="B83" s="5211"/>
      <c r="C83" s="5211" t="s">
        <v>374</v>
      </c>
      <c r="D83" s="5211" t="s">
        <v>375</v>
      </c>
      <c r="E83" s="219"/>
      <c r="F83" s="5211" t="s">
        <v>4380</v>
      </c>
      <c r="G83" s="5211" t="s">
        <v>4381</v>
      </c>
      <c r="H83" s="218" t="s">
        <v>379</v>
      </c>
      <c r="I83" s="152">
        <f>4500000-1000000</f>
        <v>3500000</v>
      </c>
      <c r="J83" s="5211" t="s">
        <v>380</v>
      </c>
      <c r="K83" s="7837"/>
      <c r="L83" s="5211" t="s">
        <v>82</v>
      </c>
      <c r="M83" s="5211"/>
      <c r="N83" s="5211"/>
      <c r="O83" s="5215">
        <f>+I83+I84+I85</f>
        <v>6000000</v>
      </c>
      <c r="P83" s="5215">
        <f>SUM(T83:AE85)</f>
        <v>0</v>
      </c>
      <c r="Q83" s="5215">
        <f>+P83/O83</f>
        <v>0</v>
      </c>
      <c r="R83" s="5215">
        <f>+O83-P83</f>
        <v>6000000</v>
      </c>
      <c r="S83" s="5216"/>
      <c r="T83" s="161"/>
      <c r="U83" s="161"/>
      <c r="V83" s="161"/>
      <c r="W83" s="161"/>
      <c r="X83" s="161"/>
      <c r="Y83" s="161"/>
      <c r="Z83" s="161"/>
      <c r="AA83" s="161"/>
      <c r="AB83" s="161"/>
      <c r="AC83" s="161"/>
      <c r="AD83" s="161"/>
      <c r="AE83" s="161"/>
      <c r="AF83" s="5217">
        <v>2</v>
      </c>
      <c r="AG83" s="5217">
        <f>SUM(AK83:AV85)</f>
        <v>0</v>
      </c>
      <c r="AH83" s="5217">
        <f>+AF83-AG83</f>
        <v>2</v>
      </c>
      <c r="AI83" s="5216">
        <f>+AG83/AF83</f>
        <v>0</v>
      </c>
      <c r="AJ83" s="5216">
        <f>100%-AI83</f>
        <v>1</v>
      </c>
      <c r="AK83" s="5215"/>
      <c r="AL83" s="5215"/>
      <c r="AM83" s="5215"/>
      <c r="AN83" s="5215"/>
      <c r="AO83" s="5215"/>
      <c r="AP83" s="5215"/>
      <c r="AQ83" s="5215"/>
      <c r="AR83" s="5215"/>
      <c r="AS83" s="5215"/>
      <c r="AT83" s="5215"/>
      <c r="AU83" s="5215"/>
      <c r="AV83" s="5215"/>
      <c r="AW83" s="5252"/>
      <c r="AX83" s="5252"/>
      <c r="AY83" s="5252" t="s">
        <v>381</v>
      </c>
      <c r="AZ83" s="5252" t="s">
        <v>115</v>
      </c>
    </row>
    <row r="84" spans="1:52" s="263" customFormat="1" ht="36" customHeight="1">
      <c r="A84" s="365"/>
      <c r="B84" s="5211"/>
      <c r="C84" s="5211"/>
      <c r="D84" s="5211"/>
      <c r="E84" s="210"/>
      <c r="F84" s="5211"/>
      <c r="G84" s="5211"/>
      <c r="H84" s="218" t="s">
        <v>382</v>
      </c>
      <c r="I84" s="370">
        <f>1500000-500000</f>
        <v>1000000</v>
      </c>
      <c r="J84" s="5211"/>
      <c r="K84" s="7837"/>
      <c r="L84" s="5211"/>
      <c r="M84" s="5211"/>
      <c r="N84" s="5211"/>
      <c r="O84" s="5215"/>
      <c r="P84" s="5215"/>
      <c r="Q84" s="5215"/>
      <c r="R84" s="5215"/>
      <c r="S84" s="5216"/>
      <c r="T84" s="161"/>
      <c r="U84" s="161"/>
      <c r="V84" s="161"/>
      <c r="W84" s="161"/>
      <c r="X84" s="161"/>
      <c r="Y84" s="161"/>
      <c r="Z84" s="161"/>
      <c r="AA84" s="161"/>
      <c r="AB84" s="161"/>
      <c r="AC84" s="161"/>
      <c r="AD84" s="161"/>
      <c r="AE84" s="161"/>
      <c r="AF84" s="5217"/>
      <c r="AG84" s="5217"/>
      <c r="AH84" s="5217"/>
      <c r="AI84" s="5216"/>
      <c r="AJ84" s="5216"/>
      <c r="AK84" s="5215"/>
      <c r="AL84" s="5215"/>
      <c r="AM84" s="5215"/>
      <c r="AN84" s="5215"/>
      <c r="AO84" s="5215"/>
      <c r="AP84" s="5215"/>
      <c r="AQ84" s="5215"/>
      <c r="AR84" s="5215"/>
      <c r="AS84" s="5215"/>
      <c r="AT84" s="5215"/>
      <c r="AU84" s="5215"/>
      <c r="AV84" s="5215"/>
      <c r="AW84" s="5252"/>
      <c r="AX84" s="5252"/>
      <c r="AY84" s="5252"/>
      <c r="AZ84" s="5252"/>
    </row>
    <row r="85" spans="1:52" s="263" customFormat="1" ht="31.5" customHeight="1">
      <c r="A85" s="365"/>
      <c r="B85" s="5211"/>
      <c r="C85" s="5211"/>
      <c r="D85" s="5211"/>
      <c r="E85"/>
      <c r="F85" s="5211"/>
      <c r="G85" s="5211"/>
      <c r="H85" s="218" t="s">
        <v>294</v>
      </c>
      <c r="I85" s="370">
        <f>2000000-500000</f>
        <v>1500000</v>
      </c>
      <c r="J85" s="5211"/>
      <c r="K85" s="7837"/>
      <c r="L85" s="5211"/>
      <c r="M85" s="5211"/>
      <c r="N85" s="5211"/>
      <c r="O85" s="5215"/>
      <c r="P85" s="5215"/>
      <c r="Q85" s="5215"/>
      <c r="R85" s="5215"/>
      <c r="S85" s="5216"/>
      <c r="T85" s="161"/>
      <c r="U85" s="161"/>
      <c r="V85" s="161"/>
      <c r="W85" s="161"/>
      <c r="X85" s="161"/>
      <c r="Y85" s="161"/>
      <c r="Z85" s="161"/>
      <c r="AA85" s="161"/>
      <c r="AB85" s="161"/>
      <c r="AC85" s="161"/>
      <c r="AD85" s="161"/>
      <c r="AE85" s="161"/>
      <c r="AF85" s="5217"/>
      <c r="AG85" s="5217"/>
      <c r="AH85" s="5217"/>
      <c r="AI85" s="5216"/>
      <c r="AJ85" s="5216"/>
      <c r="AK85" s="5215"/>
      <c r="AL85" s="5215"/>
      <c r="AM85" s="5215"/>
      <c r="AN85" s="5215"/>
      <c r="AO85" s="5215"/>
      <c r="AP85" s="5215"/>
      <c r="AQ85" s="5215"/>
      <c r="AR85" s="5215"/>
      <c r="AS85" s="5215"/>
      <c r="AT85" s="5215"/>
      <c r="AU85" s="5215"/>
      <c r="AV85" s="5215"/>
      <c r="AW85" s="5252"/>
      <c r="AX85" s="5252"/>
      <c r="AY85" s="5252"/>
      <c r="AZ85" s="5252"/>
    </row>
    <row r="86" spans="1:52" s="263" customFormat="1" ht="29">
      <c r="A86" s="371"/>
      <c r="B86" s="5211"/>
      <c r="C86" t="s">
        <v>383</v>
      </c>
      <c r="D86" t="s">
        <v>384</v>
      </c>
      <c r="E86"/>
      <c r="F86" s="733"/>
      <c r="G86" s="733"/>
      <c r="H86" t="s">
        <v>283</v>
      </c>
      <c r="I86">
        <f>25000000-5000000</f>
        <v>20000000</v>
      </c>
      <c r="J86" s="733" t="s">
        <v>388</v>
      </c>
      <c r="K86"/>
      <c r="L86" t="s">
        <v>64</v>
      </c>
      <c r="M86"/>
      <c r="N86"/>
      <c r="O86">
        <f>+I86</f>
        <v>20000000</v>
      </c>
      <c r="P86"/>
      <c r="Q86"/>
      <c r="R86">
        <f>+O86-P86</f>
        <v>20000000</v>
      </c>
      <c r="S86" s="329"/>
      <c r="T86"/>
      <c r="U86"/>
      <c r="V86"/>
      <c r="W86"/>
      <c r="X86"/>
      <c r="Y86"/>
      <c r="Z86"/>
      <c r="AA86"/>
      <c r="AB86"/>
      <c r="AC86"/>
      <c r="AD86"/>
      <c r="AE86"/>
      <c r="AF86"/>
      <c r="AG86"/>
      <c r="AH86"/>
      <c r="AI86" s="329"/>
      <c r="AJ86" s="329"/>
      <c r="AK86"/>
      <c r="AL86"/>
      <c r="AM86"/>
      <c r="AN86"/>
      <c r="AO86"/>
      <c r="AP86"/>
      <c r="AQ86"/>
      <c r="AR86"/>
      <c r="AS86"/>
      <c r="AT86"/>
      <c r="AU86"/>
      <c r="AV86"/>
      <c r="AW86">
        <v>44682</v>
      </c>
      <c r="AX86">
        <v>44905</v>
      </c>
      <c r="AY86"/>
      <c r="AZ86"/>
    </row>
    <row r="87" spans="1:52" s="263" customFormat="1" ht="44.25" customHeight="1">
      <c r="A87" s="365"/>
      <c r="B87" s="376"/>
      <c r="C87" s="377" t="s">
        <v>389</v>
      </c>
      <c r="D87" s="377" t="s">
        <v>389</v>
      </c>
      <c r="E87" s="379"/>
      <c r="F87" s="379"/>
      <c r="G87" s="379"/>
      <c r="H87" s="380"/>
      <c r="I87" s="381"/>
      <c r="J87" s="379"/>
      <c r="K87"/>
      <c r="L87" s="379"/>
      <c r="M87" s="230"/>
      <c r="N87" s="230"/>
      <c r="O87" s="238">
        <f>SUM(O82:O85)</f>
        <v>28000000</v>
      </c>
      <c r="P87" s="238">
        <f>SUM(P82:P82)</f>
        <v>0</v>
      </c>
      <c r="Q87" s="239">
        <f>+P87/O87</f>
        <v>0</v>
      </c>
      <c r="R87" s="240">
        <f>SUM(R82:R85)</f>
        <v>28000000</v>
      </c>
      <c r="S87" s="239">
        <f>100%-Q87</f>
        <v>1</v>
      </c>
      <c r="T87" s="197">
        <f t="shared" ref="T87:AE87" si="19">SUM(T82:T82)</f>
        <v>0</v>
      </c>
      <c r="U87" s="197">
        <f t="shared" si="19"/>
        <v>0</v>
      </c>
      <c r="V87" s="197">
        <f t="shared" si="19"/>
        <v>0</v>
      </c>
      <c r="W87" s="197">
        <f t="shared" si="19"/>
        <v>0</v>
      </c>
      <c r="X87" s="197">
        <f t="shared" si="19"/>
        <v>0</v>
      </c>
      <c r="Y87" s="197">
        <f t="shared" si="19"/>
        <v>0</v>
      </c>
      <c r="Z87" s="197">
        <f t="shared" si="19"/>
        <v>0</v>
      </c>
      <c r="AA87" s="197">
        <f t="shared" si="19"/>
        <v>0</v>
      </c>
      <c r="AB87" s="197">
        <f t="shared" si="19"/>
        <v>0</v>
      </c>
      <c r="AC87" s="197">
        <f t="shared" si="19"/>
        <v>0</v>
      </c>
      <c r="AD87" s="197">
        <f t="shared" si="19"/>
        <v>0</v>
      </c>
      <c r="AE87" s="197">
        <f t="shared" si="19"/>
        <v>0</v>
      </c>
      <c r="AF87" s="383">
        <f>SUM(AF82:AF85)</f>
        <v>3</v>
      </c>
      <c r="AG87" s="384">
        <f>SUM(AG82:AG82)</f>
        <v>0</v>
      </c>
      <c r="AH87" s="384">
        <f>SUM(AH82:AH82)</f>
        <v>1</v>
      </c>
      <c r="AI87" s="239">
        <f>+AG87/AF87</f>
        <v>0</v>
      </c>
      <c r="AJ87" s="239">
        <f>+AH87/AF87</f>
        <v>0.33333333333333331</v>
      </c>
      <c r="AK87" s="243"/>
      <c r="AL87" s="243"/>
      <c r="AM87" s="243"/>
      <c r="AN87" s="243"/>
      <c r="AO87" s="243"/>
      <c r="AP87" s="243"/>
      <c r="AQ87" s="243"/>
      <c r="AR87" s="243"/>
      <c r="AS87" s="243"/>
      <c r="AT87" s="243"/>
      <c r="AU87" s="243"/>
      <c r="AV87" s="243"/>
      <c r="AW87" s="385"/>
      <c r="AX87" s="385"/>
      <c r="AY87" s="385"/>
      <c r="AZ87" s="385"/>
    </row>
    <row r="88" spans="1:52" s="263" customFormat="1" ht="73.5" customHeight="1">
      <c r="A88"/>
      <c r="B88" t="s">
        <v>413</v>
      </c>
      <c r="C88" t="s">
        <v>4382</v>
      </c>
      <c r="D88"/>
      <c r="E88"/>
      <c r="F88" t="s">
        <v>4383</v>
      </c>
      <c r="G88" t="s">
        <v>4384</v>
      </c>
      <c r="H88" t="s">
        <v>4385</v>
      </c>
      <c r="I88"/>
      <c r="J88" t="s">
        <v>4373</v>
      </c>
      <c r="K88"/>
      <c r="L88"/>
      <c r="M88"/>
      <c r="N88"/>
      <c r="O88">
        <f>+I88</f>
        <v>0</v>
      </c>
      <c r="P88">
        <f>SUM(T88:AE88)</f>
        <v>0</v>
      </c>
      <c r="Q88" t="e">
        <f>P88/O88</f>
        <v>#DIV/0!</v>
      </c>
      <c r="R88">
        <f>+O88-P88</f>
        <v>0</v>
      </c>
      <c r="S88" t="e">
        <f>+R88/O88</f>
        <v>#DIV/0!</v>
      </c>
      <c r="T88"/>
      <c r="U88"/>
      <c r="V88"/>
      <c r="W88"/>
      <c r="X88"/>
      <c r="Y88"/>
      <c r="Z88"/>
      <c r="AA88"/>
      <c r="AB88"/>
      <c r="AC88"/>
      <c r="AD88"/>
      <c r="AE88"/>
      <c r="AF88">
        <v>50</v>
      </c>
      <c r="AG88">
        <f t="shared" ref="AG88:AG93" si="20">SUM(AK88:AV88)</f>
        <v>0</v>
      </c>
      <c r="AH88">
        <f t="shared" ref="AH88:AH93" si="21">+AF88-AG88</f>
        <v>50</v>
      </c>
      <c r="AI88">
        <f t="shared" ref="AI88:AI93" si="22">AG88/AF88</f>
        <v>0</v>
      </c>
      <c r="AJ88">
        <f t="shared" ref="AJ88:AJ93" si="23">100%-AI88</f>
        <v>1</v>
      </c>
      <c r="AK88"/>
      <c r="AL88"/>
      <c r="AM88"/>
      <c r="AN88"/>
      <c r="AO88"/>
      <c r="AP88"/>
      <c r="AQ88"/>
      <c r="AR88"/>
      <c r="AS88"/>
      <c r="AT88"/>
      <c r="AU88"/>
      <c r="AV88"/>
      <c r="AW88">
        <v>44198</v>
      </c>
      <c r="AX88">
        <v>44560</v>
      </c>
      <c r="AY88" t="s">
        <v>4386</v>
      </c>
      <c r="AZ88" t="s">
        <v>115</v>
      </c>
    </row>
    <row r="89" spans="1:52" s="263" customFormat="1" ht="28.15" customHeight="1">
      <c r="A89" s="365"/>
      <c r="B89" s="7837" t="s">
        <v>4387</v>
      </c>
      <c r="C89" s="7837"/>
      <c r="D89" s="7837"/>
      <c r="E89" s="7837"/>
      <c r="F89" s="7837"/>
      <c r="G89" s="7837"/>
      <c r="H89" s="7837"/>
      <c r="I89"/>
      <c r="J89"/>
      <c r="K89"/>
      <c r="L89"/>
      <c r="M89" s="190"/>
      <c r="N89" s="190"/>
      <c r="O89" s="193">
        <f>+O88</f>
        <v>0</v>
      </c>
      <c r="P89" s="674">
        <f>SUM(T89:AE89)</f>
        <v>0</v>
      </c>
      <c r="Q89" s="675" t="e">
        <f>P89/O89</f>
        <v>#DIV/0!</v>
      </c>
      <c r="R89" s="676">
        <f>+O89-P89</f>
        <v>0</v>
      </c>
      <c r="S89" s="675" t="e">
        <f>100%-Q89</f>
        <v>#DIV/0!</v>
      </c>
      <c r="T89" s="388"/>
      <c r="U89" s="388"/>
      <c r="V89" s="388"/>
      <c r="W89" s="388"/>
      <c r="X89" s="388"/>
      <c r="Y89" s="388"/>
      <c r="Z89" s="388"/>
      <c r="AA89" s="388"/>
      <c r="AB89" s="388"/>
      <c r="AC89" s="388"/>
      <c r="AD89" s="388"/>
      <c r="AE89" s="388"/>
      <c r="AF89" s="677">
        <f>+AF88</f>
        <v>50</v>
      </c>
      <c r="AG89" s="199">
        <f t="shared" si="20"/>
        <v>0</v>
      </c>
      <c r="AH89" s="677">
        <f t="shared" si="21"/>
        <v>50</v>
      </c>
      <c r="AI89" s="675">
        <f t="shared" si="22"/>
        <v>0</v>
      </c>
      <c r="AJ89" s="675">
        <f t="shared" si="23"/>
        <v>1</v>
      </c>
      <c r="AK89" s="361"/>
      <c r="AL89" s="361"/>
      <c r="AM89" s="361"/>
      <c r="AN89" s="361"/>
      <c r="AO89" s="361"/>
      <c r="AP89" s="361"/>
      <c r="AQ89" s="361"/>
      <c r="AR89" s="361"/>
      <c r="AS89" s="361"/>
      <c r="AT89" s="361"/>
      <c r="AU89" s="361"/>
      <c r="AV89" s="361"/>
      <c r="AW89" s="363"/>
      <c r="AX89" s="363"/>
      <c r="AY89" s="363"/>
      <c r="AZ89" s="363"/>
    </row>
    <row r="90" spans="1:52" s="263" customFormat="1" ht="30" customHeight="1">
      <c r="A90" s="365"/>
      <c r="B90" s="5253" t="s">
        <v>390</v>
      </c>
      <c r="C90" s="5253"/>
      <c r="D90" s="5253"/>
      <c r="E90" s="5253"/>
      <c r="F90" s="5253"/>
      <c r="G90" s="5253"/>
      <c r="H90" s="5253"/>
      <c r="I90" s="5253"/>
      <c r="J90" s="5253"/>
      <c r="K90" s="5253"/>
      <c r="L90" s="5253"/>
      <c r="M90" s="5253"/>
      <c r="N90" s="231"/>
      <c r="O90" s="238">
        <f>+O43+O49+O67+O81+O87+O89</f>
        <v>824460000</v>
      </c>
      <c r="P90" s="386">
        <f>+P43+P49+P67+P81+P87+P89</f>
        <v>0</v>
      </c>
      <c r="Q90" s="387" t="e">
        <f>+Q43+Q49+Q67+Q81+Q87+Q89</f>
        <v>#DIV/0!</v>
      </c>
      <c r="R90" s="388">
        <f>+R43+R49+R67+R81+R87+R89</f>
        <v>768460000</v>
      </c>
      <c r="S90" s="387" t="e">
        <f>100%-Q90</f>
        <v>#DIV/0!</v>
      </c>
      <c r="T90" s="389"/>
      <c r="U90" s="389"/>
      <c r="V90" s="389"/>
      <c r="W90" s="389"/>
      <c r="X90" s="389"/>
      <c r="Y90" s="389"/>
      <c r="Z90" s="389"/>
      <c r="AA90" s="389"/>
      <c r="AB90" s="389"/>
      <c r="AC90" s="389"/>
      <c r="AD90" s="389"/>
      <c r="AE90" s="389"/>
      <c r="AF90" s="383">
        <f>+AF43+AF49+AF67+AF81+AF87+AF89</f>
        <v>342</v>
      </c>
      <c r="AG90" s="384">
        <f t="shared" si="20"/>
        <v>0</v>
      </c>
      <c r="AH90" s="383">
        <f t="shared" si="21"/>
        <v>342</v>
      </c>
      <c r="AI90" s="387">
        <f t="shared" si="22"/>
        <v>0</v>
      </c>
      <c r="AJ90" s="387">
        <f t="shared" si="23"/>
        <v>1</v>
      </c>
      <c r="AK90" s="243"/>
      <c r="AL90" s="243"/>
      <c r="AM90" s="243"/>
      <c r="AN90" s="243"/>
      <c r="AO90" s="243"/>
      <c r="AP90" s="243"/>
      <c r="AQ90" s="243"/>
      <c r="AR90" s="243"/>
      <c r="AS90" s="243"/>
      <c r="AT90" s="243"/>
      <c r="AU90" s="243"/>
      <c r="AV90" s="243"/>
      <c r="AW90" s="246"/>
      <c r="AX90" s="246"/>
      <c r="AY90" s="246"/>
      <c r="AZ90" s="246"/>
    </row>
    <row r="91" spans="1:52" s="263" customFormat="1" ht="73.5" customHeight="1">
      <c r="A91" s="5254" t="s">
        <v>391</v>
      </c>
      <c r="B91" s="5255" t="s">
        <v>392</v>
      </c>
      <c r="C91" s="392" t="s">
        <v>393</v>
      </c>
      <c r="D91" s="392" t="s">
        <v>394</v>
      </c>
      <c r="E91" s="392"/>
      <c r="F91" s="391" t="s">
        <v>4388</v>
      </c>
      <c r="G91" s="391" t="s">
        <v>4389</v>
      </c>
      <c r="H91" s="393">
        <v>5145101</v>
      </c>
      <c r="I91" s="394">
        <v>79500000</v>
      </c>
      <c r="J91" s="395" t="s">
        <v>398</v>
      </c>
      <c r="K91"/>
      <c r="L91" s="391"/>
      <c r="M91" s="392"/>
      <c r="N91" s="392"/>
      <c r="O91" s="396">
        <f>+I91</f>
        <v>79500000</v>
      </c>
      <c r="P91" s="397">
        <f>SUM(T91:AE91)</f>
        <v>0</v>
      </c>
      <c r="Q91" s="398">
        <f>P91/O91</f>
        <v>0</v>
      </c>
      <c r="R91" s="399">
        <f>+O91-P91</f>
        <v>79500000</v>
      </c>
      <c r="S91" s="400">
        <f>+R91/O91</f>
        <v>1</v>
      </c>
      <c r="T91" s="401"/>
      <c r="U91" s="401"/>
      <c r="V91" s="401"/>
      <c r="W91" s="401"/>
      <c r="X91" s="401"/>
      <c r="Y91" s="401"/>
      <c r="Z91" s="401"/>
      <c r="AA91" s="401"/>
      <c r="AB91" s="401"/>
      <c r="AC91" s="401"/>
      <c r="AD91" s="401"/>
      <c r="AE91" s="401"/>
      <c r="AF91" s="402">
        <v>35</v>
      </c>
      <c r="AG91" s="402">
        <f t="shared" si="20"/>
        <v>0</v>
      </c>
      <c r="AH91" s="402">
        <f t="shared" si="21"/>
        <v>35</v>
      </c>
      <c r="AI91" s="400">
        <f t="shared" si="22"/>
        <v>0</v>
      </c>
      <c r="AJ91" s="400">
        <f t="shared" si="23"/>
        <v>1</v>
      </c>
      <c r="AK91" s="403"/>
      <c r="AL91" s="403"/>
      <c r="AM91" s="403"/>
      <c r="AN91" s="403"/>
      <c r="AO91" s="403"/>
      <c r="AP91" s="403"/>
      <c r="AQ91" s="403"/>
      <c r="AR91" s="403"/>
      <c r="AS91" s="403"/>
      <c r="AT91" s="403"/>
      <c r="AU91" s="403"/>
      <c r="AV91" s="403"/>
      <c r="AW91" s="404">
        <v>44197</v>
      </c>
      <c r="AX91" s="404">
        <v>44561</v>
      </c>
      <c r="AY91" s="404" t="s">
        <v>401</v>
      </c>
      <c r="AZ91" s="404" t="s">
        <v>68</v>
      </c>
    </row>
    <row r="92" spans="1:52" s="263" customFormat="1" ht="73.5" customHeight="1">
      <c r="A92" s="5254"/>
      <c r="B92" s="5255"/>
      <c r="C92" s="405" t="s">
        <v>402</v>
      </c>
      <c r="D92" s="405" t="s">
        <v>403</v>
      </c>
      <c r="E92" s="405"/>
      <c r="F92" s="406" t="s">
        <v>4390</v>
      </c>
      <c r="G92" s="406" t="s">
        <v>4391</v>
      </c>
      <c r="H92" s="407">
        <v>5145201</v>
      </c>
      <c r="I92" s="408">
        <v>32000000</v>
      </c>
      <c r="J92" s="409" t="s">
        <v>405</v>
      </c>
      <c r="K92"/>
      <c r="L92" s="406"/>
      <c r="M92" s="405"/>
      <c r="N92" s="405"/>
      <c r="O92" s="410">
        <f>+I92</f>
        <v>32000000</v>
      </c>
      <c r="P92" s="397">
        <f>SUM(T92:AE92)</f>
        <v>0</v>
      </c>
      <c r="Q92" s="411">
        <f>P92/O92</f>
        <v>0</v>
      </c>
      <c r="R92" s="412">
        <f>+O92-P92</f>
        <v>32000000</v>
      </c>
      <c r="S92" s="400">
        <f>+R92/O92</f>
        <v>1</v>
      </c>
      <c r="T92" s="401"/>
      <c r="U92" s="401"/>
      <c r="V92" s="401"/>
      <c r="W92" s="401"/>
      <c r="X92" s="401"/>
      <c r="Y92" s="401"/>
      <c r="Z92" s="401"/>
      <c r="AA92" s="401"/>
      <c r="AB92" s="401"/>
      <c r="AC92" s="401"/>
      <c r="AD92" s="401"/>
      <c r="AE92" s="401"/>
      <c r="AF92" s="413">
        <v>21</v>
      </c>
      <c r="AG92" s="402">
        <f t="shared" si="20"/>
        <v>0</v>
      </c>
      <c r="AH92" s="413">
        <f t="shared" si="21"/>
        <v>21</v>
      </c>
      <c r="AI92" s="414">
        <f t="shared" si="22"/>
        <v>0</v>
      </c>
      <c r="AJ92" s="414">
        <f t="shared" si="23"/>
        <v>1</v>
      </c>
      <c r="AK92" s="403"/>
      <c r="AL92" s="403"/>
      <c r="AM92" s="403"/>
      <c r="AN92" s="403"/>
      <c r="AO92" s="403"/>
      <c r="AP92" s="403"/>
      <c r="AQ92" s="403"/>
      <c r="AR92" s="403"/>
      <c r="AS92" s="403"/>
      <c r="AT92" s="403"/>
      <c r="AU92" s="403"/>
      <c r="AV92" s="403"/>
      <c r="AW92" s="404">
        <v>44197</v>
      </c>
      <c r="AX92" s="404">
        <v>44561</v>
      </c>
      <c r="AY92" s="404" t="s">
        <v>401</v>
      </c>
      <c r="AZ92" s="404" t="s">
        <v>68</v>
      </c>
    </row>
    <row r="93" spans="1:52" s="263" customFormat="1" ht="73.5" customHeight="1">
      <c r="A93" s="5254"/>
      <c r="B93" s="5255"/>
      <c r="C93" s="415" t="s">
        <v>406</v>
      </c>
      <c r="D93" s="415" t="s">
        <v>407</v>
      </c>
      <c r="E93" s="415"/>
      <c r="F93" s="390" t="s">
        <v>4392</v>
      </c>
      <c r="G93" s="390" t="s">
        <v>4393</v>
      </c>
      <c r="H93" s="417">
        <v>5145401</v>
      </c>
      <c r="I93" s="418">
        <v>30000000</v>
      </c>
      <c r="J93" s="419" t="s">
        <v>411</v>
      </c>
      <c r="K93"/>
      <c r="L93" s="390"/>
      <c r="M93" s="415"/>
      <c r="N93" s="415"/>
      <c r="O93" s="420">
        <f>+I93</f>
        <v>30000000</v>
      </c>
      <c r="P93" s="421">
        <f>SUM(T93:AE93)</f>
        <v>0</v>
      </c>
      <c r="Q93" s="422">
        <f>P93/O93</f>
        <v>0</v>
      </c>
      <c r="R93" s="423">
        <f>+O93-P93</f>
        <v>30000000</v>
      </c>
      <c r="S93" s="400">
        <f>+R93/O93</f>
        <v>1</v>
      </c>
      <c r="T93" s="401"/>
      <c r="U93" s="401"/>
      <c r="V93" s="401"/>
      <c r="W93" s="401"/>
      <c r="X93" s="401"/>
      <c r="Y93" s="401"/>
      <c r="Z93" s="401"/>
      <c r="AA93" s="401"/>
      <c r="AB93" s="401"/>
      <c r="AC93" s="401"/>
      <c r="AD93" s="401"/>
      <c r="AE93" s="401"/>
      <c r="AF93" s="424">
        <v>12</v>
      </c>
      <c r="AG93" s="425">
        <f t="shared" si="20"/>
        <v>0</v>
      </c>
      <c r="AH93" s="424">
        <f t="shared" si="21"/>
        <v>12</v>
      </c>
      <c r="AI93" s="426">
        <f t="shared" si="22"/>
        <v>0</v>
      </c>
      <c r="AJ93" s="426">
        <f t="shared" si="23"/>
        <v>1</v>
      </c>
      <c r="AK93" s="427"/>
      <c r="AL93" s="427"/>
      <c r="AM93" s="427"/>
      <c r="AN93" s="427"/>
      <c r="AO93" s="427"/>
      <c r="AP93" s="427"/>
      <c r="AQ93" s="427"/>
      <c r="AR93" s="427"/>
      <c r="AS93" s="427"/>
      <c r="AT93" s="427"/>
      <c r="AU93" s="427"/>
      <c r="AV93" s="427"/>
      <c r="AW93" s="404">
        <v>44197</v>
      </c>
      <c r="AX93" s="404">
        <v>44561</v>
      </c>
      <c r="AY93" s="404" t="s">
        <v>401</v>
      </c>
      <c r="AZ93" s="404" t="s">
        <v>68</v>
      </c>
    </row>
    <row r="94" spans="1:52" s="263" customFormat="1" ht="73.5" customHeight="1">
      <c r="A94" s="5254"/>
      <c r="B94" s="5255"/>
      <c r="C94" s="428" t="s">
        <v>412</v>
      </c>
      <c r="D94" s="428"/>
      <c r="E94"/>
      <c r="F94" s="429"/>
      <c r="G94" s="429"/>
      <c r="H94" s="430"/>
      <c r="I94" s="431"/>
      <c r="J94" s="432"/>
      <c r="K94"/>
      <c r="L94" s="429"/>
      <c r="M94" s="433"/>
      <c r="N94" s="433"/>
      <c r="O94" s="434">
        <f>SUM(O91:O93)</f>
        <v>141500000</v>
      </c>
      <c r="P94" s="434">
        <f>SUM(P91:P93)</f>
        <v>0</v>
      </c>
      <c r="Q94" s="435">
        <f>+P94/O94</f>
        <v>0</v>
      </c>
      <c r="R94" s="436">
        <f>SUM(R91:R93)</f>
        <v>141500000</v>
      </c>
      <c r="S94" s="435">
        <f>100%-Q94</f>
        <v>1</v>
      </c>
      <c r="T94" s="437">
        <f t="shared" ref="T94:AH94" si="24">SUM(T91:T93)</f>
        <v>0</v>
      </c>
      <c r="U94" s="437">
        <f t="shared" si="24"/>
        <v>0</v>
      </c>
      <c r="V94" s="437">
        <f t="shared" si="24"/>
        <v>0</v>
      </c>
      <c r="W94" s="437">
        <f t="shared" si="24"/>
        <v>0</v>
      </c>
      <c r="X94" s="437">
        <f t="shared" si="24"/>
        <v>0</v>
      </c>
      <c r="Y94" s="437">
        <f t="shared" si="24"/>
        <v>0</v>
      </c>
      <c r="Z94" s="437">
        <f t="shared" si="24"/>
        <v>0</v>
      </c>
      <c r="AA94" s="437">
        <f t="shared" si="24"/>
        <v>0</v>
      </c>
      <c r="AB94" s="437">
        <f t="shared" si="24"/>
        <v>0</v>
      </c>
      <c r="AC94" s="437">
        <f t="shared" si="24"/>
        <v>0</v>
      </c>
      <c r="AD94" s="437">
        <f t="shared" si="24"/>
        <v>0</v>
      </c>
      <c r="AE94" s="437">
        <f t="shared" si="24"/>
        <v>0</v>
      </c>
      <c r="AF94" s="438">
        <f t="shared" si="24"/>
        <v>68</v>
      </c>
      <c r="AG94" s="438">
        <f t="shared" si="24"/>
        <v>0</v>
      </c>
      <c r="AH94" s="438">
        <f t="shared" si="24"/>
        <v>68</v>
      </c>
      <c r="AI94" s="435">
        <f>+AG94/AF94</f>
        <v>0</v>
      </c>
      <c r="AJ94" s="435">
        <f>+AH94/AF94</f>
        <v>1</v>
      </c>
      <c r="AK94" s="439"/>
      <c r="AL94" s="439"/>
      <c r="AM94" s="439"/>
      <c r="AN94" s="439"/>
      <c r="AO94" s="439"/>
      <c r="AP94" s="439"/>
      <c r="AQ94" s="439"/>
      <c r="AR94" s="439"/>
      <c r="AS94" s="439"/>
      <c r="AT94" s="439"/>
      <c r="AU94" s="439"/>
      <c r="AV94" s="439"/>
      <c r="AW94" s="440"/>
      <c r="AX94" s="440"/>
      <c r="AY94" s="440"/>
      <c r="AZ94" s="440"/>
    </row>
    <row r="95" spans="1:52" s="263" customFormat="1" ht="73.5" customHeight="1">
      <c r="A95" s="5254"/>
      <c r="B95" s="5257" t="s">
        <v>413</v>
      </c>
      <c r="C95" s="441" t="s">
        <v>414</v>
      </c>
      <c r="D95" s="441" t="s">
        <v>415</v>
      </c>
      <c r="E95" s="441"/>
      <c r="F95" s="442" t="s">
        <v>4394</v>
      </c>
      <c r="G95" s="442" t="s">
        <v>4395</v>
      </c>
      <c r="H95" s="443">
        <v>5145102</v>
      </c>
      <c r="I95" s="444">
        <v>24000000</v>
      </c>
      <c r="J95" s="445" t="s">
        <v>419</v>
      </c>
      <c r="K95"/>
      <c r="L95" s="442"/>
      <c r="M95" s="441"/>
      <c r="N95" s="441"/>
      <c r="O95" s="446">
        <f>+I95</f>
        <v>24000000</v>
      </c>
      <c r="P95" s="421">
        <f>SUM(T95:AE95)</f>
        <v>0</v>
      </c>
      <c r="Q95" s="447">
        <f>P95/O95</f>
        <v>0</v>
      </c>
      <c r="R95" s="448">
        <f>+O95-P95</f>
        <v>24000000</v>
      </c>
      <c r="S95" s="449">
        <f>+R95/O95</f>
        <v>1</v>
      </c>
      <c r="T95" s="401"/>
      <c r="U95" s="401"/>
      <c r="V95" s="401"/>
      <c r="W95" s="401"/>
      <c r="X95" s="401"/>
      <c r="Y95" s="401"/>
      <c r="Z95" s="401"/>
      <c r="AA95" s="401"/>
      <c r="AB95" s="401"/>
      <c r="AC95" s="401"/>
      <c r="AD95" s="401"/>
      <c r="AE95" s="401"/>
      <c r="AF95" s="425">
        <v>3</v>
      </c>
      <c r="AG95" s="425">
        <f>SUM(AK95:AV95)</f>
        <v>0</v>
      </c>
      <c r="AH95" s="425">
        <f>+AF95-AG95</f>
        <v>3</v>
      </c>
      <c r="AI95" s="449">
        <f>AG95/AF95</f>
        <v>0</v>
      </c>
      <c r="AJ95" s="449">
        <f>100%-AI95</f>
        <v>1</v>
      </c>
      <c r="AK95" s="427"/>
      <c r="AL95" s="427"/>
      <c r="AM95" s="427"/>
      <c r="AN95" s="427"/>
      <c r="AO95" s="427"/>
      <c r="AP95" s="427"/>
      <c r="AQ95" s="427"/>
      <c r="AR95" s="427"/>
      <c r="AS95" s="427"/>
      <c r="AT95" s="427"/>
      <c r="AU95" s="427"/>
      <c r="AV95" s="427"/>
      <c r="AW95" s="450">
        <v>44197</v>
      </c>
      <c r="AX95" s="450">
        <v>44560</v>
      </c>
      <c r="AY95" s="450" t="s">
        <v>401</v>
      </c>
      <c r="AZ95" s="450" t="s">
        <v>68</v>
      </c>
    </row>
    <row r="96" spans="1:52" s="263" customFormat="1" ht="73.5" customHeight="1">
      <c r="A96" s="5254"/>
      <c r="B96" s="5257"/>
      <c r="C96" s="5258" t="s">
        <v>421</v>
      </c>
      <c r="D96" s="5258"/>
      <c r="E96" s="5258"/>
      <c r="F96" s="5258"/>
      <c r="G96" s="5258"/>
      <c r="H96" s="5258"/>
      <c r="I96" s="5258"/>
      <c r="J96" s="5258"/>
      <c r="K96" s="5258"/>
      <c r="L96" s="5258"/>
      <c r="M96" s="5258"/>
      <c r="N96" s="429"/>
      <c r="O96" s="434">
        <f>SUM(O95)</f>
        <v>24000000</v>
      </c>
      <c r="P96" s="434">
        <f>SUM(P95)</f>
        <v>0</v>
      </c>
      <c r="Q96" s="435">
        <f>SUM(Q95)</f>
        <v>0</v>
      </c>
      <c r="R96" s="451">
        <f>SUM(R95)</f>
        <v>24000000</v>
      </c>
      <c r="S96" s="435">
        <f>100%-Q96</f>
        <v>1</v>
      </c>
      <c r="T96" s="452">
        <f t="shared" ref="T96:AH96" si="25">SUM(T95)</f>
        <v>0</v>
      </c>
      <c r="U96" s="452">
        <f t="shared" si="25"/>
        <v>0</v>
      </c>
      <c r="V96" s="452">
        <f t="shared" si="25"/>
        <v>0</v>
      </c>
      <c r="W96" s="452">
        <f t="shared" si="25"/>
        <v>0</v>
      </c>
      <c r="X96" s="452">
        <f t="shared" si="25"/>
        <v>0</v>
      </c>
      <c r="Y96" s="452">
        <f t="shared" si="25"/>
        <v>0</v>
      </c>
      <c r="Z96" s="452">
        <f t="shared" si="25"/>
        <v>0</v>
      </c>
      <c r="AA96" s="452">
        <f t="shared" si="25"/>
        <v>0</v>
      </c>
      <c r="AB96" s="452">
        <f t="shared" si="25"/>
        <v>0</v>
      </c>
      <c r="AC96" s="452">
        <f t="shared" si="25"/>
        <v>0</v>
      </c>
      <c r="AD96" s="452">
        <f t="shared" si="25"/>
        <v>0</v>
      </c>
      <c r="AE96" s="452">
        <f t="shared" si="25"/>
        <v>0</v>
      </c>
      <c r="AF96" s="438">
        <f t="shared" si="25"/>
        <v>3</v>
      </c>
      <c r="AG96" s="438">
        <f t="shared" si="25"/>
        <v>0</v>
      </c>
      <c r="AH96" s="438">
        <f t="shared" si="25"/>
        <v>3</v>
      </c>
      <c r="AI96" s="435">
        <f>+AG96/AF96</f>
        <v>0</v>
      </c>
      <c r="AJ96" s="435">
        <f>+AH96/AF96</f>
        <v>1</v>
      </c>
      <c r="AK96" s="439"/>
      <c r="AL96" s="439"/>
      <c r="AM96" s="439"/>
      <c r="AN96" s="439"/>
      <c r="AO96" s="439"/>
      <c r="AP96" s="439"/>
      <c r="AQ96" s="439"/>
      <c r="AR96" s="439"/>
      <c r="AS96" s="439"/>
      <c r="AT96" s="439"/>
      <c r="AU96" s="439"/>
      <c r="AV96" s="439"/>
      <c r="AW96" s="440"/>
      <c r="AX96" s="440"/>
      <c r="AY96" s="440"/>
      <c r="AZ96" s="440"/>
    </row>
    <row r="97" spans="1:52">
      <c r="A97" s="5254"/>
      <c r="B97" s="5259" t="s">
        <v>422</v>
      </c>
      <c r="C97" s="5259"/>
      <c r="D97" s="5259"/>
      <c r="E97" s="5259"/>
      <c r="F97" s="5259"/>
      <c r="G97" s="5259"/>
      <c r="H97" s="5259"/>
      <c r="I97" s="5259"/>
      <c r="J97" s="5259"/>
      <c r="K97" s="5259"/>
      <c r="L97" s="5259"/>
      <c r="M97" s="5259"/>
      <c r="N97" s="430"/>
      <c r="O97" s="434">
        <f>+O94+O96</f>
        <v>165500000</v>
      </c>
      <c r="P97" s="434">
        <f>+P94+P96</f>
        <v>0</v>
      </c>
      <c r="Q97" s="435">
        <f>+Q94+Q96</f>
        <v>0</v>
      </c>
      <c r="R97" s="451">
        <f>+R94+R96</f>
        <v>165500000</v>
      </c>
      <c r="S97" s="435">
        <f>100%-Q97</f>
        <v>1</v>
      </c>
      <c r="T97" s="453"/>
      <c r="U97" s="453"/>
      <c r="V97" s="453"/>
      <c r="W97" s="453"/>
      <c r="X97" s="453"/>
      <c r="Y97" s="453"/>
      <c r="Z97" s="453"/>
      <c r="AA97" s="453"/>
      <c r="AB97" s="453"/>
      <c r="AC97" s="453"/>
      <c r="AD97" s="453"/>
      <c r="AE97" s="453"/>
      <c r="AF97" s="438">
        <f>+AF94+AF96</f>
        <v>71</v>
      </c>
      <c r="AG97" s="438">
        <f>SUM(AK97:AV97)</f>
        <v>0</v>
      </c>
      <c r="AH97" s="438">
        <f>+AF97-AG97</f>
        <v>71</v>
      </c>
      <c r="AI97" s="435">
        <f>AG97/AF97</f>
        <v>0</v>
      </c>
      <c r="AJ97" s="435">
        <f>100%-AI97</f>
        <v>1</v>
      </c>
      <c r="AK97" s="455"/>
      <c r="AL97" s="439"/>
      <c r="AM97" s="439"/>
      <c r="AN97" s="439"/>
      <c r="AO97" s="439"/>
      <c r="AP97" s="439"/>
      <c r="AQ97" s="439"/>
      <c r="AR97" s="439"/>
      <c r="AS97" s="439"/>
      <c r="AT97" s="439"/>
      <c r="AU97" s="439"/>
      <c r="AV97" s="439"/>
      <c r="AW97" s="456"/>
      <c r="AX97" s="456"/>
      <c r="AY97" s="457"/>
      <c r="AZ97" s="456"/>
    </row>
    <row r="98" spans="1:52" ht="113.25" customHeight="1">
      <c r="A98" s="7837"/>
      <c r="B98" s="5261" t="s">
        <v>424</v>
      </c>
      <c r="C98" s="458" t="s">
        <v>425</v>
      </c>
      <c r="D98" s="458" t="s">
        <v>426</v>
      </c>
      <c r="E98" s="458"/>
      <c r="F98" s="459" t="s">
        <v>4396</v>
      </c>
      <c r="G98" s="459" t="s">
        <v>4075</v>
      </c>
      <c r="H98" s="460" t="s">
        <v>300</v>
      </c>
      <c r="I98" s="461">
        <v>60000000</v>
      </c>
      <c r="J98" s="462" t="s">
        <v>428</v>
      </c>
      <c r="K98"/>
      <c r="L98" s="459" t="s">
        <v>64</v>
      </c>
      <c r="M98" s="458"/>
      <c r="O98" s="464">
        <f>+I98</f>
        <v>60000000</v>
      </c>
      <c r="P98" s="464">
        <f>SUM(T98:AE98)</f>
        <v>0</v>
      </c>
      <c r="Q98" s="465">
        <f>P98/O98</f>
        <v>0</v>
      </c>
      <c r="R98" s="466">
        <f>+O98-P98</f>
        <v>60000000</v>
      </c>
      <c r="S98" s="467">
        <f>+R98/O98</f>
        <v>1</v>
      </c>
      <c r="T98" s="466"/>
      <c r="U98" s="466"/>
      <c r="V98" s="466"/>
      <c r="W98" s="466"/>
      <c r="X98" s="466"/>
      <c r="Y98" s="466"/>
      <c r="Z98" s="466"/>
      <c r="AA98" s="466"/>
      <c r="AB98" s="466"/>
      <c r="AC98" s="466"/>
      <c r="AD98" s="466"/>
      <c r="AE98" s="466"/>
      <c r="AF98">
        <v>20</v>
      </c>
      <c r="AG98" s="468">
        <f>SUM(AK98:AV98)</f>
        <v>0</v>
      </c>
      <c r="AH98" s="468">
        <f>+AF98-AG98</f>
        <v>20</v>
      </c>
      <c r="AI98" s="465">
        <f>AG98/AF98</f>
        <v>0</v>
      </c>
      <c r="AJ98" s="465">
        <f>100%-AI98</f>
        <v>1</v>
      </c>
      <c r="AK98" s="469"/>
      <c r="AL98" s="469"/>
      <c r="AM98" s="469"/>
      <c r="AN98" s="469"/>
      <c r="AO98" s="469"/>
      <c r="AP98" s="469"/>
      <c r="AQ98" s="469"/>
      <c r="AR98" s="469"/>
      <c r="AS98" s="469"/>
      <c r="AT98" s="469"/>
      <c r="AU98" s="469"/>
      <c r="AV98" s="469"/>
      <c r="AW98" s="470">
        <v>44652</v>
      </c>
      <c r="AX98" s="470">
        <v>44865</v>
      </c>
      <c r="AY98" s="471" t="s">
        <v>429</v>
      </c>
      <c r="AZ98" s="470" t="s">
        <v>68</v>
      </c>
    </row>
    <row r="99" spans="1:52" ht="63.75" customHeight="1">
      <c r="A99" s="7837"/>
      <c r="B99" s="5261"/>
      <c r="C99" s="5262" t="s">
        <v>430</v>
      </c>
      <c r="D99" s="5262" t="s">
        <v>431</v>
      </c>
      <c r="E99" s="476"/>
      <c r="F99" s="7837" t="s">
        <v>4397</v>
      </c>
      <c r="G99" s="7837" t="s">
        <v>4398</v>
      </c>
      <c r="H99" s="472" t="s">
        <v>230</v>
      </c>
      <c r="I99" s="473">
        <v>1000000</v>
      </c>
      <c r="J99" s="5262" t="s">
        <v>435</v>
      </c>
      <c r="K99" s="7837"/>
      <c r="L99" s="5262" t="s">
        <v>64</v>
      </c>
      <c r="M99" s="5263"/>
      <c r="N99" s="5263"/>
      <c r="O99" s="5264">
        <f>SUM(I99:I102)</f>
        <v>65000000</v>
      </c>
      <c r="P99" s="5264">
        <f>SUM(T99:AE102)</f>
        <v>0</v>
      </c>
      <c r="Q99" s="5265">
        <f>P99/O99</f>
        <v>0</v>
      </c>
      <c r="R99" s="5266">
        <f>+O99-P99</f>
        <v>65000000</v>
      </c>
      <c r="S99" s="5267">
        <f>+R99/O99</f>
        <v>1</v>
      </c>
      <c r="T99" s="474"/>
      <c r="U99" s="474"/>
      <c r="V99" s="474"/>
      <c r="W99" s="474"/>
      <c r="X99" s="474"/>
      <c r="Y99" s="474"/>
      <c r="Z99" s="474"/>
      <c r="AA99" s="474"/>
      <c r="AB99" s="474"/>
      <c r="AC99" s="474"/>
      <c r="AD99" s="474"/>
      <c r="AE99" s="474"/>
      <c r="AF99" s="7837">
        <v>30</v>
      </c>
      <c r="AG99" s="5276">
        <f>SUM(AK99:AV102)</f>
        <v>0</v>
      </c>
      <c r="AH99" s="5276">
        <f>+AF99-AG99</f>
        <v>30</v>
      </c>
      <c r="AI99" s="5265">
        <f>AG99/AF99</f>
        <v>0</v>
      </c>
      <c r="AJ99" s="5265">
        <f>100%-AI99</f>
        <v>1</v>
      </c>
      <c r="AK99" s="5277"/>
      <c r="AL99" s="5277"/>
      <c r="AM99" s="5277"/>
      <c r="AN99" s="5277"/>
      <c r="AO99" s="5277"/>
      <c r="AP99" s="5277"/>
      <c r="AQ99" s="5277"/>
      <c r="AR99" s="5277"/>
      <c r="AS99" s="5277"/>
      <c r="AT99" s="5277"/>
      <c r="AU99" s="5277"/>
      <c r="AV99" s="5277"/>
      <c r="AW99" s="5278">
        <v>44593</v>
      </c>
      <c r="AX99" s="5278">
        <v>44895</v>
      </c>
      <c r="AY99" s="5279" t="s">
        <v>436</v>
      </c>
      <c r="AZ99" s="5278" t="s">
        <v>68</v>
      </c>
    </row>
    <row r="100" spans="1:52">
      <c r="A100" s="7837"/>
      <c r="B100" s="5261"/>
      <c r="C100" s="5262"/>
      <c r="D100" s="5262"/>
      <c r="E100" s="509"/>
      <c r="F100" s="7837"/>
      <c r="G100" s="7837"/>
      <c r="H100" s="472" t="s">
        <v>437</v>
      </c>
      <c r="I100" s="473">
        <v>1000000</v>
      </c>
      <c r="J100" s="5262"/>
      <c r="K100" s="7837"/>
      <c r="L100" s="5262"/>
      <c r="M100" s="5263"/>
      <c r="N100" s="5263"/>
      <c r="O100" s="5264"/>
      <c r="P100" s="5264"/>
      <c r="Q100" s="5265"/>
      <c r="R100" s="5266"/>
      <c r="S100" s="5267"/>
      <c r="T100" s="474"/>
      <c r="U100" s="474"/>
      <c r="V100" s="474"/>
      <c r="W100" s="474"/>
      <c r="X100" s="474"/>
      <c r="Y100" s="474"/>
      <c r="Z100" s="474"/>
      <c r="AA100" s="474"/>
      <c r="AB100" s="474"/>
      <c r="AC100" s="474"/>
      <c r="AD100" s="474"/>
      <c r="AE100" s="474"/>
      <c r="AF100" s="7837"/>
      <c r="AG100" s="5276"/>
      <c r="AH100" s="5276"/>
      <c r="AI100" s="5265"/>
      <c r="AJ100" s="5265"/>
      <c r="AK100" s="5277"/>
      <c r="AL100" s="5277"/>
      <c r="AM100" s="5277"/>
      <c r="AN100" s="5277"/>
      <c r="AO100" s="5277"/>
      <c r="AP100" s="5277"/>
      <c r="AQ100" s="5277"/>
      <c r="AR100" s="5277"/>
      <c r="AS100" s="5277"/>
      <c r="AT100" s="5277"/>
      <c r="AU100" s="5277"/>
      <c r="AV100" s="5277"/>
      <c r="AW100" s="5278"/>
      <c r="AX100" s="5278"/>
      <c r="AY100" s="5279"/>
      <c r="AZ100" s="5278"/>
    </row>
    <row r="101" spans="1:52" ht="22.5" customHeight="1">
      <c r="A101" s="7837"/>
      <c r="B101" s="5261"/>
      <c r="C101" s="5262"/>
      <c r="D101" s="5262"/>
      <c r="E101" s="509"/>
      <c r="F101" s="7837"/>
      <c r="G101" s="7837"/>
      <c r="H101" s="472" t="s">
        <v>438</v>
      </c>
      <c r="I101" s="473">
        <f>65000000-4000000</f>
        <v>61000000</v>
      </c>
      <c r="J101" s="5262"/>
      <c r="K101" s="7837"/>
      <c r="L101" s="5262"/>
      <c r="M101" s="5263"/>
      <c r="N101" s="5263"/>
      <c r="O101" s="5264"/>
      <c r="P101" s="5264"/>
      <c r="Q101" s="5265"/>
      <c r="R101" s="5266"/>
      <c r="S101" s="5267"/>
      <c r="T101" s="474"/>
      <c r="U101" s="474"/>
      <c r="V101" s="474"/>
      <c r="W101" s="474"/>
      <c r="X101" s="474"/>
      <c r="Y101" s="474"/>
      <c r="Z101" s="474"/>
      <c r="AA101" s="474"/>
      <c r="AB101" s="474"/>
      <c r="AC101" s="474"/>
      <c r="AD101" s="474"/>
      <c r="AE101" s="474"/>
      <c r="AF101" s="7837"/>
      <c r="AG101" s="5276"/>
      <c r="AH101" s="5276"/>
      <c r="AI101" s="5265"/>
      <c r="AJ101" s="5265"/>
      <c r="AK101" s="5277"/>
      <c r="AL101" s="5277"/>
      <c r="AM101" s="5277"/>
      <c r="AN101" s="5277"/>
      <c r="AO101" s="5277"/>
      <c r="AP101" s="5277"/>
      <c r="AQ101" s="5277"/>
      <c r="AR101" s="5277"/>
      <c r="AS101" s="5277"/>
      <c r="AT101" s="5277"/>
      <c r="AU101" s="5277"/>
      <c r="AV101" s="5277"/>
      <c r="AW101" s="5278"/>
      <c r="AX101" s="5278"/>
      <c r="AY101" s="5279"/>
      <c r="AZ101" s="5278"/>
    </row>
    <row r="102" spans="1:52" ht="33.75" customHeight="1">
      <c r="A102" s="7837"/>
      <c r="B102" s="5261"/>
      <c r="C102" s="5262"/>
      <c r="D102" s="5262"/>
      <c r="E102" s="507"/>
      <c r="F102" s="7837"/>
      <c r="G102" s="7837"/>
      <c r="H102" s="472" t="s">
        <v>439</v>
      </c>
      <c r="I102" s="473">
        <v>2000000</v>
      </c>
      <c r="J102" s="5262"/>
      <c r="K102" s="7837"/>
      <c r="L102" s="5262"/>
      <c r="M102" s="5263"/>
      <c r="N102" s="5263"/>
      <c r="O102" s="5264"/>
      <c r="P102" s="5264"/>
      <c r="Q102" s="5265"/>
      <c r="R102" s="5266"/>
      <c r="S102" s="5267"/>
      <c r="T102" s="474"/>
      <c r="U102" s="474"/>
      <c r="V102" s="474"/>
      <c r="W102" s="474"/>
      <c r="X102" s="474"/>
      <c r="Y102" s="474"/>
      <c r="Z102" s="474"/>
      <c r="AA102" s="474"/>
      <c r="AB102" s="474"/>
      <c r="AC102" s="474"/>
      <c r="AD102" s="474"/>
      <c r="AE102" s="474"/>
      <c r="AF102" s="7837"/>
      <c r="AG102" s="5276"/>
      <c r="AH102" s="5276"/>
      <c r="AI102" s="5265"/>
      <c r="AJ102" s="5265"/>
      <c r="AK102" s="5277"/>
      <c r="AL102" s="5277"/>
      <c r="AM102" s="5277"/>
      <c r="AN102" s="5277"/>
      <c r="AO102" s="5277"/>
      <c r="AP102" s="5277"/>
      <c r="AQ102" s="5277"/>
      <c r="AR102" s="5277"/>
      <c r="AS102" s="5277"/>
      <c r="AT102" s="5277"/>
      <c r="AU102" s="5277"/>
      <c r="AV102" s="5277"/>
      <c r="AW102" s="5278"/>
      <c r="AX102" s="5278"/>
      <c r="AY102" s="5279"/>
      <c r="AZ102" s="5278"/>
    </row>
    <row r="103" spans="1:52" ht="58.15" customHeight="1">
      <c r="A103" s="7837"/>
      <c r="B103" s="5261"/>
      <c r="C103" s="475" t="s">
        <v>440</v>
      </c>
      <c r="D103" s="475" t="s">
        <v>441</v>
      </c>
      <c r="E103" s="475"/>
      <c r="F103" s="476" t="s">
        <v>4399</v>
      </c>
      <c r="G103" s="476" t="s">
        <v>4070</v>
      </c>
      <c r="H103" s="472" t="s">
        <v>300</v>
      </c>
      <c r="I103" s="473">
        <f>25000000</f>
        <v>25000000</v>
      </c>
      <c r="J103" s="477" t="s">
        <v>443</v>
      </c>
      <c r="K103"/>
      <c r="L103" s="476" t="s">
        <v>64</v>
      </c>
      <c r="M103" s="475"/>
      <c r="O103" s="478">
        <f>+I103</f>
        <v>25000000</v>
      </c>
      <c r="P103" s="478">
        <f>SUM(T103:AE103)</f>
        <v>0</v>
      </c>
      <c r="Q103" s="479">
        <f>P103/O103</f>
        <v>0</v>
      </c>
      <c r="R103" s="480">
        <f>+O103-P103</f>
        <v>25000000</v>
      </c>
      <c r="S103" s="481">
        <f>+R103/O103</f>
        <v>1</v>
      </c>
      <c r="T103" s="466"/>
      <c r="U103" s="466"/>
      <c r="V103" s="466"/>
      <c r="W103" s="466"/>
      <c r="X103" s="466"/>
      <c r="Y103" s="466"/>
      <c r="Z103" s="466"/>
      <c r="AA103" s="466"/>
      <c r="AB103" s="466"/>
      <c r="AC103" s="466"/>
      <c r="AD103" s="466"/>
      <c r="AE103" s="466"/>
      <c r="AF103">
        <v>5</v>
      </c>
      <c r="AG103" s="482">
        <f>SUM(AK103:AV103)</f>
        <v>0</v>
      </c>
      <c r="AH103" s="482">
        <f>+AF103-AG103</f>
        <v>5</v>
      </c>
      <c r="AI103" s="479">
        <f>AG103/AF103</f>
        <v>0</v>
      </c>
      <c r="AJ103" s="479">
        <f>100%-AI103</f>
        <v>1</v>
      </c>
      <c r="AK103" s="469"/>
      <c r="AL103" s="469"/>
      <c r="AM103" s="469"/>
      <c r="AN103" s="469"/>
      <c r="AO103" s="469"/>
      <c r="AP103" s="469"/>
      <c r="AQ103" s="469"/>
      <c r="AR103" s="469"/>
      <c r="AS103" s="469"/>
      <c r="AT103" s="469"/>
      <c r="AU103" s="469"/>
      <c r="AV103" s="469"/>
      <c r="AW103" s="483">
        <v>44593</v>
      </c>
      <c r="AX103" s="483">
        <v>44895</v>
      </c>
      <c r="AY103" s="484" t="s">
        <v>444</v>
      </c>
      <c r="AZ103" s="483" t="s">
        <v>68</v>
      </c>
    </row>
    <row r="104" spans="1:52" ht="39.75" customHeight="1">
      <c r="A104" s="7837"/>
      <c r="B104" s="5261"/>
      <c r="C104" s="5280" t="s">
        <v>445</v>
      </c>
      <c r="D104" s="5280"/>
      <c r="E104" s="5280"/>
      <c r="F104" s="5280"/>
      <c r="G104" s="5280"/>
      <c r="H104" s="5280"/>
      <c r="I104" s="5280"/>
      <c r="J104" s="5280"/>
      <c r="K104" s="5280"/>
      <c r="L104" s="5280"/>
      <c r="M104" s="5280"/>
      <c r="N104" s="485"/>
      <c r="O104" s="486">
        <f>SUM(O98:O103)</f>
        <v>150000000</v>
      </c>
      <c r="P104" s="486">
        <f>SUM(P98:P103)</f>
        <v>0</v>
      </c>
      <c r="Q104" s="487">
        <f>+P104/O104</f>
        <v>0</v>
      </c>
      <c r="R104" s="488">
        <f>+O104-P104</f>
        <v>150000000</v>
      </c>
      <c r="S104" s="487">
        <f>+R104/O104</f>
        <v>1</v>
      </c>
      <c r="T104" s="489">
        <f t="shared" ref="T104:AF104" si="26">SUM(T98:T103)</f>
        <v>0</v>
      </c>
      <c r="U104" s="489">
        <f t="shared" si="26"/>
        <v>0</v>
      </c>
      <c r="V104" s="489">
        <f t="shared" si="26"/>
        <v>0</v>
      </c>
      <c r="W104" s="489">
        <f t="shared" si="26"/>
        <v>0</v>
      </c>
      <c r="X104" s="489">
        <f t="shared" si="26"/>
        <v>0</v>
      </c>
      <c r="Y104" s="489">
        <f t="shared" si="26"/>
        <v>0</v>
      </c>
      <c r="Z104" s="489">
        <f t="shared" si="26"/>
        <v>0</v>
      </c>
      <c r="AA104" s="489">
        <f t="shared" si="26"/>
        <v>0</v>
      </c>
      <c r="AB104" s="489">
        <f t="shared" si="26"/>
        <v>0</v>
      </c>
      <c r="AC104" s="489">
        <f t="shared" si="26"/>
        <v>0</v>
      </c>
      <c r="AD104" s="489">
        <f t="shared" si="26"/>
        <v>0</v>
      </c>
      <c r="AE104" s="489">
        <f t="shared" si="26"/>
        <v>0</v>
      </c>
      <c r="AF104" s="491">
        <f t="shared" si="26"/>
        <v>55</v>
      </c>
      <c r="AG104" s="491">
        <f>SUM(AK114:AV114)</f>
        <v>0</v>
      </c>
      <c r="AH104" s="491">
        <f>SUM(AH98:AH103)</f>
        <v>55</v>
      </c>
      <c r="AI104" s="487">
        <f>+AG104/AF104</f>
        <v>0</v>
      </c>
      <c r="AJ104" s="487">
        <f>100%-AI104</f>
        <v>1</v>
      </c>
      <c r="AK104" s="492">
        <f t="shared" ref="AK104:AV104" si="27">SUM(AK103)</f>
        <v>0</v>
      </c>
      <c r="AL104" s="493">
        <f t="shared" si="27"/>
        <v>0</v>
      </c>
      <c r="AM104" s="493">
        <f t="shared" si="27"/>
        <v>0</v>
      </c>
      <c r="AN104" s="493">
        <f t="shared" si="27"/>
        <v>0</v>
      </c>
      <c r="AO104" s="493">
        <f t="shared" si="27"/>
        <v>0</v>
      </c>
      <c r="AP104" s="493">
        <f t="shared" si="27"/>
        <v>0</v>
      </c>
      <c r="AQ104" s="493">
        <f t="shared" si="27"/>
        <v>0</v>
      </c>
      <c r="AR104" s="493">
        <f t="shared" si="27"/>
        <v>0</v>
      </c>
      <c r="AS104" s="493">
        <f t="shared" si="27"/>
        <v>0</v>
      </c>
      <c r="AT104" s="493">
        <f t="shared" si="27"/>
        <v>0</v>
      </c>
      <c r="AU104" s="493">
        <f t="shared" si="27"/>
        <v>0</v>
      </c>
      <c r="AV104" s="493">
        <f t="shared" si="27"/>
        <v>0</v>
      </c>
      <c r="AW104" s="494"/>
      <c r="AX104" s="494"/>
      <c r="AY104" s="495"/>
      <c r="AZ104" s="494"/>
    </row>
    <row r="105" spans="1:52" ht="54" customHeight="1">
      <c r="A105" s="7837"/>
      <c r="B105" s="5281" t="s">
        <v>446</v>
      </c>
      <c r="C105" s="5282" t="s">
        <v>447</v>
      </c>
      <c r="D105" s="5282" t="s">
        <v>448</v>
      </c>
      <c r="E105" s="5282"/>
      <c r="F105" s="5282" t="s">
        <v>4400</v>
      </c>
      <c r="G105" s="5282" t="s">
        <v>3981</v>
      </c>
      <c r="H105" s="498" t="s">
        <v>438</v>
      </c>
      <c r="I105" s="499">
        <f>20000000-2000000</f>
        <v>18000000</v>
      </c>
      <c r="J105" s="5282" t="s">
        <v>452</v>
      </c>
      <c r="K105" s="7837"/>
      <c r="L105" s="5282" t="s">
        <v>64</v>
      </c>
      <c r="M105" s="7837"/>
      <c r="N105" s="5282"/>
      <c r="O105" s="5284">
        <f>SUM(I105:I108)</f>
        <v>37000000</v>
      </c>
      <c r="P105" s="5284">
        <f>SUM(T105:AE108)</f>
        <v>0</v>
      </c>
      <c r="Q105" s="5285">
        <f>+P105/O105</f>
        <v>0</v>
      </c>
      <c r="R105" s="5286">
        <f>+O105-P105</f>
        <v>37000000</v>
      </c>
      <c r="S105" s="5287">
        <f>+R105/O105</f>
        <v>1</v>
      </c>
      <c r="T105" s="501"/>
      <c r="U105" s="501"/>
      <c r="V105" s="501"/>
      <c r="W105" s="501"/>
      <c r="X105" s="501"/>
      <c r="Y105" s="501"/>
      <c r="Z105" s="501"/>
      <c r="AA105" s="501"/>
      <c r="AB105" s="501"/>
      <c r="AC105" s="501"/>
      <c r="AD105" s="501"/>
      <c r="AE105" s="501"/>
      <c r="AF105" s="7837">
        <v>30</v>
      </c>
      <c r="AG105" s="5288">
        <f>SUM(AK105:AV108)</f>
        <v>0</v>
      </c>
      <c r="AH105" s="5288">
        <f>+AF105-AG105</f>
        <v>30</v>
      </c>
      <c r="AI105" s="5285">
        <f>AG105/AF105</f>
        <v>0</v>
      </c>
      <c r="AJ105" s="5285">
        <f>100%-AI105</f>
        <v>1</v>
      </c>
      <c r="AK105" s="5289"/>
      <c r="AL105" s="5289"/>
      <c r="AM105" s="5289"/>
      <c r="AN105" s="5289"/>
      <c r="AO105" s="5289"/>
      <c r="AP105" s="5289"/>
      <c r="AQ105" s="5289"/>
      <c r="AR105" s="5289"/>
      <c r="AS105" s="5289"/>
      <c r="AT105" s="5289"/>
      <c r="AU105" s="5289"/>
      <c r="AV105" s="5289"/>
      <c r="AW105" s="5290">
        <v>44743</v>
      </c>
      <c r="AX105" s="5290">
        <v>44864</v>
      </c>
      <c r="AY105" s="5290" t="s">
        <v>453</v>
      </c>
      <c r="AZ105" s="5290" t="s">
        <v>68</v>
      </c>
    </row>
    <row r="106" spans="1:52" ht="62.25" customHeight="1">
      <c r="A106" s="7837"/>
      <c r="B106" s="5281"/>
      <c r="C106" s="5282"/>
      <c r="D106" s="5282"/>
      <c r="E106" s="5282"/>
      <c r="F106" s="5282"/>
      <c r="G106" s="5282"/>
      <c r="H106" s="498" t="s">
        <v>437</v>
      </c>
      <c r="I106" s="499">
        <v>500000</v>
      </c>
      <c r="J106" s="5282"/>
      <c r="K106" s="7837"/>
      <c r="L106" s="5282"/>
      <c r="M106" s="7837"/>
      <c r="N106" s="5282"/>
      <c r="O106" s="5284"/>
      <c r="P106" s="5284"/>
      <c r="Q106" s="5285"/>
      <c r="R106" s="5286"/>
      <c r="S106" s="5287"/>
      <c r="T106" s="501"/>
      <c r="U106" s="501"/>
      <c r="V106" s="501"/>
      <c r="W106" s="501"/>
      <c r="X106" s="501"/>
      <c r="Y106" s="501"/>
      <c r="Z106" s="501"/>
      <c r="AA106" s="501"/>
      <c r="AB106" s="501"/>
      <c r="AC106" s="501"/>
      <c r="AD106" s="501"/>
      <c r="AE106" s="501"/>
      <c r="AF106" s="7837"/>
      <c r="AG106" s="5288"/>
      <c r="AH106" s="5288"/>
      <c r="AI106" s="5285"/>
      <c r="AJ106" s="5285"/>
      <c r="AK106" s="5289"/>
      <c r="AL106" s="5289"/>
      <c r="AM106" s="5289"/>
      <c r="AN106" s="5289"/>
      <c r="AO106" s="5289"/>
      <c r="AP106" s="5289"/>
      <c r="AQ106" s="5289"/>
      <c r="AR106" s="5289"/>
      <c r="AS106" s="5289"/>
      <c r="AT106" s="5289"/>
      <c r="AU106" s="5289"/>
      <c r="AV106" s="5289"/>
      <c r="AW106" s="5290"/>
      <c r="AX106" s="5290"/>
      <c r="AY106" s="5290"/>
      <c r="AZ106" s="5290"/>
    </row>
    <row r="107" spans="1:52" ht="62.25" customHeight="1">
      <c r="A107" s="7837"/>
      <c r="B107" s="5281"/>
      <c r="C107" s="5282"/>
      <c r="D107" s="5282"/>
      <c r="E107" s="5282"/>
      <c r="F107" s="5282"/>
      <c r="G107" s="5282"/>
      <c r="H107" s="498" t="s">
        <v>300</v>
      </c>
      <c r="I107" s="499">
        <f>20000000-2000000</f>
        <v>18000000</v>
      </c>
      <c r="J107" s="5282"/>
      <c r="K107" s="7837"/>
      <c r="L107" s="5282"/>
      <c r="M107" s="7837"/>
      <c r="N107" s="5282"/>
      <c r="O107" s="5284"/>
      <c r="P107" s="5284"/>
      <c r="Q107" s="5285"/>
      <c r="R107" s="5286"/>
      <c r="S107" s="5287"/>
      <c r="T107" s="501"/>
      <c r="U107" s="501"/>
      <c r="V107" s="501"/>
      <c r="W107" s="501"/>
      <c r="X107" s="501"/>
      <c r="Y107" s="501"/>
      <c r="Z107" s="501"/>
      <c r="AA107" s="501"/>
      <c r="AB107" s="501"/>
      <c r="AC107" s="501"/>
      <c r="AD107" s="501"/>
      <c r="AE107" s="501"/>
      <c r="AF107" s="7837"/>
      <c r="AG107" s="5288"/>
      <c r="AH107" s="5288"/>
      <c r="AI107" s="5285"/>
      <c r="AJ107" s="5285"/>
      <c r="AK107" s="5289"/>
      <c r="AL107" s="5289"/>
      <c r="AM107" s="5289"/>
      <c r="AN107" s="5289"/>
      <c r="AO107" s="5289"/>
      <c r="AP107" s="5289"/>
      <c r="AQ107" s="5289"/>
      <c r="AR107" s="5289"/>
      <c r="AS107" s="5289"/>
      <c r="AT107" s="5289"/>
      <c r="AU107" s="5289"/>
      <c r="AV107" s="5289"/>
      <c r="AW107" s="5290"/>
      <c r="AX107" s="5290"/>
      <c r="AY107" s="5290"/>
      <c r="AZ107" s="5290"/>
    </row>
    <row r="108" spans="1:52" ht="62.25" customHeight="1">
      <c r="A108" s="7837"/>
      <c r="B108" s="5281"/>
      <c r="C108" s="5282"/>
      <c r="D108" s="5282"/>
      <c r="E108" s="5282"/>
      <c r="F108" s="5282"/>
      <c r="G108" s="5282"/>
      <c r="H108" s="498" t="s">
        <v>230</v>
      </c>
      <c r="I108" s="499">
        <v>500000</v>
      </c>
      <c r="J108" s="5282"/>
      <c r="K108" s="7837"/>
      <c r="L108" s="5282"/>
      <c r="M108" s="7837"/>
      <c r="N108" s="5282"/>
      <c r="O108" s="5284"/>
      <c r="P108" s="5284"/>
      <c r="Q108" s="5285"/>
      <c r="R108" s="5286"/>
      <c r="S108" s="5287"/>
      <c r="T108" s="501"/>
      <c r="U108" s="501"/>
      <c r="V108" s="501"/>
      <c r="W108" s="501"/>
      <c r="X108" s="501"/>
      <c r="Y108" s="501"/>
      <c r="Z108" s="501"/>
      <c r="AA108" s="501"/>
      <c r="AB108" s="501"/>
      <c r="AC108" s="501"/>
      <c r="AD108" s="501"/>
      <c r="AE108" s="501"/>
      <c r="AF108" s="7837"/>
      <c r="AG108" s="5288"/>
      <c r="AH108" s="5288"/>
      <c r="AI108" s="5285"/>
      <c r="AJ108" s="5285"/>
      <c r="AK108" s="5289"/>
      <c r="AL108" s="5289"/>
      <c r="AM108" s="5289"/>
      <c r="AN108" s="5289"/>
      <c r="AO108" s="5289"/>
      <c r="AP108" s="5289"/>
      <c r="AQ108" s="5289"/>
      <c r="AR108" s="5289"/>
      <c r="AS108" s="5289"/>
      <c r="AT108" s="5289"/>
      <c r="AU108" s="5289"/>
      <c r="AV108" s="5289"/>
      <c r="AW108" s="5290"/>
      <c r="AX108" s="5290"/>
      <c r="AY108" s="5290"/>
      <c r="AZ108" s="5290"/>
    </row>
    <row r="109" spans="1:52" ht="15" customHeight="1">
      <c r="A109" s="7837"/>
      <c r="B109" s="7839" t="s">
        <v>454</v>
      </c>
      <c r="C109" s="5262" t="s">
        <v>455</v>
      </c>
      <c r="D109" s="5262" t="s">
        <v>456</v>
      </c>
      <c r="E109" s="5262"/>
      <c r="F109" s="5262" t="s">
        <v>4401</v>
      </c>
      <c r="G109" s="7837" t="s">
        <v>4084</v>
      </c>
      <c r="H109" t="s">
        <v>438</v>
      </c>
      <c r="I109">
        <v>4000000</v>
      </c>
      <c r="J109" s="5291" t="s">
        <v>460</v>
      </c>
      <c r="K109" s="7837"/>
      <c r="L109" s="5262" t="s">
        <v>64</v>
      </c>
      <c r="M109" s="5263"/>
      <c r="N109" s="5263"/>
      <c r="O109" s="5292">
        <f>SUM(I109:I112)</f>
        <v>6000000</v>
      </c>
      <c r="P109" s="5292">
        <f>SUM(T109:AE112)</f>
        <v>0</v>
      </c>
      <c r="Q109" s="5293">
        <f>P109/O109</f>
        <v>0</v>
      </c>
      <c r="R109" s="5294">
        <f>+O109-P109</f>
        <v>6000000</v>
      </c>
      <c r="S109" s="5295">
        <f>+R109/O109</f>
        <v>1</v>
      </c>
      <c r="T109" s="502"/>
      <c r="U109" s="502"/>
      <c r="V109" s="502"/>
      <c r="W109" s="502"/>
      <c r="X109" s="502"/>
      <c r="Y109" s="502"/>
      <c r="Z109" s="502"/>
      <c r="AA109" s="502"/>
      <c r="AB109" s="502"/>
      <c r="AC109" s="502"/>
      <c r="AD109" s="502"/>
      <c r="AE109" s="502"/>
      <c r="AF109" s="5296">
        <v>5</v>
      </c>
      <c r="AG109" s="5297">
        <f>SUM(AK109:AV112)</f>
        <v>0</v>
      </c>
      <c r="AH109" s="5297">
        <f>+AF109-AG109</f>
        <v>5</v>
      </c>
      <c r="AI109" s="5293">
        <f>AG109/AF109</f>
        <v>0</v>
      </c>
      <c r="AJ109" s="5293">
        <f>100%-AI109</f>
        <v>1</v>
      </c>
      <c r="AK109" s="5297"/>
      <c r="AL109" s="5297"/>
      <c r="AM109" s="5297"/>
      <c r="AN109" s="5297"/>
      <c r="AO109" s="5297"/>
      <c r="AP109" s="5297"/>
      <c r="AQ109" s="5297"/>
      <c r="AR109" s="5297"/>
      <c r="AS109" s="5297"/>
      <c r="AT109" s="5297"/>
      <c r="AU109" s="5297"/>
      <c r="AV109" s="5297"/>
      <c r="AW109" s="5298"/>
      <c r="AX109" s="5298"/>
      <c r="AY109" s="5298" t="s">
        <v>462</v>
      </c>
      <c r="AZ109" s="5298" t="s">
        <v>68</v>
      </c>
    </row>
    <row r="110" spans="1:52">
      <c r="A110" s="7837"/>
      <c r="B110" s="7837"/>
      <c r="C110" s="5262"/>
      <c r="D110" s="5262"/>
      <c r="E110" s="5262"/>
      <c r="F110" s="5262"/>
      <c r="G110" s="7837"/>
      <c r="H110" t="s">
        <v>230</v>
      </c>
      <c r="I110">
        <v>400000</v>
      </c>
      <c r="J110" s="5291"/>
      <c r="K110" s="7837"/>
      <c r="L110" s="5262"/>
      <c r="M110" s="5263"/>
      <c r="N110" s="5263"/>
      <c r="O110" s="5292"/>
      <c r="P110" s="5292"/>
      <c r="Q110" s="5293"/>
      <c r="R110" s="5294"/>
      <c r="S110" s="5295"/>
      <c r="T110" s="502"/>
      <c r="U110" s="502"/>
      <c r="V110" s="502"/>
      <c r="W110" s="502"/>
      <c r="X110" s="502"/>
      <c r="Y110" s="502"/>
      <c r="Z110" s="502"/>
      <c r="AA110" s="502"/>
      <c r="AB110" s="502"/>
      <c r="AC110" s="502"/>
      <c r="AD110" s="502"/>
      <c r="AE110" s="502"/>
      <c r="AF110" s="5296"/>
      <c r="AG110" s="5297"/>
      <c r="AH110" s="5297"/>
      <c r="AI110" s="5293"/>
      <c r="AJ110" s="5293"/>
      <c r="AK110" s="5297"/>
      <c r="AL110" s="5297"/>
      <c r="AM110" s="5297"/>
      <c r="AN110" s="5297"/>
      <c r="AO110" s="5297"/>
      <c r="AP110" s="5297"/>
      <c r="AQ110" s="5297"/>
      <c r="AR110" s="5297"/>
      <c r="AS110" s="5297"/>
      <c r="AT110" s="5297"/>
      <c r="AU110" s="5297"/>
      <c r="AV110" s="5297"/>
      <c r="AW110" s="5298"/>
      <c r="AX110" s="5298"/>
      <c r="AY110" s="5298"/>
      <c r="AZ110" s="5298"/>
    </row>
    <row r="111" spans="1:52">
      <c r="A111" s="7837"/>
      <c r="B111" s="7837"/>
      <c r="C111" s="5262"/>
      <c r="D111" s="5262"/>
      <c r="E111" s="5262"/>
      <c r="F111" s="5262"/>
      <c r="G111" s="7837"/>
      <c r="H111" t="s">
        <v>437</v>
      </c>
      <c r="I111">
        <v>400000</v>
      </c>
      <c r="J111" s="5291"/>
      <c r="K111" s="7837"/>
      <c r="L111" s="5262"/>
      <c r="M111" s="5263"/>
      <c r="N111" s="5263"/>
      <c r="O111" s="5292"/>
      <c r="P111" s="5292"/>
      <c r="Q111" s="5293"/>
      <c r="R111" s="5294"/>
      <c r="S111" s="5295"/>
      <c r="T111" s="502"/>
      <c r="U111" s="502"/>
      <c r="V111" s="502"/>
      <c r="W111" s="502"/>
      <c r="X111" s="502"/>
      <c r="Y111" s="502"/>
      <c r="Z111" s="502"/>
      <c r="AA111" s="502"/>
      <c r="AB111" s="502"/>
      <c r="AC111" s="502"/>
      <c r="AD111" s="502"/>
      <c r="AE111" s="502"/>
      <c r="AF111" s="5296"/>
      <c r="AG111" s="5297"/>
      <c r="AH111" s="5297"/>
      <c r="AI111" s="5293"/>
      <c r="AJ111" s="5293"/>
      <c r="AK111" s="5297"/>
      <c r="AL111" s="5297"/>
      <c r="AM111" s="5297"/>
      <c r="AN111" s="5297"/>
      <c r="AO111" s="5297"/>
      <c r="AP111" s="5297"/>
      <c r="AQ111" s="5297"/>
      <c r="AR111" s="5297"/>
      <c r="AS111" s="5297"/>
      <c r="AT111" s="5297"/>
      <c r="AU111" s="5297"/>
      <c r="AV111" s="5297"/>
      <c r="AW111" s="5298"/>
      <c r="AX111" s="5298"/>
      <c r="AY111" s="5298"/>
      <c r="AZ111" s="5298"/>
    </row>
    <row r="112" spans="1:52">
      <c r="A112" s="7837"/>
      <c r="B112" s="7837"/>
      <c r="C112" s="5262"/>
      <c r="D112" s="5262"/>
      <c r="E112" s="5262"/>
      <c r="F112" s="5262"/>
      <c r="G112" s="7837"/>
      <c r="H112" t="s">
        <v>439</v>
      </c>
      <c r="I112">
        <v>1200000</v>
      </c>
      <c r="J112" s="5291"/>
      <c r="K112" s="7837"/>
      <c r="L112" s="5262"/>
      <c r="M112" s="5263"/>
      <c r="N112" s="5263"/>
      <c r="O112" s="5292"/>
      <c r="P112" s="5292"/>
      <c r="Q112" s="5293"/>
      <c r="R112" s="5294"/>
      <c r="S112" s="5295"/>
      <c r="T112" s="502"/>
      <c r="U112" s="502"/>
      <c r="V112" s="502"/>
      <c r="W112" s="502"/>
      <c r="X112" s="502"/>
      <c r="Y112" s="502"/>
      <c r="Z112" s="502"/>
      <c r="AA112" s="502"/>
      <c r="AB112" s="502"/>
      <c r="AC112" s="502"/>
      <c r="AD112" s="502"/>
      <c r="AE112" s="502"/>
      <c r="AF112" s="5296"/>
      <c r="AG112" s="5297"/>
      <c r="AH112" s="5297"/>
      <c r="AI112" s="5293"/>
      <c r="AJ112" s="5293"/>
      <c r="AK112" s="5297"/>
      <c r="AL112" s="5297"/>
      <c r="AM112" s="5297"/>
      <c r="AN112" s="5297"/>
      <c r="AO112" s="5297"/>
      <c r="AP112" s="5297"/>
      <c r="AQ112" s="5297"/>
      <c r="AR112" s="5297"/>
      <c r="AS112" s="5297"/>
      <c r="AT112" s="5297"/>
      <c r="AU112" s="5297"/>
      <c r="AV112" s="5297"/>
      <c r="AW112" s="5298"/>
      <c r="AX112" s="5298"/>
      <c r="AY112" s="5298"/>
      <c r="AZ112" s="5298"/>
    </row>
    <row r="113" spans="1:52" ht="35.15" customHeight="1">
      <c r="A113" s="7837"/>
      <c r="B113" s="7837"/>
      <c r="C113" s="7837" t="s">
        <v>4402</v>
      </c>
      <c r="D113" s="7837"/>
      <c r="E113" s="7837"/>
      <c r="F113" s="7837"/>
      <c r="G113" s="7837"/>
      <c r="H113" s="7837"/>
      <c r="I113" s="7837"/>
      <c r="J113" s="7837"/>
      <c r="K113" s="7837"/>
      <c r="L113" s="7837"/>
      <c r="M113" s="7837"/>
      <c r="N113" s="681"/>
      <c r="O113" s="519">
        <f>SUM(O109:O112)</f>
        <v>6000000</v>
      </c>
      <c r="P113" s="519">
        <f>SUM(P109:P112)</f>
        <v>0</v>
      </c>
      <c r="Q113" s="520">
        <f>SUM(Q109:Q112)</f>
        <v>0</v>
      </c>
      <c r="R113">
        <f>SUM(R109:R112)</f>
        <v>6000000</v>
      </c>
      <c r="S113" s="520">
        <f>+P113/O113</f>
        <v>0</v>
      </c>
      <c r="T113" s="521">
        <f t="shared" ref="T113:AE113" si="28">SUM(T109:T112)</f>
        <v>0</v>
      </c>
      <c r="U113" s="521">
        <f t="shared" si="28"/>
        <v>0</v>
      </c>
      <c r="V113" s="521">
        <f t="shared" si="28"/>
        <v>0</v>
      </c>
      <c r="W113" s="521">
        <f t="shared" si="28"/>
        <v>0</v>
      </c>
      <c r="X113" s="521">
        <f t="shared" si="28"/>
        <v>0</v>
      </c>
      <c r="Y113" s="521">
        <f t="shared" si="28"/>
        <v>0</v>
      </c>
      <c r="Z113" s="521">
        <f t="shared" si="28"/>
        <v>0</v>
      </c>
      <c r="AA113" s="521">
        <f t="shared" si="28"/>
        <v>0</v>
      </c>
      <c r="AB113" s="521">
        <f t="shared" si="28"/>
        <v>0</v>
      </c>
      <c r="AC113" s="521">
        <f t="shared" si="28"/>
        <v>0</v>
      </c>
      <c r="AD113" s="521">
        <f t="shared" si="28"/>
        <v>0</v>
      </c>
      <c r="AE113" s="521">
        <f t="shared" si="28"/>
        <v>0</v>
      </c>
      <c r="AF113" s="1378">
        <f>+AF109</f>
        <v>5</v>
      </c>
      <c r="AG113" t="e">
        <f>+AG109+#REF!+#REF!+#REF!+#REF!</f>
        <v>#REF!</v>
      </c>
      <c r="AH113" t="e">
        <f>+AH109+#REF!+#REF!+#REF!+#REF!</f>
        <v>#REF!</v>
      </c>
      <c r="AI113" s="520" t="e">
        <f>+AI109+#REF!+#REF!+#REF!+#REF!</f>
        <v>#REF!</v>
      </c>
      <c r="AJ113" s="520" t="e">
        <f>100%-AI113</f>
        <v>#REF!</v>
      </c>
      <c r="AK113" s="492"/>
      <c r="AL113" s="492"/>
      <c r="AM113" s="492"/>
      <c r="AN113" s="492"/>
      <c r="AO113" s="492"/>
      <c r="AP113" s="492"/>
      <c r="AQ113" s="492"/>
      <c r="AR113" s="492"/>
      <c r="AS113" s="492"/>
      <c r="AT113" s="492"/>
      <c r="AU113" s="492"/>
      <c r="AV113" s="492"/>
      <c r="AX113" s="525"/>
      <c r="AY113" s="526"/>
      <c r="AZ113" s="525"/>
    </row>
    <row r="114" spans="1:52" s="61" customFormat="1" ht="15" customHeight="1">
      <c r="A114" s="7837"/>
      <c r="B114" s="7837" t="s">
        <v>463</v>
      </c>
      <c r="C114" s="5262" t="s">
        <v>464</v>
      </c>
      <c r="D114" s="5262" t="s">
        <v>465</v>
      </c>
      <c r="E114" s="5262"/>
      <c r="F114" s="7837" t="s">
        <v>4403</v>
      </c>
      <c r="G114" s="7837" t="s">
        <v>4109</v>
      </c>
      <c r="H114" t="s">
        <v>230</v>
      </c>
      <c r="I114">
        <v>300000</v>
      </c>
      <c r="J114" s="5262" t="s">
        <v>469</v>
      </c>
      <c r="K114" s="7837"/>
      <c r="L114" s="7837"/>
      <c r="M114" s="7837"/>
      <c r="N114" s="7837"/>
      <c r="O114" s="7837">
        <f>SUM(I114:I119)</f>
        <v>4600000</v>
      </c>
      <c r="P114" s="7837">
        <f>SUM(T114:AE119)</f>
        <v>0</v>
      </c>
      <c r="Q114" s="7837">
        <f>P114/O114</f>
        <v>0</v>
      </c>
      <c r="R114" s="7837">
        <f>+O114-P114</f>
        <v>4600000</v>
      </c>
      <c r="S114" s="7837">
        <f>+R114/O114</f>
        <v>1</v>
      </c>
      <c r="T114" s="474"/>
      <c r="U114" s="474"/>
      <c r="V114" s="474"/>
      <c r="W114" s="474"/>
      <c r="X114" s="474"/>
      <c r="Y114" s="474"/>
      <c r="Z114" s="474"/>
      <c r="AA114" s="474"/>
      <c r="AB114" s="474"/>
      <c r="AC114" s="474"/>
      <c r="AD114" s="474"/>
      <c r="AE114" s="474"/>
      <c r="AF114" s="7837">
        <v>1</v>
      </c>
      <c r="AG114" s="7837">
        <f>SUM(AK114:AV119)</f>
        <v>0</v>
      </c>
      <c r="AH114" s="7837">
        <f>+AF114-AG114</f>
        <v>1</v>
      </c>
      <c r="AI114" s="7837">
        <f>AG114/AF114</f>
        <v>0</v>
      </c>
      <c r="AJ114" s="7837">
        <f>100%-AI114</f>
        <v>1</v>
      </c>
      <c r="AK114" s="7837"/>
      <c r="AL114" s="7837"/>
      <c r="AM114" s="7837"/>
      <c r="AN114" s="7837"/>
      <c r="AO114" s="7837"/>
      <c r="AP114" s="7837"/>
      <c r="AQ114" s="7837"/>
      <c r="AR114" s="7837"/>
      <c r="AS114" s="7837"/>
      <c r="AT114" s="7837"/>
      <c r="AU114" s="7837"/>
      <c r="AV114" s="7837"/>
      <c r="AW114" s="7837"/>
      <c r="AX114" s="7837"/>
      <c r="AY114" s="7837" t="s">
        <v>470</v>
      </c>
      <c r="AZ114" s="7837" t="s">
        <v>138</v>
      </c>
    </row>
    <row r="115" spans="1:52" s="61" customFormat="1">
      <c r="A115" s="7837"/>
      <c r="B115" s="7837"/>
      <c r="C115" s="5262"/>
      <c r="D115" s="5262"/>
      <c r="E115" s="5262"/>
      <c r="F115" s="7837"/>
      <c r="G115" s="7837"/>
      <c r="H115" t="s">
        <v>437</v>
      </c>
      <c r="I115">
        <v>300000</v>
      </c>
      <c r="J115" s="5262"/>
      <c r="K115" s="7837"/>
      <c r="L115" s="7837"/>
      <c r="M115" s="7837"/>
      <c r="N115" s="7837"/>
      <c r="O115" s="7837"/>
      <c r="P115" s="7837"/>
      <c r="Q115" s="7837"/>
      <c r="R115" s="7837"/>
      <c r="S115" s="7837"/>
      <c r="T115" s="474"/>
      <c r="U115" s="474"/>
      <c r="V115" s="474"/>
      <c r="W115" s="474"/>
      <c r="X115" s="474"/>
      <c r="Y115" s="474"/>
      <c r="Z115" s="474"/>
      <c r="AA115" s="474"/>
      <c r="AB115" s="474"/>
      <c r="AC115" s="474"/>
      <c r="AD115" s="474"/>
      <c r="AE115" s="474"/>
      <c r="AF115" s="7837"/>
      <c r="AG115" s="7837"/>
      <c r="AH115" s="7837"/>
      <c r="AI115" s="7837"/>
      <c r="AJ115" s="7837"/>
      <c r="AK115" s="7837"/>
      <c r="AL115" s="7837"/>
      <c r="AM115" s="7837"/>
      <c r="AN115" s="7837"/>
      <c r="AO115" s="7837"/>
      <c r="AP115" s="7837"/>
      <c r="AQ115" s="7837"/>
      <c r="AR115" s="7837"/>
      <c r="AS115" s="7837"/>
      <c r="AT115" s="7837"/>
      <c r="AU115" s="7837"/>
      <c r="AV115" s="7837"/>
      <c r="AW115" s="7837"/>
      <c r="AX115" s="7837"/>
      <c r="AY115" s="7837"/>
      <c r="AZ115" s="7837"/>
    </row>
    <row r="116" spans="1:52" s="61" customFormat="1">
      <c r="A116" s="7837"/>
      <c r="B116" s="7837"/>
      <c r="C116" s="5262"/>
      <c r="D116" s="5262"/>
      <c r="E116" s="5262"/>
      <c r="F116" s="7837"/>
      <c r="G116" s="7837"/>
      <c r="H116" t="s">
        <v>471</v>
      </c>
      <c r="I116">
        <f>1000000-500000</f>
        <v>500000</v>
      </c>
      <c r="J116" s="5262"/>
      <c r="K116" s="7837"/>
      <c r="L116" s="7837"/>
      <c r="M116" s="7837"/>
      <c r="N116" s="7837"/>
      <c r="O116" s="7837"/>
      <c r="P116" s="7837"/>
      <c r="Q116" s="7837"/>
      <c r="R116" s="7837"/>
      <c r="S116" s="7837"/>
      <c r="T116" s="474"/>
      <c r="U116" s="474"/>
      <c r="V116" s="474"/>
      <c r="W116" s="474"/>
      <c r="X116" s="474"/>
      <c r="Y116" s="474"/>
      <c r="Z116" s="474"/>
      <c r="AA116" s="474"/>
      <c r="AB116" s="474"/>
      <c r="AC116" s="474"/>
      <c r="AD116" s="474"/>
      <c r="AE116" s="474"/>
      <c r="AF116" s="7837"/>
      <c r="AG116" s="7837"/>
      <c r="AH116" s="7837"/>
      <c r="AI116" s="7837"/>
      <c r="AJ116" s="7837"/>
      <c r="AK116" s="7837"/>
      <c r="AL116" s="7837"/>
      <c r="AM116" s="7837"/>
      <c r="AN116" s="7837"/>
      <c r="AO116" s="7837"/>
      <c r="AP116" s="7837"/>
      <c r="AQ116" s="7837"/>
      <c r="AR116" s="7837"/>
      <c r="AS116" s="7837"/>
      <c r="AT116" s="7837"/>
      <c r="AU116" s="7837"/>
      <c r="AV116" s="7837"/>
      <c r="AW116" s="7837"/>
      <c r="AX116" s="7837"/>
      <c r="AY116" s="7837"/>
      <c r="AZ116" s="7837"/>
    </row>
    <row r="117" spans="1:52" s="61" customFormat="1">
      <c r="A117" s="7837"/>
      <c r="B117" s="7837"/>
      <c r="C117" s="5262"/>
      <c r="D117" s="5262"/>
      <c r="E117" s="5262"/>
      <c r="F117" s="7837"/>
      <c r="G117" s="7837"/>
      <c r="H117" t="s">
        <v>498</v>
      </c>
      <c r="I117">
        <f>1000000-1000000</f>
        <v>0</v>
      </c>
      <c r="J117" s="5262"/>
      <c r="K117" s="7837"/>
      <c r="L117" s="7837"/>
      <c r="M117" s="7837"/>
      <c r="N117" s="7837"/>
      <c r="O117" s="7837"/>
      <c r="P117" s="7837"/>
      <c r="Q117" s="7837"/>
      <c r="R117" s="7837"/>
      <c r="S117" s="7837"/>
      <c r="T117" s="466"/>
      <c r="U117" s="466"/>
      <c r="V117" s="466"/>
      <c r="W117" s="466"/>
      <c r="X117" s="466"/>
      <c r="Y117" s="466"/>
      <c r="Z117" s="466"/>
      <c r="AA117" s="466"/>
      <c r="AB117" s="466"/>
      <c r="AC117" s="466"/>
      <c r="AD117" s="466"/>
      <c r="AE117" s="466"/>
      <c r="AF117" s="7837"/>
      <c r="AG117" s="7837"/>
      <c r="AH117" s="7837"/>
      <c r="AI117" s="7837"/>
      <c r="AJ117" s="7837"/>
      <c r="AK117" s="7837"/>
      <c r="AL117" s="7837"/>
      <c r="AM117" s="7837"/>
      <c r="AN117" s="7837"/>
      <c r="AO117" s="7837"/>
      <c r="AP117" s="7837"/>
      <c r="AQ117" s="7837"/>
      <c r="AR117" s="7837"/>
      <c r="AS117" s="7837"/>
      <c r="AT117" s="7837"/>
      <c r="AU117" s="7837"/>
      <c r="AV117" s="7837"/>
      <c r="AW117" s="7837"/>
      <c r="AX117" s="7837"/>
      <c r="AY117" s="7837"/>
      <c r="AZ117" s="7837"/>
    </row>
    <row r="118" spans="1:52" s="61" customFormat="1">
      <c r="A118" s="7837"/>
      <c r="B118" s="7837"/>
      <c r="C118" s="5262"/>
      <c r="D118" s="5262"/>
      <c r="E118" s="5262"/>
      <c r="F118" s="7837"/>
      <c r="G118" s="7837"/>
      <c r="H118" t="s">
        <v>439</v>
      </c>
      <c r="I118">
        <f>1500000-500000</f>
        <v>1000000</v>
      </c>
      <c r="J118" s="5262"/>
      <c r="K118" s="7837"/>
      <c r="L118" s="7837"/>
      <c r="M118" s="7837"/>
      <c r="N118" s="7837"/>
      <c r="O118" s="7837"/>
      <c r="P118" s="7837"/>
      <c r="Q118" s="7837"/>
      <c r="R118" s="7837"/>
      <c r="S118" s="7837"/>
      <c r="T118" s="466"/>
      <c r="U118" s="466"/>
      <c r="V118" s="466"/>
      <c r="W118" s="466"/>
      <c r="X118" s="466"/>
      <c r="Y118" s="466"/>
      <c r="Z118" s="466"/>
      <c r="AA118" s="466"/>
      <c r="AB118" s="466"/>
      <c r="AC118" s="466"/>
      <c r="AD118" s="466"/>
      <c r="AE118" s="466"/>
      <c r="AF118" s="7837"/>
      <c r="AG118" s="7837"/>
      <c r="AH118" s="7837"/>
      <c r="AI118" s="7837"/>
      <c r="AJ118" s="7837"/>
      <c r="AK118" s="7837"/>
      <c r="AL118" s="7837"/>
      <c r="AM118" s="7837"/>
      <c r="AN118" s="7837"/>
      <c r="AO118" s="7837"/>
      <c r="AP118" s="7837"/>
      <c r="AQ118" s="7837"/>
      <c r="AR118" s="7837"/>
      <c r="AS118" s="7837"/>
      <c r="AT118" s="7837"/>
      <c r="AU118" s="7837"/>
      <c r="AV118" s="7837"/>
      <c r="AW118" s="7837"/>
      <c r="AX118" s="7837"/>
      <c r="AY118" s="7837"/>
      <c r="AZ118" s="7837"/>
    </row>
    <row r="119" spans="1:52" s="61" customFormat="1">
      <c r="A119" s="7837"/>
      <c r="B119" s="7837"/>
      <c r="C119" s="5262"/>
      <c r="D119" s="5262"/>
      <c r="E119" s="5262"/>
      <c r="F119" s="7837"/>
      <c r="G119" s="7837"/>
      <c r="H119" t="s">
        <v>300</v>
      </c>
      <c r="I119">
        <f>4500000-2000000</f>
        <v>2500000</v>
      </c>
      <c r="J119" s="5262"/>
      <c r="K119" s="7837"/>
      <c r="L119" s="7837"/>
      <c r="M119" s="7837"/>
      <c r="N119" s="7837"/>
      <c r="O119" s="7837"/>
      <c r="P119" s="7837"/>
      <c r="Q119" s="7837"/>
      <c r="R119" s="7837"/>
      <c r="S119" s="7837"/>
      <c r="T119" s="466"/>
      <c r="U119" s="466"/>
      <c r="V119" s="466"/>
      <c r="W119" s="466"/>
      <c r="X119" s="466"/>
      <c r="Y119" s="466"/>
      <c r="Z119" s="466"/>
      <c r="AA119" s="466"/>
      <c r="AB119" s="466"/>
      <c r="AC119" s="466"/>
      <c r="AD119" s="466"/>
      <c r="AE119" s="466"/>
      <c r="AF119" s="7837"/>
      <c r="AG119" s="7837"/>
      <c r="AH119" s="7837"/>
      <c r="AI119" s="7837"/>
      <c r="AJ119" s="7837"/>
      <c r="AK119" s="7837"/>
      <c r="AL119" s="7837"/>
      <c r="AM119" s="7837"/>
      <c r="AN119" s="7837"/>
      <c r="AO119" s="7837"/>
      <c r="AP119" s="7837"/>
      <c r="AQ119" s="7837"/>
      <c r="AR119" s="7837"/>
      <c r="AS119" s="7837"/>
      <c r="AT119" s="7837"/>
      <c r="AU119" s="7837"/>
      <c r="AV119" s="7837"/>
      <c r="AW119" s="7837"/>
      <c r="AX119" s="7837"/>
      <c r="AY119" s="7837"/>
      <c r="AZ119" s="7837"/>
    </row>
    <row r="120" spans="1:52" s="61" customFormat="1" ht="58.15" customHeight="1">
      <c r="A120" s="7837"/>
      <c r="B120" s="7837"/>
      <c r="C120" s="5303" t="s">
        <v>472</v>
      </c>
      <c r="D120" s="7837" t="s">
        <v>473</v>
      </c>
      <c r="E120" s="7837"/>
      <c r="F120" s="7837" t="s">
        <v>4404</v>
      </c>
      <c r="G120" s="7837"/>
      <c r="H120" t="s">
        <v>438</v>
      </c>
      <c r="I120">
        <f>15000000-7000000</f>
        <v>8000000</v>
      </c>
      <c r="J120" s="7837" t="s">
        <v>475</v>
      </c>
      <c r="K120" s="7837"/>
      <c r="L120" s="7837"/>
      <c r="M120" s="7837"/>
      <c r="N120" s="7837"/>
      <c r="O120" s="7837"/>
      <c r="P120"/>
      <c r="Q120" s="7837"/>
      <c r="R120" s="7837"/>
      <c r="S120" s="7837"/>
      <c r="T120"/>
      <c r="U120"/>
      <c r="V120"/>
      <c r="W120"/>
      <c r="X120"/>
      <c r="Y120"/>
      <c r="Z120"/>
      <c r="AA120"/>
      <c r="AB120"/>
      <c r="AC120"/>
      <c r="AD120"/>
      <c r="AE120"/>
      <c r="AF120" s="7837">
        <v>25</v>
      </c>
      <c r="AG120" s="7837"/>
      <c r="AH120" s="7837"/>
      <c r="AI120" s="7837"/>
      <c r="AJ120" s="7837"/>
      <c r="AK120" s="7837"/>
      <c r="AL120" s="7837"/>
      <c r="AM120" s="7837"/>
      <c r="AN120" s="7837"/>
      <c r="AO120" s="7837"/>
      <c r="AP120" s="7837"/>
      <c r="AQ120" s="7837"/>
      <c r="AR120" s="7837"/>
      <c r="AS120" s="7837"/>
      <c r="AT120" s="7837"/>
      <c r="AU120" s="7837"/>
      <c r="AV120" s="7837"/>
      <c r="AW120" s="7837">
        <v>44593</v>
      </c>
      <c r="AX120" s="7837">
        <v>44910</v>
      </c>
      <c r="AY120" s="7837" t="s">
        <v>476</v>
      </c>
      <c r="AZ120" s="7837"/>
    </row>
    <row r="121" spans="1:52" s="61" customFormat="1">
      <c r="A121" s="7837"/>
      <c r="B121" s="7837"/>
      <c r="C121" s="5303"/>
      <c r="D121" s="5303"/>
      <c r="E121" s="5303"/>
      <c r="F121" s="7837"/>
      <c r="G121" s="7837"/>
      <c r="H121" t="s">
        <v>471</v>
      </c>
      <c r="I121">
        <v>1500000</v>
      </c>
      <c r="J121" s="7837"/>
      <c r="K121" s="7837"/>
      <c r="L121" s="7837"/>
      <c r="M121" s="7837"/>
      <c r="N121" s="7837"/>
      <c r="O121" s="7837"/>
      <c r="P121"/>
      <c r="Q121" s="7837"/>
      <c r="R121" s="7837"/>
      <c r="S121" s="7837"/>
      <c r="T121"/>
      <c r="U121"/>
      <c r="V121"/>
      <c r="W121"/>
      <c r="X121"/>
      <c r="Y121"/>
      <c r="Z121"/>
      <c r="AA121"/>
      <c r="AB121"/>
      <c r="AC121"/>
      <c r="AD121"/>
      <c r="AE121"/>
      <c r="AF121" s="7837"/>
      <c r="AG121" s="7837"/>
      <c r="AH121" s="7837"/>
      <c r="AI121" s="7837"/>
      <c r="AJ121" s="7837"/>
      <c r="AK121" s="7837"/>
      <c r="AL121" s="7837"/>
      <c r="AM121" s="7837"/>
      <c r="AN121" s="7837"/>
      <c r="AO121" s="7837"/>
      <c r="AP121" s="7837"/>
      <c r="AQ121" s="7837"/>
      <c r="AR121" s="7837"/>
      <c r="AS121" s="7837"/>
      <c r="AT121" s="7837"/>
      <c r="AU121" s="7837"/>
      <c r="AV121" s="7837"/>
      <c r="AW121" s="7837"/>
      <c r="AX121" s="7837"/>
      <c r="AY121" s="7837"/>
      <c r="AZ121" s="7837"/>
    </row>
    <row r="122" spans="1:52" s="61" customFormat="1">
      <c r="A122" s="7837"/>
      <c r="B122" s="7837"/>
      <c r="C122" s="5303"/>
      <c r="D122" s="5303"/>
      <c r="E122" s="5303"/>
      <c r="F122" s="7837"/>
      <c r="G122" s="7837"/>
      <c r="H122" t="s">
        <v>230</v>
      </c>
      <c r="I122">
        <v>250000</v>
      </c>
      <c r="J122" s="7837"/>
      <c r="K122" s="7837"/>
      <c r="L122" s="7837"/>
      <c r="M122" s="7837"/>
      <c r="N122" s="7837"/>
      <c r="O122" s="7837"/>
      <c r="P122"/>
      <c r="Q122" s="7837"/>
      <c r="R122" s="7837"/>
      <c r="S122" s="7837"/>
      <c r="T122"/>
      <c r="U122"/>
      <c r="V122"/>
      <c r="W122"/>
      <c r="X122"/>
      <c r="Y122"/>
      <c r="Z122"/>
      <c r="AA122"/>
      <c r="AB122"/>
      <c r="AC122"/>
      <c r="AD122"/>
      <c r="AE122"/>
      <c r="AF122" s="7837"/>
      <c r="AG122" s="7837"/>
      <c r="AH122" s="7837"/>
      <c r="AI122" s="7837"/>
      <c r="AJ122" s="7837"/>
      <c r="AK122" s="7837"/>
      <c r="AL122" s="7837"/>
      <c r="AM122" s="7837"/>
      <c r="AN122" s="7837"/>
      <c r="AO122" s="7837"/>
      <c r="AP122" s="7837"/>
      <c r="AQ122" s="7837"/>
      <c r="AR122" s="7837"/>
      <c r="AS122" s="7837"/>
      <c r="AT122" s="7837"/>
      <c r="AU122" s="7837"/>
      <c r="AV122" s="7837"/>
      <c r="AW122" s="7837"/>
      <c r="AX122" s="7837"/>
      <c r="AY122" s="7837"/>
      <c r="AZ122" s="7837"/>
    </row>
    <row r="123" spans="1:52" s="61" customFormat="1">
      <c r="A123" s="7837"/>
      <c r="B123" s="7837"/>
      <c r="C123" s="5303"/>
      <c r="D123" s="7837"/>
      <c r="E123" s="7837"/>
      <c r="F123" s="7837"/>
      <c r="G123" s="7837"/>
      <c r="H123" t="s">
        <v>437</v>
      </c>
      <c r="I123">
        <v>250000</v>
      </c>
      <c r="J123" s="7837"/>
      <c r="K123" s="7837"/>
      <c r="L123" s="7837"/>
      <c r="M123" s="7837"/>
      <c r="N123" s="7837"/>
      <c r="O123" s="7837"/>
      <c r="P123"/>
      <c r="Q123" s="7837"/>
      <c r="R123" s="7837"/>
      <c r="S123" s="7837"/>
      <c r="T123"/>
      <c r="U123"/>
      <c r="V123"/>
      <c r="W123"/>
      <c r="X123"/>
      <c r="Y123"/>
      <c r="Z123"/>
      <c r="AA123"/>
      <c r="AB123"/>
      <c r="AC123"/>
      <c r="AD123"/>
      <c r="AE123"/>
      <c r="AF123" s="7837"/>
      <c r="AG123" s="7837"/>
      <c r="AH123" s="7837"/>
      <c r="AI123" s="7837"/>
      <c r="AJ123" s="7837"/>
      <c r="AK123" s="7837"/>
      <c r="AL123" s="7837"/>
      <c r="AM123" s="7837"/>
      <c r="AN123" s="7837"/>
      <c r="AO123" s="7837"/>
      <c r="AP123" s="7837"/>
      <c r="AQ123" s="7837"/>
      <c r="AR123" s="7837"/>
      <c r="AS123" s="7837"/>
      <c r="AT123" s="7837"/>
      <c r="AU123" s="7837"/>
      <c r="AV123" s="7837"/>
      <c r="AW123" s="7837"/>
      <c r="AX123" s="7837"/>
      <c r="AY123" s="7837"/>
      <c r="AZ123" s="7837"/>
    </row>
    <row r="124" spans="1:52" ht="61.5" customHeight="1">
      <c r="A124" s="7837"/>
      <c r="B124" s="7837"/>
      <c r="C124" s="5303"/>
      <c r="D124" s="506" t="s">
        <v>477</v>
      </c>
      <c r="E124" s="506"/>
      <c r="F124" s="7837"/>
      <c r="G124" t="s">
        <v>4405</v>
      </c>
      <c r="H124" t="s">
        <v>471</v>
      </c>
      <c r="I124" s="461"/>
      <c r="J124" s="508" t="s">
        <v>479</v>
      </c>
      <c r="K124"/>
      <c r="L124" s="509"/>
      <c r="M124" s="510"/>
      <c r="N124" s="510"/>
      <c r="O124" s="504">
        <f>SUM(I124)</f>
        <v>0</v>
      </c>
      <c r="P124" s="511">
        <f>SUM(T124:AE124)</f>
        <v>0</v>
      </c>
      <c r="Q124" s="504" t="e">
        <f>P124/O124</f>
        <v>#DIV/0!</v>
      </c>
      <c r="R124" s="504">
        <f>+O124-P124</f>
        <v>0</v>
      </c>
      <c r="S124" s="512" t="e">
        <f>+R124/O124</f>
        <v>#DIV/0!</v>
      </c>
      <c r="T124" s="466"/>
      <c r="U124" s="466"/>
      <c r="V124" s="466"/>
      <c r="W124" s="466"/>
      <c r="X124" s="466"/>
      <c r="Y124" s="466"/>
      <c r="Z124" s="466"/>
      <c r="AA124" s="466"/>
      <c r="AB124" s="466"/>
      <c r="AC124" s="466"/>
      <c r="AD124" s="466"/>
      <c r="AE124" s="466"/>
      <c r="AF124" s="514">
        <v>10</v>
      </c>
      <c r="AG124" s="514">
        <f>SUM(AK124:AV124)</f>
        <v>0</v>
      </c>
      <c r="AH124" s="514">
        <f>+AF124-AG124</f>
        <v>10</v>
      </c>
      <c r="AI124" s="515">
        <f>AG124/AF124</f>
        <v>0</v>
      </c>
      <c r="AJ124" s="515">
        <f>100%-AI124</f>
        <v>1</v>
      </c>
      <c r="AK124" s="514"/>
      <c r="AL124" s="514"/>
      <c r="AM124" s="514"/>
      <c r="AN124" s="514"/>
      <c r="AO124" s="514"/>
      <c r="AP124" s="514"/>
      <c r="AQ124" s="514"/>
      <c r="AR124" s="514"/>
      <c r="AS124" s="514"/>
      <c r="AT124" s="514"/>
      <c r="AU124" s="514"/>
      <c r="AV124" s="514"/>
      <c r="AW124" s="516"/>
      <c r="AX124" s="516"/>
      <c r="AY124" s="517" t="s">
        <v>476</v>
      </c>
      <c r="AZ124" s="516" t="s">
        <v>138</v>
      </c>
    </row>
    <row r="125" spans="1:52" ht="61.5" customHeight="1">
      <c r="A125" s="7837"/>
      <c r="B125" s="7837"/>
      <c r="C125" s="7837" t="s">
        <v>4406</v>
      </c>
      <c r="D125" s="7837"/>
      <c r="E125" s="7837"/>
      <c r="F125" s="7837"/>
      <c r="G125" s="7837"/>
      <c r="H125" s="7837"/>
      <c r="I125" s="7837"/>
      <c r="J125" s="7837"/>
      <c r="K125" s="7837"/>
      <c r="L125" s="7837"/>
      <c r="M125" s="7837"/>
      <c r="N125" s="682"/>
      <c r="O125">
        <f>SUM(O114:O124)</f>
        <v>4600000</v>
      </c>
      <c r="P125">
        <f>SUM(P114:P124)</f>
        <v>0</v>
      </c>
      <c r="Q125">
        <f>+P125/O125</f>
        <v>0</v>
      </c>
      <c r="R125">
        <f>SUM(R114:R124)</f>
        <v>4600000</v>
      </c>
      <c r="S125">
        <f>+R125/O125</f>
        <v>1</v>
      </c>
      <c r="T125" s="521">
        <f t="shared" ref="T125:AH125" si="29">SUM(T114:T124)</f>
        <v>0</v>
      </c>
      <c r="U125" s="521">
        <f t="shared" si="29"/>
        <v>0</v>
      </c>
      <c r="V125" s="521">
        <f t="shared" si="29"/>
        <v>0</v>
      </c>
      <c r="W125" s="521">
        <f t="shared" si="29"/>
        <v>0</v>
      </c>
      <c r="X125" s="521">
        <f t="shared" si="29"/>
        <v>0</v>
      </c>
      <c r="Y125" s="521">
        <f t="shared" si="29"/>
        <v>0</v>
      </c>
      <c r="Z125" s="521">
        <f t="shared" si="29"/>
        <v>0</v>
      </c>
      <c r="AA125" s="521">
        <f t="shared" si="29"/>
        <v>0</v>
      </c>
      <c r="AB125" s="521">
        <f t="shared" si="29"/>
        <v>0</v>
      </c>
      <c r="AC125" s="521">
        <f t="shared" si="29"/>
        <v>0</v>
      </c>
      <c r="AD125" s="521">
        <f t="shared" si="29"/>
        <v>0</v>
      </c>
      <c r="AE125" s="521">
        <f t="shared" si="29"/>
        <v>0</v>
      </c>
      <c r="AF125">
        <f t="shared" si="29"/>
        <v>36</v>
      </c>
      <c r="AG125">
        <f t="shared" si="29"/>
        <v>0</v>
      </c>
      <c r="AH125">
        <f t="shared" si="29"/>
        <v>11</v>
      </c>
      <c r="AI125">
        <f>+AG125/AF125</f>
        <v>0</v>
      </c>
      <c r="AJ125">
        <f>+AH125/AF125</f>
        <v>0.30555555555555558</v>
      </c>
    </row>
    <row r="126" spans="1:52" ht="27.65" customHeight="1">
      <c r="A126" s="7837"/>
      <c r="B126" s="7837" t="s">
        <v>480</v>
      </c>
      <c r="C126" s="5307" t="s">
        <v>481</v>
      </c>
      <c r="D126" s="5308" t="s">
        <v>482</v>
      </c>
      <c r="F126" s="5309" t="s">
        <v>4407</v>
      </c>
      <c r="G126" s="5264" t="s">
        <v>4408</v>
      </c>
      <c r="H126" s="503" t="s">
        <v>300</v>
      </c>
      <c r="I126" s="473">
        <f>25000000-5000000</f>
        <v>20000000</v>
      </c>
      <c r="J126" s="5307" t="s">
        <v>486</v>
      </c>
      <c r="K126" s="7837"/>
      <c r="L126" s="5307"/>
      <c r="M126" s="5311"/>
      <c r="N126" s="5312"/>
      <c r="O126" s="5264">
        <f>SUM(I126:I130)</f>
        <v>41600000</v>
      </c>
      <c r="P126" s="5264">
        <f>SUM(T126:AE130)</f>
        <v>0</v>
      </c>
      <c r="Q126" s="5265">
        <f>P126/O126</f>
        <v>0</v>
      </c>
      <c r="R126" s="5264">
        <f>+O126-P126</f>
        <v>41600000</v>
      </c>
      <c r="S126" s="5267">
        <f>+R126/O126</f>
        <v>1</v>
      </c>
      <c r="T126" s="474"/>
      <c r="U126" s="474"/>
      <c r="V126" s="474"/>
      <c r="W126" s="474"/>
      <c r="X126" s="474"/>
      <c r="Y126" s="474"/>
      <c r="Z126" s="474"/>
      <c r="AA126" s="474"/>
      <c r="AB126" s="474"/>
      <c r="AC126" s="474"/>
      <c r="AD126" s="474"/>
      <c r="AE126" s="474"/>
      <c r="AF126" s="5300">
        <v>100</v>
      </c>
      <c r="AG126" s="5313">
        <f>SUM(AK126:AV126)</f>
        <v>0</v>
      </c>
      <c r="AH126" s="5313">
        <f>+AF126-AG126</f>
        <v>100</v>
      </c>
      <c r="AI126" s="5265">
        <f>AG126/AF126</f>
        <v>0</v>
      </c>
      <c r="AJ126" s="5265">
        <f>100%-AI126</f>
        <v>1</v>
      </c>
      <c r="AK126" s="5313"/>
      <c r="AL126" s="5313"/>
      <c r="AM126" s="5313"/>
      <c r="AN126" s="5313"/>
      <c r="AO126" s="5313"/>
      <c r="AP126" s="5313"/>
      <c r="AQ126" s="5313"/>
      <c r="AR126" s="5313"/>
      <c r="AS126" s="5313"/>
      <c r="AT126" s="5313"/>
      <c r="AU126" s="5313"/>
      <c r="AV126" s="5313"/>
      <c r="AW126" s="5314">
        <v>44682</v>
      </c>
      <c r="AX126" s="5314">
        <v>44865</v>
      </c>
      <c r="AY126" s="5315" t="s">
        <v>487</v>
      </c>
      <c r="AZ126" s="5314" t="s">
        <v>68</v>
      </c>
    </row>
    <row r="127" spans="1:52" ht="29.65" customHeight="1">
      <c r="A127" s="7837"/>
      <c r="B127" s="7837"/>
      <c r="C127" s="5307"/>
      <c r="D127" s="5308"/>
      <c r="E127" s="509"/>
      <c r="F127" s="5309"/>
      <c r="G127" s="5264"/>
      <c r="H127" s="503" t="s">
        <v>439</v>
      </c>
      <c r="I127" s="473">
        <v>1000000</v>
      </c>
      <c r="J127" s="5307"/>
      <c r="K127" s="7837"/>
      <c r="L127" s="5307"/>
      <c r="M127" s="5311"/>
      <c r="N127" s="5312"/>
      <c r="O127" s="5264"/>
      <c r="P127" s="5264"/>
      <c r="Q127" s="5265"/>
      <c r="R127" s="5264"/>
      <c r="S127" s="5267"/>
      <c r="T127" s="474"/>
      <c r="U127" s="474"/>
      <c r="V127" s="474"/>
      <c r="W127" s="474"/>
      <c r="X127" s="474"/>
      <c r="Y127" s="474"/>
      <c r="Z127" s="474"/>
      <c r="AA127" s="474"/>
      <c r="AB127" s="474"/>
      <c r="AC127" s="474"/>
      <c r="AD127" s="474"/>
      <c r="AE127" s="474"/>
      <c r="AF127" s="5300"/>
      <c r="AG127" s="5313"/>
      <c r="AH127" s="5313"/>
      <c r="AI127" s="5265"/>
      <c r="AJ127" s="5265"/>
      <c r="AK127" s="5313"/>
      <c r="AL127" s="5313"/>
      <c r="AM127" s="5313"/>
      <c r="AN127" s="5313"/>
      <c r="AO127" s="5313"/>
      <c r="AP127" s="5313"/>
      <c r="AQ127" s="5313"/>
      <c r="AR127" s="5313"/>
      <c r="AS127" s="5313"/>
      <c r="AT127" s="5313"/>
      <c r="AU127" s="5313"/>
      <c r="AV127" s="5313"/>
      <c r="AW127" s="5314"/>
      <c r="AX127" s="5314"/>
      <c r="AY127" s="5315"/>
      <c r="AZ127" s="5314"/>
    </row>
    <row r="128" spans="1:52">
      <c r="A128" s="7837"/>
      <c r="B128" s="7837"/>
      <c r="C128" s="5307"/>
      <c r="D128" s="5308"/>
      <c r="E128" s="509"/>
      <c r="F128" s="5309"/>
      <c r="G128" s="5264"/>
      <c r="H128" s="503" t="s">
        <v>438</v>
      </c>
      <c r="I128" s="473">
        <f>30000000-10000000</f>
        <v>20000000</v>
      </c>
      <c r="J128" s="5307"/>
      <c r="K128" s="7837"/>
      <c r="L128" s="5307"/>
      <c r="M128" s="5311"/>
      <c r="N128" s="5312"/>
      <c r="O128" s="5264"/>
      <c r="P128" s="5264"/>
      <c r="Q128" s="5265"/>
      <c r="R128" s="5264"/>
      <c r="S128" s="5267"/>
      <c r="T128" s="474"/>
      <c r="U128" s="474"/>
      <c r="V128" s="474"/>
      <c r="W128" s="474"/>
      <c r="X128" s="474"/>
      <c r="Y128" s="474"/>
      <c r="Z128" s="474"/>
      <c r="AA128" s="474"/>
      <c r="AB128" s="474"/>
      <c r="AC128" s="474"/>
      <c r="AD128" s="474"/>
      <c r="AE128" s="474"/>
      <c r="AF128" s="5300"/>
      <c r="AG128" s="5313"/>
      <c r="AH128" s="5313"/>
      <c r="AI128" s="5265"/>
      <c r="AJ128" s="5265"/>
      <c r="AK128" s="5313"/>
      <c r="AL128" s="5313"/>
      <c r="AM128" s="5313"/>
      <c r="AN128" s="5313"/>
      <c r="AO128" s="5313"/>
      <c r="AP128" s="5313"/>
      <c r="AQ128" s="5313"/>
      <c r="AR128" s="5313"/>
      <c r="AS128" s="5313"/>
      <c r="AT128" s="5313"/>
      <c r="AU128" s="5313"/>
      <c r="AV128" s="5313"/>
      <c r="AW128" s="5314"/>
      <c r="AX128" s="5314"/>
      <c r="AY128" s="5315"/>
      <c r="AZ128" s="5314"/>
    </row>
    <row r="129" spans="1:52" ht="50.65" customHeight="1">
      <c r="A129" s="7837"/>
      <c r="B129" s="7837"/>
      <c r="C129" s="5307"/>
      <c r="D129" s="5308"/>
      <c r="E129" s="509"/>
      <c r="F129" s="5309"/>
      <c r="G129" s="5264"/>
      <c r="H129" s="503" t="s">
        <v>230</v>
      </c>
      <c r="I129" s="473">
        <v>300000</v>
      </c>
      <c r="J129" s="5307"/>
      <c r="K129" s="7837"/>
      <c r="L129" s="5307"/>
      <c r="M129" s="5311"/>
      <c r="N129" s="5312"/>
      <c r="O129" s="5264"/>
      <c r="P129" s="5264"/>
      <c r="Q129" s="5265"/>
      <c r="R129" s="5264"/>
      <c r="S129" s="5267"/>
      <c r="T129" s="474"/>
      <c r="U129" s="474"/>
      <c r="V129" s="474"/>
      <c r="W129" s="474"/>
      <c r="X129" s="474"/>
      <c r="Y129" s="474"/>
      <c r="Z129" s="474"/>
      <c r="AA129" s="474"/>
      <c r="AB129" s="474"/>
      <c r="AC129" s="474"/>
      <c r="AD129" s="474"/>
      <c r="AE129" s="474"/>
      <c r="AF129" s="5300"/>
      <c r="AG129" s="5313"/>
      <c r="AH129" s="5313"/>
      <c r="AI129" s="5265"/>
      <c r="AJ129" s="5265"/>
      <c r="AK129" s="5313"/>
      <c r="AL129" s="5313"/>
      <c r="AM129" s="5313"/>
      <c r="AN129" s="5313"/>
      <c r="AO129" s="5313"/>
      <c r="AP129" s="5313"/>
      <c r="AQ129" s="5313"/>
      <c r="AR129" s="5313"/>
      <c r="AS129" s="5313"/>
      <c r="AT129" s="5313"/>
      <c r="AU129" s="5313"/>
      <c r="AV129" s="5313"/>
      <c r="AW129" s="5314"/>
      <c r="AX129" s="5314"/>
      <c r="AY129" s="5315"/>
      <c r="AZ129" s="5314"/>
    </row>
    <row r="130" spans="1:52">
      <c r="A130" s="7837"/>
      <c r="B130" s="7837"/>
      <c r="C130" s="5307"/>
      <c r="D130" s="5308"/>
      <c r="F130" s="5309"/>
      <c r="G130" s="5264"/>
      <c r="H130" s="503" t="s">
        <v>488</v>
      </c>
      <c r="I130" s="473">
        <v>300000</v>
      </c>
      <c r="J130" s="5307"/>
      <c r="K130" s="7837"/>
      <c r="L130" s="5307"/>
      <c r="M130" s="5311"/>
      <c r="N130" s="5312"/>
      <c r="O130" s="5264"/>
      <c r="P130" s="5264"/>
      <c r="Q130" s="5265"/>
      <c r="R130" s="5264"/>
      <c r="S130" s="5267"/>
      <c r="T130" s="474"/>
      <c r="U130" s="474"/>
      <c r="V130" s="474"/>
      <c r="W130" s="474"/>
      <c r="X130" s="474"/>
      <c r="Y130" s="474"/>
      <c r="Z130" s="474"/>
      <c r="AA130" s="474"/>
      <c r="AB130" s="474"/>
      <c r="AC130" s="474"/>
      <c r="AD130" s="474"/>
      <c r="AE130" s="474"/>
      <c r="AF130" s="5300"/>
      <c r="AG130" s="5313"/>
      <c r="AH130" s="5313"/>
      <c r="AI130" s="5265"/>
      <c r="AJ130" s="5265"/>
      <c r="AK130" s="5313"/>
      <c r="AL130" s="5313"/>
      <c r="AM130" s="5313"/>
      <c r="AN130" s="5313"/>
      <c r="AO130" s="5313"/>
      <c r="AP130" s="5313"/>
      <c r="AQ130" s="5313"/>
      <c r="AR130" s="5313"/>
      <c r="AS130" s="5313"/>
      <c r="AT130" s="5313"/>
      <c r="AU130" s="5313"/>
      <c r="AV130" s="5313"/>
      <c r="AW130" s="5314"/>
      <c r="AX130" s="5314"/>
      <c r="AY130" s="5315"/>
      <c r="AZ130" s="5314"/>
    </row>
    <row r="131" spans="1:52" ht="50.25" customHeight="1">
      <c r="A131" s="7837"/>
      <c r="B131" s="7837"/>
      <c r="C131" s="5280" t="s">
        <v>4409</v>
      </c>
      <c r="D131" s="5280"/>
      <c r="E131" s="5280"/>
      <c r="F131" s="5280"/>
      <c r="G131" s="5280"/>
      <c r="H131" s="5280"/>
      <c r="I131" s="5280"/>
      <c r="J131" s="5280"/>
      <c r="K131" s="5280"/>
      <c r="L131" s="5280"/>
      <c r="M131" s="5280"/>
      <c r="N131" s="681"/>
      <c r="O131">
        <f>SUM(O126:O130)</f>
        <v>41600000</v>
      </c>
      <c r="P131" s="486">
        <f>SUM(P126:P126)</f>
        <v>0</v>
      </c>
      <c r="Q131" s="487">
        <f>+P131/O131</f>
        <v>0</v>
      </c>
      <c r="R131">
        <f>SUM(R126:R130)</f>
        <v>41600000</v>
      </c>
      <c r="S131" s="487">
        <f>+R131/O131</f>
        <v>1</v>
      </c>
      <c r="T131" s="489">
        <f t="shared" ref="T131:AH131" si="30">SUM(T126:T126)</f>
        <v>0</v>
      </c>
      <c r="U131" s="489">
        <f t="shared" si="30"/>
        <v>0</v>
      </c>
      <c r="V131" s="489">
        <f t="shared" si="30"/>
        <v>0</v>
      </c>
      <c r="W131" s="489">
        <f t="shared" si="30"/>
        <v>0</v>
      </c>
      <c r="X131" s="489">
        <f t="shared" si="30"/>
        <v>0</v>
      </c>
      <c r="Y131" s="489">
        <f t="shared" si="30"/>
        <v>0</v>
      </c>
      <c r="Z131" s="489">
        <f t="shared" si="30"/>
        <v>0</v>
      </c>
      <c r="AA131" s="489">
        <f t="shared" si="30"/>
        <v>0</v>
      </c>
      <c r="AB131" s="489">
        <f t="shared" si="30"/>
        <v>0</v>
      </c>
      <c r="AC131" s="489">
        <f t="shared" si="30"/>
        <v>0</v>
      </c>
      <c r="AD131" s="489">
        <f t="shared" si="30"/>
        <v>0</v>
      </c>
      <c r="AE131" s="489">
        <f t="shared" si="30"/>
        <v>0</v>
      </c>
      <c r="AF131">
        <f t="shared" si="30"/>
        <v>100</v>
      </c>
      <c r="AG131" s="491">
        <f t="shared" si="30"/>
        <v>0</v>
      </c>
      <c r="AH131" s="491">
        <f t="shared" si="30"/>
        <v>100</v>
      </c>
      <c r="AI131" s="487">
        <f>+AG131/AF131</f>
        <v>0</v>
      </c>
      <c r="AJ131" s="487">
        <f>SUM(AJ126:AJ126)/6</f>
        <v>0.16666666666666666</v>
      </c>
      <c r="AK131" s="491">
        <f t="shared" ref="AK131:AU131" si="31">SUM(AK126:AK126)</f>
        <v>0</v>
      </c>
      <c r="AL131" s="491">
        <f t="shared" si="31"/>
        <v>0</v>
      </c>
      <c r="AM131" s="491">
        <f t="shared" si="31"/>
        <v>0</v>
      </c>
      <c r="AN131" s="491">
        <f t="shared" si="31"/>
        <v>0</v>
      </c>
      <c r="AO131" s="491">
        <f t="shared" si="31"/>
        <v>0</v>
      </c>
      <c r="AP131" s="491">
        <f t="shared" si="31"/>
        <v>0</v>
      </c>
      <c r="AQ131" s="491">
        <f t="shared" si="31"/>
        <v>0</v>
      </c>
      <c r="AR131" s="491">
        <f t="shared" si="31"/>
        <v>0</v>
      </c>
      <c r="AS131" s="491">
        <f t="shared" si="31"/>
        <v>0</v>
      </c>
      <c r="AT131" s="491">
        <f t="shared" si="31"/>
        <v>0</v>
      </c>
      <c r="AU131" s="491">
        <f t="shared" si="31"/>
        <v>0</v>
      </c>
      <c r="AV131" s="491"/>
    </row>
    <row r="132" spans="1:52" s="61" customFormat="1" ht="41.65" customHeight="1">
      <c r="A132" s="7837"/>
      <c r="B132" s="7837" t="s">
        <v>490</v>
      </c>
      <c r="C132" s="5317" t="s">
        <v>491</v>
      </c>
      <c r="D132" s="5317" t="s">
        <v>492</v>
      </c>
      <c r="E132" s="509"/>
      <c r="F132" s="5317" t="s">
        <v>4410</v>
      </c>
      <c r="G132" s="5317" t="s">
        <v>4117</v>
      </c>
      <c r="H132" t="s">
        <v>438</v>
      </c>
      <c r="I132">
        <f>70000000-20000000</f>
        <v>50000000</v>
      </c>
      <c r="J132" s="5319" t="s">
        <v>496</v>
      </c>
      <c r="K132" s="7837"/>
      <c r="L132" s="5319"/>
      <c r="M132" s="5319"/>
      <c r="N132" s="5319"/>
      <c r="O132" s="5321">
        <f>SUM(I132:I137)</f>
        <v>56500000</v>
      </c>
      <c r="P132" s="5322">
        <f>SUM(T132:AE137)</f>
        <v>0</v>
      </c>
      <c r="Q132" s="5321">
        <f>+P132/O132</f>
        <v>0</v>
      </c>
      <c r="R132" s="5321">
        <f>+O132-P132</f>
        <v>56500000</v>
      </c>
      <c r="S132" s="5323">
        <f>+R132/O132</f>
        <v>1</v>
      </c>
      <c r="T132" s="528"/>
      <c r="U132" s="528"/>
      <c r="V132" s="528"/>
      <c r="W132" s="528"/>
      <c r="X132" s="528"/>
      <c r="Y132" s="528"/>
      <c r="Z132" s="528"/>
      <c r="AA132" s="528"/>
      <c r="AB132" s="528"/>
      <c r="AC132" s="528"/>
      <c r="AD132" s="528"/>
      <c r="AE132" s="528"/>
      <c r="AF132" s="5324">
        <v>150</v>
      </c>
      <c r="AG132" s="5324">
        <f>SUM(AK132:AV137)</f>
        <v>0</v>
      </c>
      <c r="AH132" s="5325">
        <f>+AF132-AG132</f>
        <v>150</v>
      </c>
      <c r="AI132" s="5326">
        <f>+AG132/AF132</f>
        <v>0</v>
      </c>
      <c r="AJ132" s="5326">
        <f>100%-AI132</f>
        <v>1</v>
      </c>
      <c r="AK132" s="5324"/>
      <c r="AL132" s="5324"/>
      <c r="AM132" s="5324"/>
      <c r="AN132" s="5324"/>
      <c r="AO132" s="5324"/>
      <c r="AP132" s="5324"/>
      <c r="AQ132" s="5324"/>
      <c r="AR132" s="5324"/>
      <c r="AS132" s="5324"/>
      <c r="AT132" s="5324"/>
      <c r="AU132" s="5324"/>
      <c r="AV132" s="5324"/>
      <c r="AW132" s="5327">
        <v>44593</v>
      </c>
      <c r="AX132" s="5327">
        <v>44865</v>
      </c>
      <c r="AY132" s="5328" t="s">
        <v>497</v>
      </c>
      <c r="AZ132" s="5327" t="s">
        <v>68</v>
      </c>
    </row>
    <row r="133" spans="1:52" s="61" customFormat="1" ht="41.65" customHeight="1">
      <c r="A133" s="7837"/>
      <c r="B133" s="7837"/>
      <c r="C133" s="5317"/>
      <c r="D133" s="5317"/>
      <c r="E133" s="509"/>
      <c r="F133" s="5317"/>
      <c r="G133" s="5317"/>
      <c r="H133" t="s">
        <v>230</v>
      </c>
      <c r="I133">
        <v>500000</v>
      </c>
      <c r="J133" s="5319"/>
      <c r="K133" s="7837"/>
      <c r="L133" s="5319"/>
      <c r="M133" s="5319"/>
      <c r="N133" s="5319"/>
      <c r="O133" s="5321"/>
      <c r="P133" s="5321"/>
      <c r="Q133" s="5321"/>
      <c r="R133" s="5321"/>
      <c r="S133" s="5323"/>
      <c r="T133" s="528"/>
      <c r="U133" s="528"/>
      <c r="V133" s="528"/>
      <c r="W133" s="528"/>
      <c r="X133" s="528"/>
      <c r="Y133" s="528"/>
      <c r="Z133" s="528"/>
      <c r="AA133" s="528"/>
      <c r="AB133" s="528"/>
      <c r="AC133" s="528"/>
      <c r="AD133" s="528"/>
      <c r="AE133" s="528"/>
      <c r="AF133" s="5324"/>
      <c r="AG133" s="5324"/>
      <c r="AH133" s="5325"/>
      <c r="AI133" s="5326"/>
      <c r="AJ133" s="5326"/>
      <c r="AK133" s="5324"/>
      <c r="AL133" s="5324"/>
      <c r="AM133" s="5324"/>
      <c r="AN133" s="5324"/>
      <c r="AO133" s="5324"/>
      <c r="AP133" s="5324"/>
      <c r="AQ133" s="5324"/>
      <c r="AR133" s="5324"/>
      <c r="AS133" s="5324"/>
      <c r="AT133" s="5324"/>
      <c r="AU133" s="5324"/>
      <c r="AV133" s="5324"/>
      <c r="AW133" s="5327"/>
      <c r="AX133" s="5327"/>
      <c r="AY133" s="5328"/>
      <c r="AZ133" s="5327"/>
    </row>
    <row r="134" spans="1:52" s="61" customFormat="1" ht="41.65" customHeight="1">
      <c r="A134" s="7837"/>
      <c r="B134" s="7837"/>
      <c r="C134" s="5317"/>
      <c r="D134" s="5317"/>
      <c r="E134" s="509"/>
      <c r="F134" s="5317"/>
      <c r="G134" s="5317"/>
      <c r="H134" t="s">
        <v>437</v>
      </c>
      <c r="I134">
        <v>500000</v>
      </c>
      <c r="J134" s="5319"/>
      <c r="K134" s="7837"/>
      <c r="L134" s="5319"/>
      <c r="M134" s="5319"/>
      <c r="N134" s="5319"/>
      <c r="O134" s="5321"/>
      <c r="P134" s="5321"/>
      <c r="Q134" s="5321"/>
      <c r="R134" s="5321"/>
      <c r="S134" s="5323"/>
      <c r="T134" s="528"/>
      <c r="U134" s="528"/>
      <c r="V134" s="528"/>
      <c r="W134" s="528"/>
      <c r="X134" s="528"/>
      <c r="Y134" s="528"/>
      <c r="Z134" s="528"/>
      <c r="AA134" s="528"/>
      <c r="AB134" s="528"/>
      <c r="AC134" s="528"/>
      <c r="AD134" s="528"/>
      <c r="AE134" s="528"/>
      <c r="AF134" s="5324"/>
      <c r="AG134" s="5324"/>
      <c r="AH134" s="5325"/>
      <c r="AI134" s="5326"/>
      <c r="AJ134" s="5326"/>
      <c r="AK134" s="5324"/>
      <c r="AL134" s="5324"/>
      <c r="AM134" s="5324"/>
      <c r="AN134" s="5324"/>
      <c r="AO134" s="5324"/>
      <c r="AP134" s="5324"/>
      <c r="AQ134" s="5324"/>
      <c r="AR134" s="5324"/>
      <c r="AS134" s="5324"/>
      <c r="AT134" s="5324"/>
      <c r="AU134" s="5324"/>
      <c r="AV134" s="5324"/>
      <c r="AW134" s="5327"/>
      <c r="AX134" s="5327"/>
      <c r="AY134" s="5328"/>
      <c r="AZ134" s="5327"/>
    </row>
    <row r="135" spans="1:52" s="61" customFormat="1" ht="41.65" customHeight="1">
      <c r="A135" s="7837"/>
      <c r="B135" s="7837"/>
      <c r="C135" s="5317"/>
      <c r="D135" s="5317"/>
      <c r="E135" s="509"/>
      <c r="F135" s="5317"/>
      <c r="G135" s="5317"/>
      <c r="H135" t="s">
        <v>498</v>
      </c>
      <c r="I135">
        <v>2500000</v>
      </c>
      <c r="J135" s="5319"/>
      <c r="K135" s="7837"/>
      <c r="L135" s="5319"/>
      <c r="M135" s="5319"/>
      <c r="N135" s="5319"/>
      <c r="O135" s="5321"/>
      <c r="P135" s="5322">
        <f>SUM(T135:AE137)</f>
        <v>0</v>
      </c>
      <c r="Q135" s="5321">
        <f>+P135/O132</f>
        <v>0</v>
      </c>
      <c r="R135" s="5321">
        <f>+O132-P135</f>
        <v>56500000</v>
      </c>
      <c r="S135" s="5323">
        <f>+R135/O132</f>
        <v>1</v>
      </c>
      <c r="T135" s="474"/>
      <c r="U135" s="474"/>
      <c r="V135" s="474"/>
      <c r="W135" s="474"/>
      <c r="X135" s="474"/>
      <c r="Y135" s="474"/>
      <c r="Z135" s="474"/>
      <c r="AA135" s="474"/>
      <c r="AB135" s="474"/>
      <c r="AC135" s="474"/>
      <c r="AD135" s="474"/>
      <c r="AE135" s="474"/>
      <c r="AF135" s="5324"/>
      <c r="AG135" s="5324">
        <f>SUM(AK135:AV137)</f>
        <v>0</v>
      </c>
      <c r="AH135" s="5325"/>
      <c r="AI135" s="5326">
        <f>+AG135/AF132</f>
        <v>0</v>
      </c>
      <c r="AJ135" s="5326">
        <f>100%-AI135</f>
        <v>1</v>
      </c>
      <c r="AK135" s="5324"/>
      <c r="AL135" s="5324"/>
      <c r="AM135" s="5324"/>
      <c r="AN135" s="5324"/>
      <c r="AO135" s="5324"/>
      <c r="AP135" s="5324"/>
      <c r="AQ135" s="5324"/>
      <c r="AR135" s="5324"/>
      <c r="AS135" s="5324"/>
      <c r="AT135" s="5324"/>
      <c r="AU135" s="5324"/>
      <c r="AV135" s="5324"/>
      <c r="AW135" s="5327"/>
      <c r="AX135" s="5327"/>
      <c r="AY135" s="5328"/>
      <c r="AZ135" s="5327"/>
    </row>
    <row r="136" spans="1:52" s="61" customFormat="1" ht="41.65" customHeight="1">
      <c r="A136" s="7837"/>
      <c r="B136" s="7837"/>
      <c r="C136" s="5317"/>
      <c r="D136" s="5317"/>
      <c r="E136" s="509"/>
      <c r="F136" s="5317"/>
      <c r="G136" s="5317"/>
      <c r="H136" t="s">
        <v>439</v>
      </c>
      <c r="I136">
        <v>500000</v>
      </c>
      <c r="J136" s="5319"/>
      <c r="K136" s="7837"/>
      <c r="L136" s="5319"/>
      <c r="M136" s="5319"/>
      <c r="N136" s="5319"/>
      <c r="O136" s="5321"/>
      <c r="P136" s="5321"/>
      <c r="Q136" s="5321"/>
      <c r="R136" s="5321"/>
      <c r="S136" s="5323"/>
      <c r="T136" s="474"/>
      <c r="U136" s="474"/>
      <c r="V136" s="474"/>
      <c r="W136" s="474"/>
      <c r="X136" s="474"/>
      <c r="Y136" s="474"/>
      <c r="Z136" s="474"/>
      <c r="AA136" s="474"/>
      <c r="AB136" s="474"/>
      <c r="AC136" s="474"/>
      <c r="AD136" s="474"/>
      <c r="AE136" s="474"/>
      <c r="AF136" s="5324"/>
      <c r="AG136" s="5324"/>
      <c r="AH136" s="5325"/>
      <c r="AI136" s="5326"/>
      <c r="AJ136" s="5326"/>
      <c r="AK136" s="5324"/>
      <c r="AL136" s="5324"/>
      <c r="AM136" s="5324"/>
      <c r="AN136" s="5324"/>
      <c r="AO136" s="5324"/>
      <c r="AP136" s="5324"/>
      <c r="AQ136" s="5324"/>
      <c r="AR136" s="5324"/>
      <c r="AS136" s="5324"/>
      <c r="AT136" s="5324"/>
      <c r="AU136" s="5324"/>
      <c r="AV136" s="5324"/>
      <c r="AW136" s="5327"/>
      <c r="AX136" s="5327"/>
      <c r="AY136" s="5328"/>
      <c r="AZ136" s="5327"/>
    </row>
    <row r="137" spans="1:52" s="61" customFormat="1" ht="41.65" customHeight="1">
      <c r="A137" s="7837"/>
      <c r="B137" s="7837"/>
      <c r="C137" s="5317"/>
      <c r="D137" s="5317"/>
      <c r="E137" s="507"/>
      <c r="F137" s="5317"/>
      <c r="G137" s="5317"/>
      <c r="H137" t="s">
        <v>471</v>
      </c>
      <c r="I137">
        <v>2500000</v>
      </c>
      <c r="J137" s="5319"/>
      <c r="K137" s="7837"/>
      <c r="L137" s="5319"/>
      <c r="M137" s="5319"/>
      <c r="N137" s="5319"/>
      <c r="O137" s="5321"/>
      <c r="P137" s="5321"/>
      <c r="Q137" s="5321"/>
      <c r="R137" s="5321"/>
      <c r="S137" s="5323"/>
      <c r="T137" s="474"/>
      <c r="U137" s="474"/>
      <c r="V137" s="474"/>
      <c r="W137" s="474"/>
      <c r="X137" s="474"/>
      <c r="Y137" s="474"/>
      <c r="Z137" s="474"/>
      <c r="AA137" s="474"/>
      <c r="AB137" s="474"/>
      <c r="AC137" s="474"/>
      <c r="AD137" s="474"/>
      <c r="AE137" s="474"/>
      <c r="AF137" s="5324"/>
      <c r="AG137" s="5324"/>
      <c r="AH137" s="5325"/>
      <c r="AI137" s="5326"/>
      <c r="AJ137" s="5326"/>
      <c r="AK137" s="5324"/>
      <c r="AL137" s="5324"/>
      <c r="AM137" s="5324"/>
      <c r="AN137" s="5324"/>
      <c r="AO137" s="5324"/>
      <c r="AP137" s="5324"/>
      <c r="AQ137" s="5324"/>
      <c r="AR137" s="5324"/>
      <c r="AS137" s="5324"/>
      <c r="AT137" s="5324"/>
      <c r="AU137" s="5324"/>
      <c r="AV137" s="5324"/>
      <c r="AW137" s="5327"/>
      <c r="AX137" s="5327"/>
      <c r="AY137" s="5328"/>
      <c r="AZ137" s="5327"/>
    </row>
    <row r="138" spans="1:52" s="61" customFormat="1" ht="36.75" customHeight="1">
      <c r="A138" s="7837"/>
      <c r="B138" s="7837"/>
      <c r="C138" s="7837" t="s">
        <v>4411</v>
      </c>
      <c r="D138" s="7837"/>
      <c r="E138" s="7837"/>
      <c r="F138" s="7837"/>
      <c r="G138" s="7837"/>
      <c r="H138" s="7837"/>
      <c r="I138" s="7837"/>
      <c r="J138" s="7837"/>
      <c r="K138" s="7837"/>
      <c r="L138" s="7837"/>
      <c r="M138" s="7837"/>
      <c r="N138"/>
      <c r="O138">
        <f>SUM(O132:O137)</f>
        <v>56500000</v>
      </c>
      <c r="P138">
        <f>SUM(P132:P137)</f>
        <v>0</v>
      </c>
      <c r="Q138">
        <f>+P138/O138</f>
        <v>0</v>
      </c>
      <c r="R138" s="683">
        <f>SUM(R132:R137)</f>
        <v>113000000</v>
      </c>
      <c r="S138">
        <f>+R138/O138</f>
        <v>2</v>
      </c>
      <c r="T138" s="489">
        <f t="shared" ref="T138:AH138" si="32">SUM(T132:T137)</f>
        <v>0</v>
      </c>
      <c r="U138" s="521">
        <f t="shared" si="32"/>
        <v>0</v>
      </c>
      <c r="V138" s="521">
        <f t="shared" si="32"/>
        <v>0</v>
      </c>
      <c r="W138" s="521">
        <f t="shared" si="32"/>
        <v>0</v>
      </c>
      <c r="X138" s="521">
        <f t="shared" si="32"/>
        <v>0</v>
      </c>
      <c r="Y138" s="521">
        <f t="shared" si="32"/>
        <v>0</v>
      </c>
      <c r="Z138" s="521">
        <f t="shared" si="32"/>
        <v>0</v>
      </c>
      <c r="AA138" s="521">
        <f t="shared" si="32"/>
        <v>0</v>
      </c>
      <c r="AB138" s="521">
        <f t="shared" si="32"/>
        <v>0</v>
      </c>
      <c r="AC138" s="521">
        <f t="shared" si="32"/>
        <v>0</v>
      </c>
      <c r="AD138" s="521">
        <f t="shared" si="32"/>
        <v>0</v>
      </c>
      <c r="AE138" s="521">
        <f t="shared" si="32"/>
        <v>0</v>
      </c>
      <c r="AF138">
        <f t="shared" si="32"/>
        <v>150</v>
      </c>
      <c r="AG138">
        <f t="shared" si="32"/>
        <v>0</v>
      </c>
      <c r="AH138">
        <f t="shared" si="32"/>
        <v>150</v>
      </c>
      <c r="AI138">
        <f>+AG138/AF138</f>
        <v>0</v>
      </c>
      <c r="AJ138">
        <f>100%-AI138</f>
        <v>1</v>
      </c>
      <c r="AK138"/>
      <c r="AL138"/>
      <c r="AM138"/>
      <c r="AN138"/>
      <c r="AO138"/>
      <c r="AP138"/>
      <c r="AQ138"/>
      <c r="AR138"/>
      <c r="AS138"/>
      <c r="AT138"/>
      <c r="AU138"/>
      <c r="AV138"/>
      <c r="AW138"/>
      <c r="AX138"/>
      <c r="AY138"/>
      <c r="AZ138"/>
    </row>
    <row r="139" spans="1:52" s="61" customFormat="1" ht="61.5" customHeight="1">
      <c r="A139" s="7837"/>
      <c r="B139" s="5268" t="s">
        <v>499</v>
      </c>
      <c r="C139" s="5269" t="s">
        <v>500</v>
      </c>
      <c r="D139" s="5269" t="s">
        <v>501</v>
      </c>
      <c r="E139"/>
      <c r="F139" s="5269" t="s">
        <v>4412</v>
      </c>
      <c r="G139" s="5269" t="s">
        <v>4143</v>
      </c>
      <c r="H139" t="s">
        <v>300</v>
      </c>
      <c r="I139">
        <f>120000000-20000000-2000000-12000000</f>
        <v>86000000</v>
      </c>
      <c r="J139" s="5269" t="s">
        <v>503</v>
      </c>
      <c r="K139" s="7837"/>
      <c r="L139" s="5269"/>
      <c r="M139" s="7837"/>
      <c r="N139" s="7837"/>
      <c r="O139" s="7837">
        <f>SUM(I139:I141)</f>
        <v>86400000</v>
      </c>
      <c r="P139" s="7837">
        <f>SUM(T139:AE141)</f>
        <v>0</v>
      </c>
      <c r="Q139" s="7837">
        <f>P139/O139</f>
        <v>0</v>
      </c>
      <c r="R139" s="7837">
        <f>+O139-P139</f>
        <v>86400000</v>
      </c>
      <c r="S139" s="7837">
        <f>+R139/O139</f>
        <v>1</v>
      </c>
      <c r="T139" s="531"/>
      <c r="U139" s="531"/>
      <c r="V139" s="531"/>
      <c r="W139" s="531"/>
      <c r="X139" s="531"/>
      <c r="Y139" s="531"/>
      <c r="Z139" s="531"/>
      <c r="AA139" s="531"/>
      <c r="AB139" s="531"/>
      <c r="AC139" s="531"/>
      <c r="AD139" s="531"/>
      <c r="AE139" s="531"/>
      <c r="AF139" s="7837">
        <v>5</v>
      </c>
      <c r="AG139" s="7837">
        <f>SUM(AK139:AV139)</f>
        <v>0</v>
      </c>
      <c r="AH139" s="7837">
        <f>+AF139-AG139</f>
        <v>5</v>
      </c>
      <c r="AI139" s="7837">
        <f>AG139/AF139</f>
        <v>0</v>
      </c>
      <c r="AJ139" s="7837">
        <f>100%-AI139</f>
        <v>1</v>
      </c>
      <c r="AK139" s="7837"/>
      <c r="AL139" s="7837"/>
      <c r="AM139" s="7837"/>
      <c r="AN139" s="7837"/>
      <c r="AO139" s="7837"/>
      <c r="AP139" s="7837"/>
      <c r="AQ139" s="7837"/>
      <c r="AR139" s="7837"/>
      <c r="AS139" s="7837"/>
      <c r="AT139" s="7837"/>
      <c r="AU139" s="7837"/>
      <c r="AV139" s="7837"/>
      <c r="AW139" s="5333">
        <v>44562</v>
      </c>
      <c r="AX139" s="5333">
        <v>44910</v>
      </c>
      <c r="AY139" s="5333" t="s">
        <v>504</v>
      </c>
      <c r="AZ139" s="5333" t="s">
        <v>68</v>
      </c>
    </row>
    <row r="140" spans="1:52" s="61" customFormat="1" ht="61.5" customHeight="1">
      <c r="A140" s="7837"/>
      <c r="B140" s="7837"/>
      <c r="C140" s="5269"/>
      <c r="D140" s="5269"/>
      <c r="E140" s="1363"/>
      <c r="F140" s="5269"/>
      <c r="G140" s="5269"/>
      <c r="H140" t="s">
        <v>437</v>
      </c>
      <c r="I140">
        <v>200000</v>
      </c>
      <c r="J140" s="5269"/>
      <c r="K140" s="7837"/>
      <c r="L140" s="5269"/>
      <c r="M140" s="7837"/>
      <c r="N140" s="7837"/>
      <c r="O140" s="7837"/>
      <c r="P140" s="7837"/>
      <c r="Q140" s="7837"/>
      <c r="R140" s="7837"/>
      <c r="S140" s="7837"/>
      <c r="T140" s="531"/>
      <c r="U140" s="531"/>
      <c r="V140" s="531"/>
      <c r="W140" s="531"/>
      <c r="X140" s="531"/>
      <c r="Y140" s="531"/>
      <c r="Z140" s="531"/>
      <c r="AA140" s="531"/>
      <c r="AB140" s="531"/>
      <c r="AC140" s="531"/>
      <c r="AD140" s="531"/>
      <c r="AE140" s="531"/>
      <c r="AF140" s="7837"/>
      <c r="AG140" s="7837"/>
      <c r="AH140" s="7837"/>
      <c r="AI140" s="7837"/>
      <c r="AJ140" s="7837"/>
      <c r="AK140" s="7837"/>
      <c r="AL140" s="7837"/>
      <c r="AM140" s="7837"/>
      <c r="AN140" s="7837"/>
      <c r="AO140" s="7837"/>
      <c r="AP140" s="7837"/>
      <c r="AQ140" s="7837"/>
      <c r="AR140" s="7837"/>
      <c r="AS140" s="7837"/>
      <c r="AT140" s="7837"/>
      <c r="AU140" s="7837"/>
      <c r="AV140" s="7837"/>
      <c r="AW140" s="5333"/>
      <c r="AX140" s="5333"/>
      <c r="AY140" s="5333"/>
      <c r="AZ140" s="5333"/>
    </row>
    <row r="141" spans="1:52" s="61" customFormat="1" ht="61.5" customHeight="1">
      <c r="A141" s="7837"/>
      <c r="B141" s="5268"/>
      <c r="C141" s="5269"/>
      <c r="D141" s="5269"/>
      <c r="E141"/>
      <c r="F141" s="5269"/>
      <c r="G141" s="5269"/>
      <c r="H141" t="s">
        <v>230</v>
      </c>
      <c r="I141">
        <v>200000</v>
      </c>
      <c r="J141" s="5269"/>
      <c r="K141" s="7837"/>
      <c r="L141" s="5269"/>
      <c r="M141" s="7837"/>
      <c r="N141" s="7837"/>
      <c r="O141" s="7837"/>
      <c r="P141" s="7837"/>
      <c r="Q141" s="7837"/>
      <c r="R141" s="7837"/>
      <c r="S141" s="7837"/>
      <c r="T141" s="531"/>
      <c r="U141" s="531"/>
      <c r="V141" s="531"/>
      <c r="W141" s="531"/>
      <c r="X141" s="531"/>
      <c r="Y141" s="531"/>
      <c r="Z141" s="531"/>
      <c r="AA141" s="531"/>
      <c r="AB141" s="531"/>
      <c r="AC141" s="531"/>
      <c r="AD141" s="531"/>
      <c r="AE141" s="531"/>
      <c r="AF141" s="7837"/>
      <c r="AG141" s="7837"/>
      <c r="AH141" s="7837"/>
      <c r="AI141" s="7837"/>
      <c r="AJ141" s="7837"/>
      <c r="AK141" s="7837"/>
      <c r="AL141" s="7837"/>
      <c r="AM141" s="7837"/>
      <c r="AN141" s="7837"/>
      <c r="AO141" s="7837"/>
      <c r="AP141" s="7837"/>
      <c r="AQ141" s="7837"/>
      <c r="AR141" s="7837"/>
      <c r="AS141" s="7837"/>
      <c r="AT141" s="7837"/>
      <c r="AU141" s="7837"/>
      <c r="AV141" s="7837"/>
      <c r="AW141" s="5333"/>
      <c r="AX141" s="5333"/>
      <c r="AY141" s="5333"/>
      <c r="AZ141" s="5333"/>
    </row>
    <row r="142" spans="1:52" s="61" customFormat="1" ht="82.5" customHeight="1">
      <c r="A142" s="7837"/>
      <c r="B142" s="496" t="s">
        <v>505</v>
      </c>
      <c r="C142" s="533" t="s">
        <v>506</v>
      </c>
      <c r="D142" s="533" t="s">
        <v>507</v>
      </c>
      <c r="E142" s="497"/>
      <c r="F142" s="534" t="s">
        <v>4413</v>
      </c>
      <c r="G142" s="535" t="s">
        <v>4123</v>
      </c>
      <c r="H142" s="536" t="s">
        <v>300</v>
      </c>
      <c r="I142">
        <f>35000000-10000000</f>
        <v>25000000</v>
      </c>
      <c r="J142" s="529" t="s">
        <v>511</v>
      </c>
      <c r="K142"/>
      <c r="L142" s="533"/>
      <c r="M142" s="539"/>
      <c r="N142"/>
      <c r="O142">
        <f>SUM(I142:I142)</f>
        <v>25000000</v>
      </c>
      <c r="P142">
        <f>SUM(T142:AE142)</f>
        <v>0</v>
      </c>
      <c r="Q142">
        <f>P142/O142</f>
        <v>0</v>
      </c>
      <c r="R142">
        <f>+O142-P142</f>
        <v>25000000</v>
      </c>
      <c r="S142">
        <f>+R142/O142</f>
        <v>1</v>
      </c>
      <c r="T142"/>
      <c r="U142"/>
      <c r="V142"/>
      <c r="W142"/>
      <c r="X142"/>
      <c r="Y142"/>
      <c r="Z142"/>
      <c r="AA142"/>
      <c r="AB142"/>
      <c r="AC142"/>
      <c r="AD142"/>
      <c r="AE142"/>
      <c r="AF142">
        <v>6</v>
      </c>
      <c r="AG142">
        <f>SUM(AK142:AV142)</f>
        <v>0</v>
      </c>
      <c r="AH142">
        <f>+AF142-AG142</f>
        <v>6</v>
      </c>
      <c r="AI142">
        <f>AG142/AF142</f>
        <v>0</v>
      </c>
      <c r="AJ142">
        <f>100%-AI142</f>
        <v>1</v>
      </c>
      <c r="AK142"/>
      <c r="AL142"/>
      <c r="AM142"/>
      <c r="AN142"/>
      <c r="AO142"/>
      <c r="AP142"/>
      <c r="AQ142"/>
      <c r="AR142"/>
      <c r="AS142"/>
      <c r="AT142"/>
      <c r="AU142"/>
      <c r="AV142"/>
      <c r="AW142">
        <v>44774</v>
      </c>
      <c r="AX142" s="547">
        <v>44910</v>
      </c>
      <c r="AY142" s="547" t="s">
        <v>512</v>
      </c>
      <c r="AZ142" s="547" t="s">
        <v>86</v>
      </c>
    </row>
    <row r="143" spans="1:52" s="61" customFormat="1" ht="33" customHeight="1">
      <c r="A143" s="7837"/>
      <c r="B143" s="7837" t="s">
        <v>513</v>
      </c>
      <c r="C143" s="5317" t="s">
        <v>514</v>
      </c>
      <c r="D143" s="5317" t="s">
        <v>515</v>
      </c>
      <c r="E143" s="5317"/>
      <c r="F143" s="5317" t="s">
        <v>4414</v>
      </c>
      <c r="G143" s="5317" t="s">
        <v>4415</v>
      </c>
      <c r="H143" t="s">
        <v>437</v>
      </c>
      <c r="I143">
        <v>5200000</v>
      </c>
      <c r="J143" s="5317" t="s">
        <v>519</v>
      </c>
      <c r="K143" s="7837"/>
      <c r="L143" s="5317"/>
      <c r="M143" s="5317"/>
      <c r="N143" s="7837"/>
      <c r="O143" s="5335">
        <f>SUM(I143:I145)</f>
        <v>16700000</v>
      </c>
      <c r="P143" s="5335">
        <f>SUM(T143:AE145)</f>
        <v>0</v>
      </c>
      <c r="Q143" s="5335">
        <f>P143/O143</f>
        <v>0</v>
      </c>
      <c r="R143" s="5335">
        <f>+O143-P143</f>
        <v>16700000</v>
      </c>
      <c r="S143" s="5336">
        <f>+R143/O143</f>
        <v>1</v>
      </c>
      <c r="T143" s="466"/>
      <c r="U143" s="466"/>
      <c r="V143" s="466"/>
      <c r="W143" s="466"/>
      <c r="X143" s="466"/>
      <c r="Y143" s="466"/>
      <c r="Z143" s="466"/>
      <c r="AA143" s="466"/>
      <c r="AB143" s="466"/>
      <c r="AC143" s="466"/>
      <c r="AD143" s="466"/>
      <c r="AE143" s="466"/>
      <c r="AF143" s="5337">
        <v>10</v>
      </c>
      <c r="AG143" s="5337">
        <f>SUM(AK143:AV145)</f>
        <v>0</v>
      </c>
      <c r="AH143" s="5337">
        <f>+AF143-AG143</f>
        <v>10</v>
      </c>
      <c r="AI143" s="5338">
        <f>AG143/AF143</f>
        <v>0</v>
      </c>
      <c r="AJ143" s="5338">
        <f>100%-AI143</f>
        <v>1</v>
      </c>
      <c r="AK143" s="5337"/>
      <c r="AL143" s="5337"/>
      <c r="AM143" s="5337"/>
      <c r="AN143" s="5337"/>
      <c r="AO143" s="5337"/>
      <c r="AP143" s="5337"/>
      <c r="AQ143" s="5337"/>
      <c r="AR143" s="5337"/>
      <c r="AS143" s="5337"/>
      <c r="AT143" s="5337"/>
      <c r="AU143" s="5337"/>
      <c r="AV143" s="5337"/>
      <c r="AW143" s="5339">
        <v>44682</v>
      </c>
      <c r="AX143" s="5340">
        <v>44804</v>
      </c>
      <c r="AY143" s="5341" t="s">
        <v>520</v>
      </c>
      <c r="AZ143" s="5340" t="s">
        <v>68</v>
      </c>
    </row>
    <row r="144" spans="1:52" s="61" customFormat="1" ht="33" customHeight="1">
      <c r="A144" s="7837"/>
      <c r="B144" s="7837"/>
      <c r="C144" s="5317"/>
      <c r="D144" s="5317"/>
      <c r="E144" s="5317"/>
      <c r="F144" s="5317"/>
      <c r="G144" s="5317"/>
      <c r="H144" t="s">
        <v>230</v>
      </c>
      <c r="I144">
        <v>6500000</v>
      </c>
      <c r="J144" s="5317"/>
      <c r="K144" s="7837"/>
      <c r="L144" s="5317"/>
      <c r="M144" s="5317"/>
      <c r="N144" s="7837"/>
      <c r="O144" s="5335"/>
      <c r="P144" s="5335"/>
      <c r="Q144" s="5335"/>
      <c r="R144" s="5335"/>
      <c r="S144" s="5336"/>
      <c r="T144" s="466"/>
      <c r="U144" s="466"/>
      <c r="V144" s="466"/>
      <c r="W144" s="466"/>
      <c r="X144" s="466"/>
      <c r="Y144" s="466"/>
      <c r="Z144" s="466"/>
      <c r="AA144" s="466"/>
      <c r="AB144" s="466"/>
      <c r="AC144" s="466"/>
      <c r="AD144" s="466"/>
      <c r="AE144" s="466"/>
      <c r="AF144" s="5337"/>
      <c r="AG144" s="5337"/>
      <c r="AH144" s="5337"/>
      <c r="AI144" s="5338"/>
      <c r="AJ144" s="5338"/>
      <c r="AK144" s="5337"/>
      <c r="AL144" s="5337"/>
      <c r="AM144" s="5337"/>
      <c r="AN144" s="5337"/>
      <c r="AO144" s="5337"/>
      <c r="AP144" s="5337"/>
      <c r="AQ144" s="5337"/>
      <c r="AR144" s="5337"/>
      <c r="AS144" s="5337"/>
      <c r="AT144" s="5337"/>
      <c r="AU144" s="5337"/>
      <c r="AV144" s="5337"/>
      <c r="AW144" s="5339"/>
      <c r="AX144" s="5340"/>
      <c r="AY144" s="5341"/>
      <c r="AZ144" s="5340"/>
    </row>
    <row r="145" spans="1:52" s="61" customFormat="1" ht="33" customHeight="1">
      <c r="A145" s="7837"/>
      <c r="B145" s="7837"/>
      <c r="C145" s="5317"/>
      <c r="D145" s="5317"/>
      <c r="E145" s="5317"/>
      <c r="F145" s="5317"/>
      <c r="G145" s="5317"/>
      <c r="H145" t="s">
        <v>439</v>
      </c>
      <c r="I145">
        <v>5000000</v>
      </c>
      <c r="J145" s="5317"/>
      <c r="K145" s="7837"/>
      <c r="L145" s="5317"/>
      <c r="M145" s="5317"/>
      <c r="N145" s="7837"/>
      <c r="O145" s="5335"/>
      <c r="P145" s="5335"/>
      <c r="Q145" s="5335"/>
      <c r="R145" s="5335"/>
      <c r="S145" s="5336"/>
      <c r="T145" s="466"/>
      <c r="U145" s="466"/>
      <c r="V145" s="466"/>
      <c r="W145" s="466"/>
      <c r="X145" s="466"/>
      <c r="Y145" s="466"/>
      <c r="Z145" s="466"/>
      <c r="AA145" s="466"/>
      <c r="AB145" s="466"/>
      <c r="AC145" s="466"/>
      <c r="AD145" s="466"/>
      <c r="AE145" s="466"/>
      <c r="AF145" s="5337"/>
      <c r="AG145" s="5337"/>
      <c r="AH145" s="5337"/>
      <c r="AI145" s="5338"/>
      <c r="AJ145" s="5338"/>
      <c r="AK145" s="5337"/>
      <c r="AL145" s="5337"/>
      <c r="AM145" s="5337"/>
      <c r="AN145" s="5337"/>
      <c r="AO145" s="5337"/>
      <c r="AP145" s="5337"/>
      <c r="AQ145" s="5337"/>
      <c r="AR145" s="5337"/>
      <c r="AS145" s="5337"/>
      <c r="AT145" s="5337"/>
      <c r="AU145" s="5337"/>
      <c r="AV145" s="5337"/>
      <c r="AW145" s="5339"/>
      <c r="AX145" s="5340"/>
      <c r="AY145" s="5341"/>
      <c r="AZ145" s="5340"/>
    </row>
    <row r="146" spans="1:52" ht="36.75" customHeight="1">
      <c r="A146" s="7837"/>
      <c r="B146" s="7837"/>
      <c r="C146" s="5262" t="s">
        <v>521</v>
      </c>
      <c r="D146" s="5262" t="s">
        <v>522</v>
      </c>
      <c r="E146" s="476"/>
      <c r="F146" s="7837" t="s">
        <v>4416</v>
      </c>
      <c r="G146" s="7837" t="s">
        <v>4417</v>
      </c>
      <c r="H146" t="s">
        <v>300</v>
      </c>
      <c r="I146">
        <v>90000000</v>
      </c>
      <c r="J146" s="5262" t="s">
        <v>524</v>
      </c>
      <c r="K146" s="7837"/>
      <c r="L146" s="5262"/>
      <c r="M146" s="5263"/>
      <c r="N146" s="5306"/>
      <c r="O146" s="5264">
        <f>SUM(I146:I148)</f>
        <v>90600000</v>
      </c>
      <c r="P146" s="5266">
        <f>SUM(T146:AE148)</f>
        <v>0</v>
      </c>
      <c r="Q146" s="5264">
        <f>P146/O146</f>
        <v>0</v>
      </c>
      <c r="R146" s="5264">
        <f>+O146-P146</f>
        <v>90600000</v>
      </c>
      <c r="S146" s="5265">
        <f>+R146/O146</f>
        <v>1</v>
      </c>
      <c r="T146" s="474"/>
      <c r="U146" s="474"/>
      <c r="V146" s="474"/>
      <c r="W146" s="474"/>
      <c r="X146" s="474"/>
      <c r="Y146" s="474"/>
      <c r="Z146" s="474"/>
      <c r="AA146" s="474"/>
      <c r="AB146" s="474"/>
      <c r="AC146" s="474"/>
      <c r="AD146" s="474"/>
      <c r="AE146" s="474"/>
      <c r="AF146" s="5337">
        <v>1</v>
      </c>
      <c r="AG146" s="5337">
        <f>SUM(AK146:AV148)</f>
        <v>0</v>
      </c>
      <c r="AH146" s="5337">
        <f>+AF146-AG146</f>
        <v>1</v>
      </c>
      <c r="AI146" s="5338">
        <f>AG146/AF146</f>
        <v>0</v>
      </c>
      <c r="AJ146" s="5338">
        <f>100%-AI146</f>
        <v>1</v>
      </c>
      <c r="AK146" s="5337"/>
      <c r="AL146" s="5337"/>
      <c r="AM146" s="5337"/>
      <c r="AN146" s="5337"/>
      <c r="AO146" s="5337"/>
      <c r="AP146" s="5337"/>
      <c r="AQ146" s="5337"/>
      <c r="AR146" s="5337"/>
      <c r="AS146" s="5337"/>
      <c r="AT146" s="5337"/>
      <c r="AU146" s="5337"/>
      <c r="AV146" s="5337"/>
      <c r="AW146" s="5314">
        <v>44743</v>
      </c>
      <c r="AX146" s="5314">
        <v>44864</v>
      </c>
      <c r="AY146" s="5315" t="s">
        <v>527</v>
      </c>
      <c r="AZ146" s="5314" t="s">
        <v>68</v>
      </c>
    </row>
    <row r="147" spans="1:52" ht="36.75" customHeight="1">
      <c r="A147" s="7837"/>
      <c r="B147" s="7837"/>
      <c r="C147" s="5262"/>
      <c r="D147" s="5262"/>
      <c r="E147" s="509"/>
      <c r="F147" s="7837"/>
      <c r="G147" s="7837"/>
      <c r="H147" t="s">
        <v>230</v>
      </c>
      <c r="I147">
        <v>300000</v>
      </c>
      <c r="J147" s="5262"/>
      <c r="K147" s="7837"/>
      <c r="L147" s="5262"/>
      <c r="M147" s="5263"/>
      <c r="N147" s="5306"/>
      <c r="O147" s="5264"/>
      <c r="P147" s="5264"/>
      <c r="Q147" s="5264"/>
      <c r="R147" s="5264"/>
      <c r="S147" s="5265"/>
      <c r="T147" s="474"/>
      <c r="U147" s="474"/>
      <c r="V147" s="474"/>
      <c r="W147" s="474"/>
      <c r="X147" s="474"/>
      <c r="Y147" s="474"/>
      <c r="Z147" s="474"/>
      <c r="AA147" s="474"/>
      <c r="AB147" s="474"/>
      <c r="AC147" s="474"/>
      <c r="AD147" s="474"/>
      <c r="AE147" s="474"/>
      <c r="AF147" s="5337"/>
      <c r="AG147" s="5337"/>
      <c r="AH147" s="5337"/>
      <c r="AI147" s="5338"/>
      <c r="AJ147" s="5338"/>
      <c r="AK147" s="5337"/>
      <c r="AL147" s="5337"/>
      <c r="AM147" s="5337"/>
      <c r="AN147" s="5337"/>
      <c r="AO147" s="5337"/>
      <c r="AP147" s="5337"/>
      <c r="AQ147" s="5337"/>
      <c r="AR147" s="5337"/>
      <c r="AS147" s="5337"/>
      <c r="AT147" s="5337"/>
      <c r="AU147" s="5337"/>
      <c r="AV147" s="5337"/>
      <c r="AW147" s="5314"/>
      <c r="AX147" s="5314"/>
      <c r="AY147" s="5315"/>
      <c r="AZ147" s="5314"/>
    </row>
    <row r="148" spans="1:52" ht="36.75" customHeight="1">
      <c r="A148" s="7837"/>
      <c r="B148" s="7837"/>
      <c r="C148" s="5262"/>
      <c r="D148" s="5262"/>
      <c r="E148" s="509"/>
      <c r="F148" s="7837"/>
      <c r="G148" s="7837"/>
      <c r="H148" t="s">
        <v>437</v>
      </c>
      <c r="I148">
        <v>300000</v>
      </c>
      <c r="J148" s="5262"/>
      <c r="K148" s="7837"/>
      <c r="L148" s="5262"/>
      <c r="M148" s="5263"/>
      <c r="N148" s="5306"/>
      <c r="O148" s="5264"/>
      <c r="P148" s="5264"/>
      <c r="Q148" s="5264"/>
      <c r="R148" s="5264"/>
      <c r="S148" s="5265"/>
      <c r="T148" s="474"/>
      <c r="U148" s="474"/>
      <c r="V148" s="474"/>
      <c r="W148" s="474"/>
      <c r="X148" s="474"/>
      <c r="Y148" s="474"/>
      <c r="Z148" s="474"/>
      <c r="AA148" s="474"/>
      <c r="AB148" s="474"/>
      <c r="AC148" s="474"/>
      <c r="AD148" s="474"/>
      <c r="AE148" s="474"/>
      <c r="AF148" s="5337"/>
      <c r="AG148" s="5337"/>
      <c r="AH148" s="5337"/>
      <c r="AI148" s="5338"/>
      <c r="AJ148" s="5338"/>
      <c r="AK148" s="5337"/>
      <c r="AL148" s="5337"/>
      <c r="AM148" s="5337"/>
      <c r="AN148" s="5337"/>
      <c r="AO148" s="5337"/>
      <c r="AP148" s="5337"/>
      <c r="AQ148" s="5337"/>
      <c r="AR148" s="5337"/>
      <c r="AS148" s="5337"/>
      <c r="AT148" s="5337"/>
      <c r="AU148" s="5337"/>
      <c r="AV148" s="5337"/>
      <c r="AW148" s="5314"/>
      <c r="AX148" s="5314"/>
      <c r="AY148" s="5315"/>
      <c r="AZ148" s="5314"/>
    </row>
    <row r="149" spans="1:52" ht="36.75" customHeight="1">
      <c r="A149" s="7837"/>
      <c r="B149" s="7837"/>
      <c r="C149" s="5262" t="s">
        <v>4418</v>
      </c>
      <c r="D149" s="5262" t="s">
        <v>529</v>
      </c>
      <c r="E149" s="5262"/>
      <c r="F149" s="5262" t="s">
        <v>4419</v>
      </c>
      <c r="G149" s="5262" t="s">
        <v>3988</v>
      </c>
      <c r="H149" t="s">
        <v>439</v>
      </c>
      <c r="I149">
        <v>1000000</v>
      </c>
      <c r="J149" s="5262" t="s">
        <v>533</v>
      </c>
      <c r="K149" s="7837"/>
      <c r="L149" s="5262"/>
      <c r="M149" s="5262"/>
      <c r="N149" s="5262"/>
      <c r="O149" s="5266">
        <f>SUM(I149:I152)</f>
        <v>21400000</v>
      </c>
      <c r="P149" s="5266">
        <f>SUM(T149:AE152)</f>
        <v>0</v>
      </c>
      <c r="Q149" s="5266">
        <f>+P149/O149</f>
        <v>0</v>
      </c>
      <c r="R149" s="5266">
        <f>+O149-P149</f>
        <v>21400000</v>
      </c>
      <c r="S149" s="5265">
        <f>+R149/O149</f>
        <v>1</v>
      </c>
      <c r="T149" s="466"/>
      <c r="U149" s="466"/>
      <c r="V149" s="466"/>
      <c r="W149" s="466"/>
      <c r="X149" s="466"/>
      <c r="Y149" s="466"/>
      <c r="Z149" s="466"/>
      <c r="AA149" s="466"/>
      <c r="AB149" s="466"/>
      <c r="AC149" s="466"/>
      <c r="AD149" s="466"/>
      <c r="AE149" s="466"/>
      <c r="AF149" s="5300">
        <v>400</v>
      </c>
      <c r="AG149" s="5300">
        <f>SUM(AK149:AV152)</f>
        <v>0</v>
      </c>
      <c r="AH149" s="5300">
        <f>+AF149-AG149</f>
        <v>400</v>
      </c>
      <c r="AI149" s="5301">
        <f>+AG149/AF149</f>
        <v>0</v>
      </c>
      <c r="AJ149" s="5301">
        <f>100%-AI149</f>
        <v>1</v>
      </c>
      <c r="AK149" s="5300"/>
      <c r="AL149" s="5300"/>
      <c r="AM149" s="5300"/>
      <c r="AN149" s="5300"/>
      <c r="AO149" s="5300"/>
      <c r="AP149" s="5300"/>
      <c r="AQ149" s="5300"/>
      <c r="AR149" s="5300"/>
      <c r="AS149" s="5300"/>
      <c r="AT149" s="5300"/>
      <c r="AU149" s="5300"/>
      <c r="AV149" s="5300"/>
      <c r="AW149" s="5314">
        <v>44713</v>
      </c>
      <c r="AX149" s="5314">
        <v>44864</v>
      </c>
      <c r="AY149" s="5315" t="s">
        <v>534</v>
      </c>
      <c r="AZ149" s="5314" t="s">
        <v>68</v>
      </c>
    </row>
    <row r="150" spans="1:52" ht="36.75" customHeight="1">
      <c r="A150" s="7837"/>
      <c r="B150" s="7837"/>
      <c r="C150" s="5262"/>
      <c r="D150" s="5262"/>
      <c r="E150" s="5262"/>
      <c r="F150" s="5262"/>
      <c r="G150" s="5262"/>
      <c r="H150" t="s">
        <v>438</v>
      </c>
      <c r="I150">
        <f>30000000-10000000</f>
        <v>20000000</v>
      </c>
      <c r="J150" s="5262"/>
      <c r="K150" s="7837"/>
      <c r="L150" s="5262"/>
      <c r="M150" s="5262"/>
      <c r="N150" s="5262"/>
      <c r="O150" s="5266"/>
      <c r="P150" s="5266"/>
      <c r="Q150" s="5266"/>
      <c r="R150" s="5266"/>
      <c r="S150" s="5265"/>
      <c r="T150" s="466"/>
      <c r="U150" s="466"/>
      <c r="V150" s="466"/>
      <c r="W150" s="466"/>
      <c r="X150" s="466"/>
      <c r="Y150" s="466"/>
      <c r="Z150" s="466"/>
      <c r="AA150" s="466"/>
      <c r="AB150" s="466"/>
      <c r="AC150" s="466"/>
      <c r="AD150" s="466"/>
      <c r="AE150" s="466"/>
      <c r="AF150" s="5300"/>
      <c r="AG150" s="5300"/>
      <c r="AH150" s="5300"/>
      <c r="AI150" s="5301"/>
      <c r="AJ150" s="5301"/>
      <c r="AK150" s="5300"/>
      <c r="AL150" s="5300"/>
      <c r="AM150" s="5300"/>
      <c r="AN150" s="5300"/>
      <c r="AO150" s="5300"/>
      <c r="AP150" s="5300"/>
      <c r="AQ150" s="5300"/>
      <c r="AR150" s="5300"/>
      <c r="AS150" s="5300"/>
      <c r="AT150" s="5300"/>
      <c r="AU150" s="5300"/>
      <c r="AV150" s="5300"/>
      <c r="AW150" s="5314"/>
      <c r="AX150" s="5314"/>
      <c r="AY150" s="5315"/>
      <c r="AZ150" s="5314"/>
    </row>
    <row r="151" spans="1:52" ht="36.75" customHeight="1">
      <c r="A151" s="7837"/>
      <c r="B151" s="7837"/>
      <c r="C151" s="5262"/>
      <c r="D151" s="5262"/>
      <c r="E151" s="5262"/>
      <c r="F151" s="5262"/>
      <c r="G151" s="5262"/>
      <c r="H151" t="s">
        <v>230</v>
      </c>
      <c r="I151">
        <v>200000</v>
      </c>
      <c r="J151" s="5262"/>
      <c r="K151" s="7837"/>
      <c r="L151" s="5262"/>
      <c r="M151" s="5262"/>
      <c r="N151" s="5262"/>
      <c r="O151" s="5266"/>
      <c r="P151" s="5266"/>
      <c r="Q151" s="5266"/>
      <c r="R151" s="5266"/>
      <c r="S151" s="5265"/>
      <c r="T151" s="466"/>
      <c r="U151" s="466"/>
      <c r="V151" s="466"/>
      <c r="W151" s="466"/>
      <c r="X151" s="466"/>
      <c r="Y151" s="466"/>
      <c r="Z151" s="466"/>
      <c r="AA151" s="466"/>
      <c r="AB151" s="466"/>
      <c r="AC151" s="466"/>
      <c r="AD151" s="466"/>
      <c r="AE151" s="466"/>
      <c r="AF151" s="5300"/>
      <c r="AG151" s="5300"/>
      <c r="AH151" s="5300"/>
      <c r="AI151" s="5301"/>
      <c r="AJ151" s="5301"/>
      <c r="AK151" s="5300"/>
      <c r="AL151" s="5300"/>
      <c r="AM151" s="5300"/>
      <c r="AN151" s="5300"/>
      <c r="AO151" s="5300"/>
      <c r="AP151" s="5300"/>
      <c r="AQ151" s="5300"/>
      <c r="AR151" s="5300"/>
      <c r="AS151" s="5300"/>
      <c r="AT151" s="5300"/>
      <c r="AU151" s="5300"/>
      <c r="AV151" s="5300"/>
      <c r="AW151" s="5314"/>
      <c r="AX151" s="5314"/>
      <c r="AY151" s="5315"/>
      <c r="AZ151" s="5314"/>
    </row>
    <row r="152" spans="1:52" ht="36.75" customHeight="1">
      <c r="A152" s="7837"/>
      <c r="B152" s="7837"/>
      <c r="C152" s="5262"/>
      <c r="D152" s="5262"/>
      <c r="E152" s="5262"/>
      <c r="F152" s="5262"/>
      <c r="G152" s="5262"/>
      <c r="H152" t="s">
        <v>488</v>
      </c>
      <c r="I152">
        <v>200000</v>
      </c>
      <c r="J152" s="5262"/>
      <c r="K152" s="7837"/>
      <c r="L152" s="5262"/>
      <c r="M152" s="5262"/>
      <c r="N152" s="5262"/>
      <c r="O152" s="5266"/>
      <c r="P152" s="5266"/>
      <c r="Q152" s="5266"/>
      <c r="R152" s="5266"/>
      <c r="S152" s="5265"/>
      <c r="T152" s="466"/>
      <c r="U152" s="466"/>
      <c r="V152" s="466"/>
      <c r="W152" s="466"/>
      <c r="X152" s="466"/>
      <c r="Y152" s="466"/>
      <c r="Z152" s="466"/>
      <c r="AA152" s="466"/>
      <c r="AB152" s="466"/>
      <c r="AC152" s="466"/>
      <c r="AD152" s="466"/>
      <c r="AE152" s="466"/>
      <c r="AF152" s="5300"/>
      <c r="AG152" s="5300"/>
      <c r="AH152" s="5300"/>
      <c r="AI152" s="5301"/>
      <c r="AJ152" s="5301"/>
      <c r="AK152" s="5300"/>
      <c r="AL152" s="5300"/>
      <c r="AM152" s="5300"/>
      <c r="AN152" s="5300"/>
      <c r="AO152" s="5300"/>
      <c r="AP152" s="5300"/>
      <c r="AQ152" s="5300"/>
      <c r="AR152" s="5300"/>
      <c r="AS152" s="5300"/>
      <c r="AT152" s="5300"/>
      <c r="AU152" s="5300"/>
      <c r="AV152" s="5300"/>
      <c r="AW152" s="5314"/>
      <c r="AX152" s="5314"/>
      <c r="AY152" s="5315"/>
      <c r="AZ152" s="5314"/>
    </row>
    <row r="153" spans="1:52" ht="37.5" customHeight="1">
      <c r="A153" s="7837"/>
      <c r="B153" s="7837"/>
      <c r="C153" s="7837" t="s">
        <v>4420</v>
      </c>
      <c r="D153" s="7837"/>
      <c r="E153" s="7837"/>
      <c r="F153" s="7837"/>
      <c r="G153" s="7837"/>
      <c r="H153" s="7837"/>
      <c r="I153" s="7837"/>
      <c r="J153" s="7837"/>
      <c r="K153" s="7837"/>
      <c r="L153" s="7837"/>
      <c r="M153" s="7837"/>
      <c r="N153" s="681"/>
      <c r="O153" s="521">
        <f>SUM(O143:O152)</f>
        <v>128700000</v>
      </c>
      <c r="P153" s="521">
        <f>SUM(P143:P152)</f>
        <v>0</v>
      </c>
      <c r="Q153" s="520">
        <f>P153/O153</f>
        <v>0</v>
      </c>
      <c r="R153" s="489">
        <f>SUM(R143:R152)</f>
        <v>128700000</v>
      </c>
      <c r="S153" s="520">
        <f>100%-Q153</f>
        <v>1</v>
      </c>
      <c r="T153" s="489">
        <f t="shared" ref="T153:AE153" si="33">SUM(T143:T146)</f>
        <v>0</v>
      </c>
      <c r="U153" s="489">
        <f t="shared" si="33"/>
        <v>0</v>
      </c>
      <c r="V153" s="489">
        <f t="shared" si="33"/>
        <v>0</v>
      </c>
      <c r="W153" s="489">
        <f t="shared" si="33"/>
        <v>0</v>
      </c>
      <c r="X153" s="489">
        <f t="shared" si="33"/>
        <v>0</v>
      </c>
      <c r="Y153" s="489">
        <f t="shared" si="33"/>
        <v>0</v>
      </c>
      <c r="Z153" s="489">
        <f t="shared" si="33"/>
        <v>0</v>
      </c>
      <c r="AA153" s="489">
        <f t="shared" si="33"/>
        <v>0</v>
      </c>
      <c r="AB153" s="489">
        <f t="shared" si="33"/>
        <v>0</v>
      </c>
      <c r="AC153" s="489">
        <f t="shared" si="33"/>
        <v>0</v>
      </c>
      <c r="AD153" s="489">
        <f t="shared" si="33"/>
        <v>0</v>
      </c>
      <c r="AE153" s="489">
        <f t="shared" si="33"/>
        <v>0</v>
      </c>
      <c r="AF153">
        <f>SUM(AF143:AF152)</f>
        <v>411</v>
      </c>
      <c r="AG153" s="490">
        <f>SUM(AG143:AG146)</f>
        <v>0</v>
      </c>
      <c r="AH153">
        <f>SUM(AH143:AH152)</f>
        <v>411</v>
      </c>
      <c r="AI153" s="520">
        <f>+AG153/AF153</f>
        <v>0</v>
      </c>
      <c r="AJ153" s="520">
        <f>SUM(AJ143:AJ152)/3</f>
        <v>1</v>
      </c>
      <c r="AK153" s="492"/>
      <c r="AL153" s="492"/>
      <c r="AM153" s="492"/>
      <c r="AN153" s="492"/>
      <c r="AO153" s="492"/>
      <c r="AP153" s="492"/>
      <c r="AQ153" s="492"/>
      <c r="AR153" s="492"/>
      <c r="AS153" s="492"/>
      <c r="AT153" s="492"/>
      <c r="AU153" s="492"/>
      <c r="AV153" s="492"/>
    </row>
    <row r="154" spans="1:52" ht="37.5" customHeight="1">
      <c r="A154" s="7837"/>
      <c r="B154" s="5342" t="s">
        <v>535</v>
      </c>
      <c r="C154" s="5282" t="s">
        <v>536</v>
      </c>
      <c r="D154" s="5282" t="s">
        <v>537</v>
      </c>
      <c r="E154" s="5282"/>
      <c r="F154" s="7837" t="s">
        <v>4421</v>
      </c>
      <c r="G154" s="7837" t="s">
        <v>4023</v>
      </c>
      <c r="H154" t="s">
        <v>230</v>
      </c>
      <c r="I154">
        <f>6000000-2000000</f>
        <v>4000000</v>
      </c>
      <c r="J154" s="5282" t="s">
        <v>541</v>
      </c>
      <c r="K154" s="7837"/>
      <c r="L154" s="5282"/>
      <c r="M154" s="5282"/>
      <c r="N154" s="7837"/>
      <c r="O154" s="5343">
        <f>+I154+I155+I156</f>
        <v>8000000</v>
      </c>
      <c r="P154" s="5344">
        <f>SUM(T154:AE156)</f>
        <v>0</v>
      </c>
      <c r="Q154" s="5343">
        <f>+P154/O154</f>
        <v>0</v>
      </c>
      <c r="R154" s="5343">
        <f>+O154-P154</f>
        <v>8000000</v>
      </c>
      <c r="S154" s="5345">
        <f>+R154/O154</f>
        <v>1</v>
      </c>
      <c r="T154" s="552"/>
      <c r="U154" s="552"/>
      <c r="V154" s="552"/>
      <c r="W154" s="552"/>
      <c r="X154" s="552"/>
      <c r="Y154" s="552"/>
      <c r="Z154" s="552"/>
      <c r="AA154" s="552"/>
      <c r="AB154" s="552"/>
      <c r="AC154" s="552"/>
      <c r="AD154" s="552"/>
      <c r="AE154" s="552"/>
      <c r="AF154" s="5346">
        <v>50</v>
      </c>
      <c r="AG154" s="5346">
        <f>SUM(AK154:AV156)</f>
        <v>0</v>
      </c>
      <c r="AH154" s="5346">
        <f>+AF154-AG154</f>
        <v>50</v>
      </c>
      <c r="AI154" s="5347">
        <f>+AG154/AF154</f>
        <v>0</v>
      </c>
      <c r="AJ154" s="5347">
        <f>100%-AI154</f>
        <v>1</v>
      </c>
      <c r="AK154" s="5346"/>
      <c r="AL154" s="5346"/>
      <c r="AM154" s="5346"/>
      <c r="AN154" s="5346"/>
      <c r="AO154" s="5346"/>
      <c r="AP154" s="5346"/>
      <c r="AQ154" s="5346"/>
      <c r="AR154" s="5346"/>
      <c r="AS154" s="5346"/>
      <c r="AT154" s="5346"/>
      <c r="AU154" s="5346"/>
      <c r="AV154" s="5346"/>
      <c r="AW154" s="5348"/>
      <c r="AX154" s="5348"/>
      <c r="AY154" s="5349" t="s">
        <v>542</v>
      </c>
      <c r="AZ154" s="5348" t="s">
        <v>68</v>
      </c>
    </row>
    <row r="155" spans="1:52" ht="37.5" customHeight="1">
      <c r="A155" s="7837"/>
      <c r="B155" s="5342"/>
      <c r="C155" s="5282"/>
      <c r="D155" s="5282"/>
      <c r="E155" s="5282"/>
      <c r="F155" s="5282"/>
      <c r="G155" s="7837"/>
      <c r="H155" t="s">
        <v>437</v>
      </c>
      <c r="I155">
        <f>4000000-1000000</f>
        <v>3000000</v>
      </c>
      <c r="J155" s="5282"/>
      <c r="K155" s="7837"/>
      <c r="L155" s="5282"/>
      <c r="M155" s="5282"/>
      <c r="N155" s="7837"/>
      <c r="O155" s="5343"/>
      <c r="P155" s="5343"/>
      <c r="Q155" s="5343"/>
      <c r="R155" s="5343"/>
      <c r="S155" s="5345"/>
      <c r="T155" s="552"/>
      <c r="U155" s="552"/>
      <c r="V155" s="552"/>
      <c r="W155" s="552"/>
      <c r="X155" s="552"/>
      <c r="Y155" s="552"/>
      <c r="Z155" s="552"/>
      <c r="AA155" s="552"/>
      <c r="AB155" s="552"/>
      <c r="AC155" s="552"/>
      <c r="AD155" s="552"/>
      <c r="AE155" s="552"/>
      <c r="AF155" s="5346"/>
      <c r="AG155" s="5346"/>
      <c r="AH155" s="5346"/>
      <c r="AI155" s="5347"/>
      <c r="AJ155" s="5347"/>
      <c r="AK155" s="5346"/>
      <c r="AL155" s="5346"/>
      <c r="AM155" s="5346"/>
      <c r="AN155" s="5346"/>
      <c r="AO155" s="5346"/>
      <c r="AP155" s="5346"/>
      <c r="AQ155" s="5346"/>
      <c r="AR155" s="5346"/>
      <c r="AS155" s="5346"/>
      <c r="AT155" s="5346"/>
      <c r="AU155" s="5346"/>
      <c r="AV155" s="5346"/>
      <c r="AW155" s="5348"/>
      <c r="AX155" s="5348"/>
      <c r="AY155" s="5349"/>
      <c r="AZ155" s="5348"/>
    </row>
    <row r="156" spans="1:52" ht="37.5" customHeight="1">
      <c r="A156" s="7837"/>
      <c r="B156" s="5342"/>
      <c r="C156" s="5282"/>
      <c r="D156" s="5282"/>
      <c r="E156" s="5282"/>
      <c r="F156" s="7837"/>
      <c r="G156" s="7837"/>
      <c r="H156" t="s">
        <v>439</v>
      </c>
      <c r="I156">
        <f>2000000-1000000</f>
        <v>1000000</v>
      </c>
      <c r="J156" s="5282"/>
      <c r="K156" s="7837"/>
      <c r="L156" s="5282"/>
      <c r="M156" s="5282"/>
      <c r="N156" s="7837"/>
      <c r="O156" s="5343"/>
      <c r="P156" s="5343"/>
      <c r="Q156" s="5343"/>
      <c r="R156" s="5343"/>
      <c r="S156" s="5345"/>
      <c r="T156" s="552"/>
      <c r="U156" s="552"/>
      <c r="V156" s="552"/>
      <c r="W156" s="552"/>
      <c r="X156" s="552"/>
      <c r="Y156" s="552"/>
      <c r="Z156" s="552"/>
      <c r="AA156" s="552"/>
      <c r="AB156" s="552"/>
      <c r="AC156" s="552"/>
      <c r="AD156" s="552"/>
      <c r="AE156" s="552"/>
      <c r="AF156" s="5346"/>
      <c r="AG156" s="5346"/>
      <c r="AH156" s="5346"/>
      <c r="AI156" s="5347"/>
      <c r="AJ156" s="5347"/>
      <c r="AK156" s="5346"/>
      <c r="AL156" s="5346"/>
      <c r="AM156" s="5346"/>
      <c r="AN156" s="5346"/>
      <c r="AO156" s="5346"/>
      <c r="AP156" s="5346"/>
      <c r="AQ156" s="5346"/>
      <c r="AR156" s="5346"/>
      <c r="AS156" s="5346"/>
      <c r="AT156" s="5346"/>
      <c r="AU156" s="5346"/>
      <c r="AV156" s="5346"/>
      <c r="AW156" s="5348"/>
      <c r="AX156" s="5348"/>
      <c r="AY156" s="5349"/>
      <c r="AZ156" s="5348"/>
    </row>
    <row r="157" spans="1:52" ht="37.5" customHeight="1">
      <c r="A157" s="7837"/>
      <c r="B157" s="5342"/>
      <c r="C157" s="5282" t="s">
        <v>543</v>
      </c>
      <c r="D157" s="5282" t="s">
        <v>544</v>
      </c>
      <c r="E157" s="5282"/>
      <c r="F157" s="7837"/>
      <c r="G157" s="7837" t="s">
        <v>4422</v>
      </c>
      <c r="H157" t="s">
        <v>300</v>
      </c>
      <c r="I157">
        <f>20000000-5000000</f>
        <v>15000000</v>
      </c>
      <c r="J157" s="5282" t="s">
        <v>546</v>
      </c>
      <c r="K157" s="7837"/>
      <c r="L157" s="5282"/>
      <c r="M157" s="5282"/>
      <c r="N157" s="5282"/>
      <c r="O157" s="5351">
        <f>SUM(I157:I161)</f>
        <v>30900000</v>
      </c>
      <c r="P157" s="5351">
        <f>SUM(T157:AE161)</f>
        <v>0</v>
      </c>
      <c r="Q157" s="5351">
        <f>+P157/O157</f>
        <v>0</v>
      </c>
      <c r="R157" s="5351">
        <f>+O157-P157</f>
        <v>30900000</v>
      </c>
      <c r="S157" s="5285">
        <f>+R157/O157</f>
        <v>1</v>
      </c>
      <c r="T157" s="552"/>
      <c r="U157" s="552"/>
      <c r="V157" s="552"/>
      <c r="W157" s="552"/>
      <c r="X157" s="552"/>
      <c r="Y157" s="552"/>
      <c r="Z157" s="552"/>
      <c r="AA157" s="552"/>
      <c r="AB157" s="552"/>
      <c r="AC157" s="552"/>
      <c r="AD157" s="552"/>
      <c r="AE157" s="552"/>
      <c r="AF157" s="5352">
        <v>20</v>
      </c>
      <c r="AG157" s="5352">
        <f>SUM(AK157:AV161)</f>
        <v>0</v>
      </c>
      <c r="AH157" s="5352">
        <f>+AF157-AG157</f>
        <v>20</v>
      </c>
      <c r="AI157" s="5353">
        <f>+AG157/AF157</f>
        <v>0</v>
      </c>
      <c r="AJ157" s="5353">
        <f>100%-AI157</f>
        <v>1</v>
      </c>
      <c r="AK157" s="5352"/>
      <c r="AL157" s="5352"/>
      <c r="AM157" s="5352"/>
      <c r="AN157" s="5352"/>
      <c r="AO157" s="5352"/>
      <c r="AP157" s="5352"/>
      <c r="AQ157" s="5352"/>
      <c r="AR157" s="5352"/>
      <c r="AS157" s="5352"/>
      <c r="AT157" s="5352"/>
      <c r="AU157" s="5352"/>
      <c r="AV157" s="5352"/>
      <c r="AW157" s="5290"/>
      <c r="AX157" s="5290"/>
      <c r="AY157" s="5290" t="s">
        <v>547</v>
      </c>
      <c r="AZ157" s="5290" t="s">
        <v>68</v>
      </c>
    </row>
    <row r="158" spans="1:52" ht="37.5" customHeight="1">
      <c r="A158" s="7837"/>
      <c r="B158" s="5342"/>
      <c r="C158" s="5282"/>
      <c r="D158" s="5282"/>
      <c r="E158" s="5282"/>
      <c r="F158" s="5282"/>
      <c r="G158" s="5282"/>
      <c r="H158" t="s">
        <v>438</v>
      </c>
      <c r="I158">
        <f>20000000-5000000</f>
        <v>15000000</v>
      </c>
      <c r="J158" s="5282"/>
      <c r="K158" s="7837"/>
      <c r="L158" s="5282"/>
      <c r="M158" s="5282"/>
      <c r="N158" s="5282"/>
      <c r="O158" s="5351"/>
      <c r="P158" s="5351"/>
      <c r="Q158" s="5351"/>
      <c r="R158" s="5351"/>
      <c r="S158" s="5285"/>
      <c r="T158" s="552"/>
      <c r="U158" s="552"/>
      <c r="V158" s="552"/>
      <c r="W158" s="552"/>
      <c r="X158" s="552"/>
      <c r="Y158" s="552"/>
      <c r="Z158" s="552"/>
      <c r="AA158" s="552"/>
      <c r="AB158" s="552"/>
      <c r="AC158" s="552"/>
      <c r="AD158" s="552"/>
      <c r="AE158" s="552"/>
      <c r="AF158" s="5352"/>
      <c r="AG158" s="5352"/>
      <c r="AH158" s="5352"/>
      <c r="AI158" s="5353"/>
      <c r="AJ158" s="5353"/>
      <c r="AK158" s="5352"/>
      <c r="AL158" s="5352"/>
      <c r="AM158" s="5352"/>
      <c r="AN158" s="5352"/>
      <c r="AO158" s="5352"/>
      <c r="AP158" s="5352"/>
      <c r="AQ158" s="5352"/>
      <c r="AR158" s="5352"/>
      <c r="AS158" s="5352"/>
      <c r="AT158" s="5352"/>
      <c r="AU158" s="5352"/>
      <c r="AV158" s="5352"/>
      <c r="AW158" s="5290"/>
      <c r="AX158" s="5290"/>
      <c r="AY158" s="5290"/>
      <c r="AZ158" s="5290"/>
    </row>
    <row r="159" spans="1:52" ht="37.5" customHeight="1">
      <c r="A159" s="7837"/>
      <c r="B159" s="5342"/>
      <c r="C159" s="5282"/>
      <c r="D159" s="5282"/>
      <c r="E159" s="5282"/>
      <c r="F159" s="5282"/>
      <c r="G159" s="5282"/>
      <c r="H159" t="s">
        <v>439</v>
      </c>
      <c r="I159">
        <v>500000</v>
      </c>
      <c r="J159" s="5282"/>
      <c r="K159" s="7837"/>
      <c r="L159" s="5282"/>
      <c r="M159" s="5282"/>
      <c r="N159" s="5282"/>
      <c r="O159" s="5351"/>
      <c r="P159" s="5351"/>
      <c r="Q159" s="5351"/>
      <c r="R159" s="5351"/>
      <c r="S159" s="5285"/>
      <c r="T159" s="552"/>
      <c r="U159" s="552"/>
      <c r="V159" s="552"/>
      <c r="W159" s="552"/>
      <c r="X159" s="552"/>
      <c r="Y159" s="552"/>
      <c r="Z159" s="552"/>
      <c r="AA159" s="552"/>
      <c r="AB159" s="552"/>
      <c r="AC159" s="552"/>
      <c r="AD159" s="552"/>
      <c r="AE159" s="552"/>
      <c r="AF159" s="5352"/>
      <c r="AG159" s="5352"/>
      <c r="AH159" s="5352"/>
      <c r="AI159" s="5353"/>
      <c r="AJ159" s="5353"/>
      <c r="AK159" s="5352"/>
      <c r="AL159" s="5352"/>
      <c r="AM159" s="5352"/>
      <c r="AN159" s="5352"/>
      <c r="AO159" s="5352"/>
      <c r="AP159" s="5352"/>
      <c r="AQ159" s="5352"/>
      <c r="AR159" s="5352"/>
      <c r="AS159" s="5352"/>
      <c r="AT159" s="5352"/>
      <c r="AU159" s="5352"/>
      <c r="AV159" s="5352"/>
      <c r="AW159" s="5290"/>
      <c r="AX159" s="5290"/>
      <c r="AY159" s="5290"/>
      <c r="AZ159" s="5290"/>
    </row>
    <row r="160" spans="1:52" ht="37.5" customHeight="1">
      <c r="A160" s="7837"/>
      <c r="B160" s="5342"/>
      <c r="C160" s="5282"/>
      <c r="D160" s="5282"/>
      <c r="E160" s="5282"/>
      <c r="F160" s="5282"/>
      <c r="G160" s="5282"/>
      <c r="H160" t="s">
        <v>230</v>
      </c>
      <c r="I160">
        <v>200000</v>
      </c>
      <c r="J160" s="5282"/>
      <c r="K160" s="7837"/>
      <c r="L160" s="5282"/>
      <c r="M160" s="5282"/>
      <c r="N160" s="5282"/>
      <c r="O160" s="5351"/>
      <c r="P160" s="5351"/>
      <c r="Q160" s="5351"/>
      <c r="R160" s="5351"/>
      <c r="S160" s="5285"/>
      <c r="T160" s="552"/>
      <c r="U160" s="552"/>
      <c r="V160" s="552"/>
      <c r="W160" s="552"/>
      <c r="X160" s="552"/>
      <c r="Y160" s="552"/>
      <c r="Z160" s="552"/>
      <c r="AA160" s="552"/>
      <c r="AB160" s="552"/>
      <c r="AC160" s="552"/>
      <c r="AD160" s="552"/>
      <c r="AE160" s="552"/>
      <c r="AF160" s="5352"/>
      <c r="AG160" s="5352"/>
      <c r="AH160" s="5352"/>
      <c r="AI160" s="5353"/>
      <c r="AJ160" s="5353"/>
      <c r="AK160" s="5352"/>
      <c r="AL160" s="5352"/>
      <c r="AM160" s="5352"/>
      <c r="AN160" s="5352"/>
      <c r="AO160" s="5352"/>
      <c r="AP160" s="5352"/>
      <c r="AQ160" s="5352"/>
      <c r="AR160" s="5352"/>
      <c r="AS160" s="5352"/>
      <c r="AT160" s="5352"/>
      <c r="AU160" s="5352"/>
      <c r="AV160" s="5352"/>
      <c r="AW160" s="5290"/>
      <c r="AX160" s="5290"/>
      <c r="AY160" s="5290"/>
      <c r="AZ160" s="5290"/>
    </row>
    <row r="161" spans="1:52" ht="37.5" customHeight="1">
      <c r="A161" s="7837"/>
      <c r="B161" s="5342"/>
      <c r="C161" s="5282"/>
      <c r="D161" s="5282"/>
      <c r="E161" s="5282"/>
      <c r="F161" s="7837"/>
      <c r="G161" s="7837"/>
      <c r="H161" t="s">
        <v>437</v>
      </c>
      <c r="I161">
        <v>200000</v>
      </c>
      <c r="J161" s="5282"/>
      <c r="K161" s="7837"/>
      <c r="L161" s="5282"/>
      <c r="M161" s="5282"/>
      <c r="N161" s="5282"/>
      <c r="O161" s="5351"/>
      <c r="P161" s="5351"/>
      <c r="Q161" s="5351"/>
      <c r="R161" s="5351"/>
      <c r="S161" s="5285"/>
      <c r="T161" s="552"/>
      <c r="U161" s="552"/>
      <c r="V161" s="552"/>
      <c r="W161" s="552"/>
      <c r="X161" s="552"/>
      <c r="Y161" s="552"/>
      <c r="Z161" s="552"/>
      <c r="AA161" s="552"/>
      <c r="AB161" s="552"/>
      <c r="AC161" s="552"/>
      <c r="AD161" s="552"/>
      <c r="AE161" s="552"/>
      <c r="AF161" s="5352"/>
      <c r="AG161" s="5352"/>
      <c r="AH161" s="5352"/>
      <c r="AI161" s="5353"/>
      <c r="AJ161" s="5353"/>
      <c r="AK161" s="5352"/>
      <c r="AL161" s="5352"/>
      <c r="AM161" s="5352"/>
      <c r="AN161" s="5352"/>
      <c r="AO161" s="5352"/>
      <c r="AP161" s="5352"/>
      <c r="AQ161" s="5352"/>
      <c r="AR161" s="5352"/>
      <c r="AS161" s="5352"/>
      <c r="AT161" s="5352"/>
      <c r="AU161" s="5352"/>
      <c r="AV161" s="5352"/>
      <c r="AW161" s="5290"/>
      <c r="AX161" s="5290"/>
      <c r="AY161" s="5290"/>
      <c r="AZ161" s="5290"/>
    </row>
    <row r="162" spans="1:52" ht="37.5" customHeight="1">
      <c r="A162" s="7837"/>
      <c r="B162" s="5342"/>
      <c r="C162" s="5350" t="s">
        <v>548</v>
      </c>
      <c r="D162" s="5350" t="s">
        <v>549</v>
      </c>
      <c r="E162" s="5282"/>
      <c r="F162" s="5282"/>
      <c r="G162" s="7837"/>
      <c r="H162" t="s">
        <v>300</v>
      </c>
      <c r="I162">
        <f>30000000-20000000</f>
        <v>10000000</v>
      </c>
      <c r="J162" s="5354" t="s">
        <v>553</v>
      </c>
      <c r="K162" s="7837"/>
      <c r="L162" s="5354"/>
      <c r="M162" s="5282"/>
      <c r="N162" s="5282"/>
      <c r="O162" s="5343">
        <f>SUM(I162:I165)</f>
        <v>11600000</v>
      </c>
      <c r="P162" s="5344">
        <f>SUM(T162:AE165)</f>
        <v>0</v>
      </c>
      <c r="Q162" s="5343">
        <f>+P162/O162</f>
        <v>0</v>
      </c>
      <c r="R162" s="5343">
        <f>+O162-P162</f>
        <v>11600000</v>
      </c>
      <c r="S162" s="5345">
        <f>+R162/O162</f>
        <v>1</v>
      </c>
      <c r="T162" s="552"/>
      <c r="U162" s="552"/>
      <c r="V162" s="552"/>
      <c r="W162" s="552"/>
      <c r="X162" s="552"/>
      <c r="Y162" s="552"/>
      <c r="Z162" s="552"/>
      <c r="AA162" s="552"/>
      <c r="AB162" s="552"/>
      <c r="AC162" s="552"/>
      <c r="AD162" s="552"/>
      <c r="AE162" s="552"/>
      <c r="AF162" s="5346">
        <v>10</v>
      </c>
      <c r="AG162" s="5346">
        <f>SUM(AK162:AV165)</f>
        <v>0</v>
      </c>
      <c r="AH162" s="5346">
        <f>+AF162-AG162</f>
        <v>10</v>
      </c>
      <c r="AI162" s="5347">
        <f>+AG162/AF162</f>
        <v>0</v>
      </c>
      <c r="AJ162" s="5347">
        <f>100%-AI162</f>
        <v>1</v>
      </c>
      <c r="AK162" s="5346"/>
      <c r="AL162" s="5346"/>
      <c r="AM162" s="5346"/>
      <c r="AN162" s="5346"/>
      <c r="AO162" s="5346"/>
      <c r="AP162" s="5346"/>
      <c r="AQ162" s="5346"/>
      <c r="AR162" s="5346"/>
      <c r="AS162" s="5346"/>
      <c r="AT162" s="5346"/>
      <c r="AU162" s="5346"/>
      <c r="AV162" s="5346"/>
      <c r="AW162" s="5348">
        <v>44743</v>
      </c>
      <c r="AX162" s="5348">
        <v>44864</v>
      </c>
      <c r="AY162" s="5349" t="s">
        <v>527</v>
      </c>
      <c r="AZ162" s="5348" t="s">
        <v>68</v>
      </c>
    </row>
    <row r="163" spans="1:52" ht="37.5" customHeight="1">
      <c r="A163" s="7837"/>
      <c r="B163" s="5342"/>
      <c r="C163" s="5350"/>
      <c r="D163" s="5350"/>
      <c r="E163" s="5350"/>
      <c r="F163" s="5350"/>
      <c r="G163" s="5350"/>
      <c r="H163" t="s">
        <v>439</v>
      </c>
      <c r="I163">
        <v>1000000</v>
      </c>
      <c r="J163" s="5354"/>
      <c r="K163" s="7837"/>
      <c r="L163" s="5354"/>
      <c r="M163" s="5282"/>
      <c r="N163" s="5282"/>
      <c r="O163" s="5343"/>
      <c r="P163" s="5343"/>
      <c r="Q163" s="5343"/>
      <c r="R163" s="5343"/>
      <c r="S163" s="5345"/>
      <c r="T163" s="552"/>
      <c r="U163" s="552"/>
      <c r="V163" s="552"/>
      <c r="W163" s="552"/>
      <c r="X163" s="552"/>
      <c r="Y163" s="552"/>
      <c r="Z163" s="552"/>
      <c r="AA163" s="552"/>
      <c r="AB163" s="552"/>
      <c r="AC163" s="552"/>
      <c r="AD163" s="552"/>
      <c r="AE163" s="552"/>
      <c r="AF163" s="5346"/>
      <c r="AG163" s="5346"/>
      <c r="AH163" s="5346"/>
      <c r="AI163" s="5347"/>
      <c r="AJ163" s="5347"/>
      <c r="AK163" s="5346"/>
      <c r="AL163" s="5346"/>
      <c r="AM163" s="5346"/>
      <c r="AN163" s="5346"/>
      <c r="AO163" s="5346"/>
      <c r="AP163" s="5346"/>
      <c r="AQ163" s="5346"/>
      <c r="AR163" s="5346"/>
      <c r="AS163" s="5346"/>
      <c r="AT163" s="5346"/>
      <c r="AU163" s="5346"/>
      <c r="AV163" s="5346"/>
      <c r="AW163" s="5348"/>
      <c r="AX163" s="5348"/>
      <c r="AY163" s="5349"/>
      <c r="AZ163" s="5348"/>
    </row>
    <row r="164" spans="1:52" ht="37.5" customHeight="1">
      <c r="A164" s="7837"/>
      <c r="B164" s="5342"/>
      <c r="C164" s="5350"/>
      <c r="D164" s="5350"/>
      <c r="E164" s="5350"/>
      <c r="F164" s="5350"/>
      <c r="G164" s="5350"/>
      <c r="H164" t="s">
        <v>437</v>
      </c>
      <c r="I164">
        <v>300000</v>
      </c>
      <c r="J164" s="5354"/>
      <c r="K164" s="7837"/>
      <c r="L164" s="5354"/>
      <c r="M164" s="5282"/>
      <c r="N164" s="5282"/>
      <c r="O164" s="5343"/>
      <c r="P164" s="5343"/>
      <c r="Q164" s="5343"/>
      <c r="R164" s="5343"/>
      <c r="S164" s="5345"/>
      <c r="T164" s="552"/>
      <c r="U164" s="552"/>
      <c r="V164" s="552"/>
      <c r="W164" s="552"/>
      <c r="X164" s="552"/>
      <c r="Y164" s="552"/>
      <c r="Z164" s="552"/>
      <c r="AA164" s="552"/>
      <c r="AB164" s="552"/>
      <c r="AC164" s="552"/>
      <c r="AD164" s="552"/>
      <c r="AE164" s="552"/>
      <c r="AF164" s="5346"/>
      <c r="AG164" s="5346"/>
      <c r="AH164" s="5346"/>
      <c r="AI164" s="5347"/>
      <c r="AJ164" s="5347"/>
      <c r="AK164" s="5346"/>
      <c r="AL164" s="5346"/>
      <c r="AM164" s="5346"/>
      <c r="AN164" s="5346"/>
      <c r="AO164" s="5346"/>
      <c r="AP164" s="5346"/>
      <c r="AQ164" s="5346"/>
      <c r="AR164" s="5346"/>
      <c r="AS164" s="5346"/>
      <c r="AT164" s="5346"/>
      <c r="AU164" s="5346"/>
      <c r="AV164" s="5346"/>
      <c r="AW164" s="5348"/>
      <c r="AX164" s="5348"/>
      <c r="AY164" s="5349"/>
      <c r="AZ164" s="5348"/>
    </row>
    <row r="165" spans="1:52" ht="37.5" customHeight="1">
      <c r="A165" s="7837"/>
      <c r="B165" s="5342"/>
      <c r="C165" s="5350"/>
      <c r="D165" s="5350"/>
      <c r="E165" s="5350"/>
      <c r="F165" s="5350"/>
      <c r="G165" s="7837"/>
      <c r="H165" t="s">
        <v>230</v>
      </c>
      <c r="I165">
        <v>300000</v>
      </c>
      <c r="J165" s="5354"/>
      <c r="K165" s="7837"/>
      <c r="L165" s="5354"/>
      <c r="M165" s="5282"/>
      <c r="N165" s="5282"/>
      <c r="O165" s="5343"/>
      <c r="P165" s="5343"/>
      <c r="Q165" s="5343"/>
      <c r="R165" s="5343"/>
      <c r="S165" s="5345"/>
      <c r="T165" s="552"/>
      <c r="U165" s="552"/>
      <c r="V165" s="552"/>
      <c r="W165" s="552"/>
      <c r="X165" s="552"/>
      <c r="Y165" s="552"/>
      <c r="Z165" s="552"/>
      <c r="AA165" s="552"/>
      <c r="AB165" s="552"/>
      <c r="AC165" s="552"/>
      <c r="AD165" s="552"/>
      <c r="AE165" s="552"/>
      <c r="AF165" s="5346"/>
      <c r="AG165" s="5346"/>
      <c r="AH165" s="5346"/>
      <c r="AI165" s="5347"/>
      <c r="AJ165" s="5347"/>
      <c r="AK165" s="5346"/>
      <c r="AL165" s="5346"/>
      <c r="AM165" s="5346"/>
      <c r="AN165" s="5346"/>
      <c r="AO165" s="5346"/>
      <c r="AP165" s="5346"/>
      <c r="AQ165" s="5346"/>
      <c r="AR165" s="5346"/>
      <c r="AS165" s="5346"/>
      <c r="AT165" s="5346"/>
      <c r="AU165" s="5346"/>
      <c r="AV165" s="5346"/>
      <c r="AW165" s="5348"/>
      <c r="AX165" s="5348"/>
      <c r="AY165" s="5349"/>
      <c r="AZ165" s="5348"/>
    </row>
    <row r="166" spans="1:52" ht="37.5" customHeight="1">
      <c r="A166" s="7837"/>
      <c r="B166" s="5342"/>
      <c r="C166" s="555"/>
      <c r="D166" s="556"/>
      <c r="E166" s="556"/>
      <c r="F166" s="556"/>
      <c r="G166" s="7837" t="s">
        <v>4423</v>
      </c>
      <c r="H166" s="7837"/>
      <c r="I166" s="7837"/>
      <c r="J166" s="7837"/>
      <c r="K166" s="7837"/>
      <c r="L166" s="7837"/>
      <c r="M166" s="7837"/>
      <c r="N166" s="7837"/>
      <c r="O166" s="550">
        <f>+O154+O157+O162</f>
        <v>50500000</v>
      </c>
      <c r="P166" s="550">
        <f>+P154+P157+P162</f>
        <v>0</v>
      </c>
      <c r="Q166" s="550">
        <f>+Q154+Q157+Q162</f>
        <v>0</v>
      </c>
      <c r="R166" s="550">
        <f>+R154+R157+R162</f>
        <v>50500000</v>
      </c>
      <c r="S166" s="551">
        <f>+R166/O166</f>
        <v>1</v>
      </c>
      <c r="T166" s="558"/>
      <c r="U166" s="558"/>
      <c r="V166" s="558"/>
      <c r="W166" s="558"/>
      <c r="X166" s="558"/>
      <c r="Y166" s="558"/>
      <c r="Z166" s="558"/>
      <c r="AA166" s="558"/>
      <c r="AB166" s="558"/>
      <c r="AC166" s="558"/>
      <c r="AD166" s="558"/>
      <c r="AE166" s="558"/>
      <c r="AF166" s="559">
        <f>+AF154+AF157+AF162</f>
        <v>80</v>
      </c>
      <c r="AG166" s="559">
        <f>+AG154+AG157+AG162</f>
        <v>0</v>
      </c>
      <c r="AH166" s="559">
        <f>+AH154+AH157+AH162</f>
        <v>80</v>
      </c>
      <c r="AI166" s="551">
        <f>+AI154+AI157+AI162</f>
        <v>0</v>
      </c>
      <c r="AJ166" s="551">
        <f>100%-AI166</f>
        <v>1</v>
      </c>
      <c r="AK166" s="559">
        <f t="shared" ref="AK166:AV166" si="34">+AK154+AK157+AK162</f>
        <v>0</v>
      </c>
      <c r="AL166" s="559">
        <f t="shared" si="34"/>
        <v>0</v>
      </c>
      <c r="AM166" s="559">
        <f t="shared" si="34"/>
        <v>0</v>
      </c>
      <c r="AN166" s="559">
        <f t="shared" si="34"/>
        <v>0</v>
      </c>
      <c r="AO166" s="559">
        <f t="shared" si="34"/>
        <v>0</v>
      </c>
      <c r="AP166" s="559">
        <f t="shared" si="34"/>
        <v>0</v>
      </c>
      <c r="AQ166" s="559">
        <f t="shared" si="34"/>
        <v>0</v>
      </c>
      <c r="AR166" s="559">
        <f t="shared" si="34"/>
        <v>0</v>
      </c>
      <c r="AS166" s="559">
        <f t="shared" si="34"/>
        <v>0</v>
      </c>
      <c r="AT166" s="559">
        <f t="shared" si="34"/>
        <v>0</v>
      </c>
      <c r="AU166" s="559">
        <f t="shared" si="34"/>
        <v>0</v>
      </c>
      <c r="AV166" s="559">
        <f t="shared" si="34"/>
        <v>0</v>
      </c>
      <c r="AW166" s="553"/>
      <c r="AX166" s="553"/>
      <c r="AY166" s="554"/>
      <c r="AZ166" s="553"/>
    </row>
    <row r="167" spans="1:52" ht="41.25" customHeight="1">
      <c r="A167" s="7837"/>
      <c r="B167" s="5355" t="s">
        <v>555</v>
      </c>
      <c r="C167" s="5262" t="s">
        <v>556</v>
      </c>
      <c r="D167" s="5262" t="s">
        <v>557</v>
      </c>
      <c r="E167" s="5306"/>
      <c r="F167" s="5262"/>
      <c r="G167" s="5262"/>
      <c r="H167" t="s">
        <v>561</v>
      </c>
      <c r="I167">
        <v>200000</v>
      </c>
      <c r="J167" s="5262" t="s">
        <v>562</v>
      </c>
      <c r="K167" s="7837"/>
      <c r="L167" s="5262"/>
      <c r="M167" s="5263"/>
      <c r="N167" s="5262"/>
      <c r="O167" s="5307">
        <f>SUM(I167:I171)</f>
        <v>21000000</v>
      </c>
      <c r="P167" s="5307">
        <f>SUM(T167:AE171)</f>
        <v>0</v>
      </c>
      <c r="Q167" s="5356">
        <f>P167/O167</f>
        <v>0</v>
      </c>
      <c r="R167" s="5357">
        <f>+O167-P167</f>
        <v>21000000</v>
      </c>
      <c r="S167" s="5356">
        <f>+R167/O167</f>
        <v>1</v>
      </c>
      <c r="T167" s="528"/>
      <c r="U167" s="528"/>
      <c r="V167" s="528"/>
      <c r="W167" s="528"/>
      <c r="X167" s="528"/>
      <c r="Y167" s="528"/>
      <c r="Z167" s="528"/>
      <c r="AA167" s="528"/>
      <c r="AB167" s="528"/>
      <c r="AC167" s="528"/>
      <c r="AD167" s="528"/>
      <c r="AE167" s="528"/>
      <c r="AF167" s="5358">
        <v>2</v>
      </c>
      <c r="AG167" s="5358">
        <f>SUM(AK167:AV171)</f>
        <v>0</v>
      </c>
      <c r="AH167" s="5358">
        <f>+AF167-AG167</f>
        <v>2</v>
      </c>
      <c r="AI167" s="5356">
        <f>AG167/AF167</f>
        <v>0</v>
      </c>
      <c r="AJ167" s="5356">
        <f>100%-AI167</f>
        <v>1</v>
      </c>
      <c r="AK167" s="5358"/>
      <c r="AL167" s="5358"/>
      <c r="AM167" s="5358"/>
      <c r="AN167" s="5358"/>
      <c r="AO167" s="5358"/>
      <c r="AP167" s="5358"/>
      <c r="AQ167" s="5358"/>
      <c r="AR167" s="5358"/>
      <c r="AS167" s="5358"/>
      <c r="AT167" s="5358"/>
      <c r="AU167" s="5358"/>
      <c r="AV167" s="5358"/>
      <c r="AW167" s="5279">
        <v>44652</v>
      </c>
      <c r="AX167" s="5279">
        <v>44895</v>
      </c>
      <c r="AY167" s="5279" t="s">
        <v>563</v>
      </c>
      <c r="AZ167" s="5279" t="s">
        <v>68</v>
      </c>
    </row>
    <row r="168" spans="1:52" ht="41.25" customHeight="1">
      <c r="A168" s="7837"/>
      <c r="B168" s="5355"/>
      <c r="C168" s="5262"/>
      <c r="D168" s="5262"/>
      <c r="E168" s="5262"/>
      <c r="F168" s="5262"/>
      <c r="G168" s="5262"/>
      <c r="H168" t="s">
        <v>211</v>
      </c>
      <c r="I168">
        <v>200000</v>
      </c>
      <c r="J168" s="5262"/>
      <c r="K168" s="7837"/>
      <c r="L168" s="5262"/>
      <c r="M168" s="5263"/>
      <c r="N168" s="5262"/>
      <c r="O168" s="5307"/>
      <c r="P168" s="5307"/>
      <c r="Q168" s="5356"/>
      <c r="R168" s="5357"/>
      <c r="S168" s="5356"/>
      <c r="T168" s="528"/>
      <c r="U168" s="528"/>
      <c r="V168" s="528"/>
      <c r="W168" s="528"/>
      <c r="X168" s="528"/>
      <c r="Y168" s="528"/>
      <c r="Z168" s="528"/>
      <c r="AA168" s="528"/>
      <c r="AB168" s="528"/>
      <c r="AC168" s="528"/>
      <c r="AD168" s="528"/>
      <c r="AE168" s="528"/>
      <c r="AF168" s="5358"/>
      <c r="AG168" s="5358"/>
      <c r="AH168" s="5358"/>
      <c r="AI168" s="5356"/>
      <c r="AJ168" s="5356"/>
      <c r="AK168" s="5358"/>
      <c r="AL168" s="5358"/>
      <c r="AM168" s="5358"/>
      <c r="AN168" s="5358"/>
      <c r="AO168" s="5358"/>
      <c r="AP168" s="5358"/>
      <c r="AQ168" s="5358"/>
      <c r="AR168" s="5358"/>
      <c r="AS168" s="5358"/>
      <c r="AT168" s="5358"/>
      <c r="AU168" s="5358"/>
      <c r="AV168" s="5358"/>
      <c r="AW168" s="5279"/>
      <c r="AX168" s="5279"/>
      <c r="AY168" s="5279"/>
      <c r="AZ168" s="5279"/>
    </row>
    <row r="169" spans="1:52" ht="41.25" customHeight="1">
      <c r="A169" s="7837"/>
      <c r="B169" s="5355"/>
      <c r="C169" s="5262"/>
      <c r="D169" s="5262"/>
      <c r="E169" s="5262"/>
      <c r="F169" s="5262"/>
      <c r="G169" s="5262"/>
      <c r="H169" t="s">
        <v>564</v>
      </c>
      <c r="I169">
        <f>20000000-5000000</f>
        <v>15000000</v>
      </c>
      <c r="J169" s="5262"/>
      <c r="K169" s="7837"/>
      <c r="L169" s="5262"/>
      <c r="M169" s="5263"/>
      <c r="N169" s="5262"/>
      <c r="O169" s="5307"/>
      <c r="P169" s="5307"/>
      <c r="Q169" s="5356"/>
      <c r="R169" s="5357"/>
      <c r="S169" s="5356"/>
      <c r="T169" s="528"/>
      <c r="U169" s="528"/>
      <c r="V169" s="528"/>
      <c r="W169" s="528"/>
      <c r="X169" s="528"/>
      <c r="Y169" s="528"/>
      <c r="Z169" s="528"/>
      <c r="AA169" s="528"/>
      <c r="AB169" s="528"/>
      <c r="AC169" s="528"/>
      <c r="AD169" s="528"/>
      <c r="AE169" s="528"/>
      <c r="AF169" s="5358"/>
      <c r="AG169" s="5358"/>
      <c r="AH169" s="5358"/>
      <c r="AI169" s="5356"/>
      <c r="AJ169" s="5356"/>
      <c r="AK169" s="5358"/>
      <c r="AL169" s="5358"/>
      <c r="AM169" s="5358"/>
      <c r="AN169" s="5358"/>
      <c r="AO169" s="5358"/>
      <c r="AP169" s="5358"/>
      <c r="AQ169" s="5358"/>
      <c r="AR169" s="5358"/>
      <c r="AS169" s="5358"/>
      <c r="AT169" s="5358"/>
      <c r="AU169" s="5358"/>
      <c r="AV169" s="5358"/>
      <c r="AW169" s="5279"/>
      <c r="AX169" s="5279"/>
      <c r="AY169" s="5279"/>
      <c r="AZ169" s="5279"/>
    </row>
    <row r="170" spans="1:52" ht="41.25" customHeight="1">
      <c r="A170" s="7837"/>
      <c r="B170" s="5355"/>
      <c r="C170" s="5262"/>
      <c r="D170" s="5262"/>
      <c r="E170" s="5262"/>
      <c r="F170" s="5262"/>
      <c r="G170" s="5262"/>
      <c r="H170" t="s">
        <v>565</v>
      </c>
      <c r="I170">
        <v>600000</v>
      </c>
      <c r="J170" s="5262"/>
      <c r="K170" s="7837"/>
      <c r="L170" s="5262"/>
      <c r="M170" s="5263"/>
      <c r="N170" s="5262"/>
      <c r="O170" s="5307"/>
      <c r="P170" s="5307"/>
      <c r="Q170" s="5356"/>
      <c r="R170" s="5357"/>
      <c r="S170" s="5356"/>
      <c r="T170" s="528"/>
      <c r="U170" s="528"/>
      <c r="V170" s="528"/>
      <c r="W170" s="528"/>
      <c r="X170" s="528"/>
      <c r="Y170" s="528"/>
      <c r="Z170" s="528"/>
      <c r="AA170" s="528"/>
      <c r="AB170" s="528"/>
      <c r="AC170" s="528"/>
      <c r="AD170" s="528"/>
      <c r="AE170" s="528"/>
      <c r="AF170" s="5358"/>
      <c r="AG170" s="5358"/>
      <c r="AH170" s="5358"/>
      <c r="AI170" s="5356"/>
      <c r="AJ170" s="5356"/>
      <c r="AK170" s="5358"/>
      <c r="AL170" s="5358"/>
      <c r="AM170" s="5358"/>
      <c r="AN170" s="5358"/>
      <c r="AO170" s="5358"/>
      <c r="AP170" s="5358"/>
      <c r="AQ170" s="5358"/>
      <c r="AR170" s="5358"/>
      <c r="AS170" s="5358"/>
      <c r="AT170" s="5358"/>
      <c r="AU170" s="5358"/>
      <c r="AV170" s="5358"/>
      <c r="AW170" s="5279"/>
      <c r="AX170" s="5279"/>
      <c r="AY170" s="5279"/>
      <c r="AZ170" s="5279"/>
    </row>
    <row r="171" spans="1:52" ht="41.25" customHeight="1">
      <c r="A171" s="7837"/>
      <c r="B171" s="5355"/>
      <c r="C171" s="5262"/>
      <c r="D171" s="5262"/>
      <c r="E171" s="5306"/>
      <c r="F171" s="5262"/>
      <c r="G171" s="5262"/>
      <c r="H171" t="s">
        <v>566</v>
      </c>
      <c r="I171">
        <v>5000000</v>
      </c>
      <c r="J171" s="5262"/>
      <c r="K171" s="7837"/>
      <c r="L171" s="5262"/>
      <c r="M171" s="5263"/>
      <c r="N171" s="5262"/>
      <c r="O171" s="5307"/>
      <c r="P171" s="5307"/>
      <c r="Q171" s="5356"/>
      <c r="R171" s="5357"/>
      <c r="S171" s="5356"/>
      <c r="T171" s="528"/>
      <c r="U171" s="528"/>
      <c r="V171" s="528"/>
      <c r="W171" s="528"/>
      <c r="X171" s="528"/>
      <c r="Y171" s="528"/>
      <c r="Z171" s="528"/>
      <c r="AA171" s="528"/>
      <c r="AB171" s="528"/>
      <c r="AC171" s="528"/>
      <c r="AD171" s="528"/>
      <c r="AE171" s="528"/>
      <c r="AF171" s="5358"/>
      <c r="AG171" s="5358"/>
      <c r="AH171" s="5358"/>
      <c r="AI171" s="5356"/>
      <c r="AJ171" s="5356"/>
      <c r="AK171" s="5358"/>
      <c r="AL171" s="5358"/>
      <c r="AM171" s="5358"/>
      <c r="AN171" s="5358"/>
      <c r="AO171" s="5358"/>
      <c r="AP171" s="5358"/>
      <c r="AQ171" s="5358"/>
      <c r="AR171" s="5358"/>
      <c r="AS171" s="5358"/>
      <c r="AT171" s="5358"/>
      <c r="AU171" s="5358"/>
      <c r="AV171" s="5358"/>
      <c r="AW171" s="5279"/>
      <c r="AX171" s="5279"/>
      <c r="AY171" s="5279"/>
      <c r="AZ171" s="5279"/>
    </row>
    <row r="172" spans="1:52" ht="41.25" customHeight="1">
      <c r="A172" s="7837"/>
      <c r="B172" s="5355"/>
      <c r="C172" s="5262" t="s">
        <v>567</v>
      </c>
      <c r="D172" s="5262" t="s">
        <v>568</v>
      </c>
      <c r="E172" s="5262"/>
      <c r="F172" s="5262"/>
      <c r="G172" s="5262"/>
      <c r="H172" t="s">
        <v>230</v>
      </c>
      <c r="I172">
        <v>1000000</v>
      </c>
      <c r="J172" s="5262" t="s">
        <v>570</v>
      </c>
      <c r="K172" s="7837"/>
      <c r="L172" s="5262"/>
      <c r="M172" s="5262"/>
      <c r="N172" s="5262"/>
      <c r="O172" s="5307">
        <f>+I172+I173+I174</f>
        <v>20000000</v>
      </c>
      <c r="P172" s="563"/>
      <c r="Q172" s="5356"/>
      <c r="R172" s="5357"/>
      <c r="S172" s="5356"/>
      <c r="T172" s="528"/>
      <c r="U172" s="528"/>
      <c r="V172" s="528"/>
      <c r="W172" s="528"/>
      <c r="X172" s="528"/>
      <c r="Y172" s="528"/>
      <c r="Z172" s="528"/>
      <c r="AA172" s="528"/>
      <c r="AB172" s="528"/>
      <c r="AC172" s="528"/>
      <c r="AD172" s="528"/>
      <c r="AE172" s="528"/>
      <c r="AF172" s="5358"/>
      <c r="AG172" s="564"/>
      <c r="AH172" s="564"/>
      <c r="AI172" s="565"/>
      <c r="AJ172" s="565"/>
      <c r="AK172" s="564"/>
      <c r="AL172" s="564"/>
      <c r="AM172" s="564"/>
      <c r="AN172" s="564"/>
      <c r="AO172" s="564"/>
      <c r="AP172" s="564"/>
      <c r="AQ172" s="564"/>
      <c r="AR172" s="564"/>
      <c r="AS172" s="564"/>
      <c r="AT172" s="564"/>
      <c r="AU172" s="564"/>
      <c r="AV172" s="564"/>
      <c r="AW172" s="5279"/>
      <c r="AX172" s="5279"/>
      <c r="AY172" s="5279"/>
      <c r="AZ172" s="5279"/>
    </row>
    <row r="173" spans="1:52" ht="41.25" customHeight="1">
      <c r="A173" s="7837"/>
      <c r="B173" s="5355"/>
      <c r="C173" s="5262"/>
      <c r="D173" s="5262"/>
      <c r="E173" s="5262"/>
      <c r="F173" s="5262"/>
      <c r="G173" s="5262"/>
      <c r="H173" t="s">
        <v>437</v>
      </c>
      <c r="I173">
        <v>1000000</v>
      </c>
      <c r="J173" s="5262"/>
      <c r="K173" s="7837"/>
      <c r="L173" s="5262"/>
      <c r="M173" s="5262"/>
      <c r="N173" s="5262"/>
      <c r="O173" s="5307"/>
      <c r="P173" s="563"/>
      <c r="Q173" s="5356"/>
      <c r="R173" s="5357"/>
      <c r="S173" s="5356"/>
      <c r="T173" s="528"/>
      <c r="U173" s="528"/>
      <c r="V173" s="528"/>
      <c r="W173" s="528"/>
      <c r="X173" s="528"/>
      <c r="Y173" s="528"/>
      <c r="Z173" s="528"/>
      <c r="AA173" s="528"/>
      <c r="AB173" s="528"/>
      <c r="AC173" s="528"/>
      <c r="AD173" s="528"/>
      <c r="AE173" s="528"/>
      <c r="AF173" s="5358"/>
      <c r="AG173" s="564"/>
      <c r="AH173" s="564"/>
      <c r="AI173" s="565"/>
      <c r="AJ173" s="565"/>
      <c r="AK173" s="564"/>
      <c r="AL173" s="564"/>
      <c r="AM173" s="564"/>
      <c r="AN173" s="564"/>
      <c r="AO173" s="564"/>
      <c r="AP173" s="564"/>
      <c r="AQ173" s="564"/>
      <c r="AR173" s="564"/>
      <c r="AS173" s="564"/>
      <c r="AT173" s="564"/>
      <c r="AU173" s="564"/>
      <c r="AV173" s="564"/>
      <c r="AW173" s="5279"/>
      <c r="AX173" s="5279"/>
      <c r="AY173" s="5279"/>
      <c r="AZ173" s="5279"/>
    </row>
    <row r="174" spans="1:52" ht="41.25" customHeight="1">
      <c r="A174" s="7837"/>
      <c r="B174" s="5355"/>
      <c r="C174" s="5262"/>
      <c r="D174" s="5262"/>
      <c r="E174" s="5262"/>
      <c r="F174" s="5262"/>
      <c r="G174" s="5262"/>
      <c r="H174" t="s">
        <v>300</v>
      </c>
      <c r="I174">
        <f>50000000-30000000-2000000</f>
        <v>18000000</v>
      </c>
      <c r="J174" s="5262"/>
      <c r="K174" s="7837"/>
      <c r="L174" s="5262"/>
      <c r="M174" s="5262"/>
      <c r="N174" s="5262"/>
      <c r="O174" s="5307"/>
      <c r="P174" s="563"/>
      <c r="Q174" s="5356"/>
      <c r="R174" s="5357"/>
      <c r="S174" s="5356"/>
      <c r="T174" s="528"/>
      <c r="U174" s="528"/>
      <c r="V174" s="528"/>
      <c r="W174" s="528"/>
      <c r="X174" s="528"/>
      <c r="Y174" s="528"/>
      <c r="Z174" s="528"/>
      <c r="AA174" s="528"/>
      <c r="AB174" s="528"/>
      <c r="AC174" s="528"/>
      <c r="AD174" s="528"/>
      <c r="AE174" s="528"/>
      <c r="AF174" s="5358"/>
      <c r="AG174" s="564"/>
      <c r="AH174" s="564"/>
      <c r="AI174" s="565"/>
      <c r="AJ174" s="565"/>
      <c r="AK174" s="564"/>
      <c r="AL174" s="564"/>
      <c r="AM174" s="564"/>
      <c r="AN174" s="564"/>
      <c r="AO174" s="564"/>
      <c r="AP174" s="564"/>
      <c r="AQ174" s="564"/>
      <c r="AR174" s="564"/>
      <c r="AS174" s="564"/>
      <c r="AT174" s="564"/>
      <c r="AU174" s="564"/>
      <c r="AV174" s="564"/>
      <c r="AW174" s="5279"/>
      <c r="AX174" s="5279"/>
      <c r="AY174" s="5279"/>
      <c r="AZ174" s="5279"/>
    </row>
    <row r="175" spans="1:52" ht="41.25" customHeight="1">
      <c r="A175" s="7837"/>
      <c r="B175" s="5355"/>
      <c r="C175" s="5359" t="s">
        <v>571</v>
      </c>
      <c r="D175" s="5359" t="s">
        <v>572</v>
      </c>
      <c r="E175" s="7837"/>
      <c r="F175" s="5262"/>
      <c r="G175" s="5262"/>
      <c r="H175" t="s">
        <v>564</v>
      </c>
      <c r="I175">
        <v>2000000</v>
      </c>
      <c r="J175" s="5262" t="s">
        <v>576</v>
      </c>
      <c r="K175" s="7837"/>
      <c r="L175" s="5262"/>
      <c r="M175" s="5262"/>
      <c r="N175" s="5262"/>
      <c r="O175" s="5307">
        <f>SUM(I175:I177)</f>
        <v>5000000</v>
      </c>
      <c r="P175" s="5360">
        <f>SUM(T175:AE177)</f>
        <v>0</v>
      </c>
      <c r="Q175" s="5361">
        <f>+P175/O175</f>
        <v>0</v>
      </c>
      <c r="R175" s="5362">
        <f>+O175-P175:P177</f>
        <v>5000000</v>
      </c>
      <c r="S175" s="5361">
        <f>+R175/O175</f>
        <v>1</v>
      </c>
      <c r="T175" s="562"/>
      <c r="U175" s="562"/>
      <c r="V175" s="562"/>
      <c r="W175" s="562"/>
      <c r="X175" s="562"/>
      <c r="Y175" s="562"/>
      <c r="Z175" s="562"/>
      <c r="AA175" s="562"/>
      <c r="AB175" s="562"/>
      <c r="AC175" s="562"/>
      <c r="AD175" s="562"/>
      <c r="AE175" s="562"/>
      <c r="AF175" s="5358">
        <v>1</v>
      </c>
      <c r="AG175" s="5358">
        <f>SUM(AK175:AV177)</f>
        <v>0</v>
      </c>
      <c r="AH175" s="5358">
        <f>+AF175-AG175</f>
        <v>1</v>
      </c>
      <c r="AI175" s="5356">
        <f>+AG175/AF175</f>
        <v>0</v>
      </c>
      <c r="AJ175" s="5356">
        <f>100%-AI175</f>
        <v>1</v>
      </c>
      <c r="AK175" s="5358"/>
      <c r="AL175" s="5358"/>
      <c r="AM175" s="5358"/>
      <c r="AN175" s="5358"/>
      <c r="AO175" s="5358"/>
      <c r="AP175" s="5358"/>
      <c r="AQ175" s="5358"/>
      <c r="AR175" s="5358"/>
      <c r="AS175" s="5358"/>
      <c r="AT175" s="5358"/>
      <c r="AU175" s="5358"/>
      <c r="AV175" s="5358"/>
      <c r="AW175" s="5279">
        <v>44713</v>
      </c>
      <c r="AX175" s="5279">
        <v>44742</v>
      </c>
      <c r="AY175" s="5279" t="s">
        <v>577</v>
      </c>
      <c r="AZ175" s="5279" t="s">
        <v>138</v>
      </c>
    </row>
    <row r="176" spans="1:52" ht="41.25" customHeight="1">
      <c r="A176" s="7837"/>
      <c r="B176" s="5355"/>
      <c r="C176" s="5359"/>
      <c r="D176" s="5359"/>
      <c r="E176" s="5359"/>
      <c r="F176" s="5359"/>
      <c r="G176" s="5359"/>
      <c r="H176" t="s">
        <v>565</v>
      </c>
      <c r="I176">
        <f>3000000-1000000</f>
        <v>2000000</v>
      </c>
      <c r="J176" s="5262"/>
      <c r="K176" s="7837"/>
      <c r="L176" s="5262"/>
      <c r="M176" s="5262"/>
      <c r="N176" s="5262"/>
      <c r="O176" s="5307"/>
      <c r="P176" s="5307"/>
      <c r="Q176" s="5361"/>
      <c r="R176" s="5362"/>
      <c r="S176" s="5361"/>
      <c r="T176" s="562"/>
      <c r="U176" s="562"/>
      <c r="V176" s="562"/>
      <c r="W176" s="562"/>
      <c r="X176" s="562"/>
      <c r="Y176" s="562"/>
      <c r="Z176" s="562"/>
      <c r="AA176" s="562"/>
      <c r="AB176" s="562"/>
      <c r="AC176" s="562"/>
      <c r="AD176" s="562"/>
      <c r="AE176" s="562"/>
      <c r="AF176" s="5358"/>
      <c r="AG176" s="5358"/>
      <c r="AH176" s="5358"/>
      <c r="AI176" s="5356"/>
      <c r="AJ176" s="5356"/>
      <c r="AK176" s="5358"/>
      <c r="AL176" s="5358"/>
      <c r="AM176" s="5358"/>
      <c r="AN176" s="5358"/>
      <c r="AO176" s="5358"/>
      <c r="AP176" s="5358"/>
      <c r="AQ176" s="5358"/>
      <c r="AR176" s="5358"/>
      <c r="AS176" s="5358"/>
      <c r="AT176" s="5358"/>
      <c r="AU176" s="5358"/>
      <c r="AV176" s="5358"/>
      <c r="AW176" s="5279"/>
      <c r="AX176" s="5279"/>
      <c r="AY176" s="5279"/>
      <c r="AZ176" s="5279"/>
    </row>
    <row r="177" spans="1:52" ht="41.25" customHeight="1">
      <c r="A177" s="7837"/>
      <c r="B177" s="5355"/>
      <c r="C177" s="5359"/>
      <c r="D177" s="5359"/>
      <c r="E177" s="7837"/>
      <c r="F177" s="5262"/>
      <c r="G177" s="5262"/>
      <c r="H177" t="s">
        <v>439</v>
      </c>
      <c r="I177">
        <f>2000000-1000000</f>
        <v>1000000</v>
      </c>
      <c r="J177" s="5262"/>
      <c r="K177" s="7837"/>
      <c r="L177" s="5262"/>
      <c r="M177" s="5262"/>
      <c r="N177" s="5262"/>
      <c r="O177" s="5307"/>
      <c r="P177" s="5360"/>
      <c r="Q177" s="5361"/>
      <c r="R177" s="5362"/>
      <c r="S177" s="5361"/>
      <c r="T177" s="562"/>
      <c r="U177" s="562"/>
      <c r="V177" s="562"/>
      <c r="W177" s="562"/>
      <c r="X177" s="562"/>
      <c r="Y177" s="562"/>
      <c r="Z177" s="562"/>
      <c r="AA177" s="562"/>
      <c r="AB177" s="562"/>
      <c r="AC177" s="562"/>
      <c r="AD177" s="562"/>
      <c r="AE177" s="562"/>
      <c r="AF177" s="5358"/>
      <c r="AG177" s="5358"/>
      <c r="AH177" s="5358"/>
      <c r="AI177" s="5356"/>
      <c r="AJ177" s="5356"/>
      <c r="AK177" s="5358"/>
      <c r="AL177" s="5358"/>
      <c r="AM177" s="5358"/>
      <c r="AN177" s="5358"/>
      <c r="AO177" s="5358"/>
      <c r="AP177" s="5358"/>
      <c r="AQ177" s="5358"/>
      <c r="AR177" s="5358"/>
      <c r="AS177" s="5358"/>
      <c r="AT177" s="5358"/>
      <c r="AU177" s="5358"/>
      <c r="AV177" s="5358"/>
      <c r="AW177" s="5279"/>
      <c r="AX177" s="5279"/>
      <c r="AY177" s="5279"/>
      <c r="AZ177" s="5279"/>
    </row>
    <row r="178" spans="1:52" ht="41.25" customHeight="1">
      <c r="A178" s="7837"/>
      <c r="B178" s="560"/>
      <c r="C178" s="5308" t="s">
        <v>578</v>
      </c>
      <c r="D178" s="5308" t="s">
        <v>579</v>
      </c>
      <c r="E178" s="5262"/>
      <c r="F178" s="5262"/>
      <c r="G178" s="5359"/>
      <c r="H178" t="s">
        <v>300</v>
      </c>
      <c r="I178">
        <f>10000000-4500000-1000000</f>
        <v>4500000</v>
      </c>
      <c r="J178" s="5359" t="s">
        <v>581</v>
      </c>
      <c r="K178" s="7837"/>
      <c r="L178" s="5359"/>
      <c r="M178" s="5359"/>
      <c r="N178" s="5359"/>
      <c r="O178" s="5363">
        <f>+I178+I179+I180+I181+I182</f>
        <v>10000000</v>
      </c>
      <c r="P178" s="566"/>
      <c r="Q178" s="5364"/>
      <c r="R178" s="5365"/>
      <c r="S178" s="5364"/>
      <c r="T178" s="567"/>
      <c r="U178" s="567"/>
      <c r="V178" s="567"/>
      <c r="W178" s="567"/>
      <c r="X178" s="567"/>
      <c r="Y178" s="567"/>
      <c r="Z178" s="567"/>
      <c r="AA178" s="567"/>
      <c r="AB178" s="567"/>
      <c r="AC178" s="567"/>
      <c r="AD178" s="567"/>
      <c r="AE178" s="567"/>
      <c r="AF178" s="5366"/>
      <c r="AG178" s="564"/>
      <c r="AH178" s="564"/>
      <c r="AI178" s="565"/>
      <c r="AJ178" s="565"/>
      <c r="AK178" s="564"/>
      <c r="AL178" s="564"/>
      <c r="AM178" s="564"/>
      <c r="AN178" s="564"/>
      <c r="AO178" s="564"/>
      <c r="AP178" s="564"/>
      <c r="AQ178" s="564"/>
      <c r="AR178" s="564"/>
      <c r="AS178" s="564"/>
      <c r="AT178" s="564"/>
      <c r="AU178" s="564"/>
      <c r="AV178" s="564"/>
      <c r="AW178" s="5367"/>
      <c r="AX178" s="5367"/>
      <c r="AY178" s="5367"/>
      <c r="AZ178" s="5367"/>
    </row>
    <row r="179" spans="1:52" ht="41.25" customHeight="1">
      <c r="A179" s="7837"/>
      <c r="B179" s="560"/>
      <c r="C179" s="5308"/>
      <c r="D179" s="5308"/>
      <c r="E179" s="5308"/>
      <c r="F179" s="5308"/>
      <c r="G179" s="5308"/>
      <c r="H179" t="s">
        <v>230</v>
      </c>
      <c r="I179">
        <v>250000</v>
      </c>
      <c r="J179" s="5359"/>
      <c r="K179" s="7837"/>
      <c r="L179" s="5359"/>
      <c r="M179" s="5359"/>
      <c r="N179" s="5359"/>
      <c r="O179" s="5363"/>
      <c r="P179" s="566"/>
      <c r="Q179" s="5364"/>
      <c r="R179" s="5365"/>
      <c r="S179" s="5364"/>
      <c r="T179" s="567"/>
      <c r="U179" s="567"/>
      <c r="V179" s="567"/>
      <c r="W179" s="567"/>
      <c r="X179" s="567"/>
      <c r="Y179" s="567"/>
      <c r="Z179" s="567"/>
      <c r="AA179" s="567"/>
      <c r="AB179" s="567"/>
      <c r="AC179" s="567"/>
      <c r="AD179" s="567"/>
      <c r="AE179" s="567"/>
      <c r="AF179" s="5366"/>
      <c r="AG179" s="564"/>
      <c r="AH179" s="564"/>
      <c r="AI179" s="565"/>
      <c r="AJ179" s="565"/>
      <c r="AK179" s="564"/>
      <c r="AL179" s="564"/>
      <c r="AM179" s="564"/>
      <c r="AN179" s="564"/>
      <c r="AO179" s="564"/>
      <c r="AP179" s="564"/>
      <c r="AQ179" s="564"/>
      <c r="AR179" s="564"/>
      <c r="AS179" s="564"/>
      <c r="AT179" s="564"/>
      <c r="AU179" s="564"/>
      <c r="AV179" s="564"/>
      <c r="AW179" s="5367"/>
      <c r="AX179" s="5367"/>
      <c r="AY179" s="5367"/>
      <c r="AZ179" s="5367"/>
    </row>
    <row r="180" spans="1:52" ht="41.25" customHeight="1">
      <c r="A180" s="7837"/>
      <c r="B180" s="560"/>
      <c r="C180" s="5308"/>
      <c r="D180" s="5308"/>
      <c r="E180" s="5308"/>
      <c r="F180" s="5308"/>
      <c r="G180" s="5308"/>
      <c r="H180" t="s">
        <v>582</v>
      </c>
      <c r="I180">
        <v>250000</v>
      </c>
      <c r="J180" s="5359"/>
      <c r="K180" s="7837"/>
      <c r="L180" s="5359"/>
      <c r="M180" s="5359"/>
      <c r="N180" s="5359"/>
      <c r="O180" s="5363"/>
      <c r="P180" s="566"/>
      <c r="Q180" s="5364"/>
      <c r="R180" s="5365"/>
      <c r="S180" s="5364"/>
      <c r="T180" s="567"/>
      <c r="U180" s="567"/>
      <c r="V180" s="567"/>
      <c r="W180" s="567"/>
      <c r="X180" s="567"/>
      <c r="Y180" s="567"/>
      <c r="Z180" s="567"/>
      <c r="AA180" s="567"/>
      <c r="AB180" s="567"/>
      <c r="AC180" s="567"/>
      <c r="AD180" s="567"/>
      <c r="AE180" s="567"/>
      <c r="AF180" s="5366"/>
      <c r="AG180" s="564"/>
      <c r="AH180" s="564"/>
      <c r="AI180" s="565"/>
      <c r="AJ180" s="565"/>
      <c r="AK180" s="564"/>
      <c r="AL180" s="564"/>
      <c r="AM180" s="564"/>
      <c r="AN180" s="564"/>
      <c r="AO180" s="564"/>
      <c r="AP180" s="564"/>
      <c r="AQ180" s="564"/>
      <c r="AR180" s="564"/>
      <c r="AS180" s="564"/>
      <c r="AT180" s="564"/>
      <c r="AU180" s="564"/>
      <c r="AV180" s="564"/>
      <c r="AW180" s="5367"/>
      <c r="AX180" s="5367"/>
      <c r="AY180" s="5367"/>
      <c r="AZ180" s="5367"/>
    </row>
    <row r="181" spans="1:52" ht="41.25" customHeight="1">
      <c r="A181" s="7837"/>
      <c r="B181" s="560"/>
      <c r="C181" s="5308"/>
      <c r="D181" s="5308"/>
      <c r="E181" s="5308"/>
      <c r="F181" s="5308"/>
      <c r="G181" s="5308"/>
      <c r="H181" t="s">
        <v>438</v>
      </c>
      <c r="I181">
        <f>5500000-1000000</f>
        <v>4500000</v>
      </c>
      <c r="J181" s="5359"/>
      <c r="K181" s="7837"/>
      <c r="L181" s="5359"/>
      <c r="M181" s="5359"/>
      <c r="N181" s="5359"/>
      <c r="O181" s="5363"/>
      <c r="P181" s="566"/>
      <c r="Q181" s="5364"/>
      <c r="R181" s="5365"/>
      <c r="S181" s="5364"/>
      <c r="T181" s="567"/>
      <c r="U181" s="567"/>
      <c r="V181" s="567"/>
      <c r="W181" s="567"/>
      <c r="X181" s="567"/>
      <c r="Y181" s="567"/>
      <c r="Z181" s="567"/>
      <c r="AA181" s="567"/>
      <c r="AB181" s="567"/>
      <c r="AC181" s="567"/>
      <c r="AD181" s="567"/>
      <c r="AE181" s="567"/>
      <c r="AF181" s="5366"/>
      <c r="AG181" s="564"/>
      <c r="AH181" s="564"/>
      <c r="AI181" s="565"/>
      <c r="AJ181" s="565"/>
      <c r="AK181" s="564"/>
      <c r="AL181" s="564"/>
      <c r="AM181" s="564"/>
      <c r="AN181" s="564"/>
      <c r="AO181" s="564"/>
      <c r="AP181" s="564"/>
      <c r="AQ181" s="564"/>
      <c r="AR181" s="564"/>
      <c r="AS181" s="564"/>
      <c r="AT181" s="564"/>
      <c r="AU181" s="564"/>
      <c r="AV181" s="564"/>
      <c r="AW181" s="5367"/>
      <c r="AX181" s="5367"/>
      <c r="AY181" s="5367"/>
      <c r="AZ181" s="5367"/>
    </row>
    <row r="182" spans="1:52" ht="41.25" customHeight="1">
      <c r="A182" s="7837"/>
      <c r="B182" s="560"/>
      <c r="C182" s="5308"/>
      <c r="D182" s="5308"/>
      <c r="E182" s="5262"/>
      <c r="F182" s="5262"/>
      <c r="G182" s="5359"/>
      <c r="H182" t="s">
        <v>439</v>
      </c>
      <c r="I182">
        <v>500000</v>
      </c>
      <c r="J182" s="5359"/>
      <c r="K182" s="7837"/>
      <c r="L182" s="5359"/>
      <c r="M182" s="5359"/>
      <c r="N182" s="5359"/>
      <c r="O182" s="5363"/>
      <c r="P182" s="566"/>
      <c r="Q182" s="5364"/>
      <c r="R182" s="5365"/>
      <c r="S182" s="5364"/>
      <c r="T182" s="567"/>
      <c r="U182" s="567"/>
      <c r="V182" s="567"/>
      <c r="W182" s="567"/>
      <c r="X182" s="567"/>
      <c r="Y182" s="567"/>
      <c r="Z182" s="567"/>
      <c r="AA182" s="567"/>
      <c r="AB182" s="567"/>
      <c r="AC182" s="567"/>
      <c r="AD182" s="567"/>
      <c r="AE182" s="567"/>
      <c r="AF182" s="5366"/>
      <c r="AG182" s="564"/>
      <c r="AH182" s="564"/>
      <c r="AI182" s="565"/>
      <c r="AJ182" s="565"/>
      <c r="AK182" s="564"/>
      <c r="AL182" s="564"/>
      <c r="AM182" s="564"/>
      <c r="AN182" s="564"/>
      <c r="AO182" s="564"/>
      <c r="AP182" s="564"/>
      <c r="AQ182" s="564"/>
      <c r="AR182" s="564"/>
      <c r="AS182" s="564"/>
      <c r="AT182" s="564"/>
      <c r="AU182" s="564"/>
      <c r="AV182" s="564"/>
      <c r="AW182" s="5367"/>
      <c r="AX182" s="5367"/>
      <c r="AY182" s="5367"/>
      <c r="AZ182" s="5367"/>
    </row>
    <row r="183" spans="1:52" s="61" customFormat="1" ht="51" customHeight="1">
      <c r="A183" s="7837"/>
      <c r="B183" s="7837" t="s">
        <v>4424</v>
      </c>
      <c r="C183" s="7837"/>
      <c r="D183" s="7837"/>
      <c r="E183" s="7837"/>
      <c r="F183" s="7837"/>
      <c r="G183" s="7837"/>
      <c r="H183" s="7837"/>
      <c r="I183" s="7837"/>
      <c r="J183" s="7837"/>
      <c r="K183" s="7837"/>
      <c r="L183" s="7837"/>
      <c r="M183" s="7837"/>
      <c r="N183" s="682"/>
      <c r="O183">
        <f>SUM(O167:O177)</f>
        <v>46000000</v>
      </c>
      <c r="P183">
        <f>SUM(P167:P177)</f>
        <v>0</v>
      </c>
      <c r="Q183">
        <f>P183/O183</f>
        <v>0</v>
      </c>
      <c r="R183">
        <f>+O183-P183</f>
        <v>46000000</v>
      </c>
      <c r="S183">
        <f>100%-Q183</f>
        <v>1</v>
      </c>
      <c r="T183" s="489">
        <f t="shared" ref="T183:AH183" si="35">SUM(T167:T177)</f>
        <v>0</v>
      </c>
      <c r="U183" s="489">
        <f t="shared" si="35"/>
        <v>0</v>
      </c>
      <c r="V183" s="489">
        <f t="shared" si="35"/>
        <v>0</v>
      </c>
      <c r="W183" s="489">
        <f t="shared" si="35"/>
        <v>0</v>
      </c>
      <c r="X183" s="489">
        <f t="shared" si="35"/>
        <v>0</v>
      </c>
      <c r="Y183" s="489">
        <f t="shared" si="35"/>
        <v>0</v>
      </c>
      <c r="Z183" s="489">
        <f t="shared" si="35"/>
        <v>0</v>
      </c>
      <c r="AA183" s="489">
        <f t="shared" si="35"/>
        <v>0</v>
      </c>
      <c r="AB183" s="489">
        <f t="shared" si="35"/>
        <v>0</v>
      </c>
      <c r="AC183" s="489">
        <f t="shared" si="35"/>
        <v>0</v>
      </c>
      <c r="AD183" s="489">
        <f t="shared" si="35"/>
        <v>0</v>
      </c>
      <c r="AE183" s="489">
        <f t="shared" si="35"/>
        <v>0</v>
      </c>
      <c r="AF183">
        <f t="shared" si="35"/>
        <v>3</v>
      </c>
      <c r="AG183">
        <f t="shared" si="35"/>
        <v>0</v>
      </c>
      <c r="AH183">
        <f t="shared" si="35"/>
        <v>3</v>
      </c>
      <c r="AI183">
        <f>+AG183/AF183</f>
        <v>0</v>
      </c>
      <c r="AJ183">
        <f>100%-AI183</f>
        <v>1</v>
      </c>
      <c r="AK183">
        <f t="shared" ref="AK183:AV183" si="36">SUM(AK167:AK177)</f>
        <v>0</v>
      </c>
      <c r="AL183">
        <f t="shared" si="36"/>
        <v>0</v>
      </c>
      <c r="AM183">
        <f t="shared" si="36"/>
        <v>0</v>
      </c>
      <c r="AN183">
        <f t="shared" si="36"/>
        <v>0</v>
      </c>
      <c r="AO183">
        <f t="shared" si="36"/>
        <v>0</v>
      </c>
      <c r="AP183">
        <f t="shared" si="36"/>
        <v>0</v>
      </c>
      <c r="AQ183">
        <f t="shared" si="36"/>
        <v>0</v>
      </c>
      <c r="AR183">
        <f t="shared" si="36"/>
        <v>0</v>
      </c>
      <c r="AS183">
        <f t="shared" si="36"/>
        <v>0</v>
      </c>
      <c r="AT183">
        <f t="shared" si="36"/>
        <v>0</v>
      </c>
      <c r="AU183">
        <f t="shared" si="36"/>
        <v>0</v>
      </c>
      <c r="AV183">
        <f t="shared" si="36"/>
        <v>0</v>
      </c>
      <c r="AW183"/>
      <c r="AX183"/>
      <c r="AY183"/>
      <c r="AZ183"/>
    </row>
    <row r="184" spans="1:52" ht="14.65" customHeight="1">
      <c r="A184" s="7837"/>
      <c r="B184" s="5370" t="s">
        <v>583</v>
      </c>
      <c r="C184" s="5370" t="s">
        <v>584</v>
      </c>
      <c r="D184" s="5370" t="s">
        <v>585</v>
      </c>
      <c r="E184" s="5387"/>
      <c r="F184" s="5370" t="s">
        <v>4425</v>
      </c>
      <c r="G184" s="5370" t="s">
        <v>4130</v>
      </c>
      <c r="H184" t="s">
        <v>300</v>
      </c>
      <c r="I184">
        <f>130000000-65000000+6537000</f>
        <v>71537000</v>
      </c>
      <c r="J184" s="5370" t="s">
        <v>589</v>
      </c>
      <c r="K184" s="7837"/>
      <c r="L184" s="5370"/>
      <c r="M184" s="5373"/>
      <c r="N184" s="5374"/>
      <c r="O184" s="5375">
        <f>SUM(I184:I190)</f>
        <v>120037000</v>
      </c>
      <c r="P184" s="5375">
        <f>SUM(T184:AE190)</f>
        <v>0</v>
      </c>
      <c r="Q184" s="5376">
        <f>P184/O184</f>
        <v>0</v>
      </c>
      <c r="R184" s="5377">
        <f>+O184-P184</f>
        <v>120037000</v>
      </c>
      <c r="S184" s="5378">
        <f>+R184/O184</f>
        <v>1</v>
      </c>
      <c r="T184" s="531"/>
      <c r="U184" s="531"/>
      <c r="V184" s="531"/>
      <c r="W184" s="531"/>
      <c r="X184" s="531"/>
      <c r="Y184" s="531"/>
      <c r="Z184" s="531"/>
      <c r="AA184" s="531"/>
      <c r="AB184" s="531"/>
      <c r="AC184" s="531"/>
      <c r="AD184" s="531"/>
      <c r="AE184" s="531"/>
      <c r="AF184" s="5379">
        <v>7</v>
      </c>
      <c r="AG184" s="5368">
        <f>SUM(AK184:AV190)</f>
        <v>0</v>
      </c>
      <c r="AH184" s="5368">
        <f>+AF184-AG184</f>
        <v>7</v>
      </c>
      <c r="AI184" s="5376">
        <f>AG184/AF184</f>
        <v>0</v>
      </c>
      <c r="AJ184" s="5376">
        <f>100%-AI184</f>
        <v>1</v>
      </c>
      <c r="AK184" s="5368"/>
      <c r="AL184" s="5368"/>
      <c r="AM184" s="5368"/>
      <c r="AN184" s="5368"/>
      <c r="AO184" s="5368"/>
      <c r="AP184" s="5368"/>
      <c r="AQ184" s="5368"/>
      <c r="AR184" s="5368"/>
      <c r="AS184" s="5368"/>
      <c r="AT184" s="5368"/>
      <c r="AU184" s="5368"/>
      <c r="AV184" s="5368"/>
      <c r="AW184" s="5369">
        <v>44593</v>
      </c>
      <c r="AX184" s="5369">
        <v>44607</v>
      </c>
      <c r="AY184" s="5369" t="s">
        <v>590</v>
      </c>
      <c r="AZ184" s="5369" t="s">
        <v>68</v>
      </c>
    </row>
    <row r="185" spans="1:52">
      <c r="A185" s="7837"/>
      <c r="B185" s="5370"/>
      <c r="C185" s="5370"/>
      <c r="D185" s="5370"/>
      <c r="E185" s="5387"/>
      <c r="F185" s="5370"/>
      <c r="G185" s="5370"/>
      <c r="H185" t="s">
        <v>591</v>
      </c>
      <c r="I185">
        <v>15000000</v>
      </c>
      <c r="J185" s="5370"/>
      <c r="K185" s="7837"/>
      <c r="L185" s="5370"/>
      <c r="M185" s="5373"/>
      <c r="N185" s="5374"/>
      <c r="O185" s="5375"/>
      <c r="P185" s="5375"/>
      <c r="Q185" s="5376"/>
      <c r="R185" s="5377"/>
      <c r="S185" s="5378"/>
      <c r="T185" s="531"/>
      <c r="U185" s="531"/>
      <c r="V185" s="531"/>
      <c r="W185" s="531"/>
      <c r="X185" s="531"/>
      <c r="Y185" s="531"/>
      <c r="Z185" s="531"/>
      <c r="AA185" s="531"/>
      <c r="AB185" s="531"/>
      <c r="AC185" s="531"/>
      <c r="AD185" s="531"/>
      <c r="AE185" s="531"/>
      <c r="AF185" s="5379"/>
      <c r="AG185" s="5368"/>
      <c r="AH185" s="5368"/>
      <c r="AI185" s="5376"/>
      <c r="AJ185" s="5376"/>
      <c r="AK185" s="5368"/>
      <c r="AL185" s="5368"/>
      <c r="AM185" s="5368"/>
      <c r="AN185" s="5368"/>
      <c r="AO185" s="5368"/>
      <c r="AP185" s="5368"/>
      <c r="AQ185" s="5368"/>
      <c r="AR185" s="5368"/>
      <c r="AS185" s="5368"/>
      <c r="AT185" s="5368"/>
      <c r="AU185" s="5368"/>
      <c r="AV185" s="5368"/>
      <c r="AW185" s="5369"/>
      <c r="AX185" s="5369"/>
      <c r="AY185" s="5369"/>
      <c r="AZ185" s="5369"/>
    </row>
    <row r="186" spans="1:52">
      <c r="A186" s="7837"/>
      <c r="B186" s="5370"/>
      <c r="C186" s="5370"/>
      <c r="D186" s="5370"/>
      <c r="E186" s="5387"/>
      <c r="F186" s="5370"/>
      <c r="G186" s="5370"/>
      <c r="H186" t="s">
        <v>230</v>
      </c>
      <c r="I186">
        <v>1500000</v>
      </c>
      <c r="J186" s="5370"/>
      <c r="K186" s="7837"/>
      <c r="L186" s="5370"/>
      <c r="M186" s="5373"/>
      <c r="N186" s="5374"/>
      <c r="O186" s="5375"/>
      <c r="P186" s="5375"/>
      <c r="Q186" s="5376"/>
      <c r="R186" s="5377"/>
      <c r="S186" s="5378"/>
      <c r="T186" s="531"/>
      <c r="U186" s="531"/>
      <c r="V186" s="531"/>
      <c r="W186" s="531"/>
      <c r="X186" s="531"/>
      <c r="Y186" s="531"/>
      <c r="Z186" s="531"/>
      <c r="AA186" s="531"/>
      <c r="AB186" s="531"/>
      <c r="AC186" s="531"/>
      <c r="AD186" s="531"/>
      <c r="AE186" s="531"/>
      <c r="AF186" s="5379"/>
      <c r="AG186" s="5368"/>
      <c r="AH186" s="5368"/>
      <c r="AI186" s="5376"/>
      <c r="AJ186" s="5376"/>
      <c r="AK186" s="5368"/>
      <c r="AL186" s="5368"/>
      <c r="AM186" s="5368"/>
      <c r="AN186" s="5368"/>
      <c r="AO186" s="5368"/>
      <c r="AP186" s="5368"/>
      <c r="AQ186" s="5368"/>
      <c r="AR186" s="5368"/>
      <c r="AS186" s="5368"/>
      <c r="AT186" s="5368"/>
      <c r="AU186" s="5368"/>
      <c r="AV186" s="5368"/>
      <c r="AW186" s="5369"/>
      <c r="AX186" s="5369"/>
      <c r="AY186" s="5369"/>
      <c r="AZ186" s="5369"/>
    </row>
    <row r="187" spans="1:52">
      <c r="A187" s="7837"/>
      <c r="B187" s="5370"/>
      <c r="C187" s="5370"/>
      <c r="D187" s="5370"/>
      <c r="E187" s="5387"/>
      <c r="F187" s="5370"/>
      <c r="G187" s="5370"/>
      <c r="H187" t="s">
        <v>488</v>
      </c>
      <c r="I187">
        <v>1500000</v>
      </c>
      <c r="J187" s="5370"/>
      <c r="K187" s="7837"/>
      <c r="L187" s="5370"/>
      <c r="M187" s="5373"/>
      <c r="N187" s="5374"/>
      <c r="O187" s="5375"/>
      <c r="P187" s="5375"/>
      <c r="Q187" s="5376"/>
      <c r="R187" s="5377"/>
      <c r="S187" s="5378"/>
      <c r="T187" s="531"/>
      <c r="U187" s="531"/>
      <c r="V187" s="531"/>
      <c r="W187" s="531"/>
      <c r="X187" s="531"/>
      <c r="Y187" s="531"/>
      <c r="Z187" s="531"/>
      <c r="AA187" s="531"/>
      <c r="AB187" s="531"/>
      <c r="AC187" s="531"/>
      <c r="AD187" s="531"/>
      <c r="AE187" s="531"/>
      <c r="AF187" s="5379"/>
      <c r="AG187" s="5368"/>
      <c r="AH187" s="5368"/>
      <c r="AI187" s="5376"/>
      <c r="AJ187" s="5376"/>
      <c r="AK187" s="5368"/>
      <c r="AL187" s="5368"/>
      <c r="AM187" s="5368"/>
      <c r="AN187" s="5368"/>
      <c r="AO187" s="5368"/>
      <c r="AP187" s="5368"/>
      <c r="AQ187" s="5368"/>
      <c r="AR187" s="5368"/>
      <c r="AS187" s="5368"/>
      <c r="AT187" s="5368"/>
      <c r="AU187" s="5368"/>
      <c r="AV187" s="5368"/>
      <c r="AW187" s="5369"/>
      <c r="AX187" s="5369"/>
      <c r="AY187" s="5369"/>
      <c r="AZ187" s="5369"/>
    </row>
    <row r="188" spans="1:52">
      <c r="A188" s="7837"/>
      <c r="B188" s="5370"/>
      <c r="C188" s="5370"/>
      <c r="D188" s="5370"/>
      <c r="E188" s="5387"/>
      <c r="F188" s="5370"/>
      <c r="G188" s="5370"/>
      <c r="H188" t="s">
        <v>498</v>
      </c>
      <c r="I188">
        <v>15000000</v>
      </c>
      <c r="J188" s="5370"/>
      <c r="K188" s="7837"/>
      <c r="L188" s="5370"/>
      <c r="M188" s="5373"/>
      <c r="N188" s="5374"/>
      <c r="O188" s="5375"/>
      <c r="P188" s="5375"/>
      <c r="Q188" s="5376"/>
      <c r="R188" s="5377"/>
      <c r="S188" s="5378"/>
      <c r="T188" s="531"/>
      <c r="U188" s="531"/>
      <c r="V188" s="531"/>
      <c r="W188" s="531"/>
      <c r="X188" s="531"/>
      <c r="Y188" s="531"/>
      <c r="Z188" s="531"/>
      <c r="AA188" s="531"/>
      <c r="AB188" s="531"/>
      <c r="AC188" s="531"/>
      <c r="AD188" s="531"/>
      <c r="AE188" s="531"/>
      <c r="AF188" s="5379"/>
      <c r="AG188" s="5368"/>
      <c r="AH188" s="5368"/>
      <c r="AI188" s="5376"/>
      <c r="AJ188" s="5376"/>
      <c r="AK188" s="5368"/>
      <c r="AL188" s="5368"/>
      <c r="AM188" s="5368"/>
      <c r="AN188" s="5368"/>
      <c r="AO188" s="5368"/>
      <c r="AP188" s="5368"/>
      <c r="AQ188" s="5368"/>
      <c r="AR188" s="5368"/>
      <c r="AS188" s="5368"/>
      <c r="AT188" s="5368"/>
      <c r="AU188" s="5368"/>
      <c r="AV188" s="5368"/>
      <c r="AW188" s="5369"/>
      <c r="AX188" s="5369"/>
      <c r="AY188" s="5369"/>
      <c r="AZ188" s="5369"/>
    </row>
    <row r="189" spans="1:52">
      <c r="A189" s="7837"/>
      <c r="B189" s="5370"/>
      <c r="C189" s="5370"/>
      <c r="D189" s="5370"/>
      <c r="E189" s="5387"/>
      <c r="F189" s="5370"/>
      <c r="G189" s="5370"/>
      <c r="H189" t="s">
        <v>439</v>
      </c>
      <c r="I189">
        <v>15000000</v>
      </c>
      <c r="J189" s="5370"/>
      <c r="K189" s="7837"/>
      <c r="L189" s="5370"/>
      <c r="M189" s="5373"/>
      <c r="N189" s="5374"/>
      <c r="O189" s="5375"/>
      <c r="P189" s="5375"/>
      <c r="Q189" s="5376"/>
      <c r="R189" s="5377"/>
      <c r="S189" s="5378"/>
      <c r="T189" s="531"/>
      <c r="U189" s="531"/>
      <c r="V189" s="531"/>
      <c r="W189" s="531"/>
      <c r="X189" s="531"/>
      <c r="Y189" s="531"/>
      <c r="Z189" s="531"/>
      <c r="AA189" s="531"/>
      <c r="AB189" s="531"/>
      <c r="AC189" s="531"/>
      <c r="AD189" s="531"/>
      <c r="AE189" s="531"/>
      <c r="AF189" s="5379"/>
      <c r="AG189" s="5368"/>
      <c r="AH189" s="5368"/>
      <c r="AI189" s="5376"/>
      <c r="AJ189" s="5376"/>
      <c r="AK189" s="5368"/>
      <c r="AL189" s="5368"/>
      <c r="AM189" s="5368"/>
      <c r="AN189" s="5368"/>
      <c r="AO189" s="5368"/>
      <c r="AP189" s="5368"/>
      <c r="AQ189" s="5368"/>
      <c r="AR189" s="5368"/>
      <c r="AS189" s="5368"/>
      <c r="AT189" s="5368"/>
      <c r="AU189" s="5368"/>
      <c r="AV189" s="5368"/>
      <c r="AW189" s="5369"/>
      <c r="AX189" s="5369"/>
      <c r="AY189" s="5369"/>
      <c r="AZ189" s="5369"/>
    </row>
    <row r="190" spans="1:52">
      <c r="A190" s="7837"/>
      <c r="B190" s="5370"/>
      <c r="C190" s="5370"/>
      <c r="D190" s="5370"/>
      <c r="E190" s="5387"/>
      <c r="F190" s="5370"/>
      <c r="G190" s="5370"/>
      <c r="H190" t="s">
        <v>471</v>
      </c>
      <c r="I190">
        <v>500000</v>
      </c>
      <c r="J190" s="5370"/>
      <c r="K190" s="7837"/>
      <c r="L190" s="5370"/>
      <c r="M190" s="5373"/>
      <c r="N190" s="5374"/>
      <c r="O190" s="5375"/>
      <c r="P190" s="5375"/>
      <c r="Q190" s="5376"/>
      <c r="R190" s="5377"/>
      <c r="S190" s="5378"/>
      <c r="T190" s="531"/>
      <c r="U190" s="531"/>
      <c r="V190" s="531"/>
      <c r="W190" s="531"/>
      <c r="X190" s="531"/>
      <c r="Y190" s="531"/>
      <c r="Z190" s="531"/>
      <c r="AA190" s="531"/>
      <c r="AB190" s="531"/>
      <c r="AC190" s="531"/>
      <c r="AD190" s="531"/>
      <c r="AE190" s="531"/>
      <c r="AF190" s="5379"/>
      <c r="AG190" s="5368"/>
      <c r="AH190" s="5368"/>
      <c r="AI190" s="5376"/>
      <c r="AJ190" s="5376"/>
      <c r="AK190" s="5368"/>
      <c r="AL190" s="5368"/>
      <c r="AM190" s="5368"/>
      <c r="AN190" s="5368"/>
      <c r="AO190" s="5368"/>
      <c r="AP190" s="5368"/>
      <c r="AQ190" s="5368"/>
      <c r="AR190" s="5368"/>
      <c r="AS190" s="5368"/>
      <c r="AT190" s="5368"/>
      <c r="AU190" s="5368"/>
      <c r="AV190" s="5368"/>
      <c r="AW190" s="5369"/>
      <c r="AX190" s="5369"/>
      <c r="AY190" s="5369"/>
      <c r="AZ190" s="5369"/>
    </row>
    <row r="191" spans="1:52" ht="57" customHeight="1">
      <c r="A191" s="7837"/>
      <c r="B191" s="5370" t="s">
        <v>592</v>
      </c>
      <c r="C191" s="5370" t="s">
        <v>593</v>
      </c>
      <c r="D191" s="5370" t="s">
        <v>594</v>
      </c>
      <c r="F191" s="5370" t="s">
        <v>4426</v>
      </c>
      <c r="G191" s="5370" t="s">
        <v>4427</v>
      </c>
      <c r="H191" t="s">
        <v>300</v>
      </c>
      <c r="I191">
        <v>20000000</v>
      </c>
      <c r="J191" s="5370" t="s">
        <v>599</v>
      </c>
      <c r="K191" s="7837"/>
      <c r="L191" s="5370"/>
      <c r="M191" s="5373"/>
      <c r="N191" s="5387"/>
      <c r="O191" s="5375">
        <f>SUM(I191:I194)</f>
        <v>29000000</v>
      </c>
      <c r="P191" s="5375">
        <f>SUM(T191:AE194)</f>
        <v>0</v>
      </c>
      <c r="Q191" s="5376">
        <f>P191/O191</f>
        <v>0</v>
      </c>
      <c r="R191" s="5377">
        <f>+O191-P191</f>
        <v>29000000</v>
      </c>
      <c r="S191" s="5378">
        <f>+R191/O191</f>
        <v>1</v>
      </c>
      <c r="T191" s="531"/>
      <c r="U191" s="531"/>
      <c r="V191" s="531"/>
      <c r="W191" s="531"/>
      <c r="X191" s="531"/>
      <c r="Y191" s="531"/>
      <c r="Z191" s="531"/>
      <c r="AA191" s="531"/>
      <c r="AB191" s="531"/>
      <c r="AC191" s="531"/>
      <c r="AD191" s="531"/>
      <c r="AE191" s="531"/>
      <c r="AF191" s="5379">
        <v>1700</v>
      </c>
      <c r="AG191" s="5368">
        <f>SUM(AK191:AV194)</f>
        <v>0</v>
      </c>
      <c r="AH191" s="5368">
        <f>+AF191-AG191</f>
        <v>1700</v>
      </c>
      <c r="AI191" s="5376">
        <f>AG191/AF191</f>
        <v>0</v>
      </c>
      <c r="AJ191" s="5376">
        <f>100%-AI191</f>
        <v>1</v>
      </c>
      <c r="AK191" s="5368"/>
      <c r="AL191" s="5368"/>
      <c r="AM191" s="5368"/>
      <c r="AN191" s="5368"/>
      <c r="AO191" s="5368"/>
      <c r="AP191" s="5368"/>
      <c r="AQ191" s="5368"/>
      <c r="AR191" s="5368"/>
      <c r="AS191" s="5368"/>
      <c r="AT191" s="5368"/>
      <c r="AU191" s="5368"/>
      <c r="AV191" s="5368"/>
      <c r="AW191" s="5369">
        <v>44562</v>
      </c>
      <c r="AX191" s="5369">
        <v>44925</v>
      </c>
      <c r="AY191" s="5369" t="s">
        <v>600</v>
      </c>
      <c r="AZ191" s="5369" t="s">
        <v>68</v>
      </c>
    </row>
    <row r="192" spans="1:52" ht="57" customHeight="1">
      <c r="A192" s="7837"/>
      <c r="B192" s="5370"/>
      <c r="C192" s="5370"/>
      <c r="D192" s="5370"/>
      <c r="E192" s="1363"/>
      <c r="F192" s="5370"/>
      <c r="G192" s="5370"/>
      <c r="H192" t="s">
        <v>437</v>
      </c>
      <c r="I192">
        <v>2500000</v>
      </c>
      <c r="J192" s="5370"/>
      <c r="K192" s="7837"/>
      <c r="L192" s="5370"/>
      <c r="M192" s="5373"/>
      <c r="N192" s="5387"/>
      <c r="O192" s="5375"/>
      <c r="P192" s="5375"/>
      <c r="Q192" s="5376"/>
      <c r="R192" s="5377"/>
      <c r="S192" s="5378"/>
      <c r="T192" s="531"/>
      <c r="U192" s="531"/>
      <c r="V192" s="531"/>
      <c r="W192" s="531"/>
      <c r="X192" s="531"/>
      <c r="Y192" s="531"/>
      <c r="Z192" s="531"/>
      <c r="AA192" s="531"/>
      <c r="AB192" s="531"/>
      <c r="AC192" s="531"/>
      <c r="AD192" s="531"/>
      <c r="AE192" s="531"/>
      <c r="AF192" s="5379"/>
      <c r="AG192" s="5368"/>
      <c r="AH192" s="5368"/>
      <c r="AI192" s="5376"/>
      <c r="AJ192" s="5376"/>
      <c r="AK192" s="5368"/>
      <c r="AL192" s="5368"/>
      <c r="AM192" s="5368"/>
      <c r="AN192" s="5368"/>
      <c r="AO192" s="5368"/>
      <c r="AP192" s="5368"/>
      <c r="AQ192" s="5368"/>
      <c r="AR192" s="5368"/>
      <c r="AS192" s="5368"/>
      <c r="AT192" s="5368"/>
      <c r="AU192" s="5368"/>
      <c r="AV192" s="5368"/>
      <c r="AW192" s="5369"/>
      <c r="AX192" s="5369"/>
      <c r="AY192" s="5369"/>
      <c r="AZ192" s="5369"/>
    </row>
    <row r="193" spans="1:52" ht="57" customHeight="1">
      <c r="A193" s="7837"/>
      <c r="B193" s="5370"/>
      <c r="C193" s="5370"/>
      <c r="D193" s="5370"/>
      <c r="E193" s="1363"/>
      <c r="F193" s="5370"/>
      <c r="G193" s="5370"/>
      <c r="H193" t="s">
        <v>439</v>
      </c>
      <c r="I193">
        <v>4000000</v>
      </c>
      <c r="J193" s="5370"/>
      <c r="K193" s="7837"/>
      <c r="L193" s="5370"/>
      <c r="M193" s="5373"/>
      <c r="N193" s="5387"/>
      <c r="O193" s="5375"/>
      <c r="P193" s="5375"/>
      <c r="Q193" s="5376"/>
      <c r="R193" s="5377"/>
      <c r="S193" s="5378"/>
      <c r="T193" s="531"/>
      <c r="U193" s="531"/>
      <c r="V193" s="531"/>
      <c r="W193" s="531"/>
      <c r="X193" s="531"/>
      <c r="Y193" s="531"/>
      <c r="Z193" s="531"/>
      <c r="AA193" s="531"/>
      <c r="AB193" s="531"/>
      <c r="AC193" s="531"/>
      <c r="AD193" s="531"/>
      <c r="AE193" s="531"/>
      <c r="AF193" s="5379"/>
      <c r="AG193" s="5368"/>
      <c r="AH193" s="5368"/>
      <c r="AI193" s="5376"/>
      <c r="AJ193" s="5376"/>
      <c r="AK193" s="5368"/>
      <c r="AL193" s="5368"/>
      <c r="AM193" s="5368"/>
      <c r="AN193" s="5368"/>
      <c r="AO193" s="5368"/>
      <c r="AP193" s="5368"/>
      <c r="AQ193" s="5368"/>
      <c r="AR193" s="5368"/>
      <c r="AS193" s="5368"/>
      <c r="AT193" s="5368"/>
      <c r="AU193" s="5368"/>
      <c r="AV193" s="5368"/>
      <c r="AW193" s="5369"/>
      <c r="AX193" s="5369"/>
      <c r="AY193" s="5369"/>
      <c r="AZ193" s="5369"/>
    </row>
    <row r="194" spans="1:52">
      <c r="A194" s="7837"/>
      <c r="B194" s="5370"/>
      <c r="C194" s="5370"/>
      <c r="D194" s="5370"/>
      <c r="E194" s="1362"/>
      <c r="F194" s="5370"/>
      <c r="G194" s="5370"/>
      <c r="H194" t="s">
        <v>230</v>
      </c>
      <c r="I194">
        <v>2500000</v>
      </c>
      <c r="J194" s="5370"/>
      <c r="K194" s="7837"/>
      <c r="L194" s="5370"/>
      <c r="M194" s="5373"/>
      <c r="N194" s="5387"/>
      <c r="O194" s="5375"/>
      <c r="P194" s="5375"/>
      <c r="Q194" s="5376"/>
      <c r="R194" s="5377"/>
      <c r="S194" s="5378"/>
      <c r="T194" s="531"/>
      <c r="U194" s="531"/>
      <c r="V194" s="531"/>
      <c r="W194" s="531"/>
      <c r="X194" s="531"/>
      <c r="Y194" s="531"/>
      <c r="Z194" s="531"/>
      <c r="AA194" s="531"/>
      <c r="AB194" s="531"/>
      <c r="AC194" s="531"/>
      <c r="AD194" s="531"/>
      <c r="AE194" s="531"/>
      <c r="AF194" s="5379"/>
      <c r="AG194" s="5368"/>
      <c r="AH194" s="5368"/>
      <c r="AI194" s="5376"/>
      <c r="AJ194" s="5376"/>
      <c r="AK194" s="5368"/>
      <c r="AL194" s="5368"/>
      <c r="AM194" s="5368"/>
      <c r="AN194" s="5368"/>
      <c r="AO194" s="5368"/>
      <c r="AP194" s="5368"/>
      <c r="AQ194" s="5368"/>
      <c r="AR194" s="5368"/>
      <c r="AS194" s="5368"/>
      <c r="AT194" s="5368"/>
      <c r="AU194" s="5368"/>
      <c r="AV194" s="5368"/>
      <c r="AW194" s="5369"/>
      <c r="AX194" s="5369"/>
      <c r="AY194" s="5369"/>
      <c r="AZ194" s="5369"/>
    </row>
    <row r="195" spans="1:52" ht="54" customHeight="1">
      <c r="A195" s="7837"/>
      <c r="B195" s="5380" t="s">
        <v>604</v>
      </c>
      <c r="C195" s="5380"/>
      <c r="D195" s="5380"/>
      <c r="E195" s="5380"/>
      <c r="F195" s="5380"/>
      <c r="G195" s="5380"/>
      <c r="H195" s="5380"/>
      <c r="I195" s="5380"/>
      <c r="J195" s="5380"/>
      <c r="K195" s="5380"/>
      <c r="L195" s="5380"/>
      <c r="M195" s="5380"/>
      <c r="N195" s="575"/>
      <c r="O195" s="576">
        <f>+O104+O105+O113+O125+O131+O138+O139+O142+O153+O183+O184+O191+O166</f>
        <v>781337000</v>
      </c>
      <c r="P195" s="576">
        <f>+P104+P105+P113+P125+P131+P138+P139+P142+P153+P183+P184+P191</f>
        <v>0</v>
      </c>
      <c r="Q195" s="577">
        <f>+P195/O195</f>
        <v>0</v>
      </c>
      <c r="R195" s="578">
        <f>+O195-P195</f>
        <v>781337000</v>
      </c>
      <c r="S195" s="577">
        <f>+R195/O195</f>
        <v>1</v>
      </c>
      <c r="T195" s="518">
        <f t="shared" ref="T195:AH195" si="37">+T104+T105+T113+T125+T131+T138+T139+T142+T153+T183+T184+T191</f>
        <v>0</v>
      </c>
      <c r="U195" s="518">
        <f t="shared" si="37"/>
        <v>0</v>
      </c>
      <c r="V195" s="518">
        <f t="shared" si="37"/>
        <v>0</v>
      </c>
      <c r="W195" s="518">
        <f t="shared" si="37"/>
        <v>0</v>
      </c>
      <c r="X195" s="518">
        <f t="shared" si="37"/>
        <v>0</v>
      </c>
      <c r="Y195" s="518">
        <f t="shared" si="37"/>
        <v>0</v>
      </c>
      <c r="Z195" s="518">
        <f t="shared" si="37"/>
        <v>0</v>
      </c>
      <c r="AA195" s="518">
        <f t="shared" si="37"/>
        <v>0</v>
      </c>
      <c r="AB195" s="518">
        <f t="shared" si="37"/>
        <v>0</v>
      </c>
      <c r="AC195" s="518">
        <f t="shared" si="37"/>
        <v>0</v>
      </c>
      <c r="AD195" s="518">
        <f t="shared" si="37"/>
        <v>0</v>
      </c>
      <c r="AE195" s="518">
        <f t="shared" si="37"/>
        <v>0</v>
      </c>
      <c r="AF195" s="580">
        <f t="shared" si="37"/>
        <v>2508</v>
      </c>
      <c r="AG195" s="580" t="e">
        <f t="shared" si="37"/>
        <v>#REF!</v>
      </c>
      <c r="AH195" s="580" t="e">
        <f t="shared" si="37"/>
        <v>#REF!</v>
      </c>
      <c r="AI195" s="577" t="e">
        <f>+AG195/AF195</f>
        <v>#REF!</v>
      </c>
      <c r="AJ195" s="577" t="e">
        <f>100%-AI195</f>
        <v>#REF!</v>
      </c>
      <c r="AK195" s="580">
        <f t="shared" ref="AK195:AV195" si="38">+AK104+AK105+AK113+AK125+AK131+AK138+AK139+AK142+AK153+AK183+AK184+AK191</f>
        <v>0</v>
      </c>
      <c r="AL195" s="580">
        <f t="shared" si="38"/>
        <v>0</v>
      </c>
      <c r="AM195" s="580">
        <f t="shared" si="38"/>
        <v>0</v>
      </c>
      <c r="AN195" s="580">
        <f t="shared" si="38"/>
        <v>0</v>
      </c>
      <c r="AO195" s="580">
        <f t="shared" si="38"/>
        <v>0</v>
      </c>
      <c r="AP195" s="580">
        <f t="shared" si="38"/>
        <v>0</v>
      </c>
      <c r="AQ195" s="580">
        <f t="shared" si="38"/>
        <v>0</v>
      </c>
      <c r="AR195" s="580">
        <f t="shared" si="38"/>
        <v>0</v>
      </c>
      <c r="AS195" s="580">
        <f t="shared" si="38"/>
        <v>0</v>
      </c>
      <c r="AT195" s="580">
        <f t="shared" si="38"/>
        <v>0</v>
      </c>
      <c r="AU195" s="580">
        <f t="shared" si="38"/>
        <v>0</v>
      </c>
      <c r="AV195" s="580">
        <f t="shared" si="38"/>
        <v>0</v>
      </c>
      <c r="AW195" s="581"/>
      <c r="AX195" s="581"/>
      <c r="AY195" s="582"/>
      <c r="AZ195" s="581"/>
    </row>
    <row r="196" spans="1:52" ht="120" customHeight="1">
      <c r="A196" s="5381" t="s">
        <v>605</v>
      </c>
      <c r="B196" s="5382" t="s">
        <v>606</v>
      </c>
      <c r="C196" s="583" t="s">
        <v>607</v>
      </c>
      <c r="D196" s="583" t="s">
        <v>608</v>
      </c>
      <c r="E196" s="583"/>
      <c r="F196" s="588" t="s">
        <v>4428</v>
      </c>
      <c r="G196" s="584" t="s">
        <v>4429</v>
      </c>
      <c r="H196" s="585" t="s">
        <v>610</v>
      </c>
      <c r="I196" s="586">
        <v>1500000</v>
      </c>
      <c r="J196" s="587" t="s">
        <v>611</v>
      </c>
      <c r="K196"/>
      <c r="L196" s="588"/>
      <c r="M196" s="589"/>
      <c r="N196" s="589"/>
      <c r="O196" s="586">
        <f>+I196</f>
        <v>1500000</v>
      </c>
      <c r="P196" s="590">
        <f>SUM(T196:AE196)</f>
        <v>0</v>
      </c>
      <c r="Q196" s="591">
        <f>P196/O196</f>
        <v>0</v>
      </c>
      <c r="R196" s="592">
        <f>+O196-P196</f>
        <v>1500000</v>
      </c>
      <c r="S196" s="593">
        <f>+R196/O196</f>
        <v>1</v>
      </c>
      <c r="T196" s="594"/>
      <c r="U196" s="594"/>
      <c r="V196" s="594"/>
      <c r="W196" s="594"/>
      <c r="X196" s="594"/>
      <c r="Y196" s="594"/>
      <c r="Z196" s="594"/>
      <c r="AA196" s="594"/>
      <c r="AB196" s="594"/>
      <c r="AC196" s="594"/>
      <c r="AD196" s="594"/>
      <c r="AE196" s="594"/>
      <c r="AF196" s="595">
        <v>1</v>
      </c>
      <c r="AG196" s="595">
        <f>SUM(AK196:AV196)</f>
        <v>0</v>
      </c>
      <c r="AH196" s="596">
        <f>+AF196-AG196</f>
        <v>1</v>
      </c>
      <c r="AI196" s="591">
        <f>AG196/AF196</f>
        <v>0</v>
      </c>
      <c r="AJ196" s="591">
        <f>100%-AI196</f>
        <v>1</v>
      </c>
      <c r="AK196" s="597"/>
      <c r="AL196" s="597"/>
      <c r="AM196" s="597"/>
      <c r="AN196" s="597"/>
      <c r="AO196" s="597"/>
      <c r="AP196" s="597"/>
      <c r="AQ196" s="597"/>
      <c r="AR196" s="597"/>
      <c r="AS196" s="597"/>
      <c r="AT196" s="597"/>
      <c r="AU196" s="597"/>
      <c r="AV196" s="597"/>
      <c r="AW196" s="598">
        <v>44576</v>
      </c>
      <c r="AX196" s="599">
        <v>44727</v>
      </c>
      <c r="AY196" s="600" t="s">
        <v>612</v>
      </c>
      <c r="AZ196" s="599" t="s">
        <v>138</v>
      </c>
    </row>
    <row r="197" spans="1:52" ht="135.75" customHeight="1">
      <c r="A197" s="5381"/>
      <c r="B197" s="5382"/>
      <c r="C197" s="601" t="s">
        <v>613</v>
      </c>
      <c r="D197" s="601" t="s">
        <v>614</v>
      </c>
      <c r="E197" s="601"/>
      <c r="F197" s="7837" t="s">
        <v>4430</v>
      </c>
      <c r="G197" s="602" t="s">
        <v>4431</v>
      </c>
      <c r="H197" s="603" t="s">
        <v>610</v>
      </c>
      <c r="I197" s="604">
        <v>1500000</v>
      </c>
      <c r="J197" s="605" t="s">
        <v>4432</v>
      </c>
      <c r="K197"/>
      <c r="L197" s="602"/>
      <c r="M197" s="605"/>
      <c r="N197" s="605"/>
      <c r="O197" s="586">
        <f>+I197</f>
        <v>1500000</v>
      </c>
      <c r="P197" s="606">
        <f>SUM(T197:AE197)</f>
        <v>0</v>
      </c>
      <c r="Q197" s="607">
        <f>P197/O197</f>
        <v>0</v>
      </c>
      <c r="R197" s="608">
        <f>+O197-P197</f>
        <v>1500000</v>
      </c>
      <c r="S197" s="607">
        <f>100%-Q197</f>
        <v>1</v>
      </c>
      <c r="T197" s="594"/>
      <c r="U197" s="594"/>
      <c r="V197" s="594"/>
      <c r="W197" s="594"/>
      <c r="X197" s="594"/>
      <c r="Y197" s="594"/>
      <c r="Z197" s="594"/>
      <c r="AA197" s="594"/>
      <c r="AB197" s="594"/>
      <c r="AC197" s="594"/>
      <c r="AD197" s="594"/>
      <c r="AE197" s="594"/>
      <c r="AF197" s="609">
        <v>1</v>
      </c>
      <c r="AG197" s="609">
        <f>SUM(AK197:AV197)</f>
        <v>0</v>
      </c>
      <c r="AH197" s="609">
        <f>+AF197-AG197</f>
        <v>1</v>
      </c>
      <c r="AI197" s="607">
        <f>AG197/AF197</f>
        <v>0</v>
      </c>
      <c r="AJ197" s="607">
        <f>100%-AI197</f>
        <v>1</v>
      </c>
      <c r="AK197" s="609"/>
      <c r="AL197" s="609"/>
      <c r="AM197" s="609"/>
      <c r="AN197" s="609"/>
      <c r="AO197" s="609"/>
      <c r="AP197" s="609"/>
      <c r="AQ197" s="609"/>
      <c r="AR197" s="609"/>
      <c r="AS197" s="609"/>
      <c r="AT197" s="609"/>
      <c r="AU197" s="609"/>
      <c r="AV197" s="609"/>
      <c r="AW197" s="610">
        <v>44635</v>
      </c>
      <c r="AX197" s="610">
        <v>44742</v>
      </c>
      <c r="AY197" s="611" t="s">
        <v>612</v>
      </c>
      <c r="AZ197" s="610" t="s">
        <v>138</v>
      </c>
    </row>
    <row r="198" spans="1:52" ht="205.5" customHeight="1">
      <c r="A198" s="5381"/>
      <c r="B198" s="5382"/>
      <c r="C198" s="601" t="s">
        <v>617</v>
      </c>
      <c r="D198" s="601" t="s">
        <v>618</v>
      </c>
      <c r="E198" s="601"/>
      <c r="F198" s="7837"/>
      <c r="G198" s="602" t="s">
        <v>4433</v>
      </c>
      <c r="H198" s="603"/>
      <c r="I198" s="604"/>
      <c r="J198" s="612" t="s">
        <v>622</v>
      </c>
      <c r="K198"/>
      <c r="L198" s="602"/>
      <c r="M198" s="605"/>
      <c r="N198" s="605"/>
      <c r="O198" s="604">
        <f>+I198</f>
        <v>0</v>
      </c>
      <c r="P198" s="604">
        <f>SUM(T198:AE198)</f>
        <v>0</v>
      </c>
      <c r="Q198" s="613" t="e">
        <f>P198/O198</f>
        <v>#DIV/0!</v>
      </c>
      <c r="R198" s="614">
        <f>+O198-P198</f>
        <v>0</v>
      </c>
      <c r="S198" s="613" t="e">
        <f>+R198/O198</f>
        <v>#DIV/0!</v>
      </c>
      <c r="T198" s="594"/>
      <c r="U198" s="594"/>
      <c r="V198" s="594"/>
      <c r="W198" s="594"/>
      <c r="X198" s="594"/>
      <c r="Y198" s="594"/>
      <c r="Z198" s="594"/>
      <c r="AA198" s="594"/>
      <c r="AB198" s="594"/>
      <c r="AC198" s="594"/>
      <c r="AD198" s="594"/>
      <c r="AE198" s="594"/>
      <c r="AF198" s="615">
        <v>1</v>
      </c>
      <c r="AG198" s="615">
        <f>SUM(AK198:AV198)</f>
        <v>0</v>
      </c>
      <c r="AH198" s="615">
        <f>+AF198-AG198</f>
        <v>1</v>
      </c>
      <c r="AI198" s="613">
        <f>AG198/AF198</f>
        <v>0</v>
      </c>
      <c r="AJ198" s="613">
        <f>100%-AI198</f>
        <v>1</v>
      </c>
      <c r="AK198" s="616"/>
      <c r="AL198" s="616"/>
      <c r="AM198" s="616"/>
      <c r="AN198" s="616"/>
      <c r="AO198" s="616"/>
      <c r="AP198" s="616"/>
      <c r="AQ198" s="616"/>
      <c r="AR198" s="616"/>
      <c r="AS198" s="616"/>
      <c r="AT198" s="616"/>
      <c r="AU198" s="616"/>
      <c r="AV198" s="616"/>
      <c r="AW198" s="610"/>
      <c r="AX198" s="610"/>
      <c r="AY198" s="611" t="s">
        <v>623</v>
      </c>
      <c r="AZ198" s="610" t="s">
        <v>138</v>
      </c>
    </row>
    <row r="199" spans="1:52" ht="118.5" customHeight="1">
      <c r="A199" s="5381"/>
      <c r="B199" s="5382"/>
      <c r="C199" s="617" t="s">
        <v>624</v>
      </c>
      <c r="D199" s="617" t="s">
        <v>625</v>
      </c>
      <c r="E199" s="617"/>
      <c r="F199" s="618" t="s">
        <v>4434</v>
      </c>
      <c r="G199" s="618" t="s">
        <v>4435</v>
      </c>
      <c r="H199" s="619"/>
      <c r="I199" s="620"/>
      <c r="J199" s="621" t="s">
        <v>627</v>
      </c>
      <c r="K199" s="149"/>
      <c r="L199" s="618"/>
      <c r="M199" s="622"/>
      <c r="N199" s="622"/>
      <c r="O199" s="623">
        <f>+I199</f>
        <v>0</v>
      </c>
      <c r="P199" s="623">
        <f>SUM(T199:AE199)</f>
        <v>0</v>
      </c>
      <c r="Q199" s="624">
        <v>0</v>
      </c>
      <c r="R199" s="625">
        <f>+O199-P199</f>
        <v>0</v>
      </c>
      <c r="S199" s="624">
        <v>0</v>
      </c>
      <c r="T199" s="626"/>
      <c r="U199" s="626"/>
      <c r="V199" s="626"/>
      <c r="W199" s="626"/>
      <c r="X199" s="626"/>
      <c r="Y199" s="626"/>
      <c r="Z199" s="626"/>
      <c r="AA199" s="626"/>
      <c r="AB199" s="626"/>
      <c r="AC199" s="626"/>
      <c r="AD199" s="626"/>
      <c r="AE199" s="626"/>
      <c r="AF199" s="627">
        <v>10</v>
      </c>
      <c r="AG199" s="627">
        <f>SUM(AK199:AV199)</f>
        <v>0</v>
      </c>
      <c r="AH199" s="627">
        <f>+AF199-AG199</f>
        <v>10</v>
      </c>
      <c r="AI199" s="624">
        <f>AG199/AF199</f>
        <v>0</v>
      </c>
      <c r="AJ199" s="624">
        <f>100%-AI199</f>
        <v>1</v>
      </c>
      <c r="AK199" s="628"/>
      <c r="AL199" s="628"/>
      <c r="AM199" s="628"/>
      <c r="AN199" s="628"/>
      <c r="AO199" s="628"/>
      <c r="AP199" s="628"/>
      <c r="AQ199" s="628"/>
      <c r="AR199" s="628"/>
      <c r="AS199" s="628"/>
      <c r="AT199" s="628"/>
      <c r="AU199" s="628"/>
      <c r="AV199" s="628"/>
      <c r="AW199" s="629"/>
      <c r="AX199" s="630"/>
      <c r="AY199" s="631" t="s">
        <v>628</v>
      </c>
      <c r="AZ199" s="630" t="s">
        <v>138</v>
      </c>
    </row>
    <row r="200" spans="1:52" ht="15" customHeight="1">
      <c r="A200" s="5381"/>
      <c r="B200" s="5382"/>
      <c r="C200" s="5384" t="s">
        <v>629</v>
      </c>
      <c r="D200" s="5384"/>
      <c r="E200" s="5384"/>
      <c r="F200" s="5384"/>
      <c r="G200" s="5384"/>
      <c r="H200" s="5384"/>
      <c r="I200" s="5384"/>
      <c r="J200" s="5384"/>
      <c r="K200" s="5384"/>
      <c r="L200" s="5384"/>
      <c r="M200" s="5384"/>
      <c r="N200" s="632"/>
      <c r="O200" s="633">
        <f>SUM(O196:O199)</f>
        <v>3000000</v>
      </c>
      <c r="P200" s="634">
        <f>SUM(P196:P199)</f>
        <v>0</v>
      </c>
      <c r="Q200" s="635">
        <f>+P200/O200</f>
        <v>0</v>
      </c>
      <c r="R200" s="636">
        <f>SUM(R196:R199)</f>
        <v>3000000</v>
      </c>
      <c r="S200" s="637">
        <f>+R200/O200</f>
        <v>1</v>
      </c>
      <c r="T200" s="638">
        <f t="shared" ref="T200:AG200" si="39">SUM(T196:T199)</f>
        <v>0</v>
      </c>
      <c r="U200" s="639">
        <f t="shared" si="39"/>
        <v>0</v>
      </c>
      <c r="V200" s="640">
        <f t="shared" si="39"/>
        <v>0</v>
      </c>
      <c r="W200" s="639">
        <f t="shared" si="39"/>
        <v>0</v>
      </c>
      <c r="X200" s="639">
        <f t="shared" si="39"/>
        <v>0</v>
      </c>
      <c r="Y200" s="639">
        <f t="shared" si="39"/>
        <v>0</v>
      </c>
      <c r="Z200" s="639">
        <f t="shared" si="39"/>
        <v>0</v>
      </c>
      <c r="AA200" s="639">
        <f t="shared" si="39"/>
        <v>0</v>
      </c>
      <c r="AB200" s="639">
        <f t="shared" si="39"/>
        <v>0</v>
      </c>
      <c r="AC200" s="639">
        <f t="shared" si="39"/>
        <v>0</v>
      </c>
      <c r="AD200" s="639">
        <f t="shared" si="39"/>
        <v>0</v>
      </c>
      <c r="AE200" s="639">
        <f t="shared" si="39"/>
        <v>0</v>
      </c>
      <c r="AF200" s="641">
        <f t="shared" si="39"/>
        <v>13</v>
      </c>
      <c r="AG200" s="642">
        <f t="shared" si="39"/>
        <v>0</v>
      </c>
      <c r="AH200" s="642">
        <f>+AF200-AG200</f>
        <v>13</v>
      </c>
      <c r="AI200" s="635">
        <f>+AG200/AF200</f>
        <v>0</v>
      </c>
      <c r="AJ200" s="637">
        <f>SUM(AJ196:AJ199)/5</f>
        <v>0.8</v>
      </c>
      <c r="AK200" s="643">
        <f t="shared" ref="AK200:AV200" si="40">SUM(AK196:AK199)</f>
        <v>0</v>
      </c>
      <c r="AL200" s="643">
        <f t="shared" si="40"/>
        <v>0</v>
      </c>
      <c r="AM200" s="643">
        <f t="shared" si="40"/>
        <v>0</v>
      </c>
      <c r="AN200" s="643">
        <f t="shared" si="40"/>
        <v>0</v>
      </c>
      <c r="AO200" s="643">
        <f t="shared" si="40"/>
        <v>0</v>
      </c>
      <c r="AP200" s="643">
        <f t="shared" si="40"/>
        <v>0</v>
      </c>
      <c r="AQ200" s="643">
        <f t="shared" si="40"/>
        <v>0</v>
      </c>
      <c r="AR200" s="643">
        <f t="shared" si="40"/>
        <v>0</v>
      </c>
      <c r="AS200" s="643">
        <f t="shared" si="40"/>
        <v>0</v>
      </c>
      <c r="AT200" s="643">
        <f t="shared" si="40"/>
        <v>0</v>
      </c>
      <c r="AU200" s="643">
        <f t="shared" si="40"/>
        <v>0</v>
      </c>
      <c r="AV200" s="643">
        <f t="shared" si="40"/>
        <v>0</v>
      </c>
      <c r="AW200" s="644"/>
      <c r="AX200" s="645"/>
      <c r="AY200" s="646"/>
      <c r="AZ200" s="645"/>
    </row>
    <row r="201" spans="1:52" ht="27" customHeight="1">
      <c r="A201" s="647" t="s">
        <v>630</v>
      </c>
      <c r="B201" s="648"/>
      <c r="C201" s="648"/>
      <c r="D201" s="648"/>
      <c r="E201" s="648"/>
      <c r="F201" s="648"/>
      <c r="G201" s="650"/>
      <c r="H201" s="651"/>
      <c r="I201" s="652"/>
      <c r="J201" s="653"/>
      <c r="K201" s="654"/>
      <c r="L201" s="650"/>
      <c r="M201" s="655"/>
      <c r="N201" s="655"/>
      <c r="O201" s="656">
        <f>+O8+O17+O36+O90+O97+O195+O200</f>
        <v>2096176000</v>
      </c>
      <c r="P201" s="656">
        <f>+P8+P17+P36+P90+P97+P195+P200</f>
        <v>0</v>
      </c>
      <c r="Q201" s="657">
        <f>+P201/O201</f>
        <v>0</v>
      </c>
      <c r="R201" s="658">
        <f>+R8+R17+R36+R90+R97+R195+R200</f>
        <v>2040176000</v>
      </c>
      <c r="S201" s="657">
        <f>+R201/O201</f>
        <v>0.9732846860187313</v>
      </c>
      <c r="T201" s="658">
        <f t="shared" ref="T201:AH201" si="41">+T8+T17+T36+T90+T97+T195+T200</f>
        <v>0</v>
      </c>
      <c r="U201" s="658">
        <f t="shared" si="41"/>
        <v>0</v>
      </c>
      <c r="V201" s="658">
        <f t="shared" si="41"/>
        <v>0</v>
      </c>
      <c r="W201" s="658">
        <f t="shared" si="41"/>
        <v>0</v>
      </c>
      <c r="X201" s="658">
        <f t="shared" si="41"/>
        <v>0</v>
      </c>
      <c r="Y201" s="658">
        <f t="shared" si="41"/>
        <v>0</v>
      </c>
      <c r="Z201" s="658">
        <f t="shared" si="41"/>
        <v>0</v>
      </c>
      <c r="AA201" s="658">
        <f t="shared" si="41"/>
        <v>0</v>
      </c>
      <c r="AB201" s="658">
        <f t="shared" si="41"/>
        <v>0</v>
      </c>
      <c r="AC201" s="658">
        <f t="shared" si="41"/>
        <v>0</v>
      </c>
      <c r="AD201" s="658">
        <f t="shared" si="41"/>
        <v>0</v>
      </c>
      <c r="AE201" s="658">
        <f t="shared" si="41"/>
        <v>0</v>
      </c>
      <c r="AF201" s="659">
        <f t="shared" si="41"/>
        <v>3740</v>
      </c>
      <c r="AG201" s="659" t="e">
        <f t="shared" si="41"/>
        <v>#REF!</v>
      </c>
      <c r="AH201" s="659" t="e">
        <f t="shared" si="41"/>
        <v>#REF!</v>
      </c>
      <c r="AI201" s="660"/>
      <c r="AJ201" s="660"/>
      <c r="AK201" s="661"/>
      <c r="AL201" s="661"/>
      <c r="AM201" s="661"/>
      <c r="AN201" s="661"/>
      <c r="AO201" s="661"/>
      <c r="AP201" s="661"/>
      <c r="AQ201" s="661"/>
      <c r="AR201" s="661"/>
      <c r="AS201" s="661"/>
      <c r="AT201" s="661"/>
      <c r="AU201" s="661"/>
      <c r="AV201" s="661"/>
      <c r="AW201" s="662"/>
      <c r="AX201" s="663"/>
      <c r="AY201" s="664"/>
      <c r="AZ201" s="663"/>
    </row>
    <row r="202" spans="1:52" ht="29.25" customHeight="1">
      <c r="O202" s="7">
        <f>+O201-O191-O88-O95</f>
        <v>2043176000</v>
      </c>
    </row>
    <row r="203" spans="1:52" ht="15" customHeight="1"/>
    <row r="204" spans="1:52">
      <c r="A204" t="s">
        <v>631</v>
      </c>
    </row>
  </sheetData>
  <mergeCells count="1369">
    <mergeCell ref="AS191:AS194"/>
    <mergeCell ref="AT191:AT194"/>
    <mergeCell ref="AU191:AU194"/>
    <mergeCell ref="AV191:AV194"/>
    <mergeCell ref="AW191:AW194"/>
    <mergeCell ref="AX191:AX194"/>
    <mergeCell ref="AY191:AY194"/>
    <mergeCell ref="AZ191:AZ194"/>
    <mergeCell ref="B195:M195"/>
    <mergeCell ref="A196:A200"/>
    <mergeCell ref="B196:B200"/>
    <mergeCell ref="F197:F198"/>
    <mergeCell ref="C200:M200"/>
    <mergeCell ref="AW184:AW190"/>
    <mergeCell ref="AX184:AX190"/>
    <mergeCell ref="AY184:AY190"/>
    <mergeCell ref="AZ184:AZ190"/>
    <mergeCell ref="B191:B194"/>
    <mergeCell ref="C191:C194"/>
    <mergeCell ref="D191:D194"/>
    <mergeCell ref="F191:F194"/>
    <mergeCell ref="G191:G194"/>
    <mergeCell ref="J191:J194"/>
    <mergeCell ref="K191:K194"/>
    <mergeCell ref="L191:L194"/>
    <mergeCell ref="M191:M194"/>
    <mergeCell ref="N191:N194"/>
    <mergeCell ref="O191:O194"/>
    <mergeCell ref="P191:P194"/>
    <mergeCell ref="Q191:Q194"/>
    <mergeCell ref="R191:R194"/>
    <mergeCell ref="S191:S194"/>
    <mergeCell ref="AF191:AF194"/>
    <mergeCell ref="AG191:AG194"/>
    <mergeCell ref="AH191:AH194"/>
    <mergeCell ref="AI191:AI194"/>
    <mergeCell ref="AJ191:AJ194"/>
    <mergeCell ref="AK191:AK194"/>
    <mergeCell ref="AL191:AL194"/>
    <mergeCell ref="AM191:AM194"/>
    <mergeCell ref="AN191:AN194"/>
    <mergeCell ref="AO191:AO194"/>
    <mergeCell ref="AP191:AP194"/>
    <mergeCell ref="AQ191:AQ194"/>
    <mergeCell ref="AR191:AR194"/>
    <mergeCell ref="AF184:AF190"/>
    <mergeCell ref="AG184:AG190"/>
    <mergeCell ref="AH184:AH190"/>
    <mergeCell ref="AI184:AI190"/>
    <mergeCell ref="AJ184:AJ190"/>
    <mergeCell ref="AK184:AK190"/>
    <mergeCell ref="AL184:AL190"/>
    <mergeCell ref="AM184:AM190"/>
    <mergeCell ref="AN184:AN190"/>
    <mergeCell ref="AO184:AO190"/>
    <mergeCell ref="AP184:AP190"/>
    <mergeCell ref="AQ184:AQ190"/>
    <mergeCell ref="AR184:AR190"/>
    <mergeCell ref="AS184:AS190"/>
    <mergeCell ref="AT184:AT190"/>
    <mergeCell ref="AU184:AU190"/>
    <mergeCell ref="AV184:AV190"/>
    <mergeCell ref="B183:M183"/>
    <mergeCell ref="B184:B190"/>
    <mergeCell ref="C184:C190"/>
    <mergeCell ref="D184:D190"/>
    <mergeCell ref="E184:E190"/>
    <mergeCell ref="F184:F190"/>
    <mergeCell ref="G184:G190"/>
    <mergeCell ref="J184:J190"/>
    <mergeCell ref="K184:K190"/>
    <mergeCell ref="L184:L190"/>
    <mergeCell ref="M184:M190"/>
    <mergeCell ref="N184:N190"/>
    <mergeCell ref="O184:O190"/>
    <mergeCell ref="P184:P190"/>
    <mergeCell ref="Q184:Q190"/>
    <mergeCell ref="R184:R190"/>
    <mergeCell ref="S184:S190"/>
    <mergeCell ref="AT175:AT177"/>
    <mergeCell ref="AU175:AU177"/>
    <mergeCell ref="AV175:AV177"/>
    <mergeCell ref="AW175:AW177"/>
    <mergeCell ref="AX175:AX177"/>
    <mergeCell ref="AY175:AY177"/>
    <mergeCell ref="AZ175:AZ177"/>
    <mergeCell ref="C178:C182"/>
    <mergeCell ref="D178:D182"/>
    <mergeCell ref="E178:E182"/>
    <mergeCell ref="F178:F182"/>
    <mergeCell ref="G178:G182"/>
    <mergeCell ref="J178:J182"/>
    <mergeCell ref="K178:K182"/>
    <mergeCell ref="L178:L182"/>
    <mergeCell ref="M178:M182"/>
    <mergeCell ref="N178:N182"/>
    <mergeCell ref="O178:O182"/>
    <mergeCell ref="Q178:Q182"/>
    <mergeCell ref="R178:R182"/>
    <mergeCell ref="S178:S182"/>
    <mergeCell ref="AF178:AF182"/>
    <mergeCell ref="AW178:AW182"/>
    <mergeCell ref="AX178:AX182"/>
    <mergeCell ref="AY178:AY182"/>
    <mergeCell ref="AZ178:AZ182"/>
    <mergeCell ref="AX172:AX174"/>
    <mergeCell ref="AY172:AY174"/>
    <mergeCell ref="AZ172:AZ174"/>
    <mergeCell ref="C175:C177"/>
    <mergeCell ref="D175:D177"/>
    <mergeCell ref="E175:E177"/>
    <mergeCell ref="F175:F177"/>
    <mergeCell ref="G175:G177"/>
    <mergeCell ref="J175:J177"/>
    <mergeCell ref="K175:K177"/>
    <mergeCell ref="L175:L177"/>
    <mergeCell ref="M175:M177"/>
    <mergeCell ref="N175:N177"/>
    <mergeCell ref="O175:O177"/>
    <mergeCell ref="P175:P177"/>
    <mergeCell ref="Q175:Q177"/>
    <mergeCell ref="R175:R177"/>
    <mergeCell ref="S175:S177"/>
    <mergeCell ref="AF175:AF177"/>
    <mergeCell ref="AG175:AG177"/>
    <mergeCell ref="AH175:AH177"/>
    <mergeCell ref="AI175:AI177"/>
    <mergeCell ref="AJ175:AJ177"/>
    <mergeCell ref="AK175:AK177"/>
    <mergeCell ref="AL175:AL177"/>
    <mergeCell ref="AM175:AM177"/>
    <mergeCell ref="AN175:AN177"/>
    <mergeCell ref="AO175:AO177"/>
    <mergeCell ref="AP175:AP177"/>
    <mergeCell ref="AQ175:AQ177"/>
    <mergeCell ref="AR175:AR177"/>
    <mergeCell ref="AS175:AS177"/>
    <mergeCell ref="AK167:AK171"/>
    <mergeCell ref="AL167:AL171"/>
    <mergeCell ref="AM167:AM171"/>
    <mergeCell ref="AN167:AN171"/>
    <mergeCell ref="AO167:AO171"/>
    <mergeCell ref="AP167:AP171"/>
    <mergeCell ref="AQ167:AQ171"/>
    <mergeCell ref="AR167:AR171"/>
    <mergeCell ref="AS167:AS171"/>
    <mergeCell ref="AT167:AT171"/>
    <mergeCell ref="AU167:AU171"/>
    <mergeCell ref="AV167:AV171"/>
    <mergeCell ref="AW167:AW171"/>
    <mergeCell ref="AX167:AX171"/>
    <mergeCell ref="AY167:AY171"/>
    <mergeCell ref="AZ167:AZ171"/>
    <mergeCell ref="C172:C174"/>
    <mergeCell ref="D172:D174"/>
    <mergeCell ref="E172:E174"/>
    <mergeCell ref="F172:F174"/>
    <mergeCell ref="G172:G174"/>
    <mergeCell ref="J172:J174"/>
    <mergeCell ref="K172:K174"/>
    <mergeCell ref="L172:L174"/>
    <mergeCell ref="M172:M174"/>
    <mergeCell ref="N172:N174"/>
    <mergeCell ref="O172:O174"/>
    <mergeCell ref="Q172:Q174"/>
    <mergeCell ref="R172:R174"/>
    <mergeCell ref="S172:S174"/>
    <mergeCell ref="AF172:AF174"/>
    <mergeCell ref="AW172:AW174"/>
    <mergeCell ref="AQ162:AQ165"/>
    <mergeCell ref="AR162:AR165"/>
    <mergeCell ref="AS162:AS165"/>
    <mergeCell ref="AT162:AT165"/>
    <mergeCell ref="AU162:AU165"/>
    <mergeCell ref="AV162:AV165"/>
    <mergeCell ref="AW162:AW165"/>
    <mergeCell ref="AX162:AX165"/>
    <mergeCell ref="AY162:AY165"/>
    <mergeCell ref="AZ162:AZ165"/>
    <mergeCell ref="G166:N166"/>
    <mergeCell ref="B167:B177"/>
    <mergeCell ref="C167:C171"/>
    <mergeCell ref="D167:D171"/>
    <mergeCell ref="E167:E171"/>
    <mergeCell ref="F167:F171"/>
    <mergeCell ref="G167:G171"/>
    <mergeCell ref="J167:J171"/>
    <mergeCell ref="K167:K171"/>
    <mergeCell ref="L167:L171"/>
    <mergeCell ref="M167:M171"/>
    <mergeCell ref="N167:N171"/>
    <mergeCell ref="O167:O171"/>
    <mergeCell ref="P167:P171"/>
    <mergeCell ref="Q167:Q171"/>
    <mergeCell ref="R167:R171"/>
    <mergeCell ref="S167:S171"/>
    <mergeCell ref="AF167:AF171"/>
    <mergeCell ref="AG167:AG171"/>
    <mergeCell ref="AH167:AH171"/>
    <mergeCell ref="AI167:AI171"/>
    <mergeCell ref="AJ167:AJ171"/>
    <mergeCell ref="AU157:AU161"/>
    <mergeCell ref="AV157:AV161"/>
    <mergeCell ref="AW157:AW161"/>
    <mergeCell ref="AX157:AX161"/>
    <mergeCell ref="AY157:AY161"/>
    <mergeCell ref="AZ157:AZ161"/>
    <mergeCell ref="C162:C165"/>
    <mergeCell ref="D162:D165"/>
    <mergeCell ref="E162:E165"/>
    <mergeCell ref="F162:F165"/>
    <mergeCell ref="G162:G165"/>
    <mergeCell ref="J162:J165"/>
    <mergeCell ref="K162:K165"/>
    <mergeCell ref="L162:L165"/>
    <mergeCell ref="M162:M165"/>
    <mergeCell ref="N162:N165"/>
    <mergeCell ref="O162:O165"/>
    <mergeCell ref="P162:P165"/>
    <mergeCell ref="Q162:Q165"/>
    <mergeCell ref="R162:R165"/>
    <mergeCell ref="S162:S165"/>
    <mergeCell ref="AF162:AF165"/>
    <mergeCell ref="AG162:AG165"/>
    <mergeCell ref="AH162:AH165"/>
    <mergeCell ref="AI162:AI165"/>
    <mergeCell ref="AJ162:AJ165"/>
    <mergeCell ref="AK162:AK165"/>
    <mergeCell ref="AL162:AL165"/>
    <mergeCell ref="AM162:AM165"/>
    <mergeCell ref="AN162:AN165"/>
    <mergeCell ref="AO162:AO165"/>
    <mergeCell ref="AP162:AP165"/>
    <mergeCell ref="AX154:AX156"/>
    <mergeCell ref="AY154:AY156"/>
    <mergeCell ref="AZ154:AZ156"/>
    <mergeCell ref="C157:C161"/>
    <mergeCell ref="D157:D161"/>
    <mergeCell ref="E157:E161"/>
    <mergeCell ref="G157:G161"/>
    <mergeCell ref="J157:J161"/>
    <mergeCell ref="K157:K161"/>
    <mergeCell ref="L157:L161"/>
    <mergeCell ref="M157:M161"/>
    <mergeCell ref="N157:N161"/>
    <mergeCell ref="O157:O161"/>
    <mergeCell ref="P157:P161"/>
    <mergeCell ref="Q157:Q161"/>
    <mergeCell ref="R157:R161"/>
    <mergeCell ref="S157:S161"/>
    <mergeCell ref="AF157:AF161"/>
    <mergeCell ref="AG157:AG161"/>
    <mergeCell ref="AH157:AH161"/>
    <mergeCell ref="AI157:AI161"/>
    <mergeCell ref="AJ157:AJ161"/>
    <mergeCell ref="AK157:AK161"/>
    <mergeCell ref="AL157:AL161"/>
    <mergeCell ref="AM157:AM161"/>
    <mergeCell ref="AN157:AN161"/>
    <mergeCell ref="AO157:AO161"/>
    <mergeCell ref="AP157:AP161"/>
    <mergeCell ref="AQ157:AQ161"/>
    <mergeCell ref="AR157:AR161"/>
    <mergeCell ref="AS157:AS161"/>
    <mergeCell ref="AT157:AT161"/>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W154:AW156"/>
    <mergeCell ref="B154:B166"/>
    <mergeCell ref="C154:C156"/>
    <mergeCell ref="D154:D156"/>
    <mergeCell ref="E154:E156"/>
    <mergeCell ref="F154:F161"/>
    <mergeCell ref="G154:G156"/>
    <mergeCell ref="J154:J156"/>
    <mergeCell ref="K154:K156"/>
    <mergeCell ref="L154:L156"/>
    <mergeCell ref="M154:M156"/>
    <mergeCell ref="N154:N156"/>
    <mergeCell ref="O154:O156"/>
    <mergeCell ref="P154:P156"/>
    <mergeCell ref="Q154:Q156"/>
    <mergeCell ref="R154:R156"/>
    <mergeCell ref="S154:S156"/>
    <mergeCell ref="AF154:AF156"/>
    <mergeCell ref="AK149:AK152"/>
    <mergeCell ref="AL149:AL152"/>
    <mergeCell ref="AM149:AM152"/>
    <mergeCell ref="AN149:AN152"/>
    <mergeCell ref="AO149:AO152"/>
    <mergeCell ref="AP149:AP152"/>
    <mergeCell ref="AQ149:AQ152"/>
    <mergeCell ref="AR149:AR152"/>
    <mergeCell ref="AS149:AS152"/>
    <mergeCell ref="AT149:AT152"/>
    <mergeCell ref="AU149:AU152"/>
    <mergeCell ref="AV149:AV152"/>
    <mergeCell ref="AW149:AW152"/>
    <mergeCell ref="AX149:AX152"/>
    <mergeCell ref="AY149:AY152"/>
    <mergeCell ref="AZ149:AZ152"/>
    <mergeCell ref="C153:M153"/>
    <mergeCell ref="AO146:AO148"/>
    <mergeCell ref="AP146:AP148"/>
    <mergeCell ref="AQ146:AQ148"/>
    <mergeCell ref="AR146:AR148"/>
    <mergeCell ref="AS146:AS148"/>
    <mergeCell ref="AT146:AT148"/>
    <mergeCell ref="AU146:AU148"/>
    <mergeCell ref="AV146:AV148"/>
    <mergeCell ref="AW146:AW148"/>
    <mergeCell ref="AX146:AX148"/>
    <mergeCell ref="AY146:AY148"/>
    <mergeCell ref="AZ146:AZ148"/>
    <mergeCell ref="C149:C152"/>
    <mergeCell ref="D149:D152"/>
    <mergeCell ref="E149:E152"/>
    <mergeCell ref="F149:F152"/>
    <mergeCell ref="G149:G152"/>
    <mergeCell ref="J149:J152"/>
    <mergeCell ref="K149:K152"/>
    <mergeCell ref="L149:L152"/>
    <mergeCell ref="M149:M152"/>
    <mergeCell ref="N149:N152"/>
    <mergeCell ref="O149:O152"/>
    <mergeCell ref="P149:P152"/>
    <mergeCell ref="Q149:Q152"/>
    <mergeCell ref="R149:R152"/>
    <mergeCell ref="S149:S152"/>
    <mergeCell ref="AF149:AF152"/>
    <mergeCell ref="AG149:AG152"/>
    <mergeCell ref="AH149:AH152"/>
    <mergeCell ref="AI149:AI152"/>
    <mergeCell ref="AJ149:AJ152"/>
    <mergeCell ref="AR143:AR145"/>
    <mergeCell ref="AS143:AS145"/>
    <mergeCell ref="AT143:AT145"/>
    <mergeCell ref="AU143:AU145"/>
    <mergeCell ref="AV143:AV145"/>
    <mergeCell ref="AW143:AW145"/>
    <mergeCell ref="AX143:AX145"/>
    <mergeCell ref="AY143:AY145"/>
    <mergeCell ref="AZ143:AZ145"/>
    <mergeCell ref="C146:C148"/>
    <mergeCell ref="D146:D148"/>
    <mergeCell ref="F146:F148"/>
    <mergeCell ref="G146:G148"/>
    <mergeCell ref="J146:J148"/>
    <mergeCell ref="K146:K148"/>
    <mergeCell ref="L146:L148"/>
    <mergeCell ref="M146:M148"/>
    <mergeCell ref="N146:N148"/>
    <mergeCell ref="O146:O148"/>
    <mergeCell ref="P146:P148"/>
    <mergeCell ref="Q146:Q148"/>
    <mergeCell ref="R146:R148"/>
    <mergeCell ref="S146:S148"/>
    <mergeCell ref="AF146:AF148"/>
    <mergeCell ref="AG146:AG148"/>
    <mergeCell ref="AH146:AH148"/>
    <mergeCell ref="AI146:AI148"/>
    <mergeCell ref="AJ146:AJ148"/>
    <mergeCell ref="AK146:AK148"/>
    <mergeCell ref="AL146:AL148"/>
    <mergeCell ref="AM146:AM148"/>
    <mergeCell ref="AN146:AN148"/>
    <mergeCell ref="AW139:AW141"/>
    <mergeCell ref="AX139:AX141"/>
    <mergeCell ref="AY139:AY141"/>
    <mergeCell ref="AZ139:AZ141"/>
    <mergeCell ref="B143:B153"/>
    <mergeCell ref="C143:C145"/>
    <mergeCell ref="D143:D145"/>
    <mergeCell ref="E143:E145"/>
    <mergeCell ref="F143:F145"/>
    <mergeCell ref="G143:G145"/>
    <mergeCell ref="J143:J145"/>
    <mergeCell ref="K143:K145"/>
    <mergeCell ref="L143:L145"/>
    <mergeCell ref="M143:M145"/>
    <mergeCell ref="N143:N145"/>
    <mergeCell ref="O143:O145"/>
    <mergeCell ref="P143:P145"/>
    <mergeCell ref="Q143:Q145"/>
    <mergeCell ref="R143:R145"/>
    <mergeCell ref="S143:S145"/>
    <mergeCell ref="AF143:AF145"/>
    <mergeCell ref="AG143:AG145"/>
    <mergeCell ref="AH143:AH145"/>
    <mergeCell ref="AI143:AI145"/>
    <mergeCell ref="AJ143:AJ145"/>
    <mergeCell ref="AK143:AK145"/>
    <mergeCell ref="AL143:AL145"/>
    <mergeCell ref="AM143:AM145"/>
    <mergeCell ref="AN143:AN145"/>
    <mergeCell ref="AO143:AO145"/>
    <mergeCell ref="AP143:AP145"/>
    <mergeCell ref="AQ143:AQ145"/>
    <mergeCell ref="AF139:AF141"/>
    <mergeCell ref="AG139:AG141"/>
    <mergeCell ref="AH139:AH141"/>
    <mergeCell ref="AI139:AI141"/>
    <mergeCell ref="AJ139:AJ141"/>
    <mergeCell ref="AK139:AK141"/>
    <mergeCell ref="AL139:AL141"/>
    <mergeCell ref="AM139:AM141"/>
    <mergeCell ref="AN139:AN141"/>
    <mergeCell ref="AO139:AO141"/>
    <mergeCell ref="AP139:AP141"/>
    <mergeCell ref="AQ139:AQ141"/>
    <mergeCell ref="AR139:AR141"/>
    <mergeCell ref="AS139:AS141"/>
    <mergeCell ref="AT139:AT141"/>
    <mergeCell ref="AU139:AU141"/>
    <mergeCell ref="AV139:AV141"/>
    <mergeCell ref="AK132:AK137"/>
    <mergeCell ref="AL132:AL137"/>
    <mergeCell ref="AM132:AM137"/>
    <mergeCell ref="AN132:AN137"/>
    <mergeCell ref="AO132:AO137"/>
    <mergeCell ref="AP132:AP137"/>
    <mergeCell ref="AQ132:AQ137"/>
    <mergeCell ref="AR132:AR137"/>
    <mergeCell ref="AS132:AS137"/>
    <mergeCell ref="AT132:AT137"/>
    <mergeCell ref="AU132:AU137"/>
    <mergeCell ref="AV132:AV137"/>
    <mergeCell ref="AW132:AW137"/>
    <mergeCell ref="AX132:AX137"/>
    <mergeCell ref="AY132:AY137"/>
    <mergeCell ref="AZ132:AZ137"/>
    <mergeCell ref="C138:M138"/>
    <mergeCell ref="AP126:AP130"/>
    <mergeCell ref="AQ126:AQ130"/>
    <mergeCell ref="AR126:AR130"/>
    <mergeCell ref="AS126:AS130"/>
    <mergeCell ref="AT126:AT130"/>
    <mergeCell ref="AU126:AU130"/>
    <mergeCell ref="AV126:AV130"/>
    <mergeCell ref="AW126:AW130"/>
    <mergeCell ref="AX126:AX130"/>
    <mergeCell ref="AY126:AY130"/>
    <mergeCell ref="AZ126:AZ130"/>
    <mergeCell ref="C131:M131"/>
    <mergeCell ref="B132:B138"/>
    <mergeCell ref="C132:C137"/>
    <mergeCell ref="D132:D137"/>
    <mergeCell ref="F132:F137"/>
    <mergeCell ref="G132:G137"/>
    <mergeCell ref="J132:J137"/>
    <mergeCell ref="K132:K137"/>
    <mergeCell ref="L132:L137"/>
    <mergeCell ref="M132:M137"/>
    <mergeCell ref="N132:N137"/>
    <mergeCell ref="O132:O137"/>
    <mergeCell ref="P132:P137"/>
    <mergeCell ref="Q132:Q137"/>
    <mergeCell ref="R132:R137"/>
    <mergeCell ref="S132:S137"/>
    <mergeCell ref="AF132:AF137"/>
    <mergeCell ref="AG132:AG137"/>
    <mergeCell ref="AH132:AH137"/>
    <mergeCell ref="AI132:AI137"/>
    <mergeCell ref="AJ132:AJ137"/>
    <mergeCell ref="AU120:AU123"/>
    <mergeCell ref="AV120:AV123"/>
    <mergeCell ref="AW120:AW123"/>
    <mergeCell ref="AX120:AX123"/>
    <mergeCell ref="AY120:AY123"/>
    <mergeCell ref="AZ120:AZ123"/>
    <mergeCell ref="C125:M125"/>
    <mergeCell ref="B126:B131"/>
    <mergeCell ref="C126:C130"/>
    <mergeCell ref="D126:D130"/>
    <mergeCell ref="F126:F130"/>
    <mergeCell ref="G126:G130"/>
    <mergeCell ref="J126:J130"/>
    <mergeCell ref="K126:K130"/>
    <mergeCell ref="L126:L130"/>
    <mergeCell ref="M126:M130"/>
    <mergeCell ref="N126:N130"/>
    <mergeCell ref="O126:O130"/>
    <mergeCell ref="P126:P130"/>
    <mergeCell ref="Q126:Q130"/>
    <mergeCell ref="R126:R130"/>
    <mergeCell ref="S126:S130"/>
    <mergeCell ref="AF126:AF130"/>
    <mergeCell ref="AG126:AG130"/>
    <mergeCell ref="AH126:AH130"/>
    <mergeCell ref="AI126:AI130"/>
    <mergeCell ref="AJ126:AJ130"/>
    <mergeCell ref="AK126:AK130"/>
    <mergeCell ref="AL126:AL130"/>
    <mergeCell ref="AM126:AM130"/>
    <mergeCell ref="AN126:AN130"/>
    <mergeCell ref="AO126:AO130"/>
    <mergeCell ref="AX114:AX119"/>
    <mergeCell ref="AY114:AY119"/>
    <mergeCell ref="AZ114:AZ119"/>
    <mergeCell ref="C120:C124"/>
    <mergeCell ref="D120:D123"/>
    <mergeCell ref="E120:E123"/>
    <mergeCell ref="F120:F124"/>
    <mergeCell ref="G120:G123"/>
    <mergeCell ref="J120:J123"/>
    <mergeCell ref="K120:K123"/>
    <mergeCell ref="L120:L123"/>
    <mergeCell ref="M120:M123"/>
    <mergeCell ref="N120:N123"/>
    <mergeCell ref="O120:O123"/>
    <mergeCell ref="Q120:Q123"/>
    <mergeCell ref="R120:R123"/>
    <mergeCell ref="S120:S123"/>
    <mergeCell ref="AF120:AF123"/>
    <mergeCell ref="AG120:AG123"/>
    <mergeCell ref="AH120:AH123"/>
    <mergeCell ref="AI120:AI123"/>
    <mergeCell ref="AJ120:AJ123"/>
    <mergeCell ref="AK120:AK123"/>
    <mergeCell ref="AL120:AL123"/>
    <mergeCell ref="AM120:AM123"/>
    <mergeCell ref="AN120:AN123"/>
    <mergeCell ref="AO120:AO123"/>
    <mergeCell ref="AP120:AP123"/>
    <mergeCell ref="AQ120:AQ123"/>
    <mergeCell ref="AR120:AR123"/>
    <mergeCell ref="AS120:AS123"/>
    <mergeCell ref="AT120:AT123"/>
    <mergeCell ref="AG114:AG119"/>
    <mergeCell ref="AH114:AH119"/>
    <mergeCell ref="AI114:AI119"/>
    <mergeCell ref="AJ114:AJ119"/>
    <mergeCell ref="AK114:AK119"/>
    <mergeCell ref="AL114:AL119"/>
    <mergeCell ref="AM114:AM119"/>
    <mergeCell ref="AN114:AN119"/>
    <mergeCell ref="AO114:AO119"/>
    <mergeCell ref="AP114:AP119"/>
    <mergeCell ref="AQ114:AQ119"/>
    <mergeCell ref="AR114:AR119"/>
    <mergeCell ref="AS114:AS119"/>
    <mergeCell ref="AT114:AT119"/>
    <mergeCell ref="AU114:AU119"/>
    <mergeCell ref="AV114:AV119"/>
    <mergeCell ref="AW114:AW119"/>
    <mergeCell ref="AM109:AM112"/>
    <mergeCell ref="AN109:AN112"/>
    <mergeCell ref="AO109:AO112"/>
    <mergeCell ref="AP109:AP112"/>
    <mergeCell ref="AQ109:AQ112"/>
    <mergeCell ref="AR109:AR112"/>
    <mergeCell ref="AS109:AS112"/>
    <mergeCell ref="AT109:AT112"/>
    <mergeCell ref="AU109:AU112"/>
    <mergeCell ref="AV109:AV112"/>
    <mergeCell ref="AW109:AW112"/>
    <mergeCell ref="AX109:AX112"/>
    <mergeCell ref="AY109:AY112"/>
    <mergeCell ref="AZ109:AZ112"/>
    <mergeCell ref="C113:M113"/>
    <mergeCell ref="B114:B125"/>
    <mergeCell ref="C114:C119"/>
    <mergeCell ref="D114:D119"/>
    <mergeCell ref="E114:E119"/>
    <mergeCell ref="F114:F119"/>
    <mergeCell ref="G114:G119"/>
    <mergeCell ref="J114:J119"/>
    <mergeCell ref="K114:K119"/>
    <mergeCell ref="L114:L119"/>
    <mergeCell ref="M114:M119"/>
    <mergeCell ref="N114:N119"/>
    <mergeCell ref="O114:O119"/>
    <mergeCell ref="P114:P119"/>
    <mergeCell ref="Q114:Q119"/>
    <mergeCell ref="R114:R119"/>
    <mergeCell ref="S114:S119"/>
    <mergeCell ref="AF114:AF119"/>
    <mergeCell ref="AR105:AR108"/>
    <mergeCell ref="AS105:AS108"/>
    <mergeCell ref="AT105:AT108"/>
    <mergeCell ref="AU105:AU108"/>
    <mergeCell ref="AV105:AV108"/>
    <mergeCell ref="AW105:AW108"/>
    <mergeCell ref="AX105:AX108"/>
    <mergeCell ref="AY105:AY108"/>
    <mergeCell ref="AZ105:AZ108"/>
    <mergeCell ref="B109:B113"/>
    <mergeCell ref="C109:C112"/>
    <mergeCell ref="D109:D112"/>
    <mergeCell ref="E109:E112"/>
    <mergeCell ref="F109:F112"/>
    <mergeCell ref="G109:G112"/>
    <mergeCell ref="J109:J112"/>
    <mergeCell ref="K109:K112"/>
    <mergeCell ref="L109:L112"/>
    <mergeCell ref="M109:M112"/>
    <mergeCell ref="N109:N112"/>
    <mergeCell ref="O109:O112"/>
    <mergeCell ref="P109:P112"/>
    <mergeCell ref="Q109:Q112"/>
    <mergeCell ref="R109:R112"/>
    <mergeCell ref="S109:S112"/>
    <mergeCell ref="AF109:AF112"/>
    <mergeCell ref="AG109:AG112"/>
    <mergeCell ref="AH109:AH112"/>
    <mergeCell ref="AI109:AI112"/>
    <mergeCell ref="AJ109:AJ112"/>
    <mergeCell ref="AK109:AK112"/>
    <mergeCell ref="AL109:AL112"/>
    <mergeCell ref="AX99:AX102"/>
    <mergeCell ref="AY99:AY102"/>
    <mergeCell ref="AZ99:AZ102"/>
    <mergeCell ref="C104:M104"/>
    <mergeCell ref="B105:B108"/>
    <mergeCell ref="C105:C108"/>
    <mergeCell ref="D105:D108"/>
    <mergeCell ref="E105:E108"/>
    <mergeCell ref="F105:F108"/>
    <mergeCell ref="G105:G108"/>
    <mergeCell ref="J105:J108"/>
    <mergeCell ref="K105:K108"/>
    <mergeCell ref="L105:L108"/>
    <mergeCell ref="M105:M108"/>
    <mergeCell ref="N105:N108"/>
    <mergeCell ref="O105:O108"/>
    <mergeCell ref="P105:P108"/>
    <mergeCell ref="Q105:Q108"/>
    <mergeCell ref="R105:R108"/>
    <mergeCell ref="S105:S108"/>
    <mergeCell ref="AF105:AF108"/>
    <mergeCell ref="AG105:AG108"/>
    <mergeCell ref="AH105:AH108"/>
    <mergeCell ref="AI105:AI108"/>
    <mergeCell ref="AJ105:AJ108"/>
    <mergeCell ref="AK105:AK108"/>
    <mergeCell ref="AL105:AL108"/>
    <mergeCell ref="AM105:AM108"/>
    <mergeCell ref="AN105:AN108"/>
    <mergeCell ref="AO105:AO108"/>
    <mergeCell ref="AP105:AP108"/>
    <mergeCell ref="AQ105:AQ108"/>
    <mergeCell ref="AG99:AG102"/>
    <mergeCell ref="AH99:AH102"/>
    <mergeCell ref="AI99:AI102"/>
    <mergeCell ref="AJ99:AJ102"/>
    <mergeCell ref="AK99:AK102"/>
    <mergeCell ref="AL99:AL102"/>
    <mergeCell ref="AM99:AM102"/>
    <mergeCell ref="AN99:AN102"/>
    <mergeCell ref="AO99:AO102"/>
    <mergeCell ref="AP99:AP102"/>
    <mergeCell ref="AQ99:AQ102"/>
    <mergeCell ref="AR99:AR102"/>
    <mergeCell ref="AS99:AS102"/>
    <mergeCell ref="AT99:AT102"/>
    <mergeCell ref="AU99:AU102"/>
    <mergeCell ref="AV99:AV102"/>
    <mergeCell ref="AW99:AW102"/>
    <mergeCell ref="A98:A195"/>
    <mergeCell ref="B98:B104"/>
    <mergeCell ref="C99:C102"/>
    <mergeCell ref="D99:D102"/>
    <mergeCell ref="F99:F102"/>
    <mergeCell ref="G99:G102"/>
    <mergeCell ref="J99:J102"/>
    <mergeCell ref="K99:K102"/>
    <mergeCell ref="L99:L102"/>
    <mergeCell ref="M99:M102"/>
    <mergeCell ref="N99:N102"/>
    <mergeCell ref="O99:O102"/>
    <mergeCell ref="P99:P102"/>
    <mergeCell ref="Q99:Q102"/>
    <mergeCell ref="R99:R102"/>
    <mergeCell ref="S99:S102"/>
    <mergeCell ref="AF99:AF102"/>
    <mergeCell ref="B139:B141"/>
    <mergeCell ref="C139:C141"/>
    <mergeCell ref="D139:D141"/>
    <mergeCell ref="F139:F141"/>
    <mergeCell ref="G139:G141"/>
    <mergeCell ref="J139:J141"/>
    <mergeCell ref="K139:K141"/>
    <mergeCell ref="L139:L141"/>
    <mergeCell ref="M139:M141"/>
    <mergeCell ref="N139:N141"/>
    <mergeCell ref="O139:O141"/>
    <mergeCell ref="P139:P141"/>
    <mergeCell ref="Q139:Q141"/>
    <mergeCell ref="R139:R141"/>
    <mergeCell ref="S139:S141"/>
    <mergeCell ref="AN83:AN85"/>
    <mergeCell ref="AO83:AO85"/>
    <mergeCell ref="AP83:AP85"/>
    <mergeCell ref="AQ83:AQ85"/>
    <mergeCell ref="AR83:AR85"/>
    <mergeCell ref="AS83:AS85"/>
    <mergeCell ref="AT83:AT85"/>
    <mergeCell ref="AU83:AU85"/>
    <mergeCell ref="AV83:AV85"/>
    <mergeCell ref="AW83:AW85"/>
    <mergeCell ref="AX83:AX85"/>
    <mergeCell ref="AY83:AY85"/>
    <mergeCell ref="AZ83:AZ85"/>
    <mergeCell ref="B89:H89"/>
    <mergeCell ref="B90:M90"/>
    <mergeCell ref="A91:A97"/>
    <mergeCell ref="B91:B94"/>
    <mergeCell ref="B95:B96"/>
    <mergeCell ref="C96:M96"/>
    <mergeCell ref="B97:M97"/>
    <mergeCell ref="K83:K85"/>
    <mergeCell ref="L83:L85"/>
    <mergeCell ref="M83:M85"/>
    <mergeCell ref="N83:N85"/>
    <mergeCell ref="O83:O85"/>
    <mergeCell ref="P83:P85"/>
    <mergeCell ref="Q83:Q85"/>
    <mergeCell ref="R83:R85"/>
    <mergeCell ref="S83:S85"/>
    <mergeCell ref="AF83:AF85"/>
    <mergeCell ref="AG83:AG85"/>
    <mergeCell ref="AH83:AH85"/>
    <mergeCell ref="AI83:AI85"/>
    <mergeCell ref="AJ83:AJ85"/>
    <mergeCell ref="AK83:AK85"/>
    <mergeCell ref="AL83:AL85"/>
    <mergeCell ref="AM83:AM85"/>
    <mergeCell ref="C67:H67"/>
    <mergeCell ref="B68:B81"/>
    <mergeCell ref="C68:C73"/>
    <mergeCell ref="D68:D73"/>
    <mergeCell ref="F68:F73"/>
    <mergeCell ref="C77:C78"/>
    <mergeCell ref="D77:D78"/>
    <mergeCell ref="F77:F78"/>
    <mergeCell ref="D79:D80"/>
    <mergeCell ref="F79:F80"/>
    <mergeCell ref="G79:G80"/>
    <mergeCell ref="B82:B86"/>
    <mergeCell ref="C83:C85"/>
    <mergeCell ref="D83:D85"/>
    <mergeCell ref="F83:F85"/>
    <mergeCell ref="G83:G85"/>
    <mergeCell ref="J83:J85"/>
    <mergeCell ref="B50:B67"/>
    <mergeCell ref="C50:C51"/>
    <mergeCell ref="D50:D51"/>
    <mergeCell ref="F50:F51"/>
    <mergeCell ref="G50:G51"/>
    <mergeCell ref="J50:J51"/>
    <mergeCell ref="K50:K51"/>
    <mergeCell ref="L50:L51"/>
    <mergeCell ref="M50:M51"/>
    <mergeCell ref="N50:N51"/>
    <mergeCell ref="AH61:AH66"/>
    <mergeCell ref="AK61:AK66"/>
    <mergeCell ref="AL61:AL66"/>
    <mergeCell ref="AM61:AM66"/>
    <mergeCell ref="AN61:AN66"/>
    <mergeCell ref="AO61:AO66"/>
    <mergeCell ref="AP61:AP66"/>
    <mergeCell ref="AQ61:AQ66"/>
    <mergeCell ref="AR61:AR66"/>
    <mergeCell ref="AS61:AS66"/>
    <mergeCell ref="AT61:AT66"/>
    <mergeCell ref="AU61:AU66"/>
    <mergeCell ref="AV61:AV66"/>
    <mergeCell ref="AW61:AW66"/>
    <mergeCell ref="AX61:AX66"/>
    <mergeCell ref="AY61:AY66"/>
    <mergeCell ref="AZ61:AZ66"/>
    <mergeCell ref="AV54:AV56"/>
    <mergeCell ref="AW54:AW56"/>
    <mergeCell ref="AX54:AX56"/>
    <mergeCell ref="AY54:AY56"/>
    <mergeCell ref="AZ54:AZ56"/>
    <mergeCell ref="C57:C59"/>
    <mergeCell ref="D58:D59"/>
    <mergeCell ref="F58:F59"/>
    <mergeCell ref="G58:G59"/>
    <mergeCell ref="J58:J59"/>
    <mergeCell ref="K58:K59"/>
    <mergeCell ref="L58:L59"/>
    <mergeCell ref="M58:M59"/>
    <mergeCell ref="N58:N59"/>
    <mergeCell ref="O58:O59"/>
    <mergeCell ref="Q58:Q59"/>
    <mergeCell ref="R58:R59"/>
    <mergeCell ref="S58:S59"/>
    <mergeCell ref="AF58:AF59"/>
    <mergeCell ref="AW58:AW59"/>
    <mergeCell ref="AX58:AX59"/>
    <mergeCell ref="AY58:AY59"/>
    <mergeCell ref="AZ58:AZ59"/>
    <mergeCell ref="AY50:AY51"/>
    <mergeCell ref="AZ50:AZ51"/>
    <mergeCell ref="C54:C56"/>
    <mergeCell ref="D54:D56"/>
    <mergeCell ref="F54:F56"/>
    <mergeCell ref="G54:G56"/>
    <mergeCell ref="J54:J56"/>
    <mergeCell ref="K54:K56"/>
    <mergeCell ref="L54:L56"/>
    <mergeCell ref="M54:M56"/>
    <mergeCell ref="N54:N56"/>
    <mergeCell ref="O54:O56"/>
    <mergeCell ref="P54:P56"/>
    <mergeCell ref="Q54:Q56"/>
    <mergeCell ref="R54:R56"/>
    <mergeCell ref="S54:S56"/>
    <mergeCell ref="AF54:AF56"/>
    <mergeCell ref="AG54:AG56"/>
    <mergeCell ref="AH54:AH56"/>
    <mergeCell ref="AI54:AI56"/>
    <mergeCell ref="AJ54:AJ56"/>
    <mergeCell ref="AK54:AK56"/>
    <mergeCell ref="AL54:AL56"/>
    <mergeCell ref="AM54:AM56"/>
    <mergeCell ref="AN54:AN56"/>
    <mergeCell ref="AO54:AO56"/>
    <mergeCell ref="AP54:AP56"/>
    <mergeCell ref="AQ54:AQ56"/>
    <mergeCell ref="AR54:AR56"/>
    <mergeCell ref="AS54:AS56"/>
    <mergeCell ref="AT54:AT56"/>
    <mergeCell ref="AU54:AU56"/>
    <mergeCell ref="AH50:AH51"/>
    <mergeCell ref="AI50:AI51"/>
    <mergeCell ref="AJ50:AJ51"/>
    <mergeCell ref="AK50:AK51"/>
    <mergeCell ref="AL50:AL51"/>
    <mergeCell ref="AM50:AM51"/>
    <mergeCell ref="AN50:AN51"/>
    <mergeCell ref="AO50:AO51"/>
    <mergeCell ref="AP50:AP51"/>
    <mergeCell ref="AQ50:AQ51"/>
    <mergeCell ref="AR50:AR51"/>
    <mergeCell ref="AS50:AS51"/>
    <mergeCell ref="AT50:AT51"/>
    <mergeCell ref="AU50:AU51"/>
    <mergeCell ref="AV50:AV51"/>
    <mergeCell ref="AW50:AW51"/>
    <mergeCell ref="AX50:AX51"/>
    <mergeCell ref="O50:O51"/>
    <mergeCell ref="P50:P51"/>
    <mergeCell ref="Q50:Q51"/>
    <mergeCell ref="R50:R51"/>
    <mergeCell ref="S50:S51"/>
    <mergeCell ref="AF50:AF51"/>
    <mergeCell ref="AG50:AG51"/>
    <mergeCell ref="C61:C66"/>
    <mergeCell ref="D61:D66"/>
    <mergeCell ref="F61:F66"/>
    <mergeCell ref="G61:G66"/>
    <mergeCell ref="J61:J66"/>
    <mergeCell ref="K61:K66"/>
    <mergeCell ref="L61:L66"/>
    <mergeCell ref="M61:M66"/>
    <mergeCell ref="N61:N66"/>
    <mergeCell ref="O61:O66"/>
    <mergeCell ref="P61:P66"/>
    <mergeCell ref="Q61:Q66"/>
    <mergeCell ref="R61:R66"/>
    <mergeCell ref="S61:S66"/>
    <mergeCell ref="AF61:AF66"/>
    <mergeCell ref="AL44:AL46"/>
    <mergeCell ref="AM44:AM46"/>
    <mergeCell ref="AN44:AN46"/>
    <mergeCell ref="AO44:AO46"/>
    <mergeCell ref="AP44:AP46"/>
    <mergeCell ref="AQ44:AQ46"/>
    <mergeCell ref="AR44:AR46"/>
    <mergeCell ref="AS44:AS46"/>
    <mergeCell ref="AT44:AT46"/>
    <mergeCell ref="AU44:AU46"/>
    <mergeCell ref="AV44:AV46"/>
    <mergeCell ref="AW44:AW46"/>
    <mergeCell ref="AX44:AX46"/>
    <mergeCell ref="AY44:AY46"/>
    <mergeCell ref="AZ44:AZ46"/>
    <mergeCell ref="C47:C48"/>
    <mergeCell ref="D47:D48"/>
    <mergeCell ref="F47:F48"/>
    <mergeCell ref="AP40:AP41"/>
    <mergeCell ref="AQ40:AQ41"/>
    <mergeCell ref="AR40:AR41"/>
    <mergeCell ref="AS40:AS41"/>
    <mergeCell ref="AT40:AT41"/>
    <mergeCell ref="AU40:AU41"/>
    <mergeCell ref="AV40:AV41"/>
    <mergeCell ref="AW40:AW41"/>
    <mergeCell ref="AX40:AX41"/>
    <mergeCell ref="AY40:AY41"/>
    <mergeCell ref="AZ40:AZ41"/>
    <mergeCell ref="B44:B49"/>
    <mergeCell ref="C44:C46"/>
    <mergeCell ref="D44:D46"/>
    <mergeCell ref="F44:F46"/>
    <mergeCell ref="G44:G46"/>
    <mergeCell ref="J44:J46"/>
    <mergeCell ref="K44:K46"/>
    <mergeCell ref="L44:L46"/>
    <mergeCell ref="M44:M46"/>
    <mergeCell ref="N44:N46"/>
    <mergeCell ref="O44:O46"/>
    <mergeCell ref="P44:P46"/>
    <mergeCell ref="Q44:Q46"/>
    <mergeCell ref="R44:R46"/>
    <mergeCell ref="S44:S46"/>
    <mergeCell ref="AF44:AF46"/>
    <mergeCell ref="AG44:AG46"/>
    <mergeCell ref="AH44:AH46"/>
    <mergeCell ref="AI44:AI46"/>
    <mergeCell ref="AJ44:AJ46"/>
    <mergeCell ref="AK44:AK46"/>
    <mergeCell ref="AU33:AU35"/>
    <mergeCell ref="AV33:AV35"/>
    <mergeCell ref="AW33:AW35"/>
    <mergeCell ref="AX33:AX35"/>
    <mergeCell ref="AY33:AY35"/>
    <mergeCell ref="AZ33:AZ35"/>
    <mergeCell ref="A37:A81"/>
    <mergeCell ref="B37:B43"/>
    <mergeCell ref="C37:C41"/>
    <mergeCell ref="D37:D42"/>
    <mergeCell ref="F37:F41"/>
    <mergeCell ref="G40:G41"/>
    <mergeCell ref="J40:J41"/>
    <mergeCell ref="K40:K41"/>
    <mergeCell ref="L40:L41"/>
    <mergeCell ref="M40:M41"/>
    <mergeCell ref="N40:N41"/>
    <mergeCell ref="O40:O41"/>
    <mergeCell ref="P40:P41"/>
    <mergeCell ref="Q40:Q41"/>
    <mergeCell ref="R40:R41"/>
    <mergeCell ref="S40:S41"/>
    <mergeCell ref="AF40:AF41"/>
    <mergeCell ref="AG40:AG41"/>
    <mergeCell ref="AH40:AH41"/>
    <mergeCell ref="AI40:AI41"/>
    <mergeCell ref="AJ40:AJ41"/>
    <mergeCell ref="AK40:AK41"/>
    <mergeCell ref="AL40:AL41"/>
    <mergeCell ref="AM40:AM41"/>
    <mergeCell ref="AN40:AN41"/>
    <mergeCell ref="AO40:AO41"/>
    <mergeCell ref="AY31:AY32"/>
    <mergeCell ref="AZ31:AZ32"/>
    <mergeCell ref="B33:B35"/>
    <mergeCell ref="C33:C35"/>
    <mergeCell ref="D33:D35"/>
    <mergeCell ref="F33:F35"/>
    <mergeCell ref="G33:G35"/>
    <mergeCell ref="J33:J35"/>
    <mergeCell ref="K33:K35"/>
    <mergeCell ref="L33:L35"/>
    <mergeCell ref="M33:M35"/>
    <mergeCell ref="N33:N35"/>
    <mergeCell ref="O33:O35"/>
    <mergeCell ref="P33:P35"/>
    <mergeCell ref="Q33:Q35"/>
    <mergeCell ref="R33:R35"/>
    <mergeCell ref="S33:S35"/>
    <mergeCell ref="AF33:AF35"/>
    <mergeCell ref="AG33:AG35"/>
    <mergeCell ref="AH33:AH35"/>
    <mergeCell ref="AI33:AI35"/>
    <mergeCell ref="AJ33:AJ35"/>
    <mergeCell ref="AK33:AK35"/>
    <mergeCell ref="AL33:AL35"/>
    <mergeCell ref="AM33:AM35"/>
    <mergeCell ref="AN33:AN35"/>
    <mergeCell ref="AO33:AO35"/>
    <mergeCell ref="AP33:AP35"/>
    <mergeCell ref="AQ33:AQ35"/>
    <mergeCell ref="AR33:AR35"/>
    <mergeCell ref="AS33:AS35"/>
    <mergeCell ref="AT33:AT35"/>
    <mergeCell ref="AH31:AH32"/>
    <mergeCell ref="AI31:AI32"/>
    <mergeCell ref="AJ31:AJ32"/>
    <mergeCell ref="AK31:AK32"/>
    <mergeCell ref="AL31:AL32"/>
    <mergeCell ref="AM31:AM32"/>
    <mergeCell ref="AN31:AN32"/>
    <mergeCell ref="AO31:AO32"/>
    <mergeCell ref="AP31:AP32"/>
    <mergeCell ref="AQ31:AQ32"/>
    <mergeCell ref="AR31:AR32"/>
    <mergeCell ref="AS31:AS32"/>
    <mergeCell ref="AT31:AT32"/>
    <mergeCell ref="AU31:AU32"/>
    <mergeCell ref="AV31:AV32"/>
    <mergeCell ref="AW31:AW32"/>
    <mergeCell ref="AX31:AX32"/>
    <mergeCell ref="B31:B32"/>
    <mergeCell ref="C31:C32"/>
    <mergeCell ref="D31:D32"/>
    <mergeCell ref="F31:F32"/>
    <mergeCell ref="G31:G32"/>
    <mergeCell ref="J31:J32"/>
    <mergeCell ref="K31:K32"/>
    <mergeCell ref="L31:L32"/>
    <mergeCell ref="M31:M32"/>
    <mergeCell ref="N31:N32"/>
    <mergeCell ref="O31:O32"/>
    <mergeCell ref="P31:P32"/>
    <mergeCell ref="Q31:Q32"/>
    <mergeCell ref="R31:R32"/>
    <mergeCell ref="S31:S32"/>
    <mergeCell ref="AF31:AF32"/>
    <mergeCell ref="AG31:AG32"/>
    <mergeCell ref="AQ25:AQ26"/>
    <mergeCell ref="AR25:AR26"/>
    <mergeCell ref="AS25:AS26"/>
    <mergeCell ref="AT25:AT26"/>
    <mergeCell ref="AU25:AU26"/>
    <mergeCell ref="AV25:AV26"/>
    <mergeCell ref="AW25:AW26"/>
    <mergeCell ref="AX25:AX26"/>
    <mergeCell ref="AY25:AY26"/>
    <mergeCell ref="AZ25:AZ26"/>
    <mergeCell ref="B28:B30"/>
    <mergeCell ref="C28:C30"/>
    <mergeCell ref="D28:D30"/>
    <mergeCell ref="E28:E30"/>
    <mergeCell ref="F28:F30"/>
    <mergeCell ref="G28:G30"/>
    <mergeCell ref="J28:J30"/>
    <mergeCell ref="K28:K30"/>
    <mergeCell ref="L28:L30"/>
    <mergeCell ref="M28:M30"/>
    <mergeCell ref="N28:N30"/>
    <mergeCell ref="O28:O30"/>
    <mergeCell ref="Q28:Q30"/>
    <mergeCell ref="R28:R30"/>
    <mergeCell ref="S28:S30"/>
    <mergeCell ref="AF28:AF30"/>
    <mergeCell ref="AW28:AW30"/>
    <mergeCell ref="AX28:AX30"/>
    <mergeCell ref="AY28:AY30"/>
    <mergeCell ref="AZ28:AZ30"/>
    <mergeCell ref="AU23:AU24"/>
    <mergeCell ref="AV23:AV24"/>
    <mergeCell ref="AW23:AW24"/>
    <mergeCell ref="AX23:AX24"/>
    <mergeCell ref="AY23:AY24"/>
    <mergeCell ref="AZ23:AZ24"/>
    <mergeCell ref="B25:B27"/>
    <mergeCell ref="C25:C26"/>
    <mergeCell ref="D25:D26"/>
    <mergeCell ref="F25:F26"/>
    <mergeCell ref="G25:G26"/>
    <mergeCell ref="J25:J26"/>
    <mergeCell ref="K25:K26"/>
    <mergeCell ref="L25:L26"/>
    <mergeCell ref="M25:M26"/>
    <mergeCell ref="N25:N26"/>
    <mergeCell ref="O25:O26"/>
    <mergeCell ref="P25:P26"/>
    <mergeCell ref="Q25:Q26"/>
    <mergeCell ref="R25:R26"/>
    <mergeCell ref="S25:S26"/>
    <mergeCell ref="AF25:AF26"/>
    <mergeCell ref="AG25:AG26"/>
    <mergeCell ref="AH25:AH26"/>
    <mergeCell ref="AI25:AI26"/>
    <mergeCell ref="AJ25:AJ26"/>
    <mergeCell ref="AK25:AK26"/>
    <mergeCell ref="AL25:AL26"/>
    <mergeCell ref="AM25:AM26"/>
    <mergeCell ref="AN25:AN26"/>
    <mergeCell ref="AO25:AO26"/>
    <mergeCell ref="AP25:AP26"/>
    <mergeCell ref="AY20:AY22"/>
    <mergeCell ref="AZ20:AZ22"/>
    <mergeCell ref="B23:B24"/>
    <mergeCell ref="C23:C24"/>
    <mergeCell ref="D23:D24"/>
    <mergeCell ref="F23:F24"/>
    <mergeCell ref="G23:G24"/>
    <mergeCell ref="J23:J24"/>
    <mergeCell ref="K23:K24"/>
    <mergeCell ref="L23:L24"/>
    <mergeCell ref="M23:M24"/>
    <mergeCell ref="N23:N24"/>
    <mergeCell ref="O23:O24"/>
    <mergeCell ref="P23:P24"/>
    <mergeCell ref="Q23:Q24"/>
    <mergeCell ref="R23:R24"/>
    <mergeCell ref="S23:S24"/>
    <mergeCell ref="AF23:AF24"/>
    <mergeCell ref="AG23:AG24"/>
    <mergeCell ref="AH23:AH24"/>
    <mergeCell ref="AI23:AI24"/>
    <mergeCell ref="AJ23:AJ24"/>
    <mergeCell ref="AK23:AK24"/>
    <mergeCell ref="AL23:AL24"/>
    <mergeCell ref="AM23:AM24"/>
    <mergeCell ref="AN23:AN24"/>
    <mergeCell ref="AO23:AO24"/>
    <mergeCell ref="AP23:AP24"/>
    <mergeCell ref="AQ23:AQ24"/>
    <mergeCell ref="AR23:AR24"/>
    <mergeCell ref="AS23:AS24"/>
    <mergeCell ref="AT23:AT24"/>
    <mergeCell ref="AH20:AH22"/>
    <mergeCell ref="AI20:AI22"/>
    <mergeCell ref="AJ20:AJ22"/>
    <mergeCell ref="AK20:AK22"/>
    <mergeCell ref="AL20:AL22"/>
    <mergeCell ref="AM20:AM22"/>
    <mergeCell ref="AN20:AN22"/>
    <mergeCell ref="AO20:AO22"/>
    <mergeCell ref="AP20:AP22"/>
    <mergeCell ref="AQ20:AQ22"/>
    <mergeCell ref="AR20:AR22"/>
    <mergeCell ref="AS20:AS22"/>
    <mergeCell ref="AT20:AT22"/>
    <mergeCell ref="AU20:AU22"/>
    <mergeCell ref="AV20:AV22"/>
    <mergeCell ref="AW20:AW22"/>
    <mergeCell ref="AX20:AX22"/>
    <mergeCell ref="B20:B22"/>
    <mergeCell ref="C20:C22"/>
    <mergeCell ref="D20:D22"/>
    <mergeCell ref="F20:F22"/>
    <mergeCell ref="G20:G22"/>
    <mergeCell ref="J20:J22"/>
    <mergeCell ref="K20:K22"/>
    <mergeCell ref="L20:L22"/>
    <mergeCell ref="M20:M22"/>
    <mergeCell ref="N20:N22"/>
    <mergeCell ref="O20:O22"/>
    <mergeCell ref="P20:P22"/>
    <mergeCell ref="Q20:Q22"/>
    <mergeCell ref="R20:R22"/>
    <mergeCell ref="S20:S22"/>
    <mergeCell ref="AF20:AF22"/>
    <mergeCell ref="AG20:AG22"/>
    <mergeCell ref="AJ18:AJ19"/>
    <mergeCell ref="AK18:AK19"/>
    <mergeCell ref="AL18:AL19"/>
    <mergeCell ref="AM18:AM19"/>
    <mergeCell ref="AN18:AN19"/>
    <mergeCell ref="AO18:AO19"/>
    <mergeCell ref="AP18:AP19"/>
    <mergeCell ref="AQ18:AQ19"/>
    <mergeCell ref="AR18:AR19"/>
    <mergeCell ref="AS18:AS19"/>
    <mergeCell ref="AT18:AT19"/>
    <mergeCell ref="AU18:AU19"/>
    <mergeCell ref="AV18:AV19"/>
    <mergeCell ref="AW18:AW19"/>
    <mergeCell ref="AX18:AX19"/>
    <mergeCell ref="AY18:AY19"/>
    <mergeCell ref="AZ18:AZ19"/>
    <mergeCell ref="AO14:AO15"/>
    <mergeCell ref="AP14:AP15"/>
    <mergeCell ref="AQ14:AQ15"/>
    <mergeCell ref="AR14:AR15"/>
    <mergeCell ref="AS14:AS15"/>
    <mergeCell ref="AT14:AT15"/>
    <mergeCell ref="AU14:AU15"/>
    <mergeCell ref="AV14:AV15"/>
    <mergeCell ref="AW14:AW15"/>
    <mergeCell ref="AX14:AX15"/>
    <mergeCell ref="AY14:AY15"/>
    <mergeCell ref="AZ14:AZ15"/>
    <mergeCell ref="A18:A36"/>
    <mergeCell ref="B18:B19"/>
    <mergeCell ref="C18:C19"/>
    <mergeCell ref="D18:D19"/>
    <mergeCell ref="F18:F19"/>
    <mergeCell ref="G18:G19"/>
    <mergeCell ref="J18:J19"/>
    <mergeCell ref="K18:K19"/>
    <mergeCell ref="L18:L19"/>
    <mergeCell ref="M18:M19"/>
    <mergeCell ref="N18:N19"/>
    <mergeCell ref="O18:O19"/>
    <mergeCell ref="P18:P19"/>
    <mergeCell ref="Q18:Q19"/>
    <mergeCell ref="R18:R19"/>
    <mergeCell ref="S18:S19"/>
    <mergeCell ref="AF18:AF19"/>
    <mergeCell ref="AG18:AG19"/>
    <mergeCell ref="AH18:AH19"/>
    <mergeCell ref="AI18:AI19"/>
    <mergeCell ref="AQ12:AQ13"/>
    <mergeCell ref="AR12:AR13"/>
    <mergeCell ref="AS12:AS13"/>
    <mergeCell ref="AT12:AT13"/>
    <mergeCell ref="AU12:AU13"/>
    <mergeCell ref="AV12:AV13"/>
    <mergeCell ref="AW12:AW13"/>
    <mergeCell ref="AX12:AX13"/>
    <mergeCell ref="AY12:AY13"/>
    <mergeCell ref="AZ12:AZ13"/>
    <mergeCell ref="C14:C15"/>
    <mergeCell ref="D14:D15"/>
    <mergeCell ref="F14:F15"/>
    <mergeCell ref="G14:G15"/>
    <mergeCell ref="J14:J15"/>
    <mergeCell ref="K14:K15"/>
    <mergeCell ref="L14:L15"/>
    <mergeCell ref="M14:M15"/>
    <mergeCell ref="N14:N15"/>
    <mergeCell ref="O14:O15"/>
    <mergeCell ref="Q14:Q15"/>
    <mergeCell ref="R14:R15"/>
    <mergeCell ref="S14:S15"/>
    <mergeCell ref="AF14:AF15"/>
    <mergeCell ref="AG14:AG15"/>
    <mergeCell ref="AH14:AH15"/>
    <mergeCell ref="AI14:AI15"/>
    <mergeCell ref="AJ14:AJ15"/>
    <mergeCell ref="AK14:AK15"/>
    <mergeCell ref="AL14:AL15"/>
    <mergeCell ref="AM14:AM15"/>
    <mergeCell ref="AN14:AN15"/>
    <mergeCell ref="AT9:AT11"/>
    <mergeCell ref="AU9:AU11"/>
    <mergeCell ref="AV9:AV11"/>
    <mergeCell ref="AW9:AW11"/>
    <mergeCell ref="AX9:AX11"/>
    <mergeCell ref="AY9:AY11"/>
    <mergeCell ref="AZ9:AZ11"/>
    <mergeCell ref="C12:C13"/>
    <mergeCell ref="D12:D13"/>
    <mergeCell ref="F12:F13"/>
    <mergeCell ref="G12:G13"/>
    <mergeCell ref="J12:J13"/>
    <mergeCell ref="K12:K13"/>
    <mergeCell ref="L12:L13"/>
    <mergeCell ref="M12:M13"/>
    <mergeCell ref="N12:N13"/>
    <mergeCell ref="O12:O13"/>
    <mergeCell ref="P12:P13"/>
    <mergeCell ref="Q12:Q13"/>
    <mergeCell ref="R12:R13"/>
    <mergeCell ref="S12:S13"/>
    <mergeCell ref="AF12:AF13"/>
    <mergeCell ref="AG12:AG13"/>
    <mergeCell ref="AH12:AH13"/>
    <mergeCell ref="AI12:AI13"/>
    <mergeCell ref="AJ12:AJ13"/>
    <mergeCell ref="AK12:AK13"/>
    <mergeCell ref="AL12:AL13"/>
    <mergeCell ref="AM12:AM13"/>
    <mergeCell ref="AN12:AN13"/>
    <mergeCell ref="AO12:AO13"/>
    <mergeCell ref="AP12:AP13"/>
    <mergeCell ref="AC9:AC11"/>
    <mergeCell ref="AD9:AD11"/>
    <mergeCell ref="AE9:AE11"/>
    <mergeCell ref="AF9:AF11"/>
    <mergeCell ref="AG9:AG11"/>
    <mergeCell ref="AH9:AH11"/>
    <mergeCell ref="AI9:AI11"/>
    <mergeCell ref="AJ9:AJ11"/>
    <mergeCell ref="AK9:AK11"/>
    <mergeCell ref="AL9:AL11"/>
    <mergeCell ref="AM9:AM11"/>
    <mergeCell ref="AN9:AN11"/>
    <mergeCell ref="AO9:AO11"/>
    <mergeCell ref="AP9:AP11"/>
    <mergeCell ref="AQ9:AQ11"/>
    <mergeCell ref="AR9:AR11"/>
    <mergeCell ref="AS9:AS11"/>
    <mergeCell ref="AT4:AT7"/>
    <mergeCell ref="AU4:AU7"/>
    <mergeCell ref="AV4:AV7"/>
    <mergeCell ref="AW4:AW7"/>
    <mergeCell ref="AX4:AX7"/>
    <mergeCell ref="AY4:AY7"/>
    <mergeCell ref="AZ4:AZ7"/>
    <mergeCell ref="A9:A17"/>
    <mergeCell ref="B9:B17"/>
    <mergeCell ref="C9:C11"/>
    <mergeCell ref="D9:D11"/>
    <mergeCell ref="F9:F11"/>
    <mergeCell ref="G9:G11"/>
    <mergeCell ref="J9:J11"/>
    <mergeCell ref="K9:K11"/>
    <mergeCell ref="L9:L11"/>
    <mergeCell ref="M9:M11"/>
    <mergeCell ref="N9:N11"/>
    <mergeCell ref="O9:O11"/>
    <mergeCell ref="P9:P11"/>
    <mergeCell ref="Q9:Q11"/>
    <mergeCell ref="R9:R11"/>
    <mergeCell ref="S9:S11"/>
    <mergeCell ref="T9:T11"/>
    <mergeCell ref="U9:U11"/>
    <mergeCell ref="V9:V11"/>
    <mergeCell ref="W9:W11"/>
    <mergeCell ref="X9:X11"/>
    <mergeCell ref="Y9:Y11"/>
    <mergeCell ref="Z9:Z11"/>
    <mergeCell ref="AA9:AA11"/>
    <mergeCell ref="AB9:AB11"/>
    <mergeCell ref="AY2:AY3"/>
    <mergeCell ref="AZ2:AZ3"/>
    <mergeCell ref="A4:A8"/>
    <mergeCell ref="B4:B8"/>
    <mergeCell ref="C4:C7"/>
    <mergeCell ref="D4:D7"/>
    <mergeCell ref="F4:F7"/>
    <mergeCell ref="G4:G7"/>
    <mergeCell ref="J4:J7"/>
    <mergeCell ref="K4:K7"/>
    <mergeCell ref="L4:L7"/>
    <mergeCell ref="M4:M7"/>
    <mergeCell ref="N4:N7"/>
    <mergeCell ref="O4:O7"/>
    <mergeCell ref="P4:P7"/>
    <mergeCell ref="Q4:Q7"/>
    <mergeCell ref="R4:R7"/>
    <mergeCell ref="S4:S7"/>
    <mergeCell ref="AF4:AF7"/>
    <mergeCell ref="AG4:AG7"/>
    <mergeCell ref="AH4:AH7"/>
    <mergeCell ref="AI4:AI7"/>
    <mergeCell ref="AJ4:AJ7"/>
    <mergeCell ref="AK4:AK7"/>
    <mergeCell ref="AL4:AL7"/>
    <mergeCell ref="AM4:AM7"/>
    <mergeCell ref="AN4:AN7"/>
    <mergeCell ref="AO4:AO7"/>
    <mergeCell ref="AP4:AP7"/>
    <mergeCell ref="AQ4:AQ7"/>
    <mergeCell ref="AR4:AR7"/>
    <mergeCell ref="AS4:AS7"/>
    <mergeCell ref="C1:AX1"/>
    <mergeCell ref="A2:A3"/>
    <mergeCell ref="B2:B3"/>
    <mergeCell ref="C2:C3"/>
    <mergeCell ref="D2:D3"/>
    <mergeCell ref="E2:E3"/>
    <mergeCell ref="F2:F3"/>
    <mergeCell ref="G2:G3"/>
    <mergeCell ref="H2:H3"/>
    <mergeCell ref="I2:I3"/>
    <mergeCell ref="J2:J3"/>
    <mergeCell ref="K2:K3"/>
    <mergeCell ref="L2:L3"/>
    <mergeCell ref="M2:M3"/>
    <mergeCell ref="N2:N3"/>
    <mergeCell ref="O2:S2"/>
    <mergeCell ref="T2:AA2"/>
    <mergeCell ref="AF2:AJ2"/>
    <mergeCell ref="AK2:AV2"/>
    <mergeCell ref="AW2:AX2"/>
  </mergeCells>
  <conditionalFormatting sqref="F120 F99:G99 F104:G104 F113:G114 F125:G125 F131:G131 F138:G138 F146:G146 F153:G153 G109 G124 G154 G157 G162 G166">
    <cfRule type="duplicateValues" dxfId="8" priority="6"/>
  </conditionalFormatting>
  <conditionalFormatting sqref="F167:F172 F175">
    <cfRule type="duplicateValues" dxfId="7" priority="7"/>
  </conditionalFormatting>
  <conditionalFormatting sqref="F98:G98">
    <cfRule type="duplicateValues" dxfId="6" priority="2"/>
  </conditionalFormatting>
  <conditionalFormatting sqref="F103:G103">
    <cfRule type="duplicateValues" dxfId="5" priority="3"/>
  </conditionalFormatting>
  <conditionalFormatting sqref="F143:G143">
    <cfRule type="duplicateValues" dxfId="4" priority="4"/>
  </conditionalFormatting>
  <conditionalFormatting sqref="G1:G3 G8 G17 G23:G28 G31:G58 G60:G79 G81 G83 G87:G114 G124:G132 G138:G143 G146:G149 G153:G154 G157 G162 G166:G172 G175 G183:G1048576">
    <cfRule type="duplicateValues" dxfId="3" priority="5"/>
  </conditionalFormatting>
  <conditionalFormatting sqref="G4:G7">
    <cfRule type="duplicateValues" dxfId="2" priority="8"/>
  </conditionalFormatting>
  <conditionalFormatting sqref="G9:G16">
    <cfRule type="duplicateValues" dxfId="1" priority="9"/>
  </conditionalFormatting>
  <conditionalFormatting sqref="G18:G22">
    <cfRule type="duplicateValues" dxfId="0" priority="10"/>
  </conditionalFormatting>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InputMessage="1" showErrorMessage="1" xr:uid="{00000000-0002-0000-2B00-000000000000}">
          <x14:formula1>
            <xm:f>'rev despli'!$C$2:$C$4</xm:f>
          </x14:formula1>
          <x14:formula2>
            <xm:f>0</xm:f>
          </x14:formula2>
          <xm:sqref>K4:K88 K91:K95 K98:K103 K105:K112 K114:K124 K126:K130 K132:K137 K139:K152 K154:K165 K167:K172 K175:K178 K184:K194 K196:K198</xm:sqref>
        </x14:dataValidation>
        <x14:dataValidation type="list" operator="equal" allowBlank="1" showInputMessage="1" showErrorMessage="1" xr:uid="{00000000-0002-0000-2B00-000001000000}">
          <x14:formula1>
            <xm:f>'rev despli'!$A$2:$A$5</xm:f>
          </x14:formula1>
          <x14:formula2>
            <xm:f>0</xm:f>
          </x14:formula2>
          <xm:sqref>L4:L7 L9:L16 L18:L35 L37:L42 L44:L48 L50:L66 L68:L80 L82:L86 L88 L91:L95 L98:L103 L105:L112 L114:L124 L126:L130 L132:L137 L139:L152 L154:L165 L167:L172 L175:L178 L184:L194 L196:L199</xm:sqref>
        </x14:dataValidation>
        <x14:dataValidation type="list" operator="equal" allowBlank="1" showInputMessage="1" showErrorMessage="1" xr:uid="{00000000-0002-0000-2B00-000002000000}">
          <x14:formula1>
            <xm:f>'rev despli'!$F$2:$F$5</xm:f>
          </x14:formula1>
          <x14:formula2>
            <xm:f>0</xm:f>
          </x14:formula2>
          <xm:sqref>M4:M7 M9:M16 M18:M35 M37:M42 M44:M48 M50:M66 M68:M80 M82:M86 M88 M91:M93 M95 M98:M103 M105:M112 M114:M124 M126:M130 M132:M137 M139:M152 M154:M165 M167:M172 M175:M178 M184:M194 M196:M199</xm:sqref>
        </x14:dataValidation>
        <x14:dataValidation type="list" operator="equal" allowBlank="1" showInputMessage="1" showErrorMessage="1" xr:uid="{00000000-0002-0000-2B00-000003000000}">
          <x14:formula1>
            <xm:f>'rev despli'!$G$1:$G$18</xm:f>
          </x14:formula1>
          <x14:formula2>
            <xm:f>0</xm:f>
          </x14:formula2>
          <xm:sqref>N4:N7 N9:N16 N18:N35 N37:N42 N44:N48 N50:N66 N68:N80 N82:N86 N88 N91:N93 N95 N98:N103 N105:N112 N114:N124 N126:N130 N132:N137 N139:N152 N154:N165 N167:N172 N175:N178 N184:N194 N196:N199</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6"/>
  <dimension ref="A1:G18"/>
  <sheetViews>
    <sheetView topLeftCell="C1" zoomScaleNormal="100" workbookViewId="0">
      <selection activeCell="G1" sqref="G1"/>
    </sheetView>
  </sheetViews>
  <sheetFormatPr baseColWidth="10" defaultColWidth="8.81640625" defaultRowHeight="14.5"/>
  <cols>
    <col min="1" max="2" width="15.1796875" customWidth="1"/>
    <col min="3" max="3" width="16.1796875" customWidth="1"/>
    <col min="4" max="4" width="49.26953125" customWidth="1"/>
    <col min="5" max="5" width="10.26953125" customWidth="1"/>
    <col min="6" max="6" width="38.81640625" customWidth="1"/>
    <col min="7" max="7" width="46.1796875" customWidth="1"/>
    <col min="8" max="1025" width="10.26953125" customWidth="1"/>
  </cols>
  <sheetData>
    <row r="1" spans="1:7" ht="188.5">
      <c r="A1">
        <v>9</v>
      </c>
      <c r="C1" s="7837" t="s">
        <v>4436</v>
      </c>
      <c r="D1" s="7837"/>
      <c r="F1" t="s">
        <v>13</v>
      </c>
      <c r="G1" s="1377" t="s">
        <v>84</v>
      </c>
    </row>
    <row r="2" spans="1:7" ht="159.5">
      <c r="A2" t="s">
        <v>1159</v>
      </c>
      <c r="C2" t="s">
        <v>4437</v>
      </c>
      <c r="D2" s="1377" t="s">
        <v>4438</v>
      </c>
      <c r="F2" s="1377" t="s">
        <v>125</v>
      </c>
      <c r="G2" s="1377" t="s">
        <v>353</v>
      </c>
    </row>
    <row r="3" spans="1:7" ht="87">
      <c r="A3" t="s">
        <v>64</v>
      </c>
      <c r="C3" t="s">
        <v>4439</v>
      </c>
      <c r="D3" s="1377" t="s">
        <v>4440</v>
      </c>
      <c r="F3" t="s">
        <v>65</v>
      </c>
      <c r="G3" s="1377" t="s">
        <v>96</v>
      </c>
    </row>
    <row r="4" spans="1:7" ht="116">
      <c r="A4" t="s">
        <v>1134</v>
      </c>
      <c r="C4" t="s">
        <v>4441</v>
      </c>
      <c r="D4" s="1377" t="s">
        <v>4442</v>
      </c>
      <c r="F4" t="s">
        <v>187</v>
      </c>
      <c r="G4" t="s">
        <v>228</v>
      </c>
    </row>
    <row r="5" spans="1:7">
      <c r="A5" t="s">
        <v>82</v>
      </c>
      <c r="F5" t="s">
        <v>399</v>
      </c>
      <c r="G5" t="s">
        <v>188</v>
      </c>
    </row>
    <row r="6" spans="1:7">
      <c r="G6" t="s">
        <v>201</v>
      </c>
    </row>
    <row r="7" spans="1:7" ht="43.5">
      <c r="G7" s="1377" t="s">
        <v>66</v>
      </c>
    </row>
    <row r="8" spans="1:7" ht="58">
      <c r="G8" s="1377" t="s">
        <v>372</v>
      </c>
    </row>
    <row r="9" spans="1:7" ht="58">
      <c r="G9" s="1377" t="s">
        <v>136</v>
      </c>
    </row>
    <row r="10" spans="1:7">
      <c r="G10" t="s">
        <v>1162</v>
      </c>
    </row>
    <row r="11" spans="1:7">
      <c r="G11" t="s">
        <v>264</v>
      </c>
    </row>
    <row r="12" spans="1:7" ht="58">
      <c r="G12" s="1377" t="s">
        <v>256</v>
      </c>
    </row>
    <row r="13" spans="1:7">
      <c r="G13" t="s">
        <v>280</v>
      </c>
    </row>
    <row r="14" spans="1:7">
      <c r="G14" t="s">
        <v>321</v>
      </c>
    </row>
    <row r="15" spans="1:7">
      <c r="G15" t="s">
        <v>4443</v>
      </c>
    </row>
    <row r="16" spans="1:7" ht="58">
      <c r="G16" s="1377" t="s">
        <v>4444</v>
      </c>
    </row>
    <row r="17" spans="7:7" ht="145">
      <c r="G17" s="1377" t="s">
        <v>400</v>
      </c>
    </row>
    <row r="18" spans="7:7">
      <c r="G18" t="s">
        <v>420</v>
      </c>
    </row>
  </sheetData>
  <mergeCells count="1">
    <mergeCell ref="C1:D1"/>
  </mergeCells>
  <dataValidations count="1">
    <dataValidation type="list" operator="equal" allowBlank="1" showInputMessage="1" showErrorMessage="1" sqref="N137:N139" xr:uid="{00000000-0002-0000-2C00-000000000000}">
      <formula1>$G$1:$G$18</formula1>
      <formula2>0</formula2>
    </dataValidation>
  </dataValidations>
  <pageMargins left="0.7" right="0.7" top="0.75" bottom="0.75" header="0.51180555555555496" footer="0.51180555555555496"/>
  <pageSetup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0">
    <tabColor rgb="FF0070C0"/>
  </sheetPr>
  <dimension ref="A1:AMK20"/>
  <sheetViews>
    <sheetView zoomScaleNormal="100" workbookViewId="0"/>
  </sheetViews>
  <sheetFormatPr baseColWidth="10" defaultColWidth="8.81640625" defaultRowHeight="14.5"/>
  <cols>
    <col min="1" max="1" width="28.26953125" style="721" customWidth="1"/>
    <col min="2" max="2" width="12.81640625" style="721" customWidth="1"/>
    <col min="3" max="3" width="46.1796875" customWidth="1"/>
    <col min="4" max="4" width="14.7265625" style="721" customWidth="1"/>
    <col min="5" max="5" width="17.81640625" style="721" customWidth="1"/>
    <col min="6" max="7" width="21.54296875" style="721" customWidth="1"/>
    <col min="8" max="8" width="15.7265625" style="721" customWidth="1"/>
    <col min="9" max="9" width="17.26953125" style="721" customWidth="1"/>
    <col min="10" max="10" width="14.7265625" style="721" customWidth="1"/>
    <col min="11" max="11" width="16.1796875" style="721" customWidth="1"/>
    <col min="12" max="12" width="15.26953125" style="721" customWidth="1"/>
    <col min="13" max="14" width="16.26953125" style="721" customWidth="1"/>
    <col min="15" max="1025" width="11.54296875" style="721" customWidth="1"/>
  </cols>
  <sheetData>
    <row r="1" spans="1:14">
      <c r="A1" s="721" t="s">
        <v>3808</v>
      </c>
    </row>
    <row r="2" spans="1:14" ht="22.15" customHeight="1">
      <c r="A2" s="7837" t="e">
        <f>+#REF!</f>
        <v>#REF!</v>
      </c>
      <c r="B2" s="7837"/>
      <c r="C2" s="7837"/>
      <c r="D2" s="7837"/>
      <c r="E2" s="7837"/>
      <c r="F2" s="7837"/>
      <c r="G2" s="7837"/>
      <c r="H2" s="7837"/>
      <c r="I2" s="7837"/>
      <c r="J2" s="7837"/>
      <c r="K2" s="7837"/>
      <c r="L2" s="7837"/>
      <c r="M2" s="7837"/>
      <c r="N2" s="7837"/>
    </row>
    <row r="3" spans="1:14">
      <c r="A3" s="7837" t="s">
        <v>4445</v>
      </c>
      <c r="B3" s="7837"/>
      <c r="C3" s="7837"/>
      <c r="D3" s="7837"/>
      <c r="E3" s="7837"/>
      <c r="F3" s="7837"/>
      <c r="G3" s="7837"/>
      <c r="H3" s="7837"/>
      <c r="I3" s="7837"/>
      <c r="J3" s="7837"/>
      <c r="K3" s="7837"/>
      <c r="L3" s="7837"/>
      <c r="M3" s="7837"/>
      <c r="N3" s="7837"/>
    </row>
    <row r="5" spans="1:14" ht="23.25" customHeight="1">
      <c r="A5" s="7837" t="s">
        <v>4446</v>
      </c>
      <c r="B5" s="7837"/>
      <c r="C5" s="7837"/>
      <c r="D5" s="7837"/>
      <c r="E5" s="7837" t="s">
        <v>4447</v>
      </c>
      <c r="F5" s="7837"/>
      <c r="G5" s="7837"/>
      <c r="H5" s="7837"/>
      <c r="I5" s="7837"/>
      <c r="J5" s="7837" t="s">
        <v>4448</v>
      </c>
      <c r="K5" s="7837"/>
      <c r="L5" s="7837"/>
      <c r="M5" s="7837"/>
      <c r="N5" s="7837"/>
    </row>
    <row r="6" spans="1:14">
      <c r="A6" t="s">
        <v>3</v>
      </c>
      <c r="B6" t="s">
        <v>6</v>
      </c>
      <c r="C6" t="s">
        <v>4449</v>
      </c>
      <c r="D6" t="s">
        <v>7</v>
      </c>
      <c r="E6" t="s">
        <v>1562</v>
      </c>
      <c r="F6" t="s">
        <v>4450</v>
      </c>
      <c r="G6" t="s">
        <v>4451</v>
      </c>
      <c r="H6" t="s">
        <v>4452</v>
      </c>
      <c r="I6" t="s">
        <v>4453</v>
      </c>
      <c r="J6" t="s">
        <v>39</v>
      </c>
      <c r="K6" t="s">
        <v>1565</v>
      </c>
      <c r="L6" t="s">
        <v>1566</v>
      </c>
      <c r="M6" t="s">
        <v>4454</v>
      </c>
      <c r="N6" t="s">
        <v>4455</v>
      </c>
    </row>
    <row r="7" spans="1:14" ht="82.4" customHeight="1">
      <c r="A7" t="s">
        <v>119</v>
      </c>
      <c r="B7" s="925" t="str">
        <f>+'2021 CON RUBRO'!F18</f>
        <v>P47N422117</v>
      </c>
      <c r="C7" t="s">
        <v>4456</v>
      </c>
      <c r="D7" t="str">
        <f>+'2021 CON RUBRO'!G18</f>
        <v>P47N5226</v>
      </c>
      <c r="E7">
        <f>+'2021 CON RUBRO'!O18</f>
        <v>5400000</v>
      </c>
      <c r="F7">
        <f>+'2021 CON RUBRO'!P18</f>
        <v>0</v>
      </c>
      <c r="G7">
        <f t="shared" ref="G7:G14" si="0">+E7-F7</f>
        <v>5400000</v>
      </c>
      <c r="H7">
        <f t="shared" ref="H7:H15" si="1">+F7/E7</f>
        <v>0</v>
      </c>
      <c r="I7">
        <f t="shared" ref="I7:I15" si="2">+G7/E7</f>
        <v>1</v>
      </c>
      <c r="J7">
        <f>+'2021 CON RUBRO'!AF18</f>
        <v>4</v>
      </c>
      <c r="K7">
        <f>+'2021 CON RUBRO'!AG18</f>
        <v>0</v>
      </c>
      <c r="L7">
        <f t="shared" ref="L7:L14" si="3">+J7-K7</f>
        <v>4</v>
      </c>
      <c r="M7">
        <f t="shared" ref="M7:M15" si="4">+K7/J7</f>
        <v>0</v>
      </c>
      <c r="N7">
        <f t="shared" ref="N7:N15" si="5">+L7/J7</f>
        <v>1</v>
      </c>
    </row>
    <row r="8" spans="1:14" ht="41.15" customHeight="1">
      <c r="A8" t="s">
        <v>129</v>
      </c>
      <c r="B8" s="925" t="str">
        <f>+'2021 CON RUBRO'!F20</f>
        <v>P47N422146</v>
      </c>
      <c r="C8" t="s">
        <v>135</v>
      </c>
      <c r="D8" t="str">
        <f>+'2021 CON RUBRO'!G20</f>
        <v>P4N5227</v>
      </c>
      <c r="E8">
        <f>+'2021 CON RUBRO'!O20</f>
        <v>4700000</v>
      </c>
      <c r="F8">
        <f>+'2021 CON RUBRO'!P20</f>
        <v>0</v>
      </c>
      <c r="G8">
        <f t="shared" si="0"/>
        <v>4700000</v>
      </c>
      <c r="H8">
        <f t="shared" si="1"/>
        <v>0</v>
      </c>
      <c r="I8">
        <f t="shared" si="2"/>
        <v>1</v>
      </c>
      <c r="J8">
        <f>+'2021 CON RUBRO'!AF20</f>
        <v>2</v>
      </c>
      <c r="K8">
        <f>+'2021 CON RUBRO'!AG20</f>
        <v>0</v>
      </c>
      <c r="L8">
        <f t="shared" si="3"/>
        <v>2</v>
      </c>
      <c r="M8">
        <f t="shared" si="4"/>
        <v>0</v>
      </c>
      <c r="N8">
        <f t="shared" si="5"/>
        <v>1</v>
      </c>
    </row>
    <row r="9" spans="1:14" ht="50.15" customHeight="1">
      <c r="A9" t="s">
        <v>141</v>
      </c>
      <c r="B9" s="925" t="str">
        <f>+'2021 CON RUBRO'!F23</f>
        <v>P47N422147</v>
      </c>
      <c r="C9" t="s">
        <v>146</v>
      </c>
      <c r="D9" t="str">
        <f>+'2021 CON RUBRO'!G23</f>
        <v>P47N5228</v>
      </c>
      <c r="E9">
        <f>+'2021 CON RUBRO'!O23</f>
        <v>9760000</v>
      </c>
      <c r="F9">
        <f>+'2021 CON RUBRO'!P23</f>
        <v>0</v>
      </c>
      <c r="G9">
        <f t="shared" si="0"/>
        <v>9760000</v>
      </c>
      <c r="H9">
        <f t="shared" si="1"/>
        <v>0</v>
      </c>
      <c r="I9">
        <f t="shared" si="2"/>
        <v>1</v>
      </c>
      <c r="J9">
        <f>+'2021 CON RUBRO'!AF23</f>
        <v>7</v>
      </c>
      <c r="K9">
        <f>+'2021 CON RUBRO'!AG23</f>
        <v>0</v>
      </c>
      <c r="L9">
        <f t="shared" si="3"/>
        <v>7</v>
      </c>
      <c r="M9">
        <f t="shared" si="4"/>
        <v>0</v>
      </c>
      <c r="N9">
        <f t="shared" si="5"/>
        <v>1</v>
      </c>
    </row>
    <row r="10" spans="1:14" ht="70.400000000000006" customHeight="1">
      <c r="A10" t="s">
        <v>149</v>
      </c>
      <c r="B10" s="925" t="str">
        <f>+'2021 CON RUBRO'!F25</f>
        <v>P47N422145</v>
      </c>
      <c r="C10" t="s">
        <v>155</v>
      </c>
      <c r="D10" t="str">
        <f>+'2021 CON RUBRO'!G25</f>
        <v>P47N5229</v>
      </c>
      <c r="E10">
        <f>+'2021 CON RUBRO'!O25</f>
        <v>1700000</v>
      </c>
      <c r="F10">
        <f>+'2021 CON RUBRO'!P25</f>
        <v>0</v>
      </c>
      <c r="G10">
        <f t="shared" si="0"/>
        <v>1700000</v>
      </c>
      <c r="H10">
        <f t="shared" si="1"/>
        <v>0</v>
      </c>
      <c r="I10">
        <f t="shared" si="2"/>
        <v>1</v>
      </c>
      <c r="J10" t="str">
        <f>+'2021 CON RUBRO'!AF25</f>
        <v>N/A</v>
      </c>
      <c r="K10">
        <f>+'2021 CON RUBRO'!AG25</f>
        <v>0</v>
      </c>
      <c r="L10" t="e">
        <f t="shared" si="3"/>
        <v>#VALUE!</v>
      </c>
      <c r="M10" t="e">
        <f t="shared" si="4"/>
        <v>#VALUE!</v>
      </c>
      <c r="N10" t="e">
        <f t="shared" si="5"/>
        <v>#VALUE!</v>
      </c>
    </row>
    <row r="11" spans="1:14" ht="70.400000000000006" customHeight="1">
      <c r="A11" t="s">
        <v>4457</v>
      </c>
      <c r="B11" s="925" t="e">
        <v>#NAME?</v>
      </c>
      <c r="C11" t="s">
        <v>4458</v>
      </c>
      <c r="D11" t="e">
        <v>#NAME?</v>
      </c>
      <c r="E11" t="e">
        <v>#NAME?</v>
      </c>
      <c r="F11" t="e">
        <v>#NAME?</v>
      </c>
      <c r="G11" t="e">
        <f t="shared" si="0"/>
        <v>#NAME?</v>
      </c>
      <c r="H11" t="e">
        <f t="shared" si="1"/>
        <v>#NAME?</v>
      </c>
      <c r="I11" t="e">
        <f t="shared" si="2"/>
        <v>#NAME?</v>
      </c>
      <c r="J11" t="e">
        <v>#NAME?</v>
      </c>
      <c r="K11" t="e">
        <v>#NAME?</v>
      </c>
      <c r="L11" t="e">
        <f t="shared" si="3"/>
        <v>#NAME?</v>
      </c>
      <c r="M11" t="e">
        <f t="shared" si="4"/>
        <v>#NAME?</v>
      </c>
      <c r="N11" t="e">
        <f t="shared" si="5"/>
        <v>#NAME?</v>
      </c>
    </row>
    <row r="12" spans="1:14" ht="70.400000000000006" customHeight="1">
      <c r="A12" t="s">
        <v>159</v>
      </c>
      <c r="B12" s="925">
        <f>+'2021 CON RUBRO'!F27</f>
        <v>0</v>
      </c>
      <c r="C12" t="s">
        <v>163</v>
      </c>
      <c r="D12" t="str">
        <f>+'2021 CON RUBRO'!G27</f>
        <v>P47N52210</v>
      </c>
      <c r="E12">
        <f>+'2021 CON RUBRO'!O27</f>
        <v>8500000</v>
      </c>
      <c r="F12">
        <f>+'2021 CON RUBRO'!P27</f>
        <v>0</v>
      </c>
      <c r="G12">
        <f t="shared" si="0"/>
        <v>8500000</v>
      </c>
      <c r="H12">
        <f t="shared" si="1"/>
        <v>0</v>
      </c>
      <c r="I12">
        <f t="shared" si="2"/>
        <v>1</v>
      </c>
      <c r="J12">
        <f>+'2021 CON RUBRO'!AF27</f>
        <v>6</v>
      </c>
      <c r="K12">
        <f>+'2021 CON RUBRO'!AG27</f>
        <v>0</v>
      </c>
      <c r="L12">
        <f t="shared" si="3"/>
        <v>6</v>
      </c>
      <c r="M12">
        <f t="shared" si="4"/>
        <v>0</v>
      </c>
      <c r="N12">
        <f t="shared" si="5"/>
        <v>1</v>
      </c>
    </row>
    <row r="13" spans="1:14" ht="54.65" customHeight="1">
      <c r="A13" t="s">
        <v>174</v>
      </c>
      <c r="B13" s="925" t="str">
        <f>+'2021 CON RUBRO'!F31</f>
        <v>P47N422149</v>
      </c>
      <c r="C13" t="s">
        <v>170</v>
      </c>
      <c r="D13" t="str">
        <f>+'2021 CON RUBRO'!G31</f>
        <v>P47N52212</v>
      </c>
      <c r="E13">
        <f>+'2021 CON RUBRO'!O31</f>
        <v>6000000</v>
      </c>
      <c r="F13">
        <f>+'2021 CON RUBRO'!P31</f>
        <v>0</v>
      </c>
      <c r="G13">
        <f t="shared" si="0"/>
        <v>6000000</v>
      </c>
      <c r="H13">
        <f t="shared" si="1"/>
        <v>0</v>
      </c>
      <c r="I13">
        <f t="shared" si="2"/>
        <v>1</v>
      </c>
      <c r="J13">
        <f>+'2021 CON RUBRO'!AF31</f>
        <v>700</v>
      </c>
      <c r="K13">
        <f>+'2021 CON RUBRO'!AG31</f>
        <v>0</v>
      </c>
      <c r="L13">
        <f t="shared" si="3"/>
        <v>700</v>
      </c>
      <c r="M13">
        <f t="shared" si="4"/>
        <v>0</v>
      </c>
      <c r="N13">
        <f t="shared" si="5"/>
        <v>1</v>
      </c>
    </row>
    <row r="14" spans="1:14" ht="83.15" customHeight="1">
      <c r="A14" t="s">
        <v>181</v>
      </c>
      <c r="B14" s="925" t="str">
        <f>+'2021 CON RUBRO'!F33</f>
        <v>P47N422184</v>
      </c>
      <c r="C14" t="s">
        <v>186</v>
      </c>
      <c r="D14" t="str">
        <f>+'2021 CON RUBRO'!G33</f>
        <v>P47N52213</v>
      </c>
      <c r="E14">
        <f>+'2021 CON RUBRO'!O33</f>
        <v>950000</v>
      </c>
      <c r="F14">
        <f>+'2021 CON RUBRO'!P33</f>
        <v>0</v>
      </c>
      <c r="G14">
        <f t="shared" si="0"/>
        <v>950000</v>
      </c>
      <c r="H14">
        <f t="shared" si="1"/>
        <v>0</v>
      </c>
      <c r="I14">
        <f t="shared" si="2"/>
        <v>1</v>
      </c>
      <c r="J14">
        <f>+'2021 CON RUBRO'!AF33</f>
        <v>1</v>
      </c>
      <c r="K14">
        <f>+'2021 CON RUBRO'!AG33</f>
        <v>0</v>
      </c>
      <c r="L14">
        <f t="shared" si="3"/>
        <v>1</v>
      </c>
      <c r="M14">
        <f t="shared" si="4"/>
        <v>0</v>
      </c>
      <c r="N14">
        <f t="shared" si="5"/>
        <v>1</v>
      </c>
    </row>
    <row r="15" spans="1:14" ht="34.5" customHeight="1">
      <c r="A15" s="7837" t="s">
        <v>4459</v>
      </c>
      <c r="B15" s="7837"/>
      <c r="C15" s="7837"/>
      <c r="D15"/>
      <c r="E15" t="e">
        <f>SUM(E7:E14)</f>
        <v>#NAME?</v>
      </c>
      <c r="F15" t="e">
        <f>SUM(F7:F14)</f>
        <v>#NAME?</v>
      </c>
      <c r="G15" t="e">
        <f>SUM(G7:G14)</f>
        <v>#NAME?</v>
      </c>
      <c r="H15" t="e">
        <f t="shared" si="1"/>
        <v>#NAME?</v>
      </c>
      <c r="I15" t="e">
        <f t="shared" si="2"/>
        <v>#NAME?</v>
      </c>
      <c r="J15" t="e">
        <f>SUM(J7:J14)</f>
        <v>#NAME?</v>
      </c>
      <c r="K15" t="e">
        <f>SUM(K7:K14)</f>
        <v>#NAME?</v>
      </c>
      <c r="L15" t="e">
        <f>SUM(L7:L14)</f>
        <v>#VALUE!</v>
      </c>
      <c r="M15" t="e">
        <f t="shared" si="4"/>
        <v>#NAME?</v>
      </c>
      <c r="N15" t="e">
        <f t="shared" si="5"/>
        <v>#VALUE!</v>
      </c>
    </row>
    <row r="16" spans="1:14" ht="18" hidden="1">
      <c r="A16" s="722"/>
      <c r="B16" s="722"/>
      <c r="D16" s="722"/>
      <c r="E16" s="722"/>
      <c r="F16" s="722"/>
      <c r="G16" s="723" t="e">
        <f>+G15+#REF!+F15</f>
        <v>#NAME?</v>
      </c>
      <c r="H16"/>
      <c r="I16"/>
      <c r="J16" s="724"/>
      <c r="K16" s="724"/>
      <c r="L16" s="724"/>
    </row>
    <row r="17" spans="1:12" hidden="1">
      <c r="A17" s="724"/>
      <c r="B17" s="724"/>
      <c r="D17" s="724"/>
      <c r="E17" s="724"/>
      <c r="F17" s="724"/>
      <c r="G17" s="724"/>
      <c r="H17" s="724"/>
      <c r="I17" s="724"/>
      <c r="J17" s="724"/>
      <c r="K17" s="724"/>
      <c r="L17" s="724"/>
    </row>
    <row r="18" spans="1:12" hidden="1">
      <c r="A18" s="724"/>
      <c r="B18" s="724"/>
      <c r="D18" s="724"/>
      <c r="E18" s="724"/>
      <c r="F18" s="724"/>
      <c r="G18" s="724"/>
      <c r="H18" s="724"/>
      <c r="I18" s="724"/>
      <c r="J18" s="724"/>
      <c r="K18" s="724"/>
      <c r="L18" s="724"/>
    </row>
    <row r="19" spans="1:12">
      <c r="F19"/>
    </row>
    <row r="20" spans="1:12">
      <c r="A20" t="s">
        <v>631</v>
      </c>
      <c r="B20" s="725"/>
    </row>
  </sheetData>
  <mergeCells count="6">
    <mergeCell ref="A15:C15"/>
    <mergeCell ref="A2:N2"/>
    <mergeCell ref="A3:N3"/>
    <mergeCell ref="A5:D5"/>
    <mergeCell ref="E5:I5"/>
    <mergeCell ref="J5:N5"/>
  </mergeCells>
  <pageMargins left="0.7" right="0.7" top="0.75" bottom="0.75" header="0.51180555555555496" footer="0.51180555555555496"/>
  <pageSetup paperSize="9" scale="29" firstPageNumber="0" orientation="portrait" horizontalDpi="300" verticalDpi="300"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1">
    <tabColor rgb="FF99CC00"/>
  </sheetPr>
  <dimension ref="A2:AMK41"/>
  <sheetViews>
    <sheetView zoomScaleNormal="100" workbookViewId="0"/>
  </sheetViews>
  <sheetFormatPr baseColWidth="10" defaultColWidth="8.81640625" defaultRowHeight="14.5"/>
  <cols>
    <col min="1" max="1" width="28.26953125" style="721" customWidth="1"/>
    <col min="2" max="2" width="17.1796875" style="721" customWidth="1"/>
    <col min="3" max="3" width="38.81640625" style="721" customWidth="1"/>
    <col min="4" max="4" width="16.26953125" style="721" customWidth="1"/>
    <col min="5" max="5" width="25.54296875" style="721" customWidth="1"/>
    <col min="6" max="7" width="21.54296875" style="721" customWidth="1"/>
    <col min="8" max="8" width="15.7265625" style="721" customWidth="1"/>
    <col min="9" max="9" width="17.26953125" style="721" customWidth="1"/>
    <col min="10" max="10" width="14.7265625" style="721" customWidth="1"/>
    <col min="11" max="11" width="16.1796875" style="721" customWidth="1"/>
    <col min="12" max="12" width="15.26953125" style="721" customWidth="1"/>
    <col min="13" max="14" width="16.26953125" style="721" customWidth="1"/>
    <col min="15" max="1025" width="11.54296875" style="721" customWidth="1"/>
  </cols>
  <sheetData>
    <row r="2" spans="1:14">
      <c r="A2" s="7837" t="e">
        <f>+'DIR. ASUNTOS JURIDICOS'!A2:N2</f>
        <v>#REF!</v>
      </c>
      <c r="B2" s="7837"/>
      <c r="C2" s="7837"/>
      <c r="D2" s="7837"/>
      <c r="E2" s="7837"/>
      <c r="F2" s="7837"/>
      <c r="G2" s="7837"/>
      <c r="H2" s="7837"/>
      <c r="I2" s="7837"/>
      <c r="J2" s="7837"/>
      <c r="K2" s="7837"/>
      <c r="L2" s="7837"/>
      <c r="M2" s="7837"/>
      <c r="N2" s="7837"/>
    </row>
    <row r="3" spans="1:14">
      <c r="A3" s="7837" t="s">
        <v>4460</v>
      </c>
      <c r="B3" s="7837"/>
      <c r="C3" s="7837"/>
      <c r="D3" s="7837"/>
      <c r="E3" s="7837"/>
      <c r="F3" s="7837"/>
      <c r="G3" s="7837"/>
      <c r="H3" s="7837"/>
      <c r="I3" s="7837"/>
      <c r="J3" s="7837"/>
      <c r="K3" s="7837"/>
      <c r="L3" s="7837"/>
      <c r="M3" s="7837"/>
      <c r="N3" s="7837"/>
    </row>
    <row r="5" spans="1:14" ht="23.25" customHeight="1">
      <c r="A5" s="7837" t="s">
        <v>4446</v>
      </c>
      <c r="B5" s="7837"/>
      <c r="C5" s="7837"/>
      <c r="D5" s="7837"/>
      <c r="E5" s="7837" t="s">
        <v>4447</v>
      </c>
      <c r="F5" s="7837"/>
      <c r="G5" s="7837"/>
      <c r="H5" s="7837"/>
      <c r="I5" s="7837"/>
      <c r="J5" s="7837" t="s">
        <v>4448</v>
      </c>
      <c r="K5" s="7837"/>
      <c r="L5" s="7837"/>
      <c r="M5" s="7837"/>
      <c r="N5" s="7837"/>
    </row>
    <row r="6" spans="1:14">
      <c r="A6" t="s">
        <v>3</v>
      </c>
      <c r="B6" t="s">
        <v>6</v>
      </c>
      <c r="C6" t="s">
        <v>4449</v>
      </c>
      <c r="D6" t="s">
        <v>7</v>
      </c>
      <c r="E6" t="s">
        <v>1562</v>
      </c>
      <c r="F6" t="s">
        <v>4450</v>
      </c>
      <c r="G6" t="s">
        <v>4451</v>
      </c>
      <c r="H6" t="s">
        <v>4452</v>
      </c>
      <c r="I6" t="s">
        <v>4453</v>
      </c>
      <c r="J6" t="s">
        <v>39</v>
      </c>
      <c r="K6" t="s">
        <v>1565</v>
      </c>
      <c r="L6" t="s">
        <v>1566</v>
      </c>
      <c r="M6" t="s">
        <v>4454</v>
      </c>
      <c r="N6" t="s">
        <v>4455</v>
      </c>
    </row>
    <row r="7" spans="1:14" ht="82.4" customHeight="1">
      <c r="A7" s="7837" t="s">
        <v>194</v>
      </c>
      <c r="B7" s="7837" t="str">
        <f>+'2021 CON RUBRO'!F37</f>
        <v>P47N422133</v>
      </c>
      <c r="C7" t="s">
        <v>4461</v>
      </c>
      <c r="D7" t="str">
        <f>+'2021 CON RUBRO'!G37</f>
        <v>P47N52214</v>
      </c>
      <c r="E7">
        <f>+'2021 CON RUBRO'!O37</f>
        <v>10000000</v>
      </c>
      <c r="F7">
        <f>+'2021 CON RUBRO'!P37</f>
        <v>0</v>
      </c>
      <c r="G7">
        <f>+E7-F7</f>
        <v>10000000</v>
      </c>
      <c r="H7">
        <f t="shared" ref="H7:H12" si="0">+F7/E7</f>
        <v>0</v>
      </c>
      <c r="I7">
        <f t="shared" ref="I7:I12" si="1">+G7/E7</f>
        <v>1</v>
      </c>
      <c r="J7">
        <f>+'2021 CON RUBRO'!AF37</f>
        <v>2</v>
      </c>
      <c r="K7">
        <f>+'2021 CON RUBRO'!AG37</f>
        <v>0</v>
      </c>
      <c r="L7">
        <f>+J7-K7</f>
        <v>2</v>
      </c>
      <c r="M7">
        <f t="shared" ref="M7:M15" si="2">+K7/J7</f>
        <v>0</v>
      </c>
      <c r="N7">
        <f t="shared" ref="N7:N29" si="3">+L7/J7</f>
        <v>1</v>
      </c>
    </row>
    <row r="8" spans="1:14" ht="45" customHeight="1">
      <c r="A8" s="7837"/>
      <c r="B8" s="7837"/>
      <c r="C8" t="s">
        <v>4462</v>
      </c>
      <c r="D8" t="str">
        <f>+'2021 CON RUBRO'!G38</f>
        <v>P47N52215</v>
      </c>
      <c r="E8">
        <f>+'2021 CON RUBRO'!O38</f>
        <v>8000000</v>
      </c>
      <c r="F8">
        <f>+'2021 CON RUBRO'!P38</f>
        <v>0</v>
      </c>
      <c r="G8">
        <f>+E8-F8</f>
        <v>8000000</v>
      </c>
      <c r="H8">
        <f t="shared" si="0"/>
        <v>0</v>
      </c>
      <c r="I8">
        <f t="shared" si="1"/>
        <v>1</v>
      </c>
      <c r="J8">
        <f>+'2021 CON RUBRO'!AF38</f>
        <v>1</v>
      </c>
      <c r="K8">
        <f>+'2021 CON RUBRO'!AG38</f>
        <v>0</v>
      </c>
      <c r="L8">
        <f>+J8-K8</f>
        <v>1</v>
      </c>
      <c r="M8">
        <f t="shared" si="2"/>
        <v>0</v>
      </c>
      <c r="N8">
        <f t="shared" si="3"/>
        <v>1</v>
      </c>
    </row>
    <row r="9" spans="1:14" ht="50.65" customHeight="1">
      <c r="A9" s="7837"/>
      <c r="B9" s="7837"/>
      <c r="C9" t="s">
        <v>4463</v>
      </c>
      <c r="D9" t="str">
        <f>+'2021 CON RUBRO'!G39</f>
        <v>P47N52216</v>
      </c>
      <c r="E9">
        <f>+'2021 CON RUBRO'!O39</f>
        <v>15000000</v>
      </c>
      <c r="F9">
        <f>+'2021 CON RUBRO'!P39</f>
        <v>0</v>
      </c>
      <c r="G9">
        <f>+E9-F9</f>
        <v>15000000</v>
      </c>
      <c r="H9">
        <f t="shared" si="0"/>
        <v>0</v>
      </c>
      <c r="I9">
        <f t="shared" si="1"/>
        <v>1</v>
      </c>
      <c r="J9">
        <f>+'2021 CON RUBRO'!AF39</f>
        <v>1</v>
      </c>
      <c r="K9">
        <f>+'2021 CON RUBRO'!AG39</f>
        <v>0</v>
      </c>
      <c r="L9">
        <f>+J9-K9</f>
        <v>1</v>
      </c>
      <c r="M9">
        <f t="shared" si="2"/>
        <v>0</v>
      </c>
      <c r="N9">
        <f t="shared" si="3"/>
        <v>1</v>
      </c>
    </row>
    <row r="10" spans="1:14" ht="47.65" customHeight="1">
      <c r="A10" s="7837"/>
      <c r="B10" s="7837"/>
      <c r="C10" t="s">
        <v>4464</v>
      </c>
      <c r="D10" t="str">
        <f>+'2021 CON RUBRO'!G40</f>
        <v>P47N52217</v>
      </c>
      <c r="E10">
        <f>+'2021 CON RUBRO'!O40</f>
        <v>4000000</v>
      </c>
      <c r="F10">
        <f>+'2021 CON RUBRO'!P40</f>
        <v>0</v>
      </c>
      <c r="G10">
        <f>+E10-F10</f>
        <v>4000000</v>
      </c>
      <c r="H10">
        <f t="shared" si="0"/>
        <v>0</v>
      </c>
      <c r="I10">
        <f t="shared" si="1"/>
        <v>1</v>
      </c>
      <c r="J10">
        <f>+'2021 CON RUBRO'!AF40</f>
        <v>5</v>
      </c>
      <c r="K10">
        <f>+'2021 CON RUBRO'!AG40</f>
        <v>0</v>
      </c>
      <c r="L10">
        <f>+J10-K10</f>
        <v>5</v>
      </c>
      <c r="M10">
        <f t="shared" si="2"/>
        <v>0</v>
      </c>
      <c r="N10">
        <f t="shared" si="3"/>
        <v>1</v>
      </c>
    </row>
    <row r="11" spans="1:14" ht="29.15" customHeight="1">
      <c r="A11" s="7837" t="s">
        <v>219</v>
      </c>
      <c r="B11" s="7837"/>
      <c r="C11" s="7837"/>
      <c r="D11"/>
      <c r="E11">
        <f>SUM(E7:E10)</f>
        <v>37000000</v>
      </c>
      <c r="F11">
        <f>SUM(F7:F10)</f>
        <v>0</v>
      </c>
      <c r="G11">
        <f>SUM(G7:G10)</f>
        <v>37000000</v>
      </c>
      <c r="H11">
        <f t="shared" si="0"/>
        <v>0</v>
      </c>
      <c r="I11">
        <f t="shared" si="1"/>
        <v>1</v>
      </c>
      <c r="J11">
        <f>SUM(J7:J10)</f>
        <v>9</v>
      </c>
      <c r="K11">
        <f>SUM(K7:K10)</f>
        <v>0</v>
      </c>
      <c r="L11">
        <f>SUM(L7:L10)</f>
        <v>9</v>
      </c>
      <c r="M11">
        <f t="shared" si="2"/>
        <v>0</v>
      </c>
      <c r="N11">
        <f t="shared" si="3"/>
        <v>1</v>
      </c>
    </row>
    <row r="12" spans="1:14" ht="70">
      <c r="A12" t="s">
        <v>4465</v>
      </c>
      <c r="B12" t="e">
        <v>#NAME?</v>
      </c>
      <c r="C12" s="730" t="s">
        <v>4466</v>
      </c>
      <c r="D12" t="str">
        <f>+'2021 CON RUBRO'!G44</f>
        <v>P47N52219</v>
      </c>
      <c r="E12">
        <f>+'2021 CON RUBRO'!O44</f>
        <v>6060000</v>
      </c>
      <c r="F12">
        <f>+'2021 CON RUBRO'!P44</f>
        <v>0</v>
      </c>
      <c r="G12">
        <f>+E12-F12</f>
        <v>6060000</v>
      </c>
      <c r="H12">
        <f t="shared" si="0"/>
        <v>0</v>
      </c>
      <c r="I12">
        <f t="shared" si="1"/>
        <v>1</v>
      </c>
      <c r="J12">
        <f>+'2021 CON RUBRO'!AF44</f>
        <v>1</v>
      </c>
      <c r="K12">
        <f>+'2021 CON RUBRO'!AG44</f>
        <v>0</v>
      </c>
      <c r="L12">
        <f>+J12-K12</f>
        <v>1</v>
      </c>
      <c r="M12">
        <f t="shared" si="2"/>
        <v>0</v>
      </c>
      <c r="N12">
        <f t="shared" si="3"/>
        <v>1</v>
      </c>
    </row>
    <row r="13" spans="1:14" ht="70.5" customHeight="1">
      <c r="A13" t="s">
        <v>4467</v>
      </c>
      <c r="B13" s="7837" t="str">
        <f>+'2021 CON RUBRO'!F44</f>
        <v>P47N422126</v>
      </c>
      <c r="C13" s="731" t="s">
        <v>4468</v>
      </c>
      <c r="D13" t="str">
        <f>+'2021 CON RUBRO'!G48</f>
        <v>P47N52221</v>
      </c>
      <c r="E13">
        <f>+'2021 CON RUBRO'!O48</f>
        <v>30000000</v>
      </c>
      <c r="F13">
        <f>+'2021 CON RUBRO'!P48</f>
        <v>0</v>
      </c>
      <c r="G13">
        <f>+E13-F13</f>
        <v>30000000</v>
      </c>
      <c r="H13">
        <v>0</v>
      </c>
      <c r="I13">
        <v>0</v>
      </c>
      <c r="J13">
        <f>+'2021 CON RUBRO'!AF48</f>
        <v>1</v>
      </c>
      <c r="K13">
        <f>+'2021 CON RUBRO'!AG48</f>
        <v>0</v>
      </c>
      <c r="L13">
        <f>+J13-K13</f>
        <v>1</v>
      </c>
      <c r="M13">
        <f t="shared" si="2"/>
        <v>0</v>
      </c>
      <c r="N13">
        <f t="shared" si="3"/>
        <v>1</v>
      </c>
    </row>
    <row r="14" spans="1:14" ht="61.5" customHeight="1">
      <c r="A14" t="s">
        <v>4467</v>
      </c>
      <c r="B14" s="7837"/>
      <c r="C14" t="s">
        <v>4469</v>
      </c>
      <c r="D14" t="str">
        <f>+'2021 CON RUBRO'!G49</f>
        <v>P47N52274</v>
      </c>
      <c r="E14">
        <f>+'2021 CON RUBRO'!O49</f>
        <v>0</v>
      </c>
      <c r="F14">
        <f>+'2021 CON RUBRO'!P49</f>
        <v>0</v>
      </c>
      <c r="G14">
        <f>+E14-F14</f>
        <v>0</v>
      </c>
      <c r="H14">
        <v>0</v>
      </c>
      <c r="I14">
        <v>0</v>
      </c>
      <c r="J14">
        <f>+'2021 CON RUBRO'!AF49</f>
        <v>1</v>
      </c>
      <c r="K14">
        <f>+'2021 CON RUBRO'!AG49</f>
        <v>0</v>
      </c>
      <c r="L14">
        <f>+J14-K14</f>
        <v>1</v>
      </c>
      <c r="M14">
        <f t="shared" si="2"/>
        <v>0</v>
      </c>
      <c r="N14">
        <f t="shared" si="3"/>
        <v>1</v>
      </c>
    </row>
    <row r="15" spans="1:14" ht="16.5" customHeight="1">
      <c r="A15" s="7837" t="s">
        <v>4470</v>
      </c>
      <c r="B15" s="7837"/>
      <c r="C15" s="7837"/>
      <c r="D15"/>
      <c r="E15">
        <f>SUM(E12:E14)</f>
        <v>36060000</v>
      </c>
      <c r="F15">
        <f>SUM(F12:F14)</f>
        <v>0</v>
      </c>
      <c r="G15">
        <f>SUM(G12:G14)</f>
        <v>36060000</v>
      </c>
      <c r="H15">
        <f t="shared" ref="H15:H41" si="4">+F15/E15</f>
        <v>0</v>
      </c>
      <c r="I15">
        <f t="shared" ref="I15:I41" si="5">+G15/E15</f>
        <v>1</v>
      </c>
      <c r="J15">
        <f>SUM(J12:J14)</f>
        <v>3</v>
      </c>
      <c r="K15">
        <f>SUM(K12:K14)</f>
        <v>0</v>
      </c>
      <c r="L15">
        <f>SUM(L12:L14)</f>
        <v>3</v>
      </c>
      <c r="M15">
        <f t="shared" si="2"/>
        <v>0</v>
      </c>
      <c r="N15">
        <f t="shared" si="3"/>
        <v>1</v>
      </c>
    </row>
    <row r="16" spans="1:14" ht="126">
      <c r="A16" s="730" t="s">
        <v>249</v>
      </c>
      <c r="B16" t="str">
        <f>+'2021 CON RUBRO'!F51</f>
        <v>P47N422162</v>
      </c>
      <c r="C16" s="730" t="s">
        <v>4471</v>
      </c>
      <c r="D16" t="str">
        <f>+'2021 CON RUBRO'!G51</f>
        <v>P47N52222</v>
      </c>
      <c r="E16">
        <f>+'2021 CON RUBRO'!O51</f>
        <v>70000000</v>
      </c>
      <c r="F16">
        <f>+'2021 CON RUBRO'!P51</f>
        <v>0</v>
      </c>
      <c r="G16">
        <f t="shared" ref="G16:G22" si="6">+E16-F16</f>
        <v>70000000</v>
      </c>
      <c r="H16">
        <f t="shared" si="4"/>
        <v>0</v>
      </c>
      <c r="I16">
        <f t="shared" si="5"/>
        <v>1</v>
      </c>
      <c r="J16">
        <f>+'2021 CON RUBRO'!AF51</f>
        <v>3</v>
      </c>
      <c r="K16">
        <f>+'2021 CON RUBRO'!AG51</f>
        <v>0</v>
      </c>
      <c r="L16">
        <f t="shared" ref="L16:L22" si="7">+J16-K16</f>
        <v>3</v>
      </c>
      <c r="M16">
        <v>1</v>
      </c>
      <c r="N16">
        <f t="shared" si="3"/>
        <v>1</v>
      </c>
    </row>
    <row r="17" spans="1:14" ht="70">
      <c r="A17" s="730" t="s">
        <v>258</v>
      </c>
      <c r="B17" t="str">
        <f>+'2021 CON RUBRO'!F53</f>
        <v>P47N422157</v>
      </c>
      <c r="C17" s="730" t="s">
        <v>4472</v>
      </c>
      <c r="D17" t="str">
        <f>+'2021 CON RUBRO'!G53</f>
        <v>P47N52223</v>
      </c>
      <c r="E17">
        <f>+'2021 CON RUBRO'!O53</f>
        <v>45000000</v>
      </c>
      <c r="F17">
        <f>+'2021 CON RUBRO'!P53</f>
        <v>0</v>
      </c>
      <c r="G17">
        <f t="shared" si="6"/>
        <v>45000000</v>
      </c>
      <c r="H17">
        <f t="shared" si="4"/>
        <v>0</v>
      </c>
      <c r="I17">
        <f t="shared" si="5"/>
        <v>1</v>
      </c>
      <c r="J17">
        <f>+'2021 CON RUBRO'!AF53</f>
        <v>15</v>
      </c>
      <c r="K17">
        <f>+'2021 CON RUBRO'!AG53</f>
        <v>0</v>
      </c>
      <c r="L17">
        <f t="shared" si="7"/>
        <v>15</v>
      </c>
      <c r="M17">
        <f t="shared" ref="M17:M23" si="8">+K17/J17</f>
        <v>0</v>
      </c>
      <c r="N17">
        <f t="shared" si="3"/>
        <v>1</v>
      </c>
    </row>
    <row r="18" spans="1:14" ht="98">
      <c r="A18" s="730" t="s">
        <v>266</v>
      </c>
      <c r="B18" t="str">
        <f>+'2021 CON RUBRO'!F54</f>
        <v>P47N422130</v>
      </c>
      <c r="C18" s="730" t="s">
        <v>4473</v>
      </c>
      <c r="D18" t="str">
        <f>+'2021 CON RUBRO'!G54</f>
        <v>P47N52224</v>
      </c>
      <c r="E18">
        <f>+'2021 CON RUBRO'!O54</f>
        <v>86000000</v>
      </c>
      <c r="F18">
        <f>+'2021 CON RUBRO'!P54</f>
        <v>0</v>
      </c>
      <c r="G18">
        <f t="shared" si="6"/>
        <v>86000000</v>
      </c>
      <c r="H18">
        <f t="shared" si="4"/>
        <v>0</v>
      </c>
      <c r="I18">
        <f t="shared" si="5"/>
        <v>1</v>
      </c>
      <c r="J18">
        <f>+'2021 CON RUBRO'!AF54</f>
        <v>4</v>
      </c>
      <c r="K18">
        <f>+'2021 CON RUBRO'!AG54</f>
        <v>0</v>
      </c>
      <c r="L18">
        <f t="shared" si="7"/>
        <v>4</v>
      </c>
      <c r="M18">
        <f t="shared" si="8"/>
        <v>0</v>
      </c>
      <c r="N18">
        <f t="shared" si="3"/>
        <v>1</v>
      </c>
    </row>
    <row r="19" spans="1:14" ht="112">
      <c r="A19" s="730" t="s">
        <v>4474</v>
      </c>
      <c r="B19" t="str">
        <f>+'2021 CON RUBRO'!F55</f>
        <v>P47N422165</v>
      </c>
      <c r="C19" s="730" t="s">
        <v>4475</v>
      </c>
      <c r="D19" t="str">
        <f>+'2021 CON RUBRO'!G55</f>
        <v>P47N52225</v>
      </c>
      <c r="E19">
        <f>+'2021 CON RUBRO'!O55</f>
        <v>14000000</v>
      </c>
      <c r="F19">
        <f>+'2021 CON RUBRO'!P55</f>
        <v>0</v>
      </c>
      <c r="G19">
        <f t="shared" si="6"/>
        <v>14000000</v>
      </c>
      <c r="H19">
        <f t="shared" si="4"/>
        <v>0</v>
      </c>
      <c r="I19">
        <f t="shared" si="5"/>
        <v>1</v>
      </c>
      <c r="J19">
        <f>+'2021 CON RUBRO'!AF55</f>
        <v>30</v>
      </c>
      <c r="K19">
        <f>+'2021 CON RUBRO'!AG55</f>
        <v>0</v>
      </c>
      <c r="L19">
        <f t="shared" si="7"/>
        <v>30</v>
      </c>
      <c r="M19">
        <f t="shared" si="8"/>
        <v>0</v>
      </c>
      <c r="N19">
        <f t="shared" si="3"/>
        <v>1</v>
      </c>
    </row>
    <row r="20" spans="1:14" ht="84">
      <c r="A20" s="730" t="s">
        <v>284</v>
      </c>
      <c r="B20" t="str">
        <f>+'2021 CON RUBRO'!F58</f>
        <v>P47N422162</v>
      </c>
      <c r="C20" s="730" t="s">
        <v>4476</v>
      </c>
      <c r="D20" t="str">
        <f>+'2021 CON RUBRO'!G58</f>
        <v>P47N52226</v>
      </c>
      <c r="E20">
        <f>+'2021 CON RUBRO'!O58</f>
        <v>103000000</v>
      </c>
      <c r="F20">
        <f>+'2021 CON RUBRO'!P58</f>
        <v>0</v>
      </c>
      <c r="G20">
        <f t="shared" si="6"/>
        <v>103000000</v>
      </c>
      <c r="H20">
        <f t="shared" si="4"/>
        <v>0</v>
      </c>
      <c r="I20">
        <f t="shared" si="5"/>
        <v>1</v>
      </c>
      <c r="J20">
        <f>+'2021 CON RUBRO'!AF58</f>
        <v>10</v>
      </c>
      <c r="K20">
        <f>+'2021 CON RUBRO'!AG58</f>
        <v>0</v>
      </c>
      <c r="L20">
        <f t="shared" si="7"/>
        <v>10</v>
      </c>
      <c r="M20">
        <f t="shared" si="8"/>
        <v>0</v>
      </c>
      <c r="N20">
        <f t="shared" si="3"/>
        <v>1</v>
      </c>
    </row>
    <row r="21" spans="1:14" ht="56">
      <c r="A21" s="730" t="s">
        <v>295</v>
      </c>
      <c r="B21" t="str">
        <f>+'2021 CON RUBRO'!F61</f>
        <v>P47N422164</v>
      </c>
      <c r="C21" s="730" t="s">
        <v>4477</v>
      </c>
      <c r="D21" t="str">
        <f>+'2021 CON RUBRO'!G61</f>
        <v>P47N52228</v>
      </c>
      <c r="E21">
        <f>+'2021 CON RUBRO'!O61</f>
        <v>35000000</v>
      </c>
      <c r="F21">
        <f>+'2021 CON RUBRO'!P61</f>
        <v>0</v>
      </c>
      <c r="G21">
        <f t="shared" si="6"/>
        <v>35000000</v>
      </c>
      <c r="H21">
        <f t="shared" si="4"/>
        <v>0</v>
      </c>
      <c r="I21">
        <f t="shared" si="5"/>
        <v>1</v>
      </c>
      <c r="J21">
        <f>+'2021 CON RUBRO'!AF61</f>
        <v>5</v>
      </c>
      <c r="K21">
        <f>+'2021 CON RUBRO'!AG61</f>
        <v>0</v>
      </c>
      <c r="L21">
        <f t="shared" si="7"/>
        <v>5</v>
      </c>
      <c r="M21">
        <f t="shared" si="8"/>
        <v>0</v>
      </c>
      <c r="N21">
        <f t="shared" si="3"/>
        <v>1</v>
      </c>
    </row>
    <row r="22" spans="1:14" ht="75" customHeight="1">
      <c r="A22" s="730" t="s">
        <v>4478</v>
      </c>
      <c r="B22" t="str">
        <f>+'2021 CON RUBRO'!F62</f>
        <v>P47N422165</v>
      </c>
      <c r="C22" s="730" t="s">
        <v>306</v>
      </c>
      <c r="D22" t="str">
        <f>+'2021 CON RUBRO'!G62</f>
        <v>P47N52229</v>
      </c>
      <c r="E22">
        <f>+'2021 CON RUBRO'!O62</f>
        <v>40000000</v>
      </c>
      <c r="F22">
        <f>+'2021 CON RUBRO'!P62</f>
        <v>0</v>
      </c>
      <c r="G22">
        <f t="shared" si="6"/>
        <v>40000000</v>
      </c>
      <c r="H22">
        <f t="shared" si="4"/>
        <v>0</v>
      </c>
      <c r="I22">
        <f t="shared" si="5"/>
        <v>1</v>
      </c>
      <c r="J22">
        <f>+'2021 CON RUBRO'!AF62</f>
        <v>1</v>
      </c>
      <c r="K22">
        <f>+'2021 CON RUBRO'!AG62</f>
        <v>0</v>
      </c>
      <c r="L22">
        <f t="shared" si="7"/>
        <v>1</v>
      </c>
      <c r="M22">
        <f t="shared" si="8"/>
        <v>0</v>
      </c>
      <c r="N22">
        <f t="shared" si="3"/>
        <v>1</v>
      </c>
    </row>
    <row r="23" spans="1:14" ht="75" customHeight="1">
      <c r="A23" s="7837" t="s">
        <v>4479</v>
      </c>
      <c r="B23" s="7837"/>
      <c r="C23" s="7837"/>
      <c r="D23"/>
      <c r="E23">
        <f>SUM(E16:E22)</f>
        <v>393000000</v>
      </c>
      <c r="F23">
        <f>SUM(F16:F22)</f>
        <v>0</v>
      </c>
      <c r="G23">
        <f>SUM(G16:G22)</f>
        <v>393000000</v>
      </c>
      <c r="H23">
        <f t="shared" si="4"/>
        <v>0</v>
      </c>
      <c r="I23">
        <f t="shared" si="5"/>
        <v>1</v>
      </c>
      <c r="J23">
        <f>SUM(J16:J22)</f>
        <v>68</v>
      </c>
      <c r="K23">
        <f>SUM(K16:K22)</f>
        <v>0</v>
      </c>
      <c r="L23">
        <f>SUM(L16:L22)</f>
        <v>68</v>
      </c>
      <c r="M23">
        <f t="shared" si="8"/>
        <v>0</v>
      </c>
      <c r="N23">
        <f t="shared" si="3"/>
        <v>1</v>
      </c>
    </row>
    <row r="24" spans="1:14" ht="75" customHeight="1">
      <c r="A24" s="7837" t="s">
        <v>314</v>
      </c>
      <c r="B24" s="7837" t="str">
        <f>+'2021 CON RUBRO'!F69</f>
        <v>P47N422181</v>
      </c>
      <c r="C24" s="729" t="s">
        <v>320</v>
      </c>
      <c r="D24" t="str">
        <f>+'2021 CON RUBRO'!G69</f>
        <v>P47N52230</v>
      </c>
      <c r="E24">
        <f>+'2021 CON RUBRO'!O69</f>
        <v>40000000</v>
      </c>
      <c r="F24">
        <f>+'2021 CON RUBRO'!P69</f>
        <v>0</v>
      </c>
      <c r="G24">
        <f t="shared" ref="G24:G32" si="9">+E24-F24</f>
        <v>40000000</v>
      </c>
      <c r="H24">
        <f t="shared" si="4"/>
        <v>0</v>
      </c>
      <c r="I24">
        <f t="shared" si="5"/>
        <v>1</v>
      </c>
      <c r="J24">
        <f>+'2021 CON RUBRO'!AF69</f>
        <v>12</v>
      </c>
      <c r="K24">
        <f>+'2021 CON RUBRO'!AG69</f>
        <v>0</v>
      </c>
      <c r="L24">
        <f t="shared" ref="L24:L29" si="10">+J24-K24</f>
        <v>12</v>
      </c>
      <c r="M24">
        <f t="shared" ref="M24:M29" si="11">+K24</f>
        <v>0</v>
      </c>
      <c r="N24">
        <f t="shared" si="3"/>
        <v>1</v>
      </c>
    </row>
    <row r="25" spans="1:14" ht="28">
      <c r="A25" s="7837"/>
      <c r="B25" s="7837"/>
      <c r="C25" s="729" t="s">
        <v>324</v>
      </c>
      <c r="D25" t="str">
        <f>+'2021 CON RUBRO'!G70</f>
        <v>P47N52231</v>
      </c>
      <c r="E25">
        <f>+'2021 CON RUBRO'!O70</f>
        <v>11000000</v>
      </c>
      <c r="F25">
        <f>+'2021 CON RUBRO'!P70</f>
        <v>0</v>
      </c>
      <c r="G25">
        <f t="shared" si="9"/>
        <v>11000000</v>
      </c>
      <c r="H25">
        <f t="shared" si="4"/>
        <v>0</v>
      </c>
      <c r="I25">
        <f t="shared" si="5"/>
        <v>1</v>
      </c>
      <c r="J25">
        <f>+'2021 CON RUBRO'!AF70</f>
        <v>12</v>
      </c>
      <c r="K25">
        <f>+'2021 CON RUBRO'!AG70</f>
        <v>0</v>
      </c>
      <c r="L25">
        <f t="shared" si="10"/>
        <v>12</v>
      </c>
      <c r="M25">
        <f t="shared" si="11"/>
        <v>0</v>
      </c>
      <c r="N25">
        <f t="shared" si="3"/>
        <v>1</v>
      </c>
    </row>
    <row r="26" spans="1:14" ht="57" customHeight="1">
      <c r="A26" s="7837"/>
      <c r="B26" s="7837"/>
      <c r="C26" s="729" t="s">
        <v>4480</v>
      </c>
      <c r="D26" t="str">
        <f>+'2021 CON RUBRO'!G71</f>
        <v>P47N52232</v>
      </c>
      <c r="E26">
        <f>+'2021 CON RUBRO'!O71</f>
        <v>22000000</v>
      </c>
      <c r="F26">
        <f>+'2021 CON RUBRO'!P71</f>
        <v>0</v>
      </c>
      <c r="G26">
        <f t="shared" si="9"/>
        <v>22000000</v>
      </c>
      <c r="H26">
        <f t="shared" si="4"/>
        <v>0</v>
      </c>
      <c r="I26">
        <f t="shared" si="5"/>
        <v>1</v>
      </c>
      <c r="J26">
        <f>+'2021 CON RUBRO'!AF71</f>
        <v>12</v>
      </c>
      <c r="K26">
        <f>+'2021 CON RUBRO'!AG71</f>
        <v>0</v>
      </c>
      <c r="L26">
        <f t="shared" si="10"/>
        <v>12</v>
      </c>
      <c r="M26">
        <f t="shared" si="11"/>
        <v>0</v>
      </c>
      <c r="N26">
        <f t="shared" si="3"/>
        <v>1</v>
      </c>
    </row>
    <row r="27" spans="1:14" ht="42.75" customHeight="1">
      <c r="A27" s="7837"/>
      <c r="B27" s="7837"/>
      <c r="C27" s="729" t="s">
        <v>328</v>
      </c>
      <c r="D27" t="str">
        <f>+'2021 CON RUBRO'!G72</f>
        <v>P47N52233</v>
      </c>
      <c r="E27">
        <f>+'2021 CON RUBRO'!O72</f>
        <v>24000000</v>
      </c>
      <c r="F27">
        <f>+'2021 CON RUBRO'!P72</f>
        <v>0</v>
      </c>
      <c r="G27">
        <f t="shared" si="9"/>
        <v>24000000</v>
      </c>
      <c r="H27">
        <f t="shared" si="4"/>
        <v>0</v>
      </c>
      <c r="I27">
        <f t="shared" si="5"/>
        <v>1</v>
      </c>
      <c r="J27">
        <f>+'2021 CON RUBRO'!AF72</f>
        <v>12</v>
      </c>
      <c r="K27">
        <f>+'2021 CON RUBRO'!AG72</f>
        <v>0</v>
      </c>
      <c r="L27">
        <f t="shared" si="10"/>
        <v>12</v>
      </c>
      <c r="M27">
        <f t="shared" si="11"/>
        <v>0</v>
      </c>
      <c r="N27">
        <f t="shared" si="3"/>
        <v>1</v>
      </c>
    </row>
    <row r="28" spans="1:14" ht="60" customHeight="1">
      <c r="A28" s="7837"/>
      <c r="B28" s="7837"/>
      <c r="C28" s="729" t="s">
        <v>4481</v>
      </c>
      <c r="D28" t="str">
        <f>+'2021 CON RUBRO'!G73</f>
        <v>P47N52234</v>
      </c>
      <c r="E28">
        <f>+'2021 CON RUBRO'!O73</f>
        <v>22000000</v>
      </c>
      <c r="F28">
        <f>+'2021 CON RUBRO'!P73</f>
        <v>0</v>
      </c>
      <c r="G28">
        <f t="shared" si="9"/>
        <v>22000000</v>
      </c>
      <c r="H28">
        <f t="shared" si="4"/>
        <v>0</v>
      </c>
      <c r="I28">
        <f t="shared" si="5"/>
        <v>1</v>
      </c>
      <c r="J28">
        <f>+'2021 CON RUBRO'!AF73</f>
        <v>12</v>
      </c>
      <c r="K28">
        <f>+'2021 CON RUBRO'!AG73</f>
        <v>0</v>
      </c>
      <c r="L28">
        <f t="shared" si="10"/>
        <v>12</v>
      </c>
      <c r="M28">
        <f t="shared" si="11"/>
        <v>0</v>
      </c>
      <c r="N28">
        <f t="shared" si="3"/>
        <v>1</v>
      </c>
    </row>
    <row r="29" spans="1:14" ht="40.5" customHeight="1">
      <c r="A29" s="7837"/>
      <c r="B29" s="7837"/>
      <c r="C29" t="s">
        <v>332</v>
      </c>
      <c r="D29" t="str">
        <f>+'2021 CON RUBRO'!G74</f>
        <v>P47N52235</v>
      </c>
      <c r="E29">
        <f>+'2021 CON RUBRO'!O74</f>
        <v>35000000</v>
      </c>
      <c r="F29">
        <f>+'2021 CON RUBRO'!P74</f>
        <v>0</v>
      </c>
      <c r="G29">
        <f t="shared" si="9"/>
        <v>35000000</v>
      </c>
      <c r="H29">
        <f t="shared" si="4"/>
        <v>0</v>
      </c>
      <c r="I29">
        <f t="shared" si="5"/>
        <v>1</v>
      </c>
      <c r="J29">
        <f>+'2021 CON RUBRO'!AF74</f>
        <v>12</v>
      </c>
      <c r="K29">
        <f>+'2021 CON RUBRO'!AG74</f>
        <v>0</v>
      </c>
      <c r="L29">
        <f t="shared" si="10"/>
        <v>12</v>
      </c>
      <c r="M29">
        <f t="shared" si="11"/>
        <v>0</v>
      </c>
      <c r="N29">
        <f t="shared" si="3"/>
        <v>1</v>
      </c>
    </row>
    <row r="30" spans="1:14" ht="16.5" customHeight="1">
      <c r="A30" s="7837" t="s">
        <v>4482</v>
      </c>
      <c r="B30" s="7837"/>
      <c r="C30" s="7837"/>
      <c r="D30"/>
      <c r="E30">
        <f>SUM(E24:E29)</f>
        <v>154000000</v>
      </c>
      <c r="F30">
        <f>SUM(F24:F29)</f>
        <v>0</v>
      </c>
      <c r="G30">
        <f t="shared" si="9"/>
        <v>154000000</v>
      </c>
      <c r="H30">
        <f t="shared" si="4"/>
        <v>0</v>
      </c>
      <c r="I30">
        <f t="shared" si="5"/>
        <v>1</v>
      </c>
      <c r="J30">
        <f>SUM(J24:J29)</f>
        <v>72</v>
      </c>
      <c r="K30">
        <f>SUM(K24:K29)/6</f>
        <v>0</v>
      </c>
      <c r="L30">
        <f>SUM(L24:L29)</f>
        <v>72</v>
      </c>
      <c r="M30">
        <f>SUM(M24:M29)/6</f>
        <v>0</v>
      </c>
      <c r="N30">
        <f>SUM(N24:N29)/6</f>
        <v>1</v>
      </c>
    </row>
    <row r="31" spans="1:14" ht="42.65" customHeight="1">
      <c r="A31" s="7837" t="s">
        <v>333</v>
      </c>
      <c r="B31" s="7837" t="s">
        <v>4483</v>
      </c>
      <c r="C31" s="732" t="s">
        <v>1114</v>
      </c>
      <c r="D31" t="str">
        <f>+'2021 CON RUBRO'!G75</f>
        <v>P47N52236</v>
      </c>
      <c r="E31">
        <f>+'2021 CON RUBRO'!O75</f>
        <v>24000000</v>
      </c>
      <c r="F31">
        <f>+'2021 CON RUBRO'!P75</f>
        <v>0</v>
      </c>
      <c r="G31">
        <f t="shared" si="9"/>
        <v>24000000</v>
      </c>
      <c r="H31">
        <f t="shared" si="4"/>
        <v>0</v>
      </c>
      <c r="I31">
        <f t="shared" si="5"/>
        <v>1</v>
      </c>
      <c r="J31">
        <f>+'2021 CON RUBRO'!AF75</f>
        <v>108</v>
      </c>
      <c r="K31">
        <f>+'2021 CON RUBRO'!AG75</f>
        <v>0</v>
      </c>
      <c r="L31">
        <f>+J31-K31</f>
        <v>108</v>
      </c>
      <c r="M31">
        <f>+K31/J31</f>
        <v>0</v>
      </c>
      <c r="N31">
        <f>+L31/J31</f>
        <v>1</v>
      </c>
    </row>
    <row r="32" spans="1:14" ht="28">
      <c r="A32" s="7837"/>
      <c r="B32" s="7837"/>
      <c r="C32" s="730" t="s">
        <v>340</v>
      </c>
      <c r="D32" t="str">
        <f>+'2021 CON RUBRO'!G76</f>
        <v>P47N52237</v>
      </c>
      <c r="E32">
        <f>+'2021 CON RUBRO'!O76</f>
        <v>15000000</v>
      </c>
      <c r="F32">
        <f>+'2021 CON RUBRO'!P76</f>
        <v>0</v>
      </c>
      <c r="G32">
        <f t="shared" si="9"/>
        <v>15000000</v>
      </c>
      <c r="H32">
        <f t="shared" si="4"/>
        <v>0</v>
      </c>
      <c r="I32">
        <f t="shared" si="5"/>
        <v>1</v>
      </c>
      <c r="J32">
        <f>+'2021 CON RUBRO'!AF76</f>
        <v>20</v>
      </c>
      <c r="K32">
        <f>+'2021 CON RUBRO'!AG76</f>
        <v>0</v>
      </c>
      <c r="L32">
        <f>+J32-K32</f>
        <v>20</v>
      </c>
      <c r="M32">
        <f>+K32/J32</f>
        <v>0</v>
      </c>
      <c r="N32">
        <f>+L32/J32</f>
        <v>1</v>
      </c>
    </row>
    <row r="33" spans="1:1024" ht="16.5" customHeight="1">
      <c r="A33" s="7837" t="s">
        <v>4484</v>
      </c>
      <c r="B33" s="7837"/>
      <c r="C33" s="7837"/>
      <c r="D33"/>
      <c r="E33">
        <f>SUM(E31:E32)</f>
        <v>39000000</v>
      </c>
      <c r="F33">
        <f>SUM(F31:F32)</f>
        <v>0</v>
      </c>
      <c r="G33">
        <f>SUM(G31:G32)</f>
        <v>39000000</v>
      </c>
      <c r="H33">
        <f t="shared" si="4"/>
        <v>0</v>
      </c>
      <c r="I33">
        <f t="shared" si="5"/>
        <v>1</v>
      </c>
      <c r="J33">
        <f>SUM(J31:J32)</f>
        <v>128</v>
      </c>
      <c r="K33">
        <f>SUM(K31:K32)</f>
        <v>0</v>
      </c>
      <c r="L33">
        <f>SUM(L31:L32)</f>
        <v>128</v>
      </c>
      <c r="M33">
        <f>SUM(M31:M32)/3</f>
        <v>0</v>
      </c>
      <c r="N33">
        <f>SUM(N31:N32)/3</f>
        <v>0.66666666666666663</v>
      </c>
    </row>
    <row r="34" spans="1:1024" ht="32.15" customHeight="1">
      <c r="A34" s="7837" t="s">
        <v>4485</v>
      </c>
      <c r="B34" s="7837" t="str">
        <f>+'2021 CON RUBRO'!F83</f>
        <v>P47N422140</v>
      </c>
      <c r="C34" t="s">
        <v>4486</v>
      </c>
      <c r="D34" t="str">
        <f>+'2021 CON RUBRO'!G83</f>
        <v>P47N52243</v>
      </c>
      <c r="E34">
        <f>+'2021 CON RUBRO'!O83</f>
        <v>22000000</v>
      </c>
      <c r="F34">
        <f>+'2021 CON RUBRO'!P83</f>
        <v>0</v>
      </c>
      <c r="G34">
        <f>+E34-F34</f>
        <v>22000000</v>
      </c>
      <c r="H34">
        <f t="shared" si="4"/>
        <v>0</v>
      </c>
      <c r="I34">
        <f t="shared" si="5"/>
        <v>1</v>
      </c>
      <c r="J34">
        <f>+'2021 CON RUBRO'!AF83</f>
        <v>1</v>
      </c>
      <c r="K34">
        <f>+'2021 CON RUBRO'!AG83</f>
        <v>0</v>
      </c>
      <c r="L34">
        <f>+J34-K34</f>
        <v>1</v>
      </c>
      <c r="M34">
        <f>+K34/J34</f>
        <v>0</v>
      </c>
      <c r="N34">
        <f>+L34/J34</f>
        <v>1</v>
      </c>
    </row>
    <row r="35" spans="1:1024">
      <c r="A35" s="7837"/>
      <c r="B35" s="7837"/>
      <c r="C35" t="s">
        <v>4487</v>
      </c>
      <c r="D35" t="e">
        <v>#NAME?</v>
      </c>
      <c r="E35" t="e">
        <v>#NAME?</v>
      </c>
      <c r="F35" t="e">
        <v>#NAME?</v>
      </c>
      <c r="G35" t="e">
        <f>+E35-F35</f>
        <v>#NAME?</v>
      </c>
      <c r="H35" t="e">
        <f t="shared" si="4"/>
        <v>#NAME?</v>
      </c>
      <c r="I35" t="e">
        <f t="shared" si="5"/>
        <v>#NAME?</v>
      </c>
      <c r="J35" t="e">
        <v>#NAME?</v>
      </c>
      <c r="K35" t="e">
        <v>#NAME?</v>
      </c>
      <c r="L35" t="e">
        <f>+J35-K35</f>
        <v>#NAME?</v>
      </c>
      <c r="M35" t="e">
        <f>+K35/J35</f>
        <v>#NAME?</v>
      </c>
      <c r="N35" t="e">
        <f>+L35/J35</f>
        <v>#NAME?</v>
      </c>
    </row>
    <row r="36" spans="1:1024">
      <c r="A36" t="s">
        <v>4488</v>
      </c>
      <c r="B36" t="e">
        <v>#NAME?</v>
      </c>
      <c r="C36" t="s">
        <v>4489</v>
      </c>
      <c r="D36" t="e">
        <v>#NAME?</v>
      </c>
      <c r="E36" t="e">
        <v>#NAME?</v>
      </c>
      <c r="F36" t="e">
        <v>#NAME?</v>
      </c>
      <c r="G36" t="e">
        <f>+E36-F36</f>
        <v>#NAME?</v>
      </c>
      <c r="H36" t="e">
        <f t="shared" si="4"/>
        <v>#NAME?</v>
      </c>
      <c r="I36" t="e">
        <f t="shared" si="5"/>
        <v>#NAME?</v>
      </c>
      <c r="J36" t="e">
        <v>#NAME?</v>
      </c>
      <c r="K36" t="e">
        <v>#NAME?</v>
      </c>
      <c r="L36" t="e">
        <f>+J36-K36</f>
        <v>#NAME?</v>
      </c>
      <c r="M36" t="e">
        <f>+K36/J36</f>
        <v>#NAME?</v>
      </c>
      <c r="N36" t="e">
        <f>+L36/J36</f>
        <v>#NAME?</v>
      </c>
    </row>
    <row r="37" spans="1:1024">
      <c r="A37" t="s">
        <v>4490</v>
      </c>
      <c r="B37" t="str">
        <f>+'2021 CON RUBRO'!F84</f>
        <v>P47N422129</v>
      </c>
      <c r="C37" t="s">
        <v>4491</v>
      </c>
      <c r="D37" t="str">
        <f>+'2021 CON RUBRO'!G84</f>
        <v>P47N52244</v>
      </c>
      <c r="E37">
        <f>+'2021 CON RUBRO'!O84</f>
        <v>6000000</v>
      </c>
      <c r="F37">
        <f>+'2021 CON RUBRO'!P84</f>
        <v>0</v>
      </c>
      <c r="G37">
        <f>+E37-F37</f>
        <v>6000000</v>
      </c>
      <c r="H37">
        <f t="shared" si="4"/>
        <v>0</v>
      </c>
      <c r="I37">
        <f t="shared" si="5"/>
        <v>1</v>
      </c>
      <c r="J37">
        <f>+'2021 CON RUBRO'!AF84</f>
        <v>2</v>
      </c>
      <c r="K37">
        <f>+'2021 CON RUBRO'!AG84</f>
        <v>0</v>
      </c>
      <c r="L37">
        <f>+J37-K37</f>
        <v>2</v>
      </c>
      <c r="M37">
        <f>+K37/J37</f>
        <v>0</v>
      </c>
      <c r="N37">
        <f>+L37/J37</f>
        <v>1</v>
      </c>
    </row>
    <row r="38" spans="1:1024">
      <c r="A38" t="s">
        <v>4492</v>
      </c>
      <c r="B38" t="e">
        <v>#NAME?</v>
      </c>
      <c r="C38" t="s">
        <v>4493</v>
      </c>
      <c r="D38" t="e">
        <v>#NAME?</v>
      </c>
      <c r="E38" t="e">
        <v>#NAME?</v>
      </c>
      <c r="F38" t="e">
        <v>#NAME?</v>
      </c>
      <c r="G38" t="e">
        <f>+E38-F38</f>
        <v>#NAME?</v>
      </c>
      <c r="H38" t="e">
        <f t="shared" si="4"/>
        <v>#NAME?</v>
      </c>
      <c r="I38" t="e">
        <f t="shared" si="5"/>
        <v>#NAME?</v>
      </c>
      <c r="J38" t="e">
        <v>#NAME?</v>
      </c>
      <c r="K38" t="e">
        <v>#NAME?</v>
      </c>
      <c r="L38" t="e">
        <f>+J38-K38</f>
        <v>#NAME?</v>
      </c>
      <c r="M38" t="e">
        <f>+K38/J38</f>
        <v>#NAME?</v>
      </c>
      <c r="N38" t="e">
        <f>+L38/J38</f>
        <v>#NAME?</v>
      </c>
    </row>
    <row r="39" spans="1:1024" ht="16.149999999999999" customHeight="1">
      <c r="A39" s="7837" t="s">
        <v>4494</v>
      </c>
      <c r="B39" s="7837"/>
      <c r="C39" s="7837"/>
      <c r="D39" s="7837"/>
      <c r="E39" t="e">
        <f>SUM(E34:E38)</f>
        <v>#NAME?</v>
      </c>
      <c r="F39" t="e">
        <f>SUM(F34:F38)</f>
        <v>#NAME?</v>
      </c>
      <c r="G39" t="e">
        <f>SUM(G34:G38)</f>
        <v>#NAME?</v>
      </c>
      <c r="H39" t="e">
        <f t="shared" si="4"/>
        <v>#NAME?</v>
      </c>
      <c r="I39" t="e">
        <f t="shared" si="5"/>
        <v>#NAME?</v>
      </c>
      <c r="J39" t="e">
        <f>SUM(J34:J38)</f>
        <v>#NAME?</v>
      </c>
      <c r="K39" t="e">
        <f>SUM(K34:K38)</f>
        <v>#NAME?</v>
      </c>
      <c r="L39" t="e">
        <f>SUM(L34:L38)</f>
        <v>#NAME?</v>
      </c>
      <c r="M39" t="e">
        <f>SUM(M34:M38)</f>
        <v>#NAME?</v>
      </c>
      <c r="N39" t="e">
        <f>SUM(N34:N38)</f>
        <v>#NAME?</v>
      </c>
    </row>
    <row r="40" spans="1:1024">
      <c r="A40" s="1380" t="s">
        <v>4495</v>
      </c>
      <c r="B40" t="e">
        <v>#NAME?</v>
      </c>
      <c r="C40" t="e">
        <v>#NAME?</v>
      </c>
      <c r="D40" t="e">
        <v>#NAME?</v>
      </c>
      <c r="E40" t="e">
        <v>#NAME?</v>
      </c>
      <c r="F40" t="e">
        <v>#NAME?</v>
      </c>
      <c r="G40" t="e">
        <f>+E40-F40</f>
        <v>#NAME?</v>
      </c>
      <c r="H40" t="e">
        <f t="shared" si="4"/>
        <v>#NAME?</v>
      </c>
      <c r="I40" t="e">
        <f t="shared" si="5"/>
        <v>#NAME?</v>
      </c>
      <c r="J40" t="e">
        <v>#NAME?</v>
      </c>
      <c r="K40" t="e">
        <v>#NAME?</v>
      </c>
      <c r="L40" t="e">
        <v>#NAME?</v>
      </c>
      <c r="M40" t="e">
        <f>+K40/J40</f>
        <v>#NAME?</v>
      </c>
      <c r="N40" t="e">
        <f>+L40/J40</f>
        <v>#NAME?</v>
      </c>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7.25" customHeight="1">
      <c r="A41" s="7837" t="s">
        <v>4459</v>
      </c>
      <c r="B41" s="7837"/>
      <c r="C41" s="7837"/>
      <c r="D41"/>
      <c r="E41" t="e">
        <f>+E11+E15+E23+E33+E30+E39+E40</f>
        <v>#NAME?</v>
      </c>
      <c r="F41" t="e">
        <f>+F11+F15+F23+F33+F30+F39+F40</f>
        <v>#NAME?</v>
      </c>
      <c r="G41" t="e">
        <f>+G11+G15+G23+G33+G30+G39+G40</f>
        <v>#NAME?</v>
      </c>
      <c r="H41" t="e">
        <f t="shared" si="4"/>
        <v>#NAME?</v>
      </c>
      <c r="I41" t="e">
        <f t="shared" si="5"/>
        <v>#NAME?</v>
      </c>
      <c r="J41" t="e">
        <f>+J11+J15+J23+J33+J30+J39+J40</f>
        <v>#NAME?</v>
      </c>
      <c r="K41" t="e">
        <f>+K11+K15+K23+K33+K30+K39+K40</f>
        <v>#NAME?</v>
      </c>
      <c r="L41" t="e">
        <f>+L11+L15+L23+L33+L30+L39+L40</f>
        <v>#NAME?</v>
      </c>
      <c r="M41">
        <f>+(M33+M30)/2</f>
        <v>0</v>
      </c>
      <c r="N41">
        <f>+(N33+N30)/2</f>
        <v>0.83333333333333326</v>
      </c>
    </row>
  </sheetData>
  <mergeCells count="21">
    <mergeCell ref="A33:C33"/>
    <mergeCell ref="A34:A35"/>
    <mergeCell ref="B34:B35"/>
    <mergeCell ref="A39:D39"/>
    <mergeCell ref="A41:C41"/>
    <mergeCell ref="A23:C23"/>
    <mergeCell ref="A24:A29"/>
    <mergeCell ref="B24:B29"/>
    <mergeCell ref="A30:C30"/>
    <mergeCell ref="A31:A32"/>
    <mergeCell ref="B31:B32"/>
    <mergeCell ref="A7:A10"/>
    <mergeCell ref="B7:B10"/>
    <mergeCell ref="A11:C11"/>
    <mergeCell ref="B13:B14"/>
    <mergeCell ref="A15:C15"/>
    <mergeCell ref="A2:N2"/>
    <mergeCell ref="A3:N3"/>
    <mergeCell ref="A5:D5"/>
    <mergeCell ref="E5:I5"/>
    <mergeCell ref="J5:N5"/>
  </mergeCells>
  <pageMargins left="0.7" right="0.7" top="0.75" bottom="0.75" header="0.51180555555555496" footer="0.51180555555555496"/>
  <pageSetup paperSize="9" scale="31" firstPageNumber="0" orientation="portrait" horizontalDpi="300" verticalDpi="300" r:id="rId1"/>
  <drawing r:id="rId2"/>
  <legacy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2">
    <tabColor rgb="FFBF9000"/>
  </sheetPr>
  <dimension ref="A2:AMK15"/>
  <sheetViews>
    <sheetView zoomScaleNormal="100" workbookViewId="0">
      <selection activeCell="C9" sqref="C9"/>
    </sheetView>
  </sheetViews>
  <sheetFormatPr baseColWidth="10" defaultColWidth="8.81640625" defaultRowHeight="14.5"/>
  <cols>
    <col min="1" max="1" width="28.26953125" style="721" customWidth="1"/>
    <col min="2" max="2" width="17" style="721" customWidth="1"/>
    <col min="3" max="3" width="38.81640625" style="721" customWidth="1"/>
    <col min="4" max="4" width="17.7265625" style="721" customWidth="1"/>
    <col min="5" max="5" width="25.54296875" style="721" customWidth="1"/>
    <col min="6" max="6" width="17.7265625" style="721" customWidth="1"/>
    <col min="7" max="7" width="21.54296875" style="721" customWidth="1"/>
    <col min="8" max="8" width="15.7265625" style="721" customWidth="1"/>
    <col min="9" max="9" width="17.26953125" style="721" customWidth="1"/>
    <col min="10" max="10" width="14.7265625" style="721" customWidth="1"/>
    <col min="11" max="11" width="16.1796875" style="721" customWidth="1"/>
    <col min="12" max="12" width="15.26953125" style="721" customWidth="1"/>
    <col min="13" max="13" width="16.26953125" style="721" customWidth="1"/>
    <col min="14" max="14" width="16.1796875" style="721" customWidth="1"/>
    <col min="15" max="1025" width="11.54296875" style="721" customWidth="1"/>
  </cols>
  <sheetData>
    <row r="2" spans="1:14">
      <c r="A2" s="7837" t="e">
        <f>+'DIR. ASUNTOS JURIDICOS'!A2:N2</f>
        <v>#REF!</v>
      </c>
      <c r="B2" s="7837"/>
      <c r="C2" s="7837"/>
      <c r="D2" s="7837"/>
      <c r="E2" s="7837"/>
      <c r="F2" s="7837"/>
      <c r="G2" s="7837"/>
      <c r="H2" s="7837"/>
      <c r="I2" s="7837"/>
      <c r="J2" s="7837"/>
      <c r="K2" s="7837"/>
      <c r="L2" s="7837"/>
      <c r="M2" s="7837"/>
      <c r="N2" s="7837"/>
    </row>
    <row r="3" spans="1:14">
      <c r="A3" s="7837" t="s">
        <v>4496</v>
      </c>
      <c r="B3" s="7837"/>
      <c r="C3" s="7837"/>
      <c r="D3" s="7837"/>
      <c r="E3" s="7837"/>
      <c r="F3" s="7837"/>
      <c r="G3" s="7837"/>
      <c r="H3" s="7837"/>
      <c r="I3" s="7837"/>
      <c r="J3" s="7837"/>
      <c r="K3" s="7837"/>
      <c r="L3" s="7837"/>
      <c r="M3" s="7837"/>
      <c r="N3" s="7837"/>
    </row>
    <row r="5" spans="1:14" ht="23.25" customHeight="1">
      <c r="A5" s="7837" t="s">
        <v>4446</v>
      </c>
      <c r="B5" s="7837"/>
      <c r="C5" s="7837"/>
      <c r="D5" s="7837"/>
      <c r="E5" s="7837" t="s">
        <v>4447</v>
      </c>
      <c r="F5" s="7837"/>
      <c r="G5" s="7837"/>
      <c r="H5" s="7837"/>
      <c r="I5" s="7837"/>
      <c r="J5" s="7837" t="s">
        <v>4448</v>
      </c>
      <c r="K5" s="7837"/>
      <c r="L5" s="7837"/>
      <c r="M5" s="7837"/>
      <c r="N5" s="7837"/>
    </row>
    <row r="6" spans="1:14">
      <c r="A6" t="s">
        <v>3</v>
      </c>
      <c r="B6" t="s">
        <v>6</v>
      </c>
      <c r="C6" t="s">
        <v>4449</v>
      </c>
      <c r="D6" t="s">
        <v>7</v>
      </c>
      <c r="E6" t="s">
        <v>1562</v>
      </c>
      <c r="F6" t="s">
        <v>4450</v>
      </c>
      <c r="G6" t="s">
        <v>4451</v>
      </c>
      <c r="H6" t="s">
        <v>4452</v>
      </c>
      <c r="I6" t="s">
        <v>4497</v>
      </c>
      <c r="J6" t="s">
        <v>39</v>
      </c>
      <c r="K6" t="s">
        <v>1565</v>
      </c>
      <c r="L6" t="s">
        <v>1566</v>
      </c>
      <c r="M6" t="s">
        <v>4454</v>
      </c>
      <c r="N6" t="s">
        <v>4455</v>
      </c>
    </row>
    <row r="7" spans="1:14" ht="70.400000000000006" customHeight="1">
      <c r="A7" t="s">
        <v>393</v>
      </c>
      <c r="B7" t="str">
        <f>+'2021 CON RUBRO'!F90</f>
        <v>P47N422191</v>
      </c>
      <c r="C7" s="728" t="s">
        <v>398</v>
      </c>
      <c r="D7" t="str">
        <f>+'2021 CON RUBRO'!G90</f>
        <v>P47N52275</v>
      </c>
      <c r="E7">
        <f>+'2021 CON RUBRO'!O90</f>
        <v>79500000</v>
      </c>
      <c r="F7">
        <f>+'2021 CON RUBRO'!P90</f>
        <v>0</v>
      </c>
      <c r="G7">
        <f>+E7-F7</f>
        <v>79500000</v>
      </c>
      <c r="H7">
        <f t="shared" ref="H7:H12" si="0">+F7/E7</f>
        <v>0</v>
      </c>
      <c r="I7">
        <f t="shared" ref="I7:I12" si="1">+G7/E7</f>
        <v>1</v>
      </c>
      <c r="J7">
        <f>+'2021 CON RUBRO'!AF90</f>
        <v>35</v>
      </c>
      <c r="K7">
        <f>+'2021 CON RUBRO'!AG90</f>
        <v>0</v>
      </c>
      <c r="L7">
        <f>+J7-K7</f>
        <v>35</v>
      </c>
      <c r="M7">
        <f t="shared" ref="M7:M12" si="2">+K7/J7</f>
        <v>0</v>
      </c>
      <c r="N7">
        <f t="shared" ref="N7:N12" si="3">+L7/J7</f>
        <v>1</v>
      </c>
    </row>
    <row r="8" spans="1:14" ht="54.65" customHeight="1">
      <c r="A8" t="s">
        <v>402</v>
      </c>
      <c r="B8">
        <f>+'2021 CON RUBRO'!F91</f>
        <v>0</v>
      </c>
      <c r="C8" s="728" t="s">
        <v>405</v>
      </c>
      <c r="D8" t="str">
        <f>+'2021 CON RUBRO'!G91</f>
        <v>P47N52276</v>
      </c>
      <c r="E8">
        <f>+'2021 CON RUBRO'!O91</f>
        <v>32000000</v>
      </c>
      <c r="F8">
        <f>+'2021 CON RUBRO'!P91</f>
        <v>0</v>
      </c>
      <c r="G8">
        <f>+E8-F8</f>
        <v>32000000</v>
      </c>
      <c r="H8">
        <f t="shared" si="0"/>
        <v>0</v>
      </c>
      <c r="I8">
        <f t="shared" si="1"/>
        <v>1</v>
      </c>
      <c r="J8">
        <f>+'2021 CON RUBRO'!AF91</f>
        <v>21</v>
      </c>
      <c r="K8">
        <f>+'2021 CON RUBRO'!AG91</f>
        <v>0</v>
      </c>
      <c r="L8">
        <f>+J8-K8</f>
        <v>21</v>
      </c>
      <c r="M8">
        <f t="shared" si="2"/>
        <v>0</v>
      </c>
      <c r="N8">
        <f t="shared" si="3"/>
        <v>1</v>
      </c>
    </row>
    <row r="9" spans="1:14" ht="83.15" customHeight="1">
      <c r="A9" t="s">
        <v>406</v>
      </c>
      <c r="B9" t="str">
        <f>+'2021 CON RUBRO'!F92</f>
        <v>P47N422193</v>
      </c>
      <c r="C9" s="728" t="s">
        <v>4498</v>
      </c>
      <c r="D9" t="str">
        <f>+'2021 CON RUBRO'!G92</f>
        <v>P47N52277</v>
      </c>
      <c r="E9">
        <f>+'2021 CON RUBRO'!O92</f>
        <v>30000000</v>
      </c>
      <c r="F9">
        <f>+'2021 CON RUBRO'!P92</f>
        <v>0</v>
      </c>
      <c r="G9">
        <f>+E9-F9</f>
        <v>30000000</v>
      </c>
      <c r="H9">
        <f t="shared" si="0"/>
        <v>0</v>
      </c>
      <c r="I9">
        <f t="shared" si="1"/>
        <v>1</v>
      </c>
      <c r="J9">
        <f>+'2021 CON RUBRO'!AF92</f>
        <v>12</v>
      </c>
      <c r="K9">
        <f>+'2021 CON RUBRO'!AG92</f>
        <v>0</v>
      </c>
      <c r="L9">
        <f>+J9-K9</f>
        <v>12</v>
      </c>
      <c r="M9">
        <f t="shared" si="2"/>
        <v>0</v>
      </c>
      <c r="N9">
        <f t="shared" si="3"/>
        <v>1</v>
      </c>
    </row>
    <row r="10" spans="1:14" ht="31.5" customHeight="1">
      <c r="A10" s="7837" t="s">
        <v>4499</v>
      </c>
      <c r="B10" s="7837"/>
      <c r="C10" s="7837"/>
      <c r="D10"/>
      <c r="E10">
        <f>SUM(E7:E9)</f>
        <v>141500000</v>
      </c>
      <c r="F10">
        <f>SUM(F7:F9)</f>
        <v>0</v>
      </c>
      <c r="G10">
        <f>SUM(G7:G9)</f>
        <v>141500000</v>
      </c>
      <c r="H10">
        <f t="shared" si="0"/>
        <v>0</v>
      </c>
      <c r="I10">
        <f t="shared" si="1"/>
        <v>1</v>
      </c>
      <c r="J10">
        <f>SUM(J7:J9)</f>
        <v>68</v>
      </c>
      <c r="K10">
        <f>SUM(K7:K9)</f>
        <v>0</v>
      </c>
      <c r="L10">
        <f>SUM(L7:L9)</f>
        <v>68</v>
      </c>
      <c r="M10">
        <f t="shared" si="2"/>
        <v>0</v>
      </c>
      <c r="N10">
        <f t="shared" si="3"/>
        <v>1</v>
      </c>
    </row>
    <row r="11" spans="1:14" ht="83.15" customHeight="1">
      <c r="A11" t="s">
        <v>4500</v>
      </c>
      <c r="B11" t="str">
        <f>+'2021 CON RUBRO'!F94</f>
        <v>P47N422194</v>
      </c>
      <c r="C11" s="728" t="s">
        <v>4498</v>
      </c>
      <c r="D11" t="str">
        <f>+'2021 CON RUBRO'!G94</f>
        <v>P47N52278</v>
      </c>
      <c r="E11">
        <f>+'2021 CON RUBRO'!O94</f>
        <v>24000000</v>
      </c>
      <c r="F11">
        <f>+'2021 CON RUBRO'!P94</f>
        <v>0</v>
      </c>
      <c r="G11">
        <f>+E11-F11</f>
        <v>24000000</v>
      </c>
      <c r="H11">
        <f t="shared" si="0"/>
        <v>0</v>
      </c>
      <c r="I11">
        <f t="shared" si="1"/>
        <v>1</v>
      </c>
      <c r="J11">
        <f>+'2021 CON RUBRO'!AF94</f>
        <v>3</v>
      </c>
      <c r="K11">
        <f>+'2021 CON RUBRO'!AG94</f>
        <v>0</v>
      </c>
      <c r="L11">
        <f>+J11-K11</f>
        <v>3</v>
      </c>
      <c r="M11">
        <f t="shared" si="2"/>
        <v>0</v>
      </c>
      <c r="N11">
        <f t="shared" si="3"/>
        <v>1</v>
      </c>
    </row>
    <row r="12" spans="1:14" ht="31.5" customHeight="1">
      <c r="A12" s="7837" t="s">
        <v>4459</v>
      </c>
      <c r="B12" s="7837"/>
      <c r="C12" s="7837"/>
      <c r="D12"/>
      <c r="E12">
        <f>+E10+E11</f>
        <v>165500000</v>
      </c>
      <c r="F12">
        <f>SUM(F9:F11)</f>
        <v>0</v>
      </c>
      <c r="G12">
        <f>SUM(G9:G11)</f>
        <v>195500000</v>
      </c>
      <c r="H12">
        <f t="shared" si="0"/>
        <v>0</v>
      </c>
      <c r="I12">
        <f t="shared" si="1"/>
        <v>1.1812688821752266</v>
      </c>
      <c r="J12">
        <f>SUM(J9:J11)</f>
        <v>83</v>
      </c>
      <c r="K12">
        <f>SUM(K9:K11)</f>
        <v>0</v>
      </c>
      <c r="L12">
        <f>SUM(L9:L11)</f>
        <v>83</v>
      </c>
      <c r="M12">
        <f t="shared" si="2"/>
        <v>0</v>
      </c>
      <c r="N12">
        <f t="shared" si="3"/>
        <v>1</v>
      </c>
    </row>
    <row r="13" spans="1:14">
      <c r="A13" s="725"/>
      <c r="B13" s="725"/>
    </row>
    <row r="15" spans="1:14">
      <c r="A15" t="s">
        <v>631</v>
      </c>
    </row>
  </sheetData>
  <mergeCells count="7">
    <mergeCell ref="A10:C10"/>
    <mergeCell ref="A12:C12"/>
    <mergeCell ref="A2:N2"/>
    <mergeCell ref="A3:N3"/>
    <mergeCell ref="A5:D5"/>
    <mergeCell ref="E5:I5"/>
    <mergeCell ref="J5:N5"/>
  </mergeCells>
  <pageMargins left="0.7" right="0.7" top="0.75" bottom="0.75" header="0.51180555555555496" footer="0.51180555555555496"/>
  <pageSetup paperSize="9" scale="31"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3">
    <tabColor rgb="FFFF7C80"/>
  </sheetPr>
  <dimension ref="A2:AMK47"/>
  <sheetViews>
    <sheetView zoomScaleNormal="100" workbookViewId="0">
      <selection activeCell="C9" sqref="C9"/>
    </sheetView>
  </sheetViews>
  <sheetFormatPr baseColWidth="10" defaultColWidth="8.81640625" defaultRowHeight="14.5"/>
  <cols>
    <col min="1" max="1" width="28.26953125" style="721" customWidth="1"/>
    <col min="2" max="2" width="14" style="721" customWidth="1"/>
    <col min="3" max="3" width="28.7265625" style="721" customWidth="1"/>
    <col min="4" max="4" width="13.1796875" style="721" customWidth="1"/>
    <col min="5" max="6" width="18.1796875" style="721" customWidth="1"/>
    <col min="7" max="7" width="16.81640625" style="721" customWidth="1"/>
    <col min="8" max="8" width="15.1796875" style="721" customWidth="1"/>
    <col min="9" max="9" width="15.26953125" style="721" customWidth="1"/>
    <col min="10" max="10" width="16.7265625" style="721" customWidth="1"/>
    <col min="11" max="12" width="13.81640625" style="721" customWidth="1"/>
    <col min="13" max="13" width="14.54296875" style="721" customWidth="1"/>
    <col min="14" max="14" width="14.26953125" style="721" customWidth="1"/>
    <col min="15" max="1025" width="11.54296875" style="721" customWidth="1"/>
  </cols>
  <sheetData>
    <row r="2" spans="1:14">
      <c r="A2" s="7837" t="e">
        <f>+#REF!</f>
        <v>#REF!</v>
      </c>
      <c r="B2" s="7837"/>
      <c r="C2" s="7837"/>
      <c r="D2" s="7837"/>
      <c r="E2" s="7837"/>
      <c r="F2" s="7837"/>
      <c r="G2" s="7837"/>
      <c r="H2" s="7837"/>
      <c r="I2" s="7837"/>
      <c r="J2" s="7837"/>
      <c r="K2" s="7837"/>
      <c r="L2" s="7837"/>
      <c r="M2" s="7837"/>
      <c r="N2" s="7837"/>
    </row>
    <row r="3" spans="1:14">
      <c r="A3" s="7837" t="s">
        <v>4501</v>
      </c>
      <c r="B3" s="7837"/>
      <c r="C3" s="7837"/>
      <c r="D3" s="7837"/>
      <c r="E3" s="7837"/>
      <c r="F3" s="7837"/>
      <c r="G3" s="7837"/>
      <c r="H3" s="7837"/>
      <c r="I3" s="7837"/>
      <c r="J3" s="7837"/>
      <c r="K3" s="7837"/>
      <c r="L3" s="7837"/>
      <c r="M3" s="7837"/>
      <c r="N3" s="7837"/>
    </row>
    <row r="5" spans="1:14" ht="23.25" customHeight="1">
      <c r="A5" s="7837" t="s">
        <v>4446</v>
      </c>
      <c r="B5" s="7837"/>
      <c r="C5" s="7837"/>
      <c r="D5" s="7837"/>
      <c r="E5" s="7837" t="s">
        <v>4447</v>
      </c>
      <c r="F5" s="7837"/>
      <c r="G5" s="7837"/>
      <c r="H5" s="7837"/>
      <c r="I5" s="7837"/>
      <c r="J5" s="7837" t="s">
        <v>4448</v>
      </c>
      <c r="K5" s="7837"/>
      <c r="L5" s="7837"/>
      <c r="M5" s="7837"/>
      <c r="N5" s="7837"/>
    </row>
    <row r="6" spans="1:14" ht="61.15" customHeight="1">
      <c r="A6" t="s">
        <v>3</v>
      </c>
      <c r="B6" t="s">
        <v>6</v>
      </c>
      <c r="C6" t="s">
        <v>4502</v>
      </c>
      <c r="D6" t="s">
        <v>7</v>
      </c>
      <c r="E6" t="s">
        <v>1562</v>
      </c>
      <c r="F6" t="s">
        <v>4450</v>
      </c>
      <c r="G6" t="s">
        <v>4451</v>
      </c>
      <c r="H6" t="s">
        <v>4452</v>
      </c>
      <c r="I6" t="s">
        <v>4453</v>
      </c>
      <c r="J6" t="s">
        <v>39</v>
      </c>
      <c r="K6" t="s">
        <v>1565</v>
      </c>
      <c r="L6" t="s">
        <v>1566</v>
      </c>
      <c r="M6" t="s">
        <v>4454</v>
      </c>
      <c r="N6" t="s">
        <v>4455</v>
      </c>
    </row>
    <row r="7" spans="1:14" ht="56.15" customHeight="1">
      <c r="A7" t="str">
        <f>+'2021 CON RUBRO'!C97</f>
        <v xml:space="preserve">CONTRIBUCIONES AL SECTOR CAMPESINO DE LA JURIDICCION </v>
      </c>
      <c r="B7" t="str">
        <f>+'2021 CON RUBRO'!F97</f>
        <v>P47N422164</v>
      </c>
      <c r="C7" t="str">
        <f>+'2021 CON RUBRO'!J97</f>
        <v>SE APOYARÁN SOLICITUDES PROVENIENTES DE LOS MUNICIPIOS QUE CELEBREN EL DÍA DEL CAMPESINO A TRAVÉS DE CONTRIBUCIONES REPRESENTADAS EN HERRAMIENTAS E IMPLEMENTOS DEL SECTOR RURAL.</v>
      </c>
      <c r="D7" t="str">
        <f>+'2021 CON RUBRO'!G97</f>
        <v>P47N52246</v>
      </c>
      <c r="E7">
        <f>+'2021 CON RUBRO'!O97</f>
        <v>60000000</v>
      </c>
      <c r="F7">
        <f>+'2021 CON RUBRO'!P97</f>
        <v>0</v>
      </c>
      <c r="G7">
        <f>+E7-F7</f>
        <v>60000000</v>
      </c>
      <c r="H7">
        <f t="shared" ref="H7:H42" si="0">+F7/E7</f>
        <v>0</v>
      </c>
      <c r="I7">
        <f t="shared" ref="I7:I42" si="1">+G7/E7</f>
        <v>1</v>
      </c>
      <c r="J7">
        <f>+'2021 CON RUBRO'!AF97</f>
        <v>20</v>
      </c>
      <c r="K7">
        <f>+'2021 CON RUBRO'!AG97</f>
        <v>0</v>
      </c>
      <c r="L7">
        <f>+J7-K7</f>
        <v>20</v>
      </c>
      <c r="M7">
        <f t="shared" ref="M7:M47" si="2">+K7/J7</f>
        <v>0</v>
      </c>
      <c r="N7">
        <f t="shared" ref="N7:N47" si="3">+L7/J7</f>
        <v>1</v>
      </c>
    </row>
    <row r="8" spans="1:14" ht="46.4" customHeight="1">
      <c r="A8" t="str">
        <f>+'2021 CON RUBRO'!C98</f>
        <v>FORMARTE</v>
      </c>
      <c r="B8" t="str">
        <f>+'2021 CON RUBRO'!F98</f>
        <v>P47N422166</v>
      </c>
      <c r="C8" t="str">
        <f>+'2021 CON RUBRO'!J98</f>
        <v xml:space="preserve">
A TRAVÉS DE TALLERES SE BUSCA LA CONFORMACIÓN DE NUEVAS UNIDADES PRODUCTIVAS EN LOS MUNICIPIOS DE LA JURISDICCIÓN.
</v>
      </c>
      <c r="D8" t="str">
        <f>+'2021 CON RUBRO'!G98</f>
        <v>P47N52247</v>
      </c>
      <c r="E8">
        <f>+'2021 CON RUBRO'!O98</f>
        <v>65000000</v>
      </c>
      <c r="F8">
        <f>+'2021 CON RUBRO'!P98</f>
        <v>0</v>
      </c>
      <c r="G8">
        <f>+E8-F8</f>
        <v>65000000</v>
      </c>
      <c r="H8">
        <f t="shared" si="0"/>
        <v>0</v>
      </c>
      <c r="I8">
        <f t="shared" si="1"/>
        <v>1</v>
      </c>
      <c r="J8">
        <f>+'2021 CON RUBRO'!AF98</f>
        <v>30</v>
      </c>
      <c r="K8">
        <f>+'2021 CON RUBRO'!AG98</f>
        <v>0</v>
      </c>
      <c r="L8">
        <f>+J8-K8</f>
        <v>30</v>
      </c>
      <c r="M8">
        <f t="shared" si="2"/>
        <v>0</v>
      </c>
      <c r="N8">
        <f t="shared" si="3"/>
        <v>1</v>
      </c>
    </row>
    <row r="9" spans="1:14" ht="87" customHeight="1">
      <c r="A9" t="str">
        <f>+'2021 CON RUBRO'!C102</f>
        <v>CONTRIBUCIOS A LA GESTIÓN CIVICO, SOCIAL Y CULTURAL</v>
      </c>
      <c r="B9" t="str">
        <f>+'2021 CON RUBRO'!F102</f>
        <v>P47N422164</v>
      </c>
      <c r="C9" t="str">
        <f>+'2021 CON RUBRO'!J102</f>
        <v>SE APOYARÁN SOLICITUDES PROVENIENTES DE LOS MUNICIPIOS QUE CELEBREN ACTIVIDADES QUE APOYEN LA CULTURA, LA RECREACIÓN, EL DEPORTE Y EL TURISMO A TRAVÉS DE CONTRIBUCIONES</v>
      </c>
      <c r="D9" t="str">
        <f>+'2021 CON RUBRO'!G102</f>
        <v>P47N52248</v>
      </c>
      <c r="E9">
        <f>+'2021 CON RUBRO'!O102</f>
        <v>25000000</v>
      </c>
      <c r="F9">
        <f>+'2021 CON RUBRO'!P102</f>
        <v>0</v>
      </c>
      <c r="G9">
        <f>+E9-F9</f>
        <v>25000000</v>
      </c>
      <c r="H9">
        <f t="shared" si="0"/>
        <v>0</v>
      </c>
      <c r="I9">
        <f t="shared" si="1"/>
        <v>1</v>
      </c>
      <c r="J9">
        <f>+'2021 CON RUBRO'!AF102</f>
        <v>5</v>
      </c>
      <c r="K9">
        <f>+'2021 CON RUBRO'!AG102</f>
        <v>0</v>
      </c>
      <c r="L9">
        <f>+J9-K9</f>
        <v>5</v>
      </c>
      <c r="M9">
        <f t="shared" si="2"/>
        <v>0</v>
      </c>
      <c r="N9">
        <f t="shared" si="3"/>
        <v>1</v>
      </c>
    </row>
    <row r="10" spans="1:14" ht="29.15" customHeight="1">
      <c r="A10" s="7837" t="s">
        <v>4503</v>
      </c>
      <c r="B10" s="7837"/>
      <c r="C10" s="7837"/>
      <c r="D10" s="7837"/>
      <c r="E10">
        <f>SUM(E7:E9)</f>
        <v>150000000</v>
      </c>
      <c r="F10">
        <f>SUM(F7:F9)</f>
        <v>0</v>
      </c>
      <c r="G10">
        <f>SUM(G7:G9)</f>
        <v>150000000</v>
      </c>
      <c r="H10">
        <f t="shared" si="0"/>
        <v>0</v>
      </c>
      <c r="I10">
        <f t="shared" si="1"/>
        <v>1</v>
      </c>
      <c r="J10">
        <f>SUM(J7:J9)</f>
        <v>55</v>
      </c>
      <c r="K10">
        <f>SUM(K7:K9)</f>
        <v>0</v>
      </c>
      <c r="L10">
        <f>SUM(L7:L9)</f>
        <v>55</v>
      </c>
      <c r="M10">
        <f t="shared" si="2"/>
        <v>0</v>
      </c>
      <c r="N10">
        <f t="shared" si="3"/>
        <v>1</v>
      </c>
    </row>
    <row r="11" spans="1:14">
      <c r="A11" t="str">
        <f>+'2021 CON RUBRO'!C104</f>
        <v>PROGRAMA DE ECONOMIA CIRCULAR</v>
      </c>
      <c r="B11" t="str">
        <f>+'2021 CON RUBRO'!F104</f>
        <v>P47N422168</v>
      </c>
      <c r="C11" t="str">
        <f>+'2021 CON RUBRO'!J104</f>
        <v>Generación de programas formativos que impulsen el aprovechamiento de todos los elementos participantes en el flujo físico de los recursos de la producción.</v>
      </c>
      <c r="D11" t="str">
        <f>+'2021 CON RUBRO'!G104</f>
        <v>P47N52249</v>
      </c>
      <c r="E11">
        <f>+'2021 CON RUBRO'!O104</f>
        <v>37000000</v>
      </c>
      <c r="F11">
        <f>+'2021 CON RUBRO'!P104</f>
        <v>0</v>
      </c>
      <c r="G11">
        <f>+E11-F11</f>
        <v>37000000</v>
      </c>
      <c r="H11">
        <f t="shared" si="0"/>
        <v>0</v>
      </c>
      <c r="I11">
        <f t="shared" si="1"/>
        <v>1</v>
      </c>
      <c r="J11">
        <f>+'2021 CON RUBRO'!AF104</f>
        <v>30</v>
      </c>
      <c r="K11">
        <f>+'2021 CON RUBRO'!AG104</f>
        <v>0</v>
      </c>
      <c r="L11">
        <f>+J11-K11</f>
        <v>30</v>
      </c>
      <c r="M11">
        <f t="shared" si="2"/>
        <v>0</v>
      </c>
      <c r="N11">
        <f t="shared" si="3"/>
        <v>1</v>
      </c>
    </row>
    <row r="12" spans="1:14" ht="38.25" customHeight="1">
      <c r="A12" s="7837" t="s">
        <v>4504</v>
      </c>
      <c r="B12" s="7837"/>
      <c r="C12" s="7837"/>
      <c r="D12"/>
      <c r="E12">
        <f>SUM(E11:E11)</f>
        <v>37000000</v>
      </c>
      <c r="F12">
        <f>SUM(F11:F11)</f>
        <v>0</v>
      </c>
      <c r="G12">
        <f>SUM(G11)</f>
        <v>37000000</v>
      </c>
      <c r="H12">
        <f t="shared" si="0"/>
        <v>0</v>
      </c>
      <c r="I12">
        <f t="shared" si="1"/>
        <v>1</v>
      </c>
      <c r="J12">
        <f>SUM(J11:J11)</f>
        <v>30</v>
      </c>
      <c r="K12">
        <f>SUM(K11:K11)</f>
        <v>0</v>
      </c>
      <c r="L12">
        <f>SUM(L11:L11)</f>
        <v>30</v>
      </c>
      <c r="M12">
        <f t="shared" si="2"/>
        <v>0</v>
      </c>
      <c r="N12">
        <f t="shared" si="3"/>
        <v>1</v>
      </c>
    </row>
    <row r="13" spans="1:14" ht="33.75" customHeight="1">
      <c r="A13" s="7837" t="s">
        <v>4505</v>
      </c>
      <c r="B13" s="7837" t="str">
        <f>+'2021 CON RUBRO'!F108</f>
        <v>P47N422167</v>
      </c>
      <c r="C13" t="str">
        <f>+'2021 CON RUBRO'!J108</f>
        <v xml:space="preserve">Realizar capacitación en temas de: contrato de arrendamiento de local comercial y vivienda urbana, Veedurias, Propiedad horizontal y algunas de relevancia que sean requeridas por los comerciantes de la jurusdicción.  </v>
      </c>
      <c r="D13" t="str">
        <f>+'2021 CON RUBRO'!G108</f>
        <v>P47N52250</v>
      </c>
      <c r="E13">
        <f>+'2021 CON RUBRO'!O108</f>
        <v>6000000</v>
      </c>
      <c r="F13">
        <f>+'2021 CON RUBRO'!P108</f>
        <v>0</v>
      </c>
      <c r="G13">
        <f>+E13-F13</f>
        <v>6000000</v>
      </c>
      <c r="H13">
        <f t="shared" si="0"/>
        <v>0</v>
      </c>
      <c r="I13">
        <f t="shared" si="1"/>
        <v>1</v>
      </c>
      <c r="J13">
        <f>+'2021 CON RUBRO'!AF108</f>
        <v>5</v>
      </c>
      <c r="K13">
        <f>+'2021 CON RUBRO'!AG108</f>
        <v>0</v>
      </c>
      <c r="L13">
        <f>+J13-K13</f>
        <v>5</v>
      </c>
      <c r="M13">
        <f t="shared" si="2"/>
        <v>0</v>
      </c>
      <c r="N13">
        <f t="shared" si="3"/>
        <v>1</v>
      </c>
    </row>
    <row r="14" spans="1:14">
      <c r="A14" s="7837"/>
      <c r="B14" s="7837"/>
      <c r="C14" t="e">
        <v>#NAME?</v>
      </c>
      <c r="D14" t="e">
        <v>#NAME?</v>
      </c>
      <c r="E14" t="e">
        <v>#NAME?</v>
      </c>
      <c r="F14" t="e">
        <v>#NAME?</v>
      </c>
      <c r="G14" t="e">
        <f>+E14-F14</f>
        <v>#NAME?</v>
      </c>
      <c r="H14" t="e">
        <f t="shared" si="0"/>
        <v>#NAME?</v>
      </c>
      <c r="I14" t="e">
        <f t="shared" si="1"/>
        <v>#NAME?</v>
      </c>
      <c r="J14" t="e">
        <v>#NAME?</v>
      </c>
      <c r="K14" t="e">
        <v>#NAME?</v>
      </c>
      <c r="L14" t="e">
        <f>+J14-K14</f>
        <v>#NAME?</v>
      </c>
      <c r="M14" t="e">
        <f t="shared" si="2"/>
        <v>#NAME?</v>
      </c>
      <c r="N14" t="e">
        <f t="shared" si="3"/>
        <v>#NAME?</v>
      </c>
    </row>
    <row r="15" spans="1:14">
      <c r="A15" s="7837"/>
      <c r="B15" s="7837"/>
      <c r="C15" t="e">
        <v>#NAME?</v>
      </c>
      <c r="D15" t="e">
        <v>#NAME?</v>
      </c>
      <c r="E15" t="e">
        <v>#NAME?</v>
      </c>
      <c r="F15" t="e">
        <v>#NAME?</v>
      </c>
      <c r="G15" t="e">
        <f>+E15-F15</f>
        <v>#NAME?</v>
      </c>
      <c r="H15" t="e">
        <f t="shared" si="0"/>
        <v>#NAME?</v>
      </c>
      <c r="I15" t="e">
        <f t="shared" si="1"/>
        <v>#NAME?</v>
      </c>
      <c r="J15" t="e">
        <v>#NAME?</v>
      </c>
      <c r="K15" t="e">
        <v>#NAME?</v>
      </c>
      <c r="L15" t="e">
        <f>+J15-K15</f>
        <v>#NAME?</v>
      </c>
      <c r="M15" t="e">
        <f t="shared" si="2"/>
        <v>#NAME?</v>
      </c>
      <c r="N15" t="e">
        <f t="shared" si="3"/>
        <v>#NAME?</v>
      </c>
    </row>
    <row r="16" spans="1:14">
      <c r="A16" s="7837"/>
      <c r="B16" s="7837"/>
      <c r="C16" t="e">
        <v>#NAME?</v>
      </c>
      <c r="D16" t="e">
        <v>#NAME?</v>
      </c>
      <c r="E16" t="e">
        <v>#NAME?</v>
      </c>
      <c r="F16" t="e">
        <v>#NAME?</v>
      </c>
      <c r="G16" t="e">
        <f>+E16-F16</f>
        <v>#NAME?</v>
      </c>
      <c r="H16" t="e">
        <f t="shared" si="0"/>
        <v>#NAME?</v>
      </c>
      <c r="I16" t="e">
        <f t="shared" si="1"/>
        <v>#NAME?</v>
      </c>
      <c r="J16" t="e">
        <v>#NAME?</v>
      </c>
      <c r="K16" t="e">
        <v>#NAME?</v>
      </c>
      <c r="L16" t="e">
        <f>+J16-K16</f>
        <v>#NAME?</v>
      </c>
      <c r="M16" t="e">
        <f t="shared" si="2"/>
        <v>#NAME?</v>
      </c>
      <c r="N16" t="e">
        <f t="shared" si="3"/>
        <v>#NAME?</v>
      </c>
    </row>
    <row r="17" spans="1:14">
      <c r="A17" s="7837"/>
      <c r="B17" s="7837"/>
      <c r="C17" t="e">
        <v>#NAME?</v>
      </c>
      <c r="D17" t="e">
        <v>#NAME?</v>
      </c>
      <c r="E17" t="e">
        <v>#NAME?</v>
      </c>
      <c r="F17" t="e">
        <v>#NAME?</v>
      </c>
      <c r="G17" t="e">
        <f>+E17-F17</f>
        <v>#NAME?</v>
      </c>
      <c r="H17" t="e">
        <f t="shared" si="0"/>
        <v>#NAME?</v>
      </c>
      <c r="I17" t="e">
        <f t="shared" si="1"/>
        <v>#NAME?</v>
      </c>
      <c r="J17" t="e">
        <v>#NAME?</v>
      </c>
      <c r="K17" t="e">
        <v>#NAME?</v>
      </c>
      <c r="L17" t="e">
        <f>+J17-K17</f>
        <v>#NAME?</v>
      </c>
      <c r="M17" t="e">
        <f t="shared" si="2"/>
        <v>#NAME?</v>
      </c>
      <c r="N17" t="e">
        <f t="shared" si="3"/>
        <v>#NAME?</v>
      </c>
    </row>
    <row r="18" spans="1:14" ht="37.5" customHeight="1">
      <c r="A18" s="7837" t="s">
        <v>4506</v>
      </c>
      <c r="B18" s="7837"/>
      <c r="C18" s="7837"/>
      <c r="D18"/>
      <c r="E18" t="e">
        <f>SUM(E13:E17)</f>
        <v>#NAME?</v>
      </c>
      <c r="F18" t="e">
        <f>SUM(F13:F17)</f>
        <v>#NAME?</v>
      </c>
      <c r="G18" t="e">
        <f>SUM(G13:G17)</f>
        <v>#NAME?</v>
      </c>
      <c r="H18" t="e">
        <f t="shared" si="0"/>
        <v>#NAME?</v>
      </c>
      <c r="I18" t="e">
        <f t="shared" si="1"/>
        <v>#NAME?</v>
      </c>
      <c r="J18" t="e">
        <f>SUM(J13:J17)</f>
        <v>#NAME?</v>
      </c>
      <c r="K18" t="e">
        <f>SUM(K13:K17)</f>
        <v>#NAME?</v>
      </c>
      <c r="L18" t="e">
        <f>SUM(L13:L17)</f>
        <v>#NAME?</v>
      </c>
      <c r="M18" t="e">
        <f t="shared" si="2"/>
        <v>#NAME?</v>
      </c>
      <c r="N18" t="e">
        <f t="shared" si="3"/>
        <v>#NAME?</v>
      </c>
    </row>
    <row r="19" spans="1:14">
      <c r="A19" s="7837" t="str">
        <f>+'2021 CON RUBRO'!C112</f>
        <v xml:space="preserve">PARTICIPACIÓN EN MESAS, COMITES, CENTRO DE INVESTIGACIÓN </v>
      </c>
      <c r="B19" s="7837" t="str">
        <f>+'2021 CON RUBRO'!F112</f>
        <v>P47N422170</v>
      </c>
      <c r="C19" t="s">
        <v>4507</v>
      </c>
      <c r="D19" s="721" t="str">
        <f>+'2021 CON RUBRO'!G112</f>
        <v>P47N52251</v>
      </c>
      <c r="E19">
        <f>+'2021 CON RUBRO'!O112</f>
        <v>4600000</v>
      </c>
      <c r="F19">
        <f>+'2021 CON RUBRO'!P112</f>
        <v>0</v>
      </c>
      <c r="G19">
        <f>+E19-F19</f>
        <v>4600000</v>
      </c>
      <c r="H19">
        <f t="shared" si="0"/>
        <v>0</v>
      </c>
      <c r="I19">
        <f t="shared" si="1"/>
        <v>1</v>
      </c>
      <c r="J19">
        <f>+'2021 CON RUBRO'!AF112</f>
        <v>1</v>
      </c>
      <c r="K19">
        <f>+'2021 CON RUBRO'!AG112</f>
        <v>0</v>
      </c>
      <c r="L19">
        <f>+J19-K19</f>
        <v>1</v>
      </c>
      <c r="M19">
        <f t="shared" si="2"/>
        <v>0</v>
      </c>
      <c r="N19">
        <f t="shared" si="3"/>
        <v>1</v>
      </c>
    </row>
    <row r="20" spans="1:14">
      <c r="A20" s="7837"/>
      <c r="B20" s="7837"/>
      <c r="C20" t="s">
        <v>4508</v>
      </c>
      <c r="D20" s="721" t="e">
        <v>#NAME?</v>
      </c>
      <c r="E20" t="e">
        <v>#NAME?</v>
      </c>
      <c r="F20" t="e">
        <v>#NAME?</v>
      </c>
      <c r="G20" t="e">
        <f>+E20-F20</f>
        <v>#NAME?</v>
      </c>
      <c r="H20" t="e">
        <f t="shared" si="0"/>
        <v>#NAME?</v>
      </c>
      <c r="I20" t="e">
        <f t="shared" si="1"/>
        <v>#NAME?</v>
      </c>
      <c r="J20" t="e">
        <v>#NAME?</v>
      </c>
      <c r="K20" t="e">
        <v>#NAME?</v>
      </c>
      <c r="L20" t="e">
        <f>+J20-K20</f>
        <v>#NAME?</v>
      </c>
      <c r="M20" t="e">
        <f t="shared" si="2"/>
        <v>#NAME?</v>
      </c>
      <c r="N20" t="e">
        <f t="shared" si="3"/>
        <v>#NAME?</v>
      </c>
    </row>
    <row r="21" spans="1:14">
      <c r="A21" s="7837"/>
      <c r="B21" s="7837"/>
      <c r="C21" t="s">
        <v>4509</v>
      </c>
      <c r="D21" s="721" t="e">
        <v>#NAME?</v>
      </c>
      <c r="E21" t="e">
        <v>#NAME?</v>
      </c>
      <c r="F21" t="e">
        <v>#NAME?</v>
      </c>
      <c r="G21" t="e">
        <f>+E21-F21</f>
        <v>#NAME?</v>
      </c>
      <c r="H21" t="e">
        <f t="shared" si="0"/>
        <v>#NAME?</v>
      </c>
      <c r="I21" t="e">
        <f t="shared" si="1"/>
        <v>#NAME?</v>
      </c>
      <c r="J21" t="e">
        <v>#NAME?</v>
      </c>
      <c r="K21" t="e">
        <v>#NAME?</v>
      </c>
      <c r="L21" t="e">
        <f>+J21-K21</f>
        <v>#NAME?</v>
      </c>
      <c r="M21" t="e">
        <f t="shared" si="2"/>
        <v>#NAME?</v>
      </c>
      <c r="N21" t="e">
        <f t="shared" si="3"/>
        <v>#NAME?</v>
      </c>
    </row>
    <row r="22" spans="1:14">
      <c r="A22">
        <f>+'2021 CON RUBRO'!C121</f>
        <v>0</v>
      </c>
      <c r="B22" t="str">
        <f>+'2021 CON RUBRO'!F117</f>
        <v>P47N422167</v>
      </c>
      <c r="C22" t="str">
        <f>+'2021 CON RUBRO'!J121</f>
        <v>Encuentros formativos a través de transferencia de conocomientos, coaching y mentoring para innovación y desarrollo empresarial</v>
      </c>
      <c r="D22" s="721" t="str">
        <f>+'2021 CON RUBRO'!G121</f>
        <v>P47N52271</v>
      </c>
      <c r="E22">
        <f>+'2021 CON RUBRO'!O121</f>
        <v>0</v>
      </c>
      <c r="F22">
        <f>+'2021 CON RUBRO'!P121</f>
        <v>0</v>
      </c>
      <c r="G22">
        <f>+E22-F22</f>
        <v>0</v>
      </c>
      <c r="H22" t="e">
        <f t="shared" si="0"/>
        <v>#DIV/0!</v>
      </c>
      <c r="I22" t="e">
        <f t="shared" si="1"/>
        <v>#DIV/0!</v>
      </c>
      <c r="J22">
        <f>+'2021 CON RUBRO'!AF121</f>
        <v>10</v>
      </c>
      <c r="K22">
        <f>+'2021 CON RUBRO'!AG121</f>
        <v>0</v>
      </c>
      <c r="L22">
        <f>+J22-K22</f>
        <v>10</v>
      </c>
      <c r="M22">
        <f t="shared" si="2"/>
        <v>0</v>
      </c>
      <c r="N22">
        <f t="shared" si="3"/>
        <v>1</v>
      </c>
    </row>
    <row r="23" spans="1:14" ht="34.5" customHeight="1">
      <c r="A23" s="7837" t="s">
        <v>4510</v>
      </c>
      <c r="B23" s="7837"/>
      <c r="C23" s="7837"/>
      <c r="D23"/>
      <c r="E23" t="e">
        <f>SUM(E19:E22)</f>
        <v>#NAME?</v>
      </c>
      <c r="F23" t="e">
        <f>SUM(F19:F22)</f>
        <v>#NAME?</v>
      </c>
      <c r="G23" t="e">
        <f>SUM(G19:G22)</f>
        <v>#NAME?</v>
      </c>
      <c r="H23" t="e">
        <f t="shared" si="0"/>
        <v>#NAME?</v>
      </c>
      <c r="I23" t="e">
        <f t="shared" si="1"/>
        <v>#NAME?</v>
      </c>
      <c r="J23" t="e">
        <f>SUM(J19:J22)</f>
        <v>#NAME?</v>
      </c>
      <c r="K23" t="e">
        <f>SUM(K19:K22)</f>
        <v>#NAME?</v>
      </c>
      <c r="L23" t="e">
        <f>SUM(L19:L22)</f>
        <v>#NAME?</v>
      </c>
      <c r="M23" t="e">
        <f t="shared" si="2"/>
        <v>#NAME?</v>
      </c>
      <c r="N23" t="e">
        <f t="shared" si="3"/>
        <v>#NAME?</v>
      </c>
    </row>
    <row r="24" spans="1:14">
      <c r="A24" t="str">
        <f>+'2021 CON RUBRO'!C122</f>
        <v>ENTRENAMIENTO EMPRESARIAL EN COMERCIO EXTERIOR</v>
      </c>
      <c r="B24" t="str">
        <f>+'2021 CON RUBRO'!F122</f>
        <v>P47N422173</v>
      </c>
      <c r="C24" t="s">
        <v>4511</v>
      </c>
      <c r="D24" t="str">
        <f>+'2021 CON RUBRO'!G122</f>
        <v>P47N52253</v>
      </c>
      <c r="E24">
        <f>+'2021 CON RUBRO'!O122</f>
        <v>41600000</v>
      </c>
      <c r="F24">
        <f>+'2021 CON RUBRO'!P122</f>
        <v>0</v>
      </c>
      <c r="G24">
        <f>+E24-F24</f>
        <v>41600000</v>
      </c>
      <c r="H24">
        <f t="shared" si="0"/>
        <v>0</v>
      </c>
      <c r="I24">
        <f t="shared" si="1"/>
        <v>1</v>
      </c>
      <c r="J24">
        <f>+'2021 CON RUBRO'!AF122</f>
        <v>100</v>
      </c>
      <c r="K24">
        <f>+'2021 CON RUBRO'!AG122</f>
        <v>0</v>
      </c>
      <c r="L24">
        <f>+J24-K24</f>
        <v>100</v>
      </c>
      <c r="M24">
        <f t="shared" si="2"/>
        <v>0</v>
      </c>
      <c r="N24">
        <f t="shared" si="3"/>
        <v>1</v>
      </c>
    </row>
    <row r="25" spans="1:14" ht="43.5" customHeight="1">
      <c r="A25" s="7837" t="s">
        <v>4512</v>
      </c>
      <c r="B25" s="7837"/>
      <c r="C25" s="7837"/>
      <c r="D25"/>
      <c r="E25">
        <f>SUM(E24:E24)</f>
        <v>41600000</v>
      </c>
      <c r="F25">
        <f>SUM(F24:F24)</f>
        <v>0</v>
      </c>
      <c r="G25">
        <f>SUM(G24:G24)</f>
        <v>41600000</v>
      </c>
      <c r="H25">
        <f t="shared" si="0"/>
        <v>0</v>
      </c>
      <c r="I25">
        <f t="shared" si="1"/>
        <v>1</v>
      </c>
      <c r="J25">
        <f>SUM(J24:J24)</f>
        <v>100</v>
      </c>
      <c r="K25">
        <f>SUM(K24:K24)</f>
        <v>0</v>
      </c>
      <c r="L25">
        <f>SUM(L24:L24)</f>
        <v>100</v>
      </c>
      <c r="M25">
        <f t="shared" si="2"/>
        <v>0</v>
      </c>
      <c r="N25">
        <f t="shared" si="3"/>
        <v>1</v>
      </c>
    </row>
    <row r="26" spans="1:14">
      <c r="A26" t="str">
        <f>+'2021 CON RUBRO'!C128</f>
        <v>ENTORNOS TURÍSTICOS COMPETITIVOS</v>
      </c>
      <c r="B26" t="str">
        <f>+'2021 CON RUBRO'!F128</f>
        <v>P47N422177</v>
      </c>
      <c r="C26" t="str">
        <f>+'2021 CON RUBRO'!J128</f>
        <v xml:space="preserve">CAPACITACIONES XPRESS
Asesoría y acompañamiento en nuestras provincias para fortalecer habilidades, competencias y conocimientos a los operadores de turismo de la Cámara de Comercio de Facatativá </v>
      </c>
      <c r="D26" t="str">
        <f>+'2021 CON RUBRO'!G128</f>
        <v>P47N52254</v>
      </c>
      <c r="E26">
        <f>+'2021 CON RUBRO'!O128</f>
        <v>56500000</v>
      </c>
      <c r="F26">
        <f>+'2021 CON RUBRO'!P128</f>
        <v>0</v>
      </c>
      <c r="G26">
        <f>+E26-F26</f>
        <v>56500000</v>
      </c>
      <c r="H26">
        <f t="shared" si="0"/>
        <v>0</v>
      </c>
      <c r="I26">
        <f t="shared" si="1"/>
        <v>1</v>
      </c>
      <c r="J26">
        <f>+'2021 CON RUBRO'!AF128</f>
        <v>150</v>
      </c>
      <c r="K26">
        <f>+'2021 CON RUBRO'!AG128</f>
        <v>0</v>
      </c>
      <c r="L26">
        <f>+J26-K26</f>
        <v>150</v>
      </c>
      <c r="M26">
        <f t="shared" si="2"/>
        <v>0</v>
      </c>
      <c r="N26">
        <f t="shared" si="3"/>
        <v>1</v>
      </c>
    </row>
    <row r="27" spans="1:14" ht="15" customHeight="1">
      <c r="A27" s="7837" t="s">
        <v>4513</v>
      </c>
      <c r="B27" s="7837"/>
      <c r="C27" s="7837"/>
      <c r="D27"/>
      <c r="E27">
        <f>SUM(E26:E26)</f>
        <v>56500000</v>
      </c>
      <c r="F27">
        <f>SUM(F26:F26)</f>
        <v>0</v>
      </c>
      <c r="G27">
        <f>SUM(G26:G26)</f>
        <v>56500000</v>
      </c>
      <c r="H27">
        <f t="shared" si="0"/>
        <v>0</v>
      </c>
      <c r="I27">
        <f t="shared" si="1"/>
        <v>1</v>
      </c>
      <c r="J27">
        <f>SUM(J26:J26)</f>
        <v>150</v>
      </c>
      <c r="K27">
        <f>SUM(K26:K26)</f>
        <v>0</v>
      </c>
      <c r="L27">
        <f>SUM(L26:L26)</f>
        <v>150</v>
      </c>
      <c r="M27">
        <f t="shared" si="2"/>
        <v>0</v>
      </c>
      <c r="N27">
        <f t="shared" si="3"/>
        <v>1</v>
      </c>
    </row>
    <row r="28" spans="1:14">
      <c r="A28" t="str">
        <f>+'2021 CON RUBRO'!C134</f>
        <v>SUSCRIPCIÓN DE CONVENIOS INTERINSTITUCIONALES</v>
      </c>
      <c r="B28" t="str">
        <f>+'2021 CON RUBRO'!F134</f>
        <v>P47N422170</v>
      </c>
      <c r="C28" t="str">
        <f>+'2021 CON RUBRO'!J134</f>
        <v xml:space="preserve">Por medio de alianzas estratégicas con entidades territoriales y/o prividas fomalizar aportes económicos para ser aplicaos en beneficio del sector mercantil de la CCF   </v>
      </c>
      <c r="D28" t="str">
        <f>+'2021 CON RUBRO'!G134</f>
        <v>P47N52255</v>
      </c>
      <c r="E28">
        <f>+'2021 CON RUBRO'!O134</f>
        <v>86400000</v>
      </c>
      <c r="F28">
        <f>+'2021 CON RUBRO'!P134</f>
        <v>0</v>
      </c>
      <c r="G28">
        <f>+E28-F28</f>
        <v>86400000</v>
      </c>
      <c r="H28">
        <f t="shared" si="0"/>
        <v>0</v>
      </c>
      <c r="I28">
        <f t="shared" si="1"/>
        <v>1</v>
      </c>
      <c r="J28">
        <f>+'2021 CON RUBRO'!AF134</f>
        <v>5</v>
      </c>
      <c r="K28">
        <f>+'2021 CON RUBRO'!AG134</f>
        <v>0</v>
      </c>
      <c r="L28">
        <f>+J28-K28</f>
        <v>5</v>
      </c>
      <c r="M28">
        <f t="shared" si="2"/>
        <v>0</v>
      </c>
      <c r="N28">
        <f t="shared" si="3"/>
        <v>1</v>
      </c>
    </row>
    <row r="29" spans="1:14" ht="15.65" customHeight="1">
      <c r="A29" s="7837" t="s">
        <v>4514</v>
      </c>
      <c r="B29" s="7837"/>
      <c r="C29" s="7837"/>
      <c r="D29"/>
      <c r="E29">
        <f>SUM(E28:E28)</f>
        <v>86400000</v>
      </c>
      <c r="F29">
        <f>SUM(F28:F28)</f>
        <v>0</v>
      </c>
      <c r="G29">
        <f>SUM(G28:G28)</f>
        <v>86400000</v>
      </c>
      <c r="H29">
        <f t="shared" si="0"/>
        <v>0</v>
      </c>
      <c r="I29">
        <f t="shared" si="1"/>
        <v>1</v>
      </c>
      <c r="J29">
        <f>SUM(J28:J28)</f>
        <v>5</v>
      </c>
      <c r="K29">
        <f>SUM(K28:K28)</f>
        <v>0</v>
      </c>
      <c r="L29">
        <f>SUM(L28:L28)</f>
        <v>5</v>
      </c>
      <c r="M29">
        <f t="shared" si="2"/>
        <v>0</v>
      </c>
      <c r="N29">
        <f t="shared" si="3"/>
        <v>1</v>
      </c>
    </row>
    <row r="30" spans="1:14">
      <c r="A30" t="str">
        <f>+'2021 CON RUBRO'!C137</f>
        <v>PROGRAMA APOYO AGROEMPRESARIAL</v>
      </c>
      <c r="B30" t="str">
        <f>+'2021 CON RUBRO'!F137</f>
        <v>P47N422178</v>
      </c>
      <c r="C30" t="str">
        <f>+'2021 CON RUBRO'!J137</f>
        <v>Entrega de capital semilla a seis proyectos encaminados a la actividad agroindustrial</v>
      </c>
      <c r="D30" t="str">
        <f>+'2021 CON RUBRO'!G137</f>
        <v>P47N52256</v>
      </c>
      <c r="E30">
        <f>+'2021 CON RUBRO'!O137</f>
        <v>25000000</v>
      </c>
      <c r="F30">
        <f>+'2021 CON RUBRO'!P137</f>
        <v>0</v>
      </c>
      <c r="G30">
        <f>+E30-F30</f>
        <v>25000000</v>
      </c>
      <c r="H30">
        <f t="shared" si="0"/>
        <v>0</v>
      </c>
      <c r="I30">
        <f t="shared" si="1"/>
        <v>1</v>
      </c>
      <c r="J30">
        <f>+'2021 CON RUBRO'!AF137</f>
        <v>6</v>
      </c>
      <c r="K30">
        <f>+'2021 CON RUBRO'!AG137</f>
        <v>0</v>
      </c>
      <c r="L30">
        <f>+J30-K30</f>
        <v>6</v>
      </c>
      <c r="M30">
        <f t="shared" si="2"/>
        <v>0</v>
      </c>
      <c r="N30">
        <f t="shared" si="3"/>
        <v>1</v>
      </c>
    </row>
    <row r="31" spans="1:14" ht="15.65" customHeight="1">
      <c r="A31" s="7837" t="s">
        <v>4515</v>
      </c>
      <c r="B31" s="7837"/>
      <c r="C31" s="7837"/>
      <c r="D31"/>
      <c r="E31">
        <f>SUM(E30:E30)</f>
        <v>25000000</v>
      </c>
      <c r="F31">
        <f>SUM(F30:F30)</f>
        <v>0</v>
      </c>
      <c r="G31">
        <f>SUM(G30:G30)</f>
        <v>25000000</v>
      </c>
      <c r="H31">
        <f t="shared" si="0"/>
        <v>0</v>
      </c>
      <c r="I31">
        <f t="shared" si="1"/>
        <v>1</v>
      </c>
      <c r="J31">
        <f>SUM(J30:J30)</f>
        <v>6</v>
      </c>
      <c r="K31">
        <f>SUM(K30:K30)</f>
        <v>0</v>
      </c>
      <c r="L31">
        <f>SUM(L30:L30)</f>
        <v>6</v>
      </c>
      <c r="M31">
        <f t="shared" si="2"/>
        <v>0</v>
      </c>
      <c r="N31">
        <f t="shared" si="3"/>
        <v>1</v>
      </c>
    </row>
    <row r="32" spans="1:14" ht="56">
      <c r="A32" t="str">
        <f>+'2021 CON RUBRO'!C138</f>
        <v>BRIGADAS DE FORMALIZACIÓN</v>
      </c>
      <c r="B32" t="str">
        <f>+'2021 CON RUBRO'!F138</f>
        <v>P47N422189</v>
      </c>
      <c r="C32" s="730" t="str">
        <f>+'2021 CON RUBRO'!J138</f>
        <v>Formalizar a empresarios informales de la región a través de proceso de visita inscripción y recaudo a fin de aumentar las matriculas de la CCF.</v>
      </c>
      <c r="D32" t="str">
        <f>+'2021 CON RUBRO'!G138</f>
        <v>P47N52257</v>
      </c>
      <c r="E32">
        <f>+'2021 CON RUBRO'!O138</f>
        <v>16700000</v>
      </c>
      <c r="F32">
        <f>+'2021 CON RUBRO'!P138</f>
        <v>0</v>
      </c>
      <c r="G32">
        <f>+E32-F32</f>
        <v>16700000</v>
      </c>
      <c r="H32">
        <f t="shared" si="0"/>
        <v>0</v>
      </c>
      <c r="I32">
        <f t="shared" si="1"/>
        <v>1</v>
      </c>
      <c r="J32">
        <f>+'2021 CON RUBRO'!AF138</f>
        <v>10</v>
      </c>
      <c r="K32">
        <f>+'2021 CON RUBRO'!AG138</f>
        <v>0</v>
      </c>
      <c r="L32">
        <f>+J32-K32</f>
        <v>10</v>
      </c>
      <c r="M32">
        <f t="shared" si="2"/>
        <v>0</v>
      </c>
      <c r="N32">
        <f t="shared" si="3"/>
        <v>1</v>
      </c>
    </row>
    <row r="33" spans="1:14" ht="70">
      <c r="A33" t="str">
        <f>+'2021 CON RUBRO'!C141</f>
        <v>PROGRAMA DE EMPRENDIMIENTO "EMPRENDE 2022"</v>
      </c>
      <c r="B33" t="str">
        <f>+'2021 CON RUBRO'!F141</f>
        <v>P47N422166</v>
      </c>
      <c r="C33" s="731" t="str">
        <f>+'2021 CON RUBRO'!J141</f>
        <v>Apoyar a los emprendedores de algunos municipios de la jurisdicción a través de capacitación especializada y entrega de capital semilla por medio de dos programas.</v>
      </c>
      <c r="D33" t="str">
        <f>+'2021 CON RUBRO'!G141</f>
        <v>P47N52258</v>
      </c>
      <c r="E33">
        <f>+'2021 CON RUBRO'!O141</f>
        <v>90600000</v>
      </c>
      <c r="F33">
        <f>+'2021 CON RUBRO'!P141</f>
        <v>0</v>
      </c>
      <c r="G33">
        <f>+E33-F33</f>
        <v>90600000</v>
      </c>
      <c r="H33">
        <f t="shared" si="0"/>
        <v>0</v>
      </c>
      <c r="I33">
        <f t="shared" si="1"/>
        <v>1</v>
      </c>
      <c r="J33">
        <f>+'2021 CON RUBRO'!AF141</f>
        <v>1</v>
      </c>
      <c r="K33">
        <f>+'2021 CON RUBRO'!AG141</f>
        <v>0</v>
      </c>
      <c r="L33">
        <f>+J33-K33</f>
        <v>1</v>
      </c>
      <c r="M33">
        <f t="shared" si="2"/>
        <v>0</v>
      </c>
      <c r="N33">
        <f t="shared" si="3"/>
        <v>1</v>
      </c>
    </row>
    <row r="34" spans="1:14">
      <c r="A34" t="str">
        <f>+'2021 CON RUBRO'!C144</f>
        <v>PROGRAMA DE INNOVACION DIGITAL</v>
      </c>
      <c r="B34" t="str">
        <f>+'2021 CON RUBRO'!F144</f>
        <v>P47N422169</v>
      </c>
      <c r="C34" t="str">
        <f>+'2021 CON RUBRO'!J144</f>
        <v xml:space="preserve">1. DESARROLLAR MODULOS TEMATICOS con contenidos en herramientas digitales, redes sociales, herramientas virtuales de conectividad, estructuración de campañas de contenido digital e implementación de estrategias de Marketing.
2. CONSULTORIA EMPRESARIAL Sobre como iniciar y/o optimizar el ecosistema digital (website + redes sociales + pauta digital);.
</v>
      </c>
      <c r="D34" t="str">
        <f>+'2021 CON RUBRO'!G144</f>
        <v>P47N52259</v>
      </c>
      <c r="E34">
        <f>+'2021 CON RUBRO'!O144</f>
        <v>21400000</v>
      </c>
      <c r="F34">
        <f>+'2021 CON RUBRO'!P144</f>
        <v>0</v>
      </c>
      <c r="G34">
        <f>+E34-F34</f>
        <v>21400000</v>
      </c>
      <c r="H34">
        <f t="shared" si="0"/>
        <v>0</v>
      </c>
      <c r="I34">
        <f t="shared" si="1"/>
        <v>1</v>
      </c>
      <c r="J34">
        <f>+'2021 CON RUBRO'!AF144</f>
        <v>400</v>
      </c>
      <c r="K34">
        <f>+'2021 CON RUBRO'!AG144</f>
        <v>0</v>
      </c>
      <c r="L34">
        <f>+J34-K34</f>
        <v>400</v>
      </c>
      <c r="M34">
        <f t="shared" si="2"/>
        <v>0</v>
      </c>
      <c r="N34">
        <f t="shared" si="3"/>
        <v>1</v>
      </c>
    </row>
    <row r="35" spans="1:14" ht="35.25" customHeight="1">
      <c r="A35" s="7837" t="s">
        <v>4516</v>
      </c>
      <c r="B35" s="7837"/>
      <c r="C35" s="7837"/>
      <c r="D35"/>
      <c r="E35">
        <f>SUM(E32:E34)</f>
        <v>128700000</v>
      </c>
      <c r="F35">
        <f>SUM(F32:F34)</f>
        <v>0</v>
      </c>
      <c r="G35">
        <f>SUM(G32:G34)</f>
        <v>128700000</v>
      </c>
      <c r="H35">
        <f t="shared" si="0"/>
        <v>0</v>
      </c>
      <c r="I35">
        <f t="shared" si="1"/>
        <v>1</v>
      </c>
      <c r="J35">
        <f>SUM(J32:J34)</f>
        <v>411</v>
      </c>
      <c r="K35">
        <f>SUM(K32:K34)</f>
        <v>0</v>
      </c>
      <c r="L35">
        <f>SUM(L32:L34)</f>
        <v>411</v>
      </c>
      <c r="M35">
        <f t="shared" si="2"/>
        <v>0</v>
      </c>
      <c r="N35">
        <f t="shared" si="3"/>
        <v>1</v>
      </c>
    </row>
    <row r="36" spans="1:14">
      <c r="A36" s="7837" t="str">
        <f>+'2021 CON RUBRO'!C148</f>
        <v>CONSULTORIO EMPRESARIAL Y/0 CONTABLE</v>
      </c>
      <c r="B36" s="7837" t="str">
        <f>+'2021 CON RUBRO'!F148</f>
        <v>P47N422172</v>
      </c>
      <c r="C36" t="str">
        <f>+'2021 CON RUBRO'!J148</f>
        <v>De manera mancomunada con universides de la región, crear consultorios empresariales tanto físicos como virtuales en espacios  de asesorias del desarrollo empresarial</v>
      </c>
      <c r="D36" t="str">
        <f>+'2021 CON RUBRO'!G148</f>
        <v>P47N52260</v>
      </c>
      <c r="E36">
        <f>+'2021 CON RUBRO'!O148</f>
        <v>8000000</v>
      </c>
      <c r="F36">
        <f>+'2021 CON RUBRO'!P148</f>
        <v>0</v>
      </c>
      <c r="G36">
        <f>+E36-F36</f>
        <v>8000000</v>
      </c>
      <c r="H36">
        <f t="shared" si="0"/>
        <v>0</v>
      </c>
      <c r="I36">
        <f t="shared" si="1"/>
        <v>1</v>
      </c>
      <c r="J36">
        <f>+'2021 CON RUBRO'!AF148</f>
        <v>40</v>
      </c>
      <c r="K36">
        <f>+'2021 CON RUBRO'!AG148</f>
        <v>0</v>
      </c>
      <c r="L36">
        <f>+J36-K36</f>
        <v>40</v>
      </c>
      <c r="M36">
        <f t="shared" si="2"/>
        <v>0</v>
      </c>
      <c r="N36">
        <f t="shared" si="3"/>
        <v>1</v>
      </c>
    </row>
    <row r="37" spans="1:14">
      <c r="A37" s="7837"/>
      <c r="B37" s="7837"/>
      <c r="C37" t="str">
        <f>+'2021 CON RUBRO'!J151</f>
        <v xml:space="preserve">Crear espacios de formación para los empresarios a través de inmerciones en innovación que traduzcan en generación de dimensiones de desarrollo  </v>
      </c>
      <c r="D37" t="str">
        <f>+'2021 CON RUBRO'!G151</f>
        <v>P47N52261</v>
      </c>
      <c r="E37">
        <f>+'2021 CON RUBRO'!O151</f>
        <v>30900000</v>
      </c>
      <c r="F37">
        <f>+'2021 CON RUBRO'!P151</f>
        <v>0</v>
      </c>
      <c r="G37">
        <f>+E37-F37</f>
        <v>30900000</v>
      </c>
      <c r="H37">
        <f t="shared" si="0"/>
        <v>0</v>
      </c>
      <c r="I37">
        <f t="shared" si="1"/>
        <v>1</v>
      </c>
      <c r="J37">
        <f>+'2021 CON RUBRO'!AF151</f>
        <v>20</v>
      </c>
      <c r="K37">
        <f>+'2021 CON RUBRO'!AG151</f>
        <v>0</v>
      </c>
      <c r="L37">
        <f>+J37-K37</f>
        <v>20</v>
      </c>
      <c r="M37">
        <f t="shared" si="2"/>
        <v>0</v>
      </c>
      <c r="N37">
        <f t="shared" si="3"/>
        <v>1</v>
      </c>
    </row>
    <row r="38" spans="1:14">
      <c r="A38" s="7837"/>
      <c r="B38" s="7837"/>
      <c r="C38" t="str">
        <f>+'2021 CON RUBRO'!J156</f>
        <v>Otorgamiento de capital semilla a los  mejores proyectos presentados y calificados por las instituciones de educación, garantizando beneficio a los futuros empresarios - comerciantes de la jurisdicción.</v>
      </c>
      <c r="D38" t="str">
        <f>+'2021 CON RUBRO'!G156</f>
        <v>P47N52262</v>
      </c>
      <c r="E38">
        <f>+'2021 CON RUBRO'!O156</f>
        <v>11600000</v>
      </c>
      <c r="F38">
        <f>+'2021 CON RUBRO'!P156</f>
        <v>0</v>
      </c>
      <c r="G38">
        <f>+E38-F38</f>
        <v>11600000</v>
      </c>
      <c r="H38">
        <f t="shared" si="0"/>
        <v>0</v>
      </c>
      <c r="I38">
        <f t="shared" si="1"/>
        <v>1</v>
      </c>
      <c r="J38">
        <f>+'2021 CON RUBRO'!AF156</f>
        <v>10</v>
      </c>
      <c r="K38">
        <f>+'2021 CON RUBRO'!AG156</f>
        <v>0</v>
      </c>
      <c r="L38">
        <f>+J38-K38</f>
        <v>10</v>
      </c>
      <c r="M38">
        <f t="shared" si="2"/>
        <v>0</v>
      </c>
      <c r="N38">
        <f t="shared" si="3"/>
        <v>1</v>
      </c>
    </row>
    <row r="39" spans="1:14" ht="40.5" customHeight="1">
      <c r="A39" s="7837" t="s">
        <v>4517</v>
      </c>
      <c r="B39" s="7837"/>
      <c r="C39" s="7837"/>
      <c r="D39"/>
      <c r="E39">
        <f>SUM(E36:E38)</f>
        <v>50500000</v>
      </c>
      <c r="F39">
        <f>SUM(F36:F38)</f>
        <v>0</v>
      </c>
      <c r="G39">
        <f>SUM(G36:G38)</f>
        <v>50500000</v>
      </c>
      <c r="H39">
        <f t="shared" si="0"/>
        <v>0</v>
      </c>
      <c r="I39">
        <f t="shared" si="1"/>
        <v>1</v>
      </c>
      <c r="J39">
        <f>SUM(J36:J38)</f>
        <v>70</v>
      </c>
      <c r="K39">
        <f>SUM(K36:K38)</f>
        <v>0</v>
      </c>
      <c r="L39">
        <f>SUM(L36:L38)</f>
        <v>70</v>
      </c>
      <c r="M39">
        <f t="shared" si="2"/>
        <v>0</v>
      </c>
      <c r="N39">
        <f t="shared" si="3"/>
        <v>1</v>
      </c>
    </row>
    <row r="40" spans="1:14">
      <c r="A40" s="7837" t="str">
        <f>+'2021 CON RUBRO'!C161</f>
        <v>MICRO RUEDAS DE NEGOCIOS SECTOR TURISTICO</v>
      </c>
      <c r="B40" s="7837" t="str">
        <f>+'2021 CON RUBRO'!F161</f>
        <v>P47N422174</v>
      </c>
      <c r="C40" t="str">
        <f>+'2021 CON RUBRO'!J161</f>
        <v>Realización de dos  microruedas de negocios en sectores relevantes de la economía de la jurisdiccion.</v>
      </c>
      <c r="D40" t="str">
        <f>+'2021 CON RUBRO'!G161</f>
        <v>P47N52263</v>
      </c>
      <c r="E40">
        <f>+'2021 CON RUBRO'!O161</f>
        <v>21000000</v>
      </c>
      <c r="F40">
        <f>+'2021 CON RUBRO'!P161</f>
        <v>0</v>
      </c>
      <c r="G40">
        <f>+E40-F40</f>
        <v>21000000</v>
      </c>
      <c r="H40">
        <f t="shared" si="0"/>
        <v>0</v>
      </c>
      <c r="I40">
        <f t="shared" si="1"/>
        <v>1</v>
      </c>
      <c r="J40">
        <f>+'2021 CON RUBRO'!AF161</f>
        <v>2</v>
      </c>
      <c r="K40">
        <f>+'2021 CON RUBRO'!AG161</f>
        <v>0</v>
      </c>
      <c r="L40">
        <f>+J40-K40</f>
        <v>2</v>
      </c>
      <c r="M40">
        <f t="shared" si="2"/>
        <v>0</v>
      </c>
      <c r="N40">
        <f t="shared" si="3"/>
        <v>1</v>
      </c>
    </row>
    <row r="41" spans="1:14">
      <c r="A41" s="7837"/>
      <c r="B41" s="7837"/>
      <c r="C41" t="str">
        <f>+'2021 CON RUBRO'!J169</f>
        <v>ENCUENTRO PARQUES INDUSTRIALES
Realización del 1er Encuentro de gerentes y/o administradores de los parques industriales de Sabana de Occidente</v>
      </c>
      <c r="D41" t="str">
        <f>+'2021 CON RUBRO'!G169</f>
        <v>P47N52265</v>
      </c>
      <c r="E41">
        <f>+'2021 CON RUBRO'!O169</f>
        <v>5000000</v>
      </c>
      <c r="F41">
        <f>+'2021 CON RUBRO'!P169</f>
        <v>0</v>
      </c>
      <c r="G41">
        <f>+E41-F41</f>
        <v>5000000</v>
      </c>
      <c r="H41">
        <f t="shared" si="0"/>
        <v>0</v>
      </c>
      <c r="I41">
        <f t="shared" si="1"/>
        <v>1</v>
      </c>
      <c r="J41">
        <f>+'2021 CON RUBRO'!AF169</f>
        <v>1</v>
      </c>
      <c r="K41">
        <f>+'2021 CON RUBRO'!AG169</f>
        <v>0</v>
      </c>
      <c r="L41">
        <f>+J41-K41</f>
        <v>1</v>
      </c>
      <c r="M41">
        <f t="shared" si="2"/>
        <v>0</v>
      </c>
      <c r="N41">
        <f t="shared" si="3"/>
        <v>1</v>
      </c>
    </row>
    <row r="42" spans="1:14" ht="15" customHeight="1">
      <c r="A42" s="7837" t="s">
        <v>4518</v>
      </c>
      <c r="B42" s="7837"/>
      <c r="C42" s="7837"/>
      <c r="D42"/>
      <c r="E42">
        <f>SUM(E40:E41)</f>
        <v>26000000</v>
      </c>
      <c r="F42">
        <f>SUM(F40:F41)</f>
        <v>0</v>
      </c>
      <c r="G42">
        <f>SUM(G40:G41)</f>
        <v>26000000</v>
      </c>
      <c r="H42">
        <f t="shared" si="0"/>
        <v>0</v>
      </c>
      <c r="I42">
        <f t="shared" si="1"/>
        <v>1</v>
      </c>
      <c r="J42">
        <f>SUM(J40:J41)</f>
        <v>3</v>
      </c>
      <c r="K42">
        <f>SUM(K40:K41)</f>
        <v>0</v>
      </c>
      <c r="L42">
        <f>SUM(L40:L41)</f>
        <v>3</v>
      </c>
      <c r="M42">
        <f t="shared" si="2"/>
        <v>0</v>
      </c>
      <c r="N42">
        <f t="shared" si="3"/>
        <v>1</v>
      </c>
    </row>
    <row r="43" spans="1:14">
      <c r="A43" t="str">
        <f>+'2021 CON RUBRO'!C177</f>
        <v>CAMPAÑAS COMERCIALES "YO LE COMPRO A MI MUNICIPIO"</v>
      </c>
      <c r="B43" t="str">
        <f>+'2021 CON RUBRO'!F177</f>
        <v>P47N422179</v>
      </c>
      <c r="C43" t="str">
        <f>+'2021 CON RUBRO'!J177</f>
        <v>Realizar 7 campañas comerciales en los municipios de la jurisdicción</v>
      </c>
      <c r="D43" t="str">
        <f>+'2021 CON RUBRO'!G177</f>
        <v>P47N52267</v>
      </c>
      <c r="E43">
        <f>+'2021 CON RUBRO'!O177</f>
        <v>120037000</v>
      </c>
      <c r="F43">
        <f>+'2021 CON RUBRO'!P177</f>
        <v>0</v>
      </c>
      <c r="G43">
        <f>+E43-F43</f>
        <v>120037000</v>
      </c>
      <c r="H43">
        <v>0</v>
      </c>
      <c r="I43">
        <v>0</v>
      </c>
      <c r="J43">
        <f>+'2021 CON RUBRO'!AF177</f>
        <v>7</v>
      </c>
      <c r="K43">
        <f>+'2021 CON RUBRO'!AG177</f>
        <v>0</v>
      </c>
      <c r="L43">
        <f>+J43-K43</f>
        <v>7</v>
      </c>
      <c r="M43">
        <f t="shared" si="2"/>
        <v>0</v>
      </c>
      <c r="N43">
        <f t="shared" si="3"/>
        <v>1</v>
      </c>
    </row>
    <row r="44" spans="1:14" ht="18" customHeight="1">
      <c r="A44" s="7837" t="s">
        <v>4519</v>
      </c>
      <c r="B44" s="7837"/>
      <c r="C44" s="7837"/>
      <c r="D44"/>
      <c r="E44">
        <f>SUM(E43)</f>
        <v>120037000</v>
      </c>
      <c r="F44">
        <f>SUM(F43)</f>
        <v>0</v>
      </c>
      <c r="G44">
        <f>SUM(G43)</f>
        <v>120037000</v>
      </c>
      <c r="H44">
        <f>+F44/E44</f>
        <v>0</v>
      </c>
      <c r="I44">
        <f>+G44/E44</f>
        <v>1</v>
      </c>
      <c r="J44">
        <f>SUM(J43:J43)</f>
        <v>7</v>
      </c>
      <c r="K44">
        <f>SUM(K43:K43)</f>
        <v>0</v>
      </c>
      <c r="L44">
        <f>SUM(L43:L43)</f>
        <v>7</v>
      </c>
      <c r="M44">
        <f t="shared" si="2"/>
        <v>0</v>
      </c>
      <c r="N44">
        <f t="shared" si="3"/>
        <v>1</v>
      </c>
    </row>
    <row r="45" spans="1:14">
      <c r="A45" t="str">
        <f>+'2021 CON RUBRO'!C185</f>
        <v>MANTENIMIENTO DE AFILIADOS- PRIVADO</v>
      </c>
      <c r="B45" t="str">
        <f>+'2021 CON RUBRO'!F185</f>
        <v>P47N422195</v>
      </c>
      <c r="C45" t="str">
        <f>+'2021 CON RUBRO'!J185</f>
        <v>CAMPAÑA DE FIDELIZACIÓN</v>
      </c>
      <c r="D45" t="str">
        <f>+'2021 CON RUBRO'!G185</f>
        <v>P47N52270</v>
      </c>
      <c r="E45">
        <f>+'2021 CON RUBRO'!O185</f>
        <v>29000000</v>
      </c>
      <c r="F45">
        <f>+'2021 CON RUBRO'!P185</f>
        <v>0</v>
      </c>
      <c r="G45">
        <f>+E45-F45</f>
        <v>29000000</v>
      </c>
      <c r="H45">
        <v>0</v>
      </c>
      <c r="I45">
        <v>0</v>
      </c>
      <c r="J45">
        <f>+'2021 CON RUBRO'!AF185</f>
        <v>1700</v>
      </c>
      <c r="K45">
        <f>+'2021 CON RUBRO'!AG185</f>
        <v>0</v>
      </c>
      <c r="L45">
        <f>+J45-K45</f>
        <v>1700</v>
      </c>
      <c r="M45">
        <f t="shared" si="2"/>
        <v>0</v>
      </c>
      <c r="N45">
        <f t="shared" si="3"/>
        <v>1</v>
      </c>
    </row>
    <row r="46" spans="1:14" ht="15.65" customHeight="1">
      <c r="A46" s="7837" t="s">
        <v>4520</v>
      </c>
      <c r="B46" s="7837"/>
      <c r="C46" s="7837"/>
      <c r="D46"/>
      <c r="E46">
        <f>SUM(E45)</f>
        <v>29000000</v>
      </c>
      <c r="F46">
        <f>SUM(F45)</f>
        <v>0</v>
      </c>
      <c r="G46">
        <f>SUM(G45)</f>
        <v>29000000</v>
      </c>
      <c r="H46">
        <f>+F46/E46</f>
        <v>0</v>
      </c>
      <c r="I46">
        <f>+G46/E46</f>
        <v>1</v>
      </c>
      <c r="J46">
        <f>SUM(J45:J45)</f>
        <v>1700</v>
      </c>
      <c r="K46">
        <f>SUM(K45:K45)</f>
        <v>0</v>
      </c>
      <c r="L46">
        <f>SUM(L45:L45)</f>
        <v>1700</v>
      </c>
      <c r="M46">
        <f t="shared" si="2"/>
        <v>0</v>
      </c>
      <c r="N46">
        <f t="shared" si="3"/>
        <v>1</v>
      </c>
    </row>
    <row r="47" spans="1:14" ht="34.5" customHeight="1">
      <c r="A47" s="7837" t="s">
        <v>4459</v>
      </c>
      <c r="B47" s="7837"/>
      <c r="C47" s="7837"/>
      <c r="D47" s="7837"/>
      <c r="E47" t="e">
        <f>+E10+E12+E18+E23+E25+E27+E29+E31+E35+E39+E42+E44+E46</f>
        <v>#NAME?</v>
      </c>
      <c r="F47" t="e">
        <f>+F10+F12+F18+F23+F25+F27+F29+F31+F35+F39+F42+F44+F46</f>
        <v>#NAME?</v>
      </c>
      <c r="G47" t="e">
        <f>+G10+G12+G18+G23+G25+G27+G29+G31+G35+G39+G42+G44+G46</f>
        <v>#NAME?</v>
      </c>
      <c r="H47" t="e">
        <f>+F47/E47</f>
        <v>#NAME?</v>
      </c>
      <c r="I47" t="e">
        <f>+G47/E47</f>
        <v>#NAME?</v>
      </c>
      <c r="J47" t="e">
        <f>+J10+J12+J18+J23+J25+J27+J29+J31+J35+J39+J42+J44+J46</f>
        <v>#NAME?</v>
      </c>
      <c r="K47" t="e">
        <f>+K10+K12+K18+K23+K25+K27+K29+K31+K35+K39+K42+K44+K46</f>
        <v>#NAME?</v>
      </c>
      <c r="L47" t="e">
        <f>+L10+L12+L18+L23+L25+L27+L29+L31+L35+L39+L42+L44+L46</f>
        <v>#NAME?</v>
      </c>
      <c r="M47" t="e">
        <f t="shared" si="2"/>
        <v>#NAME?</v>
      </c>
      <c r="N47" t="e">
        <f t="shared" si="3"/>
        <v>#NAME?</v>
      </c>
    </row>
  </sheetData>
  <mergeCells count="27">
    <mergeCell ref="A46:C46"/>
    <mergeCell ref="A47:D47"/>
    <mergeCell ref="A39:C39"/>
    <mergeCell ref="A40:A41"/>
    <mergeCell ref="B40:B41"/>
    <mergeCell ref="A42:C42"/>
    <mergeCell ref="A44:C44"/>
    <mergeCell ref="A29:C29"/>
    <mergeCell ref="A31:C31"/>
    <mergeCell ref="A35:C35"/>
    <mergeCell ref="A36:A38"/>
    <mergeCell ref="B36:B38"/>
    <mergeCell ref="A19:A21"/>
    <mergeCell ref="B19:B21"/>
    <mergeCell ref="A23:C23"/>
    <mergeCell ref="A25:C25"/>
    <mergeCell ref="A27:C27"/>
    <mergeCell ref="A10:D10"/>
    <mergeCell ref="A12:C12"/>
    <mergeCell ref="A13:A17"/>
    <mergeCell ref="B13:B17"/>
    <mergeCell ref="A18:C18"/>
    <mergeCell ref="A2:N2"/>
    <mergeCell ref="A3:N3"/>
    <mergeCell ref="A5:D5"/>
    <mergeCell ref="E5:I5"/>
    <mergeCell ref="J5:N5"/>
  </mergeCells>
  <pageMargins left="0.7" right="0.7" top="0.75" bottom="0.75" header="0.51180555555555496" footer="0.51180555555555496"/>
  <pageSetup paperSize="9" scale="35" firstPageNumber="0"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B1:M40"/>
  <sheetViews>
    <sheetView showGridLines="0" topLeftCell="A2" zoomScale="70" zoomScaleNormal="70" workbookViewId="0">
      <selection activeCell="G8" sqref="G8"/>
    </sheetView>
  </sheetViews>
  <sheetFormatPr baseColWidth="10" defaultColWidth="8.81640625" defaultRowHeight="14.5"/>
  <cols>
    <col min="1" max="1" width="10.26953125" customWidth="1"/>
    <col min="2" max="2" width="53.26953125" customWidth="1"/>
    <col min="3" max="3" width="22.26953125" customWidth="1"/>
    <col min="4" max="4" width="21" customWidth="1"/>
    <col min="5" max="5" width="17.7265625" customWidth="1"/>
    <col min="6" max="6" width="21.26953125" customWidth="1"/>
    <col min="7" max="7" width="20.26953125" customWidth="1"/>
    <col min="8" max="8" width="16.26953125" customWidth="1"/>
    <col min="9" max="9" width="15.81640625" customWidth="1"/>
    <col min="10" max="10" width="14.7265625" customWidth="1"/>
    <col min="11" max="11" width="22.54296875" customWidth="1"/>
    <col min="12" max="12" width="17.26953125" customWidth="1"/>
    <col min="13" max="1019" width="10.26953125" customWidth="1"/>
  </cols>
  <sheetData>
    <row r="1" spans="2:10" ht="15" thickBot="1"/>
    <row r="2" spans="2:10" ht="18.5">
      <c r="B2" s="7087" t="s">
        <v>1312</v>
      </c>
      <c r="C2" s="7087"/>
      <c r="D2" s="7087"/>
      <c r="E2" s="7087"/>
      <c r="F2" s="7087"/>
      <c r="G2" s="7087"/>
    </row>
    <row r="3" spans="2:10" ht="19" thickBot="1">
      <c r="B3" s="7088" t="s">
        <v>1313</v>
      </c>
      <c r="C3" s="7088"/>
      <c r="D3" s="7088"/>
      <c r="E3" s="7088"/>
      <c r="F3" s="7088"/>
      <c r="G3" s="7088"/>
    </row>
    <row r="4" spans="2:10" ht="58.5" customHeight="1" thickBot="1">
      <c r="B4" s="1937" t="s">
        <v>1</v>
      </c>
      <c r="C4" s="1913" t="s">
        <v>22</v>
      </c>
      <c r="D4" s="1913" t="s">
        <v>1314</v>
      </c>
      <c r="E4" s="1913" t="s">
        <v>1315</v>
      </c>
      <c r="F4" s="1913" t="s">
        <v>1316</v>
      </c>
      <c r="G4" s="1913" t="s">
        <v>1317</v>
      </c>
    </row>
    <row r="5" spans="2:10" ht="25.15" customHeight="1">
      <c r="B5" s="1933" t="s">
        <v>1291</v>
      </c>
      <c r="C5" s="1381" t="e">
        <f>+#REF!</f>
        <v>#REF!</v>
      </c>
      <c r="D5" s="1964">
        <v>46967620</v>
      </c>
      <c r="E5" s="1964" t="e">
        <f t="shared" ref="E5:E11" si="0">+C5-D5</f>
        <v>#REF!</v>
      </c>
      <c r="F5" s="1964">
        <v>0</v>
      </c>
      <c r="G5" s="1964">
        <v>0</v>
      </c>
      <c r="H5" s="1970" t="e">
        <f>+D5/C5</f>
        <v>#REF!</v>
      </c>
    </row>
    <row r="6" spans="2:10" ht="24.75" customHeight="1">
      <c r="B6" s="1383" t="s">
        <v>73</v>
      </c>
      <c r="C6" s="1386" t="e">
        <f>+#REF!</f>
        <v>#REF!</v>
      </c>
      <c r="D6" s="1964">
        <v>120497372</v>
      </c>
      <c r="E6" s="1964" t="e">
        <f t="shared" si="0"/>
        <v>#REF!</v>
      </c>
      <c r="F6" s="1964">
        <v>12117500</v>
      </c>
      <c r="G6" s="1964">
        <f>2799995+3499965+2600000+7000000</f>
        <v>15899960</v>
      </c>
      <c r="H6" s="1970" t="e">
        <f t="shared" ref="H6:H11" si="1">+D6/C6</f>
        <v>#REF!</v>
      </c>
      <c r="J6" s="1379"/>
    </row>
    <row r="7" spans="2:10" ht="25.5" customHeight="1">
      <c r="B7" s="1383" t="s">
        <v>1292</v>
      </c>
      <c r="C7" s="1382" t="e">
        <f>+#REF!</f>
        <v>#REF!</v>
      </c>
      <c r="D7" s="1964">
        <v>45691000</v>
      </c>
      <c r="E7" s="1964" t="e">
        <f t="shared" si="0"/>
        <v>#REF!</v>
      </c>
      <c r="F7" s="1964">
        <v>2000000</v>
      </c>
      <c r="G7" s="1964">
        <v>3000000</v>
      </c>
      <c r="H7" s="1970" t="e">
        <f t="shared" si="1"/>
        <v>#REF!</v>
      </c>
      <c r="I7" s="1379"/>
      <c r="J7" s="1379"/>
    </row>
    <row r="8" spans="2:10" ht="24.75" customHeight="1">
      <c r="B8" s="1383" t="s">
        <v>1293</v>
      </c>
      <c r="C8" s="1382" t="e">
        <f>+#REF!</f>
        <v>#REF!</v>
      </c>
      <c r="D8" s="1964">
        <v>733646945</v>
      </c>
      <c r="E8" s="1964" t="e">
        <f t="shared" si="0"/>
        <v>#REF!</v>
      </c>
      <c r="F8" s="1964">
        <f>4500000+4760000+40000000+30000000+2000000+5355000+13000000</f>
        <v>99615000</v>
      </c>
      <c r="G8" s="1964">
        <f>2000000+750000+2443370+735000+5520000+5788300+28890000+12900000+1270000+1914000+1914000+15400000+3976410</f>
        <v>83501080</v>
      </c>
      <c r="H8" s="1970" t="e">
        <f t="shared" si="1"/>
        <v>#REF!</v>
      </c>
      <c r="I8" s="1379"/>
    </row>
    <row r="9" spans="2:10" ht="23.25" customHeight="1">
      <c r="B9" s="1383" t="s">
        <v>1294</v>
      </c>
      <c r="C9" s="1386" t="e">
        <f>+#REF!</f>
        <v>#REF!</v>
      </c>
      <c r="D9" s="1964">
        <v>110369400</v>
      </c>
      <c r="E9" s="1964" t="e">
        <f t="shared" si="0"/>
        <v>#REF!</v>
      </c>
      <c r="F9" s="1964">
        <v>9400000</v>
      </c>
      <c r="G9" s="1964">
        <v>5089170</v>
      </c>
      <c r="H9" s="1970" t="e">
        <f t="shared" si="1"/>
        <v>#REF!</v>
      </c>
    </row>
    <row r="10" spans="2:10" ht="23.25" customHeight="1">
      <c r="B10" s="1384" t="s">
        <v>1295</v>
      </c>
      <c r="C10" s="1386" t="e">
        <f>+#REF!</f>
        <v>#REF!</v>
      </c>
      <c r="D10" s="1964">
        <f>524700000+11800000</f>
        <v>536500000</v>
      </c>
      <c r="E10" s="1964" t="e">
        <f t="shared" si="0"/>
        <v>#REF!</v>
      </c>
      <c r="F10" s="1964">
        <v>62200000</v>
      </c>
      <c r="G10" s="1964">
        <f>46630000+10000000</f>
        <v>56630000</v>
      </c>
      <c r="H10" s="1970" t="e">
        <f t="shared" si="1"/>
        <v>#REF!</v>
      </c>
    </row>
    <row r="11" spans="2:10" ht="26.25" customHeight="1" thickBot="1">
      <c r="B11" s="1384" t="s">
        <v>1296</v>
      </c>
      <c r="C11" s="1387" t="e">
        <f>+#REF!</f>
        <v>#REF!</v>
      </c>
      <c r="D11" s="1965">
        <v>3000000</v>
      </c>
      <c r="E11" s="1965" t="e">
        <f t="shared" si="0"/>
        <v>#REF!</v>
      </c>
      <c r="F11" s="1965">
        <v>0</v>
      </c>
      <c r="G11" s="1965">
        <v>0</v>
      </c>
      <c r="H11" s="1970" t="e">
        <f t="shared" si="1"/>
        <v>#REF!</v>
      </c>
    </row>
    <row r="12" spans="2:10" ht="29.25" customHeight="1" thickBot="1">
      <c r="B12" s="1385" t="s">
        <v>1297</v>
      </c>
      <c r="C12" s="1388" t="e">
        <f>SUM(C5:C11)</f>
        <v>#REF!</v>
      </c>
      <c r="D12" s="1389">
        <f>SUM(D5:D11)</f>
        <v>1596672337</v>
      </c>
      <c r="E12" s="1389" t="e">
        <f>SUM(E5:E11)</f>
        <v>#REF!</v>
      </c>
      <c r="F12" s="1389">
        <f>SUM(F5:F11)</f>
        <v>185332500</v>
      </c>
      <c r="G12" s="1389">
        <f>SUM(G5:G11)</f>
        <v>164120210</v>
      </c>
    </row>
    <row r="13" spans="2:10">
      <c r="B13" s="7089" t="s">
        <v>1298</v>
      </c>
      <c r="C13" s="7089"/>
      <c r="D13" s="7089"/>
      <c r="E13" s="7089"/>
      <c r="F13" s="7089"/>
      <c r="G13" s="7089"/>
    </row>
    <row r="14" spans="2:10" ht="15" thickBot="1">
      <c r="B14" s="704"/>
      <c r="C14" s="704"/>
      <c r="D14" s="704"/>
      <c r="E14" s="704"/>
      <c r="F14" s="704"/>
      <c r="G14" s="704"/>
    </row>
    <row r="15" spans="2:10" ht="18.5">
      <c r="B15" s="7087" t="s">
        <v>1318</v>
      </c>
      <c r="C15" s="7087"/>
      <c r="D15" s="7087"/>
      <c r="E15" s="7087"/>
      <c r="F15" s="7087"/>
      <c r="G15" s="7087"/>
    </row>
    <row r="16" spans="2:10" ht="19" thickBot="1">
      <c r="B16" s="7088" t="s">
        <v>1313</v>
      </c>
      <c r="C16" s="7088"/>
      <c r="D16" s="7088"/>
      <c r="E16" s="7088"/>
      <c r="F16" s="7088"/>
      <c r="G16" s="7088"/>
    </row>
    <row r="17" spans="2:13" ht="39.5" thickBot="1">
      <c r="B17" s="688" t="s">
        <v>1</v>
      </c>
      <c r="C17" s="689" t="s">
        <v>22</v>
      </c>
      <c r="D17" s="1914" t="s">
        <v>1300</v>
      </c>
      <c r="E17" s="1914"/>
      <c r="F17" s="1914"/>
      <c r="G17" s="1914"/>
    </row>
    <row r="18" spans="2:13" ht="18">
      <c r="B18" s="693" t="s">
        <v>1301</v>
      </c>
      <c r="C18" s="694" t="e">
        <f>+#REF!</f>
        <v>#REF!</v>
      </c>
      <c r="D18" s="1912">
        <v>7325000</v>
      </c>
      <c r="E18" s="1912"/>
      <c r="F18" s="1912"/>
      <c r="G18" s="1912"/>
    </row>
    <row r="19" spans="2:13" ht="18.5" thickBot="1">
      <c r="B19" s="1938" t="s">
        <v>1302</v>
      </c>
      <c r="C19" s="695" t="e">
        <f>+#REF!</f>
        <v>#REF!</v>
      </c>
      <c r="D19" s="1912" t="e">
        <f>+#REF!</f>
        <v>#REF!</v>
      </c>
      <c r="E19" s="1912"/>
      <c r="F19" s="1912"/>
      <c r="G19" s="1955"/>
      <c r="H19" s="7081"/>
      <c r="I19" s="7081"/>
      <c r="J19" s="7081"/>
      <c r="K19" s="7081"/>
      <c r="L19" s="7081"/>
      <c r="M19" s="7081"/>
    </row>
    <row r="20" spans="2:13" ht="34.9" customHeight="1" thickBot="1">
      <c r="B20" s="700" t="s">
        <v>1297</v>
      </c>
      <c r="C20" s="701" t="e">
        <f>SUM(C18:C19)</f>
        <v>#REF!</v>
      </c>
      <c r="D20" s="702" t="e">
        <f>SUM(D18:D19)</f>
        <v>#REF!</v>
      </c>
      <c r="E20" s="702"/>
      <c r="F20" s="702"/>
      <c r="G20" s="1956"/>
      <c r="H20" s="1958"/>
      <c r="I20" s="1958"/>
      <c r="J20" s="1958"/>
      <c r="K20" s="1958"/>
      <c r="L20" s="1958"/>
      <c r="M20" s="1958"/>
    </row>
    <row r="21" spans="2:13" ht="15.5">
      <c r="B21" s="7082"/>
      <c r="C21" s="7083"/>
      <c r="D21" s="7083"/>
      <c r="E21" s="7083"/>
      <c r="F21" s="7083"/>
      <c r="G21" s="7083"/>
      <c r="H21" s="1959"/>
      <c r="I21" s="1959"/>
      <c r="J21" s="1960"/>
      <c r="K21" s="1961"/>
      <c r="L21" s="1960"/>
      <c r="M21" s="1962"/>
    </row>
    <row r="22" spans="2:13" ht="16" thickBot="1">
      <c r="B22" s="1900"/>
      <c r="C22" s="704"/>
      <c r="D22" s="704"/>
      <c r="E22" s="704"/>
      <c r="F22" s="704"/>
      <c r="G22" s="704"/>
      <c r="H22" s="1959"/>
      <c r="I22" s="1959"/>
      <c r="J22" s="1960"/>
      <c r="K22" s="1961"/>
      <c r="L22" s="1960"/>
      <c r="M22" s="1963"/>
    </row>
    <row r="23" spans="2:13" ht="18.5" thickBot="1">
      <c r="B23" s="700" t="s">
        <v>1319</v>
      </c>
      <c r="C23" s="701" t="e">
        <f>+C20+C12</f>
        <v>#REF!</v>
      </c>
      <c r="D23" s="701" t="e">
        <f>+D20+D12</f>
        <v>#REF!</v>
      </c>
      <c r="E23" s="701"/>
      <c r="F23" s="701"/>
      <c r="G23" s="1957"/>
      <c r="H23" s="1959"/>
      <c r="I23" s="1959"/>
      <c r="J23" s="1960"/>
      <c r="K23" s="1961"/>
      <c r="L23" s="1960"/>
      <c r="M23" s="1962"/>
    </row>
    <row r="24" spans="2:13" ht="15.5">
      <c r="B24" s="704"/>
      <c r="C24" s="704"/>
      <c r="D24" s="704"/>
      <c r="E24" s="704"/>
      <c r="F24" s="704"/>
      <c r="G24" s="704"/>
      <c r="H24" s="1959"/>
      <c r="I24" s="1959"/>
      <c r="J24" s="1960"/>
      <c r="K24" s="1961"/>
      <c r="L24" s="1960"/>
      <c r="M24" s="1963"/>
    </row>
    <row r="25" spans="2:13" s="705" customFormat="1" ht="14.65" hidden="1" customHeight="1" thickBot="1">
      <c r="B25" s="706"/>
      <c r="C25" s="706"/>
      <c r="D25" s="706"/>
      <c r="E25" s="706"/>
      <c r="F25" s="706"/>
      <c r="G25" s="706"/>
      <c r="H25" s="1959"/>
      <c r="I25" s="1959"/>
      <c r="J25" s="1960"/>
      <c r="K25" s="1960"/>
      <c r="L25" s="1960"/>
      <c r="M25" s="1962"/>
    </row>
    <row r="26" spans="2:13" ht="14.65" hidden="1" customHeight="1">
      <c r="H26" s="1959"/>
      <c r="I26" s="1959"/>
      <c r="J26" s="1960"/>
      <c r="K26" s="1960"/>
      <c r="L26" s="1960"/>
      <c r="M26" s="1960"/>
    </row>
    <row r="27" spans="2:13" ht="16.399999999999999" hidden="1" customHeight="1">
      <c r="B27" s="7085" t="s">
        <v>1304</v>
      </c>
      <c r="C27" s="7085"/>
      <c r="D27" s="7085"/>
      <c r="E27" s="7085"/>
      <c r="F27" s="7085"/>
      <c r="G27" s="7090"/>
    </row>
    <row r="28" spans="2:13" ht="19" hidden="1" thickBot="1">
      <c r="B28" s="7086" t="s">
        <v>1305</v>
      </c>
      <c r="C28" s="7086"/>
      <c r="D28" s="7086"/>
      <c r="E28" s="7086"/>
      <c r="F28" s="7086"/>
      <c r="G28" s="7091"/>
    </row>
    <row r="29" spans="2:13" ht="15" hidden="1" thickBot="1">
      <c r="B29" s="707" t="s">
        <v>1</v>
      </c>
      <c r="C29" s="708" t="s">
        <v>22</v>
      </c>
      <c r="D29" s="708"/>
      <c r="E29" s="708"/>
      <c r="F29" s="708"/>
      <c r="G29" s="1894"/>
    </row>
    <row r="30" spans="2:13" ht="18" hidden="1">
      <c r="B30" s="709" t="s">
        <v>1291</v>
      </c>
      <c r="C30" s="710">
        <v>47717000</v>
      </c>
      <c r="D30" s="711"/>
      <c r="E30" s="711"/>
      <c r="F30" s="711"/>
      <c r="G30" s="1895"/>
    </row>
    <row r="31" spans="2:13" ht="18" hidden="1">
      <c r="B31" s="712" t="s">
        <v>73</v>
      </c>
      <c r="C31" s="713">
        <v>223152000</v>
      </c>
      <c r="D31" s="714"/>
      <c r="E31" s="714"/>
      <c r="F31" s="714"/>
      <c r="G31" s="1896"/>
    </row>
    <row r="32" spans="2:13" ht="18" hidden="1">
      <c r="B32" s="712" t="s">
        <v>1292</v>
      </c>
      <c r="C32" s="713">
        <v>51010000</v>
      </c>
      <c r="D32" s="714"/>
      <c r="E32" s="714"/>
      <c r="F32" s="714"/>
      <c r="G32" s="1896"/>
    </row>
    <row r="33" spans="2:7" ht="18" hidden="1">
      <c r="B33" s="712" t="s">
        <v>1293</v>
      </c>
      <c r="C33" s="713">
        <v>844460000</v>
      </c>
      <c r="D33" s="714"/>
      <c r="E33" s="714"/>
      <c r="F33" s="714"/>
      <c r="G33" s="1896"/>
    </row>
    <row r="34" spans="2:7" ht="18" hidden="1">
      <c r="B34" s="712" t="s">
        <v>1309</v>
      </c>
      <c r="C34" s="713">
        <v>141500000</v>
      </c>
      <c r="D34" s="714"/>
      <c r="E34" s="714"/>
      <c r="F34" s="714"/>
      <c r="G34" s="1896"/>
    </row>
    <row r="35" spans="2:7" ht="18" hidden="1">
      <c r="B35" s="712" t="s">
        <v>1301</v>
      </c>
      <c r="C35" s="713">
        <v>24000000</v>
      </c>
      <c r="D35" s="714"/>
      <c r="E35" s="714"/>
      <c r="F35" s="714"/>
      <c r="G35" s="1896"/>
    </row>
    <row r="36" spans="2:7" ht="18" hidden="1">
      <c r="B36" s="712" t="s">
        <v>1310</v>
      </c>
      <c r="C36" s="713">
        <v>772337000</v>
      </c>
      <c r="D36" s="714"/>
      <c r="E36" s="714"/>
      <c r="F36" s="714"/>
      <c r="G36" s="1896"/>
    </row>
    <row r="37" spans="2:7" ht="18" hidden="1">
      <c r="B37" s="712" t="s">
        <v>1302</v>
      </c>
      <c r="C37" s="713">
        <v>29000000</v>
      </c>
      <c r="D37" s="714"/>
      <c r="E37" s="714"/>
      <c r="F37" s="714"/>
      <c r="G37" s="1896"/>
    </row>
    <row r="38" spans="2:7" ht="18.5" hidden="1" thickBot="1">
      <c r="B38" s="715" t="s">
        <v>1296</v>
      </c>
      <c r="C38" s="716">
        <v>3000000</v>
      </c>
      <c r="D38" s="717"/>
      <c r="E38" s="717"/>
      <c r="F38" s="717"/>
      <c r="G38" s="1897"/>
    </row>
    <row r="39" spans="2:7" ht="18.5" hidden="1" thickBot="1">
      <c r="B39" s="719" t="s">
        <v>1297</v>
      </c>
      <c r="C39" s="720">
        <v>2136176000</v>
      </c>
      <c r="D39" s="720"/>
      <c r="E39" s="720"/>
      <c r="F39" s="720"/>
      <c r="G39" s="1898"/>
    </row>
    <row r="40" spans="2:7" hidden="1">
      <c r="B40" t="s">
        <v>1311</v>
      </c>
    </row>
  </sheetData>
  <mergeCells count="9">
    <mergeCell ref="H19:M19"/>
    <mergeCell ref="B21:G21"/>
    <mergeCell ref="B27:G27"/>
    <mergeCell ref="B28:G28"/>
    <mergeCell ref="B2:G2"/>
    <mergeCell ref="B3:G3"/>
    <mergeCell ref="B13:G13"/>
    <mergeCell ref="B15:G15"/>
    <mergeCell ref="B16:G16"/>
  </mergeCells>
  <pageMargins left="0.70833333333333304" right="0.70833333333333304" top="0.74791666666666701" bottom="0.74791666666666701" header="0.51180555555555496" footer="0.51180555555555496"/>
  <pageSetup paperSize="75" scale="15" firstPageNumber="0" orientation="landscape" horizontalDpi="300" verticalDpi="30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L41"/>
  <sheetViews>
    <sheetView topLeftCell="A22" workbookViewId="0">
      <selection activeCell="B35" sqref="B35"/>
    </sheetView>
  </sheetViews>
  <sheetFormatPr baseColWidth="10" defaultColWidth="11.453125" defaultRowHeight="14.5"/>
  <cols>
    <col min="1" max="1" width="17.81640625" customWidth="1"/>
    <col min="2" max="2" width="60.7265625" customWidth="1"/>
    <col min="3" max="3" width="14.26953125" customWidth="1"/>
    <col min="5" max="5" width="11.1796875" style="1409"/>
    <col min="6" max="6" width="12.7265625" style="1409" customWidth="1"/>
    <col min="7" max="9" width="11.1796875" style="1409"/>
    <col min="10" max="10" width="13.81640625" style="1409" customWidth="1"/>
    <col min="11" max="12" width="11.1796875" style="1409"/>
  </cols>
  <sheetData>
    <row r="1" spans="1:10">
      <c r="A1" s="2413" t="s">
        <v>1320</v>
      </c>
      <c r="B1" s="2413" t="s">
        <v>1321</v>
      </c>
      <c r="C1" s="2413" t="s">
        <v>1322</v>
      </c>
      <c r="D1" s="2413" t="s">
        <v>1323</v>
      </c>
    </row>
    <row r="2" spans="1:10" ht="42.4" customHeight="1">
      <c r="A2" s="2414" t="s">
        <v>1324</v>
      </c>
      <c r="B2" s="2415" t="s">
        <v>1325</v>
      </c>
      <c r="C2" s="2416" t="s">
        <v>1159</v>
      </c>
      <c r="D2" s="2427" t="s">
        <v>156</v>
      </c>
    </row>
    <row r="3" spans="1:10" ht="23">
      <c r="A3" s="2414" t="s">
        <v>1324</v>
      </c>
      <c r="B3" s="2415" t="s">
        <v>1326</v>
      </c>
      <c r="C3" s="2416" t="s">
        <v>1159</v>
      </c>
      <c r="D3" s="2427" t="s">
        <v>156</v>
      </c>
    </row>
    <row r="4" spans="1:10" ht="34.5">
      <c r="A4" s="2414" t="s">
        <v>1327</v>
      </c>
      <c r="B4" s="2415" t="s">
        <v>1328</v>
      </c>
      <c r="C4" s="2416" t="s">
        <v>1329</v>
      </c>
      <c r="D4" s="2416" t="s">
        <v>1330</v>
      </c>
    </row>
    <row r="5" spans="1:10" ht="34.5">
      <c r="A5" s="2414" t="s">
        <v>1327</v>
      </c>
      <c r="B5" s="2415" t="s">
        <v>1331</v>
      </c>
      <c r="C5" s="2416" t="s">
        <v>1329</v>
      </c>
      <c r="D5" s="2416" t="s">
        <v>1330</v>
      </c>
    </row>
    <row r="6" spans="1:10" ht="23">
      <c r="A6" s="2414" t="s">
        <v>1327</v>
      </c>
      <c r="B6" s="2415" t="s">
        <v>1332</v>
      </c>
      <c r="C6" s="2416" t="s">
        <v>1329</v>
      </c>
      <c r="D6" s="2416" t="s">
        <v>1333</v>
      </c>
      <c r="E6" s="1750"/>
    </row>
    <row r="7" spans="1:10" ht="34.5">
      <c r="A7" s="2414" t="s">
        <v>1327</v>
      </c>
      <c r="B7" s="2415" t="s">
        <v>1334</v>
      </c>
      <c r="C7" s="2416" t="s">
        <v>1335</v>
      </c>
      <c r="D7" s="2416" t="s">
        <v>1336</v>
      </c>
      <c r="E7" s="1750"/>
      <c r="J7" s="2431"/>
    </row>
    <row r="8" spans="1:10" ht="34.5">
      <c r="A8" s="2429" t="s">
        <v>1337</v>
      </c>
      <c r="B8" s="2415" t="s">
        <v>1338</v>
      </c>
      <c r="C8" s="2416" t="s">
        <v>1335</v>
      </c>
      <c r="D8" s="2422" t="s">
        <v>1339</v>
      </c>
      <c r="E8" s="1750"/>
    </row>
    <row r="9" spans="1:10" ht="34.5">
      <c r="A9" s="2414" t="s">
        <v>1327</v>
      </c>
      <c r="B9" s="2415" t="s">
        <v>1340</v>
      </c>
      <c r="C9" s="2416" t="s">
        <v>1335</v>
      </c>
      <c r="D9" s="2416" t="s">
        <v>1336</v>
      </c>
      <c r="E9" s="1750"/>
    </row>
    <row r="10" spans="1:10" ht="23">
      <c r="A10" s="2414" t="s">
        <v>1341</v>
      </c>
      <c r="B10" s="2415" t="s">
        <v>1342</v>
      </c>
      <c r="C10" s="2422" t="s">
        <v>1343</v>
      </c>
      <c r="D10" s="2416" t="s">
        <v>1344</v>
      </c>
    </row>
    <row r="11" spans="1:10" ht="23">
      <c r="A11" s="2414" t="s">
        <v>1341</v>
      </c>
      <c r="B11" s="2415" t="s">
        <v>1345</v>
      </c>
      <c r="C11" s="2416" t="s">
        <v>1346</v>
      </c>
      <c r="D11" s="2416" t="s">
        <v>1347</v>
      </c>
    </row>
    <row r="12" spans="1:10" ht="23">
      <c r="A12" s="2414" t="s">
        <v>1341</v>
      </c>
      <c r="B12" s="2415" t="s">
        <v>1348</v>
      </c>
      <c r="C12" s="2416" t="s">
        <v>1346</v>
      </c>
      <c r="D12" s="2416" t="s">
        <v>1347</v>
      </c>
    </row>
    <row r="13" spans="1:10" ht="34.5">
      <c r="A13" s="2428" t="s">
        <v>1349</v>
      </c>
      <c r="B13" s="2415" t="s">
        <v>1350</v>
      </c>
      <c r="C13" s="2422" t="s">
        <v>1351</v>
      </c>
      <c r="D13" s="2416" t="s">
        <v>1352</v>
      </c>
    </row>
    <row r="14" spans="1:10" ht="34.5">
      <c r="A14" s="2414" t="s">
        <v>1349</v>
      </c>
      <c r="B14" s="2415" t="s">
        <v>1353</v>
      </c>
      <c r="C14" s="2422" t="s">
        <v>1343</v>
      </c>
      <c r="D14" s="2416" t="s">
        <v>1354</v>
      </c>
    </row>
    <row r="15" spans="1:10" ht="34.5">
      <c r="A15" s="2414" t="s">
        <v>1355</v>
      </c>
      <c r="B15" s="2415" t="s">
        <v>1356</v>
      </c>
      <c r="C15" s="2422" t="s">
        <v>1357</v>
      </c>
      <c r="D15" s="2430" t="s">
        <v>1358</v>
      </c>
      <c r="E15" s="2438" t="s">
        <v>1359</v>
      </c>
    </row>
    <row r="16" spans="1:10">
      <c r="A16" s="2414"/>
      <c r="B16" s="2415"/>
      <c r="C16" s="2416"/>
      <c r="D16" s="2430"/>
    </row>
    <row r="17" spans="1:5">
      <c r="A17" s="2414"/>
      <c r="B17" s="2415"/>
      <c r="C17" s="2416"/>
      <c r="D17" s="2430"/>
    </row>
    <row r="18" spans="1:5" ht="46">
      <c r="A18" s="2414" t="s">
        <v>1355</v>
      </c>
      <c r="B18" s="2415" t="s">
        <v>1360</v>
      </c>
      <c r="C18" s="2422" t="s">
        <v>1361</v>
      </c>
      <c r="D18" s="2432" t="s">
        <v>1362</v>
      </c>
    </row>
    <row r="19" spans="1:5" ht="46">
      <c r="A19" s="2433" t="s">
        <v>1355</v>
      </c>
      <c r="B19" s="2434" t="s">
        <v>1363</v>
      </c>
      <c r="C19" s="2435" t="s">
        <v>1361</v>
      </c>
      <c r="D19" s="2432" t="s">
        <v>1362</v>
      </c>
    </row>
    <row r="20" spans="1:5" ht="34.5">
      <c r="A20" s="2414" t="s">
        <v>1355</v>
      </c>
      <c r="B20" s="2415" t="s">
        <v>1364</v>
      </c>
      <c r="C20" s="2422" t="s">
        <v>1361</v>
      </c>
      <c r="D20" s="2416" t="s">
        <v>1365</v>
      </c>
    </row>
    <row r="21" spans="1:5" ht="46">
      <c r="A21" s="2414" t="s">
        <v>1366</v>
      </c>
      <c r="B21" s="2415" t="s">
        <v>1367</v>
      </c>
      <c r="C21" s="2422" t="s">
        <v>1368</v>
      </c>
      <c r="D21" s="2416" t="s">
        <v>1369</v>
      </c>
    </row>
    <row r="22" spans="1:5" ht="46">
      <c r="A22" s="2414" t="s">
        <v>1366</v>
      </c>
      <c r="B22" s="2415" t="s">
        <v>1370</v>
      </c>
      <c r="C22" s="2422" t="s">
        <v>1159</v>
      </c>
      <c r="D22" s="2416" t="s">
        <v>1369</v>
      </c>
    </row>
    <row r="23" spans="1:5" ht="34.5">
      <c r="A23" s="2414" t="s">
        <v>1366</v>
      </c>
      <c r="B23" s="2415" t="s">
        <v>1371</v>
      </c>
      <c r="C23" s="2422" t="s">
        <v>1361</v>
      </c>
      <c r="D23" s="2416" t="s">
        <v>1372</v>
      </c>
      <c r="E23" s="1409" t="s">
        <v>1373</v>
      </c>
    </row>
    <row r="24" spans="1:5" ht="46">
      <c r="A24" s="2414" t="s">
        <v>1366</v>
      </c>
      <c r="B24" s="2415" t="s">
        <v>1374</v>
      </c>
      <c r="C24" s="2422" t="s">
        <v>1361</v>
      </c>
      <c r="D24" s="2422" t="s">
        <v>1375</v>
      </c>
      <c r="E24" s="1409" t="s">
        <v>1373</v>
      </c>
    </row>
    <row r="25" spans="1:5" ht="46">
      <c r="A25" s="2414" t="s">
        <v>1366</v>
      </c>
      <c r="B25" s="2415" t="s">
        <v>1376</v>
      </c>
      <c r="C25" s="2422" t="s">
        <v>1361</v>
      </c>
      <c r="D25" s="2422" t="s">
        <v>1377</v>
      </c>
      <c r="E25" s="1409" t="s">
        <v>1373</v>
      </c>
    </row>
    <row r="26" spans="1:5" ht="103.5">
      <c r="A26" s="2414" t="s">
        <v>1366</v>
      </c>
      <c r="B26" s="2415" t="s">
        <v>1378</v>
      </c>
      <c r="C26" s="2422" t="s">
        <v>1361</v>
      </c>
      <c r="D26" s="2422" t="s">
        <v>1377</v>
      </c>
      <c r="E26" s="1409" t="s">
        <v>1373</v>
      </c>
    </row>
    <row r="27" spans="1:5" ht="46">
      <c r="A27" s="2433" t="s">
        <v>1366</v>
      </c>
      <c r="B27" s="2434" t="s">
        <v>1379</v>
      </c>
      <c r="C27" s="2432" t="s">
        <v>1361</v>
      </c>
      <c r="D27" s="2432" t="s">
        <v>1380</v>
      </c>
      <c r="E27" s="1409" t="s">
        <v>1373</v>
      </c>
    </row>
    <row r="28" spans="1:5" ht="23">
      <c r="A28" s="2414" t="s">
        <v>1366</v>
      </c>
      <c r="B28" s="2415" t="s">
        <v>1381</v>
      </c>
      <c r="C28" s="2422" t="s">
        <v>1343</v>
      </c>
      <c r="D28" s="2422" t="s">
        <v>1382</v>
      </c>
    </row>
    <row r="29" spans="1:5" ht="34.5">
      <c r="A29" s="2414" t="s">
        <v>1366</v>
      </c>
      <c r="B29" s="2415" t="s">
        <v>1383</v>
      </c>
      <c r="C29" s="2422" t="s">
        <v>1343</v>
      </c>
      <c r="D29" s="2422" t="s">
        <v>1384</v>
      </c>
    </row>
    <row r="30" spans="1:5" ht="46">
      <c r="A30" s="2414" t="s">
        <v>1366</v>
      </c>
      <c r="B30" s="2415" t="s">
        <v>1379</v>
      </c>
      <c r="C30" s="2422" t="s">
        <v>1343</v>
      </c>
      <c r="D30" s="2443"/>
    </row>
    <row r="31" spans="1:5" ht="23">
      <c r="A31" s="2414" t="s">
        <v>1366</v>
      </c>
      <c r="B31" s="2415" t="s">
        <v>1385</v>
      </c>
      <c r="C31" s="2422" t="s">
        <v>1343</v>
      </c>
      <c r="D31" s="2422" t="s">
        <v>1386</v>
      </c>
    </row>
    <row r="32" spans="1:5" ht="46">
      <c r="A32" s="2444" t="s">
        <v>1366</v>
      </c>
      <c r="B32" s="2415" t="s">
        <v>1387</v>
      </c>
      <c r="C32" s="2422" t="s">
        <v>1343</v>
      </c>
      <c r="D32" s="2445" t="s">
        <v>1388</v>
      </c>
    </row>
    <row r="33" spans="2:2">
      <c r="B33" s="2437"/>
    </row>
    <row r="34" spans="2:2">
      <c r="B34" s="2436"/>
    </row>
    <row r="35" spans="2:2">
      <c r="B35" s="2436"/>
    </row>
    <row r="36" spans="2:2">
      <c r="B36" s="2436"/>
    </row>
    <row r="37" spans="2:2">
      <c r="B37" s="2436"/>
    </row>
    <row r="38" spans="2:2">
      <c r="B38" s="2436"/>
    </row>
    <row r="39" spans="2:2">
      <c r="B39" s="2436"/>
    </row>
    <row r="40" spans="2:2">
      <c r="B40" s="2436"/>
    </row>
    <row r="41" spans="2:2">
      <c r="B41" s="243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P30"/>
  <sheetViews>
    <sheetView zoomScale="40" zoomScaleNormal="40" workbookViewId="0">
      <pane xSplit="3" ySplit="1" topLeftCell="D19" activePane="bottomRight" state="frozen"/>
      <selection pane="topRight" activeCell="D1" sqref="D1"/>
      <selection pane="bottomLeft" activeCell="A2" sqref="A2"/>
      <selection pane="bottomRight" activeCell="E23" sqref="E23"/>
    </sheetView>
  </sheetViews>
  <sheetFormatPr baseColWidth="10" defaultColWidth="11.453125" defaultRowHeight="20"/>
  <cols>
    <col min="1" max="1" width="18.54296875" style="2130" customWidth="1"/>
    <col min="2" max="2" width="25" style="2130" customWidth="1"/>
    <col min="3" max="3" width="81.81640625" style="2130" customWidth="1"/>
    <col min="4" max="4" width="26.1796875" style="2130" customWidth="1"/>
    <col min="5" max="5" width="45.81640625" style="2130" customWidth="1"/>
    <col min="6" max="6" width="65.26953125" style="2130" customWidth="1"/>
    <col min="7" max="7" width="24" style="2130" customWidth="1"/>
    <col min="8" max="8" width="22.26953125" style="2446" customWidth="1"/>
    <col min="9" max="9" width="18.81640625" style="2446" customWidth="1"/>
    <col min="10" max="10" width="23.26953125" style="2130" customWidth="1"/>
    <col min="11" max="11" width="16.54296875" style="2130" customWidth="1"/>
    <col min="12" max="12" width="24.81640625" style="2130" customWidth="1"/>
    <col min="13" max="13" width="20.26953125" style="2130" customWidth="1"/>
    <col min="14" max="14" width="31.1796875" style="2130" customWidth="1"/>
    <col min="15" max="256" width="11.1796875" style="2130"/>
    <col min="257" max="257" width="18.54296875" style="2130" customWidth="1"/>
    <col min="258" max="258" width="25" style="2130" customWidth="1"/>
    <col min="259" max="259" width="81.81640625" style="2130" customWidth="1"/>
    <col min="260" max="260" width="26.1796875" style="2130" customWidth="1"/>
    <col min="261" max="261" width="34.26953125" style="2130" customWidth="1"/>
    <col min="262" max="262" width="25.54296875" style="2130" customWidth="1"/>
    <col min="263" max="263" width="18.26953125" style="2130" customWidth="1"/>
    <col min="264" max="264" width="22.26953125" style="2130" customWidth="1"/>
    <col min="265" max="265" width="18.81640625" style="2130" customWidth="1"/>
    <col min="266" max="266" width="18" style="2130" customWidth="1"/>
    <col min="267" max="267" width="16.54296875" style="2130" customWidth="1"/>
    <col min="268" max="512" width="11.1796875" style="2130"/>
    <col min="513" max="513" width="18.54296875" style="2130" customWidth="1"/>
    <col min="514" max="514" width="25" style="2130" customWidth="1"/>
    <col min="515" max="515" width="81.81640625" style="2130" customWidth="1"/>
    <col min="516" max="516" width="26.1796875" style="2130" customWidth="1"/>
    <col min="517" max="517" width="34.26953125" style="2130" customWidth="1"/>
    <col min="518" max="518" width="25.54296875" style="2130" customWidth="1"/>
    <col min="519" max="519" width="18.26953125" style="2130" customWidth="1"/>
    <col min="520" max="520" width="22.26953125" style="2130" customWidth="1"/>
    <col min="521" max="521" width="18.81640625" style="2130" customWidth="1"/>
    <col min="522" max="522" width="18" style="2130" customWidth="1"/>
    <col min="523" max="523" width="16.54296875" style="2130" customWidth="1"/>
    <col min="524" max="768" width="11.1796875" style="2130"/>
    <col min="769" max="769" width="18.54296875" style="2130" customWidth="1"/>
    <col min="770" max="770" width="25" style="2130" customWidth="1"/>
    <col min="771" max="771" width="81.81640625" style="2130" customWidth="1"/>
    <col min="772" max="772" width="26.1796875" style="2130" customWidth="1"/>
    <col min="773" max="773" width="34.26953125" style="2130" customWidth="1"/>
    <col min="774" max="774" width="25.54296875" style="2130" customWidth="1"/>
    <col min="775" max="775" width="18.26953125" style="2130" customWidth="1"/>
    <col min="776" max="776" width="22.26953125" style="2130" customWidth="1"/>
    <col min="777" max="777" width="18.81640625" style="2130" customWidth="1"/>
    <col min="778" max="778" width="18" style="2130" customWidth="1"/>
    <col min="779" max="779" width="16.54296875" style="2130" customWidth="1"/>
    <col min="780" max="1024" width="11.1796875" style="2130"/>
    <col min="1025" max="1025" width="18.54296875" style="2130" customWidth="1"/>
    <col min="1026" max="1026" width="25" style="2130" customWidth="1"/>
    <col min="1027" max="1027" width="81.81640625" style="2130" customWidth="1"/>
    <col min="1028" max="1028" width="26.1796875" style="2130" customWidth="1"/>
    <col min="1029" max="1029" width="34.26953125" style="2130" customWidth="1"/>
    <col min="1030" max="1030" width="25.54296875" style="2130" customWidth="1"/>
    <col min="1031" max="1031" width="18.26953125" style="2130" customWidth="1"/>
    <col min="1032" max="1032" width="22.26953125" style="2130" customWidth="1"/>
    <col min="1033" max="1033" width="18.81640625" style="2130" customWidth="1"/>
    <col min="1034" max="1034" width="18" style="2130" customWidth="1"/>
    <col min="1035" max="1035" width="16.54296875" style="2130" customWidth="1"/>
    <col min="1036" max="1280" width="11.1796875" style="2130"/>
    <col min="1281" max="1281" width="18.54296875" style="2130" customWidth="1"/>
    <col min="1282" max="1282" width="25" style="2130" customWidth="1"/>
    <col min="1283" max="1283" width="81.81640625" style="2130" customWidth="1"/>
    <col min="1284" max="1284" width="26.1796875" style="2130" customWidth="1"/>
    <col min="1285" max="1285" width="34.26953125" style="2130" customWidth="1"/>
    <col min="1286" max="1286" width="25.54296875" style="2130" customWidth="1"/>
    <col min="1287" max="1287" width="18.26953125" style="2130" customWidth="1"/>
    <col min="1288" max="1288" width="22.26953125" style="2130" customWidth="1"/>
    <col min="1289" max="1289" width="18.81640625" style="2130" customWidth="1"/>
    <col min="1290" max="1290" width="18" style="2130" customWidth="1"/>
    <col min="1291" max="1291" width="16.54296875" style="2130" customWidth="1"/>
    <col min="1292" max="1536" width="11.1796875" style="2130"/>
    <col min="1537" max="1537" width="18.54296875" style="2130" customWidth="1"/>
    <col min="1538" max="1538" width="25" style="2130" customWidth="1"/>
    <col min="1539" max="1539" width="81.81640625" style="2130" customWidth="1"/>
    <col min="1540" max="1540" width="26.1796875" style="2130" customWidth="1"/>
    <col min="1541" max="1541" width="34.26953125" style="2130" customWidth="1"/>
    <col min="1542" max="1542" width="25.54296875" style="2130" customWidth="1"/>
    <col min="1543" max="1543" width="18.26953125" style="2130" customWidth="1"/>
    <col min="1544" max="1544" width="22.26953125" style="2130" customWidth="1"/>
    <col min="1545" max="1545" width="18.81640625" style="2130" customWidth="1"/>
    <col min="1546" max="1546" width="18" style="2130" customWidth="1"/>
    <col min="1547" max="1547" width="16.54296875" style="2130" customWidth="1"/>
    <col min="1548" max="1792" width="11.1796875" style="2130"/>
    <col min="1793" max="1793" width="18.54296875" style="2130" customWidth="1"/>
    <col min="1794" max="1794" width="25" style="2130" customWidth="1"/>
    <col min="1795" max="1795" width="81.81640625" style="2130" customWidth="1"/>
    <col min="1796" max="1796" width="26.1796875" style="2130" customWidth="1"/>
    <col min="1797" max="1797" width="34.26953125" style="2130" customWidth="1"/>
    <col min="1798" max="1798" width="25.54296875" style="2130" customWidth="1"/>
    <col min="1799" max="1799" width="18.26953125" style="2130" customWidth="1"/>
    <col min="1800" max="1800" width="22.26953125" style="2130" customWidth="1"/>
    <col min="1801" max="1801" width="18.81640625" style="2130" customWidth="1"/>
    <col min="1802" max="1802" width="18" style="2130" customWidth="1"/>
    <col min="1803" max="1803" width="16.54296875" style="2130" customWidth="1"/>
    <col min="1804" max="2048" width="11.1796875" style="2130"/>
    <col min="2049" max="2049" width="18.54296875" style="2130" customWidth="1"/>
    <col min="2050" max="2050" width="25" style="2130" customWidth="1"/>
    <col min="2051" max="2051" width="81.81640625" style="2130" customWidth="1"/>
    <col min="2052" max="2052" width="26.1796875" style="2130" customWidth="1"/>
    <col min="2053" max="2053" width="34.26953125" style="2130" customWidth="1"/>
    <col min="2054" max="2054" width="25.54296875" style="2130" customWidth="1"/>
    <col min="2055" max="2055" width="18.26953125" style="2130" customWidth="1"/>
    <col min="2056" max="2056" width="22.26953125" style="2130" customWidth="1"/>
    <col min="2057" max="2057" width="18.81640625" style="2130" customWidth="1"/>
    <col min="2058" max="2058" width="18" style="2130" customWidth="1"/>
    <col min="2059" max="2059" width="16.54296875" style="2130" customWidth="1"/>
    <col min="2060" max="2304" width="11.1796875" style="2130"/>
    <col min="2305" max="2305" width="18.54296875" style="2130" customWidth="1"/>
    <col min="2306" max="2306" width="25" style="2130" customWidth="1"/>
    <col min="2307" max="2307" width="81.81640625" style="2130" customWidth="1"/>
    <col min="2308" max="2308" width="26.1796875" style="2130" customWidth="1"/>
    <col min="2309" max="2309" width="34.26953125" style="2130" customWidth="1"/>
    <col min="2310" max="2310" width="25.54296875" style="2130" customWidth="1"/>
    <col min="2311" max="2311" width="18.26953125" style="2130" customWidth="1"/>
    <col min="2312" max="2312" width="22.26953125" style="2130" customWidth="1"/>
    <col min="2313" max="2313" width="18.81640625" style="2130" customWidth="1"/>
    <col min="2314" max="2314" width="18" style="2130" customWidth="1"/>
    <col min="2315" max="2315" width="16.54296875" style="2130" customWidth="1"/>
    <col min="2316" max="2560" width="11.1796875" style="2130"/>
    <col min="2561" max="2561" width="18.54296875" style="2130" customWidth="1"/>
    <col min="2562" max="2562" width="25" style="2130" customWidth="1"/>
    <col min="2563" max="2563" width="81.81640625" style="2130" customWidth="1"/>
    <col min="2564" max="2564" width="26.1796875" style="2130" customWidth="1"/>
    <col min="2565" max="2565" width="34.26953125" style="2130" customWidth="1"/>
    <col min="2566" max="2566" width="25.54296875" style="2130" customWidth="1"/>
    <col min="2567" max="2567" width="18.26953125" style="2130" customWidth="1"/>
    <col min="2568" max="2568" width="22.26953125" style="2130" customWidth="1"/>
    <col min="2569" max="2569" width="18.81640625" style="2130" customWidth="1"/>
    <col min="2570" max="2570" width="18" style="2130" customWidth="1"/>
    <col min="2571" max="2571" width="16.54296875" style="2130" customWidth="1"/>
    <col min="2572" max="2816" width="11.1796875" style="2130"/>
    <col min="2817" max="2817" width="18.54296875" style="2130" customWidth="1"/>
    <col min="2818" max="2818" width="25" style="2130" customWidth="1"/>
    <col min="2819" max="2819" width="81.81640625" style="2130" customWidth="1"/>
    <col min="2820" max="2820" width="26.1796875" style="2130" customWidth="1"/>
    <col min="2821" max="2821" width="34.26953125" style="2130" customWidth="1"/>
    <col min="2822" max="2822" width="25.54296875" style="2130" customWidth="1"/>
    <col min="2823" max="2823" width="18.26953125" style="2130" customWidth="1"/>
    <col min="2824" max="2824" width="22.26953125" style="2130" customWidth="1"/>
    <col min="2825" max="2825" width="18.81640625" style="2130" customWidth="1"/>
    <col min="2826" max="2826" width="18" style="2130" customWidth="1"/>
    <col min="2827" max="2827" width="16.54296875" style="2130" customWidth="1"/>
    <col min="2828" max="3072" width="11.1796875" style="2130"/>
    <col min="3073" max="3073" width="18.54296875" style="2130" customWidth="1"/>
    <col min="3074" max="3074" width="25" style="2130" customWidth="1"/>
    <col min="3075" max="3075" width="81.81640625" style="2130" customWidth="1"/>
    <col min="3076" max="3076" width="26.1796875" style="2130" customWidth="1"/>
    <col min="3077" max="3077" width="34.26953125" style="2130" customWidth="1"/>
    <col min="3078" max="3078" width="25.54296875" style="2130" customWidth="1"/>
    <col min="3079" max="3079" width="18.26953125" style="2130" customWidth="1"/>
    <col min="3080" max="3080" width="22.26953125" style="2130" customWidth="1"/>
    <col min="3081" max="3081" width="18.81640625" style="2130" customWidth="1"/>
    <col min="3082" max="3082" width="18" style="2130" customWidth="1"/>
    <col min="3083" max="3083" width="16.54296875" style="2130" customWidth="1"/>
    <col min="3084" max="3328" width="11.1796875" style="2130"/>
    <col min="3329" max="3329" width="18.54296875" style="2130" customWidth="1"/>
    <col min="3330" max="3330" width="25" style="2130" customWidth="1"/>
    <col min="3331" max="3331" width="81.81640625" style="2130" customWidth="1"/>
    <col min="3332" max="3332" width="26.1796875" style="2130" customWidth="1"/>
    <col min="3333" max="3333" width="34.26953125" style="2130" customWidth="1"/>
    <col min="3334" max="3334" width="25.54296875" style="2130" customWidth="1"/>
    <col min="3335" max="3335" width="18.26953125" style="2130" customWidth="1"/>
    <col min="3336" max="3336" width="22.26953125" style="2130" customWidth="1"/>
    <col min="3337" max="3337" width="18.81640625" style="2130" customWidth="1"/>
    <col min="3338" max="3338" width="18" style="2130" customWidth="1"/>
    <col min="3339" max="3339" width="16.54296875" style="2130" customWidth="1"/>
    <col min="3340" max="3584" width="11.1796875" style="2130"/>
    <col min="3585" max="3585" width="18.54296875" style="2130" customWidth="1"/>
    <col min="3586" max="3586" width="25" style="2130" customWidth="1"/>
    <col min="3587" max="3587" width="81.81640625" style="2130" customWidth="1"/>
    <col min="3588" max="3588" width="26.1796875" style="2130" customWidth="1"/>
    <col min="3589" max="3589" width="34.26953125" style="2130" customWidth="1"/>
    <col min="3590" max="3590" width="25.54296875" style="2130" customWidth="1"/>
    <col min="3591" max="3591" width="18.26953125" style="2130" customWidth="1"/>
    <col min="3592" max="3592" width="22.26953125" style="2130" customWidth="1"/>
    <col min="3593" max="3593" width="18.81640625" style="2130" customWidth="1"/>
    <col min="3594" max="3594" width="18" style="2130" customWidth="1"/>
    <col min="3595" max="3595" width="16.54296875" style="2130" customWidth="1"/>
    <col min="3596" max="3840" width="11.1796875" style="2130"/>
    <col min="3841" max="3841" width="18.54296875" style="2130" customWidth="1"/>
    <col min="3842" max="3842" width="25" style="2130" customWidth="1"/>
    <col min="3843" max="3843" width="81.81640625" style="2130" customWidth="1"/>
    <col min="3844" max="3844" width="26.1796875" style="2130" customWidth="1"/>
    <col min="3845" max="3845" width="34.26953125" style="2130" customWidth="1"/>
    <col min="3846" max="3846" width="25.54296875" style="2130" customWidth="1"/>
    <col min="3847" max="3847" width="18.26953125" style="2130" customWidth="1"/>
    <col min="3848" max="3848" width="22.26953125" style="2130" customWidth="1"/>
    <col min="3849" max="3849" width="18.81640625" style="2130" customWidth="1"/>
    <col min="3850" max="3850" width="18" style="2130" customWidth="1"/>
    <col min="3851" max="3851" width="16.54296875" style="2130" customWidth="1"/>
    <col min="3852" max="4096" width="11.1796875" style="2130"/>
    <col min="4097" max="4097" width="18.54296875" style="2130" customWidth="1"/>
    <col min="4098" max="4098" width="25" style="2130" customWidth="1"/>
    <col min="4099" max="4099" width="81.81640625" style="2130" customWidth="1"/>
    <col min="4100" max="4100" width="26.1796875" style="2130" customWidth="1"/>
    <col min="4101" max="4101" width="34.26953125" style="2130" customWidth="1"/>
    <col min="4102" max="4102" width="25.54296875" style="2130" customWidth="1"/>
    <col min="4103" max="4103" width="18.26953125" style="2130" customWidth="1"/>
    <col min="4104" max="4104" width="22.26953125" style="2130" customWidth="1"/>
    <col min="4105" max="4105" width="18.81640625" style="2130" customWidth="1"/>
    <col min="4106" max="4106" width="18" style="2130" customWidth="1"/>
    <col min="4107" max="4107" width="16.54296875" style="2130" customWidth="1"/>
    <col min="4108" max="4352" width="11.1796875" style="2130"/>
    <col min="4353" max="4353" width="18.54296875" style="2130" customWidth="1"/>
    <col min="4354" max="4354" width="25" style="2130" customWidth="1"/>
    <col min="4355" max="4355" width="81.81640625" style="2130" customWidth="1"/>
    <col min="4356" max="4356" width="26.1796875" style="2130" customWidth="1"/>
    <col min="4357" max="4357" width="34.26953125" style="2130" customWidth="1"/>
    <col min="4358" max="4358" width="25.54296875" style="2130" customWidth="1"/>
    <col min="4359" max="4359" width="18.26953125" style="2130" customWidth="1"/>
    <col min="4360" max="4360" width="22.26953125" style="2130" customWidth="1"/>
    <col min="4361" max="4361" width="18.81640625" style="2130" customWidth="1"/>
    <col min="4362" max="4362" width="18" style="2130" customWidth="1"/>
    <col min="4363" max="4363" width="16.54296875" style="2130" customWidth="1"/>
    <col min="4364" max="4608" width="11.1796875" style="2130"/>
    <col min="4609" max="4609" width="18.54296875" style="2130" customWidth="1"/>
    <col min="4610" max="4610" width="25" style="2130" customWidth="1"/>
    <col min="4611" max="4611" width="81.81640625" style="2130" customWidth="1"/>
    <col min="4612" max="4612" width="26.1796875" style="2130" customWidth="1"/>
    <col min="4613" max="4613" width="34.26953125" style="2130" customWidth="1"/>
    <col min="4614" max="4614" width="25.54296875" style="2130" customWidth="1"/>
    <col min="4615" max="4615" width="18.26953125" style="2130" customWidth="1"/>
    <col min="4616" max="4616" width="22.26953125" style="2130" customWidth="1"/>
    <col min="4617" max="4617" width="18.81640625" style="2130" customWidth="1"/>
    <col min="4618" max="4618" width="18" style="2130" customWidth="1"/>
    <col min="4619" max="4619" width="16.54296875" style="2130" customWidth="1"/>
    <col min="4620" max="4864" width="11.1796875" style="2130"/>
    <col min="4865" max="4865" width="18.54296875" style="2130" customWidth="1"/>
    <col min="4866" max="4866" width="25" style="2130" customWidth="1"/>
    <col min="4867" max="4867" width="81.81640625" style="2130" customWidth="1"/>
    <col min="4868" max="4868" width="26.1796875" style="2130" customWidth="1"/>
    <col min="4869" max="4869" width="34.26953125" style="2130" customWidth="1"/>
    <col min="4870" max="4870" width="25.54296875" style="2130" customWidth="1"/>
    <col min="4871" max="4871" width="18.26953125" style="2130" customWidth="1"/>
    <col min="4872" max="4872" width="22.26953125" style="2130" customWidth="1"/>
    <col min="4873" max="4873" width="18.81640625" style="2130" customWidth="1"/>
    <col min="4874" max="4874" width="18" style="2130" customWidth="1"/>
    <col min="4875" max="4875" width="16.54296875" style="2130" customWidth="1"/>
    <col min="4876" max="5120" width="11.1796875" style="2130"/>
    <col min="5121" max="5121" width="18.54296875" style="2130" customWidth="1"/>
    <col min="5122" max="5122" width="25" style="2130" customWidth="1"/>
    <col min="5123" max="5123" width="81.81640625" style="2130" customWidth="1"/>
    <col min="5124" max="5124" width="26.1796875" style="2130" customWidth="1"/>
    <col min="5125" max="5125" width="34.26953125" style="2130" customWidth="1"/>
    <col min="5126" max="5126" width="25.54296875" style="2130" customWidth="1"/>
    <col min="5127" max="5127" width="18.26953125" style="2130" customWidth="1"/>
    <col min="5128" max="5128" width="22.26953125" style="2130" customWidth="1"/>
    <col min="5129" max="5129" width="18.81640625" style="2130" customWidth="1"/>
    <col min="5130" max="5130" width="18" style="2130" customWidth="1"/>
    <col min="5131" max="5131" width="16.54296875" style="2130" customWidth="1"/>
    <col min="5132" max="5376" width="11.1796875" style="2130"/>
    <col min="5377" max="5377" width="18.54296875" style="2130" customWidth="1"/>
    <col min="5378" max="5378" width="25" style="2130" customWidth="1"/>
    <col min="5379" max="5379" width="81.81640625" style="2130" customWidth="1"/>
    <col min="5380" max="5380" width="26.1796875" style="2130" customWidth="1"/>
    <col min="5381" max="5381" width="34.26953125" style="2130" customWidth="1"/>
    <col min="5382" max="5382" width="25.54296875" style="2130" customWidth="1"/>
    <col min="5383" max="5383" width="18.26953125" style="2130" customWidth="1"/>
    <col min="5384" max="5384" width="22.26953125" style="2130" customWidth="1"/>
    <col min="5385" max="5385" width="18.81640625" style="2130" customWidth="1"/>
    <col min="5386" max="5386" width="18" style="2130" customWidth="1"/>
    <col min="5387" max="5387" width="16.54296875" style="2130" customWidth="1"/>
    <col min="5388" max="5632" width="11.1796875" style="2130"/>
    <col min="5633" max="5633" width="18.54296875" style="2130" customWidth="1"/>
    <col min="5634" max="5634" width="25" style="2130" customWidth="1"/>
    <col min="5635" max="5635" width="81.81640625" style="2130" customWidth="1"/>
    <col min="5636" max="5636" width="26.1796875" style="2130" customWidth="1"/>
    <col min="5637" max="5637" width="34.26953125" style="2130" customWidth="1"/>
    <col min="5638" max="5638" width="25.54296875" style="2130" customWidth="1"/>
    <col min="5639" max="5639" width="18.26953125" style="2130" customWidth="1"/>
    <col min="5640" max="5640" width="22.26953125" style="2130" customWidth="1"/>
    <col min="5641" max="5641" width="18.81640625" style="2130" customWidth="1"/>
    <col min="5642" max="5642" width="18" style="2130" customWidth="1"/>
    <col min="5643" max="5643" width="16.54296875" style="2130" customWidth="1"/>
    <col min="5644" max="5888" width="11.1796875" style="2130"/>
    <col min="5889" max="5889" width="18.54296875" style="2130" customWidth="1"/>
    <col min="5890" max="5890" width="25" style="2130" customWidth="1"/>
    <col min="5891" max="5891" width="81.81640625" style="2130" customWidth="1"/>
    <col min="5892" max="5892" width="26.1796875" style="2130" customWidth="1"/>
    <col min="5893" max="5893" width="34.26953125" style="2130" customWidth="1"/>
    <col min="5894" max="5894" width="25.54296875" style="2130" customWidth="1"/>
    <col min="5895" max="5895" width="18.26953125" style="2130" customWidth="1"/>
    <col min="5896" max="5896" width="22.26953125" style="2130" customWidth="1"/>
    <col min="5897" max="5897" width="18.81640625" style="2130" customWidth="1"/>
    <col min="5898" max="5898" width="18" style="2130" customWidth="1"/>
    <col min="5899" max="5899" width="16.54296875" style="2130" customWidth="1"/>
    <col min="5900" max="6144" width="11.1796875" style="2130"/>
    <col min="6145" max="6145" width="18.54296875" style="2130" customWidth="1"/>
    <col min="6146" max="6146" width="25" style="2130" customWidth="1"/>
    <col min="6147" max="6147" width="81.81640625" style="2130" customWidth="1"/>
    <col min="6148" max="6148" width="26.1796875" style="2130" customWidth="1"/>
    <col min="6149" max="6149" width="34.26953125" style="2130" customWidth="1"/>
    <col min="6150" max="6150" width="25.54296875" style="2130" customWidth="1"/>
    <col min="6151" max="6151" width="18.26953125" style="2130" customWidth="1"/>
    <col min="6152" max="6152" width="22.26953125" style="2130" customWidth="1"/>
    <col min="6153" max="6153" width="18.81640625" style="2130" customWidth="1"/>
    <col min="6154" max="6154" width="18" style="2130" customWidth="1"/>
    <col min="6155" max="6155" width="16.54296875" style="2130" customWidth="1"/>
    <col min="6156" max="6400" width="11.1796875" style="2130"/>
    <col min="6401" max="6401" width="18.54296875" style="2130" customWidth="1"/>
    <col min="6402" max="6402" width="25" style="2130" customWidth="1"/>
    <col min="6403" max="6403" width="81.81640625" style="2130" customWidth="1"/>
    <col min="6404" max="6404" width="26.1796875" style="2130" customWidth="1"/>
    <col min="6405" max="6405" width="34.26953125" style="2130" customWidth="1"/>
    <col min="6406" max="6406" width="25.54296875" style="2130" customWidth="1"/>
    <col min="6407" max="6407" width="18.26953125" style="2130" customWidth="1"/>
    <col min="6408" max="6408" width="22.26953125" style="2130" customWidth="1"/>
    <col min="6409" max="6409" width="18.81640625" style="2130" customWidth="1"/>
    <col min="6410" max="6410" width="18" style="2130" customWidth="1"/>
    <col min="6411" max="6411" width="16.54296875" style="2130" customWidth="1"/>
    <col min="6412" max="6656" width="11.1796875" style="2130"/>
    <col min="6657" max="6657" width="18.54296875" style="2130" customWidth="1"/>
    <col min="6658" max="6658" width="25" style="2130" customWidth="1"/>
    <col min="6659" max="6659" width="81.81640625" style="2130" customWidth="1"/>
    <col min="6660" max="6660" width="26.1796875" style="2130" customWidth="1"/>
    <col min="6661" max="6661" width="34.26953125" style="2130" customWidth="1"/>
    <col min="6662" max="6662" width="25.54296875" style="2130" customWidth="1"/>
    <col min="6663" max="6663" width="18.26953125" style="2130" customWidth="1"/>
    <col min="6664" max="6664" width="22.26953125" style="2130" customWidth="1"/>
    <col min="6665" max="6665" width="18.81640625" style="2130" customWidth="1"/>
    <col min="6666" max="6666" width="18" style="2130" customWidth="1"/>
    <col min="6667" max="6667" width="16.54296875" style="2130" customWidth="1"/>
    <col min="6668" max="6912" width="11.1796875" style="2130"/>
    <col min="6913" max="6913" width="18.54296875" style="2130" customWidth="1"/>
    <col min="6914" max="6914" width="25" style="2130" customWidth="1"/>
    <col min="6915" max="6915" width="81.81640625" style="2130" customWidth="1"/>
    <col min="6916" max="6916" width="26.1796875" style="2130" customWidth="1"/>
    <col min="6917" max="6917" width="34.26953125" style="2130" customWidth="1"/>
    <col min="6918" max="6918" width="25.54296875" style="2130" customWidth="1"/>
    <col min="6919" max="6919" width="18.26953125" style="2130" customWidth="1"/>
    <col min="6920" max="6920" width="22.26953125" style="2130" customWidth="1"/>
    <col min="6921" max="6921" width="18.81640625" style="2130" customWidth="1"/>
    <col min="6922" max="6922" width="18" style="2130" customWidth="1"/>
    <col min="6923" max="6923" width="16.54296875" style="2130" customWidth="1"/>
    <col min="6924" max="7168" width="11.1796875" style="2130"/>
    <col min="7169" max="7169" width="18.54296875" style="2130" customWidth="1"/>
    <col min="7170" max="7170" width="25" style="2130" customWidth="1"/>
    <col min="7171" max="7171" width="81.81640625" style="2130" customWidth="1"/>
    <col min="7172" max="7172" width="26.1796875" style="2130" customWidth="1"/>
    <col min="7173" max="7173" width="34.26953125" style="2130" customWidth="1"/>
    <col min="7174" max="7174" width="25.54296875" style="2130" customWidth="1"/>
    <col min="7175" max="7175" width="18.26953125" style="2130" customWidth="1"/>
    <col min="7176" max="7176" width="22.26953125" style="2130" customWidth="1"/>
    <col min="7177" max="7177" width="18.81640625" style="2130" customWidth="1"/>
    <col min="7178" max="7178" width="18" style="2130" customWidth="1"/>
    <col min="7179" max="7179" width="16.54296875" style="2130" customWidth="1"/>
    <col min="7180" max="7424" width="11.1796875" style="2130"/>
    <col min="7425" max="7425" width="18.54296875" style="2130" customWidth="1"/>
    <col min="7426" max="7426" width="25" style="2130" customWidth="1"/>
    <col min="7427" max="7427" width="81.81640625" style="2130" customWidth="1"/>
    <col min="7428" max="7428" width="26.1796875" style="2130" customWidth="1"/>
    <col min="7429" max="7429" width="34.26953125" style="2130" customWidth="1"/>
    <col min="7430" max="7430" width="25.54296875" style="2130" customWidth="1"/>
    <col min="7431" max="7431" width="18.26953125" style="2130" customWidth="1"/>
    <col min="7432" max="7432" width="22.26953125" style="2130" customWidth="1"/>
    <col min="7433" max="7433" width="18.81640625" style="2130" customWidth="1"/>
    <col min="7434" max="7434" width="18" style="2130" customWidth="1"/>
    <col min="7435" max="7435" width="16.54296875" style="2130" customWidth="1"/>
    <col min="7436" max="7680" width="11.1796875" style="2130"/>
    <col min="7681" max="7681" width="18.54296875" style="2130" customWidth="1"/>
    <col min="7682" max="7682" width="25" style="2130" customWidth="1"/>
    <col min="7683" max="7683" width="81.81640625" style="2130" customWidth="1"/>
    <col min="7684" max="7684" width="26.1796875" style="2130" customWidth="1"/>
    <col min="7685" max="7685" width="34.26953125" style="2130" customWidth="1"/>
    <col min="7686" max="7686" width="25.54296875" style="2130" customWidth="1"/>
    <col min="7687" max="7687" width="18.26953125" style="2130" customWidth="1"/>
    <col min="7688" max="7688" width="22.26953125" style="2130" customWidth="1"/>
    <col min="7689" max="7689" width="18.81640625" style="2130" customWidth="1"/>
    <col min="7690" max="7690" width="18" style="2130" customWidth="1"/>
    <col min="7691" max="7691" width="16.54296875" style="2130" customWidth="1"/>
    <col min="7692" max="7936" width="11.1796875" style="2130"/>
    <col min="7937" max="7937" width="18.54296875" style="2130" customWidth="1"/>
    <col min="7938" max="7938" width="25" style="2130" customWidth="1"/>
    <col min="7939" max="7939" width="81.81640625" style="2130" customWidth="1"/>
    <col min="7940" max="7940" width="26.1796875" style="2130" customWidth="1"/>
    <col min="7941" max="7941" width="34.26953125" style="2130" customWidth="1"/>
    <col min="7942" max="7942" width="25.54296875" style="2130" customWidth="1"/>
    <col min="7943" max="7943" width="18.26953125" style="2130" customWidth="1"/>
    <col min="7944" max="7944" width="22.26953125" style="2130" customWidth="1"/>
    <col min="7945" max="7945" width="18.81640625" style="2130" customWidth="1"/>
    <col min="7946" max="7946" width="18" style="2130" customWidth="1"/>
    <col min="7947" max="7947" width="16.54296875" style="2130" customWidth="1"/>
    <col min="7948" max="8192" width="11.1796875" style="2130"/>
    <col min="8193" max="8193" width="18.54296875" style="2130" customWidth="1"/>
    <col min="8194" max="8194" width="25" style="2130" customWidth="1"/>
    <col min="8195" max="8195" width="81.81640625" style="2130" customWidth="1"/>
    <col min="8196" max="8196" width="26.1796875" style="2130" customWidth="1"/>
    <col min="8197" max="8197" width="34.26953125" style="2130" customWidth="1"/>
    <col min="8198" max="8198" width="25.54296875" style="2130" customWidth="1"/>
    <col min="8199" max="8199" width="18.26953125" style="2130" customWidth="1"/>
    <col min="8200" max="8200" width="22.26953125" style="2130" customWidth="1"/>
    <col min="8201" max="8201" width="18.81640625" style="2130" customWidth="1"/>
    <col min="8202" max="8202" width="18" style="2130" customWidth="1"/>
    <col min="8203" max="8203" width="16.54296875" style="2130" customWidth="1"/>
    <col min="8204" max="8448" width="11.1796875" style="2130"/>
    <col min="8449" max="8449" width="18.54296875" style="2130" customWidth="1"/>
    <col min="8450" max="8450" width="25" style="2130" customWidth="1"/>
    <col min="8451" max="8451" width="81.81640625" style="2130" customWidth="1"/>
    <col min="8452" max="8452" width="26.1796875" style="2130" customWidth="1"/>
    <col min="8453" max="8453" width="34.26953125" style="2130" customWidth="1"/>
    <col min="8454" max="8454" width="25.54296875" style="2130" customWidth="1"/>
    <col min="8455" max="8455" width="18.26953125" style="2130" customWidth="1"/>
    <col min="8456" max="8456" width="22.26953125" style="2130" customWidth="1"/>
    <col min="8457" max="8457" width="18.81640625" style="2130" customWidth="1"/>
    <col min="8458" max="8458" width="18" style="2130" customWidth="1"/>
    <col min="8459" max="8459" width="16.54296875" style="2130" customWidth="1"/>
    <col min="8460" max="8704" width="11.1796875" style="2130"/>
    <col min="8705" max="8705" width="18.54296875" style="2130" customWidth="1"/>
    <col min="8706" max="8706" width="25" style="2130" customWidth="1"/>
    <col min="8707" max="8707" width="81.81640625" style="2130" customWidth="1"/>
    <col min="8708" max="8708" width="26.1796875" style="2130" customWidth="1"/>
    <col min="8709" max="8709" width="34.26953125" style="2130" customWidth="1"/>
    <col min="8710" max="8710" width="25.54296875" style="2130" customWidth="1"/>
    <col min="8711" max="8711" width="18.26953125" style="2130" customWidth="1"/>
    <col min="8712" max="8712" width="22.26953125" style="2130" customWidth="1"/>
    <col min="8713" max="8713" width="18.81640625" style="2130" customWidth="1"/>
    <col min="8714" max="8714" width="18" style="2130" customWidth="1"/>
    <col min="8715" max="8715" width="16.54296875" style="2130" customWidth="1"/>
    <col min="8716" max="8960" width="11.1796875" style="2130"/>
    <col min="8961" max="8961" width="18.54296875" style="2130" customWidth="1"/>
    <col min="8962" max="8962" width="25" style="2130" customWidth="1"/>
    <col min="8963" max="8963" width="81.81640625" style="2130" customWidth="1"/>
    <col min="8964" max="8964" width="26.1796875" style="2130" customWidth="1"/>
    <col min="8965" max="8965" width="34.26953125" style="2130" customWidth="1"/>
    <col min="8966" max="8966" width="25.54296875" style="2130" customWidth="1"/>
    <col min="8967" max="8967" width="18.26953125" style="2130" customWidth="1"/>
    <col min="8968" max="8968" width="22.26953125" style="2130" customWidth="1"/>
    <col min="8969" max="8969" width="18.81640625" style="2130" customWidth="1"/>
    <col min="8970" max="8970" width="18" style="2130" customWidth="1"/>
    <col min="8971" max="8971" width="16.54296875" style="2130" customWidth="1"/>
    <col min="8972" max="9216" width="11.1796875" style="2130"/>
    <col min="9217" max="9217" width="18.54296875" style="2130" customWidth="1"/>
    <col min="9218" max="9218" width="25" style="2130" customWidth="1"/>
    <col min="9219" max="9219" width="81.81640625" style="2130" customWidth="1"/>
    <col min="9220" max="9220" width="26.1796875" style="2130" customWidth="1"/>
    <col min="9221" max="9221" width="34.26953125" style="2130" customWidth="1"/>
    <col min="9222" max="9222" width="25.54296875" style="2130" customWidth="1"/>
    <col min="9223" max="9223" width="18.26953125" style="2130" customWidth="1"/>
    <col min="9224" max="9224" width="22.26953125" style="2130" customWidth="1"/>
    <col min="9225" max="9225" width="18.81640625" style="2130" customWidth="1"/>
    <col min="9226" max="9226" width="18" style="2130" customWidth="1"/>
    <col min="9227" max="9227" width="16.54296875" style="2130" customWidth="1"/>
    <col min="9228" max="9472" width="11.1796875" style="2130"/>
    <col min="9473" max="9473" width="18.54296875" style="2130" customWidth="1"/>
    <col min="9474" max="9474" width="25" style="2130" customWidth="1"/>
    <col min="9475" max="9475" width="81.81640625" style="2130" customWidth="1"/>
    <col min="9476" max="9476" width="26.1796875" style="2130" customWidth="1"/>
    <col min="9477" max="9477" width="34.26953125" style="2130" customWidth="1"/>
    <col min="9478" max="9478" width="25.54296875" style="2130" customWidth="1"/>
    <col min="9479" max="9479" width="18.26953125" style="2130" customWidth="1"/>
    <col min="9480" max="9480" width="22.26953125" style="2130" customWidth="1"/>
    <col min="9481" max="9481" width="18.81640625" style="2130" customWidth="1"/>
    <col min="9482" max="9482" width="18" style="2130" customWidth="1"/>
    <col min="9483" max="9483" width="16.54296875" style="2130" customWidth="1"/>
    <col min="9484" max="9728" width="11.1796875" style="2130"/>
    <col min="9729" max="9729" width="18.54296875" style="2130" customWidth="1"/>
    <col min="9730" max="9730" width="25" style="2130" customWidth="1"/>
    <col min="9731" max="9731" width="81.81640625" style="2130" customWidth="1"/>
    <col min="9732" max="9732" width="26.1796875" style="2130" customWidth="1"/>
    <col min="9733" max="9733" width="34.26953125" style="2130" customWidth="1"/>
    <col min="9734" max="9734" width="25.54296875" style="2130" customWidth="1"/>
    <col min="9735" max="9735" width="18.26953125" style="2130" customWidth="1"/>
    <col min="9736" max="9736" width="22.26953125" style="2130" customWidth="1"/>
    <col min="9737" max="9737" width="18.81640625" style="2130" customWidth="1"/>
    <col min="9738" max="9738" width="18" style="2130" customWidth="1"/>
    <col min="9739" max="9739" width="16.54296875" style="2130" customWidth="1"/>
    <col min="9740" max="9984" width="11.1796875" style="2130"/>
    <col min="9985" max="9985" width="18.54296875" style="2130" customWidth="1"/>
    <col min="9986" max="9986" width="25" style="2130" customWidth="1"/>
    <col min="9987" max="9987" width="81.81640625" style="2130" customWidth="1"/>
    <col min="9988" max="9988" width="26.1796875" style="2130" customWidth="1"/>
    <col min="9989" max="9989" width="34.26953125" style="2130" customWidth="1"/>
    <col min="9990" max="9990" width="25.54296875" style="2130" customWidth="1"/>
    <col min="9991" max="9991" width="18.26953125" style="2130" customWidth="1"/>
    <col min="9992" max="9992" width="22.26953125" style="2130" customWidth="1"/>
    <col min="9993" max="9993" width="18.81640625" style="2130" customWidth="1"/>
    <col min="9994" max="9994" width="18" style="2130" customWidth="1"/>
    <col min="9995" max="9995" width="16.54296875" style="2130" customWidth="1"/>
    <col min="9996" max="10240" width="11.1796875" style="2130"/>
    <col min="10241" max="10241" width="18.54296875" style="2130" customWidth="1"/>
    <col min="10242" max="10242" width="25" style="2130" customWidth="1"/>
    <col min="10243" max="10243" width="81.81640625" style="2130" customWidth="1"/>
    <col min="10244" max="10244" width="26.1796875" style="2130" customWidth="1"/>
    <col min="10245" max="10245" width="34.26953125" style="2130" customWidth="1"/>
    <col min="10246" max="10246" width="25.54296875" style="2130" customWidth="1"/>
    <col min="10247" max="10247" width="18.26953125" style="2130" customWidth="1"/>
    <col min="10248" max="10248" width="22.26953125" style="2130" customWidth="1"/>
    <col min="10249" max="10249" width="18.81640625" style="2130" customWidth="1"/>
    <col min="10250" max="10250" width="18" style="2130" customWidth="1"/>
    <col min="10251" max="10251" width="16.54296875" style="2130" customWidth="1"/>
    <col min="10252" max="10496" width="11.1796875" style="2130"/>
    <col min="10497" max="10497" width="18.54296875" style="2130" customWidth="1"/>
    <col min="10498" max="10498" width="25" style="2130" customWidth="1"/>
    <col min="10499" max="10499" width="81.81640625" style="2130" customWidth="1"/>
    <col min="10500" max="10500" width="26.1796875" style="2130" customWidth="1"/>
    <col min="10501" max="10501" width="34.26953125" style="2130" customWidth="1"/>
    <col min="10502" max="10502" width="25.54296875" style="2130" customWidth="1"/>
    <col min="10503" max="10503" width="18.26953125" style="2130" customWidth="1"/>
    <col min="10504" max="10504" width="22.26953125" style="2130" customWidth="1"/>
    <col min="10505" max="10505" width="18.81640625" style="2130" customWidth="1"/>
    <col min="10506" max="10506" width="18" style="2130" customWidth="1"/>
    <col min="10507" max="10507" width="16.54296875" style="2130" customWidth="1"/>
    <col min="10508" max="10752" width="11.1796875" style="2130"/>
    <col min="10753" max="10753" width="18.54296875" style="2130" customWidth="1"/>
    <col min="10754" max="10754" width="25" style="2130" customWidth="1"/>
    <col min="10755" max="10755" width="81.81640625" style="2130" customWidth="1"/>
    <col min="10756" max="10756" width="26.1796875" style="2130" customWidth="1"/>
    <col min="10757" max="10757" width="34.26953125" style="2130" customWidth="1"/>
    <col min="10758" max="10758" width="25.54296875" style="2130" customWidth="1"/>
    <col min="10759" max="10759" width="18.26953125" style="2130" customWidth="1"/>
    <col min="10760" max="10760" width="22.26953125" style="2130" customWidth="1"/>
    <col min="10761" max="10761" width="18.81640625" style="2130" customWidth="1"/>
    <col min="10762" max="10762" width="18" style="2130" customWidth="1"/>
    <col min="10763" max="10763" width="16.54296875" style="2130" customWidth="1"/>
    <col min="10764" max="11008" width="11.1796875" style="2130"/>
    <col min="11009" max="11009" width="18.54296875" style="2130" customWidth="1"/>
    <col min="11010" max="11010" width="25" style="2130" customWidth="1"/>
    <col min="11011" max="11011" width="81.81640625" style="2130" customWidth="1"/>
    <col min="11012" max="11012" width="26.1796875" style="2130" customWidth="1"/>
    <col min="11013" max="11013" width="34.26953125" style="2130" customWidth="1"/>
    <col min="11014" max="11014" width="25.54296875" style="2130" customWidth="1"/>
    <col min="11015" max="11015" width="18.26953125" style="2130" customWidth="1"/>
    <col min="11016" max="11016" width="22.26953125" style="2130" customWidth="1"/>
    <col min="11017" max="11017" width="18.81640625" style="2130" customWidth="1"/>
    <col min="11018" max="11018" width="18" style="2130" customWidth="1"/>
    <col min="11019" max="11019" width="16.54296875" style="2130" customWidth="1"/>
    <col min="11020" max="11264" width="11.1796875" style="2130"/>
    <col min="11265" max="11265" width="18.54296875" style="2130" customWidth="1"/>
    <col min="11266" max="11266" width="25" style="2130" customWidth="1"/>
    <col min="11267" max="11267" width="81.81640625" style="2130" customWidth="1"/>
    <col min="11268" max="11268" width="26.1796875" style="2130" customWidth="1"/>
    <col min="11269" max="11269" width="34.26953125" style="2130" customWidth="1"/>
    <col min="11270" max="11270" width="25.54296875" style="2130" customWidth="1"/>
    <col min="11271" max="11271" width="18.26953125" style="2130" customWidth="1"/>
    <col min="11272" max="11272" width="22.26953125" style="2130" customWidth="1"/>
    <col min="11273" max="11273" width="18.81640625" style="2130" customWidth="1"/>
    <col min="11274" max="11274" width="18" style="2130" customWidth="1"/>
    <col min="11275" max="11275" width="16.54296875" style="2130" customWidth="1"/>
    <col min="11276" max="11520" width="11.1796875" style="2130"/>
    <col min="11521" max="11521" width="18.54296875" style="2130" customWidth="1"/>
    <col min="11522" max="11522" width="25" style="2130" customWidth="1"/>
    <col min="11523" max="11523" width="81.81640625" style="2130" customWidth="1"/>
    <col min="11524" max="11524" width="26.1796875" style="2130" customWidth="1"/>
    <col min="11525" max="11525" width="34.26953125" style="2130" customWidth="1"/>
    <col min="11526" max="11526" width="25.54296875" style="2130" customWidth="1"/>
    <col min="11527" max="11527" width="18.26953125" style="2130" customWidth="1"/>
    <col min="11528" max="11528" width="22.26953125" style="2130" customWidth="1"/>
    <col min="11529" max="11529" width="18.81640625" style="2130" customWidth="1"/>
    <col min="11530" max="11530" width="18" style="2130" customWidth="1"/>
    <col min="11531" max="11531" width="16.54296875" style="2130" customWidth="1"/>
    <col min="11532" max="11776" width="11.1796875" style="2130"/>
    <col min="11777" max="11777" width="18.54296875" style="2130" customWidth="1"/>
    <col min="11778" max="11778" width="25" style="2130" customWidth="1"/>
    <col min="11779" max="11779" width="81.81640625" style="2130" customWidth="1"/>
    <col min="11780" max="11780" width="26.1796875" style="2130" customWidth="1"/>
    <col min="11781" max="11781" width="34.26953125" style="2130" customWidth="1"/>
    <col min="11782" max="11782" width="25.54296875" style="2130" customWidth="1"/>
    <col min="11783" max="11783" width="18.26953125" style="2130" customWidth="1"/>
    <col min="11784" max="11784" width="22.26953125" style="2130" customWidth="1"/>
    <col min="11785" max="11785" width="18.81640625" style="2130" customWidth="1"/>
    <col min="11786" max="11786" width="18" style="2130" customWidth="1"/>
    <col min="11787" max="11787" width="16.54296875" style="2130" customWidth="1"/>
    <col min="11788" max="12032" width="11.1796875" style="2130"/>
    <col min="12033" max="12033" width="18.54296875" style="2130" customWidth="1"/>
    <col min="12034" max="12034" width="25" style="2130" customWidth="1"/>
    <col min="12035" max="12035" width="81.81640625" style="2130" customWidth="1"/>
    <col min="12036" max="12036" width="26.1796875" style="2130" customWidth="1"/>
    <col min="12037" max="12037" width="34.26953125" style="2130" customWidth="1"/>
    <col min="12038" max="12038" width="25.54296875" style="2130" customWidth="1"/>
    <col min="12039" max="12039" width="18.26953125" style="2130" customWidth="1"/>
    <col min="12040" max="12040" width="22.26953125" style="2130" customWidth="1"/>
    <col min="12041" max="12041" width="18.81640625" style="2130" customWidth="1"/>
    <col min="12042" max="12042" width="18" style="2130" customWidth="1"/>
    <col min="12043" max="12043" width="16.54296875" style="2130" customWidth="1"/>
    <col min="12044" max="12288" width="11.1796875" style="2130"/>
    <col min="12289" max="12289" width="18.54296875" style="2130" customWidth="1"/>
    <col min="12290" max="12290" width="25" style="2130" customWidth="1"/>
    <col min="12291" max="12291" width="81.81640625" style="2130" customWidth="1"/>
    <col min="12292" max="12292" width="26.1796875" style="2130" customWidth="1"/>
    <col min="12293" max="12293" width="34.26953125" style="2130" customWidth="1"/>
    <col min="12294" max="12294" width="25.54296875" style="2130" customWidth="1"/>
    <col min="12295" max="12295" width="18.26953125" style="2130" customWidth="1"/>
    <col min="12296" max="12296" width="22.26953125" style="2130" customWidth="1"/>
    <col min="12297" max="12297" width="18.81640625" style="2130" customWidth="1"/>
    <col min="12298" max="12298" width="18" style="2130" customWidth="1"/>
    <col min="12299" max="12299" width="16.54296875" style="2130" customWidth="1"/>
    <col min="12300" max="12544" width="11.1796875" style="2130"/>
    <col min="12545" max="12545" width="18.54296875" style="2130" customWidth="1"/>
    <col min="12546" max="12546" width="25" style="2130" customWidth="1"/>
    <col min="12547" max="12547" width="81.81640625" style="2130" customWidth="1"/>
    <col min="12548" max="12548" width="26.1796875" style="2130" customWidth="1"/>
    <col min="12549" max="12549" width="34.26953125" style="2130" customWidth="1"/>
    <col min="12550" max="12550" width="25.54296875" style="2130" customWidth="1"/>
    <col min="12551" max="12551" width="18.26953125" style="2130" customWidth="1"/>
    <col min="12552" max="12552" width="22.26953125" style="2130" customWidth="1"/>
    <col min="12553" max="12553" width="18.81640625" style="2130" customWidth="1"/>
    <col min="12554" max="12554" width="18" style="2130" customWidth="1"/>
    <col min="12555" max="12555" width="16.54296875" style="2130" customWidth="1"/>
    <col min="12556" max="12800" width="11.1796875" style="2130"/>
    <col min="12801" max="12801" width="18.54296875" style="2130" customWidth="1"/>
    <col min="12802" max="12802" width="25" style="2130" customWidth="1"/>
    <col min="12803" max="12803" width="81.81640625" style="2130" customWidth="1"/>
    <col min="12804" max="12804" width="26.1796875" style="2130" customWidth="1"/>
    <col min="12805" max="12805" width="34.26953125" style="2130" customWidth="1"/>
    <col min="12806" max="12806" width="25.54296875" style="2130" customWidth="1"/>
    <col min="12807" max="12807" width="18.26953125" style="2130" customWidth="1"/>
    <col min="12808" max="12808" width="22.26953125" style="2130" customWidth="1"/>
    <col min="12809" max="12809" width="18.81640625" style="2130" customWidth="1"/>
    <col min="12810" max="12810" width="18" style="2130" customWidth="1"/>
    <col min="12811" max="12811" width="16.54296875" style="2130" customWidth="1"/>
    <col min="12812" max="13056" width="11.1796875" style="2130"/>
    <col min="13057" max="13057" width="18.54296875" style="2130" customWidth="1"/>
    <col min="13058" max="13058" width="25" style="2130" customWidth="1"/>
    <col min="13059" max="13059" width="81.81640625" style="2130" customWidth="1"/>
    <col min="13060" max="13060" width="26.1796875" style="2130" customWidth="1"/>
    <col min="13061" max="13061" width="34.26953125" style="2130" customWidth="1"/>
    <col min="13062" max="13062" width="25.54296875" style="2130" customWidth="1"/>
    <col min="13063" max="13063" width="18.26953125" style="2130" customWidth="1"/>
    <col min="13064" max="13064" width="22.26953125" style="2130" customWidth="1"/>
    <col min="13065" max="13065" width="18.81640625" style="2130" customWidth="1"/>
    <col min="13066" max="13066" width="18" style="2130" customWidth="1"/>
    <col min="13067" max="13067" width="16.54296875" style="2130" customWidth="1"/>
    <col min="13068" max="13312" width="11.1796875" style="2130"/>
    <col min="13313" max="13313" width="18.54296875" style="2130" customWidth="1"/>
    <col min="13314" max="13314" width="25" style="2130" customWidth="1"/>
    <col min="13315" max="13315" width="81.81640625" style="2130" customWidth="1"/>
    <col min="13316" max="13316" width="26.1796875" style="2130" customWidth="1"/>
    <col min="13317" max="13317" width="34.26953125" style="2130" customWidth="1"/>
    <col min="13318" max="13318" width="25.54296875" style="2130" customWidth="1"/>
    <col min="13319" max="13319" width="18.26953125" style="2130" customWidth="1"/>
    <col min="13320" max="13320" width="22.26953125" style="2130" customWidth="1"/>
    <col min="13321" max="13321" width="18.81640625" style="2130" customWidth="1"/>
    <col min="13322" max="13322" width="18" style="2130" customWidth="1"/>
    <col min="13323" max="13323" width="16.54296875" style="2130" customWidth="1"/>
    <col min="13324" max="13568" width="11.1796875" style="2130"/>
    <col min="13569" max="13569" width="18.54296875" style="2130" customWidth="1"/>
    <col min="13570" max="13570" width="25" style="2130" customWidth="1"/>
    <col min="13571" max="13571" width="81.81640625" style="2130" customWidth="1"/>
    <col min="13572" max="13572" width="26.1796875" style="2130" customWidth="1"/>
    <col min="13573" max="13573" width="34.26953125" style="2130" customWidth="1"/>
    <col min="13574" max="13574" width="25.54296875" style="2130" customWidth="1"/>
    <col min="13575" max="13575" width="18.26953125" style="2130" customWidth="1"/>
    <col min="13576" max="13576" width="22.26953125" style="2130" customWidth="1"/>
    <col min="13577" max="13577" width="18.81640625" style="2130" customWidth="1"/>
    <col min="13578" max="13578" width="18" style="2130" customWidth="1"/>
    <col min="13579" max="13579" width="16.54296875" style="2130" customWidth="1"/>
    <col min="13580" max="13824" width="11.1796875" style="2130"/>
    <col min="13825" max="13825" width="18.54296875" style="2130" customWidth="1"/>
    <col min="13826" max="13826" width="25" style="2130" customWidth="1"/>
    <col min="13827" max="13827" width="81.81640625" style="2130" customWidth="1"/>
    <col min="13828" max="13828" width="26.1796875" style="2130" customWidth="1"/>
    <col min="13829" max="13829" width="34.26953125" style="2130" customWidth="1"/>
    <col min="13830" max="13830" width="25.54296875" style="2130" customWidth="1"/>
    <col min="13831" max="13831" width="18.26953125" style="2130" customWidth="1"/>
    <col min="13832" max="13832" width="22.26953125" style="2130" customWidth="1"/>
    <col min="13833" max="13833" width="18.81640625" style="2130" customWidth="1"/>
    <col min="13834" max="13834" width="18" style="2130" customWidth="1"/>
    <col min="13835" max="13835" width="16.54296875" style="2130" customWidth="1"/>
    <col min="13836" max="14080" width="11.1796875" style="2130"/>
    <col min="14081" max="14081" width="18.54296875" style="2130" customWidth="1"/>
    <col min="14082" max="14082" width="25" style="2130" customWidth="1"/>
    <col min="14083" max="14083" width="81.81640625" style="2130" customWidth="1"/>
    <col min="14084" max="14084" width="26.1796875" style="2130" customWidth="1"/>
    <col min="14085" max="14085" width="34.26953125" style="2130" customWidth="1"/>
    <col min="14086" max="14086" width="25.54296875" style="2130" customWidth="1"/>
    <col min="14087" max="14087" width="18.26953125" style="2130" customWidth="1"/>
    <col min="14088" max="14088" width="22.26953125" style="2130" customWidth="1"/>
    <col min="14089" max="14089" width="18.81640625" style="2130" customWidth="1"/>
    <col min="14090" max="14090" width="18" style="2130" customWidth="1"/>
    <col min="14091" max="14091" width="16.54296875" style="2130" customWidth="1"/>
    <col min="14092" max="14336" width="11.1796875" style="2130"/>
    <col min="14337" max="14337" width="18.54296875" style="2130" customWidth="1"/>
    <col min="14338" max="14338" width="25" style="2130" customWidth="1"/>
    <col min="14339" max="14339" width="81.81640625" style="2130" customWidth="1"/>
    <col min="14340" max="14340" width="26.1796875" style="2130" customWidth="1"/>
    <col min="14341" max="14341" width="34.26953125" style="2130" customWidth="1"/>
    <col min="14342" max="14342" width="25.54296875" style="2130" customWidth="1"/>
    <col min="14343" max="14343" width="18.26953125" style="2130" customWidth="1"/>
    <col min="14344" max="14344" width="22.26953125" style="2130" customWidth="1"/>
    <col min="14345" max="14345" width="18.81640625" style="2130" customWidth="1"/>
    <col min="14346" max="14346" width="18" style="2130" customWidth="1"/>
    <col min="14347" max="14347" width="16.54296875" style="2130" customWidth="1"/>
    <col min="14348" max="14592" width="11.1796875" style="2130"/>
    <col min="14593" max="14593" width="18.54296875" style="2130" customWidth="1"/>
    <col min="14594" max="14594" width="25" style="2130" customWidth="1"/>
    <col min="14595" max="14595" width="81.81640625" style="2130" customWidth="1"/>
    <col min="14596" max="14596" width="26.1796875" style="2130" customWidth="1"/>
    <col min="14597" max="14597" width="34.26953125" style="2130" customWidth="1"/>
    <col min="14598" max="14598" width="25.54296875" style="2130" customWidth="1"/>
    <col min="14599" max="14599" width="18.26953125" style="2130" customWidth="1"/>
    <col min="14600" max="14600" width="22.26953125" style="2130" customWidth="1"/>
    <col min="14601" max="14601" width="18.81640625" style="2130" customWidth="1"/>
    <col min="14602" max="14602" width="18" style="2130" customWidth="1"/>
    <col min="14603" max="14603" width="16.54296875" style="2130" customWidth="1"/>
    <col min="14604" max="14848" width="11.1796875" style="2130"/>
    <col min="14849" max="14849" width="18.54296875" style="2130" customWidth="1"/>
    <col min="14850" max="14850" width="25" style="2130" customWidth="1"/>
    <col min="14851" max="14851" width="81.81640625" style="2130" customWidth="1"/>
    <col min="14852" max="14852" width="26.1796875" style="2130" customWidth="1"/>
    <col min="14853" max="14853" width="34.26953125" style="2130" customWidth="1"/>
    <col min="14854" max="14854" width="25.54296875" style="2130" customWidth="1"/>
    <col min="14855" max="14855" width="18.26953125" style="2130" customWidth="1"/>
    <col min="14856" max="14856" width="22.26953125" style="2130" customWidth="1"/>
    <col min="14857" max="14857" width="18.81640625" style="2130" customWidth="1"/>
    <col min="14858" max="14858" width="18" style="2130" customWidth="1"/>
    <col min="14859" max="14859" width="16.54296875" style="2130" customWidth="1"/>
    <col min="14860" max="15104" width="11.1796875" style="2130"/>
    <col min="15105" max="15105" width="18.54296875" style="2130" customWidth="1"/>
    <col min="15106" max="15106" width="25" style="2130" customWidth="1"/>
    <col min="15107" max="15107" width="81.81640625" style="2130" customWidth="1"/>
    <col min="15108" max="15108" width="26.1796875" style="2130" customWidth="1"/>
    <col min="15109" max="15109" width="34.26953125" style="2130" customWidth="1"/>
    <col min="15110" max="15110" width="25.54296875" style="2130" customWidth="1"/>
    <col min="15111" max="15111" width="18.26953125" style="2130" customWidth="1"/>
    <col min="15112" max="15112" width="22.26953125" style="2130" customWidth="1"/>
    <col min="15113" max="15113" width="18.81640625" style="2130" customWidth="1"/>
    <col min="15114" max="15114" width="18" style="2130" customWidth="1"/>
    <col min="15115" max="15115" width="16.54296875" style="2130" customWidth="1"/>
    <col min="15116" max="15360" width="11.1796875" style="2130"/>
    <col min="15361" max="15361" width="18.54296875" style="2130" customWidth="1"/>
    <col min="15362" max="15362" width="25" style="2130" customWidth="1"/>
    <col min="15363" max="15363" width="81.81640625" style="2130" customWidth="1"/>
    <col min="15364" max="15364" width="26.1796875" style="2130" customWidth="1"/>
    <col min="15365" max="15365" width="34.26953125" style="2130" customWidth="1"/>
    <col min="15366" max="15366" width="25.54296875" style="2130" customWidth="1"/>
    <col min="15367" max="15367" width="18.26953125" style="2130" customWidth="1"/>
    <col min="15368" max="15368" width="22.26953125" style="2130" customWidth="1"/>
    <col min="15369" max="15369" width="18.81640625" style="2130" customWidth="1"/>
    <col min="15370" max="15370" width="18" style="2130" customWidth="1"/>
    <col min="15371" max="15371" width="16.54296875" style="2130" customWidth="1"/>
    <col min="15372" max="15616" width="11.1796875" style="2130"/>
    <col min="15617" max="15617" width="18.54296875" style="2130" customWidth="1"/>
    <col min="15618" max="15618" width="25" style="2130" customWidth="1"/>
    <col min="15619" max="15619" width="81.81640625" style="2130" customWidth="1"/>
    <col min="15620" max="15620" width="26.1796875" style="2130" customWidth="1"/>
    <col min="15621" max="15621" width="34.26953125" style="2130" customWidth="1"/>
    <col min="15622" max="15622" width="25.54296875" style="2130" customWidth="1"/>
    <col min="15623" max="15623" width="18.26953125" style="2130" customWidth="1"/>
    <col min="15624" max="15624" width="22.26953125" style="2130" customWidth="1"/>
    <col min="15625" max="15625" width="18.81640625" style="2130" customWidth="1"/>
    <col min="15626" max="15626" width="18" style="2130" customWidth="1"/>
    <col min="15627" max="15627" width="16.54296875" style="2130" customWidth="1"/>
    <col min="15628" max="15872" width="11.1796875" style="2130"/>
    <col min="15873" max="15873" width="18.54296875" style="2130" customWidth="1"/>
    <col min="15874" max="15874" width="25" style="2130" customWidth="1"/>
    <col min="15875" max="15875" width="81.81640625" style="2130" customWidth="1"/>
    <col min="15876" max="15876" width="26.1796875" style="2130" customWidth="1"/>
    <col min="15877" max="15877" width="34.26953125" style="2130" customWidth="1"/>
    <col min="15878" max="15878" width="25.54296875" style="2130" customWidth="1"/>
    <col min="15879" max="15879" width="18.26953125" style="2130" customWidth="1"/>
    <col min="15880" max="15880" width="22.26953125" style="2130" customWidth="1"/>
    <col min="15881" max="15881" width="18.81640625" style="2130" customWidth="1"/>
    <col min="15882" max="15882" width="18" style="2130" customWidth="1"/>
    <col min="15883" max="15883" width="16.54296875" style="2130" customWidth="1"/>
    <col min="15884" max="16128" width="11.1796875" style="2130"/>
    <col min="16129" max="16129" width="18.54296875" style="2130" customWidth="1"/>
    <col min="16130" max="16130" width="25" style="2130" customWidth="1"/>
    <col min="16131" max="16131" width="81.81640625" style="2130" customWidth="1"/>
    <col min="16132" max="16132" width="26.1796875" style="2130" customWidth="1"/>
    <col min="16133" max="16133" width="34.26953125" style="2130" customWidth="1"/>
    <col min="16134" max="16134" width="25.54296875" style="2130" customWidth="1"/>
    <col min="16135" max="16135" width="18.26953125" style="2130" customWidth="1"/>
    <col min="16136" max="16136" width="22.26953125" style="2130" customWidth="1"/>
    <col min="16137" max="16137" width="18.81640625" style="2130" customWidth="1"/>
    <col min="16138" max="16138" width="18" style="2130" customWidth="1"/>
    <col min="16139" max="16139" width="16.54296875" style="2130" customWidth="1"/>
    <col min="16140" max="16384" width="11.1796875" style="2130"/>
  </cols>
  <sheetData>
    <row r="1" spans="1:16" ht="45.4" customHeight="1">
      <c r="A1" s="2977" t="s">
        <v>1389</v>
      </c>
      <c r="B1" s="2977" t="s">
        <v>1390</v>
      </c>
      <c r="C1" s="2977" t="s">
        <v>1391</v>
      </c>
      <c r="D1" s="2977" t="s">
        <v>1392</v>
      </c>
      <c r="E1" s="2977" t="s">
        <v>1393</v>
      </c>
      <c r="F1" s="2978" t="s">
        <v>1394</v>
      </c>
      <c r="G1" s="2978" t="s">
        <v>1395</v>
      </c>
      <c r="H1" s="2979" t="s">
        <v>1396</v>
      </c>
      <c r="I1" s="2979" t="s">
        <v>1397</v>
      </c>
      <c r="J1" s="2978" t="s">
        <v>1398</v>
      </c>
      <c r="K1" s="2978" t="s">
        <v>1399</v>
      </c>
      <c r="L1" s="2978" t="s">
        <v>1400</v>
      </c>
      <c r="M1" s="2978" t="s">
        <v>1401</v>
      </c>
      <c r="N1" s="2978" t="s">
        <v>1402</v>
      </c>
    </row>
    <row r="2" spans="1:16" ht="87" customHeight="1">
      <c r="A2" s="7102" t="s">
        <v>77</v>
      </c>
      <c r="B2" s="7096" t="s">
        <v>1403</v>
      </c>
      <c r="C2" s="7101" t="s">
        <v>1404</v>
      </c>
      <c r="D2" s="2473" t="s">
        <v>1405</v>
      </c>
      <c r="E2" s="2474" t="s">
        <v>1406</v>
      </c>
      <c r="F2" s="2475" t="s">
        <v>1407</v>
      </c>
      <c r="G2" s="2475" t="s">
        <v>1408</v>
      </c>
      <c r="H2" s="2468">
        <v>44974</v>
      </c>
      <c r="I2" s="2510">
        <v>45275</v>
      </c>
      <c r="J2" s="2476">
        <v>7000000</v>
      </c>
      <c r="K2" s="2477" t="s">
        <v>1409</v>
      </c>
      <c r="L2" s="2478" t="s">
        <v>1410</v>
      </c>
      <c r="M2" s="2478"/>
      <c r="N2" s="2497"/>
      <c r="P2" s="2130" t="s">
        <v>1411</v>
      </c>
    </row>
    <row r="3" spans="1:16" ht="89.65" customHeight="1">
      <c r="A3" s="7102"/>
      <c r="B3" s="7096"/>
      <c r="C3" s="7101"/>
      <c r="D3" s="2473" t="s">
        <v>1412</v>
      </c>
      <c r="E3" s="2474" t="s">
        <v>1413</v>
      </c>
      <c r="F3" s="2475" t="s">
        <v>1414</v>
      </c>
      <c r="G3" s="2475" t="s">
        <v>1408</v>
      </c>
      <c r="H3" s="2468">
        <v>45078</v>
      </c>
      <c r="I3" s="2510">
        <v>45229</v>
      </c>
      <c r="J3" s="2476">
        <v>32000000</v>
      </c>
      <c r="K3" s="2477" t="s">
        <v>1409</v>
      </c>
      <c r="L3" s="2478" t="s">
        <v>1415</v>
      </c>
      <c r="M3" s="2478"/>
      <c r="N3" s="2497"/>
    </row>
    <row r="4" spans="1:16" ht="78" customHeight="1">
      <c r="A4" s="7102"/>
      <c r="B4" s="7096"/>
      <c r="C4" s="7101"/>
      <c r="D4" s="2473" t="s">
        <v>1416</v>
      </c>
      <c r="E4" s="2474" t="s">
        <v>1417</v>
      </c>
      <c r="F4" s="2475" t="s">
        <v>1418</v>
      </c>
      <c r="G4" s="2475" t="s">
        <v>1408</v>
      </c>
      <c r="H4" s="2468">
        <v>44986</v>
      </c>
      <c r="I4" s="2510">
        <v>45229</v>
      </c>
      <c r="J4" s="2476">
        <v>50400000</v>
      </c>
      <c r="K4" s="2477" t="s">
        <v>1409</v>
      </c>
      <c r="L4" s="2478" t="s">
        <v>1419</v>
      </c>
      <c r="M4" s="2478"/>
      <c r="N4" s="2497"/>
    </row>
    <row r="5" spans="1:16" ht="78" customHeight="1">
      <c r="A5" s="7102"/>
      <c r="B5" s="7096"/>
      <c r="C5" s="7101"/>
      <c r="D5" s="2988" t="s">
        <v>1420</v>
      </c>
      <c r="E5" s="2989" t="s">
        <v>1421</v>
      </c>
      <c r="F5" s="2475"/>
      <c r="G5" s="2475"/>
      <c r="H5" s="2468"/>
      <c r="I5" s="2510"/>
      <c r="J5" s="2476"/>
      <c r="K5" s="2477"/>
      <c r="L5" s="2478"/>
      <c r="M5" s="2478"/>
      <c r="N5" s="2497"/>
    </row>
    <row r="6" spans="1:16" ht="104.15" customHeight="1">
      <c r="A6" s="7102"/>
      <c r="B6" s="7096"/>
      <c r="C6" s="7101"/>
      <c r="D6" s="2473" t="s">
        <v>1422</v>
      </c>
      <c r="E6" s="2474" t="s">
        <v>578</v>
      </c>
      <c r="F6" s="2475" t="s">
        <v>1423</v>
      </c>
      <c r="G6" s="2475" t="s">
        <v>1408</v>
      </c>
      <c r="H6" s="2468">
        <v>45017</v>
      </c>
      <c r="I6" s="2510">
        <v>45260</v>
      </c>
      <c r="J6" s="2476">
        <v>15500000</v>
      </c>
      <c r="K6" s="2477" t="s">
        <v>1409</v>
      </c>
      <c r="L6" s="2478" t="s">
        <v>1415</v>
      </c>
      <c r="M6" s="2478" t="s">
        <v>1424</v>
      </c>
      <c r="N6" s="2497"/>
    </row>
    <row r="7" spans="1:16" ht="112.4" customHeight="1" thickBot="1">
      <c r="A7" s="7105" t="s">
        <v>1425</v>
      </c>
      <c r="B7" s="7107" t="s">
        <v>1426</v>
      </c>
      <c r="C7" s="7103" t="s">
        <v>1427</v>
      </c>
      <c r="D7" s="2447" t="s">
        <v>1428</v>
      </c>
      <c r="E7" s="2448" t="s">
        <v>643</v>
      </c>
      <c r="F7" s="2449" t="s">
        <v>1429</v>
      </c>
      <c r="G7" s="2449" t="s">
        <v>1408</v>
      </c>
      <c r="H7" s="2512">
        <v>45017</v>
      </c>
      <c r="I7" s="2513">
        <v>45230</v>
      </c>
      <c r="J7" s="2452">
        <v>65000000</v>
      </c>
      <c r="K7" s="2453" t="s">
        <v>1409</v>
      </c>
      <c r="L7" s="2454">
        <v>25</v>
      </c>
      <c r="M7" s="2455"/>
      <c r="N7" s="2456"/>
    </row>
    <row r="8" spans="1:16" ht="117.4" customHeight="1" thickBot="1">
      <c r="A8" s="7106"/>
      <c r="B8" s="7100"/>
      <c r="C8" s="7104"/>
      <c r="D8" s="2457" t="s">
        <v>1430</v>
      </c>
      <c r="E8" s="2458" t="s">
        <v>1431</v>
      </c>
      <c r="F8" s="2459" t="s">
        <v>1432</v>
      </c>
      <c r="G8" s="2459" t="s">
        <v>1408</v>
      </c>
      <c r="H8" s="2450">
        <v>45108</v>
      </c>
      <c r="I8" s="2451">
        <v>45275</v>
      </c>
      <c r="J8" s="2460">
        <v>30000000</v>
      </c>
      <c r="K8" s="2461" t="s">
        <v>1409</v>
      </c>
      <c r="L8" s="2462">
        <v>6</v>
      </c>
      <c r="M8" s="2463"/>
      <c r="N8" s="2464"/>
    </row>
    <row r="9" spans="1:16" ht="307.89999999999998" customHeight="1" thickBot="1">
      <c r="A9" s="2439" t="s">
        <v>121</v>
      </c>
      <c r="B9" s="2440" t="s">
        <v>1433</v>
      </c>
      <c r="C9" s="2441" t="s">
        <v>1434</v>
      </c>
      <c r="D9" s="2465" t="s">
        <v>1435</v>
      </c>
      <c r="E9" s="2466" t="s">
        <v>764</v>
      </c>
      <c r="F9" s="2467" t="s">
        <v>1436</v>
      </c>
      <c r="G9" s="2467" t="s">
        <v>1408</v>
      </c>
      <c r="H9" s="2479">
        <v>44958</v>
      </c>
      <c r="I9" s="2480">
        <v>45230</v>
      </c>
      <c r="J9" s="2469">
        <v>79500000</v>
      </c>
      <c r="K9" s="2470" t="s">
        <v>1409</v>
      </c>
      <c r="L9" s="2471" t="s">
        <v>1419</v>
      </c>
      <c r="M9" s="2471" t="s">
        <v>1437</v>
      </c>
      <c r="N9" s="2472"/>
    </row>
    <row r="10" spans="1:16" ht="97.4" customHeight="1">
      <c r="A10" s="7098" t="s">
        <v>1438</v>
      </c>
      <c r="B10" s="7095" t="s">
        <v>1439</v>
      </c>
      <c r="C10" s="7092" t="s">
        <v>1440</v>
      </c>
      <c r="D10" s="2481" t="s">
        <v>1441</v>
      </c>
      <c r="E10" s="2482" t="s">
        <v>1442</v>
      </c>
      <c r="F10" s="2483" t="s">
        <v>1443</v>
      </c>
      <c r="G10" s="2483" t="s">
        <v>1408</v>
      </c>
      <c r="H10" s="2484">
        <v>44958</v>
      </c>
      <c r="I10" s="2484">
        <v>45260</v>
      </c>
      <c r="J10" s="2485">
        <v>18000000</v>
      </c>
      <c r="K10" s="2486" t="s">
        <v>1409</v>
      </c>
      <c r="L10" s="2487">
        <v>10</v>
      </c>
      <c r="M10" s="2487" t="s">
        <v>1444</v>
      </c>
      <c r="N10" s="2488"/>
    </row>
    <row r="11" spans="1:16" ht="96.4" customHeight="1">
      <c r="A11" s="7099"/>
      <c r="B11" s="7096"/>
      <c r="C11" s="7093"/>
      <c r="D11" s="2489" t="s">
        <v>1445</v>
      </c>
      <c r="E11" s="2490" t="s">
        <v>1446</v>
      </c>
      <c r="F11" s="2491" t="s">
        <v>1138</v>
      </c>
      <c r="G11" s="2491" t="s">
        <v>1447</v>
      </c>
      <c r="H11" s="2450">
        <v>44593</v>
      </c>
      <c r="I11" s="2450">
        <v>44925</v>
      </c>
      <c r="J11" s="2492">
        <v>30000000</v>
      </c>
      <c r="K11" s="2493" t="s">
        <v>1409</v>
      </c>
      <c r="L11" s="2494">
        <v>8</v>
      </c>
      <c r="M11" s="2494"/>
      <c r="N11" s="2495"/>
    </row>
    <row r="12" spans="1:16" ht="176.65" customHeight="1">
      <c r="A12" s="7099"/>
      <c r="B12" s="7096"/>
      <c r="C12" s="7093"/>
      <c r="D12" s="2489" t="s">
        <v>1448</v>
      </c>
      <c r="E12" s="2490" t="s">
        <v>1449</v>
      </c>
      <c r="F12" s="2491" t="s">
        <v>967</v>
      </c>
      <c r="G12" s="2491" t="s">
        <v>1450</v>
      </c>
      <c r="H12" s="2450">
        <v>44986</v>
      </c>
      <c r="I12" s="2450">
        <v>45230</v>
      </c>
      <c r="J12" s="2492">
        <v>9500000</v>
      </c>
      <c r="K12" s="2493" t="s">
        <v>1409</v>
      </c>
      <c r="L12" s="2494">
        <v>7</v>
      </c>
      <c r="M12" s="2494"/>
      <c r="N12" s="2495"/>
    </row>
    <row r="13" spans="1:16" ht="89.65" customHeight="1" thickBot="1">
      <c r="A13" s="7100"/>
      <c r="B13" s="7097"/>
      <c r="C13" s="7094"/>
      <c r="D13" s="2498" t="s">
        <v>1451</v>
      </c>
      <c r="E13" s="2499" t="s">
        <v>1452</v>
      </c>
      <c r="F13" s="2500" t="s">
        <v>960</v>
      </c>
      <c r="G13" s="2500" t="s">
        <v>1450</v>
      </c>
      <c r="H13" s="2501">
        <v>44986</v>
      </c>
      <c r="I13" s="2501">
        <v>45230</v>
      </c>
      <c r="J13" s="2502">
        <v>5000000</v>
      </c>
      <c r="K13" s="2503" t="s">
        <v>1409</v>
      </c>
      <c r="L13" s="2504">
        <v>2</v>
      </c>
      <c r="M13" s="2505"/>
      <c r="N13" s="2506"/>
    </row>
    <row r="14" spans="1:16" ht="112.4" customHeight="1">
      <c r="A14" s="7098" t="s">
        <v>1453</v>
      </c>
      <c r="B14" s="7111" t="s">
        <v>1454</v>
      </c>
      <c r="C14" s="7108" t="s">
        <v>1455</v>
      </c>
      <c r="D14" s="2507" t="s">
        <v>1456</v>
      </c>
      <c r="E14" s="2508" t="s">
        <v>1457</v>
      </c>
      <c r="F14" s="2475" t="s">
        <v>1458</v>
      </c>
      <c r="G14" s="2475" t="s">
        <v>1408</v>
      </c>
      <c r="H14" s="2468">
        <v>44958</v>
      </c>
      <c r="I14" s="2468">
        <v>45260</v>
      </c>
      <c r="J14" s="2476">
        <v>68000000</v>
      </c>
      <c r="K14" s="2477" t="s">
        <v>1409</v>
      </c>
      <c r="L14" s="2509">
        <v>27</v>
      </c>
      <c r="M14" s="2497"/>
      <c r="N14" s="2497"/>
    </row>
    <row r="15" spans="1:16" ht="82.4" customHeight="1">
      <c r="A15" s="7099"/>
      <c r="B15" s="7102"/>
      <c r="C15" s="7109"/>
      <c r="D15" s="2496" t="s">
        <v>1459</v>
      </c>
      <c r="E15" s="2474" t="s">
        <v>1460</v>
      </c>
      <c r="F15" s="2475" t="s">
        <v>1461</v>
      </c>
      <c r="G15" s="2475" t="s">
        <v>1408</v>
      </c>
      <c r="H15" s="2468">
        <v>44958</v>
      </c>
      <c r="I15" s="2468">
        <v>45260</v>
      </c>
      <c r="J15" s="2476">
        <v>45500000</v>
      </c>
      <c r="K15" s="2477" t="s">
        <v>1409</v>
      </c>
      <c r="L15" s="2509">
        <v>5</v>
      </c>
      <c r="M15" s="2497"/>
      <c r="N15" s="2497"/>
    </row>
    <row r="16" spans="1:16" ht="75" customHeight="1">
      <c r="A16" s="7099"/>
      <c r="B16" s="7102"/>
      <c r="C16" s="7109"/>
      <c r="D16" s="2496" t="s">
        <v>1462</v>
      </c>
      <c r="E16" s="2474" t="s">
        <v>1463</v>
      </c>
      <c r="F16" s="2475" t="s">
        <v>988</v>
      </c>
      <c r="G16" s="2475" t="s">
        <v>1408</v>
      </c>
      <c r="H16" s="2468">
        <v>44958</v>
      </c>
      <c r="I16" s="2468">
        <v>45260</v>
      </c>
      <c r="J16" s="2476">
        <v>6500000</v>
      </c>
      <c r="K16" s="2477" t="s">
        <v>1409</v>
      </c>
      <c r="L16" s="2509">
        <v>730</v>
      </c>
      <c r="M16" s="2497"/>
      <c r="N16" s="2497"/>
    </row>
    <row r="17" spans="1:14" ht="77.150000000000006" customHeight="1" thickBot="1">
      <c r="A17" s="7100"/>
      <c r="B17" s="7112"/>
      <c r="C17" s="7110"/>
      <c r="D17" s="2496" t="s">
        <v>1464</v>
      </c>
      <c r="E17" s="2474" t="s">
        <v>164</v>
      </c>
      <c r="F17" s="2475" t="s">
        <v>981</v>
      </c>
      <c r="G17" s="2475" t="s">
        <v>1408</v>
      </c>
      <c r="H17" s="2468">
        <v>44958</v>
      </c>
      <c r="I17" s="2468">
        <v>45230</v>
      </c>
      <c r="J17" s="2476">
        <v>16000000</v>
      </c>
      <c r="K17" s="2477" t="s">
        <v>1409</v>
      </c>
      <c r="L17" s="2509">
        <v>5</v>
      </c>
      <c r="M17" s="2511" t="s">
        <v>1465</v>
      </c>
      <c r="N17" s="2497"/>
    </row>
    <row r="18" spans="1:14" ht="55.4" customHeight="1">
      <c r="A18" s="7107" t="s">
        <v>1466</v>
      </c>
      <c r="B18" s="7116" t="s">
        <v>1467</v>
      </c>
      <c r="C18" s="7113" t="s">
        <v>1468</v>
      </c>
      <c r="D18" s="2514" t="s">
        <v>1347</v>
      </c>
      <c r="E18" s="2515" t="s">
        <v>884</v>
      </c>
      <c r="F18" s="2516" t="s">
        <v>1257</v>
      </c>
      <c r="G18" s="2516" t="s">
        <v>1408</v>
      </c>
      <c r="H18" s="2517">
        <v>44958</v>
      </c>
      <c r="I18" s="2517">
        <v>45275</v>
      </c>
      <c r="J18" s="2518">
        <v>207500000</v>
      </c>
      <c r="K18" s="2519" t="s">
        <v>1409</v>
      </c>
      <c r="L18" s="2520">
        <v>7</v>
      </c>
      <c r="M18" s="2521" t="s">
        <v>1469</v>
      </c>
      <c r="N18" s="2522"/>
    </row>
    <row r="19" spans="1:14" ht="55.4" customHeight="1">
      <c r="A19" s="7099"/>
      <c r="B19" s="7117"/>
      <c r="C19" s="7114"/>
      <c r="D19" s="2514" t="s">
        <v>1470</v>
      </c>
      <c r="E19" s="2515" t="s">
        <v>1471</v>
      </c>
      <c r="F19" s="2516" t="s">
        <v>1472</v>
      </c>
      <c r="G19" s="2516" t="s">
        <v>1408</v>
      </c>
      <c r="H19" s="2517">
        <v>45078</v>
      </c>
      <c r="I19" s="2517">
        <v>45229</v>
      </c>
      <c r="J19" s="2518">
        <v>100500000</v>
      </c>
      <c r="K19" s="2519" t="s">
        <v>1409</v>
      </c>
      <c r="L19" s="2520">
        <v>2</v>
      </c>
      <c r="M19" s="2520" t="s">
        <v>1473</v>
      </c>
      <c r="N19" s="2522"/>
    </row>
    <row r="20" spans="1:14" ht="77.150000000000006" customHeight="1">
      <c r="A20" s="7099"/>
      <c r="B20" s="7117"/>
      <c r="C20" s="7114"/>
      <c r="D20" s="2514" t="s">
        <v>1474</v>
      </c>
      <c r="E20" s="2515" t="s">
        <v>1475</v>
      </c>
      <c r="F20" s="2516" t="s">
        <v>1476</v>
      </c>
      <c r="G20" s="2516" t="s">
        <v>1408</v>
      </c>
      <c r="H20" s="2517">
        <v>45047</v>
      </c>
      <c r="I20" s="2517">
        <v>45230</v>
      </c>
      <c r="J20" s="2518">
        <v>42000000</v>
      </c>
      <c r="K20" s="2519" t="s">
        <v>1409</v>
      </c>
      <c r="L20" s="2520">
        <v>2</v>
      </c>
      <c r="M20" s="2520" t="s">
        <v>1477</v>
      </c>
      <c r="N20" s="2522"/>
    </row>
    <row r="21" spans="1:14" ht="63.4" customHeight="1">
      <c r="A21" s="7099"/>
      <c r="B21" s="7117"/>
      <c r="C21" s="7114"/>
      <c r="D21" s="2514" t="s">
        <v>1478</v>
      </c>
      <c r="E21" s="2515" t="s">
        <v>1479</v>
      </c>
      <c r="F21" s="2516" t="s">
        <v>1238</v>
      </c>
      <c r="G21" s="2516" t="s">
        <v>1408</v>
      </c>
      <c r="H21" s="2517">
        <v>44958</v>
      </c>
      <c r="I21" s="2523">
        <v>45260</v>
      </c>
      <c r="J21" s="2518">
        <v>2500000</v>
      </c>
      <c r="K21" s="2519" t="s">
        <v>1409</v>
      </c>
      <c r="L21" s="2520" t="s">
        <v>1480</v>
      </c>
      <c r="M21" s="2522"/>
      <c r="N21" s="2522"/>
    </row>
    <row r="22" spans="1:14" ht="39.4" customHeight="1">
      <c r="A22" s="7099"/>
      <c r="B22" s="7117"/>
      <c r="C22" s="7114"/>
      <c r="D22" s="2514" t="s">
        <v>1481</v>
      </c>
      <c r="E22" s="2515" t="s">
        <v>871</v>
      </c>
      <c r="F22" s="2516" t="s">
        <v>1250</v>
      </c>
      <c r="G22" s="2516" t="s">
        <v>1408</v>
      </c>
      <c r="H22" s="2517">
        <v>45017</v>
      </c>
      <c r="I22" s="2523">
        <v>45260</v>
      </c>
      <c r="J22" s="2518">
        <v>39400000</v>
      </c>
      <c r="K22" s="2519" t="s">
        <v>1409</v>
      </c>
      <c r="L22" s="2520">
        <v>3</v>
      </c>
      <c r="M22" s="2522"/>
      <c r="N22" s="2522"/>
    </row>
    <row r="23" spans="1:14" ht="59.65" customHeight="1">
      <c r="A23" s="7099"/>
      <c r="B23" s="7117"/>
      <c r="C23" s="7114"/>
      <c r="D23" s="2514" t="s">
        <v>1482</v>
      </c>
      <c r="E23" s="2515" t="s">
        <v>1483</v>
      </c>
      <c r="F23" s="2516" t="s">
        <v>1484</v>
      </c>
      <c r="G23" s="2516" t="s">
        <v>1408</v>
      </c>
      <c r="H23" s="2517">
        <v>45108</v>
      </c>
      <c r="I23" s="2523">
        <v>45229</v>
      </c>
      <c r="J23" s="2518">
        <v>40000000</v>
      </c>
      <c r="K23" s="2519" t="s">
        <v>1409</v>
      </c>
      <c r="L23" s="2520">
        <v>3</v>
      </c>
      <c r="M23" s="2522"/>
      <c r="N23" s="2522"/>
    </row>
    <row r="24" spans="1:14" ht="71.650000000000006" customHeight="1">
      <c r="A24" s="7099"/>
      <c r="B24" s="7117"/>
      <c r="C24" s="7114"/>
      <c r="D24" s="2514" t="s">
        <v>1485</v>
      </c>
      <c r="E24" s="2515" t="s">
        <v>500</v>
      </c>
      <c r="F24" s="2516" t="s">
        <v>1486</v>
      </c>
      <c r="G24" s="2516" t="s">
        <v>1408</v>
      </c>
      <c r="H24" s="2517">
        <v>44958</v>
      </c>
      <c r="I24" s="2523">
        <v>45275</v>
      </c>
      <c r="J24" s="2518">
        <v>90400000</v>
      </c>
      <c r="K24" s="2519" t="s">
        <v>1409</v>
      </c>
      <c r="L24" s="2520">
        <v>5</v>
      </c>
      <c r="M24" s="2522"/>
      <c r="N24" s="2522"/>
    </row>
    <row r="25" spans="1:14" ht="63.4" customHeight="1">
      <c r="A25" s="7099"/>
      <c r="B25" s="7117"/>
      <c r="C25" s="7114"/>
      <c r="D25" s="2514" t="s">
        <v>1487</v>
      </c>
      <c r="E25" s="2515" t="s">
        <v>514</v>
      </c>
      <c r="F25" s="2516" t="s">
        <v>1488</v>
      </c>
      <c r="G25" s="2516" t="s">
        <v>1408</v>
      </c>
      <c r="H25" s="2517">
        <v>45035</v>
      </c>
      <c r="I25" s="2523">
        <v>45230</v>
      </c>
      <c r="J25" s="2518">
        <v>13500000</v>
      </c>
      <c r="K25" s="2519" t="s">
        <v>1409</v>
      </c>
      <c r="L25" s="2520">
        <v>10</v>
      </c>
      <c r="M25" s="2524" t="s">
        <v>1489</v>
      </c>
      <c r="N25" s="2522"/>
    </row>
    <row r="26" spans="1:14" ht="53.15" customHeight="1">
      <c r="A26" s="7099"/>
      <c r="B26" s="7117"/>
      <c r="C26" s="7114"/>
      <c r="D26" s="2514" t="s">
        <v>1490</v>
      </c>
      <c r="E26" s="2515" t="s">
        <v>1491</v>
      </c>
      <c r="F26" s="2516" t="s">
        <v>1076</v>
      </c>
      <c r="G26" s="2516" t="s">
        <v>1447</v>
      </c>
      <c r="H26" s="2517">
        <v>44928</v>
      </c>
      <c r="I26" s="2523">
        <v>45275</v>
      </c>
      <c r="J26" s="2518">
        <v>69000000</v>
      </c>
      <c r="K26" s="2519" t="s">
        <v>1409</v>
      </c>
      <c r="L26" s="2520">
        <v>12</v>
      </c>
      <c r="M26" s="2524" t="s">
        <v>1492</v>
      </c>
      <c r="N26" s="2524" t="s">
        <v>1493</v>
      </c>
    </row>
    <row r="27" spans="1:14" ht="54" customHeight="1">
      <c r="A27" s="7099"/>
      <c r="B27" s="7117"/>
      <c r="C27" s="7114"/>
      <c r="D27" s="2514" t="s">
        <v>1494</v>
      </c>
      <c r="E27" s="2515" t="s">
        <v>366</v>
      </c>
      <c r="F27" s="2516" t="s">
        <v>1495</v>
      </c>
      <c r="G27" s="2516" t="s">
        <v>1447</v>
      </c>
      <c r="H27" s="2525">
        <v>44972</v>
      </c>
      <c r="I27" s="2526" t="s">
        <v>1496</v>
      </c>
      <c r="J27" s="2518">
        <v>20000000</v>
      </c>
      <c r="K27" s="2519" t="s">
        <v>1409</v>
      </c>
      <c r="L27" s="2520">
        <v>3</v>
      </c>
      <c r="M27" s="2524" t="s">
        <v>1492</v>
      </c>
      <c r="N27" s="2524" t="s">
        <v>1493</v>
      </c>
    </row>
    <row r="28" spans="1:14" ht="62.65" customHeight="1" thickBot="1">
      <c r="A28" s="7100"/>
      <c r="B28" s="7118"/>
      <c r="C28" s="7115"/>
      <c r="D28" s="2514" t="s">
        <v>1497</v>
      </c>
      <c r="E28" s="2515" t="s">
        <v>1498</v>
      </c>
      <c r="F28" s="2516" t="s">
        <v>1499</v>
      </c>
      <c r="G28" s="2516" t="s">
        <v>1447</v>
      </c>
      <c r="H28" s="2525">
        <v>45047</v>
      </c>
      <c r="I28" s="2523">
        <v>45270</v>
      </c>
      <c r="J28" s="2518">
        <v>25000000</v>
      </c>
      <c r="K28" s="2519" t="s">
        <v>1409</v>
      </c>
      <c r="L28" s="2520">
        <v>1</v>
      </c>
      <c r="M28" s="2524" t="s">
        <v>1492</v>
      </c>
      <c r="N28" s="2524" t="s">
        <v>1493</v>
      </c>
    </row>
    <row r="29" spans="1:14" ht="12.4" customHeight="1">
      <c r="H29" s="2442"/>
      <c r="I29" s="2442"/>
    </row>
    <row r="30" spans="1:14" ht="13.15" customHeight="1">
      <c r="H30" s="2442"/>
      <c r="I30" s="2442"/>
    </row>
  </sheetData>
  <protectedRanges>
    <protectedRange algorithmName="SHA-512" hashValue="saRsRwGYeujDT4iZ6cBoNzMBdO0/ZrorgS+3f+p1kl4pKfnN8VllxbdIwnJeN+ehm1IqtxEwWSyLYT6saEIMlQ==" saltValue="1ET9HwFrTBcoIIOkyeveuA==" spinCount="100000" sqref="H7:I7" name="Rango1_9"/>
  </protectedRanges>
  <mergeCells count="15">
    <mergeCell ref="C14:C17"/>
    <mergeCell ref="B14:B17"/>
    <mergeCell ref="A14:A17"/>
    <mergeCell ref="C18:C28"/>
    <mergeCell ref="B18:B28"/>
    <mergeCell ref="A18:A28"/>
    <mergeCell ref="C10:C13"/>
    <mergeCell ref="B10:B13"/>
    <mergeCell ref="A10:A13"/>
    <mergeCell ref="C2:C6"/>
    <mergeCell ref="B2:B6"/>
    <mergeCell ref="A2:A6"/>
    <mergeCell ref="C7:C8"/>
    <mergeCell ref="A7:A8"/>
    <mergeCell ref="B7:B8"/>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Q32"/>
  <sheetViews>
    <sheetView zoomScale="70" zoomScaleNormal="70" workbookViewId="0">
      <pane xSplit="3" ySplit="1" topLeftCell="D2" activePane="bottomRight" state="frozen"/>
      <selection pane="topRight" activeCell="D1" sqref="D1"/>
      <selection pane="bottomLeft" activeCell="A2" sqref="A2"/>
      <selection pane="bottomRight" activeCell="E2" sqref="E2"/>
    </sheetView>
  </sheetViews>
  <sheetFormatPr baseColWidth="10" defaultColWidth="11.453125" defaultRowHeight="20"/>
  <cols>
    <col min="1" max="1" width="18.54296875" style="2130" customWidth="1"/>
    <col min="2" max="2" width="25" style="2130" customWidth="1"/>
    <col min="3" max="3" width="81.81640625" style="2130" hidden="1" customWidth="1"/>
    <col min="4" max="4" width="26.1796875" style="2130" customWidth="1"/>
    <col min="5" max="5" width="45.81640625" style="2130" customWidth="1"/>
    <col min="6" max="6" width="65.26953125" style="2130" customWidth="1"/>
    <col min="7" max="7" width="24" style="2130" customWidth="1"/>
    <col min="8" max="8" width="22.26953125" style="2446" customWidth="1"/>
    <col min="9" max="9" width="18.81640625" style="2446" customWidth="1"/>
    <col min="10" max="10" width="23.26953125" style="2130" customWidth="1"/>
    <col min="11" max="11" width="16.54296875" style="2130" customWidth="1"/>
    <col min="12" max="12" width="24.81640625" style="2130" customWidth="1"/>
    <col min="13" max="13" width="20.26953125" style="2130" hidden="1" customWidth="1"/>
    <col min="14" max="14" width="31.1796875" style="2130" hidden="1" customWidth="1"/>
    <col min="15" max="15" width="36.1796875" style="2130" customWidth="1"/>
    <col min="16" max="16" width="17.54296875" style="2130" customWidth="1"/>
    <col min="17" max="256" width="11.1796875" style="2130"/>
    <col min="257" max="257" width="18.54296875" style="2130" customWidth="1"/>
    <col min="258" max="258" width="25" style="2130" customWidth="1"/>
    <col min="259" max="259" width="81.81640625" style="2130" customWidth="1"/>
    <col min="260" max="260" width="26.1796875" style="2130" customWidth="1"/>
    <col min="261" max="261" width="34.26953125" style="2130" customWidth="1"/>
    <col min="262" max="262" width="25.54296875" style="2130" customWidth="1"/>
    <col min="263" max="263" width="18.26953125" style="2130" customWidth="1"/>
    <col min="264" max="264" width="22.26953125" style="2130" customWidth="1"/>
    <col min="265" max="265" width="18.81640625" style="2130" customWidth="1"/>
    <col min="266" max="266" width="18" style="2130" customWidth="1"/>
    <col min="267" max="267" width="16.54296875" style="2130" customWidth="1"/>
    <col min="268" max="512" width="11.1796875" style="2130"/>
    <col min="513" max="513" width="18.54296875" style="2130" customWidth="1"/>
    <col min="514" max="514" width="25" style="2130" customWidth="1"/>
    <col min="515" max="515" width="81.81640625" style="2130" customWidth="1"/>
    <col min="516" max="516" width="26.1796875" style="2130" customWidth="1"/>
    <col min="517" max="517" width="34.26953125" style="2130" customWidth="1"/>
    <col min="518" max="518" width="25.54296875" style="2130" customWidth="1"/>
    <col min="519" max="519" width="18.26953125" style="2130" customWidth="1"/>
    <col min="520" max="520" width="22.26953125" style="2130" customWidth="1"/>
    <col min="521" max="521" width="18.81640625" style="2130" customWidth="1"/>
    <col min="522" max="522" width="18" style="2130" customWidth="1"/>
    <col min="523" max="523" width="16.54296875" style="2130" customWidth="1"/>
    <col min="524" max="768" width="11.1796875" style="2130"/>
    <col min="769" max="769" width="18.54296875" style="2130" customWidth="1"/>
    <col min="770" max="770" width="25" style="2130" customWidth="1"/>
    <col min="771" max="771" width="81.81640625" style="2130" customWidth="1"/>
    <col min="772" max="772" width="26.1796875" style="2130" customWidth="1"/>
    <col min="773" max="773" width="34.26953125" style="2130" customWidth="1"/>
    <col min="774" max="774" width="25.54296875" style="2130" customWidth="1"/>
    <col min="775" max="775" width="18.26953125" style="2130" customWidth="1"/>
    <col min="776" max="776" width="22.26953125" style="2130" customWidth="1"/>
    <col min="777" max="777" width="18.81640625" style="2130" customWidth="1"/>
    <col min="778" max="778" width="18" style="2130" customWidth="1"/>
    <col min="779" max="779" width="16.54296875" style="2130" customWidth="1"/>
    <col min="780" max="1024" width="11.1796875" style="2130"/>
    <col min="1025" max="1025" width="18.54296875" style="2130" customWidth="1"/>
    <col min="1026" max="1026" width="25" style="2130" customWidth="1"/>
    <col min="1027" max="1027" width="81.81640625" style="2130" customWidth="1"/>
    <col min="1028" max="1028" width="26.1796875" style="2130" customWidth="1"/>
    <col min="1029" max="1029" width="34.26953125" style="2130" customWidth="1"/>
    <col min="1030" max="1030" width="25.54296875" style="2130" customWidth="1"/>
    <col min="1031" max="1031" width="18.26953125" style="2130" customWidth="1"/>
    <col min="1032" max="1032" width="22.26953125" style="2130" customWidth="1"/>
    <col min="1033" max="1033" width="18.81640625" style="2130" customWidth="1"/>
    <col min="1034" max="1034" width="18" style="2130" customWidth="1"/>
    <col min="1035" max="1035" width="16.54296875" style="2130" customWidth="1"/>
    <col min="1036" max="1280" width="11.1796875" style="2130"/>
    <col min="1281" max="1281" width="18.54296875" style="2130" customWidth="1"/>
    <col min="1282" max="1282" width="25" style="2130" customWidth="1"/>
    <col min="1283" max="1283" width="81.81640625" style="2130" customWidth="1"/>
    <col min="1284" max="1284" width="26.1796875" style="2130" customWidth="1"/>
    <col min="1285" max="1285" width="34.26953125" style="2130" customWidth="1"/>
    <col min="1286" max="1286" width="25.54296875" style="2130" customWidth="1"/>
    <col min="1287" max="1287" width="18.26953125" style="2130" customWidth="1"/>
    <col min="1288" max="1288" width="22.26953125" style="2130" customWidth="1"/>
    <col min="1289" max="1289" width="18.81640625" style="2130" customWidth="1"/>
    <col min="1290" max="1290" width="18" style="2130" customWidth="1"/>
    <col min="1291" max="1291" width="16.54296875" style="2130" customWidth="1"/>
    <col min="1292" max="1536" width="11.1796875" style="2130"/>
    <col min="1537" max="1537" width="18.54296875" style="2130" customWidth="1"/>
    <col min="1538" max="1538" width="25" style="2130" customWidth="1"/>
    <col min="1539" max="1539" width="81.81640625" style="2130" customWidth="1"/>
    <col min="1540" max="1540" width="26.1796875" style="2130" customWidth="1"/>
    <col min="1541" max="1541" width="34.26953125" style="2130" customWidth="1"/>
    <col min="1542" max="1542" width="25.54296875" style="2130" customWidth="1"/>
    <col min="1543" max="1543" width="18.26953125" style="2130" customWidth="1"/>
    <col min="1544" max="1544" width="22.26953125" style="2130" customWidth="1"/>
    <col min="1545" max="1545" width="18.81640625" style="2130" customWidth="1"/>
    <col min="1546" max="1546" width="18" style="2130" customWidth="1"/>
    <col min="1547" max="1547" width="16.54296875" style="2130" customWidth="1"/>
    <col min="1548" max="1792" width="11.1796875" style="2130"/>
    <col min="1793" max="1793" width="18.54296875" style="2130" customWidth="1"/>
    <col min="1794" max="1794" width="25" style="2130" customWidth="1"/>
    <col min="1795" max="1795" width="81.81640625" style="2130" customWidth="1"/>
    <col min="1796" max="1796" width="26.1796875" style="2130" customWidth="1"/>
    <col min="1797" max="1797" width="34.26953125" style="2130" customWidth="1"/>
    <col min="1798" max="1798" width="25.54296875" style="2130" customWidth="1"/>
    <col min="1799" max="1799" width="18.26953125" style="2130" customWidth="1"/>
    <col min="1800" max="1800" width="22.26953125" style="2130" customWidth="1"/>
    <col min="1801" max="1801" width="18.81640625" style="2130" customWidth="1"/>
    <col min="1802" max="1802" width="18" style="2130" customWidth="1"/>
    <col min="1803" max="1803" width="16.54296875" style="2130" customWidth="1"/>
    <col min="1804" max="2048" width="11.1796875" style="2130"/>
    <col min="2049" max="2049" width="18.54296875" style="2130" customWidth="1"/>
    <col min="2050" max="2050" width="25" style="2130" customWidth="1"/>
    <col min="2051" max="2051" width="81.81640625" style="2130" customWidth="1"/>
    <col min="2052" max="2052" width="26.1796875" style="2130" customWidth="1"/>
    <col min="2053" max="2053" width="34.26953125" style="2130" customWidth="1"/>
    <col min="2054" max="2054" width="25.54296875" style="2130" customWidth="1"/>
    <col min="2055" max="2055" width="18.26953125" style="2130" customWidth="1"/>
    <col min="2056" max="2056" width="22.26953125" style="2130" customWidth="1"/>
    <col min="2057" max="2057" width="18.81640625" style="2130" customWidth="1"/>
    <col min="2058" max="2058" width="18" style="2130" customWidth="1"/>
    <col min="2059" max="2059" width="16.54296875" style="2130" customWidth="1"/>
    <col min="2060" max="2304" width="11.1796875" style="2130"/>
    <col min="2305" max="2305" width="18.54296875" style="2130" customWidth="1"/>
    <col min="2306" max="2306" width="25" style="2130" customWidth="1"/>
    <col min="2307" max="2307" width="81.81640625" style="2130" customWidth="1"/>
    <col min="2308" max="2308" width="26.1796875" style="2130" customWidth="1"/>
    <col min="2309" max="2309" width="34.26953125" style="2130" customWidth="1"/>
    <col min="2310" max="2310" width="25.54296875" style="2130" customWidth="1"/>
    <col min="2311" max="2311" width="18.26953125" style="2130" customWidth="1"/>
    <col min="2312" max="2312" width="22.26953125" style="2130" customWidth="1"/>
    <col min="2313" max="2313" width="18.81640625" style="2130" customWidth="1"/>
    <col min="2314" max="2314" width="18" style="2130" customWidth="1"/>
    <col min="2315" max="2315" width="16.54296875" style="2130" customWidth="1"/>
    <col min="2316" max="2560" width="11.1796875" style="2130"/>
    <col min="2561" max="2561" width="18.54296875" style="2130" customWidth="1"/>
    <col min="2562" max="2562" width="25" style="2130" customWidth="1"/>
    <col min="2563" max="2563" width="81.81640625" style="2130" customWidth="1"/>
    <col min="2564" max="2564" width="26.1796875" style="2130" customWidth="1"/>
    <col min="2565" max="2565" width="34.26953125" style="2130" customWidth="1"/>
    <col min="2566" max="2566" width="25.54296875" style="2130" customWidth="1"/>
    <col min="2567" max="2567" width="18.26953125" style="2130" customWidth="1"/>
    <col min="2568" max="2568" width="22.26953125" style="2130" customWidth="1"/>
    <col min="2569" max="2569" width="18.81640625" style="2130" customWidth="1"/>
    <col min="2570" max="2570" width="18" style="2130" customWidth="1"/>
    <col min="2571" max="2571" width="16.54296875" style="2130" customWidth="1"/>
    <col min="2572" max="2816" width="11.1796875" style="2130"/>
    <col min="2817" max="2817" width="18.54296875" style="2130" customWidth="1"/>
    <col min="2818" max="2818" width="25" style="2130" customWidth="1"/>
    <col min="2819" max="2819" width="81.81640625" style="2130" customWidth="1"/>
    <col min="2820" max="2820" width="26.1796875" style="2130" customWidth="1"/>
    <col min="2821" max="2821" width="34.26953125" style="2130" customWidth="1"/>
    <col min="2822" max="2822" width="25.54296875" style="2130" customWidth="1"/>
    <col min="2823" max="2823" width="18.26953125" style="2130" customWidth="1"/>
    <col min="2824" max="2824" width="22.26953125" style="2130" customWidth="1"/>
    <col min="2825" max="2825" width="18.81640625" style="2130" customWidth="1"/>
    <col min="2826" max="2826" width="18" style="2130" customWidth="1"/>
    <col min="2827" max="2827" width="16.54296875" style="2130" customWidth="1"/>
    <col min="2828" max="3072" width="11.1796875" style="2130"/>
    <col min="3073" max="3073" width="18.54296875" style="2130" customWidth="1"/>
    <col min="3074" max="3074" width="25" style="2130" customWidth="1"/>
    <col min="3075" max="3075" width="81.81640625" style="2130" customWidth="1"/>
    <col min="3076" max="3076" width="26.1796875" style="2130" customWidth="1"/>
    <col min="3077" max="3077" width="34.26953125" style="2130" customWidth="1"/>
    <col min="3078" max="3078" width="25.54296875" style="2130" customWidth="1"/>
    <col min="3079" max="3079" width="18.26953125" style="2130" customWidth="1"/>
    <col min="3080" max="3080" width="22.26953125" style="2130" customWidth="1"/>
    <col min="3081" max="3081" width="18.81640625" style="2130" customWidth="1"/>
    <col min="3082" max="3082" width="18" style="2130" customWidth="1"/>
    <col min="3083" max="3083" width="16.54296875" style="2130" customWidth="1"/>
    <col min="3084" max="3328" width="11.1796875" style="2130"/>
    <col min="3329" max="3329" width="18.54296875" style="2130" customWidth="1"/>
    <col min="3330" max="3330" width="25" style="2130" customWidth="1"/>
    <col min="3331" max="3331" width="81.81640625" style="2130" customWidth="1"/>
    <col min="3332" max="3332" width="26.1796875" style="2130" customWidth="1"/>
    <col min="3333" max="3333" width="34.26953125" style="2130" customWidth="1"/>
    <col min="3334" max="3334" width="25.54296875" style="2130" customWidth="1"/>
    <col min="3335" max="3335" width="18.26953125" style="2130" customWidth="1"/>
    <col min="3336" max="3336" width="22.26953125" style="2130" customWidth="1"/>
    <col min="3337" max="3337" width="18.81640625" style="2130" customWidth="1"/>
    <col min="3338" max="3338" width="18" style="2130" customWidth="1"/>
    <col min="3339" max="3339" width="16.54296875" style="2130" customWidth="1"/>
    <col min="3340" max="3584" width="11.1796875" style="2130"/>
    <col min="3585" max="3585" width="18.54296875" style="2130" customWidth="1"/>
    <col min="3586" max="3586" width="25" style="2130" customWidth="1"/>
    <col min="3587" max="3587" width="81.81640625" style="2130" customWidth="1"/>
    <col min="3588" max="3588" width="26.1796875" style="2130" customWidth="1"/>
    <col min="3589" max="3589" width="34.26953125" style="2130" customWidth="1"/>
    <col min="3590" max="3590" width="25.54296875" style="2130" customWidth="1"/>
    <col min="3591" max="3591" width="18.26953125" style="2130" customWidth="1"/>
    <col min="3592" max="3592" width="22.26953125" style="2130" customWidth="1"/>
    <col min="3593" max="3593" width="18.81640625" style="2130" customWidth="1"/>
    <col min="3594" max="3594" width="18" style="2130" customWidth="1"/>
    <col min="3595" max="3595" width="16.54296875" style="2130" customWidth="1"/>
    <col min="3596" max="3840" width="11.1796875" style="2130"/>
    <col min="3841" max="3841" width="18.54296875" style="2130" customWidth="1"/>
    <col min="3842" max="3842" width="25" style="2130" customWidth="1"/>
    <col min="3843" max="3843" width="81.81640625" style="2130" customWidth="1"/>
    <col min="3844" max="3844" width="26.1796875" style="2130" customWidth="1"/>
    <col min="3845" max="3845" width="34.26953125" style="2130" customWidth="1"/>
    <col min="3846" max="3846" width="25.54296875" style="2130" customWidth="1"/>
    <col min="3847" max="3847" width="18.26953125" style="2130" customWidth="1"/>
    <col min="3848" max="3848" width="22.26953125" style="2130" customWidth="1"/>
    <col min="3849" max="3849" width="18.81640625" style="2130" customWidth="1"/>
    <col min="3850" max="3850" width="18" style="2130" customWidth="1"/>
    <col min="3851" max="3851" width="16.54296875" style="2130" customWidth="1"/>
    <col min="3852" max="4096" width="11.1796875" style="2130"/>
    <col min="4097" max="4097" width="18.54296875" style="2130" customWidth="1"/>
    <col min="4098" max="4098" width="25" style="2130" customWidth="1"/>
    <col min="4099" max="4099" width="81.81640625" style="2130" customWidth="1"/>
    <col min="4100" max="4100" width="26.1796875" style="2130" customWidth="1"/>
    <col min="4101" max="4101" width="34.26953125" style="2130" customWidth="1"/>
    <col min="4102" max="4102" width="25.54296875" style="2130" customWidth="1"/>
    <col min="4103" max="4103" width="18.26953125" style="2130" customWidth="1"/>
    <col min="4104" max="4104" width="22.26953125" style="2130" customWidth="1"/>
    <col min="4105" max="4105" width="18.81640625" style="2130" customWidth="1"/>
    <col min="4106" max="4106" width="18" style="2130" customWidth="1"/>
    <col min="4107" max="4107" width="16.54296875" style="2130" customWidth="1"/>
    <col min="4108" max="4352" width="11.1796875" style="2130"/>
    <col min="4353" max="4353" width="18.54296875" style="2130" customWidth="1"/>
    <col min="4354" max="4354" width="25" style="2130" customWidth="1"/>
    <col min="4355" max="4355" width="81.81640625" style="2130" customWidth="1"/>
    <col min="4356" max="4356" width="26.1796875" style="2130" customWidth="1"/>
    <col min="4357" max="4357" width="34.26953125" style="2130" customWidth="1"/>
    <col min="4358" max="4358" width="25.54296875" style="2130" customWidth="1"/>
    <col min="4359" max="4359" width="18.26953125" style="2130" customWidth="1"/>
    <col min="4360" max="4360" width="22.26953125" style="2130" customWidth="1"/>
    <col min="4361" max="4361" width="18.81640625" style="2130" customWidth="1"/>
    <col min="4362" max="4362" width="18" style="2130" customWidth="1"/>
    <col min="4363" max="4363" width="16.54296875" style="2130" customWidth="1"/>
    <col min="4364" max="4608" width="11.1796875" style="2130"/>
    <col min="4609" max="4609" width="18.54296875" style="2130" customWidth="1"/>
    <col min="4610" max="4610" width="25" style="2130" customWidth="1"/>
    <col min="4611" max="4611" width="81.81640625" style="2130" customWidth="1"/>
    <col min="4612" max="4612" width="26.1796875" style="2130" customWidth="1"/>
    <col min="4613" max="4613" width="34.26953125" style="2130" customWidth="1"/>
    <col min="4614" max="4614" width="25.54296875" style="2130" customWidth="1"/>
    <col min="4615" max="4615" width="18.26953125" style="2130" customWidth="1"/>
    <col min="4616" max="4616" width="22.26953125" style="2130" customWidth="1"/>
    <col min="4617" max="4617" width="18.81640625" style="2130" customWidth="1"/>
    <col min="4618" max="4618" width="18" style="2130" customWidth="1"/>
    <col min="4619" max="4619" width="16.54296875" style="2130" customWidth="1"/>
    <col min="4620" max="4864" width="11.1796875" style="2130"/>
    <col min="4865" max="4865" width="18.54296875" style="2130" customWidth="1"/>
    <col min="4866" max="4866" width="25" style="2130" customWidth="1"/>
    <col min="4867" max="4867" width="81.81640625" style="2130" customWidth="1"/>
    <col min="4868" max="4868" width="26.1796875" style="2130" customWidth="1"/>
    <col min="4869" max="4869" width="34.26953125" style="2130" customWidth="1"/>
    <col min="4870" max="4870" width="25.54296875" style="2130" customWidth="1"/>
    <col min="4871" max="4871" width="18.26953125" style="2130" customWidth="1"/>
    <col min="4872" max="4872" width="22.26953125" style="2130" customWidth="1"/>
    <col min="4873" max="4873" width="18.81640625" style="2130" customWidth="1"/>
    <col min="4874" max="4874" width="18" style="2130" customWidth="1"/>
    <col min="4875" max="4875" width="16.54296875" style="2130" customWidth="1"/>
    <col min="4876" max="5120" width="11.1796875" style="2130"/>
    <col min="5121" max="5121" width="18.54296875" style="2130" customWidth="1"/>
    <col min="5122" max="5122" width="25" style="2130" customWidth="1"/>
    <col min="5123" max="5123" width="81.81640625" style="2130" customWidth="1"/>
    <col min="5124" max="5124" width="26.1796875" style="2130" customWidth="1"/>
    <col min="5125" max="5125" width="34.26953125" style="2130" customWidth="1"/>
    <col min="5126" max="5126" width="25.54296875" style="2130" customWidth="1"/>
    <col min="5127" max="5127" width="18.26953125" style="2130" customWidth="1"/>
    <col min="5128" max="5128" width="22.26953125" style="2130" customWidth="1"/>
    <col min="5129" max="5129" width="18.81640625" style="2130" customWidth="1"/>
    <col min="5130" max="5130" width="18" style="2130" customWidth="1"/>
    <col min="5131" max="5131" width="16.54296875" style="2130" customWidth="1"/>
    <col min="5132" max="5376" width="11.1796875" style="2130"/>
    <col min="5377" max="5377" width="18.54296875" style="2130" customWidth="1"/>
    <col min="5378" max="5378" width="25" style="2130" customWidth="1"/>
    <col min="5379" max="5379" width="81.81640625" style="2130" customWidth="1"/>
    <col min="5380" max="5380" width="26.1796875" style="2130" customWidth="1"/>
    <col min="5381" max="5381" width="34.26953125" style="2130" customWidth="1"/>
    <col min="5382" max="5382" width="25.54296875" style="2130" customWidth="1"/>
    <col min="5383" max="5383" width="18.26953125" style="2130" customWidth="1"/>
    <col min="5384" max="5384" width="22.26953125" style="2130" customWidth="1"/>
    <col min="5385" max="5385" width="18.81640625" style="2130" customWidth="1"/>
    <col min="5386" max="5386" width="18" style="2130" customWidth="1"/>
    <col min="5387" max="5387" width="16.54296875" style="2130" customWidth="1"/>
    <col min="5388" max="5632" width="11.1796875" style="2130"/>
    <col min="5633" max="5633" width="18.54296875" style="2130" customWidth="1"/>
    <col min="5634" max="5634" width="25" style="2130" customWidth="1"/>
    <col min="5635" max="5635" width="81.81640625" style="2130" customWidth="1"/>
    <col min="5636" max="5636" width="26.1796875" style="2130" customWidth="1"/>
    <col min="5637" max="5637" width="34.26953125" style="2130" customWidth="1"/>
    <col min="5638" max="5638" width="25.54296875" style="2130" customWidth="1"/>
    <col min="5639" max="5639" width="18.26953125" style="2130" customWidth="1"/>
    <col min="5640" max="5640" width="22.26953125" style="2130" customWidth="1"/>
    <col min="5641" max="5641" width="18.81640625" style="2130" customWidth="1"/>
    <col min="5642" max="5642" width="18" style="2130" customWidth="1"/>
    <col min="5643" max="5643" width="16.54296875" style="2130" customWidth="1"/>
    <col min="5644" max="5888" width="11.1796875" style="2130"/>
    <col min="5889" max="5889" width="18.54296875" style="2130" customWidth="1"/>
    <col min="5890" max="5890" width="25" style="2130" customWidth="1"/>
    <col min="5891" max="5891" width="81.81640625" style="2130" customWidth="1"/>
    <col min="5892" max="5892" width="26.1796875" style="2130" customWidth="1"/>
    <col min="5893" max="5893" width="34.26953125" style="2130" customWidth="1"/>
    <col min="5894" max="5894" width="25.54296875" style="2130" customWidth="1"/>
    <col min="5895" max="5895" width="18.26953125" style="2130" customWidth="1"/>
    <col min="5896" max="5896" width="22.26953125" style="2130" customWidth="1"/>
    <col min="5897" max="5897" width="18.81640625" style="2130" customWidth="1"/>
    <col min="5898" max="5898" width="18" style="2130" customWidth="1"/>
    <col min="5899" max="5899" width="16.54296875" style="2130" customWidth="1"/>
    <col min="5900" max="6144" width="11.1796875" style="2130"/>
    <col min="6145" max="6145" width="18.54296875" style="2130" customWidth="1"/>
    <col min="6146" max="6146" width="25" style="2130" customWidth="1"/>
    <col min="6147" max="6147" width="81.81640625" style="2130" customWidth="1"/>
    <col min="6148" max="6148" width="26.1796875" style="2130" customWidth="1"/>
    <col min="6149" max="6149" width="34.26953125" style="2130" customWidth="1"/>
    <col min="6150" max="6150" width="25.54296875" style="2130" customWidth="1"/>
    <col min="6151" max="6151" width="18.26953125" style="2130" customWidth="1"/>
    <col min="6152" max="6152" width="22.26953125" style="2130" customWidth="1"/>
    <col min="6153" max="6153" width="18.81640625" style="2130" customWidth="1"/>
    <col min="6154" max="6154" width="18" style="2130" customWidth="1"/>
    <col min="6155" max="6155" width="16.54296875" style="2130" customWidth="1"/>
    <col min="6156" max="6400" width="11.1796875" style="2130"/>
    <col min="6401" max="6401" width="18.54296875" style="2130" customWidth="1"/>
    <col min="6402" max="6402" width="25" style="2130" customWidth="1"/>
    <col min="6403" max="6403" width="81.81640625" style="2130" customWidth="1"/>
    <col min="6404" max="6404" width="26.1796875" style="2130" customWidth="1"/>
    <col min="6405" max="6405" width="34.26953125" style="2130" customWidth="1"/>
    <col min="6406" max="6406" width="25.54296875" style="2130" customWidth="1"/>
    <col min="6407" max="6407" width="18.26953125" style="2130" customWidth="1"/>
    <col min="6408" max="6408" width="22.26953125" style="2130" customWidth="1"/>
    <col min="6409" max="6409" width="18.81640625" style="2130" customWidth="1"/>
    <col min="6410" max="6410" width="18" style="2130" customWidth="1"/>
    <col min="6411" max="6411" width="16.54296875" style="2130" customWidth="1"/>
    <col min="6412" max="6656" width="11.1796875" style="2130"/>
    <col min="6657" max="6657" width="18.54296875" style="2130" customWidth="1"/>
    <col min="6658" max="6658" width="25" style="2130" customWidth="1"/>
    <col min="6659" max="6659" width="81.81640625" style="2130" customWidth="1"/>
    <col min="6660" max="6660" width="26.1796875" style="2130" customWidth="1"/>
    <col min="6661" max="6661" width="34.26953125" style="2130" customWidth="1"/>
    <col min="6662" max="6662" width="25.54296875" style="2130" customWidth="1"/>
    <col min="6663" max="6663" width="18.26953125" style="2130" customWidth="1"/>
    <col min="6664" max="6664" width="22.26953125" style="2130" customWidth="1"/>
    <col min="6665" max="6665" width="18.81640625" style="2130" customWidth="1"/>
    <col min="6666" max="6666" width="18" style="2130" customWidth="1"/>
    <col min="6667" max="6667" width="16.54296875" style="2130" customWidth="1"/>
    <col min="6668" max="6912" width="11.1796875" style="2130"/>
    <col min="6913" max="6913" width="18.54296875" style="2130" customWidth="1"/>
    <col min="6914" max="6914" width="25" style="2130" customWidth="1"/>
    <col min="6915" max="6915" width="81.81640625" style="2130" customWidth="1"/>
    <col min="6916" max="6916" width="26.1796875" style="2130" customWidth="1"/>
    <col min="6917" max="6917" width="34.26953125" style="2130" customWidth="1"/>
    <col min="6918" max="6918" width="25.54296875" style="2130" customWidth="1"/>
    <col min="6919" max="6919" width="18.26953125" style="2130" customWidth="1"/>
    <col min="6920" max="6920" width="22.26953125" style="2130" customWidth="1"/>
    <col min="6921" max="6921" width="18.81640625" style="2130" customWidth="1"/>
    <col min="6922" max="6922" width="18" style="2130" customWidth="1"/>
    <col min="6923" max="6923" width="16.54296875" style="2130" customWidth="1"/>
    <col min="6924" max="7168" width="11.1796875" style="2130"/>
    <col min="7169" max="7169" width="18.54296875" style="2130" customWidth="1"/>
    <col min="7170" max="7170" width="25" style="2130" customWidth="1"/>
    <col min="7171" max="7171" width="81.81640625" style="2130" customWidth="1"/>
    <col min="7172" max="7172" width="26.1796875" style="2130" customWidth="1"/>
    <col min="7173" max="7173" width="34.26953125" style="2130" customWidth="1"/>
    <col min="7174" max="7174" width="25.54296875" style="2130" customWidth="1"/>
    <col min="7175" max="7175" width="18.26953125" style="2130" customWidth="1"/>
    <col min="7176" max="7176" width="22.26953125" style="2130" customWidth="1"/>
    <col min="7177" max="7177" width="18.81640625" style="2130" customWidth="1"/>
    <col min="7178" max="7178" width="18" style="2130" customWidth="1"/>
    <col min="7179" max="7179" width="16.54296875" style="2130" customWidth="1"/>
    <col min="7180" max="7424" width="11.1796875" style="2130"/>
    <col min="7425" max="7425" width="18.54296875" style="2130" customWidth="1"/>
    <col min="7426" max="7426" width="25" style="2130" customWidth="1"/>
    <col min="7427" max="7427" width="81.81640625" style="2130" customWidth="1"/>
    <col min="7428" max="7428" width="26.1796875" style="2130" customWidth="1"/>
    <col min="7429" max="7429" width="34.26953125" style="2130" customWidth="1"/>
    <col min="7430" max="7430" width="25.54296875" style="2130" customWidth="1"/>
    <col min="7431" max="7431" width="18.26953125" style="2130" customWidth="1"/>
    <col min="7432" max="7432" width="22.26953125" style="2130" customWidth="1"/>
    <col min="7433" max="7433" width="18.81640625" style="2130" customWidth="1"/>
    <col min="7434" max="7434" width="18" style="2130" customWidth="1"/>
    <col min="7435" max="7435" width="16.54296875" style="2130" customWidth="1"/>
    <col min="7436" max="7680" width="11.1796875" style="2130"/>
    <col min="7681" max="7681" width="18.54296875" style="2130" customWidth="1"/>
    <col min="7682" max="7682" width="25" style="2130" customWidth="1"/>
    <col min="7683" max="7683" width="81.81640625" style="2130" customWidth="1"/>
    <col min="7684" max="7684" width="26.1796875" style="2130" customWidth="1"/>
    <col min="7685" max="7685" width="34.26953125" style="2130" customWidth="1"/>
    <col min="7686" max="7686" width="25.54296875" style="2130" customWidth="1"/>
    <col min="7687" max="7687" width="18.26953125" style="2130" customWidth="1"/>
    <col min="7688" max="7688" width="22.26953125" style="2130" customWidth="1"/>
    <col min="7689" max="7689" width="18.81640625" style="2130" customWidth="1"/>
    <col min="7690" max="7690" width="18" style="2130" customWidth="1"/>
    <col min="7691" max="7691" width="16.54296875" style="2130" customWidth="1"/>
    <col min="7692" max="7936" width="11.1796875" style="2130"/>
    <col min="7937" max="7937" width="18.54296875" style="2130" customWidth="1"/>
    <col min="7938" max="7938" width="25" style="2130" customWidth="1"/>
    <col min="7939" max="7939" width="81.81640625" style="2130" customWidth="1"/>
    <col min="7940" max="7940" width="26.1796875" style="2130" customWidth="1"/>
    <col min="7941" max="7941" width="34.26953125" style="2130" customWidth="1"/>
    <col min="7942" max="7942" width="25.54296875" style="2130" customWidth="1"/>
    <col min="7943" max="7943" width="18.26953125" style="2130" customWidth="1"/>
    <col min="7944" max="7944" width="22.26953125" style="2130" customWidth="1"/>
    <col min="7945" max="7945" width="18.81640625" style="2130" customWidth="1"/>
    <col min="7946" max="7946" width="18" style="2130" customWidth="1"/>
    <col min="7947" max="7947" width="16.54296875" style="2130" customWidth="1"/>
    <col min="7948" max="8192" width="11.1796875" style="2130"/>
    <col min="8193" max="8193" width="18.54296875" style="2130" customWidth="1"/>
    <col min="8194" max="8194" width="25" style="2130" customWidth="1"/>
    <col min="8195" max="8195" width="81.81640625" style="2130" customWidth="1"/>
    <col min="8196" max="8196" width="26.1796875" style="2130" customWidth="1"/>
    <col min="8197" max="8197" width="34.26953125" style="2130" customWidth="1"/>
    <col min="8198" max="8198" width="25.54296875" style="2130" customWidth="1"/>
    <col min="8199" max="8199" width="18.26953125" style="2130" customWidth="1"/>
    <col min="8200" max="8200" width="22.26953125" style="2130" customWidth="1"/>
    <col min="8201" max="8201" width="18.81640625" style="2130" customWidth="1"/>
    <col min="8202" max="8202" width="18" style="2130" customWidth="1"/>
    <col min="8203" max="8203" width="16.54296875" style="2130" customWidth="1"/>
    <col min="8204" max="8448" width="11.1796875" style="2130"/>
    <col min="8449" max="8449" width="18.54296875" style="2130" customWidth="1"/>
    <col min="8450" max="8450" width="25" style="2130" customWidth="1"/>
    <col min="8451" max="8451" width="81.81640625" style="2130" customWidth="1"/>
    <col min="8452" max="8452" width="26.1796875" style="2130" customWidth="1"/>
    <col min="8453" max="8453" width="34.26953125" style="2130" customWidth="1"/>
    <col min="8454" max="8454" width="25.54296875" style="2130" customWidth="1"/>
    <col min="8455" max="8455" width="18.26953125" style="2130" customWidth="1"/>
    <col min="8456" max="8456" width="22.26953125" style="2130" customWidth="1"/>
    <col min="8457" max="8457" width="18.81640625" style="2130" customWidth="1"/>
    <col min="8458" max="8458" width="18" style="2130" customWidth="1"/>
    <col min="8459" max="8459" width="16.54296875" style="2130" customWidth="1"/>
    <col min="8460" max="8704" width="11.1796875" style="2130"/>
    <col min="8705" max="8705" width="18.54296875" style="2130" customWidth="1"/>
    <col min="8706" max="8706" width="25" style="2130" customWidth="1"/>
    <col min="8707" max="8707" width="81.81640625" style="2130" customWidth="1"/>
    <col min="8708" max="8708" width="26.1796875" style="2130" customWidth="1"/>
    <col min="8709" max="8709" width="34.26953125" style="2130" customWidth="1"/>
    <col min="8710" max="8710" width="25.54296875" style="2130" customWidth="1"/>
    <col min="8711" max="8711" width="18.26953125" style="2130" customWidth="1"/>
    <col min="8712" max="8712" width="22.26953125" style="2130" customWidth="1"/>
    <col min="8713" max="8713" width="18.81640625" style="2130" customWidth="1"/>
    <col min="8714" max="8714" width="18" style="2130" customWidth="1"/>
    <col min="8715" max="8715" width="16.54296875" style="2130" customWidth="1"/>
    <col min="8716" max="8960" width="11.1796875" style="2130"/>
    <col min="8961" max="8961" width="18.54296875" style="2130" customWidth="1"/>
    <col min="8962" max="8962" width="25" style="2130" customWidth="1"/>
    <col min="8963" max="8963" width="81.81640625" style="2130" customWidth="1"/>
    <col min="8964" max="8964" width="26.1796875" style="2130" customWidth="1"/>
    <col min="8965" max="8965" width="34.26953125" style="2130" customWidth="1"/>
    <col min="8966" max="8966" width="25.54296875" style="2130" customWidth="1"/>
    <col min="8967" max="8967" width="18.26953125" style="2130" customWidth="1"/>
    <col min="8968" max="8968" width="22.26953125" style="2130" customWidth="1"/>
    <col min="8969" max="8969" width="18.81640625" style="2130" customWidth="1"/>
    <col min="8970" max="8970" width="18" style="2130" customWidth="1"/>
    <col min="8971" max="8971" width="16.54296875" style="2130" customWidth="1"/>
    <col min="8972" max="9216" width="11.1796875" style="2130"/>
    <col min="9217" max="9217" width="18.54296875" style="2130" customWidth="1"/>
    <col min="9218" max="9218" width="25" style="2130" customWidth="1"/>
    <col min="9219" max="9219" width="81.81640625" style="2130" customWidth="1"/>
    <col min="9220" max="9220" width="26.1796875" style="2130" customWidth="1"/>
    <col min="9221" max="9221" width="34.26953125" style="2130" customWidth="1"/>
    <col min="9222" max="9222" width="25.54296875" style="2130" customWidth="1"/>
    <col min="9223" max="9223" width="18.26953125" style="2130" customWidth="1"/>
    <col min="9224" max="9224" width="22.26953125" style="2130" customWidth="1"/>
    <col min="9225" max="9225" width="18.81640625" style="2130" customWidth="1"/>
    <col min="9226" max="9226" width="18" style="2130" customWidth="1"/>
    <col min="9227" max="9227" width="16.54296875" style="2130" customWidth="1"/>
    <col min="9228" max="9472" width="11.1796875" style="2130"/>
    <col min="9473" max="9473" width="18.54296875" style="2130" customWidth="1"/>
    <col min="9474" max="9474" width="25" style="2130" customWidth="1"/>
    <col min="9475" max="9475" width="81.81640625" style="2130" customWidth="1"/>
    <col min="9476" max="9476" width="26.1796875" style="2130" customWidth="1"/>
    <col min="9477" max="9477" width="34.26953125" style="2130" customWidth="1"/>
    <col min="9478" max="9478" width="25.54296875" style="2130" customWidth="1"/>
    <col min="9479" max="9479" width="18.26953125" style="2130" customWidth="1"/>
    <col min="9480" max="9480" width="22.26953125" style="2130" customWidth="1"/>
    <col min="9481" max="9481" width="18.81640625" style="2130" customWidth="1"/>
    <col min="9482" max="9482" width="18" style="2130" customWidth="1"/>
    <col min="9483" max="9483" width="16.54296875" style="2130" customWidth="1"/>
    <col min="9484" max="9728" width="11.1796875" style="2130"/>
    <col min="9729" max="9729" width="18.54296875" style="2130" customWidth="1"/>
    <col min="9730" max="9730" width="25" style="2130" customWidth="1"/>
    <col min="9731" max="9731" width="81.81640625" style="2130" customWidth="1"/>
    <col min="9732" max="9732" width="26.1796875" style="2130" customWidth="1"/>
    <col min="9733" max="9733" width="34.26953125" style="2130" customWidth="1"/>
    <col min="9734" max="9734" width="25.54296875" style="2130" customWidth="1"/>
    <col min="9735" max="9735" width="18.26953125" style="2130" customWidth="1"/>
    <col min="9736" max="9736" width="22.26953125" style="2130" customWidth="1"/>
    <col min="9737" max="9737" width="18.81640625" style="2130" customWidth="1"/>
    <col min="9738" max="9738" width="18" style="2130" customWidth="1"/>
    <col min="9739" max="9739" width="16.54296875" style="2130" customWidth="1"/>
    <col min="9740" max="9984" width="11.1796875" style="2130"/>
    <col min="9985" max="9985" width="18.54296875" style="2130" customWidth="1"/>
    <col min="9986" max="9986" width="25" style="2130" customWidth="1"/>
    <col min="9987" max="9987" width="81.81640625" style="2130" customWidth="1"/>
    <col min="9988" max="9988" width="26.1796875" style="2130" customWidth="1"/>
    <col min="9989" max="9989" width="34.26953125" style="2130" customWidth="1"/>
    <col min="9990" max="9990" width="25.54296875" style="2130" customWidth="1"/>
    <col min="9991" max="9991" width="18.26953125" style="2130" customWidth="1"/>
    <col min="9992" max="9992" width="22.26953125" style="2130" customWidth="1"/>
    <col min="9993" max="9993" width="18.81640625" style="2130" customWidth="1"/>
    <col min="9994" max="9994" width="18" style="2130" customWidth="1"/>
    <col min="9995" max="9995" width="16.54296875" style="2130" customWidth="1"/>
    <col min="9996" max="10240" width="11.1796875" style="2130"/>
    <col min="10241" max="10241" width="18.54296875" style="2130" customWidth="1"/>
    <col min="10242" max="10242" width="25" style="2130" customWidth="1"/>
    <col min="10243" max="10243" width="81.81640625" style="2130" customWidth="1"/>
    <col min="10244" max="10244" width="26.1796875" style="2130" customWidth="1"/>
    <col min="10245" max="10245" width="34.26953125" style="2130" customWidth="1"/>
    <col min="10246" max="10246" width="25.54296875" style="2130" customWidth="1"/>
    <col min="10247" max="10247" width="18.26953125" style="2130" customWidth="1"/>
    <col min="10248" max="10248" width="22.26953125" style="2130" customWidth="1"/>
    <col min="10249" max="10249" width="18.81640625" style="2130" customWidth="1"/>
    <col min="10250" max="10250" width="18" style="2130" customWidth="1"/>
    <col min="10251" max="10251" width="16.54296875" style="2130" customWidth="1"/>
    <col min="10252" max="10496" width="11.1796875" style="2130"/>
    <col min="10497" max="10497" width="18.54296875" style="2130" customWidth="1"/>
    <col min="10498" max="10498" width="25" style="2130" customWidth="1"/>
    <col min="10499" max="10499" width="81.81640625" style="2130" customWidth="1"/>
    <col min="10500" max="10500" width="26.1796875" style="2130" customWidth="1"/>
    <col min="10501" max="10501" width="34.26953125" style="2130" customWidth="1"/>
    <col min="10502" max="10502" width="25.54296875" style="2130" customWidth="1"/>
    <col min="10503" max="10503" width="18.26953125" style="2130" customWidth="1"/>
    <col min="10504" max="10504" width="22.26953125" style="2130" customWidth="1"/>
    <col min="10505" max="10505" width="18.81640625" style="2130" customWidth="1"/>
    <col min="10506" max="10506" width="18" style="2130" customWidth="1"/>
    <col min="10507" max="10507" width="16.54296875" style="2130" customWidth="1"/>
    <col min="10508" max="10752" width="11.1796875" style="2130"/>
    <col min="10753" max="10753" width="18.54296875" style="2130" customWidth="1"/>
    <col min="10754" max="10754" width="25" style="2130" customWidth="1"/>
    <col min="10755" max="10755" width="81.81640625" style="2130" customWidth="1"/>
    <col min="10756" max="10756" width="26.1796875" style="2130" customWidth="1"/>
    <col min="10757" max="10757" width="34.26953125" style="2130" customWidth="1"/>
    <col min="10758" max="10758" width="25.54296875" style="2130" customWidth="1"/>
    <col min="10759" max="10759" width="18.26953125" style="2130" customWidth="1"/>
    <col min="10760" max="10760" width="22.26953125" style="2130" customWidth="1"/>
    <col min="10761" max="10761" width="18.81640625" style="2130" customWidth="1"/>
    <col min="10762" max="10762" width="18" style="2130" customWidth="1"/>
    <col min="10763" max="10763" width="16.54296875" style="2130" customWidth="1"/>
    <col min="10764" max="11008" width="11.1796875" style="2130"/>
    <col min="11009" max="11009" width="18.54296875" style="2130" customWidth="1"/>
    <col min="11010" max="11010" width="25" style="2130" customWidth="1"/>
    <col min="11011" max="11011" width="81.81640625" style="2130" customWidth="1"/>
    <col min="11012" max="11012" width="26.1796875" style="2130" customWidth="1"/>
    <col min="11013" max="11013" width="34.26953125" style="2130" customWidth="1"/>
    <col min="11014" max="11014" width="25.54296875" style="2130" customWidth="1"/>
    <col min="11015" max="11015" width="18.26953125" style="2130" customWidth="1"/>
    <col min="11016" max="11016" width="22.26953125" style="2130" customWidth="1"/>
    <col min="11017" max="11017" width="18.81640625" style="2130" customWidth="1"/>
    <col min="11018" max="11018" width="18" style="2130" customWidth="1"/>
    <col min="11019" max="11019" width="16.54296875" style="2130" customWidth="1"/>
    <col min="11020" max="11264" width="11.1796875" style="2130"/>
    <col min="11265" max="11265" width="18.54296875" style="2130" customWidth="1"/>
    <col min="11266" max="11266" width="25" style="2130" customWidth="1"/>
    <col min="11267" max="11267" width="81.81640625" style="2130" customWidth="1"/>
    <col min="11268" max="11268" width="26.1796875" style="2130" customWidth="1"/>
    <col min="11269" max="11269" width="34.26953125" style="2130" customWidth="1"/>
    <col min="11270" max="11270" width="25.54296875" style="2130" customWidth="1"/>
    <col min="11271" max="11271" width="18.26953125" style="2130" customWidth="1"/>
    <col min="11272" max="11272" width="22.26953125" style="2130" customWidth="1"/>
    <col min="11273" max="11273" width="18.81640625" style="2130" customWidth="1"/>
    <col min="11274" max="11274" width="18" style="2130" customWidth="1"/>
    <col min="11275" max="11275" width="16.54296875" style="2130" customWidth="1"/>
    <col min="11276" max="11520" width="11.1796875" style="2130"/>
    <col min="11521" max="11521" width="18.54296875" style="2130" customWidth="1"/>
    <col min="11522" max="11522" width="25" style="2130" customWidth="1"/>
    <col min="11523" max="11523" width="81.81640625" style="2130" customWidth="1"/>
    <col min="11524" max="11524" width="26.1796875" style="2130" customWidth="1"/>
    <col min="11525" max="11525" width="34.26953125" style="2130" customWidth="1"/>
    <col min="11526" max="11526" width="25.54296875" style="2130" customWidth="1"/>
    <col min="11527" max="11527" width="18.26953125" style="2130" customWidth="1"/>
    <col min="11528" max="11528" width="22.26953125" style="2130" customWidth="1"/>
    <col min="11529" max="11529" width="18.81640625" style="2130" customWidth="1"/>
    <col min="11530" max="11530" width="18" style="2130" customWidth="1"/>
    <col min="11531" max="11531" width="16.54296875" style="2130" customWidth="1"/>
    <col min="11532" max="11776" width="11.1796875" style="2130"/>
    <col min="11777" max="11777" width="18.54296875" style="2130" customWidth="1"/>
    <col min="11778" max="11778" width="25" style="2130" customWidth="1"/>
    <col min="11779" max="11779" width="81.81640625" style="2130" customWidth="1"/>
    <col min="11780" max="11780" width="26.1796875" style="2130" customWidth="1"/>
    <col min="11781" max="11781" width="34.26953125" style="2130" customWidth="1"/>
    <col min="11782" max="11782" width="25.54296875" style="2130" customWidth="1"/>
    <col min="11783" max="11783" width="18.26953125" style="2130" customWidth="1"/>
    <col min="11784" max="11784" width="22.26953125" style="2130" customWidth="1"/>
    <col min="11785" max="11785" width="18.81640625" style="2130" customWidth="1"/>
    <col min="11786" max="11786" width="18" style="2130" customWidth="1"/>
    <col min="11787" max="11787" width="16.54296875" style="2130" customWidth="1"/>
    <col min="11788" max="12032" width="11.1796875" style="2130"/>
    <col min="12033" max="12033" width="18.54296875" style="2130" customWidth="1"/>
    <col min="12034" max="12034" width="25" style="2130" customWidth="1"/>
    <col min="12035" max="12035" width="81.81640625" style="2130" customWidth="1"/>
    <col min="12036" max="12036" width="26.1796875" style="2130" customWidth="1"/>
    <col min="12037" max="12037" width="34.26953125" style="2130" customWidth="1"/>
    <col min="12038" max="12038" width="25.54296875" style="2130" customWidth="1"/>
    <col min="12039" max="12039" width="18.26953125" style="2130" customWidth="1"/>
    <col min="12040" max="12040" width="22.26953125" style="2130" customWidth="1"/>
    <col min="12041" max="12041" width="18.81640625" style="2130" customWidth="1"/>
    <col min="12042" max="12042" width="18" style="2130" customWidth="1"/>
    <col min="12043" max="12043" width="16.54296875" style="2130" customWidth="1"/>
    <col min="12044" max="12288" width="11.1796875" style="2130"/>
    <col min="12289" max="12289" width="18.54296875" style="2130" customWidth="1"/>
    <col min="12290" max="12290" width="25" style="2130" customWidth="1"/>
    <col min="12291" max="12291" width="81.81640625" style="2130" customWidth="1"/>
    <col min="12292" max="12292" width="26.1796875" style="2130" customWidth="1"/>
    <col min="12293" max="12293" width="34.26953125" style="2130" customWidth="1"/>
    <col min="12294" max="12294" width="25.54296875" style="2130" customWidth="1"/>
    <col min="12295" max="12295" width="18.26953125" style="2130" customWidth="1"/>
    <col min="12296" max="12296" width="22.26953125" style="2130" customWidth="1"/>
    <col min="12297" max="12297" width="18.81640625" style="2130" customWidth="1"/>
    <col min="12298" max="12298" width="18" style="2130" customWidth="1"/>
    <col min="12299" max="12299" width="16.54296875" style="2130" customWidth="1"/>
    <col min="12300" max="12544" width="11.1796875" style="2130"/>
    <col min="12545" max="12545" width="18.54296875" style="2130" customWidth="1"/>
    <col min="12546" max="12546" width="25" style="2130" customWidth="1"/>
    <col min="12547" max="12547" width="81.81640625" style="2130" customWidth="1"/>
    <col min="12548" max="12548" width="26.1796875" style="2130" customWidth="1"/>
    <col min="12549" max="12549" width="34.26953125" style="2130" customWidth="1"/>
    <col min="12550" max="12550" width="25.54296875" style="2130" customWidth="1"/>
    <col min="12551" max="12551" width="18.26953125" style="2130" customWidth="1"/>
    <col min="12552" max="12552" width="22.26953125" style="2130" customWidth="1"/>
    <col min="12553" max="12553" width="18.81640625" style="2130" customWidth="1"/>
    <col min="12554" max="12554" width="18" style="2130" customWidth="1"/>
    <col min="12555" max="12555" width="16.54296875" style="2130" customWidth="1"/>
    <col min="12556" max="12800" width="11.1796875" style="2130"/>
    <col min="12801" max="12801" width="18.54296875" style="2130" customWidth="1"/>
    <col min="12802" max="12802" width="25" style="2130" customWidth="1"/>
    <col min="12803" max="12803" width="81.81640625" style="2130" customWidth="1"/>
    <col min="12804" max="12804" width="26.1796875" style="2130" customWidth="1"/>
    <col min="12805" max="12805" width="34.26953125" style="2130" customWidth="1"/>
    <col min="12806" max="12806" width="25.54296875" style="2130" customWidth="1"/>
    <col min="12807" max="12807" width="18.26953125" style="2130" customWidth="1"/>
    <col min="12808" max="12808" width="22.26953125" style="2130" customWidth="1"/>
    <col min="12809" max="12809" width="18.81640625" style="2130" customWidth="1"/>
    <col min="12810" max="12810" width="18" style="2130" customWidth="1"/>
    <col min="12811" max="12811" width="16.54296875" style="2130" customWidth="1"/>
    <col min="12812" max="13056" width="11.1796875" style="2130"/>
    <col min="13057" max="13057" width="18.54296875" style="2130" customWidth="1"/>
    <col min="13058" max="13058" width="25" style="2130" customWidth="1"/>
    <col min="13059" max="13059" width="81.81640625" style="2130" customWidth="1"/>
    <col min="13060" max="13060" width="26.1796875" style="2130" customWidth="1"/>
    <col min="13061" max="13061" width="34.26953125" style="2130" customWidth="1"/>
    <col min="13062" max="13062" width="25.54296875" style="2130" customWidth="1"/>
    <col min="13063" max="13063" width="18.26953125" style="2130" customWidth="1"/>
    <col min="13064" max="13064" width="22.26953125" style="2130" customWidth="1"/>
    <col min="13065" max="13065" width="18.81640625" style="2130" customWidth="1"/>
    <col min="13066" max="13066" width="18" style="2130" customWidth="1"/>
    <col min="13067" max="13067" width="16.54296875" style="2130" customWidth="1"/>
    <col min="13068" max="13312" width="11.1796875" style="2130"/>
    <col min="13313" max="13313" width="18.54296875" style="2130" customWidth="1"/>
    <col min="13314" max="13314" width="25" style="2130" customWidth="1"/>
    <col min="13315" max="13315" width="81.81640625" style="2130" customWidth="1"/>
    <col min="13316" max="13316" width="26.1796875" style="2130" customWidth="1"/>
    <col min="13317" max="13317" width="34.26953125" style="2130" customWidth="1"/>
    <col min="13318" max="13318" width="25.54296875" style="2130" customWidth="1"/>
    <col min="13319" max="13319" width="18.26953125" style="2130" customWidth="1"/>
    <col min="13320" max="13320" width="22.26953125" style="2130" customWidth="1"/>
    <col min="13321" max="13321" width="18.81640625" style="2130" customWidth="1"/>
    <col min="13322" max="13322" width="18" style="2130" customWidth="1"/>
    <col min="13323" max="13323" width="16.54296875" style="2130" customWidth="1"/>
    <col min="13324" max="13568" width="11.1796875" style="2130"/>
    <col min="13569" max="13569" width="18.54296875" style="2130" customWidth="1"/>
    <col min="13570" max="13570" width="25" style="2130" customWidth="1"/>
    <col min="13571" max="13571" width="81.81640625" style="2130" customWidth="1"/>
    <col min="13572" max="13572" width="26.1796875" style="2130" customWidth="1"/>
    <col min="13573" max="13573" width="34.26953125" style="2130" customWidth="1"/>
    <col min="13574" max="13574" width="25.54296875" style="2130" customWidth="1"/>
    <col min="13575" max="13575" width="18.26953125" style="2130" customWidth="1"/>
    <col min="13576" max="13576" width="22.26953125" style="2130" customWidth="1"/>
    <col min="13577" max="13577" width="18.81640625" style="2130" customWidth="1"/>
    <col min="13578" max="13578" width="18" style="2130" customWidth="1"/>
    <col min="13579" max="13579" width="16.54296875" style="2130" customWidth="1"/>
    <col min="13580" max="13824" width="11.1796875" style="2130"/>
    <col min="13825" max="13825" width="18.54296875" style="2130" customWidth="1"/>
    <col min="13826" max="13826" width="25" style="2130" customWidth="1"/>
    <col min="13827" max="13827" width="81.81640625" style="2130" customWidth="1"/>
    <col min="13828" max="13828" width="26.1796875" style="2130" customWidth="1"/>
    <col min="13829" max="13829" width="34.26953125" style="2130" customWidth="1"/>
    <col min="13830" max="13830" width="25.54296875" style="2130" customWidth="1"/>
    <col min="13831" max="13831" width="18.26953125" style="2130" customWidth="1"/>
    <col min="13832" max="13832" width="22.26953125" style="2130" customWidth="1"/>
    <col min="13833" max="13833" width="18.81640625" style="2130" customWidth="1"/>
    <col min="13834" max="13834" width="18" style="2130" customWidth="1"/>
    <col min="13835" max="13835" width="16.54296875" style="2130" customWidth="1"/>
    <col min="13836" max="14080" width="11.1796875" style="2130"/>
    <col min="14081" max="14081" width="18.54296875" style="2130" customWidth="1"/>
    <col min="14082" max="14082" width="25" style="2130" customWidth="1"/>
    <col min="14083" max="14083" width="81.81640625" style="2130" customWidth="1"/>
    <col min="14084" max="14084" width="26.1796875" style="2130" customWidth="1"/>
    <col min="14085" max="14085" width="34.26953125" style="2130" customWidth="1"/>
    <col min="14086" max="14086" width="25.54296875" style="2130" customWidth="1"/>
    <col min="14087" max="14087" width="18.26953125" style="2130" customWidth="1"/>
    <col min="14088" max="14088" width="22.26953125" style="2130" customWidth="1"/>
    <col min="14089" max="14089" width="18.81640625" style="2130" customWidth="1"/>
    <col min="14090" max="14090" width="18" style="2130" customWidth="1"/>
    <col min="14091" max="14091" width="16.54296875" style="2130" customWidth="1"/>
    <col min="14092" max="14336" width="11.1796875" style="2130"/>
    <col min="14337" max="14337" width="18.54296875" style="2130" customWidth="1"/>
    <col min="14338" max="14338" width="25" style="2130" customWidth="1"/>
    <col min="14339" max="14339" width="81.81640625" style="2130" customWidth="1"/>
    <col min="14340" max="14340" width="26.1796875" style="2130" customWidth="1"/>
    <col min="14341" max="14341" width="34.26953125" style="2130" customWidth="1"/>
    <col min="14342" max="14342" width="25.54296875" style="2130" customWidth="1"/>
    <col min="14343" max="14343" width="18.26953125" style="2130" customWidth="1"/>
    <col min="14344" max="14344" width="22.26953125" style="2130" customWidth="1"/>
    <col min="14345" max="14345" width="18.81640625" style="2130" customWidth="1"/>
    <col min="14346" max="14346" width="18" style="2130" customWidth="1"/>
    <col min="14347" max="14347" width="16.54296875" style="2130" customWidth="1"/>
    <col min="14348" max="14592" width="11.1796875" style="2130"/>
    <col min="14593" max="14593" width="18.54296875" style="2130" customWidth="1"/>
    <col min="14594" max="14594" width="25" style="2130" customWidth="1"/>
    <col min="14595" max="14595" width="81.81640625" style="2130" customWidth="1"/>
    <col min="14596" max="14596" width="26.1796875" style="2130" customWidth="1"/>
    <col min="14597" max="14597" width="34.26953125" style="2130" customWidth="1"/>
    <col min="14598" max="14598" width="25.54296875" style="2130" customWidth="1"/>
    <col min="14599" max="14599" width="18.26953125" style="2130" customWidth="1"/>
    <col min="14600" max="14600" width="22.26953125" style="2130" customWidth="1"/>
    <col min="14601" max="14601" width="18.81640625" style="2130" customWidth="1"/>
    <col min="14602" max="14602" width="18" style="2130" customWidth="1"/>
    <col min="14603" max="14603" width="16.54296875" style="2130" customWidth="1"/>
    <col min="14604" max="14848" width="11.1796875" style="2130"/>
    <col min="14849" max="14849" width="18.54296875" style="2130" customWidth="1"/>
    <col min="14850" max="14850" width="25" style="2130" customWidth="1"/>
    <col min="14851" max="14851" width="81.81640625" style="2130" customWidth="1"/>
    <col min="14852" max="14852" width="26.1796875" style="2130" customWidth="1"/>
    <col min="14853" max="14853" width="34.26953125" style="2130" customWidth="1"/>
    <col min="14854" max="14854" width="25.54296875" style="2130" customWidth="1"/>
    <col min="14855" max="14855" width="18.26953125" style="2130" customWidth="1"/>
    <col min="14856" max="14856" width="22.26953125" style="2130" customWidth="1"/>
    <col min="14857" max="14857" width="18.81640625" style="2130" customWidth="1"/>
    <col min="14858" max="14858" width="18" style="2130" customWidth="1"/>
    <col min="14859" max="14859" width="16.54296875" style="2130" customWidth="1"/>
    <col min="14860" max="15104" width="11.1796875" style="2130"/>
    <col min="15105" max="15105" width="18.54296875" style="2130" customWidth="1"/>
    <col min="15106" max="15106" width="25" style="2130" customWidth="1"/>
    <col min="15107" max="15107" width="81.81640625" style="2130" customWidth="1"/>
    <col min="15108" max="15108" width="26.1796875" style="2130" customWidth="1"/>
    <col min="15109" max="15109" width="34.26953125" style="2130" customWidth="1"/>
    <col min="15110" max="15110" width="25.54296875" style="2130" customWidth="1"/>
    <col min="15111" max="15111" width="18.26953125" style="2130" customWidth="1"/>
    <col min="15112" max="15112" width="22.26953125" style="2130" customWidth="1"/>
    <col min="15113" max="15113" width="18.81640625" style="2130" customWidth="1"/>
    <col min="15114" max="15114" width="18" style="2130" customWidth="1"/>
    <col min="15115" max="15115" width="16.54296875" style="2130" customWidth="1"/>
    <col min="15116" max="15360" width="11.1796875" style="2130"/>
    <col min="15361" max="15361" width="18.54296875" style="2130" customWidth="1"/>
    <col min="15362" max="15362" width="25" style="2130" customWidth="1"/>
    <col min="15363" max="15363" width="81.81640625" style="2130" customWidth="1"/>
    <col min="15364" max="15364" width="26.1796875" style="2130" customWidth="1"/>
    <col min="15365" max="15365" width="34.26953125" style="2130" customWidth="1"/>
    <col min="15366" max="15366" width="25.54296875" style="2130" customWidth="1"/>
    <col min="15367" max="15367" width="18.26953125" style="2130" customWidth="1"/>
    <col min="15368" max="15368" width="22.26953125" style="2130" customWidth="1"/>
    <col min="15369" max="15369" width="18.81640625" style="2130" customWidth="1"/>
    <col min="15370" max="15370" width="18" style="2130" customWidth="1"/>
    <col min="15371" max="15371" width="16.54296875" style="2130" customWidth="1"/>
    <col min="15372" max="15616" width="11.1796875" style="2130"/>
    <col min="15617" max="15617" width="18.54296875" style="2130" customWidth="1"/>
    <col min="15618" max="15618" width="25" style="2130" customWidth="1"/>
    <col min="15619" max="15619" width="81.81640625" style="2130" customWidth="1"/>
    <col min="15620" max="15620" width="26.1796875" style="2130" customWidth="1"/>
    <col min="15621" max="15621" width="34.26953125" style="2130" customWidth="1"/>
    <col min="15622" max="15622" width="25.54296875" style="2130" customWidth="1"/>
    <col min="15623" max="15623" width="18.26953125" style="2130" customWidth="1"/>
    <col min="15624" max="15624" width="22.26953125" style="2130" customWidth="1"/>
    <col min="15625" max="15625" width="18.81640625" style="2130" customWidth="1"/>
    <col min="15626" max="15626" width="18" style="2130" customWidth="1"/>
    <col min="15627" max="15627" width="16.54296875" style="2130" customWidth="1"/>
    <col min="15628" max="15872" width="11.1796875" style="2130"/>
    <col min="15873" max="15873" width="18.54296875" style="2130" customWidth="1"/>
    <col min="15874" max="15874" width="25" style="2130" customWidth="1"/>
    <col min="15875" max="15875" width="81.81640625" style="2130" customWidth="1"/>
    <col min="15876" max="15876" width="26.1796875" style="2130" customWidth="1"/>
    <col min="15877" max="15877" width="34.26953125" style="2130" customWidth="1"/>
    <col min="15878" max="15878" width="25.54296875" style="2130" customWidth="1"/>
    <col min="15879" max="15879" width="18.26953125" style="2130" customWidth="1"/>
    <col min="15880" max="15880" width="22.26953125" style="2130" customWidth="1"/>
    <col min="15881" max="15881" width="18.81640625" style="2130" customWidth="1"/>
    <col min="15882" max="15882" width="18" style="2130" customWidth="1"/>
    <col min="15883" max="15883" width="16.54296875" style="2130" customWidth="1"/>
    <col min="15884" max="16128" width="11.1796875" style="2130"/>
    <col min="16129" max="16129" width="18.54296875" style="2130" customWidth="1"/>
    <col min="16130" max="16130" width="25" style="2130" customWidth="1"/>
    <col min="16131" max="16131" width="81.81640625" style="2130" customWidth="1"/>
    <col min="16132" max="16132" width="26.1796875" style="2130" customWidth="1"/>
    <col min="16133" max="16133" width="34.26953125" style="2130" customWidth="1"/>
    <col min="16134" max="16134" width="25.54296875" style="2130" customWidth="1"/>
    <col min="16135" max="16135" width="18.26953125" style="2130" customWidth="1"/>
    <col min="16136" max="16136" width="22.26953125" style="2130" customWidth="1"/>
    <col min="16137" max="16137" width="18.81640625" style="2130" customWidth="1"/>
    <col min="16138" max="16138" width="18" style="2130" customWidth="1"/>
    <col min="16139" max="16139" width="16.54296875" style="2130" customWidth="1"/>
    <col min="16140" max="16384" width="11.1796875" style="2130"/>
  </cols>
  <sheetData>
    <row r="1" spans="1:17" ht="45.4" customHeight="1">
      <c r="A1" s="2977" t="s">
        <v>1389</v>
      </c>
      <c r="B1" s="2977" t="s">
        <v>1500</v>
      </c>
      <c r="C1" s="2977" t="s">
        <v>1391</v>
      </c>
      <c r="D1" s="2977" t="s">
        <v>1392</v>
      </c>
      <c r="E1" s="2977" t="s">
        <v>1393</v>
      </c>
      <c r="F1" s="2978" t="s">
        <v>1394</v>
      </c>
      <c r="G1" s="2978" t="s">
        <v>1395</v>
      </c>
      <c r="H1" s="2979" t="s">
        <v>1396</v>
      </c>
      <c r="I1" s="2979" t="s">
        <v>1397</v>
      </c>
      <c r="J1" s="2978" t="s">
        <v>1398</v>
      </c>
      <c r="K1" s="2978" t="s">
        <v>1399</v>
      </c>
      <c r="L1" s="2978" t="s">
        <v>1400</v>
      </c>
      <c r="M1" s="2978" t="s">
        <v>1401</v>
      </c>
      <c r="N1" s="2978" t="s">
        <v>1402</v>
      </c>
      <c r="O1" s="2978" t="s">
        <v>1501</v>
      </c>
    </row>
    <row r="2" spans="1:17" ht="87" customHeight="1">
      <c r="A2" s="7102" t="s">
        <v>77</v>
      </c>
      <c r="B2" s="7096" t="s">
        <v>1403</v>
      </c>
      <c r="C2" s="7101" t="s">
        <v>1404</v>
      </c>
      <c r="D2" s="2473" t="s">
        <v>1405</v>
      </c>
      <c r="E2" s="2474" t="s">
        <v>1502</v>
      </c>
      <c r="F2" s="3036" t="s">
        <v>1407</v>
      </c>
      <c r="G2" s="3036" t="s">
        <v>1408</v>
      </c>
      <c r="H2" s="3037">
        <v>44974</v>
      </c>
      <c r="I2" s="3038">
        <v>45275</v>
      </c>
      <c r="J2" s="3039">
        <v>7000000</v>
      </c>
      <c r="K2" s="3040" t="s">
        <v>1409</v>
      </c>
      <c r="L2" s="3041" t="s">
        <v>1410</v>
      </c>
      <c r="M2" s="3041"/>
      <c r="N2" s="3042"/>
      <c r="O2" s="3036" t="s">
        <v>463</v>
      </c>
    </row>
    <row r="3" spans="1:17" ht="89.65" hidden="1" customHeight="1">
      <c r="A3" s="7102"/>
      <c r="B3" s="7096"/>
      <c r="C3" s="7101"/>
      <c r="D3" s="2988" t="s">
        <v>1412</v>
      </c>
      <c r="E3" s="2989" t="s">
        <v>1413</v>
      </c>
      <c r="F3" s="3004" t="s">
        <v>1414</v>
      </c>
      <c r="G3" s="3004" t="s">
        <v>1408</v>
      </c>
      <c r="H3" s="3005">
        <v>45078</v>
      </c>
      <c r="I3" s="3006">
        <v>45229</v>
      </c>
      <c r="J3" s="3007">
        <v>32000000</v>
      </c>
      <c r="K3" s="3008" t="s">
        <v>1409</v>
      </c>
      <c r="L3" s="3009" t="s">
        <v>1415</v>
      </c>
      <c r="M3" s="3009"/>
      <c r="N3" s="3010"/>
      <c r="O3" s="3153" t="s">
        <v>1503</v>
      </c>
      <c r="Q3" s="2130" t="s">
        <v>1504</v>
      </c>
    </row>
    <row r="4" spans="1:17" ht="78" hidden="1" customHeight="1">
      <c r="A4" s="7102"/>
      <c r="B4" s="7096"/>
      <c r="C4" s="7101"/>
      <c r="D4" s="2988" t="s">
        <v>1416</v>
      </c>
      <c r="E4" s="2989" t="s">
        <v>1417</v>
      </c>
      <c r="F4" s="3004" t="s">
        <v>1418</v>
      </c>
      <c r="G4" s="3004" t="s">
        <v>1408</v>
      </c>
      <c r="H4" s="3005">
        <v>44986</v>
      </c>
      <c r="I4" s="3006">
        <v>45229</v>
      </c>
      <c r="J4" s="3007">
        <v>50400000</v>
      </c>
      <c r="K4" s="3008" t="s">
        <v>1409</v>
      </c>
      <c r="L4" s="3009" t="s">
        <v>1419</v>
      </c>
      <c r="M4" s="3009"/>
      <c r="N4" s="3010"/>
      <c r="O4" s="3011"/>
      <c r="Q4" s="2130" t="s">
        <v>1504</v>
      </c>
    </row>
    <row r="5" spans="1:17" ht="157.4" customHeight="1">
      <c r="A5" s="7102"/>
      <c r="B5" s="7096"/>
      <c r="C5" s="7101"/>
      <c r="D5" s="2988" t="s">
        <v>1505</v>
      </c>
      <c r="E5" s="2989" t="s">
        <v>1421</v>
      </c>
      <c r="F5" s="2475" t="s">
        <v>1506</v>
      </c>
      <c r="G5" s="2475" t="s">
        <v>1408</v>
      </c>
      <c r="H5" s="2468">
        <v>45108</v>
      </c>
      <c r="I5" s="2510">
        <v>45291</v>
      </c>
      <c r="J5" s="2476">
        <v>90000000</v>
      </c>
      <c r="K5" s="2477" t="s">
        <v>1409</v>
      </c>
      <c r="L5" s="2478" t="s">
        <v>1507</v>
      </c>
      <c r="M5" s="2478"/>
      <c r="N5" s="2497"/>
      <c r="O5" s="2475" t="s">
        <v>463</v>
      </c>
    </row>
    <row r="6" spans="1:17" ht="104.15" customHeight="1">
      <c r="A6" s="7102"/>
      <c r="B6" s="7096"/>
      <c r="C6" s="7101"/>
      <c r="D6" s="2473" t="s">
        <v>1422</v>
      </c>
      <c r="E6" s="2474" t="s">
        <v>578</v>
      </c>
      <c r="F6" s="2475" t="s">
        <v>1423</v>
      </c>
      <c r="G6" s="2475" t="s">
        <v>1408</v>
      </c>
      <c r="H6" s="2468">
        <v>44958</v>
      </c>
      <c r="I6" s="2510">
        <v>45260</v>
      </c>
      <c r="J6" s="2476">
        <v>15500000</v>
      </c>
      <c r="K6" s="2477" t="s">
        <v>1409</v>
      </c>
      <c r="L6" s="2478" t="s">
        <v>1415</v>
      </c>
      <c r="M6" s="2478" t="s">
        <v>1424</v>
      </c>
      <c r="N6" s="2497"/>
      <c r="O6" s="2475" t="s">
        <v>463</v>
      </c>
    </row>
    <row r="7" spans="1:17" ht="112.4" customHeight="1">
      <c r="A7" s="7105" t="s">
        <v>1425</v>
      </c>
      <c r="B7" s="7119" t="s">
        <v>1508</v>
      </c>
      <c r="C7" s="7103" t="s">
        <v>1427</v>
      </c>
      <c r="D7" s="3021" t="s">
        <v>1428</v>
      </c>
      <c r="E7" s="2490" t="s">
        <v>643</v>
      </c>
      <c r="F7" s="2491" t="s">
        <v>1429</v>
      </c>
      <c r="G7" s="2491" t="s">
        <v>1408</v>
      </c>
      <c r="H7" s="2450">
        <v>45017</v>
      </c>
      <c r="I7" s="3022">
        <v>45230</v>
      </c>
      <c r="J7" s="2492" t="e">
        <f>+'CALENDARIO 2024 PyD'!#REF!</f>
        <v>#REF!</v>
      </c>
      <c r="K7" s="2493" t="s">
        <v>1409</v>
      </c>
      <c r="L7" s="3023">
        <v>25</v>
      </c>
      <c r="M7" s="3024"/>
      <c r="N7" s="2491" t="s">
        <v>1509</v>
      </c>
      <c r="O7" s="2491" t="s">
        <v>1510</v>
      </c>
    </row>
    <row r="8" spans="1:17" ht="117.4" customHeight="1" thickBot="1">
      <c r="A8" s="7106"/>
      <c r="B8" s="7120"/>
      <c r="C8" s="7104"/>
      <c r="D8" s="3021" t="s">
        <v>1430</v>
      </c>
      <c r="E8" s="2490" t="s">
        <v>1431</v>
      </c>
      <c r="F8" s="2491" t="s">
        <v>1432</v>
      </c>
      <c r="G8" s="2491" t="s">
        <v>1408</v>
      </c>
      <c r="H8" s="2450">
        <v>45108</v>
      </c>
      <c r="I8" s="3022">
        <v>45275</v>
      </c>
      <c r="J8" s="2492" t="e">
        <f>+'CALENDARIO 2024 PyD'!#REF!</f>
        <v>#REF!</v>
      </c>
      <c r="K8" s="2493" t="s">
        <v>1409</v>
      </c>
      <c r="L8" s="3025">
        <v>6</v>
      </c>
      <c r="M8" s="3024"/>
      <c r="N8" s="2491" t="s">
        <v>1509</v>
      </c>
      <c r="O8" s="2491" t="s">
        <v>505</v>
      </c>
    </row>
    <row r="9" spans="1:17" ht="387.4" customHeight="1" thickBot="1">
      <c r="A9" s="2439" t="s">
        <v>121</v>
      </c>
      <c r="B9" s="3026" t="s">
        <v>1511</v>
      </c>
      <c r="C9" s="2441" t="s">
        <v>1434</v>
      </c>
      <c r="D9" s="3012" t="s">
        <v>1435</v>
      </c>
      <c r="E9" s="3013" t="s">
        <v>764</v>
      </c>
      <c r="F9" s="3014" t="s">
        <v>1436</v>
      </c>
      <c r="G9" s="3014" t="s">
        <v>1408</v>
      </c>
      <c r="H9" s="3015">
        <v>44958</v>
      </c>
      <c r="I9" s="3016">
        <v>45230</v>
      </c>
      <c r="J9" s="3017">
        <v>69500000</v>
      </c>
      <c r="K9" s="3018" t="s">
        <v>1409</v>
      </c>
      <c r="L9" s="3019" t="s">
        <v>1419</v>
      </c>
      <c r="M9" s="3019" t="s">
        <v>1437</v>
      </c>
      <c r="N9" s="3020"/>
      <c r="O9" s="3019" t="s">
        <v>490</v>
      </c>
    </row>
    <row r="10" spans="1:17" ht="88.4" customHeight="1">
      <c r="A10" s="7098" t="s">
        <v>1438</v>
      </c>
      <c r="B10" s="7095" t="s">
        <v>1439</v>
      </c>
      <c r="C10" s="7092" t="s">
        <v>1440</v>
      </c>
      <c r="D10" s="2481" t="s">
        <v>1441</v>
      </c>
      <c r="E10" s="2490" t="s">
        <v>697</v>
      </c>
      <c r="F10" s="2491" t="s">
        <v>1443</v>
      </c>
      <c r="G10" s="2491" t="s">
        <v>1408</v>
      </c>
      <c r="H10" s="2450">
        <v>44958</v>
      </c>
      <c r="I10" s="2450">
        <v>45260</v>
      </c>
      <c r="J10" s="2492">
        <v>18000000</v>
      </c>
      <c r="K10" s="2493" t="s">
        <v>1409</v>
      </c>
      <c r="L10" s="2494">
        <v>10</v>
      </c>
      <c r="M10" s="2494" t="s">
        <v>1444</v>
      </c>
      <c r="N10" s="3024"/>
      <c r="O10" s="2494" t="s">
        <v>1512</v>
      </c>
    </row>
    <row r="11" spans="1:17" ht="96.4" customHeight="1">
      <c r="A11" s="7099"/>
      <c r="B11" s="7096"/>
      <c r="C11" s="7093"/>
      <c r="D11" s="2489" t="s">
        <v>1445</v>
      </c>
      <c r="E11" s="2490" t="s">
        <v>1513</v>
      </c>
      <c r="F11" s="2491" t="s">
        <v>1138</v>
      </c>
      <c r="G11" s="2491" t="s">
        <v>1447</v>
      </c>
      <c r="H11" s="2450">
        <v>44986</v>
      </c>
      <c r="I11" s="2450">
        <v>45290</v>
      </c>
      <c r="J11" s="2492">
        <v>30000000</v>
      </c>
      <c r="K11" s="2493" t="s">
        <v>1409</v>
      </c>
      <c r="L11" s="2494">
        <v>8</v>
      </c>
      <c r="M11" s="2494"/>
      <c r="N11" s="3024"/>
      <c r="O11" s="2494" t="s">
        <v>313</v>
      </c>
    </row>
    <row r="12" spans="1:17" ht="149.15" customHeight="1">
      <c r="A12" s="7099"/>
      <c r="B12" s="7096"/>
      <c r="C12" s="7093"/>
      <c r="D12" s="2489" t="s">
        <v>1448</v>
      </c>
      <c r="E12" s="2490" t="s">
        <v>1449</v>
      </c>
      <c r="F12" s="2491" t="s">
        <v>967</v>
      </c>
      <c r="G12" s="2491" t="s">
        <v>1450</v>
      </c>
      <c r="H12" s="2450">
        <v>44986</v>
      </c>
      <c r="I12" s="2450">
        <v>45230</v>
      </c>
      <c r="J12" s="2492">
        <v>9500000</v>
      </c>
      <c r="K12" s="2493" t="s">
        <v>1409</v>
      </c>
      <c r="L12" s="2494">
        <v>7</v>
      </c>
      <c r="M12" s="2494"/>
      <c r="N12" s="3024"/>
      <c r="O12" s="2494" t="s">
        <v>140</v>
      </c>
    </row>
    <row r="13" spans="1:17" ht="124" customHeight="1" thickBot="1">
      <c r="A13" s="7100"/>
      <c r="B13" s="7097"/>
      <c r="C13" s="7094"/>
      <c r="D13" s="2498" t="s">
        <v>1451</v>
      </c>
      <c r="E13" s="2490" t="s">
        <v>1452</v>
      </c>
      <c r="F13" s="2491" t="s">
        <v>960</v>
      </c>
      <c r="G13" s="2491" t="s">
        <v>1450</v>
      </c>
      <c r="H13" s="2450">
        <v>44986</v>
      </c>
      <c r="I13" s="2450">
        <v>45230</v>
      </c>
      <c r="J13" s="2492">
        <v>5000000</v>
      </c>
      <c r="K13" s="2493" t="s">
        <v>1409</v>
      </c>
      <c r="L13" s="2494">
        <v>2</v>
      </c>
      <c r="M13" s="3024"/>
      <c r="N13" s="3024"/>
      <c r="O13" s="2494" t="s">
        <v>1514</v>
      </c>
    </row>
    <row r="14" spans="1:17" ht="112.4" customHeight="1">
      <c r="A14" s="7098" t="s">
        <v>1453</v>
      </c>
      <c r="B14" s="7111" t="s">
        <v>1454</v>
      </c>
      <c r="C14" s="7108" t="s">
        <v>1455</v>
      </c>
      <c r="D14" s="2507" t="s">
        <v>1456</v>
      </c>
      <c r="E14" s="3027" t="s">
        <v>1457</v>
      </c>
      <c r="F14" s="3028" t="s">
        <v>1458</v>
      </c>
      <c r="G14" s="3028" t="s">
        <v>1408</v>
      </c>
      <c r="H14" s="3029">
        <v>44958</v>
      </c>
      <c r="I14" s="3029">
        <v>45260</v>
      </c>
      <c r="J14" s="3030">
        <v>68000000</v>
      </c>
      <c r="K14" s="3031" t="s">
        <v>1409</v>
      </c>
      <c r="L14" s="3032">
        <v>27</v>
      </c>
      <c r="M14" s="3033"/>
      <c r="N14" s="3033"/>
      <c r="O14" s="3031" t="s">
        <v>1510</v>
      </c>
    </row>
    <row r="15" spans="1:17" ht="118" customHeight="1">
      <c r="A15" s="7099"/>
      <c r="B15" s="7102"/>
      <c r="C15" s="7109"/>
      <c r="D15" s="2496" t="s">
        <v>1459</v>
      </c>
      <c r="E15" s="2474" t="s">
        <v>1460</v>
      </c>
      <c r="F15" s="2475" t="s">
        <v>1461</v>
      </c>
      <c r="G15" s="2475" t="s">
        <v>1408</v>
      </c>
      <c r="H15" s="2468">
        <v>44958</v>
      </c>
      <c r="I15" s="2468">
        <v>45260</v>
      </c>
      <c r="J15" s="2476">
        <v>44500000</v>
      </c>
      <c r="K15" s="2477" t="s">
        <v>1409</v>
      </c>
      <c r="L15" s="2509">
        <v>5</v>
      </c>
      <c r="M15" s="2497"/>
      <c r="N15" s="2497"/>
      <c r="O15" s="3031" t="s">
        <v>1510</v>
      </c>
    </row>
    <row r="16" spans="1:17" ht="118" customHeight="1">
      <c r="A16" s="7099"/>
      <c r="B16" s="7102"/>
      <c r="C16" s="7109"/>
      <c r="D16" s="2496" t="s">
        <v>1515</v>
      </c>
      <c r="E16" s="2474" t="s">
        <v>1516</v>
      </c>
      <c r="F16" s="2475" t="s">
        <v>1517</v>
      </c>
      <c r="G16" s="2475" t="s">
        <v>1408</v>
      </c>
      <c r="H16" s="2468">
        <v>45017</v>
      </c>
      <c r="I16" s="2468">
        <v>45291</v>
      </c>
      <c r="J16" s="2476">
        <v>35500000</v>
      </c>
      <c r="K16" s="2477" t="s">
        <v>1409</v>
      </c>
      <c r="L16" s="2509">
        <v>100</v>
      </c>
      <c r="M16" s="2497"/>
      <c r="N16" s="2497"/>
      <c r="O16" s="3031" t="s">
        <v>1518</v>
      </c>
    </row>
    <row r="17" spans="1:16" ht="75" customHeight="1">
      <c r="A17" s="7099"/>
      <c r="B17" s="7102"/>
      <c r="C17" s="7109"/>
      <c r="D17" s="2496" t="s">
        <v>1462</v>
      </c>
      <c r="E17" s="2474" t="s">
        <v>1463</v>
      </c>
      <c r="F17" s="2475" t="s">
        <v>988</v>
      </c>
      <c r="G17" s="2475" t="s">
        <v>1519</v>
      </c>
      <c r="H17" s="2468">
        <v>44958</v>
      </c>
      <c r="I17" s="2468">
        <v>45260</v>
      </c>
      <c r="J17" s="2476">
        <v>6500000</v>
      </c>
      <c r="K17" s="2477" t="s">
        <v>1409</v>
      </c>
      <c r="L17" s="2509">
        <v>730</v>
      </c>
      <c r="M17" s="2497"/>
      <c r="N17" s="2497"/>
      <c r="O17" s="3031" t="s">
        <v>1520</v>
      </c>
    </row>
    <row r="18" spans="1:16" ht="106" customHeight="1" thickBot="1">
      <c r="A18" s="7100"/>
      <c r="B18" s="7112"/>
      <c r="C18" s="7110"/>
      <c r="D18" s="2496" t="s">
        <v>1464</v>
      </c>
      <c r="E18" s="2474" t="s">
        <v>164</v>
      </c>
      <c r="F18" s="2475" t="s">
        <v>981</v>
      </c>
      <c r="G18" s="2475" t="s">
        <v>1519</v>
      </c>
      <c r="H18" s="2468">
        <v>44958</v>
      </c>
      <c r="I18" s="2468">
        <v>45230</v>
      </c>
      <c r="J18" s="2476">
        <v>16000000</v>
      </c>
      <c r="K18" s="2477" t="s">
        <v>1409</v>
      </c>
      <c r="L18" s="2509">
        <v>5</v>
      </c>
      <c r="M18" s="2511" t="s">
        <v>1465</v>
      </c>
      <c r="N18" s="2497"/>
      <c r="O18" s="3031" t="s">
        <v>1521</v>
      </c>
    </row>
    <row r="19" spans="1:16" ht="99.4" customHeight="1">
      <c r="A19" s="7107" t="s">
        <v>1466</v>
      </c>
      <c r="B19" s="7116" t="s">
        <v>1467</v>
      </c>
      <c r="C19" s="7113" t="s">
        <v>1468</v>
      </c>
      <c r="D19" s="2514" t="s">
        <v>1347</v>
      </c>
      <c r="E19" s="2515" t="s">
        <v>884</v>
      </c>
      <c r="F19" s="2516" t="s">
        <v>1257</v>
      </c>
      <c r="G19" s="2516" t="s">
        <v>1408</v>
      </c>
      <c r="H19" s="2517">
        <v>44958</v>
      </c>
      <c r="I19" s="2517">
        <v>45275</v>
      </c>
      <c r="J19" s="2518">
        <v>207500000</v>
      </c>
      <c r="K19" s="2519" t="s">
        <v>1409</v>
      </c>
      <c r="L19" s="2520">
        <v>7</v>
      </c>
      <c r="M19" s="2521" t="s">
        <v>1469</v>
      </c>
      <c r="N19" s="2522"/>
      <c r="O19" s="3034" t="s">
        <v>583</v>
      </c>
      <c r="P19" s="3034" t="s">
        <v>1522</v>
      </c>
    </row>
    <row r="20" spans="1:16" ht="55.4" customHeight="1">
      <c r="A20" s="7099"/>
      <c r="B20" s="7117"/>
      <c r="C20" s="7114"/>
      <c r="D20" s="2514" t="s">
        <v>1470</v>
      </c>
      <c r="E20" s="2515" t="s">
        <v>1471</v>
      </c>
      <c r="F20" s="2516" t="s">
        <v>1472</v>
      </c>
      <c r="G20" s="2516" t="s">
        <v>1408</v>
      </c>
      <c r="H20" s="2517">
        <v>45078</v>
      </c>
      <c r="I20" s="2517">
        <v>45260</v>
      </c>
      <c r="J20" s="2518">
        <v>90500000</v>
      </c>
      <c r="K20" s="2519" t="s">
        <v>1409</v>
      </c>
      <c r="L20" s="2520">
        <v>2</v>
      </c>
      <c r="M20" s="2520" t="s">
        <v>1473</v>
      </c>
      <c r="N20" s="2522"/>
      <c r="O20" s="3034" t="s">
        <v>1523</v>
      </c>
      <c r="P20" s="3034" t="s">
        <v>1522</v>
      </c>
    </row>
    <row r="21" spans="1:16" ht="91.9" customHeight="1">
      <c r="A21" s="7099"/>
      <c r="B21" s="7117"/>
      <c r="C21" s="7114"/>
      <c r="D21" s="2514" t="s">
        <v>1474</v>
      </c>
      <c r="E21" s="2515" t="s">
        <v>1475</v>
      </c>
      <c r="F21" s="2516" t="s">
        <v>1524</v>
      </c>
      <c r="G21" s="2516" t="s">
        <v>1408</v>
      </c>
      <c r="H21" s="2517">
        <v>45047</v>
      </c>
      <c r="I21" s="2517">
        <v>45230</v>
      </c>
      <c r="J21" s="2518">
        <v>42000000</v>
      </c>
      <c r="K21" s="2519" t="s">
        <v>1409</v>
      </c>
      <c r="L21" s="2520">
        <v>2</v>
      </c>
      <c r="M21" s="2520" t="s">
        <v>1477</v>
      </c>
      <c r="N21" s="2522"/>
      <c r="O21" s="3034" t="s">
        <v>480</v>
      </c>
      <c r="P21" s="3034" t="s">
        <v>1522</v>
      </c>
    </row>
    <row r="22" spans="1:16" ht="63.4" customHeight="1">
      <c r="A22" s="7099"/>
      <c r="B22" s="7117"/>
      <c r="C22" s="7114"/>
      <c r="D22" s="2514" t="s">
        <v>1478</v>
      </c>
      <c r="E22" s="2515" t="s">
        <v>1479</v>
      </c>
      <c r="F22" s="2516" t="s">
        <v>1238</v>
      </c>
      <c r="G22" s="2516" t="s">
        <v>1408</v>
      </c>
      <c r="H22" s="2517">
        <v>44958</v>
      </c>
      <c r="I22" s="2523">
        <v>45260</v>
      </c>
      <c r="J22" s="2518">
        <v>2500000</v>
      </c>
      <c r="K22" s="2519" t="s">
        <v>1409</v>
      </c>
      <c r="L22" s="2520" t="s">
        <v>1480</v>
      </c>
      <c r="M22" s="2522"/>
      <c r="N22" s="2522"/>
      <c r="O22" s="3034" t="s">
        <v>1518</v>
      </c>
      <c r="P22" s="3034" t="s">
        <v>1522</v>
      </c>
    </row>
    <row r="23" spans="1:16" ht="39.4" customHeight="1">
      <c r="A23" s="7099"/>
      <c r="B23" s="7117"/>
      <c r="C23" s="7114"/>
      <c r="D23" s="2514" t="s">
        <v>1481</v>
      </c>
      <c r="E23" s="2515" t="s">
        <v>871</v>
      </c>
      <c r="F23" s="2516" t="s">
        <v>1250</v>
      </c>
      <c r="G23" s="2516" t="s">
        <v>1408</v>
      </c>
      <c r="H23" s="2517">
        <v>45017</v>
      </c>
      <c r="I23" s="2523">
        <v>45260</v>
      </c>
      <c r="J23" s="2518">
        <v>39400000</v>
      </c>
      <c r="K23" s="2519" t="s">
        <v>1409</v>
      </c>
      <c r="L23" s="2520" t="s">
        <v>1525</v>
      </c>
      <c r="M23" s="2522"/>
      <c r="N23" s="2522"/>
      <c r="O23" s="3034" t="s">
        <v>555</v>
      </c>
      <c r="P23" s="3034" t="s">
        <v>1522</v>
      </c>
    </row>
    <row r="24" spans="1:16" ht="59.65" customHeight="1">
      <c r="A24" s="7099"/>
      <c r="B24" s="7117"/>
      <c r="C24" s="7114"/>
      <c r="D24" s="2514" t="s">
        <v>1482</v>
      </c>
      <c r="E24" s="2515" t="s">
        <v>447</v>
      </c>
      <c r="F24" s="2516" t="s">
        <v>1526</v>
      </c>
      <c r="G24" s="2516" t="s">
        <v>1408</v>
      </c>
      <c r="H24" s="2517">
        <v>45108</v>
      </c>
      <c r="I24" s="2523">
        <v>45229</v>
      </c>
      <c r="J24" s="2518">
        <v>40000000</v>
      </c>
      <c r="K24" s="2519" t="s">
        <v>1409</v>
      </c>
      <c r="L24" s="2520">
        <v>3</v>
      </c>
      <c r="M24" s="2522"/>
      <c r="N24" s="2522"/>
      <c r="O24" s="3034" t="s">
        <v>1527</v>
      </c>
      <c r="P24" s="3034" t="s">
        <v>1522</v>
      </c>
    </row>
    <row r="25" spans="1:16" ht="71.650000000000006" customHeight="1">
      <c r="A25" s="7099"/>
      <c r="B25" s="7117"/>
      <c r="C25" s="7114"/>
      <c r="D25" s="2514" t="s">
        <v>1485</v>
      </c>
      <c r="E25" s="2515" t="s">
        <v>500</v>
      </c>
      <c r="F25" s="2516" t="s">
        <v>1486</v>
      </c>
      <c r="G25" s="2516" t="s">
        <v>1408</v>
      </c>
      <c r="H25" s="2517">
        <v>44958</v>
      </c>
      <c r="I25" s="2523">
        <v>45275</v>
      </c>
      <c r="J25" s="2518">
        <v>90400000</v>
      </c>
      <c r="K25" s="2519" t="s">
        <v>1409</v>
      </c>
      <c r="L25" s="2520">
        <v>5</v>
      </c>
      <c r="M25" s="2522"/>
      <c r="N25" s="2522"/>
      <c r="O25" s="3034" t="s">
        <v>499</v>
      </c>
      <c r="P25" s="3034" t="s">
        <v>1522</v>
      </c>
    </row>
    <row r="26" spans="1:16" ht="82.4" customHeight="1">
      <c r="A26" s="7099"/>
      <c r="B26" s="7117"/>
      <c r="C26" s="7114"/>
      <c r="D26" s="2514" t="s">
        <v>1487</v>
      </c>
      <c r="E26" s="2515" t="s">
        <v>799</v>
      </c>
      <c r="F26" s="2516" t="s">
        <v>1488</v>
      </c>
      <c r="G26" s="2516" t="s">
        <v>1408</v>
      </c>
      <c r="H26" s="2517">
        <v>45049</v>
      </c>
      <c r="I26" s="2523">
        <v>45230</v>
      </c>
      <c r="J26" s="2518">
        <v>13500000</v>
      </c>
      <c r="K26" s="2519" t="s">
        <v>1409</v>
      </c>
      <c r="L26" s="2520">
        <v>10</v>
      </c>
      <c r="M26" s="2524" t="s">
        <v>1489</v>
      </c>
      <c r="N26" s="2522"/>
      <c r="O26" s="3034" t="s">
        <v>1518</v>
      </c>
      <c r="P26" s="3034" t="s">
        <v>1522</v>
      </c>
    </row>
    <row r="27" spans="1:16" ht="82.4" customHeight="1">
      <c r="A27" s="7099"/>
      <c r="B27" s="7117"/>
      <c r="C27" s="7114"/>
      <c r="D27" s="2514" t="s">
        <v>1336</v>
      </c>
      <c r="E27" s="2515" t="s">
        <v>1528</v>
      </c>
      <c r="F27" s="2516" t="s">
        <v>1529</v>
      </c>
      <c r="G27" s="2516" t="s">
        <v>1530</v>
      </c>
      <c r="H27" s="2517">
        <v>44927</v>
      </c>
      <c r="I27" s="2523">
        <v>45046</v>
      </c>
      <c r="J27" s="2518">
        <v>51739000</v>
      </c>
      <c r="K27" s="2519" t="s">
        <v>1409</v>
      </c>
      <c r="L27" s="2520">
        <v>37</v>
      </c>
      <c r="M27" s="2524"/>
      <c r="N27" s="2522"/>
      <c r="O27" s="2519" t="s">
        <v>1531</v>
      </c>
      <c r="P27" s="3034" t="s">
        <v>1522</v>
      </c>
    </row>
    <row r="28" spans="1:16" ht="68.650000000000006" customHeight="1">
      <c r="A28" s="7099"/>
      <c r="B28" s="7117"/>
      <c r="C28" s="7114"/>
      <c r="D28" s="2514" t="s">
        <v>1490</v>
      </c>
      <c r="E28" s="2515" t="s">
        <v>1532</v>
      </c>
      <c r="F28" s="2516" t="s">
        <v>1076</v>
      </c>
      <c r="G28" s="2516" t="s">
        <v>1447</v>
      </c>
      <c r="H28" s="2517">
        <v>44928</v>
      </c>
      <c r="I28" s="2523">
        <v>45275</v>
      </c>
      <c r="J28" s="2518">
        <v>69000000</v>
      </c>
      <c r="K28" s="2519" t="s">
        <v>1409</v>
      </c>
      <c r="L28" s="2520">
        <v>12</v>
      </c>
      <c r="M28" s="2524" t="s">
        <v>1492</v>
      </c>
      <c r="N28" s="2524" t="s">
        <v>1493</v>
      </c>
      <c r="O28" s="2519" t="s">
        <v>248</v>
      </c>
      <c r="P28" s="3035" t="s">
        <v>1522</v>
      </c>
    </row>
    <row r="29" spans="1:16" ht="82.9" customHeight="1">
      <c r="A29" s="7099"/>
      <c r="B29" s="7117"/>
      <c r="C29" s="7114"/>
      <c r="D29" s="2514" t="s">
        <v>1494</v>
      </c>
      <c r="E29" s="2515" t="s">
        <v>1533</v>
      </c>
      <c r="F29" s="2516" t="s">
        <v>1534</v>
      </c>
      <c r="G29" s="2516" t="s">
        <v>1447</v>
      </c>
      <c r="H29" s="2525">
        <v>44972</v>
      </c>
      <c r="I29" s="2526" t="s">
        <v>1496</v>
      </c>
      <c r="J29" s="2518">
        <v>20000000</v>
      </c>
      <c r="K29" s="2519" t="s">
        <v>1409</v>
      </c>
      <c r="L29" s="2520">
        <v>3</v>
      </c>
      <c r="M29" s="2524" t="s">
        <v>1492</v>
      </c>
      <c r="N29" s="2524" t="s">
        <v>1493</v>
      </c>
      <c r="O29" s="2519" t="s">
        <v>365</v>
      </c>
      <c r="P29" s="3035" t="s">
        <v>1522</v>
      </c>
    </row>
    <row r="30" spans="1:16" ht="78.400000000000006" customHeight="1" thickBot="1">
      <c r="A30" s="7100"/>
      <c r="B30" s="7118"/>
      <c r="C30" s="7115"/>
      <c r="D30" s="2514" t="s">
        <v>1497</v>
      </c>
      <c r="E30" s="2515" t="s">
        <v>1498</v>
      </c>
      <c r="F30" s="2516" t="s">
        <v>1535</v>
      </c>
      <c r="G30" s="2516" t="s">
        <v>1447</v>
      </c>
      <c r="H30" s="2525">
        <v>45047</v>
      </c>
      <c r="I30" s="2523">
        <v>45270</v>
      </c>
      <c r="J30" s="2518">
        <v>25000000</v>
      </c>
      <c r="K30" s="2519" t="s">
        <v>1409</v>
      </c>
      <c r="L30" s="2520">
        <v>1</v>
      </c>
      <c r="M30" s="2524" t="s">
        <v>1492</v>
      </c>
      <c r="N30" s="2524" t="s">
        <v>1493</v>
      </c>
      <c r="O30" s="2519" t="s">
        <v>365</v>
      </c>
      <c r="P30" s="3035" t="s">
        <v>1522</v>
      </c>
    </row>
    <row r="31" spans="1:16" ht="12.4" customHeight="1">
      <c r="H31" s="2442"/>
      <c r="I31" s="2442"/>
    </row>
    <row r="32" spans="1:16" ht="13.15" customHeight="1">
      <c r="H32" s="2442"/>
      <c r="I32" s="2442"/>
    </row>
  </sheetData>
  <protectedRanges>
    <protectedRange algorithmName="SHA-512" hashValue="saRsRwGYeujDT4iZ6cBoNzMBdO0/ZrorgS+3f+p1kl4pKfnN8VllxbdIwnJeN+ehm1IqtxEwWSyLYT6saEIMlQ==" saltValue="1ET9HwFrTBcoIIOkyeveuA==" spinCount="100000" sqref="H7:I7" name="Rango1_9"/>
  </protectedRanges>
  <mergeCells count="15">
    <mergeCell ref="A2:A6"/>
    <mergeCell ref="B2:B6"/>
    <mergeCell ref="C2:C6"/>
    <mergeCell ref="A7:A8"/>
    <mergeCell ref="B7:B8"/>
    <mergeCell ref="C7:C8"/>
    <mergeCell ref="A19:A30"/>
    <mergeCell ref="B19:B30"/>
    <mergeCell ref="C19:C30"/>
    <mergeCell ref="A10:A13"/>
    <mergeCell ref="B10:B13"/>
    <mergeCell ref="C10:C13"/>
    <mergeCell ref="A14:A18"/>
    <mergeCell ref="B14:B18"/>
    <mergeCell ref="C14:C18"/>
  </mergeCells>
  <hyperlinks>
    <hyperlink ref="O3" r:id="rId1" xr:uid="{00000000-0004-0000-0700-000000000000}"/>
  </hyperlinks>
  <pageMargins left="0.7" right="0.7" top="0.75" bottom="0.75" header="0.3" footer="0.3"/>
  <pageSetup paperSize="9" orientation="portrait"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T81"/>
  <sheetViews>
    <sheetView zoomScale="50" zoomScaleNormal="50" workbookViewId="0">
      <pane xSplit="3" ySplit="1" topLeftCell="D2" activePane="bottomRight" state="frozen"/>
      <selection pane="topRight" activeCell="D1" sqref="D1"/>
      <selection pane="bottomLeft" activeCell="A2" sqref="A2"/>
      <selection pane="bottomRight" activeCell="F2" sqref="F2"/>
    </sheetView>
  </sheetViews>
  <sheetFormatPr baseColWidth="10" defaultColWidth="11.453125" defaultRowHeight="18"/>
  <cols>
    <col min="1" max="1" width="14.7265625" style="2130" customWidth="1"/>
    <col min="2" max="2" width="18.1796875" style="2130" customWidth="1"/>
    <col min="3" max="3" width="81.81640625" style="2130" customWidth="1"/>
    <col min="4" max="4" width="21.81640625" style="3090" customWidth="1"/>
    <col min="5" max="6" width="36.81640625" style="3067" customWidth="1"/>
    <col min="7" max="7" width="80.1796875" style="3067" customWidth="1"/>
    <col min="8" max="8" width="24" style="3067" hidden="1" customWidth="1"/>
    <col min="9" max="9" width="22.26953125" style="3067" hidden="1" customWidth="1"/>
    <col min="10" max="10" width="18.81640625" style="3067" hidden="1" customWidth="1"/>
    <col min="11" max="11" width="22.7265625" style="3067" customWidth="1"/>
    <col min="12" max="12" width="25.26953125" style="3081" customWidth="1"/>
    <col min="13" max="13" width="18.81640625" style="3067" customWidth="1"/>
    <col min="14" max="14" width="23.26953125" style="3067" customWidth="1"/>
    <col min="15" max="15" width="16.54296875" style="2130" hidden="1" customWidth="1"/>
    <col min="16" max="16" width="24.81640625" style="2130" hidden="1" customWidth="1"/>
    <col min="17" max="17" width="20.26953125" style="2130" hidden="1" customWidth="1"/>
    <col min="18" max="18" width="31.1796875" style="2130" hidden="1" customWidth="1"/>
    <col min="19" max="19" width="36.1796875" style="2130" hidden="1" customWidth="1"/>
    <col min="20" max="20" width="17.54296875" style="2130" hidden="1" customWidth="1"/>
    <col min="21" max="260" width="11.1796875" style="2130"/>
    <col min="261" max="261" width="18.54296875" style="2130" customWidth="1"/>
    <col min="262" max="262" width="25" style="2130" customWidth="1"/>
    <col min="263" max="263" width="81.81640625" style="2130" customWidth="1"/>
    <col min="264" max="264" width="26.1796875" style="2130" customWidth="1"/>
    <col min="265" max="265" width="34.26953125" style="2130" customWidth="1"/>
    <col min="266" max="266" width="25.54296875" style="2130" customWidth="1"/>
    <col min="267" max="267" width="18.26953125" style="2130" customWidth="1"/>
    <col min="268" max="268" width="22.26953125" style="2130" customWidth="1"/>
    <col min="269" max="269" width="18.81640625" style="2130" customWidth="1"/>
    <col min="270" max="270" width="18" style="2130" customWidth="1"/>
    <col min="271" max="271" width="16.54296875" style="2130" customWidth="1"/>
    <col min="272" max="516" width="11.1796875" style="2130"/>
    <col min="517" max="517" width="18.54296875" style="2130" customWidth="1"/>
    <col min="518" max="518" width="25" style="2130" customWidth="1"/>
    <col min="519" max="519" width="81.81640625" style="2130" customWidth="1"/>
    <col min="520" max="520" width="26.1796875" style="2130" customWidth="1"/>
    <col min="521" max="521" width="34.26953125" style="2130" customWidth="1"/>
    <col min="522" max="522" width="25.54296875" style="2130" customWidth="1"/>
    <col min="523" max="523" width="18.26953125" style="2130" customWidth="1"/>
    <col min="524" max="524" width="22.26953125" style="2130" customWidth="1"/>
    <col min="525" max="525" width="18.81640625" style="2130" customWidth="1"/>
    <col min="526" max="526" width="18" style="2130" customWidth="1"/>
    <col min="527" max="527" width="16.54296875" style="2130" customWidth="1"/>
    <col min="528" max="772" width="11.1796875" style="2130"/>
    <col min="773" max="773" width="18.54296875" style="2130" customWidth="1"/>
    <col min="774" max="774" width="25" style="2130" customWidth="1"/>
    <col min="775" max="775" width="81.81640625" style="2130" customWidth="1"/>
    <col min="776" max="776" width="26.1796875" style="2130" customWidth="1"/>
    <col min="777" max="777" width="34.26953125" style="2130" customWidth="1"/>
    <col min="778" max="778" width="25.54296875" style="2130" customWidth="1"/>
    <col min="779" max="779" width="18.26953125" style="2130" customWidth="1"/>
    <col min="780" max="780" width="22.26953125" style="2130" customWidth="1"/>
    <col min="781" max="781" width="18.81640625" style="2130" customWidth="1"/>
    <col min="782" max="782" width="18" style="2130" customWidth="1"/>
    <col min="783" max="783" width="16.54296875" style="2130" customWidth="1"/>
    <col min="784" max="1028" width="11.1796875" style="2130"/>
    <col min="1029" max="1029" width="18.54296875" style="2130" customWidth="1"/>
    <col min="1030" max="1030" width="25" style="2130" customWidth="1"/>
    <col min="1031" max="1031" width="81.81640625" style="2130" customWidth="1"/>
    <col min="1032" max="1032" width="26.1796875" style="2130" customWidth="1"/>
    <col min="1033" max="1033" width="34.26953125" style="2130" customWidth="1"/>
    <col min="1034" max="1034" width="25.54296875" style="2130" customWidth="1"/>
    <col min="1035" max="1035" width="18.26953125" style="2130" customWidth="1"/>
    <col min="1036" max="1036" width="22.26953125" style="2130" customWidth="1"/>
    <col min="1037" max="1037" width="18.81640625" style="2130" customWidth="1"/>
    <col min="1038" max="1038" width="18" style="2130" customWidth="1"/>
    <col min="1039" max="1039" width="16.54296875" style="2130" customWidth="1"/>
    <col min="1040" max="1284" width="11.1796875" style="2130"/>
    <col min="1285" max="1285" width="18.54296875" style="2130" customWidth="1"/>
    <col min="1286" max="1286" width="25" style="2130" customWidth="1"/>
    <col min="1287" max="1287" width="81.81640625" style="2130" customWidth="1"/>
    <col min="1288" max="1288" width="26.1796875" style="2130" customWidth="1"/>
    <col min="1289" max="1289" width="34.26953125" style="2130" customWidth="1"/>
    <col min="1290" max="1290" width="25.54296875" style="2130" customWidth="1"/>
    <col min="1291" max="1291" width="18.26953125" style="2130" customWidth="1"/>
    <col min="1292" max="1292" width="22.26953125" style="2130" customWidth="1"/>
    <col min="1293" max="1293" width="18.81640625" style="2130" customWidth="1"/>
    <col min="1294" max="1294" width="18" style="2130" customWidth="1"/>
    <col min="1295" max="1295" width="16.54296875" style="2130" customWidth="1"/>
    <col min="1296" max="1540" width="11.1796875" style="2130"/>
    <col min="1541" max="1541" width="18.54296875" style="2130" customWidth="1"/>
    <col min="1542" max="1542" width="25" style="2130" customWidth="1"/>
    <col min="1543" max="1543" width="81.81640625" style="2130" customWidth="1"/>
    <col min="1544" max="1544" width="26.1796875" style="2130" customWidth="1"/>
    <col min="1545" max="1545" width="34.26953125" style="2130" customWidth="1"/>
    <col min="1546" max="1546" width="25.54296875" style="2130" customWidth="1"/>
    <col min="1547" max="1547" width="18.26953125" style="2130" customWidth="1"/>
    <col min="1548" max="1548" width="22.26953125" style="2130" customWidth="1"/>
    <col min="1549" max="1549" width="18.81640625" style="2130" customWidth="1"/>
    <col min="1550" max="1550" width="18" style="2130" customWidth="1"/>
    <col min="1551" max="1551" width="16.54296875" style="2130" customWidth="1"/>
    <col min="1552" max="1796" width="11.1796875" style="2130"/>
    <col min="1797" max="1797" width="18.54296875" style="2130" customWidth="1"/>
    <col min="1798" max="1798" width="25" style="2130" customWidth="1"/>
    <col min="1799" max="1799" width="81.81640625" style="2130" customWidth="1"/>
    <col min="1800" max="1800" width="26.1796875" style="2130" customWidth="1"/>
    <col min="1801" max="1801" width="34.26953125" style="2130" customWidth="1"/>
    <col min="1802" max="1802" width="25.54296875" style="2130" customWidth="1"/>
    <col min="1803" max="1803" width="18.26953125" style="2130" customWidth="1"/>
    <col min="1804" max="1804" width="22.26953125" style="2130" customWidth="1"/>
    <col min="1805" max="1805" width="18.81640625" style="2130" customWidth="1"/>
    <col min="1806" max="1806" width="18" style="2130" customWidth="1"/>
    <col min="1807" max="1807" width="16.54296875" style="2130" customWidth="1"/>
    <col min="1808" max="2052" width="11.1796875" style="2130"/>
    <col min="2053" max="2053" width="18.54296875" style="2130" customWidth="1"/>
    <col min="2054" max="2054" width="25" style="2130" customWidth="1"/>
    <col min="2055" max="2055" width="81.81640625" style="2130" customWidth="1"/>
    <col min="2056" max="2056" width="26.1796875" style="2130" customWidth="1"/>
    <col min="2057" max="2057" width="34.26953125" style="2130" customWidth="1"/>
    <col min="2058" max="2058" width="25.54296875" style="2130" customWidth="1"/>
    <col min="2059" max="2059" width="18.26953125" style="2130" customWidth="1"/>
    <col min="2060" max="2060" width="22.26953125" style="2130" customWidth="1"/>
    <col min="2061" max="2061" width="18.81640625" style="2130" customWidth="1"/>
    <col min="2062" max="2062" width="18" style="2130" customWidth="1"/>
    <col min="2063" max="2063" width="16.54296875" style="2130" customWidth="1"/>
    <col min="2064" max="2308" width="11.1796875" style="2130"/>
    <col min="2309" max="2309" width="18.54296875" style="2130" customWidth="1"/>
    <col min="2310" max="2310" width="25" style="2130" customWidth="1"/>
    <col min="2311" max="2311" width="81.81640625" style="2130" customWidth="1"/>
    <col min="2312" max="2312" width="26.1796875" style="2130" customWidth="1"/>
    <col min="2313" max="2313" width="34.26953125" style="2130" customWidth="1"/>
    <col min="2314" max="2314" width="25.54296875" style="2130" customWidth="1"/>
    <col min="2315" max="2315" width="18.26953125" style="2130" customWidth="1"/>
    <col min="2316" max="2316" width="22.26953125" style="2130" customWidth="1"/>
    <col min="2317" max="2317" width="18.81640625" style="2130" customWidth="1"/>
    <col min="2318" max="2318" width="18" style="2130" customWidth="1"/>
    <col min="2319" max="2319" width="16.54296875" style="2130" customWidth="1"/>
    <col min="2320" max="2564" width="11.1796875" style="2130"/>
    <col min="2565" max="2565" width="18.54296875" style="2130" customWidth="1"/>
    <col min="2566" max="2566" width="25" style="2130" customWidth="1"/>
    <col min="2567" max="2567" width="81.81640625" style="2130" customWidth="1"/>
    <col min="2568" max="2568" width="26.1796875" style="2130" customWidth="1"/>
    <col min="2569" max="2569" width="34.26953125" style="2130" customWidth="1"/>
    <col min="2570" max="2570" width="25.54296875" style="2130" customWidth="1"/>
    <col min="2571" max="2571" width="18.26953125" style="2130" customWidth="1"/>
    <col min="2572" max="2572" width="22.26953125" style="2130" customWidth="1"/>
    <col min="2573" max="2573" width="18.81640625" style="2130" customWidth="1"/>
    <col min="2574" max="2574" width="18" style="2130" customWidth="1"/>
    <col min="2575" max="2575" width="16.54296875" style="2130" customWidth="1"/>
    <col min="2576" max="2820" width="11.1796875" style="2130"/>
    <col min="2821" max="2821" width="18.54296875" style="2130" customWidth="1"/>
    <col min="2822" max="2822" width="25" style="2130" customWidth="1"/>
    <col min="2823" max="2823" width="81.81640625" style="2130" customWidth="1"/>
    <col min="2824" max="2824" width="26.1796875" style="2130" customWidth="1"/>
    <col min="2825" max="2825" width="34.26953125" style="2130" customWidth="1"/>
    <col min="2826" max="2826" width="25.54296875" style="2130" customWidth="1"/>
    <col min="2827" max="2827" width="18.26953125" style="2130" customWidth="1"/>
    <col min="2828" max="2828" width="22.26953125" style="2130" customWidth="1"/>
    <col min="2829" max="2829" width="18.81640625" style="2130" customWidth="1"/>
    <col min="2830" max="2830" width="18" style="2130" customWidth="1"/>
    <col min="2831" max="2831" width="16.54296875" style="2130" customWidth="1"/>
    <col min="2832" max="3076" width="11.1796875" style="2130"/>
    <col min="3077" max="3077" width="18.54296875" style="2130" customWidth="1"/>
    <col min="3078" max="3078" width="25" style="2130" customWidth="1"/>
    <col min="3079" max="3079" width="81.81640625" style="2130" customWidth="1"/>
    <col min="3080" max="3080" width="26.1796875" style="2130" customWidth="1"/>
    <col min="3081" max="3081" width="34.26953125" style="2130" customWidth="1"/>
    <col min="3082" max="3082" width="25.54296875" style="2130" customWidth="1"/>
    <col min="3083" max="3083" width="18.26953125" style="2130" customWidth="1"/>
    <col min="3084" max="3084" width="22.26953125" style="2130" customWidth="1"/>
    <col min="3085" max="3085" width="18.81640625" style="2130" customWidth="1"/>
    <col min="3086" max="3086" width="18" style="2130" customWidth="1"/>
    <col min="3087" max="3087" width="16.54296875" style="2130" customWidth="1"/>
    <col min="3088" max="3332" width="11.1796875" style="2130"/>
    <col min="3333" max="3333" width="18.54296875" style="2130" customWidth="1"/>
    <col min="3334" max="3334" width="25" style="2130" customWidth="1"/>
    <col min="3335" max="3335" width="81.81640625" style="2130" customWidth="1"/>
    <col min="3336" max="3336" width="26.1796875" style="2130" customWidth="1"/>
    <col min="3337" max="3337" width="34.26953125" style="2130" customWidth="1"/>
    <col min="3338" max="3338" width="25.54296875" style="2130" customWidth="1"/>
    <col min="3339" max="3339" width="18.26953125" style="2130" customWidth="1"/>
    <col min="3340" max="3340" width="22.26953125" style="2130" customWidth="1"/>
    <col min="3341" max="3341" width="18.81640625" style="2130" customWidth="1"/>
    <col min="3342" max="3342" width="18" style="2130" customWidth="1"/>
    <col min="3343" max="3343" width="16.54296875" style="2130" customWidth="1"/>
    <col min="3344" max="3588" width="11.1796875" style="2130"/>
    <col min="3589" max="3589" width="18.54296875" style="2130" customWidth="1"/>
    <col min="3590" max="3590" width="25" style="2130" customWidth="1"/>
    <col min="3591" max="3591" width="81.81640625" style="2130" customWidth="1"/>
    <col min="3592" max="3592" width="26.1796875" style="2130" customWidth="1"/>
    <col min="3593" max="3593" width="34.26953125" style="2130" customWidth="1"/>
    <col min="3594" max="3594" width="25.54296875" style="2130" customWidth="1"/>
    <col min="3595" max="3595" width="18.26953125" style="2130" customWidth="1"/>
    <col min="3596" max="3596" width="22.26953125" style="2130" customWidth="1"/>
    <col min="3597" max="3597" width="18.81640625" style="2130" customWidth="1"/>
    <col min="3598" max="3598" width="18" style="2130" customWidth="1"/>
    <col min="3599" max="3599" width="16.54296875" style="2130" customWidth="1"/>
    <col min="3600" max="3844" width="11.1796875" style="2130"/>
    <col min="3845" max="3845" width="18.54296875" style="2130" customWidth="1"/>
    <col min="3846" max="3846" width="25" style="2130" customWidth="1"/>
    <col min="3847" max="3847" width="81.81640625" style="2130" customWidth="1"/>
    <col min="3848" max="3848" width="26.1796875" style="2130" customWidth="1"/>
    <col min="3849" max="3849" width="34.26953125" style="2130" customWidth="1"/>
    <col min="3850" max="3850" width="25.54296875" style="2130" customWidth="1"/>
    <col min="3851" max="3851" width="18.26953125" style="2130" customWidth="1"/>
    <col min="3852" max="3852" width="22.26953125" style="2130" customWidth="1"/>
    <col min="3853" max="3853" width="18.81640625" style="2130" customWidth="1"/>
    <col min="3854" max="3854" width="18" style="2130" customWidth="1"/>
    <col min="3855" max="3855" width="16.54296875" style="2130" customWidth="1"/>
    <col min="3856" max="4100" width="11.1796875" style="2130"/>
    <col min="4101" max="4101" width="18.54296875" style="2130" customWidth="1"/>
    <col min="4102" max="4102" width="25" style="2130" customWidth="1"/>
    <col min="4103" max="4103" width="81.81640625" style="2130" customWidth="1"/>
    <col min="4104" max="4104" width="26.1796875" style="2130" customWidth="1"/>
    <col min="4105" max="4105" width="34.26953125" style="2130" customWidth="1"/>
    <col min="4106" max="4106" width="25.54296875" style="2130" customWidth="1"/>
    <col min="4107" max="4107" width="18.26953125" style="2130" customWidth="1"/>
    <col min="4108" max="4108" width="22.26953125" style="2130" customWidth="1"/>
    <col min="4109" max="4109" width="18.81640625" style="2130" customWidth="1"/>
    <col min="4110" max="4110" width="18" style="2130" customWidth="1"/>
    <col min="4111" max="4111" width="16.54296875" style="2130" customWidth="1"/>
    <col min="4112" max="4356" width="11.1796875" style="2130"/>
    <col min="4357" max="4357" width="18.54296875" style="2130" customWidth="1"/>
    <col min="4358" max="4358" width="25" style="2130" customWidth="1"/>
    <col min="4359" max="4359" width="81.81640625" style="2130" customWidth="1"/>
    <col min="4360" max="4360" width="26.1796875" style="2130" customWidth="1"/>
    <col min="4361" max="4361" width="34.26953125" style="2130" customWidth="1"/>
    <col min="4362" max="4362" width="25.54296875" style="2130" customWidth="1"/>
    <col min="4363" max="4363" width="18.26953125" style="2130" customWidth="1"/>
    <col min="4364" max="4364" width="22.26953125" style="2130" customWidth="1"/>
    <col min="4365" max="4365" width="18.81640625" style="2130" customWidth="1"/>
    <col min="4366" max="4366" width="18" style="2130" customWidth="1"/>
    <col min="4367" max="4367" width="16.54296875" style="2130" customWidth="1"/>
    <col min="4368" max="4612" width="11.1796875" style="2130"/>
    <col min="4613" max="4613" width="18.54296875" style="2130" customWidth="1"/>
    <col min="4614" max="4614" width="25" style="2130" customWidth="1"/>
    <col min="4615" max="4615" width="81.81640625" style="2130" customWidth="1"/>
    <col min="4616" max="4616" width="26.1796875" style="2130" customWidth="1"/>
    <col min="4617" max="4617" width="34.26953125" style="2130" customWidth="1"/>
    <col min="4618" max="4618" width="25.54296875" style="2130" customWidth="1"/>
    <col min="4619" max="4619" width="18.26953125" style="2130" customWidth="1"/>
    <col min="4620" max="4620" width="22.26953125" style="2130" customWidth="1"/>
    <col min="4621" max="4621" width="18.81640625" style="2130" customWidth="1"/>
    <col min="4622" max="4622" width="18" style="2130" customWidth="1"/>
    <col min="4623" max="4623" width="16.54296875" style="2130" customWidth="1"/>
    <col min="4624" max="4868" width="11.1796875" style="2130"/>
    <col min="4869" max="4869" width="18.54296875" style="2130" customWidth="1"/>
    <col min="4870" max="4870" width="25" style="2130" customWidth="1"/>
    <col min="4871" max="4871" width="81.81640625" style="2130" customWidth="1"/>
    <col min="4872" max="4872" width="26.1796875" style="2130" customWidth="1"/>
    <col min="4873" max="4873" width="34.26953125" style="2130" customWidth="1"/>
    <col min="4874" max="4874" width="25.54296875" style="2130" customWidth="1"/>
    <col min="4875" max="4875" width="18.26953125" style="2130" customWidth="1"/>
    <col min="4876" max="4876" width="22.26953125" style="2130" customWidth="1"/>
    <col min="4877" max="4877" width="18.81640625" style="2130" customWidth="1"/>
    <col min="4878" max="4878" width="18" style="2130" customWidth="1"/>
    <col min="4879" max="4879" width="16.54296875" style="2130" customWidth="1"/>
    <col min="4880" max="5124" width="11.1796875" style="2130"/>
    <col min="5125" max="5125" width="18.54296875" style="2130" customWidth="1"/>
    <col min="5126" max="5126" width="25" style="2130" customWidth="1"/>
    <col min="5127" max="5127" width="81.81640625" style="2130" customWidth="1"/>
    <col min="5128" max="5128" width="26.1796875" style="2130" customWidth="1"/>
    <col min="5129" max="5129" width="34.26953125" style="2130" customWidth="1"/>
    <col min="5130" max="5130" width="25.54296875" style="2130" customWidth="1"/>
    <col min="5131" max="5131" width="18.26953125" style="2130" customWidth="1"/>
    <col min="5132" max="5132" width="22.26953125" style="2130" customWidth="1"/>
    <col min="5133" max="5133" width="18.81640625" style="2130" customWidth="1"/>
    <col min="5134" max="5134" width="18" style="2130" customWidth="1"/>
    <col min="5135" max="5135" width="16.54296875" style="2130" customWidth="1"/>
    <col min="5136" max="5380" width="11.1796875" style="2130"/>
    <col min="5381" max="5381" width="18.54296875" style="2130" customWidth="1"/>
    <col min="5382" max="5382" width="25" style="2130" customWidth="1"/>
    <col min="5383" max="5383" width="81.81640625" style="2130" customWidth="1"/>
    <col min="5384" max="5384" width="26.1796875" style="2130" customWidth="1"/>
    <col min="5385" max="5385" width="34.26953125" style="2130" customWidth="1"/>
    <col min="5386" max="5386" width="25.54296875" style="2130" customWidth="1"/>
    <col min="5387" max="5387" width="18.26953125" style="2130" customWidth="1"/>
    <col min="5388" max="5388" width="22.26953125" style="2130" customWidth="1"/>
    <col min="5389" max="5389" width="18.81640625" style="2130" customWidth="1"/>
    <col min="5390" max="5390" width="18" style="2130" customWidth="1"/>
    <col min="5391" max="5391" width="16.54296875" style="2130" customWidth="1"/>
    <col min="5392" max="5636" width="11.1796875" style="2130"/>
    <col min="5637" max="5637" width="18.54296875" style="2130" customWidth="1"/>
    <col min="5638" max="5638" width="25" style="2130" customWidth="1"/>
    <col min="5639" max="5639" width="81.81640625" style="2130" customWidth="1"/>
    <col min="5640" max="5640" width="26.1796875" style="2130" customWidth="1"/>
    <col min="5641" max="5641" width="34.26953125" style="2130" customWidth="1"/>
    <col min="5642" max="5642" width="25.54296875" style="2130" customWidth="1"/>
    <col min="5643" max="5643" width="18.26953125" style="2130" customWidth="1"/>
    <col min="5644" max="5644" width="22.26953125" style="2130" customWidth="1"/>
    <col min="5645" max="5645" width="18.81640625" style="2130" customWidth="1"/>
    <col min="5646" max="5646" width="18" style="2130" customWidth="1"/>
    <col min="5647" max="5647" width="16.54296875" style="2130" customWidth="1"/>
    <col min="5648" max="5892" width="11.1796875" style="2130"/>
    <col min="5893" max="5893" width="18.54296875" style="2130" customWidth="1"/>
    <col min="5894" max="5894" width="25" style="2130" customWidth="1"/>
    <col min="5895" max="5895" width="81.81640625" style="2130" customWidth="1"/>
    <col min="5896" max="5896" width="26.1796875" style="2130" customWidth="1"/>
    <col min="5897" max="5897" width="34.26953125" style="2130" customWidth="1"/>
    <col min="5898" max="5898" width="25.54296875" style="2130" customWidth="1"/>
    <col min="5899" max="5899" width="18.26953125" style="2130" customWidth="1"/>
    <col min="5900" max="5900" width="22.26953125" style="2130" customWidth="1"/>
    <col min="5901" max="5901" width="18.81640625" style="2130" customWidth="1"/>
    <col min="5902" max="5902" width="18" style="2130" customWidth="1"/>
    <col min="5903" max="5903" width="16.54296875" style="2130" customWidth="1"/>
    <col min="5904" max="6148" width="11.1796875" style="2130"/>
    <col min="6149" max="6149" width="18.54296875" style="2130" customWidth="1"/>
    <col min="6150" max="6150" width="25" style="2130" customWidth="1"/>
    <col min="6151" max="6151" width="81.81640625" style="2130" customWidth="1"/>
    <col min="6152" max="6152" width="26.1796875" style="2130" customWidth="1"/>
    <col min="6153" max="6153" width="34.26953125" style="2130" customWidth="1"/>
    <col min="6154" max="6154" width="25.54296875" style="2130" customWidth="1"/>
    <col min="6155" max="6155" width="18.26953125" style="2130" customWidth="1"/>
    <col min="6156" max="6156" width="22.26953125" style="2130" customWidth="1"/>
    <col min="6157" max="6157" width="18.81640625" style="2130" customWidth="1"/>
    <col min="6158" max="6158" width="18" style="2130" customWidth="1"/>
    <col min="6159" max="6159" width="16.54296875" style="2130" customWidth="1"/>
    <col min="6160" max="6404" width="11.1796875" style="2130"/>
    <col min="6405" max="6405" width="18.54296875" style="2130" customWidth="1"/>
    <col min="6406" max="6406" width="25" style="2130" customWidth="1"/>
    <col min="6407" max="6407" width="81.81640625" style="2130" customWidth="1"/>
    <col min="6408" max="6408" width="26.1796875" style="2130" customWidth="1"/>
    <col min="6409" max="6409" width="34.26953125" style="2130" customWidth="1"/>
    <col min="6410" max="6410" width="25.54296875" style="2130" customWidth="1"/>
    <col min="6411" max="6411" width="18.26953125" style="2130" customWidth="1"/>
    <col min="6412" max="6412" width="22.26953125" style="2130" customWidth="1"/>
    <col min="6413" max="6413" width="18.81640625" style="2130" customWidth="1"/>
    <col min="6414" max="6414" width="18" style="2130" customWidth="1"/>
    <col min="6415" max="6415" width="16.54296875" style="2130" customWidth="1"/>
    <col min="6416" max="6660" width="11.1796875" style="2130"/>
    <col min="6661" max="6661" width="18.54296875" style="2130" customWidth="1"/>
    <col min="6662" max="6662" width="25" style="2130" customWidth="1"/>
    <col min="6663" max="6663" width="81.81640625" style="2130" customWidth="1"/>
    <col min="6664" max="6664" width="26.1796875" style="2130" customWidth="1"/>
    <col min="6665" max="6665" width="34.26953125" style="2130" customWidth="1"/>
    <col min="6666" max="6666" width="25.54296875" style="2130" customWidth="1"/>
    <col min="6667" max="6667" width="18.26953125" style="2130" customWidth="1"/>
    <col min="6668" max="6668" width="22.26953125" style="2130" customWidth="1"/>
    <col min="6669" max="6669" width="18.81640625" style="2130" customWidth="1"/>
    <col min="6670" max="6670" width="18" style="2130" customWidth="1"/>
    <col min="6671" max="6671" width="16.54296875" style="2130" customWidth="1"/>
    <col min="6672" max="6916" width="11.1796875" style="2130"/>
    <col min="6917" max="6917" width="18.54296875" style="2130" customWidth="1"/>
    <col min="6918" max="6918" width="25" style="2130" customWidth="1"/>
    <col min="6919" max="6919" width="81.81640625" style="2130" customWidth="1"/>
    <col min="6920" max="6920" width="26.1796875" style="2130" customWidth="1"/>
    <col min="6921" max="6921" width="34.26953125" style="2130" customWidth="1"/>
    <col min="6922" max="6922" width="25.54296875" style="2130" customWidth="1"/>
    <col min="6923" max="6923" width="18.26953125" style="2130" customWidth="1"/>
    <col min="6924" max="6924" width="22.26953125" style="2130" customWidth="1"/>
    <col min="6925" max="6925" width="18.81640625" style="2130" customWidth="1"/>
    <col min="6926" max="6926" width="18" style="2130" customWidth="1"/>
    <col min="6927" max="6927" width="16.54296875" style="2130" customWidth="1"/>
    <col min="6928" max="7172" width="11.1796875" style="2130"/>
    <col min="7173" max="7173" width="18.54296875" style="2130" customWidth="1"/>
    <col min="7174" max="7174" width="25" style="2130" customWidth="1"/>
    <col min="7175" max="7175" width="81.81640625" style="2130" customWidth="1"/>
    <col min="7176" max="7176" width="26.1796875" style="2130" customWidth="1"/>
    <col min="7177" max="7177" width="34.26953125" style="2130" customWidth="1"/>
    <col min="7178" max="7178" width="25.54296875" style="2130" customWidth="1"/>
    <col min="7179" max="7179" width="18.26953125" style="2130" customWidth="1"/>
    <col min="7180" max="7180" width="22.26953125" style="2130" customWidth="1"/>
    <col min="7181" max="7181" width="18.81640625" style="2130" customWidth="1"/>
    <col min="7182" max="7182" width="18" style="2130" customWidth="1"/>
    <col min="7183" max="7183" width="16.54296875" style="2130" customWidth="1"/>
    <col min="7184" max="7428" width="11.1796875" style="2130"/>
    <col min="7429" max="7429" width="18.54296875" style="2130" customWidth="1"/>
    <col min="7430" max="7430" width="25" style="2130" customWidth="1"/>
    <col min="7431" max="7431" width="81.81640625" style="2130" customWidth="1"/>
    <col min="7432" max="7432" width="26.1796875" style="2130" customWidth="1"/>
    <col min="7433" max="7433" width="34.26953125" style="2130" customWidth="1"/>
    <col min="7434" max="7434" width="25.54296875" style="2130" customWidth="1"/>
    <col min="7435" max="7435" width="18.26953125" style="2130" customWidth="1"/>
    <col min="7436" max="7436" width="22.26953125" style="2130" customWidth="1"/>
    <col min="7437" max="7437" width="18.81640625" style="2130" customWidth="1"/>
    <col min="7438" max="7438" width="18" style="2130" customWidth="1"/>
    <col min="7439" max="7439" width="16.54296875" style="2130" customWidth="1"/>
    <col min="7440" max="7684" width="11.1796875" style="2130"/>
    <col min="7685" max="7685" width="18.54296875" style="2130" customWidth="1"/>
    <col min="7686" max="7686" width="25" style="2130" customWidth="1"/>
    <col min="7687" max="7687" width="81.81640625" style="2130" customWidth="1"/>
    <col min="7688" max="7688" width="26.1796875" style="2130" customWidth="1"/>
    <col min="7689" max="7689" width="34.26953125" style="2130" customWidth="1"/>
    <col min="7690" max="7690" width="25.54296875" style="2130" customWidth="1"/>
    <col min="7691" max="7691" width="18.26953125" style="2130" customWidth="1"/>
    <col min="7692" max="7692" width="22.26953125" style="2130" customWidth="1"/>
    <col min="7693" max="7693" width="18.81640625" style="2130" customWidth="1"/>
    <col min="7694" max="7694" width="18" style="2130" customWidth="1"/>
    <col min="7695" max="7695" width="16.54296875" style="2130" customWidth="1"/>
    <col min="7696" max="7940" width="11.1796875" style="2130"/>
    <col min="7941" max="7941" width="18.54296875" style="2130" customWidth="1"/>
    <col min="7942" max="7942" width="25" style="2130" customWidth="1"/>
    <col min="7943" max="7943" width="81.81640625" style="2130" customWidth="1"/>
    <col min="7944" max="7944" width="26.1796875" style="2130" customWidth="1"/>
    <col min="7945" max="7945" width="34.26953125" style="2130" customWidth="1"/>
    <col min="7946" max="7946" width="25.54296875" style="2130" customWidth="1"/>
    <col min="7947" max="7947" width="18.26953125" style="2130" customWidth="1"/>
    <col min="7948" max="7948" width="22.26953125" style="2130" customWidth="1"/>
    <col min="7949" max="7949" width="18.81640625" style="2130" customWidth="1"/>
    <col min="7950" max="7950" width="18" style="2130" customWidth="1"/>
    <col min="7951" max="7951" width="16.54296875" style="2130" customWidth="1"/>
    <col min="7952" max="8196" width="11.1796875" style="2130"/>
    <col min="8197" max="8197" width="18.54296875" style="2130" customWidth="1"/>
    <col min="8198" max="8198" width="25" style="2130" customWidth="1"/>
    <col min="8199" max="8199" width="81.81640625" style="2130" customWidth="1"/>
    <col min="8200" max="8200" width="26.1796875" style="2130" customWidth="1"/>
    <col min="8201" max="8201" width="34.26953125" style="2130" customWidth="1"/>
    <col min="8202" max="8202" width="25.54296875" style="2130" customWidth="1"/>
    <col min="8203" max="8203" width="18.26953125" style="2130" customWidth="1"/>
    <col min="8204" max="8204" width="22.26953125" style="2130" customWidth="1"/>
    <col min="8205" max="8205" width="18.81640625" style="2130" customWidth="1"/>
    <col min="8206" max="8206" width="18" style="2130" customWidth="1"/>
    <col min="8207" max="8207" width="16.54296875" style="2130" customWidth="1"/>
    <col min="8208" max="8452" width="11.1796875" style="2130"/>
    <col min="8453" max="8453" width="18.54296875" style="2130" customWidth="1"/>
    <col min="8454" max="8454" width="25" style="2130" customWidth="1"/>
    <col min="8455" max="8455" width="81.81640625" style="2130" customWidth="1"/>
    <col min="8456" max="8456" width="26.1796875" style="2130" customWidth="1"/>
    <col min="8457" max="8457" width="34.26953125" style="2130" customWidth="1"/>
    <col min="8458" max="8458" width="25.54296875" style="2130" customWidth="1"/>
    <col min="8459" max="8459" width="18.26953125" style="2130" customWidth="1"/>
    <col min="8460" max="8460" width="22.26953125" style="2130" customWidth="1"/>
    <col min="8461" max="8461" width="18.81640625" style="2130" customWidth="1"/>
    <col min="8462" max="8462" width="18" style="2130" customWidth="1"/>
    <col min="8463" max="8463" width="16.54296875" style="2130" customWidth="1"/>
    <col min="8464" max="8708" width="11.1796875" style="2130"/>
    <col min="8709" max="8709" width="18.54296875" style="2130" customWidth="1"/>
    <col min="8710" max="8710" width="25" style="2130" customWidth="1"/>
    <col min="8711" max="8711" width="81.81640625" style="2130" customWidth="1"/>
    <col min="8712" max="8712" width="26.1796875" style="2130" customWidth="1"/>
    <col min="8713" max="8713" width="34.26953125" style="2130" customWidth="1"/>
    <col min="8714" max="8714" width="25.54296875" style="2130" customWidth="1"/>
    <col min="8715" max="8715" width="18.26953125" style="2130" customWidth="1"/>
    <col min="8716" max="8716" width="22.26953125" style="2130" customWidth="1"/>
    <col min="8717" max="8717" width="18.81640625" style="2130" customWidth="1"/>
    <col min="8718" max="8718" width="18" style="2130" customWidth="1"/>
    <col min="8719" max="8719" width="16.54296875" style="2130" customWidth="1"/>
    <col min="8720" max="8964" width="11.1796875" style="2130"/>
    <col min="8965" max="8965" width="18.54296875" style="2130" customWidth="1"/>
    <col min="8966" max="8966" width="25" style="2130" customWidth="1"/>
    <col min="8967" max="8967" width="81.81640625" style="2130" customWidth="1"/>
    <col min="8968" max="8968" width="26.1796875" style="2130" customWidth="1"/>
    <col min="8969" max="8969" width="34.26953125" style="2130" customWidth="1"/>
    <col min="8970" max="8970" width="25.54296875" style="2130" customWidth="1"/>
    <col min="8971" max="8971" width="18.26953125" style="2130" customWidth="1"/>
    <col min="8972" max="8972" width="22.26953125" style="2130" customWidth="1"/>
    <col min="8973" max="8973" width="18.81640625" style="2130" customWidth="1"/>
    <col min="8974" max="8974" width="18" style="2130" customWidth="1"/>
    <col min="8975" max="8975" width="16.54296875" style="2130" customWidth="1"/>
    <col min="8976" max="9220" width="11.1796875" style="2130"/>
    <col min="9221" max="9221" width="18.54296875" style="2130" customWidth="1"/>
    <col min="9222" max="9222" width="25" style="2130" customWidth="1"/>
    <col min="9223" max="9223" width="81.81640625" style="2130" customWidth="1"/>
    <col min="9224" max="9224" width="26.1796875" style="2130" customWidth="1"/>
    <col min="9225" max="9225" width="34.26953125" style="2130" customWidth="1"/>
    <col min="9226" max="9226" width="25.54296875" style="2130" customWidth="1"/>
    <col min="9227" max="9227" width="18.26953125" style="2130" customWidth="1"/>
    <col min="9228" max="9228" width="22.26953125" style="2130" customWidth="1"/>
    <col min="9229" max="9229" width="18.81640625" style="2130" customWidth="1"/>
    <col min="9230" max="9230" width="18" style="2130" customWidth="1"/>
    <col min="9231" max="9231" width="16.54296875" style="2130" customWidth="1"/>
    <col min="9232" max="9476" width="11.1796875" style="2130"/>
    <col min="9477" max="9477" width="18.54296875" style="2130" customWidth="1"/>
    <col min="9478" max="9478" width="25" style="2130" customWidth="1"/>
    <col min="9479" max="9479" width="81.81640625" style="2130" customWidth="1"/>
    <col min="9480" max="9480" width="26.1796875" style="2130" customWidth="1"/>
    <col min="9481" max="9481" width="34.26953125" style="2130" customWidth="1"/>
    <col min="9482" max="9482" width="25.54296875" style="2130" customWidth="1"/>
    <col min="9483" max="9483" width="18.26953125" style="2130" customWidth="1"/>
    <col min="9484" max="9484" width="22.26953125" style="2130" customWidth="1"/>
    <col min="9485" max="9485" width="18.81640625" style="2130" customWidth="1"/>
    <col min="9486" max="9486" width="18" style="2130" customWidth="1"/>
    <col min="9487" max="9487" width="16.54296875" style="2130" customWidth="1"/>
    <col min="9488" max="9732" width="11.1796875" style="2130"/>
    <col min="9733" max="9733" width="18.54296875" style="2130" customWidth="1"/>
    <col min="9734" max="9734" width="25" style="2130" customWidth="1"/>
    <col min="9735" max="9735" width="81.81640625" style="2130" customWidth="1"/>
    <col min="9736" max="9736" width="26.1796875" style="2130" customWidth="1"/>
    <col min="9737" max="9737" width="34.26953125" style="2130" customWidth="1"/>
    <col min="9738" max="9738" width="25.54296875" style="2130" customWidth="1"/>
    <col min="9739" max="9739" width="18.26953125" style="2130" customWidth="1"/>
    <col min="9740" max="9740" width="22.26953125" style="2130" customWidth="1"/>
    <col min="9741" max="9741" width="18.81640625" style="2130" customWidth="1"/>
    <col min="9742" max="9742" width="18" style="2130" customWidth="1"/>
    <col min="9743" max="9743" width="16.54296875" style="2130" customWidth="1"/>
    <col min="9744" max="9988" width="11.1796875" style="2130"/>
    <col min="9989" max="9989" width="18.54296875" style="2130" customWidth="1"/>
    <col min="9990" max="9990" width="25" style="2130" customWidth="1"/>
    <col min="9991" max="9991" width="81.81640625" style="2130" customWidth="1"/>
    <col min="9992" max="9992" width="26.1796875" style="2130" customWidth="1"/>
    <col min="9993" max="9993" width="34.26953125" style="2130" customWidth="1"/>
    <col min="9994" max="9994" width="25.54296875" style="2130" customWidth="1"/>
    <col min="9995" max="9995" width="18.26953125" style="2130" customWidth="1"/>
    <col min="9996" max="9996" width="22.26953125" style="2130" customWidth="1"/>
    <col min="9997" max="9997" width="18.81640625" style="2130" customWidth="1"/>
    <col min="9998" max="9998" width="18" style="2130" customWidth="1"/>
    <col min="9999" max="9999" width="16.54296875" style="2130" customWidth="1"/>
    <col min="10000" max="10244" width="11.1796875" style="2130"/>
    <col min="10245" max="10245" width="18.54296875" style="2130" customWidth="1"/>
    <col min="10246" max="10246" width="25" style="2130" customWidth="1"/>
    <col min="10247" max="10247" width="81.81640625" style="2130" customWidth="1"/>
    <col min="10248" max="10248" width="26.1796875" style="2130" customWidth="1"/>
    <col min="10249" max="10249" width="34.26953125" style="2130" customWidth="1"/>
    <col min="10250" max="10250" width="25.54296875" style="2130" customWidth="1"/>
    <col min="10251" max="10251" width="18.26953125" style="2130" customWidth="1"/>
    <col min="10252" max="10252" width="22.26953125" style="2130" customWidth="1"/>
    <col min="10253" max="10253" width="18.81640625" style="2130" customWidth="1"/>
    <col min="10254" max="10254" width="18" style="2130" customWidth="1"/>
    <col min="10255" max="10255" width="16.54296875" style="2130" customWidth="1"/>
    <col min="10256" max="10500" width="11.1796875" style="2130"/>
    <col min="10501" max="10501" width="18.54296875" style="2130" customWidth="1"/>
    <col min="10502" max="10502" width="25" style="2130" customWidth="1"/>
    <col min="10503" max="10503" width="81.81640625" style="2130" customWidth="1"/>
    <col min="10504" max="10504" width="26.1796875" style="2130" customWidth="1"/>
    <col min="10505" max="10505" width="34.26953125" style="2130" customWidth="1"/>
    <col min="10506" max="10506" width="25.54296875" style="2130" customWidth="1"/>
    <col min="10507" max="10507" width="18.26953125" style="2130" customWidth="1"/>
    <col min="10508" max="10508" width="22.26953125" style="2130" customWidth="1"/>
    <col min="10509" max="10509" width="18.81640625" style="2130" customWidth="1"/>
    <col min="10510" max="10510" width="18" style="2130" customWidth="1"/>
    <col min="10511" max="10511" width="16.54296875" style="2130" customWidth="1"/>
    <col min="10512" max="10756" width="11.1796875" style="2130"/>
    <col min="10757" max="10757" width="18.54296875" style="2130" customWidth="1"/>
    <col min="10758" max="10758" width="25" style="2130" customWidth="1"/>
    <col min="10759" max="10759" width="81.81640625" style="2130" customWidth="1"/>
    <col min="10760" max="10760" width="26.1796875" style="2130" customWidth="1"/>
    <col min="10761" max="10761" width="34.26953125" style="2130" customWidth="1"/>
    <col min="10762" max="10762" width="25.54296875" style="2130" customWidth="1"/>
    <col min="10763" max="10763" width="18.26953125" style="2130" customWidth="1"/>
    <col min="10764" max="10764" width="22.26953125" style="2130" customWidth="1"/>
    <col min="10765" max="10765" width="18.81640625" style="2130" customWidth="1"/>
    <col min="10766" max="10766" width="18" style="2130" customWidth="1"/>
    <col min="10767" max="10767" width="16.54296875" style="2130" customWidth="1"/>
    <col min="10768" max="11012" width="11.1796875" style="2130"/>
    <col min="11013" max="11013" width="18.54296875" style="2130" customWidth="1"/>
    <col min="11014" max="11014" width="25" style="2130" customWidth="1"/>
    <col min="11015" max="11015" width="81.81640625" style="2130" customWidth="1"/>
    <col min="11016" max="11016" width="26.1796875" style="2130" customWidth="1"/>
    <col min="11017" max="11017" width="34.26953125" style="2130" customWidth="1"/>
    <col min="11018" max="11018" width="25.54296875" style="2130" customWidth="1"/>
    <col min="11019" max="11019" width="18.26953125" style="2130" customWidth="1"/>
    <col min="11020" max="11020" width="22.26953125" style="2130" customWidth="1"/>
    <col min="11021" max="11021" width="18.81640625" style="2130" customWidth="1"/>
    <col min="11022" max="11022" width="18" style="2130" customWidth="1"/>
    <col min="11023" max="11023" width="16.54296875" style="2130" customWidth="1"/>
    <col min="11024" max="11268" width="11.1796875" style="2130"/>
    <col min="11269" max="11269" width="18.54296875" style="2130" customWidth="1"/>
    <col min="11270" max="11270" width="25" style="2130" customWidth="1"/>
    <col min="11271" max="11271" width="81.81640625" style="2130" customWidth="1"/>
    <col min="11272" max="11272" width="26.1796875" style="2130" customWidth="1"/>
    <col min="11273" max="11273" width="34.26953125" style="2130" customWidth="1"/>
    <col min="11274" max="11274" width="25.54296875" style="2130" customWidth="1"/>
    <col min="11275" max="11275" width="18.26953125" style="2130" customWidth="1"/>
    <col min="11276" max="11276" width="22.26953125" style="2130" customWidth="1"/>
    <col min="11277" max="11277" width="18.81640625" style="2130" customWidth="1"/>
    <col min="11278" max="11278" width="18" style="2130" customWidth="1"/>
    <col min="11279" max="11279" width="16.54296875" style="2130" customWidth="1"/>
    <col min="11280" max="11524" width="11.1796875" style="2130"/>
    <col min="11525" max="11525" width="18.54296875" style="2130" customWidth="1"/>
    <col min="11526" max="11526" width="25" style="2130" customWidth="1"/>
    <col min="11527" max="11527" width="81.81640625" style="2130" customWidth="1"/>
    <col min="11528" max="11528" width="26.1796875" style="2130" customWidth="1"/>
    <col min="11529" max="11529" width="34.26953125" style="2130" customWidth="1"/>
    <col min="11530" max="11530" width="25.54296875" style="2130" customWidth="1"/>
    <col min="11531" max="11531" width="18.26953125" style="2130" customWidth="1"/>
    <col min="11532" max="11532" width="22.26953125" style="2130" customWidth="1"/>
    <col min="11533" max="11533" width="18.81640625" style="2130" customWidth="1"/>
    <col min="11534" max="11534" width="18" style="2130" customWidth="1"/>
    <col min="11535" max="11535" width="16.54296875" style="2130" customWidth="1"/>
    <col min="11536" max="11780" width="11.1796875" style="2130"/>
    <col min="11781" max="11781" width="18.54296875" style="2130" customWidth="1"/>
    <col min="11782" max="11782" width="25" style="2130" customWidth="1"/>
    <col min="11783" max="11783" width="81.81640625" style="2130" customWidth="1"/>
    <col min="11784" max="11784" width="26.1796875" style="2130" customWidth="1"/>
    <col min="11785" max="11785" width="34.26953125" style="2130" customWidth="1"/>
    <col min="11786" max="11786" width="25.54296875" style="2130" customWidth="1"/>
    <col min="11787" max="11787" width="18.26953125" style="2130" customWidth="1"/>
    <col min="11788" max="11788" width="22.26953125" style="2130" customWidth="1"/>
    <col min="11789" max="11789" width="18.81640625" style="2130" customWidth="1"/>
    <col min="11790" max="11790" width="18" style="2130" customWidth="1"/>
    <col min="11791" max="11791" width="16.54296875" style="2130" customWidth="1"/>
    <col min="11792" max="12036" width="11.1796875" style="2130"/>
    <col min="12037" max="12037" width="18.54296875" style="2130" customWidth="1"/>
    <col min="12038" max="12038" width="25" style="2130" customWidth="1"/>
    <col min="12039" max="12039" width="81.81640625" style="2130" customWidth="1"/>
    <col min="12040" max="12040" width="26.1796875" style="2130" customWidth="1"/>
    <col min="12041" max="12041" width="34.26953125" style="2130" customWidth="1"/>
    <col min="12042" max="12042" width="25.54296875" style="2130" customWidth="1"/>
    <col min="12043" max="12043" width="18.26953125" style="2130" customWidth="1"/>
    <col min="12044" max="12044" width="22.26953125" style="2130" customWidth="1"/>
    <col min="12045" max="12045" width="18.81640625" style="2130" customWidth="1"/>
    <col min="12046" max="12046" width="18" style="2130" customWidth="1"/>
    <col min="12047" max="12047" width="16.54296875" style="2130" customWidth="1"/>
    <col min="12048" max="12292" width="11.1796875" style="2130"/>
    <col min="12293" max="12293" width="18.54296875" style="2130" customWidth="1"/>
    <col min="12294" max="12294" width="25" style="2130" customWidth="1"/>
    <col min="12295" max="12295" width="81.81640625" style="2130" customWidth="1"/>
    <col min="12296" max="12296" width="26.1796875" style="2130" customWidth="1"/>
    <col min="12297" max="12297" width="34.26953125" style="2130" customWidth="1"/>
    <col min="12298" max="12298" width="25.54296875" style="2130" customWidth="1"/>
    <col min="12299" max="12299" width="18.26953125" style="2130" customWidth="1"/>
    <col min="12300" max="12300" width="22.26953125" style="2130" customWidth="1"/>
    <col min="12301" max="12301" width="18.81640625" style="2130" customWidth="1"/>
    <col min="12302" max="12302" width="18" style="2130" customWidth="1"/>
    <col min="12303" max="12303" width="16.54296875" style="2130" customWidth="1"/>
    <col min="12304" max="12548" width="11.1796875" style="2130"/>
    <col min="12549" max="12549" width="18.54296875" style="2130" customWidth="1"/>
    <col min="12550" max="12550" width="25" style="2130" customWidth="1"/>
    <col min="12551" max="12551" width="81.81640625" style="2130" customWidth="1"/>
    <col min="12552" max="12552" width="26.1796875" style="2130" customWidth="1"/>
    <col min="12553" max="12553" width="34.26953125" style="2130" customWidth="1"/>
    <col min="12554" max="12554" width="25.54296875" style="2130" customWidth="1"/>
    <col min="12555" max="12555" width="18.26953125" style="2130" customWidth="1"/>
    <col min="12556" max="12556" width="22.26953125" style="2130" customWidth="1"/>
    <col min="12557" max="12557" width="18.81640625" style="2130" customWidth="1"/>
    <col min="12558" max="12558" width="18" style="2130" customWidth="1"/>
    <col min="12559" max="12559" width="16.54296875" style="2130" customWidth="1"/>
    <col min="12560" max="12804" width="11.1796875" style="2130"/>
    <col min="12805" max="12805" width="18.54296875" style="2130" customWidth="1"/>
    <col min="12806" max="12806" width="25" style="2130" customWidth="1"/>
    <col min="12807" max="12807" width="81.81640625" style="2130" customWidth="1"/>
    <col min="12808" max="12808" width="26.1796875" style="2130" customWidth="1"/>
    <col min="12809" max="12809" width="34.26953125" style="2130" customWidth="1"/>
    <col min="12810" max="12810" width="25.54296875" style="2130" customWidth="1"/>
    <col min="12811" max="12811" width="18.26953125" style="2130" customWidth="1"/>
    <col min="12812" max="12812" width="22.26953125" style="2130" customWidth="1"/>
    <col min="12813" max="12813" width="18.81640625" style="2130" customWidth="1"/>
    <col min="12814" max="12814" width="18" style="2130" customWidth="1"/>
    <col min="12815" max="12815" width="16.54296875" style="2130" customWidth="1"/>
    <col min="12816" max="13060" width="11.1796875" style="2130"/>
    <col min="13061" max="13061" width="18.54296875" style="2130" customWidth="1"/>
    <col min="13062" max="13062" width="25" style="2130" customWidth="1"/>
    <col min="13063" max="13063" width="81.81640625" style="2130" customWidth="1"/>
    <col min="13064" max="13064" width="26.1796875" style="2130" customWidth="1"/>
    <col min="13065" max="13065" width="34.26953125" style="2130" customWidth="1"/>
    <col min="13066" max="13066" width="25.54296875" style="2130" customWidth="1"/>
    <col min="13067" max="13067" width="18.26953125" style="2130" customWidth="1"/>
    <col min="13068" max="13068" width="22.26953125" style="2130" customWidth="1"/>
    <col min="13069" max="13069" width="18.81640625" style="2130" customWidth="1"/>
    <col min="13070" max="13070" width="18" style="2130" customWidth="1"/>
    <col min="13071" max="13071" width="16.54296875" style="2130" customWidth="1"/>
    <col min="13072" max="13316" width="11.1796875" style="2130"/>
    <col min="13317" max="13317" width="18.54296875" style="2130" customWidth="1"/>
    <col min="13318" max="13318" width="25" style="2130" customWidth="1"/>
    <col min="13319" max="13319" width="81.81640625" style="2130" customWidth="1"/>
    <col min="13320" max="13320" width="26.1796875" style="2130" customWidth="1"/>
    <col min="13321" max="13321" width="34.26953125" style="2130" customWidth="1"/>
    <col min="13322" max="13322" width="25.54296875" style="2130" customWidth="1"/>
    <col min="13323" max="13323" width="18.26953125" style="2130" customWidth="1"/>
    <col min="13324" max="13324" width="22.26953125" style="2130" customWidth="1"/>
    <col min="13325" max="13325" width="18.81640625" style="2130" customWidth="1"/>
    <col min="13326" max="13326" width="18" style="2130" customWidth="1"/>
    <col min="13327" max="13327" width="16.54296875" style="2130" customWidth="1"/>
    <col min="13328" max="13572" width="11.1796875" style="2130"/>
    <col min="13573" max="13573" width="18.54296875" style="2130" customWidth="1"/>
    <col min="13574" max="13574" width="25" style="2130" customWidth="1"/>
    <col min="13575" max="13575" width="81.81640625" style="2130" customWidth="1"/>
    <col min="13576" max="13576" width="26.1796875" style="2130" customWidth="1"/>
    <col min="13577" max="13577" width="34.26953125" style="2130" customWidth="1"/>
    <col min="13578" max="13578" width="25.54296875" style="2130" customWidth="1"/>
    <col min="13579" max="13579" width="18.26953125" style="2130" customWidth="1"/>
    <col min="13580" max="13580" width="22.26953125" style="2130" customWidth="1"/>
    <col min="13581" max="13581" width="18.81640625" style="2130" customWidth="1"/>
    <col min="13582" max="13582" width="18" style="2130" customWidth="1"/>
    <col min="13583" max="13583" width="16.54296875" style="2130" customWidth="1"/>
    <col min="13584" max="13828" width="11.1796875" style="2130"/>
    <col min="13829" max="13829" width="18.54296875" style="2130" customWidth="1"/>
    <col min="13830" max="13830" width="25" style="2130" customWidth="1"/>
    <col min="13831" max="13831" width="81.81640625" style="2130" customWidth="1"/>
    <col min="13832" max="13832" width="26.1796875" style="2130" customWidth="1"/>
    <col min="13833" max="13833" width="34.26953125" style="2130" customWidth="1"/>
    <col min="13834" max="13834" width="25.54296875" style="2130" customWidth="1"/>
    <col min="13835" max="13835" width="18.26953125" style="2130" customWidth="1"/>
    <col min="13836" max="13836" width="22.26953125" style="2130" customWidth="1"/>
    <col min="13837" max="13837" width="18.81640625" style="2130" customWidth="1"/>
    <col min="13838" max="13838" width="18" style="2130" customWidth="1"/>
    <col min="13839" max="13839" width="16.54296875" style="2130" customWidth="1"/>
    <col min="13840" max="14084" width="11.1796875" style="2130"/>
    <col min="14085" max="14085" width="18.54296875" style="2130" customWidth="1"/>
    <col min="14086" max="14086" width="25" style="2130" customWidth="1"/>
    <col min="14087" max="14087" width="81.81640625" style="2130" customWidth="1"/>
    <col min="14088" max="14088" width="26.1796875" style="2130" customWidth="1"/>
    <col min="14089" max="14089" width="34.26953125" style="2130" customWidth="1"/>
    <col min="14090" max="14090" width="25.54296875" style="2130" customWidth="1"/>
    <col min="14091" max="14091" width="18.26953125" style="2130" customWidth="1"/>
    <col min="14092" max="14092" width="22.26953125" style="2130" customWidth="1"/>
    <col min="14093" max="14093" width="18.81640625" style="2130" customWidth="1"/>
    <col min="14094" max="14094" width="18" style="2130" customWidth="1"/>
    <col min="14095" max="14095" width="16.54296875" style="2130" customWidth="1"/>
    <col min="14096" max="14340" width="11.1796875" style="2130"/>
    <col min="14341" max="14341" width="18.54296875" style="2130" customWidth="1"/>
    <col min="14342" max="14342" width="25" style="2130" customWidth="1"/>
    <col min="14343" max="14343" width="81.81640625" style="2130" customWidth="1"/>
    <col min="14344" max="14344" width="26.1796875" style="2130" customWidth="1"/>
    <col min="14345" max="14345" width="34.26953125" style="2130" customWidth="1"/>
    <col min="14346" max="14346" width="25.54296875" style="2130" customWidth="1"/>
    <col min="14347" max="14347" width="18.26953125" style="2130" customWidth="1"/>
    <col min="14348" max="14348" width="22.26953125" style="2130" customWidth="1"/>
    <col min="14349" max="14349" width="18.81640625" style="2130" customWidth="1"/>
    <col min="14350" max="14350" width="18" style="2130" customWidth="1"/>
    <col min="14351" max="14351" width="16.54296875" style="2130" customWidth="1"/>
    <col min="14352" max="14596" width="11.1796875" style="2130"/>
    <col min="14597" max="14597" width="18.54296875" style="2130" customWidth="1"/>
    <col min="14598" max="14598" width="25" style="2130" customWidth="1"/>
    <col min="14599" max="14599" width="81.81640625" style="2130" customWidth="1"/>
    <col min="14600" max="14600" width="26.1796875" style="2130" customWidth="1"/>
    <col min="14601" max="14601" width="34.26953125" style="2130" customWidth="1"/>
    <col min="14602" max="14602" width="25.54296875" style="2130" customWidth="1"/>
    <col min="14603" max="14603" width="18.26953125" style="2130" customWidth="1"/>
    <col min="14604" max="14604" width="22.26953125" style="2130" customWidth="1"/>
    <col min="14605" max="14605" width="18.81640625" style="2130" customWidth="1"/>
    <col min="14606" max="14606" width="18" style="2130" customWidth="1"/>
    <col min="14607" max="14607" width="16.54296875" style="2130" customWidth="1"/>
    <col min="14608" max="14852" width="11.1796875" style="2130"/>
    <col min="14853" max="14853" width="18.54296875" style="2130" customWidth="1"/>
    <col min="14854" max="14854" width="25" style="2130" customWidth="1"/>
    <col min="14855" max="14855" width="81.81640625" style="2130" customWidth="1"/>
    <col min="14856" max="14856" width="26.1796875" style="2130" customWidth="1"/>
    <col min="14857" max="14857" width="34.26953125" style="2130" customWidth="1"/>
    <col min="14858" max="14858" width="25.54296875" style="2130" customWidth="1"/>
    <col min="14859" max="14859" width="18.26953125" style="2130" customWidth="1"/>
    <col min="14860" max="14860" width="22.26953125" style="2130" customWidth="1"/>
    <col min="14861" max="14861" width="18.81640625" style="2130" customWidth="1"/>
    <col min="14862" max="14862" width="18" style="2130" customWidth="1"/>
    <col min="14863" max="14863" width="16.54296875" style="2130" customWidth="1"/>
    <col min="14864" max="15108" width="11.1796875" style="2130"/>
    <col min="15109" max="15109" width="18.54296875" style="2130" customWidth="1"/>
    <col min="15110" max="15110" width="25" style="2130" customWidth="1"/>
    <col min="15111" max="15111" width="81.81640625" style="2130" customWidth="1"/>
    <col min="15112" max="15112" width="26.1796875" style="2130" customWidth="1"/>
    <col min="15113" max="15113" width="34.26953125" style="2130" customWidth="1"/>
    <col min="15114" max="15114" width="25.54296875" style="2130" customWidth="1"/>
    <col min="15115" max="15115" width="18.26953125" style="2130" customWidth="1"/>
    <col min="15116" max="15116" width="22.26953125" style="2130" customWidth="1"/>
    <col min="15117" max="15117" width="18.81640625" style="2130" customWidth="1"/>
    <col min="15118" max="15118" width="18" style="2130" customWidth="1"/>
    <col min="15119" max="15119" width="16.54296875" style="2130" customWidth="1"/>
    <col min="15120" max="15364" width="11.1796875" style="2130"/>
    <col min="15365" max="15365" width="18.54296875" style="2130" customWidth="1"/>
    <col min="15366" max="15366" width="25" style="2130" customWidth="1"/>
    <col min="15367" max="15367" width="81.81640625" style="2130" customWidth="1"/>
    <col min="15368" max="15368" width="26.1796875" style="2130" customWidth="1"/>
    <col min="15369" max="15369" width="34.26953125" style="2130" customWidth="1"/>
    <col min="15370" max="15370" width="25.54296875" style="2130" customWidth="1"/>
    <col min="15371" max="15371" width="18.26953125" style="2130" customWidth="1"/>
    <col min="15372" max="15372" width="22.26953125" style="2130" customWidth="1"/>
    <col min="15373" max="15373" width="18.81640625" style="2130" customWidth="1"/>
    <col min="15374" max="15374" width="18" style="2130" customWidth="1"/>
    <col min="15375" max="15375" width="16.54296875" style="2130" customWidth="1"/>
    <col min="15376" max="15620" width="11.1796875" style="2130"/>
    <col min="15621" max="15621" width="18.54296875" style="2130" customWidth="1"/>
    <col min="15622" max="15622" width="25" style="2130" customWidth="1"/>
    <col min="15623" max="15623" width="81.81640625" style="2130" customWidth="1"/>
    <col min="15624" max="15624" width="26.1796875" style="2130" customWidth="1"/>
    <col min="15625" max="15625" width="34.26953125" style="2130" customWidth="1"/>
    <col min="15626" max="15626" width="25.54296875" style="2130" customWidth="1"/>
    <col min="15627" max="15627" width="18.26953125" style="2130" customWidth="1"/>
    <col min="15628" max="15628" width="22.26953125" style="2130" customWidth="1"/>
    <col min="15629" max="15629" width="18.81640625" style="2130" customWidth="1"/>
    <col min="15630" max="15630" width="18" style="2130" customWidth="1"/>
    <col min="15631" max="15631" width="16.54296875" style="2130" customWidth="1"/>
    <col min="15632" max="15876" width="11.1796875" style="2130"/>
    <col min="15877" max="15877" width="18.54296875" style="2130" customWidth="1"/>
    <col min="15878" max="15878" width="25" style="2130" customWidth="1"/>
    <col min="15879" max="15879" width="81.81640625" style="2130" customWidth="1"/>
    <col min="15880" max="15880" width="26.1796875" style="2130" customWidth="1"/>
    <col min="15881" max="15881" width="34.26953125" style="2130" customWidth="1"/>
    <col min="15882" max="15882" width="25.54296875" style="2130" customWidth="1"/>
    <col min="15883" max="15883" width="18.26953125" style="2130" customWidth="1"/>
    <col min="15884" max="15884" width="22.26953125" style="2130" customWidth="1"/>
    <col min="15885" max="15885" width="18.81640625" style="2130" customWidth="1"/>
    <col min="15886" max="15886" width="18" style="2130" customWidth="1"/>
    <col min="15887" max="15887" width="16.54296875" style="2130" customWidth="1"/>
    <col min="15888" max="16132" width="11.1796875" style="2130"/>
    <col min="16133" max="16133" width="18.54296875" style="2130" customWidth="1"/>
    <col min="16134" max="16134" width="25" style="2130" customWidth="1"/>
    <col min="16135" max="16135" width="81.81640625" style="2130" customWidth="1"/>
    <col min="16136" max="16136" width="26.1796875" style="2130" customWidth="1"/>
    <col min="16137" max="16137" width="34.26953125" style="2130" customWidth="1"/>
    <col min="16138" max="16138" width="25.54296875" style="2130" customWidth="1"/>
    <col min="16139" max="16139" width="18.26953125" style="2130" customWidth="1"/>
    <col min="16140" max="16140" width="22.26953125" style="2130" customWidth="1"/>
    <col min="16141" max="16141" width="18.81640625" style="2130" customWidth="1"/>
    <col min="16142" max="16142" width="18" style="2130" customWidth="1"/>
    <col min="16143" max="16143" width="16.54296875" style="2130" customWidth="1"/>
    <col min="16144" max="16384" width="11.1796875" style="2130"/>
  </cols>
  <sheetData>
    <row r="1" spans="1:19" ht="45.4" customHeight="1">
      <c r="A1" s="3077" t="s">
        <v>1536</v>
      </c>
      <c r="B1" s="3077" t="s">
        <v>1500</v>
      </c>
      <c r="C1" s="3077" t="s">
        <v>1391</v>
      </c>
      <c r="D1" s="3077" t="s">
        <v>1392</v>
      </c>
      <c r="E1" s="3072" t="s">
        <v>1393</v>
      </c>
      <c r="F1" s="3072" t="s">
        <v>1537</v>
      </c>
      <c r="G1" s="3078" t="s">
        <v>1538</v>
      </c>
      <c r="H1" s="3078" t="s">
        <v>1395</v>
      </c>
      <c r="I1" s="3078" t="s">
        <v>1396</v>
      </c>
      <c r="J1" s="3078" t="s">
        <v>1397</v>
      </c>
      <c r="K1" s="3078" t="s">
        <v>1501</v>
      </c>
      <c r="L1" s="3078" t="s">
        <v>1539</v>
      </c>
      <c r="M1" s="3078" t="s">
        <v>1540</v>
      </c>
      <c r="N1" s="3078" t="s">
        <v>1541</v>
      </c>
      <c r="O1" s="2978" t="s">
        <v>1399</v>
      </c>
      <c r="P1" s="2978" t="s">
        <v>1542</v>
      </c>
      <c r="Q1" s="2978" t="s">
        <v>1401</v>
      </c>
      <c r="R1" s="2978" t="s">
        <v>1402</v>
      </c>
      <c r="S1" s="2978" t="s">
        <v>1501</v>
      </c>
    </row>
    <row r="2" spans="1:19" ht="40.15" customHeight="1">
      <c r="A2" s="7117" t="s">
        <v>77</v>
      </c>
      <c r="B2" s="7137" t="s">
        <v>1403</v>
      </c>
      <c r="C2" s="7138" t="s">
        <v>1404</v>
      </c>
      <c r="D2" s="7139" t="s">
        <v>1405</v>
      </c>
      <c r="E2" s="7133" t="s">
        <v>1502</v>
      </c>
      <c r="F2" s="3055"/>
      <c r="G2" s="7132" t="s">
        <v>1407</v>
      </c>
      <c r="H2" s="3049"/>
      <c r="I2" s="3049"/>
      <c r="J2" s="3049"/>
      <c r="K2" s="7132" t="s">
        <v>463</v>
      </c>
      <c r="L2" s="3050" t="s">
        <v>917</v>
      </c>
      <c r="M2" s="3051">
        <v>250000</v>
      </c>
      <c r="N2" s="7131">
        <v>7000000</v>
      </c>
      <c r="O2" s="2978"/>
      <c r="P2" s="2978"/>
      <c r="Q2" s="2978"/>
      <c r="R2" s="2978"/>
      <c r="S2" s="2978"/>
    </row>
    <row r="3" spans="1:19" ht="40.15" customHeight="1">
      <c r="A3" s="7117"/>
      <c r="B3" s="7137"/>
      <c r="C3" s="7138"/>
      <c r="D3" s="7139"/>
      <c r="E3" s="7133"/>
      <c r="F3" s="3055"/>
      <c r="G3" s="7132"/>
      <c r="H3" s="3049"/>
      <c r="I3" s="3049"/>
      <c r="J3" s="3049"/>
      <c r="K3" s="7132"/>
      <c r="L3" s="3050" t="s">
        <v>918</v>
      </c>
      <c r="M3" s="3051">
        <v>250000</v>
      </c>
      <c r="N3" s="7131"/>
      <c r="O3" s="2978"/>
      <c r="P3" s="2978"/>
      <c r="Q3" s="2978"/>
      <c r="R3" s="2978"/>
      <c r="S3" s="2978"/>
    </row>
    <row r="4" spans="1:19" ht="40.15" customHeight="1">
      <c r="A4" s="7117"/>
      <c r="B4" s="7137"/>
      <c r="C4" s="7138"/>
      <c r="D4" s="7139"/>
      <c r="E4" s="7133"/>
      <c r="F4" s="3055"/>
      <c r="G4" s="7132"/>
      <c r="H4" s="3049"/>
      <c r="I4" s="3049"/>
      <c r="J4" s="3049"/>
      <c r="K4" s="7132"/>
      <c r="L4" s="3050" t="s">
        <v>1207</v>
      </c>
      <c r="M4" s="3051">
        <v>1000000</v>
      </c>
      <c r="N4" s="7131"/>
      <c r="O4" s="2978"/>
      <c r="P4" s="2978"/>
      <c r="Q4" s="2978"/>
      <c r="R4" s="2978"/>
      <c r="S4" s="2978"/>
    </row>
    <row r="5" spans="1:19" ht="40.15" customHeight="1">
      <c r="A5" s="7117"/>
      <c r="B5" s="7137"/>
      <c r="C5" s="7138"/>
      <c r="D5" s="7139"/>
      <c r="E5" s="7133"/>
      <c r="F5" s="3055"/>
      <c r="G5" s="7132"/>
      <c r="H5" s="3049"/>
      <c r="I5" s="3049"/>
      <c r="J5" s="3049"/>
      <c r="K5" s="7132"/>
      <c r="L5" s="3050" t="s">
        <v>916</v>
      </c>
      <c r="M5" s="3051">
        <v>1500000</v>
      </c>
      <c r="N5" s="7131"/>
      <c r="O5" s="2978"/>
      <c r="P5" s="2978"/>
      <c r="Q5" s="2978"/>
      <c r="R5" s="2978"/>
      <c r="S5" s="2978"/>
    </row>
    <row r="6" spans="1:19" ht="40.15" customHeight="1">
      <c r="A6" s="7117"/>
      <c r="B6" s="7137"/>
      <c r="C6" s="7138"/>
      <c r="D6" s="7139"/>
      <c r="E6" s="7133"/>
      <c r="F6" s="3055"/>
      <c r="G6" s="7132"/>
      <c r="H6" s="3052" t="s">
        <v>1408</v>
      </c>
      <c r="I6" s="3053">
        <v>44974</v>
      </c>
      <c r="J6" s="3054">
        <v>45275</v>
      </c>
      <c r="K6" s="7132"/>
      <c r="L6" s="3050" t="s">
        <v>1025</v>
      </c>
      <c r="M6" s="3051">
        <v>4000000</v>
      </c>
      <c r="N6" s="7131"/>
      <c r="O6" s="3040" t="s">
        <v>1409</v>
      </c>
      <c r="P6" s="3041" t="s">
        <v>1410</v>
      </c>
      <c r="Q6" s="3041"/>
      <c r="R6" s="3042"/>
      <c r="S6" s="3036" t="s">
        <v>463</v>
      </c>
    </row>
    <row r="7" spans="1:19" ht="103.4" customHeight="1">
      <c r="A7" s="7117"/>
      <c r="B7" s="7137"/>
      <c r="C7" s="7138"/>
      <c r="D7" s="3087" t="s">
        <v>1505</v>
      </c>
      <c r="E7" s="3055" t="s">
        <v>1421</v>
      </c>
      <c r="F7" s="3055"/>
      <c r="G7" s="3056" t="s">
        <v>1543</v>
      </c>
      <c r="H7" s="3056" t="s">
        <v>1408</v>
      </c>
      <c r="I7" s="3057">
        <v>45108</v>
      </c>
      <c r="J7" s="3058">
        <v>45291</v>
      </c>
      <c r="K7" s="3056" t="s">
        <v>463</v>
      </c>
      <c r="L7" s="3059" t="s">
        <v>939</v>
      </c>
      <c r="M7" s="3060">
        <v>90000000</v>
      </c>
      <c r="N7" s="3060">
        <v>90000000</v>
      </c>
      <c r="O7" s="2477" t="s">
        <v>1409</v>
      </c>
      <c r="P7" s="2478" t="s">
        <v>1507</v>
      </c>
      <c r="Q7" s="2478"/>
      <c r="R7" s="2497"/>
      <c r="S7" s="2475" t="s">
        <v>463</v>
      </c>
    </row>
    <row r="8" spans="1:19" ht="40.15" customHeight="1">
      <c r="A8" s="7117"/>
      <c r="B8" s="7137"/>
      <c r="C8" s="7138"/>
      <c r="D8" s="7139" t="s">
        <v>1422</v>
      </c>
      <c r="E8" s="7133" t="s">
        <v>1544</v>
      </c>
      <c r="F8" s="3055"/>
      <c r="G8" s="7129" t="s">
        <v>1423</v>
      </c>
      <c r="H8" s="3056"/>
      <c r="I8" s="3057"/>
      <c r="J8" s="3058"/>
      <c r="K8" s="7129" t="s">
        <v>463</v>
      </c>
      <c r="L8" s="3050" t="s">
        <v>1025</v>
      </c>
      <c r="M8" s="3060">
        <v>10000000</v>
      </c>
      <c r="N8" s="7130">
        <v>15500000</v>
      </c>
      <c r="O8" s="2477"/>
      <c r="P8" s="2478"/>
      <c r="Q8" s="2478"/>
      <c r="R8" s="2497"/>
      <c r="S8" s="2475"/>
    </row>
    <row r="9" spans="1:19" ht="40.15" customHeight="1">
      <c r="A9" s="7117"/>
      <c r="B9" s="7137"/>
      <c r="C9" s="7138"/>
      <c r="D9" s="7139"/>
      <c r="E9" s="7133"/>
      <c r="F9" s="3055"/>
      <c r="G9" s="7129"/>
      <c r="H9" s="3056"/>
      <c r="I9" s="3057"/>
      <c r="J9" s="3058"/>
      <c r="K9" s="7129"/>
      <c r="L9" s="3050" t="s">
        <v>939</v>
      </c>
      <c r="M9" s="3060">
        <v>5000000</v>
      </c>
      <c r="N9" s="7130"/>
      <c r="O9" s="2477"/>
      <c r="P9" s="2478"/>
      <c r="Q9" s="2478"/>
      <c r="R9" s="2497"/>
      <c r="S9" s="2475"/>
    </row>
    <row r="10" spans="1:19" ht="40.15" customHeight="1">
      <c r="A10" s="7117"/>
      <c r="B10" s="7137"/>
      <c r="C10" s="7138"/>
      <c r="D10" s="7139"/>
      <c r="E10" s="7133"/>
      <c r="F10" s="3055"/>
      <c r="G10" s="7129"/>
      <c r="H10" s="3056"/>
      <c r="I10" s="3057"/>
      <c r="J10" s="3058"/>
      <c r="K10" s="7129"/>
      <c r="L10" s="3050" t="s">
        <v>917</v>
      </c>
      <c r="M10" s="3060">
        <v>250000</v>
      </c>
      <c r="N10" s="7130"/>
      <c r="O10" s="2477"/>
      <c r="P10" s="2478"/>
      <c r="Q10" s="2478"/>
      <c r="R10" s="2497"/>
      <c r="S10" s="2475"/>
    </row>
    <row r="11" spans="1:19" ht="40.15" customHeight="1">
      <c r="A11" s="7117"/>
      <c r="B11" s="7137"/>
      <c r="C11" s="7138"/>
      <c r="D11" s="7139"/>
      <c r="E11" s="7133"/>
      <c r="F11" s="3055"/>
      <c r="G11" s="7129"/>
      <c r="H11" s="3056" t="s">
        <v>1408</v>
      </c>
      <c r="I11" s="3057">
        <v>44958</v>
      </c>
      <c r="J11" s="3058">
        <v>45260</v>
      </c>
      <c r="K11" s="7129"/>
      <c r="L11" s="3050" t="s">
        <v>918</v>
      </c>
      <c r="M11" s="3060">
        <v>250000</v>
      </c>
      <c r="N11" s="7130"/>
      <c r="O11" s="2477" t="s">
        <v>1409</v>
      </c>
      <c r="P11" s="2478" t="s">
        <v>1415</v>
      </c>
      <c r="Q11" s="2478" t="s">
        <v>1424</v>
      </c>
      <c r="R11" s="2497"/>
      <c r="S11" s="2475" t="s">
        <v>463</v>
      </c>
    </row>
    <row r="12" spans="1:19" ht="100.15" customHeight="1">
      <c r="A12" s="7134" t="s">
        <v>1425</v>
      </c>
      <c r="B12" s="7135" t="s">
        <v>1508</v>
      </c>
      <c r="C12" s="7136" t="s">
        <v>1545</v>
      </c>
      <c r="D12" s="3088" t="s">
        <v>1428</v>
      </c>
      <c r="E12" s="3068" t="s">
        <v>643</v>
      </c>
      <c r="F12" s="3068"/>
      <c r="G12" s="3069" t="s">
        <v>1429</v>
      </c>
      <c r="H12" s="3069" t="s">
        <v>1408</v>
      </c>
      <c r="I12" s="3070">
        <v>45017</v>
      </c>
      <c r="J12" s="3071">
        <v>45230</v>
      </c>
      <c r="K12" s="3069" t="s">
        <v>1510</v>
      </c>
      <c r="L12" s="3062" t="s">
        <v>1025</v>
      </c>
      <c r="M12" s="3063">
        <v>50400000</v>
      </c>
      <c r="N12" s="3063" t="e">
        <f>+'CALENDARIO 2024 PyD'!#REF!</f>
        <v>#REF!</v>
      </c>
      <c r="O12" s="2493" t="s">
        <v>1409</v>
      </c>
      <c r="P12" s="3023">
        <v>25</v>
      </c>
      <c r="Q12" s="3024"/>
      <c r="R12" s="2491" t="s">
        <v>1509</v>
      </c>
      <c r="S12" s="2491" t="s">
        <v>1510</v>
      </c>
    </row>
    <row r="13" spans="1:19" ht="100.15" customHeight="1">
      <c r="A13" s="7134"/>
      <c r="B13" s="7135"/>
      <c r="C13" s="7136"/>
      <c r="D13" s="3088" t="s">
        <v>1430</v>
      </c>
      <c r="E13" s="3068" t="s">
        <v>1431</v>
      </c>
      <c r="F13" s="3068"/>
      <c r="G13" s="3069" t="s">
        <v>1432</v>
      </c>
      <c r="H13" s="3069" t="s">
        <v>1408</v>
      </c>
      <c r="I13" s="3070">
        <v>45108</v>
      </c>
      <c r="J13" s="3071">
        <v>45275</v>
      </c>
      <c r="K13" s="3069" t="s">
        <v>505</v>
      </c>
      <c r="L13" s="3062" t="s">
        <v>1025</v>
      </c>
      <c r="M13" s="3063">
        <v>25000000</v>
      </c>
      <c r="N13" s="3063" t="e">
        <f>+'CALENDARIO 2024 PyD'!#REF!</f>
        <v>#REF!</v>
      </c>
      <c r="O13" s="2493" t="s">
        <v>1409</v>
      </c>
      <c r="P13" s="3025">
        <v>6</v>
      </c>
      <c r="Q13" s="3024"/>
      <c r="R13" s="2491" t="s">
        <v>1509</v>
      </c>
      <c r="S13" s="2491" t="s">
        <v>505</v>
      </c>
    </row>
    <row r="14" spans="1:19" ht="45" customHeight="1">
      <c r="A14" s="7096" t="s">
        <v>121</v>
      </c>
      <c r="B14" s="7102" t="s">
        <v>1546</v>
      </c>
      <c r="C14" s="7140" t="s">
        <v>1547</v>
      </c>
      <c r="D14" s="7143" t="s">
        <v>1435</v>
      </c>
      <c r="E14" s="7133" t="s">
        <v>764</v>
      </c>
      <c r="F14" s="3055"/>
      <c r="G14" s="7129" t="s">
        <v>1436</v>
      </c>
      <c r="H14" s="3056"/>
      <c r="I14" s="3057"/>
      <c r="J14" s="3058"/>
      <c r="K14" s="7129" t="s">
        <v>490</v>
      </c>
      <c r="L14" s="3059" t="s">
        <v>939</v>
      </c>
      <c r="M14" s="3060">
        <v>50000000</v>
      </c>
      <c r="N14" s="7130">
        <v>69500000</v>
      </c>
      <c r="O14" s="3043"/>
      <c r="P14" s="3044"/>
      <c r="Q14" s="3045"/>
      <c r="R14" s="3046"/>
      <c r="S14" s="3047"/>
    </row>
    <row r="15" spans="1:19" ht="45" customHeight="1">
      <c r="A15" s="7096"/>
      <c r="B15" s="7102"/>
      <c r="C15" s="7141"/>
      <c r="D15" s="7144"/>
      <c r="E15" s="7133"/>
      <c r="F15" s="3055"/>
      <c r="G15" s="7129"/>
      <c r="H15" s="3056"/>
      <c r="I15" s="3057"/>
      <c r="J15" s="3058"/>
      <c r="K15" s="7129"/>
      <c r="L15" s="3059" t="s">
        <v>917</v>
      </c>
      <c r="M15" s="3060">
        <v>500000</v>
      </c>
      <c r="N15" s="7130"/>
      <c r="O15" s="3043"/>
      <c r="P15" s="3044"/>
      <c r="Q15" s="3045"/>
      <c r="R15" s="3046"/>
      <c r="S15" s="3047"/>
    </row>
    <row r="16" spans="1:19" ht="45" customHeight="1">
      <c r="A16" s="7096"/>
      <c r="B16" s="7102"/>
      <c r="C16" s="7141"/>
      <c r="D16" s="7144"/>
      <c r="E16" s="7133"/>
      <c r="F16" s="3055"/>
      <c r="G16" s="7129"/>
      <c r="H16" s="3056"/>
      <c r="I16" s="3057"/>
      <c r="J16" s="3058"/>
      <c r="K16" s="7129"/>
      <c r="L16" s="3059" t="s">
        <v>1025</v>
      </c>
      <c r="M16" s="3060">
        <v>15000000</v>
      </c>
      <c r="N16" s="7130"/>
      <c r="O16" s="3043"/>
      <c r="P16" s="3044"/>
      <c r="Q16" s="3045"/>
      <c r="R16" s="3046"/>
      <c r="S16" s="3047"/>
    </row>
    <row r="17" spans="1:19" ht="45" customHeight="1">
      <c r="A17" s="7096"/>
      <c r="B17" s="7102"/>
      <c r="C17" s="7141"/>
      <c r="D17" s="7144"/>
      <c r="E17" s="7133"/>
      <c r="F17" s="3055"/>
      <c r="G17" s="7129"/>
      <c r="H17" s="3056"/>
      <c r="I17" s="3057"/>
      <c r="J17" s="3058"/>
      <c r="K17" s="7129"/>
      <c r="L17" s="3059" t="s">
        <v>918</v>
      </c>
      <c r="M17" s="3060">
        <v>500000</v>
      </c>
      <c r="N17" s="7130"/>
      <c r="O17" s="3043"/>
      <c r="P17" s="3044"/>
      <c r="Q17" s="3045"/>
      <c r="R17" s="3046"/>
      <c r="S17" s="3047"/>
    </row>
    <row r="18" spans="1:19" ht="45" customHeight="1">
      <c r="A18" s="7096"/>
      <c r="B18" s="7102"/>
      <c r="C18" s="7141"/>
      <c r="D18" s="7144"/>
      <c r="E18" s="7133"/>
      <c r="F18" s="3055"/>
      <c r="G18" s="7129"/>
      <c r="H18" s="3056"/>
      <c r="I18" s="3057"/>
      <c r="J18" s="3058"/>
      <c r="K18" s="7129"/>
      <c r="L18" s="3059" t="s">
        <v>1207</v>
      </c>
      <c r="M18" s="3060">
        <v>3000000</v>
      </c>
      <c r="N18" s="7130"/>
      <c r="O18" s="3043"/>
      <c r="P18" s="3044"/>
      <c r="Q18" s="3045"/>
      <c r="R18" s="3046"/>
      <c r="S18" s="3047"/>
    </row>
    <row r="19" spans="1:19" ht="45" customHeight="1">
      <c r="A19" s="7096"/>
      <c r="B19" s="7102"/>
      <c r="C19" s="7142"/>
      <c r="D19" s="7145"/>
      <c r="E19" s="7133"/>
      <c r="F19" s="3055"/>
      <c r="G19" s="7129"/>
      <c r="H19" s="3056" t="s">
        <v>1408</v>
      </c>
      <c r="I19" s="3057">
        <v>44958</v>
      </c>
      <c r="J19" s="3058">
        <v>45230</v>
      </c>
      <c r="K19" s="7129"/>
      <c r="L19" s="3059" t="s">
        <v>916</v>
      </c>
      <c r="M19" s="3060">
        <v>500000</v>
      </c>
      <c r="N19" s="7130"/>
      <c r="O19" s="3018" t="s">
        <v>1409</v>
      </c>
      <c r="P19" s="3019" t="s">
        <v>1419</v>
      </c>
      <c r="Q19" s="3019" t="s">
        <v>1437</v>
      </c>
      <c r="R19" s="3020"/>
      <c r="S19" s="3019" t="s">
        <v>490</v>
      </c>
    </row>
    <row r="20" spans="1:19" ht="30" customHeight="1">
      <c r="A20" s="7123" t="s">
        <v>1438</v>
      </c>
      <c r="B20" s="7123" t="s">
        <v>1439</v>
      </c>
      <c r="C20" s="7158" t="s">
        <v>1548</v>
      </c>
      <c r="D20" s="7161" t="s">
        <v>1441</v>
      </c>
      <c r="E20" s="7127" t="s">
        <v>697</v>
      </c>
      <c r="F20" s="3072"/>
      <c r="G20" s="7126" t="s">
        <v>1443</v>
      </c>
      <c r="H20" s="2516"/>
      <c r="I20" s="3073"/>
      <c r="J20" s="3074"/>
      <c r="K20" s="7126" t="s">
        <v>1512</v>
      </c>
      <c r="L20" s="3079" t="s">
        <v>939</v>
      </c>
      <c r="M20" s="3065">
        <v>8000000</v>
      </c>
      <c r="N20" s="7128">
        <v>18000000</v>
      </c>
      <c r="O20" s="3018"/>
      <c r="P20" s="3019"/>
      <c r="Q20" s="3019"/>
      <c r="R20" s="3084"/>
      <c r="S20" s="3019"/>
    </row>
    <row r="21" spans="1:19" ht="30" customHeight="1">
      <c r="A21" s="7123"/>
      <c r="B21" s="7123"/>
      <c r="C21" s="7159"/>
      <c r="D21" s="7162"/>
      <c r="E21" s="7127"/>
      <c r="F21" s="3072"/>
      <c r="G21" s="7126"/>
      <c r="H21" s="2516"/>
      <c r="I21" s="3073"/>
      <c r="J21" s="3074"/>
      <c r="K21" s="7126"/>
      <c r="L21" s="3079" t="s">
        <v>1025</v>
      </c>
      <c r="M21" s="3065">
        <v>6000000</v>
      </c>
      <c r="N21" s="7128"/>
      <c r="O21" s="3018"/>
      <c r="P21" s="3019"/>
      <c r="Q21" s="3019"/>
      <c r="R21" s="3084"/>
      <c r="S21" s="3019"/>
    </row>
    <row r="22" spans="1:19" ht="30" customHeight="1">
      <c r="A22" s="7123"/>
      <c r="B22" s="7123"/>
      <c r="C22" s="7159"/>
      <c r="D22" s="7162"/>
      <c r="E22" s="7127"/>
      <c r="F22" s="3072"/>
      <c r="G22" s="7126"/>
      <c r="H22" s="2516"/>
      <c r="I22" s="3073"/>
      <c r="J22" s="3074"/>
      <c r="K22" s="7126"/>
      <c r="L22" s="3079" t="s">
        <v>954</v>
      </c>
      <c r="M22" s="3065">
        <v>3000000</v>
      </c>
      <c r="N22" s="7128"/>
      <c r="O22" s="3018"/>
      <c r="P22" s="3019"/>
      <c r="Q22" s="3019"/>
      <c r="R22" s="3084"/>
      <c r="S22" s="3019"/>
    </row>
    <row r="23" spans="1:19" ht="30" customHeight="1">
      <c r="A23" s="7123"/>
      <c r="B23" s="7123"/>
      <c r="C23" s="7159"/>
      <c r="D23" s="7162"/>
      <c r="E23" s="7127"/>
      <c r="F23" s="3072"/>
      <c r="G23" s="7126"/>
      <c r="H23" s="2516"/>
      <c r="I23" s="3073"/>
      <c r="J23" s="3074"/>
      <c r="K23" s="7126"/>
      <c r="L23" s="3079" t="s">
        <v>917</v>
      </c>
      <c r="M23" s="3065">
        <v>500000</v>
      </c>
      <c r="N23" s="7128"/>
      <c r="O23" s="3018"/>
      <c r="P23" s="3019"/>
      <c r="Q23" s="3019"/>
      <c r="R23" s="3084"/>
      <c r="S23" s="3019"/>
    </row>
    <row r="24" spans="1:19" ht="30" customHeight="1">
      <c r="A24" s="7123"/>
      <c r="B24" s="7123"/>
      <c r="C24" s="7159"/>
      <c r="D24" s="7163"/>
      <c r="E24" s="7127"/>
      <c r="F24" s="3072"/>
      <c r="G24" s="7126"/>
      <c r="H24" s="2516" t="s">
        <v>1408</v>
      </c>
      <c r="I24" s="3073">
        <v>44958</v>
      </c>
      <c r="J24" s="3073">
        <v>45260</v>
      </c>
      <c r="K24" s="7126"/>
      <c r="L24" s="3079" t="s">
        <v>918</v>
      </c>
      <c r="M24" s="3065">
        <v>500000</v>
      </c>
      <c r="N24" s="7128"/>
      <c r="O24" s="2493" t="s">
        <v>1409</v>
      </c>
      <c r="P24" s="2494">
        <v>10</v>
      </c>
      <c r="Q24" s="2494" t="s">
        <v>1444</v>
      </c>
      <c r="R24" s="3024"/>
      <c r="S24" s="2494" t="s">
        <v>1512</v>
      </c>
    </row>
    <row r="25" spans="1:19" ht="96.4" customHeight="1">
      <c r="A25" s="7123"/>
      <c r="B25" s="7123"/>
      <c r="C25" s="7159"/>
      <c r="D25" s="3089" t="s">
        <v>1445</v>
      </c>
      <c r="E25" s="3072" t="s">
        <v>1513</v>
      </c>
      <c r="F25" s="3072"/>
      <c r="G25" s="2516" t="s">
        <v>1138</v>
      </c>
      <c r="H25" s="2516" t="s">
        <v>1447</v>
      </c>
      <c r="I25" s="3073">
        <v>44986</v>
      </c>
      <c r="J25" s="3073">
        <v>45290</v>
      </c>
      <c r="K25" s="2516" t="s">
        <v>313</v>
      </c>
      <c r="L25" s="3079" t="s">
        <v>939</v>
      </c>
      <c r="M25" s="3065">
        <v>30000000</v>
      </c>
      <c r="N25" s="3065">
        <v>30000000</v>
      </c>
      <c r="O25" s="2493" t="s">
        <v>1409</v>
      </c>
      <c r="P25" s="2494">
        <v>8</v>
      </c>
      <c r="Q25" s="2494"/>
      <c r="R25" s="3024"/>
      <c r="S25" s="2494" t="s">
        <v>313</v>
      </c>
    </row>
    <row r="26" spans="1:19" ht="47.15" customHeight="1">
      <c r="A26" s="7123"/>
      <c r="B26" s="7123"/>
      <c r="C26" s="7159"/>
      <c r="D26" s="7161" t="s">
        <v>1448</v>
      </c>
      <c r="E26" s="7127" t="s">
        <v>1449</v>
      </c>
      <c r="F26" s="3072"/>
      <c r="G26" s="7126" t="s">
        <v>967</v>
      </c>
      <c r="H26" s="2516"/>
      <c r="I26" s="3073"/>
      <c r="J26" s="3073"/>
      <c r="K26" s="7126" t="s">
        <v>140</v>
      </c>
      <c r="L26" s="3079" t="s">
        <v>939</v>
      </c>
      <c r="M26" s="3065">
        <v>7000000</v>
      </c>
      <c r="N26" s="7128">
        <v>9500000</v>
      </c>
      <c r="O26" s="2493"/>
      <c r="P26" s="2494"/>
      <c r="Q26" s="2494"/>
      <c r="R26" s="3024"/>
      <c r="S26" s="2494"/>
    </row>
    <row r="27" spans="1:19" ht="45.4" customHeight="1">
      <c r="A27" s="7123"/>
      <c r="B27" s="7123"/>
      <c r="C27" s="7159"/>
      <c r="D27" s="7163"/>
      <c r="E27" s="7127"/>
      <c r="F27" s="3072"/>
      <c r="G27" s="7126"/>
      <c r="H27" s="2516" t="s">
        <v>1450</v>
      </c>
      <c r="I27" s="3073">
        <v>44986</v>
      </c>
      <c r="J27" s="3073">
        <v>45230</v>
      </c>
      <c r="K27" s="7126"/>
      <c r="L27" s="3079" t="s">
        <v>916</v>
      </c>
      <c r="M27" s="3065">
        <v>2500000</v>
      </c>
      <c r="N27" s="7128"/>
      <c r="O27" s="2493" t="s">
        <v>1409</v>
      </c>
      <c r="P27" s="2494">
        <v>7</v>
      </c>
      <c r="Q27" s="2494"/>
      <c r="R27" s="3024"/>
      <c r="S27" s="2494" t="s">
        <v>140</v>
      </c>
    </row>
    <row r="28" spans="1:19" ht="44.65" customHeight="1">
      <c r="A28" s="7123"/>
      <c r="B28" s="7123"/>
      <c r="C28" s="7159"/>
      <c r="D28" s="3089"/>
      <c r="E28" s="7127" t="s">
        <v>1452</v>
      </c>
      <c r="F28" s="3072"/>
      <c r="G28" s="7126" t="s">
        <v>960</v>
      </c>
      <c r="H28" s="2516"/>
      <c r="I28" s="3073"/>
      <c r="J28" s="3073"/>
      <c r="K28" s="7126" t="s">
        <v>1514</v>
      </c>
      <c r="L28" s="3079" t="s">
        <v>916</v>
      </c>
      <c r="M28" s="3065">
        <v>3000000</v>
      </c>
      <c r="N28" s="7128">
        <v>5000000</v>
      </c>
      <c r="O28" s="2493"/>
      <c r="P28" s="2494"/>
      <c r="Q28" s="2494"/>
      <c r="R28" s="3024"/>
      <c r="S28" s="2494"/>
    </row>
    <row r="29" spans="1:19" ht="46" customHeight="1">
      <c r="A29" s="7123"/>
      <c r="B29" s="7123"/>
      <c r="C29" s="7160"/>
      <c r="D29" s="3077" t="s">
        <v>1451</v>
      </c>
      <c r="E29" s="7127"/>
      <c r="F29" s="3072"/>
      <c r="G29" s="7126"/>
      <c r="H29" s="2516" t="s">
        <v>1450</v>
      </c>
      <c r="I29" s="3073">
        <v>44986</v>
      </c>
      <c r="J29" s="3073">
        <v>45230</v>
      </c>
      <c r="K29" s="7126"/>
      <c r="L29" s="3079" t="s">
        <v>954</v>
      </c>
      <c r="M29" s="3065">
        <v>2000000</v>
      </c>
      <c r="N29" s="7128"/>
      <c r="O29" s="2493" t="s">
        <v>1409</v>
      </c>
      <c r="P29" s="2494">
        <v>2</v>
      </c>
      <c r="Q29" s="3024"/>
      <c r="R29" s="3024"/>
      <c r="S29" s="2494" t="s">
        <v>1514</v>
      </c>
    </row>
    <row r="30" spans="1:19" ht="32.15" customHeight="1">
      <c r="A30" s="7148" t="s">
        <v>1453</v>
      </c>
      <c r="B30" s="7171" t="s">
        <v>1454</v>
      </c>
      <c r="C30" s="7146" t="s">
        <v>1549</v>
      </c>
      <c r="D30" s="7173" t="s">
        <v>1456</v>
      </c>
      <c r="E30" s="7167" t="s">
        <v>1457</v>
      </c>
      <c r="F30" s="3655"/>
      <c r="G30" s="7164" t="s">
        <v>1458</v>
      </c>
      <c r="H30" s="3064"/>
      <c r="I30" s="3085"/>
      <c r="J30" s="3085"/>
      <c r="K30" s="7164" t="s">
        <v>1510</v>
      </c>
      <c r="L30" s="3083" t="s">
        <v>917</v>
      </c>
      <c r="M30" s="3086">
        <v>250000</v>
      </c>
      <c r="N30" s="7153">
        <v>68000000</v>
      </c>
      <c r="O30" s="2453"/>
      <c r="P30" s="3048"/>
      <c r="Q30" s="2455"/>
      <c r="R30" s="2455"/>
      <c r="S30" s="3048"/>
    </row>
    <row r="31" spans="1:19" ht="36.4" customHeight="1">
      <c r="A31" s="7149"/>
      <c r="B31" s="7172"/>
      <c r="C31" s="7147"/>
      <c r="D31" s="7174"/>
      <c r="E31" s="7168"/>
      <c r="F31" s="3656"/>
      <c r="G31" s="7165"/>
      <c r="H31" s="3064"/>
      <c r="I31" s="3085"/>
      <c r="J31" s="3085"/>
      <c r="K31" s="7165"/>
      <c r="L31" s="3083" t="s">
        <v>918</v>
      </c>
      <c r="M31" s="3086">
        <v>250000</v>
      </c>
      <c r="N31" s="7154"/>
      <c r="O31" s="2453"/>
      <c r="P31" s="3048"/>
      <c r="Q31" s="2455"/>
      <c r="R31" s="2455"/>
      <c r="S31" s="3048"/>
    </row>
    <row r="32" spans="1:19" ht="30" customHeight="1">
      <c r="A32" s="7149"/>
      <c r="B32" s="7172"/>
      <c r="C32" s="7147"/>
      <c r="D32" s="7175"/>
      <c r="E32" s="7169"/>
      <c r="F32" s="3657"/>
      <c r="G32" s="7166"/>
      <c r="H32" s="3061" t="s">
        <v>1408</v>
      </c>
      <c r="I32" s="3082">
        <v>44958</v>
      </c>
      <c r="J32" s="3082">
        <v>45260</v>
      </c>
      <c r="K32" s="7166"/>
      <c r="L32" s="3083" t="s">
        <v>939</v>
      </c>
      <c r="M32" s="3060">
        <v>67500000</v>
      </c>
      <c r="N32" s="7170"/>
      <c r="O32" s="3031" t="s">
        <v>1409</v>
      </c>
      <c r="P32" s="3032">
        <v>27</v>
      </c>
      <c r="Q32" s="3033"/>
      <c r="R32" s="3033"/>
      <c r="S32" s="3031" t="s">
        <v>1510</v>
      </c>
    </row>
    <row r="33" spans="1:20" ht="88.9" customHeight="1">
      <c r="A33" s="7149"/>
      <c r="B33" s="7172"/>
      <c r="C33" s="7147"/>
      <c r="D33" s="2977" t="s">
        <v>1459</v>
      </c>
      <c r="E33" s="3055" t="s">
        <v>1460</v>
      </c>
      <c r="F33" s="3055"/>
      <c r="G33" s="3056" t="s">
        <v>1461</v>
      </c>
      <c r="H33" s="3056" t="s">
        <v>1408</v>
      </c>
      <c r="I33" s="3057">
        <v>44958</v>
      </c>
      <c r="J33" s="3057">
        <v>45260</v>
      </c>
      <c r="K33" s="3061" t="s">
        <v>1510</v>
      </c>
      <c r="L33" s="3083" t="s">
        <v>1025</v>
      </c>
      <c r="M33" s="3060">
        <v>44500000</v>
      </c>
      <c r="N33" s="3060">
        <v>44500000</v>
      </c>
      <c r="O33" s="2477" t="s">
        <v>1409</v>
      </c>
      <c r="P33" s="2509">
        <v>5</v>
      </c>
      <c r="Q33" s="2497"/>
      <c r="R33" s="2497"/>
      <c r="S33" s="3031" t="s">
        <v>1510</v>
      </c>
    </row>
    <row r="34" spans="1:20" ht="28.9" customHeight="1">
      <c r="A34" s="7149"/>
      <c r="B34" s="7172"/>
      <c r="C34" s="7147"/>
      <c r="D34" s="7155" t="s">
        <v>1515</v>
      </c>
      <c r="E34" s="7150" t="s">
        <v>1516</v>
      </c>
      <c r="F34" s="3652"/>
      <c r="G34" s="7164" t="s">
        <v>1550</v>
      </c>
      <c r="H34" s="3056"/>
      <c r="I34" s="3057"/>
      <c r="J34" s="3057"/>
      <c r="K34" s="7164" t="s">
        <v>1518</v>
      </c>
      <c r="L34" s="3093" t="s">
        <v>954</v>
      </c>
      <c r="M34" s="3091">
        <v>2000000</v>
      </c>
      <c r="N34" s="7153">
        <v>35200000</v>
      </c>
      <c r="O34" s="2477"/>
      <c r="P34" s="2509"/>
      <c r="Q34" s="2497"/>
      <c r="R34" s="2497"/>
      <c r="S34" s="3031"/>
    </row>
    <row r="35" spans="1:20" ht="33" customHeight="1">
      <c r="A35" s="7149"/>
      <c r="B35" s="7172"/>
      <c r="C35" s="7147"/>
      <c r="D35" s="7157"/>
      <c r="E35" s="7151"/>
      <c r="F35" s="3653"/>
      <c r="G35" s="7165"/>
      <c r="H35" s="3056"/>
      <c r="I35" s="3057"/>
      <c r="J35" s="3057"/>
      <c r="K35" s="7165"/>
      <c r="L35" s="3094" t="s">
        <v>916</v>
      </c>
      <c r="M35" s="3091">
        <v>1000000</v>
      </c>
      <c r="N35" s="7154"/>
      <c r="O35" s="2477"/>
      <c r="P35" s="2509"/>
      <c r="Q35" s="2497"/>
      <c r="R35" s="2497"/>
      <c r="S35" s="3031"/>
    </row>
    <row r="36" spans="1:20" ht="27.4" customHeight="1">
      <c r="A36" s="7149"/>
      <c r="B36" s="7172"/>
      <c r="C36" s="7147"/>
      <c r="D36" s="7157"/>
      <c r="E36" s="7151"/>
      <c r="F36" s="3653"/>
      <c r="G36" s="7165"/>
      <c r="H36" s="3056"/>
      <c r="I36" s="3057"/>
      <c r="J36" s="3057"/>
      <c r="K36" s="7165"/>
      <c r="L36" s="3093" t="s">
        <v>939</v>
      </c>
      <c r="M36" s="3091">
        <f>20000000+12000000</f>
        <v>32000000</v>
      </c>
      <c r="N36" s="7154"/>
      <c r="O36" s="2477"/>
      <c r="P36" s="2509"/>
      <c r="Q36" s="2497"/>
      <c r="R36" s="2497"/>
      <c r="S36" s="3031"/>
    </row>
    <row r="37" spans="1:20" ht="28.9" customHeight="1">
      <c r="A37" s="7149"/>
      <c r="B37" s="7172"/>
      <c r="C37" s="7147"/>
      <c r="D37" s="7157"/>
      <c r="E37" s="7151"/>
      <c r="F37" s="3653"/>
      <c r="G37" s="7165"/>
      <c r="H37" s="3056"/>
      <c r="I37" s="3057"/>
      <c r="J37" s="3057"/>
      <c r="K37" s="7165"/>
      <c r="L37" s="3093" t="s">
        <v>917</v>
      </c>
      <c r="M37" s="3091">
        <v>100000</v>
      </c>
      <c r="N37" s="7154"/>
      <c r="O37" s="2477"/>
      <c r="P37" s="2509"/>
      <c r="Q37" s="2497"/>
      <c r="R37" s="2497"/>
      <c r="S37" s="3031"/>
    </row>
    <row r="38" spans="1:20" ht="29.65" customHeight="1">
      <c r="A38" s="7149"/>
      <c r="B38" s="7172"/>
      <c r="C38" s="7147"/>
      <c r="D38" s="7156"/>
      <c r="E38" s="7152"/>
      <c r="F38" s="3654"/>
      <c r="G38" s="7166"/>
      <c r="H38" s="3056" t="s">
        <v>1408</v>
      </c>
      <c r="I38" s="3057">
        <v>45017</v>
      </c>
      <c r="J38" s="3057">
        <v>45291</v>
      </c>
      <c r="K38" s="7166"/>
      <c r="L38" s="3093" t="s">
        <v>918</v>
      </c>
      <c r="M38" s="3091">
        <v>100000</v>
      </c>
      <c r="N38" s="7170"/>
      <c r="O38" s="2477" t="s">
        <v>1409</v>
      </c>
      <c r="P38" s="2509">
        <v>100</v>
      </c>
      <c r="Q38" s="2497"/>
      <c r="R38" s="2497"/>
      <c r="S38" s="3031" t="s">
        <v>1518</v>
      </c>
    </row>
    <row r="39" spans="1:20" ht="29.65" customHeight="1">
      <c r="A39" s="7149"/>
      <c r="B39" s="7172"/>
      <c r="C39" s="7147"/>
      <c r="D39" s="7155" t="s">
        <v>1462</v>
      </c>
      <c r="E39" s="7150" t="s">
        <v>1463</v>
      </c>
      <c r="F39" s="3652"/>
      <c r="G39" s="7164" t="s">
        <v>988</v>
      </c>
      <c r="H39" s="3056"/>
      <c r="I39" s="3057"/>
      <c r="J39" s="3057"/>
      <c r="K39" s="7164" t="s">
        <v>1520</v>
      </c>
      <c r="L39" s="3095" t="s">
        <v>916</v>
      </c>
      <c r="M39" s="3092">
        <v>3000000</v>
      </c>
      <c r="N39" s="7153">
        <v>6500000</v>
      </c>
      <c r="O39" s="2477"/>
      <c r="P39" s="2509"/>
      <c r="Q39" s="2497"/>
      <c r="R39" s="2497"/>
      <c r="S39" s="3031"/>
    </row>
    <row r="40" spans="1:20" ht="36.4" customHeight="1">
      <c r="A40" s="7149"/>
      <c r="B40" s="7172"/>
      <c r="C40" s="7147"/>
      <c r="D40" s="7156"/>
      <c r="E40" s="7152"/>
      <c r="F40" s="3654"/>
      <c r="G40" s="7166"/>
      <c r="H40" s="3056" t="s">
        <v>1519</v>
      </c>
      <c r="I40" s="3057">
        <v>44958</v>
      </c>
      <c r="J40" s="3057">
        <v>45260</v>
      </c>
      <c r="K40" s="7166"/>
      <c r="L40" s="3083" t="s">
        <v>917</v>
      </c>
      <c r="M40" s="3092">
        <v>3500000</v>
      </c>
      <c r="N40" s="7170"/>
      <c r="O40" s="2477" t="s">
        <v>1409</v>
      </c>
      <c r="P40" s="2509">
        <v>730</v>
      </c>
      <c r="Q40" s="2497"/>
      <c r="R40" s="2497"/>
      <c r="S40" s="3031" t="s">
        <v>1520</v>
      </c>
    </row>
    <row r="41" spans="1:20" ht="27" customHeight="1">
      <c r="A41" s="7149"/>
      <c r="B41" s="7172"/>
      <c r="C41" s="7147"/>
      <c r="D41" s="7155" t="s">
        <v>1464</v>
      </c>
      <c r="E41" s="7150" t="s">
        <v>164</v>
      </c>
      <c r="F41" s="3652"/>
      <c r="G41" s="7164" t="s">
        <v>981</v>
      </c>
      <c r="H41" s="3056"/>
      <c r="I41" s="3057"/>
      <c r="J41" s="3057"/>
      <c r="K41" s="7164" t="s">
        <v>1521</v>
      </c>
      <c r="L41" s="3083" t="s">
        <v>916</v>
      </c>
      <c r="M41" s="3092">
        <v>9000000</v>
      </c>
      <c r="N41" s="7153">
        <v>16000000</v>
      </c>
      <c r="O41" s="2477"/>
      <c r="P41" s="2509"/>
      <c r="Q41" s="2497"/>
      <c r="R41" s="2497"/>
      <c r="S41" s="3031"/>
    </row>
    <row r="42" spans="1:20" ht="30" customHeight="1">
      <c r="A42" s="7149"/>
      <c r="B42" s="7172"/>
      <c r="C42" s="7147"/>
      <c r="D42" s="7157"/>
      <c r="E42" s="7151"/>
      <c r="F42" s="3653"/>
      <c r="G42" s="7165"/>
      <c r="H42" s="3056"/>
      <c r="I42" s="3057"/>
      <c r="J42" s="3057"/>
      <c r="K42" s="7165"/>
      <c r="L42" s="3083" t="s">
        <v>954</v>
      </c>
      <c r="M42" s="3092">
        <v>3000000</v>
      </c>
      <c r="N42" s="7154"/>
      <c r="O42" s="2477"/>
      <c r="P42" s="2509"/>
      <c r="Q42" s="2497"/>
      <c r="R42" s="2497"/>
      <c r="S42" s="3031"/>
    </row>
    <row r="43" spans="1:20" ht="31" customHeight="1">
      <c r="A43" s="7149"/>
      <c r="B43" s="7172"/>
      <c r="C43" s="7147"/>
      <c r="D43" s="7157"/>
      <c r="E43" s="7151"/>
      <c r="F43" s="3653"/>
      <c r="G43" s="7165"/>
      <c r="H43" s="3096" t="s">
        <v>1519</v>
      </c>
      <c r="I43" s="3097">
        <v>44958</v>
      </c>
      <c r="J43" s="3097">
        <v>45230</v>
      </c>
      <c r="K43" s="7165"/>
      <c r="L43" s="3098" t="s">
        <v>917</v>
      </c>
      <c r="M43" s="3099">
        <v>4000000</v>
      </c>
      <c r="N43" s="7154"/>
      <c r="O43" s="3100" t="s">
        <v>1409</v>
      </c>
      <c r="P43" s="3101">
        <v>5</v>
      </c>
      <c r="Q43" s="3102" t="s">
        <v>1465</v>
      </c>
      <c r="R43" s="3103"/>
      <c r="S43" s="3018" t="s">
        <v>1521</v>
      </c>
    </row>
    <row r="44" spans="1:20" ht="31" customHeight="1">
      <c r="A44" s="7123" t="s">
        <v>1466</v>
      </c>
      <c r="B44" s="7124" t="s">
        <v>1467</v>
      </c>
      <c r="C44" s="7122" t="s">
        <v>1468</v>
      </c>
      <c r="D44" s="7121" t="s">
        <v>1347</v>
      </c>
      <c r="E44" s="7127" t="s">
        <v>884</v>
      </c>
      <c r="F44" s="3072"/>
      <c r="G44" s="7126" t="s">
        <v>1257</v>
      </c>
      <c r="H44" s="3056"/>
      <c r="I44" s="3057"/>
      <c r="J44" s="3057"/>
      <c r="K44" s="7126" t="s">
        <v>583</v>
      </c>
      <c r="L44" s="3079" t="s">
        <v>1025</v>
      </c>
      <c r="M44" s="3104">
        <v>156500000</v>
      </c>
      <c r="N44" s="7128">
        <v>207500000</v>
      </c>
      <c r="O44" s="2477"/>
      <c r="P44" s="2509"/>
      <c r="Q44" s="2511"/>
      <c r="R44" s="2497"/>
      <c r="S44" s="2477"/>
      <c r="T44" s="7125" t="s">
        <v>1522</v>
      </c>
    </row>
    <row r="45" spans="1:20" ht="31" customHeight="1">
      <c r="A45" s="7123"/>
      <c r="B45" s="7124"/>
      <c r="C45" s="7122"/>
      <c r="D45" s="7121"/>
      <c r="E45" s="7127"/>
      <c r="F45" s="3072"/>
      <c r="G45" s="7126"/>
      <c r="H45" s="3056"/>
      <c r="I45" s="3057"/>
      <c r="J45" s="3057"/>
      <c r="K45" s="7126"/>
      <c r="L45" s="3079" t="s">
        <v>1083</v>
      </c>
      <c r="M45" s="3104">
        <v>15000000</v>
      </c>
      <c r="N45" s="7128"/>
      <c r="O45" s="2477"/>
      <c r="P45" s="2509"/>
      <c r="Q45" s="2511"/>
      <c r="R45" s="2497"/>
      <c r="S45" s="2477"/>
      <c r="T45" s="7125"/>
    </row>
    <row r="46" spans="1:20" ht="31" customHeight="1">
      <c r="A46" s="7123"/>
      <c r="B46" s="7124"/>
      <c r="C46" s="7122"/>
      <c r="D46" s="7121"/>
      <c r="E46" s="7127"/>
      <c r="F46" s="3072"/>
      <c r="G46" s="7126"/>
      <c r="H46" s="3056"/>
      <c r="I46" s="3057"/>
      <c r="J46" s="3057"/>
      <c r="K46" s="7126"/>
      <c r="L46" s="3079" t="s">
        <v>917</v>
      </c>
      <c r="M46" s="3104">
        <v>1000000</v>
      </c>
      <c r="N46" s="7128"/>
      <c r="O46" s="2477"/>
      <c r="P46" s="2509"/>
      <c r="Q46" s="2511"/>
      <c r="R46" s="2497"/>
      <c r="S46" s="2477"/>
      <c r="T46" s="7125"/>
    </row>
    <row r="47" spans="1:20" ht="31" customHeight="1">
      <c r="A47" s="7123"/>
      <c r="B47" s="7124"/>
      <c r="C47" s="7122"/>
      <c r="D47" s="7121"/>
      <c r="E47" s="7127"/>
      <c r="F47" s="3072"/>
      <c r="G47" s="7126"/>
      <c r="H47" s="3056"/>
      <c r="I47" s="3057"/>
      <c r="J47" s="3057"/>
      <c r="K47" s="7126"/>
      <c r="L47" s="3079" t="s">
        <v>918</v>
      </c>
      <c r="M47" s="3104">
        <v>1000000</v>
      </c>
      <c r="N47" s="7128"/>
      <c r="O47" s="2477"/>
      <c r="P47" s="2509"/>
      <c r="Q47" s="2511"/>
      <c r="R47" s="2497"/>
      <c r="S47" s="2477"/>
      <c r="T47" s="7125"/>
    </row>
    <row r="48" spans="1:20" ht="31" customHeight="1">
      <c r="A48" s="7123"/>
      <c r="B48" s="7124"/>
      <c r="C48" s="7122"/>
      <c r="D48" s="7121"/>
      <c r="E48" s="7127"/>
      <c r="F48" s="3072"/>
      <c r="G48" s="7126"/>
      <c r="H48" s="3056"/>
      <c r="I48" s="3057"/>
      <c r="J48" s="3057"/>
      <c r="K48" s="7126"/>
      <c r="L48" s="3079" t="s">
        <v>1207</v>
      </c>
      <c r="M48" s="3104">
        <v>15000000</v>
      </c>
      <c r="N48" s="7128"/>
      <c r="O48" s="2477"/>
      <c r="P48" s="2509"/>
      <c r="Q48" s="2511"/>
      <c r="R48" s="2497"/>
      <c r="S48" s="2477"/>
      <c r="T48" s="7125"/>
    </row>
    <row r="49" spans="1:20" ht="31" customHeight="1">
      <c r="A49" s="7123"/>
      <c r="B49" s="7124"/>
      <c r="C49" s="7122"/>
      <c r="D49" s="7121"/>
      <c r="E49" s="7127"/>
      <c r="F49" s="3072"/>
      <c r="G49" s="7126"/>
      <c r="H49" s="3056"/>
      <c r="I49" s="3057"/>
      <c r="J49" s="3057"/>
      <c r="K49" s="7126"/>
      <c r="L49" s="3079" t="s">
        <v>916</v>
      </c>
      <c r="M49" s="3104">
        <v>15000000</v>
      </c>
      <c r="N49" s="7128"/>
      <c r="O49" s="2477"/>
      <c r="P49" s="2509"/>
      <c r="Q49" s="2511"/>
      <c r="R49" s="2497"/>
      <c r="S49" s="2477"/>
      <c r="T49" s="7125"/>
    </row>
    <row r="50" spans="1:20" ht="36.4" customHeight="1">
      <c r="A50" s="7123"/>
      <c r="B50" s="7124"/>
      <c r="C50" s="7122"/>
      <c r="D50" s="7121"/>
      <c r="E50" s="7127"/>
      <c r="F50" s="3072"/>
      <c r="G50" s="7126"/>
      <c r="H50" s="2516" t="s">
        <v>1408</v>
      </c>
      <c r="I50" s="3073">
        <v>44958</v>
      </c>
      <c r="J50" s="3073">
        <v>45275</v>
      </c>
      <c r="K50" s="7126"/>
      <c r="L50" s="3079" t="s">
        <v>954</v>
      </c>
      <c r="M50" s="3104">
        <v>4000000</v>
      </c>
      <c r="N50" s="7128"/>
      <c r="O50" s="2519" t="s">
        <v>1409</v>
      </c>
      <c r="P50" s="2520">
        <v>7</v>
      </c>
      <c r="Q50" s="2521" t="s">
        <v>1469</v>
      </c>
      <c r="R50" s="2522"/>
      <c r="S50" s="2519" t="s">
        <v>583</v>
      </c>
      <c r="T50" s="7125"/>
    </row>
    <row r="51" spans="1:20" ht="36.4" customHeight="1">
      <c r="A51" s="7123"/>
      <c r="B51" s="7124"/>
      <c r="C51" s="7122"/>
      <c r="D51" s="7121" t="s">
        <v>1470</v>
      </c>
      <c r="E51" s="7127" t="s">
        <v>1471</v>
      </c>
      <c r="F51" s="3072"/>
      <c r="G51" s="7126" t="s">
        <v>1472</v>
      </c>
      <c r="H51" s="2516"/>
      <c r="I51" s="3073"/>
      <c r="J51" s="3073"/>
      <c r="K51" s="7126" t="s">
        <v>1523</v>
      </c>
      <c r="L51" s="3079" t="s">
        <v>1025</v>
      </c>
      <c r="M51" s="3104">
        <v>90000000</v>
      </c>
      <c r="N51" s="7128">
        <v>90500000</v>
      </c>
      <c r="O51" s="2519"/>
      <c r="P51" s="2520"/>
      <c r="Q51" s="2521"/>
      <c r="R51" s="2522"/>
      <c r="S51" s="2519"/>
      <c r="T51" s="7125" t="s">
        <v>1522</v>
      </c>
    </row>
    <row r="52" spans="1:20" ht="36.4" customHeight="1">
      <c r="A52" s="7123"/>
      <c r="B52" s="7124"/>
      <c r="C52" s="7122"/>
      <c r="D52" s="7121"/>
      <c r="E52" s="7127"/>
      <c r="F52" s="3072"/>
      <c r="G52" s="7126"/>
      <c r="H52" s="2516"/>
      <c r="I52" s="3073"/>
      <c r="J52" s="3073"/>
      <c r="K52" s="7126"/>
      <c r="L52" s="3079" t="s">
        <v>917</v>
      </c>
      <c r="M52" s="3104">
        <v>250000</v>
      </c>
      <c r="N52" s="7128"/>
      <c r="O52" s="2519"/>
      <c r="P52" s="2520"/>
      <c r="Q52" s="2521"/>
      <c r="R52" s="2522"/>
      <c r="S52" s="2519"/>
      <c r="T52" s="7125"/>
    </row>
    <row r="53" spans="1:20" ht="40.4" customHeight="1">
      <c r="A53" s="7123"/>
      <c r="B53" s="7124"/>
      <c r="C53" s="7122"/>
      <c r="D53" s="7121"/>
      <c r="E53" s="7127"/>
      <c r="F53" s="3072"/>
      <c r="G53" s="7126"/>
      <c r="H53" s="2516" t="s">
        <v>1408</v>
      </c>
      <c r="I53" s="3073">
        <v>45078</v>
      </c>
      <c r="J53" s="3073">
        <v>45260</v>
      </c>
      <c r="K53" s="7126"/>
      <c r="L53" s="3079" t="s">
        <v>918</v>
      </c>
      <c r="M53" s="3104">
        <v>250000</v>
      </c>
      <c r="N53" s="7128"/>
      <c r="O53" s="2519" t="s">
        <v>1409</v>
      </c>
      <c r="P53" s="2520">
        <v>2</v>
      </c>
      <c r="Q53" s="2520" t="s">
        <v>1473</v>
      </c>
      <c r="R53" s="2522"/>
      <c r="S53" s="2519" t="s">
        <v>1523</v>
      </c>
      <c r="T53" s="7125"/>
    </row>
    <row r="54" spans="1:20" ht="27.4" customHeight="1">
      <c r="A54" s="7123"/>
      <c r="B54" s="7124"/>
      <c r="C54" s="7122"/>
      <c r="D54" s="7121" t="s">
        <v>1474</v>
      </c>
      <c r="E54" s="7127" t="s">
        <v>1475</v>
      </c>
      <c r="F54" s="3072"/>
      <c r="G54" s="7126" t="s">
        <v>1524</v>
      </c>
      <c r="H54" s="2516"/>
      <c r="I54" s="3073"/>
      <c r="J54" s="3073"/>
      <c r="K54" s="7126" t="s">
        <v>480</v>
      </c>
      <c r="L54" s="3079" t="s">
        <v>1025</v>
      </c>
      <c r="M54" s="3104">
        <v>20000000</v>
      </c>
      <c r="N54" s="7128">
        <v>42000000</v>
      </c>
      <c r="O54" s="2519"/>
      <c r="P54" s="2520"/>
      <c r="Q54" s="2520"/>
      <c r="R54" s="2522"/>
      <c r="S54" s="2519"/>
      <c r="T54" s="7125" t="s">
        <v>1522</v>
      </c>
    </row>
    <row r="55" spans="1:20" ht="25.9" customHeight="1">
      <c r="A55" s="7123"/>
      <c r="B55" s="7124"/>
      <c r="C55" s="7122"/>
      <c r="D55" s="7121"/>
      <c r="E55" s="7127"/>
      <c r="F55" s="3072"/>
      <c r="G55" s="7126"/>
      <c r="H55" s="2516"/>
      <c r="I55" s="3073"/>
      <c r="J55" s="3073"/>
      <c r="K55" s="7126"/>
      <c r="L55" s="3079" t="s">
        <v>916</v>
      </c>
      <c r="M55" s="3104">
        <v>1000000</v>
      </c>
      <c r="N55" s="7128"/>
      <c r="O55" s="2519"/>
      <c r="P55" s="2520"/>
      <c r="Q55" s="2520"/>
      <c r="R55" s="2522"/>
      <c r="S55" s="2519"/>
      <c r="T55" s="7125"/>
    </row>
    <row r="56" spans="1:20" ht="31.9" customHeight="1">
      <c r="A56" s="7123"/>
      <c r="B56" s="7124"/>
      <c r="C56" s="7122"/>
      <c r="D56" s="7121"/>
      <c r="E56" s="7127"/>
      <c r="F56" s="3072"/>
      <c r="G56" s="7126"/>
      <c r="H56" s="2516"/>
      <c r="I56" s="3073"/>
      <c r="J56" s="3073"/>
      <c r="K56" s="7126"/>
      <c r="L56" s="3079" t="s">
        <v>939</v>
      </c>
      <c r="M56" s="3104">
        <v>20000000</v>
      </c>
      <c r="N56" s="7128"/>
      <c r="O56" s="2519"/>
      <c r="P56" s="2520"/>
      <c r="Q56" s="2520"/>
      <c r="R56" s="2522"/>
      <c r="S56" s="2519"/>
      <c r="T56" s="7125"/>
    </row>
    <row r="57" spans="1:20" ht="32.65" customHeight="1">
      <c r="A57" s="7123"/>
      <c r="B57" s="7124"/>
      <c r="C57" s="7122"/>
      <c r="D57" s="7121"/>
      <c r="E57" s="7127"/>
      <c r="F57" s="3072"/>
      <c r="G57" s="7126"/>
      <c r="H57" s="2516"/>
      <c r="I57" s="3073"/>
      <c r="J57" s="3073"/>
      <c r="K57" s="7126"/>
      <c r="L57" s="3079" t="s">
        <v>917</v>
      </c>
      <c r="M57" s="3104">
        <v>500000</v>
      </c>
      <c r="N57" s="7128"/>
      <c r="O57" s="2519"/>
      <c r="P57" s="2520"/>
      <c r="Q57" s="2520"/>
      <c r="R57" s="2522"/>
      <c r="S57" s="2519"/>
      <c r="T57" s="7125"/>
    </row>
    <row r="58" spans="1:20" ht="32.65" customHeight="1">
      <c r="A58" s="7123"/>
      <c r="B58" s="7124"/>
      <c r="C58" s="7122"/>
      <c r="D58" s="7121"/>
      <c r="E58" s="7127"/>
      <c r="F58" s="3072"/>
      <c r="G58" s="7126"/>
      <c r="H58" s="2516" t="s">
        <v>1408</v>
      </c>
      <c r="I58" s="3073">
        <v>45047</v>
      </c>
      <c r="J58" s="3073">
        <v>45230</v>
      </c>
      <c r="K58" s="7126"/>
      <c r="L58" s="3079" t="s">
        <v>918</v>
      </c>
      <c r="M58" s="3104">
        <v>500000</v>
      </c>
      <c r="N58" s="7128"/>
      <c r="O58" s="2519" t="s">
        <v>1409</v>
      </c>
      <c r="P58" s="2520">
        <v>2</v>
      </c>
      <c r="Q58" s="2520" t="s">
        <v>1477</v>
      </c>
      <c r="R58" s="2522"/>
      <c r="S58" s="2519" t="s">
        <v>480</v>
      </c>
      <c r="T58" s="7125"/>
    </row>
    <row r="59" spans="1:20" ht="37.9" customHeight="1">
      <c r="A59" s="7123"/>
      <c r="B59" s="7124"/>
      <c r="C59" s="7122"/>
      <c r="D59" s="7121" t="s">
        <v>1478</v>
      </c>
      <c r="E59" s="7127" t="s">
        <v>1479</v>
      </c>
      <c r="F59" s="3072"/>
      <c r="G59" s="7126" t="s">
        <v>1238</v>
      </c>
      <c r="H59" s="2516"/>
      <c r="I59" s="3073"/>
      <c r="J59" s="3073"/>
      <c r="K59" s="7126" t="s">
        <v>1518</v>
      </c>
      <c r="L59" s="3079" t="s">
        <v>917</v>
      </c>
      <c r="M59" s="3104">
        <v>1500000</v>
      </c>
      <c r="N59" s="7128">
        <v>2500000</v>
      </c>
      <c r="O59" s="2519"/>
      <c r="P59" s="2520"/>
      <c r="Q59" s="2520"/>
      <c r="R59" s="2522"/>
      <c r="S59" s="2519"/>
      <c r="T59" s="7125" t="s">
        <v>1522</v>
      </c>
    </row>
    <row r="60" spans="1:20" ht="39.4" customHeight="1">
      <c r="A60" s="7123"/>
      <c r="B60" s="7124"/>
      <c r="C60" s="7122"/>
      <c r="D60" s="7121"/>
      <c r="E60" s="7127"/>
      <c r="F60" s="3072"/>
      <c r="G60" s="7126"/>
      <c r="H60" s="2516" t="s">
        <v>1408</v>
      </c>
      <c r="I60" s="3073">
        <v>44958</v>
      </c>
      <c r="J60" s="3074">
        <v>45260</v>
      </c>
      <c r="K60" s="7126"/>
      <c r="L60" s="3079" t="s">
        <v>918</v>
      </c>
      <c r="M60" s="3104">
        <v>1000000</v>
      </c>
      <c r="N60" s="7128"/>
      <c r="O60" s="2519" t="s">
        <v>1409</v>
      </c>
      <c r="P60" s="2520" t="s">
        <v>1480</v>
      </c>
      <c r="Q60" s="2522"/>
      <c r="R60" s="2522"/>
      <c r="S60" s="2519" t="s">
        <v>1518</v>
      </c>
      <c r="T60" s="7125"/>
    </row>
    <row r="61" spans="1:20" ht="39.4" customHeight="1">
      <c r="A61" s="7123"/>
      <c r="B61" s="7124"/>
      <c r="C61" s="7122"/>
      <c r="D61" s="7121" t="s">
        <v>1481</v>
      </c>
      <c r="E61" s="7127" t="s">
        <v>871</v>
      </c>
      <c r="F61" s="3072"/>
      <c r="G61" s="7126" t="s">
        <v>1250</v>
      </c>
      <c r="H61" s="2516"/>
      <c r="I61" s="3073"/>
      <c r="J61" s="3074"/>
      <c r="K61" s="7126" t="s">
        <v>555</v>
      </c>
      <c r="L61" s="3079" t="s">
        <v>918</v>
      </c>
      <c r="M61" s="3104">
        <v>200000</v>
      </c>
      <c r="N61" s="7128">
        <v>39400000</v>
      </c>
      <c r="O61" s="2519"/>
      <c r="P61" s="2520"/>
      <c r="Q61" s="2522"/>
      <c r="R61" s="2522"/>
      <c r="S61" s="2519"/>
      <c r="T61" s="7125" t="s">
        <v>1522</v>
      </c>
    </row>
    <row r="62" spans="1:20" ht="39.4" customHeight="1">
      <c r="A62" s="7123"/>
      <c r="B62" s="7124"/>
      <c r="C62" s="7122"/>
      <c r="D62" s="7121"/>
      <c r="E62" s="7127"/>
      <c r="F62" s="3072"/>
      <c r="G62" s="7126"/>
      <c r="H62" s="2516"/>
      <c r="I62" s="3073"/>
      <c r="J62" s="3074"/>
      <c r="K62" s="7126"/>
      <c r="L62" s="3079" t="s">
        <v>917</v>
      </c>
      <c r="M62" s="3104">
        <v>200000</v>
      </c>
      <c r="N62" s="7128"/>
      <c r="O62" s="2519"/>
      <c r="P62" s="2520"/>
      <c r="Q62" s="2522"/>
      <c r="R62" s="2522"/>
      <c r="S62" s="2519"/>
      <c r="T62" s="7125"/>
    </row>
    <row r="63" spans="1:20" ht="39.4" customHeight="1">
      <c r="A63" s="7123"/>
      <c r="B63" s="7124"/>
      <c r="C63" s="7122"/>
      <c r="D63" s="7121"/>
      <c r="E63" s="7127"/>
      <c r="F63" s="3072"/>
      <c r="G63" s="7126"/>
      <c r="H63" s="2516"/>
      <c r="I63" s="3073"/>
      <c r="J63" s="3074"/>
      <c r="K63" s="7126"/>
      <c r="L63" s="3079" t="s">
        <v>939</v>
      </c>
      <c r="M63" s="3104">
        <v>30000000</v>
      </c>
      <c r="N63" s="7128"/>
      <c r="O63" s="2519"/>
      <c r="P63" s="2520"/>
      <c r="Q63" s="2522"/>
      <c r="R63" s="2522"/>
      <c r="S63" s="2519"/>
      <c r="T63" s="7125"/>
    </row>
    <row r="64" spans="1:20" ht="39.4" customHeight="1">
      <c r="A64" s="7123"/>
      <c r="B64" s="7124"/>
      <c r="C64" s="7122"/>
      <c r="D64" s="7121"/>
      <c r="E64" s="7127"/>
      <c r="F64" s="3072"/>
      <c r="G64" s="7126"/>
      <c r="H64" s="2516" t="s">
        <v>1408</v>
      </c>
      <c r="I64" s="3073">
        <v>45017</v>
      </c>
      <c r="J64" s="3074">
        <v>45260</v>
      </c>
      <c r="K64" s="7126"/>
      <c r="L64" s="3079" t="s">
        <v>1207</v>
      </c>
      <c r="M64" s="3104">
        <v>9000000</v>
      </c>
      <c r="N64" s="7128"/>
      <c r="O64" s="2519" t="s">
        <v>1409</v>
      </c>
      <c r="P64" s="2520" t="s">
        <v>1525</v>
      </c>
      <c r="Q64" s="2522"/>
      <c r="R64" s="2522"/>
      <c r="S64" s="2519" t="s">
        <v>555</v>
      </c>
      <c r="T64" s="7125"/>
    </row>
    <row r="65" spans="1:20" ht="39.4" customHeight="1">
      <c r="A65" s="7123"/>
      <c r="B65" s="7124"/>
      <c r="C65" s="7122"/>
      <c r="D65" s="7121" t="s">
        <v>1482</v>
      </c>
      <c r="E65" s="7127" t="s">
        <v>447</v>
      </c>
      <c r="F65" s="3072"/>
      <c r="G65" s="7126" t="s">
        <v>1526</v>
      </c>
      <c r="H65" s="2516"/>
      <c r="I65" s="3073"/>
      <c r="J65" s="3074"/>
      <c r="K65" s="7126" t="s">
        <v>1527</v>
      </c>
      <c r="L65" s="3079" t="s">
        <v>939</v>
      </c>
      <c r="M65" s="3104">
        <v>20000000</v>
      </c>
      <c r="N65" s="7128">
        <v>40000000</v>
      </c>
      <c r="O65" s="2519"/>
      <c r="P65" s="2520"/>
      <c r="Q65" s="2522"/>
      <c r="R65" s="2522"/>
      <c r="S65" s="2519"/>
      <c r="T65" s="7125" t="s">
        <v>1522</v>
      </c>
    </row>
    <row r="66" spans="1:20" ht="38.15" customHeight="1">
      <c r="A66" s="7123"/>
      <c r="B66" s="7124"/>
      <c r="C66" s="7122"/>
      <c r="D66" s="7121"/>
      <c r="E66" s="7127"/>
      <c r="F66" s="3072"/>
      <c r="G66" s="7126"/>
      <c r="H66" s="2516" t="s">
        <v>1408</v>
      </c>
      <c r="I66" s="3073">
        <v>45108</v>
      </c>
      <c r="J66" s="3074">
        <v>45229</v>
      </c>
      <c r="K66" s="7126"/>
      <c r="L66" s="3079" t="s">
        <v>1025</v>
      </c>
      <c r="M66" s="3104">
        <v>20000000</v>
      </c>
      <c r="N66" s="7128"/>
      <c r="O66" s="2519" t="s">
        <v>1409</v>
      </c>
      <c r="P66" s="2520">
        <v>3</v>
      </c>
      <c r="Q66" s="2522"/>
      <c r="R66" s="2522"/>
      <c r="S66" s="2519" t="s">
        <v>1527</v>
      </c>
      <c r="T66" s="7125"/>
    </row>
    <row r="67" spans="1:20" ht="38.15" customHeight="1">
      <c r="A67" s="7123"/>
      <c r="B67" s="7124"/>
      <c r="C67" s="7122"/>
      <c r="D67" s="7121" t="s">
        <v>1485</v>
      </c>
      <c r="E67" s="7127" t="s">
        <v>500</v>
      </c>
      <c r="F67" s="3072"/>
      <c r="G67" s="7126" t="s">
        <v>1486</v>
      </c>
      <c r="H67" s="2516"/>
      <c r="I67" s="3073"/>
      <c r="J67" s="3074"/>
      <c r="K67" s="7126" t="s">
        <v>499</v>
      </c>
      <c r="L67" s="3079" t="s">
        <v>1025</v>
      </c>
      <c r="M67" s="3104">
        <v>90000000</v>
      </c>
      <c r="N67" s="7128">
        <v>90400000</v>
      </c>
      <c r="O67" s="2519"/>
      <c r="P67" s="2520"/>
      <c r="Q67" s="2522"/>
      <c r="R67" s="2522"/>
      <c r="S67" s="2519"/>
      <c r="T67" s="7125" t="s">
        <v>1522</v>
      </c>
    </row>
    <row r="68" spans="1:20" ht="38.15" customHeight="1">
      <c r="A68" s="7123"/>
      <c r="B68" s="7124"/>
      <c r="C68" s="7122"/>
      <c r="D68" s="7121"/>
      <c r="E68" s="7127"/>
      <c r="F68" s="3072"/>
      <c r="G68" s="7126"/>
      <c r="H68" s="2516"/>
      <c r="I68" s="3073"/>
      <c r="J68" s="3074"/>
      <c r="K68" s="7126"/>
      <c r="L68" s="3079" t="s">
        <v>918</v>
      </c>
      <c r="M68" s="3104">
        <v>200000</v>
      </c>
      <c r="N68" s="7128"/>
      <c r="O68" s="2519"/>
      <c r="P68" s="2520"/>
      <c r="Q68" s="2522"/>
      <c r="R68" s="2522"/>
      <c r="S68" s="2519"/>
      <c r="T68" s="7125"/>
    </row>
    <row r="69" spans="1:20" ht="38.15" customHeight="1">
      <c r="A69" s="7123"/>
      <c r="B69" s="7124"/>
      <c r="C69" s="7122"/>
      <c r="D69" s="7121"/>
      <c r="E69" s="7127"/>
      <c r="F69" s="3072"/>
      <c r="G69" s="7126"/>
      <c r="H69" s="2516" t="s">
        <v>1408</v>
      </c>
      <c r="I69" s="3073">
        <v>44958</v>
      </c>
      <c r="J69" s="3074">
        <v>45275</v>
      </c>
      <c r="K69" s="7126"/>
      <c r="L69" s="3079" t="s">
        <v>917</v>
      </c>
      <c r="M69" s="3104">
        <v>200000</v>
      </c>
      <c r="N69" s="7128"/>
      <c r="O69" s="2519" t="s">
        <v>1409</v>
      </c>
      <c r="P69" s="2520">
        <v>5</v>
      </c>
      <c r="Q69" s="2522"/>
      <c r="R69" s="2522"/>
      <c r="S69" s="2519" t="s">
        <v>499</v>
      </c>
      <c r="T69" s="7125"/>
    </row>
    <row r="70" spans="1:20" ht="38.15" customHeight="1">
      <c r="A70" s="7123"/>
      <c r="B70" s="7124"/>
      <c r="C70" s="7122"/>
      <c r="D70" s="7121" t="s">
        <v>1487</v>
      </c>
      <c r="E70" s="7127" t="s">
        <v>799</v>
      </c>
      <c r="F70" s="3072"/>
      <c r="G70" s="7126" t="s">
        <v>1488</v>
      </c>
      <c r="H70" s="2516"/>
      <c r="I70" s="3073"/>
      <c r="J70" s="3074"/>
      <c r="K70" s="7126" t="s">
        <v>1518</v>
      </c>
      <c r="L70" s="3079" t="s">
        <v>918</v>
      </c>
      <c r="M70" s="3104">
        <v>4000000</v>
      </c>
      <c r="N70" s="7128">
        <v>13500000</v>
      </c>
      <c r="O70" s="2519"/>
      <c r="P70" s="2520"/>
      <c r="Q70" s="2522"/>
      <c r="R70" s="2522"/>
      <c r="S70" s="2519"/>
      <c r="T70" s="7125" t="s">
        <v>1522</v>
      </c>
    </row>
    <row r="71" spans="1:20" ht="38.15" customHeight="1">
      <c r="A71" s="7123"/>
      <c r="B71" s="7124"/>
      <c r="C71" s="7122"/>
      <c r="D71" s="7121"/>
      <c r="E71" s="7127"/>
      <c r="F71" s="3072"/>
      <c r="G71" s="7126"/>
      <c r="H71" s="2516"/>
      <c r="I71" s="3073"/>
      <c r="J71" s="3074"/>
      <c r="K71" s="7126"/>
      <c r="L71" s="3079" t="s">
        <v>917</v>
      </c>
      <c r="M71" s="3104">
        <v>3500000</v>
      </c>
      <c r="N71" s="7128"/>
      <c r="O71" s="2519"/>
      <c r="P71" s="2520"/>
      <c r="Q71" s="2522"/>
      <c r="R71" s="2522"/>
      <c r="S71" s="2519"/>
      <c r="T71" s="7125"/>
    </row>
    <row r="72" spans="1:20" ht="40.4" customHeight="1">
      <c r="A72" s="7123"/>
      <c r="B72" s="7124"/>
      <c r="C72" s="7122"/>
      <c r="D72" s="7121"/>
      <c r="E72" s="7127"/>
      <c r="F72" s="3072"/>
      <c r="G72" s="7126"/>
      <c r="H72" s="2516" t="s">
        <v>1408</v>
      </c>
      <c r="I72" s="3073">
        <v>45049</v>
      </c>
      <c r="J72" s="3074">
        <v>45230</v>
      </c>
      <c r="K72" s="7126"/>
      <c r="L72" s="3079" t="s">
        <v>916</v>
      </c>
      <c r="M72" s="3104">
        <v>6000000</v>
      </c>
      <c r="N72" s="7128"/>
      <c r="O72" s="2519" t="s">
        <v>1409</v>
      </c>
      <c r="P72" s="2520">
        <v>10</v>
      </c>
      <c r="Q72" s="2524" t="s">
        <v>1489</v>
      </c>
      <c r="R72" s="2522"/>
      <c r="S72" s="2519" t="s">
        <v>1518</v>
      </c>
      <c r="T72" s="7125"/>
    </row>
    <row r="73" spans="1:20" ht="40.4" customHeight="1">
      <c r="A73" s="7123"/>
      <c r="B73" s="7124"/>
      <c r="C73" s="7122"/>
      <c r="D73" s="7121" t="s">
        <v>1336</v>
      </c>
      <c r="E73" s="7127" t="s">
        <v>1528</v>
      </c>
      <c r="F73" s="3072"/>
      <c r="G73" s="7126" t="s">
        <v>1529</v>
      </c>
      <c r="H73" s="2516"/>
      <c r="I73" s="3073"/>
      <c r="J73" s="3074"/>
      <c r="K73" s="7126" t="s">
        <v>1531</v>
      </c>
      <c r="L73" s="3079" t="s">
        <v>913</v>
      </c>
      <c r="M73" s="3104">
        <v>5400000</v>
      </c>
      <c r="N73" s="7128">
        <v>51739000</v>
      </c>
      <c r="O73" s="2519"/>
      <c r="P73" s="2520"/>
      <c r="Q73" s="2524"/>
      <c r="R73" s="2522"/>
      <c r="S73" s="2519"/>
      <c r="T73" s="7125" t="s">
        <v>1522</v>
      </c>
    </row>
    <row r="74" spans="1:20" ht="40.4" customHeight="1">
      <c r="A74" s="7123"/>
      <c r="B74" s="7124"/>
      <c r="C74" s="7122"/>
      <c r="D74" s="7121"/>
      <c r="E74" s="7127"/>
      <c r="F74" s="3072"/>
      <c r="G74" s="7126"/>
      <c r="H74" s="2516"/>
      <c r="I74" s="3073"/>
      <c r="J74" s="3074"/>
      <c r="K74" s="7126"/>
      <c r="L74" s="3079" t="s">
        <v>1551</v>
      </c>
      <c r="M74" s="3104">
        <v>16500000</v>
      </c>
      <c r="N74" s="7128"/>
      <c r="O74" s="2519"/>
      <c r="P74" s="2520"/>
      <c r="Q74" s="2524"/>
      <c r="R74" s="2522"/>
      <c r="S74" s="2519"/>
      <c r="T74" s="7125"/>
    </row>
    <row r="75" spans="1:20" ht="40.4" customHeight="1">
      <c r="A75" s="7123"/>
      <c r="B75" s="7124"/>
      <c r="C75" s="7122"/>
      <c r="D75" s="7121"/>
      <c r="E75" s="7127"/>
      <c r="F75" s="3072"/>
      <c r="G75" s="7126"/>
      <c r="H75" s="2516"/>
      <c r="I75" s="3073"/>
      <c r="J75" s="3074"/>
      <c r="K75" s="7126"/>
      <c r="L75" s="3079" t="s">
        <v>917</v>
      </c>
      <c r="M75" s="3104">
        <v>12400000</v>
      </c>
      <c r="N75" s="7128"/>
      <c r="O75" s="2519"/>
      <c r="P75" s="2520"/>
      <c r="Q75" s="2524"/>
      <c r="R75" s="2522"/>
      <c r="S75" s="2519"/>
      <c r="T75" s="7125"/>
    </row>
    <row r="76" spans="1:20" ht="40.4" customHeight="1">
      <c r="A76" s="7123"/>
      <c r="B76" s="7124"/>
      <c r="C76" s="7122"/>
      <c r="D76" s="7121"/>
      <c r="E76" s="7127"/>
      <c r="F76" s="3072"/>
      <c r="G76" s="7126"/>
      <c r="H76" s="2516" t="s">
        <v>1530</v>
      </c>
      <c r="I76" s="3073">
        <v>44927</v>
      </c>
      <c r="J76" s="3074">
        <v>45046</v>
      </c>
      <c r="K76" s="7126"/>
      <c r="L76" s="3079" t="s">
        <v>1552</v>
      </c>
      <c r="M76" s="3104">
        <v>17439000</v>
      </c>
      <c r="N76" s="7128"/>
      <c r="O76" s="2519" t="s">
        <v>1409</v>
      </c>
      <c r="P76" s="2520">
        <v>37</v>
      </c>
      <c r="Q76" s="2524"/>
      <c r="R76" s="2522"/>
      <c r="S76" s="2519" t="s">
        <v>1531</v>
      </c>
      <c r="T76" s="7125"/>
    </row>
    <row r="77" spans="1:20" ht="68.650000000000006" customHeight="1">
      <c r="A77" s="7123"/>
      <c r="B77" s="7124"/>
      <c r="C77" s="7122"/>
      <c r="D77" s="3077" t="s">
        <v>1490</v>
      </c>
      <c r="E77" s="3072" t="s">
        <v>1532</v>
      </c>
      <c r="F77" s="3072"/>
      <c r="G77" s="2516" t="s">
        <v>1076</v>
      </c>
      <c r="H77" s="2516" t="s">
        <v>1447</v>
      </c>
      <c r="I77" s="3073">
        <v>44928</v>
      </c>
      <c r="J77" s="3074">
        <v>45275</v>
      </c>
      <c r="K77" s="2516" t="s">
        <v>248</v>
      </c>
      <c r="L77" s="3079" t="s">
        <v>1025</v>
      </c>
      <c r="M77" s="3065">
        <v>69000000</v>
      </c>
      <c r="N77" s="3065">
        <v>69000000</v>
      </c>
      <c r="O77" s="2519" t="s">
        <v>1409</v>
      </c>
      <c r="P77" s="2520">
        <v>12</v>
      </c>
      <c r="Q77" s="2524" t="s">
        <v>1492</v>
      </c>
      <c r="R77" s="2524" t="s">
        <v>1493</v>
      </c>
      <c r="S77" s="2519" t="s">
        <v>248</v>
      </c>
      <c r="T77" s="2519" t="s">
        <v>1522</v>
      </c>
    </row>
    <row r="78" spans="1:20" ht="82.9" customHeight="1">
      <c r="A78" s="7123"/>
      <c r="B78" s="7124"/>
      <c r="C78" s="7122"/>
      <c r="D78" s="3077" t="s">
        <v>1494</v>
      </c>
      <c r="E78" s="3072" t="s">
        <v>1533</v>
      </c>
      <c r="F78" s="3072"/>
      <c r="G78" s="2516" t="s">
        <v>1534</v>
      </c>
      <c r="H78" s="2516" t="s">
        <v>1447</v>
      </c>
      <c r="I78" s="3075">
        <v>44972</v>
      </c>
      <c r="J78" s="3076" t="s">
        <v>1496</v>
      </c>
      <c r="K78" s="2516" t="s">
        <v>365</v>
      </c>
      <c r="L78" s="3079" t="s">
        <v>939</v>
      </c>
      <c r="M78" s="3065">
        <v>20000000</v>
      </c>
      <c r="N78" s="3065">
        <v>20000000</v>
      </c>
      <c r="O78" s="2519" t="s">
        <v>1409</v>
      </c>
      <c r="P78" s="2520">
        <v>3</v>
      </c>
      <c r="Q78" s="2524" t="s">
        <v>1492</v>
      </c>
      <c r="R78" s="2524" t="s">
        <v>1493</v>
      </c>
      <c r="S78" s="2519" t="s">
        <v>365</v>
      </c>
      <c r="T78" s="2519" t="s">
        <v>1522</v>
      </c>
    </row>
    <row r="79" spans="1:20" ht="78.400000000000006" customHeight="1">
      <c r="A79" s="7123"/>
      <c r="B79" s="7124"/>
      <c r="C79" s="7122"/>
      <c r="D79" s="3077" t="s">
        <v>1497</v>
      </c>
      <c r="E79" s="3072" t="s">
        <v>1498</v>
      </c>
      <c r="F79" s="3072"/>
      <c r="G79" s="2516" t="s">
        <v>1535</v>
      </c>
      <c r="H79" s="2516" t="s">
        <v>1447</v>
      </c>
      <c r="I79" s="3075">
        <v>45047</v>
      </c>
      <c r="J79" s="3074">
        <v>45270</v>
      </c>
      <c r="K79" s="2516" t="s">
        <v>365</v>
      </c>
      <c r="L79" s="3079" t="s">
        <v>939</v>
      </c>
      <c r="M79" s="3065">
        <v>25000000</v>
      </c>
      <c r="N79" s="3065">
        <v>25000000</v>
      </c>
      <c r="O79" s="2519" t="s">
        <v>1409</v>
      </c>
      <c r="P79" s="2520">
        <v>1</v>
      </c>
      <c r="Q79" s="2524" t="s">
        <v>1492</v>
      </c>
      <c r="R79" s="2524" t="s">
        <v>1493</v>
      </c>
      <c r="S79" s="2519" t="s">
        <v>365</v>
      </c>
      <c r="T79" s="2519" t="s">
        <v>1522</v>
      </c>
    </row>
    <row r="80" spans="1:20" ht="12.4" customHeight="1">
      <c r="I80" s="3066"/>
      <c r="J80" s="3066"/>
      <c r="K80" s="3066"/>
      <c r="L80" s="3080"/>
      <c r="M80" s="3066"/>
    </row>
    <row r="81" spans="9:13" ht="13.15" customHeight="1">
      <c r="I81" s="3066"/>
      <c r="J81" s="3066"/>
      <c r="K81" s="3066"/>
      <c r="L81" s="3080"/>
      <c r="M81" s="3066"/>
    </row>
  </sheetData>
  <protectedRanges>
    <protectedRange algorithmName="SHA-512" hashValue="saRsRwGYeujDT4iZ6cBoNzMBdO0/ZrorgS+3f+p1kl4pKfnN8VllxbdIwnJeN+ehm1IqtxEwWSyLYT6saEIMlQ==" saltValue="1ET9HwFrTBcoIIOkyeveuA==" spinCount="100000" sqref="I12:J12" name="Rango1_9"/>
  </protectedRanges>
  <mergeCells count="121">
    <mergeCell ref="D54:D58"/>
    <mergeCell ref="N54:N58"/>
    <mergeCell ref="T54:T58"/>
    <mergeCell ref="G59:G60"/>
    <mergeCell ref="K59:K60"/>
    <mergeCell ref="E59:E60"/>
    <mergeCell ref="D59:D60"/>
    <mergeCell ref="B30:B43"/>
    <mergeCell ref="K34:K38"/>
    <mergeCell ref="G34:G38"/>
    <mergeCell ref="D34:D38"/>
    <mergeCell ref="D30:D32"/>
    <mergeCell ref="N34:N38"/>
    <mergeCell ref="K39:K40"/>
    <mergeCell ref="N39:N40"/>
    <mergeCell ref="K41:K43"/>
    <mergeCell ref="G39:G40"/>
    <mergeCell ref="G41:G43"/>
    <mergeCell ref="E41:E43"/>
    <mergeCell ref="D44:D50"/>
    <mergeCell ref="A20:A29"/>
    <mergeCell ref="C30:C43"/>
    <mergeCell ref="A30:A43"/>
    <mergeCell ref="E34:E38"/>
    <mergeCell ref="E39:E40"/>
    <mergeCell ref="N41:N43"/>
    <mergeCell ref="D39:D40"/>
    <mergeCell ref="D41:D43"/>
    <mergeCell ref="B20:B29"/>
    <mergeCell ref="E28:E29"/>
    <mergeCell ref="G28:G29"/>
    <mergeCell ref="K28:K29"/>
    <mergeCell ref="N28:N29"/>
    <mergeCell ref="C20:C29"/>
    <mergeCell ref="E20:E24"/>
    <mergeCell ref="D20:D24"/>
    <mergeCell ref="D26:D27"/>
    <mergeCell ref="N20:N24"/>
    <mergeCell ref="G26:G27"/>
    <mergeCell ref="K26:K27"/>
    <mergeCell ref="G30:G32"/>
    <mergeCell ref="E30:E32"/>
    <mergeCell ref="K30:K32"/>
    <mergeCell ref="N30:N32"/>
    <mergeCell ref="A2:A11"/>
    <mergeCell ref="B14:B19"/>
    <mergeCell ref="A14:A19"/>
    <mergeCell ref="E14:E19"/>
    <mergeCell ref="A12:A13"/>
    <mergeCell ref="B12:B13"/>
    <mergeCell ref="C12:C13"/>
    <mergeCell ref="E8:E11"/>
    <mergeCell ref="B2:B11"/>
    <mergeCell ref="C2:C11"/>
    <mergeCell ref="D2:D6"/>
    <mergeCell ref="D8:D11"/>
    <mergeCell ref="C14:C19"/>
    <mergeCell ref="D14:D19"/>
    <mergeCell ref="G14:G19"/>
    <mergeCell ref="K14:K19"/>
    <mergeCell ref="N14:N19"/>
    <mergeCell ref="E26:E27"/>
    <mergeCell ref="N44:N50"/>
    <mergeCell ref="N2:N6"/>
    <mergeCell ref="G8:G11"/>
    <mergeCell ref="K8:K11"/>
    <mergeCell ref="N8:N11"/>
    <mergeCell ref="G2:G6"/>
    <mergeCell ref="K2:K6"/>
    <mergeCell ref="E2:E6"/>
    <mergeCell ref="N26:N27"/>
    <mergeCell ref="K20:K24"/>
    <mergeCell ref="G20:G24"/>
    <mergeCell ref="E65:E66"/>
    <mergeCell ref="D65:D66"/>
    <mergeCell ref="N65:N66"/>
    <mergeCell ref="D51:D53"/>
    <mergeCell ref="K44:K50"/>
    <mergeCell ref="N59:N60"/>
    <mergeCell ref="T59:T60"/>
    <mergeCell ref="E61:E64"/>
    <mergeCell ref="D61:D64"/>
    <mergeCell ref="G61:G64"/>
    <mergeCell ref="K61:K64"/>
    <mergeCell ref="N61:N64"/>
    <mergeCell ref="T61:T64"/>
    <mergeCell ref="T44:T50"/>
    <mergeCell ref="G44:G50"/>
    <mergeCell ref="E44:E50"/>
    <mergeCell ref="K51:K53"/>
    <mergeCell ref="N51:N53"/>
    <mergeCell ref="T51:T53"/>
    <mergeCell ref="G54:G58"/>
    <mergeCell ref="K54:K58"/>
    <mergeCell ref="E54:E58"/>
    <mergeCell ref="G51:G53"/>
    <mergeCell ref="E51:E53"/>
    <mergeCell ref="D73:D76"/>
    <mergeCell ref="C44:C79"/>
    <mergeCell ref="A44:A79"/>
    <mergeCell ref="B44:B79"/>
    <mergeCell ref="T70:T72"/>
    <mergeCell ref="K73:K76"/>
    <mergeCell ref="G73:G76"/>
    <mergeCell ref="E73:E76"/>
    <mergeCell ref="N73:N76"/>
    <mergeCell ref="T73:T76"/>
    <mergeCell ref="G70:G72"/>
    <mergeCell ref="K70:K72"/>
    <mergeCell ref="E70:E72"/>
    <mergeCell ref="D70:D72"/>
    <mergeCell ref="N70:N72"/>
    <mergeCell ref="T65:T66"/>
    <mergeCell ref="K67:K69"/>
    <mergeCell ref="G67:G69"/>
    <mergeCell ref="E67:E69"/>
    <mergeCell ref="D67:D69"/>
    <mergeCell ref="N67:N69"/>
    <mergeCell ref="T67:T69"/>
    <mergeCell ref="G65:G66"/>
    <mergeCell ref="K65:K66"/>
  </mergeCells>
  <dataValidations count="2">
    <dataValidation type="list" allowBlank="1" showInputMessage="1" showErrorMessage="1" sqref="L34:L35" xr:uid="{00000000-0002-0000-0800-000000000000}">
      <formula1>INDIRECT(J34)</formula1>
    </dataValidation>
    <dataValidation type="list" allowBlank="1" showInputMessage="1" showErrorMessage="1" sqref="L36:L39" xr:uid="{00000000-0002-0000-0800-000001000000}">
      <formula1>INDIRECT(#REF!)</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49</vt:i4>
      </vt:variant>
      <vt:variant>
        <vt:lpstr>Rangos con nombre</vt:lpstr>
      </vt:variant>
      <vt:variant>
        <vt:i4>7</vt:i4>
      </vt:variant>
    </vt:vector>
  </HeadingPairs>
  <TitlesOfParts>
    <vt:vector size="56" baseType="lpstr">
      <vt:lpstr>2021 CON RUBRO</vt:lpstr>
      <vt:lpstr>CALENDARIO 2024 PyD</vt:lpstr>
      <vt:lpstr>armonizacion 2024</vt:lpstr>
      <vt:lpstr>RESUMEN X DIREC</vt:lpstr>
      <vt:lpstr>PROYECCION OCTUBRE</vt:lpstr>
      <vt:lpstr>ESTUDIOS PREVIOS</vt:lpstr>
      <vt:lpstr>SAIR subido</vt:lpstr>
      <vt:lpstr>SAIR ajustado</vt:lpstr>
      <vt:lpstr>SAIR SS_2023_PAT INICIAL</vt:lpstr>
      <vt:lpstr>RESUMEN X DIREC-contrato</vt:lpstr>
      <vt:lpstr>R. PUBLICOS </vt:lpstr>
      <vt:lpstr>T. HUMANO</vt:lpstr>
      <vt:lpstr> A. JURIDICOS</vt:lpstr>
      <vt:lpstr>INSTITUCIONAL</vt:lpstr>
      <vt:lpstr>FINANCIERA</vt:lpstr>
      <vt:lpstr>D. PROMOCION</vt:lpstr>
      <vt:lpstr>C. INTERNO</vt:lpstr>
      <vt:lpstr>ESTUDIOS 2024</vt:lpstr>
      <vt:lpstr>CONTRATOS_ ABRIL</vt:lpstr>
      <vt:lpstr>ESTRUCTURA</vt:lpstr>
      <vt:lpstr>PLAN ESTRATEGICO 2022-2026</vt:lpstr>
      <vt:lpstr>BASE-2022</vt:lpstr>
      <vt:lpstr>CUADRO DE MANDO </vt:lpstr>
      <vt:lpstr>17. Recolección inf Indicad (2</vt:lpstr>
      <vt:lpstr>Balance Scord Card 2018</vt:lpstr>
      <vt:lpstr>CUADRO DE MANDO</vt:lpstr>
      <vt:lpstr>P. ESTRAT. SEPT</vt:lpstr>
      <vt:lpstr>PETI</vt:lpstr>
      <vt:lpstr>IMPACTO SERVICIOS</vt:lpstr>
      <vt:lpstr>IMPACTO CAPACITACION</vt:lpstr>
      <vt:lpstr>IMPACTO MEDIOS C</vt:lpstr>
      <vt:lpstr>INDICADOR INGRESOS</vt:lpstr>
      <vt:lpstr>ANALISIS INGRESOS_2021_2022</vt:lpstr>
      <vt:lpstr>ejec.sept2022</vt:lpstr>
      <vt:lpstr>EJE PPTAL2021</vt:lpstr>
      <vt:lpstr>Hoja1</vt:lpstr>
      <vt:lpstr>SAIR GENERAL</vt:lpstr>
      <vt:lpstr>P. ESTRAT. ABRIL 2022 (2)</vt:lpstr>
      <vt:lpstr>CRONOGRAMA</vt:lpstr>
      <vt:lpstr>crono gral</vt:lpstr>
      <vt:lpstr>2 TRIM. 2022</vt:lpstr>
      <vt:lpstr>REPORTE 2DO TRIMESTRE</vt:lpstr>
      <vt:lpstr>SAIR 1ER TRIMESTRE</vt:lpstr>
      <vt:lpstr>2021 CON RUBRO (2)</vt:lpstr>
      <vt:lpstr>rev despli</vt:lpstr>
      <vt:lpstr>DIR. ASUNTOS JURIDICOS</vt:lpstr>
      <vt:lpstr>DIR INSTITUCIONAL</vt:lpstr>
      <vt:lpstr>DIR FINANCIERA Y ADMON</vt:lpstr>
      <vt:lpstr>PROM. Y DESARROLLO</vt:lpstr>
      <vt:lpstr>'2021 CON RUBRO'!_FilterDatabase</vt:lpstr>
      <vt:lpstr>'2021 CON RUBRO (2)'!_FilterDatabase</vt:lpstr>
      <vt:lpstr>'armonizacion 2024'!_FilterDatabase</vt:lpstr>
      <vt:lpstr>'Balance Scord Card 2018'!_FilterDatabase</vt:lpstr>
      <vt:lpstr>'CALENDARIO 2024 PyD'!_FilterDatabase</vt:lpstr>
      <vt:lpstr>'D. PROMOCION'!_FilterDatabase</vt:lpstr>
      <vt:lpstr>'EJE PPTAL2021'!Área_de_impresión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PLANEACION</dc:creator>
  <cp:keywords/>
  <dc:description/>
  <cp:lastModifiedBy>Lida Edith  Guzman Morales</cp:lastModifiedBy>
  <cp:revision>3</cp:revision>
  <dcterms:created xsi:type="dcterms:W3CDTF">2019-05-17T13:22:37Z</dcterms:created>
  <dcterms:modified xsi:type="dcterms:W3CDTF">2024-07-22T21:33:20Z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